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24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25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ml.chartshapes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4.xml" ContentType="application/vnd.openxmlformats-officedocument.drawing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7.xml" ContentType="application/vnd.openxmlformats-officedocument.drawing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F38BD850-62BE-412B-BFDE-D5B57BF6404F}" xr6:coauthVersionLast="47" xr6:coauthVersionMax="47" xr10:uidLastSave="{00000000-0000-0000-0000-000000000000}"/>
  <bookViews>
    <workbookView xWindow="-25035" yWindow="2475" windowWidth="22980" windowHeight="11505" activeTab="3" xr2:uid="{A19499F2-758F-4BDF-A6C1-F8A5DE704DC1}"/>
  </bookViews>
  <sheets>
    <sheet name="Mature Planted Area" sheetId="1" r:id="rId1"/>
    <sheet name="Oil Yield" sheetId="2" r:id="rId2"/>
    <sheet name="Malaysia PO Extraction Rates" sheetId="3" r:id="rId3"/>
    <sheet name="Malaysian Palm USDA Comp" sheetId="4" r:id="rId4"/>
    <sheet name="SE Asia Palm Complex" sheetId="5" r:id="rId5"/>
    <sheet name="Malaysian BD Exports" sheetId="6" r:id="rId6"/>
    <sheet name="Malaysian PO Imports" sheetId="7" r:id="rId7"/>
    <sheet name="Indo PO Exports to Malaysia" sheetId="8" r:id="rId8"/>
    <sheet name="Malaysian Export Chart" sheetId="9" r:id="rId9"/>
    <sheet name="Malaysian Stocks Chart" sheetId="10" r:id="rId10"/>
    <sheet name="Malaysian Production Chart" sheetId="11" r:id="rId11"/>
    <sheet name="Malaysia Domestic Usage Chart" sheetId="12" r:id="rId12"/>
    <sheet name="Chart2" sheetId="13" r:id="rId13"/>
    <sheet name="Malaysia Palm Complex" sheetId="14" r:id="rId14"/>
    <sheet name="Malaysian Cargo Surveys" sheetId="15" r:id="rId15"/>
    <sheet name="Indonesia Domestic Use chart" sheetId="16" r:id="rId16"/>
    <sheet name="Indonesia Palm Complex" sheetId="17" r:id="rId17"/>
    <sheet name="Philippines Copra Complex" sheetId="18" r:id="rId18"/>
    <sheet name="Indonesia Copra Complex" sheetId="19" r:id="rId19"/>
    <sheet name="Indonesia Monthly Dom Use" sheetId="20" r:id="rId20"/>
    <sheet name="SE Asia Monthly Production" sheetId="21" r:id="rId21"/>
    <sheet name="Indonesia Monthly Production" sheetId="22" r:id="rId22"/>
    <sheet name="SE Asia Monthly Exports" sheetId="23" r:id="rId23"/>
    <sheet name="Indonesia Monthly Exports" sheetId="24" r:id="rId24"/>
    <sheet name="Indonesia Exports by Region" sheetId="25" r:id="rId25"/>
    <sheet name="SE Asian PO Exports by Country" sheetId="26" r:id="rId26"/>
    <sheet name="Indonesia Mth Exp to W Hemi" sheetId="27" r:id="rId27"/>
    <sheet name="Malaysia Monthly Production" sheetId="28" r:id="rId28"/>
    <sheet name="Malaysia Monthly Exports" sheetId="29" r:id="rId29"/>
    <sheet name="Malaysia Monthly Stocks" sheetId="30" r:id="rId30"/>
    <sheet name="Malaysia PO Monthly Bal" sheetId="31" r:id="rId31"/>
    <sheet name="Malaysia PKO Monthly Bal" sheetId="32" r:id="rId32"/>
    <sheet name="MPOB Report Breakdown" sheetId="33" r:id="rId33"/>
    <sheet name="Chart3" sheetId="34" r:id="rId34"/>
    <sheet name="SBO-PO spread" sheetId="35" r:id="rId35"/>
    <sheet name="Chart1" sheetId="36" r:id="rId36"/>
  </sheets>
  <externalReferences>
    <externalReference r:id="rId37"/>
    <externalReference r:id="rId38"/>
    <externalReference r:id="rId39"/>
    <externalReference r:id="rId40"/>
    <externalReference r:id="rId41"/>
  </externalReferences>
  <definedNames>
    <definedName name="_xlnm.Print_Area" localSheetId="16">'Indonesia Palm Complex'!$A$1:$AA$52</definedName>
    <definedName name="_xlnm.Print_Area" localSheetId="13">'Malaysia Palm Complex'!$A$1:$BH$52</definedName>
    <definedName name="_xlnm.Print_Area" localSheetId="30">'Malaysia PO Monthly Bal'!$B$2:$T$173</definedName>
    <definedName name="_xlnm.Print_Area" localSheetId="32">'MPOB Report Breakdown'!$B$2:$O$8</definedName>
    <definedName name="_xlnm.Print_Area" localSheetId="4">'SE Asia Palm Complex'!$B$2:$AB$53</definedName>
    <definedName name="Z_22421F5C_89AB_4DD1_A2E5_0380C7FCBC1C_.wvu.PrintArea" localSheetId="16" hidden="1">'Indonesia Palm Complex'!$A$1:$AA$52</definedName>
    <definedName name="Z_22421F5C_89AB_4DD1_A2E5_0380C7FCBC1C_.wvu.PrintArea" localSheetId="13" hidden="1">'Malaysia Palm Complex'!$A$1:$BH$52</definedName>
    <definedName name="Z_22421F5C_89AB_4DD1_A2E5_0380C7FCBC1C_.wvu.PrintArea" localSheetId="30" hidden="1">'Malaysia PO Monthly Bal'!$B$2:$T$173</definedName>
    <definedName name="Z_22421F5C_89AB_4DD1_A2E5_0380C7FCBC1C_.wvu.PrintArea" localSheetId="4" hidden="1">'SE Asia Palm Complex'!$B$2:$AB$53</definedName>
    <definedName name="Z_22421F5C_89AB_4DD1_A2E5_0380C7FCBC1C_.wvu.Rows" localSheetId="31" hidden="1">'Malaysia PKO Monthly Bal'!$4:$24,'Malaysia PKO Monthly Bal'!$30:$31,'Malaysia PKO Monthly Bal'!$33:$53,'Malaysia PKO Monthly Bal'!$59:$60,'Malaysia PKO Monthly Bal'!$62:$82,'Malaysia PKO Monthly Bal'!$88:$89,'Malaysia PKO Monthly Bal'!$91:$111,'Malaysia PKO Monthly Bal'!$117:$118,'Malaysia PKO Monthly Bal'!$120:$140,'Malaysia PKO Monthly Bal'!$146:$147</definedName>
    <definedName name="Z_22421F5C_89AB_4DD1_A2E5_0380C7FCBC1C_.wvu.Rows" localSheetId="30" hidden="1">'Malaysia PO Monthly Bal'!$5:$25,'Malaysia PO Monthly Bal'!$31:$32,'Malaysia PO Monthly Bal'!$39:$59,'Malaysia PO Monthly Bal'!$65:$66,'Malaysia PO Monthly Bal'!$73:$93,'Malaysia PO Monthly Bal'!$99:$100,'Malaysia PO Monthly Bal'!$107:$127,'Malaysia PO Monthly Bal'!$133:$134,'Malaysia PO Monthly Bal'!$141:$161,'Malaysia PO Monthly Bal'!$167:$168</definedName>
    <definedName name="Z_4F630E42_1D06_47CD_9048_42688FD0C068_.wvu.Cols" localSheetId="16" hidden="1">'Indonesia Palm Complex'!$B:$M</definedName>
    <definedName name="Z_4F630E42_1D06_47CD_9048_42688FD0C068_.wvu.Cols" localSheetId="13" hidden="1">'Malaysia Palm Complex'!$B:$AT</definedName>
    <definedName name="Z_4F630E42_1D06_47CD_9048_42688FD0C068_.wvu.Cols" localSheetId="4" hidden="1">'SE Asia Palm Complex'!$C:$N</definedName>
    <definedName name="Z_4F630E42_1D06_47CD_9048_42688FD0C068_.wvu.PrintArea" localSheetId="16" hidden="1">'Indonesia Palm Complex'!$A$1:$AA$52</definedName>
    <definedName name="Z_4F630E42_1D06_47CD_9048_42688FD0C068_.wvu.PrintArea" localSheetId="13" hidden="1">'Malaysia Palm Complex'!$A$1:$BH$52</definedName>
    <definedName name="Z_4F630E42_1D06_47CD_9048_42688FD0C068_.wvu.PrintArea" localSheetId="30" hidden="1">'Malaysia PO Monthly Bal'!$B$2:$T$173</definedName>
    <definedName name="Z_4F630E42_1D06_47CD_9048_42688FD0C068_.wvu.PrintArea" localSheetId="4" hidden="1">'SE Asia Palm Complex'!$B$2:$AB$53</definedName>
    <definedName name="Z_4F630E42_1D06_47CD_9048_42688FD0C068_.wvu.Rows" localSheetId="31" hidden="1">'Malaysia PKO Monthly Bal'!$4:$24,'Malaysia PKO Monthly Bal'!$30:$31,'Malaysia PKO Monthly Bal'!$33:$53,'Malaysia PKO Monthly Bal'!$59:$60,'Malaysia PKO Monthly Bal'!$62:$82,'Malaysia PKO Monthly Bal'!$88:$89,'Malaysia PKO Monthly Bal'!$91:$111,'Malaysia PKO Monthly Bal'!$117:$118,'Malaysia PKO Monthly Bal'!$120:$140,'Malaysia PKO Monthly Bal'!$146:$147</definedName>
    <definedName name="Z_4F630E42_1D06_47CD_9048_42688FD0C068_.wvu.Rows" localSheetId="30" hidden="1">'Malaysia PO Monthly Bal'!$5:$25,'Malaysia PO Monthly Bal'!$31:$32,'Malaysia PO Monthly Bal'!$39:$59,'Malaysia PO Monthly Bal'!$65:$66,'Malaysia PO Monthly Bal'!$73:$93,'Malaysia PO Monthly Bal'!$99:$100,'Malaysia PO Monthly Bal'!$107:$127,'Malaysia PO Monthly Bal'!$133:$134,'Malaysia PO Monthly Bal'!$141:$161,'Malaysia PO Monthly Bal'!$167:$168</definedName>
    <definedName name="Z_F3F32E51_6955_4124_B917_266B0F4EC625_.wvu.PrintArea" localSheetId="16" hidden="1">'Indonesia Palm Complex'!$A$1:$AA$52</definedName>
    <definedName name="Z_F3F32E51_6955_4124_B917_266B0F4EC625_.wvu.PrintArea" localSheetId="13" hidden="1">'Malaysia Palm Complex'!$A$1:$BH$52</definedName>
    <definedName name="Z_F3F32E51_6955_4124_B917_266B0F4EC625_.wvu.PrintArea" localSheetId="30" hidden="1">'Malaysia PO Monthly Bal'!$B$2:$T$173</definedName>
    <definedName name="Z_F3F32E51_6955_4124_B917_266B0F4EC625_.wvu.PrintArea" localSheetId="4" hidden="1">'SE Asia Palm Complex'!$B$2:$AB$53</definedName>
    <definedName name="Z_F3F32E51_6955_4124_B917_266B0F4EC625_.wvu.Rows" localSheetId="30" hidden="1">'Malaysia PO Monthly Bal'!$5:$25,'Malaysia PO Monthly Bal'!$31:$32,'Malaysia PO Monthly Bal'!$39:$59,'Malaysia PO Monthly Bal'!$65:$66,'Malaysia PO Monthly Bal'!$73:$93,'Malaysia PO Monthly Bal'!$99:$100,'Malaysia PO Monthly Bal'!$107:$127,'Malaysia PO Monthly Bal'!$133:$134,'Malaysia PO Monthly Bal'!$141:$161,'Malaysia PO Monthly Bal'!$167:$168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562" i="14" l="1"/>
  <c r="BU561" i="14"/>
  <c r="BU549" i="14"/>
  <c r="BU550" i="14"/>
  <c r="BU551" i="14"/>
  <c r="BU552" i="14"/>
  <c r="BU553" i="14"/>
  <c r="BU554" i="14"/>
  <c r="BU555" i="14"/>
  <c r="BU556" i="14"/>
  <c r="BU557" i="14"/>
  <c r="BU558" i="14"/>
  <c r="BU559" i="14"/>
  <c r="BU560" i="14"/>
  <c r="BU548" i="14"/>
  <c r="BT560" i="14"/>
  <c r="BT549" i="14"/>
  <c r="BT550" i="14"/>
  <c r="BT551" i="14"/>
  <c r="BT552" i="14"/>
  <c r="BT553" i="14"/>
  <c r="BT554" i="14"/>
  <c r="BT555" i="14"/>
  <c r="BT556" i="14"/>
  <c r="BT557" i="14"/>
  <c r="BT558" i="14"/>
  <c r="BT559" i="14"/>
  <c r="BT548" i="14"/>
  <c r="BM469" i="14"/>
  <c r="BN469" i="14"/>
  <c r="BM470" i="14"/>
  <c r="BN470" i="14"/>
  <c r="BM471" i="14"/>
  <c r="BN471" i="14"/>
  <c r="BM472" i="14"/>
  <c r="BN472" i="14"/>
  <c r="BM473" i="14"/>
  <c r="BN473" i="14"/>
  <c r="BM474" i="14"/>
  <c r="BN474" i="14"/>
  <c r="BM475" i="14"/>
  <c r="BN475" i="14"/>
  <c r="BM476" i="14"/>
  <c r="BN476" i="14"/>
  <c r="BM477" i="14"/>
  <c r="BN477" i="14"/>
  <c r="BM478" i="14"/>
  <c r="BN478" i="14"/>
  <c r="BO422" i="14"/>
  <c r="BO423" i="14"/>
  <c r="BO424" i="14"/>
  <c r="BO425" i="14"/>
  <c r="BO426" i="14"/>
  <c r="BO427" i="14"/>
  <c r="BO428" i="14"/>
  <c r="BO429" i="14"/>
  <c r="BO430" i="14"/>
  <c r="BO431" i="14"/>
  <c r="BO432" i="14"/>
  <c r="BO421" i="14"/>
  <c r="BU422" i="14"/>
  <c r="BU423" i="14"/>
  <c r="BU424" i="14"/>
  <c r="BU425" i="14"/>
  <c r="BU426" i="14"/>
  <c r="BU427" i="14"/>
  <c r="BU428" i="14"/>
  <c r="BU429" i="14"/>
  <c r="BU430" i="14"/>
  <c r="BU431" i="14"/>
  <c r="BU432" i="14"/>
  <c r="BU433" i="14"/>
  <c r="BU421" i="14"/>
  <c r="BT422" i="14"/>
  <c r="BT423" i="14"/>
  <c r="BT424" i="14"/>
  <c r="BT425" i="14"/>
  <c r="BT426" i="14"/>
  <c r="BT427" i="14"/>
  <c r="BT428" i="14"/>
  <c r="BT429" i="14"/>
  <c r="BT430" i="14"/>
  <c r="BT431" i="14"/>
  <c r="BT432" i="14"/>
  <c r="BT433" i="14"/>
  <c r="BT421" i="14"/>
  <c r="BM421" i="14"/>
  <c r="BN421" i="14"/>
  <c r="BM422" i="14"/>
  <c r="BN422" i="14"/>
  <c r="BM423" i="14"/>
  <c r="BN423" i="14"/>
  <c r="BM424" i="14"/>
  <c r="BN424" i="14"/>
  <c r="BM425" i="14"/>
  <c r="BN425" i="14"/>
  <c r="BM426" i="14"/>
  <c r="BN426" i="14"/>
  <c r="BM427" i="14"/>
  <c r="BN427" i="14"/>
  <c r="BM428" i="14"/>
  <c r="BN428" i="14"/>
  <c r="BM429" i="14"/>
  <c r="BN429" i="14"/>
  <c r="BM430" i="14"/>
  <c r="BN430" i="14"/>
  <c r="BL384" i="14"/>
  <c r="BM384" i="14"/>
  <c r="BL385" i="14"/>
  <c r="BM385" i="14"/>
  <c r="BL386" i="14"/>
  <c r="BM386" i="14"/>
  <c r="BL374" i="14"/>
  <c r="BM374" i="14"/>
  <c r="BN374" i="14"/>
  <c r="BL375" i="14"/>
  <c r="BM375" i="14"/>
  <c r="BN375" i="14"/>
  <c r="BL376" i="14"/>
  <c r="BM376" i="14"/>
  <c r="BN376" i="14"/>
  <c r="BL377" i="14"/>
  <c r="BM377" i="14"/>
  <c r="BN377" i="14"/>
  <c r="BL378" i="14"/>
  <c r="BM378" i="14"/>
  <c r="BN378" i="14"/>
  <c r="BL379" i="14"/>
  <c r="BM379" i="14"/>
  <c r="BN379" i="14"/>
  <c r="BL380" i="14"/>
  <c r="BM380" i="14"/>
  <c r="BN380" i="14"/>
  <c r="BL381" i="14"/>
  <c r="BM381" i="14"/>
  <c r="BN381" i="14"/>
  <c r="BL382" i="14"/>
  <c r="BM382" i="14"/>
  <c r="BN382" i="14"/>
  <c r="BL383" i="14"/>
  <c r="BM383" i="14"/>
  <c r="BN383" i="14"/>
  <c r="BT327" i="14"/>
  <c r="BT328" i="14"/>
  <c r="BT329" i="14"/>
  <c r="BT330" i="14"/>
  <c r="BT331" i="14"/>
  <c r="BT332" i="14"/>
  <c r="BT333" i="14"/>
  <c r="BT334" i="14"/>
  <c r="BT335" i="14"/>
  <c r="BT336" i="14"/>
  <c r="BT337" i="14"/>
  <c r="BT338" i="14"/>
  <c r="BT326" i="14"/>
  <c r="BU328" i="14"/>
  <c r="BU329" i="14"/>
  <c r="BU330" i="14"/>
  <c r="BU331" i="14"/>
  <c r="BU332" i="14"/>
  <c r="BU333" i="14"/>
  <c r="BU334" i="14"/>
  <c r="BU335" i="14"/>
  <c r="BU336" i="14"/>
  <c r="BU337" i="14"/>
  <c r="BU326" i="14"/>
  <c r="BN326" i="14"/>
  <c r="BN327" i="14"/>
  <c r="BU327" i="14" s="1"/>
  <c r="BN328" i="14"/>
  <c r="BN329" i="14"/>
  <c r="BN330" i="14"/>
  <c r="BN331" i="14"/>
  <c r="BN332" i="14"/>
  <c r="BN333" i="14"/>
  <c r="BN334" i="14"/>
  <c r="BN335" i="14"/>
  <c r="BN336" i="14"/>
  <c r="BN279" i="14"/>
  <c r="BN280" i="14"/>
  <c r="BN281" i="14"/>
  <c r="BN282" i="14"/>
  <c r="BN283" i="14"/>
  <c r="BN284" i="14"/>
  <c r="BN285" i="14"/>
  <c r="BN286" i="14"/>
  <c r="BN287" i="14"/>
  <c r="BN288" i="14"/>
  <c r="BP232" i="14"/>
  <c r="BP233" i="14"/>
  <c r="BP234" i="14"/>
  <c r="BP235" i="14"/>
  <c r="BP236" i="14"/>
  <c r="BP237" i="14"/>
  <c r="BP238" i="14"/>
  <c r="BP239" i="14"/>
  <c r="BP240" i="14"/>
  <c r="BP241" i="14"/>
  <c r="BP242" i="14"/>
  <c r="BP231" i="14"/>
  <c r="BO232" i="14"/>
  <c r="BO233" i="14"/>
  <c r="BO234" i="14"/>
  <c r="BO235" i="14"/>
  <c r="BO236" i="14"/>
  <c r="BO237" i="14"/>
  <c r="BO238" i="14"/>
  <c r="BO239" i="14"/>
  <c r="BO240" i="14"/>
  <c r="BO241" i="14"/>
  <c r="BO242" i="14"/>
  <c r="BO231" i="14"/>
  <c r="BU232" i="14"/>
  <c r="BU233" i="14"/>
  <c r="BU234" i="14"/>
  <c r="BU235" i="14"/>
  <c r="BU236" i="14"/>
  <c r="BU237" i="14"/>
  <c r="BU238" i="14"/>
  <c r="BU239" i="14"/>
  <c r="BU240" i="14"/>
  <c r="BU241" i="14"/>
  <c r="BU242" i="14"/>
  <c r="BU243" i="14"/>
  <c r="BU231" i="14"/>
  <c r="BT243" i="14"/>
  <c r="BT232" i="14"/>
  <c r="BT233" i="14"/>
  <c r="BT234" i="14"/>
  <c r="BT235" i="14"/>
  <c r="BT236" i="14"/>
  <c r="BT237" i="14"/>
  <c r="BT238" i="14"/>
  <c r="BT239" i="14"/>
  <c r="BT240" i="14"/>
  <c r="BT241" i="14"/>
  <c r="BT242" i="14"/>
  <c r="BT231" i="14"/>
  <c r="BN231" i="14"/>
  <c r="BN232" i="14"/>
  <c r="BN233" i="14"/>
  <c r="BN234" i="14"/>
  <c r="BN235" i="14"/>
  <c r="BN236" i="14"/>
  <c r="BN237" i="14"/>
  <c r="BN238" i="14"/>
  <c r="BN239" i="14"/>
  <c r="BN240" i="14"/>
  <c r="BT182" i="14"/>
  <c r="BU182" i="14"/>
  <c r="BV182" i="14"/>
  <c r="BW182" i="14"/>
  <c r="BS182" i="14"/>
  <c r="A180" i="14"/>
  <c r="BR169" i="14"/>
  <c r="BR170" i="14"/>
  <c r="BR171" i="14"/>
  <c r="BR172" i="14"/>
  <c r="BR173" i="14"/>
  <c r="BR174" i="14"/>
  <c r="BR175" i="14"/>
  <c r="BR176" i="14"/>
  <c r="BR177" i="14"/>
  <c r="BR178" i="14"/>
  <c r="BR179" i="14"/>
  <c r="BR168" i="14"/>
  <c r="CL155" i="14"/>
  <c r="CK155" i="14"/>
  <c r="CJ155" i="14"/>
  <c r="CI155" i="14"/>
  <c r="CL154" i="14"/>
  <c r="CK154" i="14"/>
  <c r="CJ154" i="14"/>
  <c r="CI154" i="14"/>
  <c r="CL153" i="14"/>
  <c r="CK153" i="14"/>
  <c r="CJ153" i="14"/>
  <c r="CI153" i="14"/>
  <c r="CL152" i="14"/>
  <c r="CK152" i="14"/>
  <c r="CJ152" i="14"/>
  <c r="CI152" i="14"/>
  <c r="CO151" i="14"/>
  <c r="CN151" i="14"/>
  <c r="CM151" i="14"/>
  <c r="CL151" i="14"/>
  <c r="CK151" i="14"/>
  <c r="CJ151" i="14"/>
  <c r="CI151" i="14"/>
  <c r="BV152" i="14"/>
  <c r="BW152" i="14"/>
  <c r="BX152" i="14"/>
  <c r="BY152" i="14"/>
  <c r="BZ152" i="14"/>
  <c r="CA152" i="14"/>
  <c r="CB152" i="14"/>
  <c r="CC152" i="14"/>
  <c r="CD152" i="14"/>
  <c r="CE152" i="14"/>
  <c r="CF152" i="14"/>
  <c r="CG152" i="14"/>
  <c r="CH152" i="14"/>
  <c r="BV153" i="14"/>
  <c r="BW153" i="14"/>
  <c r="BX153" i="14"/>
  <c r="BY153" i="14"/>
  <c r="BZ153" i="14"/>
  <c r="CA153" i="14"/>
  <c r="CB153" i="14"/>
  <c r="CC153" i="14"/>
  <c r="CD153" i="14"/>
  <c r="CE153" i="14"/>
  <c r="CF153" i="14"/>
  <c r="CG153" i="14"/>
  <c r="CH153" i="14"/>
  <c r="BV154" i="14"/>
  <c r="BW154" i="14"/>
  <c r="BX154" i="14"/>
  <c r="BY154" i="14"/>
  <c r="BZ154" i="14"/>
  <c r="CA154" i="14"/>
  <c r="CB154" i="14"/>
  <c r="CC154" i="14"/>
  <c r="CD154" i="14"/>
  <c r="CE154" i="14"/>
  <c r="CF154" i="14"/>
  <c r="CG154" i="14"/>
  <c r="CH154" i="14"/>
  <c r="BV155" i="14"/>
  <c r="BW155" i="14"/>
  <c r="BX155" i="14"/>
  <c r="BY155" i="14"/>
  <c r="BZ155" i="14"/>
  <c r="CA155" i="14"/>
  <c r="CB155" i="14"/>
  <c r="CC155" i="14"/>
  <c r="CD155" i="14"/>
  <c r="CE155" i="14"/>
  <c r="CF155" i="14"/>
  <c r="CG155" i="14"/>
  <c r="CH155" i="14"/>
  <c r="BN152" i="14"/>
  <c r="BN153" i="14"/>
  <c r="BN154" i="14"/>
  <c r="BN155" i="14"/>
  <c r="BN156" i="14"/>
  <c r="BN157" i="14"/>
  <c r="BN158" i="14"/>
  <c r="BN159" i="14"/>
  <c r="BN160" i="14"/>
  <c r="BN161" i="14"/>
  <c r="BV169" i="14"/>
  <c r="BV170" i="14"/>
  <c r="BV171" i="14"/>
  <c r="BV168" i="14"/>
  <c r="BU170" i="14"/>
  <c r="BU171" i="14"/>
  <c r="BU172" i="14"/>
  <c r="BU173" i="14"/>
  <c r="BU174" i="14"/>
  <c r="BU175" i="14"/>
  <c r="BU176" i="14"/>
  <c r="BU177" i="14"/>
  <c r="BU178" i="14"/>
  <c r="BU179" i="14"/>
  <c r="BU169" i="14"/>
  <c r="BU168" i="14"/>
  <c r="BT170" i="14"/>
  <c r="BT171" i="14"/>
  <c r="BT169" i="14"/>
  <c r="BT168" i="14"/>
  <c r="DB147" i="14"/>
  <c r="DB146" i="14"/>
  <c r="DB145" i="14"/>
  <c r="DB144" i="14"/>
  <c r="DB143" i="14"/>
  <c r="DB142" i="14"/>
  <c r="DB141" i="14"/>
  <c r="DB140" i="14"/>
  <c r="DB139" i="14"/>
  <c r="DB138" i="14"/>
  <c r="DB137" i="14"/>
  <c r="DB136" i="14"/>
  <c r="DA135" i="14"/>
  <c r="DA136" i="14"/>
  <c r="DA137" i="14"/>
  <c r="DA138" i="14"/>
  <c r="DA139" i="14"/>
  <c r="DA140" i="14"/>
  <c r="DA141" i="14"/>
  <c r="DA142" i="14"/>
  <c r="DA143" i="14"/>
  <c r="DA144" i="14"/>
  <c r="DA145" i="14"/>
  <c r="DA146" i="14"/>
  <c r="DA147" i="14"/>
  <c r="CL141" i="14"/>
  <c r="CL136" i="14"/>
  <c r="CL137" i="14"/>
  <c r="CL138" i="14"/>
  <c r="CL139" i="14"/>
  <c r="CL140" i="14"/>
  <c r="CL142" i="14"/>
  <c r="CL143" i="14"/>
  <c r="CL144" i="14"/>
  <c r="CL145" i="14"/>
  <c r="BN16" i="14"/>
  <c r="BW137" i="14"/>
  <c r="BW138" i="14"/>
  <c r="BW139" i="14"/>
  <c r="BW140" i="14"/>
  <c r="BW141" i="14"/>
  <c r="BW142" i="14"/>
  <c r="BW143" i="14"/>
  <c r="BW144" i="14"/>
  <c r="BW145" i="14"/>
  <c r="BW136" i="14"/>
  <c r="BV137" i="14"/>
  <c r="BV138" i="14"/>
  <c r="BV139" i="14"/>
  <c r="BV140" i="14"/>
  <c r="BV141" i="14"/>
  <c r="BV142" i="14"/>
  <c r="BV143" i="14"/>
  <c r="BV144" i="14"/>
  <c r="BV145" i="14"/>
  <c r="BV146" i="14"/>
  <c r="BV147" i="14"/>
  <c r="BV136" i="14"/>
  <c r="BT138" i="14"/>
  <c r="BT139" i="14"/>
  <c r="BT140" i="14"/>
  <c r="BT141" i="14"/>
  <c r="BT142" i="14"/>
  <c r="BT143" i="14"/>
  <c r="BT144" i="14"/>
  <c r="BT145" i="14"/>
  <c r="BT137" i="14"/>
  <c r="BT136" i="14"/>
  <c r="BS136" i="14"/>
  <c r="BQ136" i="14"/>
  <c r="BS137" i="14"/>
  <c r="BQ137" i="14"/>
  <c r="BQ138" i="14"/>
  <c r="BQ139" i="14"/>
  <c r="BQ140" i="14"/>
  <c r="BQ141" i="14"/>
  <c r="BQ142" i="14"/>
  <c r="BQ143" i="14"/>
  <c r="BQ144" i="14"/>
  <c r="BQ145" i="14"/>
  <c r="BQ146" i="14"/>
  <c r="BQ147" i="14"/>
  <c r="BV121" i="14"/>
  <c r="BV122" i="14"/>
  <c r="BV123" i="14"/>
  <c r="BV124" i="14"/>
  <c r="BV125" i="14"/>
  <c r="BV126" i="14"/>
  <c r="BV127" i="14"/>
  <c r="BV128" i="14"/>
  <c r="BV129" i="14"/>
  <c r="BV130" i="14"/>
  <c r="BV131" i="14"/>
  <c r="BV120" i="14"/>
  <c r="BQ121" i="14"/>
  <c r="BQ122" i="14"/>
  <c r="BQ123" i="14"/>
  <c r="BQ124" i="14"/>
  <c r="BR121" i="14"/>
  <c r="BR122" i="14"/>
  <c r="BR123" i="14"/>
  <c r="BR124" i="14"/>
  <c r="BR125" i="14"/>
  <c r="BQ125" i="14" s="1"/>
  <c r="BR126" i="14"/>
  <c r="BQ126" i="14" s="1"/>
  <c r="BR127" i="14"/>
  <c r="BQ127" i="14" s="1"/>
  <c r="BR128" i="14"/>
  <c r="BQ128" i="14" s="1"/>
  <c r="BR129" i="14"/>
  <c r="BQ129" i="14" s="1"/>
  <c r="BR130" i="14"/>
  <c r="BR131" i="14"/>
  <c r="BR120" i="14"/>
  <c r="BQ120" i="14" s="1"/>
  <c r="BN105" i="14"/>
  <c r="BN106" i="14"/>
  <c r="BN107" i="14"/>
  <c r="BN108" i="14"/>
  <c r="BN109" i="14"/>
  <c r="BN110" i="14"/>
  <c r="BN111" i="14"/>
  <c r="BN112" i="14"/>
  <c r="BN113" i="14"/>
  <c r="BN114" i="14"/>
  <c r="BR90" i="14"/>
  <c r="BQ90" i="14" s="1"/>
  <c r="BR91" i="14"/>
  <c r="BQ91" i="14" s="1"/>
  <c r="BR92" i="14"/>
  <c r="BQ92" i="14" s="1"/>
  <c r="BR93" i="14"/>
  <c r="BQ93" i="14" s="1"/>
  <c r="BR94" i="14"/>
  <c r="BQ94" i="14" s="1"/>
  <c r="BR95" i="14"/>
  <c r="BQ95" i="14" s="1"/>
  <c r="BR96" i="14"/>
  <c r="BQ96" i="14" s="1"/>
  <c r="BR97" i="14"/>
  <c r="BQ97" i="14" s="1"/>
  <c r="BR98" i="14"/>
  <c r="BQ98" i="14" s="1"/>
  <c r="BR99" i="14"/>
  <c r="BR100" i="14"/>
  <c r="BR89" i="14"/>
  <c r="BQ89" i="14" s="1"/>
  <c r="BV75" i="14"/>
  <c r="BV76" i="14"/>
  <c r="BV74" i="14"/>
  <c r="BV73" i="14"/>
  <c r="BR74" i="14"/>
  <c r="BR75" i="14"/>
  <c r="BR76" i="14"/>
  <c r="BR73" i="14"/>
  <c r="BO243" i="14" l="1"/>
  <c r="BU136" i="14"/>
  <c r="BK191" i="14" l="1"/>
  <c r="Y280" i="19"/>
  <c r="X280" i="19"/>
  <c r="W280" i="19"/>
  <c r="V280" i="19"/>
  <c r="U280" i="19"/>
  <c r="T280" i="19"/>
  <c r="S280" i="19"/>
  <c r="R280" i="19"/>
  <c r="Q280" i="19"/>
  <c r="P280" i="19"/>
  <c r="O280" i="19"/>
  <c r="N280" i="19"/>
  <c r="M280" i="19"/>
  <c r="L280" i="19"/>
  <c r="K280" i="19"/>
  <c r="J280" i="19"/>
  <c r="I280" i="19"/>
  <c r="H280" i="19"/>
  <c r="G280" i="19"/>
  <c r="F280" i="19"/>
  <c r="E280" i="19"/>
  <c r="D280" i="19"/>
  <c r="Y279" i="19"/>
  <c r="X279" i="19"/>
  <c r="W279" i="19"/>
  <c r="V279" i="19"/>
  <c r="U279" i="19"/>
  <c r="T279" i="19"/>
  <c r="S279" i="19"/>
  <c r="R279" i="19"/>
  <c r="Q279" i="19"/>
  <c r="P279" i="19"/>
  <c r="O279" i="19"/>
  <c r="N279" i="19"/>
  <c r="M279" i="19"/>
  <c r="L279" i="19"/>
  <c r="K279" i="19"/>
  <c r="J279" i="19"/>
  <c r="I279" i="19"/>
  <c r="H279" i="19"/>
  <c r="G279" i="19"/>
  <c r="F279" i="19"/>
  <c r="E279" i="19"/>
  <c r="D279" i="19"/>
  <c r="Y278" i="19"/>
  <c r="X278" i="19"/>
  <c r="W278" i="19"/>
  <c r="V278" i="19"/>
  <c r="U278" i="19"/>
  <c r="T278" i="19"/>
  <c r="S278" i="19"/>
  <c r="R278" i="19"/>
  <c r="Q278" i="19"/>
  <c r="P278" i="19"/>
  <c r="O278" i="19"/>
  <c r="N278" i="19"/>
  <c r="M278" i="19"/>
  <c r="L278" i="19"/>
  <c r="K278" i="19"/>
  <c r="J278" i="19"/>
  <c r="I278" i="19"/>
  <c r="H278" i="19"/>
  <c r="G278" i="19"/>
  <c r="F278" i="19"/>
  <c r="E278" i="19"/>
  <c r="D278" i="19"/>
  <c r="Y277" i="19"/>
  <c r="X277" i="19"/>
  <c r="W277" i="19"/>
  <c r="V277" i="19"/>
  <c r="U277" i="19"/>
  <c r="T277" i="19"/>
  <c r="S277" i="19"/>
  <c r="R277" i="19"/>
  <c r="Q277" i="19"/>
  <c r="P277" i="19"/>
  <c r="O277" i="19"/>
  <c r="N277" i="19"/>
  <c r="M277" i="19"/>
  <c r="L277" i="19"/>
  <c r="K277" i="19"/>
  <c r="J277" i="19"/>
  <c r="I277" i="19"/>
  <c r="H277" i="19"/>
  <c r="G277" i="19"/>
  <c r="F277" i="19"/>
  <c r="E277" i="19"/>
  <c r="D277" i="19"/>
  <c r="Y276" i="19"/>
  <c r="X276" i="19"/>
  <c r="W276" i="19"/>
  <c r="V276" i="19"/>
  <c r="U276" i="19"/>
  <c r="T276" i="19"/>
  <c r="S276" i="19"/>
  <c r="R276" i="19"/>
  <c r="Q276" i="19"/>
  <c r="P276" i="19"/>
  <c r="O276" i="19"/>
  <c r="N276" i="19"/>
  <c r="M276" i="19"/>
  <c r="L276" i="19"/>
  <c r="K276" i="19"/>
  <c r="J276" i="19"/>
  <c r="I276" i="19"/>
  <c r="H276" i="19"/>
  <c r="G276" i="19"/>
  <c r="F276" i="19"/>
  <c r="E276" i="19"/>
  <c r="D276" i="19"/>
  <c r="Y275" i="19"/>
  <c r="X275" i="19"/>
  <c r="W275" i="19"/>
  <c r="V275" i="19"/>
  <c r="U275" i="19"/>
  <c r="T275" i="19"/>
  <c r="S275" i="19"/>
  <c r="R275" i="19"/>
  <c r="Q275" i="19"/>
  <c r="P275" i="19"/>
  <c r="O275" i="19"/>
  <c r="N275" i="19"/>
  <c r="M275" i="19"/>
  <c r="L275" i="19"/>
  <c r="K275" i="19"/>
  <c r="J275" i="19"/>
  <c r="I275" i="19"/>
  <c r="H275" i="19"/>
  <c r="G275" i="19"/>
  <c r="F275" i="19"/>
  <c r="E275" i="19"/>
  <c r="D275" i="19"/>
  <c r="Y274" i="19"/>
  <c r="X274" i="19"/>
  <c r="W274" i="19"/>
  <c r="V274" i="19"/>
  <c r="U274" i="19"/>
  <c r="T274" i="19"/>
  <c r="S274" i="19"/>
  <c r="R274" i="19"/>
  <c r="Q274" i="19"/>
  <c r="P274" i="19"/>
  <c r="O274" i="19"/>
  <c r="N274" i="19"/>
  <c r="M274" i="19"/>
  <c r="L274" i="19"/>
  <c r="K274" i="19"/>
  <c r="J274" i="19"/>
  <c r="I274" i="19"/>
  <c r="H274" i="19"/>
  <c r="G274" i="19"/>
  <c r="F274" i="19"/>
  <c r="E274" i="19"/>
  <c r="D274" i="19"/>
  <c r="Y273" i="19"/>
  <c r="X273" i="19"/>
  <c r="W273" i="19"/>
  <c r="V273" i="19"/>
  <c r="U273" i="19"/>
  <c r="T273" i="19"/>
  <c r="S273" i="19"/>
  <c r="R273" i="19"/>
  <c r="Q273" i="19"/>
  <c r="P273" i="19"/>
  <c r="O273" i="19"/>
  <c r="N273" i="19"/>
  <c r="M273" i="19"/>
  <c r="L273" i="19"/>
  <c r="K273" i="19"/>
  <c r="J273" i="19"/>
  <c r="I273" i="19"/>
  <c r="H273" i="19"/>
  <c r="G273" i="19"/>
  <c r="F273" i="19"/>
  <c r="E273" i="19"/>
  <c r="D273" i="19"/>
  <c r="Z272" i="19"/>
  <c r="Y272" i="19"/>
  <c r="X272" i="19"/>
  <c r="W272" i="19"/>
  <c r="V272" i="19"/>
  <c r="U272" i="19"/>
  <c r="T272" i="19"/>
  <c r="S272" i="19"/>
  <c r="R272" i="19"/>
  <c r="Q272" i="19"/>
  <c r="P272" i="19"/>
  <c r="O272" i="19"/>
  <c r="N272" i="19"/>
  <c r="M272" i="19"/>
  <c r="L272" i="19"/>
  <c r="K272" i="19"/>
  <c r="J272" i="19"/>
  <c r="I272" i="19"/>
  <c r="H272" i="19"/>
  <c r="G272" i="19"/>
  <c r="F272" i="19"/>
  <c r="E272" i="19"/>
  <c r="D272" i="19"/>
  <c r="Z271" i="19"/>
  <c r="Y271" i="19"/>
  <c r="X271" i="19"/>
  <c r="W271" i="19"/>
  <c r="V271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Z270" i="19"/>
  <c r="Y270" i="19"/>
  <c r="X270" i="19"/>
  <c r="W270" i="19"/>
  <c r="V270" i="19"/>
  <c r="U270" i="19"/>
  <c r="T270" i="19"/>
  <c r="S270" i="19"/>
  <c r="R270" i="19"/>
  <c r="Q270" i="19"/>
  <c r="P270" i="19"/>
  <c r="O270" i="19"/>
  <c r="N270" i="19"/>
  <c r="M270" i="19"/>
  <c r="L270" i="19"/>
  <c r="K270" i="19"/>
  <c r="J270" i="19"/>
  <c r="I270" i="19"/>
  <c r="H270" i="19"/>
  <c r="G270" i="19"/>
  <c r="F270" i="19"/>
  <c r="E270" i="19"/>
  <c r="Z269" i="19"/>
  <c r="Y269" i="19"/>
  <c r="X269" i="19"/>
  <c r="W269" i="19"/>
  <c r="V269" i="19"/>
  <c r="U269" i="19"/>
  <c r="T269" i="19"/>
  <c r="S269" i="19"/>
  <c r="R269" i="19"/>
  <c r="Q269" i="19"/>
  <c r="P269" i="19"/>
  <c r="O269" i="19"/>
  <c r="N269" i="19"/>
  <c r="M269" i="19"/>
  <c r="L269" i="19"/>
  <c r="K269" i="19"/>
  <c r="J269" i="19"/>
  <c r="I269" i="19"/>
  <c r="H269" i="19"/>
  <c r="G269" i="19"/>
  <c r="F269" i="19"/>
  <c r="E269" i="19"/>
  <c r="Y264" i="19"/>
  <c r="X264" i="19"/>
  <c r="W264" i="19"/>
  <c r="V264" i="19"/>
  <c r="U264" i="19"/>
  <c r="T264" i="19"/>
  <c r="S264" i="19"/>
  <c r="R264" i="19"/>
  <c r="Q264" i="19"/>
  <c r="P264" i="19"/>
  <c r="O264" i="19"/>
  <c r="N264" i="19"/>
  <c r="M264" i="19"/>
  <c r="L264" i="19"/>
  <c r="K264" i="19"/>
  <c r="J264" i="19"/>
  <c r="I264" i="19"/>
  <c r="H264" i="19"/>
  <c r="G264" i="19"/>
  <c r="F264" i="19"/>
  <c r="E264" i="19"/>
  <c r="D264" i="19"/>
  <c r="Y263" i="19"/>
  <c r="X263" i="19"/>
  <c r="W263" i="19"/>
  <c r="V263" i="19"/>
  <c r="U263" i="19"/>
  <c r="T263" i="19"/>
  <c r="S263" i="19"/>
  <c r="R263" i="19"/>
  <c r="Q263" i="19"/>
  <c r="P263" i="19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Y262" i="19"/>
  <c r="X262" i="19"/>
  <c r="W262" i="19"/>
  <c r="V262" i="19"/>
  <c r="U262" i="19"/>
  <c r="T262" i="19"/>
  <c r="S262" i="19"/>
  <c r="R262" i="19"/>
  <c r="Q262" i="19"/>
  <c r="P262" i="19"/>
  <c r="O262" i="19"/>
  <c r="N262" i="19"/>
  <c r="M262" i="19"/>
  <c r="L262" i="19"/>
  <c r="K262" i="19"/>
  <c r="J262" i="19"/>
  <c r="I262" i="19"/>
  <c r="H262" i="19"/>
  <c r="G262" i="19"/>
  <c r="F262" i="19"/>
  <c r="E262" i="19"/>
  <c r="D262" i="19"/>
  <c r="Y261" i="19"/>
  <c r="X261" i="19"/>
  <c r="W261" i="19"/>
  <c r="V261" i="19"/>
  <c r="U261" i="19"/>
  <c r="T261" i="19"/>
  <c r="S261" i="19"/>
  <c r="R261" i="19"/>
  <c r="Q261" i="19"/>
  <c r="P261" i="19"/>
  <c r="O261" i="19"/>
  <c r="N261" i="19"/>
  <c r="M261" i="19"/>
  <c r="L261" i="19"/>
  <c r="K261" i="19"/>
  <c r="J261" i="19"/>
  <c r="I261" i="19"/>
  <c r="H261" i="19"/>
  <c r="G261" i="19"/>
  <c r="F261" i="19"/>
  <c r="E261" i="19"/>
  <c r="D261" i="19"/>
  <c r="Y260" i="19"/>
  <c r="X260" i="19"/>
  <c r="W260" i="19"/>
  <c r="V260" i="19"/>
  <c r="U260" i="19"/>
  <c r="T260" i="19"/>
  <c r="S260" i="19"/>
  <c r="R260" i="19"/>
  <c r="Q260" i="19"/>
  <c r="P260" i="19"/>
  <c r="O260" i="19"/>
  <c r="N260" i="19"/>
  <c r="M260" i="19"/>
  <c r="L260" i="19"/>
  <c r="K260" i="19"/>
  <c r="J260" i="19"/>
  <c r="I260" i="19"/>
  <c r="H260" i="19"/>
  <c r="G260" i="19"/>
  <c r="F260" i="19"/>
  <c r="E260" i="19"/>
  <c r="D260" i="19"/>
  <c r="Y259" i="19"/>
  <c r="X259" i="19"/>
  <c r="W259" i="19"/>
  <c r="V259" i="19"/>
  <c r="U259" i="19"/>
  <c r="T259" i="19"/>
  <c r="S259" i="19"/>
  <c r="R259" i="19"/>
  <c r="Q259" i="19"/>
  <c r="P259" i="19"/>
  <c r="O259" i="19"/>
  <c r="N259" i="19"/>
  <c r="M259" i="19"/>
  <c r="L259" i="19"/>
  <c r="K259" i="19"/>
  <c r="J259" i="19"/>
  <c r="I259" i="19"/>
  <c r="H259" i="19"/>
  <c r="G259" i="19"/>
  <c r="F259" i="19"/>
  <c r="E259" i="19"/>
  <c r="D259" i="19"/>
  <c r="Y258" i="19"/>
  <c r="X258" i="19"/>
  <c r="W258" i="19"/>
  <c r="V258" i="19"/>
  <c r="U258" i="19"/>
  <c r="T258" i="19"/>
  <c r="S258" i="19"/>
  <c r="R258" i="19"/>
  <c r="Q258" i="19"/>
  <c r="P258" i="19"/>
  <c r="O258" i="19"/>
  <c r="N258" i="19"/>
  <c r="M258" i="19"/>
  <c r="L258" i="19"/>
  <c r="K258" i="19"/>
  <c r="J258" i="19"/>
  <c r="I258" i="19"/>
  <c r="H258" i="19"/>
  <c r="G258" i="19"/>
  <c r="F258" i="19"/>
  <c r="E258" i="19"/>
  <c r="D258" i="19"/>
  <c r="Y257" i="19"/>
  <c r="X257" i="19"/>
  <c r="W257" i="19"/>
  <c r="V257" i="19"/>
  <c r="U257" i="19"/>
  <c r="T257" i="19"/>
  <c r="S257" i="19"/>
  <c r="R257" i="19"/>
  <c r="Q257" i="19"/>
  <c r="P257" i="19"/>
  <c r="O257" i="19"/>
  <c r="N257" i="19"/>
  <c r="M257" i="19"/>
  <c r="L257" i="19"/>
  <c r="K257" i="19"/>
  <c r="J257" i="19"/>
  <c r="I257" i="19"/>
  <c r="H257" i="19"/>
  <c r="G257" i="19"/>
  <c r="F257" i="19"/>
  <c r="E257" i="19"/>
  <c r="D257" i="19"/>
  <c r="Z256" i="19"/>
  <c r="Y256" i="19"/>
  <c r="X256" i="19"/>
  <c r="W256" i="19"/>
  <c r="V256" i="19"/>
  <c r="U256" i="19"/>
  <c r="T256" i="19"/>
  <c r="S256" i="19"/>
  <c r="R256" i="19"/>
  <c r="Q256" i="19"/>
  <c r="P256" i="19"/>
  <c r="O256" i="19"/>
  <c r="N256" i="19"/>
  <c r="M256" i="19"/>
  <c r="L256" i="19"/>
  <c r="K256" i="19"/>
  <c r="J256" i="19"/>
  <c r="I256" i="19"/>
  <c r="H256" i="19"/>
  <c r="G256" i="19"/>
  <c r="F256" i="19"/>
  <c r="E256" i="19"/>
  <c r="D256" i="19"/>
  <c r="Z255" i="19"/>
  <c r="Y255" i="19"/>
  <c r="X255" i="19"/>
  <c r="W255" i="19"/>
  <c r="V255" i="19"/>
  <c r="U255" i="19"/>
  <c r="T255" i="19"/>
  <c r="S255" i="19"/>
  <c r="R255" i="19"/>
  <c r="Q255" i="19"/>
  <c r="P255" i="19"/>
  <c r="O255" i="19"/>
  <c r="N255" i="19"/>
  <c r="M255" i="19"/>
  <c r="L255" i="19"/>
  <c r="K255" i="19"/>
  <c r="J255" i="19"/>
  <c r="I255" i="19"/>
  <c r="H255" i="19"/>
  <c r="G255" i="19"/>
  <c r="F255" i="19"/>
  <c r="E255" i="19"/>
  <c r="Z254" i="19"/>
  <c r="Y254" i="19"/>
  <c r="X254" i="19"/>
  <c r="W254" i="19"/>
  <c r="V254" i="19"/>
  <c r="U254" i="19"/>
  <c r="T254" i="19"/>
  <c r="S254" i="19"/>
  <c r="R254" i="19"/>
  <c r="Q254" i="19"/>
  <c r="P254" i="19"/>
  <c r="O254" i="19"/>
  <c r="N254" i="19"/>
  <c r="M254" i="19"/>
  <c r="L254" i="19"/>
  <c r="K254" i="19"/>
  <c r="J254" i="19"/>
  <c r="I254" i="19"/>
  <c r="H254" i="19"/>
  <c r="G254" i="19"/>
  <c r="F254" i="19"/>
  <c r="E254" i="19"/>
  <c r="Z253" i="19"/>
  <c r="Y253" i="19"/>
  <c r="X253" i="19"/>
  <c r="W253" i="19"/>
  <c r="V253" i="19"/>
  <c r="U253" i="19"/>
  <c r="T253" i="19"/>
  <c r="S253" i="19"/>
  <c r="R253" i="19"/>
  <c r="Q253" i="19"/>
  <c r="P253" i="19"/>
  <c r="O253" i="19"/>
  <c r="N253" i="19"/>
  <c r="M253" i="19"/>
  <c r="L253" i="19"/>
  <c r="K253" i="19"/>
  <c r="J253" i="19"/>
  <c r="I253" i="19"/>
  <c r="H253" i="19"/>
  <c r="G253" i="19"/>
  <c r="F253" i="19"/>
  <c r="E253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Y147" i="19"/>
  <c r="X147" i="19"/>
  <c r="W147" i="19"/>
  <c r="V147" i="19"/>
  <c r="U147" i="19"/>
  <c r="T147" i="19"/>
  <c r="S147" i="19"/>
  <c r="R147" i="19"/>
  <c r="Q147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Y146" i="19"/>
  <c r="X146" i="19"/>
  <c r="W146" i="19"/>
  <c r="V146" i="19"/>
  <c r="U146" i="19"/>
  <c r="T146" i="19"/>
  <c r="S146" i="19"/>
  <c r="R146" i="19"/>
  <c r="Q146" i="19"/>
  <c r="P146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Z145" i="19"/>
  <c r="Y145" i="19"/>
  <c r="X145" i="19"/>
  <c r="W145" i="19"/>
  <c r="V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Y136" i="19"/>
  <c r="X136" i="19"/>
  <c r="W136" i="19"/>
  <c r="V136" i="19"/>
  <c r="U136" i="19"/>
  <c r="T136" i="19"/>
  <c r="S136" i="19"/>
  <c r="R136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D136" i="19"/>
  <c r="Y135" i="19"/>
  <c r="X135" i="19"/>
  <c r="W135" i="19"/>
  <c r="V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Y134" i="19"/>
  <c r="X134" i="19"/>
  <c r="W134" i="19"/>
  <c r="V134" i="19"/>
  <c r="U134" i="19"/>
  <c r="T134" i="19"/>
  <c r="S134" i="19"/>
  <c r="R134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AA280" i="18"/>
  <c r="Z280" i="18"/>
  <c r="Y280" i="18"/>
  <c r="X280" i="18"/>
  <c r="W280" i="18"/>
  <c r="V280" i="18"/>
  <c r="U280" i="18"/>
  <c r="T280" i="18"/>
  <c r="S280" i="18"/>
  <c r="R280" i="18"/>
  <c r="Q280" i="18"/>
  <c r="P280" i="18"/>
  <c r="O280" i="18"/>
  <c r="N280" i="18"/>
  <c r="M280" i="18"/>
  <c r="L280" i="18"/>
  <c r="K280" i="18"/>
  <c r="J280" i="18"/>
  <c r="I280" i="18"/>
  <c r="H280" i="18"/>
  <c r="G280" i="18"/>
  <c r="F280" i="18"/>
  <c r="E280" i="18"/>
  <c r="AA279" i="18"/>
  <c r="Z279" i="18"/>
  <c r="Y279" i="18"/>
  <c r="X279" i="18"/>
  <c r="W279" i="18"/>
  <c r="V279" i="18"/>
  <c r="U279" i="18"/>
  <c r="T279" i="18"/>
  <c r="S279" i="18"/>
  <c r="R279" i="18"/>
  <c r="Q279" i="18"/>
  <c r="P279" i="18"/>
  <c r="O279" i="18"/>
  <c r="N279" i="18"/>
  <c r="M279" i="18"/>
  <c r="L279" i="18"/>
  <c r="K279" i="18"/>
  <c r="J279" i="18"/>
  <c r="I279" i="18"/>
  <c r="H279" i="18"/>
  <c r="G279" i="18"/>
  <c r="F279" i="18"/>
  <c r="E279" i="18"/>
  <c r="AA278" i="18"/>
  <c r="Z278" i="18"/>
  <c r="Y278" i="18"/>
  <c r="X278" i="18"/>
  <c r="W278" i="18"/>
  <c r="V278" i="18"/>
  <c r="U278" i="18"/>
  <c r="T278" i="18"/>
  <c r="S278" i="18"/>
  <c r="R278" i="18"/>
  <c r="Q278" i="18"/>
  <c r="P278" i="18"/>
  <c r="O278" i="18"/>
  <c r="N278" i="18"/>
  <c r="M278" i="18"/>
  <c r="L278" i="18"/>
  <c r="K278" i="18"/>
  <c r="J278" i="18"/>
  <c r="I278" i="18"/>
  <c r="H278" i="18"/>
  <c r="G278" i="18"/>
  <c r="F278" i="18"/>
  <c r="E278" i="18"/>
  <c r="AA277" i="18"/>
  <c r="Z277" i="18"/>
  <c r="Y277" i="18"/>
  <c r="X277" i="18"/>
  <c r="W277" i="18"/>
  <c r="V277" i="18"/>
  <c r="U277" i="18"/>
  <c r="T277" i="18"/>
  <c r="S277" i="18"/>
  <c r="R277" i="18"/>
  <c r="Q277" i="18"/>
  <c r="P277" i="18"/>
  <c r="O277" i="18"/>
  <c r="N277" i="18"/>
  <c r="M277" i="18"/>
  <c r="L277" i="18"/>
  <c r="K277" i="18"/>
  <c r="J277" i="18"/>
  <c r="I277" i="18"/>
  <c r="H277" i="18"/>
  <c r="G277" i="18"/>
  <c r="F277" i="18"/>
  <c r="E277" i="18"/>
  <c r="AB276" i="18"/>
  <c r="AA276" i="18"/>
  <c r="Z276" i="18"/>
  <c r="Y276" i="18"/>
  <c r="X276" i="18"/>
  <c r="W276" i="18"/>
  <c r="V276" i="18"/>
  <c r="U276" i="18"/>
  <c r="T276" i="18"/>
  <c r="S276" i="18"/>
  <c r="R276" i="18"/>
  <c r="Q276" i="18"/>
  <c r="P276" i="18"/>
  <c r="O276" i="18"/>
  <c r="N276" i="18"/>
  <c r="M276" i="18"/>
  <c r="L276" i="18"/>
  <c r="K276" i="18"/>
  <c r="J276" i="18"/>
  <c r="I276" i="18"/>
  <c r="H276" i="18"/>
  <c r="G276" i="18"/>
  <c r="F276" i="18"/>
  <c r="E276" i="18"/>
  <c r="AB275" i="18"/>
  <c r="AA275" i="18"/>
  <c r="Z275" i="18"/>
  <c r="Y275" i="18"/>
  <c r="X275" i="18"/>
  <c r="W275" i="18"/>
  <c r="V275" i="18"/>
  <c r="U275" i="18"/>
  <c r="T275" i="18"/>
  <c r="S275" i="18"/>
  <c r="R275" i="18"/>
  <c r="Q275" i="18"/>
  <c r="P275" i="18"/>
  <c r="O275" i="18"/>
  <c r="N275" i="18"/>
  <c r="M275" i="18"/>
  <c r="L275" i="18"/>
  <c r="K275" i="18"/>
  <c r="J275" i="18"/>
  <c r="I275" i="18"/>
  <c r="H275" i="18"/>
  <c r="G275" i="18"/>
  <c r="F275" i="18"/>
  <c r="E275" i="18"/>
  <c r="AB274" i="18"/>
  <c r="AA274" i="18"/>
  <c r="Z274" i="18"/>
  <c r="Y274" i="18"/>
  <c r="X274" i="18"/>
  <c r="W274" i="18"/>
  <c r="V274" i="18"/>
  <c r="U274" i="18"/>
  <c r="T274" i="18"/>
  <c r="S274" i="18"/>
  <c r="R274" i="18"/>
  <c r="Q274" i="18"/>
  <c r="P274" i="18"/>
  <c r="O274" i="18"/>
  <c r="N274" i="18"/>
  <c r="M274" i="18"/>
  <c r="L274" i="18"/>
  <c r="K274" i="18"/>
  <c r="J274" i="18"/>
  <c r="I274" i="18"/>
  <c r="H274" i="18"/>
  <c r="G274" i="18"/>
  <c r="F274" i="18"/>
  <c r="E274" i="18"/>
  <c r="AB273" i="18"/>
  <c r="AA273" i="18"/>
  <c r="Z273" i="18"/>
  <c r="Y273" i="18"/>
  <c r="X273" i="18"/>
  <c r="W273" i="18"/>
  <c r="V273" i="18"/>
  <c r="U273" i="18"/>
  <c r="T273" i="18"/>
  <c r="S273" i="18"/>
  <c r="R273" i="18"/>
  <c r="Q273" i="18"/>
  <c r="P273" i="18"/>
  <c r="O273" i="18"/>
  <c r="N273" i="18"/>
  <c r="M273" i="18"/>
  <c r="L273" i="18"/>
  <c r="K273" i="18"/>
  <c r="J273" i="18"/>
  <c r="I273" i="18"/>
  <c r="H273" i="18"/>
  <c r="G273" i="18"/>
  <c r="F273" i="18"/>
  <c r="E273" i="18"/>
  <c r="AB272" i="18"/>
  <c r="AA272" i="18"/>
  <c r="Z272" i="18"/>
  <c r="Y272" i="18"/>
  <c r="X272" i="18"/>
  <c r="W272" i="18"/>
  <c r="V272" i="18"/>
  <c r="U272" i="18"/>
  <c r="T272" i="18"/>
  <c r="S272" i="18"/>
  <c r="R272" i="18"/>
  <c r="Q272" i="18"/>
  <c r="P272" i="18"/>
  <c r="O272" i="18"/>
  <c r="N272" i="18"/>
  <c r="M272" i="18"/>
  <c r="L272" i="18"/>
  <c r="K272" i="18"/>
  <c r="J272" i="18"/>
  <c r="I272" i="18"/>
  <c r="H272" i="18"/>
  <c r="G272" i="18"/>
  <c r="F272" i="18"/>
  <c r="E272" i="18"/>
  <c r="AB271" i="18"/>
  <c r="AA271" i="18"/>
  <c r="Z271" i="18"/>
  <c r="Y271" i="18"/>
  <c r="X271" i="18"/>
  <c r="W271" i="18"/>
  <c r="V271" i="18"/>
  <c r="U271" i="18"/>
  <c r="T271" i="18"/>
  <c r="S271" i="18"/>
  <c r="R271" i="18"/>
  <c r="Q271" i="18"/>
  <c r="P271" i="18"/>
  <c r="O271" i="18"/>
  <c r="N271" i="18"/>
  <c r="M271" i="18"/>
  <c r="L271" i="18"/>
  <c r="K271" i="18"/>
  <c r="J271" i="18"/>
  <c r="I271" i="18"/>
  <c r="H271" i="18"/>
  <c r="G271" i="18"/>
  <c r="F271" i="18"/>
  <c r="AB270" i="18"/>
  <c r="AA270" i="18"/>
  <c r="Z270" i="18"/>
  <c r="Y270" i="18"/>
  <c r="X270" i="18"/>
  <c r="W270" i="18"/>
  <c r="V270" i="18"/>
  <c r="U270" i="18"/>
  <c r="T270" i="18"/>
  <c r="S270" i="18"/>
  <c r="R270" i="18"/>
  <c r="Q270" i="18"/>
  <c r="P270" i="18"/>
  <c r="O270" i="18"/>
  <c r="N270" i="18"/>
  <c r="M270" i="18"/>
  <c r="L270" i="18"/>
  <c r="K270" i="18"/>
  <c r="J270" i="18"/>
  <c r="I270" i="18"/>
  <c r="H270" i="18"/>
  <c r="G270" i="18"/>
  <c r="F270" i="18"/>
  <c r="AB269" i="18"/>
  <c r="AA269" i="18"/>
  <c r="Z269" i="18"/>
  <c r="Y269" i="18"/>
  <c r="X269" i="18"/>
  <c r="W269" i="18"/>
  <c r="V269" i="18"/>
  <c r="U269" i="18"/>
  <c r="T269" i="18"/>
  <c r="S269" i="18"/>
  <c r="R269" i="18"/>
  <c r="Q269" i="18"/>
  <c r="P269" i="18"/>
  <c r="O269" i="18"/>
  <c r="N269" i="18"/>
  <c r="M269" i="18"/>
  <c r="L269" i="18"/>
  <c r="K269" i="18"/>
  <c r="J269" i="18"/>
  <c r="I269" i="18"/>
  <c r="H269" i="18"/>
  <c r="G269" i="18"/>
  <c r="F269" i="18"/>
  <c r="AA153" i="18"/>
  <c r="Z153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AA152" i="18"/>
  <c r="Z152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AA151" i="18"/>
  <c r="Z151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AA150" i="18"/>
  <c r="Z150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AB149" i="18"/>
  <c r="AA149" i="18"/>
  <c r="Z149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AB148" i="18"/>
  <c r="AA148" i="18"/>
  <c r="Z148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AB147" i="18"/>
  <c r="AA147" i="18"/>
  <c r="Z147" i="18"/>
  <c r="Y147" i="18"/>
  <c r="X147" i="18"/>
  <c r="W147" i="18"/>
  <c r="V147" i="18"/>
  <c r="U147" i="18"/>
  <c r="T147" i="18"/>
  <c r="S147" i="18"/>
  <c r="R147" i="18"/>
  <c r="Q147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AB146" i="18"/>
  <c r="AA146" i="18"/>
  <c r="Z146" i="18"/>
  <c r="Y146" i="18"/>
  <c r="X146" i="18"/>
  <c r="W146" i="18"/>
  <c r="V146" i="18"/>
  <c r="U146" i="18"/>
  <c r="T146" i="18"/>
  <c r="S146" i="18"/>
  <c r="R146" i="18"/>
  <c r="Q146" i="18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AB145" i="18"/>
  <c r="AA145" i="18"/>
  <c r="Z145" i="18"/>
  <c r="Y145" i="18"/>
  <c r="X145" i="18"/>
  <c r="W145" i="18"/>
  <c r="V145" i="18"/>
  <c r="U145" i="18"/>
  <c r="T145" i="18"/>
  <c r="S145" i="18"/>
  <c r="R145" i="18"/>
  <c r="Q145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AE92" i="17"/>
  <c r="AD92" i="17"/>
  <c r="AC92" i="17"/>
  <c r="AB92" i="17"/>
  <c r="AA92" i="17"/>
  <c r="Z92" i="17"/>
  <c r="Y92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AE113" i="17"/>
  <c r="AD113" i="17"/>
  <c r="AC113" i="17"/>
  <c r="AB113" i="17"/>
  <c r="AA113" i="17"/>
  <c r="Z113" i="17"/>
  <c r="Y113" i="17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AF112" i="17"/>
  <c r="AE112" i="17"/>
  <c r="AD112" i="17"/>
  <c r="AC112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Y415" i="17"/>
  <c r="X415" i="17"/>
  <c r="W415" i="17"/>
  <c r="V415" i="17"/>
  <c r="U415" i="17"/>
  <c r="T415" i="17"/>
  <c r="S415" i="17"/>
  <c r="R415" i="17"/>
  <c r="Q415" i="17"/>
  <c r="P415" i="17"/>
  <c r="O415" i="17"/>
  <c r="N415" i="17"/>
  <c r="M415" i="17"/>
  <c r="L415" i="17"/>
  <c r="K415" i="17"/>
  <c r="J415" i="17"/>
  <c r="I415" i="17"/>
  <c r="H415" i="17"/>
  <c r="G415" i="17"/>
  <c r="F415" i="17"/>
  <c r="E415" i="17"/>
  <c r="D415" i="17"/>
  <c r="Y414" i="17"/>
  <c r="X414" i="17"/>
  <c r="W414" i="17"/>
  <c r="V414" i="17"/>
  <c r="U414" i="17"/>
  <c r="T414" i="17"/>
  <c r="S414" i="17"/>
  <c r="R414" i="17"/>
  <c r="Q414" i="17"/>
  <c r="P414" i="17"/>
  <c r="O414" i="17"/>
  <c r="N414" i="17"/>
  <c r="M414" i="17"/>
  <c r="L414" i="17"/>
  <c r="K414" i="17"/>
  <c r="J414" i="17"/>
  <c r="I414" i="17"/>
  <c r="H414" i="17"/>
  <c r="G414" i="17"/>
  <c r="F414" i="17"/>
  <c r="E414" i="17"/>
  <c r="D414" i="17"/>
  <c r="Y413" i="17"/>
  <c r="X413" i="17"/>
  <c r="W413" i="17"/>
  <c r="V413" i="17"/>
  <c r="U413" i="17"/>
  <c r="T413" i="17"/>
  <c r="S413" i="17"/>
  <c r="R413" i="17"/>
  <c r="Q413" i="17"/>
  <c r="P413" i="17"/>
  <c r="O413" i="17"/>
  <c r="N413" i="17"/>
  <c r="M413" i="17"/>
  <c r="L413" i="17"/>
  <c r="K413" i="17"/>
  <c r="J413" i="17"/>
  <c r="I413" i="17"/>
  <c r="H413" i="17"/>
  <c r="G413" i="17"/>
  <c r="F413" i="17"/>
  <c r="E413" i="17"/>
  <c r="D413" i="17"/>
  <c r="Y412" i="17"/>
  <c r="X412" i="17"/>
  <c r="W412" i="17"/>
  <c r="V412" i="17"/>
  <c r="U412" i="17"/>
  <c r="T412" i="17"/>
  <c r="S412" i="17"/>
  <c r="R412" i="17"/>
  <c r="Q412" i="17"/>
  <c r="P412" i="17"/>
  <c r="O412" i="17"/>
  <c r="N412" i="17"/>
  <c r="M412" i="17"/>
  <c r="L412" i="17"/>
  <c r="K412" i="17"/>
  <c r="J412" i="17"/>
  <c r="I412" i="17"/>
  <c r="H412" i="17"/>
  <c r="G412" i="17"/>
  <c r="F412" i="17"/>
  <c r="E412" i="17"/>
  <c r="D412" i="17"/>
  <c r="Y411" i="17"/>
  <c r="X411" i="17"/>
  <c r="W411" i="17"/>
  <c r="V411" i="17"/>
  <c r="U411" i="17"/>
  <c r="T411" i="17"/>
  <c r="S411" i="17"/>
  <c r="R411" i="17"/>
  <c r="Q411" i="17"/>
  <c r="P411" i="17"/>
  <c r="O411" i="17"/>
  <c r="N411" i="17"/>
  <c r="M411" i="17"/>
  <c r="L411" i="17"/>
  <c r="K411" i="17"/>
  <c r="J411" i="17"/>
  <c r="I411" i="17"/>
  <c r="H411" i="17"/>
  <c r="G411" i="17"/>
  <c r="F411" i="17"/>
  <c r="E411" i="17"/>
  <c r="D411" i="17"/>
  <c r="Y410" i="17"/>
  <c r="X410" i="17"/>
  <c r="W410" i="17"/>
  <c r="V410" i="17"/>
  <c r="U410" i="17"/>
  <c r="T410" i="17"/>
  <c r="S410" i="17"/>
  <c r="R410" i="17"/>
  <c r="Q410" i="17"/>
  <c r="P410" i="17"/>
  <c r="O410" i="17"/>
  <c r="N410" i="17"/>
  <c r="M410" i="17"/>
  <c r="L410" i="17"/>
  <c r="K410" i="17"/>
  <c r="J410" i="17"/>
  <c r="I410" i="17"/>
  <c r="H410" i="17"/>
  <c r="G410" i="17"/>
  <c r="F410" i="17"/>
  <c r="E410" i="17"/>
  <c r="D410" i="17"/>
  <c r="Y409" i="17"/>
  <c r="X409" i="17"/>
  <c r="W409" i="17"/>
  <c r="V409" i="17"/>
  <c r="U409" i="17"/>
  <c r="T409" i="17"/>
  <c r="S409" i="17"/>
  <c r="R409" i="17"/>
  <c r="Q409" i="17"/>
  <c r="P409" i="17"/>
  <c r="O409" i="17"/>
  <c r="N409" i="17"/>
  <c r="M409" i="17"/>
  <c r="L409" i="17"/>
  <c r="K409" i="17"/>
  <c r="J409" i="17"/>
  <c r="I409" i="17"/>
  <c r="H409" i="17"/>
  <c r="G409" i="17"/>
  <c r="F409" i="17"/>
  <c r="E409" i="17"/>
  <c r="D409" i="17"/>
  <c r="Y408" i="17"/>
  <c r="X408" i="17"/>
  <c r="W408" i="17"/>
  <c r="V408" i="17"/>
  <c r="U408" i="17"/>
  <c r="T408" i="17"/>
  <c r="S408" i="17"/>
  <c r="R408" i="17"/>
  <c r="Q408" i="17"/>
  <c r="P408" i="17"/>
  <c r="O408" i="17"/>
  <c r="N408" i="17"/>
  <c r="M408" i="17"/>
  <c r="L408" i="17"/>
  <c r="K408" i="17"/>
  <c r="J408" i="17"/>
  <c r="I408" i="17"/>
  <c r="H408" i="17"/>
  <c r="G408" i="17"/>
  <c r="F408" i="17"/>
  <c r="E408" i="17"/>
  <c r="D408" i="17"/>
  <c r="Z407" i="17"/>
  <c r="Y407" i="17"/>
  <c r="X407" i="17"/>
  <c r="W407" i="17"/>
  <c r="V407" i="17"/>
  <c r="U407" i="17"/>
  <c r="T407" i="17"/>
  <c r="S407" i="17"/>
  <c r="R407" i="17"/>
  <c r="Q407" i="17"/>
  <c r="P407" i="17"/>
  <c r="O407" i="17"/>
  <c r="N407" i="17"/>
  <c r="M407" i="17"/>
  <c r="L407" i="17"/>
  <c r="K407" i="17"/>
  <c r="J407" i="17"/>
  <c r="I407" i="17"/>
  <c r="H407" i="17"/>
  <c r="G407" i="17"/>
  <c r="F407" i="17"/>
  <c r="E407" i="17"/>
  <c r="D407" i="17"/>
  <c r="Z406" i="17"/>
  <c r="Y406" i="17"/>
  <c r="X406" i="17"/>
  <c r="W406" i="17"/>
  <c r="V406" i="17"/>
  <c r="U406" i="17"/>
  <c r="T406" i="17"/>
  <c r="S406" i="17"/>
  <c r="R406" i="17"/>
  <c r="Q406" i="17"/>
  <c r="P406" i="17"/>
  <c r="O406" i="17"/>
  <c r="N406" i="17"/>
  <c r="M406" i="17"/>
  <c r="L406" i="17"/>
  <c r="K406" i="17"/>
  <c r="J406" i="17"/>
  <c r="I406" i="17"/>
  <c r="H406" i="17"/>
  <c r="G406" i="17"/>
  <c r="F406" i="17"/>
  <c r="E406" i="17"/>
  <c r="Z405" i="17"/>
  <c r="Y405" i="17"/>
  <c r="X405" i="17"/>
  <c r="W405" i="17"/>
  <c r="V405" i="17"/>
  <c r="U405" i="17"/>
  <c r="T405" i="17"/>
  <c r="S405" i="17"/>
  <c r="R405" i="17"/>
  <c r="Q405" i="17"/>
  <c r="P405" i="17"/>
  <c r="O405" i="17"/>
  <c r="N405" i="17"/>
  <c r="M405" i="17"/>
  <c r="L405" i="17"/>
  <c r="K405" i="17"/>
  <c r="J405" i="17"/>
  <c r="I405" i="17"/>
  <c r="H405" i="17"/>
  <c r="G405" i="17"/>
  <c r="F405" i="17"/>
  <c r="E405" i="17"/>
  <c r="Z404" i="17"/>
  <c r="Y404" i="17"/>
  <c r="X404" i="17"/>
  <c r="W404" i="17"/>
  <c r="V404" i="17"/>
  <c r="U404" i="17"/>
  <c r="T404" i="17"/>
  <c r="S404" i="17"/>
  <c r="R404" i="17"/>
  <c r="Q404" i="17"/>
  <c r="P404" i="17"/>
  <c r="O404" i="17"/>
  <c r="N404" i="17"/>
  <c r="M404" i="17"/>
  <c r="L404" i="17"/>
  <c r="K404" i="17"/>
  <c r="J404" i="17"/>
  <c r="I404" i="17"/>
  <c r="H404" i="17"/>
  <c r="G404" i="17"/>
  <c r="F404" i="17"/>
  <c r="E404" i="17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Y399" i="17"/>
  <c r="X399" i="17"/>
  <c r="W399" i="17"/>
  <c r="V399" i="17"/>
  <c r="U399" i="17"/>
  <c r="T399" i="17"/>
  <c r="S399" i="17"/>
  <c r="R399" i="17"/>
  <c r="Q399" i="17"/>
  <c r="P399" i="17"/>
  <c r="O399" i="17"/>
  <c r="N399" i="17"/>
  <c r="M399" i="17"/>
  <c r="L399" i="17"/>
  <c r="K399" i="17"/>
  <c r="J399" i="17"/>
  <c r="I399" i="17"/>
  <c r="H399" i="17"/>
  <c r="G399" i="17"/>
  <c r="F399" i="17"/>
  <c r="E399" i="17"/>
  <c r="D399" i="17"/>
  <c r="Y398" i="17"/>
  <c r="X398" i="17"/>
  <c r="W398" i="17"/>
  <c r="V398" i="17"/>
  <c r="U398" i="17"/>
  <c r="T398" i="17"/>
  <c r="S398" i="17"/>
  <c r="R398" i="17"/>
  <c r="Q398" i="17"/>
  <c r="P398" i="17"/>
  <c r="O398" i="17"/>
  <c r="N398" i="17"/>
  <c r="M398" i="17"/>
  <c r="L398" i="17"/>
  <c r="K398" i="17"/>
  <c r="J398" i="17"/>
  <c r="I398" i="17"/>
  <c r="H398" i="17"/>
  <c r="G398" i="17"/>
  <c r="F398" i="17"/>
  <c r="E398" i="17"/>
  <c r="D398" i="17"/>
  <c r="Y397" i="17"/>
  <c r="X397" i="17"/>
  <c r="W397" i="17"/>
  <c r="V397" i="17"/>
  <c r="U397" i="17"/>
  <c r="T397" i="17"/>
  <c r="S397" i="17"/>
  <c r="R397" i="17"/>
  <c r="Q397" i="17"/>
  <c r="P397" i="17"/>
  <c r="O397" i="17"/>
  <c r="N397" i="17"/>
  <c r="M397" i="17"/>
  <c r="L397" i="17"/>
  <c r="K397" i="17"/>
  <c r="J397" i="17"/>
  <c r="I397" i="17"/>
  <c r="H397" i="17"/>
  <c r="G397" i="17"/>
  <c r="F397" i="17"/>
  <c r="E397" i="17"/>
  <c r="D397" i="17"/>
  <c r="Y396" i="17"/>
  <c r="X396" i="17"/>
  <c r="W396" i="17"/>
  <c r="V396" i="17"/>
  <c r="U396" i="17"/>
  <c r="T396" i="17"/>
  <c r="S396" i="17"/>
  <c r="R396" i="17"/>
  <c r="Q396" i="17"/>
  <c r="P396" i="17"/>
  <c r="O396" i="17"/>
  <c r="N396" i="17"/>
  <c r="M396" i="17"/>
  <c r="L396" i="17"/>
  <c r="K396" i="17"/>
  <c r="J396" i="17"/>
  <c r="I396" i="17"/>
  <c r="H396" i="17"/>
  <c r="G396" i="17"/>
  <c r="F396" i="17"/>
  <c r="E396" i="17"/>
  <c r="D396" i="17"/>
  <c r="Y395" i="17"/>
  <c r="X395" i="17"/>
  <c r="W395" i="17"/>
  <c r="V395" i="17"/>
  <c r="U395" i="17"/>
  <c r="T395" i="17"/>
  <c r="S395" i="17"/>
  <c r="R395" i="17"/>
  <c r="Q395" i="17"/>
  <c r="P395" i="17"/>
  <c r="O395" i="17"/>
  <c r="N395" i="17"/>
  <c r="M395" i="17"/>
  <c r="L395" i="17"/>
  <c r="K395" i="17"/>
  <c r="J395" i="17"/>
  <c r="I395" i="17"/>
  <c r="H395" i="17"/>
  <c r="G395" i="17"/>
  <c r="F395" i="17"/>
  <c r="E395" i="17"/>
  <c r="D395" i="17"/>
  <c r="Y394" i="17"/>
  <c r="X394" i="17"/>
  <c r="W394" i="17"/>
  <c r="V394" i="17"/>
  <c r="U394" i="17"/>
  <c r="T394" i="17"/>
  <c r="S394" i="17"/>
  <c r="R394" i="17"/>
  <c r="Q394" i="17"/>
  <c r="P394" i="17"/>
  <c r="O394" i="17"/>
  <c r="N394" i="17"/>
  <c r="M394" i="17"/>
  <c r="L394" i="17"/>
  <c r="K394" i="17"/>
  <c r="J394" i="17"/>
  <c r="I394" i="17"/>
  <c r="H394" i="17"/>
  <c r="G394" i="17"/>
  <c r="F394" i="17"/>
  <c r="E394" i="17"/>
  <c r="D394" i="17"/>
  <c r="Y393" i="17"/>
  <c r="X393" i="17"/>
  <c r="W393" i="17"/>
  <c r="V393" i="17"/>
  <c r="U393" i="17"/>
  <c r="T393" i="17"/>
  <c r="S393" i="17"/>
  <c r="R393" i="17"/>
  <c r="Q393" i="17"/>
  <c r="P393" i="17"/>
  <c r="O393" i="17"/>
  <c r="N393" i="17"/>
  <c r="M393" i="17"/>
  <c r="L393" i="17"/>
  <c r="K393" i="17"/>
  <c r="J393" i="17"/>
  <c r="I393" i="17"/>
  <c r="H393" i="17"/>
  <c r="G393" i="17"/>
  <c r="F393" i="17"/>
  <c r="E393" i="17"/>
  <c r="D393" i="17"/>
  <c r="Y392" i="17"/>
  <c r="X392" i="17"/>
  <c r="W392" i="17"/>
  <c r="V392" i="17"/>
  <c r="U392" i="17"/>
  <c r="T392" i="17"/>
  <c r="S392" i="17"/>
  <c r="R392" i="17"/>
  <c r="Q392" i="17"/>
  <c r="P392" i="17"/>
  <c r="O392" i="17"/>
  <c r="N392" i="17"/>
  <c r="M392" i="17"/>
  <c r="L392" i="17"/>
  <c r="K392" i="17"/>
  <c r="J392" i="17"/>
  <c r="I392" i="17"/>
  <c r="H392" i="17"/>
  <c r="G392" i="17"/>
  <c r="F392" i="17"/>
  <c r="E392" i="17"/>
  <c r="D392" i="17"/>
  <c r="Z391" i="17"/>
  <c r="Y391" i="17"/>
  <c r="X391" i="17"/>
  <c r="W391" i="17"/>
  <c r="V391" i="17"/>
  <c r="U391" i="17"/>
  <c r="T391" i="17"/>
  <c r="S391" i="17"/>
  <c r="R391" i="17"/>
  <c r="Q391" i="17"/>
  <c r="P391" i="17"/>
  <c r="O391" i="17"/>
  <c r="N391" i="17"/>
  <c r="M391" i="17"/>
  <c r="L391" i="17"/>
  <c r="K391" i="17"/>
  <c r="J391" i="17"/>
  <c r="I391" i="17"/>
  <c r="H391" i="17"/>
  <c r="G391" i="17"/>
  <c r="F391" i="17"/>
  <c r="E391" i="17"/>
  <c r="D391" i="17"/>
  <c r="Z390" i="17"/>
  <c r="Y390" i="17"/>
  <c r="X390" i="17"/>
  <c r="W390" i="17"/>
  <c r="V390" i="17"/>
  <c r="U390" i="17"/>
  <c r="T390" i="17"/>
  <c r="S390" i="17"/>
  <c r="R390" i="17"/>
  <c r="Q390" i="17"/>
  <c r="P390" i="17"/>
  <c r="O390" i="17"/>
  <c r="N390" i="17"/>
  <c r="M390" i="17"/>
  <c r="L390" i="17"/>
  <c r="K390" i="17"/>
  <c r="J390" i="17"/>
  <c r="I390" i="17"/>
  <c r="H390" i="17"/>
  <c r="G390" i="17"/>
  <c r="F390" i="17"/>
  <c r="E390" i="17"/>
  <c r="Z389" i="17"/>
  <c r="Y389" i="17"/>
  <c r="X389" i="17"/>
  <c r="W389" i="17"/>
  <c r="V389" i="17"/>
  <c r="U389" i="17"/>
  <c r="T389" i="17"/>
  <c r="S389" i="17"/>
  <c r="R389" i="17"/>
  <c r="Q389" i="17"/>
  <c r="P389" i="17"/>
  <c r="O389" i="17"/>
  <c r="N389" i="17"/>
  <c r="M389" i="17"/>
  <c r="L389" i="17"/>
  <c r="K389" i="17"/>
  <c r="J389" i="17"/>
  <c r="I389" i="17"/>
  <c r="H389" i="17"/>
  <c r="G389" i="17"/>
  <c r="F389" i="17"/>
  <c r="E389" i="17"/>
  <c r="Z388" i="17"/>
  <c r="Y388" i="17"/>
  <c r="X388" i="17"/>
  <c r="W388" i="17"/>
  <c r="V388" i="17"/>
  <c r="U388" i="17"/>
  <c r="T388" i="17"/>
  <c r="S388" i="17"/>
  <c r="R388" i="17"/>
  <c r="Q388" i="17"/>
  <c r="P388" i="17"/>
  <c r="O388" i="17"/>
  <c r="N388" i="17"/>
  <c r="M388" i="17"/>
  <c r="L388" i="17"/>
  <c r="K388" i="17"/>
  <c r="J388" i="17"/>
  <c r="I388" i="17"/>
  <c r="H388" i="17"/>
  <c r="G388" i="17"/>
  <c r="F388" i="17"/>
  <c r="E388" i="17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Y320" i="17"/>
  <c r="X320" i="17"/>
  <c r="W320" i="17"/>
  <c r="V320" i="17"/>
  <c r="U320" i="17"/>
  <c r="T320" i="17"/>
  <c r="S320" i="17"/>
  <c r="R320" i="17"/>
  <c r="Q320" i="17"/>
  <c r="P320" i="17"/>
  <c r="O320" i="17"/>
  <c r="N320" i="17"/>
  <c r="M320" i="17"/>
  <c r="L320" i="17"/>
  <c r="K320" i="17"/>
  <c r="J320" i="17"/>
  <c r="I320" i="17"/>
  <c r="H320" i="17"/>
  <c r="G320" i="17"/>
  <c r="F320" i="17"/>
  <c r="E320" i="17"/>
  <c r="D320" i="17"/>
  <c r="Y319" i="17"/>
  <c r="X319" i="17"/>
  <c r="W319" i="17"/>
  <c r="V319" i="17"/>
  <c r="U319" i="17"/>
  <c r="T319" i="17"/>
  <c r="S319" i="17"/>
  <c r="R319" i="17"/>
  <c r="Q319" i="17"/>
  <c r="P319" i="17"/>
  <c r="O319" i="17"/>
  <c r="N319" i="17"/>
  <c r="M319" i="17"/>
  <c r="L319" i="17"/>
  <c r="K319" i="17"/>
  <c r="J319" i="17"/>
  <c r="I319" i="17"/>
  <c r="H319" i="17"/>
  <c r="G319" i="17"/>
  <c r="F319" i="17"/>
  <c r="E319" i="17"/>
  <c r="D319" i="17"/>
  <c r="Y318" i="17"/>
  <c r="X318" i="17"/>
  <c r="W318" i="17"/>
  <c r="V318" i="17"/>
  <c r="U318" i="17"/>
  <c r="T318" i="17"/>
  <c r="S318" i="17"/>
  <c r="R318" i="17"/>
  <c r="Q318" i="17"/>
  <c r="P318" i="17"/>
  <c r="O318" i="17"/>
  <c r="N318" i="17"/>
  <c r="M318" i="17"/>
  <c r="L318" i="17"/>
  <c r="K318" i="17"/>
  <c r="J318" i="17"/>
  <c r="I318" i="17"/>
  <c r="H318" i="17"/>
  <c r="G318" i="17"/>
  <c r="F318" i="17"/>
  <c r="E318" i="17"/>
  <c r="D318" i="17"/>
  <c r="Y317" i="17"/>
  <c r="X317" i="17"/>
  <c r="W317" i="17"/>
  <c r="V317" i="17"/>
  <c r="U317" i="17"/>
  <c r="T317" i="17"/>
  <c r="S317" i="17"/>
  <c r="R317" i="17"/>
  <c r="Q317" i="17"/>
  <c r="P317" i="17"/>
  <c r="O317" i="17"/>
  <c r="N317" i="17"/>
  <c r="M317" i="17"/>
  <c r="L317" i="17"/>
  <c r="K317" i="17"/>
  <c r="J317" i="17"/>
  <c r="I317" i="17"/>
  <c r="H317" i="17"/>
  <c r="G317" i="17"/>
  <c r="F317" i="17"/>
  <c r="E317" i="17"/>
  <c r="D317" i="17"/>
  <c r="Y316" i="17"/>
  <c r="X316" i="17"/>
  <c r="W316" i="17"/>
  <c r="V316" i="17"/>
  <c r="U316" i="17"/>
  <c r="T316" i="17"/>
  <c r="S316" i="17"/>
  <c r="R316" i="17"/>
  <c r="Q316" i="17"/>
  <c r="P316" i="17"/>
  <c r="O316" i="17"/>
  <c r="N316" i="17"/>
  <c r="M316" i="17"/>
  <c r="L316" i="17"/>
  <c r="K316" i="17"/>
  <c r="J316" i="17"/>
  <c r="I316" i="17"/>
  <c r="H316" i="17"/>
  <c r="G316" i="17"/>
  <c r="F316" i="17"/>
  <c r="E316" i="17"/>
  <c r="D316" i="17"/>
  <c r="Y315" i="17"/>
  <c r="X315" i="17"/>
  <c r="W315" i="17"/>
  <c r="V315" i="17"/>
  <c r="U315" i="17"/>
  <c r="T315" i="17"/>
  <c r="S315" i="17"/>
  <c r="R315" i="17"/>
  <c r="Q315" i="17"/>
  <c r="P315" i="17"/>
  <c r="O315" i="17"/>
  <c r="N315" i="17"/>
  <c r="M315" i="17"/>
  <c r="L315" i="17"/>
  <c r="K315" i="17"/>
  <c r="J315" i="17"/>
  <c r="I315" i="17"/>
  <c r="H315" i="17"/>
  <c r="G315" i="17"/>
  <c r="F315" i="17"/>
  <c r="E315" i="17"/>
  <c r="D315" i="17"/>
  <c r="Y314" i="17"/>
  <c r="X314" i="17"/>
  <c r="W314" i="17"/>
  <c r="V314" i="17"/>
  <c r="U314" i="17"/>
  <c r="T314" i="17"/>
  <c r="S314" i="17"/>
  <c r="R314" i="17"/>
  <c r="Q314" i="17"/>
  <c r="P314" i="17"/>
  <c r="O314" i="17"/>
  <c r="N314" i="17"/>
  <c r="M314" i="17"/>
  <c r="L314" i="17"/>
  <c r="K314" i="17"/>
  <c r="J314" i="17"/>
  <c r="I314" i="17"/>
  <c r="H314" i="17"/>
  <c r="G314" i="17"/>
  <c r="F314" i="17"/>
  <c r="E314" i="17"/>
  <c r="D314" i="17"/>
  <c r="Z313" i="17"/>
  <c r="Y313" i="17"/>
  <c r="X313" i="17"/>
  <c r="W313" i="17"/>
  <c r="V313" i="17"/>
  <c r="U313" i="17"/>
  <c r="T313" i="17"/>
  <c r="S313" i="17"/>
  <c r="R313" i="17"/>
  <c r="Q313" i="17"/>
  <c r="P313" i="17"/>
  <c r="O313" i="17"/>
  <c r="N313" i="17"/>
  <c r="M313" i="17"/>
  <c r="L313" i="17"/>
  <c r="K313" i="17"/>
  <c r="J313" i="17"/>
  <c r="I313" i="17"/>
  <c r="H313" i="17"/>
  <c r="G313" i="17"/>
  <c r="F313" i="17"/>
  <c r="E313" i="17"/>
  <c r="D313" i="17"/>
  <c r="Z312" i="17"/>
  <c r="Y312" i="17"/>
  <c r="X312" i="17"/>
  <c r="W312" i="17"/>
  <c r="V312" i="17"/>
  <c r="U312" i="17"/>
  <c r="T312" i="17"/>
  <c r="S312" i="17"/>
  <c r="R312" i="17"/>
  <c r="Q312" i="17"/>
  <c r="P312" i="17"/>
  <c r="O312" i="17"/>
  <c r="N312" i="17"/>
  <c r="M312" i="17"/>
  <c r="L312" i="17"/>
  <c r="K312" i="17"/>
  <c r="J312" i="17"/>
  <c r="I312" i="17"/>
  <c r="H312" i="17"/>
  <c r="G312" i="17"/>
  <c r="F312" i="17"/>
  <c r="E312" i="17"/>
  <c r="D312" i="17"/>
  <c r="Z311" i="17"/>
  <c r="Y311" i="17"/>
  <c r="X311" i="17"/>
  <c r="W311" i="17"/>
  <c r="V311" i="17"/>
  <c r="U311" i="17"/>
  <c r="T311" i="17"/>
  <c r="S311" i="17"/>
  <c r="R311" i="17"/>
  <c r="Q311" i="17"/>
  <c r="P311" i="17"/>
  <c r="O311" i="17"/>
  <c r="N311" i="17"/>
  <c r="M311" i="17"/>
  <c r="L311" i="17"/>
  <c r="K311" i="17"/>
  <c r="J311" i="17"/>
  <c r="I311" i="17"/>
  <c r="H311" i="17"/>
  <c r="G311" i="17"/>
  <c r="F311" i="17"/>
  <c r="E311" i="17"/>
  <c r="Z310" i="17"/>
  <c r="Y310" i="17"/>
  <c r="X310" i="17"/>
  <c r="W310" i="17"/>
  <c r="V310" i="17"/>
  <c r="U310" i="17"/>
  <c r="T310" i="17"/>
  <c r="S310" i="17"/>
  <c r="R310" i="17"/>
  <c r="Q310" i="17"/>
  <c r="P310" i="17"/>
  <c r="O310" i="17"/>
  <c r="N310" i="17"/>
  <c r="M310" i="17"/>
  <c r="L310" i="17"/>
  <c r="K310" i="17"/>
  <c r="J310" i="17"/>
  <c r="I310" i="17"/>
  <c r="H310" i="17"/>
  <c r="G310" i="17"/>
  <c r="F310" i="17"/>
  <c r="E310" i="17"/>
  <c r="Z309" i="17"/>
  <c r="Y309" i="17"/>
  <c r="X309" i="17"/>
  <c r="W309" i="17"/>
  <c r="V309" i="17"/>
  <c r="U309" i="17"/>
  <c r="T309" i="17"/>
  <c r="S309" i="17"/>
  <c r="R309" i="17"/>
  <c r="Q309" i="17"/>
  <c r="P309" i="17"/>
  <c r="O309" i="17"/>
  <c r="N309" i="17"/>
  <c r="M309" i="17"/>
  <c r="L309" i="17"/>
  <c r="K309" i="17"/>
  <c r="J309" i="17"/>
  <c r="I309" i="17"/>
  <c r="H309" i="17"/>
  <c r="G309" i="17"/>
  <c r="F309" i="17"/>
  <c r="E309" i="17"/>
  <c r="Z321" i="5"/>
  <c r="Y321" i="5"/>
  <c r="X321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Z320" i="5"/>
  <c r="Y320" i="5"/>
  <c r="X320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Z317" i="5"/>
  <c r="Y317" i="5"/>
  <c r="X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Z316" i="5"/>
  <c r="Y316" i="5"/>
  <c r="X316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Y304" i="17"/>
  <c r="X304" i="17"/>
  <c r="W304" i="17"/>
  <c r="V304" i="17"/>
  <c r="U304" i="17"/>
  <c r="T304" i="17"/>
  <c r="S304" i="17"/>
  <c r="R304" i="17"/>
  <c r="Q304" i="17"/>
  <c r="P304" i="17"/>
  <c r="O304" i="17"/>
  <c r="N304" i="17"/>
  <c r="M304" i="17"/>
  <c r="L304" i="17"/>
  <c r="K304" i="17"/>
  <c r="J304" i="17"/>
  <c r="I304" i="17"/>
  <c r="H304" i="17"/>
  <c r="G304" i="17"/>
  <c r="F304" i="17"/>
  <c r="E304" i="17"/>
  <c r="D304" i="17"/>
  <c r="Y303" i="17"/>
  <c r="X303" i="17"/>
  <c r="W303" i="17"/>
  <c r="V303" i="17"/>
  <c r="U303" i="17"/>
  <c r="T303" i="17"/>
  <c r="S303" i="17"/>
  <c r="R303" i="17"/>
  <c r="Q303" i="17"/>
  <c r="P303" i="17"/>
  <c r="O303" i="17"/>
  <c r="N303" i="17"/>
  <c r="M303" i="17"/>
  <c r="L303" i="17"/>
  <c r="K303" i="17"/>
  <c r="J303" i="17"/>
  <c r="I303" i="17"/>
  <c r="H303" i="17"/>
  <c r="G303" i="17"/>
  <c r="F303" i="17"/>
  <c r="E303" i="17"/>
  <c r="D303" i="17"/>
  <c r="Y302" i="17"/>
  <c r="X302" i="17"/>
  <c r="W302" i="17"/>
  <c r="V302" i="17"/>
  <c r="U302" i="17"/>
  <c r="T302" i="17"/>
  <c r="S302" i="17"/>
  <c r="R302" i="17"/>
  <c r="Q302" i="17"/>
  <c r="P302" i="17"/>
  <c r="O302" i="17"/>
  <c r="N302" i="17"/>
  <c r="M302" i="17"/>
  <c r="L302" i="17"/>
  <c r="K302" i="17"/>
  <c r="J302" i="17"/>
  <c r="I302" i="17"/>
  <c r="H302" i="17"/>
  <c r="G302" i="17"/>
  <c r="F302" i="17"/>
  <c r="E302" i="17"/>
  <c r="D302" i="17"/>
  <c r="Y301" i="17"/>
  <c r="X301" i="17"/>
  <c r="W301" i="17"/>
  <c r="V301" i="17"/>
  <c r="U301" i="17"/>
  <c r="T301" i="17"/>
  <c r="S301" i="17"/>
  <c r="R301" i="17"/>
  <c r="Q301" i="17"/>
  <c r="P301" i="17"/>
  <c r="O301" i="17"/>
  <c r="N301" i="17"/>
  <c r="M301" i="17"/>
  <c r="L301" i="17"/>
  <c r="K301" i="17"/>
  <c r="J301" i="17"/>
  <c r="I301" i="17"/>
  <c r="H301" i="17"/>
  <c r="G301" i="17"/>
  <c r="F301" i="17"/>
  <c r="E301" i="17"/>
  <c r="D301" i="17"/>
  <c r="Y300" i="17"/>
  <c r="X300" i="17"/>
  <c r="W300" i="17"/>
  <c r="V300" i="17"/>
  <c r="U300" i="17"/>
  <c r="T300" i="17"/>
  <c r="S300" i="17"/>
  <c r="R300" i="17"/>
  <c r="Q300" i="17"/>
  <c r="P300" i="17"/>
  <c r="O300" i="17"/>
  <c r="N300" i="17"/>
  <c r="M300" i="17"/>
  <c r="L300" i="17"/>
  <c r="K300" i="17"/>
  <c r="J300" i="17"/>
  <c r="I300" i="17"/>
  <c r="H300" i="17"/>
  <c r="G300" i="17"/>
  <c r="F300" i="17"/>
  <c r="E300" i="17"/>
  <c r="D300" i="17"/>
  <c r="Y299" i="17"/>
  <c r="X299" i="17"/>
  <c r="W299" i="17"/>
  <c r="V299" i="17"/>
  <c r="U299" i="17"/>
  <c r="T299" i="17"/>
  <c r="S299" i="17"/>
  <c r="R299" i="17"/>
  <c r="Q299" i="17"/>
  <c r="P299" i="17"/>
  <c r="O299" i="17"/>
  <c r="N299" i="17"/>
  <c r="M299" i="17"/>
  <c r="L299" i="17"/>
  <c r="K299" i="17"/>
  <c r="J299" i="17"/>
  <c r="I299" i="17"/>
  <c r="H299" i="17"/>
  <c r="G299" i="17"/>
  <c r="F299" i="17"/>
  <c r="E299" i="17"/>
  <c r="D299" i="17"/>
  <c r="Y298" i="17"/>
  <c r="X298" i="17"/>
  <c r="W298" i="17"/>
  <c r="V298" i="17"/>
  <c r="U298" i="17"/>
  <c r="T298" i="17"/>
  <c r="S298" i="17"/>
  <c r="R298" i="17"/>
  <c r="Q298" i="17"/>
  <c r="P298" i="17"/>
  <c r="O298" i="17"/>
  <c r="N298" i="17"/>
  <c r="M298" i="17"/>
  <c r="L298" i="17"/>
  <c r="K298" i="17"/>
  <c r="J298" i="17"/>
  <c r="I298" i="17"/>
  <c r="H298" i="17"/>
  <c r="G298" i="17"/>
  <c r="F298" i="17"/>
  <c r="E298" i="17"/>
  <c r="D298" i="17"/>
  <c r="Y297" i="17"/>
  <c r="X297" i="17"/>
  <c r="W297" i="17"/>
  <c r="V297" i="17"/>
  <c r="U297" i="17"/>
  <c r="T297" i="17"/>
  <c r="S297" i="17"/>
  <c r="R297" i="17"/>
  <c r="Q297" i="17"/>
  <c r="P297" i="17"/>
  <c r="O297" i="17"/>
  <c r="N297" i="17"/>
  <c r="M297" i="17"/>
  <c r="L297" i="17"/>
  <c r="K297" i="17"/>
  <c r="J297" i="17"/>
  <c r="I297" i="17"/>
  <c r="H297" i="17"/>
  <c r="G297" i="17"/>
  <c r="F297" i="17"/>
  <c r="E297" i="17"/>
  <c r="D297" i="17"/>
  <c r="Z296" i="17"/>
  <c r="Y296" i="17"/>
  <c r="X296" i="17"/>
  <c r="W296" i="17"/>
  <c r="V296" i="17"/>
  <c r="U296" i="17"/>
  <c r="T296" i="17"/>
  <c r="S296" i="17"/>
  <c r="R296" i="17"/>
  <c r="Q296" i="17"/>
  <c r="P296" i="17"/>
  <c r="O296" i="17"/>
  <c r="N296" i="17"/>
  <c r="M296" i="17"/>
  <c r="L296" i="17"/>
  <c r="K296" i="17"/>
  <c r="J296" i="17"/>
  <c r="I296" i="17"/>
  <c r="H296" i="17"/>
  <c r="G296" i="17"/>
  <c r="F296" i="17"/>
  <c r="E296" i="17"/>
  <c r="D296" i="17"/>
  <c r="Z295" i="17"/>
  <c r="Y295" i="17"/>
  <c r="X295" i="17"/>
  <c r="W295" i="17"/>
  <c r="V295" i="17"/>
  <c r="U295" i="17"/>
  <c r="T295" i="17"/>
  <c r="S295" i="17"/>
  <c r="R295" i="17"/>
  <c r="Q295" i="17"/>
  <c r="P295" i="17"/>
  <c r="O295" i="17"/>
  <c r="N295" i="17"/>
  <c r="M295" i="17"/>
  <c r="L295" i="17"/>
  <c r="K295" i="17"/>
  <c r="J295" i="17"/>
  <c r="I295" i="17"/>
  <c r="H295" i="17"/>
  <c r="G295" i="17"/>
  <c r="F295" i="17"/>
  <c r="E295" i="17"/>
  <c r="Z294" i="17"/>
  <c r="Y294" i="17"/>
  <c r="X294" i="17"/>
  <c r="W294" i="17"/>
  <c r="V294" i="17"/>
  <c r="U294" i="17"/>
  <c r="T294" i="17"/>
  <c r="S294" i="17"/>
  <c r="R294" i="17"/>
  <c r="Q294" i="17"/>
  <c r="P294" i="17"/>
  <c r="O294" i="17"/>
  <c r="N294" i="17"/>
  <c r="M294" i="17"/>
  <c r="L294" i="17"/>
  <c r="K294" i="17"/>
  <c r="J294" i="17"/>
  <c r="I294" i="17"/>
  <c r="H294" i="17"/>
  <c r="G294" i="17"/>
  <c r="F294" i="17"/>
  <c r="E294" i="17"/>
  <c r="Z293" i="17"/>
  <c r="Y293" i="17"/>
  <c r="X293" i="17"/>
  <c r="W293" i="17"/>
  <c r="V293" i="17"/>
  <c r="U293" i="17"/>
  <c r="T293" i="17"/>
  <c r="S293" i="17"/>
  <c r="R293" i="17"/>
  <c r="Q293" i="17"/>
  <c r="P293" i="17"/>
  <c r="O293" i="17"/>
  <c r="N293" i="17"/>
  <c r="M293" i="17"/>
  <c r="L293" i="17"/>
  <c r="K293" i="17"/>
  <c r="J293" i="17"/>
  <c r="I293" i="17"/>
  <c r="H293" i="17"/>
  <c r="G293" i="17"/>
  <c r="F293" i="17"/>
  <c r="E293" i="17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Z301" i="5"/>
  <c r="Y301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Z217" i="17"/>
  <c r="Y217" i="17"/>
  <c r="X217" i="17"/>
  <c r="W217" i="17"/>
  <c r="V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Z215" i="17"/>
  <c r="Y215" i="17"/>
  <c r="X215" i="17"/>
  <c r="W215" i="17"/>
  <c r="V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E215" i="17"/>
  <c r="Z214" i="17"/>
  <c r="Y214" i="17"/>
  <c r="X214" i="17"/>
  <c r="W214" i="17"/>
  <c r="V214" i="17"/>
  <c r="U214" i="17"/>
  <c r="T214" i="17"/>
  <c r="S214" i="17"/>
  <c r="R214" i="17"/>
  <c r="Q214" i="17"/>
  <c r="P214" i="17"/>
  <c r="O214" i="17"/>
  <c r="N214" i="17"/>
  <c r="M214" i="17"/>
  <c r="L214" i="17"/>
  <c r="K214" i="17"/>
  <c r="J214" i="17"/>
  <c r="I214" i="17"/>
  <c r="H214" i="17"/>
  <c r="G214" i="17"/>
  <c r="F214" i="17"/>
  <c r="E214" i="17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Y209" i="17"/>
  <c r="X209" i="17"/>
  <c r="W209" i="17"/>
  <c r="V209" i="17"/>
  <c r="U209" i="17"/>
  <c r="T209" i="17"/>
  <c r="S209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E209" i="17"/>
  <c r="D209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Y203" i="17"/>
  <c r="X203" i="17"/>
  <c r="W203" i="17"/>
  <c r="V203" i="17"/>
  <c r="U203" i="17"/>
  <c r="T203" i="17"/>
  <c r="S203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F203" i="17"/>
  <c r="E203" i="17"/>
  <c r="D203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Z201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Z200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Z198" i="17"/>
  <c r="Y198" i="17"/>
  <c r="X198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C782" i="35"/>
  <c r="B782" i="35"/>
  <c r="A782" i="35"/>
  <c r="C781" i="35"/>
  <c r="B781" i="35"/>
  <c r="A781" i="35"/>
  <c r="C780" i="35"/>
  <c r="B780" i="35"/>
  <c r="A780" i="35"/>
  <c r="C779" i="35"/>
  <c r="B779" i="35"/>
  <c r="A779" i="35"/>
  <c r="C778" i="35"/>
  <c r="B778" i="35"/>
  <c r="A778" i="35"/>
  <c r="C777" i="35"/>
  <c r="B777" i="35"/>
  <c r="A777" i="35"/>
  <c r="C776" i="35"/>
  <c r="B776" i="35"/>
  <c r="A776" i="35"/>
  <c r="C775" i="35"/>
  <c r="B775" i="35"/>
  <c r="A775" i="35"/>
  <c r="C774" i="35"/>
  <c r="B774" i="35"/>
  <c r="A774" i="35"/>
  <c r="C773" i="35"/>
  <c r="B773" i="35"/>
  <c r="A773" i="35"/>
  <c r="C772" i="35"/>
  <c r="B772" i="35"/>
  <c r="A772" i="35"/>
  <c r="C771" i="35"/>
  <c r="B771" i="35"/>
  <c r="A771" i="35"/>
  <c r="C770" i="35"/>
  <c r="B770" i="35"/>
  <c r="A770" i="35"/>
  <c r="C769" i="35"/>
  <c r="B769" i="35"/>
  <c r="A769" i="35"/>
  <c r="C768" i="35"/>
  <c r="B768" i="35"/>
  <c r="A768" i="35"/>
  <c r="C767" i="35"/>
  <c r="B767" i="35"/>
  <c r="A767" i="35"/>
  <c r="C766" i="35"/>
  <c r="B766" i="35"/>
  <c r="A766" i="35"/>
  <c r="C765" i="35"/>
  <c r="B765" i="35"/>
  <c r="A765" i="35"/>
  <c r="C764" i="35"/>
  <c r="B764" i="35"/>
  <c r="A764" i="35"/>
  <c r="C763" i="35"/>
  <c r="B763" i="35"/>
  <c r="A763" i="35"/>
  <c r="C762" i="35"/>
  <c r="B762" i="35"/>
  <c r="A762" i="35"/>
  <c r="C761" i="35"/>
  <c r="B761" i="35"/>
  <c r="A761" i="35"/>
  <c r="C760" i="35"/>
  <c r="B760" i="35"/>
  <c r="A760" i="35"/>
  <c r="C759" i="35"/>
  <c r="B759" i="35"/>
  <c r="A759" i="35"/>
  <c r="C758" i="35"/>
  <c r="B758" i="35"/>
  <c r="A758" i="35"/>
  <c r="C757" i="35"/>
  <c r="B757" i="35"/>
  <c r="A757" i="35"/>
  <c r="C756" i="35"/>
  <c r="B756" i="35"/>
  <c r="A756" i="35"/>
  <c r="C755" i="35"/>
  <c r="B755" i="35"/>
  <c r="A755" i="35"/>
  <c r="C754" i="35"/>
  <c r="B754" i="35"/>
  <c r="A754" i="35"/>
  <c r="C753" i="35"/>
  <c r="B753" i="35"/>
  <c r="A753" i="35"/>
  <c r="C752" i="35"/>
  <c r="B752" i="35"/>
  <c r="A752" i="35"/>
  <c r="C751" i="35"/>
  <c r="B751" i="35"/>
  <c r="A751" i="35"/>
  <c r="C750" i="35"/>
  <c r="B750" i="35"/>
  <c r="A750" i="35"/>
  <c r="C749" i="35"/>
  <c r="B749" i="35"/>
  <c r="A749" i="35"/>
  <c r="C748" i="35"/>
  <c r="B748" i="35"/>
  <c r="A748" i="35"/>
  <c r="C747" i="35"/>
  <c r="B747" i="35"/>
  <c r="A747" i="35"/>
  <c r="C746" i="35"/>
  <c r="B746" i="35"/>
  <c r="A746" i="35"/>
  <c r="C745" i="35"/>
  <c r="B745" i="35"/>
  <c r="A745" i="35"/>
  <c r="C744" i="35"/>
  <c r="B744" i="35"/>
  <c r="A744" i="35"/>
  <c r="C743" i="35"/>
  <c r="B743" i="35"/>
  <c r="A743" i="35"/>
  <c r="C742" i="35"/>
  <c r="B742" i="35"/>
  <c r="A742" i="35"/>
  <c r="C741" i="35"/>
  <c r="B741" i="35"/>
  <c r="A741" i="35"/>
  <c r="C740" i="35"/>
  <c r="B740" i="35"/>
  <c r="A740" i="35"/>
  <c r="C739" i="35"/>
  <c r="B739" i="35"/>
  <c r="A739" i="35"/>
  <c r="C738" i="35"/>
  <c r="B738" i="35"/>
  <c r="A738" i="35"/>
  <c r="C737" i="35"/>
  <c r="B737" i="35"/>
  <c r="A737" i="35"/>
  <c r="C736" i="35"/>
  <c r="B736" i="35"/>
  <c r="A736" i="35"/>
  <c r="C735" i="35"/>
  <c r="B735" i="35"/>
  <c r="A735" i="35"/>
  <c r="I4" i="4"/>
  <c r="H4" i="4"/>
  <c r="J3" i="4"/>
  <c r="G3" i="4"/>
  <c r="F3" i="4"/>
  <c r="E3" i="4"/>
  <c r="D3" i="4"/>
  <c r="BK194" i="14"/>
  <c r="BJ194" i="14"/>
  <c r="BI194" i="14"/>
  <c r="BH194" i="14"/>
  <c r="BG194" i="14"/>
  <c r="BF194" i="14"/>
  <c r="BE194" i="14"/>
  <c r="BD194" i="14"/>
  <c r="BC194" i="14"/>
  <c r="BB194" i="14"/>
  <c r="BA194" i="14"/>
  <c r="AZ194" i="14"/>
  <c r="AY194" i="14"/>
  <c r="AX194" i="14"/>
  <c r="AW194" i="14"/>
  <c r="AV194" i="14"/>
  <c r="AU194" i="14"/>
  <c r="AT194" i="14"/>
  <c r="AS194" i="14"/>
  <c r="AR194" i="14"/>
  <c r="AQ194" i="14"/>
  <c r="AP194" i="14"/>
  <c r="BK193" i="14"/>
  <c r="BJ193" i="14"/>
  <c r="BI193" i="14"/>
  <c r="BH193" i="14"/>
  <c r="BG193" i="14"/>
  <c r="BF193" i="14"/>
  <c r="BE193" i="14"/>
  <c r="BD193" i="14"/>
  <c r="BC193" i="14"/>
  <c r="BB193" i="14"/>
  <c r="BA193" i="14"/>
  <c r="AZ193" i="14"/>
  <c r="AY193" i="14"/>
  <c r="AX193" i="14"/>
  <c r="AW193" i="14"/>
  <c r="AV193" i="14"/>
  <c r="AU193" i="14"/>
  <c r="AT193" i="14"/>
  <c r="AS193" i="14"/>
  <c r="AR193" i="14"/>
  <c r="AQ193" i="14"/>
  <c r="AP193" i="14"/>
  <c r="BK192" i="14"/>
  <c r="BJ192" i="14"/>
  <c r="BI192" i="14"/>
  <c r="BH192" i="14"/>
  <c r="BG192" i="14"/>
  <c r="BF192" i="14"/>
  <c r="BE192" i="14"/>
  <c r="BD192" i="14"/>
  <c r="BC192" i="14"/>
  <c r="BB192" i="14"/>
  <c r="BA192" i="14"/>
  <c r="AZ192" i="14"/>
  <c r="AY192" i="14"/>
  <c r="AX192" i="14"/>
  <c r="AW192" i="14"/>
  <c r="AV192" i="14"/>
  <c r="AU192" i="14"/>
  <c r="AT192" i="14"/>
  <c r="AS192" i="14"/>
  <c r="AR192" i="14"/>
  <c r="AQ192" i="14"/>
  <c r="AP192" i="14"/>
  <c r="BJ191" i="14"/>
  <c r="BI191" i="14"/>
  <c r="BH191" i="14"/>
  <c r="BG191" i="14"/>
  <c r="BF191" i="14"/>
  <c r="BE191" i="14"/>
  <c r="BD191" i="14"/>
  <c r="BC191" i="14"/>
  <c r="BB191" i="14"/>
  <c r="BA191" i="14"/>
  <c r="AZ191" i="14"/>
  <c r="AY191" i="14"/>
  <c r="AX191" i="14"/>
  <c r="AW191" i="14"/>
  <c r="AV191" i="14"/>
  <c r="AU191" i="14"/>
  <c r="AT191" i="14"/>
  <c r="AS191" i="14"/>
  <c r="AR191" i="14"/>
  <c r="AQ191" i="14"/>
  <c r="AP191" i="14"/>
  <c r="BK190" i="14"/>
  <c r="BJ190" i="14"/>
  <c r="BI190" i="14"/>
  <c r="BH190" i="14"/>
  <c r="BG190" i="14"/>
  <c r="BF190" i="14"/>
  <c r="BE190" i="14"/>
  <c r="BD190" i="14"/>
  <c r="BC190" i="14"/>
  <c r="BB190" i="14"/>
  <c r="BA190" i="14"/>
  <c r="AZ190" i="14"/>
  <c r="AY190" i="14"/>
  <c r="AX190" i="14"/>
  <c r="AW190" i="14"/>
  <c r="AV190" i="14"/>
  <c r="AU190" i="14"/>
  <c r="AT190" i="14"/>
  <c r="AS190" i="14"/>
  <c r="AR190" i="14"/>
  <c r="AQ190" i="14"/>
  <c r="AP190" i="14"/>
  <c r="BK189" i="14"/>
  <c r="BJ189" i="14"/>
  <c r="BI189" i="14"/>
  <c r="BH189" i="14"/>
  <c r="BG189" i="14"/>
  <c r="BF189" i="14"/>
  <c r="BE189" i="14"/>
  <c r="BD189" i="14"/>
  <c r="BC189" i="14"/>
  <c r="BB189" i="14"/>
  <c r="BA189" i="14"/>
  <c r="AZ189" i="14"/>
  <c r="AY189" i="14"/>
  <c r="AX189" i="14"/>
  <c r="AW189" i="14"/>
  <c r="AV189" i="14"/>
  <c r="AU189" i="14"/>
  <c r="AT189" i="14"/>
  <c r="AS189" i="14"/>
  <c r="AR189" i="14"/>
  <c r="AQ189" i="14"/>
  <c r="AP189" i="14"/>
  <c r="BK188" i="14"/>
  <c r="BJ188" i="14"/>
  <c r="BI188" i="14"/>
  <c r="BH188" i="14"/>
  <c r="BG188" i="14"/>
  <c r="BF188" i="14"/>
  <c r="BE188" i="14"/>
  <c r="BD188" i="14"/>
  <c r="BC188" i="14"/>
  <c r="BB188" i="14"/>
  <c r="BA188" i="14"/>
  <c r="AZ188" i="14"/>
  <c r="AY188" i="14"/>
  <c r="AX188" i="14"/>
  <c r="AW188" i="14"/>
  <c r="AV188" i="14"/>
  <c r="AU188" i="14"/>
  <c r="AT188" i="14"/>
  <c r="AS188" i="14"/>
  <c r="AR188" i="14"/>
  <c r="AQ188" i="14"/>
  <c r="AP188" i="14"/>
  <c r="BK187" i="14"/>
  <c r="BJ187" i="14"/>
  <c r="BI187" i="14"/>
  <c r="BH187" i="14"/>
  <c r="BG187" i="14"/>
  <c r="BF187" i="14"/>
  <c r="BE187" i="14"/>
  <c r="BD187" i="14"/>
  <c r="BC187" i="14"/>
  <c r="BB187" i="14"/>
  <c r="BA187" i="14"/>
  <c r="AZ187" i="14"/>
  <c r="AY187" i="14"/>
  <c r="AX187" i="14"/>
  <c r="AW187" i="14"/>
  <c r="AV187" i="14"/>
  <c r="AU187" i="14"/>
  <c r="AT187" i="14"/>
  <c r="AS187" i="14"/>
  <c r="AR187" i="14"/>
  <c r="AQ187" i="14"/>
  <c r="AP187" i="14"/>
  <c r="BK186" i="14"/>
  <c r="BJ186" i="14"/>
  <c r="BI186" i="14"/>
  <c r="BH186" i="14"/>
  <c r="BG186" i="14"/>
  <c r="BF186" i="14"/>
  <c r="BE186" i="14"/>
  <c r="BD186" i="14"/>
  <c r="BC186" i="14"/>
  <c r="BB186" i="14"/>
  <c r="BA186" i="14"/>
  <c r="AZ186" i="14"/>
  <c r="AY186" i="14"/>
  <c r="AX186" i="14"/>
  <c r="AW186" i="14"/>
  <c r="AV186" i="14"/>
  <c r="AU186" i="14"/>
  <c r="AT186" i="14"/>
  <c r="AS186" i="14"/>
  <c r="AR186" i="14"/>
  <c r="AQ186" i="14"/>
  <c r="AP186" i="14"/>
  <c r="BK185" i="14"/>
  <c r="BJ185" i="14"/>
  <c r="BI185" i="14"/>
  <c r="BH185" i="14"/>
  <c r="BG185" i="14"/>
  <c r="BF185" i="14"/>
  <c r="BE185" i="14"/>
  <c r="BD185" i="14"/>
  <c r="BC185" i="14"/>
  <c r="BB185" i="14"/>
  <c r="BA185" i="14"/>
  <c r="AZ185" i="14"/>
  <c r="AY185" i="14"/>
  <c r="AX185" i="14"/>
  <c r="AW185" i="14"/>
  <c r="AV185" i="14"/>
  <c r="AU185" i="14"/>
  <c r="AT185" i="14"/>
  <c r="AS185" i="14"/>
  <c r="AR185" i="14"/>
  <c r="AQ185" i="14"/>
  <c r="BK184" i="14"/>
  <c r="BJ184" i="14"/>
  <c r="BI184" i="14"/>
  <c r="BH184" i="14"/>
  <c r="BG184" i="14"/>
  <c r="BF184" i="14"/>
  <c r="BE184" i="14"/>
  <c r="BD184" i="14"/>
  <c r="BC184" i="14"/>
  <c r="BB184" i="14"/>
  <c r="BA184" i="14"/>
  <c r="AZ184" i="14"/>
  <c r="AY184" i="14"/>
  <c r="AX184" i="14"/>
  <c r="AW184" i="14"/>
  <c r="AV184" i="14"/>
  <c r="AU184" i="14"/>
  <c r="AT184" i="14"/>
  <c r="AS184" i="14"/>
  <c r="AR184" i="14"/>
  <c r="AQ184" i="14"/>
  <c r="BK183" i="14"/>
  <c r="BJ183" i="14"/>
  <c r="BI183" i="14"/>
  <c r="BH183" i="14"/>
  <c r="BG183" i="14"/>
  <c r="BF183" i="14"/>
  <c r="BE183" i="14"/>
  <c r="BD183" i="14"/>
  <c r="BC183" i="14"/>
  <c r="BB183" i="14"/>
  <c r="BA183" i="14"/>
  <c r="AZ183" i="14"/>
  <c r="AY183" i="14"/>
  <c r="AX183" i="14"/>
  <c r="AW183" i="14"/>
  <c r="AV183" i="14"/>
  <c r="AU183" i="14"/>
  <c r="AT183" i="14"/>
  <c r="AS183" i="14"/>
  <c r="AR183" i="14"/>
  <c r="AQ183" i="14"/>
  <c r="BN194" i="14"/>
  <c r="BN193" i="14"/>
  <c r="BN192" i="14"/>
  <c r="BN191" i="14"/>
  <c r="BN190" i="14"/>
  <c r="BN189" i="14"/>
  <c r="BN188" i="14"/>
  <c r="BO6" i="14"/>
  <c r="BP6" i="14"/>
  <c r="BN6" i="14" l="1"/>
  <c r="BO4" i="14"/>
  <c r="BP4" i="14"/>
  <c r="BO5" i="14"/>
  <c r="BP5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4" i="14"/>
  <c r="BN5" i="14"/>
  <c r="H6" i="5" l="1"/>
  <c r="H7" i="5" s="1"/>
  <c r="G6" i="5"/>
  <c r="G7" i="5" s="1"/>
  <c r="W10" i="17"/>
  <c r="W68" i="17" s="1"/>
  <c r="V10" i="17"/>
  <c r="V68" i="17" s="1"/>
  <c r="U10" i="17"/>
  <c r="U68" i="17" s="1"/>
  <c r="T10" i="17"/>
  <c r="T68" i="17" s="1"/>
  <c r="S10" i="17"/>
  <c r="S68" i="17" s="1"/>
  <c r="R10" i="17"/>
  <c r="R68" i="17" s="1"/>
  <c r="Q10" i="17"/>
  <c r="Q68" i="17" s="1"/>
  <c r="P10" i="17"/>
  <c r="P68" i="17" s="1"/>
  <c r="O10" i="17"/>
  <c r="N10" i="17"/>
  <c r="M10" i="17"/>
  <c r="M68" i="17" s="1"/>
  <c r="L10" i="17"/>
  <c r="L68" i="17" s="1"/>
  <c r="K10" i="17"/>
  <c r="J10" i="17"/>
  <c r="I10" i="17"/>
  <c r="H10" i="17"/>
  <c r="H59" i="17" s="1"/>
  <c r="I60" i="5" s="1"/>
  <c r="G10" i="17"/>
  <c r="G61" i="17" s="1"/>
  <c r="F10" i="17"/>
  <c r="E10" i="17"/>
  <c r="D10" i="17"/>
  <c r="D12" i="17" s="1"/>
  <c r="C10" i="17"/>
  <c r="B10" i="17"/>
  <c r="AI5" i="17"/>
  <c r="AI10" i="17" s="1"/>
  <c r="AH5" i="17"/>
  <c r="AH10" i="17" s="1"/>
  <c r="AG5" i="17"/>
  <c r="AG10" i="17" s="1"/>
  <c r="AF5" i="17"/>
  <c r="AG6" i="5" s="1"/>
  <c r="AG7" i="5" s="1"/>
  <c r="AE5" i="17"/>
  <c r="AF6" i="5" s="1"/>
  <c r="AF7" i="5" s="1"/>
  <c r="AD5" i="17"/>
  <c r="AD6" i="17" s="1"/>
  <c r="AC5" i="17"/>
  <c r="AC6" i="17" s="1"/>
  <c r="AB5" i="17"/>
  <c r="AC6" i="5" s="1"/>
  <c r="AC7" i="5" s="1"/>
  <c r="AA5" i="17"/>
  <c r="Z5" i="17"/>
  <c r="Z6" i="17" s="1"/>
  <c r="Y5" i="17"/>
  <c r="Y6" i="17" s="1"/>
  <c r="X5" i="17"/>
  <c r="X6" i="17" s="1"/>
  <c r="W5" i="17"/>
  <c r="W6" i="17" s="1"/>
  <c r="V5" i="17"/>
  <c r="V6" i="17" s="1"/>
  <c r="U5" i="17"/>
  <c r="U6" i="17" s="1"/>
  <c r="T5" i="17"/>
  <c r="T6" i="17" s="1"/>
  <c r="S5" i="17"/>
  <c r="T6" i="5" s="1"/>
  <c r="T7" i="5" s="1"/>
  <c r="R5" i="17"/>
  <c r="R6" i="17" s="1"/>
  <c r="Q5" i="17"/>
  <c r="Q6" i="17" s="1"/>
  <c r="P5" i="17"/>
  <c r="P6" i="17" s="1"/>
  <c r="O5" i="17"/>
  <c r="O6" i="17" s="1"/>
  <c r="N5" i="17"/>
  <c r="N6" i="17" s="1"/>
  <c r="M5" i="17"/>
  <c r="N6" i="5" s="1"/>
  <c r="L5" i="17"/>
  <c r="M6" i="5" s="1"/>
  <c r="M7" i="5" s="1"/>
  <c r="K5" i="17"/>
  <c r="K6" i="17" s="1"/>
  <c r="J5" i="17"/>
  <c r="K6" i="5" s="1"/>
  <c r="K7" i="5" s="1"/>
  <c r="I5" i="17"/>
  <c r="I6" i="17" s="1"/>
  <c r="H5" i="17"/>
  <c r="H6" i="17" s="1"/>
  <c r="G5" i="17"/>
  <c r="F5" i="17"/>
  <c r="E5" i="17"/>
  <c r="E6" i="17" s="1"/>
  <c r="D5" i="17"/>
  <c r="D6" i="17" s="1"/>
  <c r="C5" i="17"/>
  <c r="C6" i="17" s="1"/>
  <c r="B5" i="17"/>
  <c r="B6" i="17" s="1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C13" i="5" s="1"/>
  <c r="AE6" i="5"/>
  <c r="AE7" i="5" s="1"/>
  <c r="AD6" i="5"/>
  <c r="AD7" i="5" s="1"/>
  <c r="D782" i="35"/>
  <c r="D781" i="35"/>
  <c r="D780" i="35"/>
  <c r="D779" i="35"/>
  <c r="D778" i="35"/>
  <c r="D777" i="35"/>
  <c r="D776" i="35"/>
  <c r="D775" i="35"/>
  <c r="D774" i="35"/>
  <c r="D772" i="35"/>
  <c r="D771" i="35"/>
  <c r="D770" i="35"/>
  <c r="D769" i="35"/>
  <c r="D768" i="35"/>
  <c r="D767" i="35"/>
  <c r="D766" i="35"/>
  <c r="D765" i="35"/>
  <c r="D764" i="35"/>
  <c r="D763" i="35"/>
  <c r="D761" i="35"/>
  <c r="D760" i="35"/>
  <c r="D759" i="35"/>
  <c r="D758" i="35"/>
  <c r="D757" i="35"/>
  <c r="D756" i="35"/>
  <c r="D755" i="35"/>
  <c r="D754" i="35"/>
  <c r="D753" i="35"/>
  <c r="D752" i="35"/>
  <c r="D751" i="35"/>
  <c r="D750" i="35"/>
  <c r="D749" i="35"/>
  <c r="D748" i="35"/>
  <c r="D747" i="35"/>
  <c r="D746" i="35"/>
  <c r="D745" i="35"/>
  <c r="D744" i="35"/>
  <c r="D743" i="35"/>
  <c r="D742" i="35"/>
  <c r="D741" i="35"/>
  <c r="D740" i="35"/>
  <c r="D739" i="35"/>
  <c r="D738" i="35"/>
  <c r="D737" i="35"/>
  <c r="D736" i="35"/>
  <c r="D735" i="35"/>
  <c r="D734" i="35"/>
  <c r="D733" i="35"/>
  <c r="D732" i="35"/>
  <c r="D731" i="35"/>
  <c r="D730" i="35"/>
  <c r="D729" i="35"/>
  <c r="D728" i="35"/>
  <c r="D727" i="35"/>
  <c r="D726" i="35"/>
  <c r="D725" i="35"/>
  <c r="D724" i="35"/>
  <c r="D723" i="35"/>
  <c r="D722" i="35"/>
  <c r="D721" i="35"/>
  <c r="D720" i="35"/>
  <c r="D719" i="35"/>
  <c r="D718" i="35"/>
  <c r="D717" i="35"/>
  <c r="D716" i="35"/>
  <c r="D715" i="35"/>
  <c r="D714" i="35"/>
  <c r="D713" i="35"/>
  <c r="D712" i="35"/>
  <c r="D711" i="35"/>
  <c r="D710" i="35"/>
  <c r="D709" i="35"/>
  <c r="D708" i="35"/>
  <c r="D707" i="35"/>
  <c r="D706" i="35"/>
  <c r="D705" i="35"/>
  <c r="D704" i="35"/>
  <c r="D703" i="35"/>
  <c r="D702" i="35"/>
  <c r="D701" i="35"/>
  <c r="D700" i="35"/>
  <c r="D699" i="35"/>
  <c r="D698" i="35"/>
  <c r="D697" i="35"/>
  <c r="D696" i="35"/>
  <c r="D695" i="35"/>
  <c r="D694" i="35"/>
  <c r="D693" i="35"/>
  <c r="D692" i="35"/>
  <c r="D691" i="35"/>
  <c r="D690" i="35"/>
  <c r="D689" i="35"/>
  <c r="D688" i="35"/>
  <c r="D687" i="35"/>
  <c r="D686" i="35"/>
  <c r="D685" i="35"/>
  <c r="D684" i="35"/>
  <c r="D683" i="35"/>
  <c r="D682" i="35"/>
  <c r="D681" i="35"/>
  <c r="D680" i="35"/>
  <c r="D679" i="35"/>
  <c r="D678" i="35"/>
  <c r="D677" i="35"/>
  <c r="D676" i="35"/>
  <c r="D675" i="35"/>
  <c r="D674" i="35"/>
  <c r="D673" i="35"/>
  <c r="D672" i="35"/>
  <c r="D671" i="35"/>
  <c r="D670" i="35"/>
  <c r="D669" i="35"/>
  <c r="D668" i="35"/>
  <c r="D667" i="35"/>
  <c r="D666" i="35"/>
  <c r="D665" i="35"/>
  <c r="D664" i="35"/>
  <c r="D663" i="35"/>
  <c r="D662" i="35"/>
  <c r="D661" i="35"/>
  <c r="D660" i="35"/>
  <c r="D659" i="35"/>
  <c r="D658" i="35"/>
  <c r="D657" i="35"/>
  <c r="D656" i="35"/>
  <c r="D655" i="35"/>
  <c r="D654" i="35"/>
  <c r="D653" i="35"/>
  <c r="D652" i="35"/>
  <c r="D651" i="35"/>
  <c r="D650" i="35"/>
  <c r="D649" i="35"/>
  <c r="D648" i="35"/>
  <c r="D647" i="35"/>
  <c r="D646" i="35"/>
  <c r="D645" i="35"/>
  <c r="D644" i="35"/>
  <c r="D643" i="35"/>
  <c r="D642" i="35"/>
  <c r="D641" i="35"/>
  <c r="D640" i="35"/>
  <c r="D639" i="35"/>
  <c r="D638" i="35"/>
  <c r="D637" i="35"/>
  <c r="D636" i="35"/>
  <c r="D635" i="35"/>
  <c r="D634" i="35"/>
  <c r="D633" i="35"/>
  <c r="D632" i="35"/>
  <c r="D631" i="35"/>
  <c r="D630" i="35"/>
  <c r="D629" i="35"/>
  <c r="D628" i="35"/>
  <c r="D627" i="35"/>
  <c r="D626" i="35"/>
  <c r="D625" i="35"/>
  <c r="D624" i="35"/>
  <c r="D623" i="35"/>
  <c r="D622" i="35"/>
  <c r="D621" i="35"/>
  <c r="D620" i="35"/>
  <c r="D619" i="35"/>
  <c r="D618" i="35"/>
  <c r="D617" i="35"/>
  <c r="D616" i="35"/>
  <c r="D615" i="35"/>
  <c r="D614" i="35"/>
  <c r="D613" i="35"/>
  <c r="D612" i="35"/>
  <c r="D611" i="35"/>
  <c r="D610" i="35"/>
  <c r="D609" i="35"/>
  <c r="D608" i="35"/>
  <c r="D607" i="35"/>
  <c r="D606" i="35"/>
  <c r="D605" i="35"/>
  <c r="D604" i="35"/>
  <c r="D603" i="35"/>
  <c r="D602" i="35"/>
  <c r="D601" i="35"/>
  <c r="D600" i="35"/>
  <c r="D599" i="35"/>
  <c r="D598" i="35"/>
  <c r="D597" i="35"/>
  <c r="D596" i="35"/>
  <c r="D595" i="35"/>
  <c r="D594" i="35"/>
  <c r="D593" i="35"/>
  <c r="D592" i="35"/>
  <c r="D591" i="35"/>
  <c r="D590" i="35"/>
  <c r="D589" i="35"/>
  <c r="D588" i="35"/>
  <c r="D587" i="35"/>
  <c r="D586" i="35"/>
  <c r="D585" i="35"/>
  <c r="D584" i="35"/>
  <c r="D583" i="35"/>
  <c r="D582" i="35"/>
  <c r="D581" i="35"/>
  <c r="D580" i="35"/>
  <c r="D579" i="35"/>
  <c r="D578" i="35"/>
  <c r="D577" i="35"/>
  <c r="D576" i="35"/>
  <c r="D575" i="35"/>
  <c r="D574" i="35"/>
  <c r="D573" i="35"/>
  <c r="D572" i="35"/>
  <c r="D571" i="35"/>
  <c r="D570" i="35"/>
  <c r="D569" i="35"/>
  <c r="D568" i="35"/>
  <c r="D567" i="35"/>
  <c r="D566" i="35"/>
  <c r="D565" i="35"/>
  <c r="D564" i="35"/>
  <c r="D563" i="35"/>
  <c r="D562" i="35"/>
  <c r="D561" i="35"/>
  <c r="D560" i="35"/>
  <c r="D559" i="35"/>
  <c r="D558" i="35"/>
  <c r="D557" i="35"/>
  <c r="D556" i="35"/>
  <c r="D555" i="35"/>
  <c r="D554" i="35"/>
  <c r="D553" i="35"/>
  <c r="D552" i="35"/>
  <c r="D551" i="35"/>
  <c r="D550" i="35"/>
  <c r="D549" i="35"/>
  <c r="D548" i="35"/>
  <c r="D547" i="35"/>
  <c r="D546" i="35"/>
  <c r="D545" i="35"/>
  <c r="D544" i="35"/>
  <c r="D543" i="35"/>
  <c r="D542" i="35"/>
  <c r="D541" i="35"/>
  <c r="D540" i="35"/>
  <c r="D539" i="35"/>
  <c r="D538" i="35"/>
  <c r="D537" i="35"/>
  <c r="D536" i="35"/>
  <c r="D535" i="35"/>
  <c r="D534" i="35"/>
  <c r="D533" i="35"/>
  <c r="D532" i="35"/>
  <c r="D531" i="35"/>
  <c r="D530" i="35"/>
  <c r="D529" i="35"/>
  <c r="D528" i="35"/>
  <c r="D527" i="35"/>
  <c r="D526" i="35"/>
  <c r="D525" i="35"/>
  <c r="D524" i="35"/>
  <c r="D523" i="35"/>
  <c r="D522" i="35"/>
  <c r="D521" i="35"/>
  <c r="D520" i="35"/>
  <c r="D519" i="35"/>
  <c r="D518" i="35"/>
  <c r="D517" i="35"/>
  <c r="D516" i="35"/>
  <c r="D515" i="35"/>
  <c r="D514" i="35"/>
  <c r="D513" i="35"/>
  <c r="D512" i="35"/>
  <c r="D511" i="35"/>
  <c r="D510" i="35"/>
  <c r="D509" i="35"/>
  <c r="D508" i="35"/>
  <c r="D507" i="35"/>
  <c r="D506" i="35"/>
  <c r="D505" i="35"/>
  <c r="D504" i="35"/>
  <c r="D503" i="35"/>
  <c r="D502" i="35"/>
  <c r="D501" i="35"/>
  <c r="D500" i="35"/>
  <c r="D499" i="35"/>
  <c r="D498" i="35"/>
  <c r="D497" i="35"/>
  <c r="D496" i="35"/>
  <c r="D495" i="35"/>
  <c r="D494" i="35"/>
  <c r="D493" i="35"/>
  <c r="D492" i="35"/>
  <c r="D491" i="35"/>
  <c r="D490" i="35"/>
  <c r="D489" i="35"/>
  <c r="D488" i="35"/>
  <c r="D487" i="35"/>
  <c r="D486" i="35"/>
  <c r="D485" i="35"/>
  <c r="D484" i="35"/>
  <c r="D483" i="35"/>
  <c r="D482" i="35"/>
  <c r="D481" i="35"/>
  <c r="D480" i="35"/>
  <c r="D479" i="35"/>
  <c r="D478" i="35"/>
  <c r="D477" i="35"/>
  <c r="D476" i="35"/>
  <c r="D475" i="35"/>
  <c r="D474" i="35"/>
  <c r="D473" i="35"/>
  <c r="D472" i="35"/>
  <c r="D471" i="35"/>
  <c r="D470" i="35"/>
  <c r="D469" i="35"/>
  <c r="D468" i="35"/>
  <c r="D467" i="35"/>
  <c r="D466" i="35"/>
  <c r="D465" i="35"/>
  <c r="D464" i="35"/>
  <c r="D463" i="35"/>
  <c r="D462" i="35"/>
  <c r="D461" i="35"/>
  <c r="D460" i="35"/>
  <c r="D459" i="35"/>
  <c r="D458" i="35"/>
  <c r="D457" i="35"/>
  <c r="D456" i="35"/>
  <c r="D455" i="35"/>
  <c r="D454" i="35"/>
  <c r="D453" i="35"/>
  <c r="D452" i="35"/>
  <c r="D451" i="35"/>
  <c r="D450" i="35"/>
  <c r="D449" i="35"/>
  <c r="D448" i="35"/>
  <c r="D447" i="35"/>
  <c r="D446" i="35"/>
  <c r="D445" i="35"/>
  <c r="D444" i="35"/>
  <c r="D443" i="35"/>
  <c r="D442" i="35"/>
  <c r="D441" i="35"/>
  <c r="D440" i="35"/>
  <c r="D439" i="35"/>
  <c r="D438" i="35"/>
  <c r="D437" i="35"/>
  <c r="D436" i="35"/>
  <c r="D435" i="35"/>
  <c r="D434" i="35"/>
  <c r="D433" i="35"/>
  <c r="D432" i="35"/>
  <c r="D431" i="35"/>
  <c r="D430" i="35"/>
  <c r="D429" i="35"/>
  <c r="D428" i="35"/>
  <c r="D427" i="35"/>
  <c r="D426" i="35"/>
  <c r="D425" i="35"/>
  <c r="D424" i="35"/>
  <c r="D423" i="35"/>
  <c r="D422" i="35"/>
  <c r="D421" i="35"/>
  <c r="D420" i="35"/>
  <c r="D419" i="35"/>
  <c r="D418" i="35"/>
  <c r="D417" i="35"/>
  <c r="D416" i="35"/>
  <c r="D415" i="35"/>
  <c r="D414" i="35"/>
  <c r="D413" i="35"/>
  <c r="D412" i="35"/>
  <c r="D411" i="35"/>
  <c r="D410" i="35"/>
  <c r="D409" i="35"/>
  <c r="D408" i="35"/>
  <c r="D407" i="35"/>
  <c r="D406" i="35"/>
  <c r="D405" i="35"/>
  <c r="D404" i="35"/>
  <c r="D403" i="35"/>
  <c r="D402" i="35"/>
  <c r="D401" i="35"/>
  <c r="D400" i="35"/>
  <c r="D399" i="35"/>
  <c r="D398" i="35"/>
  <c r="D397" i="35"/>
  <c r="D396" i="35"/>
  <c r="D395" i="35"/>
  <c r="D394" i="35"/>
  <c r="D393" i="35"/>
  <c r="D392" i="35"/>
  <c r="D391" i="35"/>
  <c r="D390" i="35"/>
  <c r="D389" i="35"/>
  <c r="D388" i="35"/>
  <c r="D387" i="35"/>
  <c r="D386" i="35"/>
  <c r="D385" i="35"/>
  <c r="D384" i="35"/>
  <c r="D383" i="35"/>
  <c r="D382" i="35"/>
  <c r="D381" i="35"/>
  <c r="D380" i="35"/>
  <c r="D379" i="35"/>
  <c r="D378" i="35"/>
  <c r="D377" i="35"/>
  <c r="D376" i="35"/>
  <c r="D375" i="35"/>
  <c r="D374" i="35"/>
  <c r="D373" i="35"/>
  <c r="D372" i="35"/>
  <c r="D371" i="35"/>
  <c r="D370" i="35"/>
  <c r="D369" i="35"/>
  <c r="D368" i="35"/>
  <c r="D367" i="35"/>
  <c r="D366" i="35"/>
  <c r="D365" i="35"/>
  <c r="D364" i="35"/>
  <c r="D363" i="35"/>
  <c r="D362" i="35"/>
  <c r="D361" i="35"/>
  <c r="D360" i="35"/>
  <c r="D359" i="35"/>
  <c r="D358" i="35"/>
  <c r="D357" i="35"/>
  <c r="D356" i="35"/>
  <c r="D355" i="35"/>
  <c r="D354" i="35"/>
  <c r="D353" i="35"/>
  <c r="D352" i="35"/>
  <c r="D351" i="35"/>
  <c r="D350" i="35"/>
  <c r="D349" i="35"/>
  <c r="D348" i="35"/>
  <c r="D347" i="35"/>
  <c r="D346" i="35"/>
  <c r="D345" i="35"/>
  <c r="D344" i="35"/>
  <c r="D343" i="35"/>
  <c r="D342" i="35"/>
  <c r="D341" i="35"/>
  <c r="D340" i="35"/>
  <c r="D339" i="35"/>
  <c r="D338" i="35"/>
  <c r="D337" i="35"/>
  <c r="D336" i="35"/>
  <c r="D335" i="35"/>
  <c r="D334" i="35"/>
  <c r="D333" i="35"/>
  <c r="D332" i="35"/>
  <c r="D331" i="35"/>
  <c r="D330" i="35"/>
  <c r="D329" i="35"/>
  <c r="D328" i="35"/>
  <c r="D327" i="35"/>
  <c r="D326" i="35"/>
  <c r="D325" i="35"/>
  <c r="D324" i="35"/>
  <c r="D323" i="35"/>
  <c r="D322" i="35"/>
  <c r="D321" i="35"/>
  <c r="D320" i="35"/>
  <c r="D319" i="35"/>
  <c r="D318" i="35"/>
  <c r="D317" i="35"/>
  <c r="D316" i="35"/>
  <c r="D315" i="35"/>
  <c r="D314" i="35"/>
  <c r="D313" i="35"/>
  <c r="D312" i="35"/>
  <c r="D311" i="35"/>
  <c r="D310" i="35"/>
  <c r="D309" i="35"/>
  <c r="D308" i="35"/>
  <c r="D307" i="35"/>
  <c r="D306" i="35"/>
  <c r="D305" i="35"/>
  <c r="D304" i="35"/>
  <c r="D303" i="35"/>
  <c r="D302" i="35"/>
  <c r="D301" i="35"/>
  <c r="D300" i="35"/>
  <c r="D299" i="35"/>
  <c r="D298" i="35"/>
  <c r="D297" i="35"/>
  <c r="D296" i="35"/>
  <c r="D295" i="35"/>
  <c r="D294" i="35"/>
  <c r="D293" i="35"/>
  <c r="D292" i="35"/>
  <c r="D291" i="35"/>
  <c r="D290" i="35"/>
  <c r="D289" i="35"/>
  <c r="D288" i="35"/>
  <c r="D287" i="35"/>
  <c r="D286" i="35"/>
  <c r="D285" i="35"/>
  <c r="D284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F253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7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4" i="35"/>
  <c r="D3" i="35"/>
  <c r="D2" i="35"/>
  <c r="N26" i="33"/>
  <c r="Q7" i="33"/>
  <c r="O7" i="33"/>
  <c r="M7" i="33"/>
  <c r="L7" i="33"/>
  <c r="Q6" i="33"/>
  <c r="J6" i="33"/>
  <c r="N25" i="33" s="1"/>
  <c r="D6" i="33"/>
  <c r="C6" i="33"/>
  <c r="O6" i="33" s="1"/>
  <c r="Q5" i="33"/>
  <c r="J5" i="33"/>
  <c r="N24" i="33" s="1"/>
  <c r="D5" i="33"/>
  <c r="C5" i="33"/>
  <c r="O5" i="33" s="1"/>
  <c r="Q4" i="33"/>
  <c r="J4" i="33"/>
  <c r="G27" i="33" s="1"/>
  <c r="D4" i="33"/>
  <c r="C4" i="33"/>
  <c r="Q3" i="33"/>
  <c r="J3" i="33"/>
  <c r="N22" i="33" s="1"/>
  <c r="D3" i="33"/>
  <c r="N3" i="33" s="1"/>
  <c r="C3" i="33"/>
  <c r="J2" i="33"/>
  <c r="M147" i="32"/>
  <c r="S147" i="32" s="1"/>
  <c r="L147" i="32"/>
  <c r="K147" i="32"/>
  <c r="J147" i="32"/>
  <c r="R147" i="32" s="1"/>
  <c r="I147" i="32"/>
  <c r="H147" i="32"/>
  <c r="G147" i="32"/>
  <c r="F147" i="32"/>
  <c r="E147" i="32"/>
  <c r="D147" i="32"/>
  <c r="P147" i="32" s="1"/>
  <c r="C147" i="32"/>
  <c r="B147" i="32"/>
  <c r="M146" i="32"/>
  <c r="S146" i="32" s="1"/>
  <c r="L146" i="32"/>
  <c r="K146" i="32"/>
  <c r="J146" i="32"/>
  <c r="R146" i="32" s="1"/>
  <c r="I146" i="32"/>
  <c r="H146" i="32"/>
  <c r="G146" i="32"/>
  <c r="Q146" i="32" s="1"/>
  <c r="F146" i="32"/>
  <c r="E146" i="32"/>
  <c r="D146" i="32"/>
  <c r="P146" i="32" s="1"/>
  <c r="C146" i="32"/>
  <c r="B146" i="32"/>
  <c r="M145" i="32"/>
  <c r="L145" i="32"/>
  <c r="K145" i="32"/>
  <c r="J145" i="32"/>
  <c r="I145" i="32"/>
  <c r="H145" i="32"/>
  <c r="G145" i="32"/>
  <c r="Q145" i="32" s="1"/>
  <c r="F145" i="32"/>
  <c r="E145" i="32"/>
  <c r="D145" i="32"/>
  <c r="P145" i="32" s="1"/>
  <c r="C145" i="32"/>
  <c r="B145" i="32"/>
  <c r="M144" i="32"/>
  <c r="L144" i="32"/>
  <c r="K144" i="32"/>
  <c r="J144" i="32"/>
  <c r="R144" i="32" s="1"/>
  <c r="I144" i="32"/>
  <c r="H144" i="32"/>
  <c r="G144" i="32"/>
  <c r="Q144" i="32" s="1"/>
  <c r="F144" i="32"/>
  <c r="E144" i="32"/>
  <c r="D144" i="32"/>
  <c r="P144" i="32" s="1"/>
  <c r="C144" i="32"/>
  <c r="B144" i="32"/>
  <c r="M143" i="32"/>
  <c r="S143" i="32" s="1"/>
  <c r="L143" i="32"/>
  <c r="K143" i="32"/>
  <c r="J143" i="32"/>
  <c r="R143" i="32" s="1"/>
  <c r="I143" i="32"/>
  <c r="H143" i="32"/>
  <c r="G143" i="32"/>
  <c r="Q143" i="32" s="1"/>
  <c r="F143" i="32"/>
  <c r="E143" i="32"/>
  <c r="D143" i="32"/>
  <c r="P143" i="32" s="1"/>
  <c r="C143" i="32"/>
  <c r="B143" i="32"/>
  <c r="M142" i="32"/>
  <c r="S142" i="32" s="1"/>
  <c r="L142" i="32"/>
  <c r="K142" i="32"/>
  <c r="J142" i="32"/>
  <c r="R142" i="32" s="1"/>
  <c r="I142" i="32"/>
  <c r="H142" i="32"/>
  <c r="G142" i="32"/>
  <c r="Q142" i="32" s="1"/>
  <c r="F142" i="32"/>
  <c r="E142" i="32"/>
  <c r="D142" i="32"/>
  <c r="C142" i="32"/>
  <c r="B142" i="32"/>
  <c r="M141" i="32"/>
  <c r="S141" i="32" s="1"/>
  <c r="L141" i="32"/>
  <c r="K141" i="32"/>
  <c r="J141" i="32"/>
  <c r="R141" i="32" s="1"/>
  <c r="I141" i="32"/>
  <c r="H141" i="32"/>
  <c r="G141" i="32"/>
  <c r="Q141" i="32" s="1"/>
  <c r="F141" i="32"/>
  <c r="E141" i="32"/>
  <c r="D141" i="32"/>
  <c r="P141" i="32" s="1"/>
  <c r="C141" i="32"/>
  <c r="B141" i="32"/>
  <c r="M140" i="32"/>
  <c r="S140" i="32" s="1"/>
  <c r="L140" i="32"/>
  <c r="K140" i="32"/>
  <c r="J140" i="32"/>
  <c r="R140" i="32" s="1"/>
  <c r="I140" i="32"/>
  <c r="H140" i="32"/>
  <c r="G140" i="32"/>
  <c r="Q140" i="32" s="1"/>
  <c r="F140" i="32"/>
  <c r="E140" i="32"/>
  <c r="D140" i="32"/>
  <c r="P140" i="32" s="1"/>
  <c r="C140" i="32"/>
  <c r="B140" i="32"/>
  <c r="M139" i="32"/>
  <c r="L139" i="32"/>
  <c r="K139" i="32"/>
  <c r="J139" i="32"/>
  <c r="R139" i="32" s="1"/>
  <c r="I139" i="32"/>
  <c r="H139" i="32"/>
  <c r="G139" i="32"/>
  <c r="Q139" i="32" s="1"/>
  <c r="F139" i="32"/>
  <c r="E139" i="32"/>
  <c r="D139" i="32"/>
  <c r="P139" i="32" s="1"/>
  <c r="C139" i="32"/>
  <c r="B139" i="32"/>
  <c r="M138" i="32"/>
  <c r="L138" i="32"/>
  <c r="K138" i="32"/>
  <c r="J138" i="32"/>
  <c r="R138" i="32" s="1"/>
  <c r="I138" i="32"/>
  <c r="H138" i="32"/>
  <c r="G138" i="32"/>
  <c r="Q138" i="32" s="1"/>
  <c r="F138" i="32"/>
  <c r="E138" i="32"/>
  <c r="D138" i="32"/>
  <c r="C138" i="32"/>
  <c r="B138" i="32"/>
  <c r="M137" i="32"/>
  <c r="S137" i="32" s="1"/>
  <c r="L137" i="32"/>
  <c r="K137" i="32"/>
  <c r="J137" i="32"/>
  <c r="R137" i="32" s="1"/>
  <c r="I137" i="32"/>
  <c r="H137" i="32"/>
  <c r="G137" i="32"/>
  <c r="F137" i="32"/>
  <c r="E137" i="32"/>
  <c r="D137" i="32"/>
  <c r="P137" i="32" s="1"/>
  <c r="C137" i="32"/>
  <c r="B137" i="32"/>
  <c r="M136" i="32"/>
  <c r="S136" i="32" s="1"/>
  <c r="L136" i="32"/>
  <c r="K136" i="32"/>
  <c r="J136" i="32"/>
  <c r="R136" i="32" s="1"/>
  <c r="I136" i="32"/>
  <c r="H136" i="32"/>
  <c r="G136" i="32"/>
  <c r="Q136" i="32" s="1"/>
  <c r="F136" i="32"/>
  <c r="E136" i="32"/>
  <c r="D136" i="32"/>
  <c r="P136" i="32" s="1"/>
  <c r="C136" i="32"/>
  <c r="B136" i="32"/>
  <c r="M135" i="32"/>
  <c r="S135" i="32" s="1"/>
  <c r="L135" i="32"/>
  <c r="K135" i="32"/>
  <c r="J135" i="32"/>
  <c r="R135" i="32" s="1"/>
  <c r="I135" i="32"/>
  <c r="H135" i="32"/>
  <c r="G135" i="32"/>
  <c r="Q135" i="32" s="1"/>
  <c r="F135" i="32"/>
  <c r="E135" i="32"/>
  <c r="D135" i="32"/>
  <c r="P135" i="32" s="1"/>
  <c r="C135" i="32"/>
  <c r="B135" i="32"/>
  <c r="M134" i="32"/>
  <c r="S134" i="32" s="1"/>
  <c r="L134" i="32"/>
  <c r="K134" i="32"/>
  <c r="J134" i="32"/>
  <c r="R134" i="32" s="1"/>
  <c r="I134" i="32"/>
  <c r="H134" i="32"/>
  <c r="G134" i="32"/>
  <c r="Q134" i="32" s="1"/>
  <c r="F134" i="32"/>
  <c r="E134" i="32"/>
  <c r="D134" i="32"/>
  <c r="C134" i="32"/>
  <c r="B134" i="32"/>
  <c r="P133" i="32"/>
  <c r="M133" i="32"/>
  <c r="S133" i="32" s="1"/>
  <c r="L133" i="32"/>
  <c r="K133" i="32"/>
  <c r="J133" i="32"/>
  <c r="I133" i="32"/>
  <c r="H133" i="32"/>
  <c r="G133" i="32"/>
  <c r="F133" i="32"/>
  <c r="E133" i="32"/>
  <c r="D133" i="32"/>
  <c r="C133" i="32"/>
  <c r="B133" i="32"/>
  <c r="M132" i="32"/>
  <c r="S132" i="32" s="1"/>
  <c r="L132" i="32"/>
  <c r="K132" i="32"/>
  <c r="J132" i="32"/>
  <c r="R132" i="32" s="1"/>
  <c r="I132" i="32"/>
  <c r="H132" i="32"/>
  <c r="G132" i="32"/>
  <c r="Q132" i="32" s="1"/>
  <c r="F132" i="32"/>
  <c r="E132" i="32"/>
  <c r="D132" i="32"/>
  <c r="P132" i="32" s="1"/>
  <c r="C132" i="32"/>
  <c r="B132" i="32"/>
  <c r="M131" i="32"/>
  <c r="S131" i="32" s="1"/>
  <c r="L131" i="32"/>
  <c r="K131" i="32"/>
  <c r="J131" i="32"/>
  <c r="R131" i="32" s="1"/>
  <c r="I131" i="32"/>
  <c r="H131" i="32"/>
  <c r="G131" i="32"/>
  <c r="Q131" i="32" s="1"/>
  <c r="F131" i="32"/>
  <c r="E131" i="32"/>
  <c r="D131" i="32"/>
  <c r="C131" i="32"/>
  <c r="B131" i="32"/>
  <c r="M130" i="32"/>
  <c r="S130" i="32" s="1"/>
  <c r="L130" i="32"/>
  <c r="K130" i="32"/>
  <c r="J130" i="32"/>
  <c r="I130" i="32"/>
  <c r="H130" i="32"/>
  <c r="G130" i="32"/>
  <c r="Q130" i="32" s="1"/>
  <c r="F130" i="32"/>
  <c r="E130" i="32"/>
  <c r="D130" i="32"/>
  <c r="P130" i="32" s="1"/>
  <c r="C130" i="32"/>
  <c r="B130" i="32"/>
  <c r="M129" i="32"/>
  <c r="S129" i="32" s="1"/>
  <c r="L129" i="32"/>
  <c r="K129" i="32"/>
  <c r="J129" i="32"/>
  <c r="R129" i="32" s="1"/>
  <c r="I129" i="32"/>
  <c r="H129" i="32"/>
  <c r="G129" i="32"/>
  <c r="F129" i="32"/>
  <c r="E129" i="32"/>
  <c r="D129" i="32"/>
  <c r="C129" i="32"/>
  <c r="B129" i="32"/>
  <c r="P128" i="32"/>
  <c r="M128" i="32"/>
  <c r="S128" i="32" s="1"/>
  <c r="L128" i="32"/>
  <c r="K128" i="32"/>
  <c r="J128" i="32"/>
  <c r="I128" i="32"/>
  <c r="H128" i="32"/>
  <c r="G128" i="32"/>
  <c r="Q128" i="32" s="1"/>
  <c r="F128" i="32"/>
  <c r="E128" i="32"/>
  <c r="D128" i="32"/>
  <c r="C128" i="32"/>
  <c r="B128" i="32"/>
  <c r="M127" i="32"/>
  <c r="L127" i="32"/>
  <c r="K127" i="32"/>
  <c r="J127" i="32"/>
  <c r="R127" i="32" s="1"/>
  <c r="I127" i="32"/>
  <c r="H127" i="32"/>
  <c r="G127" i="32"/>
  <c r="Q127" i="32" s="1"/>
  <c r="F127" i="32"/>
  <c r="E127" i="32"/>
  <c r="D127" i="32"/>
  <c r="C127" i="32"/>
  <c r="B127" i="32"/>
  <c r="M126" i="32"/>
  <c r="S126" i="32" s="1"/>
  <c r="L126" i="32"/>
  <c r="K126" i="32"/>
  <c r="J126" i="32"/>
  <c r="I126" i="32"/>
  <c r="H126" i="32"/>
  <c r="G126" i="32"/>
  <c r="F126" i="32"/>
  <c r="E126" i="32"/>
  <c r="D126" i="32"/>
  <c r="P126" i="32" s="1"/>
  <c r="C126" i="32"/>
  <c r="B126" i="32"/>
  <c r="M125" i="32"/>
  <c r="S125" i="32" s="1"/>
  <c r="L125" i="32"/>
  <c r="K125" i="32"/>
  <c r="J125" i="32"/>
  <c r="I125" i="32"/>
  <c r="H125" i="32"/>
  <c r="G125" i="32"/>
  <c r="Q125" i="32" s="1"/>
  <c r="F125" i="32"/>
  <c r="E125" i="32"/>
  <c r="D125" i="32"/>
  <c r="P125" i="32" s="1"/>
  <c r="C125" i="32"/>
  <c r="B125" i="32"/>
  <c r="M124" i="32"/>
  <c r="S124" i="32" s="1"/>
  <c r="L124" i="32"/>
  <c r="K124" i="32"/>
  <c r="J124" i="32"/>
  <c r="R124" i="32" s="1"/>
  <c r="I124" i="32"/>
  <c r="H124" i="32"/>
  <c r="G124" i="32"/>
  <c r="Q124" i="32" s="1"/>
  <c r="F124" i="32"/>
  <c r="E124" i="32"/>
  <c r="D124" i="32"/>
  <c r="P124" i="32" s="1"/>
  <c r="C124" i="32"/>
  <c r="B124" i="32"/>
  <c r="M123" i="32"/>
  <c r="S123" i="32" s="1"/>
  <c r="L123" i="32"/>
  <c r="K123" i="32"/>
  <c r="J123" i="32"/>
  <c r="R123" i="32" s="1"/>
  <c r="I123" i="32"/>
  <c r="H123" i="32"/>
  <c r="G123" i="32"/>
  <c r="Q123" i="32" s="1"/>
  <c r="F123" i="32"/>
  <c r="E123" i="32"/>
  <c r="D123" i="32"/>
  <c r="P123" i="32" s="1"/>
  <c r="C123" i="32"/>
  <c r="B123" i="32"/>
  <c r="M122" i="32"/>
  <c r="L122" i="32"/>
  <c r="K122" i="32"/>
  <c r="J122" i="32"/>
  <c r="R122" i="32" s="1"/>
  <c r="I122" i="32"/>
  <c r="H122" i="32"/>
  <c r="G122" i="32"/>
  <c r="Q122" i="32" s="1"/>
  <c r="F122" i="32"/>
  <c r="E122" i="32"/>
  <c r="D122" i="32"/>
  <c r="P122" i="32" s="1"/>
  <c r="C122" i="32"/>
  <c r="B122" i="32"/>
  <c r="M121" i="32"/>
  <c r="S121" i="32" s="1"/>
  <c r="L121" i="32"/>
  <c r="K121" i="32"/>
  <c r="J121" i="32"/>
  <c r="R121" i="32" s="1"/>
  <c r="I121" i="32"/>
  <c r="H121" i="32"/>
  <c r="G121" i="32"/>
  <c r="Q121" i="32" s="1"/>
  <c r="F121" i="32"/>
  <c r="E121" i="32"/>
  <c r="D121" i="32"/>
  <c r="P121" i="32" s="1"/>
  <c r="C121" i="32"/>
  <c r="B121" i="32"/>
  <c r="M120" i="32"/>
  <c r="S120" i="32" s="1"/>
  <c r="L120" i="32"/>
  <c r="K120" i="32"/>
  <c r="J120" i="32"/>
  <c r="R120" i="32" s="1"/>
  <c r="I120" i="32"/>
  <c r="H120" i="32"/>
  <c r="G120" i="32"/>
  <c r="Q120" i="32" s="1"/>
  <c r="F120" i="32"/>
  <c r="E120" i="32"/>
  <c r="D120" i="32"/>
  <c r="C120" i="32"/>
  <c r="B120" i="32"/>
  <c r="M89" i="32"/>
  <c r="L89" i="32"/>
  <c r="K89" i="32"/>
  <c r="S89" i="32" s="1"/>
  <c r="J89" i="32"/>
  <c r="I89" i="32"/>
  <c r="H89" i="32"/>
  <c r="G89" i="32"/>
  <c r="F89" i="32"/>
  <c r="E89" i="32"/>
  <c r="D89" i="32"/>
  <c r="C89" i="32"/>
  <c r="B89" i="32"/>
  <c r="M88" i="32"/>
  <c r="L88" i="32"/>
  <c r="K88" i="32"/>
  <c r="J88" i="32"/>
  <c r="I88" i="32"/>
  <c r="H88" i="32"/>
  <c r="R88" i="32" s="1"/>
  <c r="G88" i="32"/>
  <c r="F88" i="32"/>
  <c r="E88" i="32"/>
  <c r="D88" i="32"/>
  <c r="C88" i="32"/>
  <c r="B88" i="32"/>
  <c r="P88" i="32" s="1"/>
  <c r="M87" i="32"/>
  <c r="L87" i="32"/>
  <c r="K87" i="32"/>
  <c r="J87" i="32"/>
  <c r="I87" i="32"/>
  <c r="H87" i="32"/>
  <c r="G87" i="32"/>
  <c r="F87" i="32"/>
  <c r="E87" i="32"/>
  <c r="D87" i="32"/>
  <c r="C87" i="32"/>
  <c r="B87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M81" i="32"/>
  <c r="L81" i="32"/>
  <c r="K81" i="32"/>
  <c r="J81" i="32"/>
  <c r="I81" i="32"/>
  <c r="H81" i="32"/>
  <c r="G81" i="32"/>
  <c r="F81" i="32"/>
  <c r="E81" i="32"/>
  <c r="D81" i="32"/>
  <c r="C81" i="32"/>
  <c r="B81" i="32"/>
  <c r="M80" i="32"/>
  <c r="L80" i="32"/>
  <c r="K80" i="32"/>
  <c r="J80" i="32"/>
  <c r="I80" i="32"/>
  <c r="H80" i="32"/>
  <c r="G80" i="32"/>
  <c r="F80" i="32"/>
  <c r="E80" i="32"/>
  <c r="D80" i="32"/>
  <c r="C80" i="32"/>
  <c r="B80" i="32"/>
  <c r="M79" i="32"/>
  <c r="L79" i="32"/>
  <c r="K79" i="32"/>
  <c r="J79" i="32"/>
  <c r="I79" i="32"/>
  <c r="H79" i="32"/>
  <c r="G79" i="32"/>
  <c r="F79" i="32"/>
  <c r="E79" i="32"/>
  <c r="D79" i="32"/>
  <c r="C79" i="32"/>
  <c r="B79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M77" i="32"/>
  <c r="L77" i="32"/>
  <c r="K77" i="32"/>
  <c r="S77" i="32" s="1"/>
  <c r="J77" i="32"/>
  <c r="I77" i="32"/>
  <c r="H77" i="32"/>
  <c r="R77" i="32" s="1"/>
  <c r="G77" i="32"/>
  <c r="F77" i="32"/>
  <c r="E77" i="32"/>
  <c r="D77" i="32"/>
  <c r="C77" i="32"/>
  <c r="B77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M71" i="32"/>
  <c r="L71" i="32"/>
  <c r="K71" i="32"/>
  <c r="J71" i="32"/>
  <c r="I71" i="32"/>
  <c r="H71" i="32"/>
  <c r="R71" i="32" s="1"/>
  <c r="G71" i="32"/>
  <c r="F71" i="32"/>
  <c r="E71" i="32"/>
  <c r="D71" i="32"/>
  <c r="C71" i="32"/>
  <c r="B71" i="32"/>
  <c r="M70" i="32"/>
  <c r="L70" i="32"/>
  <c r="K70" i="32"/>
  <c r="J70" i="32"/>
  <c r="I70" i="32"/>
  <c r="H70" i="32"/>
  <c r="G70" i="32"/>
  <c r="F70" i="32"/>
  <c r="E70" i="32"/>
  <c r="D70" i="32"/>
  <c r="C70" i="32"/>
  <c r="B70" i="32"/>
  <c r="M69" i="32"/>
  <c r="L69" i="32"/>
  <c r="K69" i="32"/>
  <c r="J69" i="32"/>
  <c r="I69" i="32"/>
  <c r="H69" i="32"/>
  <c r="G69" i="32"/>
  <c r="F69" i="32"/>
  <c r="E69" i="32"/>
  <c r="D69" i="32"/>
  <c r="C69" i="32"/>
  <c r="B69" i="32"/>
  <c r="M68" i="32"/>
  <c r="L68" i="32"/>
  <c r="K68" i="32"/>
  <c r="J68" i="32"/>
  <c r="I68" i="32"/>
  <c r="H68" i="32"/>
  <c r="G68" i="32"/>
  <c r="F68" i="32"/>
  <c r="E68" i="32"/>
  <c r="D68" i="32"/>
  <c r="C68" i="32"/>
  <c r="B68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P66" i="32" s="1"/>
  <c r="M65" i="32"/>
  <c r="L65" i="32"/>
  <c r="K65" i="32"/>
  <c r="J65" i="32"/>
  <c r="I65" i="32"/>
  <c r="H65" i="32"/>
  <c r="G65" i="32"/>
  <c r="F65" i="32"/>
  <c r="E65" i="32"/>
  <c r="D65" i="32"/>
  <c r="C65" i="32"/>
  <c r="B65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M59" i="32"/>
  <c r="L59" i="32"/>
  <c r="K59" i="32"/>
  <c r="J59" i="32"/>
  <c r="I59" i="32"/>
  <c r="H59" i="32"/>
  <c r="G59" i="32"/>
  <c r="F59" i="32"/>
  <c r="E59" i="32"/>
  <c r="D59" i="32"/>
  <c r="C59" i="32"/>
  <c r="B59" i="32"/>
  <c r="M58" i="32"/>
  <c r="L58" i="32"/>
  <c r="K58" i="32"/>
  <c r="J58" i="32"/>
  <c r="I58" i="32"/>
  <c r="H58" i="32"/>
  <c r="G58" i="32"/>
  <c r="F58" i="32"/>
  <c r="E58" i="32"/>
  <c r="D58" i="32"/>
  <c r="C58" i="32"/>
  <c r="B58" i="32"/>
  <c r="M57" i="32"/>
  <c r="L57" i="32"/>
  <c r="K57" i="32"/>
  <c r="J57" i="32"/>
  <c r="I57" i="32"/>
  <c r="H57" i="32"/>
  <c r="G57" i="32"/>
  <c r="F57" i="32"/>
  <c r="E57" i="32"/>
  <c r="D57" i="32"/>
  <c r="C57" i="32"/>
  <c r="B57" i="32"/>
  <c r="M56" i="32"/>
  <c r="L56" i="32"/>
  <c r="K56" i="32"/>
  <c r="J56" i="32"/>
  <c r="I56" i="32"/>
  <c r="H56" i="32"/>
  <c r="G56" i="32"/>
  <c r="F56" i="32"/>
  <c r="E56" i="32"/>
  <c r="Q56" i="32" s="1"/>
  <c r="D56" i="32"/>
  <c r="C56" i="32"/>
  <c r="B56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P50" i="32" s="1"/>
  <c r="M49" i="32"/>
  <c r="L49" i="32"/>
  <c r="K49" i="32"/>
  <c r="J49" i="32"/>
  <c r="I49" i="32"/>
  <c r="H49" i="32"/>
  <c r="G49" i="32"/>
  <c r="F49" i="32"/>
  <c r="E49" i="32"/>
  <c r="D49" i="32"/>
  <c r="C49" i="32"/>
  <c r="B49" i="32"/>
  <c r="M48" i="32"/>
  <c r="L48" i="32"/>
  <c r="K48" i="32"/>
  <c r="J48" i="32"/>
  <c r="I48" i="32"/>
  <c r="H48" i="32"/>
  <c r="G48" i="32"/>
  <c r="F48" i="32"/>
  <c r="E48" i="32"/>
  <c r="D48" i="32"/>
  <c r="C48" i="32"/>
  <c r="B48" i="32"/>
  <c r="M47" i="32"/>
  <c r="L47" i="32"/>
  <c r="K47" i="32"/>
  <c r="J47" i="32"/>
  <c r="I47" i="32"/>
  <c r="H47" i="32"/>
  <c r="G47" i="32"/>
  <c r="F47" i="32"/>
  <c r="E47" i="32"/>
  <c r="D47" i="32"/>
  <c r="C47" i="32"/>
  <c r="B47" i="32"/>
  <c r="M46" i="32"/>
  <c r="L46" i="32"/>
  <c r="K46" i="32"/>
  <c r="J46" i="32"/>
  <c r="I46" i="32"/>
  <c r="H46" i="32"/>
  <c r="G46" i="32"/>
  <c r="F46" i="32"/>
  <c r="E46" i="32"/>
  <c r="D46" i="32"/>
  <c r="C46" i="32"/>
  <c r="B46" i="32"/>
  <c r="P46" i="32" s="1"/>
  <c r="M45" i="32"/>
  <c r="L45" i="32"/>
  <c r="K45" i="32"/>
  <c r="S45" i="32" s="1"/>
  <c r="J45" i="32"/>
  <c r="I45" i="32"/>
  <c r="H45" i="32"/>
  <c r="G45" i="32"/>
  <c r="F45" i="32"/>
  <c r="E45" i="32"/>
  <c r="D45" i="32"/>
  <c r="C45" i="32"/>
  <c r="B45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P43" i="32" s="1"/>
  <c r="M42" i="32"/>
  <c r="L42" i="32"/>
  <c r="K42" i="32"/>
  <c r="J42" i="32"/>
  <c r="I42" i="32"/>
  <c r="H42" i="32"/>
  <c r="G42" i="32"/>
  <c r="F42" i="32"/>
  <c r="E42" i="32"/>
  <c r="D42" i="32"/>
  <c r="C42" i="32"/>
  <c r="B42" i="32"/>
  <c r="M41" i="32"/>
  <c r="L41" i="32"/>
  <c r="K41" i="32"/>
  <c r="J41" i="32"/>
  <c r="I41" i="32"/>
  <c r="H41" i="32"/>
  <c r="R41" i="32" s="1"/>
  <c r="G41" i="32"/>
  <c r="F41" i="32"/>
  <c r="E41" i="32"/>
  <c r="D41" i="32"/>
  <c r="C41" i="32"/>
  <c r="B41" i="32"/>
  <c r="M40" i="32"/>
  <c r="L40" i="32"/>
  <c r="K40" i="32"/>
  <c r="J40" i="32"/>
  <c r="I40" i="32"/>
  <c r="H40" i="32"/>
  <c r="R40" i="32" s="1"/>
  <c r="G40" i="32"/>
  <c r="F40" i="32"/>
  <c r="E40" i="32"/>
  <c r="Q40" i="32" s="1"/>
  <c r="D40" i="32"/>
  <c r="C40" i="32"/>
  <c r="B40" i="32"/>
  <c r="M39" i="32"/>
  <c r="L39" i="32"/>
  <c r="K39" i="32"/>
  <c r="S39" i="32" s="1"/>
  <c r="J39" i="32"/>
  <c r="I39" i="32"/>
  <c r="H39" i="32"/>
  <c r="G39" i="32"/>
  <c r="F39" i="32"/>
  <c r="E39" i="32"/>
  <c r="D39" i="32"/>
  <c r="C39" i="32"/>
  <c r="B39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M29" i="32"/>
  <c r="L29" i="32"/>
  <c r="K29" i="32"/>
  <c r="J29" i="32"/>
  <c r="I29" i="32"/>
  <c r="H29" i="32"/>
  <c r="R29" i="32" s="1"/>
  <c r="G29" i="32"/>
  <c r="F29" i="32"/>
  <c r="E29" i="32"/>
  <c r="Q29" i="32" s="1"/>
  <c r="D29" i="32"/>
  <c r="C29" i="32"/>
  <c r="B29" i="32"/>
  <c r="M28" i="32"/>
  <c r="L28" i="32"/>
  <c r="K28" i="32"/>
  <c r="J28" i="32"/>
  <c r="I28" i="32"/>
  <c r="H28" i="32"/>
  <c r="R28" i="32" s="1"/>
  <c r="G28" i="32"/>
  <c r="F28" i="32"/>
  <c r="E28" i="32"/>
  <c r="Q28" i="32" s="1"/>
  <c r="D28" i="32"/>
  <c r="C28" i="32"/>
  <c r="B28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P27" i="32" s="1"/>
  <c r="M26" i="32"/>
  <c r="L26" i="32"/>
  <c r="K26" i="32"/>
  <c r="J26" i="32"/>
  <c r="I26" i="32"/>
  <c r="H26" i="32"/>
  <c r="G26" i="32"/>
  <c r="F26" i="32"/>
  <c r="E26" i="32"/>
  <c r="D26" i="32"/>
  <c r="C26" i="32"/>
  <c r="B26" i="32"/>
  <c r="M25" i="32"/>
  <c r="L25" i="32"/>
  <c r="K25" i="32"/>
  <c r="J25" i="32"/>
  <c r="I25" i="32"/>
  <c r="H25" i="32"/>
  <c r="G25" i="32"/>
  <c r="F25" i="32"/>
  <c r="E25" i="32"/>
  <c r="D25" i="32"/>
  <c r="C25" i="32"/>
  <c r="B25" i="32"/>
  <c r="M24" i="32"/>
  <c r="L24" i="32"/>
  <c r="K24" i="32"/>
  <c r="J24" i="32"/>
  <c r="I24" i="32"/>
  <c r="H24" i="32"/>
  <c r="G24" i="32"/>
  <c r="F24" i="32"/>
  <c r="E24" i="32"/>
  <c r="D24" i="32"/>
  <c r="C24" i="32"/>
  <c r="B24" i="32"/>
  <c r="M23" i="32"/>
  <c r="L23" i="32"/>
  <c r="K23" i="32"/>
  <c r="J23" i="32"/>
  <c r="I23" i="32"/>
  <c r="H23" i="32"/>
  <c r="G23" i="32"/>
  <c r="F23" i="32"/>
  <c r="E23" i="32"/>
  <c r="Q23" i="32" s="1"/>
  <c r="D23" i="32"/>
  <c r="C23" i="32"/>
  <c r="B23" i="32"/>
  <c r="P23" i="32" s="1"/>
  <c r="M22" i="32"/>
  <c r="L22" i="32"/>
  <c r="K22" i="32"/>
  <c r="J22" i="32"/>
  <c r="I22" i="32"/>
  <c r="H22" i="32"/>
  <c r="G22" i="32"/>
  <c r="F22" i="32"/>
  <c r="E22" i="32"/>
  <c r="D22" i="32"/>
  <c r="C22" i="32"/>
  <c r="B22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M17" i="32"/>
  <c r="L17" i="32"/>
  <c r="K17" i="32"/>
  <c r="J17" i="32"/>
  <c r="I17" i="32"/>
  <c r="H17" i="32"/>
  <c r="G17" i="32"/>
  <c r="F17" i="32"/>
  <c r="E17" i="32"/>
  <c r="Q17" i="32" s="1"/>
  <c r="D17" i="32"/>
  <c r="C17" i="32"/>
  <c r="B17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P13" i="32" s="1"/>
  <c r="M12" i="32"/>
  <c r="L12" i="32"/>
  <c r="K12" i="32"/>
  <c r="J12" i="32"/>
  <c r="I12" i="32"/>
  <c r="H12" i="32"/>
  <c r="G12" i="32"/>
  <c r="F12" i="32"/>
  <c r="E12" i="32"/>
  <c r="D12" i="32"/>
  <c r="C12" i="32"/>
  <c r="B12" i="32"/>
  <c r="P12" i="32" s="1"/>
  <c r="M11" i="32"/>
  <c r="L11" i="32"/>
  <c r="K11" i="32"/>
  <c r="J11" i="32"/>
  <c r="I11" i="32"/>
  <c r="H11" i="32"/>
  <c r="G11" i="32"/>
  <c r="F11" i="32"/>
  <c r="E11" i="32"/>
  <c r="D11" i="32"/>
  <c r="C11" i="32"/>
  <c r="B11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M9" i="32"/>
  <c r="L9" i="32"/>
  <c r="K9" i="32"/>
  <c r="J9" i="32"/>
  <c r="I9" i="32"/>
  <c r="H9" i="32"/>
  <c r="G9" i="32"/>
  <c r="F9" i="32"/>
  <c r="E9" i="32"/>
  <c r="D9" i="32"/>
  <c r="C9" i="32"/>
  <c r="B9" i="32"/>
  <c r="M8" i="32"/>
  <c r="L8" i="32"/>
  <c r="K8" i="32"/>
  <c r="J8" i="32"/>
  <c r="I8" i="32"/>
  <c r="H8" i="32"/>
  <c r="G8" i="32"/>
  <c r="F8" i="32"/>
  <c r="E8" i="32"/>
  <c r="D8" i="32"/>
  <c r="C8" i="32"/>
  <c r="B8" i="32"/>
  <c r="M7" i="32"/>
  <c r="L7" i="32"/>
  <c r="K7" i="32"/>
  <c r="J7" i="32"/>
  <c r="I7" i="32"/>
  <c r="H7" i="32"/>
  <c r="G7" i="32"/>
  <c r="F7" i="32"/>
  <c r="E7" i="32"/>
  <c r="D7" i="32"/>
  <c r="C7" i="32"/>
  <c r="B7" i="32"/>
  <c r="M6" i="32"/>
  <c r="L6" i="32"/>
  <c r="K6" i="32"/>
  <c r="J6" i="32"/>
  <c r="I6" i="32"/>
  <c r="H6" i="32"/>
  <c r="G6" i="32"/>
  <c r="F6" i="32"/>
  <c r="E6" i="32"/>
  <c r="D6" i="32"/>
  <c r="C6" i="32"/>
  <c r="B6" i="32"/>
  <c r="M5" i="32"/>
  <c r="L5" i="32"/>
  <c r="K5" i="32"/>
  <c r="J5" i="32"/>
  <c r="I5" i="32"/>
  <c r="H5" i="32"/>
  <c r="G5" i="32"/>
  <c r="F5" i="32"/>
  <c r="E5" i="32"/>
  <c r="D5" i="32"/>
  <c r="C5" i="32"/>
  <c r="B5" i="32"/>
  <c r="M4" i="32"/>
  <c r="L4" i="32"/>
  <c r="K4" i="32"/>
  <c r="J4" i="32"/>
  <c r="I4" i="32"/>
  <c r="H4" i="32"/>
  <c r="G4" i="32"/>
  <c r="F4" i="32"/>
  <c r="E4" i="32"/>
  <c r="D4" i="32"/>
  <c r="C4" i="32"/>
  <c r="B4" i="32"/>
  <c r="B193" i="31"/>
  <c r="B192" i="31"/>
  <c r="B191" i="31"/>
  <c r="B190" i="31"/>
  <c r="B189" i="31"/>
  <c r="B188" i="31"/>
  <c r="B187" i="31"/>
  <c r="B186" i="31"/>
  <c r="B185" i="31"/>
  <c r="B184" i="31"/>
  <c r="B183" i="31"/>
  <c r="B182" i="31"/>
  <c r="B181" i="31"/>
  <c r="B180" i="31"/>
  <c r="B179" i="31"/>
  <c r="B178" i="31"/>
  <c r="F172" i="31"/>
  <c r="E172" i="31"/>
  <c r="Q172" i="31" s="1"/>
  <c r="D172" i="31"/>
  <c r="C172" i="31"/>
  <c r="B172" i="31"/>
  <c r="N171" i="31"/>
  <c r="M171" i="31"/>
  <c r="L171" i="31"/>
  <c r="K171" i="31"/>
  <c r="J171" i="31"/>
  <c r="I171" i="31"/>
  <c r="H171" i="31"/>
  <c r="R171" i="31" s="1"/>
  <c r="G171" i="31"/>
  <c r="F171" i="31"/>
  <c r="E171" i="31"/>
  <c r="Q171" i="31" s="1"/>
  <c r="D171" i="31"/>
  <c r="C171" i="31"/>
  <c r="B171" i="31"/>
  <c r="N170" i="31"/>
  <c r="T170" i="31" s="1"/>
  <c r="M170" i="31"/>
  <c r="L170" i="31"/>
  <c r="K170" i="31"/>
  <c r="S170" i="31" s="1"/>
  <c r="J170" i="31"/>
  <c r="I170" i="31"/>
  <c r="H170" i="31"/>
  <c r="G170" i="31"/>
  <c r="F170" i="31"/>
  <c r="E170" i="31"/>
  <c r="D170" i="31"/>
  <c r="C170" i="31"/>
  <c r="B170" i="31"/>
  <c r="N169" i="31"/>
  <c r="T169" i="31" s="1"/>
  <c r="M169" i="31"/>
  <c r="L169" i="31"/>
  <c r="K169" i="31"/>
  <c r="S169" i="31" s="1"/>
  <c r="J169" i="31"/>
  <c r="I169" i="31"/>
  <c r="H169" i="31"/>
  <c r="R169" i="31" s="1"/>
  <c r="G169" i="31"/>
  <c r="F169" i="31"/>
  <c r="E169" i="31"/>
  <c r="Q169" i="31" s="1"/>
  <c r="D169" i="31"/>
  <c r="C169" i="31"/>
  <c r="B169" i="31"/>
  <c r="N168" i="31"/>
  <c r="M168" i="31"/>
  <c r="L168" i="31"/>
  <c r="K168" i="31"/>
  <c r="S168" i="31" s="1"/>
  <c r="J168" i="31"/>
  <c r="I168" i="31"/>
  <c r="H168" i="31"/>
  <c r="R168" i="31" s="1"/>
  <c r="G168" i="31"/>
  <c r="F168" i="31"/>
  <c r="E168" i="31"/>
  <c r="D168" i="31"/>
  <c r="C168" i="31"/>
  <c r="N167" i="31"/>
  <c r="M167" i="31"/>
  <c r="L167" i="31"/>
  <c r="K167" i="31"/>
  <c r="S167" i="31" s="1"/>
  <c r="J167" i="31"/>
  <c r="I167" i="31"/>
  <c r="H167" i="31"/>
  <c r="R167" i="31" s="1"/>
  <c r="G167" i="31"/>
  <c r="F167" i="31"/>
  <c r="E167" i="31"/>
  <c r="D167" i="31"/>
  <c r="C167" i="31"/>
  <c r="N166" i="31"/>
  <c r="M166" i="31"/>
  <c r="L166" i="31"/>
  <c r="K166" i="31"/>
  <c r="S166" i="31" s="1"/>
  <c r="J166" i="31"/>
  <c r="I166" i="31"/>
  <c r="H166" i="31"/>
  <c r="R166" i="31" s="1"/>
  <c r="G166" i="31"/>
  <c r="F166" i="31"/>
  <c r="E166" i="31"/>
  <c r="D166" i="31"/>
  <c r="C166" i="31"/>
  <c r="N165" i="31"/>
  <c r="T165" i="31" s="1"/>
  <c r="M165" i="31"/>
  <c r="L165" i="31"/>
  <c r="K165" i="31"/>
  <c r="J165" i="31"/>
  <c r="I165" i="31"/>
  <c r="H165" i="31"/>
  <c r="R165" i="31" s="1"/>
  <c r="G165" i="31"/>
  <c r="F165" i="31"/>
  <c r="E165" i="31"/>
  <c r="Q165" i="31" s="1"/>
  <c r="D165" i="31"/>
  <c r="C165" i="31"/>
  <c r="N164" i="31"/>
  <c r="T164" i="31" s="1"/>
  <c r="M164" i="31"/>
  <c r="L164" i="31"/>
  <c r="K164" i="31"/>
  <c r="S164" i="31" s="1"/>
  <c r="J164" i="31"/>
  <c r="I164" i="31"/>
  <c r="H164" i="31"/>
  <c r="R164" i="31" s="1"/>
  <c r="G164" i="31"/>
  <c r="F164" i="31"/>
  <c r="E164" i="31"/>
  <c r="D164" i="31"/>
  <c r="C164" i="31"/>
  <c r="N163" i="31"/>
  <c r="M163" i="31"/>
  <c r="L163" i="31"/>
  <c r="K163" i="31"/>
  <c r="S163" i="31" s="1"/>
  <c r="J163" i="31"/>
  <c r="I163" i="31"/>
  <c r="H163" i="31"/>
  <c r="R163" i="31" s="1"/>
  <c r="G163" i="31"/>
  <c r="F163" i="31"/>
  <c r="E163" i="31"/>
  <c r="D163" i="31"/>
  <c r="C163" i="31"/>
  <c r="N162" i="31"/>
  <c r="T162" i="31" s="1"/>
  <c r="M162" i="31"/>
  <c r="L162" i="31"/>
  <c r="K162" i="31"/>
  <c r="S162" i="31" s="1"/>
  <c r="J162" i="31"/>
  <c r="I162" i="31"/>
  <c r="H162" i="31"/>
  <c r="R162" i="31" s="1"/>
  <c r="G162" i="31"/>
  <c r="F162" i="31"/>
  <c r="E162" i="31"/>
  <c r="Q162" i="31" s="1"/>
  <c r="D162" i="31"/>
  <c r="C162" i="31"/>
  <c r="N161" i="31"/>
  <c r="M161" i="31"/>
  <c r="L161" i="31"/>
  <c r="K161" i="31"/>
  <c r="S161" i="31" s="1"/>
  <c r="J161" i="31"/>
  <c r="I161" i="31"/>
  <c r="H161" i="31"/>
  <c r="R161" i="31" s="1"/>
  <c r="G161" i="31"/>
  <c r="F161" i="31"/>
  <c r="E161" i="31"/>
  <c r="D161" i="31"/>
  <c r="C161" i="31"/>
  <c r="N160" i="31"/>
  <c r="T160" i="31" s="1"/>
  <c r="M160" i="31"/>
  <c r="L160" i="31"/>
  <c r="K160" i="31"/>
  <c r="S160" i="31" s="1"/>
  <c r="J160" i="31"/>
  <c r="I160" i="31"/>
  <c r="H160" i="31"/>
  <c r="R160" i="31" s="1"/>
  <c r="G160" i="31"/>
  <c r="F160" i="31"/>
  <c r="E160" i="31"/>
  <c r="Q160" i="31" s="1"/>
  <c r="D160" i="31"/>
  <c r="AB161" i="31" s="1"/>
  <c r="C160" i="31"/>
  <c r="N159" i="31"/>
  <c r="M159" i="31"/>
  <c r="L159" i="31"/>
  <c r="K159" i="31"/>
  <c r="S159" i="31" s="1"/>
  <c r="J159" i="31"/>
  <c r="I159" i="31"/>
  <c r="H159" i="31"/>
  <c r="R159" i="31" s="1"/>
  <c r="G159" i="31"/>
  <c r="F159" i="31"/>
  <c r="E159" i="31"/>
  <c r="Q159" i="31" s="1"/>
  <c r="D159" i="31"/>
  <c r="C159" i="31"/>
  <c r="N158" i="31"/>
  <c r="M158" i="31"/>
  <c r="L158" i="31"/>
  <c r="K158" i="31"/>
  <c r="S158" i="31" s="1"/>
  <c r="J158" i="31"/>
  <c r="I158" i="31"/>
  <c r="H158" i="31"/>
  <c r="R158" i="31" s="1"/>
  <c r="G158" i="31"/>
  <c r="F158" i="31"/>
  <c r="E158" i="31"/>
  <c r="Q158" i="31" s="1"/>
  <c r="D158" i="31"/>
  <c r="C158" i="31"/>
  <c r="N157" i="31"/>
  <c r="M157" i="31"/>
  <c r="L157" i="31"/>
  <c r="K157" i="31"/>
  <c r="S157" i="31" s="1"/>
  <c r="J157" i="31"/>
  <c r="I157" i="31"/>
  <c r="H157" i="31"/>
  <c r="R157" i="31" s="1"/>
  <c r="G157" i="31"/>
  <c r="F157" i="31"/>
  <c r="E157" i="31"/>
  <c r="D157" i="31"/>
  <c r="C157" i="31"/>
  <c r="N156" i="31"/>
  <c r="T156" i="31" s="1"/>
  <c r="M156" i="31"/>
  <c r="L156" i="31"/>
  <c r="K156" i="31"/>
  <c r="S156" i="31" s="1"/>
  <c r="J156" i="31"/>
  <c r="I156" i="31"/>
  <c r="H156" i="31"/>
  <c r="R156" i="31" s="1"/>
  <c r="G156" i="31"/>
  <c r="F156" i="31"/>
  <c r="E156" i="31"/>
  <c r="D156" i="31"/>
  <c r="C156" i="31"/>
  <c r="N155" i="31"/>
  <c r="T155" i="31" s="1"/>
  <c r="M155" i="31"/>
  <c r="L155" i="31"/>
  <c r="K155" i="31"/>
  <c r="S155" i="31" s="1"/>
  <c r="J155" i="31"/>
  <c r="I155" i="31"/>
  <c r="H155" i="31"/>
  <c r="R155" i="31" s="1"/>
  <c r="G155" i="31"/>
  <c r="F155" i="31"/>
  <c r="E155" i="31"/>
  <c r="D155" i="31"/>
  <c r="C155" i="31"/>
  <c r="N154" i="31"/>
  <c r="M154" i="31"/>
  <c r="L154" i="31"/>
  <c r="K154" i="31"/>
  <c r="S154" i="31" s="1"/>
  <c r="J154" i="31"/>
  <c r="I154" i="31"/>
  <c r="H154" i="31"/>
  <c r="R154" i="31" s="1"/>
  <c r="G154" i="31"/>
  <c r="F154" i="31"/>
  <c r="E154" i="31"/>
  <c r="D154" i="31"/>
  <c r="C154" i="31"/>
  <c r="N153" i="31"/>
  <c r="T153" i="31" s="1"/>
  <c r="M153" i="31"/>
  <c r="L153" i="31"/>
  <c r="K153" i="31"/>
  <c r="S153" i="31" s="1"/>
  <c r="J153" i="31"/>
  <c r="I153" i="31"/>
  <c r="H153" i="31"/>
  <c r="R153" i="31" s="1"/>
  <c r="G153" i="31"/>
  <c r="F153" i="31"/>
  <c r="E153" i="31"/>
  <c r="Q153" i="31" s="1"/>
  <c r="D153" i="31"/>
  <c r="C153" i="31"/>
  <c r="N152" i="31"/>
  <c r="M152" i="31"/>
  <c r="L152" i="31"/>
  <c r="K152" i="31"/>
  <c r="J152" i="31"/>
  <c r="I152" i="31"/>
  <c r="H152" i="31"/>
  <c r="R152" i="31" s="1"/>
  <c r="G152" i="31"/>
  <c r="F152" i="31"/>
  <c r="E152" i="31"/>
  <c r="Q152" i="31" s="1"/>
  <c r="D152" i="31"/>
  <c r="C152" i="31"/>
  <c r="N151" i="31"/>
  <c r="T151" i="31" s="1"/>
  <c r="M151" i="31"/>
  <c r="L151" i="31"/>
  <c r="K151" i="31"/>
  <c r="S151" i="31" s="1"/>
  <c r="J151" i="31"/>
  <c r="I151" i="31"/>
  <c r="H151" i="31"/>
  <c r="R151" i="31" s="1"/>
  <c r="G151" i="31"/>
  <c r="F151" i="31"/>
  <c r="E151" i="31"/>
  <c r="Q151" i="31" s="1"/>
  <c r="D151" i="31"/>
  <c r="C151" i="31"/>
  <c r="N150" i="31"/>
  <c r="M150" i="31"/>
  <c r="L150" i="31"/>
  <c r="K150" i="31"/>
  <c r="S150" i="31" s="1"/>
  <c r="J150" i="31"/>
  <c r="I150" i="31"/>
  <c r="H150" i="31"/>
  <c r="R150" i="31" s="1"/>
  <c r="G150" i="31"/>
  <c r="F150" i="31"/>
  <c r="E150" i="31"/>
  <c r="Q150" i="31" s="1"/>
  <c r="D150" i="31"/>
  <c r="C150" i="31"/>
  <c r="N149" i="31"/>
  <c r="M149" i="31"/>
  <c r="L149" i="31"/>
  <c r="K149" i="31"/>
  <c r="S149" i="31" s="1"/>
  <c r="J149" i="31"/>
  <c r="I149" i="31"/>
  <c r="H149" i="31"/>
  <c r="R149" i="31" s="1"/>
  <c r="G149" i="31"/>
  <c r="F149" i="31"/>
  <c r="E149" i="31"/>
  <c r="Q149" i="31" s="1"/>
  <c r="D149" i="31"/>
  <c r="C149" i="31"/>
  <c r="N148" i="31"/>
  <c r="M148" i="31"/>
  <c r="L148" i="31"/>
  <c r="K148" i="31"/>
  <c r="S148" i="31" s="1"/>
  <c r="J148" i="31"/>
  <c r="I148" i="31"/>
  <c r="H148" i="31"/>
  <c r="R148" i="31" s="1"/>
  <c r="G148" i="31"/>
  <c r="F148" i="31"/>
  <c r="E148" i="31"/>
  <c r="Q148" i="31" s="1"/>
  <c r="D148" i="31"/>
  <c r="C148" i="31"/>
  <c r="N147" i="31"/>
  <c r="T147" i="31" s="1"/>
  <c r="M147" i="31"/>
  <c r="L147" i="31"/>
  <c r="K147" i="31"/>
  <c r="S147" i="31" s="1"/>
  <c r="J147" i="31"/>
  <c r="I147" i="31"/>
  <c r="H147" i="31"/>
  <c r="R147" i="31" s="1"/>
  <c r="G147" i="31"/>
  <c r="F147" i="31"/>
  <c r="E147" i="31"/>
  <c r="Q147" i="31" s="1"/>
  <c r="D147" i="31"/>
  <c r="C147" i="31"/>
  <c r="N146" i="31"/>
  <c r="T146" i="31" s="1"/>
  <c r="M146" i="31"/>
  <c r="L146" i="31"/>
  <c r="K146" i="31"/>
  <c r="S146" i="31" s="1"/>
  <c r="J146" i="31"/>
  <c r="I146" i="31"/>
  <c r="H146" i="31"/>
  <c r="R146" i="31" s="1"/>
  <c r="G146" i="31"/>
  <c r="F146" i="31"/>
  <c r="E146" i="31"/>
  <c r="Q146" i="31" s="1"/>
  <c r="D146" i="31"/>
  <c r="C146" i="31"/>
  <c r="N145" i="31"/>
  <c r="M145" i="31"/>
  <c r="L145" i="31"/>
  <c r="K145" i="31"/>
  <c r="S145" i="31" s="1"/>
  <c r="J145" i="31"/>
  <c r="I145" i="31"/>
  <c r="H145" i="31"/>
  <c r="R145" i="31" s="1"/>
  <c r="G145" i="31"/>
  <c r="F145" i="31"/>
  <c r="E145" i="31"/>
  <c r="Q145" i="31" s="1"/>
  <c r="D145" i="31"/>
  <c r="C145" i="31"/>
  <c r="N144" i="31"/>
  <c r="T144" i="31" s="1"/>
  <c r="M144" i="31"/>
  <c r="L144" i="31"/>
  <c r="K144" i="31"/>
  <c r="S144" i="31" s="1"/>
  <c r="J144" i="31"/>
  <c r="I144" i="31"/>
  <c r="H144" i="31"/>
  <c r="R144" i="31" s="1"/>
  <c r="G144" i="31"/>
  <c r="F144" i="31"/>
  <c r="E144" i="31"/>
  <c r="D144" i="31"/>
  <c r="C144" i="31"/>
  <c r="N143" i="31"/>
  <c r="M143" i="31"/>
  <c r="L143" i="31"/>
  <c r="K143" i="31"/>
  <c r="J143" i="31"/>
  <c r="I143" i="31"/>
  <c r="H143" i="31"/>
  <c r="R143" i="31" s="1"/>
  <c r="G143" i="31"/>
  <c r="F143" i="31"/>
  <c r="E143" i="31"/>
  <c r="D143" i="31"/>
  <c r="C143" i="31"/>
  <c r="N142" i="31"/>
  <c r="T142" i="31" s="1"/>
  <c r="M142" i="31"/>
  <c r="L142" i="31"/>
  <c r="K142" i="31"/>
  <c r="S142" i="31" s="1"/>
  <c r="J142" i="31"/>
  <c r="I142" i="31"/>
  <c r="H142" i="31"/>
  <c r="R142" i="31" s="1"/>
  <c r="G142" i="31"/>
  <c r="F142" i="31"/>
  <c r="E142" i="31"/>
  <c r="D142" i="31"/>
  <c r="C142" i="31"/>
  <c r="N141" i="31"/>
  <c r="T141" i="31" s="1"/>
  <c r="M141" i="31"/>
  <c r="L141" i="31"/>
  <c r="K141" i="31"/>
  <c r="S141" i="31" s="1"/>
  <c r="J141" i="31"/>
  <c r="I141" i="31"/>
  <c r="H141" i="31"/>
  <c r="R141" i="31" s="1"/>
  <c r="G141" i="31"/>
  <c r="F141" i="31"/>
  <c r="E141" i="31"/>
  <c r="D141" i="31"/>
  <c r="C141" i="31"/>
  <c r="B138" i="31"/>
  <c r="B137" i="31"/>
  <c r="B136" i="31"/>
  <c r="B135" i="31"/>
  <c r="F104" i="31"/>
  <c r="E104" i="31"/>
  <c r="D104" i="31"/>
  <c r="C104" i="31"/>
  <c r="B104" i="31"/>
  <c r="N103" i="31"/>
  <c r="M103" i="31"/>
  <c r="L103" i="31"/>
  <c r="K103" i="31"/>
  <c r="J103" i="31"/>
  <c r="I103" i="31"/>
  <c r="S103" i="31" s="1"/>
  <c r="H103" i="31"/>
  <c r="G103" i="31"/>
  <c r="F103" i="31"/>
  <c r="V98" i="31" s="1"/>
  <c r="E103" i="31"/>
  <c r="D103" i="31"/>
  <c r="C103" i="31"/>
  <c r="B103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N96" i="31"/>
  <c r="M96" i="31"/>
  <c r="L96" i="31"/>
  <c r="K96" i="31"/>
  <c r="J96" i="31"/>
  <c r="I96" i="31"/>
  <c r="S96" i="31" s="1"/>
  <c r="H96" i="31"/>
  <c r="G96" i="31"/>
  <c r="F96" i="31"/>
  <c r="E96" i="31"/>
  <c r="D96" i="31"/>
  <c r="C96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N92" i="31"/>
  <c r="M92" i="31"/>
  <c r="L92" i="31"/>
  <c r="K92" i="31"/>
  <c r="J92" i="31"/>
  <c r="I92" i="31"/>
  <c r="H92" i="31"/>
  <c r="G92" i="31"/>
  <c r="F92" i="31"/>
  <c r="R92" i="31" s="1"/>
  <c r="E92" i="31"/>
  <c r="D92" i="31"/>
  <c r="C92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N90" i="31"/>
  <c r="M90" i="31"/>
  <c r="L90" i="31"/>
  <c r="K90" i="31"/>
  <c r="J90" i="31"/>
  <c r="I90" i="31"/>
  <c r="H90" i="31"/>
  <c r="G90" i="31"/>
  <c r="F90" i="31"/>
  <c r="E90" i="31"/>
  <c r="D90" i="31"/>
  <c r="C90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Q89" i="31" s="1"/>
  <c r="N88" i="31"/>
  <c r="M88" i="31"/>
  <c r="L88" i="31"/>
  <c r="K88" i="31"/>
  <c r="J88" i="31"/>
  <c r="I88" i="31"/>
  <c r="H88" i="31"/>
  <c r="G88" i="31"/>
  <c r="F88" i="31"/>
  <c r="E88" i="31"/>
  <c r="D88" i="31"/>
  <c r="C88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N81" i="31"/>
  <c r="M81" i="31"/>
  <c r="L81" i="31"/>
  <c r="K81" i="31"/>
  <c r="J81" i="31"/>
  <c r="I81" i="31"/>
  <c r="H81" i="31"/>
  <c r="G81" i="31"/>
  <c r="F81" i="31"/>
  <c r="E81" i="31"/>
  <c r="D81" i="31"/>
  <c r="C81" i="31"/>
  <c r="N80" i="31"/>
  <c r="M80" i="31"/>
  <c r="L80" i="31"/>
  <c r="T80" i="31" s="1"/>
  <c r="K80" i="31"/>
  <c r="J80" i="31"/>
  <c r="I80" i="31"/>
  <c r="H80" i="31"/>
  <c r="G80" i="31"/>
  <c r="F80" i="31"/>
  <c r="E80" i="31"/>
  <c r="D80" i="31"/>
  <c r="C80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1" i="31"/>
  <c r="E70" i="31"/>
  <c r="D70" i="31"/>
  <c r="C70" i="31"/>
  <c r="B70" i="31"/>
  <c r="N69" i="31"/>
  <c r="M69" i="31"/>
  <c r="L69" i="31"/>
  <c r="K69" i="31"/>
  <c r="J69" i="31"/>
  <c r="I69" i="31"/>
  <c r="S69" i="31" s="1"/>
  <c r="H69" i="31"/>
  <c r="G69" i="31"/>
  <c r="V64" i="31" s="1"/>
  <c r="F69" i="31"/>
  <c r="E69" i="31"/>
  <c r="D69" i="31"/>
  <c r="C69" i="31"/>
  <c r="B69" i="31"/>
  <c r="N68" i="31"/>
  <c r="M68" i="31"/>
  <c r="L68" i="31"/>
  <c r="K68" i="31"/>
  <c r="J68" i="31"/>
  <c r="I68" i="31"/>
  <c r="H68" i="31"/>
  <c r="G68" i="31"/>
  <c r="F68" i="31"/>
  <c r="E68" i="31"/>
  <c r="D68" i="31"/>
  <c r="C68" i="31"/>
  <c r="B68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N60" i="31"/>
  <c r="M60" i="31"/>
  <c r="L60" i="31"/>
  <c r="K60" i="31"/>
  <c r="J60" i="31"/>
  <c r="I60" i="31"/>
  <c r="S60" i="31" s="1"/>
  <c r="H60" i="31"/>
  <c r="G60" i="31"/>
  <c r="F60" i="31"/>
  <c r="E60" i="31"/>
  <c r="D60" i="31"/>
  <c r="C60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Q50" i="31" s="1"/>
  <c r="N49" i="31"/>
  <c r="M49" i="31"/>
  <c r="L49" i="31"/>
  <c r="K49" i="31"/>
  <c r="J49" i="31"/>
  <c r="I49" i="31"/>
  <c r="H49" i="31"/>
  <c r="G49" i="31"/>
  <c r="F49" i="31"/>
  <c r="E49" i="31"/>
  <c r="D49" i="31"/>
  <c r="C49" i="31"/>
  <c r="N48" i="31"/>
  <c r="M48" i="31"/>
  <c r="L48" i="31"/>
  <c r="K48" i="31"/>
  <c r="J48" i="31"/>
  <c r="I48" i="31"/>
  <c r="H48" i="31"/>
  <c r="G48" i="31"/>
  <c r="F48" i="31"/>
  <c r="R48" i="31" s="1"/>
  <c r="E48" i="31"/>
  <c r="D48" i="31"/>
  <c r="C48" i="31"/>
  <c r="N47" i="31"/>
  <c r="M47" i="31"/>
  <c r="L47" i="31"/>
  <c r="K47" i="31"/>
  <c r="J47" i="31"/>
  <c r="I47" i="31"/>
  <c r="S47" i="31" s="1"/>
  <c r="H47" i="31"/>
  <c r="G47" i="31"/>
  <c r="F47" i="31"/>
  <c r="E47" i="31"/>
  <c r="D47" i="31"/>
  <c r="C47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N45" i="31"/>
  <c r="M45" i="31"/>
  <c r="L45" i="31"/>
  <c r="T45" i="31" s="1"/>
  <c r="K45" i="31"/>
  <c r="J45" i="31"/>
  <c r="I45" i="31"/>
  <c r="H45" i="31"/>
  <c r="G45" i="31"/>
  <c r="F45" i="31"/>
  <c r="E45" i="31"/>
  <c r="D45" i="31"/>
  <c r="C45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N42" i="31"/>
  <c r="M42" i="31"/>
  <c r="L42" i="31"/>
  <c r="T42" i="31" s="1"/>
  <c r="K42" i="31"/>
  <c r="J42" i="31"/>
  <c r="I42" i="31"/>
  <c r="H42" i="31"/>
  <c r="G42" i="31"/>
  <c r="F42" i="31"/>
  <c r="E42" i="31"/>
  <c r="D42" i="31"/>
  <c r="C42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F36" i="31"/>
  <c r="F192" i="31" s="1"/>
  <c r="E36" i="31"/>
  <c r="E192" i="31" s="1"/>
  <c r="D36" i="31"/>
  <c r="D192" i="31" s="1"/>
  <c r="C36" i="31"/>
  <c r="N35" i="31"/>
  <c r="N191" i="31" s="1"/>
  <c r="M35" i="31"/>
  <c r="M191" i="31" s="1"/>
  <c r="L35" i="31"/>
  <c r="K35" i="31"/>
  <c r="K191" i="31" s="1"/>
  <c r="J35" i="31"/>
  <c r="J191" i="31" s="1"/>
  <c r="I35" i="31"/>
  <c r="H35" i="31"/>
  <c r="H191" i="31" s="1"/>
  <c r="G35" i="31"/>
  <c r="F35" i="31"/>
  <c r="F191" i="31" s="1"/>
  <c r="E35" i="31"/>
  <c r="E191" i="31" s="1"/>
  <c r="D35" i="31"/>
  <c r="D191" i="31" s="1"/>
  <c r="C35" i="31"/>
  <c r="N34" i="31"/>
  <c r="M34" i="31"/>
  <c r="M190" i="31" s="1"/>
  <c r="L34" i="31"/>
  <c r="L190" i="31" s="1"/>
  <c r="K34" i="31"/>
  <c r="K190" i="31" s="1"/>
  <c r="J34" i="31"/>
  <c r="J190" i="31" s="1"/>
  <c r="I34" i="31"/>
  <c r="I190" i="31" s="1"/>
  <c r="H34" i="31"/>
  <c r="H190" i="31" s="1"/>
  <c r="G34" i="31"/>
  <c r="F34" i="31"/>
  <c r="E34" i="31"/>
  <c r="D34" i="31"/>
  <c r="C34" i="31"/>
  <c r="N33" i="31"/>
  <c r="M33" i="31"/>
  <c r="L33" i="31"/>
  <c r="L189" i="31" s="1"/>
  <c r="K33" i="31"/>
  <c r="J33" i="31"/>
  <c r="I33" i="31"/>
  <c r="H33" i="31"/>
  <c r="H189" i="31" s="1"/>
  <c r="G33" i="31"/>
  <c r="G189" i="31" s="1"/>
  <c r="F33" i="31"/>
  <c r="F189" i="31" s="1"/>
  <c r="E33" i="31"/>
  <c r="E189" i="31" s="1"/>
  <c r="D33" i="31"/>
  <c r="C33" i="31"/>
  <c r="C189" i="31" s="1"/>
  <c r="N32" i="31"/>
  <c r="N188" i="31" s="1"/>
  <c r="M32" i="31"/>
  <c r="M188" i="31" s="1"/>
  <c r="L32" i="31"/>
  <c r="L188" i="31" s="1"/>
  <c r="K32" i="31"/>
  <c r="J32" i="31"/>
  <c r="I32" i="31"/>
  <c r="H32" i="31"/>
  <c r="G32" i="31"/>
  <c r="F32" i="31"/>
  <c r="E32" i="31"/>
  <c r="D32" i="31"/>
  <c r="D188" i="31" s="1"/>
  <c r="C32" i="31"/>
  <c r="C188" i="31" s="1"/>
  <c r="N31" i="31"/>
  <c r="N187" i="31" s="1"/>
  <c r="M31" i="31"/>
  <c r="M187" i="31" s="1"/>
  <c r="L31" i="31"/>
  <c r="L187" i="31" s="1"/>
  <c r="K31" i="31"/>
  <c r="K187" i="31" s="1"/>
  <c r="J31" i="31"/>
  <c r="J187" i="31" s="1"/>
  <c r="I31" i="31"/>
  <c r="I187" i="31" s="1"/>
  <c r="H31" i="31"/>
  <c r="H187" i="31" s="1"/>
  <c r="G31" i="31"/>
  <c r="G187" i="31" s="1"/>
  <c r="F31" i="31"/>
  <c r="E31" i="31"/>
  <c r="E187" i="31" s="1"/>
  <c r="D31" i="31"/>
  <c r="D187" i="31" s="1"/>
  <c r="C31" i="31"/>
  <c r="N30" i="31"/>
  <c r="M30" i="31"/>
  <c r="L30" i="31"/>
  <c r="K30" i="31"/>
  <c r="J30" i="31"/>
  <c r="I30" i="31"/>
  <c r="H30" i="31"/>
  <c r="G30" i="31"/>
  <c r="G186" i="31" s="1"/>
  <c r="F30" i="31"/>
  <c r="F186" i="31" s="1"/>
  <c r="E30" i="31"/>
  <c r="E186" i="31" s="1"/>
  <c r="D30" i="31"/>
  <c r="D186" i="31" s="1"/>
  <c r="C30" i="31"/>
  <c r="C186" i="31" s="1"/>
  <c r="N29" i="31"/>
  <c r="N185" i="31" s="1"/>
  <c r="M29" i="31"/>
  <c r="M185" i="31" s="1"/>
  <c r="L29" i="31"/>
  <c r="L185" i="31" s="1"/>
  <c r="K29" i="31"/>
  <c r="K185" i="31" s="1"/>
  <c r="J29" i="31"/>
  <c r="I29" i="31"/>
  <c r="H29" i="31"/>
  <c r="G29" i="31"/>
  <c r="F29" i="31"/>
  <c r="E29" i="31"/>
  <c r="D29" i="31"/>
  <c r="C29" i="31"/>
  <c r="N28" i="31"/>
  <c r="M28" i="31"/>
  <c r="L28" i="31"/>
  <c r="L184" i="31" s="1"/>
  <c r="K28" i="31"/>
  <c r="J28" i="31"/>
  <c r="I28" i="31"/>
  <c r="I184" i="31" s="1"/>
  <c r="H28" i="31"/>
  <c r="H184" i="31" s="1"/>
  <c r="G28" i="31"/>
  <c r="G184" i="31" s="1"/>
  <c r="F28" i="31"/>
  <c r="F184" i="31" s="1"/>
  <c r="E28" i="31"/>
  <c r="D28" i="31"/>
  <c r="C28" i="31"/>
  <c r="C184" i="31" s="1"/>
  <c r="N27" i="31"/>
  <c r="N183" i="31" s="1"/>
  <c r="M27" i="31"/>
  <c r="M183" i="31" s="1"/>
  <c r="L27" i="31"/>
  <c r="L183" i="31" s="1"/>
  <c r="K27" i="31"/>
  <c r="K183" i="31" s="1"/>
  <c r="J27" i="31"/>
  <c r="J183" i="31" s="1"/>
  <c r="I27" i="31"/>
  <c r="I183" i="31" s="1"/>
  <c r="H27" i="31"/>
  <c r="H183" i="31" s="1"/>
  <c r="G27" i="31"/>
  <c r="G183" i="31" s="1"/>
  <c r="F27" i="31"/>
  <c r="E27" i="31"/>
  <c r="D27" i="31"/>
  <c r="D183" i="31" s="1"/>
  <c r="C27" i="31"/>
  <c r="C183" i="31" s="1"/>
  <c r="N26" i="31"/>
  <c r="N182" i="31" s="1"/>
  <c r="M26" i="31"/>
  <c r="M182" i="31" s="1"/>
  <c r="L26" i="31"/>
  <c r="L182" i="31" s="1"/>
  <c r="K26" i="31"/>
  <c r="K182" i="31" s="1"/>
  <c r="J26" i="31"/>
  <c r="J182" i="31" s="1"/>
  <c r="I26" i="31"/>
  <c r="I182" i="31" s="1"/>
  <c r="H26" i="31"/>
  <c r="H182" i="31" s="1"/>
  <c r="G26" i="31"/>
  <c r="F26" i="31"/>
  <c r="E26" i="31"/>
  <c r="E182" i="31" s="1"/>
  <c r="D26" i="31"/>
  <c r="D182" i="31" s="1"/>
  <c r="C26" i="31"/>
  <c r="N25" i="31"/>
  <c r="N181" i="31" s="1"/>
  <c r="M25" i="31"/>
  <c r="M181" i="31" s="1"/>
  <c r="L25" i="31"/>
  <c r="K25" i="31"/>
  <c r="J25" i="31"/>
  <c r="I25" i="31"/>
  <c r="H25" i="31"/>
  <c r="G25" i="31"/>
  <c r="F25" i="31"/>
  <c r="E25" i="31"/>
  <c r="D25" i="31"/>
  <c r="D181" i="31" s="1"/>
  <c r="C25" i="31"/>
  <c r="N24" i="31"/>
  <c r="N180" i="31" s="1"/>
  <c r="M24" i="31"/>
  <c r="L24" i="31"/>
  <c r="K24" i="31"/>
  <c r="K180" i="31" s="1"/>
  <c r="J24" i="31"/>
  <c r="I24" i="31"/>
  <c r="H24" i="31"/>
  <c r="H180" i="31" s="1"/>
  <c r="G24" i="31"/>
  <c r="F24" i="31"/>
  <c r="E24" i="31"/>
  <c r="D24" i="31"/>
  <c r="C24" i="31"/>
  <c r="C180" i="31" s="1"/>
  <c r="N23" i="31"/>
  <c r="N179" i="31" s="1"/>
  <c r="M23" i="31"/>
  <c r="L23" i="31"/>
  <c r="L179" i="31" s="1"/>
  <c r="K23" i="31"/>
  <c r="K179" i="31" s="1"/>
  <c r="J23" i="31"/>
  <c r="J179" i="31" s="1"/>
  <c r="I23" i="31"/>
  <c r="H23" i="31"/>
  <c r="G23" i="31"/>
  <c r="F23" i="31"/>
  <c r="F179" i="31" s="1"/>
  <c r="E23" i="31"/>
  <c r="E179" i="31" s="1"/>
  <c r="D23" i="31"/>
  <c r="C23" i="31"/>
  <c r="C179" i="31" s="1"/>
  <c r="N22" i="31"/>
  <c r="M22" i="31"/>
  <c r="L22" i="31"/>
  <c r="K22" i="31"/>
  <c r="K178" i="31" s="1"/>
  <c r="J22" i="31"/>
  <c r="J178" i="31" s="1"/>
  <c r="I22" i="31"/>
  <c r="I178" i="31" s="1"/>
  <c r="H22" i="31"/>
  <c r="G22" i="31"/>
  <c r="F22" i="31"/>
  <c r="E22" i="31"/>
  <c r="D22" i="31"/>
  <c r="C22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N19" i="31"/>
  <c r="M19" i="31"/>
  <c r="L19" i="31"/>
  <c r="K19" i="31"/>
  <c r="J19" i="31"/>
  <c r="I19" i="31"/>
  <c r="H19" i="31"/>
  <c r="G19" i="31"/>
  <c r="F19" i="31"/>
  <c r="R19" i="31" s="1"/>
  <c r="E19" i="31"/>
  <c r="D19" i="31"/>
  <c r="C19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Q12" i="31" s="1"/>
  <c r="N11" i="31"/>
  <c r="M11" i="31"/>
  <c r="L11" i="31"/>
  <c r="K11" i="31"/>
  <c r="J11" i="31"/>
  <c r="I11" i="31"/>
  <c r="H11" i="31"/>
  <c r="G11" i="31"/>
  <c r="F11" i="31"/>
  <c r="E11" i="31"/>
  <c r="D11" i="31"/>
  <c r="C11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N9" i="31"/>
  <c r="M9" i="31"/>
  <c r="L9" i="31"/>
  <c r="K9" i="31"/>
  <c r="J9" i="31"/>
  <c r="I9" i="31"/>
  <c r="H9" i="31"/>
  <c r="G9" i="31"/>
  <c r="F9" i="31"/>
  <c r="E9" i="31"/>
  <c r="D9" i="31"/>
  <c r="C9" i="31"/>
  <c r="N8" i="31"/>
  <c r="M8" i="31"/>
  <c r="L8" i="31"/>
  <c r="K8" i="31"/>
  <c r="J8" i="31"/>
  <c r="I8" i="31"/>
  <c r="H8" i="31"/>
  <c r="G8" i="31"/>
  <c r="F8" i="31"/>
  <c r="E8" i="31"/>
  <c r="D8" i="31"/>
  <c r="C8" i="31"/>
  <c r="N7" i="31"/>
  <c r="M7" i="31"/>
  <c r="L7" i="31"/>
  <c r="K7" i="31"/>
  <c r="J7" i="31"/>
  <c r="I7" i="31"/>
  <c r="H7" i="31"/>
  <c r="G7" i="31"/>
  <c r="F7" i="31"/>
  <c r="E7" i="31"/>
  <c r="D7" i="31"/>
  <c r="C7" i="31"/>
  <c r="Q7" i="31" s="1"/>
  <c r="N6" i="31"/>
  <c r="M6" i="31"/>
  <c r="L6" i="31"/>
  <c r="K6" i="31"/>
  <c r="J6" i="31"/>
  <c r="I6" i="31"/>
  <c r="H6" i="31"/>
  <c r="G6" i="31"/>
  <c r="F6" i="31"/>
  <c r="E6" i="31"/>
  <c r="D6" i="31"/>
  <c r="C6" i="31"/>
  <c r="N5" i="31"/>
  <c r="M5" i="31"/>
  <c r="L5" i="31"/>
  <c r="K5" i="31"/>
  <c r="J5" i="31"/>
  <c r="I5" i="31"/>
  <c r="H5" i="31"/>
  <c r="G5" i="31"/>
  <c r="F5" i="31"/>
  <c r="E5" i="31"/>
  <c r="D5" i="31"/>
  <c r="C5" i="31"/>
  <c r="AC315" i="19"/>
  <c r="AB315" i="19"/>
  <c r="AA315" i="19"/>
  <c r="Z315" i="19"/>
  <c r="Y315" i="19"/>
  <c r="X315" i="19"/>
  <c r="W315" i="19"/>
  <c r="V315" i="19"/>
  <c r="U315" i="19"/>
  <c r="T315" i="19"/>
  <c r="S315" i="19"/>
  <c r="R315" i="19"/>
  <c r="Q315" i="19"/>
  <c r="P315" i="19"/>
  <c r="O315" i="19"/>
  <c r="N315" i="19"/>
  <c r="M315" i="19"/>
  <c r="L315" i="19"/>
  <c r="K315" i="19"/>
  <c r="J315" i="19"/>
  <c r="I315" i="19"/>
  <c r="H315" i="19"/>
  <c r="G315" i="19"/>
  <c r="F315" i="19"/>
  <c r="E315" i="19"/>
  <c r="D315" i="19"/>
  <c r="C315" i="19"/>
  <c r="B315" i="19"/>
  <c r="AC312" i="19"/>
  <c r="AB312" i="19"/>
  <c r="AA312" i="19"/>
  <c r="Z312" i="19"/>
  <c r="Y312" i="19"/>
  <c r="X312" i="19"/>
  <c r="W312" i="19"/>
  <c r="V312" i="19"/>
  <c r="U312" i="19"/>
  <c r="T312" i="19"/>
  <c r="S312" i="19"/>
  <c r="R312" i="19"/>
  <c r="Q312" i="19"/>
  <c r="P312" i="19"/>
  <c r="O312" i="19"/>
  <c r="N312" i="19"/>
  <c r="M312" i="19"/>
  <c r="L312" i="19"/>
  <c r="K312" i="19"/>
  <c r="J312" i="19"/>
  <c r="I312" i="19"/>
  <c r="H312" i="19"/>
  <c r="G312" i="19"/>
  <c r="F312" i="19"/>
  <c r="E312" i="19"/>
  <c r="D312" i="19"/>
  <c r="C312" i="19"/>
  <c r="B312" i="19"/>
  <c r="AC300" i="19"/>
  <c r="AB300" i="19"/>
  <c r="AA300" i="19"/>
  <c r="Z300" i="19"/>
  <c r="Y300" i="19"/>
  <c r="X300" i="19"/>
  <c r="W300" i="19"/>
  <c r="V300" i="19"/>
  <c r="U300" i="19"/>
  <c r="T300" i="19"/>
  <c r="S300" i="19"/>
  <c r="R300" i="19"/>
  <c r="Q300" i="19"/>
  <c r="P300" i="19"/>
  <c r="O300" i="19"/>
  <c r="N300" i="19"/>
  <c r="M300" i="19"/>
  <c r="L300" i="19"/>
  <c r="K300" i="19"/>
  <c r="J300" i="19"/>
  <c r="I300" i="19"/>
  <c r="H300" i="19"/>
  <c r="G300" i="19"/>
  <c r="F300" i="19"/>
  <c r="E300" i="19"/>
  <c r="D300" i="19"/>
  <c r="C300" i="19"/>
  <c r="B300" i="19"/>
  <c r="Z296" i="19"/>
  <c r="AA294" i="19"/>
  <c r="Z294" i="19"/>
  <c r="AB293" i="19"/>
  <c r="AA292" i="19"/>
  <c r="Z292" i="19"/>
  <c r="AC284" i="19"/>
  <c r="AB284" i="19"/>
  <c r="AA284" i="19"/>
  <c r="Z284" i="19"/>
  <c r="Y284" i="19"/>
  <c r="X284" i="19"/>
  <c r="W284" i="19"/>
  <c r="V284" i="19"/>
  <c r="U284" i="19"/>
  <c r="T284" i="19"/>
  <c r="S284" i="19"/>
  <c r="R284" i="19"/>
  <c r="Q284" i="19"/>
  <c r="P284" i="19"/>
  <c r="O284" i="19"/>
  <c r="N284" i="19"/>
  <c r="M284" i="19"/>
  <c r="L284" i="19"/>
  <c r="K284" i="19"/>
  <c r="J284" i="19"/>
  <c r="I284" i="19"/>
  <c r="H284" i="19"/>
  <c r="G284" i="19"/>
  <c r="F284" i="19"/>
  <c r="E284" i="19"/>
  <c r="D284" i="19"/>
  <c r="C284" i="19"/>
  <c r="B284" i="19"/>
  <c r="D281" i="19"/>
  <c r="C281" i="19"/>
  <c r="B281" i="19"/>
  <c r="X281" i="19"/>
  <c r="X38" i="19" s="1"/>
  <c r="AC268" i="19"/>
  <c r="AB268" i="19"/>
  <c r="AA268" i="19"/>
  <c r="Z268" i="19"/>
  <c r="Y268" i="19"/>
  <c r="X268" i="19"/>
  <c r="W268" i="19"/>
  <c r="V268" i="19"/>
  <c r="U268" i="19"/>
  <c r="T268" i="19"/>
  <c r="S268" i="19"/>
  <c r="R268" i="19"/>
  <c r="Q268" i="19"/>
  <c r="P268" i="19"/>
  <c r="O268" i="19"/>
  <c r="N268" i="19"/>
  <c r="M268" i="19"/>
  <c r="L268" i="19"/>
  <c r="K268" i="19"/>
  <c r="J268" i="19"/>
  <c r="I268" i="19"/>
  <c r="H268" i="19"/>
  <c r="G268" i="19"/>
  <c r="F268" i="19"/>
  <c r="E268" i="19"/>
  <c r="D268" i="19"/>
  <c r="C268" i="19"/>
  <c r="B268" i="19"/>
  <c r="AC265" i="19"/>
  <c r="AB265" i="19"/>
  <c r="AA265" i="19"/>
  <c r="Z265" i="19"/>
  <c r="D265" i="19"/>
  <c r="C265" i="19"/>
  <c r="B265" i="19"/>
  <c r="Y265" i="19"/>
  <c r="Y32" i="19" s="1"/>
  <c r="I265" i="19"/>
  <c r="I32" i="19" s="1"/>
  <c r="H265" i="19"/>
  <c r="H32" i="19" s="1"/>
  <c r="H33" i="19" s="1"/>
  <c r="H39" i="19" s="1"/>
  <c r="G265" i="19"/>
  <c r="G32" i="19" s="1"/>
  <c r="G33" i="19" s="1"/>
  <c r="G39" i="19" s="1"/>
  <c r="AC252" i="19"/>
  <c r="AB252" i="19"/>
  <c r="AA252" i="19"/>
  <c r="Z252" i="19"/>
  <c r="Y252" i="19"/>
  <c r="X252" i="19"/>
  <c r="W252" i="19"/>
  <c r="V252" i="19"/>
  <c r="U252" i="19"/>
  <c r="T252" i="19"/>
  <c r="S252" i="19"/>
  <c r="R252" i="19"/>
  <c r="Q252" i="19"/>
  <c r="P252" i="19"/>
  <c r="O252" i="19"/>
  <c r="N252" i="19"/>
  <c r="M252" i="19"/>
  <c r="L252" i="19"/>
  <c r="K252" i="19"/>
  <c r="J252" i="19"/>
  <c r="I252" i="19"/>
  <c r="H252" i="19"/>
  <c r="G252" i="19"/>
  <c r="F252" i="19"/>
  <c r="E252" i="19"/>
  <c r="D252" i="19"/>
  <c r="C252" i="19"/>
  <c r="B252" i="19"/>
  <c r="Z249" i="19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A233" i="19"/>
  <c r="AC220" i="19"/>
  <c r="AB220" i="19"/>
  <c r="AA220" i="19"/>
  <c r="Z220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AC204" i="19"/>
  <c r="AB204" i="19"/>
  <c r="AA204" i="19"/>
  <c r="Z204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AC188" i="19"/>
  <c r="AB188" i="19"/>
  <c r="AA188" i="19"/>
  <c r="Z188" i="19"/>
  <c r="Y188" i="19"/>
  <c r="X188" i="19"/>
  <c r="W188" i="19"/>
  <c r="V188" i="19"/>
  <c r="U188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AC185" i="19"/>
  <c r="AB185" i="19"/>
  <c r="AA185" i="19"/>
  <c r="Z185" i="19"/>
  <c r="Y185" i="19"/>
  <c r="X185" i="19"/>
  <c r="W185" i="19"/>
  <c r="V185" i="19"/>
  <c r="U185" i="19"/>
  <c r="T185" i="19"/>
  <c r="S185" i="19"/>
  <c r="R185" i="19"/>
  <c r="Q185" i="19"/>
  <c r="P185" i="19"/>
  <c r="O185" i="19"/>
  <c r="N185" i="19"/>
  <c r="N174" i="19" s="1"/>
  <c r="N175" i="19" s="1"/>
  <c r="M185" i="19"/>
  <c r="M174" i="19" s="1"/>
  <c r="L185" i="19"/>
  <c r="L174" i="19" s="1"/>
  <c r="L175" i="19" s="1"/>
  <c r="K185" i="19"/>
  <c r="J185" i="19"/>
  <c r="I185" i="19"/>
  <c r="I174" i="19" s="1"/>
  <c r="I175" i="19" s="1"/>
  <c r="H185" i="19"/>
  <c r="G185" i="19"/>
  <c r="F185" i="19"/>
  <c r="E185" i="19"/>
  <c r="D185" i="19"/>
  <c r="C185" i="19"/>
  <c r="B185" i="19"/>
  <c r="D175" i="19"/>
  <c r="S174" i="19"/>
  <c r="P174" i="19"/>
  <c r="E174" i="19"/>
  <c r="E175" i="19" s="1"/>
  <c r="E176" i="19" s="1"/>
  <c r="D174" i="19"/>
  <c r="AC173" i="19"/>
  <c r="AB173" i="19"/>
  <c r="AA173" i="19"/>
  <c r="Z173" i="19"/>
  <c r="Y173" i="19"/>
  <c r="X173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AC157" i="19"/>
  <c r="AB157" i="19"/>
  <c r="AA157" i="19"/>
  <c r="Z157" i="19"/>
  <c r="Y157" i="19"/>
  <c r="X157" i="19"/>
  <c r="W157" i="19"/>
  <c r="V157" i="19"/>
  <c r="U157" i="19"/>
  <c r="T157" i="19"/>
  <c r="S157" i="19"/>
  <c r="R157" i="19"/>
  <c r="Q157" i="19"/>
  <c r="P157" i="19"/>
  <c r="O157" i="19"/>
  <c r="N157" i="19"/>
  <c r="M157" i="19"/>
  <c r="L157" i="19"/>
  <c r="K157" i="19"/>
  <c r="J157" i="19"/>
  <c r="I157" i="19"/>
  <c r="H157" i="19"/>
  <c r="G157" i="19"/>
  <c r="F157" i="19"/>
  <c r="E157" i="19"/>
  <c r="D157" i="19"/>
  <c r="C157" i="19"/>
  <c r="B157" i="19"/>
  <c r="AC154" i="19"/>
  <c r="AB154" i="19"/>
  <c r="AA154" i="19"/>
  <c r="Z154" i="19"/>
  <c r="D154" i="19"/>
  <c r="C154" i="19"/>
  <c r="B154" i="19"/>
  <c r="K154" i="19"/>
  <c r="K25" i="19" s="1"/>
  <c r="O154" i="19"/>
  <c r="O25" i="19" s="1"/>
  <c r="I154" i="19"/>
  <c r="I25" i="19" s="1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AC138" i="19"/>
  <c r="AB138" i="19"/>
  <c r="AA138" i="19"/>
  <c r="Z138" i="19"/>
  <c r="V138" i="19"/>
  <c r="V22" i="19" s="1"/>
  <c r="N138" i="19"/>
  <c r="N22" i="19" s="1"/>
  <c r="D138" i="19"/>
  <c r="C138" i="19"/>
  <c r="B138" i="19"/>
  <c r="X138" i="19"/>
  <c r="X22" i="19" s="1"/>
  <c r="R138" i="19"/>
  <c r="R22" i="19" s="1"/>
  <c r="AC125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B125" i="19"/>
  <c r="AB122" i="19"/>
  <c r="AA122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C74" i="19"/>
  <c r="AB74" i="19"/>
  <c r="AA74" i="19"/>
  <c r="Z74" i="19"/>
  <c r="E74" i="19"/>
  <c r="D74" i="19"/>
  <c r="C74" i="19"/>
  <c r="B74" i="19"/>
  <c r="F74" i="19"/>
  <c r="F12" i="19" s="1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AC58" i="19"/>
  <c r="AB58" i="19"/>
  <c r="AA58" i="19"/>
  <c r="Z58" i="19"/>
  <c r="V58" i="19"/>
  <c r="V9" i="19" s="1"/>
  <c r="D58" i="19"/>
  <c r="C58" i="19"/>
  <c r="B58" i="19"/>
  <c r="S58" i="19"/>
  <c r="S9" i="19" s="1"/>
  <c r="P58" i="19"/>
  <c r="P9" i="19" s="1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D39" i="19"/>
  <c r="D34" i="19" s="1"/>
  <c r="C39" i="19"/>
  <c r="C34" i="19" s="1"/>
  <c r="B39" i="19"/>
  <c r="B34" i="19" s="1"/>
  <c r="AC34" i="19"/>
  <c r="AC297" i="19" s="1"/>
  <c r="AB34" i="19"/>
  <c r="AB297" i="19" s="1"/>
  <c r="AA34" i="19"/>
  <c r="AA297" i="19" s="1"/>
  <c r="Z34" i="19"/>
  <c r="Z297" i="19" s="1"/>
  <c r="B33" i="19"/>
  <c r="AA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D33" i="19" s="1"/>
  <c r="C30" i="19"/>
  <c r="C33" i="19" s="1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D14" i="19"/>
  <c r="C14" i="19"/>
  <c r="B14" i="19"/>
  <c r="Z10" i="19"/>
  <c r="Z14" i="19" s="1"/>
  <c r="D10" i="19"/>
  <c r="B10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C10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AA5" i="19"/>
  <c r="AC315" i="18"/>
  <c r="AB315" i="18"/>
  <c r="AA315" i="18"/>
  <c r="Z315" i="18"/>
  <c r="Y315" i="18"/>
  <c r="X315" i="18"/>
  <c r="W315" i="18"/>
  <c r="V315" i="18"/>
  <c r="U315" i="18"/>
  <c r="T315" i="18"/>
  <c r="S315" i="18"/>
  <c r="R315" i="18"/>
  <c r="Q315" i="18"/>
  <c r="P315" i="18"/>
  <c r="O315" i="18"/>
  <c r="N315" i="18"/>
  <c r="M315" i="18"/>
  <c r="L315" i="18"/>
  <c r="K315" i="18"/>
  <c r="J315" i="18"/>
  <c r="I315" i="18"/>
  <c r="H315" i="18"/>
  <c r="G315" i="18"/>
  <c r="F315" i="18"/>
  <c r="E315" i="18"/>
  <c r="D315" i="18"/>
  <c r="C315" i="18"/>
  <c r="B315" i="18"/>
  <c r="AC312" i="18"/>
  <c r="AB312" i="18"/>
  <c r="AA312" i="18"/>
  <c r="Z312" i="18"/>
  <c r="Z301" i="18" s="1"/>
  <c r="Y312" i="18"/>
  <c r="X312" i="18"/>
  <c r="W312" i="18"/>
  <c r="V312" i="18"/>
  <c r="U312" i="18"/>
  <c r="T312" i="18"/>
  <c r="S312" i="18"/>
  <c r="R312" i="18"/>
  <c r="Q312" i="18"/>
  <c r="P312" i="18"/>
  <c r="O312" i="18"/>
  <c r="N312" i="18"/>
  <c r="M312" i="18"/>
  <c r="L312" i="18"/>
  <c r="K312" i="18"/>
  <c r="J312" i="18"/>
  <c r="I312" i="18"/>
  <c r="H312" i="18"/>
  <c r="G312" i="18"/>
  <c r="F312" i="18"/>
  <c r="E312" i="18"/>
  <c r="D312" i="18"/>
  <c r="C312" i="18"/>
  <c r="B312" i="18"/>
  <c r="X301" i="18"/>
  <c r="V301" i="18"/>
  <c r="U301" i="18"/>
  <c r="T301" i="18"/>
  <c r="B301" i="18"/>
  <c r="AC300" i="18"/>
  <c r="AB300" i="18"/>
  <c r="AA300" i="18"/>
  <c r="Z300" i="18"/>
  <c r="Y300" i="18"/>
  <c r="X300" i="18"/>
  <c r="W300" i="18"/>
  <c r="V300" i="18"/>
  <c r="U300" i="18"/>
  <c r="T300" i="18"/>
  <c r="S300" i="18"/>
  <c r="R300" i="18"/>
  <c r="Q300" i="18"/>
  <c r="P300" i="18"/>
  <c r="O300" i="18"/>
  <c r="N300" i="18"/>
  <c r="M300" i="18"/>
  <c r="L300" i="18"/>
  <c r="K300" i="18"/>
  <c r="J300" i="18"/>
  <c r="I300" i="18"/>
  <c r="H300" i="18"/>
  <c r="G300" i="18"/>
  <c r="F300" i="18"/>
  <c r="E300" i="18"/>
  <c r="D300" i="18"/>
  <c r="C300" i="18"/>
  <c r="B300" i="18"/>
  <c r="Q296" i="18"/>
  <c r="AC294" i="18"/>
  <c r="Q286" i="18"/>
  <c r="AC284" i="18"/>
  <c r="AB284" i="18"/>
  <c r="AA284" i="18"/>
  <c r="Z284" i="18"/>
  <c r="Y284" i="18"/>
  <c r="X284" i="18"/>
  <c r="W284" i="18"/>
  <c r="V284" i="18"/>
  <c r="U284" i="18"/>
  <c r="T284" i="18"/>
  <c r="S284" i="18"/>
  <c r="R284" i="18"/>
  <c r="Q284" i="18"/>
  <c r="P284" i="18"/>
  <c r="O284" i="18"/>
  <c r="N284" i="18"/>
  <c r="M284" i="18"/>
  <c r="L284" i="18"/>
  <c r="K284" i="18"/>
  <c r="J284" i="18"/>
  <c r="I284" i="18"/>
  <c r="H284" i="18"/>
  <c r="G284" i="18"/>
  <c r="F284" i="18"/>
  <c r="E284" i="18"/>
  <c r="D284" i="18"/>
  <c r="C284" i="18"/>
  <c r="B284" i="18"/>
  <c r="D281" i="18"/>
  <c r="C281" i="18"/>
  <c r="B281" i="18"/>
  <c r="AC268" i="18"/>
  <c r="AB268" i="18"/>
  <c r="AA268" i="18"/>
  <c r="Z268" i="18"/>
  <c r="Y268" i="18"/>
  <c r="X268" i="18"/>
  <c r="W268" i="18"/>
  <c r="V268" i="18"/>
  <c r="U268" i="18"/>
  <c r="T268" i="18"/>
  <c r="S268" i="18"/>
  <c r="R268" i="18"/>
  <c r="Q268" i="18"/>
  <c r="P268" i="18"/>
  <c r="O268" i="18"/>
  <c r="N268" i="18"/>
  <c r="M268" i="18"/>
  <c r="L268" i="18"/>
  <c r="K268" i="18"/>
  <c r="J268" i="18"/>
  <c r="I268" i="18"/>
  <c r="H268" i="18"/>
  <c r="G268" i="18"/>
  <c r="F268" i="18"/>
  <c r="E268" i="18"/>
  <c r="D268" i="18"/>
  <c r="C268" i="18"/>
  <c r="B268" i="18"/>
  <c r="AC265" i="18"/>
  <c r="AB265" i="18"/>
  <c r="AA265" i="18"/>
  <c r="Z265" i="18"/>
  <c r="Z32" i="18" s="1"/>
  <c r="Y265" i="18"/>
  <c r="Y32" i="18" s="1"/>
  <c r="X265" i="18"/>
  <c r="X32" i="18" s="1"/>
  <c r="W265" i="18"/>
  <c r="W32" i="18" s="1"/>
  <c r="V265" i="18"/>
  <c r="U265" i="18"/>
  <c r="U32" i="18" s="1"/>
  <c r="T265" i="18"/>
  <c r="T32" i="18" s="1"/>
  <c r="S265" i="18"/>
  <c r="S32" i="18" s="1"/>
  <c r="R265" i="18"/>
  <c r="Q265" i="18"/>
  <c r="P265" i="18"/>
  <c r="P32" i="18" s="1"/>
  <c r="O265" i="18"/>
  <c r="O32" i="18" s="1"/>
  <c r="N265" i="18"/>
  <c r="M265" i="18"/>
  <c r="L265" i="18"/>
  <c r="K265" i="18"/>
  <c r="J265" i="18"/>
  <c r="I265" i="18"/>
  <c r="H265" i="18"/>
  <c r="G265" i="18"/>
  <c r="F265" i="18"/>
  <c r="E265" i="18"/>
  <c r="D265" i="18"/>
  <c r="C265" i="18"/>
  <c r="B265" i="18"/>
  <c r="AC252" i="18"/>
  <c r="AB252" i="18"/>
  <c r="AA252" i="18"/>
  <c r="Z252" i="18"/>
  <c r="Y252" i="18"/>
  <c r="X252" i="18"/>
  <c r="W252" i="18"/>
  <c r="V252" i="18"/>
  <c r="U252" i="18"/>
  <c r="T252" i="18"/>
  <c r="S252" i="18"/>
  <c r="R252" i="18"/>
  <c r="Q252" i="18"/>
  <c r="P252" i="18"/>
  <c r="O252" i="18"/>
  <c r="N252" i="18"/>
  <c r="M252" i="18"/>
  <c r="L252" i="18"/>
  <c r="K252" i="18"/>
  <c r="J252" i="18"/>
  <c r="I252" i="18"/>
  <c r="H252" i="18"/>
  <c r="G252" i="18"/>
  <c r="F252" i="18"/>
  <c r="E252" i="18"/>
  <c r="D252" i="18"/>
  <c r="C252" i="18"/>
  <c r="B252" i="18"/>
  <c r="AC249" i="18"/>
  <c r="AB249" i="18"/>
  <c r="AA249" i="18"/>
  <c r="Z249" i="18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C220" i="18"/>
  <c r="AB220" i="18"/>
  <c r="AA220" i="18"/>
  <c r="Z220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AC204" i="18"/>
  <c r="AB204" i="18"/>
  <c r="AA204" i="18"/>
  <c r="Z204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AC188" i="18"/>
  <c r="AB188" i="18"/>
  <c r="AA188" i="18"/>
  <c r="Z188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AC185" i="18"/>
  <c r="AB185" i="18"/>
  <c r="AA185" i="18"/>
  <c r="Z185" i="18"/>
  <c r="Y185" i="18"/>
  <c r="X185" i="18"/>
  <c r="X174" i="18" s="1"/>
  <c r="W185" i="18"/>
  <c r="W174" i="18" s="1"/>
  <c r="W175" i="18" s="1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D174" i="18" s="1"/>
  <c r="B185" i="18"/>
  <c r="B174" i="18" s="1"/>
  <c r="W176" i="18"/>
  <c r="W177" i="18" s="1"/>
  <c r="W178" i="18" s="1"/>
  <c r="W179" i="18" s="1"/>
  <c r="W180" i="18" s="1"/>
  <c r="AC175" i="18"/>
  <c r="AC176" i="18" s="1"/>
  <c r="AC177" i="18" s="1"/>
  <c r="J175" i="18"/>
  <c r="I175" i="18"/>
  <c r="AC174" i="18"/>
  <c r="AB174" i="18"/>
  <c r="AB175" i="18" s="1"/>
  <c r="AB176" i="18" s="1"/>
  <c r="AB177" i="18" s="1"/>
  <c r="AA174" i="18"/>
  <c r="J174" i="18"/>
  <c r="I174" i="18"/>
  <c r="H174" i="18"/>
  <c r="H175" i="18" s="1"/>
  <c r="G174" i="18"/>
  <c r="G175" i="18" s="1"/>
  <c r="G176" i="18" s="1"/>
  <c r="F174" i="18"/>
  <c r="E174" i="18"/>
  <c r="AC173" i="18"/>
  <c r="AB173" i="18"/>
  <c r="AA173" i="18"/>
  <c r="Z173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AC157" i="18"/>
  <c r="AB157" i="18"/>
  <c r="AA157" i="18"/>
  <c r="Z157" i="18"/>
  <c r="Y157" i="18"/>
  <c r="X157" i="18"/>
  <c r="W157" i="18"/>
  <c r="V157" i="18"/>
  <c r="U157" i="18"/>
  <c r="T157" i="18"/>
  <c r="S157" i="18"/>
  <c r="R157" i="18"/>
  <c r="Q157" i="18"/>
  <c r="P157" i="18"/>
  <c r="O157" i="18"/>
  <c r="N157" i="18"/>
  <c r="M157" i="18"/>
  <c r="L157" i="18"/>
  <c r="K157" i="18"/>
  <c r="J157" i="18"/>
  <c r="I157" i="18"/>
  <c r="H157" i="18"/>
  <c r="G157" i="18"/>
  <c r="F157" i="18"/>
  <c r="E157" i="18"/>
  <c r="D157" i="18"/>
  <c r="C157" i="18"/>
  <c r="B157" i="18"/>
  <c r="AC154" i="18"/>
  <c r="E154" i="18"/>
  <c r="D154" i="18"/>
  <c r="C154" i="18"/>
  <c r="C25" i="18" s="1"/>
  <c r="B154" i="18"/>
  <c r="B25" i="18" s="1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AC138" i="18"/>
  <c r="AB138" i="18"/>
  <c r="AA138" i="18"/>
  <c r="AA22" i="18" s="1"/>
  <c r="Z138" i="18"/>
  <c r="Y138" i="18"/>
  <c r="X138" i="18"/>
  <c r="W138" i="18"/>
  <c r="V138" i="18"/>
  <c r="V22" i="18" s="1"/>
  <c r="U138" i="18"/>
  <c r="T138" i="18"/>
  <c r="S138" i="18"/>
  <c r="R138" i="18"/>
  <c r="Q138" i="18"/>
  <c r="P138" i="18"/>
  <c r="O138" i="18"/>
  <c r="N138" i="18"/>
  <c r="M138" i="18"/>
  <c r="L138" i="18"/>
  <c r="L22" i="18" s="1"/>
  <c r="K138" i="18"/>
  <c r="K22" i="18" s="1"/>
  <c r="J138" i="18"/>
  <c r="J22" i="18" s="1"/>
  <c r="I138" i="18"/>
  <c r="I22" i="18" s="1"/>
  <c r="H138" i="18"/>
  <c r="H22" i="18" s="1"/>
  <c r="G138" i="18"/>
  <c r="G22" i="18" s="1"/>
  <c r="F138" i="18"/>
  <c r="F22" i="18" s="1"/>
  <c r="E138" i="18"/>
  <c r="D138" i="18"/>
  <c r="C138" i="18"/>
  <c r="B138" i="18"/>
  <c r="AC125" i="18"/>
  <c r="AB125" i="18"/>
  <c r="AA125" i="18"/>
  <c r="Z125" i="18"/>
  <c r="Y125" i="18"/>
  <c r="X125" i="18"/>
  <c r="W125" i="18"/>
  <c r="V125" i="18"/>
  <c r="U125" i="18"/>
  <c r="T125" i="18"/>
  <c r="S125" i="18"/>
  <c r="R125" i="18"/>
  <c r="Q125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E74" i="18"/>
  <c r="D74" i="18"/>
  <c r="D69" i="18" s="1"/>
  <c r="C74" i="18"/>
  <c r="C70" i="18" s="1"/>
  <c r="B74" i="18"/>
  <c r="D72" i="18"/>
  <c r="B72" i="18" s="1"/>
  <c r="C72" i="18"/>
  <c r="D71" i="18"/>
  <c r="B71" i="18" s="1"/>
  <c r="C71" i="18"/>
  <c r="AC70" i="18"/>
  <c r="D70" i="18"/>
  <c r="B70" i="18" s="1"/>
  <c r="C69" i="18"/>
  <c r="B69" i="18"/>
  <c r="AC68" i="18"/>
  <c r="D68" i="18"/>
  <c r="B68" i="18" s="1"/>
  <c r="C68" i="18"/>
  <c r="D67" i="18"/>
  <c r="C67" i="18"/>
  <c r="B67" i="18"/>
  <c r="D66" i="18"/>
  <c r="B66" i="18" s="1"/>
  <c r="C66" i="18"/>
  <c r="D65" i="18"/>
  <c r="C65" i="18"/>
  <c r="B65" i="18"/>
  <c r="D64" i="18"/>
  <c r="B64" i="18" s="1"/>
  <c r="C64" i="18"/>
  <c r="D63" i="18"/>
  <c r="B63" i="18" s="1"/>
  <c r="C63" i="18"/>
  <c r="AC62" i="18"/>
  <c r="D62" i="18"/>
  <c r="B62" i="18" s="1"/>
  <c r="C62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A58" i="18"/>
  <c r="Z58" i="18"/>
  <c r="Y58" i="18"/>
  <c r="X58" i="18"/>
  <c r="W58" i="18"/>
  <c r="V58" i="18"/>
  <c r="U58" i="18"/>
  <c r="T58" i="18"/>
  <c r="T9" i="18" s="1"/>
  <c r="S58" i="18"/>
  <c r="R58" i="18"/>
  <c r="Q58" i="18"/>
  <c r="Q9" i="18" s="1"/>
  <c r="P58" i="18"/>
  <c r="P9" i="18" s="1"/>
  <c r="O58" i="18"/>
  <c r="O9" i="18" s="1"/>
  <c r="N58" i="18"/>
  <c r="N9" i="18" s="1"/>
  <c r="M58" i="18"/>
  <c r="M9" i="18" s="1"/>
  <c r="L58" i="18"/>
  <c r="L9" i="18" s="1"/>
  <c r="K58" i="18"/>
  <c r="K9" i="18" s="1"/>
  <c r="J58" i="18"/>
  <c r="J9" i="18" s="1"/>
  <c r="I58" i="18"/>
  <c r="I9" i="18" s="1"/>
  <c r="H58" i="18"/>
  <c r="H9" i="18" s="1"/>
  <c r="G58" i="18"/>
  <c r="G9" i="18" s="1"/>
  <c r="F58" i="18"/>
  <c r="F9" i="18" s="1"/>
  <c r="AE53" i="18"/>
  <c r="AE51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D38" i="18"/>
  <c r="C38" i="18"/>
  <c r="B38" i="18"/>
  <c r="AC34" i="18"/>
  <c r="AC297" i="18" s="1"/>
  <c r="AC293" i="18" s="1"/>
  <c r="AB34" i="18"/>
  <c r="AB297" i="18" s="1"/>
  <c r="AA34" i="18"/>
  <c r="AA297" i="18" s="1"/>
  <c r="Z34" i="18"/>
  <c r="Z297" i="18" s="1"/>
  <c r="Y34" i="18"/>
  <c r="Y297" i="18" s="1"/>
  <c r="Y291" i="18" s="1"/>
  <c r="X34" i="18"/>
  <c r="X297" i="18" s="1"/>
  <c r="W34" i="18"/>
  <c r="W297" i="18" s="1"/>
  <c r="V34" i="18"/>
  <c r="V297" i="18" s="1"/>
  <c r="U34" i="18"/>
  <c r="U297" i="18" s="1"/>
  <c r="T34" i="18"/>
  <c r="T297" i="18" s="1"/>
  <c r="S34" i="18"/>
  <c r="S297" i="18" s="1"/>
  <c r="R34" i="18"/>
  <c r="R297" i="18" s="1"/>
  <c r="R289" i="18" s="1"/>
  <c r="Q34" i="18"/>
  <c r="Q297" i="18" s="1"/>
  <c r="P34" i="18"/>
  <c r="P297" i="18" s="1"/>
  <c r="P286" i="18" s="1"/>
  <c r="O34" i="18"/>
  <c r="O297" i="18" s="1"/>
  <c r="O289" i="18" s="1"/>
  <c r="N34" i="18"/>
  <c r="N297" i="18" s="1"/>
  <c r="N286" i="18" s="1"/>
  <c r="M34" i="18"/>
  <c r="M297" i="18" s="1"/>
  <c r="L34" i="18"/>
  <c r="L297" i="18" s="1"/>
  <c r="K34" i="18"/>
  <c r="K297" i="18" s="1"/>
  <c r="J34" i="18"/>
  <c r="J297" i="18" s="1"/>
  <c r="J285" i="18" s="1"/>
  <c r="I34" i="18"/>
  <c r="I297" i="18" s="1"/>
  <c r="H34" i="18"/>
  <c r="H297" i="18" s="1"/>
  <c r="G34" i="18"/>
  <c r="G297" i="18" s="1"/>
  <c r="F34" i="18"/>
  <c r="F297" i="18" s="1"/>
  <c r="E34" i="18"/>
  <c r="E297" i="18" s="1"/>
  <c r="D34" i="18"/>
  <c r="D297" i="18" s="1"/>
  <c r="D287" i="18" s="1"/>
  <c r="C34" i="18"/>
  <c r="C297" i="18" s="1"/>
  <c r="C292" i="18" s="1"/>
  <c r="B34" i="18"/>
  <c r="B297" i="18" s="1"/>
  <c r="AC33" i="18"/>
  <c r="AC39" i="18" s="1"/>
  <c r="AC38" i="18" s="1"/>
  <c r="AC281" i="18" s="1"/>
  <c r="AB33" i="18"/>
  <c r="AB39" i="18" s="1"/>
  <c r="AB38" i="18" s="1"/>
  <c r="AB281" i="18" s="1"/>
  <c r="T33" i="18"/>
  <c r="T39" i="18" s="1"/>
  <c r="S33" i="18"/>
  <c r="S39" i="18" s="1"/>
  <c r="E33" i="18"/>
  <c r="E39" i="18" s="1"/>
  <c r="AA32" i="18"/>
  <c r="V32" i="18"/>
  <c r="R32" i="18"/>
  <c r="R33" i="18" s="1"/>
  <c r="R39" i="18" s="1"/>
  <c r="Q32" i="18"/>
  <c r="N32" i="18"/>
  <c r="M32" i="18"/>
  <c r="L32" i="18"/>
  <c r="K32" i="18"/>
  <c r="J32" i="18"/>
  <c r="I32" i="18"/>
  <c r="H32" i="18"/>
  <c r="G32" i="18"/>
  <c r="G33" i="18" s="1"/>
  <c r="G39" i="18" s="1"/>
  <c r="F32" i="18"/>
  <c r="AC30" i="18"/>
  <c r="AB30" i="18"/>
  <c r="AA30" i="18"/>
  <c r="Z30" i="18"/>
  <c r="Y30" i="18"/>
  <c r="X30" i="18"/>
  <c r="W30" i="18"/>
  <c r="V30" i="18"/>
  <c r="V33" i="18" s="1"/>
  <c r="V39" i="18" s="1"/>
  <c r="U30" i="18"/>
  <c r="U33" i="18" s="1"/>
  <c r="U39" i="18" s="1"/>
  <c r="T30" i="18"/>
  <c r="S30" i="18"/>
  <c r="R30" i="18"/>
  <c r="Q30" i="18"/>
  <c r="P30" i="18"/>
  <c r="O30" i="18"/>
  <c r="N30" i="18"/>
  <c r="M30" i="18"/>
  <c r="L30" i="18"/>
  <c r="L33" i="18" s="1"/>
  <c r="L39" i="18" s="1"/>
  <c r="K30" i="18"/>
  <c r="J30" i="18"/>
  <c r="I30" i="18"/>
  <c r="I33" i="18" s="1"/>
  <c r="I39" i="18" s="1"/>
  <c r="H30" i="18"/>
  <c r="H33" i="18" s="1"/>
  <c r="H39" i="18" s="1"/>
  <c r="G30" i="18"/>
  <c r="F30" i="18"/>
  <c r="E30" i="18"/>
  <c r="D30" i="18"/>
  <c r="D33" i="18" s="1"/>
  <c r="D39" i="18" s="1"/>
  <c r="C30" i="18"/>
  <c r="C33" i="18" s="1"/>
  <c r="C39" i="18" s="1"/>
  <c r="AB25" i="18"/>
  <c r="AB154" i="18" s="1"/>
  <c r="Y22" i="18"/>
  <c r="X22" i="18"/>
  <c r="W22" i="18"/>
  <c r="U22" i="18"/>
  <c r="T22" i="18"/>
  <c r="S22" i="18"/>
  <c r="R22" i="18"/>
  <c r="Q22" i="18"/>
  <c r="P22" i="18"/>
  <c r="O22" i="18"/>
  <c r="N22" i="18"/>
  <c r="M22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AC12" i="18"/>
  <c r="AC74" i="18" s="1"/>
  <c r="AB12" i="18"/>
  <c r="AB74" i="18" s="1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R10" i="18"/>
  <c r="R14" i="18" s="1"/>
  <c r="P10" i="18"/>
  <c r="P14" i="18" s="1"/>
  <c r="AC9" i="18"/>
  <c r="AC58" i="18" s="1"/>
  <c r="AB9" i="18"/>
  <c r="AB58" i="18" s="1"/>
  <c r="AA9" i="18"/>
  <c r="Z9" i="18"/>
  <c r="Y9" i="18"/>
  <c r="Y10" i="18" s="1"/>
  <c r="Y14" i="18" s="1"/>
  <c r="X9" i="18"/>
  <c r="W9" i="18"/>
  <c r="V9" i="18"/>
  <c r="U9" i="18"/>
  <c r="R9" i="18"/>
  <c r="E9" i="18"/>
  <c r="D9" i="18"/>
  <c r="C9" i="18"/>
  <c r="C10" i="18" s="1"/>
  <c r="C14" i="18" s="1"/>
  <c r="B9" i="18"/>
  <c r="B10" i="18" s="1"/>
  <c r="B14" i="18" s="1"/>
  <c r="AC7" i="18"/>
  <c r="AB7" i="18"/>
  <c r="AB10" i="18" s="1"/>
  <c r="AB14" i="18" s="1"/>
  <c r="AA7" i="18"/>
  <c r="AA10" i="18" s="1"/>
  <c r="AA14" i="18" s="1"/>
  <c r="AA13" i="18" s="1"/>
  <c r="Z7" i="18"/>
  <c r="Z10" i="18" s="1"/>
  <c r="Z14" i="18" s="1"/>
  <c r="Z13" i="18" s="1"/>
  <c r="Y7" i="18"/>
  <c r="X7" i="18"/>
  <c r="X10" i="18" s="1"/>
  <c r="X14" i="18" s="1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F10" i="18" s="1"/>
  <c r="F14" i="18" s="1"/>
  <c r="E7" i="18"/>
  <c r="E10" i="18" s="1"/>
  <c r="E14" i="18" s="1"/>
  <c r="D7" i="18"/>
  <c r="D10" i="18" s="1"/>
  <c r="D14" i="18" s="1"/>
  <c r="C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AI514" i="17"/>
  <c r="AH514" i="17"/>
  <c r="AG514" i="17"/>
  <c r="AF514" i="17"/>
  <c r="AE514" i="17"/>
  <c r="AD514" i="17"/>
  <c r="AI511" i="17"/>
  <c r="AH511" i="17"/>
  <c r="AG511" i="17"/>
  <c r="AF511" i="17"/>
  <c r="AE511" i="17"/>
  <c r="AD511" i="17"/>
  <c r="AC511" i="17"/>
  <c r="AB511" i="17"/>
  <c r="AA511" i="17"/>
  <c r="Z511" i="17"/>
  <c r="Y511" i="17"/>
  <c r="AI498" i="17"/>
  <c r="AH498" i="17"/>
  <c r="AG498" i="17"/>
  <c r="AF498" i="17"/>
  <c r="AE498" i="17"/>
  <c r="AD498" i="17"/>
  <c r="AI482" i="17"/>
  <c r="AH482" i="17"/>
  <c r="AG482" i="17"/>
  <c r="AF482" i="17"/>
  <c r="AE482" i="17"/>
  <c r="AD482" i="17"/>
  <c r="AI466" i="17"/>
  <c r="AH466" i="17"/>
  <c r="AG466" i="17"/>
  <c r="AF466" i="17"/>
  <c r="AE466" i="17"/>
  <c r="AD466" i="17"/>
  <c r="Y463" i="17"/>
  <c r="X463" i="17"/>
  <c r="X51" i="17" s="1"/>
  <c r="W463" i="17"/>
  <c r="W51" i="17" s="1"/>
  <c r="V463" i="17"/>
  <c r="V51" i="17" s="1"/>
  <c r="U463" i="17"/>
  <c r="U51" i="17" s="1"/>
  <c r="T463" i="17"/>
  <c r="T51" i="17" s="1"/>
  <c r="S463" i="17"/>
  <c r="S51" i="17" s="1"/>
  <c r="R463" i="17"/>
  <c r="R51" i="17" s="1"/>
  <c r="Q463" i="17"/>
  <c r="Q51" i="17" s="1"/>
  <c r="P463" i="17"/>
  <c r="O463" i="17"/>
  <c r="N463" i="17"/>
  <c r="M463" i="17"/>
  <c r="AI450" i="17"/>
  <c r="AH450" i="17"/>
  <c r="AG450" i="17"/>
  <c r="AF450" i="17"/>
  <c r="AE450" i="17"/>
  <c r="AD450" i="17"/>
  <c r="AI435" i="17"/>
  <c r="AH435" i="17"/>
  <c r="AG435" i="17"/>
  <c r="AF435" i="17"/>
  <c r="AE435" i="17"/>
  <c r="AD435" i="17"/>
  <c r="AI419" i="17"/>
  <c r="AH419" i="17"/>
  <c r="AG419" i="17"/>
  <c r="AF419" i="17"/>
  <c r="AE419" i="17"/>
  <c r="AD419" i="17"/>
  <c r="AI416" i="17"/>
  <c r="AH416" i="17"/>
  <c r="AG416" i="17"/>
  <c r="AF416" i="17"/>
  <c r="AE416" i="17"/>
  <c r="AD416" i="17"/>
  <c r="AC416" i="17"/>
  <c r="AB416" i="17"/>
  <c r="AA416" i="17"/>
  <c r="Z416" i="17"/>
  <c r="D416" i="17"/>
  <c r="C416" i="17"/>
  <c r="B416" i="17"/>
  <c r="M416" i="17"/>
  <c r="M47" i="17" s="1"/>
  <c r="L416" i="17"/>
  <c r="L47" i="17" s="1"/>
  <c r="I416" i="17"/>
  <c r="I47" i="17" s="1"/>
  <c r="AI403" i="17"/>
  <c r="AH403" i="17"/>
  <c r="AG403" i="17"/>
  <c r="AF403" i="17"/>
  <c r="AE403" i="17"/>
  <c r="AD403" i="17"/>
  <c r="AI400" i="17"/>
  <c r="AH400" i="17"/>
  <c r="AG400" i="17"/>
  <c r="AF400" i="17"/>
  <c r="AE400" i="17"/>
  <c r="AD400" i="17"/>
  <c r="AC400" i="17"/>
  <c r="AB400" i="17"/>
  <c r="AA400" i="17"/>
  <c r="Z400" i="17"/>
  <c r="D400" i="17"/>
  <c r="C400" i="17"/>
  <c r="B400" i="17"/>
  <c r="AI389" i="17"/>
  <c r="N400" i="17"/>
  <c r="N44" i="17" s="1"/>
  <c r="M400" i="17"/>
  <c r="M44" i="17" s="1"/>
  <c r="M45" i="17" s="1"/>
  <c r="L400" i="17"/>
  <c r="L44" i="17" s="1"/>
  <c r="K400" i="17"/>
  <c r="K44" i="17" s="1"/>
  <c r="J400" i="17"/>
  <c r="J44" i="17" s="1"/>
  <c r="AI387" i="17"/>
  <c r="AH387" i="17"/>
  <c r="AG387" i="17"/>
  <c r="AF387" i="17"/>
  <c r="AE387" i="17"/>
  <c r="AD387" i="17"/>
  <c r="AI371" i="17"/>
  <c r="AH371" i="17"/>
  <c r="AG371" i="17"/>
  <c r="AF371" i="17"/>
  <c r="AE371" i="17"/>
  <c r="AD371" i="17"/>
  <c r="BP367" i="17"/>
  <c r="BO367" i="17"/>
  <c r="BN367" i="17"/>
  <c r="BM367" i="17"/>
  <c r="BL367" i="17"/>
  <c r="BK367" i="17"/>
  <c r="BJ367" i="17"/>
  <c r="BI367" i="17"/>
  <c r="BH367" i="17"/>
  <c r="BG367" i="17"/>
  <c r="BF367" i="17"/>
  <c r="BE367" i="17"/>
  <c r="BD367" i="17"/>
  <c r="BC367" i="17"/>
  <c r="BB367" i="17"/>
  <c r="BA367" i="17"/>
  <c r="AZ367" i="17"/>
  <c r="AY367" i="17"/>
  <c r="AX367" i="17"/>
  <c r="AW367" i="17"/>
  <c r="AV367" i="17"/>
  <c r="AU367" i="17"/>
  <c r="AT367" i="17"/>
  <c r="AS367" i="17"/>
  <c r="AR367" i="17"/>
  <c r="AQ367" i="17"/>
  <c r="AP367" i="17"/>
  <c r="AO367" i="17"/>
  <c r="BP366" i="17"/>
  <c r="BO366" i="17"/>
  <c r="BN366" i="17"/>
  <c r="BM366" i="17"/>
  <c r="BL366" i="17"/>
  <c r="BK366" i="17"/>
  <c r="BJ366" i="17"/>
  <c r="BI366" i="17"/>
  <c r="BH366" i="17"/>
  <c r="BG366" i="17"/>
  <c r="BF366" i="17"/>
  <c r="BE366" i="17"/>
  <c r="BD366" i="17"/>
  <c r="BC366" i="17"/>
  <c r="BB366" i="17"/>
  <c r="BA366" i="17"/>
  <c r="AZ366" i="17"/>
  <c r="AY366" i="17"/>
  <c r="AX366" i="17"/>
  <c r="AW366" i="17"/>
  <c r="AV366" i="17"/>
  <c r="AU366" i="17"/>
  <c r="AT366" i="17"/>
  <c r="AS366" i="17"/>
  <c r="AR366" i="17"/>
  <c r="AQ366" i="17"/>
  <c r="AP366" i="17"/>
  <c r="AO366" i="17"/>
  <c r="BP365" i="17"/>
  <c r="BO365" i="17"/>
  <c r="BN365" i="17"/>
  <c r="BM365" i="17"/>
  <c r="BL365" i="17"/>
  <c r="BK365" i="17"/>
  <c r="BJ365" i="17"/>
  <c r="BI365" i="17"/>
  <c r="BH365" i="17"/>
  <c r="BG365" i="17"/>
  <c r="BF365" i="17"/>
  <c r="BE365" i="17"/>
  <c r="BD365" i="17"/>
  <c r="BC365" i="17"/>
  <c r="BB365" i="17"/>
  <c r="BA365" i="17"/>
  <c r="AZ365" i="17"/>
  <c r="AY365" i="17"/>
  <c r="AX365" i="17"/>
  <c r="AW365" i="17"/>
  <c r="AV365" i="17"/>
  <c r="AU365" i="17"/>
  <c r="AT365" i="17"/>
  <c r="AS365" i="17"/>
  <c r="AR365" i="17"/>
  <c r="AQ365" i="17"/>
  <c r="AP365" i="17"/>
  <c r="AO365" i="17"/>
  <c r="BP364" i="17"/>
  <c r="BO364" i="17"/>
  <c r="BN364" i="17"/>
  <c r="BM364" i="17"/>
  <c r="BL364" i="17"/>
  <c r="BK364" i="17"/>
  <c r="BJ364" i="17"/>
  <c r="BI364" i="17"/>
  <c r="BH364" i="17"/>
  <c r="BG364" i="17"/>
  <c r="BF364" i="17"/>
  <c r="BE364" i="17"/>
  <c r="BD364" i="17"/>
  <c r="BC364" i="17"/>
  <c r="BB364" i="17"/>
  <c r="BA364" i="17"/>
  <c r="AZ364" i="17"/>
  <c r="AY364" i="17"/>
  <c r="AX364" i="17"/>
  <c r="AW364" i="17"/>
  <c r="AV364" i="17"/>
  <c r="AU364" i="17"/>
  <c r="AT364" i="17"/>
  <c r="AS364" i="17"/>
  <c r="AR364" i="17"/>
  <c r="AQ364" i="17"/>
  <c r="AP364" i="17"/>
  <c r="AO364" i="17"/>
  <c r="BP363" i="17"/>
  <c r="BO363" i="17"/>
  <c r="BN363" i="17"/>
  <c r="BM363" i="17"/>
  <c r="BL363" i="17"/>
  <c r="BK363" i="17"/>
  <c r="BJ363" i="17"/>
  <c r="BI363" i="17"/>
  <c r="BH363" i="17"/>
  <c r="BG363" i="17"/>
  <c r="BF363" i="17"/>
  <c r="BE363" i="17"/>
  <c r="BD363" i="17"/>
  <c r="BC363" i="17"/>
  <c r="BB363" i="17"/>
  <c r="BA363" i="17"/>
  <c r="AZ363" i="17"/>
  <c r="AY363" i="17"/>
  <c r="AX363" i="17"/>
  <c r="AW363" i="17"/>
  <c r="AV363" i="17"/>
  <c r="AU363" i="17"/>
  <c r="AT363" i="17"/>
  <c r="AS363" i="17"/>
  <c r="AR363" i="17"/>
  <c r="AQ363" i="17"/>
  <c r="AP363" i="17"/>
  <c r="AO363" i="17"/>
  <c r="BP362" i="17"/>
  <c r="BO362" i="17"/>
  <c r="BN362" i="17"/>
  <c r="BM362" i="17"/>
  <c r="BL362" i="17"/>
  <c r="BK362" i="17"/>
  <c r="BJ362" i="17"/>
  <c r="BI362" i="17"/>
  <c r="BH362" i="17"/>
  <c r="BG362" i="17"/>
  <c r="BF362" i="17"/>
  <c r="BE362" i="17"/>
  <c r="BD362" i="17"/>
  <c r="BC362" i="17"/>
  <c r="BB362" i="17"/>
  <c r="BA362" i="17"/>
  <c r="AZ362" i="17"/>
  <c r="AY362" i="17"/>
  <c r="AX362" i="17"/>
  <c r="AW362" i="17"/>
  <c r="AV362" i="17"/>
  <c r="AU362" i="17"/>
  <c r="AT362" i="17"/>
  <c r="AS362" i="17"/>
  <c r="AR362" i="17"/>
  <c r="AQ362" i="17"/>
  <c r="AP362" i="17"/>
  <c r="AO362" i="17"/>
  <c r="BP361" i="17"/>
  <c r="BO361" i="17"/>
  <c r="BN361" i="17"/>
  <c r="BM361" i="17"/>
  <c r="BL361" i="17"/>
  <c r="BK361" i="17"/>
  <c r="BJ361" i="17"/>
  <c r="BI361" i="17"/>
  <c r="BH361" i="17"/>
  <c r="BG361" i="17"/>
  <c r="BF361" i="17"/>
  <c r="BE361" i="17"/>
  <c r="BD361" i="17"/>
  <c r="BC361" i="17"/>
  <c r="BB361" i="17"/>
  <c r="BA361" i="17"/>
  <c r="AZ361" i="17"/>
  <c r="AY361" i="17"/>
  <c r="AX361" i="17"/>
  <c r="AW361" i="17"/>
  <c r="AV361" i="17"/>
  <c r="AU361" i="17"/>
  <c r="AT361" i="17"/>
  <c r="AS361" i="17"/>
  <c r="AR361" i="17"/>
  <c r="AQ361" i="17"/>
  <c r="AP361" i="17"/>
  <c r="AO361" i="17"/>
  <c r="BP360" i="17"/>
  <c r="BO360" i="17"/>
  <c r="BN360" i="17"/>
  <c r="BM360" i="17"/>
  <c r="BL360" i="17"/>
  <c r="BK360" i="17"/>
  <c r="BJ360" i="17"/>
  <c r="BI360" i="17"/>
  <c r="BH360" i="17"/>
  <c r="BG360" i="17"/>
  <c r="BF360" i="17"/>
  <c r="BE360" i="17"/>
  <c r="BD360" i="17"/>
  <c r="BC360" i="17"/>
  <c r="BB360" i="17"/>
  <c r="BA360" i="17"/>
  <c r="AZ360" i="17"/>
  <c r="AY360" i="17"/>
  <c r="AX360" i="17"/>
  <c r="AW360" i="17"/>
  <c r="AV360" i="17"/>
  <c r="AU360" i="17"/>
  <c r="AT360" i="17"/>
  <c r="AS360" i="17"/>
  <c r="AR360" i="17"/>
  <c r="AQ360" i="17"/>
  <c r="AP360" i="17"/>
  <c r="AO360" i="17"/>
  <c r="BP359" i="17"/>
  <c r="BO359" i="17"/>
  <c r="BN359" i="17"/>
  <c r="BM359" i="17"/>
  <c r="BL359" i="17"/>
  <c r="BK359" i="17"/>
  <c r="BJ359" i="17"/>
  <c r="BI359" i="17"/>
  <c r="BH359" i="17"/>
  <c r="BG359" i="17"/>
  <c r="BF359" i="17"/>
  <c r="BE359" i="17"/>
  <c r="BD359" i="17"/>
  <c r="BC359" i="17"/>
  <c r="BB359" i="17"/>
  <c r="BA359" i="17"/>
  <c r="AZ359" i="17"/>
  <c r="AY359" i="17"/>
  <c r="AX359" i="17"/>
  <c r="AW359" i="17"/>
  <c r="AV359" i="17"/>
  <c r="AU359" i="17"/>
  <c r="AT359" i="17"/>
  <c r="AS359" i="17"/>
  <c r="AR359" i="17"/>
  <c r="AQ359" i="17"/>
  <c r="AP359" i="17"/>
  <c r="AO359" i="17"/>
  <c r="BP358" i="17"/>
  <c r="BO358" i="17"/>
  <c r="BN358" i="17"/>
  <c r="BM358" i="17"/>
  <c r="BL358" i="17"/>
  <c r="BK358" i="17"/>
  <c r="BJ358" i="17"/>
  <c r="BI358" i="17"/>
  <c r="BH358" i="17"/>
  <c r="BG358" i="17"/>
  <c r="BF358" i="17"/>
  <c r="BE358" i="17"/>
  <c r="BD358" i="17"/>
  <c r="BC358" i="17"/>
  <c r="BB358" i="17"/>
  <c r="BA358" i="17"/>
  <c r="AZ358" i="17"/>
  <c r="AY358" i="17"/>
  <c r="AX358" i="17"/>
  <c r="AW358" i="17"/>
  <c r="AV358" i="17"/>
  <c r="AU358" i="17"/>
  <c r="AT358" i="17"/>
  <c r="AS358" i="17"/>
  <c r="AR358" i="17"/>
  <c r="AQ358" i="17"/>
  <c r="AP358" i="17"/>
  <c r="AO358" i="17"/>
  <c r="BP357" i="17"/>
  <c r="BO357" i="17"/>
  <c r="BN357" i="17"/>
  <c r="BM357" i="17"/>
  <c r="BL357" i="17"/>
  <c r="BK357" i="17"/>
  <c r="BJ357" i="17"/>
  <c r="BI357" i="17"/>
  <c r="BH357" i="17"/>
  <c r="BG357" i="17"/>
  <c r="BF357" i="17"/>
  <c r="BE357" i="17"/>
  <c r="BD357" i="17"/>
  <c r="BC357" i="17"/>
  <c r="BB357" i="17"/>
  <c r="BA357" i="17"/>
  <c r="AZ357" i="17"/>
  <c r="AY357" i="17"/>
  <c r="AX357" i="17"/>
  <c r="AW357" i="17"/>
  <c r="AV357" i="17"/>
  <c r="AU357" i="17"/>
  <c r="AT357" i="17"/>
  <c r="AS357" i="17"/>
  <c r="AR357" i="17"/>
  <c r="AQ357" i="17"/>
  <c r="AP357" i="17"/>
  <c r="AO357" i="17"/>
  <c r="BP356" i="17"/>
  <c r="BO356" i="17"/>
  <c r="BN356" i="17"/>
  <c r="BM356" i="17"/>
  <c r="BL356" i="17"/>
  <c r="BK356" i="17"/>
  <c r="BJ356" i="17"/>
  <c r="BI356" i="17"/>
  <c r="BH356" i="17"/>
  <c r="BG356" i="17"/>
  <c r="BF356" i="17"/>
  <c r="BE356" i="17"/>
  <c r="BD356" i="17"/>
  <c r="BC356" i="17"/>
  <c r="BB356" i="17"/>
  <c r="BA356" i="17"/>
  <c r="AZ356" i="17"/>
  <c r="AY356" i="17"/>
  <c r="AX356" i="17"/>
  <c r="AW356" i="17"/>
  <c r="AV356" i="17"/>
  <c r="AU356" i="17"/>
  <c r="AT356" i="17"/>
  <c r="AS356" i="17"/>
  <c r="AR356" i="17"/>
  <c r="AQ356" i="17"/>
  <c r="AP356" i="17"/>
  <c r="AO356" i="17"/>
  <c r="BP355" i="17"/>
  <c r="BO355" i="17"/>
  <c r="BN355" i="17"/>
  <c r="BM355" i="17"/>
  <c r="BL355" i="17"/>
  <c r="BK355" i="17"/>
  <c r="BJ355" i="17"/>
  <c r="BI355" i="17"/>
  <c r="BH355" i="17"/>
  <c r="BG355" i="17"/>
  <c r="BF355" i="17"/>
  <c r="BE355" i="17"/>
  <c r="BD355" i="17"/>
  <c r="BC355" i="17"/>
  <c r="BB355" i="17"/>
  <c r="BA355" i="17"/>
  <c r="AZ355" i="17"/>
  <c r="AY355" i="17"/>
  <c r="AX355" i="17"/>
  <c r="AW355" i="17"/>
  <c r="AV355" i="17"/>
  <c r="AU355" i="17"/>
  <c r="AT355" i="17"/>
  <c r="AS355" i="17"/>
  <c r="AR355" i="17"/>
  <c r="AQ355" i="17"/>
  <c r="AP355" i="17"/>
  <c r="AO355" i="17"/>
  <c r="AI355" i="17"/>
  <c r="AH355" i="17"/>
  <c r="AG355" i="17"/>
  <c r="AF355" i="17"/>
  <c r="AE355" i="17"/>
  <c r="AD355" i="17"/>
  <c r="AI352" i="17"/>
  <c r="AH352" i="17"/>
  <c r="AG352" i="17"/>
  <c r="AF352" i="17"/>
  <c r="AF341" i="17" s="1"/>
  <c r="AF342" i="17" s="1"/>
  <c r="AF343" i="17" s="1"/>
  <c r="AF344" i="17" s="1"/>
  <c r="AF345" i="17" s="1"/>
  <c r="AF346" i="17" s="1"/>
  <c r="AE352" i="17"/>
  <c r="AD352" i="17"/>
  <c r="AC352" i="17"/>
  <c r="AC341" i="17" s="1"/>
  <c r="AB352" i="17"/>
  <c r="AA352" i="17"/>
  <c r="Z352" i="17"/>
  <c r="Y352" i="17"/>
  <c r="X352" i="17"/>
  <c r="W352" i="17"/>
  <c r="V352" i="17"/>
  <c r="U352" i="17"/>
  <c r="T352" i="17"/>
  <c r="S352" i="17"/>
  <c r="R352" i="17"/>
  <c r="Q352" i="17"/>
  <c r="P352" i="17"/>
  <c r="O352" i="17"/>
  <c r="N352" i="17"/>
  <c r="M352" i="17"/>
  <c r="M341" i="17" s="1"/>
  <c r="L352" i="17"/>
  <c r="K352" i="17"/>
  <c r="K341" i="17" s="1"/>
  <c r="J352" i="17"/>
  <c r="J341" i="17" s="1"/>
  <c r="J342" i="17" s="1"/>
  <c r="I352" i="17"/>
  <c r="H352" i="17"/>
  <c r="G352" i="17"/>
  <c r="G341" i="17" s="1"/>
  <c r="F352" i="17"/>
  <c r="F341" i="17" s="1"/>
  <c r="E352" i="17"/>
  <c r="D352" i="17"/>
  <c r="C352" i="17"/>
  <c r="B352" i="17"/>
  <c r="V341" i="17"/>
  <c r="U341" i="17"/>
  <c r="U342" i="17" s="1"/>
  <c r="U343" i="17" s="1"/>
  <c r="Q341" i="17"/>
  <c r="E341" i="17"/>
  <c r="AI340" i="17"/>
  <c r="AH340" i="17"/>
  <c r="AG340" i="17"/>
  <c r="AF340" i="17"/>
  <c r="AE340" i="17"/>
  <c r="AD340" i="17"/>
  <c r="AI324" i="17"/>
  <c r="AH324" i="17"/>
  <c r="AG324" i="17"/>
  <c r="AF324" i="17"/>
  <c r="AE324" i="17"/>
  <c r="AD324" i="17"/>
  <c r="AI321" i="17"/>
  <c r="AH321" i="17"/>
  <c r="AG321" i="17"/>
  <c r="AF321" i="17"/>
  <c r="AE321" i="17"/>
  <c r="AD321" i="17"/>
  <c r="AC321" i="17"/>
  <c r="AB321" i="17"/>
  <c r="AA321" i="17"/>
  <c r="Z321" i="17"/>
  <c r="D321" i="17"/>
  <c r="C321" i="17"/>
  <c r="B321" i="17"/>
  <c r="AI308" i="17"/>
  <c r="AH308" i="17"/>
  <c r="AG308" i="17"/>
  <c r="AF308" i="17"/>
  <c r="AE308" i="17"/>
  <c r="AD308" i="17"/>
  <c r="AI305" i="17"/>
  <c r="AH305" i="17"/>
  <c r="AG305" i="17"/>
  <c r="AF305" i="17"/>
  <c r="AE305" i="17"/>
  <c r="AD305" i="17"/>
  <c r="AC305" i="17"/>
  <c r="AB305" i="17"/>
  <c r="AA305" i="17"/>
  <c r="AG294" i="17" s="1"/>
  <c r="Z305" i="17"/>
  <c r="T305" i="17"/>
  <c r="T34" i="17" s="1"/>
  <c r="S305" i="17"/>
  <c r="S34" i="17" s="1"/>
  <c r="R305" i="17"/>
  <c r="R34" i="17" s="1"/>
  <c r="R35" i="17" s="1"/>
  <c r="P305" i="17"/>
  <c r="P34" i="17" s="1"/>
  <c r="P35" i="17" s="1"/>
  <c r="D305" i="17"/>
  <c r="C305" i="17"/>
  <c r="B305" i="17"/>
  <c r="AI294" i="17"/>
  <c r="AH294" i="17"/>
  <c r="O305" i="17"/>
  <c r="O34" i="17" s="1"/>
  <c r="K305" i="17"/>
  <c r="K34" i="17" s="1"/>
  <c r="AI292" i="17"/>
  <c r="AH292" i="17"/>
  <c r="AG292" i="17"/>
  <c r="AF292" i="17"/>
  <c r="AE292" i="17"/>
  <c r="AD292" i="17"/>
  <c r="AI276" i="17"/>
  <c r="AH276" i="17"/>
  <c r="AG276" i="17"/>
  <c r="AF276" i="17"/>
  <c r="AE276" i="17"/>
  <c r="AD276" i="17"/>
  <c r="BP272" i="17"/>
  <c r="BO272" i="17"/>
  <c r="BN272" i="17"/>
  <c r="BM272" i="17"/>
  <c r="BL272" i="17"/>
  <c r="BK272" i="17"/>
  <c r="BJ272" i="17"/>
  <c r="BI272" i="17"/>
  <c r="BH272" i="17"/>
  <c r="BG272" i="17"/>
  <c r="BF272" i="17"/>
  <c r="BE272" i="17"/>
  <c r="BD272" i="17"/>
  <c r="BC272" i="17"/>
  <c r="BB272" i="17"/>
  <c r="BA272" i="17"/>
  <c r="AZ272" i="17"/>
  <c r="AY272" i="17"/>
  <c r="AX272" i="17"/>
  <c r="AW272" i="17"/>
  <c r="AV272" i="17"/>
  <c r="AU272" i="17"/>
  <c r="AT272" i="17"/>
  <c r="AS272" i="17"/>
  <c r="AR272" i="17"/>
  <c r="AQ272" i="17"/>
  <c r="AP272" i="17"/>
  <c r="AO272" i="17"/>
  <c r="BP271" i="17"/>
  <c r="BO271" i="17"/>
  <c r="BN271" i="17"/>
  <c r="BM271" i="17"/>
  <c r="BL271" i="17"/>
  <c r="BK271" i="17"/>
  <c r="BJ271" i="17"/>
  <c r="BI271" i="17"/>
  <c r="BH271" i="17"/>
  <c r="BG271" i="17"/>
  <c r="BF271" i="17"/>
  <c r="BE271" i="17"/>
  <c r="BD271" i="17"/>
  <c r="BC271" i="17"/>
  <c r="BB271" i="17"/>
  <c r="BA271" i="17"/>
  <c r="AZ271" i="17"/>
  <c r="AY271" i="17"/>
  <c r="AX271" i="17"/>
  <c r="AW271" i="17"/>
  <c r="AV271" i="17"/>
  <c r="AU271" i="17"/>
  <c r="AT271" i="17"/>
  <c r="AS271" i="17"/>
  <c r="AR271" i="17"/>
  <c r="AQ271" i="17"/>
  <c r="AP271" i="17"/>
  <c r="AO271" i="17"/>
  <c r="BP270" i="17"/>
  <c r="BO270" i="17"/>
  <c r="BN270" i="17"/>
  <c r="BM270" i="17"/>
  <c r="BL270" i="17"/>
  <c r="BK270" i="17"/>
  <c r="BJ270" i="17"/>
  <c r="BI270" i="17"/>
  <c r="BH270" i="17"/>
  <c r="BG270" i="17"/>
  <c r="BF270" i="17"/>
  <c r="BE270" i="17"/>
  <c r="BD270" i="17"/>
  <c r="BC270" i="17"/>
  <c r="BB270" i="17"/>
  <c r="BA270" i="17"/>
  <c r="AZ270" i="17"/>
  <c r="AY270" i="17"/>
  <c r="AX270" i="17"/>
  <c r="AW270" i="17"/>
  <c r="AV270" i="17"/>
  <c r="AU270" i="17"/>
  <c r="AT270" i="17"/>
  <c r="AS270" i="17"/>
  <c r="AR270" i="17"/>
  <c r="AQ270" i="17"/>
  <c r="AP270" i="17"/>
  <c r="AO270" i="17"/>
  <c r="BP269" i="17"/>
  <c r="BO269" i="17"/>
  <c r="BN269" i="17"/>
  <c r="BM269" i="17"/>
  <c r="BL269" i="17"/>
  <c r="BK269" i="17"/>
  <c r="BJ269" i="17"/>
  <c r="BI269" i="17"/>
  <c r="BH269" i="17"/>
  <c r="BG269" i="17"/>
  <c r="BF269" i="17"/>
  <c r="BE269" i="17"/>
  <c r="BD269" i="17"/>
  <c r="BC269" i="17"/>
  <c r="BB269" i="17"/>
  <c r="BA269" i="17"/>
  <c r="AZ269" i="17"/>
  <c r="AY269" i="17"/>
  <c r="AX269" i="17"/>
  <c r="AW269" i="17"/>
  <c r="AV269" i="17"/>
  <c r="AU269" i="17"/>
  <c r="AT269" i="17"/>
  <c r="AS269" i="17"/>
  <c r="AR269" i="17"/>
  <c r="AQ269" i="17"/>
  <c r="AP269" i="17"/>
  <c r="AO269" i="17"/>
  <c r="BP268" i="17"/>
  <c r="BO268" i="17"/>
  <c r="BN268" i="17"/>
  <c r="BM268" i="17"/>
  <c r="BL268" i="17"/>
  <c r="BK268" i="17"/>
  <c r="BJ268" i="17"/>
  <c r="BI268" i="17"/>
  <c r="BH268" i="17"/>
  <c r="BG268" i="17"/>
  <c r="BF268" i="17"/>
  <c r="BE268" i="17"/>
  <c r="BD268" i="17"/>
  <c r="BC268" i="17"/>
  <c r="BB268" i="17"/>
  <c r="BA268" i="17"/>
  <c r="AZ268" i="17"/>
  <c r="AY268" i="17"/>
  <c r="AX268" i="17"/>
  <c r="AW268" i="17"/>
  <c r="AV268" i="17"/>
  <c r="AU268" i="17"/>
  <c r="AT268" i="17"/>
  <c r="AS268" i="17"/>
  <c r="AR268" i="17"/>
  <c r="AQ268" i="17"/>
  <c r="AP268" i="17"/>
  <c r="AO268" i="17"/>
  <c r="BP267" i="17"/>
  <c r="BO267" i="17"/>
  <c r="BN267" i="17"/>
  <c r="BM267" i="17"/>
  <c r="BL267" i="17"/>
  <c r="BK267" i="17"/>
  <c r="BJ267" i="17"/>
  <c r="BI267" i="17"/>
  <c r="BH267" i="17"/>
  <c r="BG267" i="17"/>
  <c r="BF267" i="17"/>
  <c r="BE267" i="17"/>
  <c r="BD267" i="17"/>
  <c r="BC267" i="17"/>
  <c r="BB267" i="17"/>
  <c r="BA267" i="17"/>
  <c r="AZ267" i="17"/>
  <c r="AY267" i="17"/>
  <c r="AX267" i="17"/>
  <c r="AW267" i="17"/>
  <c r="AV267" i="17"/>
  <c r="AU267" i="17"/>
  <c r="AT267" i="17"/>
  <c r="AS267" i="17"/>
  <c r="AR267" i="17"/>
  <c r="AQ267" i="17"/>
  <c r="AP267" i="17"/>
  <c r="AO267" i="17"/>
  <c r="BP266" i="17"/>
  <c r="BO266" i="17"/>
  <c r="BN266" i="17"/>
  <c r="BM266" i="17"/>
  <c r="BL266" i="17"/>
  <c r="BK266" i="17"/>
  <c r="BJ266" i="17"/>
  <c r="BI266" i="17"/>
  <c r="BH266" i="17"/>
  <c r="BG266" i="17"/>
  <c r="BF266" i="17"/>
  <c r="BE266" i="17"/>
  <c r="BD266" i="17"/>
  <c r="BC266" i="17"/>
  <c r="BB266" i="17"/>
  <c r="BA266" i="17"/>
  <c r="AZ266" i="17"/>
  <c r="AY266" i="17"/>
  <c r="AX266" i="17"/>
  <c r="AW266" i="17"/>
  <c r="AV266" i="17"/>
  <c r="AU266" i="17"/>
  <c r="AT266" i="17"/>
  <c r="AS266" i="17"/>
  <c r="AR266" i="17"/>
  <c r="AQ266" i="17"/>
  <c r="AP266" i="17"/>
  <c r="AO266" i="17"/>
  <c r="BP265" i="17"/>
  <c r="BO265" i="17"/>
  <c r="BN265" i="17"/>
  <c r="BM265" i="17"/>
  <c r="BL265" i="17"/>
  <c r="BK265" i="17"/>
  <c r="BJ265" i="17"/>
  <c r="BI265" i="17"/>
  <c r="BH265" i="17"/>
  <c r="BG265" i="17"/>
  <c r="BF265" i="17"/>
  <c r="BE265" i="17"/>
  <c r="BD265" i="17"/>
  <c r="BC265" i="17"/>
  <c r="BB265" i="17"/>
  <c r="BA265" i="17"/>
  <c r="AZ265" i="17"/>
  <c r="AY265" i="17"/>
  <c r="AX265" i="17"/>
  <c r="AW265" i="17"/>
  <c r="AV265" i="17"/>
  <c r="AU265" i="17"/>
  <c r="AT265" i="17"/>
  <c r="AS265" i="17"/>
  <c r="AR265" i="17"/>
  <c r="AQ265" i="17"/>
  <c r="AP265" i="17"/>
  <c r="AO265" i="17"/>
  <c r="BP264" i="17"/>
  <c r="BO264" i="17"/>
  <c r="BN264" i="17"/>
  <c r="BM264" i="17"/>
  <c r="BL264" i="17"/>
  <c r="BK264" i="17"/>
  <c r="BJ264" i="17"/>
  <c r="BI264" i="17"/>
  <c r="BH264" i="17"/>
  <c r="BG264" i="17"/>
  <c r="BF264" i="17"/>
  <c r="BE264" i="17"/>
  <c r="BD264" i="17"/>
  <c r="BC264" i="17"/>
  <c r="BB264" i="17"/>
  <c r="BA264" i="17"/>
  <c r="AZ264" i="17"/>
  <c r="AY264" i="17"/>
  <c r="AX264" i="17"/>
  <c r="AW264" i="17"/>
  <c r="AV264" i="17"/>
  <c r="AU264" i="17"/>
  <c r="AT264" i="17"/>
  <c r="AS264" i="17"/>
  <c r="AR264" i="17"/>
  <c r="AQ264" i="17"/>
  <c r="AP264" i="17"/>
  <c r="AO264" i="17"/>
  <c r="BP263" i="17"/>
  <c r="BO263" i="17"/>
  <c r="BN263" i="17"/>
  <c r="BM263" i="17"/>
  <c r="BL263" i="17"/>
  <c r="BK263" i="17"/>
  <c r="BJ263" i="17"/>
  <c r="BI263" i="17"/>
  <c r="BH263" i="17"/>
  <c r="BG263" i="17"/>
  <c r="BF263" i="17"/>
  <c r="BE263" i="17"/>
  <c r="BD263" i="17"/>
  <c r="BC263" i="17"/>
  <c r="BB263" i="17"/>
  <c r="BA263" i="17"/>
  <c r="AZ263" i="17"/>
  <c r="AY263" i="17"/>
  <c r="AX263" i="17"/>
  <c r="AW263" i="17"/>
  <c r="AV263" i="17"/>
  <c r="AU263" i="17"/>
  <c r="AT263" i="17"/>
  <c r="AS263" i="17"/>
  <c r="AR263" i="17"/>
  <c r="AQ263" i="17"/>
  <c r="AP263" i="17"/>
  <c r="AO263" i="17"/>
  <c r="BP262" i="17"/>
  <c r="BO262" i="17"/>
  <c r="BN262" i="17"/>
  <c r="BM262" i="17"/>
  <c r="BL262" i="17"/>
  <c r="BK262" i="17"/>
  <c r="BJ262" i="17"/>
  <c r="BI262" i="17"/>
  <c r="BH262" i="17"/>
  <c r="BG262" i="17"/>
  <c r="BF262" i="17"/>
  <c r="BE262" i="17"/>
  <c r="BD262" i="17"/>
  <c r="BC262" i="17"/>
  <c r="BB262" i="17"/>
  <c r="BA262" i="17"/>
  <c r="AZ262" i="17"/>
  <c r="AY262" i="17"/>
  <c r="AX262" i="17"/>
  <c r="AW262" i="17"/>
  <c r="AV262" i="17"/>
  <c r="AU262" i="17"/>
  <c r="AT262" i="17"/>
  <c r="AS262" i="17"/>
  <c r="AR262" i="17"/>
  <c r="AQ262" i="17"/>
  <c r="AP262" i="17"/>
  <c r="AO262" i="17"/>
  <c r="BP261" i="17"/>
  <c r="BO261" i="17"/>
  <c r="BN261" i="17"/>
  <c r="BM261" i="17"/>
  <c r="BL261" i="17"/>
  <c r="BK261" i="17"/>
  <c r="BJ261" i="17"/>
  <c r="BI261" i="17"/>
  <c r="BH261" i="17"/>
  <c r="BG261" i="17"/>
  <c r="BF261" i="17"/>
  <c r="BE261" i="17"/>
  <c r="BD261" i="17"/>
  <c r="BC261" i="17"/>
  <c r="BB261" i="17"/>
  <c r="BA261" i="17"/>
  <c r="AZ261" i="17"/>
  <c r="AY261" i="17"/>
  <c r="AX261" i="17"/>
  <c r="AW261" i="17"/>
  <c r="AV261" i="17"/>
  <c r="AU261" i="17"/>
  <c r="AT261" i="17"/>
  <c r="AS261" i="17"/>
  <c r="AR261" i="17"/>
  <c r="AQ261" i="17"/>
  <c r="AP261" i="17"/>
  <c r="AO261" i="17"/>
  <c r="BP260" i="17"/>
  <c r="BO260" i="17"/>
  <c r="BN260" i="17"/>
  <c r="BM260" i="17"/>
  <c r="BL260" i="17"/>
  <c r="BK260" i="17"/>
  <c r="BJ260" i="17"/>
  <c r="BI260" i="17"/>
  <c r="BH260" i="17"/>
  <c r="BG260" i="17"/>
  <c r="BF260" i="17"/>
  <c r="BE260" i="17"/>
  <c r="BD260" i="17"/>
  <c r="BC260" i="17"/>
  <c r="BB260" i="17"/>
  <c r="BA260" i="17"/>
  <c r="AZ260" i="17"/>
  <c r="AY260" i="17"/>
  <c r="AX260" i="17"/>
  <c r="AW260" i="17"/>
  <c r="AV260" i="17"/>
  <c r="AU260" i="17"/>
  <c r="AT260" i="17"/>
  <c r="AS260" i="17"/>
  <c r="AR260" i="17"/>
  <c r="AQ260" i="17"/>
  <c r="AP260" i="17"/>
  <c r="AO260" i="17"/>
  <c r="AI260" i="17"/>
  <c r="AH260" i="17"/>
  <c r="AG260" i="17"/>
  <c r="AF260" i="17"/>
  <c r="AE260" i="17"/>
  <c r="AD260" i="17"/>
  <c r="AI257" i="17"/>
  <c r="AH257" i="17"/>
  <c r="AG257" i="17"/>
  <c r="AG246" i="17" s="1"/>
  <c r="AF257" i="17"/>
  <c r="AE257" i="17"/>
  <c r="AD257" i="17"/>
  <c r="AD246" i="17" s="1"/>
  <c r="AC257" i="17"/>
  <c r="AB257" i="17"/>
  <c r="AB246" i="17" s="1"/>
  <c r="AA257" i="17"/>
  <c r="Z257" i="17"/>
  <c r="Y257" i="17"/>
  <c r="X257" i="17"/>
  <c r="W257" i="17"/>
  <c r="V257" i="17"/>
  <c r="U257" i="17"/>
  <c r="T257" i="17"/>
  <c r="S257" i="17"/>
  <c r="R257" i="17"/>
  <c r="Q257" i="17"/>
  <c r="P257" i="17"/>
  <c r="O257" i="17"/>
  <c r="N257" i="17"/>
  <c r="M257" i="17"/>
  <c r="N246" i="17" s="1"/>
  <c r="L257" i="17"/>
  <c r="K257" i="17"/>
  <c r="J257" i="17"/>
  <c r="I257" i="17"/>
  <c r="H257" i="17"/>
  <c r="H246" i="17" s="1"/>
  <c r="G257" i="17"/>
  <c r="F257" i="17"/>
  <c r="E257" i="17"/>
  <c r="D257" i="17"/>
  <c r="C257" i="17"/>
  <c r="B257" i="17"/>
  <c r="U246" i="17"/>
  <c r="T246" i="17"/>
  <c r="K246" i="17"/>
  <c r="F246" i="17"/>
  <c r="E246" i="17"/>
  <c r="D246" i="17"/>
  <c r="B246" i="17"/>
  <c r="AI245" i="17"/>
  <c r="AH245" i="17"/>
  <c r="AG245" i="17"/>
  <c r="AF245" i="17"/>
  <c r="AE245" i="17"/>
  <c r="AD245" i="17"/>
  <c r="AI229" i="17"/>
  <c r="AH229" i="17"/>
  <c r="AG229" i="17"/>
  <c r="AF229" i="17"/>
  <c r="AE229" i="17"/>
  <c r="AD229" i="17"/>
  <c r="AI226" i="17"/>
  <c r="AH226" i="17"/>
  <c r="AG226" i="17"/>
  <c r="AF226" i="17"/>
  <c r="AE226" i="17"/>
  <c r="AD226" i="17"/>
  <c r="AC226" i="17"/>
  <c r="AB226" i="17"/>
  <c r="AA226" i="17"/>
  <c r="Z226" i="17"/>
  <c r="D226" i="17"/>
  <c r="C226" i="17"/>
  <c r="B226" i="17"/>
  <c r="S226" i="17"/>
  <c r="S27" i="17" s="1"/>
  <c r="Q226" i="17"/>
  <c r="Q27" i="17" s="1"/>
  <c r="AI213" i="17"/>
  <c r="AH213" i="17"/>
  <c r="AG213" i="17"/>
  <c r="AF213" i="17"/>
  <c r="AE213" i="17"/>
  <c r="AD213" i="17"/>
  <c r="AI210" i="17"/>
  <c r="AH210" i="17"/>
  <c r="AG210" i="17"/>
  <c r="AF210" i="17"/>
  <c r="AE210" i="17"/>
  <c r="AD210" i="17"/>
  <c r="AC210" i="17"/>
  <c r="AB210" i="17"/>
  <c r="AA210" i="17"/>
  <c r="Z210" i="17"/>
  <c r="AF199" i="17" s="1"/>
  <c r="F210" i="17"/>
  <c r="F24" i="17" s="1"/>
  <c r="D210" i="17"/>
  <c r="C210" i="17"/>
  <c r="B210" i="17"/>
  <c r="S210" i="17"/>
  <c r="S24" i="17" s="1"/>
  <c r="S25" i="17" s="1"/>
  <c r="R210" i="17"/>
  <c r="R24" i="17" s="1"/>
  <c r="O210" i="17"/>
  <c r="O24" i="17" s="1"/>
  <c r="E210" i="17"/>
  <c r="E24" i="17" s="1"/>
  <c r="AI197" i="17"/>
  <c r="AH197" i="17"/>
  <c r="AG197" i="17"/>
  <c r="AF197" i="17"/>
  <c r="AE197" i="17"/>
  <c r="AD197" i="17"/>
  <c r="AI181" i="17"/>
  <c r="AH181" i="17"/>
  <c r="AG181" i="17"/>
  <c r="AF181" i="17"/>
  <c r="AE181" i="17"/>
  <c r="AD181" i="17"/>
  <c r="BP177" i="17"/>
  <c r="BO177" i="17"/>
  <c r="BN177" i="17"/>
  <c r="BM177" i="17"/>
  <c r="BL177" i="17"/>
  <c r="BK177" i="17"/>
  <c r="BJ177" i="17"/>
  <c r="BI177" i="17"/>
  <c r="BH177" i="17"/>
  <c r="BG177" i="17"/>
  <c r="BF177" i="17"/>
  <c r="BE177" i="17"/>
  <c r="BD177" i="17"/>
  <c r="BC177" i="17"/>
  <c r="BB177" i="17"/>
  <c r="BA177" i="17"/>
  <c r="AZ177" i="17"/>
  <c r="AY177" i="17"/>
  <c r="AX177" i="17"/>
  <c r="AW177" i="17"/>
  <c r="AV177" i="17"/>
  <c r="AU177" i="17"/>
  <c r="AT177" i="17"/>
  <c r="AS177" i="17"/>
  <c r="AR177" i="17"/>
  <c r="AQ177" i="17"/>
  <c r="AP177" i="17"/>
  <c r="AO177" i="17"/>
  <c r="BP176" i="17"/>
  <c r="BO176" i="17"/>
  <c r="BN176" i="17"/>
  <c r="BM176" i="17"/>
  <c r="BL176" i="17"/>
  <c r="BK176" i="17"/>
  <c r="BJ176" i="17"/>
  <c r="BI176" i="17"/>
  <c r="BH176" i="17"/>
  <c r="BG176" i="17"/>
  <c r="BF176" i="17"/>
  <c r="BE176" i="17"/>
  <c r="BD176" i="17"/>
  <c r="BC176" i="17"/>
  <c r="BB176" i="17"/>
  <c r="BA176" i="17"/>
  <c r="AZ176" i="17"/>
  <c r="AY176" i="17"/>
  <c r="AX176" i="17"/>
  <c r="AW176" i="17"/>
  <c r="AV176" i="17"/>
  <c r="AU176" i="17"/>
  <c r="AT176" i="17"/>
  <c r="AS176" i="17"/>
  <c r="AR176" i="17"/>
  <c r="AQ176" i="17"/>
  <c r="AP176" i="17"/>
  <c r="AO176" i="17"/>
  <c r="BP175" i="17"/>
  <c r="BO175" i="17"/>
  <c r="BN175" i="17"/>
  <c r="BM175" i="17"/>
  <c r="BL175" i="17"/>
  <c r="BK175" i="17"/>
  <c r="BJ175" i="17"/>
  <c r="BI175" i="17"/>
  <c r="BH175" i="17"/>
  <c r="BG175" i="17"/>
  <c r="BF175" i="17"/>
  <c r="BE175" i="17"/>
  <c r="BD175" i="17"/>
  <c r="BC175" i="17"/>
  <c r="BB175" i="17"/>
  <c r="BA175" i="17"/>
  <c r="AZ175" i="17"/>
  <c r="AY175" i="17"/>
  <c r="AX175" i="17"/>
  <c r="AW175" i="17"/>
  <c r="AV175" i="17"/>
  <c r="AU175" i="17"/>
  <c r="AT175" i="17"/>
  <c r="AS175" i="17"/>
  <c r="AR175" i="17"/>
  <c r="AQ175" i="17"/>
  <c r="AP175" i="17"/>
  <c r="AO175" i="17"/>
  <c r="BP174" i="17"/>
  <c r="BO174" i="17"/>
  <c r="BN174" i="17"/>
  <c r="BM174" i="17"/>
  <c r="BL174" i="17"/>
  <c r="BK174" i="17"/>
  <c r="BJ174" i="17"/>
  <c r="BI174" i="17"/>
  <c r="BH174" i="17"/>
  <c r="BG174" i="17"/>
  <c r="BF174" i="17"/>
  <c r="BE174" i="17"/>
  <c r="BD174" i="17"/>
  <c r="BC174" i="17"/>
  <c r="BB174" i="17"/>
  <c r="BA174" i="17"/>
  <c r="AZ174" i="17"/>
  <c r="AY174" i="17"/>
  <c r="AX174" i="17"/>
  <c r="AW174" i="17"/>
  <c r="AV174" i="17"/>
  <c r="AU174" i="17"/>
  <c r="AT174" i="17"/>
  <c r="AS174" i="17"/>
  <c r="AR174" i="17"/>
  <c r="AQ174" i="17"/>
  <c r="AP174" i="17"/>
  <c r="AO174" i="17"/>
  <c r="BP173" i="17"/>
  <c r="BO173" i="17"/>
  <c r="BN173" i="17"/>
  <c r="BM173" i="17"/>
  <c r="BL173" i="17"/>
  <c r="BK173" i="17"/>
  <c r="BJ173" i="17"/>
  <c r="BI173" i="17"/>
  <c r="BH173" i="17"/>
  <c r="BG173" i="17"/>
  <c r="BF173" i="17"/>
  <c r="BE173" i="17"/>
  <c r="BD173" i="17"/>
  <c r="BC173" i="17"/>
  <c r="BB173" i="17"/>
  <c r="BA173" i="17"/>
  <c r="AZ173" i="17"/>
  <c r="AY173" i="17"/>
  <c r="AX173" i="17"/>
  <c r="AW173" i="17"/>
  <c r="AV173" i="17"/>
  <c r="AU173" i="17"/>
  <c r="AT173" i="17"/>
  <c r="AS173" i="17"/>
  <c r="AR173" i="17"/>
  <c r="AQ173" i="17"/>
  <c r="AP173" i="17"/>
  <c r="AO173" i="17"/>
  <c r="BP172" i="17"/>
  <c r="BO172" i="17"/>
  <c r="BN172" i="17"/>
  <c r="BM172" i="17"/>
  <c r="BL172" i="17"/>
  <c r="BK172" i="17"/>
  <c r="BJ172" i="17"/>
  <c r="BI172" i="17"/>
  <c r="BH172" i="17"/>
  <c r="BG172" i="17"/>
  <c r="BF172" i="17"/>
  <c r="BE172" i="17"/>
  <c r="BD172" i="17"/>
  <c r="BC172" i="17"/>
  <c r="BB172" i="17"/>
  <c r="BA172" i="17"/>
  <c r="AZ172" i="17"/>
  <c r="AY172" i="17"/>
  <c r="AX172" i="17"/>
  <c r="AW172" i="17"/>
  <c r="AV172" i="17"/>
  <c r="AU172" i="17"/>
  <c r="AT172" i="17"/>
  <c r="AS172" i="17"/>
  <c r="AR172" i="17"/>
  <c r="AQ172" i="17"/>
  <c r="AP172" i="17"/>
  <c r="AO172" i="17"/>
  <c r="BP171" i="17"/>
  <c r="BO171" i="17"/>
  <c r="BN171" i="17"/>
  <c r="BM171" i="17"/>
  <c r="BL171" i="17"/>
  <c r="BK171" i="17"/>
  <c r="BJ171" i="17"/>
  <c r="BI171" i="17"/>
  <c r="BH171" i="17"/>
  <c r="BG171" i="17"/>
  <c r="BF171" i="17"/>
  <c r="BE171" i="17"/>
  <c r="BD171" i="17"/>
  <c r="BC171" i="17"/>
  <c r="BB171" i="17"/>
  <c r="BA171" i="17"/>
  <c r="AZ171" i="17"/>
  <c r="AY171" i="17"/>
  <c r="AX171" i="17"/>
  <c r="AW171" i="17"/>
  <c r="AV171" i="17"/>
  <c r="AU171" i="17"/>
  <c r="AT171" i="17"/>
  <c r="AS171" i="17"/>
  <c r="AR171" i="17"/>
  <c r="AQ171" i="17"/>
  <c r="AP171" i="17"/>
  <c r="AO171" i="17"/>
  <c r="BP170" i="17"/>
  <c r="BO170" i="17"/>
  <c r="BN170" i="17"/>
  <c r="BM170" i="17"/>
  <c r="BL170" i="17"/>
  <c r="BK170" i="17"/>
  <c r="BJ170" i="17"/>
  <c r="BI170" i="17"/>
  <c r="BH170" i="17"/>
  <c r="BG170" i="17"/>
  <c r="BF170" i="17"/>
  <c r="BE170" i="17"/>
  <c r="BD170" i="17"/>
  <c r="BC170" i="17"/>
  <c r="BB170" i="17"/>
  <c r="BA170" i="17"/>
  <c r="AZ170" i="17"/>
  <c r="AY170" i="17"/>
  <c r="AX170" i="17"/>
  <c r="AW170" i="17"/>
  <c r="AV170" i="17"/>
  <c r="AU170" i="17"/>
  <c r="AT170" i="17"/>
  <c r="AS170" i="17"/>
  <c r="AR170" i="17"/>
  <c r="AQ170" i="17"/>
  <c r="AP170" i="17"/>
  <c r="AO170" i="17"/>
  <c r="BP169" i="17"/>
  <c r="BO169" i="17"/>
  <c r="BN169" i="17"/>
  <c r="BM169" i="17"/>
  <c r="BL169" i="17"/>
  <c r="BK169" i="17"/>
  <c r="BJ169" i="17"/>
  <c r="BI169" i="17"/>
  <c r="BH169" i="17"/>
  <c r="BG169" i="17"/>
  <c r="BF169" i="17"/>
  <c r="BE169" i="17"/>
  <c r="BD169" i="17"/>
  <c r="BC169" i="17"/>
  <c r="BB169" i="17"/>
  <c r="BA169" i="17"/>
  <c r="AZ169" i="17"/>
  <c r="AY169" i="17"/>
  <c r="AX169" i="17"/>
  <c r="AW169" i="17"/>
  <c r="AV169" i="17"/>
  <c r="AU169" i="17"/>
  <c r="AT169" i="17"/>
  <c r="AS169" i="17"/>
  <c r="AR169" i="17"/>
  <c r="AQ169" i="17"/>
  <c r="AP169" i="17"/>
  <c r="AO169" i="17"/>
  <c r="BP168" i="17"/>
  <c r="BO168" i="17"/>
  <c r="BN168" i="17"/>
  <c r="BM168" i="17"/>
  <c r="BL168" i="17"/>
  <c r="BK168" i="17"/>
  <c r="BJ168" i="17"/>
  <c r="BI168" i="17"/>
  <c r="BH168" i="17"/>
  <c r="BG168" i="17"/>
  <c r="BF168" i="17"/>
  <c r="BE168" i="17"/>
  <c r="BD168" i="17"/>
  <c r="BC168" i="17"/>
  <c r="BB168" i="17"/>
  <c r="BA168" i="17"/>
  <c r="AZ168" i="17"/>
  <c r="AY168" i="17"/>
  <c r="AX168" i="17"/>
  <c r="AW168" i="17"/>
  <c r="AV168" i="17"/>
  <c r="AU168" i="17"/>
  <c r="AT168" i="17"/>
  <c r="AS168" i="17"/>
  <c r="AR168" i="17"/>
  <c r="AQ168" i="17"/>
  <c r="AP168" i="17"/>
  <c r="AO168" i="17"/>
  <c r="BP167" i="17"/>
  <c r="BO167" i="17"/>
  <c r="BN167" i="17"/>
  <c r="BM167" i="17"/>
  <c r="BL167" i="17"/>
  <c r="BK167" i="17"/>
  <c r="BJ167" i="17"/>
  <c r="BI167" i="17"/>
  <c r="BH167" i="17"/>
  <c r="BG167" i="17"/>
  <c r="BF167" i="17"/>
  <c r="BE167" i="17"/>
  <c r="BD167" i="17"/>
  <c r="BC167" i="17"/>
  <c r="BB167" i="17"/>
  <c r="BA167" i="17"/>
  <c r="AZ167" i="17"/>
  <c r="AY167" i="17"/>
  <c r="AX167" i="17"/>
  <c r="AW167" i="17"/>
  <c r="AV167" i="17"/>
  <c r="AU167" i="17"/>
  <c r="AT167" i="17"/>
  <c r="AS167" i="17"/>
  <c r="AR167" i="17"/>
  <c r="AQ167" i="17"/>
  <c r="AP167" i="17"/>
  <c r="AO167" i="17"/>
  <c r="BP166" i="17"/>
  <c r="BO166" i="17"/>
  <c r="BN166" i="17"/>
  <c r="BM166" i="17"/>
  <c r="BL166" i="17"/>
  <c r="BK166" i="17"/>
  <c r="BJ166" i="17"/>
  <c r="BI166" i="17"/>
  <c r="BH166" i="17"/>
  <c r="BG166" i="17"/>
  <c r="BF166" i="17"/>
  <c r="BE166" i="17"/>
  <c r="BD166" i="17"/>
  <c r="BC166" i="17"/>
  <c r="BB166" i="17"/>
  <c r="BA166" i="17"/>
  <c r="AZ166" i="17"/>
  <c r="AY166" i="17"/>
  <c r="AX166" i="17"/>
  <c r="AW166" i="17"/>
  <c r="AV166" i="17"/>
  <c r="AU166" i="17"/>
  <c r="AT166" i="17"/>
  <c r="AS166" i="17"/>
  <c r="AR166" i="17"/>
  <c r="AQ166" i="17"/>
  <c r="AP166" i="17"/>
  <c r="AO166" i="17"/>
  <c r="BP165" i="17"/>
  <c r="BO165" i="17"/>
  <c r="BN165" i="17"/>
  <c r="BM165" i="17"/>
  <c r="BL165" i="17"/>
  <c r="BK165" i="17"/>
  <c r="BJ165" i="17"/>
  <c r="BI165" i="17"/>
  <c r="BH165" i="17"/>
  <c r="BG165" i="17"/>
  <c r="BF165" i="17"/>
  <c r="BE165" i="17"/>
  <c r="BD165" i="17"/>
  <c r="BC165" i="17"/>
  <c r="BB165" i="17"/>
  <c r="BA165" i="17"/>
  <c r="AZ165" i="17"/>
  <c r="AY165" i="17"/>
  <c r="AX165" i="17"/>
  <c r="AW165" i="17"/>
  <c r="AV165" i="17"/>
  <c r="AU165" i="17"/>
  <c r="AT165" i="17"/>
  <c r="AS165" i="17"/>
  <c r="AR165" i="17"/>
  <c r="AQ165" i="17"/>
  <c r="AP165" i="17"/>
  <c r="AO165" i="17"/>
  <c r="AI165" i="17"/>
  <c r="AH165" i="17"/>
  <c r="AG165" i="17"/>
  <c r="AF165" i="17"/>
  <c r="AE165" i="17"/>
  <c r="AD165" i="17"/>
  <c r="Y162" i="17"/>
  <c r="X162" i="17"/>
  <c r="W162" i="17"/>
  <c r="V162" i="17"/>
  <c r="V20" i="17" s="1"/>
  <c r="U162" i="17"/>
  <c r="U20" i="17" s="1"/>
  <c r="T162" i="17"/>
  <c r="T20" i="17" s="1"/>
  <c r="S162" i="17"/>
  <c r="R162" i="17"/>
  <c r="Q162" i="17"/>
  <c r="P162" i="17"/>
  <c r="O162" i="17"/>
  <c r="N162" i="17"/>
  <c r="N20" i="17" s="1"/>
  <c r="M162" i="17"/>
  <c r="L162" i="17"/>
  <c r="K162" i="17"/>
  <c r="J162" i="17"/>
  <c r="J20" i="17" s="1"/>
  <c r="I162" i="17"/>
  <c r="H162" i="17"/>
  <c r="G162" i="17"/>
  <c r="F162" i="17"/>
  <c r="E162" i="17"/>
  <c r="D162" i="17"/>
  <c r="C162" i="17"/>
  <c r="C20" i="17" s="1"/>
  <c r="B162" i="17"/>
  <c r="AI149" i="17"/>
  <c r="AH149" i="17"/>
  <c r="AG149" i="17"/>
  <c r="AF149" i="17"/>
  <c r="AE149" i="17"/>
  <c r="AD149" i="17"/>
  <c r="W146" i="17"/>
  <c r="V146" i="17"/>
  <c r="U146" i="17"/>
  <c r="U136" i="17" s="1"/>
  <c r="V137" i="5" s="1"/>
  <c r="T146" i="17"/>
  <c r="S146" i="17"/>
  <c r="R146" i="17"/>
  <c r="Q146" i="17"/>
  <c r="P146" i="17"/>
  <c r="Q147" i="5" s="1"/>
  <c r="O146" i="17"/>
  <c r="N146" i="17"/>
  <c r="M146" i="17"/>
  <c r="L146" i="17"/>
  <c r="K146" i="17"/>
  <c r="J146" i="17"/>
  <c r="I146" i="17"/>
  <c r="H146" i="17"/>
  <c r="G146" i="17"/>
  <c r="F146" i="17"/>
  <c r="E146" i="17"/>
  <c r="E135" i="17" s="1"/>
  <c r="F136" i="5" s="1"/>
  <c r="D146" i="17"/>
  <c r="D135" i="17" s="1"/>
  <c r="C146" i="17"/>
  <c r="B146" i="17"/>
  <c r="V136" i="17"/>
  <c r="V137" i="17" s="1"/>
  <c r="AJ135" i="17"/>
  <c r="X135" i="17"/>
  <c r="X136" i="17" s="1"/>
  <c r="W135" i="17"/>
  <c r="W136" i="17" s="1"/>
  <c r="V135" i="17"/>
  <c r="U135" i="17"/>
  <c r="S135" i="17"/>
  <c r="S136" i="17" s="1"/>
  <c r="S137" i="17" s="1"/>
  <c r="N135" i="17"/>
  <c r="O136" i="5" s="1"/>
  <c r="F135" i="17"/>
  <c r="F136" i="17" s="1"/>
  <c r="G137" i="5" s="1"/>
  <c r="C135" i="17"/>
  <c r="B135" i="17"/>
  <c r="B136" i="17" s="1"/>
  <c r="BF134" i="17"/>
  <c r="BE134" i="17"/>
  <c r="BD134" i="17"/>
  <c r="BC134" i="17"/>
  <c r="BB134" i="17"/>
  <c r="BA134" i="17"/>
  <c r="AZ134" i="17"/>
  <c r="AY134" i="17"/>
  <c r="AX134" i="17"/>
  <c r="AW134" i="17"/>
  <c r="AV134" i="17"/>
  <c r="AU134" i="17"/>
  <c r="AT134" i="17"/>
  <c r="AS134" i="17"/>
  <c r="AR134" i="17"/>
  <c r="AQ134" i="17"/>
  <c r="AP134" i="17"/>
  <c r="AI134" i="17"/>
  <c r="AH134" i="17"/>
  <c r="AG134" i="17"/>
  <c r="AF134" i="17"/>
  <c r="AE134" i="17"/>
  <c r="AD134" i="17"/>
  <c r="BO131" i="17"/>
  <c r="BL131" i="17"/>
  <c r="AU131" i="17"/>
  <c r="AT131" i="17"/>
  <c r="AS131" i="17"/>
  <c r="BK131" i="17" s="1"/>
  <c r="AR131" i="17"/>
  <c r="BJ131" i="17" s="1"/>
  <c r="AQ131" i="17"/>
  <c r="BI131" i="17" s="1"/>
  <c r="AP131" i="17"/>
  <c r="BH131" i="17" s="1"/>
  <c r="AO131" i="17"/>
  <c r="BO130" i="17"/>
  <c r="BM130" i="17"/>
  <c r="BL130" i="17"/>
  <c r="BK130" i="17"/>
  <c r="BJ130" i="17"/>
  <c r="BI130" i="17"/>
  <c r="BH130" i="17"/>
  <c r="BG130" i="17"/>
  <c r="BO129" i="17"/>
  <c r="BM129" i="17"/>
  <c r="BL129" i="17"/>
  <c r="BK129" i="17"/>
  <c r="BJ129" i="17"/>
  <c r="BI129" i="17"/>
  <c r="BH129" i="17"/>
  <c r="BG129" i="17"/>
  <c r="AC129" i="17"/>
  <c r="BC129" i="17" s="1"/>
  <c r="Z129" i="17"/>
  <c r="X129" i="17"/>
  <c r="AX129" i="17" s="1"/>
  <c r="BP129" i="17" s="1"/>
  <c r="BO128" i="17"/>
  <c r="BN128" i="17"/>
  <c r="BM128" i="17"/>
  <c r="BL128" i="17"/>
  <c r="BK128" i="17"/>
  <c r="BJ128" i="17"/>
  <c r="BI128" i="17"/>
  <c r="BH128" i="17"/>
  <c r="BG128" i="17"/>
  <c r="BO127" i="17"/>
  <c r="BN127" i="17"/>
  <c r="BM127" i="17"/>
  <c r="BL127" i="17"/>
  <c r="BK127" i="17"/>
  <c r="BJ127" i="17"/>
  <c r="BI127" i="17"/>
  <c r="BH127" i="17"/>
  <c r="BG127" i="17"/>
  <c r="BO126" i="17"/>
  <c r="BN126" i="17"/>
  <c r="BM126" i="17"/>
  <c r="BL126" i="17"/>
  <c r="BK126" i="17"/>
  <c r="BJ126" i="17"/>
  <c r="BI126" i="17"/>
  <c r="BQ126" i="17" s="1"/>
  <c r="BH126" i="17"/>
  <c r="BG126" i="17"/>
  <c r="BO125" i="17"/>
  <c r="BN125" i="17"/>
  <c r="BM125" i="17"/>
  <c r="BL125" i="17"/>
  <c r="BK125" i="17"/>
  <c r="BJ125" i="17"/>
  <c r="BI125" i="17"/>
  <c r="BH125" i="17"/>
  <c r="BG125" i="17"/>
  <c r="AC125" i="17"/>
  <c r="BC125" i="17" s="1"/>
  <c r="AB125" i="17"/>
  <c r="BB125" i="17" s="1"/>
  <c r="AA125" i="17"/>
  <c r="BA125" i="17" s="1"/>
  <c r="BO124" i="17"/>
  <c r="BN124" i="17"/>
  <c r="BM124" i="17"/>
  <c r="BL124" i="17"/>
  <c r="BK124" i="17"/>
  <c r="BJ124" i="17"/>
  <c r="BI124" i="17"/>
  <c r="BQ124" i="17" s="1"/>
  <c r="BH124" i="17"/>
  <c r="BG124" i="17"/>
  <c r="BO123" i="17"/>
  <c r="BN123" i="17"/>
  <c r="BM123" i="17"/>
  <c r="BL123" i="17"/>
  <c r="BK123" i="17"/>
  <c r="BJ123" i="17"/>
  <c r="BI123" i="17"/>
  <c r="BH123" i="17"/>
  <c r="BG123" i="17"/>
  <c r="BO122" i="17"/>
  <c r="BN122" i="17"/>
  <c r="BM122" i="17"/>
  <c r="BL122" i="17"/>
  <c r="BK122" i="17"/>
  <c r="BJ122" i="17"/>
  <c r="BI122" i="17"/>
  <c r="BQ122" i="17" s="1"/>
  <c r="BH122" i="17"/>
  <c r="BG122" i="17"/>
  <c r="AD122" i="17"/>
  <c r="BD122" i="17" s="1"/>
  <c r="BP121" i="17"/>
  <c r="BO121" i="17"/>
  <c r="BN121" i="17"/>
  <c r="BM121" i="17"/>
  <c r="BL121" i="17"/>
  <c r="BK121" i="17"/>
  <c r="BJ121" i="17"/>
  <c r="BI121" i="17"/>
  <c r="BH121" i="17"/>
  <c r="BP120" i="17"/>
  <c r="BO120" i="17"/>
  <c r="BN120" i="17"/>
  <c r="BM120" i="17"/>
  <c r="BL120" i="17"/>
  <c r="BK120" i="17"/>
  <c r="BJ120" i="17"/>
  <c r="BI120" i="17"/>
  <c r="BH120" i="17"/>
  <c r="X120" i="17"/>
  <c r="BP119" i="17"/>
  <c r="BO119" i="17"/>
  <c r="BN119" i="17"/>
  <c r="BM119" i="17"/>
  <c r="BL119" i="17"/>
  <c r="BK119" i="17"/>
  <c r="BJ119" i="17"/>
  <c r="BI119" i="17"/>
  <c r="BH119" i="17"/>
  <c r="BO118" i="17"/>
  <c r="AY118" i="17"/>
  <c r="BH118" i="17" s="1"/>
  <c r="AX118" i="17"/>
  <c r="BG118" i="17" s="1"/>
  <c r="BP118" i="17" s="1"/>
  <c r="AV118" i="17"/>
  <c r="BE118" i="17" s="1"/>
  <c r="BN118" i="17" s="1"/>
  <c r="AU118" i="17"/>
  <c r="BD118" i="17" s="1"/>
  <c r="BM118" i="17" s="1"/>
  <c r="AT118" i="17"/>
  <c r="BC118" i="17" s="1"/>
  <c r="BL118" i="17" s="1"/>
  <c r="AS118" i="17"/>
  <c r="BB118" i="17" s="1"/>
  <c r="BK118" i="17" s="1"/>
  <c r="AR118" i="17"/>
  <c r="BA118" i="17" s="1"/>
  <c r="BJ118" i="17" s="1"/>
  <c r="AQ118" i="17"/>
  <c r="AZ118" i="17" s="1"/>
  <c r="BI118" i="17" s="1"/>
  <c r="AP118" i="17"/>
  <c r="AO118" i="17"/>
  <c r="AI118" i="17"/>
  <c r="AH118" i="17"/>
  <c r="AG118" i="17"/>
  <c r="AF118" i="17"/>
  <c r="AE118" i="17"/>
  <c r="AD118" i="17"/>
  <c r="AV115" i="17"/>
  <c r="AU115" i="17"/>
  <c r="AT115" i="17"/>
  <c r="AS115" i="17"/>
  <c r="AR115" i="17"/>
  <c r="AQ115" i="17"/>
  <c r="AP115" i="17"/>
  <c r="AO115" i="17"/>
  <c r="AI115" i="17"/>
  <c r="AH115" i="17"/>
  <c r="AG115" i="17"/>
  <c r="D115" i="17"/>
  <c r="C115" i="17"/>
  <c r="B115" i="17"/>
  <c r="BE114" i="17"/>
  <c r="BD114" i="17"/>
  <c r="BC114" i="17"/>
  <c r="BB114" i="17"/>
  <c r="BA114" i="17"/>
  <c r="AY114" i="17"/>
  <c r="AX114" i="17"/>
  <c r="BE113" i="17"/>
  <c r="BD113" i="17"/>
  <c r="BC113" i="17"/>
  <c r="BB113" i="17"/>
  <c r="AA129" i="17"/>
  <c r="BA129" i="17" s="1"/>
  <c r="AX113" i="17"/>
  <c r="BE112" i="17"/>
  <c r="AJ112" i="17"/>
  <c r="BD112" i="17"/>
  <c r="BC112" i="17"/>
  <c r="BB112" i="17"/>
  <c r="BA112" i="17"/>
  <c r="AY112" i="17"/>
  <c r="AX112" i="17"/>
  <c r="BE111" i="17"/>
  <c r="BD111" i="17"/>
  <c r="BC111" i="17"/>
  <c r="BB111" i="17"/>
  <c r="AZ111" i="17"/>
  <c r="AY111" i="17"/>
  <c r="AX111" i="17"/>
  <c r="BA111" i="17"/>
  <c r="AM111" i="17"/>
  <c r="BD110" i="17"/>
  <c r="BA110" i="17"/>
  <c r="AZ110" i="17"/>
  <c r="AY110" i="17"/>
  <c r="AX110" i="17"/>
  <c r="BE110" i="17"/>
  <c r="BC110" i="17"/>
  <c r="BB110" i="17"/>
  <c r="AM109" i="17"/>
  <c r="BE109" i="17"/>
  <c r="BD109" i="17"/>
  <c r="BC109" i="17"/>
  <c r="BB109" i="17"/>
  <c r="BA109" i="17"/>
  <c r="AZ109" i="17"/>
  <c r="AY109" i="17"/>
  <c r="AX109" i="17"/>
  <c r="BC108" i="17"/>
  <c r="BB108" i="17"/>
  <c r="BA108" i="17"/>
  <c r="AZ108" i="17"/>
  <c r="BE108" i="17"/>
  <c r="BD108" i="17"/>
  <c r="AM108" i="17"/>
  <c r="AY108" i="17"/>
  <c r="AX108" i="17"/>
  <c r="AY107" i="17"/>
  <c r="AX107" i="17"/>
  <c r="BE107" i="17"/>
  <c r="BD107" i="17"/>
  <c r="BC107" i="17"/>
  <c r="BB107" i="17"/>
  <c r="BA107" i="17"/>
  <c r="AZ107" i="17"/>
  <c r="BA106" i="17"/>
  <c r="BE106" i="17"/>
  <c r="BD106" i="17"/>
  <c r="AZ106" i="17"/>
  <c r="AY106" i="17"/>
  <c r="AX106" i="17"/>
  <c r="BE105" i="17"/>
  <c r="BD105" i="17"/>
  <c r="BC105" i="17"/>
  <c r="BA105" i="17"/>
  <c r="AY105" i="17"/>
  <c r="BE104" i="17"/>
  <c r="BD104" i="17"/>
  <c r="BA104" i="17"/>
  <c r="AY104" i="17"/>
  <c r="BD103" i="17"/>
  <c r="BC103" i="17"/>
  <c r="BE103" i="17"/>
  <c r="BA103" i="17"/>
  <c r="AZ103" i="17"/>
  <c r="AY103" i="17"/>
  <c r="P115" i="17"/>
  <c r="P16" i="17" s="1"/>
  <c r="BA102" i="17"/>
  <c r="AT102" i="17"/>
  <c r="BC102" i="17" s="1"/>
  <c r="AS102" i="17"/>
  <c r="BB102" i="17" s="1"/>
  <c r="AR102" i="17"/>
  <c r="AQ102" i="17"/>
  <c r="AZ102" i="17" s="1"/>
  <c r="AP102" i="17"/>
  <c r="AY102" i="17" s="1"/>
  <c r="AO102" i="17"/>
  <c r="AX102" i="17" s="1"/>
  <c r="AI102" i="17"/>
  <c r="AH102" i="17"/>
  <c r="AG102" i="17"/>
  <c r="AF102" i="17"/>
  <c r="AE102" i="17"/>
  <c r="AV102" i="17" s="1"/>
  <c r="BE102" i="17" s="1"/>
  <c r="AD102" i="17"/>
  <c r="AU102" i="17" s="1"/>
  <c r="BD102" i="17" s="1"/>
  <c r="AI99" i="17"/>
  <c r="AH99" i="17"/>
  <c r="AG99" i="17"/>
  <c r="AF99" i="17"/>
  <c r="D99" i="17"/>
  <c r="C99" i="17"/>
  <c r="B99" i="17"/>
  <c r="AE130" i="17"/>
  <c r="AD130" i="17"/>
  <c r="BD130" i="17" s="1"/>
  <c r="AC130" i="17"/>
  <c r="BC130" i="17" s="1"/>
  <c r="AB130" i="17"/>
  <c r="BB130" i="17" s="1"/>
  <c r="AD129" i="17"/>
  <c r="BD129" i="17" s="1"/>
  <c r="AB129" i="17"/>
  <c r="BB129" i="17" s="1"/>
  <c r="AD128" i="17"/>
  <c r="BD128" i="17" s="1"/>
  <c r="Z128" i="17"/>
  <c r="X128" i="17"/>
  <c r="AX128" i="17" s="1"/>
  <c r="BP128" i="17" s="1"/>
  <c r="AE127" i="17"/>
  <c r="BE127" i="17" s="1"/>
  <c r="AD127" i="17"/>
  <c r="BD127" i="17" s="1"/>
  <c r="AC127" i="17"/>
  <c r="BC127" i="17" s="1"/>
  <c r="AB127" i="17"/>
  <c r="BB127" i="17" s="1"/>
  <c r="AA127" i="17"/>
  <c r="BA127" i="17" s="1"/>
  <c r="Z127" i="17"/>
  <c r="AZ127" i="17" s="1"/>
  <c r="Y127" i="17"/>
  <c r="AY127" i="17" s="1"/>
  <c r="X127" i="17"/>
  <c r="AX127" i="17" s="1"/>
  <c r="BP127" i="17" s="1"/>
  <c r="AE126" i="17"/>
  <c r="BE126" i="17" s="1"/>
  <c r="AD126" i="17"/>
  <c r="BD126" i="17" s="1"/>
  <c r="AA126" i="17"/>
  <c r="BA126" i="17" s="1"/>
  <c r="Z126" i="17"/>
  <c r="Y126" i="17"/>
  <c r="AY126" i="17" s="1"/>
  <c r="X126" i="17"/>
  <c r="AX126" i="17" s="1"/>
  <c r="BP126" i="17" s="1"/>
  <c r="AD125" i="17"/>
  <c r="BD125" i="17" s="1"/>
  <c r="AE124" i="17"/>
  <c r="BE124" i="17" s="1"/>
  <c r="AD124" i="17"/>
  <c r="BD124" i="17" s="1"/>
  <c r="AA124" i="17"/>
  <c r="BA124" i="17" s="1"/>
  <c r="X124" i="17"/>
  <c r="AX124" i="17" s="1"/>
  <c r="BP124" i="17" s="1"/>
  <c r="Z123" i="17"/>
  <c r="X123" i="17"/>
  <c r="AX123" i="17" s="1"/>
  <c r="BP123" i="17" s="1"/>
  <c r="AE122" i="17"/>
  <c r="AA122" i="17"/>
  <c r="BA122" i="17" s="1"/>
  <c r="Z122" i="17"/>
  <c r="Y122" i="17"/>
  <c r="AY122" i="17" s="1"/>
  <c r="AB121" i="17"/>
  <c r="BB121" i="17" s="1"/>
  <c r="AC120" i="17"/>
  <c r="BC120" i="17" s="1"/>
  <c r="AB120" i="17"/>
  <c r="BB120" i="17" s="1"/>
  <c r="Z120" i="17"/>
  <c r="G99" i="17"/>
  <c r="G11" i="17" s="1"/>
  <c r="AF119" i="17"/>
  <c r="AE119" i="17"/>
  <c r="BE119" i="17" s="1"/>
  <c r="AD119" i="17"/>
  <c r="AC119" i="17"/>
  <c r="I99" i="17"/>
  <c r="I11" i="17" s="1"/>
  <c r="AI86" i="17"/>
  <c r="AH86" i="17"/>
  <c r="AG86" i="17"/>
  <c r="AF86" i="17"/>
  <c r="AE86" i="17"/>
  <c r="AD86" i="17"/>
  <c r="AF83" i="17"/>
  <c r="AE83" i="17"/>
  <c r="AD83" i="17"/>
  <c r="AC83" i="17"/>
  <c r="AB83" i="17"/>
  <c r="AA83" i="17"/>
  <c r="Z83" i="17"/>
  <c r="Y83" i="17"/>
  <c r="X83" i="17"/>
  <c r="AF82" i="17"/>
  <c r="AE82" i="17"/>
  <c r="AD82" i="17"/>
  <c r="AC82" i="17"/>
  <c r="AB82" i="17"/>
  <c r="AA82" i="17"/>
  <c r="Z82" i="17"/>
  <c r="Y82" i="17"/>
  <c r="X82" i="17"/>
  <c r="AF81" i="17"/>
  <c r="AE81" i="17"/>
  <c r="AD81" i="17"/>
  <c r="AC81" i="17"/>
  <c r="AB81" i="17"/>
  <c r="AA81" i="17"/>
  <c r="Z81" i="17"/>
  <c r="Y81" i="17"/>
  <c r="X81" i="17"/>
  <c r="AF80" i="17"/>
  <c r="AE80" i="17"/>
  <c r="AD80" i="17"/>
  <c r="AC80" i="17"/>
  <c r="AB80" i="17"/>
  <c r="AA80" i="17"/>
  <c r="Z80" i="17"/>
  <c r="Y80" i="17"/>
  <c r="X80" i="17"/>
  <c r="AF79" i="17"/>
  <c r="AE79" i="17"/>
  <c r="AD79" i="17"/>
  <c r="AC79" i="17"/>
  <c r="AB79" i="17"/>
  <c r="AA79" i="17"/>
  <c r="Z79" i="17"/>
  <c r="Y79" i="17"/>
  <c r="X79" i="17"/>
  <c r="AF78" i="17"/>
  <c r="AE78" i="17"/>
  <c r="AD78" i="17"/>
  <c r="AC78" i="17"/>
  <c r="AB78" i="17"/>
  <c r="AA78" i="17"/>
  <c r="Z78" i="17"/>
  <c r="Y78" i="17"/>
  <c r="X78" i="17"/>
  <c r="AF77" i="17"/>
  <c r="AE77" i="17"/>
  <c r="AD77" i="17"/>
  <c r="AC77" i="17"/>
  <c r="AB77" i="17"/>
  <c r="AA77" i="17"/>
  <c r="Z77" i="17"/>
  <c r="Y77" i="17"/>
  <c r="X77" i="17"/>
  <c r="AF76" i="17"/>
  <c r="AE76" i="17"/>
  <c r="AD76" i="17"/>
  <c r="AC76" i="17"/>
  <c r="AB76" i="17"/>
  <c r="AA76" i="17"/>
  <c r="Z76" i="17"/>
  <c r="Y76" i="17"/>
  <c r="X76" i="17"/>
  <c r="AF75" i="17"/>
  <c r="AE75" i="17"/>
  <c r="AD75" i="17"/>
  <c r="AC75" i="17"/>
  <c r="AB75" i="17"/>
  <c r="AA75" i="17"/>
  <c r="Z75" i="17"/>
  <c r="Y75" i="17"/>
  <c r="X75" i="17"/>
  <c r="AF74" i="17"/>
  <c r="AE74" i="17"/>
  <c r="AD74" i="17"/>
  <c r="AC74" i="17"/>
  <c r="AB74" i="17"/>
  <c r="AA74" i="17"/>
  <c r="Z74" i="17"/>
  <c r="Y74" i="17"/>
  <c r="X74" i="17"/>
  <c r="AG73" i="17"/>
  <c r="AF73" i="17"/>
  <c r="AE73" i="17"/>
  <c r="AD73" i="17"/>
  <c r="AC73" i="17"/>
  <c r="AB73" i="17"/>
  <c r="AA73" i="17"/>
  <c r="Z73" i="17"/>
  <c r="Y73" i="17"/>
  <c r="X73" i="17"/>
  <c r="AG72" i="17"/>
  <c r="AF72" i="17"/>
  <c r="AE72" i="17"/>
  <c r="AD72" i="17"/>
  <c r="AC72" i="17"/>
  <c r="AB72" i="17"/>
  <c r="AA72" i="17"/>
  <c r="Z72" i="17"/>
  <c r="Y72" i="17"/>
  <c r="AI71" i="17"/>
  <c r="AH71" i="17"/>
  <c r="AG71" i="17"/>
  <c r="AF71" i="17"/>
  <c r="AE71" i="17"/>
  <c r="AD71" i="17"/>
  <c r="AE69" i="17"/>
  <c r="AU68" i="17"/>
  <c r="AT68" i="17"/>
  <c r="AE68" i="17"/>
  <c r="AD68" i="17"/>
  <c r="AC68" i="17"/>
  <c r="AB68" i="17"/>
  <c r="AA68" i="17"/>
  <c r="AQ68" i="17" s="1"/>
  <c r="Z68" i="17"/>
  <c r="AP68" i="17" s="1"/>
  <c r="Y68" i="17"/>
  <c r="AO68" i="17" s="1"/>
  <c r="X68" i="17"/>
  <c r="X10" i="17" s="1"/>
  <c r="AV67" i="17"/>
  <c r="AU67" i="17"/>
  <c r="AT67" i="17"/>
  <c r="AS67" i="17"/>
  <c r="AR67" i="17"/>
  <c r="AQ67" i="17"/>
  <c r="AP67" i="17"/>
  <c r="AO67" i="17"/>
  <c r="AV66" i="17"/>
  <c r="AU66" i="17"/>
  <c r="AT66" i="17"/>
  <c r="AS66" i="17"/>
  <c r="AR66" i="17"/>
  <c r="AQ66" i="17"/>
  <c r="AP66" i="17"/>
  <c r="AW66" i="17" s="1"/>
  <c r="AO66" i="17"/>
  <c r="AM66" i="17"/>
  <c r="AV65" i="17"/>
  <c r="AU65" i="17"/>
  <c r="AT65" i="17"/>
  <c r="AS65" i="17"/>
  <c r="AR65" i="17"/>
  <c r="AQ65" i="17"/>
  <c r="AP65" i="17"/>
  <c r="AO65" i="17"/>
  <c r="AM65" i="17"/>
  <c r="AV64" i="17"/>
  <c r="AU64" i="17"/>
  <c r="AT64" i="17"/>
  <c r="AS64" i="17"/>
  <c r="AR64" i="17"/>
  <c r="AQ64" i="17"/>
  <c r="AP64" i="17"/>
  <c r="AO64" i="17"/>
  <c r="AM64" i="17"/>
  <c r="AV63" i="17"/>
  <c r="AU63" i="17"/>
  <c r="AT63" i="17"/>
  <c r="AS63" i="17"/>
  <c r="AR63" i="17"/>
  <c r="AQ63" i="17"/>
  <c r="AP63" i="17"/>
  <c r="AW63" i="17" s="1"/>
  <c r="AO63" i="17"/>
  <c r="AM63" i="17"/>
  <c r="AW62" i="17"/>
  <c r="AV62" i="17"/>
  <c r="AU62" i="17"/>
  <c r="AT62" i="17"/>
  <c r="AS62" i="17"/>
  <c r="AR62" i="17"/>
  <c r="AQ62" i="17"/>
  <c r="AP62" i="17"/>
  <c r="AO62" i="17"/>
  <c r="G62" i="17"/>
  <c r="H63" i="5" s="1"/>
  <c r="AV61" i="17"/>
  <c r="AU61" i="17"/>
  <c r="AT61" i="17"/>
  <c r="AS61" i="17"/>
  <c r="AR61" i="17"/>
  <c r="AQ61" i="17"/>
  <c r="AP61" i="17"/>
  <c r="AO61" i="17"/>
  <c r="B61" i="17" s="1"/>
  <c r="C62" i="5" s="1"/>
  <c r="AV60" i="17"/>
  <c r="AU60" i="17"/>
  <c r="AT60" i="17"/>
  <c r="AS60" i="17"/>
  <c r="AR60" i="17"/>
  <c r="AQ60" i="17"/>
  <c r="AP60" i="17"/>
  <c r="AO60" i="17"/>
  <c r="AV59" i="17"/>
  <c r="AU59" i="17"/>
  <c r="AT59" i="17"/>
  <c r="AS59" i="17"/>
  <c r="AR59" i="17"/>
  <c r="AQ59" i="17"/>
  <c r="AP59" i="17"/>
  <c r="AW59" i="17" s="1"/>
  <c r="AO59" i="17"/>
  <c r="AV58" i="17"/>
  <c r="AU58" i="17"/>
  <c r="AT58" i="17"/>
  <c r="G58" i="17" s="1"/>
  <c r="H59" i="5" s="1"/>
  <c r="AS58" i="17"/>
  <c r="AR58" i="17"/>
  <c r="AQ58" i="17"/>
  <c r="AP58" i="17"/>
  <c r="AO58" i="17"/>
  <c r="AK58" i="17"/>
  <c r="AJ58" i="17"/>
  <c r="AV57" i="17"/>
  <c r="AU57" i="17"/>
  <c r="AT57" i="17"/>
  <c r="AS57" i="17"/>
  <c r="AR57" i="17"/>
  <c r="AQ57" i="17"/>
  <c r="D57" i="17" s="1"/>
  <c r="E58" i="5" s="1"/>
  <c r="AP57" i="17"/>
  <c r="AW57" i="17" s="1"/>
  <c r="AO57" i="17"/>
  <c r="B57" i="17" s="1"/>
  <c r="C58" i="5" s="1"/>
  <c r="AK57" i="17"/>
  <c r="AV56" i="17"/>
  <c r="AU56" i="17"/>
  <c r="AT56" i="17"/>
  <c r="AS56" i="17"/>
  <c r="AR56" i="17"/>
  <c r="AQ56" i="17"/>
  <c r="AP56" i="17"/>
  <c r="AO56" i="17"/>
  <c r="AK56" i="17"/>
  <c r="AS55" i="17"/>
  <c r="AR55" i="17"/>
  <c r="AQ55" i="17"/>
  <c r="AP55" i="17"/>
  <c r="AO55" i="17"/>
  <c r="AI55" i="17"/>
  <c r="AH55" i="17"/>
  <c r="AG55" i="17"/>
  <c r="AF55" i="17"/>
  <c r="AV55" i="17" s="1"/>
  <c r="AE55" i="17"/>
  <c r="AU55" i="17" s="1"/>
  <c r="AD55" i="17"/>
  <c r="AT55" i="17" s="1"/>
  <c r="AF54" i="17"/>
  <c r="AE54" i="17"/>
  <c r="Y51" i="17"/>
  <c r="P51" i="17"/>
  <c r="O51" i="17"/>
  <c r="N51" i="17"/>
  <c r="M51" i="17"/>
  <c r="Z45" i="17"/>
  <c r="Z48" i="17" s="1"/>
  <c r="B45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D45" i="17" s="1"/>
  <c r="C42" i="17"/>
  <c r="C45" i="17" s="1"/>
  <c r="B35" i="17"/>
  <c r="AI32" i="17"/>
  <c r="AH32" i="17"/>
  <c r="AG32" i="17"/>
  <c r="AF32" i="17"/>
  <c r="AE32" i="17"/>
  <c r="AD32" i="17"/>
  <c r="AC32" i="17"/>
  <c r="AB32" i="17"/>
  <c r="AA32" i="17"/>
  <c r="Z32" i="17"/>
  <c r="Z35" i="17" s="1"/>
  <c r="Z38" i="17" s="1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D35" i="17" s="1"/>
  <c r="C32" i="17"/>
  <c r="C35" i="17" s="1"/>
  <c r="B25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Y20" i="17"/>
  <c r="X20" i="17"/>
  <c r="W20" i="17"/>
  <c r="S20" i="17"/>
  <c r="R20" i="17"/>
  <c r="Q20" i="17"/>
  <c r="P20" i="17"/>
  <c r="O20" i="17"/>
  <c r="M20" i="17"/>
  <c r="L20" i="17"/>
  <c r="K20" i="17"/>
  <c r="I20" i="17"/>
  <c r="H20" i="17"/>
  <c r="G20" i="17"/>
  <c r="F20" i="17"/>
  <c r="E20" i="17"/>
  <c r="D20" i="17"/>
  <c r="B20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Y9" i="17" s="1"/>
  <c r="AF16" i="17"/>
  <c r="D16" i="17"/>
  <c r="C16" i="17"/>
  <c r="B16" i="17"/>
  <c r="AE10" i="17"/>
  <c r="AD10" i="17"/>
  <c r="AA10" i="17"/>
  <c r="AH9" i="17"/>
  <c r="AG9" i="17"/>
  <c r="AF9" i="17"/>
  <c r="AE9" i="17"/>
  <c r="AD9" i="17"/>
  <c r="AC9" i="17"/>
  <c r="AB9" i="17"/>
  <c r="AA9" i="17"/>
  <c r="Z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AB6" i="17"/>
  <c r="AA6" i="17"/>
  <c r="S6" i="17"/>
  <c r="U4797" i="15"/>
  <c r="T4797" i="15"/>
  <c r="S4797" i="15"/>
  <c r="R4797" i="15"/>
  <c r="N4797" i="15"/>
  <c r="M4797" i="15"/>
  <c r="L4797" i="15"/>
  <c r="K4797" i="15"/>
  <c r="J4797" i="15"/>
  <c r="I4797" i="15"/>
  <c r="H4797" i="15"/>
  <c r="G4797" i="15"/>
  <c r="F4797" i="15"/>
  <c r="E4797" i="15"/>
  <c r="D4797" i="15"/>
  <c r="C4797" i="15"/>
  <c r="F4779" i="15"/>
  <c r="E4779" i="15"/>
  <c r="D4779" i="15"/>
  <c r="C4779" i="15"/>
  <c r="B4779" i="15"/>
  <c r="AF4778" i="15"/>
  <c r="AF4797" i="15" s="1"/>
  <c r="AE4778" i="15"/>
  <c r="AE4797" i="15" s="1"/>
  <c r="AD4778" i="15"/>
  <c r="AD4797" i="15" s="1"/>
  <c r="AC4778" i="15"/>
  <c r="AC4797" i="15" s="1"/>
  <c r="AB4778" i="15"/>
  <c r="AB4797" i="15" s="1"/>
  <c r="AA4778" i="15"/>
  <c r="AA4797" i="15" s="1"/>
  <c r="Z4778" i="15"/>
  <c r="Z4797" i="15" s="1"/>
  <c r="Y4778" i="15"/>
  <c r="Y4797" i="15" s="1"/>
  <c r="X4778" i="15"/>
  <c r="X4797" i="15" s="1"/>
  <c r="W4778" i="15"/>
  <c r="W4797" i="15" s="1"/>
  <c r="V4778" i="15"/>
  <c r="V4797" i="15" s="1"/>
  <c r="U4778" i="15"/>
  <c r="T4778" i="15"/>
  <c r="S4778" i="15"/>
  <c r="R4778" i="15"/>
  <c r="N4778" i="15"/>
  <c r="M4778" i="15"/>
  <c r="L4778" i="15"/>
  <c r="K4778" i="15"/>
  <c r="J4778" i="15"/>
  <c r="I4778" i="15"/>
  <c r="H4778" i="15"/>
  <c r="G4778" i="15"/>
  <c r="F4778" i="15"/>
  <c r="E4778" i="15"/>
  <c r="D4778" i="15"/>
  <c r="C4778" i="15"/>
  <c r="B4778" i="15"/>
  <c r="AF4777" i="15"/>
  <c r="AE4777" i="15"/>
  <c r="AD4777" i="15"/>
  <c r="AC4777" i="15"/>
  <c r="AB4777" i="15"/>
  <c r="AA4777" i="15"/>
  <c r="Z4777" i="15"/>
  <c r="Y4777" i="15"/>
  <c r="X4777" i="15"/>
  <c r="W4777" i="15"/>
  <c r="V4777" i="15"/>
  <c r="U4777" i="15"/>
  <c r="T4777" i="15"/>
  <c r="S4777" i="15"/>
  <c r="R4777" i="15"/>
  <c r="N4777" i="15"/>
  <c r="M4777" i="15"/>
  <c r="L4777" i="15"/>
  <c r="K4777" i="15"/>
  <c r="J4777" i="15"/>
  <c r="I4777" i="15"/>
  <c r="H4777" i="15"/>
  <c r="G4777" i="15"/>
  <c r="F4777" i="15"/>
  <c r="E4777" i="15"/>
  <c r="D4777" i="15"/>
  <c r="C4777" i="15"/>
  <c r="B4777" i="15"/>
  <c r="AB4759" i="15"/>
  <c r="BP560" i="14"/>
  <c r="BO560" i="14"/>
  <c r="BN560" i="14"/>
  <c r="BL560" i="14"/>
  <c r="BK560" i="14"/>
  <c r="BJ560" i="14"/>
  <c r="BI560" i="14"/>
  <c r="BH560" i="14"/>
  <c r="BG560" i="14"/>
  <c r="BF560" i="14"/>
  <c r="BF512" i="14"/>
  <c r="BF51" i="14" s="1"/>
  <c r="BE512" i="14"/>
  <c r="BE51" i="14" s="1"/>
  <c r="BD512" i="14"/>
  <c r="BC512" i="14"/>
  <c r="BC51" i="14" s="1"/>
  <c r="BB512" i="14"/>
  <c r="BB51" i="14" s="1"/>
  <c r="BA512" i="14"/>
  <c r="BA51" i="14" s="1"/>
  <c r="AZ512" i="14"/>
  <c r="AZ51" i="14" s="1"/>
  <c r="AY512" i="14"/>
  <c r="AY51" i="14" s="1"/>
  <c r="AX512" i="14"/>
  <c r="AX51" i="14" s="1"/>
  <c r="AW512" i="14"/>
  <c r="AV512" i="14"/>
  <c r="AU512" i="14"/>
  <c r="AT512" i="14"/>
  <c r="T495" i="14"/>
  <c r="S495" i="14"/>
  <c r="R495" i="14"/>
  <c r="Q495" i="14"/>
  <c r="T494" i="14"/>
  <c r="S494" i="14"/>
  <c r="R494" i="14"/>
  <c r="Q494" i="14"/>
  <c r="T493" i="14"/>
  <c r="S493" i="14"/>
  <c r="R493" i="14"/>
  <c r="Q493" i="14"/>
  <c r="T492" i="14"/>
  <c r="S492" i="14"/>
  <c r="R492" i="14"/>
  <c r="Q492" i="14"/>
  <c r="T491" i="14"/>
  <c r="S491" i="14"/>
  <c r="R491" i="14"/>
  <c r="Q491" i="14"/>
  <c r="T490" i="14"/>
  <c r="S490" i="14"/>
  <c r="R490" i="14"/>
  <c r="Q490" i="14"/>
  <c r="T489" i="14"/>
  <c r="S489" i="14"/>
  <c r="R489" i="14"/>
  <c r="Q489" i="14"/>
  <c r="T488" i="14"/>
  <c r="S488" i="14"/>
  <c r="R488" i="14"/>
  <c r="Q488" i="14"/>
  <c r="U487" i="14"/>
  <c r="T487" i="14"/>
  <c r="S487" i="14"/>
  <c r="R487" i="14"/>
  <c r="Q487" i="14"/>
  <c r="U486" i="14"/>
  <c r="T486" i="14"/>
  <c r="S486" i="14"/>
  <c r="R486" i="14"/>
  <c r="Q486" i="14"/>
  <c r="U485" i="14"/>
  <c r="T485" i="14"/>
  <c r="S485" i="14"/>
  <c r="R485" i="14"/>
  <c r="Q485" i="14"/>
  <c r="BP481" i="14"/>
  <c r="BO481" i="14"/>
  <c r="BN481" i="14"/>
  <c r="BL480" i="14"/>
  <c r="BK480" i="14"/>
  <c r="BJ480" i="14"/>
  <c r="BI480" i="14"/>
  <c r="BH480" i="14"/>
  <c r="BG480" i="14"/>
  <c r="BF480" i="14"/>
  <c r="BE480" i="14"/>
  <c r="BD480" i="14"/>
  <c r="BC480" i="14"/>
  <c r="BB480" i="14"/>
  <c r="BA480" i="14"/>
  <c r="AZ480" i="14"/>
  <c r="AY480" i="14"/>
  <c r="AX480" i="14"/>
  <c r="AW480" i="14"/>
  <c r="AV480" i="14"/>
  <c r="AU480" i="14"/>
  <c r="AT480" i="14"/>
  <c r="AS480" i="14"/>
  <c r="AR480" i="14"/>
  <c r="AQ480" i="14"/>
  <c r="AP480" i="14"/>
  <c r="AO480" i="14"/>
  <c r="AN480" i="14"/>
  <c r="AM480" i="14"/>
  <c r="BL479" i="14"/>
  <c r="BK479" i="14"/>
  <c r="BJ479" i="14"/>
  <c r="BI479" i="14"/>
  <c r="BH479" i="14"/>
  <c r="BG479" i="14"/>
  <c r="BF479" i="14"/>
  <c r="BE479" i="14"/>
  <c r="BD479" i="14"/>
  <c r="BC479" i="14"/>
  <c r="BB479" i="14"/>
  <c r="BA479" i="14"/>
  <c r="AZ479" i="14"/>
  <c r="AY479" i="14"/>
  <c r="AX479" i="14"/>
  <c r="AW479" i="14"/>
  <c r="AV479" i="14"/>
  <c r="AU479" i="14"/>
  <c r="AT479" i="14"/>
  <c r="AS479" i="14"/>
  <c r="AR479" i="14"/>
  <c r="AQ479" i="14"/>
  <c r="AP479" i="14"/>
  <c r="AO479" i="14"/>
  <c r="AN479" i="14"/>
  <c r="AM479" i="14"/>
  <c r="BL478" i="14"/>
  <c r="BK478" i="14"/>
  <c r="BJ478" i="14"/>
  <c r="BI478" i="14"/>
  <c r="BH478" i="14"/>
  <c r="BG478" i="14"/>
  <c r="BF478" i="14"/>
  <c r="BE478" i="14"/>
  <c r="BD478" i="14"/>
  <c r="BC478" i="14"/>
  <c r="BB478" i="14"/>
  <c r="BA478" i="14"/>
  <c r="AZ478" i="14"/>
  <c r="AY478" i="14"/>
  <c r="AX478" i="14"/>
  <c r="AW478" i="14"/>
  <c r="AV478" i="14"/>
  <c r="AU478" i="14"/>
  <c r="AT478" i="14"/>
  <c r="AS478" i="14"/>
  <c r="AR478" i="14"/>
  <c r="AQ478" i="14"/>
  <c r="AP478" i="14"/>
  <c r="AO478" i="14"/>
  <c r="AN478" i="14"/>
  <c r="AM478" i="14"/>
  <c r="BL477" i="14"/>
  <c r="BK477" i="14"/>
  <c r="BJ477" i="14"/>
  <c r="BI477" i="14"/>
  <c r="BH477" i="14"/>
  <c r="BG477" i="14"/>
  <c r="BF477" i="14"/>
  <c r="BE477" i="14"/>
  <c r="BD477" i="14"/>
  <c r="BC477" i="14"/>
  <c r="BB477" i="14"/>
  <c r="BA477" i="14"/>
  <c r="AZ477" i="14"/>
  <c r="AY477" i="14"/>
  <c r="AX477" i="14"/>
  <c r="AW477" i="14"/>
  <c r="AV477" i="14"/>
  <c r="AU477" i="14"/>
  <c r="AT477" i="14"/>
  <c r="AS477" i="14"/>
  <c r="AR477" i="14"/>
  <c r="AQ477" i="14"/>
  <c r="AP477" i="14"/>
  <c r="AO477" i="14"/>
  <c r="AN477" i="14"/>
  <c r="AM477" i="14"/>
  <c r="BL476" i="14"/>
  <c r="BK476" i="14"/>
  <c r="BJ476" i="14"/>
  <c r="BI476" i="14"/>
  <c r="BH476" i="14"/>
  <c r="BG476" i="14"/>
  <c r="BF476" i="14"/>
  <c r="BE476" i="14"/>
  <c r="BD476" i="14"/>
  <c r="BC476" i="14"/>
  <c r="BB476" i="14"/>
  <c r="BA476" i="14"/>
  <c r="AZ476" i="14"/>
  <c r="AY476" i="14"/>
  <c r="AX476" i="14"/>
  <c r="AW476" i="14"/>
  <c r="AV476" i="14"/>
  <c r="AU476" i="14"/>
  <c r="AT476" i="14"/>
  <c r="AS476" i="14"/>
  <c r="AR476" i="14"/>
  <c r="AQ476" i="14"/>
  <c r="AP476" i="14"/>
  <c r="AO476" i="14"/>
  <c r="AN476" i="14"/>
  <c r="AM476" i="14"/>
  <c r="BL475" i="14"/>
  <c r="BK475" i="14"/>
  <c r="BJ475" i="14"/>
  <c r="BI475" i="14"/>
  <c r="BH475" i="14"/>
  <c r="BG475" i="14"/>
  <c r="BF475" i="14"/>
  <c r="BE475" i="14"/>
  <c r="BD475" i="14"/>
  <c r="BC475" i="14"/>
  <c r="BB475" i="14"/>
  <c r="BA475" i="14"/>
  <c r="AZ475" i="14"/>
  <c r="AY475" i="14"/>
  <c r="AX475" i="14"/>
  <c r="AW475" i="14"/>
  <c r="AV475" i="14"/>
  <c r="AU475" i="14"/>
  <c r="AT475" i="14"/>
  <c r="AS475" i="14"/>
  <c r="AR475" i="14"/>
  <c r="AQ475" i="14"/>
  <c r="AP475" i="14"/>
  <c r="AO475" i="14"/>
  <c r="AN475" i="14"/>
  <c r="AM475" i="14"/>
  <c r="BL474" i="14"/>
  <c r="BK474" i="14"/>
  <c r="BJ474" i="14"/>
  <c r="BI474" i="14"/>
  <c r="BH474" i="14"/>
  <c r="BG474" i="14"/>
  <c r="BF474" i="14"/>
  <c r="BE474" i="14"/>
  <c r="BD474" i="14"/>
  <c r="BC474" i="14"/>
  <c r="BB474" i="14"/>
  <c r="BA474" i="14"/>
  <c r="AZ474" i="14"/>
  <c r="AY474" i="14"/>
  <c r="AX474" i="14"/>
  <c r="AW474" i="14"/>
  <c r="AV474" i="14"/>
  <c r="AU474" i="14"/>
  <c r="AT474" i="14"/>
  <c r="AS474" i="14"/>
  <c r="AR474" i="14"/>
  <c r="AQ474" i="14"/>
  <c r="AP474" i="14"/>
  <c r="AO474" i="14"/>
  <c r="AN474" i="14"/>
  <c r="AM474" i="14"/>
  <c r="BL473" i="14"/>
  <c r="BK473" i="14"/>
  <c r="BJ473" i="14"/>
  <c r="BI473" i="14"/>
  <c r="BH473" i="14"/>
  <c r="BG473" i="14"/>
  <c r="BF473" i="14"/>
  <c r="BE473" i="14"/>
  <c r="BD473" i="14"/>
  <c r="BC473" i="14"/>
  <c r="BB473" i="14"/>
  <c r="BA473" i="14"/>
  <c r="AZ473" i="14"/>
  <c r="AY473" i="14"/>
  <c r="AX473" i="14"/>
  <c r="AW473" i="14"/>
  <c r="AV473" i="14"/>
  <c r="AU473" i="14"/>
  <c r="AT473" i="14"/>
  <c r="AS473" i="14"/>
  <c r="AR473" i="14"/>
  <c r="AQ473" i="14"/>
  <c r="AP473" i="14"/>
  <c r="AO473" i="14"/>
  <c r="AN473" i="14"/>
  <c r="AM473" i="14"/>
  <c r="BL472" i="14"/>
  <c r="BK472" i="14"/>
  <c r="BJ472" i="14"/>
  <c r="BI472" i="14"/>
  <c r="BH472" i="14"/>
  <c r="BG472" i="14"/>
  <c r="BF472" i="14"/>
  <c r="BE472" i="14"/>
  <c r="BD472" i="14"/>
  <c r="BC472" i="14"/>
  <c r="BB472" i="14"/>
  <c r="BA472" i="14"/>
  <c r="AZ472" i="14"/>
  <c r="AY472" i="14"/>
  <c r="AX472" i="14"/>
  <c r="AW472" i="14"/>
  <c r="AV472" i="14"/>
  <c r="AU472" i="14"/>
  <c r="AT472" i="14"/>
  <c r="AS472" i="14"/>
  <c r="AR472" i="14"/>
  <c r="AQ472" i="14"/>
  <c r="AP472" i="14"/>
  <c r="AO472" i="14"/>
  <c r="AN472" i="14"/>
  <c r="AM472" i="14"/>
  <c r="BL471" i="14"/>
  <c r="BK471" i="14"/>
  <c r="BJ471" i="14"/>
  <c r="BI471" i="14"/>
  <c r="BH471" i="14"/>
  <c r="BG471" i="14"/>
  <c r="BF471" i="14"/>
  <c r="BE471" i="14"/>
  <c r="BD471" i="14"/>
  <c r="BC471" i="14"/>
  <c r="BB471" i="14"/>
  <c r="BA471" i="14"/>
  <c r="AZ471" i="14"/>
  <c r="AY471" i="14"/>
  <c r="AX471" i="14"/>
  <c r="AW471" i="14"/>
  <c r="AV471" i="14"/>
  <c r="AU471" i="14"/>
  <c r="AT471" i="14"/>
  <c r="AS471" i="14"/>
  <c r="AR471" i="14"/>
  <c r="AQ471" i="14"/>
  <c r="AP471" i="14"/>
  <c r="AO471" i="14"/>
  <c r="AN471" i="14"/>
  <c r="AM471" i="14"/>
  <c r="BL470" i="14"/>
  <c r="BK470" i="14"/>
  <c r="BJ470" i="14"/>
  <c r="BI470" i="14"/>
  <c r="BH470" i="14"/>
  <c r="BG470" i="14"/>
  <c r="BF470" i="14"/>
  <c r="BE470" i="14"/>
  <c r="BD470" i="14"/>
  <c r="BC470" i="14"/>
  <c r="BB470" i="14"/>
  <c r="BA470" i="14"/>
  <c r="AZ470" i="14"/>
  <c r="AY470" i="14"/>
  <c r="AX470" i="14"/>
  <c r="AW470" i="14"/>
  <c r="AV470" i="14"/>
  <c r="AU470" i="14"/>
  <c r="AT470" i="14"/>
  <c r="AS470" i="14"/>
  <c r="AR470" i="14"/>
  <c r="AQ470" i="14"/>
  <c r="AP470" i="14"/>
  <c r="AO470" i="14"/>
  <c r="AN470" i="14"/>
  <c r="AM470" i="14"/>
  <c r="BL469" i="14"/>
  <c r="BK469" i="14"/>
  <c r="BJ469" i="14"/>
  <c r="BI469" i="14"/>
  <c r="BH469" i="14"/>
  <c r="BG469" i="14"/>
  <c r="BF469" i="14"/>
  <c r="BE469" i="14"/>
  <c r="BD469" i="14"/>
  <c r="BC469" i="14"/>
  <c r="BB469" i="14"/>
  <c r="BA469" i="14"/>
  <c r="AZ469" i="14"/>
  <c r="AY469" i="14"/>
  <c r="AX469" i="14"/>
  <c r="AW469" i="14"/>
  <c r="AV469" i="14"/>
  <c r="AU469" i="14"/>
  <c r="AT469" i="14"/>
  <c r="AS469" i="14"/>
  <c r="AR469" i="14"/>
  <c r="AQ469" i="14"/>
  <c r="AP469" i="14"/>
  <c r="AO469" i="14"/>
  <c r="AN469" i="14"/>
  <c r="AM469" i="14"/>
  <c r="BW465" i="14"/>
  <c r="BV465" i="14"/>
  <c r="BU465" i="14"/>
  <c r="BT465" i="14"/>
  <c r="BS465" i="14"/>
  <c r="BP465" i="14"/>
  <c r="BO465" i="14"/>
  <c r="BN465" i="14"/>
  <c r="BP455" i="14" s="1"/>
  <c r="BM465" i="14"/>
  <c r="BL465" i="14"/>
  <c r="BK465" i="14"/>
  <c r="BJ465" i="14"/>
  <c r="BI465" i="14"/>
  <c r="BH465" i="14"/>
  <c r="BH47" i="14" s="1"/>
  <c r="BG465" i="14"/>
  <c r="BG47" i="14" s="1"/>
  <c r="BF465" i="14"/>
  <c r="BF47" i="14" s="1"/>
  <c r="BE465" i="14"/>
  <c r="BE47" i="14" s="1"/>
  <c r="BD465" i="14"/>
  <c r="BD47" i="14" s="1"/>
  <c r="BC465" i="14"/>
  <c r="BC47" i="14" s="1"/>
  <c r="BB465" i="14"/>
  <c r="BB47" i="14" s="1"/>
  <c r="BA465" i="14"/>
  <c r="BA47" i="14" s="1"/>
  <c r="AZ465" i="14"/>
  <c r="AZ47" i="14" s="1"/>
  <c r="AY465" i="14"/>
  <c r="AY47" i="14" s="1"/>
  <c r="AX465" i="14"/>
  <c r="AX47" i="14" s="1"/>
  <c r="AW465" i="14"/>
  <c r="AW47" i="14" s="1"/>
  <c r="AV465" i="14"/>
  <c r="AU465" i="14"/>
  <c r="AT465" i="14"/>
  <c r="AS465" i="14"/>
  <c r="AR465" i="14"/>
  <c r="AQ465" i="14"/>
  <c r="AP465" i="14"/>
  <c r="AO465" i="14"/>
  <c r="AN465" i="14"/>
  <c r="AM465" i="14"/>
  <c r="AL465" i="14"/>
  <c r="AK465" i="14"/>
  <c r="AK47" i="14" s="1"/>
  <c r="AJ465" i="14"/>
  <c r="AJ47" i="14" s="1"/>
  <c r="AI465" i="14"/>
  <c r="AI47" i="14" s="1"/>
  <c r="AH465" i="14"/>
  <c r="AH47" i="14" s="1"/>
  <c r="AG465" i="14"/>
  <c r="AG47" i="14" s="1"/>
  <c r="AF465" i="14"/>
  <c r="AF47" i="14" s="1"/>
  <c r="AE465" i="14"/>
  <c r="AE47" i="14" s="1"/>
  <c r="AD465" i="14"/>
  <c r="AC465" i="14"/>
  <c r="AB465" i="14"/>
  <c r="AB47" i="14" s="1"/>
  <c r="AA465" i="14"/>
  <c r="Z465" i="14"/>
  <c r="BU452" i="14"/>
  <c r="BT452" i="14"/>
  <c r="BS452" i="14"/>
  <c r="BL449" i="14"/>
  <c r="BK449" i="14"/>
  <c r="BJ449" i="14"/>
  <c r="BI449" i="14"/>
  <c r="BH449" i="14"/>
  <c r="BH44" i="14" s="1"/>
  <c r="BG449" i="14"/>
  <c r="BG44" i="14" s="1"/>
  <c r="BF449" i="14"/>
  <c r="BF44" i="14" s="1"/>
  <c r="BE449" i="14"/>
  <c r="BE44" i="14" s="1"/>
  <c r="BD449" i="14"/>
  <c r="BD44" i="14" s="1"/>
  <c r="BC449" i="14"/>
  <c r="BC44" i="14" s="1"/>
  <c r="BB449" i="14"/>
  <c r="BB44" i="14" s="1"/>
  <c r="BA449" i="14"/>
  <c r="BA44" i="14" s="1"/>
  <c r="AZ449" i="14"/>
  <c r="AZ44" i="14" s="1"/>
  <c r="AY449" i="14"/>
  <c r="AY44" i="14" s="1"/>
  <c r="AX449" i="14"/>
  <c r="AX44" i="14" s="1"/>
  <c r="AW449" i="14"/>
  <c r="AW44" i="14" s="1"/>
  <c r="AV449" i="14"/>
  <c r="AV44" i="14" s="1"/>
  <c r="AU449" i="14"/>
  <c r="AU44" i="14" s="1"/>
  <c r="AT449" i="14"/>
  <c r="AT44" i="14" s="1"/>
  <c r="AS449" i="14"/>
  <c r="AR449" i="14"/>
  <c r="AQ449" i="14"/>
  <c r="T441" i="14" s="1"/>
  <c r="AP449" i="14"/>
  <c r="AO449" i="14"/>
  <c r="AN449" i="14"/>
  <c r="AM449" i="14"/>
  <c r="S437" i="14"/>
  <c r="BM417" i="14"/>
  <c r="BM43" i="14" s="1"/>
  <c r="BL417" i="14"/>
  <c r="BL43" i="14" s="1"/>
  <c r="BK417" i="14"/>
  <c r="BK43" i="14" s="1"/>
  <c r="BJ417" i="14"/>
  <c r="BJ43" i="14" s="1"/>
  <c r="BI417" i="14"/>
  <c r="BI43" i="14" s="1"/>
  <c r="BH417" i="14"/>
  <c r="BH43" i="14" s="1"/>
  <c r="BG417" i="14"/>
  <c r="BG43" i="14" s="1"/>
  <c r="BF417" i="14"/>
  <c r="BF43" i="14" s="1"/>
  <c r="BE417" i="14"/>
  <c r="BE43" i="14" s="1"/>
  <c r="BD417" i="14"/>
  <c r="BD43" i="14" s="1"/>
  <c r="BC417" i="14"/>
  <c r="BC43" i="14" s="1"/>
  <c r="BB417" i="14"/>
  <c r="BA417" i="14"/>
  <c r="AZ417" i="14"/>
  <c r="AY417" i="14"/>
  <c r="AY43" i="14" s="1"/>
  <c r="AX417" i="14"/>
  <c r="AW417" i="14"/>
  <c r="AV417" i="14"/>
  <c r="AU417" i="14"/>
  <c r="AT417" i="14"/>
  <c r="AS417" i="14"/>
  <c r="AR417" i="14"/>
  <c r="AQ417" i="14"/>
  <c r="AP417" i="14"/>
  <c r="AP43" i="14" s="1"/>
  <c r="AO417" i="14"/>
  <c r="AO43" i="14" s="1"/>
  <c r="AN417" i="14"/>
  <c r="AN43" i="14" s="1"/>
  <c r="AM417" i="14"/>
  <c r="AM43" i="14" s="1"/>
  <c r="AL417" i="14"/>
  <c r="AL43" i="14" s="1"/>
  <c r="AK417" i="14"/>
  <c r="AK43" i="14" s="1"/>
  <c r="AJ417" i="14"/>
  <c r="AJ43" i="14" s="1"/>
  <c r="AI417" i="14"/>
  <c r="AI43" i="14" s="1"/>
  <c r="AH417" i="14"/>
  <c r="AH43" i="14" s="1"/>
  <c r="AG417" i="14"/>
  <c r="AG43" i="14" s="1"/>
  <c r="AF417" i="14"/>
  <c r="AE417" i="14"/>
  <c r="AE43" i="14" s="1"/>
  <c r="AD417" i="14"/>
  <c r="AC417" i="14"/>
  <c r="AC43" i="14" s="1"/>
  <c r="AB417" i="14"/>
  <c r="AA417" i="14"/>
  <c r="Z417" i="14"/>
  <c r="Y417" i="14"/>
  <c r="X417" i="14"/>
  <c r="W417" i="14"/>
  <c r="V417" i="14"/>
  <c r="V43" i="14" s="1"/>
  <c r="R415" i="14"/>
  <c r="Q413" i="14"/>
  <c r="U407" i="14"/>
  <c r="T407" i="14"/>
  <c r="Q407" i="14"/>
  <c r="U406" i="14"/>
  <c r="U405" i="14"/>
  <c r="U400" i="14"/>
  <c r="T400" i="14"/>
  <c r="S400" i="14"/>
  <c r="R400" i="14"/>
  <c r="Q400" i="14"/>
  <c r="U399" i="14"/>
  <c r="T399" i="14"/>
  <c r="S399" i="14"/>
  <c r="R399" i="14"/>
  <c r="Q399" i="14"/>
  <c r="U398" i="14"/>
  <c r="T398" i="14"/>
  <c r="S398" i="14"/>
  <c r="R398" i="14"/>
  <c r="Q398" i="14"/>
  <c r="U397" i="14"/>
  <c r="T397" i="14"/>
  <c r="S397" i="14"/>
  <c r="R397" i="14"/>
  <c r="Q397" i="14"/>
  <c r="U396" i="14"/>
  <c r="T396" i="14"/>
  <c r="S396" i="14"/>
  <c r="R396" i="14"/>
  <c r="Q396" i="14"/>
  <c r="U395" i="14"/>
  <c r="T395" i="14"/>
  <c r="S395" i="14"/>
  <c r="R395" i="14"/>
  <c r="Q395" i="14"/>
  <c r="U394" i="14"/>
  <c r="T394" i="14"/>
  <c r="S394" i="14"/>
  <c r="R394" i="14"/>
  <c r="Q394" i="14"/>
  <c r="U393" i="14"/>
  <c r="T393" i="14"/>
  <c r="S393" i="14"/>
  <c r="R393" i="14"/>
  <c r="Q393" i="14"/>
  <c r="U392" i="14"/>
  <c r="T392" i="14"/>
  <c r="S392" i="14"/>
  <c r="R392" i="14"/>
  <c r="Q392" i="14"/>
  <c r="U391" i="14"/>
  <c r="T391" i="14"/>
  <c r="S391" i="14"/>
  <c r="R391" i="14"/>
  <c r="Q391" i="14"/>
  <c r="U390" i="14"/>
  <c r="T390" i="14"/>
  <c r="S390" i="14"/>
  <c r="R390" i="14"/>
  <c r="Q390" i="14"/>
  <c r="BP386" i="14"/>
  <c r="BO386" i="14"/>
  <c r="BN386" i="14"/>
  <c r="BK385" i="14"/>
  <c r="BJ385" i="14"/>
  <c r="BI385" i="14"/>
  <c r="BH385" i="14"/>
  <c r="BG385" i="14"/>
  <c r="BF385" i="14"/>
  <c r="BE385" i="14"/>
  <c r="BD385" i="14"/>
  <c r="BC385" i="14"/>
  <c r="BB385" i="14"/>
  <c r="BA385" i="14"/>
  <c r="AZ385" i="14"/>
  <c r="AY385" i="14"/>
  <c r="AX385" i="14"/>
  <c r="AW385" i="14"/>
  <c r="AV385" i="14"/>
  <c r="AU385" i="14"/>
  <c r="AT385" i="14"/>
  <c r="AS385" i="14"/>
  <c r="AR385" i="14"/>
  <c r="AQ385" i="14"/>
  <c r="AP385" i="14"/>
  <c r="AO385" i="14"/>
  <c r="AN385" i="14"/>
  <c r="AM385" i="14"/>
  <c r="BK384" i="14"/>
  <c r="BJ384" i="14"/>
  <c r="BI384" i="14"/>
  <c r="BH384" i="14"/>
  <c r="BG384" i="14"/>
  <c r="BF384" i="14"/>
  <c r="BE384" i="14"/>
  <c r="BD384" i="14"/>
  <c r="BC384" i="14"/>
  <c r="BB384" i="14"/>
  <c r="BA384" i="14"/>
  <c r="AZ384" i="14"/>
  <c r="AY384" i="14"/>
  <c r="AX384" i="14"/>
  <c r="AW384" i="14"/>
  <c r="AV384" i="14"/>
  <c r="AU384" i="14"/>
  <c r="AT384" i="14"/>
  <c r="AS384" i="14"/>
  <c r="AR384" i="14"/>
  <c r="AQ384" i="14"/>
  <c r="AP384" i="14"/>
  <c r="AO384" i="14"/>
  <c r="AN384" i="14"/>
  <c r="AM384" i="14"/>
  <c r="BK383" i="14"/>
  <c r="BJ383" i="14"/>
  <c r="BI383" i="14"/>
  <c r="BH383" i="14"/>
  <c r="BG383" i="14"/>
  <c r="BF383" i="14"/>
  <c r="BE383" i="14"/>
  <c r="BD383" i="14"/>
  <c r="BC383" i="14"/>
  <c r="BB383" i="14"/>
  <c r="BA383" i="14"/>
  <c r="AZ383" i="14"/>
  <c r="AY383" i="14"/>
  <c r="AX383" i="14"/>
  <c r="AW383" i="14"/>
  <c r="AV383" i="14"/>
  <c r="AU383" i="14"/>
  <c r="AT383" i="14"/>
  <c r="AS383" i="14"/>
  <c r="AR383" i="14"/>
  <c r="AQ383" i="14"/>
  <c r="AP383" i="14"/>
  <c r="AO383" i="14"/>
  <c r="AN383" i="14"/>
  <c r="AM383" i="14"/>
  <c r="BK382" i="14"/>
  <c r="BJ382" i="14"/>
  <c r="BI382" i="14"/>
  <c r="BH382" i="14"/>
  <c r="BG382" i="14"/>
  <c r="BF382" i="14"/>
  <c r="BE382" i="14"/>
  <c r="BD382" i="14"/>
  <c r="BC382" i="14"/>
  <c r="BB382" i="14"/>
  <c r="BA382" i="14"/>
  <c r="AZ382" i="14"/>
  <c r="AY382" i="14"/>
  <c r="AX382" i="14"/>
  <c r="AW382" i="14"/>
  <c r="AV382" i="14"/>
  <c r="AU382" i="14"/>
  <c r="AT382" i="14"/>
  <c r="AS382" i="14"/>
  <c r="AR382" i="14"/>
  <c r="AQ382" i="14"/>
  <c r="AP382" i="14"/>
  <c r="AO382" i="14"/>
  <c r="AN382" i="14"/>
  <c r="AM382" i="14"/>
  <c r="BK381" i="14"/>
  <c r="BJ381" i="14"/>
  <c r="BI381" i="14"/>
  <c r="BH381" i="14"/>
  <c r="BG381" i="14"/>
  <c r="BF381" i="14"/>
  <c r="BE381" i="14"/>
  <c r="BD381" i="14"/>
  <c r="BC381" i="14"/>
  <c r="BB381" i="14"/>
  <c r="BA381" i="14"/>
  <c r="AZ381" i="14"/>
  <c r="AY381" i="14"/>
  <c r="AX381" i="14"/>
  <c r="AW381" i="14"/>
  <c r="AV381" i="14"/>
  <c r="AU381" i="14"/>
  <c r="AT381" i="14"/>
  <c r="AS381" i="14"/>
  <c r="AR381" i="14"/>
  <c r="AQ381" i="14"/>
  <c r="AP381" i="14"/>
  <c r="AO381" i="14"/>
  <c r="AN381" i="14"/>
  <c r="AM381" i="14"/>
  <c r="BK380" i="14"/>
  <c r="BJ380" i="14"/>
  <c r="BI380" i="14"/>
  <c r="BH380" i="14"/>
  <c r="BG380" i="14"/>
  <c r="BF380" i="14"/>
  <c r="BE380" i="14"/>
  <c r="BD380" i="14"/>
  <c r="BC380" i="14"/>
  <c r="BB380" i="14"/>
  <c r="BA380" i="14"/>
  <c r="AZ380" i="14"/>
  <c r="AY380" i="14"/>
  <c r="AX380" i="14"/>
  <c r="AW380" i="14"/>
  <c r="AV380" i="14"/>
  <c r="AU380" i="14"/>
  <c r="AT380" i="14"/>
  <c r="AS380" i="14"/>
  <c r="AR380" i="14"/>
  <c r="AQ380" i="14"/>
  <c r="AP380" i="14"/>
  <c r="AO380" i="14"/>
  <c r="AN380" i="14"/>
  <c r="AM380" i="14"/>
  <c r="BK379" i="14"/>
  <c r="BJ379" i="14"/>
  <c r="BI379" i="14"/>
  <c r="BH379" i="14"/>
  <c r="BG379" i="14"/>
  <c r="BF379" i="14"/>
  <c r="BE379" i="14"/>
  <c r="BD379" i="14"/>
  <c r="BC379" i="14"/>
  <c r="BB379" i="14"/>
  <c r="BA379" i="14"/>
  <c r="AZ379" i="14"/>
  <c r="AY379" i="14"/>
  <c r="AX379" i="14"/>
  <c r="AW379" i="14"/>
  <c r="AV379" i="14"/>
  <c r="AU379" i="14"/>
  <c r="AT379" i="14"/>
  <c r="AS379" i="14"/>
  <c r="AR379" i="14"/>
  <c r="AQ379" i="14"/>
  <c r="AP379" i="14"/>
  <c r="AO379" i="14"/>
  <c r="AN379" i="14"/>
  <c r="AM379" i="14"/>
  <c r="BK378" i="14"/>
  <c r="BJ378" i="14"/>
  <c r="BI378" i="14"/>
  <c r="BH378" i="14"/>
  <c r="BG378" i="14"/>
  <c r="BF378" i="14"/>
  <c r="BE378" i="14"/>
  <c r="BD378" i="14"/>
  <c r="BC378" i="14"/>
  <c r="BB378" i="14"/>
  <c r="BA378" i="14"/>
  <c r="AZ378" i="14"/>
  <c r="AY378" i="14"/>
  <c r="AX378" i="14"/>
  <c r="AW378" i="14"/>
  <c r="AV378" i="14"/>
  <c r="AU378" i="14"/>
  <c r="AT378" i="14"/>
  <c r="AS378" i="14"/>
  <c r="AR378" i="14"/>
  <c r="AQ378" i="14"/>
  <c r="AP378" i="14"/>
  <c r="AO378" i="14"/>
  <c r="AN378" i="14"/>
  <c r="AM378" i="14"/>
  <c r="BK377" i="14"/>
  <c r="BJ377" i="14"/>
  <c r="BI377" i="14"/>
  <c r="BH377" i="14"/>
  <c r="BG377" i="14"/>
  <c r="BF377" i="14"/>
  <c r="BE377" i="14"/>
  <c r="BD377" i="14"/>
  <c r="BC377" i="14"/>
  <c r="BB377" i="14"/>
  <c r="BA377" i="14"/>
  <c r="AZ377" i="14"/>
  <c r="AY377" i="14"/>
  <c r="AX377" i="14"/>
  <c r="AW377" i="14"/>
  <c r="AV377" i="14"/>
  <c r="AU377" i="14"/>
  <c r="AT377" i="14"/>
  <c r="AS377" i="14"/>
  <c r="AR377" i="14"/>
  <c r="AQ377" i="14"/>
  <c r="AP377" i="14"/>
  <c r="AO377" i="14"/>
  <c r="AN377" i="14"/>
  <c r="AM377" i="14"/>
  <c r="BK376" i="14"/>
  <c r="BJ376" i="14"/>
  <c r="BI376" i="14"/>
  <c r="BH376" i="14"/>
  <c r="BG376" i="14"/>
  <c r="BF376" i="14"/>
  <c r="BE376" i="14"/>
  <c r="BD376" i="14"/>
  <c r="BC376" i="14"/>
  <c r="BB376" i="14"/>
  <c r="BA376" i="14"/>
  <c r="AZ376" i="14"/>
  <c r="AY376" i="14"/>
  <c r="AX376" i="14"/>
  <c r="AW376" i="14"/>
  <c r="AV376" i="14"/>
  <c r="AU376" i="14"/>
  <c r="AT376" i="14"/>
  <c r="AS376" i="14"/>
  <c r="AR376" i="14"/>
  <c r="AQ376" i="14"/>
  <c r="AP376" i="14"/>
  <c r="AO376" i="14"/>
  <c r="AN376" i="14"/>
  <c r="AM376" i="14"/>
  <c r="BK375" i="14"/>
  <c r="BJ375" i="14"/>
  <c r="BI375" i="14"/>
  <c r="BH375" i="14"/>
  <c r="BG375" i="14"/>
  <c r="BF375" i="14"/>
  <c r="BE375" i="14"/>
  <c r="BD375" i="14"/>
  <c r="BC375" i="14"/>
  <c r="BB375" i="14"/>
  <c r="BA375" i="14"/>
  <c r="AZ375" i="14"/>
  <c r="AY375" i="14"/>
  <c r="AX375" i="14"/>
  <c r="AW375" i="14"/>
  <c r="AV375" i="14"/>
  <c r="AU375" i="14"/>
  <c r="AT375" i="14"/>
  <c r="AS375" i="14"/>
  <c r="AR375" i="14"/>
  <c r="AQ375" i="14"/>
  <c r="AP375" i="14"/>
  <c r="AO375" i="14"/>
  <c r="AN375" i="14"/>
  <c r="AM375" i="14"/>
  <c r="BK374" i="14"/>
  <c r="BJ374" i="14"/>
  <c r="BI374" i="14"/>
  <c r="BH374" i="14"/>
  <c r="BG374" i="14"/>
  <c r="BF374" i="14"/>
  <c r="BE374" i="14"/>
  <c r="BD374" i="14"/>
  <c r="BC374" i="14"/>
  <c r="BB374" i="14"/>
  <c r="BA374" i="14"/>
  <c r="AZ374" i="14"/>
  <c r="AY374" i="14"/>
  <c r="AX374" i="14"/>
  <c r="AW374" i="14"/>
  <c r="AV374" i="14"/>
  <c r="AU374" i="14"/>
  <c r="AT374" i="14"/>
  <c r="AS374" i="14"/>
  <c r="AR374" i="14"/>
  <c r="AQ374" i="14"/>
  <c r="AP374" i="14"/>
  <c r="AO374" i="14"/>
  <c r="AN374" i="14"/>
  <c r="AM374" i="14"/>
  <c r="BL370" i="14"/>
  <c r="BL37" i="14" s="1"/>
  <c r="BK370" i="14"/>
  <c r="BK37" i="14" s="1"/>
  <c r="BJ370" i="14"/>
  <c r="BJ37" i="14" s="1"/>
  <c r="BI370" i="14"/>
  <c r="BI37" i="14" s="1"/>
  <c r="BH370" i="14"/>
  <c r="BG370" i="14"/>
  <c r="BG37" i="14" s="1"/>
  <c r="BF370" i="14"/>
  <c r="BE370" i="14"/>
  <c r="BD370" i="14"/>
  <c r="BC370" i="14"/>
  <c r="BB370" i="14"/>
  <c r="BB37" i="14" s="1"/>
  <c r="BA370" i="14"/>
  <c r="AZ370" i="14"/>
  <c r="AY370" i="14"/>
  <c r="AY37" i="14" s="1"/>
  <c r="AX370" i="14"/>
  <c r="AX37" i="14" s="1"/>
  <c r="AW370" i="14"/>
  <c r="AW37" i="14" s="1"/>
  <c r="AV370" i="14"/>
  <c r="AV37" i="14" s="1"/>
  <c r="AU370" i="14"/>
  <c r="AU37" i="14" s="1"/>
  <c r="AT370" i="14"/>
  <c r="AT37" i="14" s="1"/>
  <c r="AS370" i="14"/>
  <c r="AS37" i="14" s="1"/>
  <c r="AR370" i="14"/>
  <c r="AR37" i="14" s="1"/>
  <c r="AQ370" i="14"/>
  <c r="AQ37" i="14" s="1"/>
  <c r="AP370" i="14"/>
  <c r="AP37" i="14" s="1"/>
  <c r="AO370" i="14"/>
  <c r="AO37" i="14" s="1"/>
  <c r="AN370" i="14"/>
  <c r="AN37" i="14" s="1"/>
  <c r="AM370" i="14"/>
  <c r="AM37" i="14" s="1"/>
  <c r="AL370" i="14"/>
  <c r="AK370" i="14"/>
  <c r="AK37" i="14" s="1"/>
  <c r="AJ370" i="14"/>
  <c r="AI370" i="14"/>
  <c r="AH370" i="14"/>
  <c r="AG370" i="14"/>
  <c r="AF370" i="14"/>
  <c r="AF37" i="14" s="1"/>
  <c r="AE370" i="14"/>
  <c r="AD370" i="14"/>
  <c r="AD37" i="14" s="1"/>
  <c r="AC370" i="14"/>
  <c r="AC37" i="14" s="1"/>
  <c r="AB370" i="14"/>
  <c r="AB37" i="14" s="1"/>
  <c r="AA370" i="14"/>
  <c r="AA37" i="14" s="1"/>
  <c r="Z370" i="14"/>
  <c r="Z37" i="14" s="1"/>
  <c r="Y370" i="14"/>
  <c r="Y37" i="14" s="1"/>
  <c r="X370" i="14"/>
  <c r="X37" i="14" s="1"/>
  <c r="W370" i="14"/>
  <c r="V370" i="14"/>
  <c r="BP354" i="14"/>
  <c r="BO354" i="14"/>
  <c r="BN354" i="14"/>
  <c r="BM354" i="14"/>
  <c r="BL354" i="14"/>
  <c r="BL34" i="14" s="1"/>
  <c r="BK354" i="14"/>
  <c r="BJ354" i="14"/>
  <c r="BI354" i="14"/>
  <c r="BH354" i="14"/>
  <c r="BE354" i="14"/>
  <c r="BD354" i="14"/>
  <c r="BC354" i="14"/>
  <c r="BB354" i="14"/>
  <c r="BA354" i="14"/>
  <c r="BA34" i="14" s="1"/>
  <c r="AZ354" i="14"/>
  <c r="AZ34" i="14" s="1"/>
  <c r="AY354" i="14"/>
  <c r="AY34" i="14" s="1"/>
  <c r="AX354" i="14"/>
  <c r="AX34" i="14" s="1"/>
  <c r="AW354" i="14"/>
  <c r="AW34" i="14" s="1"/>
  <c r="AV354" i="14"/>
  <c r="AV34" i="14" s="1"/>
  <c r="AU354" i="14"/>
  <c r="AU34" i="14" s="1"/>
  <c r="AT354" i="14"/>
  <c r="AT34" i="14" s="1"/>
  <c r="AS354" i="14"/>
  <c r="AR354" i="14"/>
  <c r="AQ354" i="14"/>
  <c r="AQ34" i="14" s="1"/>
  <c r="AP354" i="14"/>
  <c r="AP34" i="14" s="1"/>
  <c r="AO354" i="14"/>
  <c r="AO34" i="14" s="1"/>
  <c r="AN354" i="14"/>
  <c r="AN34" i="14" s="1"/>
  <c r="AM354" i="14"/>
  <c r="BM322" i="14"/>
  <c r="BM33" i="14" s="1"/>
  <c r="BL322" i="14"/>
  <c r="BK322" i="14"/>
  <c r="BK33" i="14" s="1"/>
  <c r="BJ322" i="14"/>
  <c r="BJ33" i="14" s="1"/>
  <c r="BI322" i="14"/>
  <c r="BI33" i="14" s="1"/>
  <c r="BH322" i="14"/>
  <c r="BH33" i="14" s="1"/>
  <c r="BG322" i="14"/>
  <c r="BG33" i="14" s="1"/>
  <c r="BF322" i="14"/>
  <c r="BF33" i="14" s="1"/>
  <c r="BE322" i="14"/>
  <c r="BE33" i="14" s="1"/>
  <c r="BD322" i="14"/>
  <c r="BC322" i="14"/>
  <c r="BB322" i="14"/>
  <c r="BA322" i="14"/>
  <c r="AZ322" i="14"/>
  <c r="AZ33" i="14" s="1"/>
  <c r="AY322" i="14"/>
  <c r="AY33" i="14" s="1"/>
  <c r="AX322" i="14"/>
  <c r="AX33" i="14" s="1"/>
  <c r="AW322" i="14"/>
  <c r="AW33" i="14" s="1"/>
  <c r="AV322" i="14"/>
  <c r="AV33" i="14" s="1"/>
  <c r="AU322" i="14"/>
  <c r="AU33" i="14" s="1"/>
  <c r="AT322" i="14"/>
  <c r="AT33" i="14" s="1"/>
  <c r="AS322" i="14"/>
  <c r="AS33" i="14" s="1"/>
  <c r="AR322" i="14"/>
  <c r="AR33" i="14" s="1"/>
  <c r="AQ322" i="14"/>
  <c r="AQ33" i="14" s="1"/>
  <c r="AP322" i="14"/>
  <c r="AP33" i="14" s="1"/>
  <c r="AO322" i="14"/>
  <c r="AO33" i="14" s="1"/>
  <c r="AN322" i="14"/>
  <c r="AN33" i="14" s="1"/>
  <c r="AM322" i="14"/>
  <c r="AM33" i="14" s="1"/>
  <c r="AL322" i="14"/>
  <c r="AL33" i="14" s="1"/>
  <c r="AK322" i="14"/>
  <c r="AK33" i="14" s="1"/>
  <c r="AJ322" i="14"/>
  <c r="AJ33" i="14" s="1"/>
  <c r="AI322" i="14"/>
  <c r="AI33" i="14" s="1"/>
  <c r="AH322" i="14"/>
  <c r="AG322" i="14"/>
  <c r="AF322" i="14"/>
  <c r="AE322" i="14"/>
  <c r="AD322" i="14"/>
  <c r="AC322" i="14"/>
  <c r="AC33" i="14" s="1"/>
  <c r="AB322" i="14"/>
  <c r="AB33" i="14" s="1"/>
  <c r="AA322" i="14"/>
  <c r="Z322" i="14"/>
  <c r="Y322" i="14"/>
  <c r="Y33" i="14" s="1"/>
  <c r="X322" i="14"/>
  <c r="X33" i="14" s="1"/>
  <c r="W322" i="14"/>
  <c r="W33" i="14" s="1"/>
  <c r="V322" i="14"/>
  <c r="R317" i="14"/>
  <c r="R316" i="14"/>
  <c r="Q315" i="14"/>
  <c r="U312" i="14"/>
  <c r="U311" i="14"/>
  <c r="U310" i="14"/>
  <c r="T305" i="14"/>
  <c r="S305" i="14"/>
  <c r="R305" i="14"/>
  <c r="Q305" i="14"/>
  <c r="T304" i="14"/>
  <c r="S304" i="14"/>
  <c r="R304" i="14"/>
  <c r="Q304" i="14"/>
  <c r="T303" i="14"/>
  <c r="S303" i="14"/>
  <c r="R303" i="14"/>
  <c r="Q303" i="14"/>
  <c r="T302" i="14"/>
  <c r="S302" i="14"/>
  <c r="R302" i="14"/>
  <c r="Q302" i="14"/>
  <c r="T301" i="14"/>
  <c r="S301" i="14"/>
  <c r="R301" i="14"/>
  <c r="Q301" i="14"/>
  <c r="T300" i="14"/>
  <c r="S300" i="14"/>
  <c r="R300" i="14"/>
  <c r="Q300" i="14"/>
  <c r="T299" i="14"/>
  <c r="S299" i="14"/>
  <c r="R299" i="14"/>
  <c r="Q299" i="14"/>
  <c r="T298" i="14"/>
  <c r="S298" i="14"/>
  <c r="R298" i="14"/>
  <c r="Q298" i="14"/>
  <c r="U297" i="14"/>
  <c r="T297" i="14"/>
  <c r="S297" i="14"/>
  <c r="R297" i="14"/>
  <c r="Q297" i="14"/>
  <c r="U296" i="14"/>
  <c r="T296" i="14"/>
  <c r="S296" i="14"/>
  <c r="R296" i="14"/>
  <c r="Q296" i="14"/>
  <c r="U295" i="14"/>
  <c r="T295" i="14"/>
  <c r="S295" i="14"/>
  <c r="R295" i="14"/>
  <c r="Q295" i="14"/>
  <c r="BP291" i="14"/>
  <c r="BO291" i="14"/>
  <c r="BN291" i="14"/>
  <c r="BL290" i="14"/>
  <c r="BK290" i="14"/>
  <c r="BJ290" i="14"/>
  <c r="BJ432" i="14" s="1"/>
  <c r="BI290" i="14"/>
  <c r="BH290" i="14"/>
  <c r="BH432" i="14" s="1"/>
  <c r="BL289" i="14"/>
  <c r="BK289" i="14"/>
  <c r="BJ289" i="14"/>
  <c r="BJ431" i="14" s="1"/>
  <c r="BI289" i="14"/>
  <c r="BI431" i="14" s="1"/>
  <c r="BH289" i="14"/>
  <c r="BH431" i="14" s="1"/>
  <c r="BL288" i="14"/>
  <c r="BK288" i="14"/>
  <c r="BJ288" i="14"/>
  <c r="BI288" i="14"/>
  <c r="BI430" i="14" s="1"/>
  <c r="BH288" i="14"/>
  <c r="BL287" i="14"/>
  <c r="BL429" i="14" s="1"/>
  <c r="BK287" i="14"/>
  <c r="BJ287" i="14"/>
  <c r="BJ429" i="14" s="1"/>
  <c r="BI287" i="14"/>
  <c r="BH287" i="14"/>
  <c r="BH334" i="14" s="1"/>
  <c r="BL286" i="14"/>
  <c r="BK286" i="14"/>
  <c r="BK428" i="14" s="1"/>
  <c r="BJ286" i="14"/>
  <c r="BI286" i="14"/>
  <c r="BH286" i="14"/>
  <c r="BH428" i="14" s="1"/>
  <c r="BL285" i="14"/>
  <c r="BL427" i="14" s="1"/>
  <c r="BK285" i="14"/>
  <c r="BJ285" i="14"/>
  <c r="BI285" i="14"/>
  <c r="BH285" i="14"/>
  <c r="BL284" i="14"/>
  <c r="BK284" i="14"/>
  <c r="BJ284" i="14"/>
  <c r="BI284" i="14"/>
  <c r="BH284" i="14"/>
  <c r="BL283" i="14"/>
  <c r="BK283" i="14"/>
  <c r="BK425" i="14" s="1"/>
  <c r="BJ283" i="14"/>
  <c r="BJ425" i="14" s="1"/>
  <c r="BI283" i="14"/>
  <c r="BH283" i="14"/>
  <c r="BH425" i="14" s="1"/>
  <c r="BL282" i="14"/>
  <c r="BK282" i="14"/>
  <c r="BJ282" i="14"/>
  <c r="BI282" i="14"/>
  <c r="BH282" i="14"/>
  <c r="BM281" i="14"/>
  <c r="BL281" i="14"/>
  <c r="BL423" i="14" s="1"/>
  <c r="BK281" i="14"/>
  <c r="BJ281" i="14"/>
  <c r="BI281" i="14"/>
  <c r="BI423" i="14" s="1"/>
  <c r="BH281" i="14"/>
  <c r="BM280" i="14"/>
  <c r="BL280" i="14"/>
  <c r="BK280" i="14"/>
  <c r="BJ280" i="14"/>
  <c r="BJ327" i="14" s="1"/>
  <c r="BI280" i="14"/>
  <c r="BH280" i="14"/>
  <c r="BH422" i="14" s="1"/>
  <c r="BM279" i="14"/>
  <c r="BL279" i="14"/>
  <c r="BK279" i="14"/>
  <c r="BJ279" i="14"/>
  <c r="BI279" i="14"/>
  <c r="BI421" i="14" s="1"/>
  <c r="BH279" i="14"/>
  <c r="BP275" i="14"/>
  <c r="BO275" i="14"/>
  <c r="BN275" i="14"/>
  <c r="BL275" i="14"/>
  <c r="BK275" i="14"/>
  <c r="BJ275" i="14"/>
  <c r="BI275" i="14"/>
  <c r="BH275" i="14"/>
  <c r="BH27" i="14" s="1"/>
  <c r="CK263" i="14"/>
  <c r="CJ263" i="14"/>
  <c r="CK262" i="14"/>
  <c r="CJ262" i="14"/>
  <c r="CK261" i="14"/>
  <c r="CJ261" i="14"/>
  <c r="CK260" i="14"/>
  <c r="CJ260" i="14"/>
  <c r="CK259" i="14"/>
  <c r="CJ259" i="14"/>
  <c r="BL259" i="14"/>
  <c r="BL24" i="14" s="1"/>
  <c r="BK259" i="14"/>
  <c r="BK24" i="14" s="1"/>
  <c r="BJ259" i="14"/>
  <c r="BJ24" i="14" s="1"/>
  <c r="BI259" i="14"/>
  <c r="BI24" i="14" s="1"/>
  <c r="BH259" i="14"/>
  <c r="BH24" i="14" s="1"/>
  <c r="BG259" i="14"/>
  <c r="BG24" i="14" s="1"/>
  <c r="BF259" i="14"/>
  <c r="BF24" i="14" s="1"/>
  <c r="BE259" i="14"/>
  <c r="BE24" i="14" s="1"/>
  <c r="BD259" i="14"/>
  <c r="BD24" i="14" s="1"/>
  <c r="BC259" i="14"/>
  <c r="BC24" i="14" s="1"/>
  <c r="BB259" i="14"/>
  <c r="BB24" i="14" s="1"/>
  <c r="BA259" i="14"/>
  <c r="BA24" i="14" s="1"/>
  <c r="AZ259" i="14"/>
  <c r="AZ24" i="14" s="1"/>
  <c r="AY259" i="14"/>
  <c r="AX259" i="14"/>
  <c r="AW259" i="14"/>
  <c r="AV259" i="14"/>
  <c r="AV24" i="14" s="1"/>
  <c r="AU259" i="14"/>
  <c r="AU24" i="14" s="1"/>
  <c r="AT259" i="14"/>
  <c r="AT24" i="14" s="1"/>
  <c r="AS259" i="14"/>
  <c r="AS24" i="14" s="1"/>
  <c r="AR259" i="14"/>
  <c r="AR24" i="14" s="1"/>
  <c r="AQ259" i="14"/>
  <c r="AP259" i="14"/>
  <c r="AO259" i="14"/>
  <c r="AN259" i="14"/>
  <c r="AN24" i="14" s="1"/>
  <c r="AM259" i="14"/>
  <c r="CK258" i="14"/>
  <c r="CJ258" i="14"/>
  <c r="CK257" i="14"/>
  <c r="CJ257" i="14"/>
  <c r="CK256" i="14"/>
  <c r="CJ256" i="14"/>
  <c r="CK255" i="14"/>
  <c r="CJ255" i="14"/>
  <c r="CK254" i="14"/>
  <c r="CJ254" i="14"/>
  <c r="CK253" i="14"/>
  <c r="CJ253" i="14"/>
  <c r="CK252" i="14"/>
  <c r="CJ252" i="14"/>
  <c r="CK251" i="14"/>
  <c r="CJ251" i="14"/>
  <c r="CK250" i="14"/>
  <c r="CJ250" i="14"/>
  <c r="CK249" i="14"/>
  <c r="CJ249" i="14"/>
  <c r="CK248" i="14"/>
  <c r="CJ248" i="14"/>
  <c r="CK247" i="14"/>
  <c r="CJ247" i="14"/>
  <c r="CK246" i="14"/>
  <c r="CJ246" i="14"/>
  <c r="CK245" i="14"/>
  <c r="CJ245" i="14"/>
  <c r="CK244" i="14"/>
  <c r="CJ244" i="14"/>
  <c r="CK243" i="14"/>
  <c r="CJ243" i="14"/>
  <c r="CK242" i="14"/>
  <c r="CJ242" i="14"/>
  <c r="BM242" i="14"/>
  <c r="BL242" i="14"/>
  <c r="BK242" i="14"/>
  <c r="BJ242" i="14"/>
  <c r="BI242" i="14"/>
  <c r="BH242" i="14"/>
  <c r="BG242" i="14"/>
  <c r="BF242" i="14"/>
  <c r="BE242" i="14"/>
  <c r="BD242" i="14"/>
  <c r="BC242" i="14"/>
  <c r="BB242" i="14"/>
  <c r="BA242" i="14"/>
  <c r="AZ242" i="14"/>
  <c r="AY242" i="14"/>
  <c r="AX242" i="14"/>
  <c r="AW242" i="14"/>
  <c r="AV242" i="14"/>
  <c r="AU242" i="14"/>
  <c r="AT242" i="14"/>
  <c r="AS242" i="14"/>
  <c r="AR242" i="14"/>
  <c r="AQ242" i="14"/>
  <c r="AP242" i="14"/>
  <c r="AO242" i="14"/>
  <c r="AN242" i="14"/>
  <c r="AM242" i="14"/>
  <c r="AL242" i="14"/>
  <c r="AK242" i="14"/>
  <c r="AJ242" i="14"/>
  <c r="AI242" i="14"/>
  <c r="AH242" i="14"/>
  <c r="AG242" i="14"/>
  <c r="AF242" i="14"/>
  <c r="AE242" i="14"/>
  <c r="AD242" i="14"/>
  <c r="AC242" i="14"/>
  <c r="AB242" i="14"/>
  <c r="AA242" i="14"/>
  <c r="Z242" i="14"/>
  <c r="Y242" i="14"/>
  <c r="X242" i="14"/>
  <c r="W242" i="14"/>
  <c r="V242" i="14"/>
  <c r="CK241" i="14"/>
  <c r="CJ241" i="14"/>
  <c r="BM241" i="14"/>
  <c r="BL241" i="14"/>
  <c r="BK241" i="14"/>
  <c r="BJ241" i="14"/>
  <c r="BI241" i="14"/>
  <c r="BH241" i="14"/>
  <c r="BG241" i="14"/>
  <c r="BF241" i="14"/>
  <c r="BE241" i="14"/>
  <c r="BD241" i="14"/>
  <c r="BC241" i="14"/>
  <c r="BB241" i="14"/>
  <c r="BA241" i="14"/>
  <c r="AZ241" i="14"/>
  <c r="AY241" i="14"/>
  <c r="AX241" i="14"/>
  <c r="AW241" i="14"/>
  <c r="AV241" i="14"/>
  <c r="AU241" i="14"/>
  <c r="AT241" i="14"/>
  <c r="AS241" i="14"/>
  <c r="AR241" i="14"/>
  <c r="AQ241" i="14"/>
  <c r="AP241" i="14"/>
  <c r="AO241" i="14"/>
  <c r="AN241" i="14"/>
  <c r="AM241" i="14"/>
  <c r="AL241" i="14"/>
  <c r="AK241" i="14"/>
  <c r="AJ241" i="14"/>
  <c r="AI241" i="14"/>
  <c r="AH241" i="14"/>
  <c r="AG241" i="14"/>
  <c r="AF241" i="14"/>
  <c r="AE241" i="14"/>
  <c r="AD241" i="14"/>
  <c r="AC241" i="14"/>
  <c r="AB241" i="14"/>
  <c r="AA241" i="14"/>
  <c r="Z241" i="14"/>
  <c r="Y241" i="14"/>
  <c r="X241" i="14"/>
  <c r="W241" i="14"/>
  <c r="V241" i="14"/>
  <c r="CK240" i="14"/>
  <c r="CJ240" i="14"/>
  <c r="BM240" i="14"/>
  <c r="BL240" i="14"/>
  <c r="BK240" i="14"/>
  <c r="BJ240" i="14"/>
  <c r="BI240" i="14"/>
  <c r="BH240" i="14"/>
  <c r="BG240" i="14"/>
  <c r="BF240" i="14"/>
  <c r="BE240" i="14"/>
  <c r="BD240" i="14"/>
  <c r="BC240" i="14"/>
  <c r="BB240" i="14"/>
  <c r="BA240" i="14"/>
  <c r="AZ240" i="14"/>
  <c r="AY240" i="14"/>
  <c r="AX240" i="14"/>
  <c r="AW240" i="14"/>
  <c r="AV240" i="14"/>
  <c r="AU240" i="14"/>
  <c r="AT240" i="14"/>
  <c r="AS240" i="14"/>
  <c r="AR240" i="14"/>
  <c r="AQ240" i="14"/>
  <c r="AP240" i="14"/>
  <c r="AO240" i="14"/>
  <c r="AN240" i="14"/>
  <c r="AM240" i="14"/>
  <c r="AL240" i="14"/>
  <c r="AK240" i="14"/>
  <c r="AJ240" i="14"/>
  <c r="AI240" i="14"/>
  <c r="AH240" i="14"/>
  <c r="AG240" i="14"/>
  <c r="AF240" i="14"/>
  <c r="AE240" i="14"/>
  <c r="AD240" i="14"/>
  <c r="AC240" i="14"/>
  <c r="AB240" i="14"/>
  <c r="AA240" i="14"/>
  <c r="Z240" i="14"/>
  <c r="Y240" i="14"/>
  <c r="X240" i="14"/>
  <c r="W240" i="14"/>
  <c r="V240" i="14"/>
  <c r="CK239" i="14"/>
  <c r="CJ239" i="14"/>
  <c r="BM239" i="14"/>
  <c r="BL239" i="14"/>
  <c r="BK239" i="14"/>
  <c r="BJ239" i="14"/>
  <c r="BI239" i="14"/>
  <c r="BH239" i="14"/>
  <c r="BG239" i="14"/>
  <c r="BF239" i="14"/>
  <c r="BE239" i="14"/>
  <c r="BD239" i="14"/>
  <c r="BC239" i="14"/>
  <c r="BB239" i="14"/>
  <c r="BA239" i="14"/>
  <c r="AZ239" i="14"/>
  <c r="AY239" i="14"/>
  <c r="AX239" i="14"/>
  <c r="AW239" i="14"/>
  <c r="AV239" i="14"/>
  <c r="AU239" i="14"/>
  <c r="AT239" i="14"/>
  <c r="AS239" i="14"/>
  <c r="AR239" i="14"/>
  <c r="AQ239" i="14"/>
  <c r="AP239" i="14"/>
  <c r="AO239" i="14"/>
  <c r="AN239" i="14"/>
  <c r="AM239" i="14"/>
  <c r="AL239" i="14"/>
  <c r="AK239" i="14"/>
  <c r="AJ239" i="14"/>
  <c r="AI239" i="14"/>
  <c r="AH239" i="14"/>
  <c r="AG239" i="14"/>
  <c r="AF239" i="14"/>
  <c r="AE239" i="14"/>
  <c r="AD239" i="14"/>
  <c r="AC239" i="14"/>
  <c r="AB239" i="14"/>
  <c r="AA239" i="14"/>
  <c r="Z239" i="14"/>
  <c r="Y239" i="14"/>
  <c r="X239" i="14"/>
  <c r="W239" i="14"/>
  <c r="V239" i="14"/>
  <c r="CK238" i="14"/>
  <c r="CJ238" i="14"/>
  <c r="BM238" i="14"/>
  <c r="BL238" i="14"/>
  <c r="BK238" i="14"/>
  <c r="BJ238" i="14"/>
  <c r="BI238" i="14"/>
  <c r="BH238" i="14"/>
  <c r="BG238" i="14"/>
  <c r="BF238" i="14"/>
  <c r="BE238" i="14"/>
  <c r="BD238" i="14"/>
  <c r="BC238" i="14"/>
  <c r="BB238" i="14"/>
  <c r="BA238" i="14"/>
  <c r="AZ238" i="14"/>
  <c r="AY238" i="14"/>
  <c r="AX238" i="14"/>
  <c r="AW238" i="14"/>
  <c r="AV238" i="14"/>
  <c r="AU238" i="14"/>
  <c r="AT238" i="14"/>
  <c r="AS238" i="14"/>
  <c r="AR238" i="14"/>
  <c r="AQ238" i="14"/>
  <c r="AP238" i="14"/>
  <c r="AO238" i="14"/>
  <c r="AN238" i="14"/>
  <c r="AM238" i="14"/>
  <c r="AL238" i="14"/>
  <c r="AK238" i="14"/>
  <c r="AJ238" i="14"/>
  <c r="AI238" i="14"/>
  <c r="AH238" i="14"/>
  <c r="AG238" i="14"/>
  <c r="AF238" i="14"/>
  <c r="AE238" i="14"/>
  <c r="AD238" i="14"/>
  <c r="AC238" i="14"/>
  <c r="AB238" i="14"/>
  <c r="AA238" i="14"/>
  <c r="Z238" i="14"/>
  <c r="Y238" i="14"/>
  <c r="X238" i="14"/>
  <c r="W238" i="14"/>
  <c r="V238" i="14"/>
  <c r="CK237" i="14"/>
  <c r="CJ237" i="14"/>
  <c r="BM237" i="14"/>
  <c r="BL237" i="14"/>
  <c r="BK237" i="14"/>
  <c r="BJ237" i="14"/>
  <c r="BI237" i="14"/>
  <c r="BH237" i="14"/>
  <c r="BG237" i="14"/>
  <c r="BF237" i="14"/>
  <c r="BE237" i="14"/>
  <c r="BD237" i="14"/>
  <c r="BC237" i="14"/>
  <c r="BB237" i="14"/>
  <c r="BA237" i="14"/>
  <c r="AZ237" i="14"/>
  <c r="AY237" i="14"/>
  <c r="AX237" i="14"/>
  <c r="AW237" i="14"/>
  <c r="AV237" i="14"/>
  <c r="AU237" i="14"/>
  <c r="AT237" i="14"/>
  <c r="AS237" i="14"/>
  <c r="AR237" i="14"/>
  <c r="AQ237" i="14"/>
  <c r="AP237" i="14"/>
  <c r="AO237" i="14"/>
  <c r="AN237" i="14"/>
  <c r="AM237" i="14"/>
  <c r="AL237" i="14"/>
  <c r="AK237" i="14"/>
  <c r="AJ237" i="14"/>
  <c r="AI237" i="14"/>
  <c r="AH237" i="14"/>
  <c r="AG237" i="14"/>
  <c r="AF237" i="14"/>
  <c r="AE237" i="14"/>
  <c r="AD237" i="14"/>
  <c r="AC237" i="14"/>
  <c r="AB237" i="14"/>
  <c r="AA237" i="14"/>
  <c r="Z237" i="14"/>
  <c r="Y237" i="14"/>
  <c r="X237" i="14"/>
  <c r="W237" i="14"/>
  <c r="V237" i="14"/>
  <c r="CK236" i="14"/>
  <c r="CJ236" i="14"/>
  <c r="BM236" i="14"/>
  <c r="BL236" i="14"/>
  <c r="BK236" i="14"/>
  <c r="BJ236" i="14"/>
  <c r="BI236" i="14"/>
  <c r="BH236" i="14"/>
  <c r="BG236" i="14"/>
  <c r="BF236" i="14"/>
  <c r="BE236" i="14"/>
  <c r="BD236" i="14"/>
  <c r="BC236" i="14"/>
  <c r="BB236" i="14"/>
  <c r="BA236" i="14"/>
  <c r="AZ236" i="14"/>
  <c r="AY236" i="14"/>
  <c r="AX236" i="14"/>
  <c r="AW236" i="14"/>
  <c r="AV236" i="14"/>
  <c r="AU236" i="14"/>
  <c r="AT236" i="14"/>
  <c r="AS236" i="14"/>
  <c r="AR236" i="14"/>
  <c r="AQ236" i="14"/>
  <c r="AP236" i="14"/>
  <c r="AO236" i="14"/>
  <c r="AN236" i="14"/>
  <c r="AM236" i="14"/>
  <c r="AL236" i="14"/>
  <c r="AK236" i="14"/>
  <c r="AJ236" i="14"/>
  <c r="AI236" i="14"/>
  <c r="AH236" i="14"/>
  <c r="AG236" i="14"/>
  <c r="AF236" i="14"/>
  <c r="AE236" i="14"/>
  <c r="AD236" i="14"/>
  <c r="AC236" i="14"/>
  <c r="AB236" i="14"/>
  <c r="AA236" i="14"/>
  <c r="Z236" i="14"/>
  <c r="Y236" i="14"/>
  <c r="X236" i="14"/>
  <c r="W236" i="14"/>
  <c r="V236" i="14"/>
  <c r="CK235" i="14"/>
  <c r="CJ235" i="14"/>
  <c r="BM235" i="14"/>
  <c r="BL235" i="14"/>
  <c r="BK235" i="14"/>
  <c r="BJ235" i="14"/>
  <c r="BI235" i="14"/>
  <c r="BH235" i="14"/>
  <c r="BG235" i="14"/>
  <c r="BF235" i="14"/>
  <c r="BE235" i="14"/>
  <c r="BD235" i="14"/>
  <c r="BC235" i="14"/>
  <c r="BB235" i="14"/>
  <c r="BA235" i="14"/>
  <c r="AZ235" i="14"/>
  <c r="AY235" i="14"/>
  <c r="AX235" i="14"/>
  <c r="AW235" i="14"/>
  <c r="AV235" i="14"/>
  <c r="AU235" i="14"/>
  <c r="AT235" i="14"/>
  <c r="AS235" i="14"/>
  <c r="AR235" i="14"/>
  <c r="AQ235" i="14"/>
  <c r="AP235" i="14"/>
  <c r="AO235" i="14"/>
  <c r="AN235" i="14"/>
  <c r="AM235" i="14"/>
  <c r="AL235" i="14"/>
  <c r="AK235" i="14"/>
  <c r="AJ235" i="14"/>
  <c r="AI235" i="14"/>
  <c r="AH235" i="14"/>
  <c r="AG235" i="14"/>
  <c r="AF235" i="14"/>
  <c r="AE235" i="14"/>
  <c r="AD235" i="14"/>
  <c r="AC235" i="14"/>
  <c r="AB235" i="14"/>
  <c r="AA235" i="14"/>
  <c r="Z235" i="14"/>
  <c r="Y235" i="14"/>
  <c r="X235" i="14"/>
  <c r="W235" i="14"/>
  <c r="V235" i="14"/>
  <c r="CK234" i="14"/>
  <c r="CJ234" i="14"/>
  <c r="BM234" i="14"/>
  <c r="BL234" i="14"/>
  <c r="BK234" i="14"/>
  <c r="BJ234" i="14"/>
  <c r="BI234" i="14"/>
  <c r="BH234" i="14"/>
  <c r="BG234" i="14"/>
  <c r="BF234" i="14"/>
  <c r="BE234" i="14"/>
  <c r="BD234" i="14"/>
  <c r="BC234" i="14"/>
  <c r="BB234" i="14"/>
  <c r="BA234" i="14"/>
  <c r="AZ234" i="14"/>
  <c r="AY234" i="14"/>
  <c r="AX234" i="14"/>
  <c r="AW234" i="14"/>
  <c r="AV234" i="14"/>
  <c r="AU234" i="14"/>
  <c r="AT234" i="14"/>
  <c r="AS234" i="14"/>
  <c r="AR234" i="14"/>
  <c r="AQ234" i="14"/>
  <c r="AP234" i="14"/>
  <c r="AO234" i="14"/>
  <c r="AN234" i="14"/>
  <c r="AM234" i="14"/>
  <c r="AL234" i="14"/>
  <c r="AK234" i="14"/>
  <c r="AJ234" i="14"/>
  <c r="AI234" i="14"/>
  <c r="AH234" i="14"/>
  <c r="AG234" i="14"/>
  <c r="AF234" i="14"/>
  <c r="AE234" i="14"/>
  <c r="AD234" i="14"/>
  <c r="AC234" i="14"/>
  <c r="AB234" i="14"/>
  <c r="AA234" i="14"/>
  <c r="Z234" i="14"/>
  <c r="Y234" i="14"/>
  <c r="X234" i="14"/>
  <c r="W234" i="14"/>
  <c r="V234" i="14"/>
  <c r="CK233" i="14"/>
  <c r="CJ233" i="14"/>
  <c r="BM233" i="14"/>
  <c r="BL233" i="14"/>
  <c r="BK233" i="14"/>
  <c r="BJ233" i="14"/>
  <c r="BI233" i="14"/>
  <c r="BH233" i="14"/>
  <c r="BG233" i="14"/>
  <c r="BF233" i="14"/>
  <c r="BE233" i="14"/>
  <c r="BD233" i="14"/>
  <c r="BC233" i="14"/>
  <c r="BB233" i="14"/>
  <c r="BA233" i="14"/>
  <c r="AZ233" i="14"/>
  <c r="AY233" i="14"/>
  <c r="AX233" i="14"/>
  <c r="AW233" i="14"/>
  <c r="AV233" i="14"/>
  <c r="AU233" i="14"/>
  <c r="AT233" i="14"/>
  <c r="AS233" i="14"/>
  <c r="AR233" i="14"/>
  <c r="AQ233" i="14"/>
  <c r="AP233" i="14"/>
  <c r="AO233" i="14"/>
  <c r="AN233" i="14"/>
  <c r="AM233" i="14"/>
  <c r="AL233" i="14"/>
  <c r="AK233" i="14"/>
  <c r="AJ233" i="14"/>
  <c r="AI233" i="14"/>
  <c r="AH233" i="14"/>
  <c r="AG233" i="14"/>
  <c r="AF233" i="14"/>
  <c r="AE233" i="14"/>
  <c r="AD233" i="14"/>
  <c r="AC233" i="14"/>
  <c r="AB233" i="14"/>
  <c r="AA233" i="14"/>
  <c r="Z233" i="14"/>
  <c r="Y233" i="14"/>
  <c r="X233" i="14"/>
  <c r="W233" i="14"/>
  <c r="V233" i="14"/>
  <c r="CK232" i="14"/>
  <c r="CJ232" i="14"/>
  <c r="BM232" i="14"/>
  <c r="BL232" i="14"/>
  <c r="BK232" i="14"/>
  <c r="BJ232" i="14"/>
  <c r="BI232" i="14"/>
  <c r="BH232" i="14"/>
  <c r="BG232" i="14"/>
  <c r="BF232" i="14"/>
  <c r="BE232" i="14"/>
  <c r="BD232" i="14"/>
  <c r="BC232" i="14"/>
  <c r="BB232" i="14"/>
  <c r="BA232" i="14"/>
  <c r="AZ232" i="14"/>
  <c r="AY232" i="14"/>
  <c r="AX232" i="14"/>
  <c r="AW232" i="14"/>
  <c r="AV232" i="14"/>
  <c r="AU232" i="14"/>
  <c r="AT232" i="14"/>
  <c r="AS232" i="14"/>
  <c r="AR232" i="14"/>
  <c r="AQ232" i="14"/>
  <c r="AP232" i="14"/>
  <c r="AO232" i="14"/>
  <c r="AN232" i="14"/>
  <c r="AM232" i="14"/>
  <c r="AL232" i="14"/>
  <c r="AK232" i="14"/>
  <c r="AJ232" i="14"/>
  <c r="AI232" i="14"/>
  <c r="AH232" i="14"/>
  <c r="AG232" i="14"/>
  <c r="AF232" i="14"/>
  <c r="AE232" i="14"/>
  <c r="AD232" i="14"/>
  <c r="AC232" i="14"/>
  <c r="AB232" i="14"/>
  <c r="AA232" i="14"/>
  <c r="Z232" i="14"/>
  <c r="Y232" i="14"/>
  <c r="X232" i="14"/>
  <c r="W232" i="14"/>
  <c r="V232" i="14"/>
  <c r="CK231" i="14"/>
  <c r="CJ231" i="14"/>
  <c r="BM231" i="14"/>
  <c r="BL231" i="14"/>
  <c r="BK231" i="14"/>
  <c r="BJ231" i="14"/>
  <c r="BI231" i="14"/>
  <c r="BH231" i="14"/>
  <c r="BG231" i="14"/>
  <c r="BF231" i="14"/>
  <c r="BE231" i="14"/>
  <c r="BD231" i="14"/>
  <c r="BC231" i="14"/>
  <c r="BB231" i="14"/>
  <c r="BA231" i="14"/>
  <c r="AZ231" i="14"/>
  <c r="AY231" i="14"/>
  <c r="AX231" i="14"/>
  <c r="AW231" i="14"/>
  <c r="AV231" i="14"/>
  <c r="AU231" i="14"/>
  <c r="AT231" i="14"/>
  <c r="AS231" i="14"/>
  <c r="AR231" i="14"/>
  <c r="AQ231" i="14"/>
  <c r="AP231" i="14"/>
  <c r="AO231" i="14"/>
  <c r="AN231" i="14"/>
  <c r="AM231" i="14"/>
  <c r="AL231" i="14"/>
  <c r="AK231" i="14"/>
  <c r="AJ231" i="14"/>
  <c r="AI231" i="14"/>
  <c r="AH231" i="14"/>
  <c r="AG231" i="14"/>
  <c r="AF231" i="14"/>
  <c r="AE231" i="14"/>
  <c r="AD231" i="14"/>
  <c r="AC231" i="14"/>
  <c r="AB231" i="14"/>
  <c r="AA231" i="14"/>
  <c r="Z231" i="14"/>
  <c r="Y231" i="14"/>
  <c r="X231" i="14"/>
  <c r="W231" i="14"/>
  <c r="V231" i="14"/>
  <c r="CK230" i="14"/>
  <c r="CJ230" i="14"/>
  <c r="CK229" i="14"/>
  <c r="CJ229" i="14"/>
  <c r="CK228" i="14"/>
  <c r="CJ228" i="14"/>
  <c r="CK227" i="14"/>
  <c r="CJ227" i="14"/>
  <c r="CK226" i="14"/>
  <c r="CJ226" i="14"/>
  <c r="CK225" i="14"/>
  <c r="CJ225" i="14"/>
  <c r="CK224" i="14"/>
  <c r="CJ224" i="14"/>
  <c r="CK223" i="14"/>
  <c r="CJ223" i="14"/>
  <c r="CK222" i="14"/>
  <c r="CJ222" i="14"/>
  <c r="CK221" i="14"/>
  <c r="CJ221" i="14"/>
  <c r="BH221" i="14"/>
  <c r="CK220" i="14"/>
  <c r="CJ220" i="14"/>
  <c r="CK219" i="14"/>
  <c r="CJ219" i="14"/>
  <c r="CK218" i="14"/>
  <c r="CJ218" i="14"/>
  <c r="CK217" i="14"/>
  <c r="CJ217" i="14"/>
  <c r="CK216" i="14"/>
  <c r="CJ216" i="14"/>
  <c r="CK215" i="14"/>
  <c r="CJ215" i="14"/>
  <c r="CK214" i="14"/>
  <c r="CJ214" i="14"/>
  <c r="CK213" i="14"/>
  <c r="CJ213" i="14"/>
  <c r="CK212" i="14"/>
  <c r="CJ212" i="14"/>
  <c r="CK211" i="14"/>
  <c r="CJ211" i="14"/>
  <c r="BM211" i="14"/>
  <c r="BM23" i="14" s="1"/>
  <c r="BL211" i="14"/>
  <c r="BL23" i="14" s="1"/>
  <c r="BK211" i="14"/>
  <c r="BK23" i="14" s="1"/>
  <c r="BJ211" i="14"/>
  <c r="BJ23" i="14" s="1"/>
  <c r="BI211" i="14"/>
  <c r="BI23" i="14" s="1"/>
  <c r="BH211" i="14"/>
  <c r="BH23" i="14" s="1"/>
  <c r="BG211" i="14"/>
  <c r="BG23" i="14" s="1"/>
  <c r="BF211" i="14"/>
  <c r="BF23" i="14" s="1"/>
  <c r="BE211" i="14"/>
  <c r="BE23" i="14" s="1"/>
  <c r="BD211" i="14"/>
  <c r="BD23" i="14" s="1"/>
  <c r="BC211" i="14"/>
  <c r="BB211" i="14"/>
  <c r="BA211" i="14"/>
  <c r="BA23" i="14" s="1"/>
  <c r="AZ211" i="14"/>
  <c r="AY211" i="14"/>
  <c r="AX211" i="14"/>
  <c r="AW211" i="14"/>
  <c r="AW23" i="14" s="1"/>
  <c r="AV211" i="14"/>
  <c r="AV23" i="14" s="1"/>
  <c r="AU211" i="14"/>
  <c r="AU23" i="14" s="1"/>
  <c r="AT211" i="14"/>
  <c r="AT23" i="14" s="1"/>
  <c r="AS211" i="14"/>
  <c r="AS23" i="14" s="1"/>
  <c r="AR211" i="14"/>
  <c r="AR23" i="14" s="1"/>
  <c r="AQ211" i="14"/>
  <c r="AQ23" i="14" s="1"/>
  <c r="AP211" i="14"/>
  <c r="AP23" i="14" s="1"/>
  <c r="AO211" i="14"/>
  <c r="AO23" i="14" s="1"/>
  <c r="AN211" i="14"/>
  <c r="AN23" i="14" s="1"/>
  <c r="AM211" i="14"/>
  <c r="AM23" i="14" s="1"/>
  <c r="AL211" i="14"/>
  <c r="AL23" i="14" s="1"/>
  <c r="AK211" i="14"/>
  <c r="AK23" i="14" s="1"/>
  <c r="AJ211" i="14"/>
  <c r="AJ23" i="14" s="1"/>
  <c r="AI211" i="14"/>
  <c r="AI23" i="14" s="1"/>
  <c r="AH211" i="14"/>
  <c r="AH23" i="14" s="1"/>
  <c r="AG211" i="14"/>
  <c r="AF211" i="14"/>
  <c r="AE211" i="14"/>
  <c r="AD211" i="14"/>
  <c r="AC211" i="14"/>
  <c r="AB211" i="14"/>
  <c r="AA211" i="14"/>
  <c r="Q200" i="14" s="1"/>
  <c r="Z211" i="14"/>
  <c r="Z23" i="14" s="1"/>
  <c r="Y211" i="14"/>
  <c r="Y23" i="14" s="1"/>
  <c r="X211" i="14"/>
  <c r="X23" i="14" s="1"/>
  <c r="W211" i="14"/>
  <c r="W23" i="14" s="1"/>
  <c r="V211" i="14"/>
  <c r="V23" i="14" s="1"/>
  <c r="CK210" i="14"/>
  <c r="CJ210" i="14"/>
  <c r="CK209" i="14"/>
  <c r="CJ209" i="14"/>
  <c r="Q209" i="14"/>
  <c r="CK208" i="14"/>
  <c r="CJ208" i="14"/>
  <c r="CK207" i="14"/>
  <c r="CJ207" i="14"/>
  <c r="CK206" i="14"/>
  <c r="CJ206" i="14"/>
  <c r="CK205" i="14"/>
  <c r="CJ205" i="14"/>
  <c r="CK204" i="14"/>
  <c r="CJ204" i="14"/>
  <c r="U204" i="14"/>
  <c r="T204" i="14"/>
  <c r="CK203" i="14"/>
  <c r="CJ203" i="14"/>
  <c r="CK202" i="14"/>
  <c r="CJ202" i="14"/>
  <c r="CK201" i="14"/>
  <c r="CJ201" i="14"/>
  <c r="CK200" i="14"/>
  <c r="CJ200" i="14"/>
  <c r="CK199" i="14"/>
  <c r="CJ199" i="14"/>
  <c r="CK198" i="14"/>
  <c r="CJ198" i="14"/>
  <c r="CK197" i="14"/>
  <c r="CJ197" i="14"/>
  <c r="CK196" i="14"/>
  <c r="CJ196" i="14"/>
  <c r="CK195" i="14"/>
  <c r="CJ195" i="14"/>
  <c r="BP195" i="14"/>
  <c r="BP20" i="14" s="1"/>
  <c r="BO195" i="14"/>
  <c r="BO20" i="14" s="1"/>
  <c r="BM195" i="14"/>
  <c r="BM20" i="14" s="1"/>
  <c r="AG21" i="5" s="1"/>
  <c r="BL195" i="14"/>
  <c r="BL20" i="14" s="1"/>
  <c r="AF21" i="5" s="1"/>
  <c r="AP195" i="14"/>
  <c r="AP20" i="14" s="1"/>
  <c r="AO195" i="14"/>
  <c r="AO20" i="14" s="1"/>
  <c r="AN195" i="14"/>
  <c r="AN20" i="14" s="1"/>
  <c r="AM195" i="14"/>
  <c r="AM20" i="14" s="1"/>
  <c r="AL195" i="14"/>
  <c r="AL20" i="14" s="1"/>
  <c r="AK195" i="14"/>
  <c r="AK20" i="14" s="1"/>
  <c r="AJ195" i="14"/>
  <c r="AI195" i="14"/>
  <c r="AI20" i="14" s="1"/>
  <c r="AH195" i="14"/>
  <c r="AG195" i="14"/>
  <c r="CK194" i="14"/>
  <c r="CJ194" i="14"/>
  <c r="CK193" i="14"/>
  <c r="CJ193" i="14"/>
  <c r="CK192" i="14"/>
  <c r="CJ192" i="14"/>
  <c r="CK191" i="14"/>
  <c r="CJ191" i="14"/>
  <c r="CK190" i="14"/>
  <c r="CJ190" i="14"/>
  <c r="AR195" i="14"/>
  <c r="AR20" i="14" s="1"/>
  <c r="CK189" i="14"/>
  <c r="CJ189" i="14"/>
  <c r="CK188" i="14"/>
  <c r="CJ188" i="14"/>
  <c r="CK187" i="14"/>
  <c r="CJ187" i="14"/>
  <c r="CK186" i="14"/>
  <c r="CJ186" i="14"/>
  <c r="CT185" i="14"/>
  <c r="CS185" i="14"/>
  <c r="CK185" i="14"/>
  <c r="CJ185" i="14"/>
  <c r="BE195" i="14"/>
  <c r="BE20" i="14" s="1"/>
  <c r="CT184" i="14"/>
  <c r="CS184" i="14"/>
  <c r="CK184" i="14"/>
  <c r="CJ184" i="14"/>
  <c r="CT183" i="14"/>
  <c r="CS183" i="14"/>
  <c r="CK183" i="14"/>
  <c r="CJ183" i="14"/>
  <c r="CT182" i="14"/>
  <c r="CS182" i="14"/>
  <c r="CK182" i="14"/>
  <c r="CJ182" i="14"/>
  <c r="BN181" i="14"/>
  <c r="BM181" i="14"/>
  <c r="BL181" i="14"/>
  <c r="BK181" i="14"/>
  <c r="BJ181" i="14"/>
  <c r="BI181" i="14"/>
  <c r="BH181" i="14"/>
  <c r="BG181" i="14"/>
  <c r="BF181" i="14"/>
  <c r="BE181" i="14"/>
  <c r="BD181" i="14"/>
  <c r="BC181" i="14"/>
  <c r="BB181" i="14"/>
  <c r="BI180" i="14"/>
  <c r="BH180" i="14"/>
  <c r="BG180" i="14"/>
  <c r="BF180" i="14"/>
  <c r="BE180" i="14"/>
  <c r="BD180" i="14"/>
  <c r="BC180" i="14"/>
  <c r="BB180" i="14"/>
  <c r="BA180" i="14"/>
  <c r="AZ180" i="14"/>
  <c r="W178" i="14"/>
  <c r="V178" i="14"/>
  <c r="U178" i="14"/>
  <c r="T178" i="14"/>
  <c r="S178" i="14"/>
  <c r="R178" i="14"/>
  <c r="Q178" i="14"/>
  <c r="W177" i="14"/>
  <c r="V177" i="14"/>
  <c r="U177" i="14"/>
  <c r="T177" i="14"/>
  <c r="S177" i="14"/>
  <c r="R177" i="14"/>
  <c r="Q177" i="14"/>
  <c r="W176" i="14"/>
  <c r="V176" i="14"/>
  <c r="U176" i="14"/>
  <c r="T176" i="14"/>
  <c r="S176" i="14"/>
  <c r="R176" i="14"/>
  <c r="Q176" i="14"/>
  <c r="BX175" i="14"/>
  <c r="W175" i="14"/>
  <c r="V175" i="14"/>
  <c r="U175" i="14"/>
  <c r="T175" i="14"/>
  <c r="S175" i="14"/>
  <c r="R175" i="14"/>
  <c r="Q175" i="14"/>
  <c r="W174" i="14"/>
  <c r="V174" i="14"/>
  <c r="U174" i="14"/>
  <c r="T174" i="14"/>
  <c r="S174" i="14"/>
  <c r="R174" i="14"/>
  <c r="Q174" i="14"/>
  <c r="W173" i="14"/>
  <c r="V173" i="14"/>
  <c r="U173" i="14"/>
  <c r="T173" i="14"/>
  <c r="S173" i="14"/>
  <c r="R173" i="14"/>
  <c r="Q173" i="14"/>
  <c r="W172" i="14"/>
  <c r="V172" i="14"/>
  <c r="U172" i="14"/>
  <c r="T172" i="14"/>
  <c r="S172" i="14"/>
  <c r="R172" i="14"/>
  <c r="Q172" i="14"/>
  <c r="BS171" i="14"/>
  <c r="W171" i="14"/>
  <c r="V171" i="14"/>
  <c r="U171" i="14"/>
  <c r="T171" i="14"/>
  <c r="S171" i="14"/>
  <c r="R171" i="14"/>
  <c r="Q171" i="14"/>
  <c r="X170" i="14"/>
  <c r="W170" i="14"/>
  <c r="V170" i="14"/>
  <c r="U170" i="14"/>
  <c r="T170" i="14"/>
  <c r="S170" i="14"/>
  <c r="R170" i="14"/>
  <c r="Q170" i="14"/>
  <c r="X169" i="14"/>
  <c r="W169" i="14"/>
  <c r="V169" i="14"/>
  <c r="U169" i="14"/>
  <c r="T169" i="14"/>
  <c r="S169" i="14"/>
  <c r="R169" i="14"/>
  <c r="Q169" i="14"/>
  <c r="X168" i="14"/>
  <c r="W168" i="14"/>
  <c r="V168" i="14"/>
  <c r="U168" i="14"/>
  <c r="T168" i="14"/>
  <c r="S168" i="14"/>
  <c r="R168" i="14"/>
  <c r="Q168" i="14"/>
  <c r="BM163" i="14"/>
  <c r="BL163" i="14"/>
  <c r="BK163" i="14"/>
  <c r="BJ163" i="14"/>
  <c r="BI163" i="14"/>
  <c r="BH163" i="14"/>
  <c r="BG163" i="14"/>
  <c r="BF163" i="14"/>
  <c r="BE163" i="14"/>
  <c r="BD163" i="14"/>
  <c r="BC163" i="14"/>
  <c r="BB163" i="14"/>
  <c r="BA163" i="14"/>
  <c r="AZ163" i="14"/>
  <c r="AY163" i="14"/>
  <c r="AX163" i="14"/>
  <c r="AW163" i="14"/>
  <c r="AV163" i="14"/>
  <c r="AU163" i="14"/>
  <c r="AT163" i="14"/>
  <c r="AS163" i="14"/>
  <c r="AR163" i="14"/>
  <c r="AQ163" i="14"/>
  <c r="AP163" i="14"/>
  <c r="AO163" i="14"/>
  <c r="AN163" i="14"/>
  <c r="AM163" i="14"/>
  <c r="AL163" i="14"/>
  <c r="AK163" i="14"/>
  <c r="AJ163" i="14"/>
  <c r="AI163" i="14"/>
  <c r="AH163" i="14"/>
  <c r="BM162" i="14"/>
  <c r="BL162" i="14"/>
  <c r="BK162" i="14"/>
  <c r="BJ162" i="14"/>
  <c r="BI162" i="14"/>
  <c r="BH162" i="14"/>
  <c r="BG162" i="14"/>
  <c r="BF162" i="14"/>
  <c r="BE162" i="14"/>
  <c r="BD162" i="14"/>
  <c r="BC162" i="14"/>
  <c r="BB162" i="14"/>
  <c r="BA162" i="14"/>
  <c r="AZ162" i="14"/>
  <c r="AY162" i="14"/>
  <c r="AX162" i="14"/>
  <c r="AW162" i="14"/>
  <c r="AV162" i="14"/>
  <c r="AU162" i="14"/>
  <c r="AT162" i="14"/>
  <c r="AS162" i="14"/>
  <c r="AR162" i="14"/>
  <c r="AQ162" i="14"/>
  <c r="AP162" i="14"/>
  <c r="AO162" i="14"/>
  <c r="AN162" i="14"/>
  <c r="AM162" i="14"/>
  <c r="AL162" i="14"/>
  <c r="AK162" i="14"/>
  <c r="AJ162" i="14"/>
  <c r="AI162" i="14"/>
  <c r="AH162" i="14"/>
  <c r="BM161" i="14"/>
  <c r="BL161" i="14"/>
  <c r="BK161" i="14"/>
  <c r="BJ161" i="14"/>
  <c r="BI161" i="14"/>
  <c r="BH161" i="14"/>
  <c r="BG161" i="14"/>
  <c r="BF161" i="14"/>
  <c r="BE161" i="14"/>
  <c r="BD161" i="14"/>
  <c r="BC161" i="14"/>
  <c r="BB161" i="14"/>
  <c r="BA161" i="14"/>
  <c r="AZ161" i="14"/>
  <c r="AY161" i="14"/>
  <c r="AX161" i="14"/>
  <c r="AW161" i="14"/>
  <c r="AV161" i="14"/>
  <c r="AU161" i="14"/>
  <c r="AT161" i="14"/>
  <c r="AS161" i="14"/>
  <c r="AR161" i="14"/>
  <c r="AQ161" i="14"/>
  <c r="AP161" i="14"/>
  <c r="AO161" i="14"/>
  <c r="AN161" i="14"/>
  <c r="AM161" i="14"/>
  <c r="AL161" i="14"/>
  <c r="AK161" i="14"/>
  <c r="AJ161" i="14"/>
  <c r="AI161" i="14"/>
  <c r="AH161" i="14"/>
  <c r="BM160" i="14"/>
  <c r="BL160" i="14"/>
  <c r="BK160" i="14"/>
  <c r="BJ160" i="14"/>
  <c r="BI160" i="14"/>
  <c r="BH160" i="14"/>
  <c r="BG160" i="14"/>
  <c r="BF160" i="14"/>
  <c r="BE160" i="14"/>
  <c r="BD160" i="14"/>
  <c r="BC160" i="14"/>
  <c r="BB160" i="14"/>
  <c r="BA160" i="14"/>
  <c r="AZ160" i="14"/>
  <c r="AY160" i="14"/>
  <c r="AX160" i="14"/>
  <c r="AW160" i="14"/>
  <c r="AV160" i="14"/>
  <c r="AU160" i="14"/>
  <c r="AT160" i="14"/>
  <c r="AS160" i="14"/>
  <c r="AR160" i="14"/>
  <c r="AQ160" i="14"/>
  <c r="AP160" i="14"/>
  <c r="AO160" i="14"/>
  <c r="AN160" i="14"/>
  <c r="AM160" i="14"/>
  <c r="AL160" i="14"/>
  <c r="AK160" i="14"/>
  <c r="AJ160" i="14"/>
  <c r="AI160" i="14"/>
  <c r="AH160" i="14"/>
  <c r="BM159" i="14"/>
  <c r="BL159" i="14"/>
  <c r="BK159" i="14"/>
  <c r="BJ159" i="14"/>
  <c r="BI159" i="14"/>
  <c r="BH159" i="14"/>
  <c r="BG159" i="14"/>
  <c r="BF159" i="14"/>
  <c r="BE159" i="14"/>
  <c r="BD159" i="14"/>
  <c r="BC159" i="14"/>
  <c r="BB159" i="14"/>
  <c r="BA159" i="14"/>
  <c r="AZ159" i="14"/>
  <c r="AY159" i="14"/>
  <c r="AX159" i="14"/>
  <c r="AW159" i="14"/>
  <c r="AV159" i="14"/>
  <c r="AU159" i="14"/>
  <c r="AT159" i="14"/>
  <c r="AS159" i="14"/>
  <c r="AR159" i="14"/>
  <c r="AQ159" i="14"/>
  <c r="AP159" i="14"/>
  <c r="AO159" i="14"/>
  <c r="AN159" i="14"/>
  <c r="AM159" i="14"/>
  <c r="AL159" i="14"/>
  <c r="AK159" i="14"/>
  <c r="AJ159" i="14"/>
  <c r="AI159" i="14"/>
  <c r="AH159" i="14"/>
  <c r="BM158" i="14"/>
  <c r="BL158" i="14"/>
  <c r="BK158" i="14"/>
  <c r="BJ158" i="14"/>
  <c r="BI158" i="14"/>
  <c r="BH158" i="14"/>
  <c r="BG158" i="14"/>
  <c r="BF158" i="14"/>
  <c r="BE158" i="14"/>
  <c r="BD158" i="14"/>
  <c r="BC158" i="14"/>
  <c r="BB158" i="14"/>
  <c r="BA158" i="14"/>
  <c r="AZ158" i="14"/>
  <c r="AY158" i="14"/>
  <c r="AX158" i="14"/>
  <c r="AW158" i="14"/>
  <c r="AV158" i="14"/>
  <c r="AU158" i="14"/>
  <c r="AT158" i="14"/>
  <c r="AS158" i="14"/>
  <c r="AR158" i="14"/>
  <c r="AQ158" i="14"/>
  <c r="AP158" i="14"/>
  <c r="AO158" i="14"/>
  <c r="AN158" i="14"/>
  <c r="AM158" i="14"/>
  <c r="AL158" i="14"/>
  <c r="AK158" i="14"/>
  <c r="AJ158" i="14"/>
  <c r="AI158" i="14"/>
  <c r="AH158" i="14"/>
  <c r="BM157" i="14"/>
  <c r="BL157" i="14"/>
  <c r="BK157" i="14"/>
  <c r="BJ157" i="14"/>
  <c r="BI157" i="14"/>
  <c r="BH157" i="14"/>
  <c r="BG157" i="14"/>
  <c r="BF157" i="14"/>
  <c r="BE157" i="14"/>
  <c r="BD157" i="14"/>
  <c r="BC157" i="14"/>
  <c r="BB157" i="14"/>
  <c r="BA157" i="14"/>
  <c r="AZ157" i="14"/>
  <c r="AY157" i="14"/>
  <c r="AX157" i="14"/>
  <c r="AW157" i="14"/>
  <c r="AV157" i="14"/>
  <c r="AU157" i="14"/>
  <c r="AT157" i="14"/>
  <c r="AS157" i="14"/>
  <c r="AR157" i="14"/>
  <c r="AQ157" i="14"/>
  <c r="AP157" i="14"/>
  <c r="AO157" i="14"/>
  <c r="AN157" i="14"/>
  <c r="AM157" i="14"/>
  <c r="AL157" i="14"/>
  <c r="AK157" i="14"/>
  <c r="AJ157" i="14"/>
  <c r="AI157" i="14"/>
  <c r="AH157" i="14"/>
  <c r="BM156" i="14"/>
  <c r="BL156" i="14"/>
  <c r="BK156" i="14"/>
  <c r="BJ156" i="14"/>
  <c r="BI156" i="14"/>
  <c r="BH156" i="14"/>
  <c r="BG156" i="14"/>
  <c r="BF156" i="14"/>
  <c r="BE156" i="14"/>
  <c r="BD156" i="14"/>
  <c r="BC156" i="14"/>
  <c r="BB156" i="14"/>
  <c r="BA156" i="14"/>
  <c r="AZ156" i="14"/>
  <c r="AY156" i="14"/>
  <c r="AX156" i="14"/>
  <c r="AW156" i="14"/>
  <c r="AV156" i="14"/>
  <c r="AU156" i="14"/>
  <c r="AT156" i="14"/>
  <c r="AS156" i="14"/>
  <c r="AR156" i="14"/>
  <c r="AQ156" i="14"/>
  <c r="AP156" i="14"/>
  <c r="AO156" i="14"/>
  <c r="AN156" i="14"/>
  <c r="AM156" i="14"/>
  <c r="AL156" i="14"/>
  <c r="AK156" i="14"/>
  <c r="AJ156" i="14"/>
  <c r="AI156" i="14"/>
  <c r="AH156" i="14"/>
  <c r="BM155" i="14"/>
  <c r="BL155" i="14"/>
  <c r="BK155" i="14"/>
  <c r="BJ155" i="14"/>
  <c r="BI155" i="14"/>
  <c r="BH155" i="14"/>
  <c r="BG155" i="14"/>
  <c r="BF155" i="14"/>
  <c r="BE155" i="14"/>
  <c r="BD155" i="14"/>
  <c r="BC155" i="14"/>
  <c r="BB155" i="14"/>
  <c r="BA155" i="14"/>
  <c r="AZ155" i="14"/>
  <c r="AY155" i="14"/>
  <c r="AX155" i="14"/>
  <c r="AW155" i="14"/>
  <c r="AV155" i="14"/>
  <c r="AU155" i="14"/>
  <c r="AT155" i="14"/>
  <c r="AS155" i="14"/>
  <c r="AR155" i="14"/>
  <c r="AQ155" i="14"/>
  <c r="AP155" i="14"/>
  <c r="AO155" i="14"/>
  <c r="AN155" i="14"/>
  <c r="AM155" i="14"/>
  <c r="AL155" i="14"/>
  <c r="AK155" i="14"/>
  <c r="AJ155" i="14"/>
  <c r="AI155" i="14"/>
  <c r="AH155" i="14"/>
  <c r="BM154" i="14"/>
  <c r="BL154" i="14"/>
  <c r="BK154" i="14"/>
  <c r="BJ154" i="14"/>
  <c r="BI154" i="14"/>
  <c r="BH154" i="14"/>
  <c r="BG154" i="14"/>
  <c r="BF154" i="14"/>
  <c r="BE154" i="14"/>
  <c r="BD154" i="14"/>
  <c r="BC154" i="14"/>
  <c r="BB154" i="14"/>
  <c r="BA154" i="14"/>
  <c r="AZ154" i="14"/>
  <c r="AY154" i="14"/>
  <c r="AX154" i="14"/>
  <c r="AW154" i="14"/>
  <c r="AV154" i="14"/>
  <c r="AU154" i="14"/>
  <c r="AT154" i="14"/>
  <c r="AS154" i="14"/>
  <c r="AR154" i="14"/>
  <c r="AQ154" i="14"/>
  <c r="AP154" i="14"/>
  <c r="AO154" i="14"/>
  <c r="AN154" i="14"/>
  <c r="AM154" i="14"/>
  <c r="AL154" i="14"/>
  <c r="AK154" i="14"/>
  <c r="AJ154" i="14"/>
  <c r="AI154" i="14"/>
  <c r="AH154" i="14"/>
  <c r="BM153" i="14"/>
  <c r="BL153" i="14"/>
  <c r="BK153" i="14"/>
  <c r="BJ153" i="14"/>
  <c r="BI153" i="14"/>
  <c r="BH153" i="14"/>
  <c r="BG153" i="14"/>
  <c r="BF153" i="14"/>
  <c r="BE153" i="14"/>
  <c r="BD153" i="14"/>
  <c r="BC153" i="14"/>
  <c r="BB153" i="14"/>
  <c r="BA153" i="14"/>
  <c r="AZ153" i="14"/>
  <c r="AY153" i="14"/>
  <c r="AX153" i="14"/>
  <c r="AW153" i="14"/>
  <c r="AV153" i="14"/>
  <c r="AU153" i="14"/>
  <c r="AT153" i="14"/>
  <c r="AS153" i="14"/>
  <c r="AR153" i="14"/>
  <c r="AQ153" i="14"/>
  <c r="AP153" i="14"/>
  <c r="AO153" i="14"/>
  <c r="AN153" i="14"/>
  <c r="AM153" i="14"/>
  <c r="AL153" i="14"/>
  <c r="AK153" i="14"/>
  <c r="AJ153" i="14"/>
  <c r="AI153" i="14"/>
  <c r="AH153" i="14"/>
  <c r="BM152" i="14"/>
  <c r="BL152" i="14"/>
  <c r="BK152" i="14"/>
  <c r="BJ152" i="14"/>
  <c r="BI152" i="14"/>
  <c r="BH152" i="14"/>
  <c r="BG152" i="14"/>
  <c r="BF152" i="14"/>
  <c r="BE152" i="14"/>
  <c r="BD152" i="14"/>
  <c r="BC152" i="14"/>
  <c r="BB152" i="14"/>
  <c r="BA152" i="14"/>
  <c r="AZ152" i="14"/>
  <c r="AY152" i="14"/>
  <c r="AX152" i="14"/>
  <c r="AW152" i="14"/>
  <c r="AV152" i="14"/>
  <c r="AU152" i="14"/>
  <c r="AT152" i="14"/>
  <c r="AS152" i="14"/>
  <c r="AR152" i="14"/>
  <c r="AQ152" i="14"/>
  <c r="AP152" i="14"/>
  <c r="AO152" i="14"/>
  <c r="AN152" i="14"/>
  <c r="AM152" i="14"/>
  <c r="AL152" i="14"/>
  <c r="AK152" i="14"/>
  <c r="AJ152" i="14"/>
  <c r="AI152" i="14"/>
  <c r="AH152" i="14"/>
  <c r="CH151" i="14"/>
  <c r="CG151" i="14"/>
  <c r="CF151" i="14"/>
  <c r="CE151" i="14"/>
  <c r="CD151" i="14"/>
  <c r="CC151" i="14"/>
  <c r="CB151" i="14"/>
  <c r="CA151" i="14"/>
  <c r="BZ151" i="14"/>
  <c r="BY151" i="14"/>
  <c r="BX151" i="14"/>
  <c r="BW151" i="14"/>
  <c r="BV151" i="14"/>
  <c r="BU151" i="14"/>
  <c r="BP148" i="14"/>
  <c r="BO148" i="14"/>
  <c r="BM148" i="14"/>
  <c r="BM16" i="14" s="1"/>
  <c r="AG17" i="5" s="1"/>
  <c r="BL148" i="14"/>
  <c r="BK148" i="14"/>
  <c r="BJ148" i="14"/>
  <c r="CW136" i="14" s="1"/>
  <c r="BI148" i="14"/>
  <c r="BH148" i="14"/>
  <c r="BG148" i="14"/>
  <c r="BG149" i="14" s="1"/>
  <c r="BF148" i="14"/>
  <c r="CS146" i="14" s="1"/>
  <c r="BE148" i="14"/>
  <c r="BE16" i="14" s="1"/>
  <c r="BD148" i="14"/>
  <c r="CQ141" i="14" s="1"/>
  <c r="BC148" i="14"/>
  <c r="BB148" i="14"/>
  <c r="BB149" i="14" s="1"/>
  <c r="BA148" i="14"/>
  <c r="BA16" i="14" s="1"/>
  <c r="AZ148" i="14"/>
  <c r="AZ16" i="14" s="1"/>
  <c r="AY148" i="14"/>
  <c r="AY149" i="14" s="1"/>
  <c r="AX148" i="14"/>
  <c r="AW148" i="14"/>
  <c r="AW16" i="14" s="1"/>
  <c r="AV148" i="14"/>
  <c r="AU148" i="14"/>
  <c r="AU149" i="14" s="1"/>
  <c r="AT148" i="14"/>
  <c r="AT149" i="14" s="1"/>
  <c r="AS148" i="14"/>
  <c r="AR148" i="14"/>
  <c r="AR16" i="14" s="1"/>
  <c r="AQ148" i="14"/>
  <c r="AQ149" i="14" s="1"/>
  <c r="AP148" i="14"/>
  <c r="AO148" i="14"/>
  <c r="AO16" i="14" s="1"/>
  <c r="AN148" i="14"/>
  <c r="AM148" i="14"/>
  <c r="AM16" i="14" s="1"/>
  <c r="AL148" i="14"/>
  <c r="AK148" i="14"/>
  <c r="AK16" i="14" s="1"/>
  <c r="AJ148" i="14"/>
  <c r="AJ16" i="14" s="1"/>
  <c r="AI148" i="14"/>
  <c r="AI16" i="14" s="1"/>
  <c r="AH148" i="14"/>
  <c r="AH16" i="14" s="1"/>
  <c r="AG148" i="14"/>
  <c r="AF148" i="14"/>
  <c r="AE148" i="14"/>
  <c r="AD148" i="14"/>
  <c r="AC148" i="14"/>
  <c r="AB148" i="14"/>
  <c r="AA148" i="14"/>
  <c r="AA16" i="14" s="1"/>
  <c r="Z148" i="14"/>
  <c r="Z270" i="14" s="1"/>
  <c r="Z286" i="14" s="1"/>
  <c r="Y148" i="14"/>
  <c r="Y16" i="14" s="1"/>
  <c r="X148" i="14"/>
  <c r="X16" i="14" s="1"/>
  <c r="CK147" i="14"/>
  <c r="CJ147" i="14"/>
  <c r="CI147" i="14"/>
  <c r="CH147" i="14"/>
  <c r="CG147" i="14"/>
  <c r="CF147" i="14"/>
  <c r="CE147" i="14"/>
  <c r="CD147" i="14"/>
  <c r="CC147" i="14"/>
  <c r="CB147" i="14"/>
  <c r="CA147" i="14"/>
  <c r="BZ147" i="14"/>
  <c r="BS147" i="14"/>
  <c r="CO146" i="14"/>
  <c r="CK146" i="14"/>
  <c r="CJ146" i="14"/>
  <c r="CI146" i="14"/>
  <c r="CH146" i="14"/>
  <c r="CG146" i="14"/>
  <c r="CF146" i="14"/>
  <c r="CE146" i="14"/>
  <c r="CD146" i="14"/>
  <c r="CC146" i="14"/>
  <c r="CB146" i="14"/>
  <c r="CA146" i="14"/>
  <c r="BZ146" i="14"/>
  <c r="BS146" i="14"/>
  <c r="CZ145" i="14"/>
  <c r="CY145" i="14"/>
  <c r="CT145" i="14"/>
  <c r="CS145" i="14"/>
  <c r="CO145" i="14"/>
  <c r="CK145" i="14"/>
  <c r="CJ145" i="14"/>
  <c r="CI145" i="14"/>
  <c r="CH145" i="14"/>
  <c r="CG145" i="14"/>
  <c r="CM145" i="14" s="1"/>
  <c r="CF145" i="14"/>
  <c r="CE145" i="14"/>
  <c r="CD145" i="14"/>
  <c r="CC145" i="14"/>
  <c r="CB145" i="14"/>
  <c r="CA145" i="14"/>
  <c r="BZ145" i="14"/>
  <c r="BX145" i="14"/>
  <c r="BS145" i="14"/>
  <c r="CO144" i="14"/>
  <c r="CK144" i="14"/>
  <c r="CJ144" i="14"/>
  <c r="CI144" i="14"/>
  <c r="CH144" i="14"/>
  <c r="CG144" i="14"/>
  <c r="CF144" i="14"/>
  <c r="CE144" i="14"/>
  <c r="CD144" i="14"/>
  <c r="CC144" i="14"/>
  <c r="CB144" i="14"/>
  <c r="CA144" i="14"/>
  <c r="BZ144" i="14"/>
  <c r="BX144" i="14"/>
  <c r="BS144" i="14"/>
  <c r="BU144" i="14" s="1"/>
  <c r="CK143" i="14"/>
  <c r="CJ143" i="14"/>
  <c r="CI143" i="14"/>
  <c r="CH143" i="14"/>
  <c r="CG143" i="14"/>
  <c r="CF143" i="14"/>
  <c r="CE143" i="14"/>
  <c r="CD143" i="14"/>
  <c r="CC143" i="14"/>
  <c r="CB143" i="14"/>
  <c r="CA143" i="14"/>
  <c r="BZ143" i="14"/>
  <c r="BX143" i="14"/>
  <c r="BS143" i="14"/>
  <c r="BU143" i="14" s="1"/>
  <c r="CK142" i="14"/>
  <c r="CJ142" i="14"/>
  <c r="CI142" i="14"/>
  <c r="CH142" i="14"/>
  <c r="CG142" i="14"/>
  <c r="CM142" i="14" s="1"/>
  <c r="CF142" i="14"/>
  <c r="CE142" i="14"/>
  <c r="CD142" i="14"/>
  <c r="CC142" i="14"/>
  <c r="CB142" i="14"/>
  <c r="CA142" i="14"/>
  <c r="BZ142" i="14"/>
  <c r="BS142" i="14"/>
  <c r="BU142" i="14" s="1"/>
  <c r="CT141" i="14"/>
  <c r="CS141" i="14"/>
  <c r="CK141" i="14"/>
  <c r="CJ141" i="14"/>
  <c r="CI141" i="14"/>
  <c r="CH141" i="14"/>
  <c r="CG141" i="14"/>
  <c r="CF141" i="14"/>
  <c r="CE141" i="14"/>
  <c r="CD141" i="14"/>
  <c r="CC141" i="14"/>
  <c r="CB141" i="14"/>
  <c r="CA141" i="14"/>
  <c r="BZ141" i="14"/>
  <c r="BS141" i="14"/>
  <c r="BU141" i="14" s="1"/>
  <c r="CK140" i="14"/>
  <c r="CJ140" i="14"/>
  <c r="CI140" i="14"/>
  <c r="CH140" i="14"/>
  <c r="CG140" i="14"/>
  <c r="CM140" i="14" s="1"/>
  <c r="CF140" i="14"/>
  <c r="CE140" i="14"/>
  <c r="CD140" i="14"/>
  <c r="CC140" i="14"/>
  <c r="CB140" i="14"/>
  <c r="CA140" i="14"/>
  <c r="BZ140" i="14"/>
  <c r="BX140" i="14"/>
  <c r="BS140" i="14"/>
  <c r="BU140" i="14" s="1"/>
  <c r="U140" i="14"/>
  <c r="CO139" i="14"/>
  <c r="CK139" i="14"/>
  <c r="CJ139" i="14"/>
  <c r="CI139" i="14"/>
  <c r="CH139" i="14"/>
  <c r="CG139" i="14"/>
  <c r="CM139" i="14" s="1"/>
  <c r="CF139" i="14"/>
  <c r="CE139" i="14"/>
  <c r="CD139" i="14"/>
  <c r="CC139" i="14"/>
  <c r="CB139" i="14"/>
  <c r="CA139" i="14"/>
  <c r="BZ139" i="14"/>
  <c r="BX139" i="14"/>
  <c r="BS139" i="14"/>
  <c r="BU139" i="14" s="1"/>
  <c r="CO138" i="14"/>
  <c r="CK138" i="14"/>
  <c r="CJ138" i="14"/>
  <c r="CI138" i="14"/>
  <c r="CH138" i="14"/>
  <c r="CG138" i="14"/>
  <c r="CF138" i="14"/>
  <c r="CE138" i="14"/>
  <c r="CD138" i="14"/>
  <c r="CC138" i="14"/>
  <c r="CB138" i="14"/>
  <c r="CA138" i="14"/>
  <c r="BZ138" i="14"/>
  <c r="BX138" i="14"/>
  <c r="BS138" i="14"/>
  <c r="BU138" i="14" s="1"/>
  <c r="CS137" i="14"/>
  <c r="CR137" i="14"/>
  <c r="CK137" i="14"/>
  <c r="CJ137" i="14"/>
  <c r="CI137" i="14"/>
  <c r="CH137" i="14"/>
  <c r="CG137" i="14"/>
  <c r="CF137" i="14"/>
  <c r="CE137" i="14"/>
  <c r="CD137" i="14"/>
  <c r="CC137" i="14"/>
  <c r="CB137" i="14"/>
  <c r="CA137" i="14"/>
  <c r="BZ137" i="14"/>
  <c r="BX137" i="14"/>
  <c r="BU137" i="14"/>
  <c r="CY136" i="14"/>
  <c r="CV136" i="14"/>
  <c r="CT136" i="14"/>
  <c r="CK136" i="14"/>
  <c r="CJ136" i="14"/>
  <c r="CI136" i="14"/>
  <c r="CH136" i="14"/>
  <c r="CG136" i="14"/>
  <c r="CF136" i="14"/>
  <c r="CE136" i="14"/>
  <c r="CD136" i="14"/>
  <c r="CC136" i="14"/>
  <c r="CB136" i="14"/>
  <c r="CA136" i="14"/>
  <c r="BZ136" i="14"/>
  <c r="BX136" i="14"/>
  <c r="CW135" i="14"/>
  <c r="CV135" i="14"/>
  <c r="CU135" i="14"/>
  <c r="CT135" i="14"/>
  <c r="CS135" i="14"/>
  <c r="CR135" i="14"/>
  <c r="CQ135" i="14"/>
  <c r="CP135" i="14"/>
  <c r="CO135" i="14"/>
  <c r="CH135" i="14"/>
  <c r="CG135" i="14"/>
  <c r="CF135" i="14"/>
  <c r="CE135" i="14"/>
  <c r="CD135" i="14"/>
  <c r="CC135" i="14"/>
  <c r="CB135" i="14"/>
  <c r="CA135" i="14"/>
  <c r="BZ135" i="14"/>
  <c r="BN134" i="14"/>
  <c r="BP132" i="14"/>
  <c r="BO132" i="14"/>
  <c r="BN132" i="14"/>
  <c r="BM132" i="14"/>
  <c r="BL132" i="14"/>
  <c r="BL11" i="14" s="1"/>
  <c r="AJ12" i="5" s="1"/>
  <c r="BK132" i="14"/>
  <c r="BK11" i="14" s="1"/>
  <c r="F8" i="4" s="1"/>
  <c r="BJ132" i="14"/>
  <c r="BJ11" i="14" s="1"/>
  <c r="E8" i="4" s="1"/>
  <c r="BI132" i="14"/>
  <c r="BI11" i="14" s="1"/>
  <c r="D8" i="4" s="1"/>
  <c r="BH132" i="14"/>
  <c r="BN130" i="14" s="1"/>
  <c r="BQ130" i="14" s="1"/>
  <c r="BG132" i="14"/>
  <c r="BF132" i="14"/>
  <c r="BF11" i="14" s="1"/>
  <c r="BE132" i="14"/>
  <c r="BE11" i="14" s="1"/>
  <c r="BD132" i="14"/>
  <c r="BD11" i="14" s="1"/>
  <c r="BC132" i="14"/>
  <c r="BC11" i="14" s="1"/>
  <c r="BB132" i="14"/>
  <c r="BB11" i="14" s="1"/>
  <c r="BA132" i="14"/>
  <c r="BA11" i="14" s="1"/>
  <c r="AZ132" i="14"/>
  <c r="AZ11" i="14" s="1"/>
  <c r="AY132" i="14"/>
  <c r="AY11" i="14" s="1"/>
  <c r="AX132" i="14"/>
  <c r="AX11" i="14" s="1"/>
  <c r="AW132" i="14"/>
  <c r="AV132" i="14"/>
  <c r="AV11" i="14" s="1"/>
  <c r="AU132" i="14"/>
  <c r="AU11" i="14" s="1"/>
  <c r="AT132" i="14"/>
  <c r="AT11" i="14" s="1"/>
  <c r="AS132" i="14"/>
  <c r="AS11" i="14" s="1"/>
  <c r="AR132" i="14"/>
  <c r="AR11" i="14" s="1"/>
  <c r="AQ132" i="14"/>
  <c r="AQ11" i="14" s="1"/>
  <c r="AP132" i="14"/>
  <c r="AO132" i="14"/>
  <c r="AN132" i="14"/>
  <c r="AN11" i="14" s="1"/>
  <c r="AM132" i="14"/>
  <c r="AM11" i="14" s="1"/>
  <c r="AL132" i="14"/>
  <c r="AL11" i="14" s="1"/>
  <c r="AK132" i="14"/>
  <c r="AK11" i="14" s="1"/>
  <c r="AJ132" i="14"/>
  <c r="AJ11" i="14" s="1"/>
  <c r="AI132" i="14"/>
  <c r="AI11" i="14" s="1"/>
  <c r="AH132" i="14"/>
  <c r="V129" i="14" s="1"/>
  <c r="AB131" i="14"/>
  <c r="AB163" i="14" s="1"/>
  <c r="Y131" i="14"/>
  <c r="Y163" i="14" s="1"/>
  <c r="W131" i="14"/>
  <c r="BW116" i="14"/>
  <c r="BM116" i="14"/>
  <c r="BL116" i="14"/>
  <c r="BK116" i="14"/>
  <c r="BJ116" i="14"/>
  <c r="BI116" i="14"/>
  <c r="BT116" i="14" s="1"/>
  <c r="BH116" i="14"/>
  <c r="BG116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BW115" i="14"/>
  <c r="BM115" i="14"/>
  <c r="BL115" i="14"/>
  <c r="BK115" i="14"/>
  <c r="BJ115" i="14"/>
  <c r="BI115" i="14"/>
  <c r="BH115" i="14"/>
  <c r="BG115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BW114" i="14"/>
  <c r="BM114" i="14"/>
  <c r="BL114" i="14"/>
  <c r="BK114" i="14"/>
  <c r="BJ114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P114" i="14"/>
  <c r="AO114" i="14"/>
  <c r="AN114" i="14"/>
  <c r="AM114" i="14"/>
  <c r="AL114" i="14"/>
  <c r="AK114" i="14"/>
  <c r="AJ114" i="14"/>
  <c r="AI114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BW113" i="14"/>
  <c r="BM113" i="14"/>
  <c r="BL113" i="14"/>
  <c r="BK113" i="14"/>
  <c r="BJ113" i="14"/>
  <c r="BI113" i="14"/>
  <c r="BH113" i="14"/>
  <c r="BG113" i="14"/>
  <c r="BF113" i="14"/>
  <c r="BE113" i="14"/>
  <c r="BD113" i="14"/>
  <c r="BC113" i="14"/>
  <c r="BB113" i="14"/>
  <c r="BA113" i="14"/>
  <c r="AZ113" i="14"/>
  <c r="AY113" i="14"/>
  <c r="AX113" i="14"/>
  <c r="AW113" i="14"/>
  <c r="AV113" i="14"/>
  <c r="AU113" i="14"/>
  <c r="AT113" i="14"/>
  <c r="AS113" i="14"/>
  <c r="AR113" i="14"/>
  <c r="AQ113" i="14"/>
  <c r="AP113" i="14"/>
  <c r="AO113" i="14"/>
  <c r="AN113" i="14"/>
  <c r="AM113" i="14"/>
  <c r="AL113" i="14"/>
  <c r="AK113" i="14"/>
  <c r="AJ113" i="14"/>
  <c r="AI113" i="14"/>
  <c r="AH113" i="14"/>
  <c r="AG113" i="14"/>
  <c r="AF113" i="14"/>
  <c r="AE113" i="14"/>
  <c r="AD113" i="14"/>
  <c r="AC113" i="14"/>
  <c r="AB113" i="14"/>
  <c r="AA113" i="14"/>
  <c r="Z113" i="14"/>
  <c r="Y113" i="14"/>
  <c r="X113" i="14"/>
  <c r="W113" i="14"/>
  <c r="V113" i="14"/>
  <c r="BW112" i="14"/>
  <c r="BM112" i="14"/>
  <c r="BL112" i="14"/>
  <c r="BK112" i="14"/>
  <c r="BJ112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P112" i="14"/>
  <c r="AO112" i="14"/>
  <c r="AN112" i="14"/>
  <c r="AM112" i="14"/>
  <c r="AL112" i="14"/>
  <c r="AK112" i="14"/>
  <c r="AJ112" i="14"/>
  <c r="AI112" i="14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BW111" i="14"/>
  <c r="BM111" i="14"/>
  <c r="BL111" i="14"/>
  <c r="BK111" i="14"/>
  <c r="BJ111" i="14"/>
  <c r="BI111" i="14"/>
  <c r="BH111" i="14"/>
  <c r="BG111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CL110" i="14"/>
  <c r="CK110" i="14"/>
  <c r="BW110" i="14"/>
  <c r="BM110" i="14"/>
  <c r="BL110" i="14"/>
  <c r="BK110" i="14"/>
  <c r="BJ110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BW109" i="14"/>
  <c r="BR109" i="14"/>
  <c r="BM109" i="14"/>
  <c r="BL109" i="14"/>
  <c r="BK109" i="14"/>
  <c r="BJ109" i="14"/>
  <c r="BI109" i="14"/>
  <c r="BH109" i="14"/>
  <c r="BG109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BW108" i="14"/>
  <c r="BM108" i="14"/>
  <c r="BL108" i="14"/>
  <c r="BK108" i="14"/>
  <c r="BJ108" i="14"/>
  <c r="BI108" i="14"/>
  <c r="BH108" i="14"/>
  <c r="BG108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BW107" i="14"/>
  <c r="BM107" i="14"/>
  <c r="BL107" i="14"/>
  <c r="BK107" i="14"/>
  <c r="BJ107" i="14"/>
  <c r="BI107" i="14"/>
  <c r="BH107" i="14"/>
  <c r="BG107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CM106" i="14"/>
  <c r="CL106" i="14"/>
  <c r="BM106" i="14"/>
  <c r="BL106" i="14"/>
  <c r="BK106" i="14"/>
  <c r="BJ106" i="14"/>
  <c r="BI106" i="14"/>
  <c r="BH106" i="14"/>
  <c r="BG106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BM105" i="14"/>
  <c r="BL105" i="14"/>
  <c r="BK105" i="14"/>
  <c r="BJ105" i="14"/>
  <c r="BI105" i="14"/>
  <c r="BH105" i="14"/>
  <c r="BG105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CK102" i="14"/>
  <c r="BM101" i="14"/>
  <c r="BM10" i="14" s="1"/>
  <c r="BM7" i="14" s="1"/>
  <c r="BL101" i="14"/>
  <c r="BK101" i="14"/>
  <c r="BK10" i="14" s="1"/>
  <c r="BK7" i="14" s="1"/>
  <c r="BJ101" i="14"/>
  <c r="BJ10" i="14" s="1"/>
  <c r="BI101" i="14"/>
  <c r="BI10" i="14" s="1"/>
  <c r="D7" i="4" s="1"/>
  <c r="BH101" i="14"/>
  <c r="BG101" i="14"/>
  <c r="BG10" i="14" s="1"/>
  <c r="BF101" i="14"/>
  <c r="BE101" i="14"/>
  <c r="BD101" i="14"/>
  <c r="BC101" i="14"/>
  <c r="BB101" i="14"/>
  <c r="BB10" i="14" s="1"/>
  <c r="BA101" i="14"/>
  <c r="BA10" i="14" s="1"/>
  <c r="BA7" i="14" s="1"/>
  <c r="AZ101" i="14"/>
  <c r="AZ10" i="14" s="1"/>
  <c r="AY101" i="14"/>
  <c r="AY10" i="14" s="1"/>
  <c r="AX101" i="14"/>
  <c r="AX10" i="14" s="1"/>
  <c r="AX7" i="14" s="1"/>
  <c r="AW101" i="14"/>
  <c r="AV101" i="14"/>
  <c r="AV10" i="14" s="1"/>
  <c r="AV7" i="14" s="1"/>
  <c r="AU101" i="14"/>
  <c r="AU10" i="14" s="1"/>
  <c r="AU7" i="14" s="1"/>
  <c r="AT101" i="14"/>
  <c r="AT10" i="14" s="1"/>
  <c r="AT7" i="14" s="1"/>
  <c r="AS101" i="14"/>
  <c r="AS10" i="14" s="1"/>
  <c r="AR101" i="14"/>
  <c r="AR10" i="14" s="1"/>
  <c r="AQ101" i="14"/>
  <c r="AQ10" i="14" s="1"/>
  <c r="AP101" i="14"/>
  <c r="AP10" i="14" s="1"/>
  <c r="AO101" i="14"/>
  <c r="AO10" i="14" s="1"/>
  <c r="AN101" i="14"/>
  <c r="AN10" i="14" s="1"/>
  <c r="AM101" i="14"/>
  <c r="AM10" i="14" s="1"/>
  <c r="AL101" i="14"/>
  <c r="AK101" i="14"/>
  <c r="AK10" i="14" s="1"/>
  <c r="AJ101" i="14"/>
  <c r="AI101" i="14"/>
  <c r="AH101" i="14"/>
  <c r="AG101" i="14"/>
  <c r="AF101" i="14"/>
  <c r="AF10" i="14" s="1"/>
  <c r="AF7" i="14" s="1"/>
  <c r="AE101" i="14"/>
  <c r="AE10" i="14" s="1"/>
  <c r="AE7" i="14" s="1"/>
  <c r="AD101" i="14"/>
  <c r="AD10" i="14" s="1"/>
  <c r="AC101" i="14"/>
  <c r="AC10" i="14" s="1"/>
  <c r="AC7" i="14" s="1"/>
  <c r="AB101" i="14"/>
  <c r="AB10" i="14" s="1"/>
  <c r="AA101" i="14"/>
  <c r="Z101" i="14"/>
  <c r="Z10" i="14" s="1"/>
  <c r="Z7" i="14" s="1"/>
  <c r="Y101" i="14"/>
  <c r="Y10" i="14" s="1"/>
  <c r="Y7" i="14" s="1"/>
  <c r="X101" i="14"/>
  <c r="X10" i="14" s="1"/>
  <c r="W101" i="14"/>
  <c r="W10" i="14" s="1"/>
  <c r="V101" i="14"/>
  <c r="CQ100" i="14"/>
  <c r="CP100" i="14"/>
  <c r="CO100" i="14"/>
  <c r="CN100" i="14"/>
  <c r="CM100" i="14"/>
  <c r="CL100" i="14"/>
  <c r="CK100" i="14"/>
  <c r="CJ100" i="14"/>
  <c r="CI100" i="14"/>
  <c r="CH100" i="14"/>
  <c r="CG100" i="14"/>
  <c r="CF100" i="14"/>
  <c r="CE100" i="14"/>
  <c r="CD100" i="14"/>
  <c r="CC100" i="14"/>
  <c r="CB100" i="14"/>
  <c r="CA100" i="14"/>
  <c r="BZ100" i="14"/>
  <c r="BY100" i="14"/>
  <c r="BX100" i="14"/>
  <c r="BW100" i="14"/>
  <c r="BV100" i="14"/>
  <c r="BS100" i="14"/>
  <c r="CQ99" i="14"/>
  <c r="CP99" i="14"/>
  <c r="CO99" i="14"/>
  <c r="CN99" i="14"/>
  <c r="CM99" i="14"/>
  <c r="CL99" i="14"/>
  <c r="CK99" i="14"/>
  <c r="CJ99" i="14"/>
  <c r="CI99" i="14"/>
  <c r="CI112" i="14" s="1"/>
  <c r="CH99" i="14"/>
  <c r="CG99" i="14"/>
  <c r="CF99" i="14"/>
  <c r="CE99" i="14"/>
  <c r="CD99" i="14"/>
  <c r="CC99" i="14"/>
  <c r="CB99" i="14"/>
  <c r="CA99" i="14"/>
  <c r="BZ99" i="14"/>
  <c r="BY99" i="14"/>
  <c r="BX99" i="14"/>
  <c r="BW99" i="14"/>
  <c r="BV99" i="14"/>
  <c r="BS99" i="14"/>
  <c r="CQ98" i="14"/>
  <c r="CP98" i="14"/>
  <c r="CO98" i="14"/>
  <c r="CN98" i="14"/>
  <c r="CM98" i="14"/>
  <c r="CL98" i="14"/>
  <c r="CK98" i="14"/>
  <c r="CJ98" i="14"/>
  <c r="CI98" i="14"/>
  <c r="CH98" i="14"/>
  <c r="CG98" i="14"/>
  <c r="CF98" i="14"/>
  <c r="CE98" i="14"/>
  <c r="CD98" i="14"/>
  <c r="CC98" i="14"/>
  <c r="CB98" i="14"/>
  <c r="CA98" i="14"/>
  <c r="BZ98" i="14"/>
  <c r="BY98" i="14"/>
  <c r="BX98" i="14"/>
  <c r="BW98" i="14"/>
  <c r="BV98" i="14"/>
  <c r="BS98" i="14"/>
  <c r="CQ97" i="14"/>
  <c r="CP97" i="14"/>
  <c r="CO97" i="14"/>
  <c r="CN97" i="14"/>
  <c r="CM97" i="14"/>
  <c r="CL97" i="14"/>
  <c r="CK97" i="14"/>
  <c r="CJ97" i="14"/>
  <c r="CI97" i="14"/>
  <c r="CI111" i="14" s="1"/>
  <c r="CH97" i="14"/>
  <c r="CG97" i="14"/>
  <c r="CF97" i="14"/>
  <c r="CE97" i="14"/>
  <c r="CD97" i="14"/>
  <c r="CC97" i="14"/>
  <c r="CB97" i="14"/>
  <c r="CA97" i="14"/>
  <c r="BZ97" i="14"/>
  <c r="BY97" i="14"/>
  <c r="BX97" i="14"/>
  <c r="BW97" i="14"/>
  <c r="BV97" i="14"/>
  <c r="BS97" i="14"/>
  <c r="CQ96" i="14"/>
  <c r="CP96" i="14"/>
  <c r="CO96" i="14"/>
  <c r="CN96" i="14"/>
  <c r="CM96" i="14"/>
  <c r="CL96" i="14"/>
  <c r="CK96" i="14"/>
  <c r="CJ96" i="14"/>
  <c r="CI96" i="14"/>
  <c r="CH96" i="14"/>
  <c r="CG96" i="14"/>
  <c r="CF96" i="14"/>
  <c r="CE96" i="14"/>
  <c r="CD96" i="14"/>
  <c r="CC96" i="14"/>
  <c r="CB96" i="14"/>
  <c r="CA96" i="14"/>
  <c r="BZ96" i="14"/>
  <c r="BY96" i="14"/>
  <c r="BX96" i="14"/>
  <c r="BW96" i="14"/>
  <c r="BV96" i="14"/>
  <c r="BS96" i="14"/>
  <c r="CQ95" i="14"/>
  <c r="CP95" i="14"/>
  <c r="CO95" i="14"/>
  <c r="CN95" i="14"/>
  <c r="CM95" i="14"/>
  <c r="CM109" i="14" s="1"/>
  <c r="CL95" i="14"/>
  <c r="CK95" i="14"/>
  <c r="CJ95" i="14"/>
  <c r="CI95" i="14"/>
  <c r="CH95" i="14"/>
  <c r="CG95" i="14"/>
  <c r="CF95" i="14"/>
  <c r="CE95" i="14"/>
  <c r="CD95" i="14"/>
  <c r="CC95" i="14"/>
  <c r="CB95" i="14"/>
  <c r="CA95" i="14"/>
  <c r="BZ95" i="14"/>
  <c r="BY95" i="14"/>
  <c r="BX95" i="14"/>
  <c r="BW95" i="14"/>
  <c r="BV95" i="14"/>
  <c r="BS95" i="14"/>
  <c r="CR94" i="14"/>
  <c r="CR93" i="14" s="1"/>
  <c r="CQ94" i="14"/>
  <c r="CP94" i="14"/>
  <c r="CO94" i="14"/>
  <c r="CN94" i="14"/>
  <c r="CM94" i="14"/>
  <c r="CL94" i="14"/>
  <c r="CK94" i="14"/>
  <c r="CJ94" i="14"/>
  <c r="CI94" i="14"/>
  <c r="CI107" i="14" s="1"/>
  <c r="CH94" i="14"/>
  <c r="CG94" i="14"/>
  <c r="CF94" i="14"/>
  <c r="CE94" i="14"/>
  <c r="CD94" i="14"/>
  <c r="CC94" i="14"/>
  <c r="CB94" i="14"/>
  <c r="CA94" i="14"/>
  <c r="BZ94" i="14"/>
  <c r="BY94" i="14"/>
  <c r="BX94" i="14"/>
  <c r="BW94" i="14"/>
  <c r="BV94" i="14"/>
  <c r="BS94" i="14"/>
  <c r="CQ93" i="14"/>
  <c r="CP93" i="14"/>
  <c r="CO93" i="14"/>
  <c r="CN93" i="14"/>
  <c r="CM93" i="14"/>
  <c r="CL93" i="14"/>
  <c r="CK93" i="14"/>
  <c r="CJ93" i="14"/>
  <c r="CI93" i="14"/>
  <c r="CH93" i="14"/>
  <c r="CG93" i="14"/>
  <c r="CF93" i="14"/>
  <c r="CE93" i="14"/>
  <c r="CD93" i="14"/>
  <c r="CC93" i="14"/>
  <c r="CB93" i="14"/>
  <c r="CA93" i="14"/>
  <c r="BZ93" i="14"/>
  <c r="BY93" i="14"/>
  <c r="BX93" i="14"/>
  <c r="BW93" i="14"/>
  <c r="BV93" i="14"/>
  <c r="BS93" i="14"/>
  <c r="CQ92" i="14"/>
  <c r="CP92" i="14"/>
  <c r="CO92" i="14"/>
  <c r="CN92" i="14"/>
  <c r="CM92" i="14"/>
  <c r="CL92" i="14"/>
  <c r="CK92" i="14"/>
  <c r="CJ92" i="14"/>
  <c r="CI92" i="14"/>
  <c r="CH92" i="14"/>
  <c r="CG92" i="14"/>
  <c r="CF92" i="14"/>
  <c r="CE92" i="14"/>
  <c r="CD92" i="14"/>
  <c r="CC92" i="14"/>
  <c r="CB92" i="14"/>
  <c r="CA92" i="14"/>
  <c r="BZ92" i="14"/>
  <c r="BY92" i="14"/>
  <c r="BX92" i="14"/>
  <c r="BW92" i="14"/>
  <c r="BV92" i="14"/>
  <c r="BT92" i="14"/>
  <c r="BS92" i="14"/>
  <c r="CQ91" i="14"/>
  <c r="CP91" i="14"/>
  <c r="CO91" i="14"/>
  <c r="CN91" i="14"/>
  <c r="CM91" i="14"/>
  <c r="CL91" i="14"/>
  <c r="CK91" i="14"/>
  <c r="CJ91" i="14"/>
  <c r="CI91" i="14"/>
  <c r="CH91" i="14"/>
  <c r="CG91" i="14"/>
  <c r="CF91" i="14"/>
  <c r="CE91" i="14"/>
  <c r="CD91" i="14"/>
  <c r="CC91" i="14"/>
  <c r="CB91" i="14"/>
  <c r="CA91" i="14"/>
  <c r="BZ91" i="14"/>
  <c r="BY91" i="14"/>
  <c r="BX91" i="14"/>
  <c r="BW91" i="14"/>
  <c r="BV91" i="14"/>
  <c r="BS91" i="14"/>
  <c r="CQ90" i="14"/>
  <c r="CP90" i="14"/>
  <c r="CO90" i="14"/>
  <c r="CN90" i="14"/>
  <c r="CM90" i="14"/>
  <c r="CL90" i="14"/>
  <c r="CK90" i="14"/>
  <c r="CJ90" i="14"/>
  <c r="CI90" i="14"/>
  <c r="CH90" i="14"/>
  <c r="CG90" i="14"/>
  <c r="CF90" i="14"/>
  <c r="CE90" i="14"/>
  <c r="CD90" i="14"/>
  <c r="CC90" i="14"/>
  <c r="CB90" i="14"/>
  <c r="CA90" i="14"/>
  <c r="BZ90" i="14"/>
  <c r="BY90" i="14"/>
  <c r="BX90" i="14"/>
  <c r="BW90" i="14"/>
  <c r="BV90" i="14"/>
  <c r="BS90" i="14"/>
  <c r="CQ89" i="14"/>
  <c r="CP89" i="14"/>
  <c r="CO89" i="14"/>
  <c r="CN89" i="14"/>
  <c r="CM89" i="14"/>
  <c r="CL89" i="14"/>
  <c r="CK89" i="14"/>
  <c r="CJ89" i="14"/>
  <c r="CJ102" i="14" s="1"/>
  <c r="CI89" i="14"/>
  <c r="CI102" i="14" s="1"/>
  <c r="CH89" i="14"/>
  <c r="CG89" i="14"/>
  <c r="CF89" i="14"/>
  <c r="CE89" i="14"/>
  <c r="CD89" i="14"/>
  <c r="CC89" i="14"/>
  <c r="CB89" i="14"/>
  <c r="CB102" i="14" s="1"/>
  <c r="CA89" i="14"/>
  <c r="BZ89" i="14"/>
  <c r="BY89" i="14"/>
  <c r="BX89" i="14"/>
  <c r="BW89" i="14"/>
  <c r="BV89" i="14"/>
  <c r="BS89" i="14"/>
  <c r="CN88" i="14"/>
  <c r="CM88" i="14"/>
  <c r="CL88" i="14"/>
  <c r="CK88" i="14"/>
  <c r="CJ88" i="14"/>
  <c r="CI88" i="14"/>
  <c r="CH88" i="14"/>
  <c r="CG88" i="14"/>
  <c r="CF88" i="14"/>
  <c r="CE88" i="14"/>
  <c r="CD88" i="14"/>
  <c r="CC88" i="14"/>
  <c r="CB88" i="14"/>
  <c r="CA88" i="14"/>
  <c r="BZ88" i="14"/>
  <c r="BY88" i="14"/>
  <c r="BX88" i="14"/>
  <c r="BW88" i="14"/>
  <c r="BV88" i="14"/>
  <c r="BL85" i="14"/>
  <c r="BK85" i="14"/>
  <c r="BJ85" i="14"/>
  <c r="BI85" i="14"/>
  <c r="BH85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BN84" i="14"/>
  <c r="BM84" i="14"/>
  <c r="BR84" i="14" s="1"/>
  <c r="BN83" i="14"/>
  <c r="BM83" i="14"/>
  <c r="BO82" i="14"/>
  <c r="BN82" i="14"/>
  <c r="BM82" i="14"/>
  <c r="BN81" i="14"/>
  <c r="BM81" i="14"/>
  <c r="BN80" i="14"/>
  <c r="BM80" i="14"/>
  <c r="BN79" i="14"/>
  <c r="BM79" i="14"/>
  <c r="BM63" i="14" s="1"/>
  <c r="BM221" i="14" s="1"/>
  <c r="BN78" i="14"/>
  <c r="BM78" i="14"/>
  <c r="BN77" i="14"/>
  <c r="BM77" i="14"/>
  <c r="BO76" i="14"/>
  <c r="BN76" i="14"/>
  <c r="BO75" i="14"/>
  <c r="BN75" i="14"/>
  <c r="BO74" i="14"/>
  <c r="BN74" i="14"/>
  <c r="BO73" i="14"/>
  <c r="BN73" i="14"/>
  <c r="BL68" i="14"/>
  <c r="BK68" i="14"/>
  <c r="BK226" i="14" s="1"/>
  <c r="BJ68" i="14"/>
  <c r="BJ226" i="14" s="1"/>
  <c r="BI68" i="14"/>
  <c r="BI226" i="14" s="1"/>
  <c r="BH68" i="14"/>
  <c r="BH226" i="14" s="1"/>
  <c r="BG68" i="14"/>
  <c r="BG226" i="14" s="1"/>
  <c r="BF68" i="14"/>
  <c r="BF226" i="14" s="1"/>
  <c r="BE68" i="14"/>
  <c r="BE226" i="14" s="1"/>
  <c r="BD68" i="14"/>
  <c r="BD226" i="14" s="1"/>
  <c r="BC68" i="14"/>
  <c r="BC226" i="14" s="1"/>
  <c r="BB68" i="14"/>
  <c r="BB226" i="14" s="1"/>
  <c r="BA68" i="14"/>
  <c r="BA226" i="14" s="1"/>
  <c r="AZ68" i="14"/>
  <c r="AZ226" i="14" s="1"/>
  <c r="AY68" i="14"/>
  <c r="AY226" i="14" s="1"/>
  <c r="AX68" i="14"/>
  <c r="AX226" i="14" s="1"/>
  <c r="AW68" i="14"/>
  <c r="AW226" i="14" s="1"/>
  <c r="AV68" i="14"/>
  <c r="AV226" i="14" s="1"/>
  <c r="AU68" i="14"/>
  <c r="AU226" i="14" s="1"/>
  <c r="AT68" i="14"/>
  <c r="AT226" i="14" s="1"/>
  <c r="AS68" i="14"/>
  <c r="AS226" i="14" s="1"/>
  <c r="AR68" i="14"/>
  <c r="AR226" i="14" s="1"/>
  <c r="AQ68" i="14"/>
  <c r="AQ226" i="14" s="1"/>
  <c r="AP68" i="14"/>
  <c r="AP226" i="14" s="1"/>
  <c r="AO68" i="14"/>
  <c r="AO226" i="14" s="1"/>
  <c r="AN68" i="14"/>
  <c r="AN226" i="14" s="1"/>
  <c r="AM68" i="14"/>
  <c r="AM226" i="14" s="1"/>
  <c r="AL68" i="14"/>
  <c r="AL226" i="14" s="1"/>
  <c r="AK68" i="14"/>
  <c r="AK226" i="14" s="1"/>
  <c r="AJ68" i="14"/>
  <c r="AJ226" i="14" s="1"/>
  <c r="AI68" i="14"/>
  <c r="AI226" i="14" s="1"/>
  <c r="AH68" i="14"/>
  <c r="AH226" i="14" s="1"/>
  <c r="AG68" i="14"/>
  <c r="AG226" i="14" s="1"/>
  <c r="AF68" i="14"/>
  <c r="AF226" i="14" s="1"/>
  <c r="AE68" i="14"/>
  <c r="AE226" i="14" s="1"/>
  <c r="AD68" i="14"/>
  <c r="AD226" i="14" s="1"/>
  <c r="AC68" i="14"/>
  <c r="AC226" i="14" s="1"/>
  <c r="AB68" i="14"/>
  <c r="AB226" i="14" s="1"/>
  <c r="AA68" i="14"/>
  <c r="AA226" i="14" s="1"/>
  <c r="Z68" i="14"/>
  <c r="Z226" i="14" s="1"/>
  <c r="Y68" i="14"/>
  <c r="Y226" i="14" s="1"/>
  <c r="X68" i="14"/>
  <c r="X226" i="14" s="1"/>
  <c r="W68" i="14"/>
  <c r="W226" i="14" s="1"/>
  <c r="V68" i="14"/>
  <c r="V226" i="14" s="1"/>
  <c r="BL67" i="14"/>
  <c r="BK67" i="14"/>
  <c r="BK225" i="14" s="1"/>
  <c r="BJ67" i="14"/>
  <c r="BJ225" i="14" s="1"/>
  <c r="BI67" i="14"/>
  <c r="BI225" i="14" s="1"/>
  <c r="BH67" i="14"/>
  <c r="BH225" i="14" s="1"/>
  <c r="BG67" i="14"/>
  <c r="BG225" i="14" s="1"/>
  <c r="BF67" i="14"/>
  <c r="BF225" i="14" s="1"/>
  <c r="BE67" i="14"/>
  <c r="BE225" i="14" s="1"/>
  <c r="BD67" i="14"/>
  <c r="BD225" i="14" s="1"/>
  <c r="BC67" i="14"/>
  <c r="BC225" i="14" s="1"/>
  <c r="BB67" i="14"/>
  <c r="BB225" i="14" s="1"/>
  <c r="BA67" i="14"/>
  <c r="BA225" i="14" s="1"/>
  <c r="AZ67" i="14"/>
  <c r="AZ225" i="14" s="1"/>
  <c r="AY67" i="14"/>
  <c r="AY225" i="14" s="1"/>
  <c r="AX67" i="14"/>
  <c r="AX225" i="14" s="1"/>
  <c r="AW67" i="14"/>
  <c r="AW225" i="14" s="1"/>
  <c r="AV67" i="14"/>
  <c r="AV225" i="14" s="1"/>
  <c r="AU67" i="14"/>
  <c r="AU225" i="14" s="1"/>
  <c r="AT67" i="14"/>
  <c r="AT225" i="14" s="1"/>
  <c r="AS67" i="14"/>
  <c r="AS225" i="14" s="1"/>
  <c r="AR67" i="14"/>
  <c r="AR225" i="14" s="1"/>
  <c r="AQ67" i="14"/>
  <c r="AQ225" i="14" s="1"/>
  <c r="AP67" i="14"/>
  <c r="AP225" i="14" s="1"/>
  <c r="AO67" i="14"/>
  <c r="AO225" i="14" s="1"/>
  <c r="AN67" i="14"/>
  <c r="AN225" i="14" s="1"/>
  <c r="AM67" i="14"/>
  <c r="AM225" i="14" s="1"/>
  <c r="AL67" i="14"/>
  <c r="AL225" i="14" s="1"/>
  <c r="AK67" i="14"/>
  <c r="AK225" i="14" s="1"/>
  <c r="AJ67" i="14"/>
  <c r="AJ225" i="14" s="1"/>
  <c r="AI67" i="14"/>
  <c r="AI225" i="14" s="1"/>
  <c r="AH67" i="14"/>
  <c r="AH225" i="14" s="1"/>
  <c r="AG67" i="14"/>
  <c r="AG225" i="14" s="1"/>
  <c r="AF67" i="14"/>
  <c r="AF225" i="14" s="1"/>
  <c r="AE67" i="14"/>
  <c r="AE225" i="14" s="1"/>
  <c r="AD67" i="14"/>
  <c r="AD225" i="14" s="1"/>
  <c r="AC67" i="14"/>
  <c r="AC225" i="14" s="1"/>
  <c r="AB67" i="14"/>
  <c r="AB225" i="14" s="1"/>
  <c r="AA67" i="14"/>
  <c r="AA225" i="14" s="1"/>
  <c r="Z67" i="14"/>
  <c r="Z225" i="14" s="1"/>
  <c r="Y67" i="14"/>
  <c r="Y225" i="14" s="1"/>
  <c r="X67" i="14"/>
  <c r="X225" i="14" s="1"/>
  <c r="W67" i="14"/>
  <c r="W225" i="14" s="1"/>
  <c r="V67" i="14"/>
  <c r="V225" i="14" s="1"/>
  <c r="BM66" i="14"/>
  <c r="BM224" i="14" s="1"/>
  <c r="BL66" i="14"/>
  <c r="BL224" i="14" s="1"/>
  <c r="BK66" i="14"/>
  <c r="BK224" i="14" s="1"/>
  <c r="BJ66" i="14"/>
  <c r="BJ224" i="14" s="1"/>
  <c r="BI66" i="14"/>
  <c r="BI224" i="14" s="1"/>
  <c r="BH66" i="14"/>
  <c r="BG66" i="14"/>
  <c r="BG224" i="14" s="1"/>
  <c r="BF66" i="14"/>
  <c r="BF224" i="14" s="1"/>
  <c r="BE66" i="14"/>
  <c r="BE224" i="14" s="1"/>
  <c r="BD66" i="14"/>
  <c r="BD224" i="14" s="1"/>
  <c r="BC66" i="14"/>
  <c r="BB66" i="14"/>
  <c r="BB224" i="14" s="1"/>
  <c r="BA66" i="14"/>
  <c r="BA224" i="14" s="1"/>
  <c r="AZ66" i="14"/>
  <c r="AZ224" i="14" s="1"/>
  <c r="AY66" i="14"/>
  <c r="AY224" i="14" s="1"/>
  <c r="AX66" i="14"/>
  <c r="AX224" i="14" s="1"/>
  <c r="AW66" i="14"/>
  <c r="AW224" i="14" s="1"/>
  <c r="AV66" i="14"/>
  <c r="AV224" i="14" s="1"/>
  <c r="AU66" i="14"/>
  <c r="AU224" i="14" s="1"/>
  <c r="AT66" i="14"/>
  <c r="AT224" i="14" s="1"/>
  <c r="AS66" i="14"/>
  <c r="AS224" i="14" s="1"/>
  <c r="AR66" i="14"/>
  <c r="AR224" i="14" s="1"/>
  <c r="AQ66" i="14"/>
  <c r="AQ224" i="14" s="1"/>
  <c r="AP66" i="14"/>
  <c r="AP224" i="14" s="1"/>
  <c r="AO66" i="14"/>
  <c r="AO224" i="14" s="1"/>
  <c r="AN66" i="14"/>
  <c r="AN224" i="14" s="1"/>
  <c r="AM66" i="14"/>
  <c r="AM224" i="14" s="1"/>
  <c r="AL66" i="14"/>
  <c r="AL224" i="14" s="1"/>
  <c r="AK66" i="14"/>
  <c r="AK224" i="14" s="1"/>
  <c r="AJ66" i="14"/>
  <c r="AJ224" i="14" s="1"/>
  <c r="AI66" i="14"/>
  <c r="AI224" i="14" s="1"/>
  <c r="AH66" i="14"/>
  <c r="AH224" i="14" s="1"/>
  <c r="AG66" i="14"/>
  <c r="AG224" i="14" s="1"/>
  <c r="AF66" i="14"/>
  <c r="AF224" i="14" s="1"/>
  <c r="AE66" i="14"/>
  <c r="AE224" i="14" s="1"/>
  <c r="AD66" i="14"/>
  <c r="AD224" i="14" s="1"/>
  <c r="AC66" i="14"/>
  <c r="AC224" i="14" s="1"/>
  <c r="AB66" i="14"/>
  <c r="AB224" i="14" s="1"/>
  <c r="AA66" i="14"/>
  <c r="AA224" i="14" s="1"/>
  <c r="Z66" i="14"/>
  <c r="Z224" i="14" s="1"/>
  <c r="Y66" i="14"/>
  <c r="Y224" i="14" s="1"/>
  <c r="X66" i="14"/>
  <c r="X224" i="14" s="1"/>
  <c r="W66" i="14"/>
  <c r="W224" i="14" s="1"/>
  <c r="V66" i="14"/>
  <c r="V224" i="14" s="1"/>
  <c r="BL65" i="14"/>
  <c r="BL223" i="14" s="1"/>
  <c r="BK65" i="14"/>
  <c r="BK223" i="14" s="1"/>
  <c r="BJ65" i="14"/>
  <c r="BJ223" i="14" s="1"/>
  <c r="BI65" i="14"/>
  <c r="BI223" i="14" s="1"/>
  <c r="BH65" i="14"/>
  <c r="BG65" i="14"/>
  <c r="BF65" i="14"/>
  <c r="BF223" i="14" s="1"/>
  <c r="BE65" i="14"/>
  <c r="BE223" i="14" s="1"/>
  <c r="BD65" i="14"/>
  <c r="BD223" i="14" s="1"/>
  <c r="BC65" i="14"/>
  <c r="BB65" i="14"/>
  <c r="BB223" i="14" s="1"/>
  <c r="BA65" i="14"/>
  <c r="BA223" i="14" s="1"/>
  <c r="AZ65" i="14"/>
  <c r="AZ223" i="14" s="1"/>
  <c r="AY65" i="14"/>
  <c r="AY223" i="14" s="1"/>
  <c r="AX65" i="14"/>
  <c r="AX223" i="14" s="1"/>
  <c r="AW65" i="14"/>
  <c r="AW223" i="14" s="1"/>
  <c r="AV65" i="14"/>
  <c r="AV223" i="14" s="1"/>
  <c r="AU65" i="14"/>
  <c r="AU223" i="14" s="1"/>
  <c r="AT65" i="14"/>
  <c r="AT223" i="14" s="1"/>
  <c r="AS65" i="14"/>
  <c r="AS223" i="14" s="1"/>
  <c r="AR65" i="14"/>
  <c r="AR223" i="14" s="1"/>
  <c r="AQ65" i="14"/>
  <c r="AQ223" i="14" s="1"/>
  <c r="AP65" i="14"/>
  <c r="AP223" i="14" s="1"/>
  <c r="AO65" i="14"/>
  <c r="AO223" i="14" s="1"/>
  <c r="AN65" i="14"/>
  <c r="AN223" i="14" s="1"/>
  <c r="AM65" i="14"/>
  <c r="AM223" i="14" s="1"/>
  <c r="AL65" i="14"/>
  <c r="AL223" i="14" s="1"/>
  <c r="AK65" i="14"/>
  <c r="AK223" i="14" s="1"/>
  <c r="AJ65" i="14"/>
  <c r="AJ223" i="14" s="1"/>
  <c r="AI65" i="14"/>
  <c r="AI223" i="14" s="1"/>
  <c r="AH65" i="14"/>
  <c r="AH223" i="14" s="1"/>
  <c r="AG65" i="14"/>
  <c r="AG223" i="14" s="1"/>
  <c r="AF65" i="14"/>
  <c r="AF223" i="14" s="1"/>
  <c r="AE65" i="14"/>
  <c r="AE223" i="14" s="1"/>
  <c r="AD65" i="14"/>
  <c r="AD223" i="14" s="1"/>
  <c r="AC65" i="14"/>
  <c r="AC223" i="14" s="1"/>
  <c r="AB65" i="14"/>
  <c r="AB223" i="14" s="1"/>
  <c r="AA65" i="14"/>
  <c r="AA223" i="14" s="1"/>
  <c r="Z65" i="14"/>
  <c r="Z223" i="14" s="1"/>
  <c r="Y65" i="14"/>
  <c r="Y223" i="14" s="1"/>
  <c r="X65" i="14"/>
  <c r="X223" i="14" s="1"/>
  <c r="W65" i="14"/>
  <c r="W223" i="14" s="1"/>
  <c r="V65" i="14"/>
  <c r="V223" i="14" s="1"/>
  <c r="BL64" i="14"/>
  <c r="BK64" i="14"/>
  <c r="BK222" i="14" s="1"/>
  <c r="BJ64" i="14"/>
  <c r="BJ222" i="14" s="1"/>
  <c r="BI64" i="14"/>
  <c r="BI222" i="14" s="1"/>
  <c r="BH64" i="14"/>
  <c r="BG64" i="14"/>
  <c r="BG222" i="14" s="1"/>
  <c r="BF64" i="14"/>
  <c r="BF222" i="14" s="1"/>
  <c r="BE64" i="14"/>
  <c r="BD64" i="14"/>
  <c r="BD222" i="14" s="1"/>
  <c r="BC64" i="14"/>
  <c r="BC222" i="14" s="1"/>
  <c r="BB64" i="14"/>
  <c r="BB222" i="14" s="1"/>
  <c r="BA64" i="14"/>
  <c r="BA222" i="14" s="1"/>
  <c r="AZ64" i="14"/>
  <c r="AZ222" i="14" s="1"/>
  <c r="AY64" i="14"/>
  <c r="AY222" i="14" s="1"/>
  <c r="AX64" i="14"/>
  <c r="AX222" i="14" s="1"/>
  <c r="AW64" i="14"/>
  <c r="AW222" i="14" s="1"/>
  <c r="AV64" i="14"/>
  <c r="AV222" i="14" s="1"/>
  <c r="AU64" i="14"/>
  <c r="AU222" i="14" s="1"/>
  <c r="AT64" i="14"/>
  <c r="AT222" i="14" s="1"/>
  <c r="AS64" i="14"/>
  <c r="AS222" i="14" s="1"/>
  <c r="AR64" i="14"/>
  <c r="AR222" i="14" s="1"/>
  <c r="AQ64" i="14"/>
  <c r="AQ222" i="14" s="1"/>
  <c r="AP64" i="14"/>
  <c r="AP222" i="14" s="1"/>
  <c r="AO64" i="14"/>
  <c r="AO222" i="14" s="1"/>
  <c r="AN64" i="14"/>
  <c r="AN222" i="14" s="1"/>
  <c r="AM64" i="14"/>
  <c r="AM222" i="14" s="1"/>
  <c r="AL64" i="14"/>
  <c r="AL222" i="14" s="1"/>
  <c r="AK64" i="14"/>
  <c r="AK222" i="14" s="1"/>
  <c r="AJ64" i="14"/>
  <c r="AJ222" i="14" s="1"/>
  <c r="AI64" i="14"/>
  <c r="AI222" i="14" s="1"/>
  <c r="AH64" i="14"/>
  <c r="AH222" i="14" s="1"/>
  <c r="AG64" i="14"/>
  <c r="AG222" i="14" s="1"/>
  <c r="AF64" i="14"/>
  <c r="AF222" i="14" s="1"/>
  <c r="AE64" i="14"/>
  <c r="AE222" i="14" s="1"/>
  <c r="AD64" i="14"/>
  <c r="AD222" i="14" s="1"/>
  <c r="AC64" i="14"/>
  <c r="AC222" i="14" s="1"/>
  <c r="AB64" i="14"/>
  <c r="AB222" i="14" s="1"/>
  <c r="AA64" i="14"/>
  <c r="AA222" i="14" s="1"/>
  <c r="Z64" i="14"/>
  <c r="Z222" i="14" s="1"/>
  <c r="Y64" i="14"/>
  <c r="Y222" i="14" s="1"/>
  <c r="X64" i="14"/>
  <c r="X222" i="14" s="1"/>
  <c r="W64" i="14"/>
  <c r="W222" i="14" s="1"/>
  <c r="V64" i="14"/>
  <c r="V222" i="14" s="1"/>
  <c r="BL63" i="14"/>
  <c r="BK63" i="14"/>
  <c r="BK221" i="14" s="1"/>
  <c r="BJ63" i="14"/>
  <c r="BJ221" i="14" s="1"/>
  <c r="BI63" i="14"/>
  <c r="BI221" i="14" s="1"/>
  <c r="BH63" i="14"/>
  <c r="BG63" i="14"/>
  <c r="BG221" i="14" s="1"/>
  <c r="BF63" i="14"/>
  <c r="BF221" i="14" s="1"/>
  <c r="BE63" i="14"/>
  <c r="BE221" i="14" s="1"/>
  <c r="BD63" i="14"/>
  <c r="BD221" i="14" s="1"/>
  <c r="BC63" i="14"/>
  <c r="BC221" i="14" s="1"/>
  <c r="BB63" i="14"/>
  <c r="BB221" i="14" s="1"/>
  <c r="BA63" i="14"/>
  <c r="BA221" i="14" s="1"/>
  <c r="AZ63" i="14"/>
  <c r="AZ221" i="14" s="1"/>
  <c r="AY63" i="14"/>
  <c r="AY221" i="14" s="1"/>
  <c r="AX63" i="14"/>
  <c r="AX221" i="14" s="1"/>
  <c r="AW63" i="14"/>
  <c r="AW221" i="14" s="1"/>
  <c r="AV63" i="14"/>
  <c r="AV221" i="14" s="1"/>
  <c r="AU63" i="14"/>
  <c r="AU221" i="14" s="1"/>
  <c r="AT63" i="14"/>
  <c r="AT221" i="14" s="1"/>
  <c r="AS63" i="14"/>
  <c r="AS221" i="14" s="1"/>
  <c r="AR63" i="14"/>
  <c r="AR221" i="14" s="1"/>
  <c r="AQ63" i="14"/>
  <c r="AQ221" i="14" s="1"/>
  <c r="AP63" i="14"/>
  <c r="AP221" i="14" s="1"/>
  <c r="AO63" i="14"/>
  <c r="AO221" i="14" s="1"/>
  <c r="AN63" i="14"/>
  <c r="AN221" i="14" s="1"/>
  <c r="AM63" i="14"/>
  <c r="AM221" i="14" s="1"/>
  <c r="AL63" i="14"/>
  <c r="AL221" i="14" s="1"/>
  <c r="AK63" i="14"/>
  <c r="AK221" i="14" s="1"/>
  <c r="AJ63" i="14"/>
  <c r="AJ221" i="14" s="1"/>
  <c r="AI63" i="14"/>
  <c r="AI221" i="14" s="1"/>
  <c r="AH63" i="14"/>
  <c r="AH221" i="14" s="1"/>
  <c r="AG63" i="14"/>
  <c r="AG221" i="14" s="1"/>
  <c r="AF63" i="14"/>
  <c r="AF221" i="14" s="1"/>
  <c r="AE63" i="14"/>
  <c r="AE221" i="14" s="1"/>
  <c r="AD63" i="14"/>
  <c r="AD221" i="14" s="1"/>
  <c r="AC63" i="14"/>
  <c r="AC221" i="14" s="1"/>
  <c r="AB63" i="14"/>
  <c r="AB221" i="14" s="1"/>
  <c r="AA63" i="14"/>
  <c r="AA221" i="14" s="1"/>
  <c r="Z63" i="14"/>
  <c r="Z221" i="14" s="1"/>
  <c r="Y63" i="14"/>
  <c r="Y221" i="14" s="1"/>
  <c r="X63" i="14"/>
  <c r="X221" i="14" s="1"/>
  <c r="W63" i="14"/>
  <c r="W221" i="14" s="1"/>
  <c r="V63" i="14"/>
  <c r="V221" i="14" s="1"/>
  <c r="BL62" i="14"/>
  <c r="BL220" i="14" s="1"/>
  <c r="BK62" i="14"/>
  <c r="BK220" i="14" s="1"/>
  <c r="BJ62" i="14"/>
  <c r="BJ220" i="14" s="1"/>
  <c r="BI62" i="14"/>
  <c r="BI220" i="14" s="1"/>
  <c r="BH62" i="14"/>
  <c r="BH220" i="14" s="1"/>
  <c r="BG62" i="14"/>
  <c r="BG220" i="14" s="1"/>
  <c r="BF62" i="14"/>
  <c r="BF220" i="14" s="1"/>
  <c r="BE62" i="14"/>
  <c r="BE220" i="14" s="1"/>
  <c r="BD62" i="14"/>
  <c r="BD220" i="14" s="1"/>
  <c r="BC62" i="14"/>
  <c r="BC220" i="14" s="1"/>
  <c r="BB62" i="14"/>
  <c r="BB220" i="14" s="1"/>
  <c r="BA62" i="14"/>
  <c r="BA220" i="14" s="1"/>
  <c r="AZ62" i="14"/>
  <c r="AZ220" i="14" s="1"/>
  <c r="AY62" i="14"/>
  <c r="AY220" i="14" s="1"/>
  <c r="AX62" i="14"/>
  <c r="AX220" i="14" s="1"/>
  <c r="AW62" i="14"/>
  <c r="AW220" i="14" s="1"/>
  <c r="AV62" i="14"/>
  <c r="AV220" i="14" s="1"/>
  <c r="AU62" i="14"/>
  <c r="AU220" i="14" s="1"/>
  <c r="AT62" i="14"/>
  <c r="AT220" i="14" s="1"/>
  <c r="AS62" i="14"/>
  <c r="AS220" i="14" s="1"/>
  <c r="AR62" i="14"/>
  <c r="AR220" i="14" s="1"/>
  <c r="AQ62" i="14"/>
  <c r="AQ220" i="14" s="1"/>
  <c r="AP62" i="14"/>
  <c r="AP220" i="14" s="1"/>
  <c r="AO62" i="14"/>
  <c r="AO220" i="14" s="1"/>
  <c r="AN62" i="14"/>
  <c r="AN220" i="14" s="1"/>
  <c r="AM62" i="14"/>
  <c r="AM220" i="14" s="1"/>
  <c r="AL62" i="14"/>
  <c r="AL220" i="14" s="1"/>
  <c r="AK62" i="14"/>
  <c r="AK220" i="14" s="1"/>
  <c r="AJ62" i="14"/>
  <c r="AJ220" i="14" s="1"/>
  <c r="AI62" i="14"/>
  <c r="AI220" i="14" s="1"/>
  <c r="AH62" i="14"/>
  <c r="AH220" i="14" s="1"/>
  <c r="AG62" i="14"/>
  <c r="AG220" i="14" s="1"/>
  <c r="AF62" i="14"/>
  <c r="AF220" i="14" s="1"/>
  <c r="AE62" i="14"/>
  <c r="AE220" i="14" s="1"/>
  <c r="AD62" i="14"/>
  <c r="AD220" i="14" s="1"/>
  <c r="AC62" i="14"/>
  <c r="AC220" i="14" s="1"/>
  <c r="AB62" i="14"/>
  <c r="AB220" i="14" s="1"/>
  <c r="AA62" i="14"/>
  <c r="AA220" i="14" s="1"/>
  <c r="Z62" i="14"/>
  <c r="Z220" i="14" s="1"/>
  <c r="Y62" i="14"/>
  <c r="Y220" i="14" s="1"/>
  <c r="X62" i="14"/>
  <c r="X220" i="14" s="1"/>
  <c r="W62" i="14"/>
  <c r="W220" i="14" s="1"/>
  <c r="V62" i="14"/>
  <c r="V220" i="14" s="1"/>
  <c r="BL61" i="14"/>
  <c r="BL219" i="14" s="1"/>
  <c r="BK61" i="14"/>
  <c r="BK219" i="14" s="1"/>
  <c r="BJ61" i="14"/>
  <c r="BJ219" i="14" s="1"/>
  <c r="BI61" i="14"/>
  <c r="BI219" i="14" s="1"/>
  <c r="BH61" i="14"/>
  <c r="BG61" i="14"/>
  <c r="BF61" i="14"/>
  <c r="BF219" i="14" s="1"/>
  <c r="BE61" i="14"/>
  <c r="BE219" i="14" s="1"/>
  <c r="BD61" i="14"/>
  <c r="BD219" i="14" s="1"/>
  <c r="BC61" i="14"/>
  <c r="BB61" i="14"/>
  <c r="BB219" i="14" s="1"/>
  <c r="BA61" i="14"/>
  <c r="BA219" i="14" s="1"/>
  <c r="AZ61" i="14"/>
  <c r="AZ219" i="14" s="1"/>
  <c r="AY61" i="14"/>
  <c r="AY219" i="14" s="1"/>
  <c r="AX61" i="14"/>
  <c r="AX219" i="14" s="1"/>
  <c r="AW61" i="14"/>
  <c r="AW219" i="14" s="1"/>
  <c r="AV61" i="14"/>
  <c r="AV219" i="14" s="1"/>
  <c r="AU61" i="14"/>
  <c r="AU219" i="14" s="1"/>
  <c r="AT61" i="14"/>
  <c r="AT219" i="14" s="1"/>
  <c r="AS61" i="14"/>
  <c r="AS219" i="14" s="1"/>
  <c r="AR61" i="14"/>
  <c r="AR219" i="14" s="1"/>
  <c r="AQ61" i="14"/>
  <c r="AQ219" i="14" s="1"/>
  <c r="AP61" i="14"/>
  <c r="AP219" i="14" s="1"/>
  <c r="AO61" i="14"/>
  <c r="AO219" i="14" s="1"/>
  <c r="AN61" i="14"/>
  <c r="AN219" i="14" s="1"/>
  <c r="AM61" i="14"/>
  <c r="AM219" i="14" s="1"/>
  <c r="AL61" i="14"/>
  <c r="AL219" i="14" s="1"/>
  <c r="AK61" i="14"/>
  <c r="AK219" i="14" s="1"/>
  <c r="AJ61" i="14"/>
  <c r="AJ219" i="14" s="1"/>
  <c r="AI61" i="14"/>
  <c r="AI219" i="14" s="1"/>
  <c r="AH61" i="14"/>
  <c r="AH219" i="14" s="1"/>
  <c r="AG61" i="14"/>
  <c r="AG219" i="14" s="1"/>
  <c r="AF61" i="14"/>
  <c r="AF219" i="14" s="1"/>
  <c r="AE61" i="14"/>
  <c r="AE219" i="14" s="1"/>
  <c r="AD61" i="14"/>
  <c r="AD219" i="14" s="1"/>
  <c r="AC61" i="14"/>
  <c r="AC219" i="14" s="1"/>
  <c r="AB61" i="14"/>
  <c r="AB219" i="14" s="1"/>
  <c r="AA61" i="14"/>
  <c r="AA219" i="14" s="1"/>
  <c r="Z61" i="14"/>
  <c r="Z219" i="14" s="1"/>
  <c r="Y61" i="14"/>
  <c r="Y219" i="14" s="1"/>
  <c r="X61" i="14"/>
  <c r="X219" i="14" s="1"/>
  <c r="W61" i="14"/>
  <c r="W219" i="14" s="1"/>
  <c r="V61" i="14"/>
  <c r="V219" i="14" s="1"/>
  <c r="BM60" i="14"/>
  <c r="BM218" i="14" s="1"/>
  <c r="BL60" i="14"/>
  <c r="BL218" i="14" s="1"/>
  <c r="BK60" i="14"/>
  <c r="BK218" i="14" s="1"/>
  <c r="BJ60" i="14"/>
  <c r="BJ218" i="14" s="1"/>
  <c r="BI60" i="14"/>
  <c r="BI218" i="14" s="1"/>
  <c r="BH60" i="14"/>
  <c r="BH218" i="14" s="1"/>
  <c r="BG60" i="14"/>
  <c r="BG218" i="14" s="1"/>
  <c r="BF60" i="14"/>
  <c r="BF218" i="14" s="1"/>
  <c r="BE60" i="14"/>
  <c r="BE218" i="14" s="1"/>
  <c r="BD60" i="14"/>
  <c r="BD218" i="14" s="1"/>
  <c r="BC60" i="14"/>
  <c r="BC218" i="14" s="1"/>
  <c r="BB60" i="14"/>
  <c r="BB218" i="14" s="1"/>
  <c r="BA60" i="14"/>
  <c r="BA218" i="14" s="1"/>
  <c r="AZ60" i="14"/>
  <c r="AZ218" i="14" s="1"/>
  <c r="AY60" i="14"/>
  <c r="AY218" i="14" s="1"/>
  <c r="AX60" i="14"/>
  <c r="AX218" i="14" s="1"/>
  <c r="AW60" i="14"/>
  <c r="AW218" i="14" s="1"/>
  <c r="AV60" i="14"/>
  <c r="AV218" i="14" s="1"/>
  <c r="AU60" i="14"/>
  <c r="AU218" i="14" s="1"/>
  <c r="AT60" i="14"/>
  <c r="AT218" i="14" s="1"/>
  <c r="AS60" i="14"/>
  <c r="AS218" i="14" s="1"/>
  <c r="AR60" i="14"/>
  <c r="AR218" i="14" s="1"/>
  <c r="AQ60" i="14"/>
  <c r="AQ218" i="14" s="1"/>
  <c r="AP60" i="14"/>
  <c r="AP218" i="14" s="1"/>
  <c r="AO60" i="14"/>
  <c r="AO218" i="14" s="1"/>
  <c r="AN60" i="14"/>
  <c r="AN218" i="14" s="1"/>
  <c r="AM60" i="14"/>
  <c r="AM218" i="14" s="1"/>
  <c r="AL60" i="14"/>
  <c r="AL218" i="14" s="1"/>
  <c r="AK60" i="14"/>
  <c r="AK218" i="14" s="1"/>
  <c r="AJ60" i="14"/>
  <c r="AJ218" i="14" s="1"/>
  <c r="AI60" i="14"/>
  <c r="AI218" i="14" s="1"/>
  <c r="AH60" i="14"/>
  <c r="AH218" i="14" s="1"/>
  <c r="AG60" i="14"/>
  <c r="AG218" i="14" s="1"/>
  <c r="AF60" i="14"/>
  <c r="AF218" i="14" s="1"/>
  <c r="AE60" i="14"/>
  <c r="AE218" i="14" s="1"/>
  <c r="AD60" i="14"/>
  <c r="AD218" i="14" s="1"/>
  <c r="AC60" i="14"/>
  <c r="AC218" i="14" s="1"/>
  <c r="AB60" i="14"/>
  <c r="AB218" i="14" s="1"/>
  <c r="AA60" i="14"/>
  <c r="AA218" i="14" s="1"/>
  <c r="Z60" i="14"/>
  <c r="Z218" i="14" s="1"/>
  <c r="Y60" i="14"/>
  <c r="Y218" i="14" s="1"/>
  <c r="X60" i="14"/>
  <c r="X218" i="14" s="1"/>
  <c r="W60" i="14"/>
  <c r="W218" i="14" s="1"/>
  <c r="V60" i="14"/>
  <c r="V218" i="14" s="1"/>
  <c r="BM59" i="14"/>
  <c r="BM217" i="14" s="1"/>
  <c r="BL59" i="14"/>
  <c r="BL217" i="14" s="1"/>
  <c r="BK59" i="14"/>
  <c r="BK217" i="14" s="1"/>
  <c r="BJ59" i="14"/>
  <c r="BJ217" i="14" s="1"/>
  <c r="BI59" i="14"/>
  <c r="BI217" i="14" s="1"/>
  <c r="BH59" i="14"/>
  <c r="BH217" i="14" s="1"/>
  <c r="BG59" i="14"/>
  <c r="BF59" i="14"/>
  <c r="BF217" i="14" s="1"/>
  <c r="BE59" i="14"/>
  <c r="BD59" i="14"/>
  <c r="BD217" i="14" s="1"/>
  <c r="BC59" i="14"/>
  <c r="BC217" i="14" s="1"/>
  <c r="BB59" i="14"/>
  <c r="BB217" i="14" s="1"/>
  <c r="BA59" i="14"/>
  <c r="BA217" i="14" s="1"/>
  <c r="AZ59" i="14"/>
  <c r="AZ217" i="14" s="1"/>
  <c r="AY59" i="14"/>
  <c r="AY217" i="14" s="1"/>
  <c r="AX59" i="14"/>
  <c r="AX217" i="14" s="1"/>
  <c r="AW59" i="14"/>
  <c r="AW217" i="14" s="1"/>
  <c r="AV59" i="14"/>
  <c r="AV217" i="14" s="1"/>
  <c r="AU59" i="14"/>
  <c r="AU217" i="14" s="1"/>
  <c r="AT59" i="14"/>
  <c r="AT217" i="14" s="1"/>
  <c r="AS59" i="14"/>
  <c r="AS217" i="14" s="1"/>
  <c r="AR59" i="14"/>
  <c r="AR217" i="14" s="1"/>
  <c r="AQ59" i="14"/>
  <c r="AQ217" i="14" s="1"/>
  <c r="AP59" i="14"/>
  <c r="AP217" i="14" s="1"/>
  <c r="AO59" i="14"/>
  <c r="AO217" i="14" s="1"/>
  <c r="AN59" i="14"/>
  <c r="AN217" i="14" s="1"/>
  <c r="AM59" i="14"/>
  <c r="AM217" i="14" s="1"/>
  <c r="AL59" i="14"/>
  <c r="AL217" i="14" s="1"/>
  <c r="AK59" i="14"/>
  <c r="AK217" i="14" s="1"/>
  <c r="AJ59" i="14"/>
  <c r="AJ217" i="14" s="1"/>
  <c r="AI59" i="14"/>
  <c r="AI217" i="14" s="1"/>
  <c r="AH59" i="14"/>
  <c r="AH217" i="14" s="1"/>
  <c r="AG59" i="14"/>
  <c r="AG217" i="14" s="1"/>
  <c r="AF59" i="14"/>
  <c r="AF217" i="14" s="1"/>
  <c r="AE59" i="14"/>
  <c r="AE217" i="14" s="1"/>
  <c r="AD59" i="14"/>
  <c r="AD217" i="14" s="1"/>
  <c r="AC59" i="14"/>
  <c r="AC217" i="14" s="1"/>
  <c r="AB59" i="14"/>
  <c r="AB217" i="14" s="1"/>
  <c r="AA59" i="14"/>
  <c r="AA217" i="14" s="1"/>
  <c r="Z59" i="14"/>
  <c r="Z217" i="14" s="1"/>
  <c r="Y59" i="14"/>
  <c r="Y217" i="14" s="1"/>
  <c r="X59" i="14"/>
  <c r="X217" i="14" s="1"/>
  <c r="W59" i="14"/>
  <c r="W217" i="14" s="1"/>
  <c r="V59" i="14"/>
  <c r="V217" i="14" s="1"/>
  <c r="BM58" i="14"/>
  <c r="BM216" i="14" s="1"/>
  <c r="BL58" i="14"/>
  <c r="BL216" i="14" s="1"/>
  <c r="BK58" i="14"/>
  <c r="BK216" i="14" s="1"/>
  <c r="BJ58" i="14"/>
  <c r="BJ216" i="14" s="1"/>
  <c r="BI58" i="14"/>
  <c r="BI216" i="14" s="1"/>
  <c r="BH58" i="14"/>
  <c r="BH216" i="14" s="1"/>
  <c r="BG58" i="14"/>
  <c r="BG216" i="14" s="1"/>
  <c r="BF58" i="14"/>
  <c r="BF216" i="14" s="1"/>
  <c r="BE58" i="14"/>
  <c r="BE216" i="14" s="1"/>
  <c r="BD58" i="14"/>
  <c r="BD216" i="14" s="1"/>
  <c r="BC58" i="14"/>
  <c r="BC216" i="14" s="1"/>
  <c r="BB58" i="14"/>
  <c r="BB216" i="14" s="1"/>
  <c r="BA58" i="14"/>
  <c r="BA216" i="14" s="1"/>
  <c r="AZ58" i="14"/>
  <c r="AZ216" i="14" s="1"/>
  <c r="AY58" i="14"/>
  <c r="AX58" i="14"/>
  <c r="AX216" i="14" s="1"/>
  <c r="AW58" i="14"/>
  <c r="AW216" i="14" s="1"/>
  <c r="AV58" i="14"/>
  <c r="AV216" i="14" s="1"/>
  <c r="AU58" i="14"/>
  <c r="AU216" i="14" s="1"/>
  <c r="AT58" i="14"/>
  <c r="AT216" i="14" s="1"/>
  <c r="AS58" i="14"/>
  <c r="AS216" i="14" s="1"/>
  <c r="AR58" i="14"/>
  <c r="AR216" i="14" s="1"/>
  <c r="AQ58" i="14"/>
  <c r="AQ216" i="14" s="1"/>
  <c r="AP58" i="14"/>
  <c r="AP216" i="14" s="1"/>
  <c r="AO58" i="14"/>
  <c r="AO216" i="14" s="1"/>
  <c r="AN58" i="14"/>
  <c r="AN216" i="14" s="1"/>
  <c r="AM58" i="14"/>
  <c r="AM216" i="14" s="1"/>
  <c r="AL58" i="14"/>
  <c r="AL216" i="14" s="1"/>
  <c r="AK58" i="14"/>
  <c r="AK216" i="14" s="1"/>
  <c r="AJ58" i="14"/>
  <c r="AJ216" i="14" s="1"/>
  <c r="AI58" i="14"/>
  <c r="AI216" i="14" s="1"/>
  <c r="AH58" i="14"/>
  <c r="AH216" i="14" s="1"/>
  <c r="AG58" i="14"/>
  <c r="AG216" i="14" s="1"/>
  <c r="AF58" i="14"/>
  <c r="AF216" i="14" s="1"/>
  <c r="AE58" i="14"/>
  <c r="AE216" i="14" s="1"/>
  <c r="AD58" i="14"/>
  <c r="AD216" i="14" s="1"/>
  <c r="AC58" i="14"/>
  <c r="AB58" i="14"/>
  <c r="AB216" i="14" s="1"/>
  <c r="AA58" i="14"/>
  <c r="AA216" i="14" s="1"/>
  <c r="Z58" i="14"/>
  <c r="Z216" i="14" s="1"/>
  <c r="Y58" i="14"/>
  <c r="Y216" i="14" s="1"/>
  <c r="X58" i="14"/>
  <c r="X216" i="14" s="1"/>
  <c r="W58" i="14"/>
  <c r="W216" i="14" s="1"/>
  <c r="V58" i="14"/>
  <c r="V216" i="14" s="1"/>
  <c r="BM57" i="14"/>
  <c r="BM215" i="14" s="1"/>
  <c r="BL57" i="14"/>
  <c r="BL215" i="14" s="1"/>
  <c r="BK57" i="14"/>
  <c r="BK215" i="14" s="1"/>
  <c r="BJ57" i="14"/>
  <c r="BI57" i="14"/>
  <c r="BI215" i="14" s="1"/>
  <c r="BH57" i="14"/>
  <c r="BH215" i="14" s="1"/>
  <c r="BG57" i="14"/>
  <c r="BF57" i="14"/>
  <c r="BF215" i="14" s="1"/>
  <c r="BE57" i="14"/>
  <c r="BE215" i="14" s="1"/>
  <c r="BD57" i="14"/>
  <c r="BD215" i="14" s="1"/>
  <c r="BC57" i="14"/>
  <c r="BC215" i="14" s="1"/>
  <c r="BB57" i="14"/>
  <c r="BB215" i="14" s="1"/>
  <c r="BA57" i="14"/>
  <c r="AZ57" i="14"/>
  <c r="AY57" i="14"/>
  <c r="AY215" i="14" s="1"/>
  <c r="AX57" i="14"/>
  <c r="AX215" i="14" s="1"/>
  <c r="AW57" i="14"/>
  <c r="AV57" i="14"/>
  <c r="AU57" i="14"/>
  <c r="AT57" i="14"/>
  <c r="AT215" i="14" s="1"/>
  <c r="AS57" i="14"/>
  <c r="AR57" i="14"/>
  <c r="AR215" i="14" s="1"/>
  <c r="AQ57" i="14"/>
  <c r="AQ215" i="14" s="1"/>
  <c r="AP57" i="14"/>
  <c r="AP215" i="14" s="1"/>
  <c r="AO57" i="14"/>
  <c r="AO215" i="14" s="1"/>
  <c r="AN57" i="14"/>
  <c r="AN215" i="14" s="1"/>
  <c r="AM57" i="14"/>
  <c r="AL57" i="14"/>
  <c r="AL215" i="14" s="1"/>
  <c r="AK57" i="14"/>
  <c r="AJ57" i="14"/>
  <c r="AI57" i="14"/>
  <c r="AH57" i="14"/>
  <c r="AG57" i="14"/>
  <c r="AF57" i="14"/>
  <c r="AF215" i="14" s="1"/>
  <c r="AE57" i="14"/>
  <c r="AE215" i="14" s="1"/>
  <c r="AD57" i="14"/>
  <c r="AC57" i="14"/>
  <c r="AC215" i="14" s="1"/>
  <c r="AB57" i="14"/>
  <c r="AB215" i="14" s="1"/>
  <c r="AA57" i="14"/>
  <c r="AA215" i="14" s="1"/>
  <c r="Z57" i="14"/>
  <c r="Z215" i="14" s="1"/>
  <c r="Y57" i="14"/>
  <c r="X57" i="14"/>
  <c r="X215" i="14" s="1"/>
  <c r="W57" i="14"/>
  <c r="V57" i="14"/>
  <c r="V215" i="14" s="1"/>
  <c r="BP51" i="14"/>
  <c r="BO51" i="14"/>
  <c r="BN51" i="14"/>
  <c r="BM51" i="14"/>
  <c r="BL51" i="14"/>
  <c r="BK51" i="14"/>
  <c r="BJ51" i="14"/>
  <c r="BI51" i="14"/>
  <c r="BH51" i="14"/>
  <c r="BG51" i="14"/>
  <c r="BD51" i="14"/>
  <c r="AW51" i="14"/>
  <c r="AV51" i="14"/>
  <c r="AU51" i="14"/>
  <c r="AT51" i="14"/>
  <c r="BP48" i="14"/>
  <c r="BO48" i="14"/>
  <c r="BN48" i="14"/>
  <c r="BL47" i="14"/>
  <c r="BK47" i="14"/>
  <c r="BJ47" i="14"/>
  <c r="BI47" i="14"/>
  <c r="AV47" i="14"/>
  <c r="AU47" i="14"/>
  <c r="AT47" i="14"/>
  <c r="AS47" i="14"/>
  <c r="AR47" i="14"/>
  <c r="AQ47" i="14"/>
  <c r="AP47" i="14"/>
  <c r="AO47" i="14"/>
  <c r="AN47" i="14"/>
  <c r="AM47" i="14"/>
  <c r="AL47" i="14"/>
  <c r="Z47" i="14"/>
  <c r="Y47" i="14"/>
  <c r="X47" i="14"/>
  <c r="W47" i="14"/>
  <c r="V47" i="14"/>
  <c r="U47" i="14"/>
  <c r="T47" i="14"/>
  <c r="S47" i="14"/>
  <c r="R47" i="14"/>
  <c r="Q47" i="14"/>
  <c r="BM46" i="14"/>
  <c r="BM48" i="14" s="1"/>
  <c r="BP44" i="14"/>
  <c r="BP449" i="14" s="1"/>
  <c r="BO44" i="14"/>
  <c r="BO449" i="14" s="1"/>
  <c r="BN44" i="14"/>
  <c r="BN449" i="14" s="1"/>
  <c r="BM44" i="14"/>
  <c r="BM449" i="14" s="1"/>
  <c r="BL44" i="14"/>
  <c r="BK44" i="14"/>
  <c r="BJ44" i="14"/>
  <c r="BI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BB43" i="14"/>
  <c r="BA43" i="14"/>
  <c r="AZ43" i="14"/>
  <c r="AX43" i="14"/>
  <c r="AW43" i="14"/>
  <c r="AV43" i="14"/>
  <c r="AU43" i="14"/>
  <c r="AT43" i="14"/>
  <c r="AS43" i="14"/>
  <c r="AR43" i="14"/>
  <c r="AQ43" i="14"/>
  <c r="AF43" i="14"/>
  <c r="AD43" i="14"/>
  <c r="AB43" i="14"/>
  <c r="AA43" i="14"/>
  <c r="Z43" i="14"/>
  <c r="Y43" i="14"/>
  <c r="X43" i="14"/>
  <c r="W43" i="14"/>
  <c r="U43" i="14"/>
  <c r="T43" i="14"/>
  <c r="S43" i="14"/>
  <c r="R43" i="14"/>
  <c r="Q43" i="14"/>
  <c r="Q45" i="14" s="1"/>
  <c r="BP37" i="14"/>
  <c r="BO37" i="14"/>
  <c r="BN37" i="14"/>
  <c r="BM37" i="14"/>
  <c r="BH37" i="14"/>
  <c r="BF37" i="14"/>
  <c r="BE37" i="14"/>
  <c r="BD37" i="14"/>
  <c r="BC37" i="14"/>
  <c r="BA37" i="14"/>
  <c r="AZ37" i="14"/>
  <c r="AL37" i="14"/>
  <c r="AJ37" i="14"/>
  <c r="AI37" i="14"/>
  <c r="AH37" i="14"/>
  <c r="AG37" i="14"/>
  <c r="AE37" i="14"/>
  <c r="U37" i="14"/>
  <c r="T37" i="14"/>
  <c r="S37" i="14"/>
  <c r="R37" i="14"/>
  <c r="Q37" i="14"/>
  <c r="BM36" i="14"/>
  <c r="BK34" i="14"/>
  <c r="BJ34" i="14"/>
  <c r="BI34" i="14"/>
  <c r="BH34" i="14"/>
  <c r="BG34" i="14"/>
  <c r="BF34" i="14"/>
  <c r="BE34" i="14"/>
  <c r="BD34" i="14"/>
  <c r="BC34" i="14"/>
  <c r="BB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BL33" i="14"/>
  <c r="BD33" i="14"/>
  <c r="BC33" i="14"/>
  <c r="BB33" i="14"/>
  <c r="BA33" i="14"/>
  <c r="AH33" i="14"/>
  <c r="AG33" i="14"/>
  <c r="AF33" i="14"/>
  <c r="AE33" i="14"/>
  <c r="AD33" i="14"/>
  <c r="AA33" i="14"/>
  <c r="Z33" i="14"/>
  <c r="U33" i="14"/>
  <c r="T33" i="14"/>
  <c r="S33" i="14"/>
  <c r="R33" i="14"/>
  <c r="Q33" i="14"/>
  <c r="BS29" i="14"/>
  <c r="BL29" i="14"/>
  <c r="BM22" i="14" s="1"/>
  <c r="BK29" i="14"/>
  <c r="BL22" i="14" s="1"/>
  <c r="BJ29" i="14"/>
  <c r="BI29" i="14"/>
  <c r="BJ22" i="14" s="1"/>
  <c r="BH29" i="14"/>
  <c r="BI22" i="14" s="1"/>
  <c r="BG29" i="14"/>
  <c r="BH22" i="14" s="1"/>
  <c r="BF29" i="14"/>
  <c r="BG22" i="14" s="1"/>
  <c r="BE29" i="14"/>
  <c r="BF22" i="14" s="1"/>
  <c r="BD29" i="14"/>
  <c r="BE22" i="14" s="1"/>
  <c r="BC29" i="14"/>
  <c r="BD22" i="14" s="1"/>
  <c r="BB29" i="14"/>
  <c r="BC22" i="14" s="1"/>
  <c r="BA29" i="14"/>
  <c r="BB22" i="14" s="1"/>
  <c r="BB25" i="14" s="1"/>
  <c r="AZ29" i="14"/>
  <c r="BA22" i="14" s="1"/>
  <c r="BA25" i="14" s="1"/>
  <c r="AY29" i="14"/>
  <c r="AX29" i="14"/>
  <c r="AW29" i="14"/>
  <c r="AV29" i="14"/>
  <c r="AW22" i="14" s="1"/>
  <c r="AU29" i="14"/>
  <c r="AV22" i="14" s="1"/>
  <c r="AT29" i="14"/>
  <c r="AS29" i="14"/>
  <c r="AT22" i="14" s="1"/>
  <c r="AR29" i="14"/>
  <c r="AS22" i="14" s="1"/>
  <c r="AQ29" i="14"/>
  <c r="AR22" i="14" s="1"/>
  <c r="AP29" i="14"/>
  <c r="AQ22" i="14" s="1"/>
  <c r="AO29" i="14"/>
  <c r="AP22" i="14" s="1"/>
  <c r="AN29" i="14"/>
  <c r="AM29" i="14"/>
  <c r="AN22" i="14" s="1"/>
  <c r="AL29" i="14"/>
  <c r="AM22" i="14" s="1"/>
  <c r="AK29" i="14"/>
  <c r="AL22" i="14" s="1"/>
  <c r="AJ29" i="14"/>
  <c r="AK22" i="14" s="1"/>
  <c r="AI29" i="14"/>
  <c r="AJ22" i="14" s="1"/>
  <c r="AH29" i="14"/>
  <c r="AI22" i="14" s="1"/>
  <c r="AG29" i="14"/>
  <c r="AH22" i="14" s="1"/>
  <c r="AF29" i="14"/>
  <c r="AG22" i="14" s="1"/>
  <c r="AE29" i="14"/>
  <c r="AF22" i="14" s="1"/>
  <c r="AD29" i="14"/>
  <c r="AC29" i="14"/>
  <c r="AB29" i="14"/>
  <c r="AA29" i="14"/>
  <c r="AB22" i="14" s="1"/>
  <c r="Z29" i="14"/>
  <c r="AA22" i="14" s="1"/>
  <c r="Y29" i="14"/>
  <c r="Z22" i="14" s="1"/>
  <c r="X29" i="14"/>
  <c r="W29" i="14"/>
  <c r="V29" i="14"/>
  <c r="W22" i="14" s="1"/>
  <c r="U29" i="14"/>
  <c r="V22" i="14" s="1"/>
  <c r="T29" i="14"/>
  <c r="U22" i="14" s="1"/>
  <c r="S29" i="14"/>
  <c r="T22" i="14" s="1"/>
  <c r="R29" i="14"/>
  <c r="Q29" i="14"/>
  <c r="R22" i="14" s="1"/>
  <c r="BP28" i="14"/>
  <c r="BO28" i="14"/>
  <c r="BN28" i="14"/>
  <c r="BM27" i="14"/>
  <c r="BL27" i="14"/>
  <c r="BK27" i="14"/>
  <c r="BJ27" i="14"/>
  <c r="BI27" i="14"/>
  <c r="BG27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BP24" i="14"/>
  <c r="BP259" i="14" s="1"/>
  <c r="BO24" i="14"/>
  <c r="BO259" i="14" s="1"/>
  <c r="BN24" i="14"/>
  <c r="BN259" i="14" s="1"/>
  <c r="BM24" i="14"/>
  <c r="BM259" i="14" s="1"/>
  <c r="AY24" i="14"/>
  <c r="AX24" i="14"/>
  <c r="AW24" i="14"/>
  <c r="AQ24" i="14"/>
  <c r="AP24" i="14"/>
  <c r="AO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BC23" i="14"/>
  <c r="BB23" i="14"/>
  <c r="AZ23" i="14"/>
  <c r="AY23" i="14"/>
  <c r="AX23" i="14"/>
  <c r="AG23" i="14"/>
  <c r="AF23" i="14"/>
  <c r="AE23" i="14"/>
  <c r="AD23" i="14"/>
  <c r="AC23" i="14"/>
  <c r="AB23" i="14"/>
  <c r="AB25" i="14" s="1"/>
  <c r="AA23" i="14"/>
  <c r="U23" i="14"/>
  <c r="T23" i="14"/>
  <c r="S23" i="14"/>
  <c r="R23" i="14"/>
  <c r="Q23" i="14"/>
  <c r="AZ22" i="14"/>
  <c r="AY22" i="14"/>
  <c r="AX22" i="14"/>
  <c r="AJ20" i="14"/>
  <c r="AH20" i="14"/>
  <c r="AG20" i="14"/>
  <c r="CM18" i="14"/>
  <c r="CL18" i="14"/>
  <c r="CK18" i="14"/>
  <c r="CI18" i="14"/>
  <c r="CH18" i="14"/>
  <c r="BN148" i="14"/>
  <c r="BN149" i="14" s="1"/>
  <c r="AF16" i="14"/>
  <c r="AE16" i="14"/>
  <c r="AD16" i="14"/>
  <c r="AC16" i="14"/>
  <c r="AB16" i="14"/>
  <c r="W16" i="14"/>
  <c r="V16" i="14"/>
  <c r="U16" i="14"/>
  <c r="T16" i="14"/>
  <c r="S16" i="14"/>
  <c r="R16" i="14"/>
  <c r="Q16" i="14"/>
  <c r="BG11" i="14"/>
  <c r="AW11" i="14"/>
  <c r="AP11" i="14"/>
  <c r="AO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BF10" i="14"/>
  <c r="BE10" i="14"/>
  <c r="BD10" i="14"/>
  <c r="BC10" i="14"/>
  <c r="AW10" i="14"/>
  <c r="AW7" i="14" s="1"/>
  <c r="AL10" i="14"/>
  <c r="AJ10" i="14"/>
  <c r="AI10" i="14"/>
  <c r="AH10" i="14"/>
  <c r="AG10" i="14"/>
  <c r="AA10" i="14"/>
  <c r="U10" i="14"/>
  <c r="U7" i="14" s="1"/>
  <c r="T10" i="14"/>
  <c r="S10" i="14"/>
  <c r="S7" i="14" s="1"/>
  <c r="R10" i="14"/>
  <c r="Q10" i="14"/>
  <c r="Q12" i="14" s="1"/>
  <c r="BP9" i="14"/>
  <c r="BO9" i="14"/>
  <c r="BN9" i="14"/>
  <c r="BP2" i="14"/>
  <c r="BP72" i="14" s="1"/>
  <c r="BO2" i="14"/>
  <c r="BO72" i="14" s="1"/>
  <c r="BN2" i="14"/>
  <c r="BM2" i="14"/>
  <c r="BL2" i="14"/>
  <c r="BK2" i="14"/>
  <c r="BK119" i="14" s="1"/>
  <c r="BJ2" i="14"/>
  <c r="BI2" i="14"/>
  <c r="CS18" i="14" s="1"/>
  <c r="BH2" i="14"/>
  <c r="CR18" i="14" s="1"/>
  <c r="BG2" i="14"/>
  <c r="CQ18" i="14" s="1"/>
  <c r="BF2" i="14"/>
  <c r="CP18" i="14" s="1"/>
  <c r="BE2" i="14"/>
  <c r="CO18" i="14" s="1"/>
  <c r="BD2" i="14"/>
  <c r="CN18" i="14" s="1"/>
  <c r="BC2" i="14"/>
  <c r="BB2" i="14"/>
  <c r="BA2" i="14"/>
  <c r="AZ2" i="14"/>
  <c r="CJ18" i="14" s="1"/>
  <c r="AY2" i="14"/>
  <c r="AX2" i="14"/>
  <c r="AW2" i="14"/>
  <c r="CG18" i="14" s="1"/>
  <c r="AV2" i="14"/>
  <c r="CF18" i="14" s="1"/>
  <c r="AU2" i="14"/>
  <c r="CE18" i="14" s="1"/>
  <c r="AT2" i="14"/>
  <c r="CD18" i="14" s="1"/>
  <c r="AS2" i="14"/>
  <c r="CC18" i="14" s="1"/>
  <c r="AR2" i="14"/>
  <c r="CB18" i="14" s="1"/>
  <c r="AQ2" i="14"/>
  <c r="CA18" i="14" s="1"/>
  <c r="AP2" i="14"/>
  <c r="BZ18" i="14" s="1"/>
  <c r="AO2" i="14"/>
  <c r="BY18" i="14" s="1"/>
  <c r="AN2" i="14"/>
  <c r="BX18" i="14" s="1"/>
  <c r="AM2" i="14"/>
  <c r="BW18" i="14" s="1"/>
  <c r="AL2" i="14"/>
  <c r="BV18" i="14" s="1"/>
  <c r="AK2" i="14"/>
  <c r="BU18" i="14" s="1"/>
  <c r="AJ2" i="14"/>
  <c r="AI2" i="14"/>
  <c r="AG515" i="5"/>
  <c r="AF515" i="5"/>
  <c r="AE515" i="5"/>
  <c r="AG512" i="5"/>
  <c r="AF512" i="5"/>
  <c r="AE512" i="5"/>
  <c r="AD512" i="5"/>
  <c r="AC512" i="5"/>
  <c r="AB512" i="5"/>
  <c r="AA512" i="5"/>
  <c r="Z512" i="5"/>
  <c r="AG499" i="5"/>
  <c r="AF499" i="5"/>
  <c r="AE499" i="5"/>
  <c r="AG483" i="5"/>
  <c r="AF483" i="5"/>
  <c r="AE483" i="5"/>
  <c r="AG467" i="5"/>
  <c r="AF467" i="5"/>
  <c r="AE467" i="5"/>
  <c r="Z464" i="5"/>
  <c r="Z52" i="5" s="1"/>
  <c r="Y464" i="5"/>
  <c r="Y52" i="5" s="1"/>
  <c r="X464" i="5"/>
  <c r="W464" i="5"/>
  <c r="V464" i="5"/>
  <c r="U464" i="5"/>
  <c r="T464" i="5"/>
  <c r="T52" i="5" s="1"/>
  <c r="S464" i="5"/>
  <c r="R464" i="5"/>
  <c r="Q464" i="5"/>
  <c r="P464" i="5"/>
  <c r="O464" i="5"/>
  <c r="N464" i="5"/>
  <c r="N52" i="5" s="1"/>
  <c r="AG451" i="5"/>
  <c r="AF451" i="5"/>
  <c r="AE451" i="5"/>
  <c r="AG436" i="5"/>
  <c r="AF436" i="5"/>
  <c r="AE436" i="5"/>
  <c r="AG420" i="5"/>
  <c r="AF420" i="5"/>
  <c r="AE420" i="5"/>
  <c r="AG417" i="5"/>
  <c r="AF417" i="5"/>
  <c r="AE417" i="5"/>
  <c r="AD417" i="5"/>
  <c r="AC417" i="5"/>
  <c r="AB417" i="5"/>
  <c r="AA417" i="5"/>
  <c r="E417" i="5"/>
  <c r="D417" i="5"/>
  <c r="C417" i="5"/>
  <c r="M417" i="5"/>
  <c r="M48" i="5" s="1"/>
  <c r="L417" i="5"/>
  <c r="L48" i="5" s="1"/>
  <c r="I417" i="5"/>
  <c r="I48" i="5" s="1"/>
  <c r="F417" i="5"/>
  <c r="F48" i="5" s="1"/>
  <c r="AG404" i="5"/>
  <c r="AF404" i="5"/>
  <c r="AE404" i="5"/>
  <c r="AG401" i="5"/>
  <c r="AF401" i="5"/>
  <c r="AE401" i="5"/>
  <c r="AD401" i="5"/>
  <c r="AC401" i="5"/>
  <c r="AB401" i="5"/>
  <c r="AA401" i="5"/>
  <c r="E401" i="5"/>
  <c r="D401" i="5"/>
  <c r="C401" i="5"/>
  <c r="AG388" i="5"/>
  <c r="AF388" i="5"/>
  <c r="AE388" i="5"/>
  <c r="AG372" i="5"/>
  <c r="AF372" i="5"/>
  <c r="AE372" i="5"/>
  <c r="BM368" i="5"/>
  <c r="BL368" i="5"/>
  <c r="BK368" i="5"/>
  <c r="BJ368" i="5"/>
  <c r="BI368" i="5"/>
  <c r="BH368" i="5"/>
  <c r="BG368" i="5"/>
  <c r="BF368" i="5"/>
  <c r="BE368" i="5"/>
  <c r="BD368" i="5"/>
  <c r="BC368" i="5"/>
  <c r="BB368" i="5"/>
  <c r="BA368" i="5"/>
  <c r="AZ368" i="5"/>
  <c r="AY368" i="5"/>
  <c r="AX368" i="5"/>
  <c r="AW368" i="5"/>
  <c r="AV368" i="5"/>
  <c r="AU368" i="5"/>
  <c r="AT368" i="5"/>
  <c r="AS368" i="5"/>
  <c r="AR368" i="5"/>
  <c r="AQ368" i="5"/>
  <c r="AP368" i="5"/>
  <c r="AO368" i="5"/>
  <c r="AN368" i="5"/>
  <c r="AM368" i="5"/>
  <c r="AL368" i="5"/>
  <c r="BM367" i="5"/>
  <c r="BL367" i="5"/>
  <c r="BK367" i="5"/>
  <c r="BJ367" i="5"/>
  <c r="BI367" i="5"/>
  <c r="BH367" i="5"/>
  <c r="BG367" i="5"/>
  <c r="BF367" i="5"/>
  <c r="BE367" i="5"/>
  <c r="BD367" i="5"/>
  <c r="BC367" i="5"/>
  <c r="BB367" i="5"/>
  <c r="BA367" i="5"/>
  <c r="AZ367" i="5"/>
  <c r="AY367" i="5"/>
  <c r="AX367" i="5"/>
  <c r="AW367" i="5"/>
  <c r="AV367" i="5"/>
  <c r="AU367" i="5"/>
  <c r="AT367" i="5"/>
  <c r="AS367" i="5"/>
  <c r="AR367" i="5"/>
  <c r="AQ367" i="5"/>
  <c r="AP367" i="5"/>
  <c r="AO367" i="5"/>
  <c r="AN367" i="5"/>
  <c r="AM367" i="5"/>
  <c r="AL367" i="5"/>
  <c r="BM366" i="5"/>
  <c r="BL366" i="5"/>
  <c r="BK366" i="5"/>
  <c r="BJ366" i="5"/>
  <c r="BI366" i="5"/>
  <c r="BH366" i="5"/>
  <c r="BG366" i="5"/>
  <c r="BF366" i="5"/>
  <c r="BE366" i="5"/>
  <c r="BD366" i="5"/>
  <c r="BC366" i="5"/>
  <c r="BB366" i="5"/>
  <c r="BA366" i="5"/>
  <c r="AZ366" i="5"/>
  <c r="AY366" i="5"/>
  <c r="AX366" i="5"/>
  <c r="AW366" i="5"/>
  <c r="AV366" i="5"/>
  <c r="AU366" i="5"/>
  <c r="AT366" i="5"/>
  <c r="AS366" i="5"/>
  <c r="AR366" i="5"/>
  <c r="AQ366" i="5"/>
  <c r="AP366" i="5"/>
  <c r="AO366" i="5"/>
  <c r="AN366" i="5"/>
  <c r="AM366" i="5"/>
  <c r="AL366" i="5"/>
  <c r="BM365" i="5"/>
  <c r="BL365" i="5"/>
  <c r="BK365" i="5"/>
  <c r="BJ365" i="5"/>
  <c r="BI365" i="5"/>
  <c r="BH365" i="5"/>
  <c r="BG365" i="5"/>
  <c r="BF365" i="5"/>
  <c r="BE365" i="5"/>
  <c r="BD365" i="5"/>
  <c r="BC365" i="5"/>
  <c r="BB365" i="5"/>
  <c r="BA365" i="5"/>
  <c r="AZ365" i="5"/>
  <c r="AY365" i="5"/>
  <c r="AX365" i="5"/>
  <c r="AW365" i="5"/>
  <c r="AV365" i="5"/>
  <c r="AU365" i="5"/>
  <c r="AT365" i="5"/>
  <c r="AS365" i="5"/>
  <c r="AR365" i="5"/>
  <c r="AQ365" i="5"/>
  <c r="AP365" i="5"/>
  <c r="AO365" i="5"/>
  <c r="AN365" i="5"/>
  <c r="AM365" i="5"/>
  <c r="AL365" i="5"/>
  <c r="BM364" i="5"/>
  <c r="BL364" i="5"/>
  <c r="BK364" i="5"/>
  <c r="BJ364" i="5"/>
  <c r="BI364" i="5"/>
  <c r="BH364" i="5"/>
  <c r="BG364" i="5"/>
  <c r="BF364" i="5"/>
  <c r="BE364" i="5"/>
  <c r="BD364" i="5"/>
  <c r="BC364" i="5"/>
  <c r="BB364" i="5"/>
  <c r="BA364" i="5"/>
  <c r="AZ364" i="5"/>
  <c r="AY364" i="5"/>
  <c r="AX364" i="5"/>
  <c r="AW364" i="5"/>
  <c r="AV364" i="5"/>
  <c r="AU364" i="5"/>
  <c r="AT364" i="5"/>
  <c r="AS364" i="5"/>
  <c r="AR364" i="5"/>
  <c r="AQ364" i="5"/>
  <c r="AP364" i="5"/>
  <c r="AO364" i="5"/>
  <c r="AN364" i="5"/>
  <c r="AM364" i="5"/>
  <c r="AL364" i="5"/>
  <c r="BM363" i="5"/>
  <c r="BL363" i="5"/>
  <c r="BK363" i="5"/>
  <c r="BJ363" i="5"/>
  <c r="BI363" i="5"/>
  <c r="BH363" i="5"/>
  <c r="BG363" i="5"/>
  <c r="BF363" i="5"/>
  <c r="BE363" i="5"/>
  <c r="BD363" i="5"/>
  <c r="BC363" i="5"/>
  <c r="BB363" i="5"/>
  <c r="BA363" i="5"/>
  <c r="AZ363" i="5"/>
  <c r="AY363" i="5"/>
  <c r="AX363" i="5"/>
  <c r="AW363" i="5"/>
  <c r="AV363" i="5"/>
  <c r="AU363" i="5"/>
  <c r="AT363" i="5"/>
  <c r="AS363" i="5"/>
  <c r="AR363" i="5"/>
  <c r="AQ363" i="5"/>
  <c r="AP363" i="5"/>
  <c r="AO363" i="5"/>
  <c r="AN363" i="5"/>
  <c r="AM363" i="5"/>
  <c r="AL363" i="5"/>
  <c r="BM362" i="5"/>
  <c r="BL362" i="5"/>
  <c r="BK362" i="5"/>
  <c r="BJ362" i="5"/>
  <c r="BI362" i="5"/>
  <c r="BH362" i="5"/>
  <c r="BG362" i="5"/>
  <c r="BF362" i="5"/>
  <c r="BE362" i="5"/>
  <c r="BD362" i="5"/>
  <c r="BC362" i="5"/>
  <c r="BB362" i="5"/>
  <c r="BA362" i="5"/>
  <c r="AZ362" i="5"/>
  <c r="AY362" i="5"/>
  <c r="AX362" i="5"/>
  <c r="AW362" i="5"/>
  <c r="AV362" i="5"/>
  <c r="AU362" i="5"/>
  <c r="AT362" i="5"/>
  <c r="AS362" i="5"/>
  <c r="AR362" i="5"/>
  <c r="AQ362" i="5"/>
  <c r="AP362" i="5"/>
  <c r="AO362" i="5"/>
  <c r="AN362" i="5"/>
  <c r="AM362" i="5"/>
  <c r="AL362" i="5"/>
  <c r="BM361" i="5"/>
  <c r="BL361" i="5"/>
  <c r="BK361" i="5"/>
  <c r="BJ361" i="5"/>
  <c r="BI361" i="5"/>
  <c r="BH361" i="5"/>
  <c r="BG361" i="5"/>
  <c r="BF361" i="5"/>
  <c r="BE361" i="5"/>
  <c r="BD361" i="5"/>
  <c r="BC361" i="5"/>
  <c r="BB361" i="5"/>
  <c r="BA361" i="5"/>
  <c r="AZ361" i="5"/>
  <c r="AY361" i="5"/>
  <c r="AX361" i="5"/>
  <c r="AW361" i="5"/>
  <c r="AV361" i="5"/>
  <c r="AU361" i="5"/>
  <c r="AT361" i="5"/>
  <c r="AS361" i="5"/>
  <c r="AR361" i="5"/>
  <c r="AQ361" i="5"/>
  <c r="AP361" i="5"/>
  <c r="AO361" i="5"/>
  <c r="AN361" i="5"/>
  <c r="AM361" i="5"/>
  <c r="AL361" i="5"/>
  <c r="BM360" i="5"/>
  <c r="BL360" i="5"/>
  <c r="BK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X360" i="5"/>
  <c r="AW360" i="5"/>
  <c r="AV360" i="5"/>
  <c r="AU360" i="5"/>
  <c r="AT360" i="5"/>
  <c r="AS360" i="5"/>
  <c r="AR360" i="5"/>
  <c r="AQ360" i="5"/>
  <c r="AP360" i="5"/>
  <c r="AO360" i="5"/>
  <c r="AN360" i="5"/>
  <c r="AM360" i="5"/>
  <c r="AL360" i="5"/>
  <c r="BM359" i="5"/>
  <c r="BL359" i="5"/>
  <c r="BK359" i="5"/>
  <c r="BJ359" i="5"/>
  <c r="BI359" i="5"/>
  <c r="BH359" i="5"/>
  <c r="BG359" i="5"/>
  <c r="BF359" i="5"/>
  <c r="BE359" i="5"/>
  <c r="BD359" i="5"/>
  <c r="BC359" i="5"/>
  <c r="BB359" i="5"/>
  <c r="BA359" i="5"/>
  <c r="AZ359" i="5"/>
  <c r="AY359" i="5"/>
  <c r="AX359" i="5"/>
  <c r="AW359" i="5"/>
  <c r="AV359" i="5"/>
  <c r="AU359" i="5"/>
  <c r="AT359" i="5"/>
  <c r="AS359" i="5"/>
  <c r="AR359" i="5"/>
  <c r="AQ359" i="5"/>
  <c r="AP359" i="5"/>
  <c r="AO359" i="5"/>
  <c r="AN359" i="5"/>
  <c r="AM359" i="5"/>
  <c r="AL359" i="5"/>
  <c r="BM358" i="5"/>
  <c r="BL358" i="5"/>
  <c r="BK358" i="5"/>
  <c r="BJ358" i="5"/>
  <c r="BI358" i="5"/>
  <c r="BH358" i="5"/>
  <c r="BG358" i="5"/>
  <c r="BF358" i="5"/>
  <c r="BE358" i="5"/>
  <c r="BD358" i="5"/>
  <c r="BC358" i="5"/>
  <c r="BB358" i="5"/>
  <c r="BA358" i="5"/>
  <c r="AZ358" i="5"/>
  <c r="AY358" i="5"/>
  <c r="AX358" i="5"/>
  <c r="AW358" i="5"/>
  <c r="AV358" i="5"/>
  <c r="AU358" i="5"/>
  <c r="AT358" i="5"/>
  <c r="AS358" i="5"/>
  <c r="AR358" i="5"/>
  <c r="AQ358" i="5"/>
  <c r="AP358" i="5"/>
  <c r="AO358" i="5"/>
  <c r="AN358" i="5"/>
  <c r="AM358" i="5"/>
  <c r="AL358" i="5"/>
  <c r="BM357" i="5"/>
  <c r="BL357" i="5"/>
  <c r="BK357" i="5"/>
  <c r="BJ357" i="5"/>
  <c r="BI357" i="5"/>
  <c r="BH357" i="5"/>
  <c r="BG357" i="5"/>
  <c r="BF357" i="5"/>
  <c r="BE357" i="5"/>
  <c r="BD357" i="5"/>
  <c r="BC357" i="5"/>
  <c r="BB357" i="5"/>
  <c r="BA357" i="5"/>
  <c r="AZ357" i="5"/>
  <c r="AY357" i="5"/>
  <c r="AX357" i="5"/>
  <c r="AW357" i="5"/>
  <c r="AV357" i="5"/>
  <c r="AU357" i="5"/>
  <c r="AT357" i="5"/>
  <c r="AS357" i="5"/>
  <c r="AR357" i="5"/>
  <c r="AQ357" i="5"/>
  <c r="AP357" i="5"/>
  <c r="AO357" i="5"/>
  <c r="AN357" i="5"/>
  <c r="AM357" i="5"/>
  <c r="AL357" i="5"/>
  <c r="BM356" i="5"/>
  <c r="BL356" i="5"/>
  <c r="BK356" i="5"/>
  <c r="BJ356" i="5"/>
  <c r="BI356" i="5"/>
  <c r="BH356" i="5"/>
  <c r="BG356" i="5"/>
  <c r="BF356" i="5"/>
  <c r="BE356" i="5"/>
  <c r="BD356" i="5"/>
  <c r="BC356" i="5"/>
  <c r="BB356" i="5"/>
  <c r="BA356" i="5"/>
  <c r="AZ356" i="5"/>
  <c r="AY356" i="5"/>
  <c r="AX356" i="5"/>
  <c r="AW356" i="5"/>
  <c r="AV356" i="5"/>
  <c r="AU356" i="5"/>
  <c r="AT356" i="5"/>
  <c r="AS356" i="5"/>
  <c r="AR356" i="5"/>
  <c r="AQ356" i="5"/>
  <c r="AP356" i="5"/>
  <c r="AO356" i="5"/>
  <c r="AN356" i="5"/>
  <c r="AM356" i="5"/>
  <c r="AL356" i="5"/>
  <c r="AG356" i="5"/>
  <c r="AF356" i="5"/>
  <c r="AE356" i="5"/>
  <c r="AG353" i="5"/>
  <c r="AF353" i="5"/>
  <c r="AF342" i="5" s="1"/>
  <c r="AF343" i="5" s="1"/>
  <c r="AF344" i="5" s="1"/>
  <c r="AF345" i="5" s="1"/>
  <c r="AF346" i="5" s="1"/>
  <c r="AF347" i="5" s="1"/>
  <c r="AF348" i="5" s="1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J343" i="5" s="1"/>
  <c r="J344" i="5" s="1"/>
  <c r="J345" i="5" s="1"/>
  <c r="J346" i="5" s="1"/>
  <c r="I353" i="5"/>
  <c r="H353" i="5"/>
  <c r="G353" i="5"/>
  <c r="G342" i="5" s="1"/>
  <c r="F353" i="5"/>
  <c r="E353" i="5"/>
  <c r="D353" i="5"/>
  <c r="C353" i="5"/>
  <c r="AE343" i="5"/>
  <c r="AE344" i="5" s="1"/>
  <c r="AE342" i="5"/>
  <c r="U342" i="5"/>
  <c r="T342" i="5"/>
  <c r="S342" i="5"/>
  <c r="R342" i="5"/>
  <c r="Q342" i="5"/>
  <c r="P342" i="5"/>
  <c r="O342" i="5"/>
  <c r="J342" i="5"/>
  <c r="I342" i="5"/>
  <c r="I343" i="5" s="1"/>
  <c r="I344" i="5" s="1"/>
  <c r="I345" i="5" s="1"/>
  <c r="I346" i="5" s="1"/>
  <c r="AG341" i="5"/>
  <c r="AF341" i="5"/>
  <c r="AE341" i="5"/>
  <c r="AG325" i="5"/>
  <c r="AF325" i="5"/>
  <c r="AE325" i="5"/>
  <c r="AG322" i="5"/>
  <c r="AF322" i="5"/>
  <c r="AE322" i="5"/>
  <c r="AD322" i="5"/>
  <c r="AC322" i="5"/>
  <c r="AB322" i="5"/>
  <c r="AA322" i="5"/>
  <c r="E322" i="5"/>
  <c r="D322" i="5"/>
  <c r="C322" i="5"/>
  <c r="AG309" i="5"/>
  <c r="AF309" i="5"/>
  <c r="AE309" i="5"/>
  <c r="AG306" i="5"/>
  <c r="AF306" i="5"/>
  <c r="AE306" i="5"/>
  <c r="AD306" i="5"/>
  <c r="AC306" i="5"/>
  <c r="AB306" i="5"/>
  <c r="AA306" i="5"/>
  <c r="E306" i="5"/>
  <c r="D306" i="5"/>
  <c r="C306" i="5"/>
  <c r="M306" i="5"/>
  <c r="M35" i="5" s="1"/>
  <c r="AG293" i="5"/>
  <c r="AF293" i="5"/>
  <c r="AE293" i="5"/>
  <c r="AG277" i="5"/>
  <c r="AF277" i="5"/>
  <c r="AE277" i="5"/>
  <c r="BM273" i="5"/>
  <c r="BL273" i="5"/>
  <c r="BK273" i="5"/>
  <c r="BJ273" i="5"/>
  <c r="BI273" i="5"/>
  <c r="BH273" i="5"/>
  <c r="BG273" i="5"/>
  <c r="BF273" i="5"/>
  <c r="BE273" i="5"/>
  <c r="BD273" i="5"/>
  <c r="BC273" i="5"/>
  <c r="BB273" i="5"/>
  <c r="BA273" i="5"/>
  <c r="AZ273" i="5"/>
  <c r="AY273" i="5"/>
  <c r="AX273" i="5"/>
  <c r="AW273" i="5"/>
  <c r="AV273" i="5"/>
  <c r="AU273" i="5"/>
  <c r="AT273" i="5"/>
  <c r="AS273" i="5"/>
  <c r="AR273" i="5"/>
  <c r="AQ273" i="5"/>
  <c r="AP273" i="5"/>
  <c r="AO273" i="5"/>
  <c r="AN273" i="5"/>
  <c r="AM273" i="5"/>
  <c r="AL273" i="5"/>
  <c r="BM272" i="5"/>
  <c r="BL272" i="5"/>
  <c r="BK272" i="5"/>
  <c r="BJ272" i="5"/>
  <c r="BI272" i="5"/>
  <c r="BH272" i="5"/>
  <c r="BG272" i="5"/>
  <c r="BF272" i="5"/>
  <c r="BE272" i="5"/>
  <c r="BD272" i="5"/>
  <c r="BC272" i="5"/>
  <c r="BB272" i="5"/>
  <c r="BA272" i="5"/>
  <c r="AZ272" i="5"/>
  <c r="AY272" i="5"/>
  <c r="AX272" i="5"/>
  <c r="AW272" i="5"/>
  <c r="AV272" i="5"/>
  <c r="AU272" i="5"/>
  <c r="AT272" i="5"/>
  <c r="AS272" i="5"/>
  <c r="AR272" i="5"/>
  <c r="AQ272" i="5"/>
  <c r="AP272" i="5"/>
  <c r="AO272" i="5"/>
  <c r="AN272" i="5"/>
  <c r="AM272" i="5"/>
  <c r="AL272" i="5"/>
  <c r="BM271" i="5"/>
  <c r="BL271" i="5"/>
  <c r="BK271" i="5"/>
  <c r="BJ271" i="5"/>
  <c r="BI271" i="5"/>
  <c r="BH271" i="5"/>
  <c r="BG271" i="5"/>
  <c r="BF271" i="5"/>
  <c r="BE271" i="5"/>
  <c r="BD271" i="5"/>
  <c r="BC271" i="5"/>
  <c r="BB271" i="5"/>
  <c r="BA271" i="5"/>
  <c r="AZ271" i="5"/>
  <c r="AY271" i="5"/>
  <c r="AX271" i="5"/>
  <c r="AW271" i="5"/>
  <c r="AV271" i="5"/>
  <c r="AU271" i="5"/>
  <c r="AT271" i="5"/>
  <c r="AS271" i="5"/>
  <c r="AR271" i="5"/>
  <c r="AQ271" i="5"/>
  <c r="AP271" i="5"/>
  <c r="AO271" i="5"/>
  <c r="AN271" i="5"/>
  <c r="AM271" i="5"/>
  <c r="AL271" i="5"/>
  <c r="BM270" i="5"/>
  <c r="BL270" i="5"/>
  <c r="BK270" i="5"/>
  <c r="BJ270" i="5"/>
  <c r="BI270" i="5"/>
  <c r="BH270" i="5"/>
  <c r="BG270" i="5"/>
  <c r="BF270" i="5"/>
  <c r="BE270" i="5"/>
  <c r="BD270" i="5"/>
  <c r="BC270" i="5"/>
  <c r="BB270" i="5"/>
  <c r="BA270" i="5"/>
  <c r="AZ270" i="5"/>
  <c r="AY270" i="5"/>
  <c r="AX270" i="5"/>
  <c r="AW270" i="5"/>
  <c r="AV270" i="5"/>
  <c r="AU270" i="5"/>
  <c r="AT270" i="5"/>
  <c r="AS270" i="5"/>
  <c r="AR270" i="5"/>
  <c r="AQ270" i="5"/>
  <c r="AP270" i="5"/>
  <c r="AO270" i="5"/>
  <c r="AN270" i="5"/>
  <c r="AM270" i="5"/>
  <c r="AL270" i="5"/>
  <c r="BM269" i="5"/>
  <c r="BL269" i="5"/>
  <c r="BK269" i="5"/>
  <c r="BJ269" i="5"/>
  <c r="BI269" i="5"/>
  <c r="BH269" i="5"/>
  <c r="BG269" i="5"/>
  <c r="BF269" i="5"/>
  <c r="BE269" i="5"/>
  <c r="BD269" i="5"/>
  <c r="BC269" i="5"/>
  <c r="BB269" i="5"/>
  <c r="BA269" i="5"/>
  <c r="AZ269" i="5"/>
  <c r="AY269" i="5"/>
  <c r="AX269" i="5"/>
  <c r="AW269" i="5"/>
  <c r="AV269" i="5"/>
  <c r="AU269" i="5"/>
  <c r="AT269" i="5"/>
  <c r="AS269" i="5"/>
  <c r="AR269" i="5"/>
  <c r="AQ269" i="5"/>
  <c r="AP269" i="5"/>
  <c r="AO269" i="5"/>
  <c r="AN269" i="5"/>
  <c r="AM269" i="5"/>
  <c r="AL269" i="5"/>
  <c r="BM268" i="5"/>
  <c r="BL268" i="5"/>
  <c r="BK268" i="5"/>
  <c r="BJ268" i="5"/>
  <c r="BI268" i="5"/>
  <c r="BH268" i="5"/>
  <c r="BG268" i="5"/>
  <c r="BF268" i="5"/>
  <c r="BE268" i="5"/>
  <c r="BD268" i="5"/>
  <c r="BC268" i="5"/>
  <c r="BB268" i="5"/>
  <c r="BA268" i="5"/>
  <c r="AZ268" i="5"/>
  <c r="AY268" i="5"/>
  <c r="AX268" i="5"/>
  <c r="AW268" i="5"/>
  <c r="AV268" i="5"/>
  <c r="AU268" i="5"/>
  <c r="AT268" i="5"/>
  <c r="AS268" i="5"/>
  <c r="AR268" i="5"/>
  <c r="AQ268" i="5"/>
  <c r="AP268" i="5"/>
  <c r="AO268" i="5"/>
  <c r="AN268" i="5"/>
  <c r="AM268" i="5"/>
  <c r="AL268" i="5"/>
  <c r="BM267" i="5"/>
  <c r="BL267" i="5"/>
  <c r="BK267" i="5"/>
  <c r="BJ267" i="5"/>
  <c r="BI267" i="5"/>
  <c r="BH267" i="5"/>
  <c r="BG267" i="5"/>
  <c r="BF267" i="5"/>
  <c r="BE267" i="5"/>
  <c r="BD267" i="5"/>
  <c r="BC267" i="5"/>
  <c r="BB267" i="5"/>
  <c r="BA267" i="5"/>
  <c r="AZ267" i="5"/>
  <c r="AY267" i="5"/>
  <c r="AX267" i="5"/>
  <c r="AW267" i="5"/>
  <c r="AV267" i="5"/>
  <c r="AU267" i="5"/>
  <c r="AT267" i="5"/>
  <c r="AS267" i="5"/>
  <c r="AR267" i="5"/>
  <c r="AQ267" i="5"/>
  <c r="AP267" i="5"/>
  <c r="AO267" i="5"/>
  <c r="AN267" i="5"/>
  <c r="AM267" i="5"/>
  <c r="AL267" i="5"/>
  <c r="BM266" i="5"/>
  <c r="BL266" i="5"/>
  <c r="BK266" i="5"/>
  <c r="BJ266" i="5"/>
  <c r="BI266" i="5"/>
  <c r="BH266" i="5"/>
  <c r="BG266" i="5"/>
  <c r="BF266" i="5"/>
  <c r="BE266" i="5"/>
  <c r="BD266" i="5"/>
  <c r="BC266" i="5"/>
  <c r="BB266" i="5"/>
  <c r="BA266" i="5"/>
  <c r="AZ266" i="5"/>
  <c r="AY266" i="5"/>
  <c r="AX266" i="5"/>
  <c r="AW266" i="5"/>
  <c r="AV266" i="5"/>
  <c r="AU266" i="5"/>
  <c r="AT266" i="5"/>
  <c r="AS266" i="5"/>
  <c r="AR266" i="5"/>
  <c r="AQ266" i="5"/>
  <c r="AP266" i="5"/>
  <c r="AO266" i="5"/>
  <c r="AN266" i="5"/>
  <c r="AM266" i="5"/>
  <c r="AL266" i="5"/>
  <c r="BM265" i="5"/>
  <c r="BL265" i="5"/>
  <c r="BK265" i="5"/>
  <c r="BJ265" i="5"/>
  <c r="BI265" i="5"/>
  <c r="BH265" i="5"/>
  <c r="BG265" i="5"/>
  <c r="BF265" i="5"/>
  <c r="BE265" i="5"/>
  <c r="BD265" i="5"/>
  <c r="BC265" i="5"/>
  <c r="BB265" i="5"/>
  <c r="BA265" i="5"/>
  <c r="AZ265" i="5"/>
  <c r="AY265" i="5"/>
  <c r="AX265" i="5"/>
  <c r="AW265" i="5"/>
  <c r="AV265" i="5"/>
  <c r="AU265" i="5"/>
  <c r="AT265" i="5"/>
  <c r="AS265" i="5"/>
  <c r="AR265" i="5"/>
  <c r="AQ265" i="5"/>
  <c r="AP265" i="5"/>
  <c r="AO265" i="5"/>
  <c r="AN265" i="5"/>
  <c r="AM265" i="5"/>
  <c r="AL265" i="5"/>
  <c r="BM264" i="5"/>
  <c r="BL264" i="5"/>
  <c r="BK264" i="5"/>
  <c r="BJ264" i="5"/>
  <c r="BI264" i="5"/>
  <c r="BH264" i="5"/>
  <c r="BG264" i="5"/>
  <c r="BF264" i="5"/>
  <c r="BE264" i="5"/>
  <c r="BD264" i="5"/>
  <c r="BC264" i="5"/>
  <c r="BB264" i="5"/>
  <c r="BA264" i="5"/>
  <c r="AZ264" i="5"/>
  <c r="AY264" i="5"/>
  <c r="AX264" i="5"/>
  <c r="AW264" i="5"/>
  <c r="AV264" i="5"/>
  <c r="AU264" i="5"/>
  <c r="AT264" i="5"/>
  <c r="AS264" i="5"/>
  <c r="AR264" i="5"/>
  <c r="AQ264" i="5"/>
  <c r="AP264" i="5"/>
  <c r="AO264" i="5"/>
  <c r="AN264" i="5"/>
  <c r="AM264" i="5"/>
  <c r="AL264" i="5"/>
  <c r="BM263" i="5"/>
  <c r="BL263" i="5"/>
  <c r="BK263" i="5"/>
  <c r="BJ263" i="5"/>
  <c r="BI263" i="5"/>
  <c r="BH263" i="5"/>
  <c r="BG263" i="5"/>
  <c r="BF263" i="5"/>
  <c r="BE263" i="5"/>
  <c r="BD263" i="5"/>
  <c r="BC263" i="5"/>
  <c r="BB263" i="5"/>
  <c r="BA263" i="5"/>
  <c r="AZ263" i="5"/>
  <c r="AY263" i="5"/>
  <c r="AX263" i="5"/>
  <c r="AW263" i="5"/>
  <c r="AV263" i="5"/>
  <c r="AU263" i="5"/>
  <c r="AT263" i="5"/>
  <c r="AS263" i="5"/>
  <c r="AR263" i="5"/>
  <c r="AQ263" i="5"/>
  <c r="AP263" i="5"/>
  <c r="AO263" i="5"/>
  <c r="AN263" i="5"/>
  <c r="AM263" i="5"/>
  <c r="AL263" i="5"/>
  <c r="BM262" i="5"/>
  <c r="BL262" i="5"/>
  <c r="BK262" i="5"/>
  <c r="BJ262" i="5"/>
  <c r="BI262" i="5"/>
  <c r="BH262" i="5"/>
  <c r="BG262" i="5"/>
  <c r="BF262" i="5"/>
  <c r="BE262" i="5"/>
  <c r="BD262" i="5"/>
  <c r="BC262" i="5"/>
  <c r="BB262" i="5"/>
  <c r="BA262" i="5"/>
  <c r="AZ262" i="5"/>
  <c r="AY262" i="5"/>
  <c r="AX262" i="5"/>
  <c r="AW262" i="5"/>
  <c r="AV262" i="5"/>
  <c r="AU262" i="5"/>
  <c r="AT262" i="5"/>
  <c r="AS262" i="5"/>
  <c r="AR262" i="5"/>
  <c r="AQ262" i="5"/>
  <c r="AP262" i="5"/>
  <c r="AO262" i="5"/>
  <c r="AN262" i="5"/>
  <c r="AM262" i="5"/>
  <c r="AL262" i="5"/>
  <c r="BM261" i="5"/>
  <c r="BL261" i="5"/>
  <c r="BK261" i="5"/>
  <c r="BJ261" i="5"/>
  <c r="BI261" i="5"/>
  <c r="BH261" i="5"/>
  <c r="BG261" i="5"/>
  <c r="BF261" i="5"/>
  <c r="BE261" i="5"/>
  <c r="BD261" i="5"/>
  <c r="BC261" i="5"/>
  <c r="BB261" i="5"/>
  <c r="BA261" i="5"/>
  <c r="AZ261" i="5"/>
  <c r="AY261" i="5"/>
  <c r="AX261" i="5"/>
  <c r="AW261" i="5"/>
  <c r="AV261" i="5"/>
  <c r="AU261" i="5"/>
  <c r="AT261" i="5"/>
  <c r="AS261" i="5"/>
  <c r="AR261" i="5"/>
  <c r="AQ261" i="5"/>
  <c r="AP261" i="5"/>
  <c r="AO261" i="5"/>
  <c r="AN261" i="5"/>
  <c r="AM261" i="5"/>
  <c r="AL261" i="5"/>
  <c r="AG261" i="5"/>
  <c r="AF261" i="5"/>
  <c r="AE261" i="5"/>
  <c r="AG258" i="5"/>
  <c r="AF258" i="5"/>
  <c r="AE258" i="5"/>
  <c r="AD258" i="5"/>
  <c r="AC258" i="5"/>
  <c r="AB258" i="5"/>
  <c r="AA258" i="5"/>
  <c r="Z258" i="5"/>
  <c r="Z247" i="5" s="1"/>
  <c r="Y258" i="5"/>
  <c r="X258" i="5"/>
  <c r="W258" i="5"/>
  <c r="V258" i="5"/>
  <c r="V247" i="5" s="1"/>
  <c r="U258" i="5"/>
  <c r="T258" i="5"/>
  <c r="S258" i="5"/>
  <c r="R258" i="5"/>
  <c r="Q258" i="5"/>
  <c r="R247" i="5" s="1"/>
  <c r="P258" i="5"/>
  <c r="P247" i="5" s="1"/>
  <c r="O258" i="5"/>
  <c r="N258" i="5"/>
  <c r="M258" i="5"/>
  <c r="L258" i="5"/>
  <c r="K258" i="5"/>
  <c r="J258" i="5"/>
  <c r="K247" i="5" s="1"/>
  <c r="I258" i="5"/>
  <c r="H258" i="5"/>
  <c r="G258" i="5"/>
  <c r="F258" i="5"/>
  <c r="E258" i="5"/>
  <c r="D258" i="5"/>
  <c r="C258" i="5"/>
  <c r="C247" i="5" s="1"/>
  <c r="C248" i="5"/>
  <c r="AG247" i="5"/>
  <c r="AF247" i="5"/>
  <c r="U247" i="5"/>
  <c r="T247" i="5"/>
  <c r="S247" i="5"/>
  <c r="O247" i="5"/>
  <c r="N247" i="5"/>
  <c r="M247" i="5"/>
  <c r="L247" i="5"/>
  <c r="AG246" i="5"/>
  <c r="AF246" i="5"/>
  <c r="AE246" i="5"/>
  <c r="AG230" i="5"/>
  <c r="AF230" i="5"/>
  <c r="AE230" i="5"/>
  <c r="AG227" i="5"/>
  <c r="AF227" i="5"/>
  <c r="AE227" i="5"/>
  <c r="AD227" i="5"/>
  <c r="AC227" i="5"/>
  <c r="AB227" i="5"/>
  <c r="AA227" i="5"/>
  <c r="E227" i="5"/>
  <c r="D227" i="5"/>
  <c r="C227" i="5"/>
  <c r="V227" i="5"/>
  <c r="V28" i="5" s="1"/>
  <c r="S227" i="5"/>
  <c r="S28" i="5" s="1"/>
  <c r="AG214" i="5"/>
  <c r="AF214" i="5"/>
  <c r="AE214" i="5"/>
  <c r="AG211" i="5"/>
  <c r="AF211" i="5"/>
  <c r="AE211" i="5"/>
  <c r="AD211" i="5"/>
  <c r="AC211" i="5"/>
  <c r="AB211" i="5"/>
  <c r="AA211" i="5"/>
  <c r="G211" i="5"/>
  <c r="E211" i="5"/>
  <c r="D211" i="5"/>
  <c r="C211" i="5"/>
  <c r="I211" i="5"/>
  <c r="I25" i="5" s="1"/>
  <c r="T211" i="5"/>
  <c r="T25" i="5" s="1"/>
  <c r="T26" i="5" s="1"/>
  <c r="AG198" i="5"/>
  <c r="AF198" i="5"/>
  <c r="AE198" i="5"/>
  <c r="AG182" i="5"/>
  <c r="AF182" i="5"/>
  <c r="AE182" i="5"/>
  <c r="BM178" i="5"/>
  <c r="BL178" i="5"/>
  <c r="BK178" i="5"/>
  <c r="BJ178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AQ178" i="5"/>
  <c r="AP178" i="5"/>
  <c r="AO178" i="5"/>
  <c r="AN178" i="5"/>
  <c r="AM178" i="5"/>
  <c r="AL178" i="5"/>
  <c r="BM177" i="5"/>
  <c r="BL177" i="5"/>
  <c r="BK177" i="5"/>
  <c r="BJ177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Q177" i="5"/>
  <c r="AP177" i="5"/>
  <c r="AO177" i="5"/>
  <c r="AN177" i="5"/>
  <c r="AM177" i="5"/>
  <c r="AL177" i="5"/>
  <c r="BM176" i="5"/>
  <c r="BL176" i="5"/>
  <c r="BK176" i="5"/>
  <c r="BJ176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AQ176" i="5"/>
  <c r="AP176" i="5"/>
  <c r="AO176" i="5"/>
  <c r="AN176" i="5"/>
  <c r="AM176" i="5"/>
  <c r="AL176" i="5"/>
  <c r="BM175" i="5"/>
  <c r="BL175" i="5"/>
  <c r="BK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BM174" i="5"/>
  <c r="BL174" i="5"/>
  <c r="BK174" i="5"/>
  <c r="BJ174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V174" i="5"/>
  <c r="AU174" i="5"/>
  <c r="AT174" i="5"/>
  <c r="AS174" i="5"/>
  <c r="AR174" i="5"/>
  <c r="AQ174" i="5"/>
  <c r="AP174" i="5"/>
  <c r="AO174" i="5"/>
  <c r="AN174" i="5"/>
  <c r="AM174" i="5"/>
  <c r="AL174" i="5"/>
  <c r="BM173" i="5"/>
  <c r="BL173" i="5"/>
  <c r="BK173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BM172" i="5"/>
  <c r="BL172" i="5"/>
  <c r="BK172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BM171" i="5"/>
  <c r="BL171" i="5"/>
  <c r="BK171" i="5"/>
  <c r="BJ171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V171" i="5"/>
  <c r="AU171" i="5"/>
  <c r="AT171" i="5"/>
  <c r="AS171" i="5"/>
  <c r="AR171" i="5"/>
  <c r="AQ171" i="5"/>
  <c r="AP171" i="5"/>
  <c r="AO171" i="5"/>
  <c r="AN171" i="5"/>
  <c r="AM171" i="5"/>
  <c r="AL171" i="5"/>
  <c r="BM170" i="5"/>
  <c r="BL170" i="5"/>
  <c r="BK170" i="5"/>
  <c r="BJ170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V170" i="5"/>
  <c r="AU170" i="5"/>
  <c r="AT170" i="5"/>
  <c r="AS170" i="5"/>
  <c r="AR170" i="5"/>
  <c r="AQ170" i="5"/>
  <c r="AP170" i="5"/>
  <c r="AO170" i="5"/>
  <c r="AN170" i="5"/>
  <c r="AM170" i="5"/>
  <c r="AL170" i="5"/>
  <c r="BM169" i="5"/>
  <c r="BL169" i="5"/>
  <c r="BK169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BM168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BM167" i="5"/>
  <c r="BL167" i="5"/>
  <c r="BK167" i="5"/>
  <c r="BJ167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BM166" i="5"/>
  <c r="BL166" i="5"/>
  <c r="BK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G166" i="5"/>
  <c r="AF166" i="5"/>
  <c r="AE166" i="5"/>
  <c r="Z163" i="5"/>
  <c r="Y163" i="5"/>
  <c r="X163" i="5"/>
  <c r="W163" i="5"/>
  <c r="V163" i="5"/>
  <c r="U163" i="5"/>
  <c r="T163" i="5"/>
  <c r="S163" i="5"/>
  <c r="R163" i="5"/>
  <c r="R21" i="5" s="1"/>
  <c r="Q163" i="5"/>
  <c r="P163" i="5"/>
  <c r="O163" i="5"/>
  <c r="O21" i="5" s="1"/>
  <c r="N163" i="5"/>
  <c r="M163" i="5"/>
  <c r="M21" i="5" s="1"/>
  <c r="L163" i="5"/>
  <c r="L21" i="5" s="1"/>
  <c r="K163" i="5"/>
  <c r="J163" i="5"/>
  <c r="I163" i="5"/>
  <c r="H163" i="5"/>
  <c r="G163" i="5"/>
  <c r="F163" i="5"/>
  <c r="E163" i="5"/>
  <c r="E21" i="5" s="1"/>
  <c r="D163" i="5"/>
  <c r="C163" i="5"/>
  <c r="AG150" i="5"/>
  <c r="AF150" i="5"/>
  <c r="AE150" i="5"/>
  <c r="AF149" i="5"/>
  <c r="AE149" i="5"/>
  <c r="AD149" i="5"/>
  <c r="AC149" i="5"/>
  <c r="AB149" i="5"/>
  <c r="AA149" i="5"/>
  <c r="Z149" i="5"/>
  <c r="AF148" i="5"/>
  <c r="AE148" i="5"/>
  <c r="AD148" i="5"/>
  <c r="AC148" i="5"/>
  <c r="AB148" i="5"/>
  <c r="AA148" i="5"/>
  <c r="Z148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AE146" i="5"/>
  <c r="AD146" i="5"/>
  <c r="AC146" i="5"/>
  <c r="AB146" i="5"/>
  <c r="AA146" i="5"/>
  <c r="Z146" i="5"/>
  <c r="Y146" i="5"/>
  <c r="AF145" i="5"/>
  <c r="AE145" i="5"/>
  <c r="AD145" i="5"/>
  <c r="AC145" i="5"/>
  <c r="AB145" i="5"/>
  <c r="AA145" i="5"/>
  <c r="Z145" i="5"/>
  <c r="Y145" i="5"/>
  <c r="AF144" i="5"/>
  <c r="AE144" i="5"/>
  <c r="AD144" i="5"/>
  <c r="AC144" i="5"/>
  <c r="AB144" i="5"/>
  <c r="AA144" i="5"/>
  <c r="Z144" i="5"/>
  <c r="Y144" i="5"/>
  <c r="AF143" i="5"/>
  <c r="AE143" i="5"/>
  <c r="AD143" i="5"/>
  <c r="AC143" i="5"/>
  <c r="AB143" i="5"/>
  <c r="AA143" i="5"/>
  <c r="Z143" i="5"/>
  <c r="Y143" i="5"/>
  <c r="AF142" i="5"/>
  <c r="AE142" i="5"/>
  <c r="AD142" i="5"/>
  <c r="AC142" i="5"/>
  <c r="AB142" i="5"/>
  <c r="AA142" i="5"/>
  <c r="Z142" i="5"/>
  <c r="Y142" i="5"/>
  <c r="AF141" i="5"/>
  <c r="AE141" i="5"/>
  <c r="AD141" i="5"/>
  <c r="AC141" i="5"/>
  <c r="AB141" i="5"/>
  <c r="AA141" i="5"/>
  <c r="Z141" i="5"/>
  <c r="Y141" i="5"/>
  <c r="AF140" i="5"/>
  <c r="AE140" i="5"/>
  <c r="AD140" i="5"/>
  <c r="AC140" i="5"/>
  <c r="AB140" i="5"/>
  <c r="AA140" i="5"/>
  <c r="Z140" i="5"/>
  <c r="Y140" i="5"/>
  <c r="AF139" i="5"/>
  <c r="AE139" i="5"/>
  <c r="AD139" i="5"/>
  <c r="AC139" i="5"/>
  <c r="AB139" i="5"/>
  <c r="AA139" i="5"/>
  <c r="Z139" i="5"/>
  <c r="Y139" i="5"/>
  <c r="AF138" i="5"/>
  <c r="AE138" i="5"/>
  <c r="AD138" i="5"/>
  <c r="AC138" i="5"/>
  <c r="AB138" i="5"/>
  <c r="AA138" i="5"/>
  <c r="Z138" i="5"/>
  <c r="W138" i="5"/>
  <c r="AF137" i="5"/>
  <c r="AE137" i="5"/>
  <c r="AD137" i="5"/>
  <c r="AC137" i="5"/>
  <c r="AB137" i="5"/>
  <c r="AA137" i="5"/>
  <c r="Z137" i="5"/>
  <c r="Y137" i="5"/>
  <c r="W137" i="5"/>
  <c r="T137" i="5"/>
  <c r="C137" i="5"/>
  <c r="AF136" i="5"/>
  <c r="AE136" i="5"/>
  <c r="AD136" i="5"/>
  <c r="AC136" i="5"/>
  <c r="AB136" i="5"/>
  <c r="AA136" i="5"/>
  <c r="Z136" i="5"/>
  <c r="Y136" i="5"/>
  <c r="X136" i="5"/>
  <c r="W136" i="5"/>
  <c r="V136" i="5"/>
  <c r="T136" i="5"/>
  <c r="G136" i="5"/>
  <c r="E136" i="5"/>
  <c r="D136" i="5"/>
  <c r="C136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G135" i="5"/>
  <c r="AF135" i="5"/>
  <c r="AE135" i="5"/>
  <c r="AR132" i="5"/>
  <c r="AQ132" i="5"/>
  <c r="AP132" i="5"/>
  <c r="AO132" i="5"/>
  <c r="AN132" i="5"/>
  <c r="AM132" i="5"/>
  <c r="AL132" i="5"/>
  <c r="AR131" i="5"/>
  <c r="AR130" i="5"/>
  <c r="AR129" i="5"/>
  <c r="AR128" i="5"/>
  <c r="AR127" i="5"/>
  <c r="AR126" i="5"/>
  <c r="AR125" i="5"/>
  <c r="AY119" i="5"/>
  <c r="AR119" i="5"/>
  <c r="BA119" i="5" s="1"/>
  <c r="AQ119" i="5"/>
  <c r="AZ119" i="5" s="1"/>
  <c r="AP119" i="5"/>
  <c r="AO119" i="5"/>
  <c r="AX119" i="5" s="1"/>
  <c r="AN119" i="5"/>
  <c r="AW119" i="5" s="1"/>
  <c r="AM119" i="5"/>
  <c r="AV119" i="5" s="1"/>
  <c r="AL119" i="5"/>
  <c r="AU119" i="5" s="1"/>
  <c r="AG119" i="5"/>
  <c r="AF119" i="5"/>
  <c r="AS119" i="5" s="1"/>
  <c r="AE119" i="5"/>
  <c r="AQ116" i="5"/>
  <c r="AP116" i="5"/>
  <c r="AO116" i="5"/>
  <c r="AN116" i="5"/>
  <c r="AM116" i="5"/>
  <c r="AL116" i="5"/>
  <c r="AS115" i="5"/>
  <c r="AR115" i="5"/>
  <c r="AZ115" i="5"/>
  <c r="AY115" i="5"/>
  <c r="AX115" i="5"/>
  <c r="AW115" i="5"/>
  <c r="AV115" i="5"/>
  <c r="AU115" i="5"/>
  <c r="AZ114" i="5"/>
  <c r="AW114" i="5"/>
  <c r="AS114" i="5"/>
  <c r="AR114" i="5"/>
  <c r="BA114" i="5" s="1"/>
  <c r="AY114" i="5"/>
  <c r="AX114" i="5"/>
  <c r="AU114" i="5"/>
  <c r="BA113" i="5"/>
  <c r="AS113" i="5"/>
  <c r="AR113" i="5"/>
  <c r="AZ113" i="5"/>
  <c r="AY113" i="5"/>
  <c r="AX113" i="5"/>
  <c r="AW113" i="5"/>
  <c r="AV113" i="5"/>
  <c r="AU113" i="5"/>
  <c r="AZ112" i="5"/>
  <c r="AY112" i="5"/>
  <c r="AW112" i="5"/>
  <c r="AS112" i="5"/>
  <c r="AR112" i="5"/>
  <c r="AI112" i="5"/>
  <c r="AX112" i="5"/>
  <c r="AV112" i="5"/>
  <c r="AU112" i="5"/>
  <c r="AZ111" i="5"/>
  <c r="AY111" i="5"/>
  <c r="AX111" i="5"/>
  <c r="AV111" i="5"/>
  <c r="AU111" i="5"/>
  <c r="AS111" i="5"/>
  <c r="AR111" i="5"/>
  <c r="BA111" i="5" s="1"/>
  <c r="AI111" i="5"/>
  <c r="AW111" i="5"/>
  <c r="AV110" i="5"/>
  <c r="AS110" i="5"/>
  <c r="AR110" i="5"/>
  <c r="AZ110" i="5"/>
  <c r="AY110" i="5"/>
  <c r="AX110" i="5"/>
  <c r="AW110" i="5"/>
  <c r="AU110" i="5"/>
  <c r="AS109" i="5"/>
  <c r="AR109" i="5"/>
  <c r="BA109" i="5"/>
  <c r="AZ109" i="5"/>
  <c r="AY109" i="5"/>
  <c r="AX109" i="5"/>
  <c r="AW109" i="5"/>
  <c r="AV109" i="5"/>
  <c r="AU109" i="5"/>
  <c r="AZ108" i="5"/>
  <c r="AY108" i="5"/>
  <c r="AV108" i="5"/>
  <c r="AI108" i="5"/>
  <c r="BA108" i="5"/>
  <c r="AX108" i="5"/>
  <c r="AW108" i="5"/>
  <c r="AU108" i="5"/>
  <c r="BA107" i="5"/>
  <c r="AZ107" i="5"/>
  <c r="AY107" i="5"/>
  <c r="AX107" i="5"/>
  <c r="AW107" i="5"/>
  <c r="AV107" i="5"/>
  <c r="AU107" i="5"/>
  <c r="BA106" i="5"/>
  <c r="AZ106" i="5"/>
  <c r="AY106" i="5"/>
  <c r="AX106" i="5"/>
  <c r="E106" i="5"/>
  <c r="AI105" i="5"/>
  <c r="AZ105" i="5"/>
  <c r="AY105" i="5"/>
  <c r="AX105" i="5"/>
  <c r="AW105" i="5"/>
  <c r="AV105" i="5"/>
  <c r="E105" i="5"/>
  <c r="AW104" i="5"/>
  <c r="AV104" i="5"/>
  <c r="E104" i="5"/>
  <c r="AQ103" i="5"/>
  <c r="AZ103" i="5" s="1"/>
  <c r="AP103" i="5"/>
  <c r="AY103" i="5" s="1"/>
  <c r="AO103" i="5"/>
  <c r="AX103" i="5" s="1"/>
  <c r="AN103" i="5"/>
  <c r="AW103" i="5" s="1"/>
  <c r="AM103" i="5"/>
  <c r="AV103" i="5" s="1"/>
  <c r="AL103" i="5"/>
  <c r="AU103" i="5" s="1"/>
  <c r="AG103" i="5"/>
  <c r="AF103" i="5"/>
  <c r="AS103" i="5" s="1"/>
  <c r="AE103" i="5"/>
  <c r="AR103" i="5" s="1"/>
  <c r="BA103" i="5" s="1"/>
  <c r="E90" i="5"/>
  <c r="U100" i="5"/>
  <c r="U12" i="5" s="1"/>
  <c r="E89" i="5"/>
  <c r="E88" i="5"/>
  <c r="AG87" i="5"/>
  <c r="AF87" i="5"/>
  <c r="AE87" i="5"/>
  <c r="AG72" i="5"/>
  <c r="AF72" i="5"/>
  <c r="AE72" i="5"/>
  <c r="AG68" i="5"/>
  <c r="AS68" i="5" s="1"/>
  <c r="AF68" i="5"/>
  <c r="AE68" i="5"/>
  <c r="AD68" i="5"/>
  <c r="AP68" i="5" s="1"/>
  <c r="AC68" i="5"/>
  <c r="AO68" i="5" s="1"/>
  <c r="AB68" i="5"/>
  <c r="AN68" i="5" s="1"/>
  <c r="AA68" i="5"/>
  <c r="AM68" i="5" s="1"/>
  <c r="Z68" i="5"/>
  <c r="Y68" i="5"/>
  <c r="AG67" i="5"/>
  <c r="AF67" i="5"/>
  <c r="AE67" i="5"/>
  <c r="AD67" i="5"/>
  <c r="AC67" i="5"/>
  <c r="AB67" i="5"/>
  <c r="AA67" i="5"/>
  <c r="Z67" i="5"/>
  <c r="AL67" i="5" s="1"/>
  <c r="Y67" i="5"/>
  <c r="AG66" i="5"/>
  <c r="AF66" i="5"/>
  <c r="AR66" i="5" s="1"/>
  <c r="AE66" i="5"/>
  <c r="AQ66" i="5" s="1"/>
  <c r="AD66" i="5"/>
  <c r="AP66" i="5" s="1"/>
  <c r="AC66" i="5"/>
  <c r="AO66" i="5" s="1"/>
  <c r="AB66" i="5"/>
  <c r="AN66" i="5" s="1"/>
  <c r="AA66" i="5"/>
  <c r="AM66" i="5" s="1"/>
  <c r="Z66" i="5"/>
  <c r="Y66" i="5"/>
  <c r="AG65" i="5"/>
  <c r="AS65" i="5" s="1"/>
  <c r="AF65" i="5"/>
  <c r="AR65" i="5" s="1"/>
  <c r="AE65" i="5"/>
  <c r="AD65" i="5"/>
  <c r="AC65" i="5"/>
  <c r="AB65" i="5"/>
  <c r="AN65" i="5" s="1"/>
  <c r="AA65" i="5"/>
  <c r="Z65" i="5"/>
  <c r="Y65" i="5"/>
  <c r="AG64" i="5"/>
  <c r="AS64" i="5" s="1"/>
  <c r="AF64" i="5"/>
  <c r="AR64" i="5" s="1"/>
  <c r="AE64" i="5"/>
  <c r="AQ64" i="5" s="1"/>
  <c r="AD64" i="5"/>
  <c r="AC64" i="5"/>
  <c r="AO64" i="5" s="1"/>
  <c r="AB64" i="5"/>
  <c r="AN64" i="5" s="1"/>
  <c r="AA64" i="5"/>
  <c r="AM64" i="5" s="1"/>
  <c r="Z64" i="5"/>
  <c r="AL64" i="5" s="1"/>
  <c r="Y64" i="5"/>
  <c r="AG63" i="5"/>
  <c r="AS63" i="5" s="1"/>
  <c r="AF63" i="5"/>
  <c r="AR63" i="5" s="1"/>
  <c r="AE63" i="5"/>
  <c r="AQ63" i="5" s="1"/>
  <c r="AD63" i="5"/>
  <c r="AC63" i="5"/>
  <c r="AO63" i="5" s="1"/>
  <c r="AB63" i="5"/>
  <c r="AN63" i="5" s="1"/>
  <c r="AA63" i="5"/>
  <c r="Z63" i="5"/>
  <c r="Y63" i="5"/>
  <c r="AG62" i="5"/>
  <c r="AF62" i="5"/>
  <c r="AR62" i="5" s="1"/>
  <c r="AE62" i="5"/>
  <c r="AQ62" i="5" s="1"/>
  <c r="AD62" i="5"/>
  <c r="AP62" i="5" s="1"/>
  <c r="AC62" i="5"/>
  <c r="AO62" i="5" s="1"/>
  <c r="AB62" i="5"/>
  <c r="AA62" i="5"/>
  <c r="AM62" i="5" s="1"/>
  <c r="Z62" i="5"/>
  <c r="Y62" i="5"/>
  <c r="AG61" i="5"/>
  <c r="AF61" i="5"/>
  <c r="AE61" i="5"/>
  <c r="AD61" i="5"/>
  <c r="AC61" i="5"/>
  <c r="AB61" i="5"/>
  <c r="AN61" i="5" s="1"/>
  <c r="AA61" i="5"/>
  <c r="Z61" i="5"/>
  <c r="Y61" i="5"/>
  <c r="AG60" i="5"/>
  <c r="AF60" i="5"/>
  <c r="AR60" i="5" s="1"/>
  <c r="AE60" i="5"/>
  <c r="AQ60" i="5" s="1"/>
  <c r="AD60" i="5"/>
  <c r="AP60" i="5" s="1"/>
  <c r="AC60" i="5"/>
  <c r="AO60" i="5" s="1"/>
  <c r="AB60" i="5"/>
  <c r="AA60" i="5"/>
  <c r="Z60" i="5"/>
  <c r="Y60" i="5"/>
  <c r="AG59" i="5"/>
  <c r="AS59" i="5" s="1"/>
  <c r="AF59" i="5"/>
  <c r="AR59" i="5" s="1"/>
  <c r="AE59" i="5"/>
  <c r="AQ59" i="5" s="1"/>
  <c r="AD59" i="5"/>
  <c r="AC59" i="5"/>
  <c r="AB59" i="5"/>
  <c r="AN59" i="5" s="1"/>
  <c r="AA59" i="5"/>
  <c r="Z59" i="5"/>
  <c r="AL59" i="5" s="1"/>
  <c r="Y59" i="5"/>
  <c r="AG58" i="5"/>
  <c r="AS58" i="5" s="1"/>
  <c r="AF58" i="5"/>
  <c r="AR58" i="5" s="1"/>
  <c r="AE58" i="5"/>
  <c r="AQ58" i="5" s="1"/>
  <c r="AD58" i="5"/>
  <c r="AC58" i="5"/>
  <c r="AO58" i="5" s="1"/>
  <c r="AB58" i="5"/>
  <c r="AA58" i="5"/>
  <c r="Z58" i="5"/>
  <c r="Y58" i="5"/>
  <c r="AG57" i="5"/>
  <c r="AF57" i="5"/>
  <c r="AE57" i="5"/>
  <c r="AD57" i="5"/>
  <c r="AC57" i="5"/>
  <c r="AB57" i="5"/>
  <c r="AA57" i="5"/>
  <c r="Z57" i="5"/>
  <c r="Y57" i="5"/>
  <c r="AQ56" i="5"/>
  <c r="AP56" i="5"/>
  <c r="AO56" i="5"/>
  <c r="AN56" i="5"/>
  <c r="AM56" i="5"/>
  <c r="AL56" i="5"/>
  <c r="AG56" i="5"/>
  <c r="AS56" i="5" s="1"/>
  <c r="AF56" i="5"/>
  <c r="AR56" i="5" s="1"/>
  <c r="AE56" i="5"/>
  <c r="X52" i="5"/>
  <c r="W52" i="5"/>
  <c r="V52" i="5"/>
  <c r="U52" i="5"/>
  <c r="S52" i="5"/>
  <c r="R52" i="5"/>
  <c r="Q52" i="5"/>
  <c r="P52" i="5"/>
  <c r="O52" i="5"/>
  <c r="AA46" i="5"/>
  <c r="AA49" i="5" s="1"/>
  <c r="AA51" i="5" s="1"/>
  <c r="E46" i="5"/>
  <c r="C46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D46" i="5" s="1"/>
  <c r="C36" i="5"/>
  <c r="AG33" i="5"/>
  <c r="AF33" i="5"/>
  <c r="AE33" i="5"/>
  <c r="AD33" i="5"/>
  <c r="AC33" i="5"/>
  <c r="AB33" i="5"/>
  <c r="AA33" i="5"/>
  <c r="AA36" i="5" s="1"/>
  <c r="AA39" i="5" s="1"/>
  <c r="AA37" i="5" s="1"/>
  <c r="AA338" i="5" s="1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E36" i="5" s="1"/>
  <c r="D33" i="5"/>
  <c r="D36" i="5" s="1"/>
  <c r="E26" i="5"/>
  <c r="D26" i="5"/>
  <c r="C26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Y21" i="5"/>
  <c r="X21" i="5"/>
  <c r="W21" i="5"/>
  <c r="V21" i="5"/>
  <c r="U21" i="5"/>
  <c r="T21" i="5"/>
  <c r="S21" i="5"/>
  <c r="Q21" i="5"/>
  <c r="P21" i="5"/>
  <c r="N21" i="5"/>
  <c r="K21" i="5"/>
  <c r="J21" i="5"/>
  <c r="I21" i="5"/>
  <c r="H21" i="5"/>
  <c r="G21" i="5"/>
  <c r="F21" i="5"/>
  <c r="D21" i="5"/>
  <c r="C21" i="5"/>
  <c r="AK19" i="5"/>
  <c r="AG19" i="5"/>
  <c r="AK15" i="5"/>
  <c r="AJ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K11" i="5"/>
  <c r="AK10" i="5"/>
  <c r="P6" i="5"/>
  <c r="P8" i="5" s="1"/>
  <c r="L14" i="4"/>
  <c r="I14" i="4"/>
  <c r="H13" i="4"/>
  <c r="I13" i="4" s="1"/>
  <c r="G13" i="4"/>
  <c r="L12" i="4"/>
  <c r="J12" i="4"/>
  <c r="J13" i="4" s="1"/>
  <c r="I12" i="4"/>
  <c r="G12" i="4"/>
  <c r="L11" i="4"/>
  <c r="I11" i="4"/>
  <c r="G11" i="4"/>
  <c r="F11" i="4"/>
  <c r="E11" i="4"/>
  <c r="D11" i="4"/>
  <c r="L10" i="4"/>
  <c r="I10" i="4"/>
  <c r="G10" i="4"/>
  <c r="T9" i="4"/>
  <c r="K9" i="4"/>
  <c r="T13" i="4" s="1"/>
  <c r="H9" i="4"/>
  <c r="I9" i="4" s="1"/>
  <c r="L8" i="4"/>
  <c r="J8" i="4"/>
  <c r="J9" i="4" s="1"/>
  <c r="I8" i="4"/>
  <c r="G8" i="4"/>
  <c r="L7" i="4"/>
  <c r="J7" i="4"/>
  <c r="I7" i="4"/>
  <c r="G7" i="4"/>
  <c r="L6" i="4"/>
  <c r="I6" i="4"/>
  <c r="Q5" i="4"/>
  <c r="P5" i="4"/>
  <c r="L4" i="4"/>
  <c r="K4" i="4"/>
  <c r="J4" i="4"/>
  <c r="T5" i="4"/>
  <c r="S5" i="4"/>
  <c r="R5" i="4"/>
  <c r="N45" i="17" l="1"/>
  <c r="O25" i="17"/>
  <c r="Y33" i="19"/>
  <c r="Y39" i="19" s="1"/>
  <c r="AJ127" i="17"/>
  <c r="Q15" i="31"/>
  <c r="Q47" i="31"/>
  <c r="S91" i="31"/>
  <c r="Q97" i="31"/>
  <c r="Q104" i="31"/>
  <c r="R84" i="32"/>
  <c r="Q43" i="32"/>
  <c r="Q54" i="32"/>
  <c r="S71" i="32"/>
  <c r="S7" i="32"/>
  <c r="R7" i="31"/>
  <c r="T55" i="31"/>
  <c r="T94" i="31"/>
  <c r="S5" i="31"/>
  <c r="S68" i="31"/>
  <c r="R86" i="31"/>
  <c r="Q7" i="32"/>
  <c r="Q53" i="31"/>
  <c r="R69" i="31"/>
  <c r="R79" i="31"/>
  <c r="Q13" i="32"/>
  <c r="T16" i="31"/>
  <c r="Q14" i="32"/>
  <c r="S69" i="32"/>
  <c r="S80" i="32"/>
  <c r="Q66" i="31"/>
  <c r="S99" i="31"/>
  <c r="Q63" i="31"/>
  <c r="P59" i="32"/>
  <c r="Q52" i="31"/>
  <c r="R52" i="31"/>
  <c r="R91" i="31"/>
  <c r="Q10" i="32"/>
  <c r="Q48" i="32"/>
  <c r="Q59" i="32"/>
  <c r="S18" i="31"/>
  <c r="Q35" i="31"/>
  <c r="S78" i="31"/>
  <c r="Q84" i="31"/>
  <c r="P41" i="32"/>
  <c r="T5" i="31"/>
  <c r="Q19" i="31"/>
  <c r="P58" i="32"/>
  <c r="R17" i="31"/>
  <c r="T54" i="31"/>
  <c r="R77" i="31"/>
  <c r="S75" i="31"/>
  <c r="P22" i="32"/>
  <c r="T13" i="31"/>
  <c r="S17" i="31"/>
  <c r="R53" i="31"/>
  <c r="T58" i="31"/>
  <c r="S66" i="32"/>
  <c r="Q14" i="31"/>
  <c r="Q57" i="31"/>
  <c r="R47" i="32"/>
  <c r="Q51" i="32"/>
  <c r="S56" i="32"/>
  <c r="Q63" i="32"/>
  <c r="S68" i="32"/>
  <c r="S32" i="31"/>
  <c r="S81" i="31"/>
  <c r="R38" i="32"/>
  <c r="R49" i="32"/>
  <c r="R72" i="32"/>
  <c r="R83" i="32"/>
  <c r="R25" i="31"/>
  <c r="T51" i="31"/>
  <c r="R57" i="31"/>
  <c r="T62" i="31"/>
  <c r="T79" i="31"/>
  <c r="AB146" i="31"/>
  <c r="Q42" i="32"/>
  <c r="Q53" i="32"/>
  <c r="Q76" i="32"/>
  <c r="S100" i="31"/>
  <c r="S62" i="31"/>
  <c r="AB173" i="31"/>
  <c r="Q96" i="31"/>
  <c r="Q103" i="31"/>
  <c r="S41" i="32"/>
  <c r="P49" i="32"/>
  <c r="AE121" i="5"/>
  <c r="BA121" i="5" s="1"/>
  <c r="T69" i="31"/>
  <c r="D102" i="32"/>
  <c r="S101" i="31"/>
  <c r="Q11" i="32"/>
  <c r="S16" i="32"/>
  <c r="R56" i="32"/>
  <c r="S64" i="32"/>
  <c r="Q70" i="32"/>
  <c r="S86" i="32"/>
  <c r="S95" i="31"/>
  <c r="S54" i="32"/>
  <c r="G111" i="31"/>
  <c r="E113" i="31"/>
  <c r="R20" i="31"/>
  <c r="S79" i="31"/>
  <c r="Z73" i="5"/>
  <c r="H111" i="31"/>
  <c r="F113" i="31"/>
  <c r="D115" i="31"/>
  <c r="S39" i="31"/>
  <c r="N65" i="32"/>
  <c r="P76" i="32"/>
  <c r="R81" i="31"/>
  <c r="G113" i="31"/>
  <c r="E115" i="31"/>
  <c r="R22" i="31"/>
  <c r="R43" i="31"/>
  <c r="Q74" i="32"/>
  <c r="J111" i="31"/>
  <c r="T85" i="31"/>
  <c r="Q15" i="32"/>
  <c r="S58" i="32"/>
  <c r="R60" i="32"/>
  <c r="R10" i="32"/>
  <c r="AL15" i="5"/>
  <c r="S11" i="31"/>
  <c r="Q65" i="32"/>
  <c r="Q75" i="31"/>
  <c r="R82" i="31"/>
  <c r="S89" i="31"/>
  <c r="R4" i="32"/>
  <c r="R15" i="32"/>
  <c r="P69" i="32"/>
  <c r="T52" i="31"/>
  <c r="R58" i="31"/>
  <c r="T78" i="31"/>
  <c r="S80" i="31"/>
  <c r="S40" i="32"/>
  <c r="BE25" i="14"/>
  <c r="H113" i="31"/>
  <c r="T66" i="31"/>
  <c r="G115" i="31"/>
  <c r="R63" i="31"/>
  <c r="F98" i="32"/>
  <c r="CQ144" i="14"/>
  <c r="Q58" i="31"/>
  <c r="S63" i="31"/>
  <c r="S76" i="31"/>
  <c r="T83" i="31"/>
  <c r="S94" i="31"/>
  <c r="R11" i="32"/>
  <c r="S52" i="32"/>
  <c r="R54" i="32"/>
  <c r="S62" i="32"/>
  <c r="Q68" i="32"/>
  <c r="S73" i="32"/>
  <c r="R75" i="32"/>
  <c r="AA82" i="5"/>
  <c r="BT65" i="14"/>
  <c r="CM143" i="14"/>
  <c r="CS144" i="14"/>
  <c r="CM147" i="14"/>
  <c r="S407" i="14"/>
  <c r="Q8" i="31"/>
  <c r="T41" i="31"/>
  <c r="T74" i="31"/>
  <c r="Q6" i="32"/>
  <c r="P26" i="32"/>
  <c r="Q38" i="32"/>
  <c r="B118" i="32"/>
  <c r="R66" i="32"/>
  <c r="P72" i="32"/>
  <c r="AB142" i="31"/>
  <c r="X243" i="14"/>
  <c r="L100" i="32"/>
  <c r="CJ110" i="14"/>
  <c r="CM138" i="14"/>
  <c r="CM146" i="14"/>
  <c r="CT147" i="14"/>
  <c r="AB438" i="14"/>
  <c r="AB470" i="14" s="1"/>
  <c r="R42" i="31"/>
  <c r="R75" i="31"/>
  <c r="S82" i="31"/>
  <c r="Q141" i="31"/>
  <c r="J137" i="31"/>
  <c r="M100" i="32"/>
  <c r="M109" i="32"/>
  <c r="D7" i="33"/>
  <c r="N7" i="33" s="1"/>
  <c r="R89" i="31"/>
  <c r="Q35" i="14"/>
  <c r="CS139" i="14"/>
  <c r="BE149" i="14"/>
  <c r="G134" i="31"/>
  <c r="R84" i="31"/>
  <c r="T89" i="31"/>
  <c r="P37" i="32"/>
  <c r="AZ25" i="14"/>
  <c r="CN105" i="14"/>
  <c r="N135" i="31"/>
  <c r="CT139" i="14"/>
  <c r="AY150" i="14"/>
  <c r="J132" i="31"/>
  <c r="H134" i="31"/>
  <c r="S84" i="31"/>
  <c r="S15" i="32"/>
  <c r="R17" i="32"/>
  <c r="E108" i="32"/>
  <c r="BO142" i="14"/>
  <c r="F6" i="33"/>
  <c r="R47" i="31"/>
  <c r="CS147" i="14"/>
  <c r="AC82" i="5"/>
  <c r="CL111" i="14"/>
  <c r="BB150" i="14"/>
  <c r="K132" i="31"/>
  <c r="D114" i="31"/>
  <c r="T82" i="31"/>
  <c r="T91" i="31"/>
  <c r="S93" i="31"/>
  <c r="S17" i="32"/>
  <c r="P39" i="32"/>
  <c r="CS140" i="14"/>
  <c r="E135" i="31"/>
  <c r="CS143" i="14"/>
  <c r="Y131" i="5"/>
  <c r="AU131" i="5" s="1"/>
  <c r="Z25" i="14"/>
  <c r="AD123" i="14"/>
  <c r="AD155" i="14" s="1"/>
  <c r="CS142" i="14"/>
  <c r="BF150" i="14"/>
  <c r="AY266" i="14"/>
  <c r="AY282" i="14" s="1"/>
  <c r="BH333" i="14"/>
  <c r="G116" i="31"/>
  <c r="N130" i="31"/>
  <c r="L132" i="31"/>
  <c r="E114" i="31"/>
  <c r="C211" i="31"/>
  <c r="C212" i="31" s="1"/>
  <c r="G99" i="32"/>
  <c r="Q37" i="32"/>
  <c r="Q78" i="32"/>
  <c r="C98" i="32"/>
  <c r="BD25" i="14"/>
  <c r="AY25" i="14"/>
  <c r="BH11" i="14"/>
  <c r="C8" i="4" s="1"/>
  <c r="BF16" i="14"/>
  <c r="W124" i="14"/>
  <c r="CM137" i="14"/>
  <c r="CT142" i="14"/>
  <c r="AB270" i="14"/>
  <c r="AB286" i="14" s="1"/>
  <c r="AB428" i="14" s="1"/>
  <c r="AX266" i="14"/>
  <c r="AX282" i="14" s="1"/>
  <c r="BG150" i="14"/>
  <c r="AZ266" i="14"/>
  <c r="AZ282" i="14" s="1"/>
  <c r="T10" i="31"/>
  <c r="K123" i="31"/>
  <c r="D211" i="31"/>
  <c r="D212" i="31" s="1"/>
  <c r="Q168" i="31"/>
  <c r="L97" i="32"/>
  <c r="S63" i="32"/>
  <c r="R65" i="32"/>
  <c r="Q62" i="32"/>
  <c r="CN106" i="14"/>
  <c r="AB157" i="31"/>
  <c r="BG16" i="14"/>
  <c r="BT15" i="14" s="1"/>
  <c r="BT105" i="14"/>
  <c r="BT106" i="14"/>
  <c r="AC124" i="14"/>
  <c r="AC156" i="14" s="1"/>
  <c r="CS138" i="14"/>
  <c r="CM141" i="14"/>
  <c r="CZ142" i="14"/>
  <c r="BB266" i="14"/>
  <c r="BB282" i="14" s="1"/>
  <c r="BL334" i="14"/>
  <c r="D131" i="31"/>
  <c r="S44" i="31"/>
  <c r="E211" i="31"/>
  <c r="E212" i="31" s="1"/>
  <c r="M97" i="32"/>
  <c r="Q80" i="32"/>
  <c r="D137" i="31"/>
  <c r="M135" i="31"/>
  <c r="CJ108" i="14"/>
  <c r="F119" i="31"/>
  <c r="AD79" i="5"/>
  <c r="CE102" i="14"/>
  <c r="Y125" i="14"/>
  <c r="Y157" i="14" s="1"/>
  <c r="CT138" i="14"/>
  <c r="CT146" i="14"/>
  <c r="AY267" i="14"/>
  <c r="AY283" i="14" s="1"/>
  <c r="BH337" i="14"/>
  <c r="Q74" i="31"/>
  <c r="S86" i="31"/>
  <c r="T102" i="31"/>
  <c r="Q16" i="32"/>
  <c r="R37" i="32"/>
  <c r="Q69" i="32"/>
  <c r="R78" i="32"/>
  <c r="S85" i="32"/>
  <c r="AB82" i="5"/>
  <c r="P28" i="32"/>
  <c r="BT107" i="14"/>
  <c r="AA125" i="14"/>
  <c r="AA157" i="14" s="1"/>
  <c r="BD267" i="14"/>
  <c r="BD283" i="14" s="1"/>
  <c r="BJ337" i="14"/>
  <c r="R18" i="31"/>
  <c r="T23" i="31"/>
  <c r="S46" i="31"/>
  <c r="T86" i="31"/>
  <c r="H126" i="31"/>
  <c r="S21" i="32"/>
  <c r="R23" i="32"/>
  <c r="Q41" i="32"/>
  <c r="S55" i="32"/>
  <c r="Q82" i="32"/>
  <c r="P84" i="32"/>
  <c r="R89" i="32"/>
  <c r="AX25" i="14"/>
  <c r="CJ107" i="14"/>
  <c r="CK107" i="14"/>
  <c r="CT140" i="14"/>
  <c r="CG102" i="14"/>
  <c r="BT108" i="14"/>
  <c r="V131" i="14"/>
  <c r="CM136" i="14"/>
  <c r="CM144" i="14"/>
  <c r="R9" i="31"/>
  <c r="L116" i="31"/>
  <c r="K127" i="31"/>
  <c r="Q43" i="31"/>
  <c r="T44" i="31"/>
  <c r="R83" i="31"/>
  <c r="Q156" i="31"/>
  <c r="P20" i="32"/>
  <c r="R39" i="32"/>
  <c r="Q73" i="32"/>
  <c r="U87" i="32"/>
  <c r="S87" i="32"/>
  <c r="Y346" i="14"/>
  <c r="Y378" i="14" s="1"/>
  <c r="X350" i="14"/>
  <c r="X382" i="14" s="1"/>
  <c r="X346" i="14"/>
  <c r="X378" i="14" s="1"/>
  <c r="W346" i="14"/>
  <c r="W378" i="14" s="1"/>
  <c r="AH353" i="14"/>
  <c r="AH385" i="14" s="1"/>
  <c r="T342" i="14"/>
  <c r="Z350" i="14"/>
  <c r="Z382" i="14" s="1"/>
  <c r="V346" i="14"/>
  <c r="V378" i="14" s="1"/>
  <c r="U346" i="14"/>
  <c r="AE350" i="14"/>
  <c r="AE382" i="14" s="1"/>
  <c r="AD353" i="14"/>
  <c r="AD385" i="14" s="1"/>
  <c r="R346" i="14"/>
  <c r="AG350" i="14"/>
  <c r="AG382" i="14" s="1"/>
  <c r="V342" i="14"/>
  <c r="V374" i="14" s="1"/>
  <c r="AC353" i="14"/>
  <c r="AC385" i="14" s="1"/>
  <c r="AK343" i="14"/>
  <c r="AK375" i="14" s="1"/>
  <c r="W348" i="14"/>
  <c r="W380" i="14" s="1"/>
  <c r="AD352" i="14"/>
  <c r="AD384" i="14" s="1"/>
  <c r="T343" i="14"/>
  <c r="AR34" i="14"/>
  <c r="Y350" i="14"/>
  <c r="Y382" i="14" s="1"/>
  <c r="AL350" i="14"/>
  <c r="AL382" i="14" s="1"/>
  <c r="S343" i="14"/>
  <c r="AF350" i="14"/>
  <c r="AF382" i="14" s="1"/>
  <c r="AJ350" i="14"/>
  <c r="AJ382" i="14" s="1"/>
  <c r="Q343" i="14"/>
  <c r="AD342" i="14"/>
  <c r="AD374" i="14" s="1"/>
  <c r="AH350" i="14"/>
  <c r="AH382" i="14" s="1"/>
  <c r="AI342" i="14"/>
  <c r="AI374" i="14" s="1"/>
  <c r="BH10" i="14"/>
  <c r="C7" i="4" s="1"/>
  <c r="V147" i="14"/>
  <c r="O52" i="31"/>
  <c r="K120" i="31"/>
  <c r="CB104" i="14"/>
  <c r="Z16" i="14"/>
  <c r="CC104" i="14"/>
  <c r="L118" i="32"/>
  <c r="AG347" i="14"/>
  <c r="AG379" i="14" s="1"/>
  <c r="BV78" i="14"/>
  <c r="BR77" i="14"/>
  <c r="BQ77" i="14" s="1"/>
  <c r="BV77" i="14"/>
  <c r="L191" i="31"/>
  <c r="T35" i="31"/>
  <c r="CD103" i="14"/>
  <c r="Z346" i="14"/>
  <c r="Z378" i="14" s="1"/>
  <c r="AB346" i="14"/>
  <c r="AB378" i="14" s="1"/>
  <c r="S23" i="31"/>
  <c r="I179" i="31"/>
  <c r="CK113" i="14"/>
  <c r="CL102" i="14"/>
  <c r="Q347" i="14"/>
  <c r="W142" i="14"/>
  <c r="W269" i="14" s="1"/>
  <c r="W285" i="14" s="1"/>
  <c r="S143" i="14"/>
  <c r="W140" i="14"/>
  <c r="W267" i="14" s="1"/>
  <c r="W283" i="14" s="1"/>
  <c r="W330" i="14" s="1"/>
  <c r="T143" i="14"/>
  <c r="W147" i="14"/>
  <c r="W274" i="14" s="1"/>
  <c r="W290" i="14" s="1"/>
  <c r="W432" i="14" s="1"/>
  <c r="W137" i="14"/>
  <c r="W264" i="14" s="1"/>
  <c r="W280" i="14" s="1"/>
  <c r="W327" i="14" s="1"/>
  <c r="U137" i="14"/>
  <c r="V136" i="14"/>
  <c r="V140" i="14"/>
  <c r="T267" i="14" s="1"/>
  <c r="T137" i="14"/>
  <c r="T136" i="14"/>
  <c r="AA270" i="14"/>
  <c r="S137" i="14"/>
  <c r="R137" i="14"/>
  <c r="Q137" i="14"/>
  <c r="BJ7" i="14"/>
  <c r="E7" i="4"/>
  <c r="R40" i="31"/>
  <c r="AE347" i="14"/>
  <c r="AE379" i="14" s="1"/>
  <c r="N189" i="31"/>
  <c r="Q5" i="32"/>
  <c r="R12" i="32"/>
  <c r="H99" i="32"/>
  <c r="U369" i="14"/>
  <c r="V37" i="14"/>
  <c r="BU77" i="14"/>
  <c r="BT77" i="14"/>
  <c r="K116" i="31"/>
  <c r="BN119" i="14"/>
  <c r="BN72" i="14"/>
  <c r="CM112" i="14"/>
  <c r="AV149" i="14"/>
  <c r="AV16" i="14"/>
  <c r="CN113" i="14"/>
  <c r="BT113" i="14"/>
  <c r="U456" i="14"/>
  <c r="AA47" i="14"/>
  <c r="D113" i="31"/>
  <c r="BR78" i="14"/>
  <c r="BQ78" i="14" s="1"/>
  <c r="BV79" i="14"/>
  <c r="BO78" i="14"/>
  <c r="BT114" i="14"/>
  <c r="Q155" i="31"/>
  <c r="F121" i="31"/>
  <c r="AS60" i="5"/>
  <c r="AG76" i="5"/>
  <c r="AL61" i="5"/>
  <c r="Z77" i="5"/>
  <c r="BT115" i="14"/>
  <c r="X463" i="14"/>
  <c r="AC47" i="14"/>
  <c r="T7" i="31"/>
  <c r="Q78" i="31"/>
  <c r="R128" i="32"/>
  <c r="K99" i="32"/>
  <c r="D110" i="31"/>
  <c r="T76" i="31"/>
  <c r="CF106" i="14"/>
  <c r="BU81" i="14"/>
  <c r="BT81" i="14"/>
  <c r="X121" i="14"/>
  <c r="AG127" i="14"/>
  <c r="AG159" i="14" s="1"/>
  <c r="CT144" i="14"/>
  <c r="K108" i="31"/>
  <c r="E126" i="31"/>
  <c r="E132" i="31"/>
  <c r="M118" i="31"/>
  <c r="G130" i="31"/>
  <c r="S82" i="32"/>
  <c r="M110" i="32"/>
  <c r="R19" i="32"/>
  <c r="E108" i="31"/>
  <c r="S90" i="31"/>
  <c r="J106" i="32"/>
  <c r="CF104" i="14"/>
  <c r="G108" i="31"/>
  <c r="R14" i="32"/>
  <c r="AA73" i="5"/>
  <c r="S13" i="31"/>
  <c r="R44" i="32"/>
  <c r="S51" i="32"/>
  <c r="Q25" i="14"/>
  <c r="U25" i="14"/>
  <c r="AQ25" i="14"/>
  <c r="BM25" i="14"/>
  <c r="BV83" i="14"/>
  <c r="BR82" i="14"/>
  <c r="BQ82" i="14" s="1"/>
  <c r="CM103" i="14"/>
  <c r="CH107" i="14"/>
  <c r="CC111" i="14"/>
  <c r="BT109" i="14"/>
  <c r="Y121" i="14"/>
  <c r="Y153" i="14" s="1"/>
  <c r="S128" i="14"/>
  <c r="CO143" i="14"/>
  <c r="Q205" i="14"/>
  <c r="R207" i="14"/>
  <c r="F126" i="31"/>
  <c r="S53" i="31"/>
  <c r="S73" i="31"/>
  <c r="T101" i="31"/>
  <c r="D132" i="31"/>
  <c r="Q20" i="32"/>
  <c r="S75" i="32"/>
  <c r="P30" i="32"/>
  <c r="S40" i="31"/>
  <c r="Q9" i="32"/>
  <c r="E131" i="31"/>
  <c r="H128" i="31"/>
  <c r="T18" i="31"/>
  <c r="S121" i="14"/>
  <c r="H131" i="31"/>
  <c r="AB150" i="31"/>
  <c r="AG74" i="5"/>
  <c r="AG75" i="5"/>
  <c r="AX16" i="14"/>
  <c r="V25" i="14"/>
  <c r="AR25" i="14"/>
  <c r="BV67" i="14"/>
  <c r="BP82" i="14"/>
  <c r="BU82" i="14"/>
  <c r="BT82" i="14"/>
  <c r="CN103" i="14"/>
  <c r="CE110" i="14"/>
  <c r="Q122" i="14"/>
  <c r="T128" i="14"/>
  <c r="CO142" i="14"/>
  <c r="T22" i="31"/>
  <c r="C119" i="31"/>
  <c r="R18" i="32"/>
  <c r="R48" i="32"/>
  <c r="Q50" i="32"/>
  <c r="S60" i="32"/>
  <c r="D108" i="31"/>
  <c r="AB125" i="14"/>
  <c r="AB157" i="14" s="1"/>
  <c r="AD125" i="14"/>
  <c r="AD157" i="14" s="1"/>
  <c r="M106" i="32"/>
  <c r="D112" i="31"/>
  <c r="D126" i="31"/>
  <c r="T32" i="31"/>
  <c r="AL57" i="5"/>
  <c r="AB125" i="5"/>
  <c r="AX125" i="5" s="1"/>
  <c r="AH11" i="14"/>
  <c r="AY16" i="14"/>
  <c r="CK106" i="14"/>
  <c r="BT110" i="14"/>
  <c r="S122" i="14"/>
  <c r="AF128" i="14"/>
  <c r="AF160" i="14" s="1"/>
  <c r="CT143" i="14"/>
  <c r="Q199" i="14"/>
  <c r="S27" i="31"/>
  <c r="G117" i="31"/>
  <c r="R13" i="32"/>
  <c r="G107" i="32"/>
  <c r="Q22" i="32"/>
  <c r="S25" i="32"/>
  <c r="S46" i="32"/>
  <c r="Q81" i="32"/>
  <c r="C110" i="32"/>
  <c r="BN368" i="17"/>
  <c r="D110" i="32"/>
  <c r="N132" i="31"/>
  <c r="G112" i="31"/>
  <c r="Q77" i="32"/>
  <c r="F7" i="4"/>
  <c r="AT25" i="14"/>
  <c r="BT73" i="14"/>
  <c r="BU73" i="14"/>
  <c r="BQ73" i="14"/>
  <c r="BV84" i="14"/>
  <c r="BR83" i="14"/>
  <c r="BQ83" i="14" s="1"/>
  <c r="CI108" i="14"/>
  <c r="AB122" i="14"/>
  <c r="AB154" i="14" s="1"/>
  <c r="S129" i="14"/>
  <c r="R199" i="14"/>
  <c r="R12" i="31"/>
  <c r="M117" i="31"/>
  <c r="Q61" i="31"/>
  <c r="S64" i="31"/>
  <c r="R66" i="31"/>
  <c r="T87" i="31"/>
  <c r="S98" i="31"/>
  <c r="R100" i="31"/>
  <c r="R6" i="32"/>
  <c r="H107" i="32"/>
  <c r="P24" i="32"/>
  <c r="G109" i="32"/>
  <c r="M112" i="32"/>
  <c r="CB105" i="14"/>
  <c r="M132" i="31"/>
  <c r="N111" i="31"/>
  <c r="I96" i="32"/>
  <c r="R51" i="32"/>
  <c r="AA126" i="14"/>
  <c r="AA158" i="14" s="1"/>
  <c r="BO81" i="14"/>
  <c r="BV82" i="14"/>
  <c r="BR81" i="14"/>
  <c r="BQ81" i="14" s="1"/>
  <c r="CH105" i="14"/>
  <c r="AG126" i="14"/>
  <c r="AG158" i="14" s="1"/>
  <c r="AF127" i="5"/>
  <c r="BU83" i="14"/>
  <c r="BT83" i="14"/>
  <c r="V123" i="14"/>
  <c r="V155" i="14" s="1"/>
  <c r="R130" i="14"/>
  <c r="CO141" i="14"/>
  <c r="S199" i="14"/>
  <c r="N117" i="31"/>
  <c r="S41" i="31"/>
  <c r="R59" i="31"/>
  <c r="R93" i="31"/>
  <c r="D129" i="31"/>
  <c r="D104" i="32"/>
  <c r="R20" i="32"/>
  <c r="P62" i="32"/>
  <c r="R79" i="32"/>
  <c r="J122" i="31"/>
  <c r="P82" i="32"/>
  <c r="CE104" i="14"/>
  <c r="AC125" i="14"/>
  <c r="AC157" i="14" s="1"/>
  <c r="G119" i="31"/>
  <c r="N12" i="32"/>
  <c r="BU79" i="14"/>
  <c r="BT79" i="14"/>
  <c r="AF125" i="14"/>
  <c r="AF157" i="14" s="1"/>
  <c r="BF368" i="17"/>
  <c r="S366" i="17" s="1"/>
  <c r="S430" i="17" s="1"/>
  <c r="CO137" i="14"/>
  <c r="T199" i="14"/>
  <c r="M119" i="31"/>
  <c r="S22" i="31"/>
  <c r="H102" i="32"/>
  <c r="U86" i="32"/>
  <c r="F5" i="33"/>
  <c r="Q70" i="31"/>
  <c r="AR368" i="17"/>
  <c r="E361" i="17" s="1"/>
  <c r="E425" i="17" s="1"/>
  <c r="V61" i="31"/>
  <c r="T95" i="31"/>
  <c r="BR79" i="14"/>
  <c r="BQ79" i="14" s="1"/>
  <c r="BV80" i="14"/>
  <c r="P25" i="32"/>
  <c r="AY368" i="17"/>
  <c r="L364" i="17" s="1"/>
  <c r="L428" i="17" s="1"/>
  <c r="AB153" i="31"/>
  <c r="G103" i="32"/>
  <c r="S49" i="32"/>
  <c r="P63" i="32"/>
  <c r="AB145" i="31"/>
  <c r="V40" i="31"/>
  <c r="M101" i="32"/>
  <c r="L115" i="32"/>
  <c r="BB16" i="14"/>
  <c r="BN58" i="14"/>
  <c r="BN216" i="14" s="1"/>
  <c r="BU74" i="14"/>
  <c r="BT74" i="14"/>
  <c r="BQ74" i="14"/>
  <c r="Q131" i="14"/>
  <c r="AG80" i="5"/>
  <c r="BD16" i="14"/>
  <c r="BD17" i="14" s="1"/>
  <c r="CM19" i="14" s="1"/>
  <c r="BU84" i="14"/>
  <c r="BT84" i="14"/>
  <c r="BQ84" i="14"/>
  <c r="CN107" i="14"/>
  <c r="CP108" i="14"/>
  <c r="CK109" i="14"/>
  <c r="Y123" i="14"/>
  <c r="Y155" i="14" s="1"/>
  <c r="R131" i="14"/>
  <c r="CO147" i="14"/>
  <c r="BL149" i="14"/>
  <c r="BL150" i="14"/>
  <c r="U199" i="14"/>
  <c r="BP453" i="14"/>
  <c r="D118" i="31"/>
  <c r="N119" i="31"/>
  <c r="J121" i="31"/>
  <c r="T48" i="31"/>
  <c r="S50" i="31"/>
  <c r="Q81" i="31"/>
  <c r="T98" i="31"/>
  <c r="Q144" i="31"/>
  <c r="C126" i="31"/>
  <c r="C99" i="32"/>
  <c r="I102" i="32"/>
  <c r="S20" i="32"/>
  <c r="H101" i="32"/>
  <c r="P47" i="32"/>
  <c r="S79" i="32"/>
  <c r="E103" i="32"/>
  <c r="M95" i="32"/>
  <c r="I97" i="32"/>
  <c r="G104" i="32"/>
  <c r="M107" i="32"/>
  <c r="J109" i="32"/>
  <c r="J113" i="32"/>
  <c r="G108" i="32"/>
  <c r="T121" i="14"/>
  <c r="T153" i="14" s="1"/>
  <c r="BR80" i="14"/>
  <c r="BQ80" i="14" s="1"/>
  <c r="BV81" i="14"/>
  <c r="G124" i="31"/>
  <c r="BT80" i="14"/>
  <c r="BU80" i="14"/>
  <c r="Q121" i="14"/>
  <c r="AS481" i="14"/>
  <c r="AS46" i="14" s="1"/>
  <c r="BC25" i="14"/>
  <c r="BT75" i="14"/>
  <c r="BU75" i="14"/>
  <c r="BQ75" i="14"/>
  <c r="BT111" i="14"/>
  <c r="Z123" i="14"/>
  <c r="Z155" i="14" s="1"/>
  <c r="S131" i="14"/>
  <c r="CQ147" i="14"/>
  <c r="CZ147" i="14"/>
  <c r="BM149" i="14"/>
  <c r="BM150" i="14"/>
  <c r="R208" i="14"/>
  <c r="H116" i="31"/>
  <c r="E118" i="31"/>
  <c r="K135" i="31"/>
  <c r="V55" i="31"/>
  <c r="K189" i="31"/>
  <c r="J102" i="32"/>
  <c r="H104" i="32"/>
  <c r="E113" i="32"/>
  <c r="L106" i="32"/>
  <c r="AH69" i="14"/>
  <c r="L127" i="31"/>
  <c r="AE126" i="5"/>
  <c r="BA126" i="5" s="1"/>
  <c r="CI110" i="14"/>
  <c r="BT112" i="14"/>
  <c r="AA123" i="14"/>
  <c r="AA155" i="14" s="1"/>
  <c r="T131" i="14"/>
  <c r="BG25" i="14"/>
  <c r="N112" i="31"/>
  <c r="S14" i="31"/>
  <c r="S52" i="31"/>
  <c r="Q56" i="31"/>
  <c r="Q76" i="31"/>
  <c r="T77" i="31"/>
  <c r="R103" i="31"/>
  <c r="T159" i="31"/>
  <c r="Q26" i="32"/>
  <c r="Q47" i="32"/>
  <c r="P65" i="32"/>
  <c r="S81" i="32"/>
  <c r="F108" i="32"/>
  <c r="BU78" i="14"/>
  <c r="BT78" i="14"/>
  <c r="P44" i="32"/>
  <c r="S14" i="32"/>
  <c r="E110" i="31"/>
  <c r="G131" i="31"/>
  <c r="R62" i="31"/>
  <c r="AV25" i="14"/>
  <c r="X123" i="14"/>
  <c r="X155" i="14" s="1"/>
  <c r="Y130" i="5"/>
  <c r="AU130" i="5" s="1"/>
  <c r="BT76" i="14"/>
  <c r="BU76" i="14"/>
  <c r="BQ76" i="14"/>
  <c r="AB123" i="14"/>
  <c r="AB155" i="14" s="1"/>
  <c r="U131" i="14"/>
  <c r="CO140" i="14"/>
  <c r="E111" i="31"/>
  <c r="J116" i="31"/>
  <c r="T43" i="31"/>
  <c r="S45" i="31"/>
  <c r="T50" i="31"/>
  <c r="S61" i="31"/>
  <c r="Q83" i="31"/>
  <c r="AB166" i="31"/>
  <c r="M189" i="31"/>
  <c r="P7" i="32"/>
  <c r="L102" i="32"/>
  <c r="R24" i="32"/>
  <c r="S43" i="32"/>
  <c r="S67" i="32"/>
  <c r="R69" i="32"/>
  <c r="Q71" i="32"/>
  <c r="P73" i="32"/>
  <c r="P89" i="32"/>
  <c r="D66" i="17"/>
  <c r="E67" i="5" s="1"/>
  <c r="J6" i="5"/>
  <c r="J7" i="5" s="1"/>
  <c r="D64" i="17"/>
  <c r="E65" i="5" s="1"/>
  <c r="I6" i="5"/>
  <c r="I7" i="5" s="1"/>
  <c r="P10" i="19"/>
  <c r="P14" i="19" s="1"/>
  <c r="AA6" i="5"/>
  <c r="AA7" i="5" s="1"/>
  <c r="I33" i="19"/>
  <c r="I39" i="19" s="1"/>
  <c r="K35" i="17"/>
  <c r="R6" i="5"/>
  <c r="R8" i="5" s="1"/>
  <c r="L6" i="17"/>
  <c r="S6" i="5"/>
  <c r="S7" i="5" s="1"/>
  <c r="AH6" i="17"/>
  <c r="AF10" i="17"/>
  <c r="AF7" i="17" s="1"/>
  <c r="B59" i="17"/>
  <c r="C60" i="5" s="1"/>
  <c r="L6" i="5"/>
  <c r="L7" i="5" s="1"/>
  <c r="G67" i="17"/>
  <c r="H68" i="5" s="1"/>
  <c r="N7" i="17"/>
  <c r="F7" i="17"/>
  <c r="G7" i="17"/>
  <c r="O6" i="5"/>
  <c r="O8" i="5" s="1"/>
  <c r="N8" i="5"/>
  <c r="N7" i="5"/>
  <c r="C7" i="17"/>
  <c r="W6" i="5"/>
  <c r="W7" i="5" s="1"/>
  <c r="X6" i="5"/>
  <c r="X7" i="5" s="1"/>
  <c r="B63" i="17"/>
  <c r="C64" i="5" s="1"/>
  <c r="C6" i="5"/>
  <c r="C7" i="5" s="1"/>
  <c r="Y6" i="5"/>
  <c r="Y7" i="5" s="1"/>
  <c r="D6" i="5"/>
  <c r="D7" i="5" s="1"/>
  <c r="Z6" i="5"/>
  <c r="Z7" i="5" s="1"/>
  <c r="G8" i="5"/>
  <c r="AH7" i="14"/>
  <c r="AI7" i="14"/>
  <c r="AM7" i="14"/>
  <c r="AK7" i="14"/>
  <c r="P7" i="5"/>
  <c r="AL7" i="14"/>
  <c r="Q6" i="5"/>
  <c r="Q7" i="5" s="1"/>
  <c r="BC7" i="14"/>
  <c r="AR7" i="14"/>
  <c r="AO7" i="14"/>
  <c r="H67" i="17"/>
  <c r="I68" i="5" s="1"/>
  <c r="BD7" i="14"/>
  <c r="D61" i="17"/>
  <c r="E62" i="5" s="1"/>
  <c r="M8" i="5"/>
  <c r="U6" i="5"/>
  <c r="U7" i="5" s="1"/>
  <c r="V6" i="5"/>
  <c r="V7" i="5" s="1"/>
  <c r="AN7" i="14"/>
  <c r="D63" i="17"/>
  <c r="E64" i="5" s="1"/>
  <c r="AS7" i="14"/>
  <c r="H58" i="17"/>
  <c r="AG7" i="14"/>
  <c r="V4796" i="15"/>
  <c r="E116" i="32"/>
  <c r="N58" i="32"/>
  <c r="AW58" i="17"/>
  <c r="BG217" i="14"/>
  <c r="BT59" i="14"/>
  <c r="BP80" i="14"/>
  <c r="BO80" i="14"/>
  <c r="AG54" i="17"/>
  <c r="AA120" i="5"/>
  <c r="AM57" i="5"/>
  <c r="BI69" i="14"/>
  <c r="BP76" i="14"/>
  <c r="BN60" i="14"/>
  <c r="BN218" i="14" s="1"/>
  <c r="BI422" i="14"/>
  <c r="BI327" i="14"/>
  <c r="J303" i="18"/>
  <c r="J304" i="18" s="1"/>
  <c r="J302" i="18"/>
  <c r="J301" i="18"/>
  <c r="O101" i="31"/>
  <c r="Q101" i="31"/>
  <c r="N417" i="5"/>
  <c r="N48" i="5" s="1"/>
  <c r="H342" i="5"/>
  <c r="H343" i="5" s="1"/>
  <c r="AT195" i="14"/>
  <c r="AT20" i="14" s="1"/>
  <c r="BK422" i="14"/>
  <c r="BK327" i="14"/>
  <c r="BL430" i="14"/>
  <c r="BL335" i="14"/>
  <c r="BO120" i="14"/>
  <c r="BM11" i="14"/>
  <c r="Z83" i="5"/>
  <c r="AD125" i="5"/>
  <c r="AZ125" i="5" s="1"/>
  <c r="AH243" i="14"/>
  <c r="T317" i="14"/>
  <c r="S317" i="14"/>
  <c r="BH327" i="14"/>
  <c r="AZ105" i="17"/>
  <c r="AM105" i="17"/>
  <c r="Z115" i="17"/>
  <c r="Z16" i="17" s="1"/>
  <c r="AG350" i="17"/>
  <c r="AG351" i="17" s="1"/>
  <c r="AG341" i="17"/>
  <c r="AG342" i="17" s="1"/>
  <c r="AG343" i="17" s="1"/>
  <c r="AG344" i="17" s="1"/>
  <c r="AG345" i="17" s="1"/>
  <c r="AG346" i="17" s="1"/>
  <c r="AG347" i="17" s="1"/>
  <c r="AG348" i="17" s="1"/>
  <c r="AG349" i="17" s="1"/>
  <c r="AW61" i="17"/>
  <c r="C61" i="17"/>
  <c r="D62" i="5" s="1"/>
  <c r="AL62" i="5"/>
  <c r="Z125" i="5"/>
  <c r="AV125" i="5" s="1"/>
  <c r="C73" i="18"/>
  <c r="BH430" i="14"/>
  <c r="BH335" i="14"/>
  <c r="AD73" i="5"/>
  <c r="AP57" i="5"/>
  <c r="AN62" i="5"/>
  <c r="AT62" i="5" s="1"/>
  <c r="AT66" i="5"/>
  <c r="G116" i="5"/>
  <c r="G17" i="5" s="1"/>
  <c r="AU116" i="5"/>
  <c r="AE125" i="5"/>
  <c r="BA125" i="5" s="1"/>
  <c r="AK243" i="14"/>
  <c r="BG243" i="14"/>
  <c r="AC343" i="5"/>
  <c r="AC344" i="5" s="1"/>
  <c r="AC345" i="5" s="1"/>
  <c r="AC346" i="5" s="1"/>
  <c r="AC347" i="5" s="1"/>
  <c r="AC348" i="5" s="1"/>
  <c r="AD342" i="5"/>
  <c r="AD343" i="5" s="1"/>
  <c r="AC342" i="5"/>
  <c r="AB126" i="5"/>
  <c r="AX126" i="5" s="1"/>
  <c r="AF123" i="5"/>
  <c r="AG100" i="5"/>
  <c r="AG12" i="5" s="1"/>
  <c r="AD126" i="5"/>
  <c r="AZ126" i="5" s="1"/>
  <c r="AC73" i="5"/>
  <c r="AO57" i="5"/>
  <c r="AC74" i="5"/>
  <c r="AF125" i="5"/>
  <c r="CV137" i="14"/>
  <c r="BO144" i="14"/>
  <c r="BI16" i="14"/>
  <c r="D12" i="4" s="1"/>
  <c r="BI149" i="14"/>
  <c r="BO141" i="14"/>
  <c r="BN146" i="14"/>
  <c r="CL146" i="14" s="1"/>
  <c r="BO138" i="14"/>
  <c r="BR138" i="14" s="1"/>
  <c r="BO143" i="14"/>
  <c r="BR143" i="14" s="1"/>
  <c r="J104" i="31"/>
  <c r="BO137" i="14"/>
  <c r="CV138" i="14"/>
  <c r="BI150" i="14"/>
  <c r="H104" i="31"/>
  <c r="BO140" i="14"/>
  <c r="BF271" i="14"/>
  <c r="BF287" i="14" s="1"/>
  <c r="BF334" i="14" s="1"/>
  <c r="S7" i="31"/>
  <c r="O7" i="31"/>
  <c r="AA47" i="5"/>
  <c r="AA433" i="5" s="1"/>
  <c r="J116" i="5"/>
  <c r="J17" i="5" s="1"/>
  <c r="AN16" i="14"/>
  <c r="AN263" i="14"/>
  <c r="AN279" i="14" s="1"/>
  <c r="CW141" i="14"/>
  <c r="BJ16" i="14"/>
  <c r="E12" i="4" s="1"/>
  <c r="BJ149" i="14"/>
  <c r="CW146" i="14"/>
  <c r="CW138" i="14"/>
  <c r="CW140" i="14"/>
  <c r="CW137" i="14"/>
  <c r="CW145" i="14"/>
  <c r="CW144" i="14"/>
  <c r="CW139" i="14"/>
  <c r="CW143" i="14"/>
  <c r="BP138" i="14"/>
  <c r="CW142" i="14"/>
  <c r="BJ150" i="14"/>
  <c r="CW147" i="14"/>
  <c r="AL63" i="5"/>
  <c r="Z79" i="5"/>
  <c r="BM64" i="14"/>
  <c r="BM222" i="14" s="1"/>
  <c r="AA131" i="5"/>
  <c r="AW131" i="5" s="1"/>
  <c r="AW25" i="14"/>
  <c r="BK16" i="14"/>
  <c r="F12" i="4" s="1"/>
  <c r="BK149" i="14"/>
  <c r="BK150" i="14"/>
  <c r="T289" i="18"/>
  <c r="T296" i="18"/>
  <c r="I303" i="18"/>
  <c r="I304" i="18" s="1"/>
  <c r="I305" i="18" s="1"/>
  <c r="I302" i="18"/>
  <c r="I301" i="18"/>
  <c r="L129" i="31"/>
  <c r="T61" i="31"/>
  <c r="T115" i="17"/>
  <c r="T16" i="17" s="1"/>
  <c r="Y126" i="5"/>
  <c r="AU126" i="5" s="1"/>
  <c r="Y79" i="5"/>
  <c r="AI110" i="5"/>
  <c r="BV62" i="14"/>
  <c r="V33" i="14"/>
  <c r="AP270" i="14"/>
  <c r="AP286" i="14" s="1"/>
  <c r="AP428" i="14" s="1"/>
  <c r="AP150" i="14"/>
  <c r="AP16" i="14"/>
  <c r="AP149" i="14"/>
  <c r="CY137" i="14"/>
  <c r="CY146" i="14"/>
  <c r="CY138" i="14"/>
  <c r="CY143" i="14"/>
  <c r="CY140" i="14"/>
  <c r="CY144" i="14"/>
  <c r="CY142" i="14"/>
  <c r="BL16" i="14"/>
  <c r="CY141" i="14"/>
  <c r="CY147" i="14"/>
  <c r="CY139" i="14"/>
  <c r="Z84" i="5"/>
  <c r="AL68" i="5"/>
  <c r="L114" i="31"/>
  <c r="T12" i="31"/>
  <c r="BU145" i="14"/>
  <c r="M134" i="31"/>
  <c r="G343" i="5"/>
  <c r="G344" i="5" s="1"/>
  <c r="H62" i="5"/>
  <c r="H79" i="5" s="1"/>
  <c r="K301" i="18"/>
  <c r="K302" i="18" s="1"/>
  <c r="K303" i="18" s="1"/>
  <c r="K304" i="18" s="1"/>
  <c r="K305" i="18" s="1"/>
  <c r="AM63" i="5"/>
  <c r="AA79" i="5"/>
  <c r="AB73" i="5"/>
  <c r="AN57" i="5"/>
  <c r="BG164" i="14"/>
  <c r="T8" i="5"/>
  <c r="Y84" i="5"/>
  <c r="AD127" i="5"/>
  <c r="AZ127" i="5" s="1"/>
  <c r="AJ7" i="14"/>
  <c r="BX141" i="14"/>
  <c r="BO146" i="14"/>
  <c r="Y247" i="5"/>
  <c r="AQ7" i="14"/>
  <c r="AQ16" i="14"/>
  <c r="R96" i="14"/>
  <c r="U98" i="14"/>
  <c r="U240" i="14" s="1"/>
  <c r="T98" i="14"/>
  <c r="T92" i="14"/>
  <c r="T234" i="14" s="1"/>
  <c r="V10" i="14"/>
  <c r="V7" i="14" s="1"/>
  <c r="R97" i="14"/>
  <c r="Q97" i="14"/>
  <c r="S91" i="14"/>
  <c r="T94" i="14"/>
  <c r="U100" i="14"/>
  <c r="R91" i="14"/>
  <c r="R233" i="14" s="1"/>
  <c r="U90" i="14"/>
  <c r="AS16" i="14"/>
  <c r="AS150" i="14"/>
  <c r="AS149" i="14"/>
  <c r="AA255" i="14"/>
  <c r="AM24" i="14"/>
  <c r="AM25" i="14" s="1"/>
  <c r="AA258" i="14"/>
  <c r="AA257" i="14"/>
  <c r="AA249" i="14"/>
  <c r="BM558" i="14"/>
  <c r="Y416" i="17"/>
  <c r="Y47" i="17" s="1"/>
  <c r="AB13" i="18"/>
  <c r="F187" i="31"/>
  <c r="R31" i="31"/>
  <c r="G112" i="32"/>
  <c r="F112" i="32"/>
  <c r="E100" i="5"/>
  <c r="AA125" i="5"/>
  <c r="AW125" i="5" s="1"/>
  <c r="AD47" i="14"/>
  <c r="X456" i="14"/>
  <c r="V456" i="14"/>
  <c r="E400" i="17"/>
  <c r="E44" i="17" s="1"/>
  <c r="E45" i="17" s="1"/>
  <c r="BH243" i="14"/>
  <c r="W59" i="17"/>
  <c r="X60" i="5" s="1"/>
  <c r="X416" i="17"/>
  <c r="X47" i="17" s="1"/>
  <c r="AA100" i="5"/>
  <c r="AA12" i="5" s="1"/>
  <c r="G9" i="4"/>
  <c r="G14" i="4" s="1"/>
  <c r="AD74" i="5"/>
  <c r="F322" i="5"/>
  <c r="AC69" i="14"/>
  <c r="CP109" i="14"/>
  <c r="CK108" i="14"/>
  <c r="CI109" i="14"/>
  <c r="CG110" i="14"/>
  <c r="CE111" i="14"/>
  <c r="W163" i="14"/>
  <c r="E7" i="17"/>
  <c r="M246" i="17"/>
  <c r="L246" i="17"/>
  <c r="AH246" i="17"/>
  <c r="AI246" i="17"/>
  <c r="F400" i="17"/>
  <c r="F44" i="17" s="1"/>
  <c r="F45" i="17" s="1"/>
  <c r="Q369" i="14"/>
  <c r="R364" i="14"/>
  <c r="S363" i="14"/>
  <c r="U361" i="14"/>
  <c r="T361" i="14"/>
  <c r="R360" i="14"/>
  <c r="S359" i="14"/>
  <c r="R359" i="14"/>
  <c r="Q359" i="14"/>
  <c r="U358" i="14"/>
  <c r="U374" i="14" s="1"/>
  <c r="T360" i="14"/>
  <c r="T358" i="14"/>
  <c r="S358" i="14"/>
  <c r="W37" i="14"/>
  <c r="F117" i="32"/>
  <c r="G117" i="32"/>
  <c r="AY386" i="14"/>
  <c r="AY36" i="14" s="1"/>
  <c r="AY38" i="14" s="1"/>
  <c r="AC80" i="5"/>
  <c r="T100" i="5"/>
  <c r="T12" i="5" s="1"/>
  <c r="W100" i="5"/>
  <c r="W12" i="5" s="1"/>
  <c r="Z122" i="5"/>
  <c r="AV122" i="5" s="1"/>
  <c r="CJ109" i="14"/>
  <c r="CH110" i="14"/>
  <c r="CF105" i="14"/>
  <c r="BG223" i="14"/>
  <c r="AU386" i="14"/>
  <c r="AU36" i="14" s="1"/>
  <c r="AU38" i="14" s="1"/>
  <c r="AN481" i="14"/>
  <c r="AN46" i="14" s="1"/>
  <c r="AN48" i="14" s="1"/>
  <c r="S138" i="17"/>
  <c r="T138" i="5"/>
  <c r="G416" i="17"/>
  <c r="G47" i="17" s="1"/>
  <c r="J10" i="18"/>
  <c r="J14" i="18" s="1"/>
  <c r="E109" i="32"/>
  <c r="P138" i="32"/>
  <c r="Q95" i="14"/>
  <c r="AJ164" i="14"/>
  <c r="AJ13" i="14" s="1"/>
  <c r="AJ15" i="14" s="1"/>
  <c r="BF164" i="14"/>
  <c r="BF13" i="14" s="1"/>
  <c r="BF15" i="14" s="1"/>
  <c r="X153" i="14"/>
  <c r="AE6" i="17"/>
  <c r="AE7" i="17"/>
  <c r="AL243" i="14"/>
  <c r="AD80" i="5"/>
  <c r="E6" i="5"/>
  <c r="AB6" i="5"/>
  <c r="AB7" i="5" s="1"/>
  <c r="AA75" i="5"/>
  <c r="AP63" i="5"/>
  <c r="AE80" i="5"/>
  <c r="AC79" i="5"/>
  <c r="AD121" i="5"/>
  <c r="AZ121" i="5" s="1"/>
  <c r="CC105" i="14"/>
  <c r="R95" i="14"/>
  <c r="CL109" i="14"/>
  <c r="BQ130" i="17"/>
  <c r="AC121" i="5"/>
  <c r="AY121" i="5" s="1"/>
  <c r="F6" i="5"/>
  <c r="AP58" i="5"/>
  <c r="AF80" i="5"/>
  <c r="X116" i="5"/>
  <c r="X17" i="5" s="1"/>
  <c r="CG105" i="14"/>
  <c r="CG104" i="14"/>
  <c r="CD105" i="14"/>
  <c r="BA195" i="14"/>
  <c r="BA20" i="14" s="1"/>
  <c r="W137" i="17"/>
  <c r="X137" i="5"/>
  <c r="BR148" i="14"/>
  <c r="CZ146" i="14"/>
  <c r="CZ143" i="14"/>
  <c r="CZ140" i="14"/>
  <c r="CZ137" i="14"/>
  <c r="CZ144" i="14"/>
  <c r="CZ139" i="14"/>
  <c r="BR149" i="14"/>
  <c r="BW148" i="14"/>
  <c r="H401" i="5"/>
  <c r="H45" i="5" s="1"/>
  <c r="H46" i="5" s="1"/>
  <c r="AE79" i="5"/>
  <c r="X100" i="5"/>
  <c r="X12" i="5" s="1"/>
  <c r="AE127" i="5"/>
  <c r="BA127" i="5" s="1"/>
  <c r="AF121" i="5"/>
  <c r="AC123" i="5"/>
  <c r="AY123" i="5" s="1"/>
  <c r="K211" i="5"/>
  <c r="K25" i="5" s="1"/>
  <c r="K26" i="5" s="1"/>
  <c r="CH104" i="14"/>
  <c r="CE105" i="14"/>
  <c r="CC106" i="14"/>
  <c r="CN109" i="14"/>
  <c r="BS107" i="14"/>
  <c r="AX195" i="14"/>
  <c r="AX20" i="14" s="1"/>
  <c r="S6" i="32"/>
  <c r="AY113" i="17"/>
  <c r="AY115" i="17" s="1"/>
  <c r="Y129" i="17"/>
  <c r="AY129" i="17" s="1"/>
  <c r="AA74" i="5"/>
  <c r="AB79" i="5"/>
  <c r="Y306" i="5"/>
  <c r="Y35" i="5" s="1"/>
  <c r="Y36" i="5" s="1"/>
  <c r="AF79" i="5"/>
  <c r="BA105" i="5"/>
  <c r="AD123" i="5"/>
  <c r="AZ123" i="5" s="1"/>
  <c r="R401" i="5"/>
  <c r="R45" i="5" s="1"/>
  <c r="R46" i="5" s="1"/>
  <c r="BP75" i="14"/>
  <c r="BN59" i="14"/>
  <c r="BN217" i="14" s="1"/>
  <c r="CK103" i="14"/>
  <c r="CI104" i="14"/>
  <c r="CD106" i="14"/>
  <c r="CZ141" i="14"/>
  <c r="BJ164" i="14"/>
  <c r="BJ13" i="14" s="1"/>
  <c r="BQ128" i="17"/>
  <c r="R102" i="31"/>
  <c r="AQ263" i="14"/>
  <c r="AQ279" i="14" s="1"/>
  <c r="AQ150" i="14"/>
  <c r="O3" i="33"/>
  <c r="P116" i="5"/>
  <c r="P17" i="5" s="1"/>
  <c r="U306" i="5"/>
  <c r="U35" i="5" s="1"/>
  <c r="U36" i="5" s="1"/>
  <c r="AP64" i="5"/>
  <c r="AT64" i="5" s="1"/>
  <c r="Y83" i="5"/>
  <c r="AA80" i="5"/>
  <c r="E116" i="5"/>
  <c r="E17" i="5" s="1"/>
  <c r="AC125" i="5"/>
  <c r="AY125" i="5" s="1"/>
  <c r="CL103" i="14"/>
  <c r="CJ105" i="14"/>
  <c r="CJ104" i="14"/>
  <c r="CB107" i="14"/>
  <c r="AF116" i="17"/>
  <c r="B7" i="17"/>
  <c r="B12" i="17"/>
  <c r="H99" i="17"/>
  <c r="H11" i="17" s="1"/>
  <c r="H341" i="17"/>
  <c r="AD341" i="17"/>
  <c r="AD342" i="17" s="1"/>
  <c r="AS368" i="17"/>
  <c r="F359" i="17" s="1"/>
  <c r="F423" i="17" s="1"/>
  <c r="BO368" i="17"/>
  <c r="E416" i="17"/>
  <c r="E47" i="17" s="1"/>
  <c r="G10" i="18"/>
  <c r="G14" i="18" s="1"/>
  <c r="T100" i="31"/>
  <c r="P5" i="32"/>
  <c r="F3" i="33"/>
  <c r="T227" i="5"/>
  <c r="T28" i="5" s="1"/>
  <c r="W7" i="14"/>
  <c r="CL104" i="14"/>
  <c r="X266" i="14"/>
  <c r="X282" i="14" s="1"/>
  <c r="BH164" i="14"/>
  <c r="T207" i="14"/>
  <c r="U202" i="14"/>
  <c r="T202" i="14"/>
  <c r="R202" i="14"/>
  <c r="Q202" i="14"/>
  <c r="Q234" i="14" s="1"/>
  <c r="U201" i="14"/>
  <c r="U233" i="14" s="1"/>
  <c r="T201" i="14"/>
  <c r="R201" i="14"/>
  <c r="T205" i="14"/>
  <c r="Q201" i="14"/>
  <c r="BL422" i="14"/>
  <c r="BL327" i="14"/>
  <c r="AX386" i="14"/>
  <c r="AX36" i="14" s="1"/>
  <c r="AX38" i="14" s="1"/>
  <c r="AH215" i="17"/>
  <c r="AH199" i="17"/>
  <c r="I341" i="17"/>
  <c r="I342" i="17" s="1"/>
  <c r="AE341" i="17"/>
  <c r="AE342" i="17" s="1"/>
  <c r="F416" i="17"/>
  <c r="H10" i="18"/>
  <c r="H14" i="18" s="1"/>
  <c r="AA286" i="18"/>
  <c r="AA291" i="18"/>
  <c r="T40" i="31"/>
  <c r="C114" i="31"/>
  <c r="Q46" i="31"/>
  <c r="T63" i="31"/>
  <c r="R65" i="31"/>
  <c r="S102" i="31"/>
  <c r="U143" i="32"/>
  <c r="U227" i="5"/>
  <c r="U28" i="5" s="1"/>
  <c r="AG390" i="5"/>
  <c r="T417" i="5"/>
  <c r="T48" i="5" s="1"/>
  <c r="X7" i="14"/>
  <c r="V163" i="14"/>
  <c r="AS195" i="14"/>
  <c r="AS20" i="14" s="1"/>
  <c r="Q208" i="14"/>
  <c r="BM327" i="14"/>
  <c r="D7" i="17"/>
  <c r="G400" i="17"/>
  <c r="I10" i="18"/>
  <c r="I14" i="18" s="1"/>
  <c r="F33" i="18"/>
  <c r="F39" i="18" s="1"/>
  <c r="AB286" i="18"/>
  <c r="AB294" i="18"/>
  <c r="Q39" i="31"/>
  <c r="S49" i="31"/>
  <c r="S58" i="31"/>
  <c r="R60" i="31"/>
  <c r="Q62" i="31"/>
  <c r="S97" i="31"/>
  <c r="R99" i="31"/>
  <c r="P83" i="32"/>
  <c r="S84" i="32"/>
  <c r="S139" i="32"/>
  <c r="B111" i="32"/>
  <c r="J112" i="32"/>
  <c r="D114" i="32"/>
  <c r="U148" i="32"/>
  <c r="B116" i="32"/>
  <c r="L3" i="33"/>
  <c r="AA126" i="5"/>
  <c r="AW126" i="5" s="1"/>
  <c r="Z131" i="5"/>
  <c r="AV131" i="5" s="1"/>
  <c r="AI113" i="5"/>
  <c r="BM61" i="14"/>
  <c r="BM219" i="14" s="1"/>
  <c r="CL105" i="14"/>
  <c r="U145" i="14"/>
  <c r="U147" i="14"/>
  <c r="W144" i="14"/>
  <c r="W271" i="14" s="1"/>
  <c r="W287" i="14" s="1"/>
  <c r="W429" i="14" s="1"/>
  <c r="T139" i="14"/>
  <c r="AA266" i="14"/>
  <c r="V144" i="14"/>
  <c r="S139" i="14"/>
  <c r="W141" i="14"/>
  <c r="W268" i="14" s="1"/>
  <c r="W284" i="14" s="1"/>
  <c r="W331" i="14" s="1"/>
  <c r="W146" i="14"/>
  <c r="Q141" i="14"/>
  <c r="W138" i="14"/>
  <c r="W265" i="14" s="1"/>
  <c r="W281" i="14" s="1"/>
  <c r="W328" i="14" s="1"/>
  <c r="U146" i="14"/>
  <c r="R138" i="14"/>
  <c r="T146" i="14"/>
  <c r="S146" i="14"/>
  <c r="V143" i="14"/>
  <c r="U270" i="14" s="1"/>
  <c r="T208" i="14"/>
  <c r="X272" i="14"/>
  <c r="X288" i="14" s="1"/>
  <c r="X430" i="14" s="1"/>
  <c r="J7" i="17"/>
  <c r="J6" i="17"/>
  <c r="AF6" i="17"/>
  <c r="AM113" i="17"/>
  <c r="BQ123" i="17"/>
  <c r="B247" i="17"/>
  <c r="L341" i="17"/>
  <c r="AH341" i="17"/>
  <c r="AH342" i="17" s="1"/>
  <c r="AH343" i="17" s="1"/>
  <c r="AH344" i="17" s="1"/>
  <c r="AH345" i="17" s="1"/>
  <c r="AH346" i="17" s="1"/>
  <c r="AH347" i="17" s="1"/>
  <c r="AH348" i="17" s="1"/>
  <c r="AH349" i="17" s="1"/>
  <c r="AH350" i="17" s="1"/>
  <c r="AH351" i="17" s="1"/>
  <c r="I400" i="17"/>
  <c r="I44" i="17" s="1"/>
  <c r="I45" i="17" s="1"/>
  <c r="K10" i="18"/>
  <c r="K14" i="18" s="1"/>
  <c r="Q41" i="31"/>
  <c r="O41" i="31"/>
  <c r="R46" i="31"/>
  <c r="R85" i="31"/>
  <c r="K137" i="31"/>
  <c r="R26" i="32"/>
  <c r="S31" i="32"/>
  <c r="K118" i="32"/>
  <c r="L112" i="32"/>
  <c r="C116" i="32"/>
  <c r="J247" i="5"/>
  <c r="U208" i="14"/>
  <c r="AO481" i="14"/>
  <c r="AO46" i="14" s="1"/>
  <c r="AO48" i="14" s="1"/>
  <c r="BK481" i="14"/>
  <c r="BK46" i="14" s="1"/>
  <c r="BK48" i="14" s="1"/>
  <c r="AV481" i="14"/>
  <c r="AV46" i="14" s="1"/>
  <c r="AV48" i="14" s="1"/>
  <c r="J45" i="17"/>
  <c r="AI341" i="17"/>
  <c r="AI342" i="17" s="1"/>
  <c r="AI343" i="17" s="1"/>
  <c r="AI344" i="17" s="1"/>
  <c r="AI345" i="17" s="1"/>
  <c r="AI346" i="17" s="1"/>
  <c r="AI347" i="17" s="1"/>
  <c r="AI348" i="17" s="1"/>
  <c r="AI349" i="17" s="1"/>
  <c r="AI350" i="17" s="1"/>
  <c r="AI351" i="17" s="1"/>
  <c r="O29" i="31"/>
  <c r="V45" i="31"/>
  <c r="J117" i="31"/>
  <c r="L137" i="31"/>
  <c r="S171" i="31"/>
  <c r="K111" i="32"/>
  <c r="S24" i="32"/>
  <c r="O4" i="33"/>
  <c r="M4" i="33"/>
  <c r="AC126" i="5"/>
  <c r="AY126" i="5" s="1"/>
  <c r="Y116" i="5"/>
  <c r="Y17" i="5" s="1"/>
  <c r="R211" i="5"/>
  <c r="R25" i="5" s="1"/>
  <c r="O401" i="5"/>
  <c r="O45" i="5" s="1"/>
  <c r="O46" i="5" s="1"/>
  <c r="AA7" i="14"/>
  <c r="AA25" i="14"/>
  <c r="BO77" i="14"/>
  <c r="U143" i="14"/>
  <c r="BF25" i="14"/>
  <c r="BP462" i="14"/>
  <c r="BP460" i="14"/>
  <c r="BP458" i="14"/>
  <c r="H7" i="17"/>
  <c r="N341" i="17"/>
  <c r="N342" i="17" s="1"/>
  <c r="N343" i="17" s="1"/>
  <c r="R39" i="31"/>
  <c r="C207" i="31"/>
  <c r="C208" i="31" s="1"/>
  <c r="D111" i="32"/>
  <c r="I116" i="5"/>
  <c r="I17" i="5" s="1"/>
  <c r="S211" i="5"/>
  <c r="S25" i="5" s="1"/>
  <c r="S26" i="5" s="1"/>
  <c r="AG295" i="5"/>
  <c r="R322" i="5"/>
  <c r="R38" i="5" s="1"/>
  <c r="V342" i="5"/>
  <c r="Q401" i="5"/>
  <c r="Q45" i="5" s="1"/>
  <c r="P401" i="5"/>
  <c r="P45" i="5" s="1"/>
  <c r="P46" i="5" s="1"/>
  <c r="BO119" i="14"/>
  <c r="BO167" i="14"/>
  <c r="BO230" i="14"/>
  <c r="BO262" i="14"/>
  <c r="AB7" i="14"/>
  <c r="BF7" i="14"/>
  <c r="AX227" i="14"/>
  <c r="BP77" i="14"/>
  <c r="BX142" i="14"/>
  <c r="BO457" i="14"/>
  <c r="BO463" i="14"/>
  <c r="BO460" i="14"/>
  <c r="BO458" i="14"/>
  <c r="M7" i="17"/>
  <c r="M6" i="17"/>
  <c r="AI68" i="17"/>
  <c r="AI6" i="17"/>
  <c r="R26" i="31"/>
  <c r="T27" i="31"/>
  <c r="R41" i="31"/>
  <c r="V42" i="31"/>
  <c r="L134" i="31"/>
  <c r="Q157" i="31"/>
  <c r="AB158" i="31"/>
  <c r="T158" i="31"/>
  <c r="C125" i="31"/>
  <c r="K131" i="31"/>
  <c r="D207" i="31"/>
  <c r="C135" i="31"/>
  <c r="F136" i="31"/>
  <c r="P78" i="32"/>
  <c r="R81" i="32"/>
  <c r="H97" i="32"/>
  <c r="F116" i="32"/>
  <c r="BA164" i="14"/>
  <c r="BH25" i="14"/>
  <c r="G321" i="17"/>
  <c r="G37" i="17" s="1"/>
  <c r="J180" i="31"/>
  <c r="S24" i="31"/>
  <c r="G128" i="31"/>
  <c r="G182" i="31"/>
  <c r="S165" i="31"/>
  <c r="L131" i="31"/>
  <c r="E207" i="31"/>
  <c r="E208" i="31" s="1"/>
  <c r="Q167" i="31"/>
  <c r="C138" i="31"/>
  <c r="H8" i="5"/>
  <c r="AF83" i="5"/>
  <c r="K116" i="5"/>
  <c r="K17" i="5" s="1"/>
  <c r="AG116" i="5"/>
  <c r="AH112" i="5"/>
  <c r="Y125" i="5"/>
  <c r="AU125" i="5" s="1"/>
  <c r="S401" i="5"/>
  <c r="S45" i="5" s="1"/>
  <c r="S46" i="5" s="1"/>
  <c r="AD7" i="14"/>
  <c r="BB164" i="14"/>
  <c r="AA243" i="14"/>
  <c r="AJ353" i="14"/>
  <c r="AJ385" i="14" s="1"/>
  <c r="AI447" i="14"/>
  <c r="AH447" i="14"/>
  <c r="AH479" i="14" s="1"/>
  <c r="AL446" i="14"/>
  <c r="AG441" i="14"/>
  <c r="AG473" i="14" s="1"/>
  <c r="U446" i="14"/>
  <c r="AD441" i="14"/>
  <c r="AD473" i="14" s="1"/>
  <c r="AC441" i="14"/>
  <c r="AC473" i="14" s="1"/>
  <c r="Z441" i="14"/>
  <c r="Z473" i="14" s="1"/>
  <c r="Q441" i="14"/>
  <c r="AK440" i="14"/>
  <c r="AH440" i="14"/>
  <c r="AH472" i="14" s="1"/>
  <c r="R439" i="14"/>
  <c r="AH438" i="14"/>
  <c r="AH470" i="14" s="1"/>
  <c r="G246" i="17"/>
  <c r="AC246" i="17"/>
  <c r="AC247" i="17" s="1"/>
  <c r="AC248" i="17" s="1"/>
  <c r="AC249" i="17" s="1"/>
  <c r="AC250" i="17" s="1"/>
  <c r="AC251" i="17" s="1"/>
  <c r="AC252" i="17" s="1"/>
  <c r="AC253" i="17" s="1"/>
  <c r="AC254" i="17" s="1"/>
  <c r="AC255" i="17" s="1"/>
  <c r="AC256" i="17" s="1"/>
  <c r="H174" i="19"/>
  <c r="H175" i="19" s="1"/>
  <c r="H176" i="19" s="1"/>
  <c r="O16" i="31"/>
  <c r="Q16" i="31"/>
  <c r="D130" i="31"/>
  <c r="F207" i="31"/>
  <c r="F208" i="31" s="1"/>
  <c r="S74" i="32"/>
  <c r="Q46" i="5"/>
  <c r="AG78" i="5"/>
  <c r="AE82" i="5"/>
  <c r="L116" i="5"/>
  <c r="L17" i="5" s="1"/>
  <c r="Y129" i="5"/>
  <c r="AU129" i="5" s="1"/>
  <c r="AR179" i="5"/>
  <c r="I173" i="5" s="1"/>
  <c r="T401" i="5"/>
  <c r="T45" i="5" s="1"/>
  <c r="T46" i="5" s="1"/>
  <c r="AE227" i="14"/>
  <c r="Q140" i="14"/>
  <c r="AE270" i="14"/>
  <c r="AE286" i="14" s="1"/>
  <c r="AE428" i="14" s="1"/>
  <c r="AG16" i="14"/>
  <c r="BB271" i="14"/>
  <c r="BB287" i="14" s="1"/>
  <c r="BB429" i="14" s="1"/>
  <c r="CP144" i="14"/>
  <c r="CP141" i="14"/>
  <c r="BC16" i="14"/>
  <c r="AU150" i="14"/>
  <c r="Q204" i="14"/>
  <c r="BI336" i="14"/>
  <c r="Z352" i="14"/>
  <c r="Z384" i="14" s="1"/>
  <c r="AF349" i="14"/>
  <c r="AF381" i="14" s="1"/>
  <c r="AC347" i="14"/>
  <c r="AC379" i="14" s="1"/>
  <c r="W345" i="14"/>
  <c r="W377" i="14" s="1"/>
  <c r="U342" i="14"/>
  <c r="Y352" i="14"/>
  <c r="Y384" i="14" s="1"/>
  <c r="AB349" i="14"/>
  <c r="AB381" i="14" s="1"/>
  <c r="AB347" i="14"/>
  <c r="AB379" i="14" s="1"/>
  <c r="U345" i="14"/>
  <c r="T352" i="14"/>
  <c r="AA349" i="14"/>
  <c r="AA381" i="14" s="1"/>
  <c r="AA347" i="14"/>
  <c r="AA379" i="14" s="1"/>
  <c r="Q345" i="14"/>
  <c r="S342" i="14"/>
  <c r="S352" i="14"/>
  <c r="Y349" i="14"/>
  <c r="Y381" i="14" s="1"/>
  <c r="Y347" i="14"/>
  <c r="Y379" i="14" s="1"/>
  <c r="AL344" i="14"/>
  <c r="AL376" i="14" s="1"/>
  <c r="R342" i="14"/>
  <c r="AK351" i="14"/>
  <c r="AK383" i="14" s="1"/>
  <c r="X349" i="14"/>
  <c r="X381" i="14" s="1"/>
  <c r="R347" i="14"/>
  <c r="AK344" i="14"/>
  <c r="AK376" i="14" s="1"/>
  <c r="Q342" i="14"/>
  <c r="AK353" i="14"/>
  <c r="AK385" i="14" s="1"/>
  <c r="AG351" i="14"/>
  <c r="AG383" i="14" s="1"/>
  <c r="V349" i="14"/>
  <c r="V381" i="14" s="1"/>
  <c r="AG346" i="14"/>
  <c r="AG378" i="14" s="1"/>
  <c r="AB344" i="14"/>
  <c r="AB376" i="14" s="1"/>
  <c r="V351" i="14"/>
  <c r="V383" i="14" s="1"/>
  <c r="U349" i="14"/>
  <c r="AE346" i="14"/>
  <c r="AE378" i="14" s="1"/>
  <c r="Q344" i="14"/>
  <c r="U351" i="14"/>
  <c r="T349" i="14"/>
  <c r="AC346" i="14"/>
  <c r="AC378" i="14" s="1"/>
  <c r="AL343" i="14"/>
  <c r="AL375" i="14" s="1"/>
  <c r="Q351" i="14"/>
  <c r="R349" i="14"/>
  <c r="AA346" i="14"/>
  <c r="AA378" i="14" s="1"/>
  <c r="AJ343" i="14"/>
  <c r="AJ375" i="14" s="1"/>
  <c r="AB353" i="14"/>
  <c r="AB385" i="14" s="1"/>
  <c r="W349" i="14"/>
  <c r="W381" i="14" s="1"/>
  <c r="AB345" i="14"/>
  <c r="AB377" i="14" s="1"/>
  <c r="AA353" i="14"/>
  <c r="AA385" i="14" s="1"/>
  <c r="S349" i="14"/>
  <c r="AA345" i="14"/>
  <c r="AA377" i="14" s="1"/>
  <c r="Y353" i="14"/>
  <c r="Y385" i="14" s="1"/>
  <c r="Q349" i="14"/>
  <c r="Y345" i="14"/>
  <c r="Y377" i="14" s="1"/>
  <c r="AG352" i="14"/>
  <c r="AG384" i="14" s="1"/>
  <c r="AK348" i="14"/>
  <c r="AK380" i="14" s="1"/>
  <c r="X345" i="14"/>
  <c r="X377" i="14" s="1"/>
  <c r="AF352" i="14"/>
  <c r="AF384" i="14" s="1"/>
  <c r="X348" i="14"/>
  <c r="X380" i="14" s="1"/>
  <c r="AF344" i="14"/>
  <c r="AF376" i="14" s="1"/>
  <c r="AC352" i="14"/>
  <c r="AC384" i="14" s="1"/>
  <c r="U348" i="14"/>
  <c r="AE343" i="14"/>
  <c r="AE375" i="14" s="1"/>
  <c r="AB352" i="14"/>
  <c r="AB384" i="14" s="1"/>
  <c r="T348" i="14"/>
  <c r="AC343" i="14"/>
  <c r="AC375" i="14" s="1"/>
  <c r="AS34" i="14"/>
  <c r="AA352" i="14"/>
  <c r="AA384" i="14" s="1"/>
  <c r="S348" i="14"/>
  <c r="AA343" i="14"/>
  <c r="AA375" i="14" s="1"/>
  <c r="AI351" i="14"/>
  <c r="AI383" i="14" s="1"/>
  <c r="R348" i="14"/>
  <c r="X343" i="14"/>
  <c r="X375" i="14" s="1"/>
  <c r="S351" i="14"/>
  <c r="Q348" i="14"/>
  <c r="U343" i="14"/>
  <c r="BO453" i="14"/>
  <c r="AG6" i="17"/>
  <c r="R21" i="31"/>
  <c r="G207" i="31"/>
  <c r="H133" i="31"/>
  <c r="H136" i="31"/>
  <c r="M36" i="5"/>
  <c r="Z100" i="5"/>
  <c r="Z12" i="5" s="1"/>
  <c r="M116" i="5"/>
  <c r="M17" i="5" s="1"/>
  <c r="AH149" i="5"/>
  <c r="AS179" i="5"/>
  <c r="J169" i="5" s="1"/>
  <c r="AT16" i="14"/>
  <c r="AF227" i="14"/>
  <c r="AP7" i="14"/>
  <c r="AD126" i="14"/>
  <c r="AD158" i="14" s="1"/>
  <c r="Z124" i="14"/>
  <c r="Z156" i="14" s="1"/>
  <c r="X122" i="14"/>
  <c r="X154" i="14" s="1"/>
  <c r="S140" i="14"/>
  <c r="AH164" i="14"/>
  <c r="BD164" i="14"/>
  <c r="BD13" i="14" s="1"/>
  <c r="BD15" i="14" s="1"/>
  <c r="R204" i="14"/>
  <c r="T210" i="14"/>
  <c r="BL428" i="14"/>
  <c r="BL333" i="14"/>
  <c r="AI349" i="14"/>
  <c r="AI381" i="14" s="1"/>
  <c r="AZ113" i="17"/>
  <c r="J246" i="17"/>
  <c r="I246" i="17"/>
  <c r="AE246" i="17"/>
  <c r="Q58" i="19"/>
  <c r="Q9" i="19" s="1"/>
  <c r="Q10" i="19" s="1"/>
  <c r="Q14" i="19" s="1"/>
  <c r="S74" i="19"/>
  <c r="S12" i="19" s="1"/>
  <c r="S59" i="32"/>
  <c r="R76" i="32"/>
  <c r="K8" i="5"/>
  <c r="Y80" i="5"/>
  <c r="N116" i="5"/>
  <c r="N17" i="5" s="1"/>
  <c r="BA112" i="5"/>
  <c r="AU16" i="14"/>
  <c r="Z125" i="14"/>
  <c r="Z157" i="14" s="1"/>
  <c r="R129" i="14"/>
  <c r="T140" i="14"/>
  <c r="V145" i="14"/>
  <c r="AI164" i="14"/>
  <c r="AI13" i="14" s="1"/>
  <c r="AI15" i="14" s="1"/>
  <c r="BE164" i="14"/>
  <c r="S204" i="14"/>
  <c r="U350" i="14"/>
  <c r="BO455" i="14"/>
  <c r="AW65" i="17"/>
  <c r="Z125" i="17"/>
  <c r="AZ125" i="17" s="1"/>
  <c r="BD115" i="17"/>
  <c r="BA113" i="17"/>
  <c r="BA115" i="17" s="1"/>
  <c r="AF246" i="17"/>
  <c r="R58" i="19"/>
  <c r="K114" i="31"/>
  <c r="S12" i="31"/>
  <c r="S152" i="31"/>
  <c r="L118" i="31"/>
  <c r="R64" i="32"/>
  <c r="O341" i="17"/>
  <c r="O342" i="17" s="1"/>
  <c r="O343" i="17" s="1"/>
  <c r="N10" i="18"/>
  <c r="N14" i="18" s="1"/>
  <c r="AA301" i="19"/>
  <c r="C113" i="31"/>
  <c r="Q11" i="31"/>
  <c r="K121" i="31"/>
  <c r="H123" i="31"/>
  <c r="D179" i="31"/>
  <c r="D125" i="31"/>
  <c r="N131" i="31"/>
  <c r="Q154" i="31"/>
  <c r="AB155" i="31"/>
  <c r="D135" i="31"/>
  <c r="I207" i="31"/>
  <c r="N68" i="32"/>
  <c r="P68" i="32"/>
  <c r="N75" i="32"/>
  <c r="P75" i="32"/>
  <c r="Y120" i="5"/>
  <c r="Y401" i="5"/>
  <c r="Y45" i="5" s="1"/>
  <c r="Y46" i="5" s="1"/>
  <c r="CG106" i="14"/>
  <c r="CG111" i="14"/>
  <c r="T122" i="14"/>
  <c r="X124" i="14"/>
  <c r="X156" i="14" s="1"/>
  <c r="AB126" i="14"/>
  <c r="AB158" i="14" s="1"/>
  <c r="U129" i="14"/>
  <c r="W145" i="14"/>
  <c r="AU195" i="14"/>
  <c r="AU20" i="14" s="1"/>
  <c r="R318" i="14"/>
  <c r="AE351" i="14"/>
  <c r="AE383" i="14" s="1"/>
  <c r="AU481" i="14"/>
  <c r="AU46" i="14" s="1"/>
  <c r="AU48" i="14" s="1"/>
  <c r="G78" i="17"/>
  <c r="AA123" i="17"/>
  <c r="BA123" i="17" s="1"/>
  <c r="BQ125" i="17"/>
  <c r="AI199" i="17"/>
  <c r="P341" i="17"/>
  <c r="Q6" i="31"/>
  <c r="F118" i="31"/>
  <c r="R16" i="31"/>
  <c r="T19" i="31"/>
  <c r="S21" i="31"/>
  <c r="V31" i="31"/>
  <c r="V30" i="31"/>
  <c r="G191" i="31"/>
  <c r="S55" i="31"/>
  <c r="R80" i="31"/>
  <c r="R94" i="31"/>
  <c r="O99" i="31"/>
  <c r="R7" i="32"/>
  <c r="F103" i="32"/>
  <c r="S26" i="32"/>
  <c r="K113" i="32"/>
  <c r="P55" i="32"/>
  <c r="R58" i="32"/>
  <c r="Q66" i="32"/>
  <c r="I104" i="32"/>
  <c r="Z120" i="5"/>
  <c r="AV120" i="5" s="1"/>
  <c r="AY274" i="5"/>
  <c r="P267" i="5" s="1"/>
  <c r="AF25" i="14"/>
  <c r="CH106" i="14"/>
  <c r="CH111" i="14"/>
  <c r="CE112" i="14"/>
  <c r="V122" i="14"/>
  <c r="Y124" i="14"/>
  <c r="Y156" i="14" s="1"/>
  <c r="AC126" i="14"/>
  <c r="AC158" i="14" s="1"/>
  <c r="AC274" i="14"/>
  <c r="AC290" i="14" s="1"/>
  <c r="AC432" i="14" s="1"/>
  <c r="AV195" i="14"/>
  <c r="AV20" i="14" s="1"/>
  <c r="X353" i="14"/>
  <c r="X385" i="14" s="1"/>
  <c r="S416" i="14"/>
  <c r="Q416" i="14"/>
  <c r="R414" i="14"/>
  <c r="Q414" i="14"/>
  <c r="T413" i="14"/>
  <c r="O35" i="17"/>
  <c r="J99" i="17"/>
  <c r="J11" i="17" s="1"/>
  <c r="AB123" i="17"/>
  <c r="BB123" i="17" s="1"/>
  <c r="J205" i="18"/>
  <c r="J78" i="18" s="1"/>
  <c r="J221" i="18" s="1"/>
  <c r="Q281" i="18"/>
  <c r="Q38" i="18" s="1"/>
  <c r="M121" i="31"/>
  <c r="J123" i="31"/>
  <c r="T53" i="31"/>
  <c r="K126" i="31"/>
  <c r="K211" i="31"/>
  <c r="AB144" i="31"/>
  <c r="Q143" i="31"/>
  <c r="C116" i="31"/>
  <c r="R9" i="32"/>
  <c r="D98" i="32"/>
  <c r="P18" i="32"/>
  <c r="R21" i="32"/>
  <c r="Q60" i="32"/>
  <c r="J104" i="32"/>
  <c r="D773" i="35"/>
  <c r="BM369" i="5"/>
  <c r="AG25" i="14"/>
  <c r="CI106" i="14"/>
  <c r="CN110" i="14"/>
  <c r="AG131" i="14"/>
  <c r="AG163" i="14" s="1"/>
  <c r="AD274" i="14"/>
  <c r="AD290" i="14" s="1"/>
  <c r="AD432" i="14" s="1"/>
  <c r="AO386" i="14"/>
  <c r="AO36" i="14" s="1"/>
  <c r="AO38" i="14" s="1"/>
  <c r="K99" i="17"/>
  <c r="K11" i="17" s="1"/>
  <c r="K12" i="17" s="1"/>
  <c r="AC123" i="17"/>
  <c r="BC123" i="17" s="1"/>
  <c r="F137" i="17"/>
  <c r="I111" i="31"/>
  <c r="S9" i="31"/>
  <c r="E120" i="31"/>
  <c r="N121" i="31"/>
  <c r="J108" i="32"/>
  <c r="K104" i="32"/>
  <c r="R133" i="32"/>
  <c r="Q247" i="5"/>
  <c r="Q248" i="5" s="1"/>
  <c r="P322" i="5"/>
  <c r="P38" i="5" s="1"/>
  <c r="AX369" i="5"/>
  <c r="O364" i="5" s="1"/>
  <c r="F401" i="5"/>
  <c r="F45" i="5" s="1"/>
  <c r="F46" i="5" s="1"/>
  <c r="AH25" i="14"/>
  <c r="CS91" i="14"/>
  <c r="CM105" i="14"/>
  <c r="CJ106" i="14"/>
  <c r="CJ111" i="14"/>
  <c r="CG112" i="14"/>
  <c r="Y122" i="14"/>
  <c r="Y154" i="14" s="1"/>
  <c r="AA124" i="14"/>
  <c r="AA156" i="14" s="1"/>
  <c r="AE126" i="14"/>
  <c r="AE158" i="14" s="1"/>
  <c r="AQ195" i="14"/>
  <c r="AQ20" i="14" s="1"/>
  <c r="Q206" i="14"/>
  <c r="Q238" i="14" s="1"/>
  <c r="BJ330" i="14"/>
  <c r="G66" i="17"/>
  <c r="H67" i="5" s="1"/>
  <c r="G64" i="17"/>
  <c r="H65" i="5" s="1"/>
  <c r="L99" i="17"/>
  <c r="L11" i="17" s="1"/>
  <c r="P210" i="17"/>
  <c r="P24" i="17" s="1"/>
  <c r="P25" i="17" s="1"/>
  <c r="Z174" i="18"/>
  <c r="Z175" i="18" s="1"/>
  <c r="Y174" i="18"/>
  <c r="Y175" i="18" s="1"/>
  <c r="Y176" i="18" s="1"/>
  <c r="Y177" i="18" s="1"/>
  <c r="Y178" i="18" s="1"/>
  <c r="S176" i="19"/>
  <c r="S177" i="19" s="1"/>
  <c r="X265" i="19"/>
  <c r="X32" i="19" s="1"/>
  <c r="X33" i="19" s="1"/>
  <c r="X39" i="19" s="1"/>
  <c r="X34" i="19" s="1"/>
  <c r="R6" i="31"/>
  <c r="Q13" i="31"/>
  <c r="I118" i="31"/>
  <c r="S16" i="31"/>
  <c r="C122" i="31"/>
  <c r="Q20" i="31"/>
  <c r="Q77" i="31"/>
  <c r="T149" i="31"/>
  <c r="H117" i="31"/>
  <c r="AB152" i="31"/>
  <c r="P6" i="32"/>
  <c r="J96" i="32"/>
  <c r="R46" i="32"/>
  <c r="R53" i="32"/>
  <c r="Q55" i="32"/>
  <c r="P57" i="32"/>
  <c r="K417" i="5"/>
  <c r="K48" i="5" s="1"/>
  <c r="AI25" i="14"/>
  <c r="CK111" i="14"/>
  <c r="CH112" i="14"/>
  <c r="AA122" i="14"/>
  <c r="AA154" i="14" s="1"/>
  <c r="AB124" i="14"/>
  <c r="AB156" i="14" s="1"/>
  <c r="AF126" i="14"/>
  <c r="AF158" i="14" s="1"/>
  <c r="Q130" i="14"/>
  <c r="S206" i="14"/>
  <c r="BI329" i="14"/>
  <c r="BI424" i="14"/>
  <c r="BL332" i="14"/>
  <c r="C12" i="17"/>
  <c r="H62" i="17"/>
  <c r="I63" i="5" s="1"/>
  <c r="Y124" i="17"/>
  <c r="AY124" i="17" s="1"/>
  <c r="AZ112" i="17"/>
  <c r="AM112" i="17"/>
  <c r="O33" i="18"/>
  <c r="O39" i="18" s="1"/>
  <c r="J302" i="19"/>
  <c r="J303" i="19" s="1"/>
  <c r="J301" i="19"/>
  <c r="J118" i="31"/>
  <c r="N211" i="31"/>
  <c r="AB149" i="31"/>
  <c r="S9" i="32"/>
  <c r="R16" i="32"/>
  <c r="Q18" i="32"/>
  <c r="L108" i="32"/>
  <c r="S53" i="32"/>
  <c r="M301" i="18"/>
  <c r="M302" i="18" s="1"/>
  <c r="M303" i="18" s="1"/>
  <c r="Q161" i="31"/>
  <c r="AB162" i="31"/>
  <c r="B95" i="32"/>
  <c r="P8" i="32"/>
  <c r="N15" i="32"/>
  <c r="P15" i="32"/>
  <c r="C107" i="32"/>
  <c r="N52" i="32"/>
  <c r="P52" i="32"/>
  <c r="L111" i="32"/>
  <c r="J95" i="32"/>
  <c r="D103" i="32"/>
  <c r="AY7" i="14"/>
  <c r="AK25" i="14"/>
  <c r="CF102" i="14"/>
  <c r="CC108" i="14"/>
  <c r="CM111" i="14"/>
  <c r="AD124" i="14"/>
  <c r="AD156" i="14" s="1"/>
  <c r="S130" i="14"/>
  <c r="AZ164" i="14"/>
  <c r="BK333" i="14"/>
  <c r="I7" i="17"/>
  <c r="S35" i="17"/>
  <c r="Y128" i="17"/>
  <c r="AY128" i="17" s="1"/>
  <c r="AM110" i="17"/>
  <c r="BG368" i="17"/>
  <c r="T366" i="17" s="1"/>
  <c r="T430" i="17" s="1"/>
  <c r="AC51" i="18"/>
  <c r="L302" i="19"/>
  <c r="L303" i="19" s="1"/>
  <c r="L301" i="19"/>
  <c r="T9" i="31"/>
  <c r="F115" i="31"/>
  <c r="R13" i="31"/>
  <c r="T14" i="31"/>
  <c r="S30" i="31"/>
  <c r="I186" i="31"/>
  <c r="M107" i="31"/>
  <c r="K109" i="31"/>
  <c r="C95" i="32"/>
  <c r="I98" i="32"/>
  <c r="M102" i="32"/>
  <c r="I106" i="32"/>
  <c r="M227" i="5"/>
  <c r="M28" i="5" s="1"/>
  <c r="AZ7" i="14"/>
  <c r="AL25" i="14"/>
  <c r="CS92" i="14"/>
  <c r="CD108" i="14"/>
  <c r="S120" i="14"/>
  <c r="AF124" i="14"/>
  <c r="AF156" i="14" s="1"/>
  <c r="T130" i="14"/>
  <c r="BB195" i="14"/>
  <c r="BB20" i="14" s="1"/>
  <c r="Q207" i="14"/>
  <c r="Q239" i="14" s="1"/>
  <c r="BP344" i="14"/>
  <c r="H64" i="17"/>
  <c r="I65" i="5" s="1"/>
  <c r="BG273" i="17"/>
  <c r="T266" i="17" s="1"/>
  <c r="P342" i="17"/>
  <c r="P343" i="17" s="1"/>
  <c r="AC135" i="18"/>
  <c r="AB135" i="18"/>
  <c r="Z22" i="18"/>
  <c r="R154" i="18"/>
  <c r="R25" i="18" s="1"/>
  <c r="S175" i="19"/>
  <c r="M301" i="19"/>
  <c r="M302" i="19" s="1"/>
  <c r="M303" i="19" s="1"/>
  <c r="M304" i="19" s="1"/>
  <c r="T73" i="31"/>
  <c r="S143" i="31"/>
  <c r="L109" i="31"/>
  <c r="S4" i="32"/>
  <c r="D95" i="32"/>
  <c r="B97" i="32"/>
  <c r="J98" i="32"/>
  <c r="G100" i="32"/>
  <c r="N45" i="32"/>
  <c r="P45" i="32"/>
  <c r="J101" i="32"/>
  <c r="O417" i="5"/>
  <c r="O48" i="5" s="1"/>
  <c r="T25" i="14"/>
  <c r="AP25" i="14"/>
  <c r="BI25" i="14"/>
  <c r="CE108" i="14"/>
  <c r="T120" i="14"/>
  <c r="AG124" i="14"/>
  <c r="AG156" i="14" s="1"/>
  <c r="AD127" i="14"/>
  <c r="AD159" i="14" s="1"/>
  <c r="W130" i="14"/>
  <c r="Y463" i="14"/>
  <c r="AD120" i="17"/>
  <c r="BD120" i="17" s="1"/>
  <c r="Y121" i="17"/>
  <c r="AY121" i="17" s="1"/>
  <c r="AA128" i="17"/>
  <c r="BA128" i="17" s="1"/>
  <c r="X246" i="17"/>
  <c r="C174" i="18"/>
  <c r="C175" i="18" s="1"/>
  <c r="Q68" i="31"/>
  <c r="M109" i="31"/>
  <c r="AB159" i="31"/>
  <c r="Q8" i="32"/>
  <c r="P10" i="32"/>
  <c r="S11" i="32"/>
  <c r="L117" i="32"/>
  <c r="F101" i="32"/>
  <c r="N6" i="33"/>
  <c r="D762" i="35"/>
  <c r="L401" i="5"/>
  <c r="L45" i="5" s="1"/>
  <c r="L46" i="5" s="1"/>
  <c r="P417" i="5"/>
  <c r="P48" i="5" s="1"/>
  <c r="BB7" i="14"/>
  <c r="R25" i="14"/>
  <c r="AN25" i="14"/>
  <c r="BT60" i="14"/>
  <c r="CL107" i="14"/>
  <c r="CF109" i="14"/>
  <c r="CI113" i="14"/>
  <c r="S123" i="14"/>
  <c r="AE127" i="14"/>
  <c r="AE159" i="14" s="1"/>
  <c r="X130" i="14"/>
  <c r="X162" i="14" s="1"/>
  <c r="BP120" i="14"/>
  <c r="AK270" i="14"/>
  <c r="AK286" i="14" s="1"/>
  <c r="AB266" i="14"/>
  <c r="AB282" i="14" s="1"/>
  <c r="AB424" i="14" s="1"/>
  <c r="Z121" i="17"/>
  <c r="AZ121" i="17" s="1"/>
  <c r="V416" i="17"/>
  <c r="M154" i="19"/>
  <c r="D97" i="32"/>
  <c r="L98" i="32"/>
  <c r="B98" i="32"/>
  <c r="N227" i="5"/>
  <c r="N28" i="5" s="1"/>
  <c r="P306" i="5"/>
  <c r="P35" i="5" s="1"/>
  <c r="P36" i="5" s="1"/>
  <c r="BM250" i="14"/>
  <c r="BU61" i="14"/>
  <c r="BU62" i="14"/>
  <c r="BU67" i="14"/>
  <c r="CS93" i="14"/>
  <c r="CM107" i="14"/>
  <c r="T123" i="14"/>
  <c r="AF127" i="14"/>
  <c r="AF159" i="14" s="1"/>
  <c r="AL274" i="14"/>
  <c r="AL290" i="14" s="1"/>
  <c r="AL337" i="14" s="1"/>
  <c r="AT243" i="14"/>
  <c r="AM386" i="14"/>
  <c r="AM36" i="14" s="1"/>
  <c r="AM38" i="14" s="1"/>
  <c r="U463" i="14"/>
  <c r="AW56" i="17"/>
  <c r="Y246" i="17"/>
  <c r="Y247" i="17" s="1"/>
  <c r="Y248" i="17" s="1"/>
  <c r="Y249" i="17" s="1"/>
  <c r="Y321" i="17"/>
  <c r="AC295" i="19"/>
  <c r="AC288" i="19"/>
  <c r="O58" i="19"/>
  <c r="O9" i="19" s="1"/>
  <c r="O10" i="19" s="1"/>
  <c r="O14" i="19" s="1"/>
  <c r="X74" i="19"/>
  <c r="X12" i="19" s="1"/>
  <c r="M108" i="31"/>
  <c r="R68" i="31"/>
  <c r="L113" i="32"/>
  <c r="X125" i="17"/>
  <c r="AX125" i="17" s="1"/>
  <c r="BP125" i="17" s="1"/>
  <c r="AB128" i="17"/>
  <c r="BB128" i="17" s="1"/>
  <c r="J416" i="17"/>
  <c r="J47" i="17" s="1"/>
  <c r="L10" i="18"/>
  <c r="L14" i="18" s="1"/>
  <c r="M33" i="18"/>
  <c r="M39" i="18" s="1"/>
  <c r="F154" i="18"/>
  <c r="F25" i="18" s="1"/>
  <c r="C107" i="31"/>
  <c r="S35" i="31"/>
  <c r="T39" i="31"/>
  <c r="Q86" i="31"/>
  <c r="T92" i="31"/>
  <c r="Q98" i="31"/>
  <c r="T99" i="31"/>
  <c r="G211" i="31"/>
  <c r="C110" i="31"/>
  <c r="J207" i="31"/>
  <c r="F114" i="32"/>
  <c r="M104" i="32"/>
  <c r="K106" i="32"/>
  <c r="R55" i="32"/>
  <c r="Q57" i="32"/>
  <c r="Q87" i="32"/>
  <c r="F111" i="32"/>
  <c r="C113" i="32"/>
  <c r="N4" i="33"/>
  <c r="F4" i="33"/>
  <c r="AE353" i="14"/>
  <c r="AE385" i="14" s="1"/>
  <c r="U363" i="14"/>
  <c r="AR481" i="14"/>
  <c r="AR46" i="14" s="1"/>
  <c r="AR48" i="14" s="1"/>
  <c r="AT481" i="14"/>
  <c r="AT46" i="14" s="1"/>
  <c r="AT48" i="14" s="1"/>
  <c r="L7" i="17"/>
  <c r="G59" i="17"/>
  <c r="AA121" i="17"/>
  <c r="BA121" i="17" s="1"/>
  <c r="Y125" i="17"/>
  <c r="AY125" i="17" s="1"/>
  <c r="AC128" i="17"/>
  <c r="BC128" i="17" s="1"/>
  <c r="E115" i="17"/>
  <c r="E16" i="17" s="1"/>
  <c r="BQ127" i="17"/>
  <c r="K416" i="17"/>
  <c r="K47" i="17" s="1"/>
  <c r="M10" i="18"/>
  <c r="M14" i="18" s="1"/>
  <c r="N33" i="18"/>
  <c r="N39" i="18" s="1"/>
  <c r="U281" i="19"/>
  <c r="U38" i="19" s="1"/>
  <c r="T6" i="31"/>
  <c r="Q10" i="31"/>
  <c r="H132" i="31"/>
  <c r="H186" i="31"/>
  <c r="T33" i="31"/>
  <c r="O48" i="31"/>
  <c r="R50" i="31"/>
  <c r="V56" i="31"/>
  <c r="S65" i="31"/>
  <c r="Q67" i="31"/>
  <c r="M211" i="31"/>
  <c r="H211" i="31"/>
  <c r="F108" i="31"/>
  <c r="N5" i="32"/>
  <c r="R8" i="32"/>
  <c r="P29" i="32"/>
  <c r="S30" i="32"/>
  <c r="P40" i="32"/>
  <c r="Q45" i="32"/>
  <c r="R50" i="32"/>
  <c r="N54" i="32"/>
  <c r="R87" i="32"/>
  <c r="E98" i="32"/>
  <c r="M99" i="32"/>
  <c r="I101" i="32"/>
  <c r="C103" i="32"/>
  <c r="B110" i="32"/>
  <c r="G111" i="32"/>
  <c r="E4" i="33"/>
  <c r="AI353" i="14"/>
  <c r="AI385" i="14" s="1"/>
  <c r="Q366" i="14"/>
  <c r="BO459" i="14"/>
  <c r="K45" i="17"/>
  <c r="G57" i="17"/>
  <c r="AC121" i="17"/>
  <c r="BC121" i="17" s="1"/>
  <c r="AE128" i="17"/>
  <c r="BE128" i="17" s="1"/>
  <c r="Q342" i="17"/>
  <c r="O10" i="18"/>
  <c r="O14" i="18" s="1"/>
  <c r="P33" i="18"/>
  <c r="P39" i="18" s="1"/>
  <c r="W281" i="19"/>
  <c r="W38" i="19" s="1"/>
  <c r="N108" i="31"/>
  <c r="R8" i="31"/>
  <c r="N113" i="31"/>
  <c r="V48" i="31"/>
  <c r="C127" i="31"/>
  <c r="Q93" i="31"/>
  <c r="O93" i="31"/>
  <c r="F132" i="31"/>
  <c r="R98" i="31"/>
  <c r="T143" i="31"/>
  <c r="K122" i="31"/>
  <c r="L207" i="31"/>
  <c r="N22" i="32"/>
  <c r="R27" i="32"/>
  <c r="D116" i="32"/>
  <c r="M117" i="32"/>
  <c r="D105" i="32"/>
  <c r="Q52" i="32"/>
  <c r="N82" i="32"/>
  <c r="Q89" i="32"/>
  <c r="K96" i="32"/>
  <c r="G98" i="32"/>
  <c r="K101" i="32"/>
  <c r="M114" i="32"/>
  <c r="S366" i="14"/>
  <c r="V463" i="14"/>
  <c r="L45" i="17"/>
  <c r="V99" i="17"/>
  <c r="V11" i="17" s="1"/>
  <c r="V12" i="17" s="1"/>
  <c r="AD121" i="17"/>
  <c r="BD121" i="17" s="1"/>
  <c r="X226" i="17"/>
  <c r="X27" i="17" s="1"/>
  <c r="AS273" i="17"/>
  <c r="F263" i="17" s="1"/>
  <c r="BO273" i="17"/>
  <c r="N321" i="17"/>
  <c r="N37" i="17" s="1"/>
  <c r="Q33" i="18"/>
  <c r="Q39" i="18" s="1"/>
  <c r="P174" i="18"/>
  <c r="P175" i="18" s="1"/>
  <c r="P176" i="18" s="1"/>
  <c r="P177" i="18" s="1"/>
  <c r="C190" i="31"/>
  <c r="Q34" i="31"/>
  <c r="O34" i="31"/>
  <c r="M116" i="31"/>
  <c r="Q64" i="31"/>
  <c r="T65" i="31"/>
  <c r="R67" i="31"/>
  <c r="D127" i="31"/>
  <c r="Q166" i="31"/>
  <c r="AB167" i="31"/>
  <c r="C111" i="32"/>
  <c r="J114" i="32"/>
  <c r="P31" i="32"/>
  <c r="N42" i="32"/>
  <c r="P42" i="32"/>
  <c r="H103" i="32"/>
  <c r="K108" i="32"/>
  <c r="G110" i="32"/>
  <c r="L96" i="32"/>
  <c r="L101" i="32"/>
  <c r="G113" i="32"/>
  <c r="U366" i="14"/>
  <c r="W463" i="14"/>
  <c r="V115" i="17"/>
  <c r="V16" i="17" s="1"/>
  <c r="W226" i="17"/>
  <c r="W27" i="17" s="1"/>
  <c r="O74" i="19"/>
  <c r="O12" i="19" s="1"/>
  <c r="H124" i="31"/>
  <c r="C131" i="31"/>
  <c r="Q29" i="31"/>
  <c r="D136" i="31"/>
  <c r="N116" i="31"/>
  <c r="Q54" i="31"/>
  <c r="S57" i="31"/>
  <c r="V60" i="31"/>
  <c r="T60" i="31"/>
  <c r="Q88" i="31"/>
  <c r="T96" i="31"/>
  <c r="E121" i="31"/>
  <c r="N207" i="31"/>
  <c r="T167" i="31"/>
  <c r="I191" i="31"/>
  <c r="B106" i="32"/>
  <c r="R22" i="32"/>
  <c r="S27" i="32"/>
  <c r="S38" i="32"/>
  <c r="C100" i="32"/>
  <c r="F105" i="32"/>
  <c r="R52" i="32"/>
  <c r="R82" i="32"/>
  <c r="N86" i="32"/>
  <c r="M96" i="32"/>
  <c r="C105" i="32"/>
  <c r="Q137" i="32"/>
  <c r="H108" i="32"/>
  <c r="G210" i="17"/>
  <c r="U305" i="17"/>
  <c r="U34" i="17" s="1"/>
  <c r="U35" i="17" s="1"/>
  <c r="I134" i="31"/>
  <c r="E136" i="31"/>
  <c r="D101" i="32"/>
  <c r="C106" i="32"/>
  <c r="L107" i="32"/>
  <c r="I109" i="32"/>
  <c r="L114" i="32"/>
  <c r="G116" i="32"/>
  <c r="D118" i="32"/>
  <c r="I110" i="32"/>
  <c r="N79" i="32"/>
  <c r="M116" i="32"/>
  <c r="D100" i="32"/>
  <c r="I108" i="32"/>
  <c r="R369" i="14"/>
  <c r="S7" i="17"/>
  <c r="T35" i="17"/>
  <c r="P99" i="17"/>
  <c r="P11" i="17" s="1"/>
  <c r="X115" i="17"/>
  <c r="X16" i="17" s="1"/>
  <c r="Q305" i="17"/>
  <c r="Q34" i="17" s="1"/>
  <c r="Q35" i="17" s="1"/>
  <c r="I154" i="18"/>
  <c r="I25" i="18" s="1"/>
  <c r="X281" i="18"/>
  <c r="X38" i="18" s="1"/>
  <c r="T74" i="19"/>
  <c r="S265" i="19"/>
  <c r="S32" i="19" s="1"/>
  <c r="S33" i="19" s="1"/>
  <c r="S39" i="19" s="1"/>
  <c r="Y281" i="19"/>
  <c r="Y38" i="19" s="1"/>
  <c r="Y34" i="19" s="1"/>
  <c r="J134" i="31"/>
  <c r="F190" i="31"/>
  <c r="R34" i="31"/>
  <c r="J113" i="31"/>
  <c r="H115" i="31"/>
  <c r="Q163" i="31"/>
  <c r="AB164" i="31"/>
  <c r="E101" i="32"/>
  <c r="P19" i="32"/>
  <c r="E118" i="32"/>
  <c r="S50" i="32"/>
  <c r="S70" i="32"/>
  <c r="P79" i="32"/>
  <c r="F95" i="32"/>
  <c r="E100" i="32"/>
  <c r="I103" i="32"/>
  <c r="E105" i="32"/>
  <c r="M5" i="33"/>
  <c r="S369" i="14"/>
  <c r="R25" i="17"/>
  <c r="Q99" i="17"/>
  <c r="Q11" i="17" s="1"/>
  <c r="Q12" i="17" s="1"/>
  <c r="U115" i="17"/>
  <c r="U16" i="17" s="1"/>
  <c r="W305" i="17"/>
  <c r="W34" i="17" s="1"/>
  <c r="W35" i="17" s="1"/>
  <c r="M154" i="18"/>
  <c r="M25" i="18" s="1"/>
  <c r="E281" i="18"/>
  <c r="E38" i="18" s="1"/>
  <c r="R74" i="19"/>
  <c r="R12" i="19" s="1"/>
  <c r="F131" i="31"/>
  <c r="R29" i="31"/>
  <c r="T30" i="31"/>
  <c r="K134" i="31"/>
  <c r="G136" i="31"/>
  <c r="I115" i="31"/>
  <c r="V50" i="31"/>
  <c r="R54" i="31"/>
  <c r="O81" i="31"/>
  <c r="R88" i="31"/>
  <c r="I99" i="32"/>
  <c r="Q19" i="32"/>
  <c r="K109" i="32"/>
  <c r="Q24" i="32"/>
  <c r="D113" i="32"/>
  <c r="I116" i="32"/>
  <c r="F118" i="32"/>
  <c r="Q79" i="32"/>
  <c r="Q84" i="32"/>
  <c r="Q86" i="32"/>
  <c r="G95" i="32"/>
  <c r="C97" i="32"/>
  <c r="F100" i="32"/>
  <c r="C102" i="32"/>
  <c r="N5" i="33"/>
  <c r="T369" i="14"/>
  <c r="BE481" i="14"/>
  <c r="BE46" i="14" s="1"/>
  <c r="BE48" i="14" s="1"/>
  <c r="G60" i="17"/>
  <c r="E99" i="17"/>
  <c r="E11" i="17" s="1"/>
  <c r="E12" i="17" s="1"/>
  <c r="AE129" i="17"/>
  <c r="Y130" i="17"/>
  <c r="AY130" i="17" s="1"/>
  <c r="Q321" i="17"/>
  <c r="Q37" i="17" s="1"/>
  <c r="U10" i="18"/>
  <c r="U14" i="18" s="1"/>
  <c r="AC134" i="18"/>
  <c r="M281" i="18"/>
  <c r="M38" i="18" s="1"/>
  <c r="L281" i="18"/>
  <c r="L38" i="18" s="1"/>
  <c r="J281" i="18"/>
  <c r="J38" i="18" s="1"/>
  <c r="F281" i="18"/>
  <c r="F38" i="18" s="1"/>
  <c r="Z287" i="19"/>
  <c r="Z288" i="19"/>
  <c r="U74" i="19"/>
  <c r="V74" i="19"/>
  <c r="U265" i="19"/>
  <c r="L107" i="31"/>
  <c r="O17" i="31"/>
  <c r="G126" i="31"/>
  <c r="S25" i="31"/>
  <c r="G110" i="31"/>
  <c r="J115" i="31"/>
  <c r="D107" i="31"/>
  <c r="M127" i="31"/>
  <c r="G101" i="32"/>
  <c r="F106" i="32"/>
  <c r="B108" i="32"/>
  <c r="P21" i="32"/>
  <c r="N21" i="32"/>
  <c r="L109" i="32"/>
  <c r="Q27" i="32"/>
  <c r="G118" i="32"/>
  <c r="P81" i="32"/>
  <c r="N81" i="32"/>
  <c r="H60" i="17"/>
  <c r="F99" i="17"/>
  <c r="B96" i="17" s="1"/>
  <c r="C97" i="5" s="1"/>
  <c r="AB126" i="17"/>
  <c r="V10" i="18"/>
  <c r="V14" i="18" s="1"/>
  <c r="AC260" i="18"/>
  <c r="O281" i="18"/>
  <c r="O38" i="18" s="1"/>
  <c r="N281" i="18"/>
  <c r="N38" i="18" s="1"/>
  <c r="AA295" i="19"/>
  <c r="AA288" i="19"/>
  <c r="I114" i="31"/>
  <c r="Q21" i="31"/>
  <c r="M124" i="31"/>
  <c r="T25" i="31"/>
  <c r="Q31" i="31"/>
  <c r="R49" i="31"/>
  <c r="Q51" i="31"/>
  <c r="V57" i="31"/>
  <c r="N125" i="31"/>
  <c r="R78" i="31"/>
  <c r="T81" i="31"/>
  <c r="Q85" i="31"/>
  <c r="M120" i="31"/>
  <c r="Q90" i="31"/>
  <c r="C117" i="31"/>
  <c r="D123" i="31"/>
  <c r="N127" i="31"/>
  <c r="C136" i="31"/>
  <c r="G137" i="31"/>
  <c r="B103" i="32"/>
  <c r="L104" i="32"/>
  <c r="G106" i="32"/>
  <c r="C108" i="32"/>
  <c r="I111" i="32"/>
  <c r="F113" i="32"/>
  <c r="S29" i="32"/>
  <c r="R31" i="32"/>
  <c r="N37" i="32"/>
  <c r="P71" i="32"/>
  <c r="S72" i="32"/>
  <c r="R74" i="32"/>
  <c r="I95" i="32"/>
  <c r="B99" i="32"/>
  <c r="H100" i="32"/>
  <c r="E102" i="32"/>
  <c r="D107" i="32"/>
  <c r="Y123" i="17"/>
  <c r="AY123" i="17" s="1"/>
  <c r="AC126" i="17"/>
  <c r="BC126" i="17" s="1"/>
  <c r="BQ119" i="17"/>
  <c r="C136" i="17"/>
  <c r="D137" i="5" s="1"/>
  <c r="U416" i="17"/>
  <c r="U47" i="17" s="1"/>
  <c r="W10" i="18"/>
  <c r="W14" i="18" s="1"/>
  <c r="P281" i="18"/>
  <c r="P38" i="18" s="1"/>
  <c r="AB295" i="19"/>
  <c r="AB288" i="19"/>
  <c r="N58" i="19"/>
  <c r="N9" i="19" s="1"/>
  <c r="N10" i="19" s="1"/>
  <c r="N14" i="19" s="1"/>
  <c r="J154" i="19"/>
  <c r="J25" i="19" s="1"/>
  <c r="J114" i="31"/>
  <c r="T17" i="31"/>
  <c r="N124" i="31"/>
  <c r="I180" i="31"/>
  <c r="I126" i="31"/>
  <c r="Q26" i="31"/>
  <c r="I131" i="31"/>
  <c r="S29" i="31"/>
  <c r="S42" i="31"/>
  <c r="T47" i="31"/>
  <c r="V52" i="31"/>
  <c r="R73" i="31"/>
  <c r="O80" i="31"/>
  <c r="Q80" i="31"/>
  <c r="S88" i="31"/>
  <c r="V168" i="31"/>
  <c r="V167" i="31"/>
  <c r="P11" i="32"/>
  <c r="L99" i="32"/>
  <c r="H106" i="32"/>
  <c r="R106" i="32" s="1"/>
  <c r="D108" i="32"/>
  <c r="J111" i="32"/>
  <c r="C115" i="32"/>
  <c r="M98" i="32"/>
  <c r="R42" i="32"/>
  <c r="R62" i="32"/>
  <c r="Q64" i="32"/>
  <c r="R67" i="32"/>
  <c r="N72" i="32"/>
  <c r="R86" i="32"/>
  <c r="P127" i="32"/>
  <c r="I100" i="32"/>
  <c r="D19" i="33"/>
  <c r="T58" i="19"/>
  <c r="T9" i="19" s="1"/>
  <c r="T10" i="19" s="1"/>
  <c r="T14" i="19" s="1"/>
  <c r="G74" i="19"/>
  <c r="G12" i="19" s="1"/>
  <c r="D176" i="19"/>
  <c r="D177" i="19" s="1"/>
  <c r="D178" i="19" s="1"/>
  <c r="F265" i="19"/>
  <c r="F32" i="19" s="1"/>
  <c r="F33" i="19" s="1"/>
  <c r="F39" i="19" s="1"/>
  <c r="L281" i="19"/>
  <c r="L38" i="19" s="1"/>
  <c r="G107" i="31"/>
  <c r="C109" i="31"/>
  <c r="S8" i="31"/>
  <c r="R10" i="31"/>
  <c r="D117" i="31"/>
  <c r="G120" i="31"/>
  <c r="D122" i="31"/>
  <c r="L123" i="31"/>
  <c r="Q25" i="31"/>
  <c r="V44" i="31"/>
  <c r="R51" i="31"/>
  <c r="S67" i="31"/>
  <c r="Q69" i="31"/>
  <c r="H119" i="31"/>
  <c r="Q87" i="31"/>
  <c r="R90" i="31"/>
  <c r="T93" i="31"/>
  <c r="R95" i="31"/>
  <c r="E107" i="31"/>
  <c r="AB151" i="31"/>
  <c r="E97" i="32"/>
  <c r="L103" i="32"/>
  <c r="F110" i="32"/>
  <c r="B112" i="32"/>
  <c r="S42" i="32"/>
  <c r="Q44" i="32"/>
  <c r="F107" i="32"/>
  <c r="P51" i="32"/>
  <c r="I115" i="32"/>
  <c r="R63" i="32"/>
  <c r="R68" i="32"/>
  <c r="P70" i="32"/>
  <c r="R73" i="32"/>
  <c r="S76" i="32"/>
  <c r="P80" i="32"/>
  <c r="Q83" i="32"/>
  <c r="Q88" i="32"/>
  <c r="J100" i="32"/>
  <c r="M103" i="32"/>
  <c r="G105" i="32"/>
  <c r="H113" i="32"/>
  <c r="J116" i="32"/>
  <c r="C118" i="32"/>
  <c r="Q10" i="18"/>
  <c r="Q14" i="18" s="1"/>
  <c r="H74" i="19"/>
  <c r="H12" i="19" s="1"/>
  <c r="M281" i="19"/>
  <c r="M38" i="19" s="1"/>
  <c r="H107" i="31"/>
  <c r="D109" i="31"/>
  <c r="J110" i="31"/>
  <c r="E117" i="31"/>
  <c r="H120" i="31"/>
  <c r="E122" i="31"/>
  <c r="M123" i="31"/>
  <c r="V43" i="31"/>
  <c r="Q40" i="31"/>
  <c r="S54" i="31"/>
  <c r="R56" i="31"/>
  <c r="S59" i="31"/>
  <c r="R64" i="31"/>
  <c r="N109" i="31"/>
  <c r="Q79" i="31"/>
  <c r="E116" i="31"/>
  <c r="S85" i="31"/>
  <c r="M122" i="31"/>
  <c r="Q92" i="31"/>
  <c r="D134" i="31"/>
  <c r="C115" i="31"/>
  <c r="K95" i="32"/>
  <c r="F97" i="32"/>
  <c r="M108" i="32"/>
  <c r="M113" i="32"/>
  <c r="G115" i="32"/>
  <c r="M118" i="32"/>
  <c r="Q39" i="32"/>
  <c r="U85" i="32"/>
  <c r="K97" i="32"/>
  <c r="G102" i="32"/>
  <c r="M111" i="32"/>
  <c r="I113" i="32"/>
  <c r="K116" i="32"/>
  <c r="U154" i="18"/>
  <c r="U25" i="18" s="1"/>
  <c r="I107" i="31"/>
  <c r="E109" i="31"/>
  <c r="K110" i="31"/>
  <c r="H112" i="31"/>
  <c r="I120" i="31"/>
  <c r="F122" i="31"/>
  <c r="N123" i="31"/>
  <c r="E127" i="31"/>
  <c r="V41" i="31"/>
  <c r="O59" i="31"/>
  <c r="O63" i="31"/>
  <c r="E137" i="31"/>
  <c r="V99" i="31"/>
  <c r="G97" i="32"/>
  <c r="K100" i="32"/>
  <c r="N17" i="32"/>
  <c r="I105" i="32"/>
  <c r="H110" i="32"/>
  <c r="L95" i="32"/>
  <c r="S47" i="32"/>
  <c r="D109" i="32"/>
  <c r="K115" i="32"/>
  <c r="Q75" i="32"/>
  <c r="U90" i="32"/>
  <c r="P85" i="32"/>
  <c r="C96" i="32"/>
  <c r="D99" i="32"/>
  <c r="L116" i="32"/>
  <c r="L4" i="33"/>
  <c r="AE50" i="18"/>
  <c r="X154" i="18"/>
  <c r="X25" i="18" s="1"/>
  <c r="J74" i="19"/>
  <c r="J12" i="19" s="1"/>
  <c r="F109" i="31"/>
  <c r="T8" i="31"/>
  <c r="R15" i="31"/>
  <c r="J120" i="31"/>
  <c r="G122" i="31"/>
  <c r="T21" i="31"/>
  <c r="J125" i="31"/>
  <c r="F127" i="31"/>
  <c r="T49" i="31"/>
  <c r="V59" i="31"/>
  <c r="R61" i="31"/>
  <c r="T67" i="31"/>
  <c r="F137" i="31"/>
  <c r="C118" i="31"/>
  <c r="R5" i="32"/>
  <c r="N7" i="32"/>
  <c r="C104" i="32"/>
  <c r="J105" i="32"/>
  <c r="Q25" i="32"/>
  <c r="Q30" i="32"/>
  <c r="I112" i="32"/>
  <c r="N59" i="32"/>
  <c r="N77" i="32"/>
  <c r="D96" i="32"/>
  <c r="E99" i="32"/>
  <c r="D115" i="32"/>
  <c r="T10" i="18"/>
  <c r="T14" i="18" s="1"/>
  <c r="S154" i="18"/>
  <c r="S25" i="18" s="1"/>
  <c r="K74" i="19"/>
  <c r="K107" i="31"/>
  <c r="G109" i="31"/>
  <c r="M110" i="31"/>
  <c r="J112" i="31"/>
  <c r="M115" i="31"/>
  <c r="H122" i="31"/>
  <c r="K125" i="31"/>
  <c r="G127" i="31"/>
  <c r="N128" i="31"/>
  <c r="Q45" i="31"/>
  <c r="S51" i="31"/>
  <c r="T59" i="31"/>
  <c r="V65" i="31"/>
  <c r="S77" i="31"/>
  <c r="R97" i="31"/>
  <c r="C112" i="31"/>
  <c r="E181" i="31"/>
  <c r="P4" i="32"/>
  <c r="S18" i="32"/>
  <c r="J110" i="32"/>
  <c r="N27" i="32"/>
  <c r="J115" i="32"/>
  <c r="J97" i="32"/>
  <c r="P56" i="32"/>
  <c r="Q85" i="32"/>
  <c r="C112" i="32"/>
  <c r="B117" i="32"/>
  <c r="H154" i="18"/>
  <c r="H25" i="18" s="1"/>
  <c r="Z154" i="18"/>
  <c r="Z25" i="18" s="1"/>
  <c r="H109" i="31"/>
  <c r="N110" i="31"/>
  <c r="K112" i="31"/>
  <c r="N115" i="31"/>
  <c r="I122" i="31"/>
  <c r="D124" i="31"/>
  <c r="L125" i="31"/>
  <c r="H127" i="31"/>
  <c r="V46" i="31"/>
  <c r="N114" i="31"/>
  <c r="J124" i="31"/>
  <c r="T64" i="31"/>
  <c r="H121" i="31"/>
  <c r="J107" i="31"/>
  <c r="AB148" i="31"/>
  <c r="C121" i="31"/>
  <c r="F181" i="31"/>
  <c r="S5" i="32"/>
  <c r="S13" i="32"/>
  <c r="E104" i="32"/>
  <c r="S23" i="32"/>
  <c r="C114" i="32"/>
  <c r="P38" i="32"/>
  <c r="P48" i="32"/>
  <c r="S57" i="32"/>
  <c r="R59" i="32"/>
  <c r="P67" i="32"/>
  <c r="R70" i="32"/>
  <c r="S78" i="32"/>
  <c r="F96" i="32"/>
  <c r="L105" i="32"/>
  <c r="D112" i="32"/>
  <c r="F115" i="32"/>
  <c r="H118" i="32"/>
  <c r="G154" i="18"/>
  <c r="G25" i="18" s="1"/>
  <c r="M74" i="19"/>
  <c r="M12" i="19" s="1"/>
  <c r="T138" i="19"/>
  <c r="T22" i="19" s="1"/>
  <c r="X154" i="19"/>
  <c r="X25" i="19" s="1"/>
  <c r="R281" i="19"/>
  <c r="R38" i="19" s="1"/>
  <c r="I109" i="31"/>
  <c r="L112" i="31"/>
  <c r="G114" i="31"/>
  <c r="Q17" i="31"/>
  <c r="E124" i="31"/>
  <c r="M125" i="31"/>
  <c r="I127" i="31"/>
  <c r="T28" i="31"/>
  <c r="V51" i="31"/>
  <c r="K124" i="31"/>
  <c r="S87" i="31"/>
  <c r="T90" i="31"/>
  <c r="C130" i="31"/>
  <c r="G181" i="31"/>
  <c r="S8" i="32"/>
  <c r="Q12" i="32"/>
  <c r="P14" i="32"/>
  <c r="L110" i="32"/>
  <c r="R25" i="32"/>
  <c r="U27" i="32"/>
  <c r="R30" i="32"/>
  <c r="K102" i="32"/>
  <c r="P53" i="32"/>
  <c r="I117" i="32"/>
  <c r="P64" i="32"/>
  <c r="S83" i="32"/>
  <c r="S88" i="32"/>
  <c r="R126" i="32"/>
  <c r="C101" i="32"/>
  <c r="M105" i="32"/>
  <c r="C109" i="32"/>
  <c r="C117" i="32"/>
  <c r="I118" i="32"/>
  <c r="E58" i="19"/>
  <c r="E9" i="19" s="1"/>
  <c r="E10" i="19" s="1"/>
  <c r="E14" i="19" s="1"/>
  <c r="U138" i="19"/>
  <c r="S281" i="19"/>
  <c r="S38" i="19" s="1"/>
  <c r="J109" i="31"/>
  <c r="D111" i="31"/>
  <c r="M112" i="31"/>
  <c r="H114" i="31"/>
  <c r="O14" i="31"/>
  <c r="E119" i="31"/>
  <c r="F124" i="31"/>
  <c r="J127" i="31"/>
  <c r="M130" i="31"/>
  <c r="R30" i="31"/>
  <c r="Q42" i="31"/>
  <c r="S43" i="31"/>
  <c r="R45" i="31"/>
  <c r="S48" i="31"/>
  <c r="T56" i="31"/>
  <c r="S66" i="31"/>
  <c r="R76" i="31"/>
  <c r="Q94" i="31"/>
  <c r="M129" i="31"/>
  <c r="Q102" i="31"/>
  <c r="H181" i="31"/>
  <c r="Q4" i="32"/>
  <c r="P9" i="32"/>
  <c r="J107" i="32"/>
  <c r="M115" i="32"/>
  <c r="J99" i="32"/>
  <c r="Q46" i="32"/>
  <c r="N49" i="32"/>
  <c r="G114" i="32"/>
  <c r="J117" i="32"/>
  <c r="S65" i="32"/>
  <c r="Q67" i="32"/>
  <c r="Q72" i="32"/>
  <c r="P74" i="32"/>
  <c r="R80" i="32"/>
  <c r="R85" i="32"/>
  <c r="P87" i="32"/>
  <c r="F104" i="32"/>
  <c r="H115" i="32"/>
  <c r="D117" i="32"/>
  <c r="J118" i="32"/>
  <c r="L5" i="33"/>
  <c r="L6" i="33"/>
  <c r="M6" i="33"/>
  <c r="E5" i="33"/>
  <c r="E3" i="33"/>
  <c r="M3" i="33"/>
  <c r="N23" i="33"/>
  <c r="E6" i="33"/>
  <c r="N8" i="32"/>
  <c r="P17" i="32"/>
  <c r="S22" i="32"/>
  <c r="Q31" i="32"/>
  <c r="S37" i="32"/>
  <c r="P54" i="32"/>
  <c r="P77" i="32"/>
  <c r="P86" i="32"/>
  <c r="H95" i="32"/>
  <c r="F99" i="32"/>
  <c r="B107" i="32"/>
  <c r="E112" i="32"/>
  <c r="E117" i="32"/>
  <c r="P120" i="32"/>
  <c r="P131" i="32"/>
  <c r="P142" i="32"/>
  <c r="Q21" i="32"/>
  <c r="N25" i="32"/>
  <c r="N30" i="32"/>
  <c r="U32" i="32"/>
  <c r="N40" i="32"/>
  <c r="R45" i="32"/>
  <c r="Q58" i="32"/>
  <c r="N63" i="32"/>
  <c r="N85" i="32"/>
  <c r="B102" i="32"/>
  <c r="E107" i="32"/>
  <c r="H112" i="32"/>
  <c r="H117" i="32"/>
  <c r="N16" i="32"/>
  <c r="Q49" i="32"/>
  <c r="N53" i="32"/>
  <c r="N76" i="32"/>
  <c r="P134" i="32"/>
  <c r="P16" i="32"/>
  <c r="N44" i="32"/>
  <c r="N67" i="32"/>
  <c r="E111" i="32"/>
  <c r="B115" i="32"/>
  <c r="S127" i="32"/>
  <c r="S138" i="32"/>
  <c r="S12" i="32"/>
  <c r="N20" i="32"/>
  <c r="N57" i="32"/>
  <c r="N80" i="32"/>
  <c r="J103" i="32"/>
  <c r="K112" i="32"/>
  <c r="K117" i="32"/>
  <c r="N11" i="32"/>
  <c r="N29" i="32"/>
  <c r="N48" i="32"/>
  <c r="N71" i="32"/>
  <c r="H98" i="32"/>
  <c r="F102" i="32"/>
  <c r="K103" i="32"/>
  <c r="D106" i="32"/>
  <c r="I107" i="32"/>
  <c r="H116" i="32"/>
  <c r="N24" i="32"/>
  <c r="N39" i="32"/>
  <c r="N62" i="32"/>
  <c r="N84" i="32"/>
  <c r="N89" i="32"/>
  <c r="B101" i="32"/>
  <c r="E106" i="32"/>
  <c r="H111" i="32"/>
  <c r="E115" i="32"/>
  <c r="R130" i="32"/>
  <c r="R145" i="32"/>
  <c r="S44" i="32"/>
  <c r="R57" i="32"/>
  <c r="K107" i="32"/>
  <c r="B114" i="32"/>
  <c r="Q126" i="32"/>
  <c r="S145" i="32"/>
  <c r="N6" i="32"/>
  <c r="N43" i="32"/>
  <c r="N66" i="32"/>
  <c r="K98" i="32"/>
  <c r="B105" i="32"/>
  <c r="E110" i="32"/>
  <c r="U145" i="32"/>
  <c r="N19" i="32"/>
  <c r="N28" i="32"/>
  <c r="S48" i="32"/>
  <c r="N56" i="32"/>
  <c r="B96" i="32"/>
  <c r="Q133" i="32"/>
  <c r="N10" i="32"/>
  <c r="U29" i="32"/>
  <c r="N47" i="32"/>
  <c r="N70" i="32"/>
  <c r="B109" i="32"/>
  <c r="E114" i="32"/>
  <c r="P129" i="32"/>
  <c r="N23" i="32"/>
  <c r="N38" i="32"/>
  <c r="R43" i="32"/>
  <c r="N60" i="32"/>
  <c r="N83" i="32"/>
  <c r="N88" i="32"/>
  <c r="B100" i="32"/>
  <c r="S122" i="32"/>
  <c r="Q129" i="32"/>
  <c r="N14" i="32"/>
  <c r="N51" i="32"/>
  <c r="P60" i="32"/>
  <c r="N74" i="32"/>
  <c r="E96" i="32"/>
  <c r="B113" i="32"/>
  <c r="S144" i="32"/>
  <c r="W4796" i="15"/>
  <c r="S19" i="32"/>
  <c r="S28" i="32"/>
  <c r="B104" i="32"/>
  <c r="H114" i="32"/>
  <c r="U144" i="32"/>
  <c r="S10" i="32"/>
  <c r="N18" i="32"/>
  <c r="U28" i="32"/>
  <c r="N55" i="32"/>
  <c r="N78" i="32"/>
  <c r="G96" i="32"/>
  <c r="H105" i="32"/>
  <c r="F109" i="32"/>
  <c r="K110" i="32"/>
  <c r="I114" i="32"/>
  <c r="R125" i="32"/>
  <c r="N9" i="32"/>
  <c r="N46" i="32"/>
  <c r="N69" i="32"/>
  <c r="N87" i="32"/>
  <c r="H96" i="32"/>
  <c r="H109" i="32"/>
  <c r="K114" i="32"/>
  <c r="Q147" i="32"/>
  <c r="N13" i="32"/>
  <c r="N50" i="32"/>
  <c r="N73" i="32"/>
  <c r="E95" i="32"/>
  <c r="K105" i="32"/>
  <c r="N4" i="32"/>
  <c r="N26" i="32"/>
  <c r="N31" i="32"/>
  <c r="N41" i="32"/>
  <c r="N64" i="32"/>
  <c r="S15" i="31"/>
  <c r="K117" i="31"/>
  <c r="I189" i="31"/>
  <c r="S33" i="31"/>
  <c r="I135" i="31"/>
  <c r="S74" i="31"/>
  <c r="I108" i="31"/>
  <c r="AB165" i="31"/>
  <c r="Q164" i="31"/>
  <c r="T15" i="31"/>
  <c r="L117" i="31"/>
  <c r="Q27" i="31"/>
  <c r="O27" i="31"/>
  <c r="E183" i="31"/>
  <c r="E129" i="31"/>
  <c r="J189" i="31"/>
  <c r="J135" i="31"/>
  <c r="R27" i="31"/>
  <c r="F183" i="31"/>
  <c r="F129" i="31"/>
  <c r="R14" i="31"/>
  <c r="F116" i="31"/>
  <c r="D121" i="31"/>
  <c r="T20" i="31"/>
  <c r="N122" i="31"/>
  <c r="E123" i="31"/>
  <c r="Q55" i="31"/>
  <c r="O55" i="31"/>
  <c r="Q60" i="31"/>
  <c r="O60" i="31"/>
  <c r="Q73" i="31"/>
  <c r="O73" i="31"/>
  <c r="S92" i="31"/>
  <c r="J126" i="31"/>
  <c r="Q22" i="31"/>
  <c r="O22" i="31"/>
  <c r="C178" i="31"/>
  <c r="S28" i="31"/>
  <c r="J130" i="31"/>
  <c r="Q9" i="31"/>
  <c r="O9" i="31"/>
  <c r="C111" i="31"/>
  <c r="K184" i="31"/>
  <c r="K130" i="31"/>
  <c r="R74" i="31"/>
  <c r="H108" i="31"/>
  <c r="O20" i="31"/>
  <c r="Q32" i="31"/>
  <c r="O32" i="31"/>
  <c r="E134" i="31"/>
  <c r="E188" i="31"/>
  <c r="F123" i="31"/>
  <c r="R55" i="31"/>
  <c r="Q65" i="31"/>
  <c r="O65" i="31"/>
  <c r="O78" i="31"/>
  <c r="O103" i="31"/>
  <c r="T103" i="31"/>
  <c r="Q142" i="31"/>
  <c r="AB143" i="31"/>
  <c r="N137" i="31"/>
  <c r="M137" i="31"/>
  <c r="M114" i="31"/>
  <c r="R32" i="31"/>
  <c r="F134" i="31"/>
  <c r="F188" i="31"/>
  <c r="T46" i="31"/>
  <c r="O46" i="31"/>
  <c r="I124" i="31"/>
  <c r="S56" i="31"/>
  <c r="R87" i="31"/>
  <c r="G121" i="31"/>
  <c r="K119" i="31"/>
  <c r="K113" i="31"/>
  <c r="Q91" i="31"/>
  <c r="O91" i="31"/>
  <c r="E125" i="31"/>
  <c r="T97" i="31"/>
  <c r="M131" i="31"/>
  <c r="O97" i="31"/>
  <c r="J184" i="31"/>
  <c r="R170" i="31"/>
  <c r="H207" i="31"/>
  <c r="I136" i="31"/>
  <c r="G118" i="31"/>
  <c r="S19" i="31"/>
  <c r="I121" i="31"/>
  <c r="Q44" i="31"/>
  <c r="O44" i="31"/>
  <c r="E112" i="31"/>
  <c r="Q49" i="31"/>
  <c r="O49" i="31"/>
  <c r="H118" i="31"/>
  <c r="R44" i="31"/>
  <c r="F112" i="31"/>
  <c r="V53" i="31"/>
  <c r="N118" i="31"/>
  <c r="T84" i="31"/>
  <c r="O84" i="31"/>
  <c r="M207" i="31"/>
  <c r="S6" i="31"/>
  <c r="J108" i="31"/>
  <c r="J131" i="31"/>
  <c r="R96" i="31"/>
  <c r="H130" i="31"/>
  <c r="I113" i="31"/>
  <c r="C128" i="31"/>
  <c r="D208" i="31"/>
  <c r="K118" i="31"/>
  <c r="Q18" i="31"/>
  <c r="O18" i="31"/>
  <c r="D120" i="31"/>
  <c r="L180" i="31"/>
  <c r="T24" i="31"/>
  <c r="L126" i="31"/>
  <c r="O24" i="31"/>
  <c r="Q36" i="31"/>
  <c r="C192" i="31"/>
  <c r="D199" i="31" s="1"/>
  <c r="T68" i="31"/>
  <c r="O68" i="31"/>
  <c r="M136" i="31"/>
  <c r="R101" i="31"/>
  <c r="F135" i="31"/>
  <c r="F211" i="31"/>
  <c r="F212" i="31" s="1"/>
  <c r="Q5" i="31"/>
  <c r="O5" i="31"/>
  <c r="O11" i="31"/>
  <c r="T11" i="31"/>
  <c r="M113" i="31"/>
  <c r="M180" i="31"/>
  <c r="M126" i="31"/>
  <c r="D197" i="31"/>
  <c r="R5" i="31"/>
  <c r="F107" i="31"/>
  <c r="E199" i="31"/>
  <c r="E197" i="31"/>
  <c r="E200" i="31"/>
  <c r="S83" i="31"/>
  <c r="I117" i="31"/>
  <c r="Q95" i="31"/>
  <c r="O95" i="31"/>
  <c r="C129" i="31"/>
  <c r="F130" i="31"/>
  <c r="E130" i="31"/>
  <c r="F199" i="31"/>
  <c r="F197" i="31"/>
  <c r="F200" i="31"/>
  <c r="T57" i="31"/>
  <c r="O57" i="31"/>
  <c r="C124" i="31"/>
  <c r="T157" i="31"/>
  <c r="G179" i="31"/>
  <c r="R23" i="31"/>
  <c r="G125" i="31"/>
  <c r="F117" i="31"/>
  <c r="H179" i="31"/>
  <c r="H125" i="31"/>
  <c r="N190" i="31"/>
  <c r="N136" i="31"/>
  <c r="T34" i="31"/>
  <c r="O75" i="31"/>
  <c r="T75" i="31"/>
  <c r="Q82" i="31"/>
  <c r="O82" i="31"/>
  <c r="D116" i="31"/>
  <c r="L122" i="31"/>
  <c r="T88" i="31"/>
  <c r="O88" i="31"/>
  <c r="Q100" i="31"/>
  <c r="O100" i="31"/>
  <c r="C134" i="31"/>
  <c r="C133" i="31"/>
  <c r="T166" i="31"/>
  <c r="S10" i="31"/>
  <c r="I112" i="31"/>
  <c r="V54" i="31"/>
  <c r="O66" i="31"/>
  <c r="V97" i="31"/>
  <c r="V47" i="31"/>
  <c r="V58" i="31"/>
  <c r="L113" i="31"/>
  <c r="C120" i="31"/>
  <c r="F125" i="31"/>
  <c r="I130" i="31"/>
  <c r="G135" i="31"/>
  <c r="K136" i="31"/>
  <c r="M184" i="31"/>
  <c r="J136" i="31"/>
  <c r="R11" i="31"/>
  <c r="O15" i="31"/>
  <c r="S20" i="31"/>
  <c r="Q24" i="31"/>
  <c r="T29" i="31"/>
  <c r="S34" i="31"/>
  <c r="O40" i="31"/>
  <c r="O51" i="31"/>
  <c r="O62" i="31"/>
  <c r="V63" i="31"/>
  <c r="O79" i="31"/>
  <c r="H135" i="31"/>
  <c r="L136" i="31"/>
  <c r="D178" i="31"/>
  <c r="M179" i="31"/>
  <c r="I181" i="31"/>
  <c r="N184" i="31"/>
  <c r="J186" i="31"/>
  <c r="K207" i="31"/>
  <c r="I211" i="31"/>
  <c r="O6" i="31"/>
  <c r="R24" i="31"/>
  <c r="O28" i="31"/>
  <c r="V29" i="31"/>
  <c r="O92" i="31"/>
  <c r="O102" i="31"/>
  <c r="T148" i="31"/>
  <c r="V166" i="31"/>
  <c r="T171" i="31"/>
  <c r="E178" i="31"/>
  <c r="J181" i="31"/>
  <c r="K186" i="31"/>
  <c r="G188" i="31"/>
  <c r="J211" i="31"/>
  <c r="O19" i="31"/>
  <c r="Q28" i="31"/>
  <c r="O33" i="31"/>
  <c r="O45" i="31"/>
  <c r="O56" i="31"/>
  <c r="O67" i="31"/>
  <c r="O83" i="31"/>
  <c r="L108" i="31"/>
  <c r="F120" i="31"/>
  <c r="I125" i="31"/>
  <c r="N126" i="31"/>
  <c r="G129" i="31"/>
  <c r="L130" i="31"/>
  <c r="T161" i="31"/>
  <c r="F178" i="31"/>
  <c r="K181" i="31"/>
  <c r="C185" i="31"/>
  <c r="L186" i="31"/>
  <c r="H188" i="31"/>
  <c r="H194" i="31" s="1"/>
  <c r="D190" i="31"/>
  <c r="O10" i="31"/>
  <c r="R28" i="31"/>
  <c r="Q33" i="31"/>
  <c r="O74" i="31"/>
  <c r="O96" i="31"/>
  <c r="F111" i="31"/>
  <c r="I116" i="31"/>
  <c r="L121" i="31"/>
  <c r="H129" i="31"/>
  <c r="D133" i="31"/>
  <c r="T152" i="31"/>
  <c r="Q170" i="31"/>
  <c r="G178" i="31"/>
  <c r="L181" i="31"/>
  <c r="D185" i="31"/>
  <c r="M186" i="31"/>
  <c r="I188" i="31"/>
  <c r="E190" i="31"/>
  <c r="L211" i="31"/>
  <c r="O23" i="31"/>
  <c r="R33" i="31"/>
  <c r="O39" i="31"/>
  <c r="O50" i="31"/>
  <c r="O61" i="31"/>
  <c r="O87" i="31"/>
  <c r="D128" i="31"/>
  <c r="I129" i="31"/>
  <c r="E133" i="31"/>
  <c r="L135" i="31"/>
  <c r="H178" i="31"/>
  <c r="D180" i="31"/>
  <c r="E185" i="31"/>
  <c r="N186" i="31"/>
  <c r="J188" i="31"/>
  <c r="Q23" i="31"/>
  <c r="D119" i="31"/>
  <c r="E128" i="31"/>
  <c r="J129" i="31"/>
  <c r="F133" i="31"/>
  <c r="V165" i="31"/>
  <c r="E180" i="31"/>
  <c r="F185" i="31"/>
  <c r="K188" i="31"/>
  <c r="G190" i="31"/>
  <c r="C123" i="31"/>
  <c r="F128" i="31"/>
  <c r="K129" i="31"/>
  <c r="C132" i="31"/>
  <c r="G133" i="31"/>
  <c r="D138" i="31"/>
  <c r="AB156" i="31"/>
  <c r="F180" i="31"/>
  <c r="G185" i="31"/>
  <c r="C187" i="31"/>
  <c r="Y4796" i="15"/>
  <c r="E138" i="31"/>
  <c r="AB147" i="31"/>
  <c r="G180" i="31"/>
  <c r="C182" i="31"/>
  <c r="H185" i="31"/>
  <c r="F110" i="31"/>
  <c r="K111" i="31"/>
  <c r="L120" i="31"/>
  <c r="I133" i="31"/>
  <c r="AB160" i="31"/>
  <c r="L178" i="31"/>
  <c r="I185" i="31"/>
  <c r="V39" i="31"/>
  <c r="O86" i="31"/>
  <c r="N107" i="31"/>
  <c r="L111" i="31"/>
  <c r="I128" i="31"/>
  <c r="N129" i="31"/>
  <c r="J133" i="31"/>
  <c r="N134" i="31"/>
  <c r="C137" i="31"/>
  <c r="M178" i="31"/>
  <c r="J185" i="31"/>
  <c r="O13" i="31"/>
  <c r="O31" i="31"/>
  <c r="O43" i="31"/>
  <c r="O54" i="31"/>
  <c r="V66" i="31"/>
  <c r="O77" i="31"/>
  <c r="H110" i="31"/>
  <c r="M111" i="31"/>
  <c r="F114" i="31"/>
  <c r="K115" i="31"/>
  <c r="I119" i="31"/>
  <c r="N120" i="31"/>
  <c r="G123" i="31"/>
  <c r="L124" i="31"/>
  <c r="J128" i="31"/>
  <c r="G132" i="31"/>
  <c r="K133" i="31"/>
  <c r="N178" i="31"/>
  <c r="F182" i="31"/>
  <c r="O26" i="31"/>
  <c r="V32" i="31"/>
  <c r="O90" i="31"/>
  <c r="I110" i="31"/>
  <c r="L115" i="31"/>
  <c r="J119" i="31"/>
  <c r="K128" i="31"/>
  <c r="L133" i="31"/>
  <c r="D189" i="31"/>
  <c r="I123" i="31"/>
  <c r="L128" i="31"/>
  <c r="I132" i="31"/>
  <c r="M133" i="31"/>
  <c r="D184" i="31"/>
  <c r="O8" i="31"/>
  <c r="S31" i="31"/>
  <c r="Q48" i="31"/>
  <c r="V49" i="31"/>
  <c r="Q59" i="31"/>
  <c r="O64" i="31"/>
  <c r="O94" i="31"/>
  <c r="Q99" i="31"/>
  <c r="V100" i="31"/>
  <c r="L119" i="31"/>
  <c r="M128" i="31"/>
  <c r="N133" i="31"/>
  <c r="T150" i="31"/>
  <c r="E184" i="31"/>
  <c r="O21" i="31"/>
  <c r="S26" i="31"/>
  <c r="O30" i="31"/>
  <c r="T31" i="31"/>
  <c r="O35" i="31"/>
  <c r="O42" i="31"/>
  <c r="O53" i="31"/>
  <c r="O85" i="31"/>
  <c r="L110" i="31"/>
  <c r="H137" i="31"/>
  <c r="T163" i="31"/>
  <c r="T168" i="31"/>
  <c r="C191" i="31"/>
  <c r="O12" i="31"/>
  <c r="T26" i="31"/>
  <c r="Q30" i="31"/>
  <c r="O76" i="31"/>
  <c r="C108" i="31"/>
  <c r="I137" i="31"/>
  <c r="T154" i="31"/>
  <c r="AB163" i="31"/>
  <c r="O25" i="31"/>
  <c r="R35" i="31"/>
  <c r="O47" i="31"/>
  <c r="O58" i="31"/>
  <c r="O69" i="31"/>
  <c r="O89" i="31"/>
  <c r="O98" i="31"/>
  <c r="T145" i="31"/>
  <c r="AB154" i="31"/>
  <c r="AB168" i="31"/>
  <c r="C181" i="31"/>
  <c r="C297" i="19"/>
  <c r="C37" i="19"/>
  <c r="L176" i="19"/>
  <c r="R174" i="19"/>
  <c r="Q174" i="19"/>
  <c r="Q175" i="19" s="1"/>
  <c r="P301" i="19"/>
  <c r="D37" i="19"/>
  <c r="D297" i="19"/>
  <c r="M58" i="19"/>
  <c r="M9" i="19" s="1"/>
  <c r="M10" i="19" s="1"/>
  <c r="M14" i="19" s="1"/>
  <c r="S301" i="19"/>
  <c r="S302" i="19"/>
  <c r="V301" i="19"/>
  <c r="V302" i="19"/>
  <c r="V303" i="19" s="1"/>
  <c r="Y74" i="19"/>
  <c r="Y12" i="19" s="1"/>
  <c r="W301" i="19"/>
  <c r="L74" i="19"/>
  <c r="C301" i="19"/>
  <c r="C302" i="19" s="1"/>
  <c r="Y301" i="19"/>
  <c r="O301" i="19"/>
  <c r="O302" i="19" s="1"/>
  <c r="E281" i="19"/>
  <c r="L154" i="19"/>
  <c r="N301" i="19"/>
  <c r="N302" i="19" s="1"/>
  <c r="B301" i="19"/>
  <c r="B302" i="19" s="1"/>
  <c r="B303" i="19" s="1"/>
  <c r="N154" i="19"/>
  <c r="N25" i="19" s="1"/>
  <c r="F58" i="19"/>
  <c r="F9" i="19" s="1"/>
  <c r="F10" i="19" s="1"/>
  <c r="F14" i="19" s="1"/>
  <c r="Y58" i="19"/>
  <c r="B297" i="19"/>
  <c r="B37" i="19"/>
  <c r="Q301" i="19"/>
  <c r="Q302" i="19"/>
  <c r="P154" i="19"/>
  <c r="P25" i="19" s="1"/>
  <c r="W265" i="19"/>
  <c r="W32" i="19" s="1"/>
  <c r="W33" i="19" s="1"/>
  <c r="W39" i="19" s="1"/>
  <c r="I58" i="19"/>
  <c r="I9" i="19" s="1"/>
  <c r="I10" i="19" s="1"/>
  <c r="I14" i="19" s="1"/>
  <c r="Q154" i="19"/>
  <c r="Q25" i="19" s="1"/>
  <c r="V175" i="19"/>
  <c r="V174" i="19"/>
  <c r="X301" i="19"/>
  <c r="X302" i="19" s="1"/>
  <c r="X303" i="19" s="1"/>
  <c r="X304" i="19" s="1"/>
  <c r="X58" i="19"/>
  <c r="X9" i="19" s="1"/>
  <c r="X10" i="19" s="1"/>
  <c r="X14" i="19" s="1"/>
  <c r="Q138" i="19"/>
  <c r="Q22" i="19" s="1"/>
  <c r="S154" i="19"/>
  <c r="S25" i="19" s="1"/>
  <c r="X174" i="19"/>
  <c r="W174" i="19"/>
  <c r="Q74" i="19"/>
  <c r="Q12" i="19" s="1"/>
  <c r="H138" i="19"/>
  <c r="H22" i="19" s="1"/>
  <c r="F138" i="19"/>
  <c r="F22" i="19" s="1"/>
  <c r="I138" i="19"/>
  <c r="I22" i="19" s="1"/>
  <c r="V154" i="19"/>
  <c r="U58" i="19"/>
  <c r="J138" i="19"/>
  <c r="J22" i="19" s="1"/>
  <c r="G301" i="19"/>
  <c r="AC301" i="19"/>
  <c r="AC302" i="19" s="1"/>
  <c r="Z33" i="19"/>
  <c r="Z39" i="19" s="1"/>
  <c r="Z38" i="19" s="1"/>
  <c r="Z281" i="19" s="1"/>
  <c r="W58" i="19"/>
  <c r="AA6" i="19"/>
  <c r="AA8" i="19" s="1"/>
  <c r="AA10" i="19" s="1"/>
  <c r="AA14" i="19" s="1"/>
  <c r="AA13" i="19" s="1"/>
  <c r="AA33" i="19"/>
  <c r="AA39" i="19" s="1"/>
  <c r="AA38" i="19" s="1"/>
  <c r="AA281" i="19" s="1"/>
  <c r="W154" i="19"/>
  <c r="W25" i="19" s="1"/>
  <c r="N281" i="19"/>
  <c r="N38" i="19" s="1"/>
  <c r="W74" i="19"/>
  <c r="W12" i="19" s="1"/>
  <c r="O138" i="19"/>
  <c r="O22" i="19" s="1"/>
  <c r="M175" i="19"/>
  <c r="K174" i="19"/>
  <c r="J174" i="19"/>
  <c r="P138" i="19"/>
  <c r="P22" i="19" s="1"/>
  <c r="P281" i="19"/>
  <c r="P38" i="19" s="1"/>
  <c r="I74" i="19"/>
  <c r="I12" i="19" s="1"/>
  <c r="Y138" i="19"/>
  <c r="Y22" i="19" s="1"/>
  <c r="R154" i="19"/>
  <c r="R25" i="19" s="1"/>
  <c r="O281" i="19"/>
  <c r="O38" i="19" s="1"/>
  <c r="P302" i="19"/>
  <c r="E138" i="19"/>
  <c r="E22" i="19" s="1"/>
  <c r="T154" i="19"/>
  <c r="Q281" i="19"/>
  <c r="Q38" i="19" s="1"/>
  <c r="AB301" i="19"/>
  <c r="R301" i="19"/>
  <c r="N74" i="19"/>
  <c r="G138" i="19"/>
  <c r="G22" i="19" s="1"/>
  <c r="T281" i="19"/>
  <c r="T38" i="19" s="1"/>
  <c r="J304" i="19"/>
  <c r="U301" i="19"/>
  <c r="U302" i="19" s="1"/>
  <c r="H58" i="19"/>
  <c r="H9" i="19" s="1"/>
  <c r="H10" i="19" s="1"/>
  <c r="H14" i="19" s="1"/>
  <c r="M138" i="19"/>
  <c r="M22" i="19" s="1"/>
  <c r="D301" i="19"/>
  <c r="Z301" i="19"/>
  <c r="AB5" i="19"/>
  <c r="K58" i="19"/>
  <c r="G154" i="19"/>
  <c r="G25" i="19" s="1"/>
  <c r="E302" i="19"/>
  <c r="E301" i="19"/>
  <c r="AA302" i="19"/>
  <c r="C4796" i="15"/>
  <c r="L58" i="19"/>
  <c r="G58" i="19"/>
  <c r="G9" i="19" s="1"/>
  <c r="G10" i="19" s="1"/>
  <c r="G14" i="19" s="1"/>
  <c r="F154" i="19"/>
  <c r="F25" i="19" s="1"/>
  <c r="Q265" i="19"/>
  <c r="Q32" i="19" s="1"/>
  <c r="Q33" i="19" s="1"/>
  <c r="Q39" i="19" s="1"/>
  <c r="F4796" i="15"/>
  <c r="V10" i="19"/>
  <c r="V14" i="19" s="1"/>
  <c r="T265" i="19"/>
  <c r="AC122" i="19"/>
  <c r="S138" i="19"/>
  <c r="S22" i="19" s="1"/>
  <c r="H154" i="19"/>
  <c r="H25" i="19" s="1"/>
  <c r="M176" i="19"/>
  <c r="R265" i="19"/>
  <c r="R32" i="19" s="1"/>
  <c r="R33" i="19" s="1"/>
  <c r="R39" i="19" s="1"/>
  <c r="F301" i="19"/>
  <c r="N176" i="19"/>
  <c r="O174" i="19"/>
  <c r="I301" i="19"/>
  <c r="I302" i="19" s="1"/>
  <c r="H301" i="19"/>
  <c r="P175" i="19"/>
  <c r="J281" i="19"/>
  <c r="T301" i="19"/>
  <c r="T302" i="19" s="1"/>
  <c r="P74" i="19"/>
  <c r="P12" i="19" s="1"/>
  <c r="W138" i="19"/>
  <c r="U154" i="19"/>
  <c r="L304" i="19"/>
  <c r="V265" i="19"/>
  <c r="V32" i="19" s="1"/>
  <c r="V33" i="19" s="1"/>
  <c r="V39" i="19" s="1"/>
  <c r="Y154" i="19"/>
  <c r="Y25" i="19" s="1"/>
  <c r="H281" i="19"/>
  <c r="H38" i="19" s="1"/>
  <c r="H34" i="19" s="1"/>
  <c r="E154" i="19"/>
  <c r="E25" i="19" s="1"/>
  <c r="S10" i="19"/>
  <c r="S14" i="19" s="1"/>
  <c r="J58" i="19"/>
  <c r="J9" i="19" s="1"/>
  <c r="J10" i="19" s="1"/>
  <c r="J14" i="19" s="1"/>
  <c r="I176" i="19"/>
  <c r="I281" i="19"/>
  <c r="I38" i="19" s="1"/>
  <c r="I34" i="19" s="1"/>
  <c r="G281" i="19"/>
  <c r="G38" i="19" s="1"/>
  <c r="G34" i="19" s="1"/>
  <c r="B174" i="19"/>
  <c r="J265" i="19"/>
  <c r="J32" i="19" s="1"/>
  <c r="J33" i="19" s="1"/>
  <c r="J39" i="19" s="1"/>
  <c r="F281" i="19"/>
  <c r="AB292" i="19"/>
  <c r="Z293" i="19"/>
  <c r="Z289" i="19"/>
  <c r="Z286" i="19"/>
  <c r="Z290" i="19"/>
  <c r="Z295" i="19"/>
  <c r="Z291" i="19"/>
  <c r="K138" i="19"/>
  <c r="K22" i="19" s="1"/>
  <c r="C174" i="19"/>
  <c r="Y174" i="19"/>
  <c r="K265" i="19"/>
  <c r="AA293" i="19"/>
  <c r="AA289" i="19"/>
  <c r="AA296" i="19"/>
  <c r="AA285" i="19"/>
  <c r="AA290" i="19"/>
  <c r="AA287" i="19"/>
  <c r="AA286" i="19"/>
  <c r="AA291" i="19"/>
  <c r="L138" i="19"/>
  <c r="Z174" i="19"/>
  <c r="L265" i="19"/>
  <c r="AB289" i="19"/>
  <c r="AB296" i="19"/>
  <c r="AB285" i="19"/>
  <c r="AB290" i="19"/>
  <c r="AB287" i="19"/>
  <c r="AB294" i="19"/>
  <c r="AB286" i="19"/>
  <c r="AB291" i="19"/>
  <c r="E178" i="19"/>
  <c r="E177" i="19"/>
  <c r="AA174" i="19"/>
  <c r="M265" i="19"/>
  <c r="M32" i="19" s="1"/>
  <c r="M33" i="19" s="1"/>
  <c r="M39" i="19" s="1"/>
  <c r="AC289" i="19"/>
  <c r="AC296" i="19"/>
  <c r="AC285" i="19"/>
  <c r="AC292" i="19"/>
  <c r="AC290" i="19"/>
  <c r="AC287" i="19"/>
  <c r="AC294" i="19"/>
  <c r="AC286" i="19"/>
  <c r="AC291" i="19"/>
  <c r="AC293" i="19"/>
  <c r="F174" i="19"/>
  <c r="G174" i="19"/>
  <c r="AC174" i="19"/>
  <c r="AB174" i="19"/>
  <c r="N265" i="19"/>
  <c r="N32" i="19" s="1"/>
  <c r="N33" i="19" s="1"/>
  <c r="N39" i="19" s="1"/>
  <c r="Z285" i="19"/>
  <c r="O265" i="19"/>
  <c r="O32" i="19" s="1"/>
  <c r="O33" i="19" s="1"/>
  <c r="O39" i="19" s="1"/>
  <c r="AA249" i="19"/>
  <c r="K281" i="19"/>
  <c r="K38" i="19" s="1"/>
  <c r="T174" i="19"/>
  <c r="AB233" i="19"/>
  <c r="E265" i="19"/>
  <c r="E32" i="19" s="1"/>
  <c r="E33" i="19" s="1"/>
  <c r="E39" i="19" s="1"/>
  <c r="U174" i="19"/>
  <c r="AC233" i="19"/>
  <c r="P265" i="19"/>
  <c r="P32" i="19" s="1"/>
  <c r="P33" i="19" s="1"/>
  <c r="P39" i="19" s="1"/>
  <c r="V281" i="19"/>
  <c r="V38" i="19" s="1"/>
  <c r="K301" i="19"/>
  <c r="J305" i="19"/>
  <c r="AB56" i="18"/>
  <c r="AB55" i="18"/>
  <c r="AB54" i="18"/>
  <c r="AC47" i="18"/>
  <c r="AC56" i="18"/>
  <c r="AC46" i="18"/>
  <c r="AC50" i="18"/>
  <c r="AC49" i="18"/>
  <c r="AC48" i="18"/>
  <c r="AC55" i="18"/>
  <c r="AC54" i="18"/>
  <c r="AC53" i="18"/>
  <c r="AC52" i="18"/>
  <c r="W33" i="18"/>
  <c r="W39" i="18" s="1"/>
  <c r="X33" i="18"/>
  <c r="X39" i="18" s="1"/>
  <c r="J176" i="18"/>
  <c r="N301" i="18"/>
  <c r="N302" i="18"/>
  <c r="N206" i="18" s="1"/>
  <c r="N303" i="18"/>
  <c r="N207" i="18" s="1"/>
  <c r="V290" i="18"/>
  <c r="V286" i="18"/>
  <c r="V293" i="18"/>
  <c r="V289" i="18"/>
  <c r="V288" i="18"/>
  <c r="V295" i="18"/>
  <c r="V292" i="18"/>
  <c r="V285" i="18"/>
  <c r="V205" i="18" s="1"/>
  <c r="V294" i="18"/>
  <c r="V287" i="18"/>
  <c r="V291" i="18"/>
  <c r="V296" i="18"/>
  <c r="B73" i="18"/>
  <c r="Y33" i="18"/>
  <c r="Y39" i="18" s="1"/>
  <c r="Z33" i="18"/>
  <c r="Z39" i="18" s="1"/>
  <c r="AA33" i="18"/>
  <c r="AA39" i="18" s="1"/>
  <c r="J33" i="18"/>
  <c r="J39" i="18" s="1"/>
  <c r="B286" i="18"/>
  <c r="B293" i="18"/>
  <c r="B289" i="18"/>
  <c r="B296" i="18"/>
  <c r="B285" i="18"/>
  <c r="B205" i="18" s="1"/>
  <c r="B290" i="18"/>
  <c r="B287" i="18"/>
  <c r="B291" i="18"/>
  <c r="B288" i="18"/>
  <c r="B295" i="18"/>
  <c r="B294" i="18"/>
  <c r="B292" i="18"/>
  <c r="X286" i="18"/>
  <c r="X293" i="18"/>
  <c r="X289" i="18"/>
  <c r="X296" i="18"/>
  <c r="X285" i="18"/>
  <c r="X288" i="18"/>
  <c r="X295" i="18"/>
  <c r="X292" i="18"/>
  <c r="X290" i="18"/>
  <c r="X287" i="18"/>
  <c r="X294" i="18"/>
  <c r="AC64" i="18"/>
  <c r="AC69" i="18"/>
  <c r="AC63" i="18"/>
  <c r="AC73" i="18" s="1"/>
  <c r="AA154" i="18"/>
  <c r="B175" i="18"/>
  <c r="Q301" i="18"/>
  <c r="Q302" i="18" s="1"/>
  <c r="Q206" i="18" s="1"/>
  <c r="AC10" i="18"/>
  <c r="AC14" i="18" s="1"/>
  <c r="AC13" i="18" s="1"/>
  <c r="K33" i="18"/>
  <c r="K39" i="18" s="1"/>
  <c r="AE52" i="18"/>
  <c r="AE47" i="18"/>
  <c r="J154" i="18"/>
  <c r="J25" i="18" s="1"/>
  <c r="H281" i="18"/>
  <c r="H38" i="18" s="1"/>
  <c r="L288" i="18"/>
  <c r="L295" i="18"/>
  <c r="L291" i="18"/>
  <c r="L287" i="18"/>
  <c r="L294" i="18"/>
  <c r="L286" i="18"/>
  <c r="L296" i="18"/>
  <c r="L293" i="18"/>
  <c r="L290" i="18"/>
  <c r="L285" i="18"/>
  <c r="L289" i="18"/>
  <c r="L292" i="18"/>
  <c r="W301" i="18"/>
  <c r="W302" i="18" s="1"/>
  <c r="W206" i="18" s="1"/>
  <c r="N174" i="18"/>
  <c r="Z293" i="18"/>
  <c r="Z289" i="18"/>
  <c r="Z296" i="18"/>
  <c r="Z285" i="18"/>
  <c r="Z292" i="18"/>
  <c r="Z288" i="18"/>
  <c r="Z290" i="18"/>
  <c r="Z295" i="18"/>
  <c r="Z287" i="18"/>
  <c r="Z294" i="18"/>
  <c r="AB70" i="18"/>
  <c r="K154" i="18"/>
  <c r="K25" i="18" s="1"/>
  <c r="AC259" i="18"/>
  <c r="K281" i="18"/>
  <c r="K38" i="18" s="1"/>
  <c r="I281" i="18"/>
  <c r="I38" i="18" s="1"/>
  <c r="G281" i="18"/>
  <c r="G38" i="18" s="1"/>
  <c r="Z281" i="18"/>
  <c r="Z38" i="18" s="1"/>
  <c r="W281" i="18"/>
  <c r="M288" i="18"/>
  <c r="M295" i="18"/>
  <c r="M291" i="18"/>
  <c r="M287" i="18"/>
  <c r="M290" i="18"/>
  <c r="M296" i="18"/>
  <c r="M292" i="18"/>
  <c r="M286" i="18"/>
  <c r="M293" i="18"/>
  <c r="M285" i="18"/>
  <c r="M289" i="18"/>
  <c r="M294" i="18"/>
  <c r="X205" i="18"/>
  <c r="R302" i="18"/>
  <c r="R206" i="18" s="1"/>
  <c r="L154" i="18"/>
  <c r="L25" i="18" s="1"/>
  <c r="AC178" i="18"/>
  <c r="N295" i="18"/>
  <c r="N291" i="18"/>
  <c r="N287" i="18"/>
  <c r="N294" i="18"/>
  <c r="N292" i="18"/>
  <c r="N288" i="18"/>
  <c r="N296" i="18"/>
  <c r="N293" i="18"/>
  <c r="N290" i="18"/>
  <c r="N285" i="18"/>
  <c r="W290" i="18"/>
  <c r="W286" i="18"/>
  <c r="W293" i="18"/>
  <c r="W289" i="18"/>
  <c r="W292" i="18"/>
  <c r="W288" i="18"/>
  <c r="W295" i="18"/>
  <c r="W285" i="18"/>
  <c r="W296" i="18"/>
  <c r="W294" i="18"/>
  <c r="W287" i="18"/>
  <c r="AB136" i="18"/>
  <c r="F175" i="18"/>
  <c r="P291" i="18"/>
  <c r="P287" i="18"/>
  <c r="P294" i="18"/>
  <c r="P290" i="18"/>
  <c r="P289" i="18"/>
  <c r="P293" i="18"/>
  <c r="P288" i="18"/>
  <c r="P285" i="18"/>
  <c r="P295" i="18"/>
  <c r="P292" i="18"/>
  <c r="T302" i="18"/>
  <c r="N154" i="18"/>
  <c r="N25" i="18" s="1"/>
  <c r="U302" i="18"/>
  <c r="M174" i="18"/>
  <c r="M175" i="18" s="1"/>
  <c r="M176" i="18" s="1"/>
  <c r="H296" i="18"/>
  <c r="H285" i="18"/>
  <c r="H292" i="18"/>
  <c r="H288" i="18"/>
  <c r="H295" i="18"/>
  <c r="H290" i="18"/>
  <c r="H286" i="18"/>
  <c r="H294" i="18"/>
  <c r="H291" i="18"/>
  <c r="H287" i="18"/>
  <c r="H293" i="18"/>
  <c r="H289" i="18"/>
  <c r="AE54" i="18"/>
  <c r="O154" i="18"/>
  <c r="O25" i="18" s="1"/>
  <c r="W154" i="18"/>
  <c r="Z286" i="18"/>
  <c r="V302" i="18"/>
  <c r="B4796" i="15"/>
  <c r="I296" i="18"/>
  <c r="I285" i="18"/>
  <c r="I205" i="18" s="1"/>
  <c r="I292" i="18"/>
  <c r="I288" i="18"/>
  <c r="I295" i="18"/>
  <c r="I287" i="18"/>
  <c r="I207" i="18" s="1"/>
  <c r="I293" i="18"/>
  <c r="I286" i="18"/>
  <c r="I206" i="18" s="1"/>
  <c r="I294" i="18"/>
  <c r="I291" i="18"/>
  <c r="I290" i="18"/>
  <c r="I289" i="18"/>
  <c r="AB71" i="18"/>
  <c r="P154" i="18"/>
  <c r="P25" i="18" s="1"/>
  <c r="R281" i="18"/>
  <c r="R38" i="18" s="1"/>
  <c r="N289" i="18"/>
  <c r="J292" i="18"/>
  <c r="J288" i="18"/>
  <c r="J295" i="18"/>
  <c r="J291" i="18"/>
  <c r="J294" i="18"/>
  <c r="J287" i="18"/>
  <c r="J286" i="18"/>
  <c r="J206" i="18" s="1"/>
  <c r="J296" i="18"/>
  <c r="J293" i="18"/>
  <c r="J290" i="18"/>
  <c r="J289" i="18"/>
  <c r="AC65" i="18"/>
  <c r="AC71" i="18"/>
  <c r="Q154" i="18"/>
  <c r="Q25" i="18" s="1"/>
  <c r="S281" i="18"/>
  <c r="S38" i="18" s="1"/>
  <c r="D4796" i="15"/>
  <c r="K292" i="18"/>
  <c r="K288" i="18"/>
  <c r="K208" i="18" s="1"/>
  <c r="K295" i="18"/>
  <c r="K291" i="18"/>
  <c r="K294" i="18"/>
  <c r="K287" i="18"/>
  <c r="K207" i="18" s="1"/>
  <c r="K286" i="18"/>
  <c r="K296" i="18"/>
  <c r="K293" i="18"/>
  <c r="K290" i="18"/>
  <c r="K285" i="18"/>
  <c r="K289" i="18"/>
  <c r="AB263" i="18"/>
  <c r="AB262" i="18"/>
  <c r="AB261" i="18"/>
  <c r="AB264" i="18" s="1"/>
  <c r="T281" i="18"/>
  <c r="T38" i="18" s="1"/>
  <c r="E4796" i="15"/>
  <c r="AE57" i="18"/>
  <c r="AB134" i="18"/>
  <c r="T154" i="18"/>
  <c r="T25" i="18" s="1"/>
  <c r="AC66" i="18"/>
  <c r="AB72" i="18"/>
  <c r="W291" i="18"/>
  <c r="O295" i="18"/>
  <c r="O291" i="18"/>
  <c r="O287" i="18"/>
  <c r="O294" i="18"/>
  <c r="O286" i="18"/>
  <c r="O292" i="18"/>
  <c r="O296" i="18"/>
  <c r="O293" i="18"/>
  <c r="O288" i="18"/>
  <c r="O290" i="18"/>
  <c r="O285" i="18"/>
  <c r="AC72" i="18"/>
  <c r="V154" i="18"/>
  <c r="V25" i="18" s="1"/>
  <c r="G177" i="18"/>
  <c r="X291" i="18"/>
  <c r="Q291" i="18"/>
  <c r="Q287" i="18"/>
  <c r="Q294" i="18"/>
  <c r="Q290" i="18"/>
  <c r="Q293" i="18"/>
  <c r="Q295" i="18"/>
  <c r="Q288" i="18"/>
  <c r="Q289" i="18"/>
  <c r="Q285" i="18"/>
  <c r="Q292" i="18"/>
  <c r="AE48" i="18"/>
  <c r="D73" i="18"/>
  <c r="Z291" i="18"/>
  <c r="AA6" i="18"/>
  <c r="R287" i="18"/>
  <c r="R294" i="18"/>
  <c r="R290" i="18"/>
  <c r="R286" i="18"/>
  <c r="R291" i="18"/>
  <c r="R295" i="18"/>
  <c r="R288" i="18"/>
  <c r="R292" i="18"/>
  <c r="R285" i="18"/>
  <c r="R296" i="18"/>
  <c r="R293" i="18"/>
  <c r="AC67" i="18"/>
  <c r="Y154" i="18"/>
  <c r="Y25" i="18" s="1"/>
  <c r="O301" i="18"/>
  <c r="AB6" i="18"/>
  <c r="S287" i="18"/>
  <c r="S294" i="18"/>
  <c r="S290" i="18"/>
  <c r="S286" i="18"/>
  <c r="S289" i="18"/>
  <c r="S295" i="18"/>
  <c r="S291" i="18"/>
  <c r="S288" i="18"/>
  <c r="S292" i="18"/>
  <c r="S296" i="18"/>
  <c r="S293" i="18"/>
  <c r="S285" i="18"/>
  <c r="AE49" i="18"/>
  <c r="P301" i="18"/>
  <c r="P205" i="18" s="1"/>
  <c r="S9" i="18"/>
  <c r="S10" i="18" s="1"/>
  <c r="S14" i="18" s="1"/>
  <c r="T294" i="18"/>
  <c r="T290" i="18"/>
  <c r="T286" i="18"/>
  <c r="T293" i="18"/>
  <c r="T291" i="18"/>
  <c r="T287" i="18"/>
  <c r="T288" i="18"/>
  <c r="T295" i="18"/>
  <c r="T292" i="18"/>
  <c r="T285" i="18"/>
  <c r="T205" i="18" s="1"/>
  <c r="H176" i="18"/>
  <c r="K174" i="18"/>
  <c r="R301" i="18"/>
  <c r="U294" i="18"/>
  <c r="U290" i="18"/>
  <c r="U286" i="18"/>
  <c r="U293" i="18"/>
  <c r="U296" i="18"/>
  <c r="U285" i="18"/>
  <c r="U205" i="18" s="1"/>
  <c r="U291" i="18"/>
  <c r="U287" i="18"/>
  <c r="U288" i="18"/>
  <c r="U295" i="18"/>
  <c r="U292" i="18"/>
  <c r="U289" i="18"/>
  <c r="I176" i="18"/>
  <c r="W181" i="18"/>
  <c r="L174" i="18"/>
  <c r="P296" i="18"/>
  <c r="S301" i="18"/>
  <c r="O174" i="18"/>
  <c r="O175" i="18" s="1"/>
  <c r="AC263" i="18"/>
  <c r="AC262" i="18"/>
  <c r="AC261" i="18"/>
  <c r="AC257" i="18"/>
  <c r="AC258" i="18"/>
  <c r="AC256" i="18"/>
  <c r="AC255" i="18"/>
  <c r="AC254" i="18"/>
  <c r="AC253" i="18"/>
  <c r="U281" i="18"/>
  <c r="U38" i="18" s="1"/>
  <c r="AB291" i="18"/>
  <c r="AC136" i="18"/>
  <c r="AC133" i="18"/>
  <c r="AC132" i="18"/>
  <c r="AC131" i="18"/>
  <c r="AC130" i="18"/>
  <c r="AC129" i="18"/>
  <c r="C287" i="18"/>
  <c r="Z205" i="18"/>
  <c r="Q174" i="18"/>
  <c r="S174" i="18"/>
  <c r="T174" i="18"/>
  <c r="C286" i="18"/>
  <c r="C293" i="18"/>
  <c r="C289" i="18"/>
  <c r="C296" i="18"/>
  <c r="C285" i="18"/>
  <c r="C288" i="18"/>
  <c r="C294" i="18"/>
  <c r="C290" i="18"/>
  <c r="C291" i="18"/>
  <c r="C295" i="18"/>
  <c r="Y286" i="18"/>
  <c r="Y293" i="18"/>
  <c r="Y289" i="18"/>
  <c r="Y296" i="18"/>
  <c r="Y285" i="18"/>
  <c r="Y288" i="18"/>
  <c r="Y294" i="18"/>
  <c r="Y295" i="18"/>
  <c r="Y292" i="18"/>
  <c r="Y290" i="18"/>
  <c r="Y287" i="18"/>
  <c r="AE55" i="18"/>
  <c r="D293" i="18"/>
  <c r="D289" i="18"/>
  <c r="D296" i="18"/>
  <c r="D285" i="18"/>
  <c r="D292" i="18"/>
  <c r="D290" i="18"/>
  <c r="D286" i="18"/>
  <c r="D294" i="18"/>
  <c r="D291" i="18"/>
  <c r="D295" i="18"/>
  <c r="D288" i="18"/>
  <c r="E293" i="18"/>
  <c r="E289" i="18"/>
  <c r="E296" i="18"/>
  <c r="E285" i="18"/>
  <c r="E292" i="18"/>
  <c r="E295" i="18"/>
  <c r="E290" i="18"/>
  <c r="E286" i="18"/>
  <c r="E294" i="18"/>
  <c r="E291" i="18"/>
  <c r="E287" i="18"/>
  <c r="E288" i="18"/>
  <c r="AA293" i="18"/>
  <c r="AA289" i="18"/>
  <c r="AA296" i="18"/>
  <c r="AA285" i="18"/>
  <c r="AA292" i="18"/>
  <c r="AA295" i="18"/>
  <c r="AA288" i="18"/>
  <c r="AA290" i="18"/>
  <c r="AA287" i="18"/>
  <c r="AE46" i="18"/>
  <c r="AC126" i="18"/>
  <c r="F289" i="18"/>
  <c r="F296" i="18"/>
  <c r="F285" i="18"/>
  <c r="F292" i="18"/>
  <c r="F288" i="18"/>
  <c r="F293" i="18"/>
  <c r="F290" i="18"/>
  <c r="F286" i="18"/>
  <c r="F294" i="18"/>
  <c r="F291" i="18"/>
  <c r="F287" i="18"/>
  <c r="F295" i="18"/>
  <c r="AB289" i="18"/>
  <c r="AB296" i="18"/>
  <c r="AB285" i="18"/>
  <c r="AB292" i="18"/>
  <c r="AB288" i="18"/>
  <c r="AB293" i="18"/>
  <c r="AB290" i="18"/>
  <c r="AB295" i="18"/>
  <c r="AB287" i="18"/>
  <c r="AE56" i="18"/>
  <c r="AC127" i="18"/>
  <c r="AB178" i="18"/>
  <c r="G289" i="18"/>
  <c r="G296" i="18"/>
  <c r="G285" i="18"/>
  <c r="G292" i="18"/>
  <c r="G288" i="18"/>
  <c r="G291" i="18"/>
  <c r="G290" i="18"/>
  <c r="G286" i="18"/>
  <c r="G294" i="18"/>
  <c r="G287" i="18"/>
  <c r="G295" i="18"/>
  <c r="G293" i="18"/>
  <c r="AC289" i="18"/>
  <c r="AC296" i="18"/>
  <c r="AC285" i="18"/>
  <c r="AC292" i="18"/>
  <c r="AC288" i="18"/>
  <c r="AC291" i="18"/>
  <c r="AC290" i="18"/>
  <c r="AC286" i="18"/>
  <c r="AC295" i="18"/>
  <c r="AC287" i="18"/>
  <c r="AC128" i="18"/>
  <c r="AA294" i="18"/>
  <c r="D301" i="18"/>
  <c r="Z302" i="18"/>
  <c r="Z303" i="18" s="1"/>
  <c r="F301" i="18"/>
  <c r="E301" i="18"/>
  <c r="AB301" i="18"/>
  <c r="AB302" i="18" s="1"/>
  <c r="AA301" i="18"/>
  <c r="AA302" i="18" s="1"/>
  <c r="R174" i="18"/>
  <c r="Q175" i="18"/>
  <c r="V176" i="18"/>
  <c r="U174" i="18"/>
  <c r="U175" i="18" s="1"/>
  <c r="U176" i="18" s="1"/>
  <c r="V174" i="18"/>
  <c r="V175" i="18"/>
  <c r="E175" i="18"/>
  <c r="D175" i="18"/>
  <c r="AA175" i="18"/>
  <c r="X175" i="18"/>
  <c r="AA281" i="18"/>
  <c r="AA38" i="18" s="1"/>
  <c r="Y281" i="18"/>
  <c r="Y38" i="18" s="1"/>
  <c r="V281" i="18"/>
  <c r="V38" i="18" s="1"/>
  <c r="M304" i="18"/>
  <c r="C301" i="18"/>
  <c r="C205" i="18" s="1"/>
  <c r="Y301" i="18"/>
  <c r="Y205" i="18" s="1"/>
  <c r="G301" i="18"/>
  <c r="G302" i="18" s="1"/>
  <c r="AC301" i="18"/>
  <c r="AC302" i="18" s="1"/>
  <c r="AC303" i="18" s="1"/>
  <c r="H301" i="18"/>
  <c r="B302" i="18"/>
  <c r="X302" i="18"/>
  <c r="L301" i="18"/>
  <c r="Z50" i="17"/>
  <c r="Z46" i="17"/>
  <c r="Z432" i="17" s="1"/>
  <c r="Z40" i="17"/>
  <c r="Z36" i="17"/>
  <c r="Z337" i="17" s="1"/>
  <c r="X7" i="17"/>
  <c r="G12" i="17"/>
  <c r="H12" i="17"/>
  <c r="I12" i="17"/>
  <c r="L4796" i="15"/>
  <c r="P7" i="17"/>
  <c r="Y10" i="17"/>
  <c r="Y7" i="17" s="1"/>
  <c r="C59" i="17"/>
  <c r="D60" i="5" s="1"/>
  <c r="W63" i="17"/>
  <c r="E67" i="17"/>
  <c r="F68" i="5" s="1"/>
  <c r="N99" i="17"/>
  <c r="N11" i="17" s="1"/>
  <c r="N12" i="17" s="1"/>
  <c r="K115" i="17"/>
  <c r="K16" i="17" s="1"/>
  <c r="BB106" i="17"/>
  <c r="AM106" i="17"/>
  <c r="BA178" i="17"/>
  <c r="N171" i="17" s="1"/>
  <c r="AI247" i="17"/>
  <c r="AI248" i="17" s="1"/>
  <c r="AI249" i="17" s="1"/>
  <c r="AI250" i="17" s="1"/>
  <c r="AI251" i="17" s="1"/>
  <c r="AI252" i="17" s="1"/>
  <c r="AI253" i="17" s="1"/>
  <c r="AI254" i="17" s="1"/>
  <c r="AI255" i="17" s="1"/>
  <c r="AI256" i="17" s="1"/>
  <c r="Z99" i="17"/>
  <c r="Z119" i="17"/>
  <c r="AH7" i="17"/>
  <c r="AH68" i="17"/>
  <c r="B62" i="17"/>
  <c r="B67" i="17"/>
  <c r="B60" i="17"/>
  <c r="B65" i="17"/>
  <c r="B58" i="17"/>
  <c r="J12" i="17"/>
  <c r="D67" i="17"/>
  <c r="D60" i="17"/>
  <c r="D65" i="17"/>
  <c r="E66" i="5" s="1"/>
  <c r="D58" i="17"/>
  <c r="D56" i="17"/>
  <c r="Q7" i="17"/>
  <c r="Z10" i="17"/>
  <c r="C57" i="17"/>
  <c r="D58" i="5" s="1"/>
  <c r="D59" i="17"/>
  <c r="E60" i="5" s="1"/>
  <c r="L115" i="17"/>
  <c r="L16" i="17" s="1"/>
  <c r="BC106" i="17"/>
  <c r="AE116" i="17"/>
  <c r="Y120" i="17"/>
  <c r="AY120" i="17" s="1"/>
  <c r="N247" i="17"/>
  <c r="N248" i="17" s="1"/>
  <c r="N249" i="17" s="1"/>
  <c r="AB99" i="17"/>
  <c r="AB119" i="17"/>
  <c r="H4796" i="15"/>
  <c r="AX178" i="17"/>
  <c r="K166" i="17" s="1"/>
  <c r="L12" i="17"/>
  <c r="N4796" i="15"/>
  <c r="R7" i="17"/>
  <c r="C25" i="17"/>
  <c r="B56" i="17"/>
  <c r="B64" i="17"/>
  <c r="G65" i="17"/>
  <c r="G56" i="17"/>
  <c r="H57" i="5" s="1"/>
  <c r="G63" i="17"/>
  <c r="M115" i="17"/>
  <c r="M16" i="17" s="1"/>
  <c r="BE115" i="17"/>
  <c r="H115" i="17"/>
  <c r="Y115" i="17"/>
  <c r="AZ120" i="17"/>
  <c r="U210" i="17"/>
  <c r="BB273" i="17"/>
  <c r="O267" i="17" s="1"/>
  <c r="F6" i="17"/>
  <c r="K4796" i="15"/>
  <c r="R4796" i="15"/>
  <c r="X4796" i="15"/>
  <c r="P12" i="17"/>
  <c r="D247" i="17"/>
  <c r="D248" i="17" s="1"/>
  <c r="D249" i="17" s="1"/>
  <c r="C56" i="17"/>
  <c r="D57" i="5" s="1"/>
  <c r="C64" i="17"/>
  <c r="H56" i="17"/>
  <c r="I57" i="5" s="1"/>
  <c r="H63" i="17"/>
  <c r="H61" i="17"/>
  <c r="N115" i="17"/>
  <c r="N16" i="17" s="1"/>
  <c r="E136" i="17"/>
  <c r="F137" i="5" s="1"/>
  <c r="BD178" i="17"/>
  <c r="Q176" i="17" s="1"/>
  <c r="BC273" i="17"/>
  <c r="P263" i="17" s="1"/>
  <c r="S4796" i="15"/>
  <c r="T7" i="17"/>
  <c r="W61" i="17"/>
  <c r="X62" i="5" s="1"/>
  <c r="AE99" i="17"/>
  <c r="AE11" i="17" s="1"/>
  <c r="AA115" i="17"/>
  <c r="BD273" i="17"/>
  <c r="Q261" i="17" s="1"/>
  <c r="F60" i="17"/>
  <c r="G61" i="5" s="1"/>
  <c r="AW60" i="17"/>
  <c r="T4796" i="15"/>
  <c r="Z4796" i="15"/>
  <c r="U7" i="17"/>
  <c r="F247" i="17"/>
  <c r="AB247" i="17"/>
  <c r="AB248" i="17"/>
  <c r="AB249" i="17" s="1"/>
  <c r="AB250" i="17" s="1"/>
  <c r="AB251" i="17" s="1"/>
  <c r="AB252" i="17" s="1"/>
  <c r="AB253" i="17" s="1"/>
  <c r="AB254" i="17" s="1"/>
  <c r="AB255" i="17" s="1"/>
  <c r="AB256" i="17" s="1"/>
  <c r="D25" i="17"/>
  <c r="C62" i="17"/>
  <c r="AW67" i="17"/>
  <c r="BB104" i="17"/>
  <c r="AB115" i="17"/>
  <c r="Y119" i="17"/>
  <c r="Y99" i="17"/>
  <c r="Y11" i="17" s="1"/>
  <c r="AA99" i="17"/>
  <c r="AA119" i="17"/>
  <c r="AT178" i="17"/>
  <c r="BM131" i="17"/>
  <c r="BQ131" i="17" s="1"/>
  <c r="AD123" i="17"/>
  <c r="BD123" i="17" s="1"/>
  <c r="W66" i="17"/>
  <c r="AE123" i="17"/>
  <c r="AG12" i="17"/>
  <c r="AG17" i="17" s="1"/>
  <c r="AG13" i="17" s="1"/>
  <c r="J4796" i="15"/>
  <c r="AR68" i="17"/>
  <c r="AB10" i="17"/>
  <c r="BG131" i="17"/>
  <c r="U4796" i="15"/>
  <c r="AA4796" i="15"/>
  <c r="V7" i="17"/>
  <c r="S12" i="17"/>
  <c r="E25" i="17"/>
  <c r="H57" i="17"/>
  <c r="D62" i="17"/>
  <c r="H65" i="17"/>
  <c r="Z124" i="17"/>
  <c r="Q115" i="17"/>
  <c r="Q16" i="17" s="1"/>
  <c r="G115" i="17"/>
  <c r="G16" i="17" s="1"/>
  <c r="AE115" i="17"/>
  <c r="AE16" i="17" s="1"/>
  <c r="V138" i="17"/>
  <c r="W139" i="5" s="1"/>
  <c r="AF12" i="17"/>
  <c r="AF17" i="17" s="1"/>
  <c r="C67" i="17"/>
  <c r="D68" i="5" s="1"/>
  <c r="C60" i="17"/>
  <c r="C65" i="17"/>
  <c r="D66" i="5" s="1"/>
  <c r="C58" i="17"/>
  <c r="D59" i="5" s="1"/>
  <c r="I4796" i="15"/>
  <c r="G6" i="17"/>
  <c r="BE122" i="17"/>
  <c r="AY178" i="17"/>
  <c r="L171" i="17" s="1"/>
  <c r="Q210" i="17"/>
  <c r="Q24" i="17" s="1"/>
  <c r="Q25" i="17" s="1"/>
  <c r="AS68" i="17"/>
  <c r="F59" i="17" s="1"/>
  <c r="G60" i="5" s="1"/>
  <c r="AC10" i="17"/>
  <c r="AZ178" i="17"/>
  <c r="G226" i="17"/>
  <c r="G27" i="17" s="1"/>
  <c r="B4797" i="15"/>
  <c r="W7" i="17"/>
  <c r="AI9" i="17"/>
  <c r="F25" i="17"/>
  <c r="V59" i="17"/>
  <c r="V122" i="17" s="1"/>
  <c r="H66" i="17"/>
  <c r="AZ128" i="17"/>
  <c r="G4796" i="15"/>
  <c r="J115" i="17"/>
  <c r="J16" i="17" s="1"/>
  <c r="K7" i="17"/>
  <c r="AE248" i="17"/>
  <c r="AE249" i="17" s="1"/>
  <c r="AE250" i="17" s="1"/>
  <c r="AE251" i="17" s="1"/>
  <c r="AE252" i="17" s="1"/>
  <c r="AE253" i="17" s="1"/>
  <c r="AE254" i="17" s="1"/>
  <c r="AE255" i="17" s="1"/>
  <c r="AE256" i="17" s="1"/>
  <c r="M99" i="17"/>
  <c r="M11" i="17" s="1"/>
  <c r="M12" i="17" s="1"/>
  <c r="AB124" i="17"/>
  <c r="BB124" i="17" s="1"/>
  <c r="AZ114" i="17"/>
  <c r="AM114" i="17"/>
  <c r="BQ120" i="17"/>
  <c r="W57" i="17"/>
  <c r="X58" i="5" s="1"/>
  <c r="W64" i="17"/>
  <c r="V64" i="17" s="1"/>
  <c r="W62" i="17"/>
  <c r="W67" i="17"/>
  <c r="X68" i="5" s="1"/>
  <c r="Y73" i="5" s="1"/>
  <c r="W60" i="17"/>
  <c r="V60" i="17" s="1"/>
  <c r="U60" i="17" s="1"/>
  <c r="W56" i="17"/>
  <c r="X57" i="5" s="1"/>
  <c r="X120" i="5" s="1"/>
  <c r="AG7" i="17"/>
  <c r="AG68" i="17"/>
  <c r="AH12" i="17"/>
  <c r="AH17" i="17" s="1"/>
  <c r="AH13" i="17" s="1"/>
  <c r="J247" i="17"/>
  <c r="AF253" i="17"/>
  <c r="AF254" i="17" s="1"/>
  <c r="AF255" i="17" s="1"/>
  <c r="AF256" i="17" s="1"/>
  <c r="AF247" i="17"/>
  <c r="AF248" i="17" s="1"/>
  <c r="AF249" i="17" s="1"/>
  <c r="AF250" i="17" s="1"/>
  <c r="AF251" i="17" s="1"/>
  <c r="AF252" i="17" s="1"/>
  <c r="W58" i="17"/>
  <c r="B66" i="17"/>
  <c r="C67" i="5" s="1"/>
  <c r="W99" i="17"/>
  <c r="W11" i="17" s="1"/>
  <c r="W12" i="17" s="1"/>
  <c r="AC124" i="17"/>
  <c r="BC124" i="17" s="1"/>
  <c r="O7" i="17"/>
  <c r="O68" i="17"/>
  <c r="M247" i="17"/>
  <c r="M248" i="17" s="1"/>
  <c r="AZ122" i="17"/>
  <c r="BD119" i="17"/>
  <c r="AM107" i="17"/>
  <c r="W65" i="17"/>
  <c r="I115" i="17"/>
  <c r="I16" i="17" s="1"/>
  <c r="AZ126" i="17"/>
  <c r="AF115" i="17"/>
  <c r="AA7" i="17"/>
  <c r="AW64" i="17"/>
  <c r="C66" i="17"/>
  <c r="X119" i="17"/>
  <c r="X99" i="17"/>
  <c r="X11" i="17" s="1"/>
  <c r="X12" i="17" s="1"/>
  <c r="X137" i="17"/>
  <c r="X121" i="17" s="1"/>
  <c r="AG247" i="17"/>
  <c r="AG248" i="17" s="1"/>
  <c r="AG249" i="17" s="1"/>
  <c r="AG250" i="17" s="1"/>
  <c r="AG251" i="17" s="1"/>
  <c r="AG252" i="17" s="1"/>
  <c r="AG253" i="17" s="1"/>
  <c r="AG254" i="17" s="1"/>
  <c r="AG255" i="17" s="1"/>
  <c r="AG256" i="17" s="1"/>
  <c r="C63" i="17"/>
  <c r="D64" i="5" s="1"/>
  <c r="O115" i="17"/>
  <c r="O16" i="17" s="1"/>
  <c r="AZ104" i="17"/>
  <c r="AM104" i="17"/>
  <c r="AD115" i="17"/>
  <c r="AD16" i="17" s="1"/>
  <c r="V226" i="17"/>
  <c r="V27" i="17" s="1"/>
  <c r="R115" i="17"/>
  <c r="R16" i="17" s="1"/>
  <c r="BC104" i="17"/>
  <c r="AB122" i="17"/>
  <c r="BB122" i="17" s="1"/>
  <c r="S115" i="17"/>
  <c r="S16" i="17" s="1"/>
  <c r="AE125" i="17"/>
  <c r="AZ129" i="17"/>
  <c r="BE129" i="17" s="1"/>
  <c r="AJ129" i="17"/>
  <c r="L170" i="17"/>
  <c r="AC122" i="17"/>
  <c r="BC122" i="17" s="1"/>
  <c r="G135" i="17"/>
  <c r="H136" i="5" s="1"/>
  <c r="AD7" i="17"/>
  <c r="K68" i="17"/>
  <c r="AX115" i="17"/>
  <c r="BQ121" i="17"/>
  <c r="H135" i="17"/>
  <c r="I136" i="5" s="1"/>
  <c r="AU273" i="17"/>
  <c r="H262" i="17" s="1"/>
  <c r="O99" i="17"/>
  <c r="O11" i="17" s="1"/>
  <c r="O12" i="17" s="1"/>
  <c r="AA120" i="17"/>
  <c r="AC99" i="17"/>
  <c r="AC11" i="17" s="1"/>
  <c r="I135" i="17"/>
  <c r="J136" i="5" s="1"/>
  <c r="AU178" i="17"/>
  <c r="H174" i="17" s="1"/>
  <c r="M4796" i="15"/>
  <c r="S247" i="17"/>
  <c r="X130" i="17"/>
  <c r="AX130" i="17" s="1"/>
  <c r="BP130" i="17" s="1"/>
  <c r="AD99" i="17"/>
  <c r="AD11" i="17" s="1"/>
  <c r="AD12" i="17" s="1"/>
  <c r="AD17" i="17" s="1"/>
  <c r="W115" i="17"/>
  <c r="W16" i="17" s="1"/>
  <c r="H136" i="17"/>
  <c r="I137" i="5" s="1"/>
  <c r="J135" i="17"/>
  <c r="K136" i="5" s="1"/>
  <c r="AV178" i="17"/>
  <c r="I171" i="17" s="1"/>
  <c r="I174" i="17"/>
  <c r="BC178" i="17"/>
  <c r="P176" i="17" s="1"/>
  <c r="T247" i="17"/>
  <c r="T248" i="17" s="1"/>
  <c r="N68" i="17"/>
  <c r="BB105" i="17"/>
  <c r="I136" i="17"/>
  <c r="J137" i="5" s="1"/>
  <c r="K135" i="17"/>
  <c r="AW178" i="17"/>
  <c r="J174" i="17" s="1"/>
  <c r="BJ273" i="17"/>
  <c r="W267" i="17" s="1"/>
  <c r="U247" i="17"/>
  <c r="U248" i="17"/>
  <c r="R99" i="17"/>
  <c r="R11" i="17" s="1"/>
  <c r="R12" i="17" s="1"/>
  <c r="Z130" i="17"/>
  <c r="J136" i="17"/>
  <c r="K137" i="5" s="1"/>
  <c r="L135" i="17"/>
  <c r="AO273" i="17"/>
  <c r="B262" i="17" s="1"/>
  <c r="BK273" i="17"/>
  <c r="X266" i="17" s="1"/>
  <c r="S99" i="17"/>
  <c r="S11" i="17" s="1"/>
  <c r="AE120" i="17"/>
  <c r="BC119" i="17"/>
  <c r="BL273" i="17"/>
  <c r="Y263" i="17" s="1"/>
  <c r="T99" i="17"/>
  <c r="T11" i="17" s="1"/>
  <c r="T12" i="17" s="1"/>
  <c r="AZ123" i="17"/>
  <c r="N210" i="17"/>
  <c r="N24" i="17" s="1"/>
  <c r="N25" i="17" s="1"/>
  <c r="X247" i="17"/>
  <c r="X248" i="17"/>
  <c r="X249" i="17" s="1"/>
  <c r="U99" i="17"/>
  <c r="U11" i="17" s="1"/>
  <c r="U12" i="17" s="1"/>
  <c r="F115" i="17"/>
  <c r="BB103" i="17"/>
  <c r="D136" i="17"/>
  <c r="BP178" i="17"/>
  <c r="AA130" i="17"/>
  <c r="BA130" i="17" s="1"/>
  <c r="AC115" i="17"/>
  <c r="BB178" i="17"/>
  <c r="O171" i="17" s="1"/>
  <c r="V210" i="17"/>
  <c r="Y305" i="17"/>
  <c r="BE178" i="17"/>
  <c r="BF178" i="17"/>
  <c r="S166" i="17"/>
  <c r="S230" i="17" s="1"/>
  <c r="BG178" i="17"/>
  <c r="T171" i="17" s="1"/>
  <c r="K247" i="17"/>
  <c r="K248" i="17" s="1"/>
  <c r="AE121" i="17"/>
  <c r="BE121" i="17" s="1"/>
  <c r="BH178" i="17"/>
  <c r="U176" i="17" s="1"/>
  <c r="E321" i="17"/>
  <c r="O226" i="17"/>
  <c r="O27" i="17" s="1"/>
  <c r="H210" i="17"/>
  <c r="P226" i="17"/>
  <c r="P27" i="17" s="1"/>
  <c r="M226" i="17"/>
  <c r="M27" i="17" s="1"/>
  <c r="AM103" i="17"/>
  <c r="BQ129" i="17"/>
  <c r="AO178" i="17"/>
  <c r="B169" i="17" s="1"/>
  <c r="B185" i="17" s="1"/>
  <c r="BK178" i="17"/>
  <c r="X167" i="17" s="1"/>
  <c r="I210" i="17"/>
  <c r="I24" i="17" s="1"/>
  <c r="I25" i="17" s="1"/>
  <c r="AG199" i="17"/>
  <c r="AF215" i="17"/>
  <c r="AP178" i="17"/>
  <c r="C169" i="17" s="1"/>
  <c r="BL178" i="17"/>
  <c r="Y169" i="17" s="1"/>
  <c r="Y185" i="17" s="1"/>
  <c r="J210" i="17"/>
  <c r="AG215" i="17"/>
  <c r="R226" i="17"/>
  <c r="R27" i="17" s="1"/>
  <c r="AQ178" i="17"/>
  <c r="D167" i="17" s="1"/>
  <c r="BM178" i="17"/>
  <c r="K210" i="17"/>
  <c r="K24" i="17" s="1"/>
  <c r="K25" i="17" s="1"/>
  <c r="AR178" i="17"/>
  <c r="E173" i="17" s="1"/>
  <c r="BN178" i="17"/>
  <c r="L210" i="17"/>
  <c r="L24" i="17" s="1"/>
  <c r="L25" i="17" s="1"/>
  <c r="AI215" i="17"/>
  <c r="T226" i="17"/>
  <c r="T27" i="17" s="1"/>
  <c r="V305" i="17"/>
  <c r="B137" i="17"/>
  <c r="C138" i="5" s="1"/>
  <c r="AS178" i="17"/>
  <c r="BO178" i="17"/>
  <c r="M210" i="17"/>
  <c r="M24" i="17" s="1"/>
  <c r="M25" i="17" s="1"/>
  <c r="U226" i="17"/>
  <c r="U27" i="17" s="1"/>
  <c r="I226" i="17"/>
  <c r="I27" i="17" s="1"/>
  <c r="BI273" i="17"/>
  <c r="V267" i="17" s="1"/>
  <c r="T210" i="17"/>
  <c r="BH273" i="17"/>
  <c r="U261" i="17" s="1"/>
  <c r="BF273" i="17"/>
  <c r="T321" i="17"/>
  <c r="W210" i="17"/>
  <c r="B248" i="17"/>
  <c r="O264" i="17"/>
  <c r="F321" i="17"/>
  <c r="BJ178" i="17"/>
  <c r="BI178" i="17"/>
  <c r="V173" i="17" s="1"/>
  <c r="X210" i="17"/>
  <c r="Y210" i="17"/>
  <c r="O246" i="17"/>
  <c r="H321" i="17"/>
  <c r="H37" i="17" s="1"/>
  <c r="M135" i="17"/>
  <c r="N136" i="5" s="1"/>
  <c r="M136" i="17"/>
  <c r="N137" i="5" s="1"/>
  <c r="BE273" i="17"/>
  <c r="AF294" i="17"/>
  <c r="I321" i="17"/>
  <c r="I37" i="17" s="1"/>
  <c r="W416" i="17"/>
  <c r="W47" i="17" s="1"/>
  <c r="N136" i="17"/>
  <c r="Q246" i="17"/>
  <c r="O135" i="17"/>
  <c r="P136" i="5" s="1"/>
  <c r="S246" i="17"/>
  <c r="R246" i="17"/>
  <c r="P135" i="17"/>
  <c r="Q136" i="5" s="1"/>
  <c r="J226" i="17"/>
  <c r="J27" i="17" s="1"/>
  <c r="Q135" i="17"/>
  <c r="K226" i="17"/>
  <c r="K27" i="17" s="1"/>
  <c r="AF389" i="17"/>
  <c r="R135" i="17"/>
  <c r="S136" i="5" s="1"/>
  <c r="R136" i="17"/>
  <c r="S137" i="5" s="1"/>
  <c r="L226" i="17"/>
  <c r="L27" i="17" s="1"/>
  <c r="AG389" i="17"/>
  <c r="E226" i="17"/>
  <c r="AH389" i="17"/>
  <c r="T135" i="17"/>
  <c r="U137" i="17"/>
  <c r="V138" i="5" s="1"/>
  <c r="N226" i="17"/>
  <c r="N27" i="17" s="1"/>
  <c r="P246" i="17"/>
  <c r="AP273" i="17"/>
  <c r="C262" i="17" s="1"/>
  <c r="BH368" i="17"/>
  <c r="U365" i="17" s="1"/>
  <c r="AR273" i="17"/>
  <c r="E270" i="17" s="1"/>
  <c r="BN273" i="17"/>
  <c r="W246" i="17"/>
  <c r="W247" i="17" s="1"/>
  <c r="W248" i="17" s="1"/>
  <c r="V246" i="17"/>
  <c r="V247" i="17" s="1"/>
  <c r="AT273" i="17"/>
  <c r="G269" i="17" s="1"/>
  <c r="BP273" i="17"/>
  <c r="Q343" i="17"/>
  <c r="J343" i="17"/>
  <c r="Y226" i="17"/>
  <c r="Y27" i="17" s="1"/>
  <c r="AV273" i="17"/>
  <c r="I268" i="17" s="1"/>
  <c r="Z246" i="17"/>
  <c r="AW273" i="17"/>
  <c r="E248" i="17"/>
  <c r="E247" i="17"/>
  <c r="AA246" i="17"/>
  <c r="AA247" i="17" s="1"/>
  <c r="AA248" i="17" s="1"/>
  <c r="AA249" i="17" s="1"/>
  <c r="AA250" i="17" s="1"/>
  <c r="AA251" i="17" s="1"/>
  <c r="AA252" i="17" s="1"/>
  <c r="AA253" i="17" s="1"/>
  <c r="AA254" i="17" s="1"/>
  <c r="AA255" i="17" s="1"/>
  <c r="AA256" i="17" s="1"/>
  <c r="AX273" i="17"/>
  <c r="K261" i="17" s="1"/>
  <c r="P321" i="17"/>
  <c r="P37" i="17" s="1"/>
  <c r="L321" i="17"/>
  <c r="L37" i="17" s="1"/>
  <c r="J321" i="17"/>
  <c r="J37" i="17" s="1"/>
  <c r="F226" i="17"/>
  <c r="AY273" i="17"/>
  <c r="L261" i="17" s="1"/>
  <c r="V321" i="17"/>
  <c r="K321" i="17"/>
  <c r="K37" i="17" s="1"/>
  <c r="R341" i="17"/>
  <c r="AZ273" i="17"/>
  <c r="M265" i="17" s="1"/>
  <c r="W321" i="17"/>
  <c r="W37" i="17" s="1"/>
  <c r="S341" i="17"/>
  <c r="S342" i="17" s="1"/>
  <c r="T341" i="17"/>
  <c r="H400" i="17"/>
  <c r="H44" i="17" s="1"/>
  <c r="H45" i="17" s="1"/>
  <c r="H226" i="17"/>
  <c r="H27" i="17" s="1"/>
  <c r="BA273" i="17"/>
  <c r="N261" i="17" s="1"/>
  <c r="X321" i="17"/>
  <c r="X37" i="17" s="1"/>
  <c r="O321" i="17"/>
  <c r="O37" i="17" s="1"/>
  <c r="M321" i="17"/>
  <c r="M37" i="17" s="1"/>
  <c r="I305" i="17"/>
  <c r="I34" i="17" s="1"/>
  <c r="I35" i="17" s="1"/>
  <c r="L305" i="17"/>
  <c r="L34" i="17" s="1"/>
  <c r="L35" i="17" s="1"/>
  <c r="G247" i="17"/>
  <c r="G248" i="17" s="1"/>
  <c r="M305" i="17"/>
  <c r="M34" i="17" s="1"/>
  <c r="M35" i="17" s="1"/>
  <c r="H247" i="17"/>
  <c r="AD247" i="17"/>
  <c r="AD248" i="17" s="1"/>
  <c r="AD249" i="17" s="1"/>
  <c r="AD250" i="17" s="1"/>
  <c r="AD251" i="17" s="1"/>
  <c r="AD252" i="17" s="1"/>
  <c r="AD253" i="17" s="1"/>
  <c r="AD254" i="17" s="1"/>
  <c r="AD255" i="17" s="1"/>
  <c r="AD256" i="17" s="1"/>
  <c r="N305" i="17"/>
  <c r="N34" i="17" s="1"/>
  <c r="N35" i="17" s="1"/>
  <c r="I247" i="17"/>
  <c r="AE247" i="17"/>
  <c r="AQ273" i="17"/>
  <c r="BM273" i="17"/>
  <c r="Z269" i="17" s="1"/>
  <c r="L247" i="17"/>
  <c r="AH247" i="17"/>
  <c r="AH248" i="17" s="1"/>
  <c r="AH249" i="17" s="1"/>
  <c r="AH250" i="17" s="1"/>
  <c r="AH251" i="17" s="1"/>
  <c r="AH252" i="17" s="1"/>
  <c r="AH253" i="17" s="1"/>
  <c r="AH254" i="17" s="1"/>
  <c r="AH255" i="17" s="1"/>
  <c r="AH256" i="17" s="1"/>
  <c r="AT368" i="17"/>
  <c r="G356" i="17" s="1"/>
  <c r="BP368" i="17"/>
  <c r="C246" i="17"/>
  <c r="U321" i="17"/>
  <c r="AU368" i="17"/>
  <c r="H356" i="17" s="1"/>
  <c r="U344" i="17"/>
  <c r="X305" i="17"/>
  <c r="B342" i="17"/>
  <c r="B343" i="17" s="1"/>
  <c r="T400" i="17"/>
  <c r="T44" i="17" s="1"/>
  <c r="T45" i="17" s="1"/>
  <c r="V342" i="17"/>
  <c r="C342" i="17"/>
  <c r="C343" i="17"/>
  <c r="U400" i="17"/>
  <c r="U44" i="17" s="1"/>
  <c r="U45" i="17" s="1"/>
  <c r="E305" i="17"/>
  <c r="E34" i="17" s="1"/>
  <c r="E35" i="17" s="1"/>
  <c r="W341" i="17"/>
  <c r="Z343" i="17"/>
  <c r="Z344" i="17" s="1"/>
  <c r="F305" i="17"/>
  <c r="X341" i="17"/>
  <c r="E342" i="17"/>
  <c r="E343" i="17"/>
  <c r="E344" i="17" s="1"/>
  <c r="G305" i="17"/>
  <c r="G34" i="17" s="1"/>
  <c r="G35" i="17" s="1"/>
  <c r="Y341" i="17"/>
  <c r="BJ368" i="17"/>
  <c r="W364" i="17" s="1"/>
  <c r="H305" i="17"/>
  <c r="H34" i="17" s="1"/>
  <c r="H35" i="17" s="1"/>
  <c r="R321" i="17"/>
  <c r="R37" i="17" s="1"/>
  <c r="B341" i="17"/>
  <c r="Z341" i="17"/>
  <c r="Z342" i="17" s="1"/>
  <c r="AO368" i="17"/>
  <c r="B365" i="17" s="1"/>
  <c r="BK368" i="17"/>
  <c r="X363" i="17" s="1"/>
  <c r="S321" i="17"/>
  <c r="S37" i="17" s="1"/>
  <c r="C341" i="17"/>
  <c r="AA341" i="17"/>
  <c r="AA342" i="17" s="1"/>
  <c r="AA343" i="17" s="1"/>
  <c r="AA344" i="17" s="1"/>
  <c r="AA345" i="17" s="1"/>
  <c r="AA346" i="17" s="1"/>
  <c r="AA347" i="17" s="1"/>
  <c r="AA348" i="17" s="1"/>
  <c r="AA349" i="17" s="1"/>
  <c r="AA350" i="17" s="1"/>
  <c r="AA351" i="17" s="1"/>
  <c r="AP368" i="17"/>
  <c r="C365" i="17" s="1"/>
  <c r="BL368" i="17"/>
  <c r="J305" i="17"/>
  <c r="J34" i="17" s="1"/>
  <c r="J35" i="17" s="1"/>
  <c r="D341" i="17"/>
  <c r="AB341" i="17"/>
  <c r="AB342" i="17" s="1"/>
  <c r="AB343" i="17" s="1"/>
  <c r="AB344" i="17" s="1"/>
  <c r="AB345" i="17" s="1"/>
  <c r="AB346" i="17" s="1"/>
  <c r="AB347" i="17" s="1"/>
  <c r="AB348" i="17" s="1"/>
  <c r="AB349" i="17" s="1"/>
  <c r="AB350" i="17" s="1"/>
  <c r="AB351" i="17" s="1"/>
  <c r="AQ368" i="17"/>
  <c r="D360" i="17" s="1"/>
  <c r="BM368" i="17"/>
  <c r="Z358" i="17" s="1"/>
  <c r="F342" i="17"/>
  <c r="F343" i="17" s="1"/>
  <c r="F344" i="17" s="1"/>
  <c r="AX368" i="17"/>
  <c r="G342" i="17"/>
  <c r="AC342" i="17"/>
  <c r="AZ368" i="17"/>
  <c r="M362" i="17" s="1"/>
  <c r="H416" i="17"/>
  <c r="AD347" i="17"/>
  <c r="AD348" i="17" s="1"/>
  <c r="AD349" i="17" s="1"/>
  <c r="AD350" i="17" s="1"/>
  <c r="AD351" i="17" s="1"/>
  <c r="BA368" i="17"/>
  <c r="N363" i="17" s="1"/>
  <c r="BB368" i="17"/>
  <c r="O361" i="17" s="1"/>
  <c r="AC343" i="17"/>
  <c r="AC344" i="17"/>
  <c r="AC345" i="17" s="1"/>
  <c r="AC346" i="17" s="1"/>
  <c r="AC347" i="17" s="1"/>
  <c r="AC348" i="17" s="1"/>
  <c r="AC349" i="17" s="1"/>
  <c r="AC350" i="17" s="1"/>
  <c r="AC351" i="17" s="1"/>
  <c r="BC368" i="17"/>
  <c r="P367" i="17" s="1"/>
  <c r="X360" i="17"/>
  <c r="H342" i="17"/>
  <c r="AD343" i="17"/>
  <c r="AD344" i="17" s="1"/>
  <c r="AD345" i="17" s="1"/>
  <c r="AD346" i="17" s="1"/>
  <c r="BD368" i="17"/>
  <c r="Q367" i="17" s="1"/>
  <c r="AE343" i="17"/>
  <c r="AE344" i="17" s="1"/>
  <c r="AE345" i="17" s="1"/>
  <c r="AE346" i="17" s="1"/>
  <c r="AE347" i="17" s="1"/>
  <c r="AE348" i="17" s="1"/>
  <c r="AE349" i="17" s="1"/>
  <c r="AE350" i="17" s="1"/>
  <c r="AE351" i="17" s="1"/>
  <c r="O400" i="17"/>
  <c r="O44" i="17" s="1"/>
  <c r="O45" i="17" s="1"/>
  <c r="BE368" i="17"/>
  <c r="R364" i="17" s="1"/>
  <c r="P400" i="17"/>
  <c r="P44" i="17" s="1"/>
  <c r="P45" i="17" s="1"/>
  <c r="K342" i="17"/>
  <c r="Q400" i="17"/>
  <c r="Q44" i="17" s="1"/>
  <c r="Q45" i="17" s="1"/>
  <c r="L342" i="17"/>
  <c r="R400" i="17"/>
  <c r="R44" i="17" s="1"/>
  <c r="R45" i="17" s="1"/>
  <c r="M342" i="17"/>
  <c r="G343" i="17"/>
  <c r="G344" i="17"/>
  <c r="BI368" i="17"/>
  <c r="V363" i="17" s="1"/>
  <c r="V359" i="17"/>
  <c r="S400" i="17"/>
  <c r="S44" i="17" s="1"/>
  <c r="S45" i="17" s="1"/>
  <c r="N416" i="17"/>
  <c r="N47" i="17" s="1"/>
  <c r="V400" i="17"/>
  <c r="V44" i="17" s="1"/>
  <c r="V45" i="17" s="1"/>
  <c r="O416" i="17"/>
  <c r="O47" i="17" s="1"/>
  <c r="W400" i="17"/>
  <c r="W44" i="17" s="1"/>
  <c r="W45" i="17" s="1"/>
  <c r="P416" i="17"/>
  <c r="P47" i="17" s="1"/>
  <c r="X400" i="17"/>
  <c r="Q416" i="17"/>
  <c r="Q47" i="17" s="1"/>
  <c r="Y400" i="17"/>
  <c r="R416" i="17"/>
  <c r="R47" i="17" s="1"/>
  <c r="AV368" i="17"/>
  <c r="I356" i="17" s="1"/>
  <c r="S416" i="17"/>
  <c r="S47" i="17" s="1"/>
  <c r="AW368" i="17"/>
  <c r="J356" i="17" s="1"/>
  <c r="T416" i="17"/>
  <c r="AF347" i="17"/>
  <c r="AF348" i="17" s="1"/>
  <c r="AF349" i="17" s="1"/>
  <c r="AF350" i="17" s="1"/>
  <c r="AF351" i="17" s="1"/>
  <c r="AB4796" i="15"/>
  <c r="AC4796" i="15"/>
  <c r="AF4796" i="15"/>
  <c r="AD4796" i="15"/>
  <c r="AE4796" i="15"/>
  <c r="S22" i="14"/>
  <c r="S25" i="14" s="1"/>
  <c r="BP370" i="14"/>
  <c r="BP38" i="14"/>
  <c r="AO22" i="14"/>
  <c r="AO25" i="14" s="1"/>
  <c r="BK22" i="14"/>
  <c r="AJ25" i="14"/>
  <c r="BP143" i="14"/>
  <c r="BB227" i="14"/>
  <c r="CB109" i="14"/>
  <c r="CB108" i="14"/>
  <c r="AI215" i="14"/>
  <c r="AI227" i="14" s="1"/>
  <c r="AI69" i="14"/>
  <c r="BL563" i="14"/>
  <c r="BL436" i="14"/>
  <c r="BL547" i="14"/>
  <c r="BL531" i="14"/>
  <c r="BL452" i="14"/>
  <c r="BW452" i="14" s="1"/>
  <c r="BL499" i="14"/>
  <c r="BL420" i="14"/>
  <c r="BL468" i="14"/>
  <c r="BL515" i="14"/>
  <c r="BL484" i="14"/>
  <c r="BL404" i="14"/>
  <c r="BL294" i="14"/>
  <c r="BL325" i="14"/>
  <c r="BL309" i="14"/>
  <c r="BL357" i="14"/>
  <c r="BL373" i="14"/>
  <c r="BL341" i="14"/>
  <c r="BL389" i="14"/>
  <c r="BL198" i="14"/>
  <c r="BL214" i="14"/>
  <c r="BL167" i="14"/>
  <c r="BL278" i="14"/>
  <c r="BL182" i="14"/>
  <c r="BL151" i="14"/>
  <c r="BL230" i="14"/>
  <c r="BL72" i="14"/>
  <c r="BL262" i="14"/>
  <c r="BL104" i="14"/>
  <c r="BL246" i="14"/>
  <c r="BL88" i="14"/>
  <c r="CP88" i="14" s="1"/>
  <c r="BL56" i="14"/>
  <c r="AK69" i="14"/>
  <c r="BG215" i="14"/>
  <c r="BG69" i="14"/>
  <c r="BT57" i="14"/>
  <c r="V69" i="14"/>
  <c r="CC109" i="14"/>
  <c r="BL135" i="14"/>
  <c r="AY424" i="14"/>
  <c r="AY329" i="14"/>
  <c r="CC102" i="14"/>
  <c r="CC103" i="14"/>
  <c r="BV64" i="14"/>
  <c r="BH223" i="14"/>
  <c r="AY216" i="14"/>
  <c r="AY69" i="14"/>
  <c r="BT62" i="14"/>
  <c r="AC216" i="14"/>
  <c r="AC227" i="14" s="1"/>
  <c r="AU22" i="14"/>
  <c r="AU25" i="14" s="1"/>
  <c r="AE333" i="14"/>
  <c r="M70" i="31"/>
  <c r="BL226" i="14"/>
  <c r="BT68" i="14"/>
  <c r="AX424" i="14"/>
  <c r="AX329" i="14"/>
  <c r="BM515" i="14"/>
  <c r="BM389" i="14"/>
  <c r="BM547" i="14"/>
  <c r="BM563" i="14"/>
  <c r="BM531" i="14"/>
  <c r="BM499" i="14"/>
  <c r="BM468" i="14"/>
  <c r="BM404" i="14"/>
  <c r="BM452" i="14"/>
  <c r="BX452" i="14" s="1"/>
  <c r="BM373" i="14"/>
  <c r="BM484" i="14"/>
  <c r="BM294" i="14"/>
  <c r="BM420" i="14"/>
  <c r="BM436" i="14"/>
  <c r="BM357" i="14"/>
  <c r="BM278" i="14"/>
  <c r="BM341" i="14"/>
  <c r="BM325" i="14"/>
  <c r="BM230" i="14"/>
  <c r="BM309" i="14"/>
  <c r="BM198" i="14"/>
  <c r="BM182" i="14"/>
  <c r="BM246" i="14"/>
  <c r="BM167" i="14"/>
  <c r="BM214" i="14"/>
  <c r="BM72" i="14"/>
  <c r="BM262" i="14"/>
  <c r="BM104" i="14"/>
  <c r="BM135" i="14"/>
  <c r="BM151" i="14"/>
  <c r="BM88" i="14"/>
  <c r="CQ88" i="14" s="1"/>
  <c r="BM56" i="14"/>
  <c r="X69" i="14"/>
  <c r="CD109" i="14"/>
  <c r="CN111" i="14"/>
  <c r="AZ424" i="14"/>
  <c r="AZ329" i="14"/>
  <c r="R7" i="14"/>
  <c r="X22" i="14"/>
  <c r="X25" i="14" s="1"/>
  <c r="BP84" i="14"/>
  <c r="BO84" i="14"/>
  <c r="AM215" i="14"/>
  <c r="AM227" i="14" s="1"/>
  <c r="AM69" i="14"/>
  <c r="BI227" i="14"/>
  <c r="BM65" i="14"/>
  <c r="BM223" i="14" s="1"/>
  <c r="BP81" i="14"/>
  <c r="CG108" i="14"/>
  <c r="CG109" i="14"/>
  <c r="CM104" i="14"/>
  <c r="AV164" i="14"/>
  <c r="BB329" i="14"/>
  <c r="BB424" i="14"/>
  <c r="BE13" i="14"/>
  <c r="BE15" i="14" s="1"/>
  <c r="BK423" i="14"/>
  <c r="BK328" i="14"/>
  <c r="BJ17" i="14"/>
  <c r="CS19" i="14" s="1"/>
  <c r="AG215" i="14"/>
  <c r="AG227" i="14" s="1"/>
  <c r="AG69" i="14"/>
  <c r="BD227" i="14"/>
  <c r="BO128" i="14"/>
  <c r="BO126" i="14"/>
  <c r="BO129" i="14"/>
  <c r="BO130" i="14"/>
  <c r="BO121" i="14"/>
  <c r="BO122" i="14"/>
  <c r="BO123" i="14"/>
  <c r="BO124" i="14"/>
  <c r="BO127" i="14"/>
  <c r="BO125" i="14"/>
  <c r="AN69" i="14"/>
  <c r="BJ215" i="14"/>
  <c r="BJ227" i="14" s="1"/>
  <c r="BJ69" i="14"/>
  <c r="AE69" i="14"/>
  <c r="CH108" i="14"/>
  <c r="CH109" i="14"/>
  <c r="CN104" i="14"/>
  <c r="AY425" i="14"/>
  <c r="AY330" i="14"/>
  <c r="AL227" i="14"/>
  <c r="AF69" i="14"/>
  <c r="BD425" i="14"/>
  <c r="BD330" i="14"/>
  <c r="CS100" i="14"/>
  <c r="AD215" i="14"/>
  <c r="AD227" i="14" s="1"/>
  <c r="AD69" i="14"/>
  <c r="BE217" i="14"/>
  <c r="BU58" i="14"/>
  <c r="BW10" i="14"/>
  <c r="BE7" i="14"/>
  <c r="BB69" i="14"/>
  <c r="BM62" i="14"/>
  <c r="BM220" i="14" s="1"/>
  <c r="BL119" i="14"/>
  <c r="AI243" i="14"/>
  <c r="AZ215" i="14"/>
  <c r="AZ227" i="14" s="1"/>
  <c r="AZ69" i="14"/>
  <c r="BA215" i="14"/>
  <c r="BA227" i="14" s="1"/>
  <c r="BA69" i="14"/>
  <c r="CF112" i="14"/>
  <c r="CF113" i="14"/>
  <c r="AU164" i="14"/>
  <c r="AU13" i="14" s="1"/>
  <c r="AU15" i="14" s="1"/>
  <c r="BF227" i="14"/>
  <c r="BM68" i="14"/>
  <c r="BM226" i="14" s="1"/>
  <c r="AQ227" i="14"/>
  <c r="BC69" i="14"/>
  <c r="BM119" i="14"/>
  <c r="BU10" i="14"/>
  <c r="BH7" i="14"/>
  <c r="BU65" i="14"/>
  <c r="BC224" i="14"/>
  <c r="BD69" i="14"/>
  <c r="CL108" i="14"/>
  <c r="AN227" i="14"/>
  <c r="BJ423" i="14"/>
  <c r="BJ328" i="14"/>
  <c r="Q7" i="14"/>
  <c r="BL10" i="14"/>
  <c r="BL7" i="14" s="1"/>
  <c r="CS96" i="14"/>
  <c r="BM275" i="14"/>
  <c r="BN264" i="14" s="1"/>
  <c r="BM28" i="14"/>
  <c r="BL221" i="14"/>
  <c r="BT63" i="14"/>
  <c r="T7" i="14"/>
  <c r="CH102" i="14"/>
  <c r="CH103" i="14"/>
  <c r="Y22" i="14"/>
  <c r="Y25" i="14" s="1"/>
  <c r="BI7" i="14"/>
  <c r="BM370" i="14"/>
  <c r="BM38" i="14"/>
  <c r="BU64" i="14"/>
  <c r="BC223" i="14"/>
  <c r="BE69" i="14"/>
  <c r="BP78" i="14"/>
  <c r="V105" i="14"/>
  <c r="BT10" i="14"/>
  <c r="BG7" i="14"/>
  <c r="CM108" i="14"/>
  <c r="BN370" i="14"/>
  <c r="BN38" i="14"/>
  <c r="AS48" i="14"/>
  <c r="BU59" i="14"/>
  <c r="BF69" i="14"/>
  <c r="CS90" i="14"/>
  <c r="CL113" i="14"/>
  <c r="CM102" i="14"/>
  <c r="BL102" i="14"/>
  <c r="BL103" i="14" s="1"/>
  <c r="CN108" i="14"/>
  <c r="AH215" i="14"/>
  <c r="AH227" i="14" s="1"/>
  <c r="AP243" i="14"/>
  <c r="BH423" i="14"/>
  <c r="BH328" i="14"/>
  <c r="CB112" i="14"/>
  <c r="CB113" i="14"/>
  <c r="CC112" i="14"/>
  <c r="CD112" i="14"/>
  <c r="CD113" i="14"/>
  <c r="BP141" i="14"/>
  <c r="BH421" i="14"/>
  <c r="BH326" i="14"/>
  <c r="BH291" i="14"/>
  <c r="AJ215" i="14"/>
  <c r="AJ227" i="14" s="1"/>
  <c r="AJ69" i="14"/>
  <c r="L104" i="31"/>
  <c r="BP139" i="14"/>
  <c r="BP137" i="14"/>
  <c r="G104" i="31"/>
  <c r="K104" i="31"/>
  <c r="BO370" i="14"/>
  <c r="BO38" i="14"/>
  <c r="BE222" i="14"/>
  <c r="BU63" i="14"/>
  <c r="BH69" i="14"/>
  <c r="CM113" i="14"/>
  <c r="CN102" i="14"/>
  <c r="AK215" i="14"/>
  <c r="AK227" i="14" s="1"/>
  <c r="AJ243" i="14"/>
  <c r="BF243" i="14"/>
  <c r="BC243" i="14"/>
  <c r="BK563" i="14"/>
  <c r="BK436" i="14"/>
  <c r="BK547" i="14"/>
  <c r="BK373" i="14"/>
  <c r="BK531" i="14"/>
  <c r="BK452" i="14"/>
  <c r="BV452" i="14" s="1"/>
  <c r="BK484" i="14"/>
  <c r="BK499" i="14"/>
  <c r="BK468" i="14"/>
  <c r="BK515" i="14"/>
  <c r="BK420" i="14"/>
  <c r="BK357" i="14"/>
  <c r="BK341" i="14"/>
  <c r="BK294" i="14"/>
  <c r="BK278" i="14"/>
  <c r="BK230" i="14"/>
  <c r="BK389" i="14"/>
  <c r="BK404" i="14"/>
  <c r="BK325" i="14"/>
  <c r="BK309" i="14"/>
  <c r="BK214" i="14"/>
  <c r="BK182" i="14"/>
  <c r="BK262" i="14"/>
  <c r="BK167" i="14"/>
  <c r="BK135" i="14"/>
  <c r="BK151" i="14"/>
  <c r="BK72" i="14"/>
  <c r="BK104" i="14"/>
  <c r="BK198" i="14"/>
  <c r="BK246" i="14"/>
  <c r="BK56" i="14"/>
  <c r="BH222" i="14"/>
  <c r="BV63" i="14"/>
  <c r="CS94" i="14"/>
  <c r="S94" i="14"/>
  <c r="S99" i="14"/>
  <c r="U97" i="14"/>
  <c r="S100" i="14"/>
  <c r="S98" i="14"/>
  <c r="S96" i="14"/>
  <c r="R94" i="14"/>
  <c r="S92" i="14"/>
  <c r="R90" i="14"/>
  <c r="R100" i="14"/>
  <c r="R98" i="14"/>
  <c r="Q96" i="14"/>
  <c r="Q113" i="14" s="1"/>
  <c r="Q94" i="14"/>
  <c r="R92" i="14"/>
  <c r="R234" i="14" s="1"/>
  <c r="Q90" i="14"/>
  <c r="Q106" i="14" s="1"/>
  <c r="Q100" i="14"/>
  <c r="Q98" i="14"/>
  <c r="Q92" i="14"/>
  <c r="U95" i="14"/>
  <c r="U89" i="14"/>
  <c r="U99" i="14"/>
  <c r="T97" i="14"/>
  <c r="T95" i="14"/>
  <c r="U91" i="14"/>
  <c r="T89" i="14"/>
  <c r="T99" i="14"/>
  <c r="S97" i="14"/>
  <c r="S95" i="14"/>
  <c r="U93" i="14"/>
  <c r="T91" i="14"/>
  <c r="S89" i="14"/>
  <c r="R93" i="14"/>
  <c r="Q91" i="14"/>
  <c r="Q233" i="14" s="1"/>
  <c r="AW164" i="14"/>
  <c r="AX164" i="14"/>
  <c r="BP230" i="14"/>
  <c r="BD243" i="14"/>
  <c r="Z428" i="14"/>
  <c r="Z333" i="14"/>
  <c r="BN547" i="14"/>
  <c r="BN563" i="14"/>
  <c r="BN373" i="14"/>
  <c r="BN531" i="14"/>
  <c r="BN452" i="14"/>
  <c r="BN499" i="14"/>
  <c r="BN515" i="14"/>
  <c r="BN389" i="14"/>
  <c r="BN468" i="14"/>
  <c r="BN420" i="14"/>
  <c r="BN484" i="14"/>
  <c r="BN404" i="14"/>
  <c r="BN436" i="14"/>
  <c r="BN294" i="14"/>
  <c r="BN325" i="14"/>
  <c r="BN309" i="14"/>
  <c r="BN357" i="14"/>
  <c r="BN230" i="14"/>
  <c r="BN278" i="14"/>
  <c r="BN246" i="14"/>
  <c r="BN198" i="14"/>
  <c r="BN214" i="14"/>
  <c r="BN182" i="14"/>
  <c r="BN135" i="14"/>
  <c r="CL135" i="14" s="1"/>
  <c r="BN341" i="14"/>
  <c r="BN151" i="14"/>
  <c r="BN262" i="14"/>
  <c r="BN104" i="14"/>
  <c r="BN56" i="14"/>
  <c r="BN167" i="14"/>
  <c r="BH224" i="14"/>
  <c r="BV65" i="14"/>
  <c r="BK88" i="14"/>
  <c r="CO88" i="14" s="1"/>
  <c r="CE106" i="14"/>
  <c r="CE109" i="14"/>
  <c r="AN243" i="14"/>
  <c r="BJ243" i="14"/>
  <c r="AD270" i="14"/>
  <c r="AD286" i="14" s="1"/>
  <c r="BO420" i="14"/>
  <c r="BO563" i="14"/>
  <c r="BO531" i="14"/>
  <c r="BO452" i="14"/>
  <c r="BO499" i="14"/>
  <c r="BO389" i="14"/>
  <c r="BO468" i="14"/>
  <c r="BO373" i="14"/>
  <c r="BO484" i="14"/>
  <c r="BO547" i="14"/>
  <c r="BO515" i="14"/>
  <c r="BO294" i="14"/>
  <c r="BO357" i="14"/>
  <c r="BO404" i="14"/>
  <c r="BO278" i="14"/>
  <c r="BO436" i="14"/>
  <c r="BO246" i="14"/>
  <c r="BO309" i="14"/>
  <c r="BO214" i="14"/>
  <c r="BO325" i="14"/>
  <c r="BO341" i="14"/>
  <c r="BO151" i="14"/>
  <c r="BO182" i="14"/>
  <c r="BO104" i="14"/>
  <c r="BO198" i="14"/>
  <c r="BO135" i="14"/>
  <c r="BO56" i="14"/>
  <c r="AS25" i="14"/>
  <c r="BL222" i="14"/>
  <c r="BT64" i="14"/>
  <c r="BN85" i="14"/>
  <c r="BN57" i="14"/>
  <c r="U92" i="14"/>
  <c r="AD337" i="14"/>
  <c r="AO243" i="14"/>
  <c r="BK243" i="14"/>
  <c r="BI330" i="14"/>
  <c r="BI425" i="14"/>
  <c r="BI291" i="14"/>
  <c r="BI26" i="14" s="1"/>
  <c r="BI28" i="14" s="1"/>
  <c r="BI30" i="14" s="1"/>
  <c r="BP563" i="14"/>
  <c r="BP420" i="14"/>
  <c r="BP357" i="14"/>
  <c r="BP531" i="14"/>
  <c r="BP452" i="14"/>
  <c r="BP499" i="14"/>
  <c r="BP515" i="14"/>
  <c r="BP436" i="14"/>
  <c r="BP389" i="14"/>
  <c r="BP468" i="14"/>
  <c r="BP547" i="14"/>
  <c r="BP373" i="14"/>
  <c r="BP484" i="14"/>
  <c r="BP404" i="14"/>
  <c r="BP325" i="14"/>
  <c r="BP309" i="14"/>
  <c r="BP262" i="14"/>
  <c r="BP214" i="14"/>
  <c r="BP182" i="14"/>
  <c r="BP167" i="14"/>
  <c r="BP278" i="14"/>
  <c r="BP135" i="14"/>
  <c r="BP294" i="14"/>
  <c r="BP341" i="14"/>
  <c r="BP119" i="14"/>
  <c r="BP198" i="14"/>
  <c r="BP246" i="14"/>
  <c r="BP56" i="14"/>
  <c r="BP151" i="14"/>
  <c r="BP88" i="14"/>
  <c r="BM445" i="14"/>
  <c r="BM444" i="14"/>
  <c r="BM443" i="14"/>
  <c r="BM442" i="14"/>
  <c r="BM447" i="14"/>
  <c r="BM479" i="14" s="1"/>
  <c r="BM446" i="14"/>
  <c r="BP79" i="14"/>
  <c r="BO79" i="14"/>
  <c r="CJ112" i="14"/>
  <c r="AE274" i="14"/>
  <c r="AE290" i="14" s="1"/>
  <c r="CR185" i="14"/>
  <c r="CR183" i="14"/>
  <c r="BL243" i="14"/>
  <c r="BN437" i="14"/>
  <c r="BP440" i="14"/>
  <c r="BP439" i="14"/>
  <c r="BN447" i="14"/>
  <c r="BN438" i="14"/>
  <c r="BP441" i="14"/>
  <c r="BP73" i="14"/>
  <c r="BN88" i="14"/>
  <c r="CE103" i="14"/>
  <c r="CB110" i="14"/>
  <c r="CB111" i="14"/>
  <c r="CD102" i="14"/>
  <c r="CC113" i="14"/>
  <c r="AF274" i="14"/>
  <c r="AF290" i="14" s="1"/>
  <c r="BC164" i="14"/>
  <c r="AZ195" i="14"/>
  <c r="AZ20" i="14" s="1"/>
  <c r="BO437" i="14"/>
  <c r="BO440" i="14"/>
  <c r="BO441" i="14"/>
  <c r="BO443" i="14"/>
  <c r="BO438" i="14"/>
  <c r="BO439" i="14"/>
  <c r="W215" i="14"/>
  <c r="W227" i="14" s="1"/>
  <c r="W69" i="14"/>
  <c r="AS69" i="14"/>
  <c r="AS215" i="14"/>
  <c r="AS227" i="14" s="1"/>
  <c r="AL69" i="14"/>
  <c r="BO88" i="14"/>
  <c r="Q89" i="14"/>
  <c r="CC110" i="14"/>
  <c r="CS98" i="14"/>
  <c r="CL112" i="14"/>
  <c r="AG271" i="14"/>
  <c r="AG287" i="14" s="1"/>
  <c r="AG273" i="14"/>
  <c r="AG289" i="14" s="1"/>
  <c r="AG269" i="14"/>
  <c r="AG285" i="14" s="1"/>
  <c r="AG268" i="14"/>
  <c r="AG284" i="14" s="1"/>
  <c r="AG266" i="14"/>
  <c r="AG282" i="14" s="1"/>
  <c r="AG265" i="14"/>
  <c r="AG281" i="14" s="1"/>
  <c r="AG267" i="14"/>
  <c r="AG283" i="14" s="1"/>
  <c r="AG263" i="14"/>
  <c r="AG279" i="14" s="1"/>
  <c r="AG270" i="14"/>
  <c r="AG286" i="14" s="1"/>
  <c r="AG274" i="14"/>
  <c r="AG290" i="14" s="1"/>
  <c r="AG272" i="14"/>
  <c r="AG288" i="14" s="1"/>
  <c r="AF268" i="14"/>
  <c r="AF284" i="14" s="1"/>
  <c r="AG264" i="14"/>
  <c r="AG280" i="14" s="1"/>
  <c r="BC271" i="14"/>
  <c r="BC287" i="14" s="1"/>
  <c r="BC274" i="14"/>
  <c r="BC290" i="14" s="1"/>
  <c r="BC269" i="14"/>
  <c r="BC285" i="14" s="1"/>
  <c r="BC267" i="14"/>
  <c r="BC283" i="14" s="1"/>
  <c r="BC270" i="14"/>
  <c r="BC286" i="14" s="1"/>
  <c r="BC273" i="14"/>
  <c r="BC289" i="14" s="1"/>
  <c r="BC272" i="14"/>
  <c r="BC288" i="14" s="1"/>
  <c r="BC264" i="14"/>
  <c r="BC280" i="14" s="1"/>
  <c r="BC268" i="14"/>
  <c r="BC284" i="14" s="1"/>
  <c r="BC263" i="14"/>
  <c r="BC279" i="14" s="1"/>
  <c r="BC150" i="14"/>
  <c r="BC265" i="14"/>
  <c r="BC281" i="14" s="1"/>
  <c r="BC149" i="14"/>
  <c r="CP136" i="14"/>
  <c r="BC266" i="14"/>
  <c r="BC282" i="14" s="1"/>
  <c r="CP137" i="14"/>
  <c r="CP145" i="14"/>
  <c r="CP142" i="14"/>
  <c r="CP139" i="14"/>
  <c r="CP146" i="14"/>
  <c r="CP143" i="14"/>
  <c r="BA267" i="14"/>
  <c r="BA283" i="14" s="1"/>
  <c r="BL425" i="14"/>
  <c r="BL330" i="14"/>
  <c r="CR184" i="14"/>
  <c r="BI243" i="14"/>
  <c r="BF17" i="14"/>
  <c r="CO19" i="14" s="1"/>
  <c r="BM254" i="14"/>
  <c r="BM257" i="14"/>
  <c r="BM253" i="14"/>
  <c r="BM256" i="14"/>
  <c r="BM252" i="14"/>
  <c r="BM255" i="14"/>
  <c r="BP255" i="14" s="1"/>
  <c r="X227" i="14"/>
  <c r="AT227" i="14"/>
  <c r="BC219" i="14"/>
  <c r="BC227" i="14" s="1"/>
  <c r="BU60" i="14"/>
  <c r="R89" i="14"/>
  <c r="CC107" i="14"/>
  <c r="T96" i="14"/>
  <c r="CD110" i="14"/>
  <c r="CD111" i="14"/>
  <c r="Q99" i="14"/>
  <c r="CE113" i="14"/>
  <c r="AH273" i="14"/>
  <c r="AH289" i="14" s="1"/>
  <c r="AH269" i="14"/>
  <c r="AH285" i="14" s="1"/>
  <c r="AH268" i="14"/>
  <c r="AH284" i="14" s="1"/>
  <c r="AH270" i="14"/>
  <c r="AH286" i="14" s="1"/>
  <c r="AH267" i="14"/>
  <c r="AH283" i="14" s="1"/>
  <c r="AH271" i="14"/>
  <c r="AH287" i="14" s="1"/>
  <c r="AH263" i="14"/>
  <c r="AH279" i="14" s="1"/>
  <c r="AH266" i="14"/>
  <c r="AH282" i="14" s="1"/>
  <c r="AH265" i="14"/>
  <c r="AH281" i="14" s="1"/>
  <c r="AH274" i="14"/>
  <c r="AH290" i="14" s="1"/>
  <c r="AH272" i="14"/>
  <c r="AH288" i="14" s="1"/>
  <c r="AH264" i="14"/>
  <c r="AH280" i="14" s="1"/>
  <c r="BD271" i="14"/>
  <c r="BD287" i="14" s="1"/>
  <c r="BD274" i="14"/>
  <c r="BD290" i="14" s="1"/>
  <c r="BD272" i="14"/>
  <c r="BD288" i="14" s="1"/>
  <c r="BD268" i="14"/>
  <c r="BD284" i="14" s="1"/>
  <c r="BD270" i="14"/>
  <c r="BD286" i="14" s="1"/>
  <c r="BD266" i="14"/>
  <c r="BD282" i="14" s="1"/>
  <c r="BD265" i="14"/>
  <c r="BD281" i="14" s="1"/>
  <c r="BD273" i="14"/>
  <c r="BD289" i="14" s="1"/>
  <c r="BD264" i="14"/>
  <c r="BD280" i="14" s="1"/>
  <c r="BD269" i="14"/>
  <c r="BD285" i="14" s="1"/>
  <c r="BD150" i="14"/>
  <c r="BD149" i="14"/>
  <c r="BD263" i="14"/>
  <c r="BD279" i="14" s="1"/>
  <c r="CQ137" i="14"/>
  <c r="CQ138" i="14"/>
  <c r="CQ145" i="14"/>
  <c r="CQ142" i="14"/>
  <c r="CQ136" i="14"/>
  <c r="CQ139" i="14"/>
  <c r="CQ146" i="14"/>
  <c r="CQ143" i="14"/>
  <c r="CQ140" i="14"/>
  <c r="AL164" i="14"/>
  <c r="AL13" i="14" s="1"/>
  <c r="AL15" i="14" s="1"/>
  <c r="AS243" i="14"/>
  <c r="AJ17" i="14"/>
  <c r="W25" i="14"/>
  <c r="BN257" i="14"/>
  <c r="BN250" i="14"/>
  <c r="BN256" i="14"/>
  <c r="BN252" i="14"/>
  <c r="BN248" i="14"/>
  <c r="BP248" i="14" s="1"/>
  <c r="BN255" i="14"/>
  <c r="BN251" i="14"/>
  <c r="BN249" i="14"/>
  <c r="BP249" i="14" s="1"/>
  <c r="BN254" i="14"/>
  <c r="BN253" i="14"/>
  <c r="BN247" i="14"/>
  <c r="BP247" i="14" s="1"/>
  <c r="Y215" i="14"/>
  <c r="Y227" i="14" s="1"/>
  <c r="Y69" i="14"/>
  <c r="AU215" i="14"/>
  <c r="AU227" i="14" s="1"/>
  <c r="AU69" i="14"/>
  <c r="BT58" i="14"/>
  <c r="AR69" i="14"/>
  <c r="CD107" i="14"/>
  <c r="U96" i="14"/>
  <c r="R99" i="14"/>
  <c r="CF103" i="14"/>
  <c r="AI273" i="14"/>
  <c r="AI289" i="14" s="1"/>
  <c r="AI270" i="14"/>
  <c r="AI286" i="14" s="1"/>
  <c r="AI267" i="14"/>
  <c r="AI283" i="14" s="1"/>
  <c r="AI266" i="14"/>
  <c r="AI282" i="14" s="1"/>
  <c r="AI265" i="14"/>
  <c r="AI281" i="14" s="1"/>
  <c r="AI264" i="14"/>
  <c r="AI280" i="14" s="1"/>
  <c r="AI263" i="14"/>
  <c r="AI279" i="14" s="1"/>
  <c r="AI271" i="14"/>
  <c r="AI287" i="14" s="1"/>
  <c r="AI272" i="14"/>
  <c r="AI288" i="14" s="1"/>
  <c r="AI274" i="14"/>
  <c r="AI290" i="14" s="1"/>
  <c r="AI269" i="14"/>
  <c r="AI285" i="14" s="1"/>
  <c r="AI268" i="14"/>
  <c r="AI284" i="14" s="1"/>
  <c r="BE272" i="14"/>
  <c r="BE288" i="14" s="1"/>
  <c r="BE268" i="14"/>
  <c r="BE284" i="14" s="1"/>
  <c r="BE269" i="14"/>
  <c r="BE285" i="14" s="1"/>
  <c r="BE267" i="14"/>
  <c r="BE283" i="14" s="1"/>
  <c r="BE273" i="14"/>
  <c r="BE289" i="14" s="1"/>
  <c r="BE264" i="14"/>
  <c r="BE280" i="14" s="1"/>
  <c r="BE271" i="14"/>
  <c r="BE287" i="14" s="1"/>
  <c r="BE270" i="14"/>
  <c r="BE286" i="14" s="1"/>
  <c r="BE274" i="14"/>
  <c r="BE290" i="14" s="1"/>
  <c r="BE150" i="14"/>
  <c r="BE265" i="14"/>
  <c r="BE281" i="14" s="1"/>
  <c r="BE263" i="14"/>
  <c r="BE279" i="14" s="1"/>
  <c r="CR136" i="14"/>
  <c r="BE266" i="14"/>
  <c r="BE282" i="14" s="1"/>
  <c r="CR138" i="14"/>
  <c r="CR147" i="14"/>
  <c r="CR146" i="14"/>
  <c r="CR145" i="14"/>
  <c r="CR144" i="14"/>
  <c r="CR143" i="14"/>
  <c r="CR142" i="14"/>
  <c r="CR141" i="14"/>
  <c r="CR140" i="14"/>
  <c r="CR139" i="14"/>
  <c r="BO248" i="14"/>
  <c r="BO247" i="14"/>
  <c r="BO249" i="14"/>
  <c r="AV69" i="14"/>
  <c r="AT69" i="14"/>
  <c r="Q93" i="14"/>
  <c r="CF110" i="14"/>
  <c r="CF111" i="14"/>
  <c r="BM251" i="14"/>
  <c r="AD264" i="14"/>
  <c r="AD280" i="14" s="1"/>
  <c r="AY164" i="14"/>
  <c r="AM243" i="14"/>
  <c r="AC22" i="14"/>
  <c r="AC25" i="14" s="1"/>
  <c r="BP256" i="14"/>
  <c r="AW69" i="14"/>
  <c r="BT66" i="14"/>
  <c r="CS89" i="14"/>
  <c r="CD104" i="14"/>
  <c r="S93" i="14"/>
  <c r="CF107" i="14"/>
  <c r="BP104" i="14"/>
  <c r="AB127" i="14"/>
  <c r="AB159" i="14" s="1"/>
  <c r="Y126" i="14"/>
  <c r="Y158" i="14" s="1"/>
  <c r="W125" i="14"/>
  <c r="S124" i="14"/>
  <c r="AF120" i="14"/>
  <c r="AF152" i="14" s="1"/>
  <c r="AD129" i="14"/>
  <c r="AD161" i="14" s="1"/>
  <c r="AB128" i="14"/>
  <c r="AB160" i="14" s="1"/>
  <c r="Z127" i="14"/>
  <c r="Z159" i="14" s="1"/>
  <c r="W126" i="14"/>
  <c r="T125" i="14"/>
  <c r="AG121" i="14"/>
  <c r="AG153" i="14" s="1"/>
  <c r="AD120" i="14"/>
  <c r="AD152" i="14" s="1"/>
  <c r="AF130" i="14"/>
  <c r="AF162" i="14" s="1"/>
  <c r="AC129" i="14"/>
  <c r="AC161" i="14" s="1"/>
  <c r="AA128" i="14"/>
  <c r="AA160" i="14" s="1"/>
  <c r="Y127" i="14"/>
  <c r="Y159" i="14" s="1"/>
  <c r="V126" i="14"/>
  <c r="R125" i="14"/>
  <c r="AF121" i="14"/>
  <c r="AF153" i="14" s="1"/>
  <c r="AC120" i="14"/>
  <c r="AC152" i="14" s="1"/>
  <c r="AD130" i="14"/>
  <c r="AD162" i="14" s="1"/>
  <c r="AB129" i="14"/>
  <c r="AB161" i="14" s="1"/>
  <c r="Z128" i="14"/>
  <c r="Z160" i="14" s="1"/>
  <c r="X127" i="14"/>
  <c r="X159" i="14" s="1"/>
  <c r="U126" i="14"/>
  <c r="Q125" i="14"/>
  <c r="AE121" i="14"/>
  <c r="AE153" i="14" s="1"/>
  <c r="AB120" i="14"/>
  <c r="AB152" i="14" s="1"/>
  <c r="AC130" i="14"/>
  <c r="AC162" i="14" s="1"/>
  <c r="AA129" i="14"/>
  <c r="AA161" i="14" s="1"/>
  <c r="Y128" i="14"/>
  <c r="Y160" i="14" s="1"/>
  <c r="W127" i="14"/>
  <c r="S126" i="14"/>
  <c r="AG122" i="14"/>
  <c r="AG154" i="14" s="1"/>
  <c r="AD121" i="14"/>
  <c r="AD153" i="14" s="1"/>
  <c r="AA120" i="14"/>
  <c r="AA152" i="14" s="1"/>
  <c r="AB130" i="14"/>
  <c r="AB162" i="14" s="1"/>
  <c r="Z129" i="14"/>
  <c r="Z161" i="14" s="1"/>
  <c r="X128" i="14"/>
  <c r="X160" i="14" s="1"/>
  <c r="V127" i="14"/>
  <c r="Q126" i="14"/>
  <c r="AF122" i="14"/>
  <c r="AF154" i="14" s="1"/>
  <c r="AC121" i="14"/>
  <c r="AC153" i="14" s="1"/>
  <c r="Z120" i="14"/>
  <c r="Z152" i="14" s="1"/>
  <c r="AA130" i="14"/>
  <c r="AA162" i="14" s="1"/>
  <c r="Y129" i="14"/>
  <c r="Y161" i="14" s="1"/>
  <c r="W128" i="14"/>
  <c r="U127" i="14"/>
  <c r="AE122" i="14"/>
  <c r="AE154" i="14" s="1"/>
  <c r="AB121" i="14"/>
  <c r="AB153" i="14" s="1"/>
  <c r="Y120" i="14"/>
  <c r="Y152" i="14" s="1"/>
  <c r="AE131" i="14"/>
  <c r="AE163" i="14" s="1"/>
  <c r="Z130" i="14"/>
  <c r="Z162" i="14" s="1"/>
  <c r="X129" i="14"/>
  <c r="X161" i="14" s="1"/>
  <c r="V128" i="14"/>
  <c r="T127" i="14"/>
  <c r="AG123" i="14"/>
  <c r="AG155" i="14" s="1"/>
  <c r="AD122" i="14"/>
  <c r="AD154" i="14" s="1"/>
  <c r="AA121" i="14"/>
  <c r="AA153" i="14" s="1"/>
  <c r="X120" i="14"/>
  <c r="X152" i="14" s="1"/>
  <c r="AC131" i="14"/>
  <c r="AC163" i="14" s="1"/>
  <c r="Y130" i="14"/>
  <c r="Y162" i="14" s="1"/>
  <c r="W129" i="14"/>
  <c r="U128" i="14"/>
  <c r="R127" i="14"/>
  <c r="AF123" i="14"/>
  <c r="AF155" i="14" s="1"/>
  <c r="AC122" i="14"/>
  <c r="AC154" i="14" s="1"/>
  <c r="Z121" i="14"/>
  <c r="Z153" i="14" s="1"/>
  <c r="V120" i="14"/>
  <c r="X131" i="14"/>
  <c r="X163" i="14" s="1"/>
  <c r="V130" i="14"/>
  <c r="T129" i="14"/>
  <c r="Q128" i="14"/>
  <c r="AG125" i="14"/>
  <c r="AG157" i="14" s="1"/>
  <c r="AE124" i="14"/>
  <c r="AE156" i="14" s="1"/>
  <c r="AC123" i="14"/>
  <c r="AC155" i="14" s="1"/>
  <c r="Z122" i="14"/>
  <c r="Z154" i="14" s="1"/>
  <c r="V121" i="14"/>
  <c r="Q120" i="14"/>
  <c r="CP140" i="14"/>
  <c r="AK333" i="14"/>
  <c r="AK428" i="14"/>
  <c r="AE264" i="14"/>
  <c r="AE280" i="14" s="1"/>
  <c r="AZ13" i="14"/>
  <c r="AZ15" i="14" s="1"/>
  <c r="AD22" i="14"/>
  <c r="AD25" i="14" s="1"/>
  <c r="BG219" i="14"/>
  <c r="BT61" i="14"/>
  <c r="BU66" i="14"/>
  <c r="BL225" i="14"/>
  <c r="BT67" i="14"/>
  <c r="BO83" i="14"/>
  <c r="S90" i="14"/>
  <c r="T93" i="14"/>
  <c r="CS99" i="14"/>
  <c r="AE123" i="14"/>
  <c r="AE155" i="14" s="1"/>
  <c r="AE125" i="14"/>
  <c r="AE157" i="14" s="1"/>
  <c r="U130" i="14"/>
  <c r="CP138" i="14"/>
  <c r="AL272" i="14"/>
  <c r="AL288" i="14" s="1"/>
  <c r="AL273" i="14"/>
  <c r="AL289" i="14" s="1"/>
  <c r="AL269" i="14"/>
  <c r="AL285" i="14" s="1"/>
  <c r="AL268" i="14"/>
  <c r="AL284" i="14" s="1"/>
  <c r="AL267" i="14"/>
  <c r="AL283" i="14" s="1"/>
  <c r="AL270" i="14"/>
  <c r="AL286" i="14" s="1"/>
  <c r="AL266" i="14"/>
  <c r="AL282" i="14" s="1"/>
  <c r="AL265" i="14"/>
  <c r="AL281" i="14" s="1"/>
  <c r="AL271" i="14"/>
  <c r="AL287" i="14" s="1"/>
  <c r="AL264" i="14"/>
  <c r="AL280" i="14" s="1"/>
  <c r="AL263" i="14"/>
  <c r="AL279" i="14" s="1"/>
  <c r="AK274" i="14"/>
  <c r="AK290" i="14" s="1"/>
  <c r="AL16" i="14"/>
  <c r="AJ264" i="14"/>
  <c r="AJ280" i="14" s="1"/>
  <c r="BH149" i="14"/>
  <c r="CU136" i="14"/>
  <c r="CU138" i="14"/>
  <c r="CU147" i="14"/>
  <c r="CU146" i="14"/>
  <c r="CU145" i="14"/>
  <c r="CU144" i="14"/>
  <c r="CU143" i="14"/>
  <c r="CU142" i="14"/>
  <c r="CU141" i="14"/>
  <c r="CU140" i="14"/>
  <c r="CU139" i="14"/>
  <c r="BH150" i="14"/>
  <c r="BH16" i="14"/>
  <c r="C12" i="4" s="1"/>
  <c r="CU137" i="14"/>
  <c r="AE22" i="14"/>
  <c r="AE25" i="14" s="1"/>
  <c r="BH219" i="14"/>
  <c r="BV61" i="14"/>
  <c r="BV60" i="14"/>
  <c r="BV66" i="14"/>
  <c r="BM67" i="14"/>
  <c r="BM225" i="14" s="1"/>
  <c r="BP83" i="14"/>
  <c r="T90" i="14"/>
  <c r="T100" i="14"/>
  <c r="CJ113" i="14"/>
  <c r="BP121" i="14"/>
  <c r="BP122" i="14"/>
  <c r="CP147" i="14"/>
  <c r="BM102" i="14"/>
  <c r="BP130" i="14"/>
  <c r="V137" i="14"/>
  <c r="R139" i="14"/>
  <c r="W143" i="14"/>
  <c r="W270" i="14" s="1"/>
  <c r="W286" i="14" s="1"/>
  <c r="V146" i="14"/>
  <c r="AO272" i="14"/>
  <c r="AO288" i="14" s="1"/>
  <c r="AO269" i="14"/>
  <c r="AO285" i="14" s="1"/>
  <c r="AO273" i="14"/>
  <c r="AO289" i="14" s="1"/>
  <c r="AO268" i="14"/>
  <c r="AO284" i="14" s="1"/>
  <c r="AO267" i="14"/>
  <c r="AO283" i="14" s="1"/>
  <c r="AO270" i="14"/>
  <c r="AO286" i="14" s="1"/>
  <c r="AO264" i="14"/>
  <c r="AO280" i="14" s="1"/>
  <c r="AO271" i="14"/>
  <c r="AO287" i="14" s="1"/>
  <c r="AO263" i="14"/>
  <c r="AO279" i="14" s="1"/>
  <c r="AO266" i="14"/>
  <c r="AO282" i="14" s="1"/>
  <c r="AO265" i="14"/>
  <c r="AO281" i="14" s="1"/>
  <c r="AO274" i="14"/>
  <c r="AO290" i="14" s="1"/>
  <c r="CX136" i="14"/>
  <c r="CX138" i="14"/>
  <c r="CX147" i="14"/>
  <c r="CX146" i="14"/>
  <c r="CX145" i="14"/>
  <c r="CX144" i="14"/>
  <c r="CX143" i="14"/>
  <c r="CX142" i="14"/>
  <c r="CX141" i="14"/>
  <c r="CX140" i="14"/>
  <c r="CX139" i="14"/>
  <c r="BP136" i="14"/>
  <c r="AO227" i="14"/>
  <c r="BK227" i="14"/>
  <c r="CK104" i="14"/>
  <c r="CK112" i="14"/>
  <c r="CJ103" i="14"/>
  <c r="U139" i="14"/>
  <c r="S142" i="14"/>
  <c r="AR273" i="14"/>
  <c r="AR289" i="14" s="1"/>
  <c r="AR274" i="14"/>
  <c r="AR290" i="14" s="1"/>
  <c r="AR270" i="14"/>
  <c r="AR286" i="14" s="1"/>
  <c r="AR264" i="14"/>
  <c r="AR280" i="14" s="1"/>
  <c r="AR263" i="14"/>
  <c r="AR279" i="14" s="1"/>
  <c r="AR272" i="14"/>
  <c r="AR288" i="14" s="1"/>
  <c r="AR266" i="14"/>
  <c r="AR282" i="14" s="1"/>
  <c r="AR271" i="14"/>
  <c r="AR287" i="14" s="1"/>
  <c r="AR265" i="14"/>
  <c r="AR281" i="14" s="1"/>
  <c r="AR269" i="14"/>
  <c r="AR285" i="14" s="1"/>
  <c r="AR267" i="14"/>
  <c r="AR283" i="14" s="1"/>
  <c r="AU243" i="14"/>
  <c r="BN241" i="14"/>
  <c r="AB272" i="14"/>
  <c r="AB288" i="14" s="1"/>
  <c r="BH332" i="14"/>
  <c r="BH427" i="14"/>
  <c r="AP227" i="14"/>
  <c r="AO69" i="14"/>
  <c r="BK69" i="14"/>
  <c r="Q136" i="14"/>
  <c r="V139" i="14"/>
  <c r="T142" i="14"/>
  <c r="S145" i="14"/>
  <c r="AK164" i="14"/>
  <c r="AK13" i="14" s="1"/>
  <c r="AK15" i="14" s="1"/>
  <c r="AV215" i="14"/>
  <c r="AV227" i="14" s="1"/>
  <c r="AC272" i="14"/>
  <c r="AC288" i="14" s="1"/>
  <c r="BJ421" i="14"/>
  <c r="BJ326" i="14"/>
  <c r="BJ291" i="14"/>
  <c r="AP69" i="14"/>
  <c r="BL69" i="14"/>
  <c r="BP74" i="14"/>
  <c r="CB103" i="14"/>
  <c r="R136" i="14"/>
  <c r="W139" i="14"/>
  <c r="W266" i="14" s="1"/>
  <c r="W282" i="14" s="1"/>
  <c r="U142" i="14"/>
  <c r="T145" i="14"/>
  <c r="X271" i="14"/>
  <c r="X287" i="14" s="1"/>
  <c r="AT267" i="14"/>
  <c r="AT283" i="14" s="1"/>
  <c r="AR150" i="14"/>
  <c r="BN195" i="14"/>
  <c r="BN20" i="14" s="1"/>
  <c r="AW215" i="14"/>
  <c r="AW227" i="14" s="1"/>
  <c r="AM268" i="14"/>
  <c r="AM284" i="14" s="1"/>
  <c r="BK421" i="14"/>
  <c r="BK326" i="14"/>
  <c r="BK291" i="14"/>
  <c r="BK26" i="14" s="1"/>
  <c r="BK28" i="14" s="1"/>
  <c r="BJ427" i="14"/>
  <c r="BJ332" i="14"/>
  <c r="V227" i="14"/>
  <c r="AR227" i="14"/>
  <c r="AQ69" i="14"/>
  <c r="CM110" i="14"/>
  <c r="CN112" i="14"/>
  <c r="S136" i="14"/>
  <c r="CX137" i="14"/>
  <c r="BO139" i="14"/>
  <c r="V142" i="14"/>
  <c r="V269" i="14" s="1"/>
  <c r="V285" i="14" s="1"/>
  <c r="Y271" i="14"/>
  <c r="Y287" i="14" s="1"/>
  <c r="AU267" i="14"/>
  <c r="AU283" i="14" s="1"/>
  <c r="BV148" i="14"/>
  <c r="BX148" i="14" s="1"/>
  <c r="AM164" i="14"/>
  <c r="AM13" i="14" s="1"/>
  <c r="AM15" i="14" s="1"/>
  <c r="BI164" i="14"/>
  <c r="BI13" i="14" s="1"/>
  <c r="AM264" i="14"/>
  <c r="AM280" i="14" s="1"/>
  <c r="AQ268" i="14"/>
  <c r="AQ284" i="14" s="1"/>
  <c r="Z272" i="14"/>
  <c r="Z288" i="14" s="1"/>
  <c r="Z266" i="14"/>
  <c r="Z282" i="14" s="1"/>
  <c r="Z274" i="14"/>
  <c r="Z290" i="14" s="1"/>
  <c r="Z263" i="14"/>
  <c r="Z279" i="14" s="1"/>
  <c r="Z273" i="14"/>
  <c r="Z289" i="14" s="1"/>
  <c r="Z264" i="14"/>
  <c r="Z280" i="14" s="1"/>
  <c r="Z268" i="14"/>
  <c r="Z284" i="14" s="1"/>
  <c r="Z267" i="14"/>
  <c r="Z283" i="14" s="1"/>
  <c r="Z271" i="14"/>
  <c r="Z287" i="14" s="1"/>
  <c r="Z269" i="14"/>
  <c r="Z285" i="14" s="1"/>
  <c r="Z265" i="14"/>
  <c r="Z281" i="14" s="1"/>
  <c r="AV272" i="14"/>
  <c r="AV288" i="14" s="1"/>
  <c r="AV266" i="14"/>
  <c r="AV282" i="14" s="1"/>
  <c r="AV263" i="14"/>
  <c r="AV279" i="14" s="1"/>
  <c r="AV274" i="14"/>
  <c r="AV290" i="14" s="1"/>
  <c r="AV265" i="14"/>
  <c r="AV281" i="14" s="1"/>
  <c r="AV271" i="14"/>
  <c r="AV287" i="14" s="1"/>
  <c r="AV273" i="14"/>
  <c r="AV289" i="14" s="1"/>
  <c r="AV270" i="14"/>
  <c r="AV286" i="14" s="1"/>
  <c r="AV269" i="14"/>
  <c r="AV285" i="14" s="1"/>
  <c r="AV264" i="14"/>
  <c r="AV280" i="14" s="1"/>
  <c r="AV268" i="14"/>
  <c r="AV284" i="14" s="1"/>
  <c r="AV267" i="14"/>
  <c r="AV283" i="14" s="1"/>
  <c r="AN164" i="14"/>
  <c r="AN13" i="14" s="1"/>
  <c r="AN15" i="14" s="1"/>
  <c r="BJ195" i="14"/>
  <c r="BJ20" i="14" s="1"/>
  <c r="AD21" i="5" s="1"/>
  <c r="BF195" i="14"/>
  <c r="BF20" i="14" s="1"/>
  <c r="Z21" i="5" s="1"/>
  <c r="AT264" i="14"/>
  <c r="AT280" i="14" s="1"/>
  <c r="AR268" i="14"/>
  <c r="AR284" i="14" s="1"/>
  <c r="BM326" i="14"/>
  <c r="CE107" i="14"/>
  <c r="CH113" i="14"/>
  <c r="U136" i="14"/>
  <c r="Q138" i="14"/>
  <c r="AA273" i="14"/>
  <c r="AA274" i="14"/>
  <c r="AA290" i="14" s="1"/>
  <c r="AA272" i="14"/>
  <c r="AA263" i="14"/>
  <c r="AA264" i="14"/>
  <c r="AA268" i="14"/>
  <c r="AA267" i="14"/>
  <c r="R147" i="14"/>
  <c r="R146" i="14"/>
  <c r="R145" i="14"/>
  <c r="R144" i="14"/>
  <c r="R143" i="14"/>
  <c r="R142" i="14"/>
  <c r="R141" i="14"/>
  <c r="R140" i="14"/>
  <c r="Q139" i="14"/>
  <c r="Q147" i="14"/>
  <c r="Q146" i="14"/>
  <c r="Q145" i="14"/>
  <c r="Q144" i="14"/>
  <c r="Q143" i="14"/>
  <c r="Q142" i="14"/>
  <c r="AA271" i="14"/>
  <c r="AA287" i="14" s="1"/>
  <c r="AA269" i="14"/>
  <c r="AA265" i="14"/>
  <c r="AA281" i="14" s="1"/>
  <c r="AW273" i="14"/>
  <c r="AW289" i="14" s="1"/>
  <c r="AW263" i="14"/>
  <c r="AW279" i="14" s="1"/>
  <c r="AW266" i="14"/>
  <c r="AW282" i="14" s="1"/>
  <c r="AW265" i="14"/>
  <c r="AW281" i="14" s="1"/>
  <c r="AW272" i="14"/>
  <c r="AW288" i="14" s="1"/>
  <c r="AW271" i="14"/>
  <c r="AW287" i="14" s="1"/>
  <c r="AW270" i="14"/>
  <c r="AW286" i="14" s="1"/>
  <c r="AW274" i="14"/>
  <c r="AW290" i="14" s="1"/>
  <c r="AW269" i="14"/>
  <c r="AW285" i="14" s="1"/>
  <c r="AW264" i="14"/>
  <c r="AW280" i="14" s="1"/>
  <c r="AW267" i="14"/>
  <c r="AW283" i="14" s="1"/>
  <c r="AW150" i="14"/>
  <c r="AW268" i="14"/>
  <c r="AW284" i="14" s="1"/>
  <c r="AW149" i="14"/>
  <c r="AV150" i="14"/>
  <c r="BK195" i="14"/>
  <c r="BK20" i="14" s="1"/>
  <c r="AE21" i="5" s="1"/>
  <c r="AU264" i="14"/>
  <c r="AU280" i="14" s="1"/>
  <c r="AS268" i="14"/>
  <c r="AS284" i="14" s="1"/>
  <c r="AB273" i="14"/>
  <c r="AB289" i="14" s="1"/>
  <c r="AB269" i="14"/>
  <c r="AB285" i="14" s="1"/>
  <c r="AB268" i="14"/>
  <c r="AB284" i="14" s="1"/>
  <c r="AB267" i="14"/>
  <c r="AB283" i="14" s="1"/>
  <c r="AB263" i="14"/>
  <c r="AB279" i="14" s="1"/>
  <c r="AB271" i="14"/>
  <c r="AB287" i="14" s="1"/>
  <c r="AB274" i="14"/>
  <c r="AB290" i="14" s="1"/>
  <c r="AB264" i="14"/>
  <c r="AB280" i="14" s="1"/>
  <c r="AB265" i="14"/>
  <c r="AB281" i="14" s="1"/>
  <c r="AX273" i="14"/>
  <c r="AX289" i="14" s="1"/>
  <c r="AX274" i="14"/>
  <c r="AX290" i="14" s="1"/>
  <c r="AX265" i="14"/>
  <c r="AX281" i="14" s="1"/>
  <c r="AX272" i="14"/>
  <c r="AX288" i="14" s="1"/>
  <c r="AX271" i="14"/>
  <c r="AX287" i="14" s="1"/>
  <c r="AX270" i="14"/>
  <c r="AX286" i="14" s="1"/>
  <c r="AX269" i="14"/>
  <c r="AX285" i="14" s="1"/>
  <c r="AX264" i="14"/>
  <c r="AX280" i="14" s="1"/>
  <c r="AX267" i="14"/>
  <c r="AX283" i="14" s="1"/>
  <c r="AX150" i="14"/>
  <c r="AX268" i="14"/>
  <c r="AX284" i="14" s="1"/>
  <c r="AX263" i="14"/>
  <c r="AX279" i="14" s="1"/>
  <c r="AX149" i="14"/>
  <c r="CR182" i="14"/>
  <c r="BH195" i="14"/>
  <c r="BH20" i="14" s="1"/>
  <c r="AB21" i="5" s="1"/>
  <c r="AX243" i="14"/>
  <c r="AT269" i="14"/>
  <c r="AT285" i="14" s="1"/>
  <c r="Z227" i="14"/>
  <c r="BU57" i="14"/>
  <c r="BM85" i="14"/>
  <c r="BR85" i="14" s="1"/>
  <c r="CG103" i="14"/>
  <c r="CG107" i="14"/>
  <c r="CS97" i="14"/>
  <c r="CB106" i="14"/>
  <c r="CF108" i="14"/>
  <c r="Q129" i="14"/>
  <c r="R128" i="14"/>
  <c r="S127" i="14"/>
  <c r="T126" i="14"/>
  <c r="U125" i="14"/>
  <c r="V124" i="14"/>
  <c r="W123" i="14"/>
  <c r="W122" i="14"/>
  <c r="W121" i="14"/>
  <c r="W120" i="14"/>
  <c r="Q127" i="14"/>
  <c r="R126" i="14"/>
  <c r="R158" i="14" s="1"/>
  <c r="S125" i="14"/>
  <c r="T124" i="14"/>
  <c r="U123" i="14"/>
  <c r="U122" i="14"/>
  <c r="U121" i="14"/>
  <c r="U120" i="14"/>
  <c r="AF131" i="14"/>
  <c r="AF163" i="14" s="1"/>
  <c r="AG130" i="14"/>
  <c r="AG162" i="14" s="1"/>
  <c r="Q124" i="14"/>
  <c r="R123" i="14"/>
  <c r="R122" i="14"/>
  <c r="R121" i="14"/>
  <c r="R120" i="14"/>
  <c r="AD131" i="14"/>
  <c r="AD163" i="14" s="1"/>
  <c r="AE130" i="14"/>
  <c r="AE162" i="14" s="1"/>
  <c r="AF129" i="14"/>
  <c r="AF161" i="14" s="1"/>
  <c r="AG128" i="14"/>
  <c r="AG160" i="14" s="1"/>
  <c r="AA131" i="14"/>
  <c r="AA163" i="14" s="1"/>
  <c r="Z131" i="14"/>
  <c r="Z163" i="14" s="1"/>
  <c r="W136" i="14"/>
  <c r="W263" i="14" s="1"/>
  <c r="W279" i="14" s="1"/>
  <c r="S138" i="14"/>
  <c r="S141" i="14"/>
  <c r="BO145" i="14"/>
  <c r="BR145" i="14" s="1"/>
  <c r="AC270" i="14"/>
  <c r="AC286" i="14" s="1"/>
  <c r="AC267" i="14"/>
  <c r="AC283" i="14" s="1"/>
  <c r="AC268" i="14"/>
  <c r="AC284" i="14" s="1"/>
  <c r="AC263" i="14"/>
  <c r="AC279" i="14" s="1"/>
  <c r="AC266" i="14"/>
  <c r="AC282" i="14" s="1"/>
  <c r="AC264" i="14"/>
  <c r="AC280" i="14" s="1"/>
  <c r="AC271" i="14"/>
  <c r="AC287" i="14" s="1"/>
  <c r="AC273" i="14"/>
  <c r="AC289" i="14" s="1"/>
  <c r="AC269" i="14"/>
  <c r="AC285" i="14" s="1"/>
  <c r="AC265" i="14"/>
  <c r="AC281" i="14" s="1"/>
  <c r="AY272" i="14"/>
  <c r="AY288" i="14" s="1"/>
  <c r="AY274" i="14"/>
  <c r="AY290" i="14" s="1"/>
  <c r="AY268" i="14"/>
  <c r="AY284" i="14" s="1"/>
  <c r="AY271" i="14"/>
  <c r="AY287" i="14" s="1"/>
  <c r="AY265" i="14"/>
  <c r="AY281" i="14" s="1"/>
  <c r="AY270" i="14"/>
  <c r="AY286" i="14" s="1"/>
  <c r="AY273" i="14"/>
  <c r="AY289" i="14" s="1"/>
  <c r="AY269" i="14"/>
  <c r="AY285" i="14" s="1"/>
  <c r="AY264" i="14"/>
  <c r="AY280" i="14" s="1"/>
  <c r="AY263" i="14"/>
  <c r="AY279" i="14" s="1"/>
  <c r="AQ164" i="14"/>
  <c r="AQ13" i="14" s="1"/>
  <c r="BI195" i="14"/>
  <c r="BI20" i="14" s="1"/>
  <c r="AC21" i="5" s="1"/>
  <c r="AC243" i="14"/>
  <c r="AY243" i="14"/>
  <c r="AU269" i="14"/>
  <c r="AU285" i="14" s="1"/>
  <c r="AA227" i="14"/>
  <c r="Z69" i="14"/>
  <c r="CI105" i="14"/>
  <c r="CS95" i="14"/>
  <c r="CG113" i="14"/>
  <c r="AE120" i="14"/>
  <c r="AE152" i="14" s="1"/>
  <c r="R124" i="14"/>
  <c r="V125" i="14"/>
  <c r="X126" i="14"/>
  <c r="X158" i="14" s="1"/>
  <c r="AA127" i="14"/>
  <c r="AA159" i="14" s="1"/>
  <c r="AC128" i="14"/>
  <c r="AC160" i="14" s="1"/>
  <c r="AE129" i="14"/>
  <c r="AE161" i="14" s="1"/>
  <c r="BO136" i="14"/>
  <c r="T138" i="14"/>
  <c r="T141" i="14"/>
  <c r="S144" i="14"/>
  <c r="AD272" i="14"/>
  <c r="AD288" i="14" s="1"/>
  <c r="AD273" i="14"/>
  <c r="AD289" i="14" s="1"/>
  <c r="AD271" i="14"/>
  <c r="AD287" i="14" s="1"/>
  <c r="AD266" i="14"/>
  <c r="AD282" i="14" s="1"/>
  <c r="AD265" i="14"/>
  <c r="AD281" i="14" s="1"/>
  <c r="AD268" i="14"/>
  <c r="AD284" i="14" s="1"/>
  <c r="AD267" i="14"/>
  <c r="AD283" i="14" s="1"/>
  <c r="AD263" i="14"/>
  <c r="AD279" i="14" s="1"/>
  <c r="AD269" i="14"/>
  <c r="AD285" i="14" s="1"/>
  <c r="AZ272" i="14"/>
  <c r="AZ288" i="14" s="1"/>
  <c r="AZ274" i="14"/>
  <c r="AZ290" i="14" s="1"/>
  <c r="AZ269" i="14"/>
  <c r="AZ285" i="14" s="1"/>
  <c r="AZ267" i="14"/>
  <c r="AZ283" i="14" s="1"/>
  <c r="AZ271" i="14"/>
  <c r="AZ287" i="14" s="1"/>
  <c r="AZ265" i="14"/>
  <c r="AZ281" i="14" s="1"/>
  <c r="AZ270" i="14"/>
  <c r="AZ286" i="14" s="1"/>
  <c r="AZ273" i="14"/>
  <c r="AZ289" i="14" s="1"/>
  <c r="AZ264" i="14"/>
  <c r="AZ280" i="14" s="1"/>
  <c r="AZ268" i="14"/>
  <c r="AZ284" i="14" s="1"/>
  <c r="AZ150" i="14"/>
  <c r="AZ263" i="14"/>
  <c r="AZ279" i="14" s="1"/>
  <c r="AZ149" i="14"/>
  <c r="AR149" i="14"/>
  <c r="AW195" i="14"/>
  <c r="AW20" i="14" s="1"/>
  <c r="AZ243" i="14"/>
  <c r="AB227" i="14"/>
  <c r="AA69" i="14"/>
  <c r="CI103" i="14"/>
  <c r="AD128" i="14"/>
  <c r="AD160" i="14" s="1"/>
  <c r="AG129" i="14"/>
  <c r="AG161" i="14" s="1"/>
  <c r="U138" i="14"/>
  <c r="U141" i="14"/>
  <c r="T144" i="14"/>
  <c r="S147" i="14"/>
  <c r="AE272" i="14"/>
  <c r="AE288" i="14" s="1"/>
  <c r="AE273" i="14"/>
  <c r="AE289" i="14" s="1"/>
  <c r="AE269" i="14"/>
  <c r="AE285" i="14" s="1"/>
  <c r="AE268" i="14"/>
  <c r="AE284" i="14" s="1"/>
  <c r="AE267" i="14"/>
  <c r="AE283" i="14" s="1"/>
  <c r="AE263" i="14"/>
  <c r="AE279" i="14" s="1"/>
  <c r="AE266" i="14"/>
  <c r="AE282" i="14" s="1"/>
  <c r="AE265" i="14"/>
  <c r="AE281" i="14" s="1"/>
  <c r="AE271" i="14"/>
  <c r="AE287" i="14" s="1"/>
  <c r="BA272" i="14"/>
  <c r="BA288" i="14" s="1"/>
  <c r="BA274" i="14"/>
  <c r="BA290" i="14" s="1"/>
  <c r="BA270" i="14"/>
  <c r="BA286" i="14" s="1"/>
  <c r="BA266" i="14"/>
  <c r="BA282" i="14" s="1"/>
  <c r="BA265" i="14"/>
  <c r="BA281" i="14" s="1"/>
  <c r="BA271" i="14"/>
  <c r="BA287" i="14" s="1"/>
  <c r="BA273" i="14"/>
  <c r="BA289" i="14" s="1"/>
  <c r="BA264" i="14"/>
  <c r="BA280" i="14" s="1"/>
  <c r="BA269" i="14"/>
  <c r="BA285" i="14" s="1"/>
  <c r="BA268" i="14"/>
  <c r="BA284" i="14" s="1"/>
  <c r="BA150" i="14"/>
  <c r="BA263" i="14"/>
  <c r="BA279" i="14" s="1"/>
  <c r="BA149" i="14"/>
  <c r="AE243" i="14"/>
  <c r="BA243" i="14"/>
  <c r="AQ243" i="14"/>
  <c r="X270" i="14"/>
  <c r="X286" i="14" s="1"/>
  <c r="AY227" i="14"/>
  <c r="AB69" i="14"/>
  <c r="AX69" i="14"/>
  <c r="CK105" i="14"/>
  <c r="AG120" i="14"/>
  <c r="AG152" i="14" s="1"/>
  <c r="Q123" i="14"/>
  <c r="U124" i="14"/>
  <c r="X125" i="14"/>
  <c r="X157" i="14" s="1"/>
  <c r="Z126" i="14"/>
  <c r="Z158" i="14" s="1"/>
  <c r="AC127" i="14"/>
  <c r="AC159" i="14" s="1"/>
  <c r="AE128" i="14"/>
  <c r="AE160" i="14" s="1"/>
  <c r="V138" i="14"/>
  <c r="V141" i="14"/>
  <c r="U144" i="14"/>
  <c r="T147" i="14"/>
  <c r="AF270" i="14"/>
  <c r="AF286" i="14" s="1"/>
  <c r="AF267" i="14"/>
  <c r="AF283" i="14" s="1"/>
  <c r="AF264" i="14"/>
  <c r="AF280" i="14" s="1"/>
  <c r="AF263" i="14"/>
  <c r="AF279" i="14" s="1"/>
  <c r="AF266" i="14"/>
  <c r="AF282" i="14" s="1"/>
  <c r="AF271" i="14"/>
  <c r="AF287" i="14" s="1"/>
  <c r="AF273" i="14"/>
  <c r="AF289" i="14" s="1"/>
  <c r="AF272" i="14"/>
  <c r="AF288" i="14" s="1"/>
  <c r="AF269" i="14"/>
  <c r="AF285" i="14" s="1"/>
  <c r="AF265" i="14"/>
  <c r="AF281" i="14" s="1"/>
  <c r="BB272" i="14"/>
  <c r="BB288" i="14" s="1"/>
  <c r="BB268" i="14"/>
  <c r="BB284" i="14" s="1"/>
  <c r="BB273" i="14"/>
  <c r="BB289" i="14" s="1"/>
  <c r="BB264" i="14"/>
  <c r="BB280" i="14" s="1"/>
  <c r="BB265" i="14"/>
  <c r="BB281" i="14" s="1"/>
  <c r="BB270" i="14"/>
  <c r="BB286" i="14" s="1"/>
  <c r="BB269" i="14"/>
  <c r="BB285" i="14" s="1"/>
  <c r="BB274" i="14"/>
  <c r="BB290" i="14" s="1"/>
  <c r="BB267" i="14"/>
  <c r="BB283" i="14" s="1"/>
  <c r="BB263" i="14"/>
  <c r="BB279" i="14" s="1"/>
  <c r="CO136" i="14"/>
  <c r="AT164" i="14"/>
  <c r="AT13" i="14" s="1"/>
  <c r="AT15" i="14" s="1"/>
  <c r="AY195" i="14"/>
  <c r="AY20" i="14" s="1"/>
  <c r="BE243" i="14"/>
  <c r="AF243" i="14"/>
  <c r="AW243" i="14"/>
  <c r="Y270" i="14"/>
  <c r="Y286" i="14" s="1"/>
  <c r="AJ270" i="14"/>
  <c r="AJ286" i="14" s="1"/>
  <c r="AJ271" i="14"/>
  <c r="AJ287" i="14" s="1"/>
  <c r="AJ269" i="14"/>
  <c r="AJ285" i="14" s="1"/>
  <c r="AJ268" i="14"/>
  <c r="AJ284" i="14" s="1"/>
  <c r="AJ266" i="14"/>
  <c r="AJ282" i="14" s="1"/>
  <c r="AJ265" i="14"/>
  <c r="AJ281" i="14" s="1"/>
  <c r="AJ274" i="14"/>
  <c r="AJ290" i="14" s="1"/>
  <c r="AJ263" i="14"/>
  <c r="AJ279" i="14" s="1"/>
  <c r="AJ267" i="14"/>
  <c r="AJ283" i="14" s="1"/>
  <c r="AJ272" i="14"/>
  <c r="AJ288" i="14" s="1"/>
  <c r="BF270" i="14"/>
  <c r="BF286" i="14" s="1"/>
  <c r="BF269" i="14"/>
  <c r="BF285" i="14" s="1"/>
  <c r="BF267" i="14"/>
  <c r="BF283" i="14" s="1"/>
  <c r="BF266" i="14"/>
  <c r="BF282" i="14" s="1"/>
  <c r="BF265" i="14"/>
  <c r="BF281" i="14" s="1"/>
  <c r="BF263" i="14"/>
  <c r="BF279" i="14" s="1"/>
  <c r="BF273" i="14"/>
  <c r="BF289" i="14" s="1"/>
  <c r="BF272" i="14"/>
  <c r="BF288" i="14" s="1"/>
  <c r="BF264" i="14"/>
  <c r="BF280" i="14" s="1"/>
  <c r="BF274" i="14"/>
  <c r="BF290" i="14" s="1"/>
  <c r="BF268" i="14"/>
  <c r="BF284" i="14" s="1"/>
  <c r="AT150" i="14"/>
  <c r="AO164" i="14"/>
  <c r="AO13" i="14" s="1"/>
  <c r="AO15" i="14" s="1"/>
  <c r="BK164" i="14"/>
  <c r="BK13" i="14" s="1"/>
  <c r="F10" i="4" s="1"/>
  <c r="BC195" i="14"/>
  <c r="BC20" i="14" s="1"/>
  <c r="V243" i="14"/>
  <c r="AR243" i="14"/>
  <c r="AU263" i="14"/>
  <c r="AU279" i="14" s="1"/>
  <c r="X265" i="14"/>
  <c r="X281" i="14" s="1"/>
  <c r="AT268" i="14"/>
  <c r="AT284" i="14" s="1"/>
  <c r="BJ428" i="14"/>
  <c r="BJ333" i="14"/>
  <c r="AK272" i="14"/>
  <c r="AK288" i="14" s="1"/>
  <c r="AK273" i="14"/>
  <c r="AK289" i="14" s="1"/>
  <c r="AK269" i="14"/>
  <c r="AK285" i="14" s="1"/>
  <c r="AK268" i="14"/>
  <c r="AK284" i="14" s="1"/>
  <c r="AK267" i="14"/>
  <c r="AK283" i="14" s="1"/>
  <c r="AK271" i="14"/>
  <c r="AK287" i="14" s="1"/>
  <c r="AK264" i="14"/>
  <c r="AK280" i="14" s="1"/>
  <c r="AK263" i="14"/>
  <c r="AK279" i="14" s="1"/>
  <c r="AK266" i="14"/>
  <c r="AK282" i="14" s="1"/>
  <c r="AK265" i="14"/>
  <c r="AK281" i="14" s="1"/>
  <c r="AP164" i="14"/>
  <c r="AP13" i="14" s="1"/>
  <c r="BL164" i="14"/>
  <c r="BL13" i="14" s="1"/>
  <c r="AJ14" i="5" s="1"/>
  <c r="BD195" i="14"/>
  <c r="BD20" i="14" s="1"/>
  <c r="U210" i="14"/>
  <c r="S208" i="14"/>
  <c r="S240" i="14" s="1"/>
  <c r="S201" i="14"/>
  <c r="S233" i="14" s="1"/>
  <c r="R210" i="14"/>
  <c r="T203" i="14"/>
  <c r="Q210" i="14"/>
  <c r="S203" i="14"/>
  <c r="U205" i="14"/>
  <c r="R203" i="14"/>
  <c r="S205" i="14"/>
  <c r="U200" i="14"/>
  <c r="U207" i="14"/>
  <c r="R205" i="14"/>
  <c r="T200" i="14"/>
  <c r="U209" i="14"/>
  <c r="S207" i="14"/>
  <c r="R200" i="14"/>
  <c r="R209" i="14"/>
  <c r="S202" i="14"/>
  <c r="W243" i="14"/>
  <c r="Y265" i="14"/>
  <c r="Y281" i="14" s="1"/>
  <c r="AU268" i="14"/>
  <c r="AU284" i="14" s="1"/>
  <c r="AW386" i="14"/>
  <c r="AW36" i="14" s="1"/>
  <c r="AW38" i="14" s="1"/>
  <c r="AM269" i="14"/>
  <c r="AM285" i="14" s="1"/>
  <c r="AM271" i="14"/>
  <c r="AM287" i="14" s="1"/>
  <c r="AM273" i="14"/>
  <c r="AM289" i="14" s="1"/>
  <c r="AM267" i="14"/>
  <c r="AM283" i="14" s="1"/>
  <c r="AM270" i="14"/>
  <c r="AM286" i="14" s="1"/>
  <c r="AM266" i="14"/>
  <c r="AM282" i="14" s="1"/>
  <c r="AM265" i="14"/>
  <c r="AM281" i="14" s="1"/>
  <c r="AM274" i="14"/>
  <c r="AM290" i="14" s="1"/>
  <c r="AM263" i="14"/>
  <c r="AM279" i="14" s="1"/>
  <c r="AM272" i="14"/>
  <c r="AM288" i="14" s="1"/>
  <c r="AR164" i="14"/>
  <c r="AR13" i="14" s="1"/>
  <c r="Y243" i="14"/>
  <c r="BJ426" i="14"/>
  <c r="BJ331" i="14"/>
  <c r="BN343" i="14"/>
  <c r="CS136" i="14"/>
  <c r="CT137" i="14"/>
  <c r="CV139" i="14"/>
  <c r="CV140" i="14"/>
  <c r="CV141" i="14"/>
  <c r="CV142" i="14"/>
  <c r="CV143" i="14"/>
  <c r="CV144" i="14"/>
  <c r="CV145" i="14"/>
  <c r="CV146" i="14"/>
  <c r="CV147" i="14"/>
  <c r="AN270" i="14"/>
  <c r="AN286" i="14" s="1"/>
  <c r="AN273" i="14"/>
  <c r="AN289" i="14" s="1"/>
  <c r="AN274" i="14"/>
  <c r="AN290" i="14" s="1"/>
  <c r="AN268" i="14"/>
  <c r="AN284" i="14" s="1"/>
  <c r="AN266" i="14"/>
  <c r="AN282" i="14" s="1"/>
  <c r="AN265" i="14"/>
  <c r="AN281" i="14" s="1"/>
  <c r="AN264" i="14"/>
  <c r="AN280" i="14" s="1"/>
  <c r="AN272" i="14"/>
  <c r="AN288" i="14" s="1"/>
  <c r="AN267" i="14"/>
  <c r="AN283" i="14" s="1"/>
  <c r="AN271" i="14"/>
  <c r="AN287" i="14" s="1"/>
  <c r="AS164" i="14"/>
  <c r="AS13" i="14" s="1"/>
  <c r="BG195" i="14"/>
  <c r="BG20" i="14" s="1"/>
  <c r="AA21" i="5" s="1"/>
  <c r="R206" i="14"/>
  <c r="BJ422" i="14"/>
  <c r="BK426" i="14"/>
  <c r="BK331" i="14"/>
  <c r="BP343" i="14"/>
  <c r="Q241" i="14"/>
  <c r="X273" i="14"/>
  <c r="X289" i="14" s="1"/>
  <c r="BL426" i="14"/>
  <c r="BL331" i="14"/>
  <c r="AP274" i="14"/>
  <c r="AP290" i="14" s="1"/>
  <c r="AP268" i="14"/>
  <c r="AP284" i="14" s="1"/>
  <c r="AP267" i="14"/>
  <c r="AP283" i="14" s="1"/>
  <c r="AP269" i="14"/>
  <c r="AP285" i="14" s="1"/>
  <c r="AP266" i="14"/>
  <c r="AP282" i="14" s="1"/>
  <c r="AP265" i="14"/>
  <c r="AP281" i="14" s="1"/>
  <c r="AP264" i="14"/>
  <c r="AP280" i="14" s="1"/>
  <c r="AP271" i="14"/>
  <c r="AP287" i="14" s="1"/>
  <c r="AP263" i="14"/>
  <c r="AP279" i="14" s="1"/>
  <c r="AP272" i="14"/>
  <c r="AP288" i="14" s="1"/>
  <c r="V161" i="14"/>
  <c r="Q203" i="14"/>
  <c r="T206" i="14"/>
  <c r="S209" i="14"/>
  <c r="AB243" i="14"/>
  <c r="Y273" i="14"/>
  <c r="Y289" i="14" s="1"/>
  <c r="AQ269" i="14"/>
  <c r="AQ285" i="14" s="1"/>
  <c r="AQ266" i="14"/>
  <c r="AQ282" i="14" s="1"/>
  <c r="AQ265" i="14"/>
  <c r="AQ281" i="14" s="1"/>
  <c r="AQ270" i="14"/>
  <c r="AQ286" i="14" s="1"/>
  <c r="AQ271" i="14"/>
  <c r="AQ287" i="14" s="1"/>
  <c r="AQ274" i="14"/>
  <c r="AQ290" i="14" s="1"/>
  <c r="AQ267" i="14"/>
  <c r="AQ283" i="14" s="1"/>
  <c r="AQ272" i="14"/>
  <c r="AQ288" i="14" s="1"/>
  <c r="AQ273" i="14"/>
  <c r="AQ289" i="14" s="1"/>
  <c r="AQ264" i="14"/>
  <c r="AQ280" i="14" s="1"/>
  <c r="U203" i="14"/>
  <c r="U206" i="14"/>
  <c r="T209" i="14"/>
  <c r="BK424" i="14"/>
  <c r="BK329" i="14"/>
  <c r="AD243" i="14"/>
  <c r="BN242" i="14"/>
  <c r="AJ273" i="14"/>
  <c r="AJ289" i="14" s="1"/>
  <c r="CZ138" i="14"/>
  <c r="AS273" i="14"/>
  <c r="AS289" i="14" s="1"/>
  <c r="AS267" i="14"/>
  <c r="AS283" i="14" s="1"/>
  <c r="AS274" i="14"/>
  <c r="AS290" i="14" s="1"/>
  <c r="AS264" i="14"/>
  <c r="AS280" i="14" s="1"/>
  <c r="AS271" i="14"/>
  <c r="AS287" i="14" s="1"/>
  <c r="AS263" i="14"/>
  <c r="AS279" i="14" s="1"/>
  <c r="AS266" i="14"/>
  <c r="AS282" i="14" s="1"/>
  <c r="AS272" i="14"/>
  <c r="AS288" i="14" s="1"/>
  <c r="AS265" i="14"/>
  <c r="AS281" i="14" s="1"/>
  <c r="AS270" i="14"/>
  <c r="AS286" i="14" s="1"/>
  <c r="AS269" i="14"/>
  <c r="AS285" i="14" s="1"/>
  <c r="BF149" i="14"/>
  <c r="S200" i="14"/>
  <c r="AP273" i="14"/>
  <c r="AP289" i="14" s="1"/>
  <c r="X274" i="14"/>
  <c r="X290" i="14" s="1"/>
  <c r="X263" i="14"/>
  <c r="X279" i="14" s="1"/>
  <c r="X269" i="14"/>
  <c r="X285" i="14" s="1"/>
  <c r="X264" i="14"/>
  <c r="X280" i="14" s="1"/>
  <c r="X268" i="14"/>
  <c r="X284" i="14" s="1"/>
  <c r="X267" i="14"/>
  <c r="X283" i="14" s="1"/>
  <c r="AT274" i="14"/>
  <c r="AT290" i="14" s="1"/>
  <c r="AT271" i="14"/>
  <c r="AT287" i="14" s="1"/>
  <c r="AT263" i="14"/>
  <c r="AT279" i="14" s="1"/>
  <c r="AT272" i="14"/>
  <c r="AT288" i="14" s="1"/>
  <c r="AT266" i="14"/>
  <c r="AT282" i="14" s="1"/>
  <c r="AT265" i="14"/>
  <c r="AT281" i="14" s="1"/>
  <c r="AT273" i="14"/>
  <c r="AT289" i="14" s="1"/>
  <c r="AT270" i="14"/>
  <c r="AT286" i="14" s="1"/>
  <c r="BB243" i="14"/>
  <c r="Z243" i="14"/>
  <c r="AV243" i="14"/>
  <c r="AN269" i="14"/>
  <c r="AN285" i="14" s="1"/>
  <c r="BO344" i="14"/>
  <c r="U94" i="14"/>
  <c r="U236" i="14" s="1"/>
  <c r="CZ136" i="14"/>
  <c r="Y274" i="14"/>
  <c r="Y290" i="14" s="1"/>
  <c r="Y272" i="14"/>
  <c r="Y288" i="14" s="1"/>
  <c r="Y269" i="14"/>
  <c r="Y285" i="14" s="1"/>
  <c r="Y264" i="14"/>
  <c r="Y280" i="14" s="1"/>
  <c r="Y268" i="14"/>
  <c r="Y284" i="14" s="1"/>
  <c r="Y267" i="14"/>
  <c r="Y283" i="14" s="1"/>
  <c r="Y263" i="14"/>
  <c r="Y279" i="14" s="1"/>
  <c r="Y266" i="14"/>
  <c r="Y282" i="14" s="1"/>
  <c r="AU274" i="14"/>
  <c r="AU290" i="14" s="1"/>
  <c r="AU272" i="14"/>
  <c r="AU288" i="14" s="1"/>
  <c r="AU266" i="14"/>
  <c r="AU282" i="14" s="1"/>
  <c r="AU265" i="14"/>
  <c r="AU281" i="14" s="1"/>
  <c r="AU271" i="14"/>
  <c r="AU287" i="14" s="1"/>
  <c r="AU273" i="14"/>
  <c r="AU289" i="14" s="1"/>
  <c r="AU270" i="14"/>
  <c r="AU286" i="14" s="1"/>
  <c r="S210" i="14"/>
  <c r="AG243" i="14"/>
  <c r="BL424" i="14"/>
  <c r="BL329" i="14"/>
  <c r="AA251" i="14"/>
  <c r="AA283" i="14" s="1"/>
  <c r="AA254" i="14"/>
  <c r="AA247" i="14"/>
  <c r="AA250" i="14"/>
  <c r="AA282" i="14" s="1"/>
  <c r="AA253" i="14"/>
  <c r="BM328" i="14"/>
  <c r="BK431" i="14"/>
  <c r="Q318" i="14"/>
  <c r="BL431" i="14"/>
  <c r="BL336" i="14"/>
  <c r="T314" i="14"/>
  <c r="R311" i="14"/>
  <c r="S320" i="14"/>
  <c r="Q317" i="14"/>
  <c r="S310" i="14"/>
  <c r="R320" i="14"/>
  <c r="T313" i="14"/>
  <c r="R310" i="14"/>
  <c r="Q320" i="14"/>
  <c r="S313" i="14"/>
  <c r="Q310" i="14"/>
  <c r="R313" i="14"/>
  <c r="S316" i="14"/>
  <c r="S319" i="14"/>
  <c r="Q316" i="14"/>
  <c r="S321" i="14"/>
  <c r="T316" i="14"/>
  <c r="Q312" i="14"/>
  <c r="Q321" i="14"/>
  <c r="T311" i="14"/>
  <c r="T320" i="14"/>
  <c r="T315" i="14"/>
  <c r="S311" i="14"/>
  <c r="S315" i="14"/>
  <c r="Q311" i="14"/>
  <c r="T319" i="14"/>
  <c r="R315" i="14"/>
  <c r="S314" i="14"/>
  <c r="T321" i="14"/>
  <c r="R314" i="14"/>
  <c r="R321" i="14"/>
  <c r="Q314" i="14"/>
  <c r="R319" i="14"/>
  <c r="Q319" i="14"/>
  <c r="Q383" i="14" s="1"/>
  <c r="Q313" i="14"/>
  <c r="T312" i="14"/>
  <c r="T318" i="14"/>
  <c r="S312" i="14"/>
  <c r="S318" i="14"/>
  <c r="R312" i="14"/>
  <c r="AA252" i="14"/>
  <c r="AA256" i="14"/>
  <c r="AA248" i="14"/>
  <c r="AA280" i="14" s="1"/>
  <c r="BJ335" i="14"/>
  <c r="BJ430" i="14"/>
  <c r="BM243" i="14"/>
  <c r="BP350" i="14"/>
  <c r="BP351" i="14"/>
  <c r="BP352" i="14"/>
  <c r="BO351" i="14"/>
  <c r="BP348" i="14"/>
  <c r="BN345" i="14"/>
  <c r="BP342" i="14"/>
  <c r="BO352" i="14"/>
  <c r="BM345" i="14"/>
  <c r="BO342" i="14"/>
  <c r="BM352" i="14"/>
  <c r="BN342" i="14"/>
  <c r="BP349" i="14"/>
  <c r="BO346" i="14"/>
  <c r="BO343" i="14"/>
  <c r="BP347" i="14"/>
  <c r="BM351" i="14"/>
  <c r="BN344" i="14"/>
  <c r="T310" i="14"/>
  <c r="BK336" i="14"/>
  <c r="BL421" i="14"/>
  <c r="BL326" i="14"/>
  <c r="BL291" i="14"/>
  <c r="BL26" i="14" s="1"/>
  <c r="BL28" i="14" s="1"/>
  <c r="BI332" i="14"/>
  <c r="BI427" i="14"/>
  <c r="BI337" i="14"/>
  <c r="BI432" i="14"/>
  <c r="BI328" i="14"/>
  <c r="BK427" i="14"/>
  <c r="BK332" i="14"/>
  <c r="BH429" i="14"/>
  <c r="BK337" i="14"/>
  <c r="BK432" i="14"/>
  <c r="BI429" i="14"/>
  <c r="BI334" i="14"/>
  <c r="BL337" i="14"/>
  <c r="BL432" i="14"/>
  <c r="BL328" i="14"/>
  <c r="BL36" i="14"/>
  <c r="BL38" i="14" s="1"/>
  <c r="BA386" i="14"/>
  <c r="BA36" i="14" s="1"/>
  <c r="BA38" i="14" s="1"/>
  <c r="BH330" i="14"/>
  <c r="AS386" i="14"/>
  <c r="AS36" i="14" s="1"/>
  <c r="AS38" i="14" s="1"/>
  <c r="BH424" i="14"/>
  <c r="BH329" i="14"/>
  <c r="AT386" i="14"/>
  <c r="AT36" i="14" s="1"/>
  <c r="AT38" i="14" s="1"/>
  <c r="BH426" i="14"/>
  <c r="BH331" i="14"/>
  <c r="BJ424" i="14"/>
  <c r="BJ329" i="14"/>
  <c r="BI426" i="14"/>
  <c r="BI331" i="14"/>
  <c r="BF386" i="14"/>
  <c r="BF36" i="14" s="1"/>
  <c r="BF38" i="14" s="1"/>
  <c r="Q365" i="14"/>
  <c r="T367" i="14"/>
  <c r="R361" i="14"/>
  <c r="U364" i="14"/>
  <c r="U368" i="14"/>
  <c r="T364" i="14"/>
  <c r="T368" i="14"/>
  <c r="S364" i="14"/>
  <c r="U360" i="14"/>
  <c r="U367" i="14"/>
  <c r="Q364" i="14"/>
  <c r="S360" i="14"/>
  <c r="R367" i="14"/>
  <c r="Q360" i="14"/>
  <c r="Z342" i="14"/>
  <c r="Z374" i="14" s="1"/>
  <c r="Z345" i="14"/>
  <c r="Z377" i="14" s="1"/>
  <c r="V348" i="14"/>
  <c r="V380" i="14" s="1"/>
  <c r="AC349" i="14"/>
  <c r="AC381" i="14" s="1"/>
  <c r="T351" i="14"/>
  <c r="AE352" i="14"/>
  <c r="AE384" i="14" s="1"/>
  <c r="S361" i="14"/>
  <c r="R366" i="14"/>
  <c r="AZ386" i="14"/>
  <c r="AZ36" i="14" s="1"/>
  <c r="AZ38" i="14" s="1"/>
  <c r="AA448" i="14"/>
  <c r="AA480" i="14" s="1"/>
  <c r="AE447" i="14"/>
  <c r="AE479" i="14" s="1"/>
  <c r="AI446" i="14"/>
  <c r="Q445" i="14"/>
  <c r="U444" i="14"/>
  <c r="Y443" i="14"/>
  <c r="AC442" i="14"/>
  <c r="AC474" i="14" s="1"/>
  <c r="AF441" i="14"/>
  <c r="AF473" i="14" s="1"/>
  <c r="AI440" i="14"/>
  <c r="AL439" i="14"/>
  <c r="S438" i="14"/>
  <c r="V437" i="14"/>
  <c r="W448" i="14"/>
  <c r="AA447" i="14"/>
  <c r="AA479" i="14" s="1"/>
  <c r="AE446" i="14"/>
  <c r="AE478" i="14" s="1"/>
  <c r="AI445" i="14"/>
  <c r="Q444" i="14"/>
  <c r="U443" i="14"/>
  <c r="Y442" i="14"/>
  <c r="AB441" i="14"/>
  <c r="AB473" i="14" s="1"/>
  <c r="AE440" i="14"/>
  <c r="AE472" i="14" s="1"/>
  <c r="AH439" i="14"/>
  <c r="AH471" i="14" s="1"/>
  <c r="AK438" i="14"/>
  <c r="R437" i="14"/>
  <c r="V448" i="14"/>
  <c r="Z447" i="14"/>
  <c r="Z479" i="14" s="1"/>
  <c r="AD446" i="14"/>
  <c r="AD478" i="14" s="1"/>
  <c r="AH445" i="14"/>
  <c r="AH477" i="14" s="1"/>
  <c r="AL444" i="14"/>
  <c r="T443" i="14"/>
  <c r="X442" i="14"/>
  <c r="AA441" i="14"/>
  <c r="AA473" i="14" s="1"/>
  <c r="AD440" i="14"/>
  <c r="AD472" i="14" s="1"/>
  <c r="AG439" i="14"/>
  <c r="AG471" i="14" s="1"/>
  <c r="AJ438" i="14"/>
  <c r="Q437" i="14"/>
  <c r="Q448" i="14"/>
  <c r="U447" i="14"/>
  <c r="U479" i="14" s="1"/>
  <c r="Y446" i="14"/>
  <c r="AC445" i="14"/>
  <c r="AC477" i="14" s="1"/>
  <c r="AG444" i="14"/>
  <c r="AG476" i="14" s="1"/>
  <c r="AK443" i="14"/>
  <c r="S442" i="14"/>
  <c r="V441" i="14"/>
  <c r="Y440" i="14"/>
  <c r="AB439" i="14"/>
  <c r="AB471" i="14" s="1"/>
  <c r="AE438" i="14"/>
  <c r="AE470" i="14" s="1"/>
  <c r="AH437" i="14"/>
  <c r="AH469" i="14" s="1"/>
  <c r="AL448" i="14"/>
  <c r="T447" i="14"/>
  <c r="X446" i="14"/>
  <c r="AB445" i="14"/>
  <c r="AB477" i="14" s="1"/>
  <c r="AF444" i="14"/>
  <c r="AF476" i="14" s="1"/>
  <c r="AJ443" i="14"/>
  <c r="R442" i="14"/>
  <c r="U441" i="14"/>
  <c r="X440" i="14"/>
  <c r="AA439" i="14"/>
  <c r="AA471" i="14" s="1"/>
  <c r="AD438" i="14"/>
  <c r="AD470" i="14" s="1"/>
  <c r="AG437" i="14"/>
  <c r="AG469" i="14" s="1"/>
  <c r="AG448" i="14"/>
  <c r="AG480" i="14" s="1"/>
  <c r="AF447" i="14"/>
  <c r="AF479" i="14" s="1"/>
  <c r="AB446" i="14"/>
  <c r="AB478" i="14" s="1"/>
  <c r="Y445" i="14"/>
  <c r="X444" i="14"/>
  <c r="V443" i="14"/>
  <c r="Q442" i="14"/>
  <c r="AK439" i="14"/>
  <c r="AG438" i="14"/>
  <c r="AG470" i="14" s="1"/>
  <c r="AC437" i="14"/>
  <c r="AC469" i="14" s="1"/>
  <c r="AF448" i="14"/>
  <c r="AF480" i="14" s="1"/>
  <c r="AD447" i="14"/>
  <c r="AD479" i="14" s="1"/>
  <c r="AA446" i="14"/>
  <c r="AA478" i="14" s="1"/>
  <c r="X445" i="14"/>
  <c r="W444" i="14"/>
  <c r="S443" i="14"/>
  <c r="AJ439" i="14"/>
  <c r="AF438" i="14"/>
  <c r="AF470" i="14" s="1"/>
  <c r="AB437" i="14"/>
  <c r="AB469" i="14" s="1"/>
  <c r="AE448" i="14"/>
  <c r="AE480" i="14" s="1"/>
  <c r="AC447" i="14"/>
  <c r="AC479" i="14" s="1"/>
  <c r="Z446" i="14"/>
  <c r="Z478" i="14" s="1"/>
  <c r="W445" i="14"/>
  <c r="V444" i="14"/>
  <c r="R443" i="14"/>
  <c r="AL440" i="14"/>
  <c r="AI439" i="14"/>
  <c r="AC438" i="14"/>
  <c r="AC470" i="14" s="1"/>
  <c r="AD448" i="14"/>
  <c r="AD480" i="14" s="1"/>
  <c r="AB447" i="14"/>
  <c r="AB479" i="14" s="1"/>
  <c r="W446" i="14"/>
  <c r="V445" i="14"/>
  <c r="T444" i="14"/>
  <c r="Q443" i="14"/>
  <c r="AC448" i="14"/>
  <c r="AC480" i="14" s="1"/>
  <c r="Y447" i="14"/>
  <c r="V446" i="14"/>
  <c r="U445" i="14"/>
  <c r="S444" i="14"/>
  <c r="AL441" i="14"/>
  <c r="AJ440" i="14"/>
  <c r="AE439" i="14"/>
  <c r="AE471" i="14" s="1"/>
  <c r="AA438" i="14"/>
  <c r="AA470" i="14" s="1"/>
  <c r="Y437" i="14"/>
  <c r="Z448" i="14"/>
  <c r="Z480" i="14" s="1"/>
  <c r="W447" i="14"/>
  <c r="W479" i="14" s="1"/>
  <c r="T446" i="14"/>
  <c r="S445" i="14"/>
  <c r="AL442" i="14"/>
  <c r="AJ441" i="14"/>
  <c r="AG440" i="14"/>
  <c r="AG472" i="14" s="1"/>
  <c r="AC439" i="14"/>
  <c r="AC471" i="14" s="1"/>
  <c r="Y438" i="14"/>
  <c r="W437" i="14"/>
  <c r="Y448" i="14"/>
  <c r="V447" i="14"/>
  <c r="S446" i="14"/>
  <c r="R445" i="14"/>
  <c r="X448" i="14"/>
  <c r="S447" i="14"/>
  <c r="R446" i="14"/>
  <c r="AJ442" i="14"/>
  <c r="AH441" i="14"/>
  <c r="AH473" i="14" s="1"/>
  <c r="AC440" i="14"/>
  <c r="AC472" i="14" s="1"/>
  <c r="Y439" i="14"/>
  <c r="W438" i="14"/>
  <c r="W470" i="14" s="1"/>
  <c r="T437" i="14"/>
  <c r="T448" i="14"/>
  <c r="Q447" i="14"/>
  <c r="AI443" i="14"/>
  <c r="AH442" i="14"/>
  <c r="AH474" i="14" s="1"/>
  <c r="AE441" i="14"/>
  <c r="AE473" i="14" s="1"/>
  <c r="AA440" i="14"/>
  <c r="AA472" i="14" s="1"/>
  <c r="W439" i="14"/>
  <c r="U438" i="14"/>
  <c r="AI448" i="14"/>
  <c r="AK446" i="14"/>
  <c r="AJ444" i="14"/>
  <c r="W443" i="14"/>
  <c r="Y441" i="14"/>
  <c r="Q438" i="14"/>
  <c r="AH448" i="14"/>
  <c r="AH480" i="14" s="1"/>
  <c r="AJ446" i="14"/>
  <c r="AI444" i="14"/>
  <c r="X441" i="14"/>
  <c r="AF439" i="14"/>
  <c r="AF471" i="14" s="1"/>
  <c r="AB448" i="14"/>
  <c r="AB480" i="14" s="1"/>
  <c r="AH446" i="14"/>
  <c r="AH478" i="14" s="1"/>
  <c r="AH444" i="14"/>
  <c r="AH476" i="14" s="1"/>
  <c r="AK442" i="14"/>
  <c r="W441" i="14"/>
  <c r="AD439" i="14"/>
  <c r="AD471" i="14" s="1"/>
  <c r="AL437" i="14"/>
  <c r="U448" i="14"/>
  <c r="AG446" i="14"/>
  <c r="AG478" i="14" s="1"/>
  <c r="AE444" i="14"/>
  <c r="AE476" i="14" s="1"/>
  <c r="AI442" i="14"/>
  <c r="S448" i="14"/>
  <c r="AF446" i="14"/>
  <c r="AF478" i="14" s="1"/>
  <c r="AD444" i="14"/>
  <c r="AD476" i="14" s="1"/>
  <c r="AG442" i="14"/>
  <c r="AG474" i="14" s="1"/>
  <c r="S441" i="14"/>
  <c r="X439" i="14"/>
  <c r="AJ437" i="14"/>
  <c r="R448" i="14"/>
  <c r="AC446" i="14"/>
  <c r="AC478" i="14" s="1"/>
  <c r="AC444" i="14"/>
  <c r="AC476" i="14" s="1"/>
  <c r="AF442" i="14"/>
  <c r="AF474" i="14" s="1"/>
  <c r="R441" i="14"/>
  <c r="V439" i="14"/>
  <c r="AI437" i="14"/>
  <c r="AK447" i="14"/>
  <c r="AL445" i="14"/>
  <c r="R444" i="14"/>
  <c r="Z442" i="14"/>
  <c r="Z474" i="14" s="1"/>
  <c r="AF440" i="14"/>
  <c r="AF472" i="14" s="1"/>
  <c r="Q439" i="14"/>
  <c r="Z437" i="14"/>
  <c r="Z469" i="14" s="1"/>
  <c r="AJ447" i="14"/>
  <c r="AK445" i="14"/>
  <c r="AL443" i="14"/>
  <c r="W442" i="14"/>
  <c r="AB440" i="14"/>
  <c r="AB472" i="14" s="1"/>
  <c r="X437" i="14"/>
  <c r="AA443" i="14"/>
  <c r="AA475" i="14" s="1"/>
  <c r="Z440" i="14"/>
  <c r="Z472" i="14" s="1"/>
  <c r="V438" i="14"/>
  <c r="AJ445" i="14"/>
  <c r="Z443" i="14"/>
  <c r="Z475" i="14" s="1"/>
  <c r="W440" i="14"/>
  <c r="T438" i="14"/>
  <c r="AG445" i="14"/>
  <c r="AG477" i="14" s="1"/>
  <c r="X443" i="14"/>
  <c r="V440" i="14"/>
  <c r="V472" i="14" s="1"/>
  <c r="R438" i="14"/>
  <c r="AK448" i="14"/>
  <c r="AF445" i="14"/>
  <c r="AF477" i="14" s="1"/>
  <c r="AE442" i="14"/>
  <c r="AE474" i="14" s="1"/>
  <c r="U440" i="14"/>
  <c r="U472" i="14" s="1"/>
  <c r="AK437" i="14"/>
  <c r="AJ448" i="14"/>
  <c r="AE445" i="14"/>
  <c r="AE477" i="14" s="1"/>
  <c r="AD442" i="14"/>
  <c r="AD474" i="14" s="1"/>
  <c r="T440" i="14"/>
  <c r="AF437" i="14"/>
  <c r="AF469" i="14" s="1"/>
  <c r="AD445" i="14"/>
  <c r="AD477" i="14" s="1"/>
  <c r="AB442" i="14"/>
  <c r="AB474" i="14" s="1"/>
  <c r="S440" i="14"/>
  <c r="AE437" i="14"/>
  <c r="AE469" i="14" s="1"/>
  <c r="AA445" i="14"/>
  <c r="AA477" i="14" s="1"/>
  <c r="AA442" i="14"/>
  <c r="AA474" i="14" s="1"/>
  <c r="R440" i="14"/>
  <c r="AD437" i="14"/>
  <c r="AD469" i="14" s="1"/>
  <c r="Z445" i="14"/>
  <c r="Z477" i="14" s="1"/>
  <c r="V442" i="14"/>
  <c r="Q440" i="14"/>
  <c r="AA437" i="14"/>
  <c r="AA469" i="14" s="1"/>
  <c r="AL447" i="14"/>
  <c r="T445" i="14"/>
  <c r="U442" i="14"/>
  <c r="U437" i="14"/>
  <c r="AG447" i="14"/>
  <c r="AG479" i="14" s="1"/>
  <c r="AB444" i="14"/>
  <c r="AB476" i="14" s="1"/>
  <c r="AK441" i="14"/>
  <c r="U439" i="14"/>
  <c r="AA444" i="14"/>
  <c r="AA476" i="14" s="1"/>
  <c r="Z444" i="14"/>
  <c r="Z476" i="14" s="1"/>
  <c r="Z439" i="14"/>
  <c r="Z471" i="14" s="1"/>
  <c r="Y444" i="14"/>
  <c r="T439" i="14"/>
  <c r="AH443" i="14"/>
  <c r="AH475" i="14" s="1"/>
  <c r="S439" i="14"/>
  <c r="AF443" i="14"/>
  <c r="AF475" i="14" s="1"/>
  <c r="AE443" i="14"/>
  <c r="AE475" i="14" s="1"/>
  <c r="AL438" i="14"/>
  <c r="AD443" i="14"/>
  <c r="AD475" i="14" s="1"/>
  <c r="AI438" i="14"/>
  <c r="X447" i="14"/>
  <c r="T442" i="14"/>
  <c r="Z438" i="14"/>
  <c r="Z470" i="14" s="1"/>
  <c r="R447" i="14"/>
  <c r="R479" i="14" s="1"/>
  <c r="X438" i="14"/>
  <c r="AJ342" i="14"/>
  <c r="AJ374" i="14" s="1"/>
  <c r="R344" i="14"/>
  <c r="AC345" i="14"/>
  <c r="AC377" i="14" s="1"/>
  <c r="S347" i="14"/>
  <c r="Y348" i="14"/>
  <c r="Y380" i="14" s="1"/>
  <c r="AK349" i="14"/>
  <c r="AK381" i="14" s="1"/>
  <c r="W351" i="14"/>
  <c r="W383" i="14" s="1"/>
  <c r="AH352" i="14"/>
  <c r="AH384" i="14" s="1"/>
  <c r="BN352" i="14"/>
  <c r="S410" i="14"/>
  <c r="S409" i="14"/>
  <c r="Q409" i="14"/>
  <c r="R408" i="14"/>
  <c r="Q408" i="14"/>
  <c r="AI441" i="14"/>
  <c r="BK429" i="14"/>
  <c r="BK334" i="14"/>
  <c r="AK342" i="14"/>
  <c r="AK374" i="14" s="1"/>
  <c r="S344" i="14"/>
  <c r="AE345" i="14"/>
  <c r="AE377" i="14" s="1"/>
  <c r="T347" i="14"/>
  <c r="Z348" i="14"/>
  <c r="Z380" i="14" s="1"/>
  <c r="AB351" i="14"/>
  <c r="AB383" i="14" s="1"/>
  <c r="AI352" i="14"/>
  <c r="AI384" i="14" s="1"/>
  <c r="BD386" i="14"/>
  <c r="BD36" i="14" s="1"/>
  <c r="BD38" i="14" s="1"/>
  <c r="AP386" i="14"/>
  <c r="AP36" i="14" s="1"/>
  <c r="AP38" i="14" s="1"/>
  <c r="AB443" i="14"/>
  <c r="AB475" i="14" s="1"/>
  <c r="S463" i="14"/>
  <c r="U461" i="14"/>
  <c r="W459" i="14"/>
  <c r="Y457" i="14"/>
  <c r="Y455" i="14"/>
  <c r="Y453" i="14"/>
  <c r="Y464" i="14"/>
  <c r="Q461" i="14"/>
  <c r="S459" i="14"/>
  <c r="U457" i="14"/>
  <c r="U455" i="14"/>
  <c r="U453" i="14"/>
  <c r="X464" i="14"/>
  <c r="R459" i="14"/>
  <c r="T457" i="14"/>
  <c r="T455" i="14"/>
  <c r="T453" i="14"/>
  <c r="S464" i="14"/>
  <c r="U462" i="14"/>
  <c r="U478" i="14" s="1"/>
  <c r="W460" i="14"/>
  <c r="Y458" i="14"/>
  <c r="R464" i="14"/>
  <c r="T462" i="14"/>
  <c r="V460" i="14"/>
  <c r="X458" i="14"/>
  <c r="Y456" i="14"/>
  <c r="Y454" i="14"/>
  <c r="W462" i="14"/>
  <c r="R460" i="14"/>
  <c r="S455" i="14"/>
  <c r="V462" i="14"/>
  <c r="Q460" i="14"/>
  <c r="R455" i="14"/>
  <c r="S462" i="14"/>
  <c r="X457" i="14"/>
  <c r="Q455" i="14"/>
  <c r="W464" i="14"/>
  <c r="R462" i="14"/>
  <c r="W457" i="14"/>
  <c r="V464" i="14"/>
  <c r="Q462" i="14"/>
  <c r="V457" i="14"/>
  <c r="X454" i="14"/>
  <c r="U464" i="14"/>
  <c r="T464" i="14"/>
  <c r="X459" i="14"/>
  <c r="R457" i="14"/>
  <c r="V454" i="14"/>
  <c r="Q464" i="14"/>
  <c r="V459" i="14"/>
  <c r="Q457" i="14"/>
  <c r="U454" i="14"/>
  <c r="Y461" i="14"/>
  <c r="U459" i="14"/>
  <c r="T454" i="14"/>
  <c r="W461" i="14"/>
  <c r="Q459" i="14"/>
  <c r="W456" i="14"/>
  <c r="R454" i="14"/>
  <c r="X462" i="14"/>
  <c r="T458" i="14"/>
  <c r="S458" i="14"/>
  <c r="X453" i="14"/>
  <c r="X461" i="14"/>
  <c r="R458" i="14"/>
  <c r="W453" i="14"/>
  <c r="V461" i="14"/>
  <c r="Q458" i="14"/>
  <c r="V453" i="14"/>
  <c r="T461" i="14"/>
  <c r="S453" i="14"/>
  <c r="S461" i="14"/>
  <c r="S457" i="14"/>
  <c r="R453" i="14"/>
  <c r="X460" i="14"/>
  <c r="S456" i="14"/>
  <c r="U460" i="14"/>
  <c r="R456" i="14"/>
  <c r="T463" i="14"/>
  <c r="T456" i="14"/>
  <c r="R463" i="14"/>
  <c r="Q456" i="14"/>
  <c r="Q463" i="14"/>
  <c r="Y462" i="14"/>
  <c r="X455" i="14"/>
  <c r="R461" i="14"/>
  <c r="W455" i="14"/>
  <c r="V455" i="14"/>
  <c r="W454" i="14"/>
  <c r="Y460" i="14"/>
  <c r="S454" i="14"/>
  <c r="Y459" i="14"/>
  <c r="T460" i="14"/>
  <c r="S460" i="14"/>
  <c r="T459" i="14"/>
  <c r="W458" i="14"/>
  <c r="V458" i="14"/>
  <c r="U458" i="14"/>
  <c r="AL342" i="14"/>
  <c r="AL374" i="14" s="1"/>
  <c r="V344" i="14"/>
  <c r="V376" i="14" s="1"/>
  <c r="AG345" i="14"/>
  <c r="AG377" i="14" s="1"/>
  <c r="U347" i="14"/>
  <c r="AA348" i="14"/>
  <c r="AA380" i="14" s="1"/>
  <c r="Q350" i="14"/>
  <c r="AC351" i="14"/>
  <c r="AC383" i="14" s="1"/>
  <c r="AK352" i="14"/>
  <c r="AK384" i="14" s="1"/>
  <c r="Q362" i="14"/>
  <c r="BE386" i="14"/>
  <c r="BE36" i="14" s="1"/>
  <c r="BE38" i="14" s="1"/>
  <c r="AC443" i="14"/>
  <c r="AC475" i="14" s="1"/>
  <c r="Q453" i="14"/>
  <c r="Y344" i="14"/>
  <c r="Y376" i="14" s="1"/>
  <c r="AL345" i="14"/>
  <c r="AL377" i="14" s="1"/>
  <c r="V347" i="14"/>
  <c r="V379" i="14" s="1"/>
  <c r="AB348" i="14"/>
  <c r="AB380" i="14" s="1"/>
  <c r="R350" i="14"/>
  <c r="AD351" i="14"/>
  <c r="AD383" i="14" s="1"/>
  <c r="V353" i="14"/>
  <c r="V385" i="14" s="1"/>
  <c r="R362" i="14"/>
  <c r="R380" i="14"/>
  <c r="AG443" i="14"/>
  <c r="AG475" i="14" s="1"/>
  <c r="Z344" i="14"/>
  <c r="Z376" i="14" s="1"/>
  <c r="W347" i="14"/>
  <c r="W379" i="14" s="1"/>
  <c r="AC348" i="14"/>
  <c r="AC380" i="14" s="1"/>
  <c r="S350" i="14"/>
  <c r="W353" i="14"/>
  <c r="W385" i="14" s="1"/>
  <c r="R352" i="14"/>
  <c r="AK346" i="14"/>
  <c r="AK378" i="14" s="1"/>
  <c r="AK345" i="14"/>
  <c r="AK377" i="14" s="1"/>
  <c r="AJ344" i="14"/>
  <c r="AJ376" i="14" s="1"/>
  <c r="AI343" i="14"/>
  <c r="AI375" i="14" s="1"/>
  <c r="AH342" i="14"/>
  <c r="AH374" i="14" s="1"/>
  <c r="Q353" i="14"/>
  <c r="AL347" i="14"/>
  <c r="AL379" i="14" s="1"/>
  <c r="AI346" i="14"/>
  <c r="AI378" i="14" s="1"/>
  <c r="AI345" i="14"/>
  <c r="AI377" i="14" s="1"/>
  <c r="AH344" i="14"/>
  <c r="AH376" i="14" s="1"/>
  <c r="AG343" i="14"/>
  <c r="AG375" i="14" s="1"/>
  <c r="AF342" i="14"/>
  <c r="AF374" i="14" s="1"/>
  <c r="AL349" i="14"/>
  <c r="AL381" i="14" s="1"/>
  <c r="AL348" i="14"/>
  <c r="AL380" i="14" s="1"/>
  <c r="AI347" i="14"/>
  <c r="AI379" i="14" s="1"/>
  <c r="AH346" i="14"/>
  <c r="AH378" i="14" s="1"/>
  <c r="AH345" i="14"/>
  <c r="AH377" i="14" s="1"/>
  <c r="AG344" i="14"/>
  <c r="AG376" i="14" s="1"/>
  <c r="AF343" i="14"/>
  <c r="AF375" i="14" s="1"/>
  <c r="AE342" i="14"/>
  <c r="AE374" i="14" s="1"/>
  <c r="AL351" i="14"/>
  <c r="AL383" i="14" s="1"/>
  <c r="AK350" i="14"/>
  <c r="AK382" i="14" s="1"/>
  <c r="AJ349" i="14"/>
  <c r="AJ381" i="14" s="1"/>
  <c r="AI348" i="14"/>
  <c r="AI380" i="14" s="1"/>
  <c r="AF347" i="14"/>
  <c r="AF379" i="14" s="1"/>
  <c r="AF346" i="14"/>
  <c r="AF378" i="14" s="1"/>
  <c r="AF345" i="14"/>
  <c r="AF377" i="14" s="1"/>
  <c r="AE344" i="14"/>
  <c r="AE376" i="14" s="1"/>
  <c r="AD343" i="14"/>
  <c r="AD375" i="14" s="1"/>
  <c r="AB342" i="14"/>
  <c r="AB374" i="14" s="1"/>
  <c r="AL352" i="14"/>
  <c r="AL384" i="14" s="1"/>
  <c r="AJ351" i="14"/>
  <c r="AJ383" i="14" s="1"/>
  <c r="AI350" i="14"/>
  <c r="AI382" i="14" s="1"/>
  <c r="AH349" i="14"/>
  <c r="AH381" i="14" s="1"/>
  <c r="AE348" i="14"/>
  <c r="AE380" i="14" s="1"/>
  <c r="AD347" i="14"/>
  <c r="AD379" i="14" s="1"/>
  <c r="AD346" i="14"/>
  <c r="AD378" i="14" s="1"/>
  <c r="AD345" i="14"/>
  <c r="AD377" i="14" s="1"/>
  <c r="AC344" i="14"/>
  <c r="AC376" i="14" s="1"/>
  <c r="AB343" i="14"/>
  <c r="AB375" i="14" s="1"/>
  <c r="W342" i="14"/>
  <c r="W374" i="14" s="1"/>
  <c r="S362" i="14"/>
  <c r="Q367" i="14"/>
  <c r="BG386" i="14"/>
  <c r="BG36" i="14" s="1"/>
  <c r="BG38" i="14" s="1"/>
  <c r="S408" i="14"/>
  <c r="AK444" i="14"/>
  <c r="BI326" i="14"/>
  <c r="AA344" i="14"/>
  <c r="AA376" i="14" s="1"/>
  <c r="X347" i="14"/>
  <c r="X379" i="14" s="1"/>
  <c r="AF348" i="14"/>
  <c r="AF380" i="14" s="1"/>
  <c r="T350" i="14"/>
  <c r="AF351" i="14"/>
  <c r="AF383" i="14" s="1"/>
  <c r="S367" i="14"/>
  <c r="BH386" i="14"/>
  <c r="BH36" i="14" s="1"/>
  <c r="BH38" i="14" s="1"/>
  <c r="Q454" i="14"/>
  <c r="Q363" i="14"/>
  <c r="Q379" i="14" s="1"/>
  <c r="BI386" i="14"/>
  <c r="BI36" i="14" s="1"/>
  <c r="BI38" i="14" s="1"/>
  <c r="BJ334" i="14"/>
  <c r="R343" i="14"/>
  <c r="AD344" i="14"/>
  <c r="AD376" i="14" s="1"/>
  <c r="T346" i="14"/>
  <c r="Z347" i="14"/>
  <c r="Z379" i="14" s="1"/>
  <c r="W350" i="14"/>
  <c r="W382" i="14" s="1"/>
  <c r="AH351" i="14"/>
  <c r="AH383" i="14" s="1"/>
  <c r="Z353" i="14"/>
  <c r="Z385" i="14" s="1"/>
  <c r="BM347" i="14"/>
  <c r="BM346" i="14"/>
  <c r="BM349" i="14"/>
  <c r="BM348" i="14"/>
  <c r="BM350" i="14"/>
  <c r="Q358" i="14"/>
  <c r="R363" i="14"/>
  <c r="BJ386" i="14"/>
  <c r="AV386" i="14"/>
  <c r="AV36" i="14" s="1"/>
  <c r="AV38" i="14" s="1"/>
  <c r="R413" i="14"/>
  <c r="Q446" i="14"/>
  <c r="AW481" i="14"/>
  <c r="AW46" i="14" s="1"/>
  <c r="AW48" i="14" s="1"/>
  <c r="BH336" i="14"/>
  <c r="BK430" i="14"/>
  <c r="BK335" i="14"/>
  <c r="BI335" i="14"/>
  <c r="BJ336" i="14"/>
  <c r="Q411" i="14"/>
  <c r="AY481" i="14"/>
  <c r="AY46" i="14" s="1"/>
  <c r="AY48" i="14" s="1"/>
  <c r="BN351" i="14"/>
  <c r="BN346" i="14"/>
  <c r="BN350" i="14"/>
  <c r="BO345" i="14"/>
  <c r="BK330" i="14"/>
  <c r="AG342" i="14"/>
  <c r="AG374" i="14" s="1"/>
  <c r="AH343" i="14"/>
  <c r="AH375" i="14" s="1"/>
  <c r="AI344" i="14"/>
  <c r="AI376" i="14" s="1"/>
  <c r="AJ345" i="14"/>
  <c r="AJ377" i="14" s="1"/>
  <c r="AJ346" i="14"/>
  <c r="AJ378" i="14" s="1"/>
  <c r="BN347" i="14"/>
  <c r="BN348" i="14"/>
  <c r="BN349" i="14"/>
  <c r="BO350" i="14"/>
  <c r="Q352" i="14"/>
  <c r="AF353" i="14"/>
  <c r="AF385" i="14" s="1"/>
  <c r="AG353" i="14"/>
  <c r="AG385" i="14" s="1"/>
  <c r="AJ352" i="14"/>
  <c r="AJ384" i="14" s="1"/>
  <c r="R351" i="14"/>
  <c r="V350" i="14"/>
  <c r="V382" i="14" s="1"/>
  <c r="Z349" i="14"/>
  <c r="Z381" i="14" s="1"/>
  <c r="AD348" i="14"/>
  <c r="AD380" i="14" s="1"/>
  <c r="AH347" i="14"/>
  <c r="AH379" i="14" s="1"/>
  <c r="AL346" i="14"/>
  <c r="AL378" i="14" s="1"/>
  <c r="T345" i="14"/>
  <c r="W344" i="14"/>
  <c r="W376" i="14" s="1"/>
  <c r="Z343" i="14"/>
  <c r="Z375" i="14" s="1"/>
  <c r="AC342" i="14"/>
  <c r="AC374" i="14" s="1"/>
  <c r="U353" i="14"/>
  <c r="X352" i="14"/>
  <c r="X384" i="14" s="1"/>
  <c r="AA351" i="14"/>
  <c r="AA383" i="14" s="1"/>
  <c r="AD350" i="14"/>
  <c r="AD382" i="14" s="1"/>
  <c r="AG349" i="14"/>
  <c r="AG381" i="14" s="1"/>
  <c r="AJ348" i="14"/>
  <c r="AJ380" i="14" s="1"/>
  <c r="S346" i="14"/>
  <c r="V345" i="14"/>
  <c r="V377" i="14" s="1"/>
  <c r="X344" i="14"/>
  <c r="X376" i="14" s="1"/>
  <c r="Y343" i="14"/>
  <c r="Y375" i="14" s="1"/>
  <c r="AA342" i="14"/>
  <c r="AA374" i="14" s="1"/>
  <c r="T353" i="14"/>
  <c r="W352" i="14"/>
  <c r="W384" i="14" s="1"/>
  <c r="Z351" i="14"/>
  <c r="Z383" i="14" s="1"/>
  <c r="AC350" i="14"/>
  <c r="AC382" i="14" s="1"/>
  <c r="S353" i="14"/>
  <c r="V352" i="14"/>
  <c r="V384" i="14" s="1"/>
  <c r="Y351" i="14"/>
  <c r="Y383" i="14" s="1"/>
  <c r="AB350" i="14"/>
  <c r="AB382" i="14" s="1"/>
  <c r="AE349" i="14"/>
  <c r="AE381" i="14" s="1"/>
  <c r="AH348" i="14"/>
  <c r="AH380" i="14" s="1"/>
  <c r="AK347" i="14"/>
  <c r="AK379" i="14" s="1"/>
  <c r="Q346" i="14"/>
  <c r="S345" i="14"/>
  <c r="U344" i="14"/>
  <c r="W343" i="14"/>
  <c r="W375" i="14" s="1"/>
  <c r="Y342" i="14"/>
  <c r="Y374" i="14" s="1"/>
  <c r="R353" i="14"/>
  <c r="U352" i="14"/>
  <c r="X351" i="14"/>
  <c r="X383" i="14" s="1"/>
  <c r="AA350" i="14"/>
  <c r="AA382" i="14" s="1"/>
  <c r="AD349" i="14"/>
  <c r="AD381" i="14" s="1"/>
  <c r="AG348" i="14"/>
  <c r="AG380" i="14" s="1"/>
  <c r="AJ347" i="14"/>
  <c r="AJ379" i="14" s="1"/>
  <c r="R345" i="14"/>
  <c r="T344" i="14"/>
  <c r="V343" i="14"/>
  <c r="V375" i="14" s="1"/>
  <c r="X342" i="14"/>
  <c r="X374" i="14" s="1"/>
  <c r="AL353" i="14"/>
  <c r="AL385" i="14" s="1"/>
  <c r="BP345" i="14"/>
  <c r="BP346" i="14"/>
  <c r="BB386" i="14"/>
  <c r="BB36" i="14" s="1"/>
  <c r="BB38" i="14" s="1"/>
  <c r="BI428" i="14"/>
  <c r="BI333" i="14"/>
  <c r="BO347" i="14"/>
  <c r="BO348" i="14"/>
  <c r="BO349" i="14"/>
  <c r="BC386" i="14"/>
  <c r="BC36" i="14" s="1"/>
  <c r="BC38" i="14" s="1"/>
  <c r="BD481" i="14"/>
  <c r="BD46" i="14" s="1"/>
  <c r="BD48" i="14" s="1"/>
  <c r="BF481" i="14"/>
  <c r="BF46" i="14" s="1"/>
  <c r="BF48" i="14" s="1"/>
  <c r="S368" i="14"/>
  <c r="T363" i="14"/>
  <c r="T366" i="14"/>
  <c r="Q361" i="14"/>
  <c r="R358" i="14"/>
  <c r="Q410" i="14"/>
  <c r="Q412" i="14"/>
  <c r="T411" i="14"/>
  <c r="T406" i="14"/>
  <c r="R416" i="14"/>
  <c r="T414" i="14"/>
  <c r="R409" i="14"/>
  <c r="BG481" i="14"/>
  <c r="BG46" i="14" s="1"/>
  <c r="BG48" i="14" s="1"/>
  <c r="BH481" i="14"/>
  <c r="AM481" i="14"/>
  <c r="AM46" i="14" s="1"/>
  <c r="AM48" i="14" s="1"/>
  <c r="BI481" i="14"/>
  <c r="BI46" i="14" s="1"/>
  <c r="BI48" i="14" s="1"/>
  <c r="AN386" i="14"/>
  <c r="AN36" i="14" s="1"/>
  <c r="AN38" i="14" s="1"/>
  <c r="AX481" i="14"/>
  <c r="AX46" i="14" s="1"/>
  <c r="AX48" i="14" s="1"/>
  <c r="T359" i="14"/>
  <c r="T362" i="14"/>
  <c r="R365" i="14"/>
  <c r="R381" i="14" s="1"/>
  <c r="BK386" i="14"/>
  <c r="Q405" i="14"/>
  <c r="R412" i="14"/>
  <c r="U359" i="14"/>
  <c r="U362" i="14"/>
  <c r="U378" i="14" s="1"/>
  <c r="S365" i="14"/>
  <c r="S381" i="14" s="1"/>
  <c r="S412" i="14"/>
  <c r="AP481" i="14"/>
  <c r="AP46" i="14" s="1"/>
  <c r="AP48" i="14" s="1"/>
  <c r="BL481" i="14"/>
  <c r="BL46" i="14" s="1"/>
  <c r="BL48" i="14" s="1"/>
  <c r="T365" i="14"/>
  <c r="Q368" i="14"/>
  <c r="AQ386" i="14"/>
  <c r="AQ36" i="14" s="1"/>
  <c r="AQ38" i="14" s="1"/>
  <c r="T412" i="14"/>
  <c r="BA481" i="14"/>
  <c r="BA46" i="14" s="1"/>
  <c r="BA48" i="14" s="1"/>
  <c r="U365" i="14"/>
  <c r="U381" i="14" s="1"/>
  <c r="R368" i="14"/>
  <c r="AR386" i="14"/>
  <c r="AR36" i="14" s="1"/>
  <c r="AR38" i="14" s="1"/>
  <c r="AQ481" i="14"/>
  <c r="AQ46" i="14" s="1"/>
  <c r="AQ48" i="14" s="1"/>
  <c r="BM557" i="14"/>
  <c r="BM556" i="14"/>
  <c r="BM555" i="14"/>
  <c r="BM554" i="14"/>
  <c r="BM553" i="14"/>
  <c r="AZ481" i="14"/>
  <c r="AZ46" i="14" s="1"/>
  <c r="AZ48" i="14" s="1"/>
  <c r="T416" i="14"/>
  <c r="S413" i="14"/>
  <c r="R410" i="14"/>
  <c r="S406" i="14"/>
  <c r="T409" i="14"/>
  <c r="R406" i="14"/>
  <c r="Q415" i="14"/>
  <c r="T405" i="14"/>
  <c r="T408" i="14"/>
  <c r="S405" i="14"/>
  <c r="T415" i="14"/>
  <c r="S411" i="14"/>
  <c r="S415" i="14"/>
  <c r="R411" i="14"/>
  <c r="R407" i="14"/>
  <c r="S414" i="14"/>
  <c r="T410" i="14"/>
  <c r="Q406" i="14"/>
  <c r="R405" i="14"/>
  <c r="BJ481" i="14"/>
  <c r="BJ46" i="14" s="1"/>
  <c r="BJ48" i="14" s="1"/>
  <c r="BN463" i="14"/>
  <c r="BP463" i="14" s="1"/>
  <c r="BP456" i="14"/>
  <c r="BP461" i="14"/>
  <c r="BO461" i="14"/>
  <c r="BP459" i="14"/>
  <c r="BP454" i="14"/>
  <c r="BO462" i="14"/>
  <c r="BO456" i="14"/>
  <c r="BO454" i="14"/>
  <c r="BB481" i="14"/>
  <c r="BB46" i="14" s="1"/>
  <c r="BB48" i="14" s="1"/>
  <c r="BC481" i="14"/>
  <c r="BC46" i="14" s="1"/>
  <c r="BC48" i="14" s="1"/>
  <c r="AF116" i="5"/>
  <c r="AG117" i="5" s="1"/>
  <c r="AI104" i="5"/>
  <c r="AC77" i="5"/>
  <c r="AC124" i="5"/>
  <c r="AY124" i="5" s="1"/>
  <c r="AO61" i="5"/>
  <c r="AD122" i="5"/>
  <c r="AZ122" i="5" s="1"/>
  <c r="AP59" i="5"/>
  <c r="AD75" i="5"/>
  <c r="AD77" i="5"/>
  <c r="AD124" i="5"/>
  <c r="AZ124" i="5" s="1"/>
  <c r="AP61" i="5"/>
  <c r="S248" i="5"/>
  <c r="S249" i="5"/>
  <c r="AE122" i="5"/>
  <c r="BA122" i="5" s="1"/>
  <c r="AE75" i="5"/>
  <c r="AE77" i="5"/>
  <c r="AE124" i="5"/>
  <c r="BA124" i="5" s="1"/>
  <c r="AQ61" i="5"/>
  <c r="AF128" i="5"/>
  <c r="BA104" i="5"/>
  <c r="AE116" i="5"/>
  <c r="AE17" i="5" s="1"/>
  <c r="AW106" i="5"/>
  <c r="AW116" i="5" s="1"/>
  <c r="AA116" i="5"/>
  <c r="AA17" i="5" s="1"/>
  <c r="AF77" i="5"/>
  <c r="AR61" i="5"/>
  <c r="AL58" i="5"/>
  <c r="Z75" i="5"/>
  <c r="Z74" i="5"/>
  <c r="Z69" i="5"/>
  <c r="Z11" i="5" s="1"/>
  <c r="AS61" i="5"/>
  <c r="AG77" i="5"/>
  <c r="AE84" i="5"/>
  <c r="AQ68" i="5"/>
  <c r="AT68" i="5" s="1"/>
  <c r="Z80" i="5"/>
  <c r="BG179" i="5"/>
  <c r="X176" i="5" s="1"/>
  <c r="AD128" i="5"/>
  <c r="AZ128" i="5" s="1"/>
  <c r="AP65" i="5"/>
  <c r="L248" i="5"/>
  <c r="M248" i="5"/>
  <c r="AF84" i="5"/>
  <c r="AR68" i="5"/>
  <c r="Y69" i="5"/>
  <c r="Y11" i="5" s="1"/>
  <c r="Y75" i="5"/>
  <c r="Y74" i="5"/>
  <c r="AB69" i="5"/>
  <c r="AB11" i="5" s="1"/>
  <c r="AB75" i="5"/>
  <c r="AB74" i="5"/>
  <c r="AN58" i="5"/>
  <c r="AB80" i="5"/>
  <c r="AH111" i="5"/>
  <c r="AA121" i="5"/>
  <c r="AW121" i="5" s="1"/>
  <c r="AD130" i="5"/>
  <c r="AZ130" i="5" s="1"/>
  <c r="AD83" i="5"/>
  <c r="AD84" i="5"/>
  <c r="AP67" i="5"/>
  <c r="N248" i="5"/>
  <c r="N249" i="5" s="1"/>
  <c r="Z124" i="5"/>
  <c r="AV124" i="5" s="1"/>
  <c r="Z78" i="5"/>
  <c r="AA124" i="5"/>
  <c r="AW124" i="5" s="1"/>
  <c r="AA77" i="5"/>
  <c r="AM61" i="5"/>
  <c r="R248" i="5"/>
  <c r="R249" i="5" s="1"/>
  <c r="R26" i="5"/>
  <c r="AD82" i="5"/>
  <c r="AB121" i="5"/>
  <c r="AX121" i="5" s="1"/>
  <c r="AD81" i="5"/>
  <c r="AE81" i="5"/>
  <c r="AF75" i="5"/>
  <c r="AF122" i="5"/>
  <c r="AH105" i="5"/>
  <c r="AV114" i="5"/>
  <c r="Z130" i="5"/>
  <c r="AV130" i="5" s="1"/>
  <c r="AF126" i="5"/>
  <c r="V100" i="5"/>
  <c r="V12" i="5" s="1"/>
  <c r="AF82" i="5"/>
  <c r="BD179" i="5"/>
  <c r="U167" i="5" s="1"/>
  <c r="K248" i="5"/>
  <c r="K249" i="5" s="1"/>
  <c r="AH104" i="5"/>
  <c r="AB124" i="5"/>
  <c r="AX124" i="5" s="1"/>
  <c r="AB77" i="5"/>
  <c r="Z76" i="5"/>
  <c r="Z123" i="5"/>
  <c r="AV123" i="5" s="1"/>
  <c r="AL60" i="5"/>
  <c r="AH110" i="5"/>
  <c r="BA115" i="5"/>
  <c r="AG79" i="5"/>
  <c r="AS62" i="5"/>
  <c r="AC128" i="5"/>
  <c r="AY128" i="5" s="1"/>
  <c r="AO65" i="5"/>
  <c r="AC81" i="5"/>
  <c r="AG248" i="5"/>
  <c r="AG249" i="5" s="1"/>
  <c r="AG250" i="5" s="1"/>
  <c r="AG251" i="5" s="1"/>
  <c r="AG252" i="5" s="1"/>
  <c r="AG253" i="5" s="1"/>
  <c r="AG254" i="5" s="1"/>
  <c r="AG255" i="5" s="1"/>
  <c r="AG256" i="5" s="1"/>
  <c r="AG257" i="5" s="1"/>
  <c r="AE128" i="5"/>
  <c r="BA128" i="5" s="1"/>
  <c r="AQ65" i="5"/>
  <c r="AG81" i="5"/>
  <c r="Y128" i="5"/>
  <c r="AU128" i="5" s="1"/>
  <c r="Y81" i="5"/>
  <c r="G25" i="5"/>
  <c r="G26" i="5" s="1"/>
  <c r="AG83" i="5"/>
  <c r="AS67" i="5"/>
  <c r="AO59" i="5"/>
  <c r="AC75" i="5"/>
  <c r="AC76" i="5"/>
  <c r="AA41" i="5"/>
  <c r="AM58" i="5"/>
  <c r="Z128" i="5"/>
  <c r="AV128" i="5" s="1"/>
  <c r="Z81" i="5"/>
  <c r="AL65" i="5"/>
  <c r="AA130" i="5"/>
  <c r="AW130" i="5" s="1"/>
  <c r="AA83" i="5"/>
  <c r="AA84" i="5"/>
  <c r="AM67" i="5"/>
  <c r="AG84" i="5"/>
  <c r="F116" i="5"/>
  <c r="F17" i="5" s="1"/>
  <c r="AB116" i="5"/>
  <c r="AB17" i="5" s="1"/>
  <c r="AB120" i="5"/>
  <c r="AX104" i="5"/>
  <c r="AX116" i="5" s="1"/>
  <c r="BA110" i="5"/>
  <c r="AW179" i="5"/>
  <c r="N172" i="5" s="1"/>
  <c r="AA81" i="5"/>
  <c r="AM65" i="5"/>
  <c r="AB83" i="5"/>
  <c r="AB130" i="5"/>
  <c r="AX130" i="5" s="1"/>
  <c r="AB84" i="5"/>
  <c r="AN67" i="5"/>
  <c r="AC116" i="5"/>
  <c r="AC17" i="5" s="1"/>
  <c r="AY104" i="5"/>
  <c r="AY116" i="5" s="1"/>
  <c r="AC120" i="5"/>
  <c r="Q116" i="5"/>
  <c r="Q17" i="5" s="1"/>
  <c r="AI107" i="5"/>
  <c r="AH107" i="5"/>
  <c r="AH108" i="5"/>
  <c r="AX179" i="5"/>
  <c r="O170" i="5" s="1"/>
  <c r="AE130" i="5"/>
  <c r="BA130" i="5" s="1"/>
  <c r="AE83" i="5"/>
  <c r="AQ67" i="5"/>
  <c r="S100" i="5"/>
  <c r="S12" i="5" s="1"/>
  <c r="AF81" i="5"/>
  <c r="AA69" i="5"/>
  <c r="AA11" i="5" s="1"/>
  <c r="BF179" i="5"/>
  <c r="W174" i="5" s="1"/>
  <c r="AF78" i="5"/>
  <c r="AC130" i="5"/>
  <c r="AY130" i="5" s="1"/>
  <c r="AC83" i="5"/>
  <c r="AC84" i="5"/>
  <c r="AO67" i="5"/>
  <c r="AB81" i="5"/>
  <c r="H116" i="5"/>
  <c r="H17" i="5" s="1"/>
  <c r="AD116" i="5"/>
  <c r="AD17" i="5" s="1"/>
  <c r="AZ104" i="5"/>
  <c r="AZ116" i="5" s="1"/>
  <c r="AD120" i="5"/>
  <c r="W116" i="5"/>
  <c r="W17" i="5" s="1"/>
  <c r="AV179" i="5"/>
  <c r="M172" i="5" s="1"/>
  <c r="AG200" i="5"/>
  <c r="AG216" i="5"/>
  <c r="AO274" i="5"/>
  <c r="F270" i="5" s="1"/>
  <c r="BK274" i="5"/>
  <c r="T248" i="5"/>
  <c r="Y76" i="5"/>
  <c r="Y77" i="5"/>
  <c r="AV106" i="5"/>
  <c r="Z116" i="5"/>
  <c r="Z17" i="5" s="1"/>
  <c r="AI109" i="5"/>
  <c r="AH109" i="5"/>
  <c r="AE123" i="5"/>
  <c r="BA123" i="5" s="1"/>
  <c r="BL274" i="5"/>
  <c r="AE73" i="5"/>
  <c r="AE69" i="5"/>
  <c r="AE11" i="5" s="1"/>
  <c r="AA76" i="5"/>
  <c r="AA123" i="5"/>
  <c r="AW123" i="5" s="1"/>
  <c r="O116" i="5"/>
  <c r="O17" i="5" s="1"/>
  <c r="AC127" i="5"/>
  <c r="AY127" i="5" s="1"/>
  <c r="AY179" i="5"/>
  <c r="P167" i="5" s="1"/>
  <c r="AF73" i="5"/>
  <c r="AB123" i="5"/>
  <c r="AX123" i="5" s="1"/>
  <c r="AB76" i="5"/>
  <c r="K100" i="5"/>
  <c r="K12" i="5" s="1"/>
  <c r="AC131" i="5"/>
  <c r="AY131" i="5" s="1"/>
  <c r="H211" i="5"/>
  <c r="AG73" i="5"/>
  <c r="AD76" i="5"/>
  <c r="L100" i="5"/>
  <c r="L12" i="5" s="1"/>
  <c r="AD131" i="5"/>
  <c r="AZ131" i="5" s="1"/>
  <c r="AE76" i="5"/>
  <c r="M100" i="5"/>
  <c r="M12" i="5" s="1"/>
  <c r="AE131" i="5"/>
  <c r="BA131" i="5" s="1"/>
  <c r="Z248" i="5"/>
  <c r="Z249" i="5" s="1"/>
  <c r="AF76" i="5"/>
  <c r="N100" i="5"/>
  <c r="N12" i="5" s="1"/>
  <c r="Z129" i="5"/>
  <c r="AV129" i="5" s="1"/>
  <c r="J211" i="5"/>
  <c r="J25" i="5" s="1"/>
  <c r="J26" i="5" s="1"/>
  <c r="AA249" i="5"/>
  <c r="AA250" i="5" s="1"/>
  <c r="O100" i="5"/>
  <c r="O12" i="5" s="1"/>
  <c r="AE120" i="5"/>
  <c r="AA129" i="5"/>
  <c r="AW129" i="5" s="1"/>
  <c r="L211" i="5"/>
  <c r="L25" i="5" s="1"/>
  <c r="L26" i="5" s="1"/>
  <c r="AA78" i="5"/>
  <c r="AR67" i="5"/>
  <c r="P100" i="5"/>
  <c r="P12" i="5" s="1"/>
  <c r="AF120" i="5"/>
  <c r="AB129" i="5"/>
  <c r="AX129" i="5" s="1"/>
  <c r="M211" i="5"/>
  <c r="M25" i="5" s="1"/>
  <c r="M26" i="5" s="1"/>
  <c r="AB78" i="5"/>
  <c r="Q100" i="5"/>
  <c r="Q12" i="5" s="1"/>
  <c r="AB131" i="5"/>
  <c r="AX131" i="5" s="1"/>
  <c r="Z126" i="5"/>
  <c r="AV126" i="5" s="1"/>
  <c r="AB122" i="5"/>
  <c r="AX122" i="5" s="1"/>
  <c r="AF124" i="5"/>
  <c r="AC129" i="5"/>
  <c r="AY129" i="5" s="1"/>
  <c r="N211" i="5"/>
  <c r="N25" i="5" s="1"/>
  <c r="N26" i="5" s="1"/>
  <c r="AQ57" i="5"/>
  <c r="AM60" i="5"/>
  <c r="AC78" i="5"/>
  <c r="AS66" i="5"/>
  <c r="AG82" i="5"/>
  <c r="R100" i="5"/>
  <c r="R12" i="5" s="1"/>
  <c r="AD129" i="5"/>
  <c r="AZ129" i="5" s="1"/>
  <c r="I26" i="5"/>
  <c r="AR57" i="5"/>
  <c r="AA122" i="5"/>
  <c r="AW122" i="5" s="1"/>
  <c r="AM59" i="5"/>
  <c r="AN60" i="5"/>
  <c r="AD78" i="5"/>
  <c r="AL66" i="5"/>
  <c r="AE74" i="5"/>
  <c r="Y82" i="5"/>
  <c r="Y127" i="5"/>
  <c r="AU127" i="5" s="1"/>
  <c r="AE129" i="5"/>
  <c r="BA129" i="5" s="1"/>
  <c r="P211" i="5"/>
  <c r="P25" i="5" s="1"/>
  <c r="P26" i="5" s="1"/>
  <c r="J248" i="5"/>
  <c r="J249" i="5" s="1"/>
  <c r="AF248" i="5"/>
  <c r="AF249" i="5" s="1"/>
  <c r="AF250" i="5" s="1"/>
  <c r="AF251" i="5" s="1"/>
  <c r="AF252" i="5" s="1"/>
  <c r="AF253" i="5" s="1"/>
  <c r="AF254" i="5" s="1"/>
  <c r="AF255" i="5" s="1"/>
  <c r="AF256" i="5" s="1"/>
  <c r="AF257" i="5" s="1"/>
  <c r="AS57" i="5"/>
  <c r="Y124" i="5"/>
  <c r="AU124" i="5" s="1"/>
  <c r="Y78" i="5"/>
  <c r="AE78" i="5"/>
  <c r="AF74" i="5"/>
  <c r="Z82" i="5"/>
  <c r="Z127" i="5"/>
  <c r="AV127" i="5" s="1"/>
  <c r="AF129" i="5"/>
  <c r="Q211" i="5"/>
  <c r="Q25" i="5" s="1"/>
  <c r="Q26" i="5" s="1"/>
  <c r="Y121" i="5"/>
  <c r="AC122" i="5"/>
  <c r="AY122" i="5" s="1"/>
  <c r="AA127" i="5"/>
  <c r="AW127" i="5" s="1"/>
  <c r="AZ179" i="5"/>
  <c r="Q167" i="5" s="1"/>
  <c r="U211" i="5"/>
  <c r="Z121" i="5"/>
  <c r="AB127" i="5"/>
  <c r="AX127" i="5" s="1"/>
  <c r="BA179" i="5"/>
  <c r="R173" i="5" s="1"/>
  <c r="BM179" i="5"/>
  <c r="V211" i="5"/>
  <c r="W227" i="5"/>
  <c r="W28" i="5" s="1"/>
  <c r="U248" i="5"/>
  <c r="U249" i="5" s="1"/>
  <c r="U250" i="5" s="1"/>
  <c r="BB179" i="5"/>
  <c r="S176" i="5" s="1"/>
  <c r="J175" i="5"/>
  <c r="W211" i="5"/>
  <c r="X227" i="5"/>
  <c r="X28" i="5" s="1"/>
  <c r="V248" i="5"/>
  <c r="G322" i="5"/>
  <c r="BC179" i="5"/>
  <c r="T176" i="5" s="1"/>
  <c r="T167" i="5"/>
  <c r="X211" i="5"/>
  <c r="Y227" i="5"/>
  <c r="Y28" i="5" s="1"/>
  <c r="W247" i="5"/>
  <c r="W248" i="5" s="1"/>
  <c r="Y100" i="5"/>
  <c r="Y12" i="5" s="1"/>
  <c r="Z227" i="5"/>
  <c r="Z28" i="5" s="1"/>
  <c r="X247" i="5"/>
  <c r="X248" i="5" s="1"/>
  <c r="BE369" i="5"/>
  <c r="V358" i="5" s="1"/>
  <c r="R116" i="5"/>
  <c r="R17" i="5" s="1"/>
  <c r="BE179" i="5"/>
  <c r="V173" i="5" s="1"/>
  <c r="Z211" i="5"/>
  <c r="Z25" i="5" s="1"/>
  <c r="Z26" i="5" s="1"/>
  <c r="AC69" i="5"/>
  <c r="AC11" i="5" s="1"/>
  <c r="S116" i="5"/>
  <c r="S17" i="5" s="1"/>
  <c r="AD69" i="5"/>
  <c r="AD11" i="5" s="1"/>
  <c r="F100" i="5"/>
  <c r="F12" i="5" s="1"/>
  <c r="AB100" i="5"/>
  <c r="AB12" i="5" s="1"/>
  <c r="T116" i="5"/>
  <c r="T17" i="5" s="1"/>
  <c r="AR116" i="5"/>
  <c r="AQ179" i="5"/>
  <c r="F227" i="5"/>
  <c r="AF349" i="5"/>
  <c r="AF350" i="5" s="1"/>
  <c r="AF351" i="5" s="1"/>
  <c r="AF352" i="5" s="1"/>
  <c r="G100" i="5"/>
  <c r="G12" i="5" s="1"/>
  <c r="AC100" i="5"/>
  <c r="AC12" i="5" s="1"/>
  <c r="U116" i="5"/>
  <c r="U17" i="5" s="1"/>
  <c r="AI106" i="5"/>
  <c r="AH106" i="5"/>
  <c r="AS116" i="5"/>
  <c r="AA128" i="5"/>
  <c r="AW128" i="5" s="1"/>
  <c r="I168" i="5"/>
  <c r="G227" i="5"/>
  <c r="AY369" i="5"/>
  <c r="P367" i="5" s="1"/>
  <c r="H100" i="5"/>
  <c r="H12" i="5" s="1"/>
  <c r="AD100" i="5"/>
  <c r="AD12" i="5" s="1"/>
  <c r="V116" i="5"/>
  <c r="V17" i="5" s="1"/>
  <c r="AI114" i="5"/>
  <c r="AH114" i="5"/>
  <c r="AB128" i="5"/>
  <c r="AX128" i="5" s="1"/>
  <c r="AM179" i="5"/>
  <c r="D172" i="5" s="1"/>
  <c r="BI179" i="5"/>
  <c r="Z171" i="5" s="1"/>
  <c r="Z187" i="5" s="1"/>
  <c r="J168" i="5"/>
  <c r="K342" i="5"/>
  <c r="K343" i="5" s="1"/>
  <c r="L342" i="5"/>
  <c r="AG342" i="5"/>
  <c r="AG343" i="5" s="1"/>
  <c r="AG344" i="5" s="1"/>
  <c r="AG345" i="5" s="1"/>
  <c r="AG346" i="5" s="1"/>
  <c r="AG347" i="5"/>
  <c r="AG348" i="5" s="1"/>
  <c r="AG349" i="5" s="1"/>
  <c r="AG350" i="5" s="1"/>
  <c r="AG351" i="5" s="1"/>
  <c r="AG352" i="5" s="1"/>
  <c r="I100" i="5"/>
  <c r="I12" i="5" s="1"/>
  <c r="AE100" i="5"/>
  <c r="AE12" i="5" s="1"/>
  <c r="AT179" i="5"/>
  <c r="K170" i="5" s="1"/>
  <c r="F211" i="5"/>
  <c r="J100" i="5"/>
  <c r="J12" i="5" s="1"/>
  <c r="AF100" i="5"/>
  <c r="AF12" i="5" s="1"/>
  <c r="AU179" i="5"/>
  <c r="L172" i="5" s="1"/>
  <c r="AL179" i="5"/>
  <c r="C168" i="5" s="1"/>
  <c r="BH179" i="5"/>
  <c r="Y168" i="5" s="1"/>
  <c r="Y184" i="5" s="1"/>
  <c r="Y211" i="5"/>
  <c r="E247" i="5"/>
  <c r="E248" i="5" s="1"/>
  <c r="AA247" i="5"/>
  <c r="AA248" i="5" s="1"/>
  <c r="AN179" i="5"/>
  <c r="E174" i="5" s="1"/>
  <c r="BJ179" i="5"/>
  <c r="AL274" i="5"/>
  <c r="C263" i="5" s="1"/>
  <c r="BH274" i="5"/>
  <c r="Y262" i="5" s="1"/>
  <c r="AV274" i="5"/>
  <c r="M273" i="5" s="1"/>
  <c r="I347" i="5"/>
  <c r="AO179" i="5"/>
  <c r="F175" i="5" s="1"/>
  <c r="BK179" i="5"/>
  <c r="AM274" i="5"/>
  <c r="D265" i="5" s="1"/>
  <c r="BI274" i="5"/>
  <c r="Z271" i="5" s="1"/>
  <c r="J347" i="5"/>
  <c r="J348" i="5" s="1"/>
  <c r="AP179" i="5"/>
  <c r="G168" i="5" s="1"/>
  <c r="BL179" i="5"/>
  <c r="X306" i="5"/>
  <c r="O227" i="5"/>
  <c r="O28" i="5" s="1"/>
  <c r="AS274" i="5"/>
  <c r="J273" i="5" s="1"/>
  <c r="I306" i="5"/>
  <c r="I35" i="5" s="1"/>
  <c r="I36" i="5" s="1"/>
  <c r="AH113" i="5"/>
  <c r="P227" i="5"/>
  <c r="P28" i="5" s="1"/>
  <c r="AW274" i="5"/>
  <c r="J306" i="5"/>
  <c r="J35" i="5" s="1"/>
  <c r="J36" i="5" s="1"/>
  <c r="Q227" i="5"/>
  <c r="Q28" i="5" s="1"/>
  <c r="P248" i="5"/>
  <c r="P249" i="5" s="1"/>
  <c r="AU274" i="5"/>
  <c r="K306" i="5"/>
  <c r="K35" i="5" s="1"/>
  <c r="K36" i="5" s="1"/>
  <c r="O211" i="5"/>
  <c r="O25" i="5" s="1"/>
  <c r="O26" i="5" s="1"/>
  <c r="R227" i="5"/>
  <c r="R28" i="5" s="1"/>
  <c r="L306" i="5"/>
  <c r="L35" i="5" s="1"/>
  <c r="L36" i="5" s="1"/>
  <c r="Z322" i="5"/>
  <c r="Z38" i="5" s="1"/>
  <c r="AT274" i="5"/>
  <c r="K262" i="5" s="1"/>
  <c r="R306" i="5"/>
  <c r="R35" i="5" s="1"/>
  <c r="R36" i="5" s="1"/>
  <c r="S306" i="5"/>
  <c r="S35" i="5" s="1"/>
  <c r="S36" i="5" s="1"/>
  <c r="W322" i="5"/>
  <c r="W38" i="5" s="1"/>
  <c r="N344" i="5"/>
  <c r="N342" i="5"/>
  <c r="M342" i="5"/>
  <c r="M343" i="5" s="1"/>
  <c r="AT369" i="5"/>
  <c r="F247" i="5"/>
  <c r="F248" i="5" s="1"/>
  <c r="AB247" i="5"/>
  <c r="AB248" i="5" s="1"/>
  <c r="AB249" i="5" s="1"/>
  <c r="AB250" i="5" s="1"/>
  <c r="AB251" i="5" s="1"/>
  <c r="AB252" i="5" s="1"/>
  <c r="AB253" i="5" s="1"/>
  <c r="AB254" i="5" s="1"/>
  <c r="AB255" i="5" s="1"/>
  <c r="AB256" i="5" s="1"/>
  <c r="AB257" i="5" s="1"/>
  <c r="T306" i="5"/>
  <c r="T35" i="5" s="1"/>
  <c r="T36" i="5" s="1"/>
  <c r="V306" i="5"/>
  <c r="N343" i="5"/>
  <c r="C249" i="5"/>
  <c r="Y322" i="5"/>
  <c r="AZ274" i="5"/>
  <c r="Q272" i="5" s="1"/>
  <c r="J227" i="5"/>
  <c r="J28" i="5" s="1"/>
  <c r="BA274" i="5"/>
  <c r="R270" i="5" s="1"/>
  <c r="O306" i="5"/>
  <c r="O35" i="5" s="1"/>
  <c r="O36" i="5" s="1"/>
  <c r="K227" i="5"/>
  <c r="K28" i="5" s="1"/>
  <c r="F249" i="5"/>
  <c r="L249" i="5"/>
  <c r="BB274" i="5"/>
  <c r="S264" i="5" s="1"/>
  <c r="Z306" i="5"/>
  <c r="L227" i="5"/>
  <c r="L28" i="5" s="1"/>
  <c r="M249" i="5"/>
  <c r="BC274" i="5"/>
  <c r="AX274" i="5"/>
  <c r="Q306" i="5"/>
  <c r="Q35" i="5" s="1"/>
  <c r="Q36" i="5" s="1"/>
  <c r="H227" i="5"/>
  <c r="H28" i="5" s="1"/>
  <c r="BD274" i="5"/>
  <c r="I227" i="5"/>
  <c r="O248" i="5"/>
  <c r="BE274" i="5"/>
  <c r="V272" i="5" s="1"/>
  <c r="N306" i="5"/>
  <c r="N35" i="5" s="1"/>
  <c r="N36" i="5" s="1"/>
  <c r="H322" i="5"/>
  <c r="H38" i="5" s="1"/>
  <c r="AU369" i="5"/>
  <c r="L357" i="5" s="1"/>
  <c r="I322" i="5"/>
  <c r="I38" i="5" s="1"/>
  <c r="J322" i="5"/>
  <c r="J38" i="5" s="1"/>
  <c r="AP369" i="5"/>
  <c r="BL369" i="5"/>
  <c r="K322" i="5"/>
  <c r="K38" i="5" s="1"/>
  <c r="S322" i="5"/>
  <c r="S38" i="5" s="1"/>
  <c r="M322" i="5"/>
  <c r="M38" i="5" s="1"/>
  <c r="N322" i="5"/>
  <c r="N38" i="5" s="1"/>
  <c r="AZ369" i="5"/>
  <c r="Q367" i="5" s="1"/>
  <c r="D247" i="5"/>
  <c r="D248" i="5" s="1"/>
  <c r="AN274" i="5"/>
  <c r="BJ274" i="5"/>
  <c r="AA265" i="5" s="1"/>
  <c r="G345" i="5"/>
  <c r="AS369" i="5"/>
  <c r="J359" i="5" s="1"/>
  <c r="BA369" i="5"/>
  <c r="R366" i="5" s="1"/>
  <c r="BB369" i="5"/>
  <c r="S367" i="5" s="1"/>
  <c r="AC247" i="5"/>
  <c r="AC248" i="5" s="1"/>
  <c r="AC249" i="5" s="1"/>
  <c r="AC250" i="5" s="1"/>
  <c r="AC251" i="5" s="1"/>
  <c r="AC252" i="5" s="1"/>
  <c r="AC253" i="5" s="1"/>
  <c r="AC254" i="5" s="1"/>
  <c r="AC255" i="5" s="1"/>
  <c r="AC256" i="5" s="1"/>
  <c r="AC257" i="5" s="1"/>
  <c r="I247" i="5"/>
  <c r="AE247" i="5"/>
  <c r="AE248" i="5" s="1"/>
  <c r="AE249" i="5" s="1"/>
  <c r="AE250" i="5" s="1"/>
  <c r="AE251" i="5" s="1"/>
  <c r="AE252" i="5" s="1"/>
  <c r="AE253" i="5" s="1"/>
  <c r="AE254" i="5" s="1"/>
  <c r="AE255" i="5" s="1"/>
  <c r="AE256" i="5" s="1"/>
  <c r="AE257" i="5" s="1"/>
  <c r="AP274" i="5"/>
  <c r="BF274" i="5"/>
  <c r="L322" i="5"/>
  <c r="L38" i="5" s="1"/>
  <c r="C342" i="5"/>
  <c r="C343" i="5"/>
  <c r="Y342" i="5"/>
  <c r="Z343" i="5"/>
  <c r="AL369" i="5"/>
  <c r="C357" i="5" s="1"/>
  <c r="BH369" i="5"/>
  <c r="H417" i="5"/>
  <c r="H48" i="5" s="1"/>
  <c r="G247" i="5"/>
  <c r="G248" i="5" s="1"/>
  <c r="AD247" i="5"/>
  <c r="AD248" i="5" s="1"/>
  <c r="AD249" i="5" s="1"/>
  <c r="AD250" i="5" s="1"/>
  <c r="AD251" i="5" s="1"/>
  <c r="AD252" i="5" s="1"/>
  <c r="AD253" i="5" s="1"/>
  <c r="AD254" i="5" s="1"/>
  <c r="AD255" i="5" s="1"/>
  <c r="AD256" i="5" s="1"/>
  <c r="AD257" i="5" s="1"/>
  <c r="AQ274" i="5"/>
  <c r="H266" i="5" s="1"/>
  <c r="BM274" i="5"/>
  <c r="BG274" i="5"/>
  <c r="X265" i="5" s="1"/>
  <c r="H247" i="5"/>
  <c r="H248" i="5" s="1"/>
  <c r="Y248" i="5"/>
  <c r="AR274" i="5"/>
  <c r="I269" i="5" s="1"/>
  <c r="J417" i="5"/>
  <c r="J48" i="5" s="1"/>
  <c r="U322" i="5"/>
  <c r="U401" i="5"/>
  <c r="W306" i="5"/>
  <c r="V322" i="5"/>
  <c r="O322" i="5"/>
  <c r="O38" i="5" s="1"/>
  <c r="G401" i="5"/>
  <c r="V401" i="5"/>
  <c r="O343" i="5"/>
  <c r="K401" i="5"/>
  <c r="K45" i="5" s="1"/>
  <c r="K46" i="5" s="1"/>
  <c r="W401" i="5"/>
  <c r="I401" i="5"/>
  <c r="I45" i="5" s="1"/>
  <c r="I46" i="5" s="1"/>
  <c r="M401" i="5"/>
  <c r="M45" i="5" s="1"/>
  <c r="M46" i="5" s="1"/>
  <c r="J401" i="5"/>
  <c r="J45" i="5" s="1"/>
  <c r="J46" i="5" s="1"/>
  <c r="U417" i="5"/>
  <c r="D342" i="5"/>
  <c r="D343" i="5"/>
  <c r="D344" i="5" s="1"/>
  <c r="Z342" i="5"/>
  <c r="N401" i="5"/>
  <c r="N45" i="5" s="1"/>
  <c r="N46" i="5" s="1"/>
  <c r="F342" i="5"/>
  <c r="E342" i="5"/>
  <c r="E343" i="5" s="1"/>
  <c r="AA342" i="5"/>
  <c r="AB342" i="5"/>
  <c r="AB343" i="5" s="1"/>
  <c r="AB344" i="5" s="1"/>
  <c r="AB345" i="5" s="1"/>
  <c r="AB346" i="5" s="1"/>
  <c r="AB347" i="5" s="1"/>
  <c r="AB348" i="5" s="1"/>
  <c r="AB349" i="5" s="1"/>
  <c r="AB350" i="5" s="1"/>
  <c r="AB351" i="5" s="1"/>
  <c r="AB352" i="5" s="1"/>
  <c r="AV369" i="5"/>
  <c r="M358" i="5" s="1"/>
  <c r="AW369" i="5"/>
  <c r="N357" i="5" s="1"/>
  <c r="Z417" i="5"/>
  <c r="Z48" i="5" s="1"/>
  <c r="S417" i="5"/>
  <c r="S48" i="5" s="1"/>
  <c r="P343" i="5"/>
  <c r="G417" i="5"/>
  <c r="V417" i="5"/>
  <c r="T322" i="5"/>
  <c r="T38" i="5" s="1"/>
  <c r="W417" i="5"/>
  <c r="X417" i="5"/>
  <c r="X48" i="5" s="1"/>
  <c r="AQ369" i="5"/>
  <c r="H362" i="5" s="1"/>
  <c r="AR369" i="5"/>
  <c r="I366" i="5" s="1"/>
  <c r="F306" i="5"/>
  <c r="F35" i="5" s="1"/>
  <c r="F36" i="5" s="1"/>
  <c r="X322" i="5"/>
  <c r="X38" i="5" s="1"/>
  <c r="Q322" i="5"/>
  <c r="Q38" i="5" s="1"/>
  <c r="G306" i="5"/>
  <c r="V343" i="5"/>
  <c r="H306" i="5"/>
  <c r="H35" i="5" s="1"/>
  <c r="H36" i="5" s="1"/>
  <c r="W342" i="5"/>
  <c r="W343" i="5" s="1"/>
  <c r="X342" i="5"/>
  <c r="Q417" i="5"/>
  <c r="Q48" i="5" s="1"/>
  <c r="BC369" i="5"/>
  <c r="T367" i="5" s="1"/>
  <c r="BD369" i="5"/>
  <c r="U361" i="5" s="1"/>
  <c r="Q343" i="5"/>
  <c r="Q344" i="5" s="1"/>
  <c r="Q345" i="5" s="1"/>
  <c r="Q346" i="5" s="1"/>
  <c r="S344" i="5"/>
  <c r="R343" i="5"/>
  <c r="T343" i="5"/>
  <c r="BF369" i="5"/>
  <c r="W367" i="5" s="1"/>
  <c r="S343" i="5"/>
  <c r="U343" i="5"/>
  <c r="BG369" i="5"/>
  <c r="X358" i="5" s="1"/>
  <c r="Z401" i="5"/>
  <c r="AE390" i="5" s="1"/>
  <c r="Y417" i="5"/>
  <c r="Y48" i="5" s="1"/>
  <c r="R417" i="5"/>
  <c r="R48" i="5" s="1"/>
  <c r="AM369" i="5"/>
  <c r="D367" i="5" s="1"/>
  <c r="BI369" i="5"/>
  <c r="AC349" i="5"/>
  <c r="AC350" i="5" s="1"/>
  <c r="AC351" i="5" s="1"/>
  <c r="AC352" i="5" s="1"/>
  <c r="AN369" i="5"/>
  <c r="E364" i="5" s="1"/>
  <c r="BJ369" i="5"/>
  <c r="AA362" i="5" s="1"/>
  <c r="H344" i="5"/>
  <c r="AD344" i="5"/>
  <c r="AD345" i="5" s="1"/>
  <c r="AD346" i="5" s="1"/>
  <c r="AD347" i="5" s="1"/>
  <c r="AD348" i="5" s="1"/>
  <c r="AD349" i="5" s="1"/>
  <c r="AD350" i="5" s="1"/>
  <c r="AD351" i="5"/>
  <c r="AD352" i="5" s="1"/>
  <c r="AO369" i="5"/>
  <c r="F368" i="5" s="1"/>
  <c r="BK369" i="5"/>
  <c r="AE346" i="5"/>
  <c r="AE347" i="5" s="1"/>
  <c r="AE348" i="5" s="1"/>
  <c r="AE349" i="5" s="1"/>
  <c r="AE350" i="5" s="1"/>
  <c r="AE351" i="5" s="1"/>
  <c r="AE352" i="5" s="1"/>
  <c r="AE345" i="5"/>
  <c r="X401" i="5"/>
  <c r="J14" i="4"/>
  <c r="K13" i="4"/>
  <c r="L13" i="4" s="1"/>
  <c r="L9" i="4"/>
  <c r="D206" i="5" l="1"/>
  <c r="AA318" i="5"/>
  <c r="Z71" i="19"/>
  <c r="AE55" i="19"/>
  <c r="AG116" i="17"/>
  <c r="AV129" i="17"/>
  <c r="AA217" i="17"/>
  <c r="AC217" i="17" s="1"/>
  <c r="C404" i="17"/>
  <c r="B68" i="19"/>
  <c r="V133" i="31"/>
  <c r="P356" i="17"/>
  <c r="I8" i="5"/>
  <c r="D169" i="17"/>
  <c r="E82" i="5"/>
  <c r="V263" i="17"/>
  <c r="K267" i="5"/>
  <c r="R102" i="32"/>
  <c r="R117" i="31"/>
  <c r="I172" i="5"/>
  <c r="X169" i="17"/>
  <c r="X185" i="17" s="1"/>
  <c r="E81" i="5"/>
  <c r="P103" i="32"/>
  <c r="V360" i="5"/>
  <c r="R113" i="31"/>
  <c r="S131" i="31"/>
  <c r="L169" i="5"/>
  <c r="L233" i="5" s="1"/>
  <c r="J172" i="5"/>
  <c r="J167" i="5"/>
  <c r="J231" i="5" s="1"/>
  <c r="J177" i="5"/>
  <c r="J171" i="5"/>
  <c r="J174" i="5"/>
  <c r="R124" i="31"/>
  <c r="J212" i="31"/>
  <c r="J170" i="5"/>
  <c r="AA368" i="5"/>
  <c r="R107" i="31"/>
  <c r="R118" i="32"/>
  <c r="S120" i="31"/>
  <c r="I170" i="17"/>
  <c r="C366" i="17"/>
  <c r="Q115" i="31"/>
  <c r="H270" i="5"/>
  <c r="Z262" i="5"/>
  <c r="Z326" i="5" s="1"/>
  <c r="O367" i="5"/>
  <c r="O431" i="5" s="1"/>
  <c r="E363" i="17"/>
  <c r="E427" i="17" s="1"/>
  <c r="Q118" i="31"/>
  <c r="O358" i="5"/>
  <c r="O422" i="5" s="1"/>
  <c r="E360" i="17"/>
  <c r="E424" i="17" s="1"/>
  <c r="X358" i="17"/>
  <c r="E367" i="17"/>
  <c r="R137" i="31"/>
  <c r="O357" i="5"/>
  <c r="O421" i="5" s="1"/>
  <c r="E357" i="17"/>
  <c r="E421" i="17" s="1"/>
  <c r="O365" i="5"/>
  <c r="O429" i="5" s="1"/>
  <c r="R7" i="5"/>
  <c r="Y268" i="17"/>
  <c r="O368" i="5"/>
  <c r="O432" i="5" s="1"/>
  <c r="T129" i="31"/>
  <c r="T132" i="31"/>
  <c r="O363" i="5"/>
  <c r="O427" i="5" s="1"/>
  <c r="N362" i="5"/>
  <c r="N426" i="5" s="1"/>
  <c r="R112" i="31"/>
  <c r="S102" i="32"/>
  <c r="U116" i="32"/>
  <c r="J262" i="5"/>
  <c r="J326" i="5" s="1"/>
  <c r="O265" i="17"/>
  <c r="P171" i="17"/>
  <c r="I171" i="5"/>
  <c r="F7" i="33"/>
  <c r="R109" i="31"/>
  <c r="I177" i="5"/>
  <c r="L266" i="17"/>
  <c r="R126" i="31"/>
  <c r="P167" i="17"/>
  <c r="P231" i="17" s="1"/>
  <c r="E359" i="17"/>
  <c r="E423" i="17" s="1"/>
  <c r="U175" i="17"/>
  <c r="P166" i="17"/>
  <c r="P230" i="17" s="1"/>
  <c r="P372" i="17" s="1"/>
  <c r="Q113" i="31"/>
  <c r="D264" i="5"/>
  <c r="P172" i="17"/>
  <c r="L174" i="17"/>
  <c r="D173" i="17"/>
  <c r="D189" i="17" s="1"/>
  <c r="D20" i="33"/>
  <c r="I170" i="5"/>
  <c r="I186" i="5" s="1"/>
  <c r="Q131" i="31"/>
  <c r="R113" i="32"/>
  <c r="Q126" i="31"/>
  <c r="I169" i="5"/>
  <c r="U358" i="17"/>
  <c r="W177" i="5"/>
  <c r="W167" i="5"/>
  <c r="W231" i="5" s="1"/>
  <c r="R111" i="31"/>
  <c r="S111" i="31"/>
  <c r="S97" i="32"/>
  <c r="S170" i="5"/>
  <c r="S234" i="5" s="1"/>
  <c r="Q109" i="31"/>
  <c r="I176" i="5"/>
  <c r="I174" i="5"/>
  <c r="C195" i="31"/>
  <c r="E262" i="17"/>
  <c r="E326" i="17" s="1"/>
  <c r="Q127" i="31"/>
  <c r="Q98" i="32"/>
  <c r="Z366" i="17"/>
  <c r="P117" i="32"/>
  <c r="S115" i="32"/>
  <c r="S106" i="32"/>
  <c r="I167" i="5"/>
  <c r="I231" i="5" s="1"/>
  <c r="E7" i="33"/>
  <c r="I178" i="5"/>
  <c r="I175" i="5"/>
  <c r="I191" i="5" s="1"/>
  <c r="E268" i="17"/>
  <c r="D177" i="17"/>
  <c r="D193" i="17" s="1"/>
  <c r="D168" i="17"/>
  <c r="D184" i="17" s="1"/>
  <c r="T126" i="31"/>
  <c r="S116" i="32"/>
  <c r="P99" i="32"/>
  <c r="AA286" i="14"/>
  <c r="F366" i="17"/>
  <c r="F430" i="17" s="1"/>
  <c r="T112" i="31"/>
  <c r="R119" i="31"/>
  <c r="Q237" i="14"/>
  <c r="P270" i="5"/>
  <c r="X479" i="14"/>
  <c r="R383" i="14"/>
  <c r="BF429" i="14"/>
  <c r="R362" i="17"/>
  <c r="R426" i="17" s="1"/>
  <c r="B269" i="17"/>
  <c r="L272" i="17"/>
  <c r="U231" i="14"/>
  <c r="O112" i="31"/>
  <c r="N366" i="5"/>
  <c r="X475" i="14"/>
  <c r="Y478" i="14"/>
  <c r="Q232" i="14"/>
  <c r="V358" i="17"/>
  <c r="V422" i="17" s="1"/>
  <c r="Q266" i="17"/>
  <c r="L270" i="17"/>
  <c r="R108" i="32"/>
  <c r="U264" i="14"/>
  <c r="Q109" i="32"/>
  <c r="V160" i="14"/>
  <c r="U114" i="14"/>
  <c r="T119" i="31"/>
  <c r="R120" i="31"/>
  <c r="R134" i="31"/>
  <c r="R116" i="31"/>
  <c r="R116" i="32"/>
  <c r="T116" i="31"/>
  <c r="CO105" i="14"/>
  <c r="W155" i="14"/>
  <c r="T115" i="14"/>
  <c r="R478" i="14"/>
  <c r="V167" i="5"/>
  <c r="V231" i="5" s="1"/>
  <c r="P271" i="5"/>
  <c r="U375" i="14"/>
  <c r="R382" i="14"/>
  <c r="T471" i="14"/>
  <c r="BO85" i="14"/>
  <c r="U234" i="14"/>
  <c r="BE227" i="14"/>
  <c r="F358" i="17"/>
  <c r="F422" i="17" s="1"/>
  <c r="Q271" i="17"/>
  <c r="U172" i="17"/>
  <c r="C194" i="31"/>
  <c r="C196" i="31" s="1"/>
  <c r="R107" i="32"/>
  <c r="Q117" i="32"/>
  <c r="Q114" i="31"/>
  <c r="T239" i="14"/>
  <c r="R111" i="14"/>
  <c r="P265" i="5"/>
  <c r="BP251" i="14"/>
  <c r="T237" i="14"/>
  <c r="E364" i="17"/>
  <c r="E428" i="17" s="1"/>
  <c r="F363" i="17"/>
  <c r="T134" i="31"/>
  <c r="T122" i="31"/>
  <c r="Q112" i="32"/>
  <c r="R97" i="32"/>
  <c r="U274" i="14"/>
  <c r="U290" i="14" s="1"/>
  <c r="M198" i="31"/>
  <c r="Q119" i="31"/>
  <c r="S264" i="14"/>
  <c r="T365" i="17"/>
  <c r="T429" i="17" s="1"/>
  <c r="P268" i="5"/>
  <c r="U383" i="14"/>
  <c r="R477" i="14"/>
  <c r="Y479" i="14"/>
  <c r="U268" i="14"/>
  <c r="U284" i="14" s="1"/>
  <c r="W337" i="14"/>
  <c r="BT85" i="14"/>
  <c r="E365" i="17"/>
  <c r="E429" i="17" s="1"/>
  <c r="S356" i="17"/>
  <c r="S372" i="17" s="1"/>
  <c r="F356" i="17"/>
  <c r="F420" i="17" s="1"/>
  <c r="L175" i="17"/>
  <c r="S103" i="32"/>
  <c r="U161" i="14"/>
  <c r="T127" i="31"/>
  <c r="BR141" i="14"/>
  <c r="V153" i="14"/>
  <c r="AI17" i="14"/>
  <c r="R358" i="17"/>
  <c r="R422" i="17" s="1"/>
  <c r="P273" i="5"/>
  <c r="P272" i="5"/>
  <c r="AN69" i="5"/>
  <c r="D170" i="5"/>
  <c r="D186" i="5" s="1"/>
  <c r="V266" i="14"/>
  <c r="V282" i="14" s="1"/>
  <c r="U115" i="14"/>
  <c r="P361" i="17"/>
  <c r="P425" i="17" s="1"/>
  <c r="F362" i="17"/>
  <c r="F426" i="17" s="1"/>
  <c r="G262" i="17"/>
  <c r="G326" i="17" s="1"/>
  <c r="L264" i="17"/>
  <c r="X173" i="17"/>
  <c r="X189" i="17" s="1"/>
  <c r="T135" i="31"/>
  <c r="S116" i="31"/>
  <c r="U106" i="14"/>
  <c r="T117" i="31"/>
  <c r="R127" i="31"/>
  <c r="T155" i="14"/>
  <c r="S132" i="31"/>
  <c r="L198" i="31"/>
  <c r="H366" i="5"/>
  <c r="H430" i="5" s="1"/>
  <c r="V274" i="14"/>
  <c r="V290" i="14" s="1"/>
  <c r="V432" i="14" s="1"/>
  <c r="I264" i="17"/>
  <c r="S100" i="32"/>
  <c r="S104" i="32"/>
  <c r="G194" i="31"/>
  <c r="N361" i="5"/>
  <c r="N425" i="5" s="1"/>
  <c r="U471" i="14"/>
  <c r="V162" i="14"/>
  <c r="AB333" i="14"/>
  <c r="R367" i="17"/>
  <c r="R431" i="17" s="1"/>
  <c r="F357" i="17"/>
  <c r="F421" i="17" s="1"/>
  <c r="U173" i="17"/>
  <c r="O272" i="17"/>
  <c r="J8" i="5"/>
  <c r="T358" i="17"/>
  <c r="T422" i="17" s="1"/>
  <c r="R98" i="32"/>
  <c r="P95" i="32"/>
  <c r="R136" i="31"/>
  <c r="Q108" i="32"/>
  <c r="W173" i="5"/>
  <c r="AP333" i="14"/>
  <c r="R363" i="17"/>
  <c r="R427" i="17" s="1"/>
  <c r="E366" i="17"/>
  <c r="E430" i="17" s="1"/>
  <c r="E358" i="17"/>
  <c r="E422" i="17" s="1"/>
  <c r="M272" i="17"/>
  <c r="L265" i="17"/>
  <c r="Q125" i="31"/>
  <c r="F365" i="17"/>
  <c r="F429" i="17" s="1"/>
  <c r="BN265" i="14"/>
  <c r="F364" i="17"/>
  <c r="F428" i="17" s="1"/>
  <c r="R122" i="31"/>
  <c r="F367" i="17"/>
  <c r="F431" i="17" s="1"/>
  <c r="T131" i="31"/>
  <c r="V169" i="5"/>
  <c r="BN263" i="14"/>
  <c r="F360" i="17"/>
  <c r="F424" i="17" s="1"/>
  <c r="F361" i="17"/>
  <c r="F425" i="17" s="1"/>
  <c r="L356" i="17"/>
  <c r="L420" i="17" s="1"/>
  <c r="E356" i="17"/>
  <c r="E420" i="17" s="1"/>
  <c r="B264" i="17"/>
  <c r="I270" i="17"/>
  <c r="U168" i="17"/>
  <c r="U232" i="17" s="1"/>
  <c r="O175" i="17"/>
  <c r="H84" i="5"/>
  <c r="T357" i="17"/>
  <c r="T421" i="17" s="1"/>
  <c r="T242" i="14"/>
  <c r="Q177" i="5"/>
  <c r="T380" i="14"/>
  <c r="T359" i="17"/>
  <c r="T423" i="17" s="1"/>
  <c r="E362" i="17"/>
  <c r="E426" i="17" s="1"/>
  <c r="U167" i="17"/>
  <c r="U231" i="17" s="1"/>
  <c r="X172" i="17"/>
  <c r="X188" i="17" s="1"/>
  <c r="S108" i="32"/>
  <c r="BP250" i="14"/>
  <c r="T240" i="14"/>
  <c r="V152" i="14"/>
  <c r="W160" i="14"/>
  <c r="BP447" i="14"/>
  <c r="W360" i="17"/>
  <c r="W424" i="17" s="1"/>
  <c r="N271" i="17"/>
  <c r="X268" i="17"/>
  <c r="U119" i="32"/>
  <c r="P98" i="32"/>
  <c r="BR142" i="14"/>
  <c r="R360" i="5"/>
  <c r="R424" i="5" s="1"/>
  <c r="U171" i="5"/>
  <c r="X167" i="5"/>
  <c r="X183" i="5" s="1"/>
  <c r="Q472" i="14"/>
  <c r="W152" i="14"/>
  <c r="BR139" i="14"/>
  <c r="S363" i="17"/>
  <c r="S427" i="17" s="1"/>
  <c r="B268" i="17"/>
  <c r="V271" i="17"/>
  <c r="B174" i="17"/>
  <c r="B190" i="17" s="1"/>
  <c r="P175" i="17"/>
  <c r="R110" i="32"/>
  <c r="S126" i="31"/>
  <c r="H359" i="5"/>
  <c r="H423" i="5" s="1"/>
  <c r="I365" i="5"/>
  <c r="I429" i="5" s="1"/>
  <c r="S471" i="14"/>
  <c r="X473" i="14"/>
  <c r="X472" i="14"/>
  <c r="W153" i="14"/>
  <c r="L359" i="17"/>
  <c r="E169" i="17"/>
  <c r="E233" i="17" s="1"/>
  <c r="O261" i="17"/>
  <c r="O325" i="17" s="1"/>
  <c r="Q99" i="32"/>
  <c r="Q110" i="31"/>
  <c r="R115" i="31"/>
  <c r="BR144" i="14"/>
  <c r="S367" i="17"/>
  <c r="S431" i="17" s="1"/>
  <c r="R171" i="5"/>
  <c r="W365" i="17"/>
  <c r="W429" i="17" s="1"/>
  <c r="Z173" i="5"/>
  <c r="Z189" i="5" s="1"/>
  <c r="R268" i="5"/>
  <c r="T108" i="31"/>
  <c r="L365" i="17"/>
  <c r="L429" i="17" s="1"/>
  <c r="R117" i="32"/>
  <c r="T363" i="5"/>
  <c r="T427" i="5" s="1"/>
  <c r="L366" i="17"/>
  <c r="L430" i="17" s="1"/>
  <c r="V158" i="14"/>
  <c r="BO250" i="14"/>
  <c r="W422" i="14"/>
  <c r="K212" i="31"/>
  <c r="I365" i="17"/>
  <c r="I429" i="17" s="1"/>
  <c r="S357" i="17"/>
  <c r="S421" i="17" s="1"/>
  <c r="L362" i="17"/>
  <c r="L426" i="17" s="1"/>
  <c r="T361" i="17"/>
  <c r="T425" i="17" s="1"/>
  <c r="V134" i="31"/>
  <c r="Q112" i="31"/>
  <c r="U169" i="5"/>
  <c r="U233" i="5" s="1"/>
  <c r="S364" i="17"/>
  <c r="S428" i="17" s="1"/>
  <c r="I368" i="5"/>
  <c r="I432" i="5" s="1"/>
  <c r="W425" i="14"/>
  <c r="B172" i="17"/>
  <c r="B188" i="17" s="1"/>
  <c r="F13" i="4"/>
  <c r="BQ85" i="14"/>
  <c r="R359" i="5"/>
  <c r="R423" i="5" s="1"/>
  <c r="S130" i="31"/>
  <c r="S118" i="32"/>
  <c r="D358" i="5"/>
  <c r="S363" i="5"/>
  <c r="S427" i="5" s="1"/>
  <c r="Y272" i="5"/>
  <c r="J270" i="5"/>
  <c r="P266" i="5"/>
  <c r="Z175" i="5"/>
  <c r="Z191" i="5" s="1"/>
  <c r="Q385" i="14"/>
  <c r="V479" i="14"/>
  <c r="R237" i="14"/>
  <c r="V337" i="14"/>
  <c r="R104" i="31"/>
  <c r="S358" i="17"/>
  <c r="S422" i="17" s="1"/>
  <c r="T360" i="17"/>
  <c r="T424" i="17" s="1"/>
  <c r="G359" i="17"/>
  <c r="G423" i="17" s="1"/>
  <c r="O266" i="17"/>
  <c r="M270" i="17"/>
  <c r="E177" i="17"/>
  <c r="E193" i="17" s="1"/>
  <c r="V177" i="17"/>
  <c r="P111" i="32"/>
  <c r="AT63" i="5"/>
  <c r="AA289" i="14"/>
  <c r="AA336" i="14" s="1"/>
  <c r="I362" i="5"/>
  <c r="I426" i="5" s="1"/>
  <c r="R266" i="5"/>
  <c r="V270" i="5"/>
  <c r="O166" i="17"/>
  <c r="O230" i="17" s="1"/>
  <c r="P264" i="5"/>
  <c r="P269" i="5"/>
  <c r="S171" i="5"/>
  <c r="R361" i="5"/>
  <c r="R425" i="5" s="1"/>
  <c r="C272" i="5"/>
  <c r="Y265" i="5"/>
  <c r="R270" i="14"/>
  <c r="R286" i="14" s="1"/>
  <c r="R333" i="14" s="1"/>
  <c r="V264" i="14"/>
  <c r="V280" i="14" s="1"/>
  <c r="BN258" i="14"/>
  <c r="CO108" i="14"/>
  <c r="G361" i="17"/>
  <c r="G425" i="17" s="1"/>
  <c r="T356" i="17"/>
  <c r="T173" i="17"/>
  <c r="H120" i="5"/>
  <c r="T124" i="31"/>
  <c r="L194" i="31"/>
  <c r="R109" i="32"/>
  <c r="O110" i="31"/>
  <c r="L175" i="5"/>
  <c r="Q114" i="32"/>
  <c r="P112" i="32"/>
  <c r="I265" i="5"/>
  <c r="I329" i="5" s="1"/>
  <c r="D175" i="5"/>
  <c r="R363" i="5"/>
  <c r="R427" i="5" s="1"/>
  <c r="S357" i="5"/>
  <c r="S421" i="5" s="1"/>
  <c r="F266" i="5"/>
  <c r="S366" i="5"/>
  <c r="S430" i="5" s="1"/>
  <c r="V177" i="5"/>
  <c r="C265" i="5"/>
  <c r="U385" i="14"/>
  <c r="T162" i="14"/>
  <c r="X335" i="14"/>
  <c r="U267" i="14"/>
  <c r="U283" i="14" s="1"/>
  <c r="T364" i="17"/>
  <c r="T428" i="17" s="1"/>
  <c r="T367" i="17"/>
  <c r="T431" i="17" s="1"/>
  <c r="G367" i="17"/>
  <c r="G431" i="17" s="1"/>
  <c r="M271" i="17"/>
  <c r="T172" i="17"/>
  <c r="U177" i="17"/>
  <c r="O170" i="17"/>
  <c r="R96" i="32"/>
  <c r="U382" i="14"/>
  <c r="U379" i="14"/>
  <c r="S361" i="17"/>
  <c r="S425" i="17" s="1"/>
  <c r="H365" i="5"/>
  <c r="H429" i="5" s="1"/>
  <c r="BR146" i="14"/>
  <c r="X177" i="5"/>
  <c r="K174" i="17"/>
  <c r="S107" i="32"/>
  <c r="V159" i="14"/>
  <c r="R264" i="5"/>
  <c r="X173" i="5"/>
  <c r="U380" i="14"/>
  <c r="T274" i="14"/>
  <c r="T290" i="14" s="1"/>
  <c r="T337" i="14" s="1"/>
  <c r="AC337" i="14"/>
  <c r="L361" i="17"/>
  <c r="L425" i="17" s="1"/>
  <c r="V269" i="17"/>
  <c r="X168" i="17"/>
  <c r="X184" i="17" s="1"/>
  <c r="R128" i="31"/>
  <c r="F198" i="31"/>
  <c r="R111" i="32"/>
  <c r="U115" i="32"/>
  <c r="P118" i="32"/>
  <c r="Q113" i="32"/>
  <c r="S113" i="32"/>
  <c r="BR140" i="14"/>
  <c r="K171" i="17"/>
  <c r="R99" i="32"/>
  <c r="V267" i="14"/>
  <c r="V283" i="14" s="1"/>
  <c r="R267" i="14"/>
  <c r="R283" i="14" s="1"/>
  <c r="R425" i="14" s="1"/>
  <c r="T363" i="17"/>
  <c r="T427" i="17" s="1"/>
  <c r="V261" i="17"/>
  <c r="V325" i="17" s="1"/>
  <c r="B168" i="17"/>
  <c r="B184" i="17" s="1"/>
  <c r="K170" i="17"/>
  <c r="N198" i="31"/>
  <c r="M194" i="31"/>
  <c r="Q96" i="32"/>
  <c r="Q106" i="32"/>
  <c r="Q136" i="31"/>
  <c r="R131" i="31"/>
  <c r="S111" i="32"/>
  <c r="M195" i="31"/>
  <c r="T123" i="31"/>
  <c r="V156" i="14"/>
  <c r="BO251" i="14"/>
  <c r="BE17" i="14"/>
  <c r="CN19" i="14" s="1"/>
  <c r="G366" i="17"/>
  <c r="G430" i="17" s="1"/>
  <c r="L367" i="17"/>
  <c r="L431" i="17" s="1"/>
  <c r="E194" i="31"/>
  <c r="E196" i="31" s="1"/>
  <c r="H358" i="5"/>
  <c r="H422" i="5" s="1"/>
  <c r="U271" i="14"/>
  <c r="U287" i="14" s="1"/>
  <c r="S270" i="5"/>
  <c r="V264" i="5"/>
  <c r="V328" i="5" s="1"/>
  <c r="Y263" i="5"/>
  <c r="U469" i="14"/>
  <c r="Q471" i="14"/>
  <c r="S385" i="14"/>
  <c r="W334" i="14"/>
  <c r="BM29" i="14"/>
  <c r="BM30" i="14" s="1"/>
  <c r="S362" i="17"/>
  <c r="S426" i="17" s="1"/>
  <c r="S359" i="17"/>
  <c r="S423" i="17" s="1"/>
  <c r="I269" i="17"/>
  <c r="J195" i="31"/>
  <c r="T107" i="31"/>
  <c r="I198" i="31"/>
  <c r="S96" i="32"/>
  <c r="Q103" i="32"/>
  <c r="Q264" i="14"/>
  <c r="Q280" i="14" s="1"/>
  <c r="Q422" i="14" s="1"/>
  <c r="P170" i="17"/>
  <c r="T121" i="31"/>
  <c r="H368" i="5"/>
  <c r="H432" i="5" s="1"/>
  <c r="P263" i="5"/>
  <c r="P327" i="5" s="1"/>
  <c r="W156" i="14"/>
  <c r="W164" i="14" s="1"/>
  <c r="W13" i="14" s="1"/>
  <c r="W17" i="14" s="1"/>
  <c r="M357" i="5"/>
  <c r="M421" i="5" s="1"/>
  <c r="H271" i="5"/>
  <c r="I270" i="5"/>
  <c r="T177" i="5"/>
  <c r="T382" i="14"/>
  <c r="S235" i="14"/>
  <c r="W159" i="14"/>
  <c r="T114" i="31"/>
  <c r="S127" i="31"/>
  <c r="L358" i="17"/>
  <c r="L422" i="17" s="1"/>
  <c r="P110" i="32"/>
  <c r="T362" i="17"/>
  <c r="T426" i="17" s="1"/>
  <c r="V271" i="14"/>
  <c r="V287" i="14" s="1"/>
  <c r="S109" i="31"/>
  <c r="L363" i="17"/>
  <c r="L427" i="17" s="1"/>
  <c r="X480" i="14"/>
  <c r="K169" i="17"/>
  <c r="AZ17" i="14"/>
  <c r="CI19" i="14" s="1"/>
  <c r="P262" i="5"/>
  <c r="P326" i="5" s="1"/>
  <c r="W158" i="14"/>
  <c r="BB334" i="14"/>
  <c r="G365" i="17"/>
  <c r="G429" i="17" s="1"/>
  <c r="L357" i="17"/>
  <c r="L421" i="17" s="1"/>
  <c r="S365" i="17"/>
  <c r="S429" i="17" s="1"/>
  <c r="L195" i="31"/>
  <c r="Q105" i="32"/>
  <c r="Q117" i="31"/>
  <c r="L360" i="17"/>
  <c r="L424" i="17" s="1"/>
  <c r="R112" i="14"/>
  <c r="BR137" i="14"/>
  <c r="W477" i="14"/>
  <c r="Q384" i="14"/>
  <c r="R95" i="32"/>
  <c r="R271" i="5"/>
  <c r="Q176" i="5"/>
  <c r="X174" i="5"/>
  <c r="D171" i="5"/>
  <c r="Z172" i="5"/>
  <c r="Z188" i="5" s="1"/>
  <c r="R357" i="5"/>
  <c r="R421" i="5" s="1"/>
  <c r="Q170" i="5"/>
  <c r="AA279" i="14"/>
  <c r="AA421" i="14" s="1"/>
  <c r="Q263" i="14"/>
  <c r="Q279" i="14" s="1"/>
  <c r="Q326" i="14" s="1"/>
  <c r="R156" i="14"/>
  <c r="X365" i="17"/>
  <c r="X429" i="17" s="1"/>
  <c r="S360" i="17"/>
  <c r="S424" i="17" s="1"/>
  <c r="O271" i="17"/>
  <c r="K175" i="17"/>
  <c r="S123" i="31"/>
  <c r="S112" i="31"/>
  <c r="T118" i="31"/>
  <c r="T137" i="31"/>
  <c r="Q116" i="32"/>
  <c r="M104" i="31"/>
  <c r="M212" i="31" s="1"/>
  <c r="BT146" i="14"/>
  <c r="BU146" i="14" s="1"/>
  <c r="BW146" i="14"/>
  <c r="BX146" i="14" s="1"/>
  <c r="BP146" i="14"/>
  <c r="G212" i="31"/>
  <c r="D200" i="31"/>
  <c r="Q138" i="31"/>
  <c r="C49" i="19"/>
  <c r="C397" i="17"/>
  <c r="AG11" i="5"/>
  <c r="AG8" i="5" s="1"/>
  <c r="B89" i="17"/>
  <c r="C90" i="5" s="1"/>
  <c r="I73" i="5"/>
  <c r="S8" i="5"/>
  <c r="BA116" i="5"/>
  <c r="AV116" i="5"/>
  <c r="B260" i="19"/>
  <c r="Z53" i="19"/>
  <c r="C223" i="5"/>
  <c r="D313" i="5"/>
  <c r="AF68" i="17"/>
  <c r="AH61" i="17" s="1"/>
  <c r="AF92" i="17"/>
  <c r="AF124" i="17" s="1"/>
  <c r="AA201" i="17"/>
  <c r="AC201" i="17" s="1"/>
  <c r="AC279" i="18"/>
  <c r="B397" i="17"/>
  <c r="C393" i="5"/>
  <c r="E69" i="19"/>
  <c r="O7" i="5"/>
  <c r="R34" i="19"/>
  <c r="R297" i="19" s="1"/>
  <c r="C144" i="19"/>
  <c r="AA132" i="5"/>
  <c r="AY137" i="5" s="1"/>
  <c r="AA404" i="17"/>
  <c r="AB253" i="19"/>
  <c r="C65" i="19"/>
  <c r="B390" i="17"/>
  <c r="AB255" i="19"/>
  <c r="W34" i="19"/>
  <c r="W297" i="19" s="1"/>
  <c r="B298" i="17"/>
  <c r="E294" i="5"/>
  <c r="AH112" i="17"/>
  <c r="C406" i="17"/>
  <c r="C93" i="17"/>
  <c r="D94" i="5" s="1"/>
  <c r="B88" i="17"/>
  <c r="C89" i="5" s="1"/>
  <c r="B396" i="17"/>
  <c r="AA66" i="19"/>
  <c r="Z261" i="19"/>
  <c r="AB261" i="19" s="1"/>
  <c r="C408" i="17"/>
  <c r="B391" i="17"/>
  <c r="AA396" i="5"/>
  <c r="C395" i="17"/>
  <c r="C410" i="17"/>
  <c r="C270" i="19"/>
  <c r="AC294" i="17"/>
  <c r="C391" i="5"/>
  <c r="C391" i="17"/>
  <c r="B394" i="17"/>
  <c r="C54" i="19"/>
  <c r="AW120" i="5"/>
  <c r="AW132" i="5" s="1"/>
  <c r="Z207" i="17"/>
  <c r="AC207" i="17" s="1"/>
  <c r="AB199" i="17"/>
  <c r="AJ128" i="17"/>
  <c r="Y8" i="5"/>
  <c r="X8" i="5"/>
  <c r="W8" i="5"/>
  <c r="D8" i="5"/>
  <c r="L8" i="5"/>
  <c r="E190" i="5"/>
  <c r="C8" i="5"/>
  <c r="Z8" i="5"/>
  <c r="D80" i="17"/>
  <c r="V67" i="17"/>
  <c r="W68" i="5" s="1"/>
  <c r="X73" i="5" s="1"/>
  <c r="AG19" i="17"/>
  <c r="V61" i="17"/>
  <c r="W62" i="5" s="1"/>
  <c r="G83" i="17"/>
  <c r="U8" i="5"/>
  <c r="I120" i="5"/>
  <c r="I194" i="5"/>
  <c r="H190" i="17"/>
  <c r="C185" i="17"/>
  <c r="X74" i="5"/>
  <c r="C77" i="17"/>
  <c r="H75" i="17"/>
  <c r="I59" i="5"/>
  <c r="I76" i="5" s="1"/>
  <c r="V57" i="17"/>
  <c r="V120" i="17" s="1"/>
  <c r="X121" i="5"/>
  <c r="E83" i="5"/>
  <c r="D188" i="5"/>
  <c r="D185" i="17"/>
  <c r="D76" i="5"/>
  <c r="G77" i="5"/>
  <c r="Q8" i="5"/>
  <c r="I189" i="5"/>
  <c r="V8" i="5"/>
  <c r="Y37" i="17"/>
  <c r="AB309" i="17"/>
  <c r="D320" i="5"/>
  <c r="AL477" i="14"/>
  <c r="J36" i="32"/>
  <c r="J94" i="32" s="1"/>
  <c r="G178" i="5"/>
  <c r="S168" i="17"/>
  <c r="S176" i="17"/>
  <c r="S173" i="17"/>
  <c r="V61" i="5"/>
  <c r="S265" i="14"/>
  <c r="S281" i="14" s="1"/>
  <c r="S423" i="14" s="1"/>
  <c r="Z262" i="17"/>
  <c r="Z326" i="17" s="1"/>
  <c r="V12" i="19"/>
  <c r="AB63" i="19"/>
  <c r="F269" i="17"/>
  <c r="F265" i="17"/>
  <c r="F268" i="17"/>
  <c r="F272" i="17"/>
  <c r="F264" i="17"/>
  <c r="F328" i="17" s="1"/>
  <c r="F261" i="17"/>
  <c r="F325" i="17" s="1"/>
  <c r="F267" i="17"/>
  <c r="F262" i="17"/>
  <c r="F326" i="17" s="1"/>
  <c r="F266" i="17"/>
  <c r="F271" i="17"/>
  <c r="R9" i="19"/>
  <c r="R10" i="19" s="1"/>
  <c r="R14" i="19" s="1"/>
  <c r="AE48" i="19"/>
  <c r="AE56" i="19"/>
  <c r="AE52" i="19"/>
  <c r="AE54" i="19"/>
  <c r="AE50" i="19"/>
  <c r="AE46" i="19"/>
  <c r="Q166" i="17"/>
  <c r="Q230" i="17" s="1"/>
  <c r="C259" i="19"/>
  <c r="C262" i="19"/>
  <c r="C257" i="19"/>
  <c r="C258" i="19"/>
  <c r="C253" i="19"/>
  <c r="C361" i="5"/>
  <c r="C362" i="5"/>
  <c r="C360" i="5"/>
  <c r="BI15" i="14"/>
  <c r="D10" i="4"/>
  <c r="D13" i="4" s="1"/>
  <c r="W263" i="5"/>
  <c r="W327" i="5" s="1"/>
  <c r="W268" i="5"/>
  <c r="W269" i="5"/>
  <c r="H168" i="5"/>
  <c r="H178" i="5"/>
  <c r="H194" i="5" s="1"/>
  <c r="S478" i="14"/>
  <c r="AJ469" i="14"/>
  <c r="B34" i="32"/>
  <c r="AJ475" i="14"/>
  <c r="H34" i="32"/>
  <c r="B388" i="17"/>
  <c r="Q136" i="17"/>
  <c r="R136" i="5"/>
  <c r="AW68" i="17"/>
  <c r="J62" i="17" s="1"/>
  <c r="K63" i="5" s="1"/>
  <c r="E60" i="17"/>
  <c r="E59" i="17"/>
  <c r="F60" i="5" s="1"/>
  <c r="X206" i="18"/>
  <c r="X79" i="18" s="1"/>
  <c r="X95" i="18" s="1"/>
  <c r="X303" i="18"/>
  <c r="U12" i="19"/>
  <c r="AA65" i="19"/>
  <c r="AC65" i="19" s="1"/>
  <c r="AA72" i="19"/>
  <c r="AA70" i="19"/>
  <c r="AA69" i="19"/>
  <c r="AA62" i="19"/>
  <c r="AC62" i="19" s="1"/>
  <c r="Z68" i="19"/>
  <c r="AB68" i="19" s="1"/>
  <c r="AA64" i="19"/>
  <c r="AC64" i="19" s="1"/>
  <c r="T262" i="17"/>
  <c r="T264" i="17"/>
  <c r="T265" i="17"/>
  <c r="T263" i="17"/>
  <c r="T267" i="17"/>
  <c r="T272" i="17"/>
  <c r="T270" i="17"/>
  <c r="T269" i="17"/>
  <c r="D262" i="17"/>
  <c r="D268" i="17"/>
  <c r="D269" i="17"/>
  <c r="AI469" i="14"/>
  <c r="B33" i="32"/>
  <c r="Q366" i="5"/>
  <c r="Q430" i="5" s="1"/>
  <c r="Q359" i="5"/>
  <c r="Q423" i="5" s="1"/>
  <c r="Q360" i="5"/>
  <c r="Q424" i="5" s="1"/>
  <c r="Q361" i="5"/>
  <c r="Q425" i="5" s="1"/>
  <c r="AJ472" i="14"/>
  <c r="E34" i="32"/>
  <c r="H80" i="17"/>
  <c r="AI476" i="14"/>
  <c r="I33" i="32"/>
  <c r="I91" i="32" s="1"/>
  <c r="O363" i="17"/>
  <c r="O427" i="17" s="1"/>
  <c r="O362" i="17"/>
  <c r="O426" i="17" s="1"/>
  <c r="O357" i="17"/>
  <c r="O421" i="17" s="1"/>
  <c r="C396" i="5"/>
  <c r="AB415" i="5"/>
  <c r="AA319" i="5"/>
  <c r="AC319" i="5" s="1"/>
  <c r="W270" i="5"/>
  <c r="Q480" i="14"/>
  <c r="AJ478" i="14"/>
  <c r="K34" i="32"/>
  <c r="K92" i="32" s="1"/>
  <c r="AJ471" i="14"/>
  <c r="D34" i="32"/>
  <c r="T106" i="14"/>
  <c r="AB329" i="14"/>
  <c r="Z409" i="17"/>
  <c r="O356" i="17"/>
  <c r="O420" i="17" s="1"/>
  <c r="R137" i="17"/>
  <c r="S138" i="5" s="1"/>
  <c r="T261" i="17"/>
  <c r="T325" i="17" s="1"/>
  <c r="AI12" i="17"/>
  <c r="AI17" i="17" s="1"/>
  <c r="C260" i="19"/>
  <c r="C394" i="5"/>
  <c r="D408" i="5"/>
  <c r="AB316" i="5"/>
  <c r="AA364" i="5"/>
  <c r="W267" i="5"/>
  <c r="O169" i="5"/>
  <c r="AL471" i="14"/>
  <c r="D36" i="32"/>
  <c r="D94" i="32" s="1"/>
  <c r="AA358" i="5"/>
  <c r="AA422" i="5" s="1"/>
  <c r="Q266" i="5"/>
  <c r="Q330" i="5" s="1"/>
  <c r="Q273" i="5"/>
  <c r="Q268" i="5"/>
  <c r="Q264" i="5"/>
  <c r="Q328" i="5" s="1"/>
  <c r="V361" i="5"/>
  <c r="V425" i="5" s="1"/>
  <c r="V367" i="5"/>
  <c r="V431" i="5" s="1"/>
  <c r="V364" i="5"/>
  <c r="V428" i="5" s="1"/>
  <c r="U376" i="14"/>
  <c r="BJ36" i="14"/>
  <c r="BJ38" i="14" s="1"/>
  <c r="AI472" i="14"/>
  <c r="E33" i="32"/>
  <c r="R379" i="14"/>
  <c r="I104" i="31"/>
  <c r="I212" i="31" s="1"/>
  <c r="BN147" i="14"/>
  <c r="O358" i="17"/>
  <c r="O422" i="17" s="1"/>
  <c r="S167" i="17"/>
  <c r="S231" i="17" s="1"/>
  <c r="AB198" i="17"/>
  <c r="AB206" i="18"/>
  <c r="AB79" i="18" s="1"/>
  <c r="AB95" i="18" s="1"/>
  <c r="AB303" i="18"/>
  <c r="AB207" i="18" s="1"/>
  <c r="AB80" i="18" s="1"/>
  <c r="AB96" i="18" s="1"/>
  <c r="U114" i="32"/>
  <c r="R101" i="32"/>
  <c r="H169" i="17"/>
  <c r="H185" i="17" s="1"/>
  <c r="H170" i="17"/>
  <c r="H186" i="17" s="1"/>
  <c r="E263" i="5"/>
  <c r="E265" i="5"/>
  <c r="AB313" i="17"/>
  <c r="E360" i="5"/>
  <c r="E424" i="5" s="1"/>
  <c r="E368" i="5"/>
  <c r="E432" i="5" s="1"/>
  <c r="E359" i="5"/>
  <c r="E423" i="5" s="1"/>
  <c r="U162" i="14"/>
  <c r="BB13" i="14"/>
  <c r="Z360" i="5"/>
  <c r="Z424" i="5" s="1"/>
  <c r="Z363" i="5"/>
  <c r="Z427" i="5" s="1"/>
  <c r="AA270" i="5"/>
  <c r="W60" i="5"/>
  <c r="U59" i="17"/>
  <c r="V60" i="5" s="1"/>
  <c r="B95" i="17"/>
  <c r="C96" i="5" s="1"/>
  <c r="C87" i="17"/>
  <c r="D88" i="5" s="1"/>
  <c r="C90" i="17"/>
  <c r="C91" i="17"/>
  <c r="D92" i="5" s="1"/>
  <c r="C92" i="17"/>
  <c r="D93" i="5" s="1"/>
  <c r="F11" i="17"/>
  <c r="F12" i="17" s="1"/>
  <c r="B93" i="17"/>
  <c r="C94" i="5" s="1"/>
  <c r="C88" i="17"/>
  <c r="D89" i="5" s="1"/>
  <c r="C94" i="17"/>
  <c r="D95" i="5" s="1"/>
  <c r="C95" i="17"/>
  <c r="D96" i="5" s="1"/>
  <c r="B90" i="17"/>
  <c r="C91" i="5" s="1"/>
  <c r="B97" i="17"/>
  <c r="C98" i="5" s="1"/>
  <c r="B271" i="19"/>
  <c r="H76" i="17"/>
  <c r="I61" i="5"/>
  <c r="C215" i="17"/>
  <c r="S107" i="31"/>
  <c r="B70" i="19"/>
  <c r="B63" i="19"/>
  <c r="K12" i="19"/>
  <c r="B69" i="19"/>
  <c r="B65" i="19"/>
  <c r="B66" i="19"/>
  <c r="G75" i="17"/>
  <c r="H60" i="5"/>
  <c r="H76" i="5" s="1"/>
  <c r="AI470" i="14"/>
  <c r="C33" i="32"/>
  <c r="C91" i="32" s="1"/>
  <c r="W423" i="14"/>
  <c r="AL69" i="5"/>
  <c r="E358" i="5"/>
  <c r="E422" i="5" s="1"/>
  <c r="R476" i="14"/>
  <c r="BO327" i="14"/>
  <c r="Q175" i="17"/>
  <c r="E270" i="5"/>
  <c r="C96" i="17"/>
  <c r="D97" i="5" s="1"/>
  <c r="P247" i="17"/>
  <c r="P248" i="17" s="1"/>
  <c r="P249" i="17" s="1"/>
  <c r="G273" i="5"/>
  <c r="G263" i="5"/>
  <c r="G327" i="5" s="1"/>
  <c r="G270" i="5"/>
  <c r="E171" i="5"/>
  <c r="E176" i="5"/>
  <c r="E192" i="5" s="1"/>
  <c r="E170" i="5"/>
  <c r="E186" i="5" s="1"/>
  <c r="E168" i="5"/>
  <c r="E184" i="5" s="1"/>
  <c r="AC386" i="14"/>
  <c r="AC36" i="14" s="1"/>
  <c r="AC38" i="14" s="1"/>
  <c r="BP128" i="14"/>
  <c r="K70" i="31"/>
  <c r="B363" i="17"/>
  <c r="B360" i="17"/>
  <c r="B389" i="17"/>
  <c r="B92" i="17"/>
  <c r="C93" i="5" s="1"/>
  <c r="C89" i="17"/>
  <c r="D90" i="5" s="1"/>
  <c r="D215" i="17"/>
  <c r="AJ16" i="17"/>
  <c r="AK17" i="5"/>
  <c r="Z207" i="18"/>
  <c r="Z80" i="18" s="1"/>
  <c r="Z96" i="18" s="1"/>
  <c r="Z112" i="18" s="1"/>
  <c r="Z304" i="18"/>
  <c r="Z208" i="18" s="1"/>
  <c r="Z81" i="18" s="1"/>
  <c r="Z97" i="18" s="1"/>
  <c r="Z113" i="18" s="1"/>
  <c r="B62" i="19"/>
  <c r="O118" i="31"/>
  <c r="X138" i="5"/>
  <c r="W122" i="17"/>
  <c r="W138" i="17"/>
  <c r="X139" i="5" s="1"/>
  <c r="E7" i="5"/>
  <c r="E8" i="5"/>
  <c r="BP353" i="14"/>
  <c r="G38" i="5"/>
  <c r="C317" i="5"/>
  <c r="C316" i="5"/>
  <c r="C318" i="5"/>
  <c r="C315" i="5"/>
  <c r="Q107" i="31"/>
  <c r="R100" i="32"/>
  <c r="N264" i="5"/>
  <c r="N328" i="5" s="1"/>
  <c r="N266" i="5"/>
  <c r="B91" i="17"/>
  <c r="C92" i="5" s="1"/>
  <c r="AJ476" i="14"/>
  <c r="I34" i="32"/>
  <c r="I92" i="32" s="1"/>
  <c r="Z263" i="5"/>
  <c r="Z327" i="5" s="1"/>
  <c r="AI386" i="14"/>
  <c r="AI36" i="14" s="1"/>
  <c r="AI38" i="14" s="1"/>
  <c r="BO446" i="14"/>
  <c r="BP126" i="14"/>
  <c r="I70" i="31"/>
  <c r="AL432" i="14"/>
  <c r="Z264" i="17"/>
  <c r="Z328" i="17" s="1"/>
  <c r="C319" i="17"/>
  <c r="X183" i="17"/>
  <c r="X231" i="17"/>
  <c r="X64" i="5"/>
  <c r="V63" i="17"/>
  <c r="U63" i="17" s="1"/>
  <c r="D69" i="19"/>
  <c r="D66" i="19"/>
  <c r="D70" i="19"/>
  <c r="D64" i="19"/>
  <c r="E72" i="19"/>
  <c r="E70" i="19"/>
  <c r="E67" i="19"/>
  <c r="Z67" i="19"/>
  <c r="AB67" i="19" s="1"/>
  <c r="I195" i="31"/>
  <c r="V132" i="31"/>
  <c r="AJ17" i="5"/>
  <c r="C312" i="5"/>
  <c r="H58" i="5"/>
  <c r="G74" i="17"/>
  <c r="Y171" i="5"/>
  <c r="Y187" i="5" s="1"/>
  <c r="Y174" i="5"/>
  <c r="Y190" i="5" s="1"/>
  <c r="Y173" i="5"/>
  <c r="Y189" i="5" s="1"/>
  <c r="H77" i="17"/>
  <c r="I62" i="5"/>
  <c r="AA25" i="18"/>
  <c r="AC149" i="18"/>
  <c r="BA13" i="14"/>
  <c r="C78" i="17"/>
  <c r="D63" i="5"/>
  <c r="BB126" i="17"/>
  <c r="AJ126" i="17"/>
  <c r="C359" i="5"/>
  <c r="AD386" i="14"/>
  <c r="AD36" i="14" s="1"/>
  <c r="AD38" i="14" s="1"/>
  <c r="Q236" i="14"/>
  <c r="AL476" i="14"/>
  <c r="I36" i="32"/>
  <c r="BN448" i="14"/>
  <c r="BP438" i="14"/>
  <c r="Z270" i="5"/>
  <c r="AA300" i="5"/>
  <c r="AA298" i="5"/>
  <c r="AC298" i="5" s="1"/>
  <c r="G172" i="5"/>
  <c r="W265" i="5"/>
  <c r="BP124" i="14"/>
  <c r="G70" i="31"/>
  <c r="T136" i="17"/>
  <c r="U137" i="5" s="1"/>
  <c r="U136" i="5"/>
  <c r="F270" i="17"/>
  <c r="B309" i="17"/>
  <c r="B319" i="17"/>
  <c r="AI7" i="17"/>
  <c r="AE57" i="19"/>
  <c r="AE53" i="19"/>
  <c r="Z70" i="19"/>
  <c r="AB70" i="19" s="1"/>
  <c r="O115" i="31"/>
  <c r="D198" i="31"/>
  <c r="H198" i="31"/>
  <c r="G198" i="31"/>
  <c r="U22" i="19"/>
  <c r="B129" i="19"/>
  <c r="B133" i="19"/>
  <c r="R115" i="32"/>
  <c r="E10" i="4"/>
  <c r="E13" i="4" s="1"/>
  <c r="BJ15" i="14"/>
  <c r="BE125" i="17"/>
  <c r="AJ125" i="17"/>
  <c r="M25" i="19"/>
  <c r="C143" i="19"/>
  <c r="C153" i="19"/>
  <c r="C152" i="19"/>
  <c r="C142" i="19"/>
  <c r="J305" i="18"/>
  <c r="J208" i="18"/>
  <c r="J81" i="18" s="1"/>
  <c r="J97" i="18" s="1"/>
  <c r="J113" i="18" s="1"/>
  <c r="V47" i="17"/>
  <c r="AA407" i="17"/>
  <c r="AC407" i="17" s="1"/>
  <c r="AB405" i="17"/>
  <c r="AA409" i="17"/>
  <c r="AA406" i="17"/>
  <c r="AC406" i="17" s="1"/>
  <c r="AA408" i="17"/>
  <c r="J170" i="17"/>
  <c r="J171" i="17"/>
  <c r="L368" i="5"/>
  <c r="L432" i="5" s="1"/>
  <c r="L363" i="5"/>
  <c r="L427" i="5" s="1"/>
  <c r="C174" i="5"/>
  <c r="C190" i="5" s="1"/>
  <c r="C173" i="5"/>
  <c r="AI473" i="14"/>
  <c r="F33" i="32"/>
  <c r="F91" i="32" s="1"/>
  <c r="D263" i="5"/>
  <c r="D270" i="5"/>
  <c r="I67" i="5"/>
  <c r="H83" i="17"/>
  <c r="W48" i="5"/>
  <c r="AC405" i="5"/>
  <c r="BP327" i="14"/>
  <c r="AL473" i="14"/>
  <c r="F36" i="32"/>
  <c r="F94" i="32" s="1"/>
  <c r="J24" i="17"/>
  <c r="J25" i="17" s="1"/>
  <c r="C208" i="17"/>
  <c r="B215" i="17"/>
  <c r="E205" i="18"/>
  <c r="E302" i="18"/>
  <c r="E206" i="18" s="1"/>
  <c r="E79" i="18" s="1"/>
  <c r="E95" i="18" s="1"/>
  <c r="AE49" i="19"/>
  <c r="F358" i="5"/>
  <c r="F422" i="5" s="1"/>
  <c r="F365" i="5"/>
  <c r="F429" i="5" s="1"/>
  <c r="Q271" i="5"/>
  <c r="G265" i="5"/>
  <c r="G329" i="5" s="1"/>
  <c r="R159" i="14"/>
  <c r="Q157" i="14"/>
  <c r="BP123" i="14"/>
  <c r="F70" i="31"/>
  <c r="AA319" i="17"/>
  <c r="F173" i="17"/>
  <c r="F177" i="17"/>
  <c r="F169" i="17"/>
  <c r="F185" i="17" s="1"/>
  <c r="F174" i="17"/>
  <c r="F170" i="17"/>
  <c r="F186" i="17" s="1"/>
  <c r="Y173" i="17"/>
  <c r="Y189" i="17" s="1"/>
  <c r="Y168" i="17"/>
  <c r="Y184" i="17" s="1"/>
  <c r="Y177" i="17"/>
  <c r="Y193" i="17" s="1"/>
  <c r="Y174" i="17"/>
  <c r="Y190" i="17" s="1"/>
  <c r="Y176" i="17"/>
  <c r="Y192" i="17" s="1"/>
  <c r="J175" i="17"/>
  <c r="Q34" i="19"/>
  <c r="Q297" i="19" s="1"/>
  <c r="R114" i="31"/>
  <c r="O130" i="31"/>
  <c r="N118" i="32"/>
  <c r="BH13" i="14"/>
  <c r="BH17" i="14" s="1"/>
  <c r="BW15" i="14" s="1"/>
  <c r="U358" i="5"/>
  <c r="U422" i="5" s="1"/>
  <c r="U364" i="5"/>
  <c r="U428" i="5" s="1"/>
  <c r="U367" i="5"/>
  <c r="U431" i="5" s="1"/>
  <c r="U363" i="5"/>
  <c r="U427" i="5" s="1"/>
  <c r="D364" i="17"/>
  <c r="D428" i="17" s="1"/>
  <c r="D366" i="17"/>
  <c r="D430" i="17" s="1"/>
  <c r="D358" i="17"/>
  <c r="D422" i="17" s="1"/>
  <c r="AI477" i="14"/>
  <c r="J33" i="32"/>
  <c r="J91" i="32" s="1"/>
  <c r="AL470" i="14"/>
  <c r="C36" i="32"/>
  <c r="C94" i="32" s="1"/>
  <c r="T271" i="17"/>
  <c r="AF13" i="17"/>
  <c r="AF15" i="17" s="1"/>
  <c r="AF19" i="17"/>
  <c r="AA360" i="5"/>
  <c r="AA424" i="5" s="1"/>
  <c r="D269" i="5"/>
  <c r="D273" i="5"/>
  <c r="H25" i="5"/>
  <c r="H26" i="5" s="1"/>
  <c r="D202" i="5"/>
  <c r="D203" i="5"/>
  <c r="D207" i="5"/>
  <c r="D204" i="5"/>
  <c r="D200" i="5"/>
  <c r="E200" i="5"/>
  <c r="AG386" i="14"/>
  <c r="AG36" i="14" s="1"/>
  <c r="AG38" i="14" s="1"/>
  <c r="BP257" i="14"/>
  <c r="BO257" i="14"/>
  <c r="BP443" i="14"/>
  <c r="BL227" i="14"/>
  <c r="R110" i="14"/>
  <c r="R157" i="14"/>
  <c r="BN7" i="14"/>
  <c r="BN10" i="14" s="1"/>
  <c r="AF11" i="5"/>
  <c r="AJ11" i="5"/>
  <c r="AL11" i="5" s="1"/>
  <c r="C398" i="17"/>
  <c r="B214" i="17"/>
  <c r="AA303" i="17"/>
  <c r="C167" i="17"/>
  <c r="C183" i="17" s="1"/>
  <c r="C177" i="17"/>
  <c r="C193" i="17" s="1"/>
  <c r="C174" i="17"/>
  <c r="C190" i="17" s="1"/>
  <c r="C176" i="17"/>
  <c r="C192" i="17" s="1"/>
  <c r="C168" i="17"/>
  <c r="C184" i="17" s="1"/>
  <c r="S171" i="17"/>
  <c r="V58" i="17"/>
  <c r="X59" i="5"/>
  <c r="W75" i="17"/>
  <c r="B76" i="17"/>
  <c r="C61" i="5"/>
  <c r="B77" i="17"/>
  <c r="O109" i="31"/>
  <c r="X424" i="14"/>
  <c r="X329" i="14"/>
  <c r="W427" i="14"/>
  <c r="W332" i="14"/>
  <c r="P116" i="32"/>
  <c r="N116" i="32"/>
  <c r="AN421" i="14"/>
  <c r="AN326" i="14"/>
  <c r="W266" i="5"/>
  <c r="C97" i="17"/>
  <c r="D98" i="5" s="1"/>
  <c r="Y297" i="19"/>
  <c r="Y286" i="19" s="1"/>
  <c r="Y37" i="19"/>
  <c r="Q363" i="5"/>
  <c r="Q427" i="5" s="1"/>
  <c r="W358" i="5"/>
  <c r="W422" i="5" s="1"/>
  <c r="W364" i="5"/>
  <c r="W428" i="5" s="1"/>
  <c r="Z358" i="5"/>
  <c r="Z422" i="5" s="1"/>
  <c r="Q365" i="5"/>
  <c r="Q429" i="5" s="1"/>
  <c r="K270" i="5"/>
  <c r="K265" i="5"/>
  <c r="K271" i="5"/>
  <c r="K263" i="5"/>
  <c r="K327" i="5" s="1"/>
  <c r="D209" i="5"/>
  <c r="E362" i="5"/>
  <c r="E426" i="5" s="1"/>
  <c r="O267" i="5"/>
  <c r="O271" i="5"/>
  <c r="O266" i="5"/>
  <c r="D311" i="5"/>
  <c r="R167" i="5"/>
  <c r="R231" i="5" s="1"/>
  <c r="R176" i="5"/>
  <c r="R170" i="5"/>
  <c r="D201" i="5"/>
  <c r="BP254" i="14"/>
  <c r="BO254" i="14"/>
  <c r="BO444" i="14"/>
  <c r="S112" i="14"/>
  <c r="O367" i="17"/>
  <c r="O431" i="17" s="1"/>
  <c r="C316" i="17"/>
  <c r="B83" i="17"/>
  <c r="C68" i="5"/>
  <c r="C84" i="5" s="1"/>
  <c r="B67" i="19"/>
  <c r="Z151" i="19"/>
  <c r="AB151" i="19" s="1"/>
  <c r="W9" i="19"/>
  <c r="W10" i="19" s="1"/>
  <c r="W14" i="19" s="1"/>
  <c r="Z55" i="19"/>
  <c r="AB55" i="19" s="1"/>
  <c r="Z51" i="19"/>
  <c r="D194" i="31"/>
  <c r="D196" i="31" s="1"/>
  <c r="I194" i="31"/>
  <c r="G44" i="17"/>
  <c r="G45" i="17" s="1"/>
  <c r="B392" i="17"/>
  <c r="B393" i="17"/>
  <c r="C388" i="17"/>
  <c r="C390" i="17"/>
  <c r="C392" i="17"/>
  <c r="C396" i="17"/>
  <c r="C394" i="17"/>
  <c r="W269" i="17"/>
  <c r="Q102" i="32"/>
  <c r="O176" i="5"/>
  <c r="AJ474" i="14"/>
  <c r="G34" i="32"/>
  <c r="G92" i="32" s="1"/>
  <c r="U32" i="19"/>
  <c r="U33" i="19" s="1"/>
  <c r="U39" i="19" s="1"/>
  <c r="U34" i="19" s="1"/>
  <c r="AA262" i="19"/>
  <c r="AA263" i="19"/>
  <c r="AA254" i="19"/>
  <c r="AC254" i="19" s="1"/>
  <c r="AA258" i="19"/>
  <c r="Z269" i="5"/>
  <c r="AB200" i="17"/>
  <c r="AA203" i="17"/>
  <c r="AA205" i="17"/>
  <c r="AA220" i="17"/>
  <c r="AA207" i="17"/>
  <c r="AA216" i="17"/>
  <c r="AA218" i="17"/>
  <c r="AA214" i="17"/>
  <c r="AA215" i="17"/>
  <c r="Z273" i="5"/>
  <c r="Z265" i="5"/>
  <c r="V363" i="5"/>
  <c r="V427" i="5" s="1"/>
  <c r="D312" i="5"/>
  <c r="D199" i="5"/>
  <c r="T271" i="14"/>
  <c r="T287" i="14" s="1"/>
  <c r="T429" i="14" s="1"/>
  <c r="BO445" i="14"/>
  <c r="S161" i="14"/>
  <c r="C393" i="17"/>
  <c r="N137" i="17"/>
  <c r="O138" i="5" s="1"/>
  <c r="O137" i="5"/>
  <c r="B78" i="17"/>
  <c r="C63" i="5"/>
  <c r="C149" i="19"/>
  <c r="Q478" i="14"/>
  <c r="F47" i="17"/>
  <c r="B412" i="17"/>
  <c r="B410" i="17"/>
  <c r="B406" i="17"/>
  <c r="B404" i="17"/>
  <c r="B413" i="17"/>
  <c r="B429" i="17" s="1"/>
  <c r="C412" i="17"/>
  <c r="C411" i="17"/>
  <c r="B408" i="17"/>
  <c r="B411" i="17"/>
  <c r="C409" i="17"/>
  <c r="G362" i="5"/>
  <c r="G426" i="5" s="1"/>
  <c r="G368" i="5"/>
  <c r="G432" i="5" s="1"/>
  <c r="Q171" i="17"/>
  <c r="Q172" i="17"/>
  <c r="Q174" i="17"/>
  <c r="Q167" i="17"/>
  <c r="Q231" i="17" s="1"/>
  <c r="T268" i="17"/>
  <c r="C137" i="19"/>
  <c r="C135" i="19"/>
  <c r="C127" i="19"/>
  <c r="C126" i="19"/>
  <c r="B301" i="17"/>
  <c r="B302" i="17"/>
  <c r="C295" i="17"/>
  <c r="C312" i="17"/>
  <c r="R261" i="17"/>
  <c r="R325" i="17" s="1"/>
  <c r="R268" i="17"/>
  <c r="R262" i="17"/>
  <c r="R272" i="17"/>
  <c r="R267" i="17"/>
  <c r="R271" i="17"/>
  <c r="J169" i="17"/>
  <c r="W273" i="14"/>
  <c r="W289" i="14" s="1"/>
  <c r="W162" i="14"/>
  <c r="R108" i="31"/>
  <c r="AJ470" i="14"/>
  <c r="C34" i="32"/>
  <c r="C92" i="32" s="1"/>
  <c r="W65" i="5"/>
  <c r="U64" i="17"/>
  <c r="P97" i="32"/>
  <c r="N97" i="32"/>
  <c r="AJ477" i="14"/>
  <c r="J34" i="32"/>
  <c r="J92" i="32" s="1"/>
  <c r="W38" i="18"/>
  <c r="AC271" i="18"/>
  <c r="AC278" i="18"/>
  <c r="AC408" i="5"/>
  <c r="G358" i="5"/>
  <c r="G422" i="5" s="1"/>
  <c r="D318" i="5"/>
  <c r="D271" i="5"/>
  <c r="E178" i="5"/>
  <c r="S116" i="14"/>
  <c r="S163" i="14"/>
  <c r="B398" i="17"/>
  <c r="N272" i="17"/>
  <c r="H78" i="17"/>
  <c r="S137" i="31"/>
  <c r="O360" i="5"/>
  <c r="O361" i="5"/>
  <c r="O425" i="5" s="1"/>
  <c r="O366" i="5"/>
  <c r="O430" i="5" s="1"/>
  <c r="O359" i="5"/>
  <c r="O423" i="5" s="1"/>
  <c r="O362" i="5"/>
  <c r="O426" i="5" s="1"/>
  <c r="W272" i="14"/>
  <c r="W288" i="14" s="1"/>
  <c r="V272" i="14"/>
  <c r="V288" i="14" s="1"/>
  <c r="V430" i="14" s="1"/>
  <c r="T272" i="14"/>
  <c r="T288" i="14" s="1"/>
  <c r="T335" i="14" s="1"/>
  <c r="Q358" i="17"/>
  <c r="Q422" i="17" s="1"/>
  <c r="M363" i="17"/>
  <c r="M427" i="17" s="1"/>
  <c r="M361" i="17"/>
  <c r="M425" i="17" s="1"/>
  <c r="M356" i="17"/>
  <c r="M420" i="17" s="1"/>
  <c r="M367" i="17"/>
  <c r="M431" i="17" s="1"/>
  <c r="M357" i="17"/>
  <c r="M421" i="17" s="1"/>
  <c r="AG108" i="17"/>
  <c r="AI108" i="17" s="1"/>
  <c r="G79" i="17"/>
  <c r="H64" i="5"/>
  <c r="S117" i="32"/>
  <c r="S34" i="19"/>
  <c r="S297" i="19" s="1"/>
  <c r="L170" i="5"/>
  <c r="T472" i="14"/>
  <c r="AK476" i="14"/>
  <c r="I35" i="32"/>
  <c r="AA288" i="14"/>
  <c r="AA335" i="14" s="1"/>
  <c r="BP127" i="14"/>
  <c r="J70" i="31"/>
  <c r="W426" i="14"/>
  <c r="U357" i="17"/>
  <c r="U421" i="17" s="1"/>
  <c r="P262" i="17"/>
  <c r="P326" i="17" s="1"/>
  <c r="U166" i="17"/>
  <c r="U230" i="17" s="1"/>
  <c r="U277" i="17" s="1"/>
  <c r="C207" i="17"/>
  <c r="AE12" i="17"/>
  <c r="AK12" i="5"/>
  <c r="AL12" i="5" s="1"/>
  <c r="S135" i="31"/>
  <c r="S112" i="32"/>
  <c r="Q107" i="32"/>
  <c r="T12" i="19"/>
  <c r="Z69" i="19"/>
  <c r="S134" i="31"/>
  <c r="O127" i="31"/>
  <c r="J178" i="5"/>
  <c r="J176" i="5"/>
  <c r="T266" i="14"/>
  <c r="T282" i="14" s="1"/>
  <c r="X262" i="17"/>
  <c r="X267" i="17"/>
  <c r="X269" i="17"/>
  <c r="C273" i="5"/>
  <c r="Z178" i="5"/>
  <c r="Z194" i="5" s="1"/>
  <c r="W154" i="14"/>
  <c r="CO102" i="14"/>
  <c r="BO131" i="14"/>
  <c r="BP129" i="14"/>
  <c r="L70" i="31"/>
  <c r="I362" i="17"/>
  <c r="I426" i="17" s="1"/>
  <c r="I360" i="17"/>
  <c r="I424" i="17" s="1"/>
  <c r="V357" i="17"/>
  <c r="V421" i="17" s="1"/>
  <c r="V365" i="17"/>
  <c r="V429" i="17" s="1"/>
  <c r="C223" i="17"/>
  <c r="AC16" i="17"/>
  <c r="AI104" i="17"/>
  <c r="C205" i="17"/>
  <c r="G81" i="17"/>
  <c r="H66" i="5"/>
  <c r="G82" i="17"/>
  <c r="AC57" i="18"/>
  <c r="Q115" i="32"/>
  <c r="N103" i="32"/>
  <c r="V429" i="14"/>
  <c r="V334" i="14"/>
  <c r="U163" i="14"/>
  <c r="U116" i="14"/>
  <c r="BG13" i="14"/>
  <c r="J173" i="5"/>
  <c r="AT60" i="5"/>
  <c r="AT58" i="5"/>
  <c r="CO104" i="14"/>
  <c r="T108" i="14"/>
  <c r="BM227" i="14"/>
  <c r="D214" i="17"/>
  <c r="B216" i="17"/>
  <c r="D74" i="5"/>
  <c r="D75" i="5"/>
  <c r="N195" i="31"/>
  <c r="O136" i="31"/>
  <c r="S114" i="31"/>
  <c r="S109" i="32"/>
  <c r="G24" i="17"/>
  <c r="G25" i="17" s="1"/>
  <c r="C203" i="17"/>
  <c r="Q135" i="31"/>
  <c r="T236" i="14"/>
  <c r="T110" i="14"/>
  <c r="T157" i="14"/>
  <c r="Q362" i="17"/>
  <c r="Q426" i="17" s="1"/>
  <c r="Q356" i="17"/>
  <c r="Q420" i="17" s="1"/>
  <c r="R112" i="32"/>
  <c r="F25" i="5"/>
  <c r="F26" i="5" s="1"/>
  <c r="E199" i="5"/>
  <c r="E201" i="5"/>
  <c r="AA208" i="5"/>
  <c r="U176" i="5"/>
  <c r="S167" i="5"/>
  <c r="S231" i="5" s="1"/>
  <c r="X178" i="5"/>
  <c r="X194" i="5" s="1"/>
  <c r="X171" i="5"/>
  <c r="Y472" i="14"/>
  <c r="AK470" i="14"/>
  <c r="C35" i="32"/>
  <c r="C93" i="32" s="1"/>
  <c r="Q382" i="14"/>
  <c r="T232" i="14"/>
  <c r="Q273" i="14"/>
  <c r="Q289" i="14" s="1"/>
  <c r="Q363" i="17"/>
  <c r="Q427" i="17" s="1"/>
  <c r="I361" i="17"/>
  <c r="I425" i="17" s="1"/>
  <c r="W359" i="17"/>
  <c r="W423" i="17" s="1"/>
  <c r="W363" i="17"/>
  <c r="W427" i="17" s="1"/>
  <c r="W358" i="17"/>
  <c r="W422" i="17" s="1"/>
  <c r="L136" i="17"/>
  <c r="M137" i="5" s="1"/>
  <c r="M136" i="5"/>
  <c r="H74" i="17"/>
  <c r="I58" i="5"/>
  <c r="AG94" i="17"/>
  <c r="B80" i="17"/>
  <c r="C65" i="5"/>
  <c r="C81" i="5" s="1"/>
  <c r="AC137" i="18"/>
  <c r="AB137" i="18"/>
  <c r="AB73" i="18"/>
  <c r="E195" i="31"/>
  <c r="S121" i="31"/>
  <c r="R123" i="31"/>
  <c r="S110" i="32"/>
  <c r="T125" i="31"/>
  <c r="Q122" i="31"/>
  <c r="R104" i="32"/>
  <c r="AK472" i="14"/>
  <c r="E35" i="32"/>
  <c r="S107" i="14"/>
  <c r="Q274" i="14"/>
  <c r="Q290" i="14" s="1"/>
  <c r="Q432" i="14" s="1"/>
  <c r="C57" i="5"/>
  <c r="B73" i="17"/>
  <c r="M207" i="18"/>
  <c r="M80" i="18" s="1"/>
  <c r="M96" i="18" s="1"/>
  <c r="M112" i="18" s="1"/>
  <c r="Q160" i="14"/>
  <c r="D389" i="5"/>
  <c r="D390" i="5"/>
  <c r="BN353" i="14"/>
  <c r="Q376" i="14"/>
  <c r="AA151" i="19"/>
  <c r="B46" i="19"/>
  <c r="G195" i="31"/>
  <c r="Y267" i="5"/>
  <c r="Y270" i="5"/>
  <c r="K172" i="5"/>
  <c r="AT61" i="5"/>
  <c r="T376" i="14"/>
  <c r="Q266" i="14"/>
  <c r="Q282" i="14" s="1"/>
  <c r="Q424" i="14" s="1"/>
  <c r="AO17" i="14"/>
  <c r="BX19" i="14" s="1"/>
  <c r="M366" i="17"/>
  <c r="M430" i="17" s="1"/>
  <c r="Z396" i="17"/>
  <c r="AB396" i="17" s="1"/>
  <c r="C315" i="17"/>
  <c r="AB312" i="17"/>
  <c r="E137" i="5"/>
  <c r="D120" i="17"/>
  <c r="W81" i="17"/>
  <c r="X66" i="5"/>
  <c r="Y12" i="17"/>
  <c r="AB256" i="19"/>
  <c r="O126" i="31"/>
  <c r="R105" i="32"/>
  <c r="S122" i="31"/>
  <c r="P108" i="32"/>
  <c r="S118" i="31"/>
  <c r="Q267" i="14"/>
  <c r="R113" i="14"/>
  <c r="R239" i="14"/>
  <c r="R160" i="14"/>
  <c r="D395" i="5"/>
  <c r="K359" i="5"/>
  <c r="K423" i="5" s="1"/>
  <c r="K362" i="5"/>
  <c r="K426" i="5" s="1"/>
  <c r="C267" i="5"/>
  <c r="C270" i="5"/>
  <c r="E216" i="5"/>
  <c r="AL479" i="14"/>
  <c r="L36" i="32"/>
  <c r="L94" i="32" s="1"/>
  <c r="AK480" i="14"/>
  <c r="M35" i="32"/>
  <c r="M93" i="32" s="1"/>
  <c r="AI475" i="14"/>
  <c r="H33" i="32"/>
  <c r="AL472" i="14"/>
  <c r="E36" i="32"/>
  <c r="AK475" i="14"/>
  <c r="H35" i="32"/>
  <c r="H93" i="32" s="1"/>
  <c r="U232" i="14"/>
  <c r="H366" i="17"/>
  <c r="H430" i="17" s="1"/>
  <c r="X264" i="17"/>
  <c r="E269" i="17"/>
  <c r="E263" i="17"/>
  <c r="E327" i="17" s="1"/>
  <c r="V76" i="17"/>
  <c r="W61" i="5"/>
  <c r="D73" i="17"/>
  <c r="E57" i="5"/>
  <c r="N98" i="32"/>
  <c r="S139" i="17"/>
  <c r="T139" i="5"/>
  <c r="R268" i="14"/>
  <c r="R284" i="14" s="1"/>
  <c r="R331" i="14" s="1"/>
  <c r="BM258" i="14"/>
  <c r="H367" i="17"/>
  <c r="H431" i="17" s="1"/>
  <c r="H359" i="17"/>
  <c r="H423" i="17" s="1"/>
  <c r="U364" i="17"/>
  <c r="U428" i="17" s="1"/>
  <c r="U359" i="17"/>
  <c r="U423" i="17" s="1"/>
  <c r="AZ115" i="17"/>
  <c r="P267" i="17"/>
  <c r="P266" i="17"/>
  <c r="AQ421" i="14"/>
  <c r="AQ326" i="14"/>
  <c r="AQ291" i="14"/>
  <c r="AQ26" i="14" s="1"/>
  <c r="AQ28" i="14" s="1"/>
  <c r="AQ30" i="14" s="1"/>
  <c r="Z170" i="5"/>
  <c r="Z186" i="5" s="1"/>
  <c r="AK479" i="14"/>
  <c r="L35" i="32"/>
  <c r="L93" i="32" s="1"/>
  <c r="AK474" i="14"/>
  <c r="G35" i="32"/>
  <c r="G93" i="32" s="1"/>
  <c r="AA285" i="14"/>
  <c r="R235" i="14"/>
  <c r="U363" i="17"/>
  <c r="U427" i="17" s="1"/>
  <c r="C313" i="17"/>
  <c r="T176" i="17"/>
  <c r="T166" i="17"/>
  <c r="T230" i="17" s="1"/>
  <c r="W78" i="17"/>
  <c r="X63" i="5"/>
  <c r="V62" i="17"/>
  <c r="C76" i="17"/>
  <c r="D61" i="5"/>
  <c r="D195" i="31"/>
  <c r="F38" i="5"/>
  <c r="C320" i="5"/>
  <c r="C313" i="5"/>
  <c r="T114" i="14"/>
  <c r="V268" i="14"/>
  <c r="V284" i="14" s="1"/>
  <c r="U265" i="14"/>
  <c r="U281" i="14" s="1"/>
  <c r="U423" i="14" s="1"/>
  <c r="R154" i="14"/>
  <c r="R269" i="14"/>
  <c r="R285" i="14" s="1"/>
  <c r="R332" i="14" s="1"/>
  <c r="BH227" i="14"/>
  <c r="BP446" i="14"/>
  <c r="N367" i="17"/>
  <c r="N431" i="17" s="1"/>
  <c r="P136" i="17"/>
  <c r="Q137" i="5" s="1"/>
  <c r="B167" i="17"/>
  <c r="B183" i="17" s="1"/>
  <c r="K136" i="17"/>
  <c r="L137" i="5" s="1"/>
  <c r="L136" i="5"/>
  <c r="B47" i="19"/>
  <c r="K198" i="31"/>
  <c r="K195" i="31"/>
  <c r="O116" i="31"/>
  <c r="S105" i="32"/>
  <c r="BP253" i="14"/>
  <c r="S236" i="14"/>
  <c r="I208" i="18"/>
  <c r="I81" i="18" s="1"/>
  <c r="I97" i="18" s="1"/>
  <c r="I113" i="18" s="1"/>
  <c r="M205" i="18"/>
  <c r="S133" i="31"/>
  <c r="S117" i="31"/>
  <c r="S113" i="31"/>
  <c r="Q95" i="32"/>
  <c r="S95" i="32"/>
  <c r="S99" i="32"/>
  <c r="Q100" i="32"/>
  <c r="H212" i="31"/>
  <c r="K205" i="18"/>
  <c r="K78" i="18" s="1"/>
  <c r="K221" i="18" s="1"/>
  <c r="J207" i="18"/>
  <c r="J80" i="18" s="1"/>
  <c r="J96" i="18" s="1"/>
  <c r="O34" i="19"/>
  <c r="O297" i="19" s="1"/>
  <c r="AE47" i="19"/>
  <c r="AB254" i="19"/>
  <c r="T120" i="31"/>
  <c r="L212" i="31"/>
  <c r="S101" i="32"/>
  <c r="U377" i="14"/>
  <c r="AL475" i="14"/>
  <c r="H36" i="32"/>
  <c r="H94" i="32" s="1"/>
  <c r="AK478" i="14"/>
  <c r="K35" i="32"/>
  <c r="AL480" i="14"/>
  <c r="M36" i="32"/>
  <c r="M94" i="32" s="1"/>
  <c r="S380" i="14"/>
  <c r="V273" i="14"/>
  <c r="V289" i="14" s="1"/>
  <c r="V336" i="14" s="1"/>
  <c r="W157" i="14"/>
  <c r="N356" i="17"/>
  <c r="N420" i="17" s="1"/>
  <c r="BC131" i="17"/>
  <c r="W82" i="17"/>
  <c r="X67" i="5"/>
  <c r="H79" i="17"/>
  <c r="I64" i="5"/>
  <c r="D74" i="17"/>
  <c r="E59" i="5"/>
  <c r="F205" i="18"/>
  <c r="F78" i="18" s="1"/>
  <c r="M206" i="18"/>
  <c r="M79" i="18" s="1"/>
  <c r="M95" i="18" s="1"/>
  <c r="M111" i="18" s="1"/>
  <c r="T115" i="31"/>
  <c r="O119" i="31"/>
  <c r="Q110" i="32"/>
  <c r="T381" i="14"/>
  <c r="V386" i="14"/>
  <c r="V36" i="14" s="1"/>
  <c r="V38" i="14" s="1"/>
  <c r="AK473" i="14"/>
  <c r="F35" i="32"/>
  <c r="F93" i="32" s="1"/>
  <c r="AK477" i="14"/>
  <c r="J35" i="32"/>
  <c r="J93" i="32" s="1"/>
  <c r="S480" i="14"/>
  <c r="AI480" i="14"/>
  <c r="M33" i="32"/>
  <c r="M91" i="32" s="1"/>
  <c r="W469" i="14"/>
  <c r="V477" i="14"/>
  <c r="AC481" i="14"/>
  <c r="AC46" i="14" s="1"/>
  <c r="AC48" i="14" s="1"/>
  <c r="AH481" i="14"/>
  <c r="AH46" i="14" s="1"/>
  <c r="AH48" i="14" s="1"/>
  <c r="Q477" i="14"/>
  <c r="R273" i="14"/>
  <c r="R289" i="14" s="1"/>
  <c r="R431" i="14" s="1"/>
  <c r="U280" i="14"/>
  <c r="BP445" i="14"/>
  <c r="N362" i="17"/>
  <c r="N426" i="17" s="1"/>
  <c r="H81" i="17"/>
  <c r="I66" i="5"/>
  <c r="I82" i="5" s="1"/>
  <c r="AC6" i="18"/>
  <c r="N34" i="19"/>
  <c r="N297" i="19" s="1"/>
  <c r="M34" i="19"/>
  <c r="M297" i="19" s="1"/>
  <c r="Z149" i="19"/>
  <c r="AB149" i="19" s="1"/>
  <c r="S110" i="31"/>
  <c r="Q97" i="32"/>
  <c r="B94" i="17"/>
  <c r="C95" i="5" s="1"/>
  <c r="U272" i="14"/>
  <c r="U288" i="14" s="1"/>
  <c r="U430" i="14" s="1"/>
  <c r="C137" i="17"/>
  <c r="F7" i="5"/>
  <c r="F8" i="5"/>
  <c r="AJ479" i="14"/>
  <c r="L34" i="32"/>
  <c r="U470" i="14"/>
  <c r="W478" i="14"/>
  <c r="V480" i="14"/>
  <c r="BP125" i="14"/>
  <c r="H70" i="31"/>
  <c r="X122" i="17"/>
  <c r="AX122" i="17" s="1"/>
  <c r="BP122" i="17" s="1"/>
  <c r="Y138" i="5"/>
  <c r="W76" i="17"/>
  <c r="X61" i="5"/>
  <c r="D78" i="17"/>
  <c r="E63" i="5"/>
  <c r="D76" i="17"/>
  <c r="E61" i="5"/>
  <c r="T206" i="18"/>
  <c r="T79" i="18" s="1"/>
  <c r="T95" i="18" s="1"/>
  <c r="T111" i="18" s="1"/>
  <c r="AB57" i="18"/>
  <c r="B55" i="19"/>
  <c r="H195" i="31"/>
  <c r="O131" i="31"/>
  <c r="R121" i="31"/>
  <c r="O121" i="31"/>
  <c r="S98" i="32"/>
  <c r="Q104" i="32"/>
  <c r="G76" i="17"/>
  <c r="H61" i="5"/>
  <c r="T109" i="31"/>
  <c r="AL478" i="14"/>
  <c r="K36" i="32"/>
  <c r="G77" i="17"/>
  <c r="AJ480" i="14"/>
  <c r="M34" i="32"/>
  <c r="M92" i="32" s="1"/>
  <c r="AI474" i="14"/>
  <c r="G33" i="32"/>
  <c r="G91" i="32" s="1"/>
  <c r="Y470" i="14"/>
  <c r="AI478" i="14"/>
  <c r="K33" i="32"/>
  <c r="R375" i="14"/>
  <c r="AK469" i="14"/>
  <c r="B35" i="32"/>
  <c r="W471" i="14"/>
  <c r="AK471" i="14"/>
  <c r="D35" i="32"/>
  <c r="D93" i="32" s="1"/>
  <c r="U384" i="14"/>
  <c r="U153" i="14"/>
  <c r="BP442" i="14"/>
  <c r="B267" i="17"/>
  <c r="AB310" i="17"/>
  <c r="B263" i="17"/>
  <c r="C80" i="17"/>
  <c r="D65" i="5"/>
  <c r="D81" i="5" s="1"/>
  <c r="AA198" i="17"/>
  <c r="AC198" i="17" s="1"/>
  <c r="D83" i="17"/>
  <c r="E68" i="5"/>
  <c r="K206" i="18"/>
  <c r="K79" i="18" s="1"/>
  <c r="K95" i="18" s="1"/>
  <c r="K111" i="18" s="1"/>
  <c r="V206" i="18"/>
  <c r="V79" i="18" s="1"/>
  <c r="V95" i="18" s="1"/>
  <c r="V111" i="18" s="1"/>
  <c r="B261" i="19"/>
  <c r="C148" i="19"/>
  <c r="Z263" i="19"/>
  <c r="AB263" i="19" s="1"/>
  <c r="T130" i="31"/>
  <c r="S114" i="32"/>
  <c r="Q118" i="32"/>
  <c r="B87" i="17"/>
  <c r="C88" i="5" s="1"/>
  <c r="AH166" i="14"/>
  <c r="AH13" i="14"/>
  <c r="AH17" i="14" s="1"/>
  <c r="AI479" i="14"/>
  <c r="L33" i="32"/>
  <c r="L91" i="32" s="1"/>
  <c r="AO69" i="5"/>
  <c r="X470" i="14"/>
  <c r="U474" i="14"/>
  <c r="U480" i="14"/>
  <c r="AJ473" i="14"/>
  <c r="F34" i="32"/>
  <c r="F92" i="32" s="1"/>
  <c r="V473" i="14"/>
  <c r="AA284" i="14"/>
  <c r="S156" i="14"/>
  <c r="I271" i="17"/>
  <c r="O136" i="17"/>
  <c r="P137" i="5" s="1"/>
  <c r="O176" i="17"/>
  <c r="W80" i="17"/>
  <c r="X65" i="5"/>
  <c r="B74" i="17"/>
  <c r="C59" i="5"/>
  <c r="D205" i="18"/>
  <c r="AB151" i="18"/>
  <c r="S124" i="31"/>
  <c r="Q111" i="32"/>
  <c r="N108" i="32"/>
  <c r="Q101" i="32"/>
  <c r="F138" i="17"/>
  <c r="G138" i="5"/>
  <c r="S267" i="14"/>
  <c r="S283" i="14" s="1"/>
  <c r="T477" i="14"/>
  <c r="AL469" i="14"/>
  <c r="B36" i="32"/>
  <c r="AL474" i="14"/>
  <c r="G36" i="32"/>
  <c r="G94" i="32" s="1"/>
  <c r="AI471" i="14"/>
  <c r="D33" i="32"/>
  <c r="D91" i="32" s="1"/>
  <c r="AN291" i="14"/>
  <c r="AN26" i="14" s="1"/>
  <c r="AN28" i="14" s="1"/>
  <c r="AN30" i="14" s="1"/>
  <c r="R232" i="14"/>
  <c r="W161" i="14"/>
  <c r="Q158" i="14"/>
  <c r="C218" i="17"/>
  <c r="O172" i="17"/>
  <c r="BC115" i="17"/>
  <c r="C82" i="17"/>
  <c r="D67" i="5"/>
  <c r="D84" i="5" s="1"/>
  <c r="B81" i="17"/>
  <c r="C66" i="5"/>
  <c r="S205" i="18"/>
  <c r="S78" i="18" s="1"/>
  <c r="S221" i="18" s="1"/>
  <c r="V34" i="19"/>
  <c r="V37" i="19" s="1"/>
  <c r="T110" i="31"/>
  <c r="J198" i="31"/>
  <c r="S125" i="31"/>
  <c r="R118" i="31"/>
  <c r="P106" i="32"/>
  <c r="N112" i="32"/>
  <c r="N117" i="32"/>
  <c r="P102" i="32"/>
  <c r="N102" i="32"/>
  <c r="P101" i="32"/>
  <c r="N101" i="32"/>
  <c r="P100" i="32"/>
  <c r="N100" i="32"/>
  <c r="R103" i="32"/>
  <c r="P96" i="32"/>
  <c r="N96" i="32"/>
  <c r="N99" i="32"/>
  <c r="P107" i="32"/>
  <c r="N107" i="32"/>
  <c r="P105" i="32"/>
  <c r="N105" i="32"/>
  <c r="R114" i="32"/>
  <c r="P104" i="32"/>
  <c r="N104" i="32"/>
  <c r="N95" i="32"/>
  <c r="N106" i="32"/>
  <c r="P115" i="32"/>
  <c r="N115" i="32"/>
  <c r="N110" i="32"/>
  <c r="P109" i="32"/>
  <c r="N109" i="32"/>
  <c r="P113" i="32"/>
  <c r="N113" i="32"/>
  <c r="N114" i="32"/>
  <c r="P114" i="32"/>
  <c r="N111" i="32"/>
  <c r="R135" i="31"/>
  <c r="Q121" i="31"/>
  <c r="Q116" i="31"/>
  <c r="V131" i="31"/>
  <c r="T128" i="31"/>
  <c r="S128" i="31"/>
  <c r="R132" i="31"/>
  <c r="O125" i="31"/>
  <c r="O113" i="31"/>
  <c r="Q137" i="31"/>
  <c r="O137" i="31"/>
  <c r="Q128" i="31"/>
  <c r="O128" i="31"/>
  <c r="S119" i="31"/>
  <c r="T111" i="31"/>
  <c r="R125" i="31"/>
  <c r="J194" i="31"/>
  <c r="R130" i="31"/>
  <c r="C199" i="31"/>
  <c r="C197" i="31"/>
  <c r="C200" i="31"/>
  <c r="O114" i="31"/>
  <c r="C198" i="31"/>
  <c r="Q108" i="31"/>
  <c r="O108" i="31"/>
  <c r="S129" i="31"/>
  <c r="Q120" i="31"/>
  <c r="O120" i="31"/>
  <c r="R129" i="31"/>
  <c r="Q132" i="31"/>
  <c r="O132" i="31"/>
  <c r="T113" i="31"/>
  <c r="Q129" i="31"/>
  <c r="O129" i="31"/>
  <c r="S115" i="31"/>
  <c r="S108" i="31"/>
  <c r="E198" i="31"/>
  <c r="T133" i="31"/>
  <c r="O107" i="31"/>
  <c r="T136" i="31"/>
  <c r="Q123" i="31"/>
  <c r="O123" i="31"/>
  <c r="Q124" i="31"/>
  <c r="O124" i="31"/>
  <c r="O135" i="31"/>
  <c r="Q130" i="31"/>
  <c r="F194" i="31"/>
  <c r="F196" i="31" s="1"/>
  <c r="S136" i="31"/>
  <c r="N194" i="31"/>
  <c r="R110" i="31"/>
  <c r="R133" i="31"/>
  <c r="O117" i="31"/>
  <c r="F195" i="31"/>
  <c r="Q133" i="31"/>
  <c r="O133" i="31"/>
  <c r="K194" i="31"/>
  <c r="Q134" i="31"/>
  <c r="O134" i="31"/>
  <c r="O122" i="31"/>
  <c r="Q111" i="31"/>
  <c r="O111" i="31"/>
  <c r="W22" i="19"/>
  <c r="Z130" i="19"/>
  <c r="AA126" i="19"/>
  <c r="AA132" i="19"/>
  <c r="Z132" i="19"/>
  <c r="B130" i="19"/>
  <c r="AB126" i="19"/>
  <c r="B135" i="19"/>
  <c r="AB129" i="19"/>
  <c r="B131" i="19"/>
  <c r="Z133" i="19"/>
  <c r="Z131" i="19"/>
  <c r="B134" i="19"/>
  <c r="Z136" i="19"/>
  <c r="AA129" i="19"/>
  <c r="AC129" i="19" s="1"/>
  <c r="AA127" i="19"/>
  <c r="AC127" i="19" s="1"/>
  <c r="AA130" i="19"/>
  <c r="AA135" i="19"/>
  <c r="B136" i="19"/>
  <c r="B126" i="19"/>
  <c r="AB128" i="19"/>
  <c r="B132" i="19"/>
  <c r="Z134" i="19"/>
  <c r="AA136" i="19"/>
  <c r="B128" i="19"/>
  <c r="B127" i="19"/>
  <c r="Z135" i="19"/>
  <c r="AA134" i="19"/>
  <c r="W302" i="19"/>
  <c r="J38" i="19"/>
  <c r="J34" i="19" s="1"/>
  <c r="C269" i="19"/>
  <c r="AD5" i="19"/>
  <c r="Z175" i="19"/>
  <c r="I177" i="19"/>
  <c r="R302" i="19"/>
  <c r="X297" i="19"/>
  <c r="X37" i="19"/>
  <c r="V25" i="19"/>
  <c r="AB142" i="19"/>
  <c r="AA144" i="19"/>
  <c r="AC144" i="19" s="1"/>
  <c r="B143" i="19"/>
  <c r="Z152" i="19"/>
  <c r="B147" i="19"/>
  <c r="Z150" i="19"/>
  <c r="AA147" i="19"/>
  <c r="B152" i="19"/>
  <c r="B142" i="19"/>
  <c r="AA145" i="19"/>
  <c r="AC145" i="19" s="1"/>
  <c r="AA148" i="19"/>
  <c r="Z147" i="19"/>
  <c r="Z148" i="19"/>
  <c r="B153" i="19"/>
  <c r="B145" i="19"/>
  <c r="B150" i="19"/>
  <c r="AB143" i="19"/>
  <c r="B148" i="19"/>
  <c r="B149" i="19"/>
  <c r="B151" i="19"/>
  <c r="B144" i="19"/>
  <c r="AB144" i="19"/>
  <c r="AA152" i="19"/>
  <c r="AA149" i="19"/>
  <c r="AB145" i="19"/>
  <c r="AA150" i="19"/>
  <c r="AA133" i="19"/>
  <c r="AA131" i="19"/>
  <c r="H177" i="19"/>
  <c r="AA276" i="19"/>
  <c r="AA272" i="19"/>
  <c r="AA274" i="19"/>
  <c r="AA269" i="19"/>
  <c r="AA278" i="19"/>
  <c r="AA273" i="19"/>
  <c r="AA279" i="19"/>
  <c r="AA271" i="19"/>
  <c r="AA275" i="19"/>
  <c r="AA277" i="19"/>
  <c r="AA270" i="19"/>
  <c r="C276" i="19"/>
  <c r="AA142" i="19"/>
  <c r="I303" i="19"/>
  <c r="C286" i="19"/>
  <c r="C293" i="19"/>
  <c r="C289" i="19"/>
  <c r="C288" i="19"/>
  <c r="C295" i="19"/>
  <c r="C285" i="19"/>
  <c r="C292" i="19"/>
  <c r="C294" i="19"/>
  <c r="C291" i="19"/>
  <c r="C290" i="19"/>
  <c r="C287" i="19"/>
  <c r="C296" i="19"/>
  <c r="B137" i="19"/>
  <c r="C175" i="19"/>
  <c r="AA303" i="19"/>
  <c r="W175" i="19"/>
  <c r="G37" i="19"/>
  <c r="G297" i="19"/>
  <c r="Y9" i="19"/>
  <c r="Y10" i="19" s="1"/>
  <c r="Y14" i="19" s="1"/>
  <c r="AA49" i="19"/>
  <c r="AC49" i="19" s="1"/>
  <c r="AA53" i="19"/>
  <c r="AB47" i="19"/>
  <c r="E303" i="19"/>
  <c r="AB127" i="19"/>
  <c r="E179" i="19"/>
  <c r="AB53" i="19"/>
  <c r="C275" i="19"/>
  <c r="S178" i="19"/>
  <c r="I297" i="19"/>
  <c r="I37" i="19"/>
  <c r="AA128" i="19"/>
  <c r="AC128" i="19" s="1"/>
  <c r="Q303" i="19"/>
  <c r="G175" i="19"/>
  <c r="D205" i="19"/>
  <c r="C274" i="19"/>
  <c r="C271" i="19"/>
  <c r="C66" i="19"/>
  <c r="E65" i="19"/>
  <c r="D72" i="19"/>
  <c r="D67" i="19"/>
  <c r="Z50" i="19"/>
  <c r="C151" i="19"/>
  <c r="C147" i="19"/>
  <c r="C150" i="19"/>
  <c r="L25" i="19"/>
  <c r="C279" i="19"/>
  <c r="D62" i="19"/>
  <c r="D65" i="19"/>
  <c r="B277" i="19"/>
  <c r="Z54" i="19"/>
  <c r="C145" i="19"/>
  <c r="AB64" i="19"/>
  <c r="C280" i="19"/>
  <c r="M305" i="19"/>
  <c r="F175" i="19"/>
  <c r="P176" i="19"/>
  <c r="D179" i="19"/>
  <c r="C273" i="19"/>
  <c r="AA48" i="19"/>
  <c r="AC48" i="19" s="1"/>
  <c r="Z56" i="19"/>
  <c r="D71" i="19"/>
  <c r="P34" i="19"/>
  <c r="H37" i="19"/>
  <c r="H297" i="19"/>
  <c r="B278" i="19"/>
  <c r="L22" i="19"/>
  <c r="C136" i="19"/>
  <c r="C130" i="19"/>
  <c r="C129" i="19"/>
  <c r="R175" i="19"/>
  <c r="C133" i="19"/>
  <c r="U303" i="19"/>
  <c r="B274" i="19"/>
  <c r="C255" i="19"/>
  <c r="C69" i="19"/>
  <c r="C134" i="19"/>
  <c r="B275" i="19"/>
  <c r="C128" i="19"/>
  <c r="AB6" i="19"/>
  <c r="AB8" i="19" s="1"/>
  <c r="AB10" i="19" s="1"/>
  <c r="AB14" i="19" s="1"/>
  <c r="AB13" i="19" s="1"/>
  <c r="AA54" i="19"/>
  <c r="AB48" i="19"/>
  <c r="V176" i="19"/>
  <c r="D73" i="19"/>
  <c r="E73" i="19"/>
  <c r="B280" i="19"/>
  <c r="C263" i="19"/>
  <c r="AB46" i="19"/>
  <c r="E62" i="19"/>
  <c r="C47" i="19"/>
  <c r="K9" i="19"/>
  <c r="K10" i="19" s="1"/>
  <c r="K14" i="19" s="1"/>
  <c r="B52" i="19"/>
  <c r="B48" i="19"/>
  <c r="B51" i="19"/>
  <c r="C68" i="19"/>
  <c r="AA55" i="19"/>
  <c r="Z52" i="19"/>
  <c r="N303" i="19"/>
  <c r="B272" i="19"/>
  <c r="E38" i="19"/>
  <c r="E34" i="19" s="1"/>
  <c r="B279" i="19"/>
  <c r="D302" i="19"/>
  <c r="K302" i="19"/>
  <c r="B273" i="19"/>
  <c r="B56" i="19"/>
  <c r="C146" i="19"/>
  <c r="C51" i="19"/>
  <c r="E66" i="19"/>
  <c r="AA47" i="19"/>
  <c r="AC47" i="19" s="1"/>
  <c r="AA52" i="19"/>
  <c r="AA68" i="19"/>
  <c r="AA51" i="19"/>
  <c r="X305" i="19"/>
  <c r="AB65" i="19"/>
  <c r="O303" i="19"/>
  <c r="AB71" i="19"/>
  <c r="C132" i="19"/>
  <c r="P303" i="19"/>
  <c r="AB175" i="19"/>
  <c r="AA175" i="19"/>
  <c r="B253" i="19"/>
  <c r="B50" i="19"/>
  <c r="N177" i="19"/>
  <c r="M177" i="19"/>
  <c r="C46" i="19"/>
  <c r="AC5" i="19"/>
  <c r="Z260" i="19"/>
  <c r="Z276" i="19"/>
  <c r="Z274" i="19"/>
  <c r="Z275" i="19"/>
  <c r="Z279" i="19"/>
  <c r="Z278" i="19"/>
  <c r="Z277" i="19"/>
  <c r="Z273" i="19"/>
  <c r="AA46" i="19"/>
  <c r="Z66" i="19"/>
  <c r="AA253" i="19"/>
  <c r="AC70" i="19"/>
  <c r="AC249" i="19"/>
  <c r="AC31" i="19"/>
  <c r="AC33" i="19" s="1"/>
  <c r="AC39" i="19" s="1"/>
  <c r="AC38" i="19" s="1"/>
  <c r="AC281" i="19" s="1"/>
  <c r="C56" i="19"/>
  <c r="Z258" i="19"/>
  <c r="AA56" i="19"/>
  <c r="Z72" i="19"/>
  <c r="AA260" i="19"/>
  <c r="B57" i="19"/>
  <c r="Y302" i="19"/>
  <c r="L12" i="19"/>
  <c r="C73" i="19"/>
  <c r="C72" i="19"/>
  <c r="C71" i="19"/>
  <c r="C67" i="19"/>
  <c r="C64" i="19"/>
  <c r="B72" i="19"/>
  <c r="U175" i="19"/>
  <c r="B257" i="19"/>
  <c r="X175" i="19"/>
  <c r="C53" i="19"/>
  <c r="Z257" i="19"/>
  <c r="J175" i="19"/>
  <c r="AB49" i="19"/>
  <c r="B54" i="19"/>
  <c r="C62" i="19"/>
  <c r="B255" i="19"/>
  <c r="B254" i="19"/>
  <c r="B264" i="19"/>
  <c r="B258" i="19"/>
  <c r="K32" i="19"/>
  <c r="K33" i="19" s="1"/>
  <c r="K39" i="19" s="1"/>
  <c r="K34" i="19" s="1"/>
  <c r="Z259" i="19"/>
  <c r="B276" i="19"/>
  <c r="B286" i="19"/>
  <c r="B293" i="19"/>
  <c r="B288" i="19"/>
  <c r="B295" i="19"/>
  <c r="B285" i="19"/>
  <c r="B292" i="19"/>
  <c r="B294" i="19"/>
  <c r="B290" i="19"/>
  <c r="B296" i="19"/>
  <c r="B291" i="19"/>
  <c r="B289" i="19"/>
  <c r="B287" i="19"/>
  <c r="AA256" i="19"/>
  <c r="AC256" i="19" s="1"/>
  <c r="V304" i="19"/>
  <c r="S303" i="19"/>
  <c r="B270" i="19"/>
  <c r="C70" i="19"/>
  <c r="AB302" i="19"/>
  <c r="B262" i="19"/>
  <c r="C50" i="19"/>
  <c r="AC175" i="19"/>
  <c r="B259" i="19"/>
  <c r="K175" i="19"/>
  <c r="AC303" i="19"/>
  <c r="G302" i="19"/>
  <c r="B71" i="19"/>
  <c r="AA63" i="19"/>
  <c r="AC63" i="19" s="1"/>
  <c r="B304" i="19"/>
  <c r="AA261" i="19"/>
  <c r="Q176" i="19"/>
  <c r="J306" i="19"/>
  <c r="F302" i="19"/>
  <c r="B263" i="19"/>
  <c r="L305" i="19"/>
  <c r="L9" i="19"/>
  <c r="L10" i="19" s="1"/>
  <c r="L14" i="19" s="1"/>
  <c r="C57" i="19"/>
  <c r="C48" i="19"/>
  <c r="C52" i="19"/>
  <c r="Z205" i="19"/>
  <c r="T25" i="19"/>
  <c r="B146" i="19"/>
  <c r="Z146" i="19"/>
  <c r="B49" i="19"/>
  <c r="B64" i="19"/>
  <c r="AA71" i="19"/>
  <c r="AC71" i="19" s="1"/>
  <c r="AA257" i="19"/>
  <c r="T32" i="19"/>
  <c r="T33" i="19" s="1"/>
  <c r="T39" i="19" s="1"/>
  <c r="T34" i="19" s="1"/>
  <c r="Z262" i="19"/>
  <c r="B269" i="19"/>
  <c r="C278" i="19"/>
  <c r="C272" i="19"/>
  <c r="F38" i="19"/>
  <c r="F34" i="19" s="1"/>
  <c r="C277" i="19"/>
  <c r="AB62" i="19"/>
  <c r="AB249" i="19"/>
  <c r="AB31" i="19"/>
  <c r="AB33" i="19" s="1"/>
  <c r="AB39" i="19" s="1"/>
  <c r="AB38" i="19" s="1"/>
  <c r="AB281" i="19" s="1"/>
  <c r="B256" i="19"/>
  <c r="Y175" i="19"/>
  <c r="B175" i="19"/>
  <c r="AA255" i="19"/>
  <c r="AC255" i="19" s="1"/>
  <c r="B73" i="19"/>
  <c r="L177" i="19"/>
  <c r="D293" i="19"/>
  <c r="D289" i="19"/>
  <c r="D285" i="19"/>
  <c r="D295" i="19"/>
  <c r="D292" i="19"/>
  <c r="D294" i="19"/>
  <c r="D288" i="19"/>
  <c r="D291" i="19"/>
  <c r="D290" i="19"/>
  <c r="D286" i="19"/>
  <c r="D296" i="19"/>
  <c r="D287" i="19"/>
  <c r="B53" i="19"/>
  <c r="C131" i="19"/>
  <c r="C55" i="19"/>
  <c r="T175" i="19"/>
  <c r="C256" i="19"/>
  <c r="L32" i="19"/>
  <c r="L33" i="19" s="1"/>
  <c r="L39" i="19" s="1"/>
  <c r="L34" i="19" s="1"/>
  <c r="C254" i="19"/>
  <c r="C264" i="19"/>
  <c r="C261" i="19"/>
  <c r="AA143" i="19"/>
  <c r="AC143" i="19" s="1"/>
  <c r="AA146" i="19"/>
  <c r="U25" i="19"/>
  <c r="T303" i="19"/>
  <c r="H302" i="19"/>
  <c r="O175" i="19"/>
  <c r="Z302" i="19"/>
  <c r="N12" i="19"/>
  <c r="E71" i="19"/>
  <c r="E63" i="19"/>
  <c r="D68" i="19"/>
  <c r="D63" i="19"/>
  <c r="E68" i="19"/>
  <c r="E64" i="19"/>
  <c r="U9" i="19"/>
  <c r="U10" i="19" s="1"/>
  <c r="U14" i="19" s="1"/>
  <c r="AA50" i="19"/>
  <c r="AA67" i="19"/>
  <c r="AA259" i="19"/>
  <c r="C63" i="19"/>
  <c r="C303" i="19"/>
  <c r="AE51" i="19"/>
  <c r="AA206" i="18"/>
  <c r="AA303" i="18"/>
  <c r="M177" i="18"/>
  <c r="AC304" i="18"/>
  <c r="V78" i="18"/>
  <c r="V221" i="18" s="1"/>
  <c r="K81" i="18"/>
  <c r="K97" i="18" s="1"/>
  <c r="K113" i="18" s="1"/>
  <c r="T78" i="18"/>
  <c r="O176" i="18"/>
  <c r="AC142" i="18"/>
  <c r="K175" i="18"/>
  <c r="X78" i="18"/>
  <c r="E176" i="18"/>
  <c r="AB205" i="18"/>
  <c r="Z206" i="18"/>
  <c r="N304" i="18"/>
  <c r="G303" i="18"/>
  <c r="G206" i="18"/>
  <c r="B78" i="18"/>
  <c r="B221" i="18" s="1"/>
  <c r="W79" i="18"/>
  <c r="W95" i="18" s="1"/>
  <c r="Q79" i="18"/>
  <c r="Q95" i="18" s="1"/>
  <c r="Q111" i="18" s="1"/>
  <c r="R79" i="18"/>
  <c r="R95" i="18" s="1"/>
  <c r="R111" i="18" s="1"/>
  <c r="N79" i="18"/>
  <c r="N95" i="18" s="1"/>
  <c r="N111" i="18" s="1"/>
  <c r="N175" i="18"/>
  <c r="K306" i="18"/>
  <c r="K209" i="18"/>
  <c r="D78" i="18"/>
  <c r="D221" i="18" s="1"/>
  <c r="AC144" i="18"/>
  <c r="AB152" i="18"/>
  <c r="M78" i="18"/>
  <c r="J177" i="18"/>
  <c r="P78" i="18"/>
  <c r="P221" i="18" s="1"/>
  <c r="AC152" i="18"/>
  <c r="Y179" i="18"/>
  <c r="AB278" i="18"/>
  <c r="AC205" i="18" s="1"/>
  <c r="U206" i="18"/>
  <c r="D176" i="18"/>
  <c r="AC146" i="18"/>
  <c r="P302" i="18"/>
  <c r="L302" i="18"/>
  <c r="L205" i="18"/>
  <c r="B206" i="18"/>
  <c r="B303" i="18"/>
  <c r="AC264" i="18"/>
  <c r="L175" i="18"/>
  <c r="AB150" i="18"/>
  <c r="J79" i="18"/>
  <c r="J95" i="18" s="1"/>
  <c r="W303" i="18"/>
  <c r="U303" i="18"/>
  <c r="AC147" i="18"/>
  <c r="AC273" i="18"/>
  <c r="B176" i="18"/>
  <c r="O205" i="18"/>
  <c r="U177" i="18"/>
  <c r="Y78" i="18"/>
  <c r="R303" i="18"/>
  <c r="H302" i="18"/>
  <c r="H205" i="18"/>
  <c r="P178" i="18"/>
  <c r="S175" i="18"/>
  <c r="AC179" i="18"/>
  <c r="W205" i="18"/>
  <c r="Q205" i="18"/>
  <c r="AC274" i="18"/>
  <c r="C302" i="18"/>
  <c r="X176" i="18"/>
  <c r="AC275" i="18"/>
  <c r="AC151" i="18"/>
  <c r="W25" i="18"/>
  <c r="AC145" i="18"/>
  <c r="AC272" i="18"/>
  <c r="AC150" i="18"/>
  <c r="I80" i="18"/>
  <c r="I96" i="18" s="1"/>
  <c r="T175" i="18"/>
  <c r="I78" i="18"/>
  <c r="AB179" i="18"/>
  <c r="W182" i="18"/>
  <c r="AC148" i="18"/>
  <c r="AC269" i="18"/>
  <c r="AA176" i="18"/>
  <c r="N80" i="18"/>
  <c r="N96" i="18" s="1"/>
  <c r="N112" i="18" s="1"/>
  <c r="I79" i="18"/>
  <c r="I95" i="18" s="1"/>
  <c r="C78" i="18"/>
  <c r="C221" i="18" s="1"/>
  <c r="Q176" i="18"/>
  <c r="AA205" i="18"/>
  <c r="N205" i="18"/>
  <c r="Q303" i="18"/>
  <c r="I177" i="18"/>
  <c r="R205" i="18"/>
  <c r="G178" i="18"/>
  <c r="K80" i="18"/>
  <c r="K96" i="18" s="1"/>
  <c r="K112" i="18" s="1"/>
  <c r="O302" i="18"/>
  <c r="F302" i="18"/>
  <c r="Y302" i="18"/>
  <c r="AC276" i="18"/>
  <c r="J94" i="18"/>
  <c r="U78" i="18"/>
  <c r="U221" i="18" s="1"/>
  <c r="AC143" i="18"/>
  <c r="H177" i="18"/>
  <c r="C176" i="18"/>
  <c r="G205" i="18"/>
  <c r="D302" i="18"/>
  <c r="J209" i="18"/>
  <c r="J306" i="18"/>
  <c r="Z78" i="18"/>
  <c r="Z221" i="18" s="1"/>
  <c r="AB304" i="18"/>
  <c r="I306" i="18"/>
  <c r="I209" i="18"/>
  <c r="S302" i="18"/>
  <c r="AC277" i="18"/>
  <c r="V177" i="18"/>
  <c r="AB277" i="18"/>
  <c r="T303" i="18"/>
  <c r="AB279" i="18"/>
  <c r="AC206" i="18" s="1"/>
  <c r="Z305" i="18"/>
  <c r="M305" i="18"/>
  <c r="M208" i="18"/>
  <c r="Z176" i="18"/>
  <c r="R175" i="18"/>
  <c r="V303" i="18"/>
  <c r="F176" i="18"/>
  <c r="AC270" i="18"/>
  <c r="F345" i="17"/>
  <c r="K249" i="17"/>
  <c r="E345" i="17"/>
  <c r="D250" i="17"/>
  <c r="J420" i="17"/>
  <c r="Z393" i="17"/>
  <c r="AC404" i="17"/>
  <c r="Z392" i="17"/>
  <c r="S248" i="17"/>
  <c r="I343" i="17"/>
  <c r="P431" i="17"/>
  <c r="AA311" i="17"/>
  <c r="AA314" i="17"/>
  <c r="AA309" i="17"/>
  <c r="U37" i="17"/>
  <c r="Z319" i="17"/>
  <c r="AA315" i="17"/>
  <c r="AA318" i="17"/>
  <c r="Z315" i="17"/>
  <c r="AA310" i="17"/>
  <c r="AA316" i="17"/>
  <c r="Z316" i="17"/>
  <c r="Z394" i="17"/>
  <c r="O137" i="17"/>
  <c r="P138" i="5" s="1"/>
  <c r="X250" i="17"/>
  <c r="T249" i="17"/>
  <c r="BE123" i="17"/>
  <c r="AE132" i="17"/>
  <c r="K364" i="17"/>
  <c r="K365" i="17"/>
  <c r="K363" i="17"/>
  <c r="K358" i="17"/>
  <c r="K359" i="17"/>
  <c r="K357" i="17"/>
  <c r="K366" i="17"/>
  <c r="K360" i="17"/>
  <c r="K356" i="17"/>
  <c r="K361" i="17"/>
  <c r="Z317" i="17"/>
  <c r="H24" i="17"/>
  <c r="H25" i="17" s="1"/>
  <c r="C201" i="17"/>
  <c r="B204" i="17"/>
  <c r="D200" i="17"/>
  <c r="D199" i="17"/>
  <c r="C198" i="17"/>
  <c r="B201" i="17"/>
  <c r="B202" i="17"/>
  <c r="C200" i="17"/>
  <c r="B203" i="17"/>
  <c r="C204" i="17"/>
  <c r="D198" i="17"/>
  <c r="C206" i="17"/>
  <c r="B205" i="17"/>
  <c r="C202" i="17"/>
  <c r="B199" i="17"/>
  <c r="C199" i="17"/>
  <c r="B207" i="17"/>
  <c r="B198" i="17"/>
  <c r="B200" i="17"/>
  <c r="B206" i="17"/>
  <c r="Z247" i="17"/>
  <c r="H420" i="17"/>
  <c r="J67" i="17"/>
  <c r="K68" i="5" s="1"/>
  <c r="X427" i="17"/>
  <c r="L137" i="17"/>
  <c r="M138" i="5" s="1"/>
  <c r="M426" i="17"/>
  <c r="R138" i="17"/>
  <c r="S139" i="5" s="1"/>
  <c r="S271" i="17"/>
  <c r="S270" i="17"/>
  <c r="S264" i="17"/>
  <c r="S262" i="17"/>
  <c r="S326" i="17" s="1"/>
  <c r="S269" i="17"/>
  <c r="S261" i="17"/>
  <c r="S267" i="17"/>
  <c r="S268" i="17"/>
  <c r="S263" i="17"/>
  <c r="S266" i="17"/>
  <c r="S265" i="17"/>
  <c r="S272" i="17"/>
  <c r="B208" i="17"/>
  <c r="M249" i="17"/>
  <c r="V66" i="17"/>
  <c r="W67" i="5" s="1"/>
  <c r="H326" i="17"/>
  <c r="U270" i="17"/>
  <c r="U269" i="17"/>
  <c r="U264" i="17"/>
  <c r="U265" i="17"/>
  <c r="U266" i="17"/>
  <c r="U268" i="17"/>
  <c r="U267" i="17"/>
  <c r="U272" i="17"/>
  <c r="U262" i="17"/>
  <c r="U271" i="17"/>
  <c r="U263" i="17"/>
  <c r="AB294" i="17"/>
  <c r="V34" i="17"/>
  <c r="V35" i="17" s="1"/>
  <c r="AA302" i="17"/>
  <c r="Z302" i="17"/>
  <c r="AA293" i="17"/>
  <c r="AA295" i="17"/>
  <c r="AA300" i="17"/>
  <c r="Z299" i="17"/>
  <c r="AB293" i="17"/>
  <c r="Z300" i="17"/>
  <c r="AA294" i="17"/>
  <c r="AA296" i="17"/>
  <c r="Z298" i="17"/>
  <c r="AA298" i="17"/>
  <c r="Z303" i="17"/>
  <c r="Z301" i="17"/>
  <c r="AA299" i="17"/>
  <c r="AB296" i="17"/>
  <c r="AA297" i="17"/>
  <c r="AA301" i="17"/>
  <c r="AB295" i="17"/>
  <c r="Z297" i="17"/>
  <c r="W249" i="17"/>
  <c r="B344" i="17"/>
  <c r="X424" i="17"/>
  <c r="Z422" i="17"/>
  <c r="C344" i="17"/>
  <c r="P327" i="17"/>
  <c r="U325" i="17"/>
  <c r="K362" i="17"/>
  <c r="S343" i="17"/>
  <c r="F122" i="17"/>
  <c r="AB11" i="17"/>
  <c r="AB12" i="17" s="1"/>
  <c r="AB17" i="17" s="1"/>
  <c r="AG91" i="17"/>
  <c r="AG89" i="17"/>
  <c r="O344" i="17"/>
  <c r="K367" i="17"/>
  <c r="C300" i="17"/>
  <c r="K325" i="17"/>
  <c r="U249" i="17"/>
  <c r="BA120" i="17"/>
  <c r="AJ120" i="17"/>
  <c r="N427" i="17"/>
  <c r="H16" i="17"/>
  <c r="B109" i="17"/>
  <c r="C110" i="5" s="1"/>
  <c r="B108" i="17"/>
  <c r="C109" i="5" s="1"/>
  <c r="B110" i="17"/>
  <c r="C111" i="5" s="1"/>
  <c r="B111" i="17"/>
  <c r="C112" i="5" s="1"/>
  <c r="C110" i="17"/>
  <c r="D111" i="5" s="1"/>
  <c r="B103" i="17"/>
  <c r="C104" i="5" s="1"/>
  <c r="C111" i="17"/>
  <c r="D112" i="5" s="1"/>
  <c r="C103" i="17"/>
  <c r="D104" i="5" s="1"/>
  <c r="C108" i="17"/>
  <c r="D109" i="5" s="1"/>
  <c r="B107" i="17"/>
  <c r="C108" i="5" s="1"/>
  <c r="B113" i="17"/>
  <c r="C114" i="5" s="1"/>
  <c r="C112" i="17"/>
  <c r="D113" i="5" s="1"/>
  <c r="B106" i="17"/>
  <c r="C107" i="5" s="1"/>
  <c r="C113" i="17"/>
  <c r="D114" i="5" s="1"/>
  <c r="B112" i="17"/>
  <c r="C113" i="5" s="1"/>
  <c r="AJ124" i="17"/>
  <c r="AZ124" i="17"/>
  <c r="AA312" i="17"/>
  <c r="D295" i="17"/>
  <c r="AC216" i="17"/>
  <c r="G173" i="17"/>
  <c r="G189" i="17" s="1"/>
  <c r="G171" i="17"/>
  <c r="G187" i="17" s="1"/>
  <c r="G166" i="17"/>
  <c r="G176" i="17"/>
  <c r="G192" i="17" s="1"/>
  <c r="G167" i="17"/>
  <c r="G172" i="17"/>
  <c r="G188" i="17" s="1"/>
  <c r="G174" i="17"/>
  <c r="G190" i="17" s="1"/>
  <c r="G177" i="17"/>
  <c r="G193" i="17" s="1"/>
  <c r="G170" i="17"/>
  <c r="G186" i="17" s="1"/>
  <c r="G175" i="17"/>
  <c r="G191" i="17" s="1"/>
  <c r="G169" i="17"/>
  <c r="G185" i="17" s="1"/>
  <c r="J60" i="17"/>
  <c r="C247" i="17"/>
  <c r="J248" i="17"/>
  <c r="D72" i="17"/>
  <c r="D68" i="17"/>
  <c r="D119" i="17"/>
  <c r="D183" i="17"/>
  <c r="P250" i="17"/>
  <c r="G272" i="17"/>
  <c r="G268" i="17"/>
  <c r="G261" i="17"/>
  <c r="G266" i="17"/>
  <c r="G271" i="17"/>
  <c r="G267" i="17"/>
  <c r="G264" i="17"/>
  <c r="G328" i="17" s="1"/>
  <c r="G270" i="17"/>
  <c r="G265" i="17"/>
  <c r="G263" i="17"/>
  <c r="G327" i="17" s="1"/>
  <c r="G168" i="17"/>
  <c r="G184" i="17" s="1"/>
  <c r="J66" i="17"/>
  <c r="J56" i="17"/>
  <c r="K57" i="5" s="1"/>
  <c r="J65" i="17"/>
  <c r="K66" i="5" s="1"/>
  <c r="J59" i="17"/>
  <c r="J58" i="17"/>
  <c r="K59" i="5" s="1"/>
  <c r="J61" i="17"/>
  <c r="J57" i="17"/>
  <c r="J63" i="17"/>
  <c r="W428" i="17"/>
  <c r="Z345" i="17"/>
  <c r="Z346" i="17" s="1"/>
  <c r="Z347" i="17" s="1"/>
  <c r="Z348" i="17" s="1"/>
  <c r="Z349" i="17" s="1"/>
  <c r="Z350" i="17" s="1"/>
  <c r="Z351" i="17" s="1"/>
  <c r="V174" i="17"/>
  <c r="V190" i="17" s="1"/>
  <c r="V169" i="17"/>
  <c r="V185" i="17" s="1"/>
  <c r="V175" i="17"/>
  <c r="V171" i="17"/>
  <c r="V170" i="17"/>
  <c r="V186" i="17" s="1"/>
  <c r="V172" i="17"/>
  <c r="V166" i="17"/>
  <c r="V168" i="17"/>
  <c r="V167" i="17"/>
  <c r="V231" i="17" s="1"/>
  <c r="V176" i="17"/>
  <c r="AG92" i="17"/>
  <c r="H72" i="17"/>
  <c r="H119" i="17"/>
  <c r="H68" i="17"/>
  <c r="AB131" i="17"/>
  <c r="BB119" i="17"/>
  <c r="H364" i="17"/>
  <c r="H363" i="17"/>
  <c r="H362" i="17"/>
  <c r="H358" i="17"/>
  <c r="H365" i="17"/>
  <c r="H361" i="17"/>
  <c r="H357" i="17"/>
  <c r="H360" i="17"/>
  <c r="D81" i="17"/>
  <c r="D82" i="17"/>
  <c r="AG96" i="17"/>
  <c r="H137" i="17"/>
  <c r="I138" i="5" s="1"/>
  <c r="AG93" i="17"/>
  <c r="AD389" i="17"/>
  <c r="X44" i="17"/>
  <c r="X45" i="17" s="1"/>
  <c r="Z398" i="17"/>
  <c r="AA397" i="17"/>
  <c r="AM115" i="17"/>
  <c r="Y16" i="17"/>
  <c r="R173" i="17"/>
  <c r="R168" i="17"/>
  <c r="R177" i="17"/>
  <c r="R174" i="17"/>
  <c r="R175" i="17"/>
  <c r="R170" i="17"/>
  <c r="R169" i="17"/>
  <c r="R176" i="17"/>
  <c r="R166" i="17"/>
  <c r="R171" i="17"/>
  <c r="R167" i="17"/>
  <c r="R231" i="17" s="1"/>
  <c r="R172" i="17"/>
  <c r="W342" i="17"/>
  <c r="AA313" i="17"/>
  <c r="G420" i="17"/>
  <c r="J261" i="17"/>
  <c r="J264" i="17"/>
  <c r="J267" i="17"/>
  <c r="J262" i="17"/>
  <c r="J272" i="17"/>
  <c r="J263" i="17"/>
  <c r="J265" i="17"/>
  <c r="J271" i="17"/>
  <c r="J268" i="17"/>
  <c r="J269" i="17"/>
  <c r="J270" i="17"/>
  <c r="J266" i="17"/>
  <c r="V248" i="17"/>
  <c r="Q325" i="17"/>
  <c r="K230" i="17"/>
  <c r="K277" i="17" s="1"/>
  <c r="E431" i="17"/>
  <c r="N173" i="17"/>
  <c r="N168" i="17"/>
  <c r="N174" i="17"/>
  <c r="N167" i="17"/>
  <c r="N169" i="17"/>
  <c r="N233" i="17" s="1"/>
  <c r="N177" i="17"/>
  <c r="N170" i="17"/>
  <c r="N234" i="17" s="1"/>
  <c r="N172" i="17"/>
  <c r="N175" i="17"/>
  <c r="N166" i="17"/>
  <c r="AA317" i="17"/>
  <c r="N344" i="17"/>
  <c r="T137" i="17"/>
  <c r="U138" i="5" s="1"/>
  <c r="W173" i="17"/>
  <c r="W189" i="17" s="1"/>
  <c r="W174" i="17"/>
  <c r="W190" i="17" s="1"/>
  <c r="W175" i="17"/>
  <c r="W191" i="17" s="1"/>
  <c r="W170" i="17"/>
  <c r="W186" i="17" s="1"/>
  <c r="W171" i="17"/>
  <c r="W187" i="17" s="1"/>
  <c r="W166" i="17"/>
  <c r="W172" i="17"/>
  <c r="W188" i="17" s="1"/>
  <c r="W177" i="17"/>
  <c r="W193" i="17" s="1"/>
  <c r="W169" i="17"/>
  <c r="W185" i="17" s="1"/>
  <c r="W167" i="17"/>
  <c r="W183" i="17" s="1"/>
  <c r="W176" i="17"/>
  <c r="W192" i="17" s="1"/>
  <c r="W168" i="17"/>
  <c r="W184" i="17" s="1"/>
  <c r="N176" i="17"/>
  <c r="K137" i="17"/>
  <c r="L138" i="5" s="1"/>
  <c r="J364" i="17"/>
  <c r="J363" i="17"/>
  <c r="J358" i="17"/>
  <c r="J359" i="17"/>
  <c r="J357" i="17"/>
  <c r="Y361" i="17"/>
  <c r="Y362" i="17"/>
  <c r="Y367" i="17"/>
  <c r="Y356" i="17"/>
  <c r="Y357" i="17"/>
  <c r="Y363" i="17"/>
  <c r="K267" i="17"/>
  <c r="K271" i="17"/>
  <c r="K268" i="17"/>
  <c r="K269" i="17"/>
  <c r="K263" i="17"/>
  <c r="K262" i="17"/>
  <c r="Q431" i="17"/>
  <c r="AC7" i="17"/>
  <c r="AC12" i="17"/>
  <c r="AC17" i="17" s="1"/>
  <c r="AG95" i="17"/>
  <c r="AB404" i="17"/>
  <c r="Y365" i="17"/>
  <c r="V343" i="17"/>
  <c r="V65" i="17"/>
  <c r="W66" i="5" s="1"/>
  <c r="F65" i="17"/>
  <c r="G66" i="5" s="1"/>
  <c r="F58" i="17"/>
  <c r="G59" i="5" s="1"/>
  <c r="F56" i="17"/>
  <c r="G57" i="5" s="1"/>
  <c r="F63" i="17"/>
  <c r="F61" i="17"/>
  <c r="F64" i="17"/>
  <c r="F66" i="17"/>
  <c r="C405" i="17"/>
  <c r="B405" i="17"/>
  <c r="H47" i="17"/>
  <c r="C220" i="17"/>
  <c r="AB217" i="17"/>
  <c r="AE217" i="17" s="1"/>
  <c r="L173" i="17"/>
  <c r="L172" i="17"/>
  <c r="L177" i="17"/>
  <c r="L168" i="17"/>
  <c r="L167" i="17"/>
  <c r="L176" i="17"/>
  <c r="P261" i="17"/>
  <c r="J361" i="17"/>
  <c r="Z356" i="17"/>
  <c r="C364" i="17"/>
  <c r="C310" i="17"/>
  <c r="Z266" i="17"/>
  <c r="Z265" i="17"/>
  <c r="Z271" i="17"/>
  <c r="Z267" i="17"/>
  <c r="Z272" i="17"/>
  <c r="Z268" i="17"/>
  <c r="Z261" i="17"/>
  <c r="Y270" i="17"/>
  <c r="AB391" i="17"/>
  <c r="AB216" i="17"/>
  <c r="AD216" i="17" s="1"/>
  <c r="AA221" i="17"/>
  <c r="AB407" i="17"/>
  <c r="B249" i="17"/>
  <c r="D175" i="17"/>
  <c r="D191" i="17" s="1"/>
  <c r="D166" i="17"/>
  <c r="D170" i="17"/>
  <c r="D186" i="17" s="1"/>
  <c r="D176" i="17"/>
  <c r="D192" i="17" s="1"/>
  <c r="D172" i="17"/>
  <c r="D188" i="17" s="1"/>
  <c r="D171" i="17"/>
  <c r="D187" i="17" s="1"/>
  <c r="C105" i="17"/>
  <c r="F16" i="17"/>
  <c r="C109" i="17"/>
  <c r="D110" i="5" s="1"/>
  <c r="P173" i="17"/>
  <c r="P177" i="17"/>
  <c r="P174" i="17"/>
  <c r="P168" i="17"/>
  <c r="P232" i="17" s="1"/>
  <c r="P279" i="17" s="1"/>
  <c r="P169" i="17"/>
  <c r="P233" i="17" s="1"/>
  <c r="B105" i="17"/>
  <c r="C106" i="5" s="1"/>
  <c r="C79" i="17"/>
  <c r="AI103" i="17"/>
  <c r="L166" i="17"/>
  <c r="AI56" i="17"/>
  <c r="AI57" i="17"/>
  <c r="AJ121" i="17"/>
  <c r="D75" i="17"/>
  <c r="H272" i="17"/>
  <c r="H268" i="17"/>
  <c r="H267" i="17"/>
  <c r="H270" i="17"/>
  <c r="H266" i="17"/>
  <c r="N358" i="17"/>
  <c r="N359" i="17"/>
  <c r="N364" i="17"/>
  <c r="N360" i="17"/>
  <c r="N365" i="17"/>
  <c r="M176" i="17"/>
  <c r="M172" i="17"/>
  <c r="M168" i="17"/>
  <c r="M177" i="17"/>
  <c r="M174" i="17"/>
  <c r="M169" i="17"/>
  <c r="M167" i="17"/>
  <c r="V427" i="17"/>
  <c r="K272" i="17"/>
  <c r="AH110" i="17"/>
  <c r="N264" i="17"/>
  <c r="N263" i="17"/>
  <c r="N266" i="17"/>
  <c r="N262" i="17"/>
  <c r="N268" i="17"/>
  <c r="N269" i="17"/>
  <c r="N265" i="17"/>
  <c r="C314" i="17"/>
  <c r="C72" i="17"/>
  <c r="C68" i="17"/>
  <c r="D137" i="17"/>
  <c r="E138" i="5" s="1"/>
  <c r="U429" i="17"/>
  <c r="Z412" i="17"/>
  <c r="T47" i="17"/>
  <c r="C303" i="17"/>
  <c r="H175" i="17"/>
  <c r="H191" i="17" s="1"/>
  <c r="P362" i="17"/>
  <c r="AA389" i="17"/>
  <c r="G345" i="17"/>
  <c r="Y360" i="17"/>
  <c r="Z362" i="17"/>
  <c r="Z367" i="17"/>
  <c r="Z357" i="17"/>
  <c r="Z363" i="17"/>
  <c r="Z361" i="17"/>
  <c r="Z364" i="17"/>
  <c r="D265" i="17"/>
  <c r="D272" i="17"/>
  <c r="D261" i="17"/>
  <c r="D271" i="17"/>
  <c r="D267" i="17"/>
  <c r="D266" i="17"/>
  <c r="L325" i="17"/>
  <c r="Z224" i="17"/>
  <c r="AA388" i="17"/>
  <c r="AA223" i="17"/>
  <c r="C214" i="17"/>
  <c r="B313" i="17"/>
  <c r="B318" i="17"/>
  <c r="B315" i="17"/>
  <c r="B317" i="17"/>
  <c r="B312" i="17"/>
  <c r="B310" i="17"/>
  <c r="E37" i="17"/>
  <c r="Q272" i="17"/>
  <c r="M171" i="17"/>
  <c r="AJ123" i="17"/>
  <c r="C224" i="17"/>
  <c r="W271" i="17"/>
  <c r="W270" i="17"/>
  <c r="W265" i="17"/>
  <c r="W272" i="17"/>
  <c r="W261" i="17"/>
  <c r="T60" i="17"/>
  <c r="U61" i="5" s="1"/>
  <c r="W119" i="17"/>
  <c r="V56" i="17"/>
  <c r="AG113" i="17"/>
  <c r="AI113" i="17" s="1"/>
  <c r="AA16" i="17"/>
  <c r="AG110" i="17"/>
  <c r="AI110" i="17" s="1"/>
  <c r="AG105" i="17"/>
  <c r="AG111" i="17"/>
  <c r="AI111" i="17" s="1"/>
  <c r="C73" i="17"/>
  <c r="Z131" i="17"/>
  <c r="AZ119" i="17"/>
  <c r="AJ119" i="17"/>
  <c r="B75" i="17"/>
  <c r="Z219" i="17"/>
  <c r="Z220" i="17"/>
  <c r="T24" i="17"/>
  <c r="T25" i="17" s="1"/>
  <c r="BN129" i="17"/>
  <c r="V423" i="17"/>
  <c r="C268" i="17"/>
  <c r="G68" i="17"/>
  <c r="G119" i="17"/>
  <c r="V360" i="17"/>
  <c r="V361" i="17"/>
  <c r="V362" i="17"/>
  <c r="V367" i="17"/>
  <c r="V356" i="17"/>
  <c r="V366" i="17"/>
  <c r="R247" i="17"/>
  <c r="N366" i="17"/>
  <c r="Z411" i="17"/>
  <c r="P363" i="17"/>
  <c r="C360" i="17"/>
  <c r="D356" i="17"/>
  <c r="J360" i="17"/>
  <c r="L267" i="17"/>
  <c r="L271" i="17"/>
  <c r="L268" i="17"/>
  <c r="L269" i="17"/>
  <c r="L262" i="17"/>
  <c r="L263" i="17"/>
  <c r="C219" i="17"/>
  <c r="AA390" i="17"/>
  <c r="AA208" i="17"/>
  <c r="Z205" i="17"/>
  <c r="AE199" i="17"/>
  <c r="Y24" i="17"/>
  <c r="Y25" i="17" s="1"/>
  <c r="AC199" i="17"/>
  <c r="W24" i="17"/>
  <c r="W25" i="17" s="1"/>
  <c r="AC215" i="17"/>
  <c r="V264" i="17"/>
  <c r="V265" i="17"/>
  <c r="V266" i="17"/>
  <c r="V268" i="17"/>
  <c r="AA206" i="17"/>
  <c r="K264" i="17"/>
  <c r="W262" i="17"/>
  <c r="W326" i="17" s="1"/>
  <c r="C107" i="17"/>
  <c r="D108" i="5" s="1"/>
  <c r="I175" i="17"/>
  <c r="I173" i="17"/>
  <c r="I176" i="17"/>
  <c r="I168" i="17"/>
  <c r="I232" i="17" s="1"/>
  <c r="I166" i="17"/>
  <c r="I172" i="17"/>
  <c r="I167" i="17"/>
  <c r="AH107" i="17"/>
  <c r="B82" i="17"/>
  <c r="I248" i="17"/>
  <c r="U61" i="17"/>
  <c r="V62" i="5" s="1"/>
  <c r="C173" i="17"/>
  <c r="C189" i="17" s="1"/>
  <c r="Z11" i="17"/>
  <c r="Z12" i="17" s="1"/>
  <c r="Z17" i="17" s="1"/>
  <c r="AF97" i="17"/>
  <c r="W79" i="17"/>
  <c r="B79" i="17"/>
  <c r="P420" i="17"/>
  <c r="B311" i="17"/>
  <c r="J365" i="17"/>
  <c r="Z413" i="17"/>
  <c r="M343" i="17"/>
  <c r="Q366" i="17"/>
  <c r="Q359" i="17"/>
  <c r="Q360" i="17"/>
  <c r="Q364" i="17"/>
  <c r="Q361" i="17"/>
  <c r="Q365" i="17"/>
  <c r="D357" i="17"/>
  <c r="D367" i="17"/>
  <c r="D362" i="17"/>
  <c r="D363" i="17"/>
  <c r="D361" i="17"/>
  <c r="W361" i="17"/>
  <c r="W362" i="17"/>
  <c r="W367" i="17"/>
  <c r="W356" i="17"/>
  <c r="W357" i="17"/>
  <c r="W366" i="17"/>
  <c r="K270" i="17"/>
  <c r="C263" i="17"/>
  <c r="B223" i="17"/>
  <c r="P344" i="17"/>
  <c r="AB215" i="17"/>
  <c r="AB389" i="17"/>
  <c r="AB214" i="17"/>
  <c r="AA392" i="17"/>
  <c r="Z203" i="17"/>
  <c r="AA410" i="17"/>
  <c r="V262" i="17"/>
  <c r="T168" i="17"/>
  <c r="O173" i="17"/>
  <c r="O177" i="17"/>
  <c r="O174" i="17"/>
  <c r="O168" i="17"/>
  <c r="O167" i="17"/>
  <c r="O169" i="17"/>
  <c r="AH108" i="17"/>
  <c r="AA204" i="17"/>
  <c r="X270" i="17"/>
  <c r="X265" i="17"/>
  <c r="X271" i="17"/>
  <c r="X272" i="17"/>
  <c r="X261" i="17"/>
  <c r="J137" i="17"/>
  <c r="K138" i="5" s="1"/>
  <c r="C106" i="17"/>
  <c r="I169" i="17"/>
  <c r="AD13" i="17"/>
  <c r="AD15" i="17" s="1"/>
  <c r="H120" i="17"/>
  <c r="G136" i="17"/>
  <c r="H137" i="5" s="1"/>
  <c r="X72" i="17"/>
  <c r="W83" i="17"/>
  <c r="AH19" i="17"/>
  <c r="AB7" i="17"/>
  <c r="W77" i="17"/>
  <c r="Y167" i="17"/>
  <c r="B72" i="17"/>
  <c r="B68" i="17"/>
  <c r="K173" i="17"/>
  <c r="K172" i="17"/>
  <c r="K177" i="17"/>
  <c r="K168" i="17"/>
  <c r="K232" i="17" s="1"/>
  <c r="K176" i="17"/>
  <c r="K167" i="17"/>
  <c r="AG88" i="17"/>
  <c r="AA11" i="17"/>
  <c r="AA12" i="17" s="1"/>
  <c r="AA17" i="17" s="1"/>
  <c r="U422" i="17"/>
  <c r="K343" i="17"/>
  <c r="Z360" i="17"/>
  <c r="Z270" i="17"/>
  <c r="E249" i="17"/>
  <c r="AA394" i="17"/>
  <c r="Z202" i="17"/>
  <c r="Z359" i="17"/>
  <c r="Z222" i="17"/>
  <c r="F175" i="17"/>
  <c r="F171" i="17"/>
  <c r="F176" i="17"/>
  <c r="F172" i="17"/>
  <c r="F167" i="17"/>
  <c r="F166" i="17"/>
  <c r="T167" i="17"/>
  <c r="L169" i="17"/>
  <c r="AF96" i="17"/>
  <c r="AH105" i="17"/>
  <c r="W74" i="17"/>
  <c r="Y358" i="17"/>
  <c r="E65" i="17"/>
  <c r="E58" i="17"/>
  <c r="E56" i="17"/>
  <c r="F57" i="5" s="1"/>
  <c r="E64" i="17"/>
  <c r="F65" i="5" s="1"/>
  <c r="E63" i="17"/>
  <c r="E66" i="17"/>
  <c r="F67" i="5" s="1"/>
  <c r="F84" i="5" s="1"/>
  <c r="E61" i="17"/>
  <c r="Z7" i="17"/>
  <c r="AH64" i="17"/>
  <c r="AH58" i="17"/>
  <c r="AH63" i="17"/>
  <c r="AH59" i="17"/>
  <c r="C75" i="17"/>
  <c r="F57" i="17"/>
  <c r="G58" i="5" s="1"/>
  <c r="G184" i="5" s="1"/>
  <c r="C318" i="17"/>
  <c r="C317" i="17"/>
  <c r="C309" i="17"/>
  <c r="F37" i="17"/>
  <c r="D79" i="17"/>
  <c r="I364" i="17"/>
  <c r="I363" i="17"/>
  <c r="I358" i="17"/>
  <c r="I359" i="17"/>
  <c r="I357" i="17"/>
  <c r="O247" i="17"/>
  <c r="Y266" i="17"/>
  <c r="Y264" i="17"/>
  <c r="Y265" i="17"/>
  <c r="Y271" i="17"/>
  <c r="Y267" i="17"/>
  <c r="Y272" i="17"/>
  <c r="Y261" i="17"/>
  <c r="AB311" i="17"/>
  <c r="V37" i="17"/>
  <c r="AA395" i="17"/>
  <c r="H172" i="17"/>
  <c r="H188" i="17" s="1"/>
  <c r="H173" i="17"/>
  <c r="H189" i="17" s="1"/>
  <c r="H171" i="17"/>
  <c r="H187" i="17" s="1"/>
  <c r="H166" i="17"/>
  <c r="H167" i="17"/>
  <c r="H176" i="17"/>
  <c r="H192" i="17" s="1"/>
  <c r="J64" i="17"/>
  <c r="G73" i="17"/>
  <c r="C311" i="17"/>
  <c r="H261" i="17"/>
  <c r="AA202" i="17"/>
  <c r="M170" i="17"/>
  <c r="Z408" i="17"/>
  <c r="R359" i="17"/>
  <c r="R360" i="17"/>
  <c r="R366" i="17"/>
  <c r="R361" i="17"/>
  <c r="R365" i="17"/>
  <c r="D424" i="17"/>
  <c r="M365" i="17"/>
  <c r="M358" i="17"/>
  <c r="M359" i="17"/>
  <c r="M364" i="17"/>
  <c r="M360" i="17"/>
  <c r="X361" i="17"/>
  <c r="X362" i="17"/>
  <c r="X367" i="17"/>
  <c r="X356" i="17"/>
  <c r="X357" i="17"/>
  <c r="X366" i="17"/>
  <c r="C296" i="17"/>
  <c r="X359" i="17"/>
  <c r="D264" i="17"/>
  <c r="D270" i="17"/>
  <c r="C216" i="17"/>
  <c r="C222" i="17"/>
  <c r="C217" i="17"/>
  <c r="F27" i="17"/>
  <c r="AB388" i="17"/>
  <c r="AA396" i="17"/>
  <c r="Z221" i="17"/>
  <c r="M173" i="17"/>
  <c r="D359" i="17"/>
  <c r="AA222" i="17"/>
  <c r="E174" i="17"/>
  <c r="E166" i="17"/>
  <c r="E170" i="17"/>
  <c r="E175" i="17"/>
  <c r="E171" i="17"/>
  <c r="E176" i="17"/>
  <c r="E167" i="17"/>
  <c r="E172" i="17"/>
  <c r="X174" i="17"/>
  <c r="X190" i="17" s="1"/>
  <c r="X175" i="17"/>
  <c r="X191" i="17" s="1"/>
  <c r="X170" i="17"/>
  <c r="X186" i="17" s="1"/>
  <c r="X176" i="17"/>
  <c r="X192" i="17" s="1"/>
  <c r="X171" i="17"/>
  <c r="X187" i="17" s="1"/>
  <c r="X166" i="17"/>
  <c r="AD215" i="17"/>
  <c r="S172" i="17"/>
  <c r="S177" i="17"/>
  <c r="S174" i="17"/>
  <c r="S169" i="17"/>
  <c r="S170" i="17"/>
  <c r="S175" i="17"/>
  <c r="J176" i="17"/>
  <c r="J173" i="17"/>
  <c r="J177" i="17"/>
  <c r="J168" i="17"/>
  <c r="J172" i="17"/>
  <c r="J167" i="17"/>
  <c r="J166" i="17"/>
  <c r="AF90" i="17"/>
  <c r="H82" i="17"/>
  <c r="F168" i="17"/>
  <c r="H177" i="17"/>
  <c r="H193" i="17" s="1"/>
  <c r="Q177" i="17"/>
  <c r="Q173" i="17"/>
  <c r="Q168" i="17"/>
  <c r="Q170" i="17"/>
  <c r="Q169" i="17"/>
  <c r="O263" i="17"/>
  <c r="O262" i="17"/>
  <c r="O270" i="17"/>
  <c r="O269" i="17"/>
  <c r="O268" i="17"/>
  <c r="Y233" i="17"/>
  <c r="L343" i="17"/>
  <c r="C265" i="17"/>
  <c r="C272" i="17"/>
  <c r="C264" i="17"/>
  <c r="C267" i="17"/>
  <c r="C261" i="17"/>
  <c r="C270" i="17"/>
  <c r="C266" i="17"/>
  <c r="C271" i="17"/>
  <c r="H264" i="17"/>
  <c r="H73" i="17"/>
  <c r="D233" i="17"/>
  <c r="X422" i="17"/>
  <c r="Z223" i="17"/>
  <c r="Z410" i="17"/>
  <c r="AE389" i="17"/>
  <c r="Y44" i="17"/>
  <c r="Y45" i="17" s="1"/>
  <c r="Z365" i="17"/>
  <c r="V364" i="17"/>
  <c r="B300" i="17"/>
  <c r="R357" i="17"/>
  <c r="P358" i="17"/>
  <c r="N357" i="17"/>
  <c r="B366" i="17"/>
  <c r="B367" i="17"/>
  <c r="B361" i="17"/>
  <c r="B362" i="17"/>
  <c r="B356" i="17"/>
  <c r="B358" i="17"/>
  <c r="B357" i="17"/>
  <c r="B359" i="17"/>
  <c r="C298" i="17"/>
  <c r="U345" i="17"/>
  <c r="Y366" i="17"/>
  <c r="H263" i="17"/>
  <c r="T342" i="17"/>
  <c r="M264" i="17"/>
  <c r="M263" i="17"/>
  <c r="M268" i="17"/>
  <c r="M269" i="17"/>
  <c r="M261" i="17"/>
  <c r="M262" i="17"/>
  <c r="M266" i="17"/>
  <c r="B296" i="17"/>
  <c r="AB390" i="17"/>
  <c r="AA398" i="17"/>
  <c r="AA405" i="17"/>
  <c r="Z206" i="17"/>
  <c r="Y269" i="17"/>
  <c r="B166" i="17"/>
  <c r="B175" i="17"/>
  <c r="B191" i="17" s="1"/>
  <c r="B170" i="17"/>
  <c r="B186" i="17" s="1"/>
  <c r="B171" i="17"/>
  <c r="B187" i="17" s="1"/>
  <c r="B176" i="17"/>
  <c r="B192" i="17" s="1"/>
  <c r="B265" i="17"/>
  <c r="B272" i="17"/>
  <c r="B261" i="17"/>
  <c r="B266" i="17"/>
  <c r="B271" i="17"/>
  <c r="B270" i="17"/>
  <c r="AF89" i="17"/>
  <c r="AG90" i="17"/>
  <c r="AD131" i="17"/>
  <c r="W120" i="17"/>
  <c r="W73" i="17"/>
  <c r="C74" i="17"/>
  <c r="B173" i="17"/>
  <c r="B189" i="17" s="1"/>
  <c r="AH113" i="17"/>
  <c r="AH111" i="17"/>
  <c r="AB16" i="17"/>
  <c r="J344" i="17"/>
  <c r="AH131" i="17"/>
  <c r="AH15" i="17"/>
  <c r="AA391" i="17"/>
  <c r="H271" i="17"/>
  <c r="B218" i="17"/>
  <c r="B217" i="17"/>
  <c r="B222" i="17"/>
  <c r="E27" i="17"/>
  <c r="D216" i="17"/>
  <c r="B221" i="17"/>
  <c r="AB406" i="17"/>
  <c r="Y262" i="17"/>
  <c r="AG64" i="17"/>
  <c r="AI64" i="17" s="1"/>
  <c r="AG62" i="17"/>
  <c r="AI62" i="17" s="1"/>
  <c r="AG60" i="17"/>
  <c r="AG65" i="17"/>
  <c r="AG58" i="17"/>
  <c r="AG59" i="17"/>
  <c r="AG61" i="17"/>
  <c r="AG66" i="17"/>
  <c r="AG63" i="17"/>
  <c r="F67" i="17"/>
  <c r="D365" i="17"/>
  <c r="B409" i="17"/>
  <c r="C414" i="17"/>
  <c r="Q357" i="17"/>
  <c r="O366" i="17"/>
  <c r="O359" i="17"/>
  <c r="O364" i="17"/>
  <c r="O360" i="17"/>
  <c r="O365" i="17"/>
  <c r="D342" i="17"/>
  <c r="Y342" i="17"/>
  <c r="AA412" i="17"/>
  <c r="Y359" i="17"/>
  <c r="Z318" i="17"/>
  <c r="K266" i="17"/>
  <c r="V270" i="17"/>
  <c r="Q344" i="17"/>
  <c r="K265" i="17"/>
  <c r="Z208" i="17"/>
  <c r="V272" i="17"/>
  <c r="B219" i="17"/>
  <c r="C269" i="17"/>
  <c r="AE215" i="17"/>
  <c r="U174" i="17"/>
  <c r="U169" i="17"/>
  <c r="U171" i="17"/>
  <c r="U170" i="17"/>
  <c r="U186" i="17" s="1"/>
  <c r="B224" i="17"/>
  <c r="AF91" i="17"/>
  <c r="AG97" i="17"/>
  <c r="H269" i="17"/>
  <c r="E62" i="17"/>
  <c r="C81" i="17"/>
  <c r="I177" i="17"/>
  <c r="C358" i="17"/>
  <c r="AH104" i="17"/>
  <c r="F248" i="17"/>
  <c r="W121" i="17"/>
  <c r="B104" i="17"/>
  <c r="I137" i="17"/>
  <c r="J138" i="5" s="1"/>
  <c r="AA131" i="17"/>
  <c r="BA119" i="17"/>
  <c r="N325" i="17"/>
  <c r="C166" i="17"/>
  <c r="C175" i="17"/>
  <c r="C191" i="17" s="1"/>
  <c r="C170" i="17"/>
  <c r="C186" i="17" s="1"/>
  <c r="C171" i="17"/>
  <c r="C187" i="17" s="1"/>
  <c r="C172" i="17"/>
  <c r="C188" i="17" s="1"/>
  <c r="F76" i="17"/>
  <c r="AH106" i="17"/>
  <c r="F327" i="17"/>
  <c r="B293" i="17"/>
  <c r="AB201" i="17"/>
  <c r="V24" i="17"/>
  <c r="V25" i="17" s="1"/>
  <c r="Q263" i="17"/>
  <c r="Q269" i="17"/>
  <c r="Q270" i="17"/>
  <c r="Q264" i="17"/>
  <c r="Q262" i="17"/>
  <c r="Q265" i="17"/>
  <c r="Q268" i="17"/>
  <c r="N270" i="17"/>
  <c r="AA219" i="17"/>
  <c r="AH103" i="17"/>
  <c r="B220" i="17"/>
  <c r="P270" i="17"/>
  <c r="P264" i="17"/>
  <c r="P269" i="17"/>
  <c r="P272" i="17"/>
  <c r="P268" i="17"/>
  <c r="Y364" i="17"/>
  <c r="BB115" i="17"/>
  <c r="AA411" i="17"/>
  <c r="J367" i="17"/>
  <c r="I367" i="17"/>
  <c r="X364" i="17"/>
  <c r="N361" i="17"/>
  <c r="C407" i="17"/>
  <c r="R356" i="17"/>
  <c r="H343" i="17"/>
  <c r="C359" i="17"/>
  <c r="Z263" i="17"/>
  <c r="B314" i="17"/>
  <c r="W264" i="17"/>
  <c r="Z397" i="17"/>
  <c r="Q247" i="17"/>
  <c r="P271" i="17"/>
  <c r="W263" i="17"/>
  <c r="Z314" i="17"/>
  <c r="T37" i="17"/>
  <c r="P265" i="17"/>
  <c r="X177" i="17"/>
  <c r="X193" i="17" s="1"/>
  <c r="U138" i="17"/>
  <c r="V139" i="5" s="1"/>
  <c r="M267" i="17"/>
  <c r="X233" i="17"/>
  <c r="X280" i="17" s="1"/>
  <c r="Z204" i="17"/>
  <c r="AF93" i="17"/>
  <c r="W139" i="17"/>
  <c r="X140" i="5" s="1"/>
  <c r="W123" i="17"/>
  <c r="M175" i="17"/>
  <c r="F62" i="17"/>
  <c r="G63" i="5" s="1"/>
  <c r="AG15" i="17"/>
  <c r="AG131" i="17"/>
  <c r="E137" i="17"/>
  <c r="F138" i="5" s="1"/>
  <c r="AD19" i="17"/>
  <c r="AA199" i="17"/>
  <c r="AA224" i="17"/>
  <c r="U24" i="17"/>
  <c r="U25" i="17" s="1"/>
  <c r="AA200" i="17"/>
  <c r="AG107" i="17"/>
  <c r="AI107" i="17" s="1"/>
  <c r="E57" i="17"/>
  <c r="F58" i="5" s="1"/>
  <c r="O425" i="17"/>
  <c r="AE294" i="17"/>
  <c r="Y34" i="17"/>
  <c r="Y35" i="17" s="1"/>
  <c r="X342" i="17"/>
  <c r="M166" i="17"/>
  <c r="AG106" i="17"/>
  <c r="AI106" i="17" s="1"/>
  <c r="I366" i="17"/>
  <c r="AA393" i="17"/>
  <c r="BE120" i="17"/>
  <c r="AE131" i="17"/>
  <c r="Y131" i="17"/>
  <c r="AY119" i="17"/>
  <c r="AY131" i="17" s="1"/>
  <c r="Z414" i="17"/>
  <c r="V139" i="17"/>
  <c r="W140" i="5" s="1"/>
  <c r="AA413" i="17"/>
  <c r="J366" i="17"/>
  <c r="B364" i="17"/>
  <c r="C413" i="17"/>
  <c r="B414" i="17"/>
  <c r="D293" i="17"/>
  <c r="C293" i="17"/>
  <c r="B295" i="17"/>
  <c r="B299" i="17"/>
  <c r="C294" i="17"/>
  <c r="B294" i="17"/>
  <c r="C297" i="17"/>
  <c r="B297" i="17"/>
  <c r="C299" i="17"/>
  <c r="C302" i="17"/>
  <c r="D294" i="17"/>
  <c r="F34" i="17"/>
  <c r="F35" i="17" s="1"/>
  <c r="L423" i="17"/>
  <c r="Y250" i="17"/>
  <c r="G357" i="17"/>
  <c r="G364" i="17"/>
  <c r="G362" i="17"/>
  <c r="G363" i="17"/>
  <c r="G358" i="17"/>
  <c r="F427" i="17"/>
  <c r="H248" i="17"/>
  <c r="D263" i="17"/>
  <c r="B303" i="17"/>
  <c r="E272" i="17"/>
  <c r="E264" i="17"/>
  <c r="E328" i="17" s="1"/>
  <c r="E261" i="17"/>
  <c r="E271" i="17"/>
  <c r="E267" i="17"/>
  <c r="E266" i="17"/>
  <c r="E265" i="17"/>
  <c r="Z395" i="17"/>
  <c r="Q267" i="17"/>
  <c r="B177" i="17"/>
  <c r="B193" i="17" s="1"/>
  <c r="C301" i="17"/>
  <c r="AF95" i="17"/>
  <c r="AH109" i="17"/>
  <c r="AG109" i="17"/>
  <c r="AI109" i="17" s="1"/>
  <c r="D174" i="17"/>
  <c r="D190" i="17" s="1"/>
  <c r="G80" i="17"/>
  <c r="C83" i="17"/>
  <c r="Z218" i="17"/>
  <c r="C104" i="17"/>
  <c r="L248" i="17"/>
  <c r="Y175" i="17"/>
  <c r="Y191" i="17" s="1"/>
  <c r="Y172" i="17"/>
  <c r="Y188" i="17" s="1"/>
  <c r="Y170" i="17"/>
  <c r="Y186" i="17" s="1"/>
  <c r="Y171" i="17"/>
  <c r="Y187" i="17" s="1"/>
  <c r="Y166" i="17"/>
  <c r="I420" i="17"/>
  <c r="C357" i="17"/>
  <c r="C367" i="17"/>
  <c r="C362" i="17"/>
  <c r="C356" i="17"/>
  <c r="C361" i="17"/>
  <c r="C363" i="17"/>
  <c r="AA414" i="17"/>
  <c r="P366" i="17"/>
  <c r="P359" i="17"/>
  <c r="P364" i="17"/>
  <c r="P360" i="17"/>
  <c r="P357" i="17"/>
  <c r="P365" i="17"/>
  <c r="C221" i="17"/>
  <c r="R428" i="17"/>
  <c r="M137" i="17"/>
  <c r="N138" i="5" s="1"/>
  <c r="T177" i="17"/>
  <c r="T174" i="17"/>
  <c r="T169" i="17"/>
  <c r="T170" i="17"/>
  <c r="T175" i="17"/>
  <c r="N250" i="17"/>
  <c r="AC389" i="17"/>
  <c r="C389" i="17"/>
  <c r="J362" i="17"/>
  <c r="G360" i="17"/>
  <c r="B407" i="17"/>
  <c r="AD294" i="17"/>
  <c r="X34" i="17"/>
  <c r="X35" i="17" s="1"/>
  <c r="W268" i="17"/>
  <c r="G249" i="17"/>
  <c r="B395" i="17"/>
  <c r="R342" i="17"/>
  <c r="I272" i="17"/>
  <c r="I261" i="17"/>
  <c r="I267" i="17"/>
  <c r="I263" i="17"/>
  <c r="I262" i="17"/>
  <c r="I266" i="17"/>
  <c r="I265" i="17"/>
  <c r="W266" i="17"/>
  <c r="U356" i="17"/>
  <c r="U360" i="17"/>
  <c r="U361" i="17"/>
  <c r="U362" i="17"/>
  <c r="U367" i="17"/>
  <c r="U366" i="17"/>
  <c r="B316" i="17"/>
  <c r="H265" i="17"/>
  <c r="P137" i="17"/>
  <c r="Q138" i="5" s="1"/>
  <c r="R263" i="17"/>
  <c r="R269" i="17"/>
  <c r="R266" i="17"/>
  <c r="R270" i="17"/>
  <c r="R265" i="17"/>
  <c r="R264" i="17"/>
  <c r="X263" i="17"/>
  <c r="AD199" i="17"/>
  <c r="X24" i="17"/>
  <c r="X25" i="17" s="1"/>
  <c r="B138" i="17"/>
  <c r="AG112" i="17"/>
  <c r="AI112" i="17" s="1"/>
  <c r="N267" i="17"/>
  <c r="AF88" i="17"/>
  <c r="AC131" i="17"/>
  <c r="AZ130" i="17"/>
  <c r="BE130" i="17" s="1"/>
  <c r="AV130" i="17" s="1"/>
  <c r="BN130" i="17" s="1"/>
  <c r="AJ130" i="17"/>
  <c r="AJ122" i="17"/>
  <c r="AF94" i="17"/>
  <c r="H168" i="17"/>
  <c r="H184" i="17" s="1"/>
  <c r="E168" i="17"/>
  <c r="E232" i="17" s="1"/>
  <c r="D77" i="17"/>
  <c r="Q381" i="14"/>
  <c r="BJ26" i="14"/>
  <c r="BJ28" i="14" s="1"/>
  <c r="BC430" i="14"/>
  <c r="BC335" i="14"/>
  <c r="U426" i="14"/>
  <c r="U331" i="14"/>
  <c r="AD426" i="14"/>
  <c r="AD331" i="14"/>
  <c r="AU332" i="14"/>
  <c r="AU427" i="14"/>
  <c r="AA422" i="14"/>
  <c r="AA327" i="14"/>
  <c r="BM559" i="14"/>
  <c r="BN243" i="14"/>
  <c r="AU331" i="14"/>
  <c r="AU426" i="14"/>
  <c r="AU429" i="14"/>
  <c r="AU334" i="14"/>
  <c r="BK338" i="14"/>
  <c r="Q114" i="14"/>
  <c r="Q240" i="14"/>
  <c r="Q161" i="14"/>
  <c r="Q479" i="14"/>
  <c r="AO425" i="14"/>
  <c r="AO330" i="14"/>
  <c r="AX430" i="14"/>
  <c r="AX335" i="14"/>
  <c r="AN426" i="14"/>
  <c r="AN331" i="14"/>
  <c r="R473" i="14"/>
  <c r="BO263" i="14"/>
  <c r="S384" i="14"/>
  <c r="U242" i="14"/>
  <c r="AN432" i="14"/>
  <c r="AN337" i="14"/>
  <c r="AE423" i="14"/>
  <c r="AE328" i="14"/>
  <c r="Y423" i="14"/>
  <c r="Y328" i="14"/>
  <c r="S476" i="14"/>
  <c r="AC429" i="14"/>
  <c r="AC334" i="14"/>
  <c r="BF431" i="14"/>
  <c r="BF336" i="14"/>
  <c r="BN432" i="14"/>
  <c r="AV421" i="14"/>
  <c r="AV291" i="14"/>
  <c r="AV26" i="14" s="1"/>
  <c r="AV28" i="14" s="1"/>
  <c r="AV30" i="14" s="1"/>
  <c r="AV326" i="14"/>
  <c r="BD427" i="14"/>
  <c r="BD332" i="14"/>
  <c r="BM364" i="14"/>
  <c r="BO364" i="14" s="1"/>
  <c r="BM368" i="14"/>
  <c r="BO368" i="14" s="1"/>
  <c r="BM367" i="14"/>
  <c r="BO367" i="14" s="1"/>
  <c r="BM366" i="14"/>
  <c r="BO366" i="14" s="1"/>
  <c r="BM365" i="14"/>
  <c r="BP365" i="14" s="1"/>
  <c r="BM363" i="14"/>
  <c r="BP363" i="14" s="1"/>
  <c r="BM369" i="14"/>
  <c r="S232" i="14"/>
  <c r="S280" i="14"/>
  <c r="Q375" i="14"/>
  <c r="BN337" i="14"/>
  <c r="X431" i="14"/>
  <c r="X336" i="14"/>
  <c r="T383" i="14"/>
  <c r="AU431" i="14"/>
  <c r="AU336" i="14"/>
  <c r="BO464" i="14"/>
  <c r="AF421" i="14"/>
  <c r="AF326" i="14"/>
  <c r="AF291" i="14"/>
  <c r="AF26" i="14" s="1"/>
  <c r="AF28" i="14" s="1"/>
  <c r="AF30" i="14" s="1"/>
  <c r="U159" i="14"/>
  <c r="U112" i="14"/>
  <c r="T430" i="14"/>
  <c r="T478" i="14"/>
  <c r="T469" i="14"/>
  <c r="BF430" i="14"/>
  <c r="BF335" i="14"/>
  <c r="AF327" i="14"/>
  <c r="AF422" i="14"/>
  <c r="BE431" i="14"/>
  <c r="BE336" i="14"/>
  <c r="BK433" i="14"/>
  <c r="BD422" i="14"/>
  <c r="BD327" i="14"/>
  <c r="AX13" i="14"/>
  <c r="AU424" i="14"/>
  <c r="AU329" i="14"/>
  <c r="AF428" i="14"/>
  <c r="AF333" i="14"/>
  <c r="AA426" i="14"/>
  <c r="AA331" i="14"/>
  <c r="X423" i="14"/>
  <c r="X328" i="14"/>
  <c r="Q231" i="14"/>
  <c r="Q152" i="14"/>
  <c r="AH386" i="14"/>
  <c r="AH36" i="14" s="1"/>
  <c r="AH38" i="14" s="1"/>
  <c r="BO353" i="14"/>
  <c r="T384" i="14"/>
  <c r="AA428" i="14"/>
  <c r="AA333" i="14"/>
  <c r="AT423" i="14"/>
  <c r="AT328" i="14"/>
  <c r="R241" i="14"/>
  <c r="AU421" i="14"/>
  <c r="AU291" i="14"/>
  <c r="AU26" i="14" s="1"/>
  <c r="AU28" i="14" s="1"/>
  <c r="AU30" i="14" s="1"/>
  <c r="AU326" i="14"/>
  <c r="AD430" i="14"/>
  <c r="AD335" i="14"/>
  <c r="AC425" i="14"/>
  <c r="AC330" i="14"/>
  <c r="AW422" i="14"/>
  <c r="AW327" i="14"/>
  <c r="AR426" i="14"/>
  <c r="AR331" i="14"/>
  <c r="V431" i="14"/>
  <c r="T156" i="14"/>
  <c r="T109" i="14"/>
  <c r="BC337" i="14"/>
  <c r="BC432" i="14"/>
  <c r="Q112" i="14"/>
  <c r="Q159" i="14"/>
  <c r="S266" i="14"/>
  <c r="S282" i="14" s="1"/>
  <c r="Y477" i="14"/>
  <c r="BM353" i="14"/>
  <c r="T375" i="14"/>
  <c r="Y424" i="14"/>
  <c r="Y329" i="14"/>
  <c r="AS424" i="14"/>
  <c r="AS329" i="14"/>
  <c r="AP15" i="14"/>
  <c r="AP17" i="14"/>
  <c r="BY19" i="14" s="1"/>
  <c r="BF427" i="14"/>
  <c r="BF332" i="14"/>
  <c r="V426" i="14"/>
  <c r="V331" i="14"/>
  <c r="AB432" i="14"/>
  <c r="AB337" i="14"/>
  <c r="AW427" i="14"/>
  <c r="AW332" i="14"/>
  <c r="AT422" i="14"/>
  <c r="AT327" i="14"/>
  <c r="AU425" i="14"/>
  <c r="AU330" i="14"/>
  <c r="AL17" i="14"/>
  <c r="BU19" i="14" s="1"/>
  <c r="AD164" i="14"/>
  <c r="BC429" i="14"/>
  <c r="BC334" i="14"/>
  <c r="R240" i="14"/>
  <c r="R114" i="14"/>
  <c r="T480" i="14"/>
  <c r="T432" i="14"/>
  <c r="Q469" i="14"/>
  <c r="S474" i="14"/>
  <c r="AA481" i="14"/>
  <c r="AA46" i="14" s="1"/>
  <c r="AA48" i="14" s="1"/>
  <c r="W473" i="14"/>
  <c r="Y474" i="14"/>
  <c r="Y421" i="14"/>
  <c r="Y291" i="14"/>
  <c r="Y26" i="14" s="1"/>
  <c r="Y28" i="14" s="1"/>
  <c r="Y30" i="14" s="1"/>
  <c r="Y326" i="14"/>
  <c r="AT430" i="14"/>
  <c r="AT335" i="14"/>
  <c r="AS421" i="14"/>
  <c r="AS291" i="14"/>
  <c r="AS26" i="14" s="1"/>
  <c r="AS28" i="14" s="1"/>
  <c r="AS30" i="14" s="1"/>
  <c r="AS326" i="14"/>
  <c r="Q283" i="14"/>
  <c r="Q425" i="14" s="1"/>
  <c r="Q235" i="14"/>
  <c r="AM432" i="14"/>
  <c r="AM337" i="14"/>
  <c r="S239" i="14"/>
  <c r="AK423" i="14"/>
  <c r="AK328" i="14"/>
  <c r="BF428" i="14"/>
  <c r="BF333" i="14"/>
  <c r="BB425" i="14"/>
  <c r="BB330" i="14"/>
  <c r="V265" i="14"/>
  <c r="V281" i="14" s="1"/>
  <c r="V154" i="14"/>
  <c r="AE335" i="14"/>
  <c r="AE430" i="14"/>
  <c r="AZ421" i="14"/>
  <c r="AZ291" i="14"/>
  <c r="AZ26" i="14" s="1"/>
  <c r="AZ28" i="14" s="1"/>
  <c r="AZ30" i="14" s="1"/>
  <c r="AZ326" i="14"/>
  <c r="T268" i="14"/>
  <c r="T284" i="14" s="1"/>
  <c r="T426" i="14" s="1"/>
  <c r="AT427" i="14"/>
  <c r="AT332" i="14"/>
  <c r="AB429" i="14"/>
  <c r="AB334" i="14"/>
  <c r="AW337" i="14"/>
  <c r="AW432" i="14"/>
  <c r="R271" i="14"/>
  <c r="R287" i="14" s="1"/>
  <c r="R334" i="14" s="1"/>
  <c r="Z426" i="14"/>
  <c r="Z331" i="14"/>
  <c r="Y429" i="14"/>
  <c r="Y334" i="14"/>
  <c r="S272" i="14"/>
  <c r="S288" i="14" s="1"/>
  <c r="AR425" i="14"/>
  <c r="AR330" i="14"/>
  <c r="R266" i="14"/>
  <c r="R282" i="14" s="1"/>
  <c r="R329" i="14" s="1"/>
  <c r="AK432" i="14"/>
  <c r="AK337" i="14"/>
  <c r="AI432" i="14"/>
  <c r="AI337" i="14"/>
  <c r="BD430" i="14"/>
  <c r="BD335" i="14"/>
  <c r="BA425" i="14"/>
  <c r="BA330" i="14"/>
  <c r="AG422" i="14"/>
  <c r="AG327" i="14"/>
  <c r="R109" i="14"/>
  <c r="R163" i="14"/>
  <c r="R116" i="14"/>
  <c r="BP144" i="14"/>
  <c r="AN17" i="14"/>
  <c r="BW19" i="14" s="1"/>
  <c r="AF425" i="14"/>
  <c r="AF330" i="14"/>
  <c r="AV430" i="14"/>
  <c r="AV335" i="14"/>
  <c r="BC428" i="14"/>
  <c r="BC333" i="14"/>
  <c r="AN428" i="14"/>
  <c r="AN333" i="14"/>
  <c r="AE425" i="14"/>
  <c r="AE330" i="14"/>
  <c r="BD423" i="14"/>
  <c r="BD328" i="14"/>
  <c r="R474" i="14"/>
  <c r="X476" i="14"/>
  <c r="AU432" i="14"/>
  <c r="AU337" i="14"/>
  <c r="AS430" i="14"/>
  <c r="AS335" i="14"/>
  <c r="S241" i="14"/>
  <c r="AM430" i="14"/>
  <c r="AM335" i="14"/>
  <c r="BL17" i="14"/>
  <c r="AJ18" i="5" s="1"/>
  <c r="BL15" i="14"/>
  <c r="AJ16" i="5" s="1"/>
  <c r="BF425" i="14"/>
  <c r="BF330" i="14"/>
  <c r="AE427" i="14"/>
  <c r="AE332" i="14"/>
  <c r="AB422" i="14"/>
  <c r="AB327" i="14"/>
  <c r="Z334" i="14"/>
  <c r="Z429" i="14"/>
  <c r="AJ422" i="14"/>
  <c r="AJ327" i="14"/>
  <c r="AI426" i="14"/>
  <c r="AI331" i="14"/>
  <c r="BD428" i="14"/>
  <c r="BD333" i="14"/>
  <c r="Q115" i="14"/>
  <c r="Q162" i="14"/>
  <c r="BO362" i="14"/>
  <c r="BO359" i="14"/>
  <c r="BO360" i="14"/>
  <c r="BO361" i="14"/>
  <c r="BO358" i="14"/>
  <c r="BP360" i="14"/>
  <c r="BP362" i="14"/>
  <c r="BN359" i="14"/>
  <c r="BP359" i="14" s="1"/>
  <c r="BN368" i="14"/>
  <c r="BP361" i="14"/>
  <c r="BN358" i="14"/>
  <c r="BP358" i="14" s="1"/>
  <c r="S477" i="14"/>
  <c r="AA425" i="14"/>
  <c r="AA330" i="14"/>
  <c r="AT424" i="14"/>
  <c r="AT329" i="14"/>
  <c r="T238" i="14"/>
  <c r="AM326" i="14"/>
  <c r="AM421" i="14"/>
  <c r="AM291" i="14"/>
  <c r="AM26" i="14" s="1"/>
  <c r="AM28" i="14" s="1"/>
  <c r="AM30" i="14" s="1"/>
  <c r="BB421" i="14"/>
  <c r="BB326" i="14"/>
  <c r="BB291" i="14"/>
  <c r="BB26" i="14" s="1"/>
  <c r="BB28" i="14" s="1"/>
  <c r="BB30" i="14" s="1"/>
  <c r="AE431" i="14"/>
  <c r="AE336" i="14"/>
  <c r="S271" i="14"/>
  <c r="S287" i="14" s="1"/>
  <c r="AC428" i="14"/>
  <c r="AC333" i="14"/>
  <c r="Z425" i="14"/>
  <c r="Z330" i="14"/>
  <c r="W428" i="14"/>
  <c r="W333" i="14"/>
  <c r="S153" i="14"/>
  <c r="S106" i="14"/>
  <c r="AI427" i="14"/>
  <c r="AI332" i="14"/>
  <c r="BD426" i="14"/>
  <c r="BD331" i="14"/>
  <c r="BP252" i="14"/>
  <c r="Q154" i="14"/>
  <c r="Q107" i="14"/>
  <c r="CX135" i="14"/>
  <c r="CI135" i="14"/>
  <c r="V270" i="14"/>
  <c r="V286" i="14" s="1"/>
  <c r="BK36" i="14"/>
  <c r="BK38" i="14" s="1"/>
  <c r="V476" i="14"/>
  <c r="U475" i="14"/>
  <c r="R376" i="14"/>
  <c r="Y425" i="14"/>
  <c r="Y330" i="14"/>
  <c r="AT421" i="14"/>
  <c r="AT326" i="14"/>
  <c r="AT291" i="14"/>
  <c r="AT26" i="14" s="1"/>
  <c r="AT28" i="14" s="1"/>
  <c r="AT30" i="14" s="1"/>
  <c r="AS429" i="14"/>
  <c r="AS334" i="14"/>
  <c r="AM423" i="14"/>
  <c r="AM328" i="14"/>
  <c r="U241" i="14"/>
  <c r="AK424" i="14"/>
  <c r="AK329" i="14"/>
  <c r="AJ430" i="14"/>
  <c r="AJ335" i="14"/>
  <c r="BB337" i="14"/>
  <c r="BB432" i="14"/>
  <c r="S274" i="14"/>
  <c r="S290" i="14" s="1"/>
  <c r="S432" i="14" s="1"/>
  <c r="T265" i="14"/>
  <c r="T281" i="14" s="1"/>
  <c r="T423" i="14" s="1"/>
  <c r="AQ15" i="14"/>
  <c r="AQ17" i="14"/>
  <c r="BZ19" i="14" s="1"/>
  <c r="S268" i="14"/>
  <c r="S284" i="14" s="1"/>
  <c r="S331" i="14" s="1"/>
  <c r="AB421" i="14"/>
  <c r="AB326" i="14"/>
  <c r="AB291" i="14"/>
  <c r="AB26" i="14" s="1"/>
  <c r="AB28" i="14" s="1"/>
  <c r="AB30" i="14" s="1"/>
  <c r="AW333" i="14"/>
  <c r="AW428" i="14"/>
  <c r="R272" i="14"/>
  <c r="R288" i="14" s="1"/>
  <c r="R430" i="14" s="1"/>
  <c r="Z422" i="14"/>
  <c r="Z327" i="14"/>
  <c r="V427" i="14"/>
  <c r="V332" i="14"/>
  <c r="T269" i="14"/>
  <c r="T285" i="14" s="1"/>
  <c r="T332" i="14" s="1"/>
  <c r="AR427" i="14"/>
  <c r="AR332" i="14"/>
  <c r="V327" i="14"/>
  <c r="V422" i="14"/>
  <c r="AL421" i="14"/>
  <c r="AL291" i="14"/>
  <c r="AL26" i="14" s="1"/>
  <c r="AL28" i="14" s="1"/>
  <c r="AL30" i="14" s="1"/>
  <c r="AL326" i="14"/>
  <c r="AI430" i="14"/>
  <c r="AI335" i="14"/>
  <c r="BD432" i="14"/>
  <c r="BD337" i="14"/>
  <c r="T159" i="14"/>
  <c r="T112" i="14"/>
  <c r="AF426" i="14"/>
  <c r="AF331" i="14"/>
  <c r="S152" i="14"/>
  <c r="S105" i="14"/>
  <c r="S231" i="14"/>
  <c r="R153" i="14"/>
  <c r="R106" i="14"/>
  <c r="BP140" i="14"/>
  <c r="BG227" i="14"/>
  <c r="AT17" i="14"/>
  <c r="CC19" i="14" s="1"/>
  <c r="AE424" i="14"/>
  <c r="AE329" i="14"/>
  <c r="U155" i="14"/>
  <c r="U108" i="14"/>
  <c r="AU423" i="14"/>
  <c r="AU328" i="14"/>
  <c r="BO264" i="14"/>
  <c r="BP264" i="14" s="1"/>
  <c r="AO427" i="14"/>
  <c r="AO332" i="14"/>
  <c r="AE426" i="14"/>
  <c r="AE331" i="14"/>
  <c r="AW425" i="14"/>
  <c r="AW330" i="14"/>
  <c r="BC427" i="14"/>
  <c r="BC332" i="14"/>
  <c r="AT425" i="14"/>
  <c r="AT330" i="14"/>
  <c r="AI334" i="14"/>
  <c r="AI429" i="14"/>
  <c r="AS432" i="14"/>
  <c r="AS337" i="14"/>
  <c r="W421" i="14"/>
  <c r="W291" i="14"/>
  <c r="W26" i="14" s="1"/>
  <c r="W28" i="14" s="1"/>
  <c r="W30" i="14" s="1"/>
  <c r="W326" i="14"/>
  <c r="R105" i="14"/>
  <c r="R231" i="14"/>
  <c r="R152" i="14"/>
  <c r="Y332" i="14"/>
  <c r="Y427" i="14"/>
  <c r="AK429" i="14"/>
  <c r="AK334" i="14"/>
  <c r="AW423" i="14"/>
  <c r="AW328" i="14"/>
  <c r="AR424" i="14"/>
  <c r="AR329" i="14"/>
  <c r="AL423" i="14"/>
  <c r="AL328" i="14"/>
  <c r="AI327" i="14"/>
  <c r="AI422" i="14"/>
  <c r="AG428" i="14"/>
  <c r="AG333" i="14"/>
  <c r="Q474" i="14"/>
  <c r="AE386" i="14"/>
  <c r="AE36" i="14" s="1"/>
  <c r="AE38" i="14" s="1"/>
  <c r="W472" i="14"/>
  <c r="BL338" i="14"/>
  <c r="S383" i="14"/>
  <c r="BN289" i="14"/>
  <c r="Y430" i="14"/>
  <c r="Y335" i="14"/>
  <c r="X426" i="14"/>
  <c r="X331" i="14"/>
  <c r="AS431" i="14"/>
  <c r="AS336" i="14"/>
  <c r="AQ422" i="14"/>
  <c r="AQ327" i="14"/>
  <c r="AP429" i="14"/>
  <c r="AP334" i="14"/>
  <c r="AM431" i="14"/>
  <c r="AM336" i="14"/>
  <c r="AK425" i="14"/>
  <c r="AK330" i="14"/>
  <c r="AJ423" i="14"/>
  <c r="AJ328" i="14"/>
  <c r="BB422" i="14"/>
  <c r="BB327" i="14"/>
  <c r="BA427" i="14"/>
  <c r="BA332" i="14"/>
  <c r="AZ428" i="14"/>
  <c r="AZ333" i="14"/>
  <c r="AY431" i="14"/>
  <c r="AY336" i="14"/>
  <c r="AB431" i="14"/>
  <c r="AB336" i="14"/>
  <c r="AW424" i="14"/>
  <c r="AW329" i="14"/>
  <c r="Z424" i="14"/>
  <c r="Z329" i="14"/>
  <c r="U269" i="14"/>
  <c r="U285" i="14" s="1"/>
  <c r="AR335" i="14"/>
  <c r="AR430" i="14"/>
  <c r="AL424" i="14"/>
  <c r="AL329" i="14"/>
  <c r="AB164" i="14"/>
  <c r="AI423" i="14"/>
  <c r="AI328" i="14"/>
  <c r="AH432" i="14"/>
  <c r="AH337" i="14"/>
  <c r="AG421" i="14"/>
  <c r="AG291" i="14"/>
  <c r="AG26" i="14" s="1"/>
  <c r="AG28" i="14" s="1"/>
  <c r="AG30" i="14" s="1"/>
  <c r="AG326" i="14"/>
  <c r="S160" i="14"/>
  <c r="S113" i="14"/>
  <c r="S114" i="14"/>
  <c r="BP142" i="14"/>
  <c r="AC422" i="14"/>
  <c r="AC327" i="14"/>
  <c r="AO426" i="14"/>
  <c r="AO331" i="14"/>
  <c r="BE330" i="14"/>
  <c r="BE425" i="14"/>
  <c r="R470" i="14"/>
  <c r="AC424" i="14"/>
  <c r="AC329" i="14"/>
  <c r="BE427" i="14"/>
  <c r="BE332" i="14"/>
  <c r="AE432" i="14"/>
  <c r="AE337" i="14"/>
  <c r="BU155" i="14"/>
  <c r="AV13" i="14"/>
  <c r="BU153" i="14"/>
  <c r="BU152" i="14"/>
  <c r="BU154" i="14"/>
  <c r="S375" i="14"/>
  <c r="BF423" i="14"/>
  <c r="BF328" i="14"/>
  <c r="T379" i="14"/>
  <c r="AO430" i="14"/>
  <c r="AO335" i="14"/>
  <c r="BE430" i="14"/>
  <c r="BE335" i="14"/>
  <c r="AT429" i="14"/>
  <c r="AT334" i="14"/>
  <c r="AJ425" i="14"/>
  <c r="AJ330" i="14"/>
  <c r="AB425" i="14"/>
  <c r="AB330" i="14"/>
  <c r="AG430" i="14"/>
  <c r="AG335" i="14"/>
  <c r="T154" i="14"/>
  <c r="T107" i="14"/>
  <c r="Y422" i="14"/>
  <c r="Y327" i="14"/>
  <c r="BB428" i="14"/>
  <c r="BB333" i="14"/>
  <c r="R274" i="14"/>
  <c r="R290" i="14" s="1"/>
  <c r="R432" i="14" s="1"/>
  <c r="AG337" i="14"/>
  <c r="AG432" i="14"/>
  <c r="U156" i="14"/>
  <c r="U109" i="14"/>
  <c r="BL30" i="14"/>
  <c r="BL25" i="14"/>
  <c r="U235" i="14"/>
  <c r="AB427" i="14"/>
  <c r="AB332" i="14"/>
  <c r="T474" i="14"/>
  <c r="W386" i="14"/>
  <c r="W36" i="14" s="1"/>
  <c r="W38" i="14" s="1"/>
  <c r="AB481" i="14"/>
  <c r="AB46" i="14" s="1"/>
  <c r="AB48" i="14" s="1"/>
  <c r="W480" i="14"/>
  <c r="BL433" i="14"/>
  <c r="Q329" i="14"/>
  <c r="Q377" i="14"/>
  <c r="Y432" i="14"/>
  <c r="Y337" i="14"/>
  <c r="X422" i="14"/>
  <c r="X327" i="14"/>
  <c r="AQ336" i="14"/>
  <c r="AQ431" i="14"/>
  <c r="AP422" i="14"/>
  <c r="AP327" i="14"/>
  <c r="R238" i="14"/>
  <c r="AM334" i="14"/>
  <c r="AM429" i="14"/>
  <c r="S237" i="14"/>
  <c r="AK426" i="14"/>
  <c r="AK331" i="14"/>
  <c r="AJ424" i="14"/>
  <c r="AJ329" i="14"/>
  <c r="BB431" i="14"/>
  <c r="BB336" i="14"/>
  <c r="BA422" i="14"/>
  <c r="BA327" i="14"/>
  <c r="AZ423" i="14"/>
  <c r="AZ328" i="14"/>
  <c r="AY428" i="14"/>
  <c r="AY333" i="14"/>
  <c r="Q268" i="14"/>
  <c r="Q284" i="14" s="1"/>
  <c r="Q331" i="14" s="1"/>
  <c r="AW291" i="14"/>
  <c r="AW26" i="14" s="1"/>
  <c r="AW28" i="14" s="1"/>
  <c r="AW30" i="14" s="1"/>
  <c r="AW421" i="14"/>
  <c r="AW326" i="14"/>
  <c r="AV425" i="14"/>
  <c r="AV330" i="14"/>
  <c r="Z430" i="14"/>
  <c r="Z335" i="14"/>
  <c r="W424" i="14"/>
  <c r="W329" i="14"/>
  <c r="AR421" i="14"/>
  <c r="AR326" i="14"/>
  <c r="AR291" i="14"/>
  <c r="AR26" i="14" s="1"/>
  <c r="AR28" i="14" s="1"/>
  <c r="AR30" i="14" s="1"/>
  <c r="BU15" i="14"/>
  <c r="AL428" i="14"/>
  <c r="AL333" i="14"/>
  <c r="AF164" i="14"/>
  <c r="BE424" i="14"/>
  <c r="BE329" i="14"/>
  <c r="AI424" i="14"/>
  <c r="AI329" i="14"/>
  <c r="AH423" i="14"/>
  <c r="AH328" i="14"/>
  <c r="AG425" i="14"/>
  <c r="AG330" i="14"/>
  <c r="BC13" i="14"/>
  <c r="AD428" i="14"/>
  <c r="AD333" i="14"/>
  <c r="BP145" i="14"/>
  <c r="BP328" i="14"/>
  <c r="AW426" i="14"/>
  <c r="AW331" i="14"/>
  <c r="BD431" i="14"/>
  <c r="BD336" i="14"/>
  <c r="AD429" i="14"/>
  <c r="AD334" i="14"/>
  <c r="Z328" i="14"/>
  <c r="Z423" i="14"/>
  <c r="Q156" i="14"/>
  <c r="Q109" i="14"/>
  <c r="V475" i="14"/>
  <c r="AU430" i="14"/>
  <c r="AU335" i="14"/>
  <c r="Y426" i="14"/>
  <c r="Y331" i="14"/>
  <c r="AY422" i="14"/>
  <c r="AY327" i="14"/>
  <c r="AL429" i="14"/>
  <c r="AL334" i="14"/>
  <c r="AH422" i="14"/>
  <c r="AH327" i="14"/>
  <c r="T475" i="14"/>
  <c r="R469" i="14"/>
  <c r="Y471" i="14"/>
  <c r="T334" i="14"/>
  <c r="S263" i="14"/>
  <c r="S279" i="14" s="1"/>
  <c r="S326" i="14" s="1"/>
  <c r="Y164" i="14"/>
  <c r="Y13" i="14" s="1"/>
  <c r="Y17" i="14" s="1"/>
  <c r="AA386" i="14"/>
  <c r="AA36" i="14" s="1"/>
  <c r="AA38" i="14" s="1"/>
  <c r="U473" i="14"/>
  <c r="V469" i="14"/>
  <c r="BO381" i="14"/>
  <c r="R377" i="14"/>
  <c r="X332" i="14"/>
  <c r="X427" i="14"/>
  <c r="AQ335" i="14"/>
  <c r="AQ430" i="14"/>
  <c r="AP423" i="14"/>
  <c r="AP328" i="14"/>
  <c r="AM427" i="14"/>
  <c r="AM332" i="14"/>
  <c r="AK332" i="14"/>
  <c r="AK427" i="14"/>
  <c r="AJ426" i="14"/>
  <c r="AJ331" i="14"/>
  <c r="BB426" i="14"/>
  <c r="BB331" i="14"/>
  <c r="AG164" i="14"/>
  <c r="BA431" i="14"/>
  <c r="BA336" i="14"/>
  <c r="AZ429" i="14"/>
  <c r="AZ334" i="14"/>
  <c r="V157" i="14"/>
  <c r="AY328" i="14"/>
  <c r="AY423" i="14"/>
  <c r="AX421" i="14"/>
  <c r="AX291" i="14"/>
  <c r="AX26" i="14" s="1"/>
  <c r="AX28" i="14" s="1"/>
  <c r="AX30" i="14" s="1"/>
  <c r="AX326" i="14"/>
  <c r="R265" i="14"/>
  <c r="R281" i="14" s="1"/>
  <c r="R328" i="14" s="1"/>
  <c r="AW431" i="14"/>
  <c r="AW336" i="14"/>
  <c r="AV426" i="14"/>
  <c r="AV331" i="14"/>
  <c r="BM69" i="14"/>
  <c r="R263" i="14"/>
  <c r="R279" i="14" s="1"/>
  <c r="R421" i="14" s="1"/>
  <c r="AR422" i="14"/>
  <c r="AR327" i="14"/>
  <c r="S270" i="14"/>
  <c r="S286" i="14" s="1"/>
  <c r="S333" i="14" s="1"/>
  <c r="AL425" i="14"/>
  <c r="AL330" i="14"/>
  <c r="BO255" i="14"/>
  <c r="AI425" i="14"/>
  <c r="AI330" i="14"/>
  <c r="AH424" i="14"/>
  <c r="AH329" i="14"/>
  <c r="BC424" i="14"/>
  <c r="BC329" i="14"/>
  <c r="AG423" i="14"/>
  <c r="AG328" i="14"/>
  <c r="AF432" i="14"/>
  <c r="AF337" i="14"/>
  <c r="T152" i="14"/>
  <c r="T105" i="14"/>
  <c r="T231" i="14"/>
  <c r="U160" i="14"/>
  <c r="U113" i="14"/>
  <c r="BM271" i="14"/>
  <c r="BM287" i="14" s="1"/>
  <c r="BM268" i="14"/>
  <c r="BM284" i="14" s="1"/>
  <c r="BM269" i="14"/>
  <c r="BM285" i="14" s="1"/>
  <c r="BM267" i="14"/>
  <c r="BM283" i="14" s="1"/>
  <c r="BM273" i="14"/>
  <c r="BM270" i="14"/>
  <c r="BM286" i="14" s="1"/>
  <c r="BM272" i="14"/>
  <c r="BM288" i="14" s="1"/>
  <c r="BM266" i="14"/>
  <c r="S159" i="14"/>
  <c r="U273" i="14"/>
  <c r="U289" i="14" s="1"/>
  <c r="AE421" i="14"/>
  <c r="AE326" i="14"/>
  <c r="AE291" i="14"/>
  <c r="AE26" i="14" s="1"/>
  <c r="AE28" i="14" s="1"/>
  <c r="AE30" i="14" s="1"/>
  <c r="AM426" i="14"/>
  <c r="AM331" i="14"/>
  <c r="AT428" i="14"/>
  <c r="AT333" i="14"/>
  <c r="BE331" i="14"/>
  <c r="BE426" i="14"/>
  <c r="AS423" i="14"/>
  <c r="AS328" i="14"/>
  <c r="AK421" i="14"/>
  <c r="AK326" i="14"/>
  <c r="AK291" i="14"/>
  <c r="AK26" i="14" s="1"/>
  <c r="AK28" i="14" s="1"/>
  <c r="AK30" i="14" s="1"/>
  <c r="R480" i="14"/>
  <c r="S376" i="14"/>
  <c r="Z421" i="14"/>
  <c r="Z291" i="14"/>
  <c r="Z26" i="14" s="1"/>
  <c r="Z28" i="14" s="1"/>
  <c r="Z30" i="14" s="1"/>
  <c r="Z326" i="14"/>
  <c r="AP421" i="14"/>
  <c r="AP326" i="14"/>
  <c r="AP291" i="14"/>
  <c r="AP26" i="14" s="1"/>
  <c r="AP28" i="14" s="1"/>
  <c r="AP30" i="14" s="1"/>
  <c r="AY427" i="14"/>
  <c r="AY332" i="14"/>
  <c r="R423" i="14"/>
  <c r="R471" i="14"/>
  <c r="S472" i="14"/>
  <c r="Q473" i="14"/>
  <c r="AE481" i="14"/>
  <c r="AE46" i="14" s="1"/>
  <c r="AE48" i="14" s="1"/>
  <c r="V470" i="14"/>
  <c r="Z386" i="14"/>
  <c r="Z36" i="14" s="1"/>
  <c r="Z38" i="14" s="1"/>
  <c r="R335" i="14"/>
  <c r="Q374" i="14"/>
  <c r="BN431" i="14"/>
  <c r="U110" i="14"/>
  <c r="U157" i="14"/>
  <c r="X421" i="14"/>
  <c r="X291" i="14"/>
  <c r="X26" i="14" s="1"/>
  <c r="X28" i="14" s="1"/>
  <c r="X30" i="14" s="1"/>
  <c r="X326" i="14"/>
  <c r="AQ425" i="14"/>
  <c r="AQ330" i="14"/>
  <c r="AP424" i="14"/>
  <c r="AP329" i="14"/>
  <c r="AS15" i="14"/>
  <c r="AS17" i="14"/>
  <c r="CB19" i="14" s="1"/>
  <c r="U237" i="14"/>
  <c r="AK431" i="14"/>
  <c r="AK336" i="14"/>
  <c r="AJ427" i="14"/>
  <c r="AJ332" i="14"/>
  <c r="BB430" i="14"/>
  <c r="BB335" i="14"/>
  <c r="BA429" i="14"/>
  <c r="BA334" i="14"/>
  <c r="AZ425" i="14"/>
  <c r="AZ330" i="14"/>
  <c r="AY429" i="14"/>
  <c r="AY334" i="14"/>
  <c r="AX426" i="14"/>
  <c r="AX331" i="14"/>
  <c r="V263" i="14"/>
  <c r="V279" i="14" s="1"/>
  <c r="AV422" i="14"/>
  <c r="AV327" i="14"/>
  <c r="AR428" i="14"/>
  <c r="AR333" i="14"/>
  <c r="AO432" i="14"/>
  <c r="AO337" i="14"/>
  <c r="AL426" i="14"/>
  <c r="AL331" i="14"/>
  <c r="BE421" i="14"/>
  <c r="BE326" i="14"/>
  <c r="BE291" i="14"/>
  <c r="BE26" i="14" s="1"/>
  <c r="BE28" i="14" s="1"/>
  <c r="BE30" i="14" s="1"/>
  <c r="AI428" i="14"/>
  <c r="AI333" i="14"/>
  <c r="AH421" i="14"/>
  <c r="AH291" i="14"/>
  <c r="AH26" i="14" s="1"/>
  <c r="AH28" i="14" s="1"/>
  <c r="AH30" i="14" s="1"/>
  <c r="AH326" i="14"/>
  <c r="AG424" i="14"/>
  <c r="AG329" i="14"/>
  <c r="BO447" i="14"/>
  <c r="T233" i="14"/>
  <c r="U107" i="14"/>
  <c r="U154" i="14"/>
  <c r="S162" i="14"/>
  <c r="S115" i="14"/>
  <c r="BN131" i="14"/>
  <c r="AV424" i="14"/>
  <c r="AV329" i="14"/>
  <c r="AN431" i="14"/>
  <c r="AN336" i="14"/>
  <c r="S234" i="14"/>
  <c r="AZ331" i="14"/>
  <c r="AZ426" i="14"/>
  <c r="Z431" i="14"/>
  <c r="Z336" i="14"/>
  <c r="BD429" i="14"/>
  <c r="BD334" i="14"/>
  <c r="AG481" i="14"/>
  <c r="AG46" i="14" s="1"/>
  <c r="AG48" i="14" s="1"/>
  <c r="AM428" i="14"/>
  <c r="AM333" i="14"/>
  <c r="AD481" i="14"/>
  <c r="AD46" i="14" s="1"/>
  <c r="AD48" i="14" s="1"/>
  <c r="AU17" i="14"/>
  <c r="CD19" i="14" s="1"/>
  <c r="R475" i="14"/>
  <c r="Q476" i="14"/>
  <c r="T476" i="14"/>
  <c r="Q475" i="14"/>
  <c r="U477" i="14"/>
  <c r="Q378" i="14"/>
  <c r="S377" i="14"/>
  <c r="BP243" i="14"/>
  <c r="X432" i="14"/>
  <c r="X337" i="14"/>
  <c r="AQ432" i="14"/>
  <c r="AQ337" i="14"/>
  <c r="AP427" i="14"/>
  <c r="AP332" i="14"/>
  <c r="AN334" i="14"/>
  <c r="AN429" i="14"/>
  <c r="AK430" i="14"/>
  <c r="AK335" i="14"/>
  <c r="BK17" i="14"/>
  <c r="BK15" i="14"/>
  <c r="AJ334" i="14"/>
  <c r="AJ429" i="14"/>
  <c r="AF423" i="14"/>
  <c r="AF328" i="14"/>
  <c r="BA423" i="14"/>
  <c r="BA328" i="14"/>
  <c r="AZ427" i="14"/>
  <c r="AZ332" i="14"/>
  <c r="AE164" i="14"/>
  <c r="AY426" i="14"/>
  <c r="AY331" i="14"/>
  <c r="AV332" i="14"/>
  <c r="AV427" i="14"/>
  <c r="CO103" i="14"/>
  <c r="AR432" i="14"/>
  <c r="AR337" i="14"/>
  <c r="AO423" i="14"/>
  <c r="AO328" i="14"/>
  <c r="AL427" i="14"/>
  <c r="AL332" i="14"/>
  <c r="BO256" i="14"/>
  <c r="BE423" i="14"/>
  <c r="BE328" i="14"/>
  <c r="AI431" i="14"/>
  <c r="AI336" i="14"/>
  <c r="AH429" i="14"/>
  <c r="AH334" i="14"/>
  <c r="AG426" i="14"/>
  <c r="AG331" i="14"/>
  <c r="T264" i="14"/>
  <c r="T280" i="14" s="1"/>
  <c r="BM448" i="14"/>
  <c r="BM480" i="14" s="1"/>
  <c r="T158" i="14"/>
  <c r="T111" i="14"/>
  <c r="S110" i="14"/>
  <c r="S157" i="14"/>
  <c r="Q153" i="14"/>
  <c r="S154" i="14"/>
  <c r="AD423" i="14"/>
  <c r="AD328" i="14"/>
  <c r="BC431" i="14"/>
  <c r="BC336" i="14"/>
  <c r="Q116" i="14"/>
  <c r="Q163" i="14"/>
  <c r="AB386" i="14"/>
  <c r="AB36" i="14" s="1"/>
  <c r="AB38" i="14" s="1"/>
  <c r="Z481" i="14"/>
  <c r="Z46" i="14" s="1"/>
  <c r="Z48" i="14" s="1"/>
  <c r="AW13" i="14"/>
  <c r="T473" i="14"/>
  <c r="AS428" i="14"/>
  <c r="AS333" i="14"/>
  <c r="AA431" i="14"/>
  <c r="AT431" i="14"/>
  <c r="AT336" i="14"/>
  <c r="AC426" i="14"/>
  <c r="AC331" i="14"/>
  <c r="AC335" i="14"/>
  <c r="AC430" i="14"/>
  <c r="AS422" i="14"/>
  <c r="AS327" i="14"/>
  <c r="BB427" i="14"/>
  <c r="BB332" i="14"/>
  <c r="V424" i="14"/>
  <c r="V329" i="14"/>
  <c r="CO113" i="14"/>
  <c r="V471" i="14"/>
  <c r="AT432" i="14"/>
  <c r="AT337" i="14"/>
  <c r="AJ291" i="14"/>
  <c r="AJ26" i="14" s="1"/>
  <c r="AJ28" i="14" s="1"/>
  <c r="AJ30" i="14" s="1"/>
  <c r="AJ421" i="14"/>
  <c r="AJ326" i="14"/>
  <c r="BO374" i="14"/>
  <c r="AS425" i="14"/>
  <c r="AS330" i="14"/>
  <c r="AJ432" i="14"/>
  <c r="AJ337" i="14"/>
  <c r="S479" i="14"/>
  <c r="R472" i="14"/>
  <c r="BN479" i="14"/>
  <c r="Y476" i="14"/>
  <c r="X471" i="14"/>
  <c r="V478" i="14"/>
  <c r="W476" i="14"/>
  <c r="X474" i="14"/>
  <c r="T378" i="14"/>
  <c r="R385" i="14"/>
  <c r="AJ431" i="14"/>
  <c r="AJ336" i="14"/>
  <c r="AQ429" i="14"/>
  <c r="AQ334" i="14"/>
  <c r="AP425" i="14"/>
  <c r="AP330" i="14"/>
  <c r="AN425" i="14"/>
  <c r="AN330" i="14"/>
  <c r="Q242" i="14"/>
  <c r="AJ428" i="14"/>
  <c r="AJ333" i="14"/>
  <c r="AF427" i="14"/>
  <c r="AF332" i="14"/>
  <c r="BA329" i="14"/>
  <c r="BA424" i="14"/>
  <c r="AZ337" i="14"/>
  <c r="AZ432" i="14"/>
  <c r="AY432" i="14"/>
  <c r="AY337" i="14"/>
  <c r="AX425" i="14"/>
  <c r="AX330" i="14"/>
  <c r="AS426" i="14"/>
  <c r="AS331" i="14"/>
  <c r="AV428" i="14"/>
  <c r="AV333" i="14"/>
  <c r="T263" i="14"/>
  <c r="T279" i="14" s="1"/>
  <c r="AR431" i="14"/>
  <c r="AR336" i="14"/>
  <c r="AO424" i="14"/>
  <c r="AO329" i="14"/>
  <c r="AL431" i="14"/>
  <c r="AL336" i="14"/>
  <c r="AE327" i="14"/>
  <c r="AE422" i="14"/>
  <c r="AY13" i="14"/>
  <c r="AH425" i="14"/>
  <c r="AH330" i="14"/>
  <c r="BC423" i="14"/>
  <c r="BC328" i="14"/>
  <c r="AG427" i="14"/>
  <c r="AG332" i="14"/>
  <c r="T160" i="14"/>
  <c r="T113" i="14"/>
  <c r="T270" i="14"/>
  <c r="T286" i="14" s="1"/>
  <c r="T333" i="14" s="1"/>
  <c r="T273" i="14"/>
  <c r="T289" i="14" s="1"/>
  <c r="T336" i="14" s="1"/>
  <c r="S273" i="14"/>
  <c r="S289" i="14" s="1"/>
  <c r="S336" i="14" s="1"/>
  <c r="CK135" i="14"/>
  <c r="CZ135" i="14"/>
  <c r="AA427" i="14"/>
  <c r="AA332" i="14"/>
  <c r="BF291" i="14"/>
  <c r="BF26" i="14" s="1"/>
  <c r="BF28" i="14" s="1"/>
  <c r="BF30" i="14" s="1"/>
  <c r="BF421" i="14"/>
  <c r="BF326" i="14"/>
  <c r="AO431" i="14"/>
  <c r="AO336" i="14"/>
  <c r="AA424" i="14"/>
  <c r="AA329" i="14"/>
  <c r="AT426" i="14"/>
  <c r="AT331" i="14"/>
  <c r="AX431" i="14"/>
  <c r="AX336" i="14"/>
  <c r="CO109" i="14"/>
  <c r="S470" i="14"/>
  <c r="AD431" i="14"/>
  <c r="AD336" i="14"/>
  <c r="BD329" i="14"/>
  <c r="BD424" i="14"/>
  <c r="Q110" i="14"/>
  <c r="Q111" i="14"/>
  <c r="AY421" i="14"/>
  <c r="AY291" i="14"/>
  <c r="AY26" i="14" s="1"/>
  <c r="AY28" i="14" s="1"/>
  <c r="AY30" i="14" s="1"/>
  <c r="AY326" i="14"/>
  <c r="S108" i="14"/>
  <c r="S155" i="14"/>
  <c r="AP430" i="14"/>
  <c r="AP335" i="14"/>
  <c r="AZ422" i="14"/>
  <c r="AZ327" i="14"/>
  <c r="AR429" i="14"/>
  <c r="AR334" i="14"/>
  <c r="AI421" i="14"/>
  <c r="AI326" i="14"/>
  <c r="AI291" i="14"/>
  <c r="AI26" i="14" s="1"/>
  <c r="AI28" i="14" s="1"/>
  <c r="AI30" i="14" s="1"/>
  <c r="T470" i="14"/>
  <c r="BA426" i="14"/>
  <c r="BA331" i="14"/>
  <c r="AH430" i="14"/>
  <c r="AH335" i="14"/>
  <c r="S111" i="14"/>
  <c r="S158" i="14"/>
  <c r="T161" i="14"/>
  <c r="S475" i="14"/>
  <c r="BH46" i="14"/>
  <c r="BH48" i="14" s="1"/>
  <c r="X469" i="14"/>
  <c r="Y473" i="14"/>
  <c r="X477" i="14"/>
  <c r="T374" i="14"/>
  <c r="R378" i="14"/>
  <c r="R374" i="14"/>
  <c r="AQ428" i="14"/>
  <c r="AQ333" i="14"/>
  <c r="AP426" i="14"/>
  <c r="AP331" i="14"/>
  <c r="AN335" i="14"/>
  <c r="AN430" i="14"/>
  <c r="T283" i="14"/>
  <c r="T425" i="14" s="1"/>
  <c r="T235" i="14"/>
  <c r="AF335" i="14"/>
  <c r="AF430" i="14"/>
  <c r="BA428" i="14"/>
  <c r="BA333" i="14"/>
  <c r="AZ430" i="14"/>
  <c r="AZ335" i="14"/>
  <c r="AY430" i="14"/>
  <c r="AY335" i="14"/>
  <c r="AX422" i="14"/>
  <c r="AX327" i="14"/>
  <c r="AU422" i="14"/>
  <c r="AU327" i="14"/>
  <c r="Q269" i="14"/>
  <c r="Q285" i="14" s="1"/>
  <c r="Q427" i="14" s="1"/>
  <c r="Q265" i="14"/>
  <c r="Q281" i="14" s="1"/>
  <c r="Q423" i="14" s="1"/>
  <c r="AV431" i="14"/>
  <c r="AV336" i="14"/>
  <c r="BT69" i="14"/>
  <c r="S269" i="14"/>
  <c r="S285" i="14" s="1"/>
  <c r="S332" i="14" s="1"/>
  <c r="AO421" i="14"/>
  <c r="AO326" i="14"/>
  <c r="AO291" i="14"/>
  <c r="AO26" i="14" s="1"/>
  <c r="AO28" i="14" s="1"/>
  <c r="AO30" i="14" s="1"/>
  <c r="AL335" i="14"/>
  <c r="AL430" i="14"/>
  <c r="Z164" i="14"/>
  <c r="Z13" i="14" s="1"/>
  <c r="Z17" i="14" s="1"/>
  <c r="AD422" i="14"/>
  <c r="AD327" i="14"/>
  <c r="BO252" i="14"/>
  <c r="BE432" i="14"/>
  <c r="BE337" i="14"/>
  <c r="AH428" i="14"/>
  <c r="AH333" i="14"/>
  <c r="AG431" i="14"/>
  <c r="AG336" i="14"/>
  <c r="BH26" i="14"/>
  <c r="BH28" i="14" s="1"/>
  <c r="BH30" i="14" s="1"/>
  <c r="AM17" i="14"/>
  <c r="BV19" i="14" s="1"/>
  <c r="Y431" i="14"/>
  <c r="Y336" i="14"/>
  <c r="AD424" i="14"/>
  <c r="AD329" i="14"/>
  <c r="BJ338" i="14"/>
  <c r="BI338" i="14"/>
  <c r="BO326" i="14"/>
  <c r="AA432" i="14"/>
  <c r="AA337" i="14"/>
  <c r="R108" i="14"/>
  <c r="R155" i="14"/>
  <c r="AR15" i="14"/>
  <c r="AR17" i="14"/>
  <c r="CA19" i="14" s="1"/>
  <c r="X386" i="14"/>
  <c r="X36" i="14" s="1"/>
  <c r="X38" i="14" s="1"/>
  <c r="S382" i="14"/>
  <c r="AM329" i="14"/>
  <c r="AM424" i="14"/>
  <c r="BO147" i="14"/>
  <c r="BR147" i="14" s="1"/>
  <c r="AR423" i="14"/>
  <c r="AR328" i="14"/>
  <c r="Y469" i="14"/>
  <c r="U286" i="14"/>
  <c r="U238" i="14"/>
  <c r="AW430" i="14"/>
  <c r="AW335" i="14"/>
  <c r="CO112" i="14"/>
  <c r="U239" i="14"/>
  <c r="Z432" i="14"/>
  <c r="Z337" i="14"/>
  <c r="BN464" i="14"/>
  <c r="BP457" i="14"/>
  <c r="BP464" i="14" s="1"/>
  <c r="T479" i="14"/>
  <c r="AL386" i="14"/>
  <c r="AL36" i="14" s="1"/>
  <c r="AL38" i="14" s="1"/>
  <c r="AJ386" i="14"/>
  <c r="AJ36" i="14" s="1"/>
  <c r="AJ38" i="14" s="1"/>
  <c r="AF481" i="14"/>
  <c r="AF46" i="14" s="1"/>
  <c r="AF48" i="14" s="1"/>
  <c r="W475" i="14"/>
  <c r="X478" i="14"/>
  <c r="S379" i="14"/>
  <c r="T385" i="14"/>
  <c r="T329" i="14"/>
  <c r="T377" i="14"/>
  <c r="S242" i="14"/>
  <c r="AN427" i="14"/>
  <c r="AN332" i="14"/>
  <c r="AP431" i="14"/>
  <c r="AP336" i="14"/>
  <c r="AQ423" i="14"/>
  <c r="AQ328" i="14"/>
  <c r="AP432" i="14"/>
  <c r="AP337" i="14"/>
  <c r="AN327" i="14"/>
  <c r="AN422" i="14"/>
  <c r="R161" i="14"/>
  <c r="R242" i="14"/>
  <c r="BF426" i="14"/>
  <c r="BF331" i="14"/>
  <c r="Y428" i="14"/>
  <c r="Y333" i="14"/>
  <c r="AF431" i="14"/>
  <c r="AF336" i="14"/>
  <c r="BA432" i="14"/>
  <c r="BA337" i="14"/>
  <c r="AD427" i="14"/>
  <c r="AD332" i="14"/>
  <c r="AC423" i="14"/>
  <c r="AC328" i="14"/>
  <c r="AX427" i="14"/>
  <c r="AX332" i="14"/>
  <c r="Q270" i="14"/>
  <c r="Q286" i="14" s="1"/>
  <c r="Q333" i="14" s="1"/>
  <c r="U263" i="14"/>
  <c r="U279" i="14" s="1"/>
  <c r="AV429" i="14"/>
  <c r="AV334" i="14"/>
  <c r="AQ426" i="14"/>
  <c r="AQ331" i="14"/>
  <c r="BI433" i="14"/>
  <c r="U266" i="14"/>
  <c r="U282" i="14" s="1"/>
  <c r="AO429" i="14"/>
  <c r="AO334" i="14"/>
  <c r="BO253" i="14"/>
  <c r="BE428" i="14"/>
  <c r="BE333" i="14"/>
  <c r="BD421" i="14"/>
  <c r="BD326" i="14"/>
  <c r="BD291" i="14"/>
  <c r="BD26" i="14" s="1"/>
  <c r="BD28" i="14" s="1"/>
  <c r="BD30" i="14" s="1"/>
  <c r="AH426" i="14"/>
  <c r="AH331" i="14"/>
  <c r="BP437" i="14"/>
  <c r="BC421" i="14"/>
  <c r="BC326" i="14"/>
  <c r="BC291" i="14"/>
  <c r="BC26" i="14" s="1"/>
  <c r="BC28" i="14" s="1"/>
  <c r="BC30" i="14" s="1"/>
  <c r="AG334" i="14"/>
  <c r="AG429" i="14"/>
  <c r="CO111" i="14"/>
  <c r="U105" i="14"/>
  <c r="U152" i="14"/>
  <c r="BH338" i="14"/>
  <c r="AX423" i="14"/>
  <c r="AX328" i="14"/>
  <c r="AA334" i="14"/>
  <c r="AA429" i="14"/>
  <c r="AX432" i="14"/>
  <c r="AX337" i="14"/>
  <c r="AC326" i="14"/>
  <c r="AC421" i="14"/>
  <c r="AC291" i="14"/>
  <c r="AC26" i="14" s="1"/>
  <c r="AC28" i="14" s="1"/>
  <c r="AC30" i="14" s="1"/>
  <c r="BC425" i="14"/>
  <c r="BC330" i="14"/>
  <c r="BF424" i="14"/>
  <c r="BF329" i="14"/>
  <c r="Z427" i="14"/>
  <c r="Z332" i="14"/>
  <c r="AA164" i="14"/>
  <c r="AA13" i="14" s="1"/>
  <c r="AA17" i="14" s="1"/>
  <c r="CO107" i="14"/>
  <c r="AK422" i="14"/>
  <c r="AK327" i="14"/>
  <c r="AB426" i="14"/>
  <c r="AB331" i="14"/>
  <c r="X425" i="14"/>
  <c r="X330" i="14"/>
  <c r="BB423" i="14"/>
  <c r="BB328" i="14"/>
  <c r="S469" i="14"/>
  <c r="Q470" i="14"/>
  <c r="S473" i="14"/>
  <c r="Y386" i="14"/>
  <c r="Y36" i="14" s="1"/>
  <c r="Y38" i="14" s="1"/>
  <c r="AF386" i="14"/>
  <c r="AF36" i="14" s="1"/>
  <c r="AF38" i="14" s="1"/>
  <c r="AK386" i="14"/>
  <c r="AK36" i="14" s="1"/>
  <c r="AK38" i="14" s="1"/>
  <c r="W474" i="14"/>
  <c r="Y475" i="14"/>
  <c r="BO328" i="14"/>
  <c r="S378" i="14"/>
  <c r="R384" i="14"/>
  <c r="BO265" i="14"/>
  <c r="BP265" i="14" s="1"/>
  <c r="AQ329" i="14"/>
  <c r="AQ424" i="14"/>
  <c r="AN423" i="14"/>
  <c r="AN328" i="14"/>
  <c r="S238" i="14"/>
  <c r="BF432" i="14"/>
  <c r="BF337" i="14"/>
  <c r="AF429" i="14"/>
  <c r="AF334" i="14"/>
  <c r="BA335" i="14"/>
  <c r="BA430" i="14"/>
  <c r="AD421" i="14"/>
  <c r="AD326" i="14"/>
  <c r="AD291" i="14"/>
  <c r="AD26" i="14" s="1"/>
  <c r="AD28" i="14" s="1"/>
  <c r="AD30" i="14" s="1"/>
  <c r="AC427" i="14"/>
  <c r="AC332" i="14"/>
  <c r="AX428" i="14"/>
  <c r="AX333" i="14"/>
  <c r="Q271" i="14"/>
  <c r="Q287" i="14" s="1"/>
  <c r="Q429" i="14" s="1"/>
  <c r="AV423" i="14"/>
  <c r="AV328" i="14"/>
  <c r="AM422" i="14"/>
  <c r="AM327" i="14"/>
  <c r="AB430" i="14"/>
  <c r="AB335" i="14"/>
  <c r="AO422" i="14"/>
  <c r="AO327" i="14"/>
  <c r="T163" i="14"/>
  <c r="T116" i="14"/>
  <c r="AC164" i="14"/>
  <c r="S109" i="14"/>
  <c r="BE429" i="14"/>
  <c r="BE334" i="14"/>
  <c r="AH332" i="14"/>
  <c r="AH427" i="14"/>
  <c r="BC426" i="14"/>
  <c r="BC331" i="14"/>
  <c r="CO110" i="14"/>
  <c r="U111" i="14"/>
  <c r="U158" i="14"/>
  <c r="R107" i="14"/>
  <c r="BH433" i="14"/>
  <c r="BI17" i="14"/>
  <c r="CR19" i="14" s="1"/>
  <c r="R236" i="14"/>
  <c r="BP85" i="14"/>
  <c r="AS332" i="14"/>
  <c r="AS427" i="14"/>
  <c r="X428" i="14"/>
  <c r="X333" i="14"/>
  <c r="X164" i="14"/>
  <c r="X13" i="14" s="1"/>
  <c r="X17" i="14" s="1"/>
  <c r="BN215" i="14"/>
  <c r="AA423" i="14"/>
  <c r="AA328" i="14"/>
  <c r="BJ433" i="14"/>
  <c r="AB423" i="14"/>
  <c r="AB328" i="14"/>
  <c r="V474" i="14"/>
  <c r="T241" i="14"/>
  <c r="BA421" i="14"/>
  <c r="BA291" i="14"/>
  <c r="BA26" i="14" s="1"/>
  <c r="BA28" i="14" s="1"/>
  <c r="BA30" i="14" s="1"/>
  <c r="BA326" i="14"/>
  <c r="AW429" i="14"/>
  <c r="AW334" i="14"/>
  <c r="AL422" i="14"/>
  <c r="AL327" i="14"/>
  <c r="X429" i="14"/>
  <c r="X334" i="14"/>
  <c r="Q380" i="14"/>
  <c r="AM425" i="14"/>
  <c r="AM330" i="14"/>
  <c r="AZ431" i="14"/>
  <c r="AZ336" i="14"/>
  <c r="T424" i="14"/>
  <c r="Y480" i="14"/>
  <c r="U476" i="14"/>
  <c r="S374" i="14"/>
  <c r="AU428" i="14"/>
  <c r="AU333" i="14"/>
  <c r="AQ427" i="14"/>
  <c r="AQ332" i="14"/>
  <c r="AN424" i="14"/>
  <c r="AN329" i="14"/>
  <c r="BF422" i="14"/>
  <c r="BF327" i="14"/>
  <c r="AF424" i="14"/>
  <c r="AF329" i="14"/>
  <c r="AE429" i="14"/>
  <c r="AE334" i="14"/>
  <c r="AD425" i="14"/>
  <c r="AD330" i="14"/>
  <c r="AC431" i="14"/>
  <c r="AC336" i="14"/>
  <c r="CO106" i="14"/>
  <c r="AX429" i="14"/>
  <c r="AX334" i="14"/>
  <c r="Q272" i="14"/>
  <c r="Q288" i="14" s="1"/>
  <c r="Q430" i="14" s="1"/>
  <c r="AV432" i="14"/>
  <c r="AV337" i="14"/>
  <c r="BK25" i="14"/>
  <c r="BK30" i="14"/>
  <c r="AO428" i="14"/>
  <c r="AO333" i="14"/>
  <c r="AK17" i="14"/>
  <c r="BE422" i="14"/>
  <c r="BE327" i="14"/>
  <c r="R115" i="14"/>
  <c r="R162" i="14"/>
  <c r="AH336" i="14"/>
  <c r="AH431" i="14"/>
  <c r="BP444" i="14"/>
  <c r="BC422" i="14"/>
  <c r="BC327" i="14"/>
  <c r="BO442" i="14"/>
  <c r="R264" i="14"/>
  <c r="R280" i="14" s="1"/>
  <c r="Q108" i="14"/>
  <c r="Q155" i="14"/>
  <c r="CJ135" i="14"/>
  <c r="CY135" i="14"/>
  <c r="W249" i="5"/>
  <c r="H345" i="5"/>
  <c r="Y25" i="5"/>
  <c r="Y26" i="5" s="1"/>
  <c r="AE200" i="5"/>
  <c r="AB206" i="5"/>
  <c r="AA206" i="5"/>
  <c r="AB201" i="5"/>
  <c r="AE216" i="5"/>
  <c r="I430" i="5"/>
  <c r="AB218" i="5"/>
  <c r="M422" i="5"/>
  <c r="K344" i="5"/>
  <c r="T271" i="5"/>
  <c r="T265" i="5"/>
  <c r="T263" i="5"/>
  <c r="T266" i="5"/>
  <c r="T262" i="5"/>
  <c r="T273" i="5"/>
  <c r="T272" i="5"/>
  <c r="T269" i="5"/>
  <c r="T267" i="5"/>
  <c r="T268" i="5"/>
  <c r="T270" i="5"/>
  <c r="T264" i="5"/>
  <c r="T328" i="5" s="1"/>
  <c r="X422" i="5"/>
  <c r="L268" i="5"/>
  <c r="L271" i="5"/>
  <c r="L270" i="5"/>
  <c r="L265" i="5"/>
  <c r="L272" i="5"/>
  <c r="L262" i="5"/>
  <c r="L263" i="5"/>
  <c r="L264" i="5"/>
  <c r="L273" i="5"/>
  <c r="L267" i="5"/>
  <c r="L266" i="5"/>
  <c r="L269" i="5"/>
  <c r="C344" i="5"/>
  <c r="D345" i="5"/>
  <c r="R250" i="5"/>
  <c r="AC208" i="5"/>
  <c r="M344" i="5"/>
  <c r="P250" i="5"/>
  <c r="I28" i="5"/>
  <c r="E217" i="5"/>
  <c r="C220" i="5"/>
  <c r="Q249" i="5"/>
  <c r="P431" i="5"/>
  <c r="N421" i="5"/>
  <c r="AD295" i="5"/>
  <c r="X35" i="5"/>
  <c r="X36" i="5" s="1"/>
  <c r="AB298" i="5"/>
  <c r="AC294" i="5"/>
  <c r="AB300" i="5"/>
  <c r="AB301" i="5"/>
  <c r="AB303" i="5"/>
  <c r="AB294" i="5"/>
  <c r="AA302" i="5"/>
  <c r="AA299" i="5"/>
  <c r="AC296" i="5"/>
  <c r="AA304" i="5"/>
  <c r="AA303" i="5"/>
  <c r="AB302" i="5"/>
  <c r="AB299" i="5"/>
  <c r="D249" i="5"/>
  <c r="Q347" i="5"/>
  <c r="I348" i="5"/>
  <c r="J250" i="5"/>
  <c r="Y249" i="5"/>
  <c r="Y232" i="5"/>
  <c r="X249" i="5"/>
  <c r="AB221" i="5"/>
  <c r="AY120" i="5"/>
  <c r="AY132" i="5" s="1"/>
  <c r="AC132" i="5"/>
  <c r="AV121" i="5"/>
  <c r="AV132" i="5" s="1"/>
  <c r="Z132" i="5"/>
  <c r="AB410" i="5"/>
  <c r="AB405" i="5"/>
  <c r="V48" i="5"/>
  <c r="AB412" i="5"/>
  <c r="AA409" i="5"/>
  <c r="AB408" i="5"/>
  <c r="AB413" i="5"/>
  <c r="AA412" i="5"/>
  <c r="AB414" i="5"/>
  <c r="AB409" i="5"/>
  <c r="AA414" i="5"/>
  <c r="AB406" i="5"/>
  <c r="AB411" i="5"/>
  <c r="AB407" i="5"/>
  <c r="H249" i="5"/>
  <c r="AC318" i="5"/>
  <c r="U251" i="5"/>
  <c r="P231" i="5"/>
  <c r="AB296" i="5"/>
  <c r="Y38" i="5"/>
  <c r="AB319" i="5"/>
  <c r="AB320" i="5"/>
  <c r="AB310" i="5"/>
  <c r="AB313" i="5"/>
  <c r="AB314" i="5"/>
  <c r="D298" i="5"/>
  <c r="D303" i="5"/>
  <c r="D297" i="5"/>
  <c r="D302" i="5"/>
  <c r="E296" i="5"/>
  <c r="D296" i="5"/>
  <c r="D301" i="5"/>
  <c r="D300" i="5"/>
  <c r="G35" i="5"/>
  <c r="G36" i="5" s="1"/>
  <c r="D294" i="5"/>
  <c r="C296" i="5"/>
  <c r="D304" i="5"/>
  <c r="C304" i="5"/>
  <c r="C298" i="5"/>
  <c r="C299" i="5"/>
  <c r="C294" i="5"/>
  <c r="C303" i="5"/>
  <c r="C300" i="5"/>
  <c r="D295" i="5"/>
  <c r="C297" i="5"/>
  <c r="E295" i="5"/>
  <c r="D299" i="5"/>
  <c r="C295" i="5"/>
  <c r="C302" i="5"/>
  <c r="C301" i="5"/>
  <c r="F170" i="5"/>
  <c r="F177" i="5"/>
  <c r="F172" i="5"/>
  <c r="F174" i="5"/>
  <c r="F169" i="5"/>
  <c r="F176" i="5"/>
  <c r="F171" i="5"/>
  <c r="F173" i="5"/>
  <c r="F178" i="5"/>
  <c r="F194" i="5" s="1"/>
  <c r="F167" i="5"/>
  <c r="F168" i="5"/>
  <c r="E344" i="5"/>
  <c r="AF390" i="5"/>
  <c r="Z45" i="5"/>
  <c r="Z46" i="5" s="1"/>
  <c r="AB395" i="5"/>
  <c r="AC392" i="5"/>
  <c r="AB391" i="5"/>
  <c r="D224" i="5"/>
  <c r="AB209" i="5"/>
  <c r="AA8" i="5"/>
  <c r="G249" i="5"/>
  <c r="Q231" i="5"/>
  <c r="K234" i="5"/>
  <c r="K250" i="5"/>
  <c r="F250" i="5"/>
  <c r="Y326" i="5"/>
  <c r="AC297" i="5"/>
  <c r="AC217" i="5"/>
  <c r="AP69" i="5"/>
  <c r="L421" i="5"/>
  <c r="K326" i="5"/>
  <c r="C310" i="5"/>
  <c r="M268" i="5"/>
  <c r="M262" i="5"/>
  <c r="M271" i="5"/>
  <c r="M270" i="5"/>
  <c r="M265" i="5"/>
  <c r="M269" i="5"/>
  <c r="M272" i="5"/>
  <c r="C200" i="5"/>
  <c r="N273" i="5"/>
  <c r="U231" i="5"/>
  <c r="C399" i="5"/>
  <c r="J423" i="5"/>
  <c r="AA397" i="5"/>
  <c r="P363" i="5"/>
  <c r="C395" i="5"/>
  <c r="L362" i="5"/>
  <c r="AA410" i="5"/>
  <c r="AA415" i="5"/>
  <c r="U48" i="5"/>
  <c r="P365" i="5"/>
  <c r="D316" i="5"/>
  <c r="C204" i="5"/>
  <c r="G271" i="5"/>
  <c r="V178" i="5"/>
  <c r="V175" i="5"/>
  <c r="V170" i="5"/>
  <c r="V172" i="5"/>
  <c r="V168" i="5"/>
  <c r="V174" i="5"/>
  <c r="F263" i="5"/>
  <c r="F327" i="5" s="1"/>
  <c r="AB132" i="5"/>
  <c r="AX120" i="5"/>
  <c r="AX132" i="5" s="1"/>
  <c r="U178" i="5"/>
  <c r="U175" i="5"/>
  <c r="U168" i="5"/>
  <c r="U177" i="5"/>
  <c r="U172" i="5"/>
  <c r="U170" i="5"/>
  <c r="U234" i="5" s="1"/>
  <c r="D361" i="5"/>
  <c r="D366" i="5"/>
  <c r="D368" i="5"/>
  <c r="D357" i="5"/>
  <c r="D365" i="5"/>
  <c r="D363" i="5"/>
  <c r="C170" i="5"/>
  <c r="C186" i="5" s="1"/>
  <c r="C177" i="5"/>
  <c r="C193" i="5" s="1"/>
  <c r="C167" i="5"/>
  <c r="C169" i="5"/>
  <c r="C178" i="5"/>
  <c r="AD200" i="5"/>
  <c r="X25" i="5"/>
  <c r="X26" i="5" s="1"/>
  <c r="C203" i="5"/>
  <c r="AF200" i="5"/>
  <c r="AB396" i="5"/>
  <c r="AB398" i="5"/>
  <c r="AA267" i="5"/>
  <c r="AA269" i="5"/>
  <c r="AA262" i="5"/>
  <c r="AA272" i="5"/>
  <c r="AA266" i="5"/>
  <c r="AA264" i="5"/>
  <c r="AA268" i="5"/>
  <c r="AA320" i="5"/>
  <c r="R265" i="5"/>
  <c r="R263" i="5"/>
  <c r="R262" i="5"/>
  <c r="R273" i="5"/>
  <c r="R267" i="5"/>
  <c r="D319" i="5"/>
  <c r="C319" i="5"/>
  <c r="K366" i="5"/>
  <c r="AC218" i="5"/>
  <c r="AB204" i="5"/>
  <c r="C269" i="5"/>
  <c r="C268" i="5"/>
  <c r="C266" i="5"/>
  <c r="C271" i="5"/>
  <c r="C262" i="5"/>
  <c r="C264" i="5"/>
  <c r="AA251" i="5"/>
  <c r="AA252" i="5" s="1"/>
  <c r="AA253" i="5" s="1"/>
  <c r="AA254" i="5" s="1"/>
  <c r="AA255" i="5" s="1"/>
  <c r="AA256" i="5" s="1"/>
  <c r="AA257" i="5" s="1"/>
  <c r="C209" i="5"/>
  <c r="D217" i="5"/>
  <c r="D215" i="5"/>
  <c r="D221" i="5"/>
  <c r="D220" i="5"/>
  <c r="G28" i="5"/>
  <c r="T231" i="5"/>
  <c r="AC200" i="5"/>
  <c r="AC202" i="5"/>
  <c r="W25" i="5"/>
  <c r="W26" i="5" s="1"/>
  <c r="AB200" i="5"/>
  <c r="AB208" i="5"/>
  <c r="AD208" i="5" s="1"/>
  <c r="AB223" i="5"/>
  <c r="AB224" i="5"/>
  <c r="AB202" i="5"/>
  <c r="V25" i="5"/>
  <c r="V26" i="5" s="1"/>
  <c r="J267" i="5"/>
  <c r="C175" i="5"/>
  <c r="J349" i="5"/>
  <c r="AF216" i="5"/>
  <c r="O344" i="5"/>
  <c r="U270" i="5"/>
  <c r="U271" i="5"/>
  <c r="U263" i="5"/>
  <c r="U273" i="5"/>
  <c r="U266" i="5"/>
  <c r="U262" i="5"/>
  <c r="U272" i="5"/>
  <c r="U269" i="5"/>
  <c r="U267" i="5"/>
  <c r="U268" i="5"/>
  <c r="AC312" i="5"/>
  <c r="AF295" i="5"/>
  <c r="AE295" i="5"/>
  <c r="Z35" i="5"/>
  <c r="Z36" i="5" s="1"/>
  <c r="Q171" i="5"/>
  <c r="Q178" i="5"/>
  <c r="Q172" i="5"/>
  <c r="Q174" i="5"/>
  <c r="Q168" i="5"/>
  <c r="Q175" i="5"/>
  <c r="AB392" i="5"/>
  <c r="AA317" i="5"/>
  <c r="AB304" i="5"/>
  <c r="AB295" i="5"/>
  <c r="V35" i="5"/>
  <c r="V36" i="5" s="1"/>
  <c r="AB311" i="5"/>
  <c r="AB199" i="5"/>
  <c r="AA207" i="5"/>
  <c r="D216" i="5"/>
  <c r="C199" i="5"/>
  <c r="R269" i="5"/>
  <c r="T178" i="5"/>
  <c r="T173" i="5"/>
  <c r="T175" i="5"/>
  <c r="T172" i="5"/>
  <c r="T168" i="5"/>
  <c r="T174" i="5"/>
  <c r="T170" i="5"/>
  <c r="V265" i="5"/>
  <c r="I248" i="5"/>
  <c r="I263" i="5"/>
  <c r="M171" i="5"/>
  <c r="M169" i="5"/>
  <c r="M173" i="5"/>
  <c r="M175" i="5"/>
  <c r="M170" i="5"/>
  <c r="M177" i="5"/>
  <c r="M167" i="5"/>
  <c r="M178" i="5"/>
  <c r="M168" i="5"/>
  <c r="N250" i="5"/>
  <c r="M250" i="5"/>
  <c r="D411" i="5"/>
  <c r="C411" i="5"/>
  <c r="D409" i="5"/>
  <c r="C409" i="5"/>
  <c r="C414" i="5"/>
  <c r="D415" i="5"/>
  <c r="C405" i="5"/>
  <c r="D405" i="5"/>
  <c r="D413" i="5"/>
  <c r="C413" i="5"/>
  <c r="G48" i="5"/>
  <c r="Y368" i="5"/>
  <c r="Y365" i="5"/>
  <c r="Y366" i="5"/>
  <c r="Y367" i="5"/>
  <c r="Y359" i="5"/>
  <c r="Y357" i="5"/>
  <c r="Y360" i="5"/>
  <c r="Q431" i="5"/>
  <c r="P171" i="5"/>
  <c r="P178" i="5"/>
  <c r="P177" i="5"/>
  <c r="P170" i="5"/>
  <c r="P174" i="5"/>
  <c r="P168" i="5"/>
  <c r="P175" i="5"/>
  <c r="L365" i="5"/>
  <c r="L364" i="5"/>
  <c r="L359" i="5"/>
  <c r="L367" i="5"/>
  <c r="L358" i="5"/>
  <c r="BA120" i="5"/>
  <c r="AE132" i="5"/>
  <c r="M361" i="5"/>
  <c r="M367" i="5"/>
  <c r="M365" i="5"/>
  <c r="M364" i="5"/>
  <c r="M360" i="5"/>
  <c r="C311" i="5"/>
  <c r="AA316" i="5"/>
  <c r="E267" i="5"/>
  <c r="E269" i="5"/>
  <c r="E272" i="5"/>
  <c r="E268" i="5"/>
  <c r="E266" i="5"/>
  <c r="E262" i="5"/>
  <c r="E264" i="5"/>
  <c r="G174" i="5"/>
  <c r="G176" i="5"/>
  <c r="G171" i="5"/>
  <c r="G187" i="5" s="1"/>
  <c r="G173" i="5"/>
  <c r="G169" i="5"/>
  <c r="G167" i="5"/>
  <c r="D407" i="5"/>
  <c r="D360" i="5"/>
  <c r="K368" i="5"/>
  <c r="C367" i="5"/>
  <c r="M362" i="5"/>
  <c r="AB394" i="5"/>
  <c r="D359" i="5"/>
  <c r="H272" i="5"/>
  <c r="H268" i="5"/>
  <c r="H262" i="5"/>
  <c r="H264" i="5"/>
  <c r="H265" i="5"/>
  <c r="H273" i="5"/>
  <c r="Y343" i="5"/>
  <c r="AB297" i="5"/>
  <c r="AC215" i="5"/>
  <c r="AB207" i="5"/>
  <c r="AA219" i="5"/>
  <c r="D219" i="5"/>
  <c r="C207" i="5"/>
  <c r="V362" i="5"/>
  <c r="V368" i="5"/>
  <c r="V365" i="5"/>
  <c r="V357" i="5"/>
  <c r="V366" i="5"/>
  <c r="V359" i="5"/>
  <c r="Y178" i="5"/>
  <c r="Y194" i="5" s="1"/>
  <c r="D208" i="5"/>
  <c r="AT59" i="5"/>
  <c r="E175" i="5"/>
  <c r="E191" i="5" s="1"/>
  <c r="AT65" i="5"/>
  <c r="D205" i="5"/>
  <c r="N430" i="5"/>
  <c r="L366" i="5"/>
  <c r="P169" i="5"/>
  <c r="Z344" i="5"/>
  <c r="P361" i="5"/>
  <c r="P358" i="5"/>
  <c r="P360" i="5"/>
  <c r="P364" i="5"/>
  <c r="P368" i="5"/>
  <c r="P362" i="5"/>
  <c r="R344" i="5"/>
  <c r="AA399" i="5"/>
  <c r="C408" i="5"/>
  <c r="J272" i="5"/>
  <c r="J268" i="5"/>
  <c r="J332" i="5" s="1"/>
  <c r="J266" i="5"/>
  <c r="J264" i="5"/>
  <c r="J271" i="5"/>
  <c r="J263" i="5"/>
  <c r="G272" i="5"/>
  <c r="G268" i="5"/>
  <c r="G262" i="5"/>
  <c r="G264" i="5"/>
  <c r="D314" i="5"/>
  <c r="N173" i="5"/>
  <c r="AC8" i="5"/>
  <c r="R358" i="5"/>
  <c r="R362" i="5"/>
  <c r="R364" i="5"/>
  <c r="R368" i="5"/>
  <c r="S328" i="5"/>
  <c r="N363" i="5"/>
  <c r="M363" i="5"/>
  <c r="Y358" i="5"/>
  <c r="X363" i="5"/>
  <c r="J232" i="5"/>
  <c r="J269" i="5"/>
  <c r="AC201" i="5"/>
  <c r="AB216" i="5"/>
  <c r="AA222" i="5"/>
  <c r="D222" i="5"/>
  <c r="T171" i="5"/>
  <c r="C172" i="5"/>
  <c r="C188" i="5" s="1"/>
  <c r="C217" i="5"/>
  <c r="V422" i="5"/>
  <c r="U173" i="5"/>
  <c r="C206" i="5"/>
  <c r="AS69" i="5"/>
  <c r="U174" i="5"/>
  <c r="AE8" i="5"/>
  <c r="AZ120" i="5"/>
  <c r="AZ132" i="5" s="1"/>
  <c r="AD132" i="5"/>
  <c r="AF17" i="5"/>
  <c r="AF117" i="5"/>
  <c r="AI116" i="5"/>
  <c r="H170" i="5"/>
  <c r="H177" i="5"/>
  <c r="H193" i="5" s="1"/>
  <c r="H174" i="5"/>
  <c r="H169" i="5"/>
  <c r="H185" i="5" s="1"/>
  <c r="H176" i="5"/>
  <c r="H171" i="5"/>
  <c r="H173" i="5"/>
  <c r="H189" i="5" s="1"/>
  <c r="H167" i="5"/>
  <c r="R430" i="5"/>
  <c r="X270" i="5"/>
  <c r="X273" i="5"/>
  <c r="X264" i="5"/>
  <c r="X271" i="5"/>
  <c r="X272" i="5"/>
  <c r="X269" i="5"/>
  <c r="C392" i="5"/>
  <c r="M368" i="5"/>
  <c r="K174" i="5"/>
  <c r="C407" i="5"/>
  <c r="W431" i="5"/>
  <c r="R365" i="5"/>
  <c r="J357" i="5"/>
  <c r="J366" i="5"/>
  <c r="J360" i="5"/>
  <c r="J365" i="5"/>
  <c r="J363" i="5"/>
  <c r="J361" i="5"/>
  <c r="J367" i="5"/>
  <c r="J364" i="5"/>
  <c r="J358" i="5"/>
  <c r="K361" i="5"/>
  <c r="G267" i="5"/>
  <c r="AB219" i="5"/>
  <c r="F265" i="5"/>
  <c r="C202" i="5"/>
  <c r="AD8" i="5"/>
  <c r="C224" i="5"/>
  <c r="X268" i="5"/>
  <c r="Y176" i="5"/>
  <c r="Y192" i="5" s="1"/>
  <c r="G269" i="5"/>
  <c r="AT67" i="5"/>
  <c r="AM69" i="5"/>
  <c r="D414" i="5"/>
  <c r="C366" i="5"/>
  <c r="C368" i="5"/>
  <c r="C365" i="5"/>
  <c r="W273" i="5"/>
  <c r="W271" i="5"/>
  <c r="W272" i="5"/>
  <c r="K272" i="5"/>
  <c r="K268" i="5"/>
  <c r="K266" i="5"/>
  <c r="K264" i="5"/>
  <c r="AC310" i="5"/>
  <c r="K269" i="5"/>
  <c r="E366" i="5"/>
  <c r="E361" i="5"/>
  <c r="E357" i="5"/>
  <c r="E363" i="5"/>
  <c r="E367" i="5"/>
  <c r="M359" i="5"/>
  <c r="T365" i="5"/>
  <c r="T358" i="5"/>
  <c r="T360" i="5"/>
  <c r="T364" i="5"/>
  <c r="T361" i="5"/>
  <c r="T366" i="5"/>
  <c r="T357" i="5"/>
  <c r="T362" i="5"/>
  <c r="T368" i="5"/>
  <c r="AB312" i="5"/>
  <c r="AB317" i="5"/>
  <c r="AB315" i="5"/>
  <c r="V38" i="5"/>
  <c r="P366" i="5"/>
  <c r="V273" i="5"/>
  <c r="V263" i="5"/>
  <c r="V271" i="5"/>
  <c r="V266" i="5"/>
  <c r="V269" i="5"/>
  <c r="S265" i="5"/>
  <c r="S273" i="5"/>
  <c r="S263" i="5"/>
  <c r="S266" i="5"/>
  <c r="S262" i="5"/>
  <c r="S267" i="5"/>
  <c r="S272" i="5"/>
  <c r="M263" i="5"/>
  <c r="M327" i="5" s="1"/>
  <c r="AA413" i="5"/>
  <c r="AC199" i="5"/>
  <c r="AA220" i="5"/>
  <c r="U264" i="5"/>
  <c r="D225" i="5"/>
  <c r="C208" i="5"/>
  <c r="O428" i="5"/>
  <c r="Z168" i="5"/>
  <c r="Z177" i="5"/>
  <c r="Z193" i="5" s="1"/>
  <c r="Z176" i="5"/>
  <c r="Z192" i="5" s="1"/>
  <c r="Z167" i="5"/>
  <c r="Z174" i="5"/>
  <c r="Z190" i="5" s="1"/>
  <c r="Z169" i="5"/>
  <c r="Z185" i="5" s="1"/>
  <c r="C216" i="5"/>
  <c r="S178" i="5"/>
  <c r="S173" i="5"/>
  <c r="S177" i="5"/>
  <c r="S172" i="5"/>
  <c r="S174" i="5"/>
  <c r="S168" i="5"/>
  <c r="S175" i="5"/>
  <c r="R178" i="5"/>
  <c r="R175" i="5"/>
  <c r="R177" i="5"/>
  <c r="R172" i="5"/>
  <c r="R168" i="5"/>
  <c r="R174" i="5"/>
  <c r="Q169" i="5"/>
  <c r="Q233" i="5" s="1"/>
  <c r="C176" i="5"/>
  <c r="C171" i="5"/>
  <c r="P172" i="5"/>
  <c r="Y175" i="5"/>
  <c r="Y191" i="5" s="1"/>
  <c r="Y170" i="5"/>
  <c r="Y186" i="5" s="1"/>
  <c r="Y177" i="5"/>
  <c r="Y193" i="5" s="1"/>
  <c r="Y172" i="5"/>
  <c r="Y188" i="5" s="1"/>
  <c r="Y167" i="5"/>
  <c r="Y169" i="5"/>
  <c r="Y185" i="5" s="1"/>
  <c r="V424" i="5"/>
  <c r="AB393" i="5"/>
  <c r="AB390" i="5"/>
  <c r="V45" i="5"/>
  <c r="V46" i="5" s="1"/>
  <c r="S250" i="5"/>
  <c r="C397" i="5"/>
  <c r="AD390" i="5"/>
  <c r="X45" i="5"/>
  <c r="X46" i="5" s="1"/>
  <c r="V344" i="5"/>
  <c r="D406" i="5"/>
  <c r="D412" i="5"/>
  <c r="AC313" i="5"/>
  <c r="F359" i="5"/>
  <c r="S365" i="5"/>
  <c r="S358" i="5"/>
  <c r="S362" i="5"/>
  <c r="S361" i="5"/>
  <c r="S360" i="5"/>
  <c r="S364" i="5"/>
  <c r="S368" i="5"/>
  <c r="U425" i="5"/>
  <c r="P359" i="5"/>
  <c r="M267" i="5"/>
  <c r="M366" i="5"/>
  <c r="V262" i="5"/>
  <c r="AA273" i="5"/>
  <c r="AA225" i="5"/>
  <c r="X267" i="5"/>
  <c r="V267" i="5"/>
  <c r="D218" i="5"/>
  <c r="E249" i="5"/>
  <c r="AA204" i="5"/>
  <c r="D177" i="5"/>
  <c r="D168" i="5"/>
  <c r="D184" i="5" s="1"/>
  <c r="D169" i="5"/>
  <c r="D185" i="5" s="1"/>
  <c r="D176" i="5"/>
  <c r="D192" i="5" s="1"/>
  <c r="D173" i="5"/>
  <c r="D167" i="5"/>
  <c r="D178" i="5"/>
  <c r="D194" i="5" s="1"/>
  <c r="D174" i="5"/>
  <c r="D190" i="5" s="1"/>
  <c r="K273" i="5"/>
  <c r="C225" i="5"/>
  <c r="D315" i="5"/>
  <c r="AR69" i="5"/>
  <c r="K175" i="5"/>
  <c r="AA221" i="5"/>
  <c r="C201" i="5"/>
  <c r="W176" i="5"/>
  <c r="W175" i="5"/>
  <c r="W168" i="5"/>
  <c r="W172" i="5"/>
  <c r="W169" i="5"/>
  <c r="W170" i="5"/>
  <c r="X362" i="5"/>
  <c r="X365" i="5"/>
  <c r="X357" i="5"/>
  <c r="X366" i="5"/>
  <c r="X359" i="5"/>
  <c r="X360" i="5"/>
  <c r="X368" i="5"/>
  <c r="N268" i="5"/>
  <c r="N262" i="5"/>
  <c r="N271" i="5"/>
  <c r="N269" i="5"/>
  <c r="N263" i="5"/>
  <c r="N327" i="5" s="1"/>
  <c r="N265" i="5"/>
  <c r="N270" i="5"/>
  <c r="N272" i="5"/>
  <c r="H175" i="5"/>
  <c r="H191" i="5" s="1"/>
  <c r="M264" i="5"/>
  <c r="M328" i="5" s="1"/>
  <c r="P173" i="5"/>
  <c r="C415" i="5"/>
  <c r="P344" i="5"/>
  <c r="AA411" i="5"/>
  <c r="I272" i="5"/>
  <c r="I268" i="5"/>
  <c r="I264" i="5"/>
  <c r="I266" i="5"/>
  <c r="I271" i="5"/>
  <c r="I273" i="5"/>
  <c r="I262" i="5"/>
  <c r="AB222" i="5"/>
  <c r="F432" i="5"/>
  <c r="X367" i="5"/>
  <c r="AC407" i="5"/>
  <c r="AA343" i="5"/>
  <c r="AC311" i="5"/>
  <c r="P357" i="5"/>
  <c r="AC295" i="5"/>
  <c r="W35" i="5"/>
  <c r="W36" i="5" s="1"/>
  <c r="G232" i="5"/>
  <c r="Y363" i="5"/>
  <c r="S359" i="5"/>
  <c r="W262" i="5"/>
  <c r="Z362" i="5"/>
  <c r="E273" i="5"/>
  <c r="AC216" i="5"/>
  <c r="AB215" i="5"/>
  <c r="AA203" i="5"/>
  <c r="W264" i="5"/>
  <c r="Z267" i="5"/>
  <c r="Z272" i="5"/>
  <c r="Z266" i="5"/>
  <c r="Z264" i="5"/>
  <c r="Z328" i="5" s="1"/>
  <c r="Z268" i="5"/>
  <c r="D223" i="5"/>
  <c r="V176" i="5"/>
  <c r="L343" i="5"/>
  <c r="AA271" i="5"/>
  <c r="C219" i="5"/>
  <c r="G170" i="5"/>
  <c r="G186" i="5" s="1"/>
  <c r="I267" i="5"/>
  <c r="H172" i="5"/>
  <c r="H188" i="5" s="1"/>
  <c r="W171" i="5"/>
  <c r="O174" i="5"/>
  <c r="O171" i="5"/>
  <c r="O167" i="5"/>
  <c r="O177" i="5"/>
  <c r="O173" i="5"/>
  <c r="O178" i="5"/>
  <c r="O168" i="5"/>
  <c r="O175" i="5"/>
  <c r="G177" i="5"/>
  <c r="S169" i="5"/>
  <c r="S233" i="5" s="1"/>
  <c r="S280" i="5" s="1"/>
  <c r="O172" i="5"/>
  <c r="Y362" i="5"/>
  <c r="AA315" i="5"/>
  <c r="U38" i="5"/>
  <c r="K176" i="5"/>
  <c r="K169" i="5"/>
  <c r="K167" i="5"/>
  <c r="K178" i="5"/>
  <c r="K173" i="5"/>
  <c r="K177" i="5"/>
  <c r="AB205" i="5"/>
  <c r="U344" i="5"/>
  <c r="D399" i="5"/>
  <c r="D391" i="5"/>
  <c r="C390" i="5"/>
  <c r="D398" i="5"/>
  <c r="C398" i="5"/>
  <c r="C389" i="5"/>
  <c r="G45" i="5"/>
  <c r="G46" i="5" s="1"/>
  <c r="G366" i="5"/>
  <c r="G364" i="5"/>
  <c r="G357" i="5"/>
  <c r="G359" i="5"/>
  <c r="G360" i="5"/>
  <c r="G363" i="5"/>
  <c r="G361" i="5"/>
  <c r="G367" i="5"/>
  <c r="F343" i="5"/>
  <c r="G266" i="5"/>
  <c r="K360" i="5"/>
  <c r="K365" i="5"/>
  <c r="K364" i="5"/>
  <c r="K363" i="5"/>
  <c r="K367" i="5"/>
  <c r="K358" i="5"/>
  <c r="C205" i="5"/>
  <c r="F271" i="5"/>
  <c r="F269" i="5"/>
  <c r="F272" i="5"/>
  <c r="F268" i="5"/>
  <c r="F267" i="5"/>
  <c r="F264" i="5"/>
  <c r="F273" i="5"/>
  <c r="F262" i="5"/>
  <c r="N364" i="5"/>
  <c r="N368" i="5"/>
  <c r="N365" i="5"/>
  <c r="N358" i="5"/>
  <c r="N367" i="5"/>
  <c r="L361" i="5"/>
  <c r="D396" i="5"/>
  <c r="R367" i="5"/>
  <c r="I360" i="5"/>
  <c r="I359" i="5"/>
  <c r="I363" i="5"/>
  <c r="I361" i="5"/>
  <c r="I357" i="5"/>
  <c r="I367" i="5"/>
  <c r="I364" i="5"/>
  <c r="I358" i="5"/>
  <c r="D392" i="5"/>
  <c r="N359" i="5"/>
  <c r="AC390" i="5"/>
  <c r="W45" i="5"/>
  <c r="W46" i="5" s="1"/>
  <c r="AA393" i="5"/>
  <c r="AA395" i="5"/>
  <c r="AA398" i="5"/>
  <c r="U45" i="5"/>
  <c r="U46" i="5" s="1"/>
  <c r="C406" i="5"/>
  <c r="C363" i="5"/>
  <c r="Q358" i="5"/>
  <c r="Q364" i="5"/>
  <c r="Q357" i="5"/>
  <c r="Q368" i="5"/>
  <c r="Q362" i="5"/>
  <c r="N267" i="5"/>
  <c r="D362" i="5"/>
  <c r="O249" i="5"/>
  <c r="M266" i="5"/>
  <c r="S271" i="5"/>
  <c r="Z364" i="5"/>
  <c r="AB220" i="5"/>
  <c r="J265" i="5"/>
  <c r="D267" i="5"/>
  <c r="D272" i="5"/>
  <c r="D268" i="5"/>
  <c r="D266" i="5"/>
  <c r="D262" i="5"/>
  <c r="M174" i="5"/>
  <c r="E271" i="5"/>
  <c r="C222" i="5"/>
  <c r="X266" i="5"/>
  <c r="AB318" i="5"/>
  <c r="AD318" i="5" s="1"/>
  <c r="R169" i="5"/>
  <c r="R233" i="5" s="1"/>
  <c r="U265" i="5"/>
  <c r="W178" i="5"/>
  <c r="H263" i="5"/>
  <c r="T249" i="5"/>
  <c r="X263" i="5"/>
  <c r="L250" i="5"/>
  <c r="W344" i="5"/>
  <c r="H426" i="5"/>
  <c r="J233" i="5"/>
  <c r="J375" i="5" s="1"/>
  <c r="AA223" i="5"/>
  <c r="AA209" i="5"/>
  <c r="AA224" i="5"/>
  <c r="AA205" i="5"/>
  <c r="U25" i="5"/>
  <c r="U26" i="5" s="1"/>
  <c r="E428" i="5"/>
  <c r="X343" i="5"/>
  <c r="D317" i="5"/>
  <c r="T431" i="5"/>
  <c r="K171" i="5"/>
  <c r="Y361" i="5"/>
  <c r="D410" i="5"/>
  <c r="D393" i="5"/>
  <c r="AB389" i="5"/>
  <c r="C358" i="5"/>
  <c r="AB397" i="5"/>
  <c r="C412" i="5"/>
  <c r="W362" i="5"/>
  <c r="W368" i="5"/>
  <c r="W357" i="5"/>
  <c r="W361" i="5"/>
  <c r="W366" i="5"/>
  <c r="W359" i="5"/>
  <c r="W365" i="5"/>
  <c r="W360" i="5"/>
  <c r="X361" i="5"/>
  <c r="E365" i="5"/>
  <c r="K357" i="5"/>
  <c r="AA301" i="5"/>
  <c r="J368" i="5"/>
  <c r="AC391" i="5"/>
  <c r="T359" i="5"/>
  <c r="G346" i="5"/>
  <c r="X262" i="5"/>
  <c r="O268" i="5"/>
  <c r="O262" i="5"/>
  <c r="O269" i="5"/>
  <c r="O263" i="5"/>
  <c r="O273" i="5"/>
  <c r="O270" i="5"/>
  <c r="O265" i="5"/>
  <c r="D364" i="5"/>
  <c r="Y364" i="5"/>
  <c r="H269" i="5"/>
  <c r="N345" i="5"/>
  <c r="R272" i="5"/>
  <c r="O272" i="5"/>
  <c r="AB225" i="5"/>
  <c r="M176" i="5"/>
  <c r="V171" i="5"/>
  <c r="S269" i="5"/>
  <c r="S268" i="5"/>
  <c r="G175" i="5"/>
  <c r="T169" i="5"/>
  <c r="Z368" i="5"/>
  <c r="Z357" i="5"/>
  <c r="Z365" i="5"/>
  <c r="Z366" i="5"/>
  <c r="Z361" i="5"/>
  <c r="Z367" i="5"/>
  <c r="Z359" i="5"/>
  <c r="C184" i="5"/>
  <c r="AQ69" i="5"/>
  <c r="AT57" i="5"/>
  <c r="N174" i="5"/>
  <c r="N176" i="5"/>
  <c r="N171" i="5"/>
  <c r="N169" i="5"/>
  <c r="N167" i="5"/>
  <c r="N178" i="5"/>
  <c r="N177" i="5"/>
  <c r="N170" i="5"/>
  <c r="N168" i="5"/>
  <c r="N175" i="5"/>
  <c r="AD216" i="5"/>
  <c r="K168" i="5"/>
  <c r="D310" i="5"/>
  <c r="C314" i="5"/>
  <c r="Y273" i="5"/>
  <c r="Y269" i="5"/>
  <c r="Y264" i="5"/>
  <c r="Y266" i="5"/>
  <c r="Y268" i="5"/>
  <c r="AA363" i="5"/>
  <c r="AA365" i="5"/>
  <c r="AA366" i="5"/>
  <c r="AA367" i="5"/>
  <c r="AA361" i="5"/>
  <c r="AA359" i="5"/>
  <c r="AA357" i="5"/>
  <c r="AA394" i="5"/>
  <c r="C410" i="5"/>
  <c r="AC406" i="5"/>
  <c r="AC389" i="5"/>
  <c r="S345" i="5"/>
  <c r="L360" i="5"/>
  <c r="J362" i="5"/>
  <c r="P176" i="5"/>
  <c r="AB399" i="5"/>
  <c r="D394" i="5"/>
  <c r="S431" i="5"/>
  <c r="F366" i="5"/>
  <c r="F361" i="5"/>
  <c r="F357" i="5"/>
  <c r="F363" i="5"/>
  <c r="F360" i="5"/>
  <c r="F362" i="5"/>
  <c r="F367" i="5"/>
  <c r="F364" i="5"/>
  <c r="D397" i="5"/>
  <c r="T344" i="5"/>
  <c r="U359" i="5"/>
  <c r="U365" i="5"/>
  <c r="U360" i="5"/>
  <c r="U357" i="5"/>
  <c r="U362" i="5"/>
  <c r="U366" i="5"/>
  <c r="U368" i="5"/>
  <c r="X364" i="5"/>
  <c r="H360" i="5"/>
  <c r="H364" i="5"/>
  <c r="H363" i="5"/>
  <c r="H357" i="5"/>
  <c r="H361" i="5"/>
  <c r="H367" i="5"/>
  <c r="W363" i="5"/>
  <c r="AC314" i="5"/>
  <c r="G365" i="5"/>
  <c r="Z250" i="5"/>
  <c r="C250" i="5"/>
  <c r="O264" i="5"/>
  <c r="Q270" i="5"/>
  <c r="Q263" i="5"/>
  <c r="Q262" i="5"/>
  <c r="Q269" i="5"/>
  <c r="Q267" i="5"/>
  <c r="Q265" i="5"/>
  <c r="Q329" i="5" s="1"/>
  <c r="N360" i="5"/>
  <c r="C364" i="5"/>
  <c r="Y271" i="5"/>
  <c r="AB203" i="5"/>
  <c r="Q173" i="5"/>
  <c r="AB217" i="5"/>
  <c r="E177" i="5"/>
  <c r="E193" i="5" s="1"/>
  <c r="E172" i="5"/>
  <c r="E188" i="5" s="1"/>
  <c r="E169" i="5"/>
  <c r="E173" i="5"/>
  <c r="E167" i="5"/>
  <c r="L174" i="5"/>
  <c r="L176" i="5"/>
  <c r="L171" i="5"/>
  <c r="L167" i="5"/>
  <c r="L173" i="5"/>
  <c r="L178" i="5"/>
  <c r="L177" i="5"/>
  <c r="L168" i="5"/>
  <c r="E215" i="5"/>
  <c r="C215" i="5"/>
  <c r="F28" i="5"/>
  <c r="C221" i="5"/>
  <c r="V249" i="5"/>
  <c r="C218" i="5"/>
  <c r="V268" i="5"/>
  <c r="H267" i="5"/>
  <c r="AA263" i="5"/>
  <c r="AB8" i="5"/>
  <c r="X175" i="5"/>
  <c r="X168" i="5"/>
  <c r="X184" i="5" s="1"/>
  <c r="X170" i="5"/>
  <c r="X186" i="5" s="1"/>
  <c r="X172" i="5"/>
  <c r="X188" i="5" s="1"/>
  <c r="X169" i="5"/>
  <c r="C429" i="17" l="1"/>
  <c r="AC53" i="19"/>
  <c r="AD319" i="5"/>
  <c r="AX131" i="17"/>
  <c r="BP131" i="17" s="1"/>
  <c r="Y291" i="19"/>
  <c r="W37" i="19"/>
  <c r="Y296" i="19"/>
  <c r="Y288" i="19"/>
  <c r="X131" i="17"/>
  <c r="Y292" i="19"/>
  <c r="AD198" i="17"/>
  <c r="C328" i="5"/>
  <c r="B326" i="17"/>
  <c r="Y285" i="19"/>
  <c r="Y205" i="19" s="1"/>
  <c r="C326" i="17"/>
  <c r="Y295" i="19"/>
  <c r="V297" i="19"/>
  <c r="V295" i="19" s="1"/>
  <c r="Y290" i="19"/>
  <c r="N37" i="19"/>
  <c r="Y289" i="19"/>
  <c r="AB207" i="17"/>
  <c r="AD207" i="17" s="1"/>
  <c r="AF207" i="17" s="1"/>
  <c r="C232" i="5"/>
  <c r="C279" i="5" s="1"/>
  <c r="R278" i="17"/>
  <c r="L234" i="5"/>
  <c r="L376" i="5" s="1"/>
  <c r="R326" i="17"/>
  <c r="I193" i="5"/>
  <c r="U374" i="17"/>
  <c r="J278" i="5"/>
  <c r="D189" i="5"/>
  <c r="J185" i="17"/>
  <c r="R373" i="5"/>
  <c r="E375" i="17"/>
  <c r="E327" i="5"/>
  <c r="E279" i="17"/>
  <c r="W192" i="5"/>
  <c r="R375" i="5"/>
  <c r="E368" i="17"/>
  <c r="D326" i="17"/>
  <c r="U373" i="17"/>
  <c r="C425" i="5"/>
  <c r="I183" i="5"/>
  <c r="X326" i="17"/>
  <c r="I179" i="5"/>
  <c r="B231" i="17"/>
  <c r="B278" i="17" s="1"/>
  <c r="O277" i="17"/>
  <c r="G185" i="5"/>
  <c r="G192" i="5"/>
  <c r="F189" i="17"/>
  <c r="F368" i="17"/>
  <c r="P278" i="5"/>
  <c r="Q421" i="14"/>
  <c r="W232" i="17"/>
  <c r="W374" i="17" s="1"/>
  <c r="AY136" i="5"/>
  <c r="Y274" i="5"/>
  <c r="AY139" i="5"/>
  <c r="T277" i="17"/>
  <c r="AA430" i="14"/>
  <c r="S420" i="17"/>
  <c r="S432" i="17" s="1"/>
  <c r="S46" i="17" s="1"/>
  <c r="S48" i="17" s="1"/>
  <c r="S50" i="17" s="1"/>
  <c r="S368" i="17"/>
  <c r="R330" i="14"/>
  <c r="R337" i="14"/>
  <c r="V335" i="14"/>
  <c r="Q330" i="14"/>
  <c r="L327" i="17"/>
  <c r="Q375" i="5"/>
  <c r="B424" i="17"/>
  <c r="X278" i="17"/>
  <c r="T368" i="17"/>
  <c r="BN150" i="14"/>
  <c r="CL147" i="14"/>
  <c r="F273" i="17"/>
  <c r="AY138" i="5"/>
  <c r="Q327" i="14"/>
  <c r="S373" i="5"/>
  <c r="L327" i="5"/>
  <c r="L368" i="17"/>
  <c r="S373" i="17"/>
  <c r="AJ481" i="14"/>
  <c r="AJ46" i="14" s="1"/>
  <c r="AJ48" i="14" s="1"/>
  <c r="U280" i="5"/>
  <c r="H121" i="5"/>
  <c r="P274" i="5"/>
  <c r="AA326" i="14"/>
  <c r="AA338" i="14" s="1"/>
  <c r="Q334" i="14"/>
  <c r="U243" i="14"/>
  <c r="AL17" i="5"/>
  <c r="AG69" i="5"/>
  <c r="BN22" i="14"/>
  <c r="U178" i="17"/>
  <c r="U386" i="14"/>
  <c r="U36" i="14" s="1"/>
  <c r="U38" i="14" s="1"/>
  <c r="T328" i="14"/>
  <c r="T178" i="17"/>
  <c r="X232" i="5"/>
  <c r="X374" i="5" s="1"/>
  <c r="X231" i="5"/>
  <c r="X373" i="5" s="1"/>
  <c r="D234" i="17"/>
  <c r="D376" i="17" s="1"/>
  <c r="V425" i="14"/>
  <c r="V330" i="14"/>
  <c r="D120" i="5"/>
  <c r="AA291" i="14"/>
  <c r="AA26" i="14" s="1"/>
  <c r="AA28" i="14" s="1"/>
  <c r="AA30" i="14" s="1"/>
  <c r="X232" i="17"/>
  <c r="X374" i="17" s="1"/>
  <c r="U187" i="5"/>
  <c r="U233" i="17"/>
  <c r="U375" i="17" s="1"/>
  <c r="U235" i="5"/>
  <c r="U377" i="5" s="1"/>
  <c r="BN369" i="14"/>
  <c r="BO380" i="14"/>
  <c r="BP380" i="14" s="1"/>
  <c r="O368" i="17"/>
  <c r="BP258" i="14"/>
  <c r="Z233" i="5"/>
  <c r="Z280" i="5" s="1"/>
  <c r="T331" i="14"/>
  <c r="T420" i="17"/>
  <c r="T432" i="17" s="1"/>
  <c r="T46" i="17" s="1"/>
  <c r="T48" i="17" s="1"/>
  <c r="T50" i="17" s="1"/>
  <c r="X122" i="5"/>
  <c r="BR13" i="14"/>
  <c r="T326" i="17"/>
  <c r="Y279" i="5"/>
  <c r="S421" i="14"/>
  <c r="U335" i="14"/>
  <c r="J186" i="17"/>
  <c r="E232" i="5"/>
  <c r="E279" i="5" s="1"/>
  <c r="U273" i="17"/>
  <c r="X123" i="5"/>
  <c r="G279" i="5"/>
  <c r="M234" i="5"/>
  <c r="M281" i="5" s="1"/>
  <c r="BP364" i="14"/>
  <c r="BN415" i="14"/>
  <c r="R328" i="5"/>
  <c r="BP131" i="14"/>
  <c r="V123" i="5"/>
  <c r="C231" i="17"/>
  <c r="C278" i="17" s="1"/>
  <c r="D422" i="5"/>
  <c r="V164" i="14"/>
  <c r="V13" i="14" s="1"/>
  <c r="V17" i="14" s="1"/>
  <c r="BT147" i="14"/>
  <c r="BU147" i="14" s="1"/>
  <c r="BR136" i="14"/>
  <c r="BW147" i="14"/>
  <c r="BX147" i="14" s="1"/>
  <c r="BP147" i="14"/>
  <c r="BG273" i="14" s="1"/>
  <c r="BG289" i="14" s="1"/>
  <c r="BG336" i="14" s="1"/>
  <c r="N104" i="31"/>
  <c r="O104" i="31" s="1"/>
  <c r="N70" i="31"/>
  <c r="T70" i="31" s="1"/>
  <c r="BQ131" i="14"/>
  <c r="AH79" i="17"/>
  <c r="AG81" i="17"/>
  <c r="AH62" i="17"/>
  <c r="Y293" i="19"/>
  <c r="AH65" i="17"/>
  <c r="AH81" i="17" s="1"/>
  <c r="AH60" i="17"/>
  <c r="AD396" i="5"/>
  <c r="AI60" i="17"/>
  <c r="AH57" i="17"/>
  <c r="AH74" i="17" s="1"/>
  <c r="AD407" i="17"/>
  <c r="AF407" i="17" s="1"/>
  <c r="B327" i="17"/>
  <c r="AH92" i="17"/>
  <c r="X81" i="5"/>
  <c r="D231" i="17"/>
  <c r="D278" i="17" s="1"/>
  <c r="B207" i="19"/>
  <c r="B80" i="19" s="1"/>
  <c r="B96" i="19" s="1"/>
  <c r="B112" i="19" s="1"/>
  <c r="AV68" i="17"/>
  <c r="I67" i="17" s="1"/>
  <c r="J68" i="5" s="1"/>
  <c r="AI92" i="17"/>
  <c r="AC67" i="19"/>
  <c r="AA225" i="17"/>
  <c r="AF69" i="17"/>
  <c r="AF70" i="17" s="1"/>
  <c r="Y287" i="19"/>
  <c r="R37" i="19"/>
  <c r="AH56" i="17"/>
  <c r="C327" i="5"/>
  <c r="BA131" i="17"/>
  <c r="AH66" i="17"/>
  <c r="B232" i="17"/>
  <c r="B279" i="17" s="1"/>
  <c r="Y294" i="19"/>
  <c r="AC151" i="19"/>
  <c r="AC396" i="5"/>
  <c r="AE396" i="5" s="1"/>
  <c r="AC149" i="19"/>
  <c r="R222" i="18"/>
  <c r="R238" i="18" s="1"/>
  <c r="K222" i="18"/>
  <c r="K238" i="18" s="1"/>
  <c r="AE318" i="5"/>
  <c r="AG318" i="5" s="1"/>
  <c r="AE298" i="5"/>
  <c r="AD300" i="5"/>
  <c r="D400" i="5"/>
  <c r="C424" i="5"/>
  <c r="BB131" i="17"/>
  <c r="AC261" i="19"/>
  <c r="D328" i="5"/>
  <c r="B205" i="19"/>
  <c r="B78" i="19" s="1"/>
  <c r="B221" i="19" s="1"/>
  <c r="B233" i="17"/>
  <c r="B280" i="17" s="1"/>
  <c r="D327" i="5"/>
  <c r="R159" i="18"/>
  <c r="AF319" i="5"/>
  <c r="O372" i="17"/>
  <c r="AC214" i="17"/>
  <c r="D232" i="17"/>
  <c r="D374" i="17" s="1"/>
  <c r="AB222" i="18"/>
  <c r="C205" i="19"/>
  <c r="C78" i="19" s="1"/>
  <c r="C221" i="19" s="1"/>
  <c r="AD214" i="17"/>
  <c r="AC51" i="19"/>
  <c r="C327" i="17"/>
  <c r="G374" i="5"/>
  <c r="C119" i="17"/>
  <c r="Z280" i="19"/>
  <c r="B121" i="17"/>
  <c r="F191" i="17"/>
  <c r="V187" i="17"/>
  <c r="W72" i="17"/>
  <c r="V77" i="17"/>
  <c r="AH75" i="17"/>
  <c r="C189" i="5"/>
  <c r="U67" i="17"/>
  <c r="T67" i="17" s="1"/>
  <c r="U68" i="5" s="1"/>
  <c r="U194" i="5" s="1"/>
  <c r="W84" i="5"/>
  <c r="F188" i="17"/>
  <c r="T59" i="17"/>
  <c r="U60" i="5" s="1"/>
  <c r="U77" i="5" s="1"/>
  <c r="W194" i="5"/>
  <c r="D193" i="5"/>
  <c r="D83" i="5"/>
  <c r="V193" i="17"/>
  <c r="W186" i="5"/>
  <c r="V74" i="17"/>
  <c r="X187" i="5"/>
  <c r="G189" i="5"/>
  <c r="C192" i="5"/>
  <c r="D73" i="5"/>
  <c r="I185" i="5"/>
  <c r="V64" i="5"/>
  <c r="V190" i="5" s="1"/>
  <c r="U189" i="17"/>
  <c r="W188" i="5"/>
  <c r="J188" i="17"/>
  <c r="E185" i="17"/>
  <c r="W58" i="5"/>
  <c r="W121" i="5" s="1"/>
  <c r="C191" i="5"/>
  <c r="V77" i="5"/>
  <c r="E187" i="17"/>
  <c r="U185" i="17"/>
  <c r="K189" i="5"/>
  <c r="H186" i="5"/>
  <c r="H184" i="5"/>
  <c r="E186" i="17"/>
  <c r="V183" i="17"/>
  <c r="F75" i="17"/>
  <c r="V80" i="17"/>
  <c r="U193" i="17"/>
  <c r="H192" i="5"/>
  <c r="U57" i="17"/>
  <c r="D69" i="5"/>
  <c r="V186" i="5"/>
  <c r="E189" i="5"/>
  <c r="E192" i="17"/>
  <c r="C194" i="5"/>
  <c r="E190" i="17"/>
  <c r="V188" i="5"/>
  <c r="F193" i="5"/>
  <c r="D80" i="5"/>
  <c r="F186" i="5"/>
  <c r="V184" i="17"/>
  <c r="W78" i="5"/>
  <c r="J187" i="17"/>
  <c r="V75" i="17"/>
  <c r="X185" i="5"/>
  <c r="AI73" i="17"/>
  <c r="J191" i="17"/>
  <c r="U76" i="17"/>
  <c r="AG79" i="17"/>
  <c r="AG82" i="17"/>
  <c r="W77" i="5"/>
  <c r="E188" i="17"/>
  <c r="AG77" i="17"/>
  <c r="S330" i="14"/>
  <c r="S425" i="14"/>
  <c r="AE404" i="17"/>
  <c r="X79" i="5"/>
  <c r="X189" i="5"/>
  <c r="J179" i="5"/>
  <c r="J79" i="17"/>
  <c r="K64" i="5"/>
  <c r="K80" i="5" s="1"/>
  <c r="H77" i="5"/>
  <c r="H78" i="5"/>
  <c r="S369" i="5"/>
  <c r="V373" i="17"/>
  <c r="C122" i="5"/>
  <c r="C76" i="5"/>
  <c r="C75" i="5"/>
  <c r="AF69" i="5"/>
  <c r="AF8" i="5"/>
  <c r="C328" i="17"/>
  <c r="O37" i="19"/>
  <c r="W63" i="5"/>
  <c r="U62" i="17"/>
  <c r="U78" i="17" s="1"/>
  <c r="V78" i="17"/>
  <c r="AI481" i="14"/>
  <c r="AI46" i="14" s="1"/>
  <c r="AI48" i="14" s="1"/>
  <c r="B206" i="19"/>
  <c r="B79" i="19" s="1"/>
  <c r="B95" i="19" s="1"/>
  <c r="I368" i="17"/>
  <c r="K62" i="5"/>
  <c r="J78" i="17"/>
  <c r="AD404" i="17"/>
  <c r="AF404" i="17" s="1"/>
  <c r="T427" i="14"/>
  <c r="C79" i="5"/>
  <c r="C80" i="5"/>
  <c r="C369" i="5"/>
  <c r="U481" i="14"/>
  <c r="U46" i="14" s="1"/>
  <c r="U48" i="14" s="1"/>
  <c r="T222" i="18"/>
  <c r="T238" i="18" s="1"/>
  <c r="V65" i="5"/>
  <c r="T64" i="17"/>
  <c r="U65" i="5" s="1"/>
  <c r="U191" i="5" s="1"/>
  <c r="U80" i="17"/>
  <c r="AC55" i="19"/>
  <c r="S335" i="14"/>
  <c r="S430" i="14"/>
  <c r="Q37" i="19"/>
  <c r="T273" i="17"/>
  <c r="E75" i="5"/>
  <c r="E76" i="5"/>
  <c r="AA280" i="19"/>
  <c r="L273" i="17"/>
  <c r="AK481" i="14"/>
  <c r="AK46" i="14" s="1"/>
  <c r="AK48" i="14" s="1"/>
  <c r="O369" i="5"/>
  <c r="O424" i="5"/>
  <c r="O433" i="5" s="1"/>
  <c r="O47" i="5" s="1"/>
  <c r="O49" i="5" s="1"/>
  <c r="O51" i="5" s="1"/>
  <c r="I77" i="5"/>
  <c r="I187" i="5"/>
  <c r="AD298" i="5"/>
  <c r="AF298" i="5" s="1"/>
  <c r="K281" i="5"/>
  <c r="K58" i="5"/>
  <c r="K75" i="5" s="1"/>
  <c r="J120" i="17"/>
  <c r="S327" i="14"/>
  <c r="S422" i="14"/>
  <c r="X82" i="5"/>
  <c r="X192" i="5"/>
  <c r="U422" i="14"/>
  <c r="U327" i="14"/>
  <c r="I80" i="5"/>
  <c r="I81" i="5"/>
  <c r="I190" i="5"/>
  <c r="R137" i="5"/>
  <c r="Q137" i="17"/>
  <c r="R138" i="5" s="1"/>
  <c r="Q336" i="14"/>
  <c r="Q431" i="14"/>
  <c r="N329" i="5"/>
  <c r="T327" i="14"/>
  <c r="T422" i="14"/>
  <c r="AG407" i="17"/>
  <c r="AB69" i="19"/>
  <c r="AC69" i="19"/>
  <c r="I79" i="5"/>
  <c r="I78" i="5"/>
  <c r="AC300" i="5"/>
  <c r="K120" i="5"/>
  <c r="T140" i="5"/>
  <c r="S140" i="17"/>
  <c r="H81" i="5"/>
  <c r="H80" i="5"/>
  <c r="Q33" i="32"/>
  <c r="E91" i="32"/>
  <c r="Q91" i="32" s="1"/>
  <c r="C426" i="5"/>
  <c r="X233" i="5"/>
  <c r="X375" i="5" s="1"/>
  <c r="AQ433" i="14"/>
  <c r="J189" i="17"/>
  <c r="G120" i="17"/>
  <c r="C121" i="17"/>
  <c r="D106" i="5"/>
  <c r="K273" i="17"/>
  <c r="V192" i="17"/>
  <c r="J82" i="17"/>
  <c r="K67" i="5"/>
  <c r="K193" i="5" s="1"/>
  <c r="D138" i="5"/>
  <c r="C138" i="17"/>
  <c r="R36" i="32"/>
  <c r="I94" i="32"/>
  <c r="R94" i="32" s="1"/>
  <c r="AI13" i="17"/>
  <c r="AI19" i="17"/>
  <c r="C400" i="5"/>
  <c r="N273" i="17"/>
  <c r="V83" i="17"/>
  <c r="AG75" i="17"/>
  <c r="H327" i="17"/>
  <c r="Q368" i="17"/>
  <c r="V78" i="5"/>
  <c r="Z329" i="17"/>
  <c r="C415" i="17"/>
  <c r="AC153" i="18"/>
  <c r="S37" i="19"/>
  <c r="AC263" i="19"/>
  <c r="P35" i="32"/>
  <c r="N35" i="32"/>
  <c r="B93" i="32"/>
  <c r="E73" i="5"/>
  <c r="E120" i="5"/>
  <c r="E74" i="5"/>
  <c r="E69" i="5"/>
  <c r="AE17" i="17"/>
  <c r="AK13" i="5"/>
  <c r="E194" i="5"/>
  <c r="W431" i="14"/>
  <c r="W336" i="14"/>
  <c r="U297" i="19"/>
  <c r="U37" i="19"/>
  <c r="Q34" i="32"/>
  <c r="E92" i="32"/>
  <c r="Q92" i="32" s="1"/>
  <c r="R34" i="32"/>
  <c r="H92" i="32"/>
  <c r="R92" i="32" s="1"/>
  <c r="X83" i="5"/>
  <c r="V79" i="17"/>
  <c r="W64" i="5"/>
  <c r="W81" i="5" s="1"/>
  <c r="E121" i="5"/>
  <c r="E122" i="5"/>
  <c r="Y233" i="5"/>
  <c r="Y280" i="5" s="1"/>
  <c r="E77" i="17"/>
  <c r="F62" i="5"/>
  <c r="F188" i="5" s="1"/>
  <c r="X191" i="5"/>
  <c r="N234" i="5"/>
  <c r="N376" i="5" s="1"/>
  <c r="BO448" i="14"/>
  <c r="J121" i="17"/>
  <c r="V188" i="17"/>
  <c r="AL481" i="14"/>
  <c r="AL46" i="14" s="1"/>
  <c r="AL48" i="14" s="1"/>
  <c r="I121" i="5"/>
  <c r="I74" i="5"/>
  <c r="I75" i="5"/>
  <c r="I69" i="5"/>
  <c r="D191" i="5"/>
  <c r="AC409" i="17"/>
  <c r="AB409" i="17"/>
  <c r="AD409" i="17" s="1"/>
  <c r="L432" i="17"/>
  <c r="L46" i="17" s="1"/>
  <c r="L48" i="17" s="1"/>
  <c r="L50" i="17" s="1"/>
  <c r="C187" i="5"/>
  <c r="G330" i="5"/>
  <c r="B122" i="17"/>
  <c r="C139" i="5"/>
  <c r="C123" i="5" s="1"/>
  <c r="C399" i="17"/>
  <c r="Y232" i="17"/>
  <c r="Y279" i="17" s="1"/>
  <c r="AD396" i="17"/>
  <c r="E189" i="17"/>
  <c r="F64" i="5"/>
  <c r="F190" i="5" s="1"/>
  <c r="AI59" i="17"/>
  <c r="F82" i="17"/>
  <c r="G67" i="5"/>
  <c r="G83" i="5" s="1"/>
  <c r="S327" i="17"/>
  <c r="S33" i="32"/>
  <c r="K91" i="32"/>
  <c r="S91" i="32" s="1"/>
  <c r="E77" i="5"/>
  <c r="E78" i="5"/>
  <c r="X75" i="5"/>
  <c r="X76" i="5"/>
  <c r="S70" i="31"/>
  <c r="K122" i="5"/>
  <c r="J75" i="17"/>
  <c r="K60" i="5"/>
  <c r="J76" i="17"/>
  <c r="K61" i="5"/>
  <c r="K187" i="5" s="1"/>
  <c r="T330" i="14"/>
  <c r="R426" i="14"/>
  <c r="F80" i="17"/>
  <c r="G65" i="5"/>
  <c r="E84" i="5"/>
  <c r="U58" i="17"/>
  <c r="W59" i="5"/>
  <c r="W185" i="5" s="1"/>
  <c r="Q273" i="17"/>
  <c r="S104" i="31"/>
  <c r="BO365" i="14"/>
  <c r="P36" i="32"/>
  <c r="N36" i="32"/>
  <c r="B94" i="32"/>
  <c r="H187" i="5"/>
  <c r="T232" i="17"/>
  <c r="T374" i="17" s="1"/>
  <c r="F73" i="5"/>
  <c r="F120" i="5"/>
  <c r="F77" i="17"/>
  <c r="G62" i="5"/>
  <c r="G78" i="5" s="1"/>
  <c r="V191" i="17"/>
  <c r="E79" i="5"/>
  <c r="E80" i="5"/>
  <c r="S35" i="32"/>
  <c r="K93" i="32"/>
  <c r="S93" i="32" s="1"/>
  <c r="C120" i="5"/>
  <c r="C73" i="5"/>
  <c r="C74" i="5"/>
  <c r="C69" i="5"/>
  <c r="C98" i="17"/>
  <c r="D99" i="5" s="1"/>
  <c r="D91" i="5"/>
  <c r="P34" i="32"/>
  <c r="D92" i="32"/>
  <c r="X193" i="5"/>
  <c r="BB15" i="14"/>
  <c r="BB17" i="14"/>
  <c r="CK19" i="14" s="1"/>
  <c r="AQ338" i="14"/>
  <c r="D107" i="5"/>
  <c r="F74" i="5"/>
  <c r="F121" i="5"/>
  <c r="D431" i="5"/>
  <c r="AN433" i="14"/>
  <c r="T291" i="14"/>
  <c r="T26" i="14" s="1"/>
  <c r="T28" i="14" s="1"/>
  <c r="T30" i="14" s="1"/>
  <c r="AN338" i="14"/>
  <c r="T431" i="14"/>
  <c r="G368" i="17"/>
  <c r="E74" i="17"/>
  <c r="F59" i="5"/>
  <c r="E83" i="17"/>
  <c r="AI65" i="17"/>
  <c r="AI81" i="17" s="1"/>
  <c r="F79" i="17"/>
  <c r="G64" i="5"/>
  <c r="G80" i="5" s="1"/>
  <c r="M37" i="19"/>
  <c r="C83" i="5"/>
  <c r="C82" i="5"/>
  <c r="G139" i="5"/>
  <c r="F139" i="17"/>
  <c r="R70" i="31"/>
  <c r="F138" i="31"/>
  <c r="E187" i="5"/>
  <c r="S34" i="32"/>
  <c r="L92" i="32"/>
  <c r="S92" i="32" s="1"/>
  <c r="F83" i="17"/>
  <c r="G68" i="5"/>
  <c r="G194" i="5" s="1"/>
  <c r="X69" i="5"/>
  <c r="X80" i="5"/>
  <c r="S281" i="5"/>
  <c r="C78" i="5"/>
  <c r="C77" i="5"/>
  <c r="M369" i="5"/>
  <c r="W187" i="5"/>
  <c r="U328" i="14"/>
  <c r="Q178" i="17"/>
  <c r="E81" i="17"/>
  <c r="F66" i="5"/>
  <c r="F192" i="5" s="1"/>
  <c r="G73" i="5"/>
  <c r="G120" i="5"/>
  <c r="AE407" i="17"/>
  <c r="E78" i="18"/>
  <c r="E221" i="18" s="1"/>
  <c r="AE205" i="18" s="1"/>
  <c r="X124" i="5"/>
  <c r="X77" i="5"/>
  <c r="H83" i="5"/>
  <c r="H82" i="5"/>
  <c r="W193" i="5"/>
  <c r="P33" i="32"/>
  <c r="N33" i="32"/>
  <c r="B91" i="32"/>
  <c r="X207" i="18"/>
  <c r="X80" i="18" s="1"/>
  <c r="X96" i="18" s="1"/>
  <c r="X112" i="18" s="1"/>
  <c r="X304" i="18"/>
  <c r="B120" i="17"/>
  <c r="C105" i="5"/>
  <c r="C121" i="5" s="1"/>
  <c r="V73" i="17"/>
  <c r="W57" i="5"/>
  <c r="N368" i="17"/>
  <c r="E78" i="17"/>
  <c r="F63" i="5"/>
  <c r="E185" i="5"/>
  <c r="V187" i="5"/>
  <c r="H190" i="5"/>
  <c r="D210" i="5"/>
  <c r="F184" i="5"/>
  <c r="P234" i="5"/>
  <c r="P281" i="5" s="1"/>
  <c r="BC338" i="14"/>
  <c r="T326" i="14"/>
  <c r="X338" i="14"/>
  <c r="R429" i="14"/>
  <c r="P280" i="17"/>
  <c r="G74" i="5"/>
  <c r="G121" i="5"/>
  <c r="G75" i="5"/>
  <c r="G122" i="5"/>
  <c r="G76" i="5"/>
  <c r="V121" i="17"/>
  <c r="H368" i="17"/>
  <c r="N138" i="17"/>
  <c r="O139" i="5" s="1"/>
  <c r="S278" i="17"/>
  <c r="AC68" i="19"/>
  <c r="D82" i="5"/>
  <c r="V189" i="17"/>
  <c r="R35" i="32"/>
  <c r="I93" i="32"/>
  <c r="R93" i="32" s="1"/>
  <c r="W335" i="14"/>
  <c r="W338" i="14" s="1"/>
  <c r="W430" i="14"/>
  <c r="I84" i="5"/>
  <c r="I83" i="5"/>
  <c r="D79" i="5"/>
  <c r="P178" i="17"/>
  <c r="J80" i="17"/>
  <c r="K65" i="5"/>
  <c r="H74" i="5"/>
  <c r="H75" i="5"/>
  <c r="H69" i="5"/>
  <c r="W481" i="14"/>
  <c r="W46" i="14" s="1"/>
  <c r="W48" i="14" s="1"/>
  <c r="B399" i="17"/>
  <c r="AA206" i="19"/>
  <c r="AA79" i="19" s="1"/>
  <c r="AA95" i="19" s="1"/>
  <c r="AB51" i="19"/>
  <c r="X84" i="5"/>
  <c r="Y122" i="5"/>
  <c r="Y123" i="5"/>
  <c r="AU123" i="5" s="1"/>
  <c r="AU132" i="5" s="1"/>
  <c r="Q35" i="32"/>
  <c r="E93" i="32"/>
  <c r="Q93" i="32" s="1"/>
  <c r="X78" i="5"/>
  <c r="W123" i="5"/>
  <c r="BT13" i="14"/>
  <c r="BG15" i="14"/>
  <c r="BG17" i="14"/>
  <c r="O233" i="5"/>
  <c r="O375" i="5" s="1"/>
  <c r="X190" i="5"/>
  <c r="T386" i="14"/>
  <c r="T36" i="14" s="1"/>
  <c r="T38" i="14" s="1"/>
  <c r="X433" i="14"/>
  <c r="T193" i="17"/>
  <c r="V123" i="17"/>
  <c r="AH67" i="17"/>
  <c r="AH83" i="17" s="1"/>
  <c r="B320" i="17"/>
  <c r="W83" i="5"/>
  <c r="W82" i="5"/>
  <c r="B427" i="17"/>
  <c r="I184" i="5"/>
  <c r="Q36" i="32"/>
  <c r="E94" i="32"/>
  <c r="Q94" i="32" s="1"/>
  <c r="E76" i="17"/>
  <c r="F61" i="5"/>
  <c r="F77" i="5" s="1"/>
  <c r="J184" i="17"/>
  <c r="B98" i="17"/>
  <c r="C99" i="5" s="1"/>
  <c r="C100" i="5" s="1"/>
  <c r="N34" i="32"/>
  <c r="B92" i="32"/>
  <c r="C120" i="17"/>
  <c r="D105" i="5"/>
  <c r="O328" i="5"/>
  <c r="F234" i="5"/>
  <c r="F281" i="5" s="1"/>
  <c r="Q332" i="14"/>
  <c r="C321" i="5"/>
  <c r="E329" i="17"/>
  <c r="U190" i="17"/>
  <c r="B225" i="17"/>
  <c r="F184" i="17"/>
  <c r="G233" i="17"/>
  <c r="G375" i="17" s="1"/>
  <c r="AH82" i="17"/>
  <c r="O178" i="17"/>
  <c r="E303" i="18"/>
  <c r="E207" i="18" s="1"/>
  <c r="C206" i="19"/>
  <c r="C79" i="19" s="1"/>
  <c r="C95" i="19" s="1"/>
  <c r="F191" i="5"/>
  <c r="S36" i="32"/>
  <c r="K94" i="32"/>
  <c r="S94" i="32" s="1"/>
  <c r="I192" i="5"/>
  <c r="C10" i="4"/>
  <c r="C13" i="4" s="1"/>
  <c r="BU13" i="14"/>
  <c r="BH15" i="14"/>
  <c r="D321" i="5"/>
  <c r="W191" i="5"/>
  <c r="X327" i="5"/>
  <c r="K194" i="5"/>
  <c r="BP448" i="14"/>
  <c r="K185" i="5"/>
  <c r="H232" i="5"/>
  <c r="H374" i="5" s="1"/>
  <c r="E328" i="5"/>
  <c r="BO258" i="14"/>
  <c r="BP381" i="14"/>
  <c r="N369" i="5"/>
  <c r="K192" i="5"/>
  <c r="C423" i="5"/>
  <c r="J274" i="5"/>
  <c r="Q331" i="5"/>
  <c r="BM481" i="14"/>
  <c r="BP470" i="14" s="1"/>
  <c r="S426" i="14"/>
  <c r="C430" i="17"/>
  <c r="B328" i="17"/>
  <c r="AH77" i="17"/>
  <c r="P278" i="17"/>
  <c r="I122" i="5"/>
  <c r="D78" i="5"/>
  <c r="D77" i="5"/>
  <c r="R33" i="32"/>
  <c r="H91" i="32"/>
  <c r="R91" i="32" s="1"/>
  <c r="I188" i="5"/>
  <c r="BA15" i="14"/>
  <c r="BA17" i="14"/>
  <c r="CJ19" i="14" s="1"/>
  <c r="D187" i="5"/>
  <c r="W124" i="5"/>
  <c r="E297" i="19"/>
  <c r="E37" i="19"/>
  <c r="J297" i="19"/>
  <c r="J37" i="19"/>
  <c r="Z206" i="19"/>
  <c r="Z303" i="19"/>
  <c r="L178" i="19"/>
  <c r="P177" i="19"/>
  <c r="E304" i="19"/>
  <c r="J307" i="19"/>
  <c r="Q177" i="19"/>
  <c r="Q291" i="19"/>
  <c r="Q287" i="19"/>
  <c r="Q207" i="19" s="1"/>
  <c r="Q294" i="19"/>
  <c r="Q289" i="19"/>
  <c r="Q293" i="19"/>
  <c r="Q288" i="19"/>
  <c r="Q292" i="19"/>
  <c r="Q296" i="19"/>
  <c r="Q295" i="19"/>
  <c r="Q286" i="19"/>
  <c r="Q206" i="19" s="1"/>
  <c r="Q285" i="19"/>
  <c r="Q205" i="19" s="1"/>
  <c r="Q290" i="19"/>
  <c r="B208" i="19"/>
  <c r="B305" i="19"/>
  <c r="Y78" i="19"/>
  <c r="Y221" i="19" s="1"/>
  <c r="T37" i="19"/>
  <c r="T297" i="19"/>
  <c r="V305" i="19"/>
  <c r="O304" i="19"/>
  <c r="D206" i="19"/>
  <c r="D303" i="19"/>
  <c r="L297" i="19"/>
  <c r="L37" i="19"/>
  <c r="F176" i="19"/>
  <c r="AB50" i="19"/>
  <c r="Z57" i="19"/>
  <c r="AC50" i="19"/>
  <c r="H178" i="19"/>
  <c r="K303" i="19"/>
  <c r="Y206" i="19"/>
  <c r="Y303" i="19"/>
  <c r="X306" i="19"/>
  <c r="T176" i="19"/>
  <c r="AB146" i="19"/>
  <c r="AC146" i="19"/>
  <c r="Z153" i="19"/>
  <c r="G303" i="19"/>
  <c r="W290" i="19"/>
  <c r="W286" i="19"/>
  <c r="W206" i="19" s="1"/>
  <c r="W293" i="19"/>
  <c r="W295" i="19"/>
  <c r="W291" i="19"/>
  <c r="W288" i="19"/>
  <c r="W285" i="19"/>
  <c r="W205" i="19" s="1"/>
  <c r="W287" i="19"/>
  <c r="W294" i="19"/>
  <c r="W289" i="19"/>
  <c r="W296" i="19"/>
  <c r="W292" i="19"/>
  <c r="H296" i="19"/>
  <c r="H285" i="19"/>
  <c r="H205" i="19" s="1"/>
  <c r="H292" i="19"/>
  <c r="H291" i="19"/>
  <c r="H286" i="19"/>
  <c r="H206" i="19" s="1"/>
  <c r="H290" i="19"/>
  <c r="H288" i="19"/>
  <c r="H295" i="19"/>
  <c r="H293" i="19"/>
  <c r="H294" i="19"/>
  <c r="H287" i="19"/>
  <c r="H289" i="19"/>
  <c r="AC150" i="19"/>
  <c r="AB150" i="19"/>
  <c r="W303" i="19"/>
  <c r="AC136" i="19"/>
  <c r="AB136" i="19"/>
  <c r="AC304" i="19"/>
  <c r="AC6" i="19"/>
  <c r="AC8" i="19" s="1"/>
  <c r="AC10" i="19" s="1"/>
  <c r="AC14" i="19" s="1"/>
  <c r="AC13" i="19" s="1"/>
  <c r="M306" i="19"/>
  <c r="K176" i="19"/>
  <c r="J176" i="19"/>
  <c r="AB72" i="19"/>
  <c r="AC72" i="19"/>
  <c r="AC260" i="19"/>
  <c r="AB260" i="19"/>
  <c r="P297" i="19"/>
  <c r="P37" i="19"/>
  <c r="AB152" i="19"/>
  <c r="AC152" i="19"/>
  <c r="AB131" i="19"/>
  <c r="AC131" i="19"/>
  <c r="B176" i="19"/>
  <c r="Z78" i="19"/>
  <c r="Z221" i="19" s="1"/>
  <c r="O295" i="19"/>
  <c r="O291" i="19"/>
  <c r="O287" i="19"/>
  <c r="O207" i="19" s="1"/>
  <c r="O286" i="19"/>
  <c r="O206" i="19" s="1"/>
  <c r="O290" i="19"/>
  <c r="O285" i="19"/>
  <c r="O205" i="19" s="1"/>
  <c r="O294" i="19"/>
  <c r="O289" i="19"/>
  <c r="O293" i="19"/>
  <c r="O288" i="19"/>
  <c r="O292" i="19"/>
  <c r="O296" i="19"/>
  <c r="G289" i="19"/>
  <c r="G296" i="19"/>
  <c r="G285" i="19"/>
  <c r="G205" i="19" s="1"/>
  <c r="G292" i="19"/>
  <c r="G287" i="19"/>
  <c r="G290" i="19"/>
  <c r="G293" i="19"/>
  <c r="G288" i="19"/>
  <c r="G291" i="19"/>
  <c r="G294" i="19"/>
  <c r="G295" i="19"/>
  <c r="G286" i="19"/>
  <c r="G206" i="19" s="1"/>
  <c r="AB133" i="19"/>
  <c r="AC133" i="19"/>
  <c r="AC257" i="19"/>
  <c r="Z264" i="19"/>
  <c r="AB257" i="19"/>
  <c r="S287" i="19"/>
  <c r="S207" i="19" s="1"/>
  <c r="S294" i="19"/>
  <c r="S290" i="19"/>
  <c r="S292" i="19"/>
  <c r="S296" i="19"/>
  <c r="S291" i="19"/>
  <c r="S295" i="19"/>
  <c r="S289" i="19"/>
  <c r="S286" i="19"/>
  <c r="S206" i="19" s="1"/>
  <c r="S293" i="19"/>
  <c r="S288" i="19"/>
  <c r="S285" i="19"/>
  <c r="S205" i="19" s="1"/>
  <c r="Q304" i="19"/>
  <c r="I304" i="19"/>
  <c r="AB258" i="19"/>
  <c r="AC258" i="19"/>
  <c r="M178" i="19"/>
  <c r="U304" i="19"/>
  <c r="AC56" i="19"/>
  <c r="AB56" i="19"/>
  <c r="AA73" i="19"/>
  <c r="Y176" i="19"/>
  <c r="N178" i="19"/>
  <c r="AA153" i="19"/>
  <c r="AC142" i="19"/>
  <c r="AB276" i="19"/>
  <c r="AB272" i="19"/>
  <c r="AB274" i="19"/>
  <c r="AB269" i="19"/>
  <c r="AB205" i="19" s="1"/>
  <c r="AB278" i="19"/>
  <c r="AB271" i="19"/>
  <c r="AB270" i="19"/>
  <c r="AB206" i="19" s="1"/>
  <c r="AB273" i="19"/>
  <c r="AB275" i="19"/>
  <c r="AB277" i="19"/>
  <c r="AB279" i="19"/>
  <c r="AB54" i="19"/>
  <c r="AC54" i="19"/>
  <c r="W176" i="19"/>
  <c r="AC147" i="19"/>
  <c r="AB147" i="19"/>
  <c r="C207" i="19"/>
  <c r="C304" i="19"/>
  <c r="AC176" i="19"/>
  <c r="AC276" i="19"/>
  <c r="AC272" i="19"/>
  <c r="AC279" i="19"/>
  <c r="AC269" i="19"/>
  <c r="AC278" i="19"/>
  <c r="AC273" i="19"/>
  <c r="AC277" i="19"/>
  <c r="AC270" i="19"/>
  <c r="AC206" i="19" s="1"/>
  <c r="AC271" i="19"/>
  <c r="AC207" i="19" s="1"/>
  <c r="AC274" i="19"/>
  <c r="AC275" i="19"/>
  <c r="I296" i="19"/>
  <c r="I285" i="19"/>
  <c r="I205" i="19" s="1"/>
  <c r="I292" i="19"/>
  <c r="I288" i="19"/>
  <c r="I295" i="19"/>
  <c r="I290" i="19"/>
  <c r="I289" i="19"/>
  <c r="I293" i="19"/>
  <c r="I291" i="19"/>
  <c r="I287" i="19"/>
  <c r="I207" i="19" s="1"/>
  <c r="I294" i="19"/>
  <c r="I286" i="19"/>
  <c r="I206" i="19" s="1"/>
  <c r="X286" i="19"/>
  <c r="X206" i="19" s="1"/>
  <c r="X293" i="19"/>
  <c r="X295" i="19"/>
  <c r="X288" i="19"/>
  <c r="X208" i="19" s="1"/>
  <c r="X285" i="19"/>
  <c r="X205" i="19" s="1"/>
  <c r="X290" i="19"/>
  <c r="X287" i="19"/>
  <c r="X207" i="19" s="1"/>
  <c r="X294" i="19"/>
  <c r="X289" i="19"/>
  <c r="X209" i="19" s="1"/>
  <c r="X291" i="19"/>
  <c r="X296" i="19"/>
  <c r="X292" i="19"/>
  <c r="N295" i="19"/>
  <c r="N291" i="19"/>
  <c r="N287" i="19"/>
  <c r="N207" i="19" s="1"/>
  <c r="N286" i="19"/>
  <c r="N206" i="19" s="1"/>
  <c r="N290" i="19"/>
  <c r="N285" i="19"/>
  <c r="N205" i="19" s="1"/>
  <c r="N294" i="19"/>
  <c r="N289" i="19"/>
  <c r="N293" i="19"/>
  <c r="N288" i="19"/>
  <c r="N296" i="19"/>
  <c r="N292" i="19"/>
  <c r="L306" i="19"/>
  <c r="D78" i="19"/>
  <c r="S179" i="19"/>
  <c r="AA207" i="19"/>
  <c r="AA304" i="19"/>
  <c r="AB132" i="19"/>
  <c r="AC132" i="19"/>
  <c r="O176" i="19"/>
  <c r="AC259" i="19"/>
  <c r="AB259" i="19"/>
  <c r="X176" i="19"/>
  <c r="AA176" i="19"/>
  <c r="R176" i="19"/>
  <c r="H303" i="19"/>
  <c r="F297" i="19"/>
  <c r="F37" i="19"/>
  <c r="C176" i="19"/>
  <c r="I178" i="19"/>
  <c r="AC126" i="19"/>
  <c r="AA137" i="19"/>
  <c r="F303" i="19"/>
  <c r="AB303" i="19"/>
  <c r="K297" i="19"/>
  <c r="K37" i="19"/>
  <c r="U176" i="19"/>
  <c r="AB176" i="19"/>
  <c r="N304" i="19"/>
  <c r="G176" i="19"/>
  <c r="Z137" i="19"/>
  <c r="AB130" i="19"/>
  <c r="AC130" i="19"/>
  <c r="R303" i="19"/>
  <c r="T304" i="19"/>
  <c r="AA264" i="19"/>
  <c r="AC253" i="19"/>
  <c r="AC52" i="19"/>
  <c r="AB52" i="19"/>
  <c r="D180" i="19"/>
  <c r="AC134" i="19"/>
  <c r="AB134" i="19"/>
  <c r="R287" i="19"/>
  <c r="R294" i="19"/>
  <c r="R293" i="19"/>
  <c r="R288" i="19"/>
  <c r="R292" i="19"/>
  <c r="R296" i="19"/>
  <c r="R291" i="19"/>
  <c r="R295" i="19"/>
  <c r="R289" i="19"/>
  <c r="R286" i="19"/>
  <c r="R206" i="19" s="1"/>
  <c r="R285" i="19"/>
  <c r="R205" i="19" s="1"/>
  <c r="R290" i="19"/>
  <c r="AC66" i="19"/>
  <c r="Z73" i="19"/>
  <c r="AB66" i="19"/>
  <c r="P304" i="19"/>
  <c r="V177" i="19"/>
  <c r="E180" i="19"/>
  <c r="M288" i="19"/>
  <c r="M208" i="19" s="1"/>
  <c r="M295" i="19"/>
  <c r="M291" i="19"/>
  <c r="M287" i="19"/>
  <c r="M207" i="19" s="1"/>
  <c r="M286" i="19"/>
  <c r="M206" i="19" s="1"/>
  <c r="M290" i="19"/>
  <c r="M285" i="19"/>
  <c r="M205" i="19" s="1"/>
  <c r="M294" i="19"/>
  <c r="M289" i="19"/>
  <c r="M209" i="19" s="1"/>
  <c r="M296" i="19"/>
  <c r="M293" i="19"/>
  <c r="M292" i="19"/>
  <c r="AC135" i="19"/>
  <c r="AB135" i="19"/>
  <c r="AC262" i="19"/>
  <c r="AB262" i="19"/>
  <c r="S304" i="19"/>
  <c r="AA57" i="19"/>
  <c r="AC46" i="19"/>
  <c r="AA205" i="19"/>
  <c r="AC148" i="19"/>
  <c r="AB148" i="19"/>
  <c r="Z176" i="19"/>
  <c r="AC79" i="18"/>
  <c r="AC95" i="18" s="1"/>
  <c r="H303" i="18"/>
  <c r="H206" i="18"/>
  <c r="Z223" i="18"/>
  <c r="Z239" i="18" s="1"/>
  <c r="L78" i="18"/>
  <c r="L221" i="18" s="1"/>
  <c r="J178" i="18"/>
  <c r="T207" i="18"/>
  <c r="T304" i="18"/>
  <c r="M223" i="18"/>
  <c r="M239" i="18" s="1"/>
  <c r="K223" i="18"/>
  <c r="K239" i="18" s="1"/>
  <c r="N223" i="18"/>
  <c r="N239" i="18" s="1"/>
  <c r="Q78" i="18"/>
  <c r="B177" i="18"/>
  <c r="G79" i="18"/>
  <c r="G95" i="18" s="1"/>
  <c r="C206" i="18"/>
  <c r="C303" i="18"/>
  <c r="R207" i="18"/>
  <c r="R304" i="18"/>
  <c r="Y94" i="18"/>
  <c r="Z224" i="18"/>
  <c r="Z240" i="18" s="1"/>
  <c r="L303" i="18"/>
  <c r="L206" i="18"/>
  <c r="B94" i="18"/>
  <c r="T94" i="18"/>
  <c r="AB280" i="18"/>
  <c r="AC207" i="18" s="1"/>
  <c r="G78" i="18"/>
  <c r="W78" i="18"/>
  <c r="G207" i="18"/>
  <c r="G304" i="18"/>
  <c r="K224" i="18"/>
  <c r="K240" i="18" s="1"/>
  <c r="J224" i="18"/>
  <c r="J240" i="18" s="1"/>
  <c r="T176" i="18"/>
  <c r="U178" i="18"/>
  <c r="M94" i="18"/>
  <c r="M221" i="18"/>
  <c r="K94" i="18"/>
  <c r="T221" i="18"/>
  <c r="C177" i="18"/>
  <c r="G179" i="18"/>
  <c r="AA177" i="18"/>
  <c r="D94" i="18"/>
  <c r="N208" i="18"/>
  <c r="N305" i="18"/>
  <c r="Q177" i="18"/>
  <c r="R176" i="18"/>
  <c r="J307" i="18"/>
  <c r="J210" i="18"/>
  <c r="Z79" i="18"/>
  <c r="Z95" i="18" s="1"/>
  <c r="V178" i="18"/>
  <c r="H178" i="18"/>
  <c r="I178" i="18"/>
  <c r="E222" i="18"/>
  <c r="J112" i="18"/>
  <c r="J160" i="18"/>
  <c r="M222" i="18"/>
  <c r="M238" i="18" s="1"/>
  <c r="X222" i="18"/>
  <c r="AB78" i="18"/>
  <c r="B79" i="18"/>
  <c r="B95" i="18" s="1"/>
  <c r="AB159" i="18"/>
  <c r="AB111" i="18"/>
  <c r="F94" i="18"/>
  <c r="M209" i="18"/>
  <c r="M306" i="18"/>
  <c r="Z209" i="18"/>
  <c r="Z306" i="18"/>
  <c r="V94" i="18"/>
  <c r="I161" i="18"/>
  <c r="J223" i="18"/>
  <c r="U207" i="18"/>
  <c r="U304" i="18"/>
  <c r="D177" i="18"/>
  <c r="E177" i="18"/>
  <c r="AC208" i="18"/>
  <c r="AC305" i="18"/>
  <c r="Y206" i="18"/>
  <c r="Y303" i="18"/>
  <c r="F221" i="18"/>
  <c r="O78" i="18"/>
  <c r="R78" i="18"/>
  <c r="M160" i="18"/>
  <c r="Q159" i="18"/>
  <c r="S176" i="18"/>
  <c r="W207" i="18"/>
  <c r="W304" i="18"/>
  <c r="K82" i="18"/>
  <c r="K98" i="18" s="1"/>
  <c r="K114" i="18" s="1"/>
  <c r="AB208" i="18"/>
  <c r="AB305" i="18"/>
  <c r="V207" i="18"/>
  <c r="V304" i="18"/>
  <c r="C94" i="18"/>
  <c r="F206" i="18"/>
  <c r="F303" i="18"/>
  <c r="O206" i="18"/>
  <c r="O303" i="18"/>
  <c r="I223" i="18"/>
  <c r="AC280" i="18"/>
  <c r="P179" i="18"/>
  <c r="J111" i="18"/>
  <c r="J159" i="18"/>
  <c r="U79" i="18"/>
  <c r="U95" i="18" s="1"/>
  <c r="K307" i="18"/>
  <c r="K210" i="18"/>
  <c r="X94" i="18"/>
  <c r="M178" i="18"/>
  <c r="Q222" i="18"/>
  <c r="Q238" i="18" s="1"/>
  <c r="W159" i="18"/>
  <c r="W111" i="18"/>
  <c r="O177" i="18"/>
  <c r="J161" i="18"/>
  <c r="I222" i="18"/>
  <c r="X111" i="18"/>
  <c r="X159" i="18"/>
  <c r="U94" i="18"/>
  <c r="Q207" i="18"/>
  <c r="Q304" i="18"/>
  <c r="W183" i="18"/>
  <c r="J222" i="18"/>
  <c r="N176" i="18"/>
  <c r="Z94" i="18"/>
  <c r="AC78" i="18"/>
  <c r="J82" i="18"/>
  <c r="J98" i="18" s="1"/>
  <c r="J114" i="18" s="1"/>
  <c r="I111" i="18"/>
  <c r="I159" i="18"/>
  <c r="E111" i="18"/>
  <c r="E159" i="18"/>
  <c r="S206" i="18"/>
  <c r="S303" i="18"/>
  <c r="N78" i="18"/>
  <c r="N221" i="18" s="1"/>
  <c r="AB153" i="18"/>
  <c r="X221" i="18"/>
  <c r="Z160" i="18"/>
  <c r="Z177" i="18"/>
  <c r="Z161" i="18"/>
  <c r="M81" i="18"/>
  <c r="M97" i="18" s="1"/>
  <c r="D206" i="18"/>
  <c r="D303" i="18"/>
  <c r="V222" i="18"/>
  <c r="V238" i="18" s="1"/>
  <c r="AC180" i="18"/>
  <c r="M159" i="18"/>
  <c r="J110" i="18"/>
  <c r="J237" i="18" s="1"/>
  <c r="J158" i="18"/>
  <c r="AA78" i="18"/>
  <c r="AB180" i="18"/>
  <c r="V159" i="18"/>
  <c r="L176" i="18"/>
  <c r="Y180" i="18"/>
  <c r="N222" i="18"/>
  <c r="N238" i="18" s="1"/>
  <c r="N159" i="18"/>
  <c r="I224" i="18"/>
  <c r="I240" i="18" s="1"/>
  <c r="B304" i="18"/>
  <c r="B207" i="18"/>
  <c r="Y221" i="18"/>
  <c r="I112" i="18"/>
  <c r="I160" i="18"/>
  <c r="E304" i="18"/>
  <c r="I82" i="18"/>
  <c r="I98" i="18" s="1"/>
  <c r="I114" i="18" s="1"/>
  <c r="I94" i="18"/>
  <c r="K176" i="18"/>
  <c r="AA207" i="18"/>
  <c r="AA304" i="18"/>
  <c r="AB112" i="18"/>
  <c r="AB160" i="18"/>
  <c r="AB223" i="18"/>
  <c r="W222" i="18"/>
  <c r="P206" i="18"/>
  <c r="P303" i="18"/>
  <c r="T159" i="18"/>
  <c r="F177" i="18"/>
  <c r="I307" i="18"/>
  <c r="I210" i="18"/>
  <c r="S94" i="18"/>
  <c r="I221" i="18"/>
  <c r="X177" i="18"/>
  <c r="H78" i="18"/>
  <c r="P94" i="18"/>
  <c r="K159" i="18"/>
  <c r="AA79" i="18"/>
  <c r="AA95" i="18" s="1"/>
  <c r="M422" i="17"/>
  <c r="V278" i="17"/>
  <c r="V326" i="17"/>
  <c r="AF123" i="17"/>
  <c r="AH91" i="17"/>
  <c r="AI91" i="17"/>
  <c r="Y422" i="17"/>
  <c r="D138" i="17"/>
  <c r="E139" i="5" s="1"/>
  <c r="E123" i="5" s="1"/>
  <c r="S249" i="17"/>
  <c r="X230" i="17"/>
  <c r="X372" i="17" s="1"/>
  <c r="X182" i="17"/>
  <c r="X194" i="17" s="1"/>
  <c r="X178" i="17"/>
  <c r="D431" i="17"/>
  <c r="C225" i="17"/>
  <c r="H182" i="17"/>
  <c r="H194" i="17" s="1"/>
  <c r="H178" i="17"/>
  <c r="H230" i="17"/>
  <c r="H277" i="17" s="1"/>
  <c r="D421" i="17"/>
  <c r="P421" i="17"/>
  <c r="P373" i="17"/>
  <c r="K279" i="17"/>
  <c r="H249" i="17"/>
  <c r="U139" i="17"/>
  <c r="V140" i="5" s="1"/>
  <c r="U123" i="17"/>
  <c r="AG74" i="17"/>
  <c r="U346" i="17"/>
  <c r="U330" i="17" s="1"/>
  <c r="AB223" i="17"/>
  <c r="AD223" i="17" s="1"/>
  <c r="AC223" i="17"/>
  <c r="R425" i="17"/>
  <c r="I421" i="17"/>
  <c r="J190" i="17"/>
  <c r="I249" i="17"/>
  <c r="G72" i="17"/>
  <c r="AC388" i="17"/>
  <c r="AE388" i="17" s="1"/>
  <c r="AE399" i="17" s="1"/>
  <c r="AA399" i="17"/>
  <c r="AD388" i="17"/>
  <c r="U326" i="17"/>
  <c r="U278" i="17"/>
  <c r="Z248" i="17"/>
  <c r="K429" i="17"/>
  <c r="AF126" i="17"/>
  <c r="AH94" i="17"/>
  <c r="AI94" i="17"/>
  <c r="J426" i="17"/>
  <c r="P428" i="17"/>
  <c r="E374" i="17"/>
  <c r="C304" i="17"/>
  <c r="Y343" i="17"/>
  <c r="Y327" i="17" s="1"/>
  <c r="AC391" i="17"/>
  <c r="AD391" i="17"/>
  <c r="R430" i="17"/>
  <c r="I423" i="17"/>
  <c r="AF128" i="17"/>
  <c r="AH96" i="17"/>
  <c r="AI96" i="17"/>
  <c r="F192" i="17"/>
  <c r="AA13" i="17"/>
  <c r="AA15" i="17" s="1"/>
  <c r="AA19" i="17"/>
  <c r="Q429" i="17"/>
  <c r="W273" i="17"/>
  <c r="W325" i="17"/>
  <c r="L231" i="17"/>
  <c r="L373" i="17" s="1"/>
  <c r="F72" i="17"/>
  <c r="F68" i="17"/>
  <c r="F119" i="17"/>
  <c r="AE216" i="17"/>
  <c r="K428" i="17"/>
  <c r="AB319" i="17"/>
  <c r="AC319" i="17"/>
  <c r="I273" i="17"/>
  <c r="I325" i="17"/>
  <c r="P375" i="17"/>
  <c r="P423" i="17"/>
  <c r="AF127" i="17"/>
  <c r="AH95" i="17"/>
  <c r="AI95" i="17"/>
  <c r="D343" i="17"/>
  <c r="D327" i="17" s="1"/>
  <c r="AG76" i="17"/>
  <c r="Y326" i="17"/>
  <c r="R424" i="17"/>
  <c r="I374" i="17"/>
  <c r="I422" i="17"/>
  <c r="F187" i="17"/>
  <c r="AG98" i="17"/>
  <c r="Y231" i="17"/>
  <c r="Y278" i="17" s="1"/>
  <c r="Y183" i="17"/>
  <c r="P345" i="17"/>
  <c r="Q425" i="17"/>
  <c r="P368" i="17"/>
  <c r="AC224" i="17"/>
  <c r="AB224" i="17"/>
  <c r="AD224" i="17" s="1"/>
  <c r="Z421" i="17"/>
  <c r="N281" i="17"/>
  <c r="AI58" i="17"/>
  <c r="AI74" i="17" s="1"/>
  <c r="F74" i="17"/>
  <c r="F121" i="17"/>
  <c r="J325" i="17"/>
  <c r="J273" i="17"/>
  <c r="C345" i="17"/>
  <c r="C329" i="17" s="1"/>
  <c r="C209" i="17"/>
  <c r="AF216" i="17"/>
  <c r="K424" i="17"/>
  <c r="E75" i="17"/>
  <c r="AD201" i="17"/>
  <c r="AF201" i="17" s="1"/>
  <c r="G424" i="17"/>
  <c r="M231" i="17"/>
  <c r="M373" i="17" s="1"/>
  <c r="AH114" i="17"/>
  <c r="I56" i="17"/>
  <c r="J57" i="5" s="1"/>
  <c r="I63" i="17"/>
  <c r="J64" i="5" s="1"/>
  <c r="I61" i="17"/>
  <c r="J62" i="5" s="1"/>
  <c r="I59" i="17"/>
  <c r="J60" i="5" s="1"/>
  <c r="I60" i="17"/>
  <c r="J61" i="5" s="1"/>
  <c r="I58" i="17"/>
  <c r="J59" i="5" s="1"/>
  <c r="N251" i="17"/>
  <c r="N235" i="17" s="1"/>
  <c r="G422" i="17"/>
  <c r="M178" i="17"/>
  <c r="M230" i="17"/>
  <c r="H344" i="17"/>
  <c r="C230" i="17"/>
  <c r="C372" i="17" s="1"/>
  <c r="C182" i="17"/>
  <c r="C194" i="17" s="1"/>
  <c r="C178" i="17"/>
  <c r="O424" i="17"/>
  <c r="AG80" i="17"/>
  <c r="B422" i="17"/>
  <c r="J183" i="17"/>
  <c r="J231" i="17"/>
  <c r="J278" i="17" s="1"/>
  <c r="X375" i="17"/>
  <c r="X423" i="17"/>
  <c r="U122" i="17"/>
  <c r="AH78" i="17"/>
  <c r="Z423" i="17"/>
  <c r="Q423" i="17"/>
  <c r="I231" i="17"/>
  <c r="I373" i="17" s="1"/>
  <c r="P427" i="17"/>
  <c r="N326" i="17"/>
  <c r="V344" i="17"/>
  <c r="Y427" i="17"/>
  <c r="AE198" i="17"/>
  <c r="S344" i="17"/>
  <c r="AB303" i="17"/>
  <c r="AC303" i="17"/>
  <c r="R139" i="17"/>
  <c r="S140" i="5" s="1"/>
  <c r="AD311" i="17"/>
  <c r="AC311" i="17"/>
  <c r="AE311" i="17" s="1"/>
  <c r="N345" i="17"/>
  <c r="D427" i="17"/>
  <c r="P235" i="17"/>
  <c r="P251" i="17"/>
  <c r="AB204" i="17"/>
  <c r="AD204" i="17" s="1"/>
  <c r="AC204" i="17"/>
  <c r="AC396" i="17"/>
  <c r="AC410" i="17"/>
  <c r="AB410" i="17"/>
  <c r="V424" i="17"/>
  <c r="B114" i="17"/>
  <c r="C115" i="5" s="1"/>
  <c r="AB315" i="17"/>
  <c r="AD315" i="17" s="1"/>
  <c r="AC315" i="17"/>
  <c r="G232" i="17"/>
  <c r="G279" i="17" s="1"/>
  <c r="U187" i="17"/>
  <c r="F231" i="17"/>
  <c r="F183" i="17"/>
  <c r="J326" i="17"/>
  <c r="P424" i="17"/>
  <c r="AD200" i="17"/>
  <c r="AC200" i="17"/>
  <c r="B421" i="17"/>
  <c r="G250" i="17"/>
  <c r="G427" i="17"/>
  <c r="B428" i="17"/>
  <c r="AA209" i="17"/>
  <c r="O428" i="17"/>
  <c r="BF138" i="17"/>
  <c r="BF136" i="17"/>
  <c r="BF135" i="17"/>
  <c r="BF137" i="17"/>
  <c r="BD131" i="17"/>
  <c r="AB206" i="17"/>
  <c r="AD206" i="17" s="1"/>
  <c r="AC206" i="17"/>
  <c r="B420" i="17"/>
  <c r="B368" i="17"/>
  <c r="U329" i="17"/>
  <c r="AH73" i="17"/>
  <c r="AB202" i="17"/>
  <c r="AD202" i="17" s="1"/>
  <c r="AC202" i="17"/>
  <c r="AE202" i="17" s="1"/>
  <c r="Z209" i="17"/>
  <c r="Q430" i="17"/>
  <c r="AZ131" i="17"/>
  <c r="V327" i="17"/>
  <c r="Y421" i="17"/>
  <c r="AC398" i="17"/>
  <c r="AB398" i="17"/>
  <c r="U328" i="17"/>
  <c r="M423" i="17"/>
  <c r="D425" i="17"/>
  <c r="AB302" i="17"/>
  <c r="AD302" i="17" s="1"/>
  <c r="AC302" i="17"/>
  <c r="AC203" i="17"/>
  <c r="AB203" i="17"/>
  <c r="D121" i="17"/>
  <c r="J327" i="17"/>
  <c r="S232" i="17"/>
  <c r="S279" i="17" s="1"/>
  <c r="S60" i="17"/>
  <c r="T61" i="5" s="1"/>
  <c r="T124" i="5" s="1"/>
  <c r="S277" i="17"/>
  <c r="S273" i="17"/>
  <c r="S325" i="17"/>
  <c r="I427" i="17"/>
  <c r="F81" i="17"/>
  <c r="AA320" i="17"/>
  <c r="AD309" i="17"/>
  <c r="AC309" i="17"/>
  <c r="AF309" i="17" s="1"/>
  <c r="T186" i="17"/>
  <c r="G426" i="17"/>
  <c r="J430" i="17"/>
  <c r="Q248" i="17"/>
  <c r="R368" i="17"/>
  <c r="R420" i="17"/>
  <c r="AB208" i="17"/>
  <c r="AC208" i="17"/>
  <c r="O423" i="17"/>
  <c r="AE201" i="17"/>
  <c r="AC405" i="17"/>
  <c r="AE405" i="17" s="1"/>
  <c r="AD405" i="17"/>
  <c r="B426" i="17"/>
  <c r="L344" i="17"/>
  <c r="L328" i="17" s="1"/>
  <c r="E191" i="17"/>
  <c r="AH80" i="17"/>
  <c r="S178" i="17"/>
  <c r="K344" i="17"/>
  <c r="I178" i="17"/>
  <c r="I230" i="17"/>
  <c r="AB205" i="17"/>
  <c r="AC205" i="17"/>
  <c r="BB135" i="17"/>
  <c r="BB137" i="17"/>
  <c r="BB136" i="17"/>
  <c r="BB138" i="17"/>
  <c r="Y424" i="17"/>
  <c r="N327" i="17"/>
  <c r="L230" i="17"/>
  <c r="L178" i="17"/>
  <c r="D230" i="17"/>
  <c r="D372" i="17" s="1"/>
  <c r="D178" i="17"/>
  <c r="D182" i="17"/>
  <c r="D194" i="17" s="1"/>
  <c r="L232" i="17"/>
  <c r="L374" i="17" s="1"/>
  <c r="Y429" i="17"/>
  <c r="Y420" i="17"/>
  <c r="Y368" i="17"/>
  <c r="AD313" i="17"/>
  <c r="AC313" i="17"/>
  <c r="AE313" i="17" s="1"/>
  <c r="C248" i="17"/>
  <c r="K431" i="17"/>
  <c r="AC298" i="17"/>
  <c r="AB298" i="17"/>
  <c r="E346" i="17"/>
  <c r="E330" i="17" s="1"/>
  <c r="U424" i="17"/>
  <c r="F120" i="17"/>
  <c r="F73" i="17"/>
  <c r="U77" i="17"/>
  <c r="T61" i="17"/>
  <c r="U62" i="5" s="1"/>
  <c r="U78" i="5" s="1"/>
  <c r="G182" i="17"/>
  <c r="G178" i="17"/>
  <c r="G230" i="17"/>
  <c r="G277" i="17" s="1"/>
  <c r="W250" i="17"/>
  <c r="W233" i="17"/>
  <c r="W375" i="17" s="1"/>
  <c r="AI66" i="17"/>
  <c r="U279" i="17"/>
  <c r="U327" i="17"/>
  <c r="E73" i="17"/>
  <c r="E120" i="17"/>
  <c r="R429" i="17"/>
  <c r="Z399" i="17"/>
  <c r="AB392" i="17"/>
  <c r="AD392" i="17" s="1"/>
  <c r="AC392" i="17"/>
  <c r="B230" i="17"/>
  <c r="B277" i="17" s="1"/>
  <c r="B182" i="17"/>
  <c r="B194" i="17" s="1"/>
  <c r="B178" i="17"/>
  <c r="D368" i="17"/>
  <c r="D420" i="17"/>
  <c r="G428" i="17"/>
  <c r="X343" i="17"/>
  <c r="E138" i="17"/>
  <c r="O430" i="17"/>
  <c r="B425" i="17"/>
  <c r="J193" i="17"/>
  <c r="X430" i="17"/>
  <c r="AC408" i="17"/>
  <c r="Z415" i="17"/>
  <c r="AB408" i="17"/>
  <c r="AD408" i="17" s="1"/>
  <c r="Z13" i="17"/>
  <c r="Z15" i="17" s="1"/>
  <c r="Z19" i="17"/>
  <c r="K327" i="17"/>
  <c r="V273" i="17"/>
  <c r="P426" i="17"/>
  <c r="N280" i="17"/>
  <c r="AD217" i="17"/>
  <c r="Y431" i="17"/>
  <c r="W182" i="17"/>
  <c r="W194" i="17" s="1"/>
  <c r="W178" i="17"/>
  <c r="W230" i="17"/>
  <c r="W372" i="17" s="1"/>
  <c r="Q277" i="17"/>
  <c r="G273" i="17"/>
  <c r="G325" i="17"/>
  <c r="O345" i="17"/>
  <c r="O329" i="17" s="1"/>
  <c r="AC296" i="17"/>
  <c r="AD296" i="17"/>
  <c r="X234" i="17"/>
  <c r="X376" i="17" s="1"/>
  <c r="F249" i="17"/>
  <c r="D426" i="17"/>
  <c r="K423" i="17"/>
  <c r="K138" i="17"/>
  <c r="L139" i="5" s="1"/>
  <c r="E184" i="17"/>
  <c r="I279" i="17"/>
  <c r="Q372" i="17"/>
  <c r="Q428" i="17"/>
  <c r="N230" i="17"/>
  <c r="N178" i="17"/>
  <c r="AA415" i="17"/>
  <c r="P138" i="17"/>
  <c r="Q139" i="5" s="1"/>
  <c r="E432" i="17"/>
  <c r="E46" i="17" s="1"/>
  <c r="E48" i="17" s="1"/>
  <c r="E50" i="17" s="1"/>
  <c r="AC395" i="17"/>
  <c r="AB395" i="17"/>
  <c r="G421" i="17"/>
  <c r="V140" i="17"/>
  <c r="E121" i="17"/>
  <c r="AB397" i="17"/>
  <c r="AD397" i="17" s="1"/>
  <c r="AC397" i="17"/>
  <c r="N425" i="17"/>
  <c r="Q326" i="17"/>
  <c r="Q278" i="17"/>
  <c r="Q345" i="17"/>
  <c r="Q329" i="17" s="1"/>
  <c r="Q421" i="17"/>
  <c r="Q373" i="17"/>
  <c r="AF121" i="17"/>
  <c r="AI89" i="17"/>
  <c r="AH89" i="17"/>
  <c r="E230" i="17"/>
  <c r="E277" i="17" s="1"/>
  <c r="E178" i="17"/>
  <c r="E182" i="17"/>
  <c r="X373" i="17"/>
  <c r="X421" i="17"/>
  <c r="Y273" i="17"/>
  <c r="Y325" i="17"/>
  <c r="E250" i="17"/>
  <c r="E234" i="17" s="1"/>
  <c r="Y234" i="17"/>
  <c r="Y376" i="17" s="1"/>
  <c r="AC390" i="17"/>
  <c r="AD390" i="17"/>
  <c r="AC411" i="17"/>
  <c r="AB411" i="17"/>
  <c r="Y426" i="17"/>
  <c r="N231" i="17"/>
  <c r="N373" i="17" s="1"/>
  <c r="O328" i="17"/>
  <c r="V82" i="17"/>
  <c r="U66" i="17"/>
  <c r="V67" i="5" s="1"/>
  <c r="AB317" i="17"/>
  <c r="AC317" i="17"/>
  <c r="T250" i="17"/>
  <c r="K250" i="17"/>
  <c r="J424" i="17"/>
  <c r="H428" i="17"/>
  <c r="M429" i="17"/>
  <c r="AY135" i="17"/>
  <c r="AY137" i="17"/>
  <c r="AY136" i="17"/>
  <c r="AY138" i="17"/>
  <c r="X13" i="17"/>
  <c r="AC297" i="17"/>
  <c r="AB297" i="17"/>
  <c r="Z304" i="17"/>
  <c r="Y375" i="17"/>
  <c r="Y423" i="17"/>
  <c r="Y230" i="17"/>
  <c r="Y372" i="17" s="1"/>
  <c r="Y178" i="17"/>
  <c r="Y182" i="17"/>
  <c r="AH76" i="17"/>
  <c r="AG78" i="17"/>
  <c r="AC301" i="17"/>
  <c r="AB301" i="17"/>
  <c r="T63" i="17"/>
  <c r="U64" i="5" s="1"/>
  <c r="U190" i="5" s="1"/>
  <c r="Y251" i="17"/>
  <c r="Y235" i="17" s="1"/>
  <c r="AG124" i="17"/>
  <c r="AG121" i="17"/>
  <c r="AG137" i="17" s="1"/>
  <c r="AG120" i="17"/>
  <c r="AG126" i="17"/>
  <c r="AG123" i="17"/>
  <c r="AG127" i="17"/>
  <c r="AG129" i="17"/>
  <c r="AG125" i="17"/>
  <c r="AG122" i="17"/>
  <c r="AG119" i="17"/>
  <c r="AG128" i="17"/>
  <c r="X428" i="17"/>
  <c r="H232" i="17"/>
  <c r="H279" i="17" s="1"/>
  <c r="Q328" i="17"/>
  <c r="J345" i="17"/>
  <c r="J329" i="17"/>
  <c r="B430" i="17"/>
  <c r="J192" i="17"/>
  <c r="X420" i="17"/>
  <c r="X368" i="17"/>
  <c r="M368" i="17"/>
  <c r="C320" i="17"/>
  <c r="T231" i="17"/>
  <c r="G137" i="17"/>
  <c r="W430" i="17"/>
  <c r="N430" i="17"/>
  <c r="AV131" i="17"/>
  <c r="AS132" i="5" s="1"/>
  <c r="F193" i="17"/>
  <c r="AC13" i="17"/>
  <c r="AC15" i="17" s="1"/>
  <c r="AC19" i="17"/>
  <c r="Y425" i="17"/>
  <c r="W343" i="17"/>
  <c r="H138" i="17"/>
  <c r="I139" i="5" s="1"/>
  <c r="I123" i="5" s="1"/>
  <c r="H424" i="17"/>
  <c r="AC300" i="17"/>
  <c r="AB300" i="17"/>
  <c r="M250" i="17"/>
  <c r="T233" i="17"/>
  <c r="I327" i="17"/>
  <c r="K233" i="17"/>
  <c r="K280" i="17" s="1"/>
  <c r="V426" i="17"/>
  <c r="N328" i="17"/>
  <c r="AC316" i="17"/>
  <c r="AB316" i="17"/>
  <c r="V425" i="17"/>
  <c r="AI63" i="17"/>
  <c r="AI79" i="17" s="1"/>
  <c r="P277" i="17"/>
  <c r="P273" i="17"/>
  <c r="P325" i="17"/>
  <c r="N139" i="17"/>
  <c r="O140" i="5" s="1"/>
  <c r="C273" i="17"/>
  <c r="C325" i="17"/>
  <c r="J249" i="17"/>
  <c r="J233" i="17" s="1"/>
  <c r="AC222" i="17"/>
  <c r="AB222" i="17"/>
  <c r="Q424" i="17"/>
  <c r="C424" i="17"/>
  <c r="BE137" i="17"/>
  <c r="BE136" i="17"/>
  <c r="BE138" i="17"/>
  <c r="BE135" i="17"/>
  <c r="M138" i="17"/>
  <c r="N139" i="5" s="1"/>
  <c r="L233" i="17"/>
  <c r="L249" i="17"/>
  <c r="I431" i="17"/>
  <c r="J328" i="17"/>
  <c r="N421" i="17"/>
  <c r="W231" i="17"/>
  <c r="W278" i="17" s="1"/>
  <c r="X431" i="17"/>
  <c r="W421" i="17"/>
  <c r="M327" i="17"/>
  <c r="J421" i="17"/>
  <c r="V249" i="17"/>
  <c r="V233" i="17" s="1"/>
  <c r="V375" i="17" s="1"/>
  <c r="H121" i="17"/>
  <c r="H421" i="17"/>
  <c r="J73" i="17"/>
  <c r="M233" i="17"/>
  <c r="M375" i="17" s="1"/>
  <c r="B209" i="17"/>
  <c r="X251" i="17"/>
  <c r="X235" i="17" s="1"/>
  <c r="I344" i="17"/>
  <c r="I328" i="17" s="1"/>
  <c r="AC393" i="17"/>
  <c r="AB393" i="17"/>
  <c r="V431" i="17"/>
  <c r="H427" i="17"/>
  <c r="U234" i="17"/>
  <c r="U281" i="17" s="1"/>
  <c r="U250" i="17"/>
  <c r="B304" i="17"/>
  <c r="V119" i="17"/>
  <c r="U56" i="17"/>
  <c r="V57" i="5" s="1"/>
  <c r="C114" i="17"/>
  <c r="D115" i="5" s="1"/>
  <c r="D251" i="17"/>
  <c r="D235" i="17" s="1"/>
  <c r="C421" i="17"/>
  <c r="T343" i="17"/>
  <c r="T327" i="17" s="1"/>
  <c r="K178" i="17"/>
  <c r="I326" i="17"/>
  <c r="Y430" i="17"/>
  <c r="AI61" i="17"/>
  <c r="AI77" i="17" s="1"/>
  <c r="P430" i="17"/>
  <c r="D280" i="17"/>
  <c r="P328" i="17"/>
  <c r="AC314" i="17"/>
  <c r="AB314" i="17"/>
  <c r="AD314" i="17" s="1"/>
  <c r="Z320" i="17"/>
  <c r="O429" i="17"/>
  <c r="J178" i="17"/>
  <c r="J182" i="17"/>
  <c r="J230" i="17"/>
  <c r="J277" i="17" s="1"/>
  <c r="I428" i="17"/>
  <c r="Z424" i="17"/>
  <c r="V81" i="17"/>
  <c r="U65" i="17"/>
  <c r="V66" i="5" s="1"/>
  <c r="V192" i="5" s="1"/>
  <c r="AF198" i="17"/>
  <c r="AF209" i="17" s="1"/>
  <c r="J232" i="17"/>
  <c r="J374" i="17" s="1"/>
  <c r="AC312" i="17"/>
  <c r="AE312" i="17" s="1"/>
  <c r="AD312" i="17"/>
  <c r="AF120" i="17"/>
  <c r="AI88" i="17"/>
  <c r="AH88" i="17"/>
  <c r="AF98" i="17"/>
  <c r="AF130" i="17" s="1"/>
  <c r="U430" i="17"/>
  <c r="F432" i="17"/>
  <c r="F46" i="17" s="1"/>
  <c r="F48" i="17" s="1"/>
  <c r="F50" i="17" s="1"/>
  <c r="AC414" i="17"/>
  <c r="AB414" i="17"/>
  <c r="AD414" i="17" s="1"/>
  <c r="F78" i="17"/>
  <c r="J431" i="17"/>
  <c r="BC135" i="17"/>
  <c r="BC137" i="17"/>
  <c r="BC136" i="17"/>
  <c r="BC138" i="17"/>
  <c r="M326" i="17"/>
  <c r="P374" i="17"/>
  <c r="P422" i="17"/>
  <c r="O326" i="17"/>
  <c r="D375" i="17"/>
  <c r="D423" i="17"/>
  <c r="X426" i="17"/>
  <c r="E82" i="17"/>
  <c r="W420" i="17"/>
  <c r="W368" i="17"/>
  <c r="M344" i="17"/>
  <c r="L326" i="17"/>
  <c r="R248" i="17"/>
  <c r="R232" i="17" s="1"/>
  <c r="AG114" i="17"/>
  <c r="AI105" i="17"/>
  <c r="AI114" i="17" s="1"/>
  <c r="N429" i="17"/>
  <c r="B250" i="17"/>
  <c r="Z327" i="17"/>
  <c r="J423" i="17"/>
  <c r="V232" i="17"/>
  <c r="H425" i="17"/>
  <c r="J77" i="17"/>
  <c r="AB13" i="17"/>
  <c r="AB15" i="17" s="1"/>
  <c r="AB19" i="17"/>
  <c r="AB299" i="17"/>
  <c r="AC299" i="17"/>
  <c r="L138" i="17"/>
  <c r="M139" i="5" s="1"/>
  <c r="AD406" i="17"/>
  <c r="AF406" i="17" s="1"/>
  <c r="J119" i="17"/>
  <c r="J68" i="17"/>
  <c r="AF125" i="17"/>
  <c r="AI93" i="17"/>
  <c r="AH93" i="17"/>
  <c r="K430" i="17"/>
  <c r="J83" i="17"/>
  <c r="B139" i="17"/>
  <c r="F178" i="17"/>
  <c r="F182" i="17"/>
  <c r="F230" i="17"/>
  <c r="K326" i="17"/>
  <c r="K374" i="17"/>
  <c r="K422" i="17"/>
  <c r="I430" i="17"/>
  <c r="B423" i="17"/>
  <c r="R423" i="17"/>
  <c r="R343" i="17"/>
  <c r="U431" i="17"/>
  <c r="C427" i="17"/>
  <c r="Q327" i="17"/>
  <c r="B325" i="17"/>
  <c r="B273" i="17"/>
  <c r="M325" i="17"/>
  <c r="M273" i="17"/>
  <c r="R421" i="17"/>
  <c r="R373" i="17"/>
  <c r="O327" i="17"/>
  <c r="X425" i="17"/>
  <c r="E79" i="17"/>
  <c r="R273" i="17"/>
  <c r="W431" i="17"/>
  <c r="AC413" i="17"/>
  <c r="AB413" i="17"/>
  <c r="T372" i="17"/>
  <c r="D273" i="17"/>
  <c r="D325" i="17"/>
  <c r="N376" i="17"/>
  <c r="N424" i="17"/>
  <c r="C428" i="17"/>
  <c r="B415" i="17"/>
  <c r="J422" i="17"/>
  <c r="R178" i="17"/>
  <c r="R230" i="17"/>
  <c r="H429" i="17"/>
  <c r="V230" i="17"/>
  <c r="V182" i="17"/>
  <c r="V194" i="17" s="1"/>
  <c r="V178" i="17"/>
  <c r="J74" i="17"/>
  <c r="K426" i="17"/>
  <c r="B329" i="17"/>
  <c r="B345" i="17"/>
  <c r="O138" i="17"/>
  <c r="P139" i="5" s="1"/>
  <c r="AE406" i="17"/>
  <c r="J368" i="17"/>
  <c r="U368" i="17"/>
  <c r="U420" i="17"/>
  <c r="U372" i="17"/>
  <c r="AC220" i="17"/>
  <c r="AB220" i="17"/>
  <c r="F232" i="17"/>
  <c r="P429" i="17"/>
  <c r="P234" i="17"/>
  <c r="P281" i="17" s="1"/>
  <c r="C423" i="17"/>
  <c r="Z273" i="17"/>
  <c r="Z325" i="17"/>
  <c r="AG67" i="17"/>
  <c r="AG83" i="17" s="1"/>
  <c r="U426" i="17"/>
  <c r="C425" i="17"/>
  <c r="AB218" i="17"/>
  <c r="AD218" i="17" s="1"/>
  <c r="Z225" i="17"/>
  <c r="AC218" i="17"/>
  <c r="E273" i="17"/>
  <c r="E325" i="17"/>
  <c r="BA135" i="17"/>
  <c r="BA137" i="17"/>
  <c r="BA136" i="17"/>
  <c r="BA138" i="17"/>
  <c r="Y13" i="17"/>
  <c r="Y15" i="17" s="1"/>
  <c r="I138" i="17"/>
  <c r="J139" i="5" s="1"/>
  <c r="AC318" i="17"/>
  <c r="AB318" i="17"/>
  <c r="D429" i="17"/>
  <c r="O273" i="17"/>
  <c r="AC221" i="17"/>
  <c r="AB221" i="17"/>
  <c r="AD221" i="17" s="1"/>
  <c r="M424" i="17"/>
  <c r="H273" i="17"/>
  <c r="H325" i="17"/>
  <c r="Y280" i="17"/>
  <c r="O231" i="17"/>
  <c r="O373" i="17" s="1"/>
  <c r="E80" i="17"/>
  <c r="W426" i="17"/>
  <c r="AF129" i="17"/>
  <c r="AH97" i="17"/>
  <c r="AI97" i="17"/>
  <c r="V430" i="17"/>
  <c r="G329" i="17"/>
  <c r="N428" i="17"/>
  <c r="Z420" i="17"/>
  <c r="Z368" i="17"/>
  <c r="J427" i="17"/>
  <c r="H422" i="17"/>
  <c r="M232" i="17"/>
  <c r="M279" i="17" s="1"/>
  <c r="AC295" i="17"/>
  <c r="AD295" i="17"/>
  <c r="K425" i="17"/>
  <c r="F346" i="17"/>
  <c r="F330" i="17" s="1"/>
  <c r="C426" i="17"/>
  <c r="O248" i="17"/>
  <c r="N422" i="17"/>
  <c r="X273" i="17"/>
  <c r="X325" i="17"/>
  <c r="AB219" i="17"/>
  <c r="AD219" i="17" s="1"/>
  <c r="AC219" i="17"/>
  <c r="K421" i="17"/>
  <c r="H183" i="17"/>
  <c r="H231" i="17"/>
  <c r="H278" i="17" s="1"/>
  <c r="BD135" i="17"/>
  <c r="BD137" i="17"/>
  <c r="BD136" i="17"/>
  <c r="BD138" i="17"/>
  <c r="AD310" i="17"/>
  <c r="AC310" i="17"/>
  <c r="AE310" i="17" s="1"/>
  <c r="C422" i="17"/>
  <c r="J429" i="17"/>
  <c r="B119" i="17"/>
  <c r="K427" i="17"/>
  <c r="AF122" i="17"/>
  <c r="AI90" i="17"/>
  <c r="AH90" i="17"/>
  <c r="E231" i="17"/>
  <c r="E183" i="17"/>
  <c r="U425" i="17"/>
  <c r="C368" i="17"/>
  <c r="C420" i="17"/>
  <c r="E280" i="17"/>
  <c r="F190" i="17"/>
  <c r="W140" i="17"/>
  <c r="Y428" i="17"/>
  <c r="V428" i="17"/>
  <c r="M428" i="17"/>
  <c r="E72" i="17"/>
  <c r="E119" i="17"/>
  <c r="E68" i="17"/>
  <c r="K231" i="17"/>
  <c r="K373" i="17" s="1"/>
  <c r="J138" i="17"/>
  <c r="K139" i="5" s="1"/>
  <c r="W425" i="17"/>
  <c r="V368" i="17"/>
  <c r="V420" i="17"/>
  <c r="G346" i="17"/>
  <c r="AC412" i="17"/>
  <c r="AB412" i="17"/>
  <c r="AD412" i="17" s="1"/>
  <c r="N423" i="17"/>
  <c r="N375" i="17"/>
  <c r="N232" i="17"/>
  <c r="N279" i="17" s="1"/>
  <c r="J425" i="17"/>
  <c r="J428" i="17"/>
  <c r="T138" i="17"/>
  <c r="U139" i="5" s="1"/>
  <c r="H426" i="17"/>
  <c r="J81" i="17"/>
  <c r="G231" i="17"/>
  <c r="G278" i="17" s="1"/>
  <c r="G183" i="17"/>
  <c r="AA304" i="17"/>
  <c r="AC293" i="17"/>
  <c r="AE293" i="17" s="1"/>
  <c r="AD293" i="17"/>
  <c r="K372" i="17"/>
  <c r="K420" i="17"/>
  <c r="K368" i="17"/>
  <c r="AB394" i="17"/>
  <c r="AD394" i="17" s="1"/>
  <c r="AC394" i="17"/>
  <c r="F329" i="17"/>
  <c r="BM335" i="14"/>
  <c r="BM331" i="14"/>
  <c r="U427" i="14"/>
  <c r="U332" i="14"/>
  <c r="R422" i="14"/>
  <c r="R327" i="14"/>
  <c r="BM334" i="14"/>
  <c r="S329" i="14"/>
  <c r="S424" i="14"/>
  <c r="S334" i="14"/>
  <c r="S429" i="14"/>
  <c r="AX15" i="14"/>
  <c r="AX17" i="14"/>
  <c r="CG19" i="14" s="1"/>
  <c r="BP366" i="14"/>
  <c r="AH338" i="14"/>
  <c r="BB433" i="14"/>
  <c r="AC433" i="14"/>
  <c r="BD338" i="14"/>
  <c r="AO338" i="14"/>
  <c r="AH433" i="14"/>
  <c r="AP433" i="14"/>
  <c r="AG338" i="14"/>
  <c r="Q428" i="14"/>
  <c r="V328" i="14"/>
  <c r="V423" i="14"/>
  <c r="S431" i="14"/>
  <c r="BC433" i="14"/>
  <c r="AA433" i="14"/>
  <c r="AP338" i="14"/>
  <c r="S243" i="14"/>
  <c r="Q481" i="14"/>
  <c r="Q46" i="14" s="1"/>
  <c r="Q48" i="14" s="1"/>
  <c r="Q49" i="14" s="1"/>
  <c r="AC338" i="14"/>
  <c r="BD433" i="14"/>
  <c r="U429" i="14"/>
  <c r="U334" i="14"/>
  <c r="AO433" i="14"/>
  <c r="BP374" i="14"/>
  <c r="R424" i="14"/>
  <c r="R481" i="14"/>
  <c r="R46" i="14" s="1"/>
  <c r="R48" i="14" s="1"/>
  <c r="S164" i="14"/>
  <c r="S13" i="14" s="1"/>
  <c r="S17" i="14" s="1"/>
  <c r="AM433" i="14"/>
  <c r="Q164" i="14"/>
  <c r="Q13" i="14" s="1"/>
  <c r="Q17" i="14" s="1"/>
  <c r="Q18" i="14" s="1"/>
  <c r="AV338" i="14"/>
  <c r="AI338" i="14"/>
  <c r="AF433" i="14"/>
  <c r="BO382" i="14"/>
  <c r="BP382" i="14" s="1"/>
  <c r="BF338" i="14"/>
  <c r="T428" i="14"/>
  <c r="Z338" i="14"/>
  <c r="AE338" i="14"/>
  <c r="AG433" i="14"/>
  <c r="AM338" i="14"/>
  <c r="Q243" i="14"/>
  <c r="BN268" i="14"/>
  <c r="BO268" i="14" s="1"/>
  <c r="BO363" i="14"/>
  <c r="BO369" i="14" s="1"/>
  <c r="BP423" i="14"/>
  <c r="BF433" i="14"/>
  <c r="R164" i="14"/>
  <c r="R13" i="14" s="1"/>
  <c r="R17" i="14" s="1"/>
  <c r="Q291" i="14"/>
  <c r="Q26" i="14" s="1"/>
  <c r="Q28" i="14" s="1"/>
  <c r="Q30" i="14" s="1"/>
  <c r="R336" i="14"/>
  <c r="BP368" i="14"/>
  <c r="AJ338" i="14"/>
  <c r="BE338" i="14"/>
  <c r="Q386" i="14"/>
  <c r="Q36" i="14" s="1"/>
  <c r="Q38" i="14" s="1"/>
  <c r="Q39" i="14" s="1"/>
  <c r="Z433" i="14"/>
  <c r="AX338" i="14"/>
  <c r="AW433" i="14"/>
  <c r="R243" i="14"/>
  <c r="BM332" i="14"/>
  <c r="AT433" i="14"/>
  <c r="Y433" i="14"/>
  <c r="AR433" i="14"/>
  <c r="S427" i="14"/>
  <c r="BM330" i="14"/>
  <c r="AY433" i="14"/>
  <c r="BN384" i="14"/>
  <c r="BO384" i="14" s="1"/>
  <c r="AJ433" i="14"/>
  <c r="R427" i="14"/>
  <c r="BE433" i="14"/>
  <c r="U425" i="14"/>
  <c r="U330" i="14"/>
  <c r="AB338" i="14"/>
  <c r="T481" i="14"/>
  <c r="T46" i="14" s="1"/>
  <c r="T48" i="14" s="1"/>
  <c r="AL433" i="14"/>
  <c r="BO376" i="14"/>
  <c r="BP376" i="14" s="1"/>
  <c r="V421" i="14"/>
  <c r="V291" i="14"/>
  <c r="V26" i="14" s="1"/>
  <c r="V28" i="14" s="1"/>
  <c r="V30" i="14" s="1"/>
  <c r="V326" i="14"/>
  <c r="S291" i="14"/>
  <c r="S26" i="14" s="1"/>
  <c r="S28" i="14" s="1"/>
  <c r="S30" i="14" s="1"/>
  <c r="BB338" i="14"/>
  <c r="BM333" i="14"/>
  <c r="S328" i="14"/>
  <c r="BN266" i="14"/>
  <c r="BO266" i="14" s="1"/>
  <c r="BM282" i="14"/>
  <c r="AX433" i="14"/>
  <c r="AB433" i="14"/>
  <c r="AS338" i="14"/>
  <c r="AD166" i="14"/>
  <c r="AD13" i="14"/>
  <c r="AD17" i="14" s="1"/>
  <c r="T421" i="14"/>
  <c r="BJ30" i="14"/>
  <c r="BJ25" i="14"/>
  <c r="BA338" i="14"/>
  <c r="BN480" i="14"/>
  <c r="S386" i="14"/>
  <c r="S36" i="14" s="1"/>
  <c r="S38" i="14" s="1"/>
  <c r="AR338" i="14"/>
  <c r="BA433" i="14"/>
  <c r="AY338" i="14"/>
  <c r="AY15" i="14"/>
  <c r="AY17" i="14"/>
  <c r="CH19" i="14" s="1"/>
  <c r="AW338" i="14"/>
  <c r="AT338" i="14"/>
  <c r="BP422" i="14"/>
  <c r="BM274" i="14"/>
  <c r="BM290" i="14" s="1"/>
  <c r="AB13" i="14"/>
  <c r="AB17" i="14" s="1"/>
  <c r="AB166" i="14"/>
  <c r="Q328" i="14"/>
  <c r="BO377" i="14"/>
  <c r="BP377" i="14" s="1"/>
  <c r="U432" i="14"/>
  <c r="U337" i="14"/>
  <c r="S428" i="14"/>
  <c r="AV15" i="14"/>
  <c r="AV17" i="14"/>
  <c r="CE19" i="14" s="1"/>
  <c r="AD338" i="14"/>
  <c r="BN272" i="14"/>
  <c r="BO272" i="14" s="1"/>
  <c r="BP272" i="14" s="1"/>
  <c r="W433" i="14"/>
  <c r="AZ338" i="14"/>
  <c r="AS433" i="14"/>
  <c r="BN271" i="14"/>
  <c r="BO271" i="14" s="1"/>
  <c r="BO379" i="14"/>
  <c r="BC15" i="14"/>
  <c r="BC17" i="14"/>
  <c r="CL19" i="14" s="1"/>
  <c r="U431" i="14"/>
  <c r="U336" i="14"/>
  <c r="S481" i="14"/>
  <c r="S46" i="14" s="1"/>
  <c r="S48" i="14" s="1"/>
  <c r="BP367" i="14"/>
  <c r="AD433" i="14"/>
  <c r="U424" i="14"/>
  <c r="U329" i="14"/>
  <c r="U428" i="14"/>
  <c r="U333" i="14"/>
  <c r="BN270" i="14"/>
  <c r="BO270" i="14" s="1"/>
  <c r="Q335" i="14"/>
  <c r="R428" i="14"/>
  <c r="AU338" i="14"/>
  <c r="AG166" i="14"/>
  <c r="AG13" i="14"/>
  <c r="AG17" i="14" s="1"/>
  <c r="Q337" i="14"/>
  <c r="AF338" i="14"/>
  <c r="R291" i="14"/>
  <c r="R26" i="14" s="1"/>
  <c r="R28" i="14" s="1"/>
  <c r="R30" i="14" s="1"/>
  <c r="V428" i="14"/>
  <c r="V333" i="14"/>
  <c r="T243" i="14"/>
  <c r="AE433" i="14"/>
  <c r="U164" i="14"/>
  <c r="U13" i="14" s="1"/>
  <c r="U17" i="14" s="1"/>
  <c r="R326" i="14"/>
  <c r="AK338" i="14"/>
  <c r="BN273" i="14"/>
  <c r="BO273" i="14" s="1"/>
  <c r="BP273" i="14" s="1"/>
  <c r="AF166" i="14"/>
  <c r="AF13" i="14"/>
  <c r="AF17" i="14" s="1"/>
  <c r="AZ433" i="14"/>
  <c r="BP478" i="14"/>
  <c r="BO378" i="14"/>
  <c r="BN101" i="14"/>
  <c r="BN99" i="14" s="1"/>
  <c r="BN12" i="14"/>
  <c r="BN17" i="14" s="1"/>
  <c r="CQ19" i="14"/>
  <c r="BU16" i="14"/>
  <c r="U291" i="14"/>
  <c r="U26" i="14" s="1"/>
  <c r="U28" i="14" s="1"/>
  <c r="U30" i="14" s="1"/>
  <c r="U421" i="14"/>
  <c r="U326" i="14"/>
  <c r="AV433" i="14"/>
  <c r="AC166" i="14"/>
  <c r="AC13" i="14"/>
  <c r="AC17" i="14" s="1"/>
  <c r="Y481" i="14"/>
  <c r="Y46" i="14" s="1"/>
  <c r="Y48" i="14" s="1"/>
  <c r="R386" i="14"/>
  <c r="R36" i="14" s="1"/>
  <c r="R38" i="14" s="1"/>
  <c r="BN290" i="14"/>
  <c r="BN416" i="14" s="1"/>
  <c r="AW15" i="14"/>
  <c r="AW17" i="14"/>
  <c r="CF19" i="14" s="1"/>
  <c r="AE166" i="14"/>
  <c r="AE13" i="14"/>
  <c r="AE17" i="14" s="1"/>
  <c r="AK433" i="14"/>
  <c r="BN267" i="14"/>
  <c r="BO267" i="14" s="1"/>
  <c r="BP267" i="14" s="1"/>
  <c r="BM289" i="14"/>
  <c r="AL338" i="14"/>
  <c r="Q426" i="14"/>
  <c r="Q433" i="14" s="1"/>
  <c r="Y338" i="14"/>
  <c r="AU433" i="14"/>
  <c r="BO7" i="14"/>
  <c r="BP263" i="14"/>
  <c r="AI433" i="14"/>
  <c r="X481" i="14"/>
  <c r="X46" i="14" s="1"/>
  <c r="X48" i="14" s="1"/>
  <c r="T164" i="14"/>
  <c r="T13" i="14" s="1"/>
  <c r="T17" i="14" s="1"/>
  <c r="BO375" i="14"/>
  <c r="BP375" i="14" s="1"/>
  <c r="S337" i="14"/>
  <c r="BN269" i="14"/>
  <c r="BO269" i="14" s="1"/>
  <c r="BP269" i="14" s="1"/>
  <c r="V481" i="14"/>
  <c r="V46" i="14" s="1"/>
  <c r="V48" i="14" s="1"/>
  <c r="W345" i="5"/>
  <c r="W329" i="5" s="1"/>
  <c r="Y422" i="5"/>
  <c r="Y374" i="5"/>
  <c r="BA138" i="5"/>
  <c r="BA137" i="5"/>
  <c r="BA136" i="5"/>
  <c r="BA139" i="5"/>
  <c r="I327" i="5"/>
  <c r="D346" i="5"/>
  <c r="D330" i="5" s="1"/>
  <c r="AC394" i="5"/>
  <c r="AE394" i="5" s="1"/>
  <c r="AD394" i="5"/>
  <c r="S432" i="5"/>
  <c r="AE319" i="5"/>
  <c r="AG319" i="5" s="1"/>
  <c r="V250" i="5"/>
  <c r="F426" i="5"/>
  <c r="AA421" i="5"/>
  <c r="AA369" i="5"/>
  <c r="Z423" i="5"/>
  <c r="H327" i="5"/>
  <c r="G430" i="5"/>
  <c r="R280" i="5"/>
  <c r="X429" i="5"/>
  <c r="S376" i="5"/>
  <c r="S424" i="5"/>
  <c r="S327" i="5"/>
  <c r="T422" i="5"/>
  <c r="K425" i="5"/>
  <c r="R432" i="5"/>
  <c r="G183" i="5"/>
  <c r="G179" i="5"/>
  <c r="G231" i="5"/>
  <c r="G278" i="5" s="1"/>
  <c r="C231" i="5"/>
  <c r="C278" i="5" s="1"/>
  <c r="C179" i="5"/>
  <c r="C183" i="5"/>
  <c r="P429" i="5"/>
  <c r="AE406" i="5"/>
  <c r="AD406" i="5"/>
  <c r="M345" i="5"/>
  <c r="W427" i="5"/>
  <c r="F424" i="5"/>
  <c r="AA423" i="5"/>
  <c r="N232" i="5"/>
  <c r="N279" i="5" s="1"/>
  <c r="Z431" i="5"/>
  <c r="T423" i="5"/>
  <c r="N423" i="5"/>
  <c r="X426" i="5"/>
  <c r="S425" i="5"/>
  <c r="S251" i="5"/>
  <c r="T429" i="5"/>
  <c r="Q280" i="5"/>
  <c r="V233" i="5"/>
  <c r="V280" i="5" s="1"/>
  <c r="R428" i="5"/>
  <c r="P232" i="5"/>
  <c r="P279" i="5" s="1"/>
  <c r="AD311" i="5"/>
  <c r="AE311" i="5"/>
  <c r="O345" i="5"/>
  <c r="O329" i="5"/>
  <c r="AA326" i="5"/>
  <c r="AA274" i="5"/>
  <c r="X179" i="5"/>
  <c r="AC414" i="5"/>
  <c r="AD414" i="5"/>
  <c r="Q250" i="5"/>
  <c r="U429" i="5"/>
  <c r="K231" i="5"/>
  <c r="K373" i="5" s="1"/>
  <c r="K183" i="5"/>
  <c r="K179" i="5"/>
  <c r="Y179" i="5"/>
  <c r="Y183" i="5"/>
  <c r="Y195" i="5" s="1"/>
  <c r="Y231" i="5"/>
  <c r="Y373" i="5" s="1"/>
  <c r="U423" i="5"/>
  <c r="U375" i="5"/>
  <c r="J329" i="5"/>
  <c r="T421" i="5"/>
  <c r="T369" i="5"/>
  <c r="T373" i="5"/>
  <c r="G424" i="5"/>
  <c r="U179" i="5"/>
  <c r="L375" i="5"/>
  <c r="L423" i="5"/>
  <c r="G369" i="5"/>
  <c r="G421" i="5"/>
  <c r="AD399" i="5"/>
  <c r="AC399" i="5"/>
  <c r="AD207" i="5"/>
  <c r="AC207" i="5"/>
  <c r="AE207" i="5" s="1"/>
  <c r="AG207" i="5" s="1"/>
  <c r="Y426" i="5"/>
  <c r="AD217" i="5"/>
  <c r="AF217" i="5" s="1"/>
  <c r="AE217" i="5"/>
  <c r="H369" i="5"/>
  <c r="H421" i="5"/>
  <c r="F425" i="5"/>
  <c r="Z429" i="5"/>
  <c r="J432" i="5"/>
  <c r="I428" i="5"/>
  <c r="D232" i="5"/>
  <c r="E234" i="5"/>
  <c r="E250" i="5"/>
  <c r="S429" i="5"/>
  <c r="M423" i="5"/>
  <c r="C430" i="5"/>
  <c r="M233" i="5"/>
  <c r="M375" i="5" s="1"/>
  <c r="P432" i="5"/>
  <c r="M429" i="5"/>
  <c r="L426" i="5"/>
  <c r="F251" i="5"/>
  <c r="F235" i="5" s="1"/>
  <c r="AD412" i="5"/>
  <c r="AC412" i="5"/>
  <c r="C345" i="5"/>
  <c r="C329" i="5" s="1"/>
  <c r="O327" i="5"/>
  <c r="S232" i="5"/>
  <c r="S279" i="5" s="1"/>
  <c r="Y432" i="5"/>
  <c r="C431" i="5"/>
  <c r="O326" i="5"/>
  <c r="O274" i="5"/>
  <c r="M427" i="5"/>
  <c r="L422" i="5"/>
  <c r="X344" i="5"/>
  <c r="X423" i="5"/>
  <c r="S278" i="5"/>
  <c r="S274" i="5"/>
  <c r="S326" i="5"/>
  <c r="AE296" i="5"/>
  <c r="AD296" i="5"/>
  <c r="S428" i="5"/>
  <c r="H431" i="5"/>
  <c r="AC303" i="5"/>
  <c r="AE303" i="5" s="1"/>
  <c r="AD303" i="5"/>
  <c r="C226" i="5"/>
  <c r="L232" i="5"/>
  <c r="L374" i="5" s="1"/>
  <c r="Z421" i="5"/>
  <c r="Z369" i="5"/>
  <c r="AD301" i="5"/>
  <c r="AC301" i="5"/>
  <c r="AE301" i="5" s="1"/>
  <c r="AF318" i="5"/>
  <c r="Q426" i="5"/>
  <c r="I431" i="5"/>
  <c r="S423" i="5"/>
  <c r="S375" i="5"/>
  <c r="F423" i="5"/>
  <c r="E431" i="5"/>
  <c r="R179" i="5"/>
  <c r="J374" i="5"/>
  <c r="J422" i="5"/>
  <c r="P428" i="5"/>
  <c r="V423" i="5"/>
  <c r="Y344" i="5"/>
  <c r="M431" i="5"/>
  <c r="AD317" i="5"/>
  <c r="AC317" i="5"/>
  <c r="T179" i="5"/>
  <c r="U252" i="5"/>
  <c r="U236" i="5" s="1"/>
  <c r="AA305" i="5"/>
  <c r="AD299" i="5"/>
  <c r="AC299" i="5"/>
  <c r="AE299" i="5" s="1"/>
  <c r="G425" i="5"/>
  <c r="J330" i="5"/>
  <c r="Q232" i="5"/>
  <c r="Q279" i="5" s="1"/>
  <c r="N432" i="5"/>
  <c r="Z251" i="5"/>
  <c r="Z235" i="5" s="1"/>
  <c r="I249" i="5"/>
  <c r="C429" i="5"/>
  <c r="H425" i="5"/>
  <c r="I326" i="5"/>
  <c r="I274" i="5"/>
  <c r="I278" i="5"/>
  <c r="H428" i="5"/>
  <c r="Z432" i="5"/>
  <c r="K369" i="5"/>
  <c r="K421" i="5"/>
  <c r="Q432" i="5"/>
  <c r="I421" i="5"/>
  <c r="I373" i="5"/>
  <c r="I369" i="5"/>
  <c r="K422" i="5"/>
  <c r="Y427" i="5"/>
  <c r="I330" i="5"/>
  <c r="Z184" i="5"/>
  <c r="Z232" i="5"/>
  <c r="E427" i="5"/>
  <c r="J428" i="5"/>
  <c r="AC222" i="5"/>
  <c r="AE222" i="5" s="1"/>
  <c r="AD222" i="5"/>
  <c r="P424" i="5"/>
  <c r="V430" i="5"/>
  <c r="Y327" i="5"/>
  <c r="M425" i="5"/>
  <c r="M251" i="5"/>
  <c r="I232" i="5"/>
  <c r="I279" i="5" s="1"/>
  <c r="P427" i="5"/>
  <c r="L369" i="5"/>
  <c r="AE408" i="5"/>
  <c r="AD408" i="5"/>
  <c r="J251" i="5"/>
  <c r="AC302" i="5"/>
  <c r="AE302" i="5" s="1"/>
  <c r="AD302" i="5"/>
  <c r="AD201" i="5"/>
  <c r="AE201" i="5"/>
  <c r="BC138" i="5"/>
  <c r="BC137" i="5"/>
  <c r="BC136" i="5"/>
  <c r="BC139" i="5"/>
  <c r="BA132" i="5"/>
  <c r="AC203" i="5"/>
  <c r="AE203" i="5" s="1"/>
  <c r="AD203" i="5"/>
  <c r="AA210" i="5"/>
  <c r="AC413" i="5"/>
  <c r="AD413" i="5"/>
  <c r="P423" i="5"/>
  <c r="K432" i="5"/>
  <c r="T345" i="5"/>
  <c r="T329" i="5" s="1"/>
  <c r="X431" i="5"/>
  <c r="F428" i="5"/>
  <c r="Z428" i="5"/>
  <c r="X250" i="5"/>
  <c r="X421" i="5"/>
  <c r="X369" i="5"/>
  <c r="M432" i="5"/>
  <c r="R345" i="5"/>
  <c r="AE218" i="5"/>
  <c r="AD218" i="5"/>
  <c r="D426" i="5"/>
  <c r="AD204" i="5"/>
  <c r="AC204" i="5"/>
  <c r="AC410" i="5"/>
  <c r="AE410" i="5" s="1"/>
  <c r="AD410" i="5"/>
  <c r="E345" i="5"/>
  <c r="Q421" i="5"/>
  <c r="Q373" i="5"/>
  <c r="Q369" i="5"/>
  <c r="I425" i="5"/>
  <c r="K431" i="5"/>
  <c r="I328" i="5"/>
  <c r="Z274" i="5"/>
  <c r="E421" i="5"/>
  <c r="E369" i="5"/>
  <c r="C421" i="5"/>
  <c r="S179" i="5"/>
  <c r="J431" i="5"/>
  <c r="P422" i="5"/>
  <c r="V369" i="5"/>
  <c r="V373" i="5"/>
  <c r="V421" i="5"/>
  <c r="E274" i="5"/>
  <c r="E326" i="5"/>
  <c r="N251" i="5"/>
  <c r="N235" i="5" s="1"/>
  <c r="C234" i="5"/>
  <c r="V232" i="5"/>
  <c r="V279" i="5" s="1"/>
  <c r="AC397" i="5"/>
  <c r="AD397" i="5"/>
  <c r="AC409" i="5"/>
  <c r="AE409" i="5" s="1"/>
  <c r="AA416" i="5"/>
  <c r="AD409" i="5"/>
  <c r="J234" i="5"/>
  <c r="J281" i="5" s="1"/>
  <c r="AE294" i="5"/>
  <c r="AD294" i="5"/>
  <c r="AF294" i="5" s="1"/>
  <c r="AB305" i="5"/>
  <c r="AF208" i="5"/>
  <c r="AC206" i="5"/>
  <c r="AE206" i="5" s="1"/>
  <c r="AD206" i="5"/>
  <c r="W432" i="5"/>
  <c r="AC316" i="5"/>
  <c r="AE316" i="5" s="1"/>
  <c r="AD316" i="5"/>
  <c r="T426" i="5"/>
  <c r="W328" i="5"/>
  <c r="D231" i="5"/>
  <c r="D278" i="5" s="1"/>
  <c r="D179" i="5"/>
  <c r="D183" i="5"/>
  <c r="N428" i="5"/>
  <c r="AD202" i="5"/>
  <c r="AF202" i="5" s="1"/>
  <c r="AE202" i="5"/>
  <c r="AE391" i="5"/>
  <c r="AD391" i="5"/>
  <c r="AF391" i="5" s="1"/>
  <c r="F431" i="5"/>
  <c r="G428" i="5"/>
  <c r="AA425" i="5"/>
  <c r="I331" i="5"/>
  <c r="N179" i="5"/>
  <c r="N231" i="5"/>
  <c r="H424" i="5"/>
  <c r="E429" i="5"/>
  <c r="L344" i="5"/>
  <c r="L328" i="5" s="1"/>
  <c r="N346" i="5"/>
  <c r="X425" i="5"/>
  <c r="C422" i="5"/>
  <c r="AC205" i="5"/>
  <c r="AE205" i="5" s="1"/>
  <c r="AD205" i="5"/>
  <c r="Q428" i="5"/>
  <c r="I427" i="5"/>
  <c r="K427" i="5"/>
  <c r="AD221" i="5"/>
  <c r="AC221" i="5"/>
  <c r="AE221" i="5" s="1"/>
  <c r="Z234" i="5"/>
  <c r="V327" i="5"/>
  <c r="E425" i="5"/>
  <c r="J425" i="5"/>
  <c r="W179" i="5"/>
  <c r="P425" i="5"/>
  <c r="V429" i="5"/>
  <c r="M232" i="5"/>
  <c r="M374" i="5" s="1"/>
  <c r="K251" i="5"/>
  <c r="I349" i="5"/>
  <c r="I333" i="5" s="1"/>
  <c r="AE208" i="5"/>
  <c r="AG208" i="5" s="1"/>
  <c r="M426" i="5"/>
  <c r="N429" i="5"/>
  <c r="X424" i="5"/>
  <c r="D424" i="5"/>
  <c r="H250" i="5"/>
  <c r="H234" i="5" s="1"/>
  <c r="H376" i="5" s="1"/>
  <c r="X274" i="5"/>
  <c r="X326" i="5"/>
  <c r="H233" i="5"/>
  <c r="H375" i="5" s="1"/>
  <c r="G429" i="5"/>
  <c r="L428" i="5"/>
  <c r="D305" i="5"/>
  <c r="T250" i="5"/>
  <c r="AD199" i="5"/>
  <c r="AF199" i="5" s="1"/>
  <c r="AB210" i="5"/>
  <c r="AE199" i="5"/>
  <c r="F427" i="5"/>
  <c r="O250" i="5"/>
  <c r="AE297" i="5"/>
  <c r="AD297" i="5"/>
  <c r="AD415" i="5"/>
  <c r="AC415" i="5"/>
  <c r="P179" i="5"/>
  <c r="F233" i="5"/>
  <c r="F375" i="5" s="1"/>
  <c r="C428" i="5"/>
  <c r="W424" i="5"/>
  <c r="AB400" i="5"/>
  <c r="AD389" i="5"/>
  <c r="AF389" i="5" s="1"/>
  <c r="AF400" i="5" s="1"/>
  <c r="AE389" i="5"/>
  <c r="AC224" i="5"/>
  <c r="AE224" i="5" s="1"/>
  <c r="AD224" i="5"/>
  <c r="Q422" i="5"/>
  <c r="I423" i="5"/>
  <c r="K428" i="5"/>
  <c r="U345" i="5"/>
  <c r="U329" i="5" s="1"/>
  <c r="R232" i="5"/>
  <c r="R279" i="5" s="1"/>
  <c r="E430" i="5"/>
  <c r="J427" i="5"/>
  <c r="G328" i="5"/>
  <c r="Z345" i="5"/>
  <c r="V432" i="5"/>
  <c r="H328" i="5"/>
  <c r="Y424" i="5"/>
  <c r="V179" i="5"/>
  <c r="D427" i="5"/>
  <c r="W232" i="5"/>
  <c r="I332" i="5"/>
  <c r="T278" i="5"/>
  <c r="T274" i="5"/>
  <c r="T326" i="5"/>
  <c r="Q327" i="5"/>
  <c r="AC393" i="5"/>
  <c r="AE393" i="5" s="1"/>
  <c r="AD393" i="5"/>
  <c r="AA400" i="5"/>
  <c r="R429" i="5"/>
  <c r="W426" i="5"/>
  <c r="F179" i="5"/>
  <c r="F183" i="5"/>
  <c r="F231" i="5"/>
  <c r="F278" i="5" s="1"/>
  <c r="L251" i="5"/>
  <c r="T425" i="5"/>
  <c r="K232" i="5"/>
  <c r="K279" i="5" s="1"/>
  <c r="X430" i="5"/>
  <c r="U281" i="5"/>
  <c r="S422" i="5"/>
  <c r="L179" i="5"/>
  <c r="L231" i="5"/>
  <c r="X428" i="5"/>
  <c r="N424" i="5"/>
  <c r="U432" i="5"/>
  <c r="Y428" i="5"/>
  <c r="W429" i="5"/>
  <c r="AD209" i="5"/>
  <c r="AC209" i="5"/>
  <c r="AE209" i="5" s="1"/>
  <c r="C427" i="5"/>
  <c r="I424" i="5"/>
  <c r="K429" i="5"/>
  <c r="U328" i="5"/>
  <c r="P421" i="5"/>
  <c r="P373" i="5"/>
  <c r="P369" i="5"/>
  <c r="AC411" i="5"/>
  <c r="AE411" i="5" s="1"/>
  <c r="AD411" i="5"/>
  <c r="V329" i="5"/>
  <c r="V345" i="5"/>
  <c r="P233" i="5"/>
  <c r="P280" i="5" s="1"/>
  <c r="E233" i="5"/>
  <c r="E375" i="5" s="1"/>
  <c r="P430" i="5"/>
  <c r="J429" i="5"/>
  <c r="BB138" i="5"/>
  <c r="BB137" i="5"/>
  <c r="BB136" i="5"/>
  <c r="BB139" i="5"/>
  <c r="G326" i="5"/>
  <c r="G274" i="5"/>
  <c r="V426" i="5"/>
  <c r="H326" i="5"/>
  <c r="H274" i="5"/>
  <c r="Y421" i="5"/>
  <c r="Y369" i="5"/>
  <c r="M179" i="5"/>
  <c r="M231" i="5"/>
  <c r="M278" i="5" s="1"/>
  <c r="T232" i="5"/>
  <c r="T279" i="5" s="1"/>
  <c r="J333" i="5"/>
  <c r="K430" i="5"/>
  <c r="D429" i="5"/>
  <c r="AE314" i="5"/>
  <c r="AD314" i="5"/>
  <c r="AB416" i="5"/>
  <c r="AD405" i="5"/>
  <c r="AF405" i="5" s="1"/>
  <c r="AE405" i="5"/>
  <c r="J328" i="5"/>
  <c r="J280" i="5"/>
  <c r="R278" i="5"/>
  <c r="R274" i="5"/>
  <c r="R326" i="5"/>
  <c r="R327" i="5"/>
  <c r="AB226" i="5"/>
  <c r="AD215" i="5"/>
  <c r="AF215" i="5" s="1"/>
  <c r="AE215" i="5"/>
  <c r="C210" i="5"/>
  <c r="F274" i="5"/>
  <c r="F326" i="5"/>
  <c r="G347" i="5"/>
  <c r="M424" i="5"/>
  <c r="AZ138" i="5"/>
  <c r="AZ137" i="5"/>
  <c r="AZ136" i="5"/>
  <c r="AZ139" i="5"/>
  <c r="Z430" i="5"/>
  <c r="R422" i="5"/>
  <c r="U430" i="5"/>
  <c r="D428" i="5"/>
  <c r="D274" i="5"/>
  <c r="D326" i="5"/>
  <c r="AD225" i="5"/>
  <c r="AC225" i="5"/>
  <c r="AE225" i="5" s="1"/>
  <c r="Y423" i="5"/>
  <c r="J350" i="5"/>
  <c r="J334" i="5" s="1"/>
  <c r="D421" i="5"/>
  <c r="D369" i="5"/>
  <c r="M326" i="5"/>
  <c r="M274" i="5"/>
  <c r="Q179" i="5"/>
  <c r="AE313" i="5"/>
  <c r="AD313" i="5"/>
  <c r="D250" i="5"/>
  <c r="T327" i="5"/>
  <c r="H346" i="5"/>
  <c r="H330" i="5"/>
  <c r="G431" i="5"/>
  <c r="M430" i="5"/>
  <c r="K329" i="5"/>
  <c r="K345" i="5"/>
  <c r="AD219" i="5"/>
  <c r="AC219" i="5"/>
  <c r="AE219" i="5" s="1"/>
  <c r="AA226" i="5"/>
  <c r="J331" i="5"/>
  <c r="K274" i="5"/>
  <c r="D329" i="5"/>
  <c r="C326" i="5"/>
  <c r="C274" i="5"/>
  <c r="AE407" i="5"/>
  <c r="AD407" i="5"/>
  <c r="AF407" i="5" s="1"/>
  <c r="T424" i="5"/>
  <c r="L429" i="5"/>
  <c r="Z425" i="5"/>
  <c r="AA321" i="5"/>
  <c r="AD315" i="5"/>
  <c r="AC315" i="5"/>
  <c r="R426" i="5"/>
  <c r="Q348" i="5"/>
  <c r="F421" i="5"/>
  <c r="F369" i="5"/>
  <c r="Z231" i="5"/>
  <c r="Z373" i="5" s="1"/>
  <c r="Z183" i="5"/>
  <c r="Z179" i="5"/>
  <c r="W423" i="5"/>
  <c r="K233" i="5"/>
  <c r="K375" i="5" s="1"/>
  <c r="J424" i="5"/>
  <c r="U426" i="5"/>
  <c r="W430" i="5"/>
  <c r="AA344" i="5"/>
  <c r="J430" i="5"/>
  <c r="Y431" i="5"/>
  <c r="AE392" i="5"/>
  <c r="AD392" i="5"/>
  <c r="N233" i="5"/>
  <c r="N280" i="5" s="1"/>
  <c r="D226" i="5"/>
  <c r="AE310" i="5"/>
  <c r="AD310" i="5"/>
  <c r="AB321" i="5"/>
  <c r="D233" i="5"/>
  <c r="D280" i="5" s="1"/>
  <c r="L280" i="5"/>
  <c r="H329" i="5"/>
  <c r="N422" i="5"/>
  <c r="T432" i="5"/>
  <c r="U327" i="5"/>
  <c r="X432" i="5"/>
  <c r="K328" i="5"/>
  <c r="C251" i="5"/>
  <c r="C235" i="5" s="1"/>
  <c r="C377" i="5" s="1"/>
  <c r="O179" i="5"/>
  <c r="O231" i="5"/>
  <c r="O278" i="5" s="1"/>
  <c r="T430" i="5"/>
  <c r="N427" i="5"/>
  <c r="L431" i="5"/>
  <c r="AD320" i="5"/>
  <c r="AC320" i="5"/>
  <c r="D416" i="5"/>
  <c r="T428" i="5"/>
  <c r="C416" i="5"/>
  <c r="U232" i="5"/>
  <c r="U374" i="5" s="1"/>
  <c r="C185" i="5"/>
  <c r="C233" i="5"/>
  <c r="C375" i="5" s="1"/>
  <c r="Z426" i="5"/>
  <c r="Y250" i="5"/>
  <c r="W278" i="5"/>
  <c r="W274" i="5"/>
  <c r="W326" i="5"/>
  <c r="M428" i="5"/>
  <c r="AD304" i="5"/>
  <c r="AC304" i="5"/>
  <c r="AF304" i="5" s="1"/>
  <c r="F430" i="5"/>
  <c r="J426" i="5"/>
  <c r="AD223" i="5"/>
  <c r="AC223" i="5"/>
  <c r="K424" i="5"/>
  <c r="K376" i="5"/>
  <c r="S346" i="5"/>
  <c r="S330" i="5" s="1"/>
  <c r="Y425" i="5"/>
  <c r="AD398" i="5"/>
  <c r="AC398" i="5"/>
  <c r="AE398" i="5" s="1"/>
  <c r="L425" i="5"/>
  <c r="F328" i="5"/>
  <c r="F344" i="5"/>
  <c r="AA327" i="5"/>
  <c r="J421" i="5"/>
  <c r="J373" i="5"/>
  <c r="J369" i="5"/>
  <c r="J279" i="5"/>
  <c r="J327" i="5"/>
  <c r="L430" i="5"/>
  <c r="D423" i="5"/>
  <c r="Y430" i="5"/>
  <c r="U278" i="5"/>
  <c r="U274" i="5"/>
  <c r="U326" i="5"/>
  <c r="F232" i="5"/>
  <c r="F374" i="5" s="1"/>
  <c r="D430" i="5"/>
  <c r="G250" i="5"/>
  <c r="G234" i="5" s="1"/>
  <c r="R251" i="5"/>
  <c r="R235" i="5" s="1"/>
  <c r="W250" i="5"/>
  <c r="W234" i="5" s="1"/>
  <c r="G427" i="5"/>
  <c r="G423" i="5"/>
  <c r="AT69" i="5"/>
  <c r="R369" i="5"/>
  <c r="P251" i="5"/>
  <c r="S426" i="5"/>
  <c r="I422" i="5"/>
  <c r="P426" i="5"/>
  <c r="H427" i="5"/>
  <c r="R431" i="5"/>
  <c r="L424" i="5"/>
  <c r="E231" i="5"/>
  <c r="E278" i="5" s="1"/>
  <c r="E183" i="5"/>
  <c r="E179" i="5"/>
  <c r="U421" i="5"/>
  <c r="U373" i="5"/>
  <c r="U369" i="5"/>
  <c r="W425" i="5"/>
  <c r="Q274" i="5"/>
  <c r="Q278" i="5"/>
  <c r="Q326" i="5"/>
  <c r="U424" i="5"/>
  <c r="U376" i="5"/>
  <c r="S329" i="5"/>
  <c r="W421" i="5"/>
  <c r="W369" i="5"/>
  <c r="W373" i="5"/>
  <c r="AD395" i="5"/>
  <c r="AC395" i="5"/>
  <c r="AF395" i="5" s="1"/>
  <c r="AE395" i="5"/>
  <c r="N431" i="5"/>
  <c r="O232" i="5"/>
  <c r="O374" i="5" s="1"/>
  <c r="P345" i="5"/>
  <c r="P329" i="5" s="1"/>
  <c r="N274" i="5"/>
  <c r="N326" i="5"/>
  <c r="V278" i="5"/>
  <c r="V274" i="5"/>
  <c r="V326" i="5"/>
  <c r="AD220" i="5"/>
  <c r="AC220" i="5"/>
  <c r="AE312" i="5"/>
  <c r="AD312" i="5"/>
  <c r="AF312" i="5" s="1"/>
  <c r="H231" i="5"/>
  <c r="H373" i="5" s="1"/>
  <c r="H183" i="5"/>
  <c r="H179" i="5"/>
  <c r="X427" i="5"/>
  <c r="T233" i="5"/>
  <c r="T375" i="5" s="1"/>
  <c r="Y429" i="5"/>
  <c r="P328" i="5"/>
  <c r="D425" i="5"/>
  <c r="G233" i="5"/>
  <c r="G375" i="5" s="1"/>
  <c r="C305" i="5"/>
  <c r="AX138" i="5"/>
  <c r="AX139" i="5"/>
  <c r="Z14" i="5"/>
  <c r="AX136" i="5"/>
  <c r="AX137" i="5"/>
  <c r="R234" i="5"/>
  <c r="R376" i="5" s="1"/>
  <c r="L274" i="5"/>
  <c r="L326" i="5"/>
  <c r="W233" i="5"/>
  <c r="W280" i="5" s="1"/>
  <c r="U222" i="18" l="1"/>
  <c r="AG219" i="5"/>
  <c r="AG406" i="5"/>
  <c r="AE301" i="17"/>
  <c r="AF396" i="5"/>
  <c r="AE300" i="17"/>
  <c r="AF409" i="5"/>
  <c r="AG218" i="5"/>
  <c r="AG299" i="5"/>
  <c r="AF207" i="5"/>
  <c r="AE315" i="17"/>
  <c r="AF399" i="5"/>
  <c r="V287" i="19"/>
  <c r="V207" i="19" s="1"/>
  <c r="V80" i="19" s="1"/>
  <c r="V96" i="19" s="1"/>
  <c r="B431" i="17"/>
  <c r="B432" i="17" s="1"/>
  <c r="B46" i="17" s="1"/>
  <c r="B48" i="17" s="1"/>
  <c r="B50" i="17" s="1"/>
  <c r="AC222" i="18"/>
  <c r="AG313" i="5"/>
  <c r="AB73" i="19"/>
  <c r="AG408" i="5"/>
  <c r="U282" i="5"/>
  <c r="AE219" i="17"/>
  <c r="AG219" i="17" s="1"/>
  <c r="AE207" i="17"/>
  <c r="AI207" i="17" s="1"/>
  <c r="AF312" i="17"/>
  <c r="AH312" i="17" s="1"/>
  <c r="AF311" i="17"/>
  <c r="AH311" i="17" s="1"/>
  <c r="AF223" i="5"/>
  <c r="AG311" i="17"/>
  <c r="C374" i="5"/>
  <c r="V296" i="19"/>
  <c r="C431" i="17"/>
  <c r="C432" i="17" s="1"/>
  <c r="C46" i="17" s="1"/>
  <c r="C48" i="17" s="1"/>
  <c r="C50" i="17" s="1"/>
  <c r="L281" i="5"/>
  <c r="V292" i="19"/>
  <c r="V291" i="19"/>
  <c r="V289" i="19"/>
  <c r="AE399" i="5"/>
  <c r="V294" i="19"/>
  <c r="V286" i="19"/>
  <c r="V206" i="19" s="1"/>
  <c r="V79" i="19" s="1"/>
  <c r="V95" i="19" s="1"/>
  <c r="AG396" i="5"/>
  <c r="V285" i="19"/>
  <c r="V205" i="19" s="1"/>
  <c r="V78" i="19" s="1"/>
  <c r="AG296" i="5"/>
  <c r="V290" i="19"/>
  <c r="AE223" i="17"/>
  <c r="AG223" i="17" s="1"/>
  <c r="AB153" i="19"/>
  <c r="V288" i="19"/>
  <c r="V208" i="19" s="1"/>
  <c r="V81" i="19" s="1"/>
  <c r="V97" i="19" s="1"/>
  <c r="V293" i="19"/>
  <c r="AF224" i="5"/>
  <c r="J162" i="18"/>
  <c r="AF397" i="5"/>
  <c r="AE223" i="5"/>
  <c r="AG223" i="5" s="1"/>
  <c r="AF394" i="5"/>
  <c r="AE411" i="17"/>
  <c r="AE302" i="17"/>
  <c r="AE410" i="17"/>
  <c r="AC205" i="19"/>
  <c r="M376" i="5"/>
  <c r="U280" i="17"/>
  <c r="B373" i="17"/>
  <c r="X279" i="17"/>
  <c r="D100" i="5"/>
  <c r="Z195" i="5"/>
  <c r="W279" i="17"/>
  <c r="X279" i="5"/>
  <c r="X278" i="5"/>
  <c r="D116" i="5"/>
  <c r="D17" i="5" s="1"/>
  <c r="BG272" i="14"/>
  <c r="BG288" i="14" s="1"/>
  <c r="R433" i="14"/>
  <c r="BG431" i="14"/>
  <c r="J373" i="17"/>
  <c r="BP369" i="14"/>
  <c r="C373" i="17"/>
  <c r="BS15" i="14"/>
  <c r="Z375" i="5"/>
  <c r="BG264" i="14"/>
  <c r="BG280" i="14" s="1"/>
  <c r="P376" i="5"/>
  <c r="BG271" i="14"/>
  <c r="BG287" i="14" s="1"/>
  <c r="BG429" i="14" s="1"/>
  <c r="D122" i="5"/>
  <c r="N374" i="17"/>
  <c r="BG263" i="14"/>
  <c r="BG279" i="14" s="1"/>
  <c r="BG326" i="14" s="1"/>
  <c r="BN495" i="14"/>
  <c r="BN496" i="14" s="1"/>
  <c r="BG265" i="14"/>
  <c r="BG281" i="14" s="1"/>
  <c r="BG268" i="14"/>
  <c r="BG284" i="14" s="1"/>
  <c r="O70" i="31"/>
  <c r="BG267" i="14"/>
  <c r="BG283" i="14" s="1"/>
  <c r="BG330" i="14" s="1"/>
  <c r="BG270" i="14"/>
  <c r="BG286" i="14" s="1"/>
  <c r="BG333" i="14" s="1"/>
  <c r="B374" i="17"/>
  <c r="X277" i="17"/>
  <c r="BG274" i="14"/>
  <c r="BG290" i="14" s="1"/>
  <c r="BG337" i="14" s="1"/>
  <c r="BG269" i="14"/>
  <c r="BG285" i="14" s="1"/>
  <c r="BG332" i="14" s="1"/>
  <c r="T338" i="14"/>
  <c r="D277" i="17"/>
  <c r="N281" i="5"/>
  <c r="N375" i="5"/>
  <c r="BP479" i="14"/>
  <c r="D281" i="17"/>
  <c r="BG266" i="14"/>
  <c r="BG282" i="14" s="1"/>
  <c r="BG424" i="14" s="1"/>
  <c r="E374" i="5"/>
  <c r="N212" i="31"/>
  <c r="T104" i="31"/>
  <c r="BN115" i="14"/>
  <c r="BQ99" i="14"/>
  <c r="BS102" i="14"/>
  <c r="BS101" i="14"/>
  <c r="L279" i="17"/>
  <c r="AH407" i="17"/>
  <c r="AE299" i="17"/>
  <c r="AD410" i="17"/>
  <c r="AF410" i="17" s="1"/>
  <c r="AG202" i="5"/>
  <c r="X280" i="5"/>
  <c r="AB280" i="5" s="1"/>
  <c r="AE220" i="17"/>
  <c r="AG224" i="5"/>
  <c r="W373" i="17"/>
  <c r="AG203" i="5"/>
  <c r="I65" i="17"/>
  <c r="I191" i="17" s="1"/>
  <c r="W375" i="5"/>
  <c r="I374" i="5"/>
  <c r="I62" i="17"/>
  <c r="I78" i="17" s="1"/>
  <c r="Y375" i="5"/>
  <c r="AG222" i="5"/>
  <c r="I57" i="17"/>
  <c r="J58" i="5" s="1"/>
  <c r="J74" i="5" s="1"/>
  <c r="AF214" i="17"/>
  <c r="AF225" i="17" s="1"/>
  <c r="AF295" i="17"/>
  <c r="D373" i="17"/>
  <c r="AF315" i="5"/>
  <c r="AG314" i="5"/>
  <c r="I64" i="17"/>
  <c r="J65" i="5" s="1"/>
  <c r="J81" i="5" s="1"/>
  <c r="AF300" i="5"/>
  <c r="L433" i="5"/>
  <c r="L47" i="5" s="1"/>
  <c r="L49" i="5" s="1"/>
  <c r="L51" i="5" s="1"/>
  <c r="X160" i="18"/>
  <c r="F279" i="5"/>
  <c r="S374" i="5"/>
  <c r="AG311" i="5"/>
  <c r="I66" i="17"/>
  <c r="J67" i="5" s="1"/>
  <c r="J193" i="5" s="1"/>
  <c r="S433" i="5"/>
  <c r="S47" i="5" s="1"/>
  <c r="S49" i="5" s="1"/>
  <c r="S51" i="5" s="1"/>
  <c r="AE218" i="17"/>
  <c r="AG218" i="17" s="1"/>
  <c r="G374" i="17"/>
  <c r="N374" i="5"/>
  <c r="AG293" i="17"/>
  <c r="AG304" i="17" s="1"/>
  <c r="AD300" i="17"/>
  <c r="AF300" i="17" s="1"/>
  <c r="AH300" i="17" s="1"/>
  <c r="AF313" i="17"/>
  <c r="AH313" i="17" s="1"/>
  <c r="L278" i="17"/>
  <c r="X223" i="18"/>
  <c r="X239" i="18" s="1"/>
  <c r="F376" i="5"/>
  <c r="P374" i="5"/>
  <c r="AE300" i="5"/>
  <c r="AG300" i="5" s="1"/>
  <c r="AG313" i="17"/>
  <c r="G432" i="17"/>
  <c r="G46" i="17" s="1"/>
  <c r="G48" i="17" s="1"/>
  <c r="G50" i="17" s="1"/>
  <c r="AG404" i="17"/>
  <c r="AI404" i="17" s="1"/>
  <c r="Q374" i="5"/>
  <c r="AG294" i="5"/>
  <c r="AG305" i="5" s="1"/>
  <c r="AF299" i="5"/>
  <c r="AA375" i="17"/>
  <c r="AE222" i="17"/>
  <c r="K375" i="17"/>
  <c r="R374" i="5"/>
  <c r="AG405" i="5"/>
  <c r="AG298" i="5"/>
  <c r="AG301" i="5"/>
  <c r="H374" i="17"/>
  <c r="F280" i="5"/>
  <c r="O280" i="5"/>
  <c r="AE214" i="17"/>
  <c r="AG214" i="17" s="1"/>
  <c r="AG225" i="17" s="1"/>
  <c r="AF200" i="17"/>
  <c r="AG302" i="17"/>
  <c r="W277" i="17"/>
  <c r="AF414" i="5"/>
  <c r="AF220" i="5"/>
  <c r="AC305" i="5"/>
  <c r="J239" i="18"/>
  <c r="C432" i="5"/>
  <c r="C433" i="5" s="1"/>
  <c r="C47" i="5" s="1"/>
  <c r="C49" i="5" s="1"/>
  <c r="C51" i="5" s="1"/>
  <c r="J279" i="17"/>
  <c r="AG410" i="5"/>
  <c r="AF221" i="5"/>
  <c r="B375" i="17"/>
  <c r="AB238" i="18"/>
  <c r="AE397" i="5"/>
  <c r="AG397" i="5" s="1"/>
  <c r="Y374" i="17"/>
  <c r="AB239" i="18"/>
  <c r="D279" i="17"/>
  <c r="D432" i="5"/>
  <c r="D433" i="5" s="1"/>
  <c r="D47" i="5" s="1"/>
  <c r="D49" i="5" s="1"/>
  <c r="D51" i="5" s="1"/>
  <c r="AG217" i="5"/>
  <c r="Y277" i="17"/>
  <c r="AH216" i="17"/>
  <c r="U186" i="5"/>
  <c r="T122" i="17"/>
  <c r="V72" i="17"/>
  <c r="T76" i="17"/>
  <c r="V68" i="5"/>
  <c r="V194" i="5" s="1"/>
  <c r="S59" i="17"/>
  <c r="T60" i="5" s="1"/>
  <c r="T123" i="5" s="1"/>
  <c r="T190" i="17"/>
  <c r="T185" i="17"/>
  <c r="S67" i="17"/>
  <c r="T68" i="5" s="1"/>
  <c r="T194" i="5" s="1"/>
  <c r="AI76" i="17"/>
  <c r="G190" i="5"/>
  <c r="G81" i="5"/>
  <c r="W184" i="5"/>
  <c r="I185" i="17"/>
  <c r="V58" i="5"/>
  <c r="V74" i="5" s="1"/>
  <c r="T57" i="17"/>
  <c r="U120" i="17"/>
  <c r="U183" i="17"/>
  <c r="I192" i="17"/>
  <c r="K190" i="5"/>
  <c r="X195" i="5"/>
  <c r="W76" i="5"/>
  <c r="I195" i="5"/>
  <c r="J84" i="5"/>
  <c r="S186" i="17"/>
  <c r="AG138" i="17"/>
  <c r="AG139" i="17" s="1"/>
  <c r="AG140" i="17" s="1"/>
  <c r="AG141" i="17" s="1"/>
  <c r="AG142" i="17" s="1"/>
  <c r="AG143" i="17" s="1"/>
  <c r="AG144" i="17" s="1"/>
  <c r="AG145" i="17" s="1"/>
  <c r="AI75" i="17"/>
  <c r="I184" i="17"/>
  <c r="K81" i="5"/>
  <c r="J72" i="17"/>
  <c r="U188" i="5"/>
  <c r="I193" i="17"/>
  <c r="G191" i="5"/>
  <c r="S64" i="17"/>
  <c r="T65" i="5" s="1"/>
  <c r="T191" i="5" s="1"/>
  <c r="F81" i="5"/>
  <c r="H195" i="5"/>
  <c r="AI82" i="17"/>
  <c r="K78" i="5"/>
  <c r="S193" i="17"/>
  <c r="I189" i="17"/>
  <c r="Z282" i="5"/>
  <c r="Z377" i="5"/>
  <c r="W281" i="5"/>
  <c r="W376" i="5"/>
  <c r="AG411" i="5"/>
  <c r="AH388" i="17"/>
  <c r="AH399" i="17" s="1"/>
  <c r="G79" i="5"/>
  <c r="G84" i="5"/>
  <c r="H73" i="5"/>
  <c r="AB57" i="19"/>
  <c r="AG407" i="5"/>
  <c r="K184" i="5"/>
  <c r="AC416" i="5"/>
  <c r="W69" i="5"/>
  <c r="W80" i="5"/>
  <c r="W190" i="5"/>
  <c r="J194" i="17"/>
  <c r="BP473" i="14"/>
  <c r="U79" i="17"/>
  <c r="B372" i="17"/>
  <c r="AE200" i="17"/>
  <c r="K280" i="5"/>
  <c r="AF209" i="5"/>
  <c r="BN417" i="14"/>
  <c r="BN43" i="14" s="1"/>
  <c r="BO471" i="14"/>
  <c r="S338" i="14"/>
  <c r="C277" i="17"/>
  <c r="AE296" i="17"/>
  <c r="AG296" i="17" s="1"/>
  <c r="AI407" i="17"/>
  <c r="W238" i="18"/>
  <c r="K73" i="5"/>
  <c r="U81" i="5"/>
  <c r="F75" i="5"/>
  <c r="F122" i="5"/>
  <c r="K76" i="5"/>
  <c r="K186" i="5"/>
  <c r="AF222" i="5"/>
  <c r="M280" i="5"/>
  <c r="AF303" i="5"/>
  <c r="BO478" i="14"/>
  <c r="AG406" i="17"/>
  <c r="AI406" i="17" s="1"/>
  <c r="I182" i="17"/>
  <c r="J122" i="5"/>
  <c r="J185" i="5"/>
  <c r="AI72" i="17"/>
  <c r="X208" i="18"/>
  <c r="X305" i="18"/>
  <c r="F82" i="5"/>
  <c r="V82" i="5"/>
  <c r="V81" i="5"/>
  <c r="W75" i="5"/>
  <c r="W122" i="5"/>
  <c r="P433" i="5"/>
  <c r="P47" i="5" s="1"/>
  <c r="P49" i="5" s="1"/>
  <c r="P51" i="5" s="1"/>
  <c r="Q338" i="14"/>
  <c r="AB137" i="19"/>
  <c r="AG399" i="5"/>
  <c r="T141" i="5"/>
  <c r="S141" i="17"/>
  <c r="N433" i="5"/>
  <c r="N47" i="5" s="1"/>
  <c r="N49" i="5" s="1"/>
  <c r="N51" i="5" s="1"/>
  <c r="Y132" i="5"/>
  <c r="AV136" i="5" s="1"/>
  <c r="G188" i="5"/>
  <c r="AG316" i="5"/>
  <c r="BP471" i="14"/>
  <c r="K69" i="5"/>
  <c r="T374" i="5"/>
  <c r="BO477" i="14"/>
  <c r="BP268" i="14"/>
  <c r="P376" i="17"/>
  <c r="I81" i="17"/>
  <c r="J66" i="5"/>
  <c r="AI216" i="17"/>
  <c r="D121" i="5"/>
  <c r="P94" i="32"/>
  <c r="N94" i="32"/>
  <c r="F83" i="5"/>
  <c r="K84" i="5"/>
  <c r="AF397" i="17"/>
  <c r="M433" i="5"/>
  <c r="M47" i="5" s="1"/>
  <c r="M49" i="5" s="1"/>
  <c r="M51" i="5" s="1"/>
  <c r="AG206" i="5"/>
  <c r="AF408" i="5"/>
  <c r="K374" i="5"/>
  <c r="BO472" i="14"/>
  <c r="AB225" i="17"/>
  <c r="I432" i="17"/>
  <c r="I46" i="17" s="1"/>
  <c r="I48" i="17" s="1"/>
  <c r="I50" i="17" s="1"/>
  <c r="AI98" i="17"/>
  <c r="AF314" i="17"/>
  <c r="AE317" i="17"/>
  <c r="J77" i="5"/>
  <c r="J187" i="5"/>
  <c r="G82" i="5"/>
  <c r="P91" i="32"/>
  <c r="N91" i="32"/>
  <c r="T187" i="5"/>
  <c r="G140" i="5"/>
  <c r="G124" i="5" s="1"/>
  <c r="F140" i="17"/>
  <c r="F123" i="17"/>
  <c r="K191" i="5"/>
  <c r="G69" i="5"/>
  <c r="BN385" i="14"/>
  <c r="AD222" i="17"/>
  <c r="AF222" i="17" s="1"/>
  <c r="T280" i="5"/>
  <c r="J433" i="5"/>
  <c r="J47" i="5" s="1"/>
  <c r="J49" i="5" s="1"/>
  <c r="J51" i="5" s="1"/>
  <c r="AF320" i="5"/>
  <c r="AF219" i="5"/>
  <c r="G280" i="5"/>
  <c r="AG221" i="5"/>
  <c r="AG391" i="5"/>
  <c r="AF413" i="5"/>
  <c r="BO474" i="14"/>
  <c r="W124" i="17"/>
  <c r="X141" i="5"/>
  <c r="AF218" i="17"/>
  <c r="AD299" i="17"/>
  <c r="AF299" i="17" s="1"/>
  <c r="AD317" i="17"/>
  <c r="AF317" i="17" s="1"/>
  <c r="AF206" i="17"/>
  <c r="Q138" i="17"/>
  <c r="R139" i="5" s="1"/>
  <c r="AF396" i="17"/>
  <c r="AC73" i="19"/>
  <c r="K79" i="5"/>
  <c r="K77" i="5"/>
  <c r="AF398" i="5"/>
  <c r="F69" i="5"/>
  <c r="AI15" i="17"/>
  <c r="AI131" i="17"/>
  <c r="J376" i="5"/>
  <c r="V73" i="5"/>
  <c r="V120" i="5"/>
  <c r="V183" i="5"/>
  <c r="D373" i="5"/>
  <c r="AF410" i="5"/>
  <c r="AG394" i="5"/>
  <c r="V338" i="14"/>
  <c r="V83" i="5"/>
  <c r="V193" i="5"/>
  <c r="K188" i="5"/>
  <c r="U294" i="19"/>
  <c r="U290" i="19"/>
  <c r="U286" i="19"/>
  <c r="U206" i="19" s="1"/>
  <c r="U285" i="19"/>
  <c r="U205" i="19" s="1"/>
  <c r="U295" i="19"/>
  <c r="U287" i="19"/>
  <c r="U207" i="19" s="1"/>
  <c r="U80" i="19" s="1"/>
  <c r="U96" i="19" s="1"/>
  <c r="U293" i="19"/>
  <c r="U288" i="19"/>
  <c r="U208" i="19" s="1"/>
  <c r="U291" i="19"/>
  <c r="U289" i="19"/>
  <c r="U292" i="19"/>
  <c r="U296" i="19"/>
  <c r="AG70" i="5"/>
  <c r="AF70" i="5"/>
  <c r="F79" i="5"/>
  <c r="P93" i="32"/>
  <c r="N93" i="32"/>
  <c r="K121" i="5"/>
  <c r="K74" i="5"/>
  <c r="AG130" i="17"/>
  <c r="V375" i="5"/>
  <c r="D139" i="5"/>
  <c r="C139" i="17"/>
  <c r="G373" i="5"/>
  <c r="S433" i="14"/>
  <c r="AC226" i="5"/>
  <c r="E122" i="17"/>
  <c r="F139" i="5"/>
  <c r="BT16" i="14"/>
  <c r="CP19" i="14"/>
  <c r="V124" i="5"/>
  <c r="BP271" i="14"/>
  <c r="G121" i="17"/>
  <c r="H138" i="5"/>
  <c r="J432" i="17"/>
  <c r="J46" i="17" s="1"/>
  <c r="J48" i="17" s="1"/>
  <c r="J50" i="17" s="1"/>
  <c r="AF296" i="17"/>
  <c r="AB280" i="19"/>
  <c r="W79" i="5"/>
  <c r="W189" i="5"/>
  <c r="V433" i="14"/>
  <c r="AE221" i="17"/>
  <c r="AG221" i="17" s="1"/>
  <c r="Y17" i="17"/>
  <c r="Y19" i="17" s="1"/>
  <c r="K278" i="17"/>
  <c r="J76" i="5"/>
  <c r="J186" i="5"/>
  <c r="M432" i="17"/>
  <c r="M46" i="17" s="1"/>
  <c r="M48" i="17" s="1"/>
  <c r="M50" i="17" s="1"/>
  <c r="BP474" i="14"/>
  <c r="BP472" i="14"/>
  <c r="J120" i="5"/>
  <c r="J73" i="5"/>
  <c r="J183" i="5"/>
  <c r="Q432" i="17"/>
  <c r="Q46" i="17" s="1"/>
  <c r="Q48" i="17" s="1"/>
  <c r="Q50" i="17" s="1"/>
  <c r="P92" i="32"/>
  <c r="N92" i="32"/>
  <c r="AF293" i="17"/>
  <c r="AF304" i="17" s="1"/>
  <c r="K82" i="5"/>
  <c r="BP475" i="14"/>
  <c r="BO475" i="14"/>
  <c r="BO476" i="14"/>
  <c r="BO470" i="14"/>
  <c r="BP469" i="14"/>
  <c r="BO479" i="14"/>
  <c r="BO469" i="14"/>
  <c r="R433" i="5"/>
  <c r="R47" i="5" s="1"/>
  <c r="R49" i="5" s="1"/>
  <c r="R51" i="5" s="1"/>
  <c r="AC321" i="5"/>
  <c r="AE304" i="5"/>
  <c r="AG392" i="5"/>
  <c r="AF204" i="5"/>
  <c r="AF412" i="5"/>
  <c r="AF311" i="5"/>
  <c r="AE394" i="17"/>
  <c r="AG394" i="17" s="1"/>
  <c r="H432" i="17"/>
  <c r="H46" i="17" s="1"/>
  <c r="H48" i="17" s="1"/>
  <c r="H50" i="17" s="1"/>
  <c r="P432" i="17"/>
  <c r="P46" i="17" s="1"/>
  <c r="P48" i="17" s="1"/>
  <c r="P50" i="17" s="1"/>
  <c r="E94" i="18"/>
  <c r="AC153" i="19"/>
  <c r="U123" i="5"/>
  <c r="F80" i="5"/>
  <c r="F78" i="5"/>
  <c r="BP476" i="14"/>
  <c r="F185" i="5"/>
  <c r="AG398" i="5"/>
  <c r="AF409" i="17"/>
  <c r="AE409" i="17"/>
  <c r="AE303" i="17"/>
  <c r="V59" i="5"/>
  <c r="U74" i="17"/>
  <c r="T58" i="17"/>
  <c r="U75" i="17"/>
  <c r="U121" i="17"/>
  <c r="U184" i="17"/>
  <c r="W120" i="5"/>
  <c r="W183" i="5"/>
  <c r="N432" i="17"/>
  <c r="N46" i="17" s="1"/>
  <c r="N48" i="17" s="1"/>
  <c r="N50" i="17" s="1"/>
  <c r="V124" i="17"/>
  <c r="W141" i="5"/>
  <c r="W74" i="5"/>
  <c r="F187" i="5"/>
  <c r="L279" i="5"/>
  <c r="AF225" i="5"/>
  <c r="AG215" i="5"/>
  <c r="AG226" i="5" s="1"/>
  <c r="AG297" i="5"/>
  <c r="AF301" i="5"/>
  <c r="AE412" i="5"/>
  <c r="AG412" i="5" s="1"/>
  <c r="AG216" i="17"/>
  <c r="X281" i="17"/>
  <c r="AD297" i="17"/>
  <c r="T279" i="17"/>
  <c r="AI80" i="17"/>
  <c r="AF405" i="17"/>
  <c r="I239" i="18"/>
  <c r="F189" i="5"/>
  <c r="K123" i="5"/>
  <c r="V191" i="5"/>
  <c r="J123" i="5"/>
  <c r="AB399" i="17"/>
  <c r="K83" i="5"/>
  <c r="AF406" i="5"/>
  <c r="AF412" i="17"/>
  <c r="I278" i="17"/>
  <c r="AE297" i="17"/>
  <c r="AG405" i="17"/>
  <c r="Y373" i="17"/>
  <c r="J78" i="5"/>
  <c r="J188" i="5"/>
  <c r="I225" i="18"/>
  <c r="I241" i="18" s="1"/>
  <c r="G123" i="5"/>
  <c r="AE13" i="17"/>
  <c r="AK18" i="5"/>
  <c r="AL18" i="5" s="1"/>
  <c r="AE19" i="17"/>
  <c r="BP477" i="14"/>
  <c r="T62" i="17"/>
  <c r="T78" i="17" s="1"/>
  <c r="V63" i="5"/>
  <c r="U188" i="17"/>
  <c r="AG201" i="5"/>
  <c r="AE414" i="17"/>
  <c r="AG414" i="17" s="1"/>
  <c r="BO473" i="14"/>
  <c r="E195" i="5"/>
  <c r="D195" i="5"/>
  <c r="AF218" i="5"/>
  <c r="H279" i="5"/>
  <c r="B123" i="17"/>
  <c r="C140" i="5"/>
  <c r="C124" i="5" s="1"/>
  <c r="M278" i="17"/>
  <c r="G280" i="17"/>
  <c r="AE396" i="17"/>
  <c r="AG396" i="17" s="1"/>
  <c r="O432" i="17"/>
  <c r="O46" i="17" s="1"/>
  <c r="O48" i="17" s="1"/>
  <c r="O50" i="17" s="1"/>
  <c r="J190" i="5"/>
  <c r="AF224" i="17"/>
  <c r="C116" i="5"/>
  <c r="C17" i="5" s="1"/>
  <c r="J194" i="5"/>
  <c r="F76" i="5"/>
  <c r="C122" i="17"/>
  <c r="G193" i="5"/>
  <c r="Q80" i="19"/>
  <c r="Q96" i="19" s="1"/>
  <c r="I80" i="19"/>
  <c r="I96" i="19" s="1"/>
  <c r="R79" i="19"/>
  <c r="R95" i="19" s="1"/>
  <c r="M82" i="19"/>
  <c r="M98" i="19" s="1"/>
  <c r="X82" i="19"/>
  <c r="X98" i="19" s="1"/>
  <c r="X114" i="19" s="1"/>
  <c r="S80" i="19"/>
  <c r="S96" i="19" s="1"/>
  <c r="O80" i="19"/>
  <c r="O96" i="19" s="1"/>
  <c r="X78" i="19"/>
  <c r="X221" i="19" s="1"/>
  <c r="B177" i="19"/>
  <c r="L307" i="19"/>
  <c r="G177" i="19"/>
  <c r="R177" i="19"/>
  <c r="B81" i="19"/>
  <c r="B97" i="19" s="1"/>
  <c r="B113" i="19" s="1"/>
  <c r="B160" i="19"/>
  <c r="K304" i="19"/>
  <c r="P178" i="19"/>
  <c r="M79" i="19"/>
  <c r="M95" i="19" s="1"/>
  <c r="H179" i="19"/>
  <c r="H207" i="19"/>
  <c r="H304" i="19"/>
  <c r="Y94" i="19"/>
  <c r="H79" i="19"/>
  <c r="H95" i="19" s="1"/>
  <c r="N179" i="19"/>
  <c r="W207" i="19"/>
  <c r="W304" i="19"/>
  <c r="Q79" i="19"/>
  <c r="Q95" i="19" s="1"/>
  <c r="U177" i="19"/>
  <c r="Z207" i="19"/>
  <c r="Z304" i="19"/>
  <c r="V178" i="19"/>
  <c r="Z79" i="19"/>
  <c r="Z95" i="19" s="1"/>
  <c r="K292" i="19"/>
  <c r="K288" i="19"/>
  <c r="K295" i="19"/>
  <c r="K287" i="19"/>
  <c r="K207" i="19" s="1"/>
  <c r="K291" i="19"/>
  <c r="K286" i="19"/>
  <c r="K206" i="19" s="1"/>
  <c r="K293" i="19"/>
  <c r="K285" i="19"/>
  <c r="K205" i="19" s="1"/>
  <c r="K296" i="19"/>
  <c r="K289" i="19"/>
  <c r="K290" i="19"/>
  <c r="K294" i="19"/>
  <c r="P305" i="19"/>
  <c r="O177" i="19"/>
  <c r="U305" i="19"/>
  <c r="J292" i="19"/>
  <c r="J288" i="19"/>
  <c r="J208" i="19" s="1"/>
  <c r="J287" i="19"/>
  <c r="J207" i="19" s="1"/>
  <c r="J294" i="19"/>
  <c r="J289" i="19"/>
  <c r="J209" i="19" s="1"/>
  <c r="J285" i="19"/>
  <c r="J205" i="19" s="1"/>
  <c r="J296" i="19"/>
  <c r="J290" i="19"/>
  <c r="J210" i="19" s="1"/>
  <c r="J286" i="19"/>
  <c r="J206" i="19" s="1"/>
  <c r="J293" i="19"/>
  <c r="J291" i="19"/>
  <c r="J211" i="19" s="1"/>
  <c r="J295" i="19"/>
  <c r="AB264" i="19"/>
  <c r="F304" i="19"/>
  <c r="O78" i="19"/>
  <c r="O221" i="19" s="1"/>
  <c r="AC264" i="19"/>
  <c r="M179" i="19"/>
  <c r="D207" i="19"/>
  <c r="D304" i="19"/>
  <c r="O79" i="19"/>
  <c r="O95" i="19" s="1"/>
  <c r="J177" i="19"/>
  <c r="D79" i="19"/>
  <c r="D95" i="19" s="1"/>
  <c r="X81" i="19"/>
  <c r="X97" i="19" s="1"/>
  <c r="X113" i="19" s="1"/>
  <c r="N208" i="19"/>
  <c r="N305" i="19"/>
  <c r="AC78" i="19"/>
  <c r="AC221" i="19" s="1"/>
  <c r="AB177" i="19"/>
  <c r="W177" i="19"/>
  <c r="Q78" i="19"/>
  <c r="Q221" i="19" s="1"/>
  <c r="AA222" i="19"/>
  <c r="AA78" i="19"/>
  <c r="N78" i="19"/>
  <c r="S208" i="19"/>
  <c r="S305" i="19"/>
  <c r="AB79" i="19"/>
  <c r="AB95" i="19" s="1"/>
  <c r="N79" i="19"/>
  <c r="N95" i="19" s="1"/>
  <c r="E293" i="19"/>
  <c r="E289" i="19"/>
  <c r="E296" i="19"/>
  <c r="E285" i="19"/>
  <c r="E205" i="19" s="1"/>
  <c r="E292" i="19"/>
  <c r="E294" i="19"/>
  <c r="E290" i="19"/>
  <c r="E291" i="19"/>
  <c r="E288" i="19"/>
  <c r="E208" i="19" s="1"/>
  <c r="E287" i="19"/>
  <c r="E207" i="19" s="1"/>
  <c r="E295" i="19"/>
  <c r="E286" i="19"/>
  <c r="E206" i="19" s="1"/>
  <c r="T305" i="19"/>
  <c r="AC137" i="19"/>
  <c r="AA208" i="19"/>
  <c r="AA305" i="19"/>
  <c r="I78" i="19"/>
  <c r="I221" i="19" s="1"/>
  <c r="T177" i="19"/>
  <c r="O208" i="19"/>
  <c r="O305" i="19"/>
  <c r="R78" i="19"/>
  <c r="R221" i="19" s="1"/>
  <c r="I179" i="19"/>
  <c r="AA80" i="19"/>
  <c r="AA96" i="19" s="1"/>
  <c r="K177" i="19"/>
  <c r="Q178" i="19"/>
  <c r="B223" i="19"/>
  <c r="B239" i="19" s="1"/>
  <c r="S79" i="19"/>
  <c r="S95" i="19" s="1"/>
  <c r="M80" i="19"/>
  <c r="M96" i="19" s="1"/>
  <c r="B94" i="19"/>
  <c r="X79" i="19"/>
  <c r="X95" i="19" s="1"/>
  <c r="W79" i="19"/>
  <c r="W95" i="19" s="1"/>
  <c r="M81" i="19"/>
  <c r="M97" i="19" s="1"/>
  <c r="F177" i="19"/>
  <c r="AB207" i="19"/>
  <c r="AB304" i="19"/>
  <c r="C177" i="19"/>
  <c r="B111" i="19"/>
  <c r="B159" i="19"/>
  <c r="C111" i="19"/>
  <c r="C159" i="19"/>
  <c r="AC80" i="19"/>
  <c r="AC96" i="19" s="1"/>
  <c r="G78" i="19"/>
  <c r="G221" i="19" s="1"/>
  <c r="E181" i="19"/>
  <c r="G207" i="19"/>
  <c r="G304" i="19"/>
  <c r="R207" i="19"/>
  <c r="R304" i="19"/>
  <c r="AB78" i="19"/>
  <c r="AB221" i="19" s="1"/>
  <c r="H78" i="19"/>
  <c r="H221" i="19" s="1"/>
  <c r="D94" i="19"/>
  <c r="AC280" i="19"/>
  <c r="AC177" i="19"/>
  <c r="Q208" i="19"/>
  <c r="Q305" i="19"/>
  <c r="B222" i="19"/>
  <c r="M210" i="19"/>
  <c r="M307" i="19"/>
  <c r="Y207" i="19"/>
  <c r="Y304" i="19"/>
  <c r="T294" i="19"/>
  <c r="T290" i="19"/>
  <c r="T296" i="19"/>
  <c r="T291" i="19"/>
  <c r="T295" i="19"/>
  <c r="T286" i="19"/>
  <c r="T206" i="19" s="1"/>
  <c r="T293" i="19"/>
  <c r="T288" i="19"/>
  <c r="T208" i="19" s="1"/>
  <c r="T287" i="19"/>
  <c r="T207" i="19" s="1"/>
  <c r="T285" i="19"/>
  <c r="T205" i="19" s="1"/>
  <c r="T289" i="19"/>
  <c r="T292" i="19"/>
  <c r="J308" i="19"/>
  <c r="C222" i="19"/>
  <c r="B209" i="19"/>
  <c r="B306" i="19"/>
  <c r="N80" i="19"/>
  <c r="N96" i="19" s="1"/>
  <c r="AA177" i="19"/>
  <c r="C94" i="19"/>
  <c r="P291" i="19"/>
  <c r="P287" i="19"/>
  <c r="P207" i="19" s="1"/>
  <c r="P290" i="19"/>
  <c r="P285" i="19"/>
  <c r="P205" i="19" s="1"/>
  <c r="P294" i="19"/>
  <c r="P289" i="19"/>
  <c r="P293" i="19"/>
  <c r="P288" i="19"/>
  <c r="P208" i="19" s="1"/>
  <c r="P292" i="19"/>
  <c r="P296" i="19"/>
  <c r="P286" i="19"/>
  <c r="P206" i="19" s="1"/>
  <c r="P295" i="19"/>
  <c r="S180" i="19"/>
  <c r="I208" i="19"/>
  <c r="I305" i="19"/>
  <c r="X210" i="19"/>
  <c r="X307" i="19"/>
  <c r="V209" i="19"/>
  <c r="V306" i="19"/>
  <c r="X80" i="19"/>
  <c r="X96" i="19" s="1"/>
  <c r="Y79" i="19"/>
  <c r="Y95" i="19" s="1"/>
  <c r="E305" i="19"/>
  <c r="C80" i="19"/>
  <c r="C96" i="19" s="1"/>
  <c r="W78" i="19"/>
  <c r="Z177" i="19"/>
  <c r="Y177" i="19"/>
  <c r="AA111" i="19"/>
  <c r="AA159" i="19"/>
  <c r="I79" i="19"/>
  <c r="I95" i="19" s="1"/>
  <c r="L179" i="19"/>
  <c r="X177" i="19"/>
  <c r="AC57" i="19"/>
  <c r="D181" i="19"/>
  <c r="G79" i="19"/>
  <c r="G95" i="19" s="1"/>
  <c r="L288" i="19"/>
  <c r="L208" i="19" s="1"/>
  <c r="L295" i="19"/>
  <c r="L287" i="19"/>
  <c r="L207" i="19" s="1"/>
  <c r="L291" i="19"/>
  <c r="L286" i="19"/>
  <c r="L206" i="19" s="1"/>
  <c r="L290" i="19"/>
  <c r="L210" i="19" s="1"/>
  <c r="L285" i="19"/>
  <c r="L205" i="19" s="1"/>
  <c r="L292" i="19"/>
  <c r="L296" i="19"/>
  <c r="L289" i="19"/>
  <c r="L209" i="19" s="1"/>
  <c r="L294" i="19"/>
  <c r="L293" i="19"/>
  <c r="M78" i="19"/>
  <c r="M221" i="19" s="1"/>
  <c r="F289" i="19"/>
  <c r="F296" i="19"/>
  <c r="F285" i="19"/>
  <c r="F205" i="19" s="1"/>
  <c r="F288" i="19"/>
  <c r="F292" i="19"/>
  <c r="F290" i="19"/>
  <c r="F286" i="19"/>
  <c r="F206" i="19" s="1"/>
  <c r="F293" i="19"/>
  <c r="F295" i="19"/>
  <c r="F291" i="19"/>
  <c r="F294" i="19"/>
  <c r="F287" i="19"/>
  <c r="F207" i="19" s="1"/>
  <c r="D221" i="19"/>
  <c r="AC79" i="19"/>
  <c r="AC95" i="19" s="1"/>
  <c r="C208" i="19"/>
  <c r="C305" i="19"/>
  <c r="S78" i="19"/>
  <c r="S221" i="19" s="1"/>
  <c r="Z94" i="19"/>
  <c r="AC208" i="19"/>
  <c r="AC305" i="19"/>
  <c r="E80" i="18"/>
  <c r="AC181" i="18"/>
  <c r="J225" i="18"/>
  <c r="J241" i="18" s="1"/>
  <c r="AA159" i="18"/>
  <c r="AA111" i="18"/>
  <c r="C110" i="18"/>
  <c r="C237" i="18" s="1"/>
  <c r="C158" i="18"/>
  <c r="Y79" i="18"/>
  <c r="Y222" i="18" s="1"/>
  <c r="B111" i="18"/>
  <c r="B159" i="18"/>
  <c r="S79" i="18"/>
  <c r="S222" i="18" s="1"/>
  <c r="U110" i="18"/>
  <c r="U237" i="18" s="1"/>
  <c r="U158" i="18"/>
  <c r="R94" i="18"/>
  <c r="Z159" i="18"/>
  <c r="Z111" i="18"/>
  <c r="D207" i="18"/>
  <c r="D304" i="18"/>
  <c r="Y110" i="18"/>
  <c r="Y237" i="18" s="1"/>
  <c r="Y158" i="18"/>
  <c r="AA222" i="18"/>
  <c r="Z178" i="18"/>
  <c r="AC209" i="18"/>
  <c r="AC306" i="18"/>
  <c r="B222" i="18"/>
  <c r="Q178" i="18"/>
  <c r="T177" i="18"/>
  <c r="R208" i="18"/>
  <c r="R305" i="18"/>
  <c r="H79" i="18"/>
  <c r="H95" i="18" s="1"/>
  <c r="C178" i="18"/>
  <c r="I211" i="18"/>
  <c r="I308" i="18"/>
  <c r="V179" i="18"/>
  <c r="P207" i="18"/>
  <c r="P304" i="18"/>
  <c r="U179" i="18"/>
  <c r="Y181" i="18"/>
  <c r="V208" i="18"/>
  <c r="V305" i="18"/>
  <c r="AC81" i="18"/>
  <c r="AC97" i="18" s="1"/>
  <c r="R80" i="18"/>
  <c r="R96" i="18" s="1"/>
  <c r="H207" i="18"/>
  <c r="H304" i="18"/>
  <c r="T110" i="18"/>
  <c r="T237" i="18" s="1"/>
  <c r="T158" i="18"/>
  <c r="B158" i="18"/>
  <c r="B110" i="18"/>
  <c r="B237" i="18" s="1"/>
  <c r="J179" i="18"/>
  <c r="O79" i="18"/>
  <c r="O95" i="18" s="1"/>
  <c r="L207" i="18"/>
  <c r="L304" i="18"/>
  <c r="J308" i="18"/>
  <c r="J211" i="18"/>
  <c r="P110" i="18"/>
  <c r="P237" i="18" s="1"/>
  <c r="P158" i="18"/>
  <c r="AA208" i="18"/>
  <c r="AA305" i="18"/>
  <c r="L177" i="18"/>
  <c r="Z110" i="18"/>
  <c r="Z237" i="18" s="1"/>
  <c r="Z158" i="18"/>
  <c r="M179" i="18"/>
  <c r="V80" i="18"/>
  <c r="V223" i="18" s="1"/>
  <c r="AB94" i="18"/>
  <c r="N209" i="18"/>
  <c r="N306" i="18"/>
  <c r="C304" i="18"/>
  <c r="C207" i="18"/>
  <c r="I179" i="18"/>
  <c r="R221" i="18"/>
  <c r="B80" i="18"/>
  <c r="B223" i="18"/>
  <c r="J83" i="18"/>
  <c r="J99" i="18" s="1"/>
  <c r="O178" i="18"/>
  <c r="R177" i="18"/>
  <c r="AA80" i="18"/>
  <c r="AA96" i="18" s="1"/>
  <c r="AB209" i="18"/>
  <c r="AB306" i="18"/>
  <c r="E178" i="18"/>
  <c r="AB221" i="18"/>
  <c r="N81" i="18"/>
  <c r="N97" i="18" s="1"/>
  <c r="N113" i="18" s="1"/>
  <c r="C222" i="18"/>
  <c r="C79" i="18"/>
  <c r="I83" i="18"/>
  <c r="H179" i="18"/>
  <c r="K110" i="18"/>
  <c r="K237" i="18" s="1"/>
  <c r="K158" i="18"/>
  <c r="Z222" i="18"/>
  <c r="D79" i="18"/>
  <c r="D222" i="18" s="1"/>
  <c r="H94" i="18"/>
  <c r="K177" i="18"/>
  <c r="K161" i="18" s="1"/>
  <c r="N177" i="18"/>
  <c r="X110" i="18"/>
  <c r="X237" i="18" s="1"/>
  <c r="X158" i="18"/>
  <c r="AB81" i="18"/>
  <c r="AB97" i="18" s="1"/>
  <c r="G208" i="18"/>
  <c r="G305" i="18"/>
  <c r="G159" i="18"/>
  <c r="G111" i="18"/>
  <c r="AC159" i="18"/>
  <c r="AC111" i="18"/>
  <c r="M210" i="18"/>
  <c r="M307" i="18"/>
  <c r="O94" i="18"/>
  <c r="O221" i="18"/>
  <c r="H221" i="18"/>
  <c r="K160" i="18"/>
  <c r="AB181" i="18"/>
  <c r="N160" i="18"/>
  <c r="D178" i="18"/>
  <c r="X238" i="18"/>
  <c r="D110" i="18"/>
  <c r="D237" i="18" s="1"/>
  <c r="D158" i="18"/>
  <c r="G80" i="18"/>
  <c r="G96" i="18" s="1"/>
  <c r="G222" i="18"/>
  <c r="Z210" i="18"/>
  <c r="Z307" i="18"/>
  <c r="T208" i="18"/>
  <c r="T305" i="18"/>
  <c r="T80" i="18"/>
  <c r="T223" i="18" s="1"/>
  <c r="I238" i="18"/>
  <c r="L94" i="18"/>
  <c r="Y304" i="18"/>
  <c r="Y207" i="18"/>
  <c r="J238" i="18"/>
  <c r="K83" i="18"/>
  <c r="K226" i="18" s="1"/>
  <c r="K225" i="18"/>
  <c r="K241" i="18" s="1"/>
  <c r="U208" i="18"/>
  <c r="U305" i="18"/>
  <c r="W94" i="18"/>
  <c r="Q208" i="18"/>
  <c r="Q305" i="18"/>
  <c r="E208" i="18"/>
  <c r="E305" i="18"/>
  <c r="L79" i="18"/>
  <c r="L95" i="18" s="1"/>
  <c r="B305" i="18"/>
  <c r="B208" i="18"/>
  <c r="M113" i="18"/>
  <c r="M161" i="18"/>
  <c r="AA94" i="18"/>
  <c r="N94" i="18"/>
  <c r="K211" i="18"/>
  <c r="K308" i="18"/>
  <c r="W208" i="18"/>
  <c r="W305" i="18"/>
  <c r="U80" i="18"/>
  <c r="B178" i="18"/>
  <c r="Q80" i="18"/>
  <c r="Q96" i="18" s="1"/>
  <c r="P180" i="18"/>
  <c r="F304" i="18"/>
  <c r="F207" i="18"/>
  <c r="P79" i="18"/>
  <c r="X178" i="18"/>
  <c r="I110" i="18"/>
  <c r="I237" i="18" s="1"/>
  <c r="I158" i="18"/>
  <c r="E110" i="18"/>
  <c r="E237" i="18" s="1"/>
  <c r="E158" i="18"/>
  <c r="W80" i="18"/>
  <c r="W96" i="18" s="1"/>
  <c r="W221" i="18"/>
  <c r="G180" i="18"/>
  <c r="Z82" i="18"/>
  <c r="Z98" i="18" s="1"/>
  <c r="Z114" i="18" s="1"/>
  <c r="M82" i="18"/>
  <c r="M98" i="18" s="1"/>
  <c r="O207" i="18"/>
  <c r="O304" i="18"/>
  <c r="M110" i="18"/>
  <c r="M237" i="18" s="1"/>
  <c r="M158" i="18"/>
  <c r="AC94" i="18"/>
  <c r="M224" i="18"/>
  <c r="AA221" i="18"/>
  <c r="U111" i="18"/>
  <c r="U238" i="18" s="1"/>
  <c r="U159" i="18"/>
  <c r="S177" i="18"/>
  <c r="E238" i="18"/>
  <c r="AE206" i="18"/>
  <c r="AA178" i="18"/>
  <c r="G94" i="18"/>
  <c r="Q94" i="18"/>
  <c r="AC80" i="18"/>
  <c r="AC96" i="18" s="1"/>
  <c r="F178" i="18"/>
  <c r="F110" i="18"/>
  <c r="F237" i="18" s="1"/>
  <c r="F158" i="18"/>
  <c r="F79" i="18"/>
  <c r="AC221" i="18"/>
  <c r="S110" i="18"/>
  <c r="S237" i="18" s="1"/>
  <c r="S158" i="18"/>
  <c r="S207" i="18"/>
  <c r="S304" i="18"/>
  <c r="W184" i="18"/>
  <c r="V110" i="18"/>
  <c r="V237" i="18" s="1"/>
  <c r="V158" i="18"/>
  <c r="I162" i="18"/>
  <c r="G221" i="18"/>
  <c r="Q221" i="18"/>
  <c r="X282" i="17"/>
  <c r="X377" i="17"/>
  <c r="D377" i="17"/>
  <c r="D282" i="17"/>
  <c r="E376" i="17"/>
  <c r="E281" i="17"/>
  <c r="R374" i="17"/>
  <c r="R279" i="17"/>
  <c r="Y377" i="17"/>
  <c r="Y282" i="17"/>
  <c r="J280" i="17"/>
  <c r="J375" i="17"/>
  <c r="N377" i="17"/>
  <c r="N282" i="17"/>
  <c r="AF221" i="17"/>
  <c r="AF310" i="17"/>
  <c r="AH310" i="17" s="1"/>
  <c r="AF131" i="17"/>
  <c r="AG310" i="17"/>
  <c r="O249" i="17"/>
  <c r="O233" i="17" s="1"/>
  <c r="G347" i="17"/>
  <c r="G331" i="17"/>
  <c r="AD398" i="17"/>
  <c r="V345" i="17"/>
  <c r="M374" i="17"/>
  <c r="G330" i="17"/>
  <c r="I139" i="17"/>
  <c r="AD220" i="17"/>
  <c r="AE413" i="17"/>
  <c r="AE314" i="17"/>
  <c r="AG314" i="17" s="1"/>
  <c r="AE397" i="17"/>
  <c r="AG397" i="17" s="1"/>
  <c r="N277" i="17"/>
  <c r="N372" i="17"/>
  <c r="F250" i="17"/>
  <c r="Y432" i="17"/>
  <c r="Y46" i="17" s="1"/>
  <c r="Y48" i="17" s="1"/>
  <c r="Y50" i="17" s="1"/>
  <c r="AE398" i="17"/>
  <c r="V328" i="17"/>
  <c r="P346" i="17"/>
  <c r="I122" i="17"/>
  <c r="AG312" i="17"/>
  <c r="I345" i="17"/>
  <c r="I329" i="17" s="1"/>
  <c r="L250" i="17"/>
  <c r="L234" i="17" s="1"/>
  <c r="X15" i="17"/>
  <c r="X17" i="17"/>
  <c r="X19" i="17" s="1"/>
  <c r="F233" i="17"/>
  <c r="AE408" i="17"/>
  <c r="U376" i="17"/>
  <c r="AD205" i="17"/>
  <c r="P329" i="17"/>
  <c r="AF388" i="17"/>
  <c r="U347" i="17"/>
  <c r="U331" i="17" s="1"/>
  <c r="AH98" i="17"/>
  <c r="AC225" i="17"/>
  <c r="V277" i="17"/>
  <c r="J250" i="17"/>
  <c r="J234" i="17" s="1"/>
  <c r="M139" i="17"/>
  <c r="N140" i="5" s="1"/>
  <c r="U432" i="17"/>
  <c r="U46" i="17" s="1"/>
  <c r="U48" i="17" s="1"/>
  <c r="U50" i="17" s="1"/>
  <c r="AE316" i="17"/>
  <c r="W280" i="17"/>
  <c r="AD301" i="17"/>
  <c r="AG301" i="17" s="1"/>
  <c r="E372" i="17"/>
  <c r="AB415" i="17"/>
  <c r="AF408" i="17"/>
  <c r="I372" i="17"/>
  <c r="AC320" i="17"/>
  <c r="I76" i="17"/>
  <c r="I186" i="17"/>
  <c r="AI388" i="17"/>
  <c r="AI399" i="17" s="1"/>
  <c r="AC399" i="17"/>
  <c r="F374" i="17"/>
  <c r="F279" i="17"/>
  <c r="BN131" i="17"/>
  <c r="BE131" i="17"/>
  <c r="L280" i="17"/>
  <c r="L375" i="17"/>
  <c r="AE205" i="17"/>
  <c r="AG388" i="17"/>
  <c r="AG399" i="17" s="1"/>
  <c r="AD316" i="17"/>
  <c r="H139" i="17"/>
  <c r="I140" i="5" s="1"/>
  <c r="I124" i="5" s="1"/>
  <c r="V141" i="17"/>
  <c r="AH404" i="17"/>
  <c r="G251" i="17"/>
  <c r="M280" i="17"/>
  <c r="I277" i="17"/>
  <c r="P139" i="17"/>
  <c r="Q140" i="5" s="1"/>
  <c r="AF391" i="17"/>
  <c r="Y252" i="17"/>
  <c r="Y236" i="17" s="1"/>
  <c r="AD318" i="17"/>
  <c r="E194" i="17"/>
  <c r="T139" i="17"/>
  <c r="U140" i="5" s="1"/>
  <c r="F277" i="17"/>
  <c r="F372" i="17"/>
  <c r="U119" i="17"/>
  <c r="U72" i="17"/>
  <c r="T56" i="17"/>
  <c r="U57" i="5" s="1"/>
  <c r="U73" i="17"/>
  <c r="U182" i="17"/>
  <c r="H122" i="17"/>
  <c r="T373" i="17"/>
  <c r="T278" i="17"/>
  <c r="K251" i="17"/>
  <c r="K235" i="17" s="1"/>
  <c r="AF217" i="17"/>
  <c r="AH217" i="17" s="1"/>
  <c r="W251" i="17"/>
  <c r="W235" i="17" s="1"/>
  <c r="AE298" i="17"/>
  <c r="AE309" i="17"/>
  <c r="AG309" i="17" s="1"/>
  <c r="G234" i="17"/>
  <c r="AE204" i="17"/>
  <c r="N278" i="17"/>
  <c r="I73" i="17"/>
  <c r="I120" i="17"/>
  <c r="Q249" i="17"/>
  <c r="Q233" i="17" s="1"/>
  <c r="M372" i="17"/>
  <c r="S63" i="17"/>
  <c r="T64" i="5" s="1"/>
  <c r="T189" i="17"/>
  <c r="O232" i="17"/>
  <c r="AH72" i="17"/>
  <c r="G138" i="17"/>
  <c r="H139" i="5" s="1"/>
  <c r="AF394" i="17"/>
  <c r="W141" i="17"/>
  <c r="X142" i="5" s="1"/>
  <c r="F194" i="17"/>
  <c r="AG201" i="17"/>
  <c r="U81" i="17"/>
  <c r="T65" i="17"/>
  <c r="U66" i="5" s="1"/>
  <c r="U191" i="17"/>
  <c r="K234" i="17"/>
  <c r="AD411" i="17"/>
  <c r="G373" i="17"/>
  <c r="AG217" i="17"/>
  <c r="D432" i="17"/>
  <c r="D46" i="17" s="1"/>
  <c r="D48" i="17" s="1"/>
  <c r="D50" i="17" s="1"/>
  <c r="W234" i="17"/>
  <c r="AD208" i="17"/>
  <c r="AF208" i="17" s="1"/>
  <c r="I80" i="17"/>
  <c r="I190" i="17"/>
  <c r="S250" i="17"/>
  <c r="S234" i="17" s="1"/>
  <c r="U82" i="17"/>
  <c r="T66" i="17"/>
  <c r="U67" i="5" s="1"/>
  <c r="U83" i="17"/>
  <c r="U192" i="17"/>
  <c r="N346" i="17"/>
  <c r="N330" i="17" s="1"/>
  <c r="T375" i="17"/>
  <c r="T280" i="17"/>
  <c r="C346" i="17"/>
  <c r="X344" i="17"/>
  <c r="X328" i="17" s="1"/>
  <c r="AD393" i="17"/>
  <c r="AF393" i="17" s="1"/>
  <c r="X327" i="17"/>
  <c r="AF202" i="17"/>
  <c r="AH202" i="17" s="1"/>
  <c r="AD413" i="17"/>
  <c r="AF413" i="17" s="1"/>
  <c r="V432" i="17"/>
  <c r="V46" i="17" s="1"/>
  <c r="V48" i="17" s="1"/>
  <c r="V50" i="17" s="1"/>
  <c r="R140" i="17"/>
  <c r="S141" i="5" s="1"/>
  <c r="AC209" i="17"/>
  <c r="Y281" i="17"/>
  <c r="AH201" i="17"/>
  <c r="B251" i="17"/>
  <c r="B235" i="17"/>
  <c r="AB304" i="17"/>
  <c r="W344" i="17"/>
  <c r="W328" i="17" s="1"/>
  <c r="T251" i="17"/>
  <c r="AE206" i="17"/>
  <c r="AG206" i="17" s="1"/>
  <c r="AF204" i="17"/>
  <c r="I75" i="17"/>
  <c r="I250" i="17"/>
  <c r="U140" i="17"/>
  <c r="S233" i="17"/>
  <c r="E251" i="17"/>
  <c r="E235" i="17" s="1"/>
  <c r="M345" i="17"/>
  <c r="M329" i="17"/>
  <c r="AE203" i="17"/>
  <c r="I74" i="17"/>
  <c r="I121" i="17"/>
  <c r="F347" i="17"/>
  <c r="D252" i="17"/>
  <c r="K432" i="17"/>
  <c r="K46" i="17" s="1"/>
  <c r="K48" i="17" s="1"/>
  <c r="K50" i="17" s="1"/>
  <c r="AG202" i="17"/>
  <c r="B234" i="17"/>
  <c r="N140" i="17"/>
  <c r="O141" i="5" s="1"/>
  <c r="W327" i="17"/>
  <c r="T234" i="17"/>
  <c r="AD298" i="17"/>
  <c r="AF298" i="17" s="1"/>
  <c r="K345" i="17"/>
  <c r="K329" i="17" s="1"/>
  <c r="AE208" i="17"/>
  <c r="AF315" i="17"/>
  <c r="AD303" i="17"/>
  <c r="I82" i="17"/>
  <c r="AG315" i="17"/>
  <c r="I233" i="17"/>
  <c r="H250" i="17"/>
  <c r="D139" i="17"/>
  <c r="E140" i="5" s="1"/>
  <c r="E124" i="5" s="1"/>
  <c r="D123" i="17"/>
  <c r="R249" i="17"/>
  <c r="T77" i="17"/>
  <c r="S61" i="17"/>
  <c r="T62" i="5" s="1"/>
  <c r="T187" i="17"/>
  <c r="Q139" i="17"/>
  <c r="R140" i="5" s="1"/>
  <c r="AE412" i="17"/>
  <c r="H372" i="17"/>
  <c r="J346" i="17"/>
  <c r="J330" i="17"/>
  <c r="M328" i="17"/>
  <c r="R277" i="17"/>
  <c r="J139" i="17"/>
  <c r="K140" i="5" s="1"/>
  <c r="J122" i="17"/>
  <c r="AB320" i="17"/>
  <c r="AF414" i="17"/>
  <c r="U251" i="17"/>
  <c r="AF390" i="17"/>
  <c r="AE395" i="17"/>
  <c r="L277" i="17"/>
  <c r="L372" i="17"/>
  <c r="K328" i="17"/>
  <c r="AF302" i="17"/>
  <c r="AI302" i="17" s="1"/>
  <c r="I188" i="17"/>
  <c r="P252" i="17"/>
  <c r="I83" i="17"/>
  <c r="AC415" i="17"/>
  <c r="H233" i="17"/>
  <c r="D122" i="17"/>
  <c r="AI78" i="17"/>
  <c r="Q232" i="17"/>
  <c r="M251" i="17"/>
  <c r="Y344" i="17"/>
  <c r="Y328" i="17" s="1"/>
  <c r="AD203" i="17"/>
  <c r="AF203" i="17" s="1"/>
  <c r="N252" i="17"/>
  <c r="W432" i="17"/>
  <c r="W46" i="17" s="1"/>
  <c r="W48" i="17" s="1"/>
  <c r="W50" i="17" s="1"/>
  <c r="T80" i="17"/>
  <c r="AF219" i="17"/>
  <c r="O139" i="17"/>
  <c r="P140" i="5" s="1"/>
  <c r="H373" i="17"/>
  <c r="Y194" i="17"/>
  <c r="AE390" i="17"/>
  <c r="AH390" i="17" s="1"/>
  <c r="AD395" i="17"/>
  <c r="K139" i="17"/>
  <c r="L140" i="5" s="1"/>
  <c r="AH406" i="17"/>
  <c r="G372" i="17"/>
  <c r="S123" i="17"/>
  <c r="R60" i="17"/>
  <c r="S61" i="5" s="1"/>
  <c r="BG137" i="17"/>
  <c r="P377" i="17"/>
  <c r="P282" i="17"/>
  <c r="S345" i="17"/>
  <c r="S329" i="17" s="1"/>
  <c r="I77" i="17"/>
  <c r="I187" i="17"/>
  <c r="D344" i="17"/>
  <c r="E278" i="17"/>
  <c r="E373" i="17"/>
  <c r="E139" i="17"/>
  <c r="V280" i="17"/>
  <c r="E347" i="17"/>
  <c r="F373" i="17"/>
  <c r="F278" i="17"/>
  <c r="L139" i="17"/>
  <c r="M140" i="5" s="1"/>
  <c r="O278" i="17"/>
  <c r="X432" i="17"/>
  <c r="X46" i="17" s="1"/>
  <c r="X48" i="17" s="1"/>
  <c r="X50" i="17" s="1"/>
  <c r="C249" i="17"/>
  <c r="C233" i="17" s="1"/>
  <c r="R432" i="17"/>
  <c r="R46" i="17" s="1"/>
  <c r="R48" i="17" s="1"/>
  <c r="R50" i="17" s="1"/>
  <c r="BG135" i="17"/>
  <c r="S328" i="17"/>
  <c r="H345" i="17"/>
  <c r="AB209" i="17"/>
  <c r="Z249" i="17"/>
  <c r="M234" i="17"/>
  <c r="M277" i="17"/>
  <c r="AE393" i="17"/>
  <c r="AF132" i="17"/>
  <c r="AG132" i="17" s="1"/>
  <c r="V372" i="17"/>
  <c r="X252" i="17"/>
  <c r="X236" i="17" s="1"/>
  <c r="AI67" i="17"/>
  <c r="AI83" i="17" s="1"/>
  <c r="AI201" i="17"/>
  <c r="R344" i="17"/>
  <c r="B140" i="17"/>
  <c r="C141" i="5" s="1"/>
  <c r="O346" i="17"/>
  <c r="O330" i="17" s="1"/>
  <c r="AF392" i="17"/>
  <c r="G194" i="17"/>
  <c r="C232" i="17"/>
  <c r="S374" i="17"/>
  <c r="BG136" i="17"/>
  <c r="H328" i="17"/>
  <c r="I72" i="17"/>
  <c r="I119" i="17"/>
  <c r="I68" i="17"/>
  <c r="AE224" i="17"/>
  <c r="AD319" i="17"/>
  <c r="AF319" i="17" s="1"/>
  <c r="J372" i="17"/>
  <c r="AG198" i="17"/>
  <c r="AG209" i="17" s="1"/>
  <c r="AH198" i="17"/>
  <c r="AH209" i="17" s="1"/>
  <c r="AE318" i="17"/>
  <c r="T344" i="17"/>
  <c r="AF223" i="17"/>
  <c r="AI198" i="17"/>
  <c r="AI209" i="17" s="1"/>
  <c r="V374" i="17"/>
  <c r="V279" i="17"/>
  <c r="AC304" i="17"/>
  <c r="AE295" i="17"/>
  <c r="AG295" i="17" s="1"/>
  <c r="B346" i="17"/>
  <c r="R327" i="17"/>
  <c r="V250" i="17"/>
  <c r="V234" i="17" s="1"/>
  <c r="Q346" i="17"/>
  <c r="AE392" i="17"/>
  <c r="AI392" i="17" s="1"/>
  <c r="L345" i="17"/>
  <c r="L329" i="17"/>
  <c r="R372" i="17"/>
  <c r="BG138" i="17"/>
  <c r="N329" i="17"/>
  <c r="AE319" i="17"/>
  <c r="AE391" i="17"/>
  <c r="AG391" i="17" s="1"/>
  <c r="AA278" i="17"/>
  <c r="BP266" i="14"/>
  <c r="BO274" i="14"/>
  <c r="BM432" i="14"/>
  <c r="BM337" i="14"/>
  <c r="BP326" i="14"/>
  <c r="BP379" i="14"/>
  <c r="Q40" i="14"/>
  <c r="R32" i="14"/>
  <c r="R35" i="14" s="1"/>
  <c r="R39" i="14" s="1"/>
  <c r="Q19" i="14"/>
  <c r="R9" i="14"/>
  <c r="R12" i="14" s="1"/>
  <c r="R18" i="14" s="1"/>
  <c r="BP384" i="14"/>
  <c r="BP378" i="14"/>
  <c r="BN433" i="14"/>
  <c r="BP421" i="14"/>
  <c r="BP270" i="14"/>
  <c r="BP333" i="14"/>
  <c r="BO333" i="14"/>
  <c r="Q50" i="14"/>
  <c r="R42" i="14"/>
  <c r="R45" i="14" s="1"/>
  <c r="R49" i="14" s="1"/>
  <c r="I36" i="31"/>
  <c r="M36" i="31"/>
  <c r="M192" i="31" s="1"/>
  <c r="K36" i="31"/>
  <c r="K192" i="31" s="1"/>
  <c r="G36" i="31"/>
  <c r="J36" i="31"/>
  <c r="J192" i="31" s="1"/>
  <c r="L36" i="31"/>
  <c r="BP425" i="14"/>
  <c r="BO331" i="14"/>
  <c r="BP331" i="14"/>
  <c r="BG423" i="14"/>
  <c r="BG328" i="14"/>
  <c r="BP426" i="14"/>
  <c r="BP427" i="14"/>
  <c r="BM329" i="14"/>
  <c r="BM291" i="14"/>
  <c r="BO282" i="14" s="1"/>
  <c r="BP332" i="14"/>
  <c r="BO332" i="14"/>
  <c r="BO10" i="14"/>
  <c r="BP7" i="14"/>
  <c r="BP10" i="14" s="1"/>
  <c r="U338" i="14"/>
  <c r="BO383" i="14"/>
  <c r="BP383" i="14" s="1"/>
  <c r="BG426" i="14"/>
  <c r="BG331" i="14"/>
  <c r="U433" i="14"/>
  <c r="BP430" i="14"/>
  <c r="R338" i="14"/>
  <c r="BN321" i="14"/>
  <c r="BG422" i="14"/>
  <c r="BG327" i="14"/>
  <c r="BP335" i="14"/>
  <c r="BO335" i="14"/>
  <c r="BP428" i="14"/>
  <c r="T433" i="14"/>
  <c r="BP330" i="14"/>
  <c r="BO330" i="14"/>
  <c r="BM336" i="14"/>
  <c r="BM431" i="14"/>
  <c r="BO334" i="14"/>
  <c r="BP334" i="14"/>
  <c r="BN274" i="14"/>
  <c r="BN19" i="14"/>
  <c r="BN13" i="14"/>
  <c r="BP429" i="14"/>
  <c r="U378" i="5"/>
  <c r="U283" i="5"/>
  <c r="F282" i="5"/>
  <c r="F377" i="5"/>
  <c r="G281" i="5"/>
  <c r="G376" i="5"/>
  <c r="R377" i="5"/>
  <c r="R282" i="5"/>
  <c r="N377" i="5"/>
  <c r="N282" i="5"/>
  <c r="M346" i="5"/>
  <c r="M330" i="5" s="1"/>
  <c r="M329" i="5"/>
  <c r="K252" i="5"/>
  <c r="Z433" i="5"/>
  <c r="Z47" i="5" s="1"/>
  <c r="Z49" i="5" s="1"/>
  <c r="Z51" i="5" s="1"/>
  <c r="AF296" i="5"/>
  <c r="F345" i="5"/>
  <c r="L373" i="5"/>
  <c r="AD400" i="5"/>
  <c r="H251" i="5"/>
  <c r="H235" i="5" s="1"/>
  <c r="L345" i="5"/>
  <c r="AF316" i="5"/>
  <c r="AG409" i="5"/>
  <c r="AB373" i="5"/>
  <c r="Z252" i="5"/>
  <c r="G251" i="5"/>
  <c r="G235" i="5" s="1"/>
  <c r="AE320" i="5"/>
  <c r="AG320" i="5" s="1"/>
  <c r="AG225" i="5"/>
  <c r="AF297" i="5"/>
  <c r="AG312" i="5"/>
  <c r="AG395" i="5"/>
  <c r="AD321" i="5"/>
  <c r="K346" i="5"/>
  <c r="AD416" i="5"/>
  <c r="AG199" i="5"/>
  <c r="AG210" i="5" s="1"/>
  <c r="C280" i="5"/>
  <c r="O346" i="5"/>
  <c r="O330" i="5" s="1"/>
  <c r="W346" i="5"/>
  <c r="W330" i="5" s="1"/>
  <c r="AC400" i="5"/>
  <c r="Z346" i="5"/>
  <c r="Z330" i="5" s="1"/>
  <c r="Z329" i="5"/>
  <c r="AF203" i="5"/>
  <c r="Z16" i="5"/>
  <c r="Z18" i="5"/>
  <c r="V251" i="5"/>
  <c r="AD305" i="5"/>
  <c r="K235" i="5"/>
  <c r="T346" i="5"/>
  <c r="O373" i="5"/>
  <c r="AG209" i="5"/>
  <c r="R346" i="5"/>
  <c r="R281" i="5"/>
  <c r="Y345" i="5"/>
  <c r="Y329" i="5" s="1"/>
  <c r="AG302" i="5"/>
  <c r="O251" i="5"/>
  <c r="O235" i="5" s="1"/>
  <c r="Y433" i="5"/>
  <c r="Y47" i="5" s="1"/>
  <c r="Y49" i="5" s="1"/>
  <c r="Y51" i="5" s="1"/>
  <c r="AE220" i="5"/>
  <c r="AG220" i="5" s="1"/>
  <c r="AF310" i="5"/>
  <c r="Z278" i="5"/>
  <c r="V346" i="5"/>
  <c r="V330" i="5" s="1"/>
  <c r="H281" i="5"/>
  <c r="R329" i="5"/>
  <c r="P375" i="5"/>
  <c r="H433" i="5"/>
  <c r="H47" i="5" s="1"/>
  <c r="H49" i="5" s="1"/>
  <c r="H51" i="5" s="1"/>
  <c r="R252" i="5"/>
  <c r="R236" i="5" s="1"/>
  <c r="P252" i="5"/>
  <c r="P236" i="5" s="1"/>
  <c r="P235" i="5"/>
  <c r="I250" i="5"/>
  <c r="Y251" i="5"/>
  <c r="Y235" i="5" s="1"/>
  <c r="O234" i="5"/>
  <c r="U253" i="5"/>
  <c r="W433" i="5"/>
  <c r="W47" i="5" s="1"/>
  <c r="W49" i="5" s="1"/>
  <c r="W51" i="5" s="1"/>
  <c r="C252" i="5"/>
  <c r="C236" i="5" s="1"/>
  <c r="AG310" i="5"/>
  <c r="J351" i="5"/>
  <c r="J335" i="5" s="1"/>
  <c r="AF314" i="5"/>
  <c r="H278" i="5"/>
  <c r="C282" i="5"/>
  <c r="G433" i="5"/>
  <c r="G47" i="5" s="1"/>
  <c r="G49" i="5" s="1"/>
  <c r="G51" i="5" s="1"/>
  <c r="C195" i="5"/>
  <c r="C281" i="5"/>
  <c r="C376" i="5"/>
  <c r="E281" i="5"/>
  <c r="E376" i="5"/>
  <c r="L252" i="5"/>
  <c r="N252" i="5"/>
  <c r="T433" i="5"/>
  <c r="T47" i="5" s="1"/>
  <c r="T49" i="5" s="1"/>
  <c r="T51" i="5" s="1"/>
  <c r="J252" i="5"/>
  <c r="J236" i="5" s="1"/>
  <c r="Q433" i="5"/>
  <c r="Q47" i="5" s="1"/>
  <c r="Q49" i="5" s="1"/>
  <c r="Q51" i="5" s="1"/>
  <c r="AD210" i="5"/>
  <c r="N373" i="5"/>
  <c r="E346" i="5"/>
  <c r="E330" i="5" s="1"/>
  <c r="O279" i="5"/>
  <c r="K278" i="5"/>
  <c r="D251" i="5"/>
  <c r="AF392" i="5"/>
  <c r="Y234" i="5"/>
  <c r="AA345" i="5"/>
  <c r="AA329" i="5" s="1"/>
  <c r="AA328" i="5"/>
  <c r="T251" i="5"/>
  <c r="T235" i="5" s="1"/>
  <c r="E329" i="5"/>
  <c r="C373" i="5"/>
  <c r="AF302" i="5"/>
  <c r="I350" i="5"/>
  <c r="I334" i="5" s="1"/>
  <c r="V234" i="5"/>
  <c r="AF313" i="5"/>
  <c r="AE204" i="5"/>
  <c r="AG204" i="5" s="1"/>
  <c r="I233" i="5"/>
  <c r="AG389" i="5"/>
  <c r="D375" i="5"/>
  <c r="Q349" i="5"/>
  <c r="Q333" i="5" s="1"/>
  <c r="T234" i="5"/>
  <c r="M279" i="5"/>
  <c r="M252" i="5"/>
  <c r="M236" i="5" s="1"/>
  <c r="Z374" i="5"/>
  <c r="Z279" i="5"/>
  <c r="AE317" i="5"/>
  <c r="AG317" i="5" s="1"/>
  <c r="X345" i="5"/>
  <c r="AF415" i="5"/>
  <c r="Y328" i="5"/>
  <c r="D234" i="5"/>
  <c r="Z281" i="5"/>
  <c r="Z376" i="5"/>
  <c r="N347" i="5"/>
  <c r="N331" i="5" s="1"/>
  <c r="I433" i="5"/>
  <c r="I47" i="5" s="1"/>
  <c r="I49" i="5" s="1"/>
  <c r="I51" i="5" s="1"/>
  <c r="N330" i="5"/>
  <c r="K433" i="5"/>
  <c r="K47" i="5" s="1"/>
  <c r="K49" i="5" s="1"/>
  <c r="K51" i="5" s="1"/>
  <c r="Y278" i="5"/>
  <c r="U346" i="5"/>
  <c r="U330" i="5" s="1"/>
  <c r="Q332" i="5"/>
  <c r="H347" i="5"/>
  <c r="AD226" i="5"/>
  <c r="AF411" i="5"/>
  <c r="AF393" i="5"/>
  <c r="AF206" i="5"/>
  <c r="AF201" i="5"/>
  <c r="M235" i="5"/>
  <c r="AF317" i="5"/>
  <c r="X328" i="5"/>
  <c r="C346" i="5"/>
  <c r="C330" i="5" s="1"/>
  <c r="Q251" i="5"/>
  <c r="Q235" i="5" s="1"/>
  <c r="AE414" i="5"/>
  <c r="AG414" i="5" s="1"/>
  <c r="L235" i="5"/>
  <c r="F252" i="5"/>
  <c r="M373" i="5"/>
  <c r="V433" i="5"/>
  <c r="V47" i="5" s="1"/>
  <c r="V49" i="5" s="1"/>
  <c r="V51" i="5" s="1"/>
  <c r="F433" i="5"/>
  <c r="F47" i="5" s="1"/>
  <c r="F49" i="5" s="1"/>
  <c r="F51" i="5" s="1"/>
  <c r="N278" i="5"/>
  <c r="W251" i="5"/>
  <c r="W235" i="5" s="1"/>
  <c r="AG205" i="5"/>
  <c r="E373" i="5"/>
  <c r="X433" i="5"/>
  <c r="X47" i="5" s="1"/>
  <c r="X49" i="5" s="1"/>
  <c r="X51" i="5" s="1"/>
  <c r="AE413" i="5"/>
  <c r="AG413" i="5" s="1"/>
  <c r="AG303" i="5"/>
  <c r="Q234" i="5"/>
  <c r="AG393" i="5"/>
  <c r="AE315" i="5"/>
  <c r="AG315" i="5" s="1"/>
  <c r="D374" i="5"/>
  <c r="D279" i="5"/>
  <c r="S252" i="5"/>
  <c r="U433" i="5"/>
  <c r="J235" i="5"/>
  <c r="W279" i="5"/>
  <c r="W374" i="5"/>
  <c r="L278" i="5"/>
  <c r="H280" i="5"/>
  <c r="AE415" i="5"/>
  <c r="AG415" i="5" s="1"/>
  <c r="AF205" i="5"/>
  <c r="V374" i="5"/>
  <c r="E433" i="5"/>
  <c r="E47" i="5" s="1"/>
  <c r="E49" i="5" s="1"/>
  <c r="E51" i="5" s="1"/>
  <c r="X251" i="5"/>
  <c r="X235" i="5" s="1"/>
  <c r="AC210" i="5"/>
  <c r="S235" i="5"/>
  <c r="G348" i="5"/>
  <c r="G332" i="5" s="1"/>
  <c r="G331" i="5"/>
  <c r="F373" i="5"/>
  <c r="P346" i="5"/>
  <c r="S347" i="5"/>
  <c r="U279" i="5"/>
  <c r="X234" i="5"/>
  <c r="E280" i="5"/>
  <c r="E251" i="5"/>
  <c r="D347" i="5"/>
  <c r="AH315" i="17" l="1"/>
  <c r="AH218" i="17"/>
  <c r="R222" i="19"/>
  <c r="AH396" i="17"/>
  <c r="AG207" i="17"/>
  <c r="AI311" i="17"/>
  <c r="AH207" i="17"/>
  <c r="AI396" i="17"/>
  <c r="AI312" i="17"/>
  <c r="AC238" i="18"/>
  <c r="AG300" i="17"/>
  <c r="AH219" i="17"/>
  <c r="AG205" i="17"/>
  <c r="O223" i="19"/>
  <c r="AH412" i="17"/>
  <c r="AI313" i="17"/>
  <c r="AI204" i="17"/>
  <c r="AH398" i="17"/>
  <c r="AI200" i="17"/>
  <c r="AG411" i="17"/>
  <c r="AG410" i="17"/>
  <c r="AI410" i="17" s="1"/>
  <c r="AI202" i="17"/>
  <c r="AI295" i="17"/>
  <c r="AA280" i="17"/>
  <c r="AI223" i="17"/>
  <c r="AI221" i="17"/>
  <c r="AI224" i="17"/>
  <c r="AH214" i="17"/>
  <c r="AH225" i="17" s="1"/>
  <c r="AH221" i="17"/>
  <c r="AG200" i="17"/>
  <c r="AH299" i="17"/>
  <c r="AA373" i="17"/>
  <c r="BG425" i="14"/>
  <c r="T125" i="5"/>
  <c r="BG334" i="14"/>
  <c r="BO289" i="14"/>
  <c r="BG421" i="14"/>
  <c r="AV137" i="5"/>
  <c r="BG428" i="14"/>
  <c r="BG430" i="14"/>
  <c r="BG335" i="14"/>
  <c r="J191" i="5"/>
  <c r="BP274" i="14"/>
  <c r="BG432" i="14"/>
  <c r="BG427" i="14"/>
  <c r="BG433" i="14" s="1"/>
  <c r="BG329" i="14"/>
  <c r="BP289" i="14"/>
  <c r="BG291" i="14"/>
  <c r="BG26" i="14" s="1"/>
  <c r="BG28" i="14" s="1"/>
  <c r="BG30" i="14" s="1"/>
  <c r="J75" i="5"/>
  <c r="BP282" i="14"/>
  <c r="T186" i="5"/>
  <c r="AI218" i="17"/>
  <c r="R59" i="17"/>
  <c r="S60" i="5" s="1"/>
  <c r="S123" i="5" s="1"/>
  <c r="S122" i="17"/>
  <c r="AH200" i="17"/>
  <c r="AE305" i="5"/>
  <c r="I79" i="17"/>
  <c r="AI217" i="17"/>
  <c r="I183" i="17"/>
  <c r="T77" i="5"/>
  <c r="AF226" i="5"/>
  <c r="V84" i="5"/>
  <c r="W222" i="19"/>
  <c r="AB375" i="5"/>
  <c r="J184" i="5"/>
  <c r="AB278" i="5"/>
  <c r="J121" i="5"/>
  <c r="J63" i="5"/>
  <c r="J80" i="5" s="1"/>
  <c r="AI414" i="17"/>
  <c r="S76" i="17"/>
  <c r="AI296" i="17"/>
  <c r="R67" i="17"/>
  <c r="W73" i="5"/>
  <c r="S185" i="17"/>
  <c r="AH293" i="17"/>
  <c r="AH304" i="17" s="1"/>
  <c r="AI206" i="17"/>
  <c r="AF210" i="5"/>
  <c r="AF205" i="17"/>
  <c r="AI205" i="17" s="1"/>
  <c r="U223" i="19"/>
  <c r="AG299" i="17"/>
  <c r="AG316" i="17"/>
  <c r="Z162" i="18"/>
  <c r="AE400" i="5"/>
  <c r="I222" i="19"/>
  <c r="AE226" i="5"/>
  <c r="AH314" i="17"/>
  <c r="AI120" i="17"/>
  <c r="AG317" i="17"/>
  <c r="AH410" i="17"/>
  <c r="AH222" i="17"/>
  <c r="AG398" i="17"/>
  <c r="AI405" i="17"/>
  <c r="AI314" i="17"/>
  <c r="O222" i="19"/>
  <c r="AF411" i="17"/>
  <c r="AA238" i="19"/>
  <c r="AI214" i="17"/>
  <c r="AI225" i="17" s="1"/>
  <c r="AH302" i="17"/>
  <c r="AI208" i="17"/>
  <c r="AF297" i="17"/>
  <c r="AH297" i="17" s="1"/>
  <c r="AG222" i="17"/>
  <c r="AG413" i="17"/>
  <c r="AI413" i="17" s="1"/>
  <c r="AH397" i="17"/>
  <c r="AF305" i="5"/>
  <c r="AH319" i="17"/>
  <c r="AG224" i="17"/>
  <c r="C238" i="19"/>
  <c r="G238" i="18"/>
  <c r="AG203" i="17"/>
  <c r="AI293" i="17"/>
  <c r="AI304" i="17" s="1"/>
  <c r="AI315" i="17"/>
  <c r="AI397" i="17"/>
  <c r="X222" i="19"/>
  <c r="AH409" i="17"/>
  <c r="T79" i="17"/>
  <c r="AG146" i="17"/>
  <c r="AI125" i="17"/>
  <c r="G195" i="5"/>
  <c r="S80" i="17"/>
  <c r="U58" i="5"/>
  <c r="T183" i="17"/>
  <c r="T120" i="17"/>
  <c r="S57" i="17"/>
  <c r="V121" i="5"/>
  <c r="V184" i="5"/>
  <c r="F195" i="5"/>
  <c r="S190" i="17"/>
  <c r="K195" i="5"/>
  <c r="R64" i="17"/>
  <c r="S65" i="5" s="1"/>
  <c r="S191" i="5" s="1"/>
  <c r="AG297" i="17"/>
  <c r="AD320" i="17"/>
  <c r="X161" i="19"/>
  <c r="BN100" i="14"/>
  <c r="H36" i="31"/>
  <c r="H192" i="31" s="1"/>
  <c r="AD415" i="17"/>
  <c r="AF398" i="17"/>
  <c r="D124" i="5"/>
  <c r="AG392" i="17"/>
  <c r="V75" i="5"/>
  <c r="V122" i="5"/>
  <c r="V185" i="5"/>
  <c r="V76" i="5"/>
  <c r="M222" i="19"/>
  <c r="U124" i="17"/>
  <c r="V141" i="5"/>
  <c r="AG416" i="5"/>
  <c r="L192" i="31"/>
  <c r="M199" i="31" s="1"/>
  <c r="AI299" i="17"/>
  <c r="S187" i="5"/>
  <c r="S124" i="5"/>
  <c r="AI391" i="17"/>
  <c r="T190" i="5"/>
  <c r="V125" i="17"/>
  <c r="W142" i="5"/>
  <c r="AH405" i="17"/>
  <c r="V79" i="5"/>
  <c r="V189" i="5"/>
  <c r="V80" i="5"/>
  <c r="F123" i="5"/>
  <c r="BP480" i="14"/>
  <c r="J163" i="18"/>
  <c r="X306" i="18"/>
  <c r="X209" i="18"/>
  <c r="X82" i="18" s="1"/>
  <c r="X98" i="18" s="1"/>
  <c r="AI398" i="17"/>
  <c r="K200" i="31"/>
  <c r="K199" i="31"/>
  <c r="K197" i="31"/>
  <c r="K196" i="31"/>
  <c r="U73" i="5"/>
  <c r="U120" i="5"/>
  <c r="U183" i="5"/>
  <c r="AI394" i="17"/>
  <c r="G141" i="5"/>
  <c r="G125" i="5" s="1"/>
  <c r="F124" i="17"/>
  <c r="F125" i="17"/>
  <c r="F141" i="17"/>
  <c r="T81" i="5"/>
  <c r="AV139" i="5"/>
  <c r="AV138" i="5"/>
  <c r="Y14" i="5"/>
  <c r="BO480" i="14"/>
  <c r="H123" i="5"/>
  <c r="H122" i="5"/>
  <c r="J197" i="31"/>
  <c r="J196" i="31"/>
  <c r="M197" i="31"/>
  <c r="M196" i="31"/>
  <c r="AG204" i="17"/>
  <c r="AE415" i="17"/>
  <c r="W125" i="5"/>
  <c r="V69" i="5"/>
  <c r="K124" i="5"/>
  <c r="D123" i="5"/>
  <c r="AH296" i="17"/>
  <c r="U83" i="5"/>
  <c r="U84" i="5"/>
  <c r="U193" i="5"/>
  <c r="AC223" i="18"/>
  <c r="AI219" i="17"/>
  <c r="I194" i="17"/>
  <c r="U63" i="5"/>
  <c r="T188" i="17"/>
  <c r="S62" i="17"/>
  <c r="S78" i="17" s="1"/>
  <c r="AD399" i="17"/>
  <c r="I192" i="31"/>
  <c r="J199" i="31" s="1"/>
  <c r="S36" i="31"/>
  <c r="AE225" i="17"/>
  <c r="AD209" i="17"/>
  <c r="AH295" i="17"/>
  <c r="AI222" i="17"/>
  <c r="AE15" i="17"/>
  <c r="AK16" i="5" s="1"/>
  <c r="AL16" i="5" s="1"/>
  <c r="AK14" i="5"/>
  <c r="AL14" i="5" s="1"/>
  <c r="AG304" i="5"/>
  <c r="U59" i="5"/>
  <c r="U69" i="5" s="1"/>
  <c r="T121" i="17"/>
  <c r="S58" i="17"/>
  <c r="T184" i="17"/>
  <c r="T75" i="17"/>
  <c r="T74" i="17"/>
  <c r="J82" i="5"/>
  <c r="J192" i="5"/>
  <c r="J195" i="5" s="1"/>
  <c r="G122" i="17"/>
  <c r="X81" i="18"/>
  <c r="X97" i="18" s="1"/>
  <c r="AH204" i="17"/>
  <c r="T142" i="5"/>
  <c r="S142" i="17"/>
  <c r="AG318" i="17"/>
  <c r="J69" i="5"/>
  <c r="AA429" i="5"/>
  <c r="AD304" i="17"/>
  <c r="AI310" i="17"/>
  <c r="U82" i="5"/>
  <c r="U192" i="5"/>
  <c r="AH392" i="17"/>
  <c r="AC223" i="19"/>
  <c r="W195" i="5"/>
  <c r="X126" i="5"/>
  <c r="X125" i="5"/>
  <c r="AF416" i="5"/>
  <c r="AA238" i="18"/>
  <c r="AG395" i="17"/>
  <c r="AB374" i="5"/>
  <c r="AH206" i="17"/>
  <c r="U125" i="5"/>
  <c r="I123" i="17"/>
  <c r="J140" i="5"/>
  <c r="U78" i="19"/>
  <c r="U94" i="19" s="1"/>
  <c r="U110" i="19" s="1"/>
  <c r="AE321" i="5"/>
  <c r="AH224" i="17"/>
  <c r="E123" i="17"/>
  <c r="F140" i="5"/>
  <c r="AH414" i="17"/>
  <c r="AH394" i="17"/>
  <c r="D140" i="5"/>
  <c r="C140" i="17"/>
  <c r="U79" i="19"/>
  <c r="U95" i="19" s="1"/>
  <c r="AG409" i="17"/>
  <c r="AI409" i="17" s="1"/>
  <c r="U124" i="5"/>
  <c r="B238" i="19"/>
  <c r="H222" i="19"/>
  <c r="T78" i="5"/>
  <c r="T188" i="5"/>
  <c r="Z425" i="17"/>
  <c r="Z441" i="17" s="1"/>
  <c r="AH317" i="17"/>
  <c r="G192" i="31"/>
  <c r="S222" i="19"/>
  <c r="Z222" i="19"/>
  <c r="AG319" i="17"/>
  <c r="AI319" i="17" s="1"/>
  <c r="C125" i="5"/>
  <c r="J83" i="5"/>
  <c r="C123" i="17"/>
  <c r="P81" i="19"/>
  <c r="P97" i="19" s="1"/>
  <c r="L83" i="19"/>
  <c r="L99" i="19" s="1"/>
  <c r="K80" i="19"/>
  <c r="K96" i="19" s="1"/>
  <c r="J84" i="19"/>
  <c r="J100" i="19" s="1"/>
  <c r="J116" i="19" s="1"/>
  <c r="T81" i="19"/>
  <c r="T97" i="19" s="1"/>
  <c r="F80" i="19"/>
  <c r="F96" i="19" s="1"/>
  <c r="F223" i="19"/>
  <c r="T79" i="19"/>
  <c r="T95" i="19" s="1"/>
  <c r="AC81" i="19"/>
  <c r="AC97" i="19" s="1"/>
  <c r="X112" i="19"/>
  <c r="X160" i="19"/>
  <c r="P80" i="19"/>
  <c r="P96" i="19" s="1"/>
  <c r="R80" i="19"/>
  <c r="R96" i="19" s="1"/>
  <c r="M113" i="19"/>
  <c r="M161" i="19"/>
  <c r="R94" i="19"/>
  <c r="D80" i="19"/>
  <c r="D223" i="19" s="1"/>
  <c r="J82" i="19"/>
  <c r="J98" i="19" s="1"/>
  <c r="J114" i="19" s="1"/>
  <c r="M94" i="19"/>
  <c r="X223" i="19"/>
  <c r="G208" i="19"/>
  <c r="G305" i="19"/>
  <c r="M224" i="19"/>
  <c r="E78" i="19"/>
  <c r="W178" i="19"/>
  <c r="M180" i="19"/>
  <c r="Z111" i="19"/>
  <c r="Z159" i="19"/>
  <c r="M111" i="19"/>
  <c r="M159" i="19"/>
  <c r="O112" i="19"/>
  <c r="O160" i="19"/>
  <c r="Y111" i="19"/>
  <c r="Y159" i="19"/>
  <c r="H80" i="19"/>
  <c r="H96" i="19" s="1"/>
  <c r="H180" i="19"/>
  <c r="Z110" i="19"/>
  <c r="Z237" i="19" s="1"/>
  <c r="Z158" i="19"/>
  <c r="S112" i="19"/>
  <c r="S160" i="19"/>
  <c r="S94" i="19"/>
  <c r="I111" i="19"/>
  <c r="I159" i="19"/>
  <c r="V82" i="19"/>
  <c r="V98" i="19" s="1"/>
  <c r="C158" i="19"/>
  <c r="C110" i="19"/>
  <c r="C237" i="19" s="1"/>
  <c r="Y208" i="19"/>
  <c r="Y305" i="19"/>
  <c r="E182" i="19"/>
  <c r="W111" i="19"/>
  <c r="W159" i="19"/>
  <c r="O209" i="19"/>
  <c r="O306" i="19"/>
  <c r="AB178" i="19"/>
  <c r="J81" i="19"/>
  <c r="J97" i="19" s="1"/>
  <c r="V179" i="19"/>
  <c r="P179" i="19"/>
  <c r="S223" i="19"/>
  <c r="D208" i="19"/>
  <c r="D305" i="19"/>
  <c r="AA178" i="19"/>
  <c r="Y80" i="19"/>
  <c r="Y96" i="19" s="1"/>
  <c r="O81" i="19"/>
  <c r="O97" i="19" s="1"/>
  <c r="D182" i="19"/>
  <c r="X178" i="19"/>
  <c r="X162" i="19" s="1"/>
  <c r="X94" i="19"/>
  <c r="J80" i="19"/>
  <c r="J96" i="19" s="1"/>
  <c r="X211" i="19"/>
  <c r="X308" i="19"/>
  <c r="X83" i="19"/>
  <c r="X99" i="19" s="1"/>
  <c r="X115" i="19" s="1"/>
  <c r="M308" i="19"/>
  <c r="M211" i="19"/>
  <c r="X111" i="19"/>
  <c r="X159" i="19"/>
  <c r="T178" i="19"/>
  <c r="U112" i="19"/>
  <c r="U160" i="19"/>
  <c r="O94" i="19"/>
  <c r="U209" i="19"/>
  <c r="U306" i="19"/>
  <c r="Z208" i="19"/>
  <c r="Z305" i="19"/>
  <c r="X225" i="19"/>
  <c r="X241" i="19" s="1"/>
  <c r="V210" i="19"/>
  <c r="V307" i="19"/>
  <c r="K208" i="19"/>
  <c r="K305" i="19"/>
  <c r="C81" i="19"/>
  <c r="C224" i="19" s="1"/>
  <c r="Y178" i="19"/>
  <c r="I81" i="19"/>
  <c r="I97" i="19" s="1"/>
  <c r="B158" i="19"/>
  <c r="B110" i="19"/>
  <c r="B237" i="19" s="1"/>
  <c r="V94" i="19"/>
  <c r="O178" i="19"/>
  <c r="U178" i="19"/>
  <c r="M114" i="19"/>
  <c r="M162" i="19"/>
  <c r="H208" i="19"/>
  <c r="H305" i="19"/>
  <c r="P78" i="19"/>
  <c r="P221" i="19" s="1"/>
  <c r="I209" i="19"/>
  <c r="I306" i="19"/>
  <c r="N111" i="19"/>
  <c r="N159" i="19"/>
  <c r="AC111" i="19"/>
  <c r="AC159" i="19"/>
  <c r="V111" i="19"/>
  <c r="V159" i="19"/>
  <c r="B210" i="19"/>
  <c r="B307" i="19"/>
  <c r="Q209" i="19"/>
  <c r="Q306" i="19"/>
  <c r="G94" i="19"/>
  <c r="M112" i="19"/>
  <c r="M160" i="19"/>
  <c r="N222" i="19"/>
  <c r="N209" i="19"/>
  <c r="N306" i="19"/>
  <c r="M225" i="19"/>
  <c r="AB80" i="19"/>
  <c r="AB96" i="19" s="1"/>
  <c r="B82" i="19"/>
  <c r="B225" i="19" s="1"/>
  <c r="AB111" i="19"/>
  <c r="AB159" i="19"/>
  <c r="V221" i="19"/>
  <c r="P209" i="19"/>
  <c r="P306" i="19"/>
  <c r="Q111" i="19"/>
  <c r="Q159" i="19"/>
  <c r="N223" i="19"/>
  <c r="AC222" i="19"/>
  <c r="L78" i="19"/>
  <c r="Z178" i="19"/>
  <c r="V222" i="19"/>
  <c r="Q81" i="19"/>
  <c r="Q97" i="19" s="1"/>
  <c r="M223" i="19"/>
  <c r="N81" i="19"/>
  <c r="N97" i="19" s="1"/>
  <c r="AC178" i="19"/>
  <c r="AC112" i="19"/>
  <c r="AC160" i="19"/>
  <c r="S111" i="19"/>
  <c r="S159" i="19"/>
  <c r="AA209" i="19"/>
  <c r="AA306" i="19"/>
  <c r="AB222" i="19"/>
  <c r="X224" i="19"/>
  <c r="X240" i="19" s="1"/>
  <c r="F208" i="19"/>
  <c r="F305" i="19"/>
  <c r="Q222" i="19"/>
  <c r="B224" i="19"/>
  <c r="B240" i="19" s="1"/>
  <c r="R111" i="19"/>
  <c r="R238" i="19" s="1"/>
  <c r="R159" i="19"/>
  <c r="F78" i="19"/>
  <c r="I180" i="19"/>
  <c r="R208" i="19"/>
  <c r="R305" i="19"/>
  <c r="L180" i="19"/>
  <c r="C209" i="19"/>
  <c r="C306" i="19"/>
  <c r="Z80" i="19"/>
  <c r="Z223" i="19" s="1"/>
  <c r="I94" i="19"/>
  <c r="J212" i="19"/>
  <c r="J309" i="19"/>
  <c r="S209" i="19"/>
  <c r="S306" i="19"/>
  <c r="W94" i="19"/>
  <c r="S81" i="19"/>
  <c r="S97" i="19" s="1"/>
  <c r="W80" i="19"/>
  <c r="W96" i="19" s="1"/>
  <c r="V224" i="19"/>
  <c r="M83" i="19"/>
  <c r="M99" i="19" s="1"/>
  <c r="AC94" i="19"/>
  <c r="V113" i="19"/>
  <c r="V161" i="19"/>
  <c r="L80" i="19"/>
  <c r="L96" i="19" s="1"/>
  <c r="W221" i="19"/>
  <c r="P79" i="19"/>
  <c r="P95" i="19" s="1"/>
  <c r="Q179" i="19"/>
  <c r="T209" i="19"/>
  <c r="T306" i="19"/>
  <c r="N94" i="19"/>
  <c r="V112" i="19"/>
  <c r="V160" i="19"/>
  <c r="N180" i="19"/>
  <c r="Q94" i="19"/>
  <c r="AC209" i="19"/>
  <c r="AC306" i="19"/>
  <c r="L82" i="19"/>
  <c r="L98" i="19" s="1"/>
  <c r="U81" i="19"/>
  <c r="U97" i="19" s="1"/>
  <c r="S181" i="19"/>
  <c r="AA81" i="19"/>
  <c r="AA97" i="19" s="1"/>
  <c r="R178" i="19"/>
  <c r="C112" i="19"/>
  <c r="C160" i="19"/>
  <c r="D110" i="19"/>
  <c r="D237" i="19" s="1"/>
  <c r="D158" i="19"/>
  <c r="N221" i="19"/>
  <c r="D111" i="19"/>
  <c r="D159" i="19"/>
  <c r="V223" i="19"/>
  <c r="G178" i="19"/>
  <c r="I112" i="19"/>
  <c r="I160" i="19"/>
  <c r="J83" i="19"/>
  <c r="J99" i="19" s="1"/>
  <c r="J115" i="19" s="1"/>
  <c r="F178" i="19"/>
  <c r="J78" i="19"/>
  <c r="N112" i="19"/>
  <c r="N160" i="19"/>
  <c r="L79" i="19"/>
  <c r="L95" i="19" s="1"/>
  <c r="W208" i="19"/>
  <c r="W305" i="19"/>
  <c r="L81" i="19"/>
  <c r="L97" i="19" s="1"/>
  <c r="C223" i="19"/>
  <c r="T78" i="19"/>
  <c r="T221" i="19" s="1"/>
  <c r="K178" i="19"/>
  <c r="E79" i="19"/>
  <c r="E95" i="19" s="1"/>
  <c r="D222" i="19"/>
  <c r="K78" i="19"/>
  <c r="K221" i="19" s="1"/>
  <c r="H111" i="19"/>
  <c r="H159" i="19"/>
  <c r="I223" i="19"/>
  <c r="L308" i="19"/>
  <c r="L211" i="19"/>
  <c r="Q112" i="19"/>
  <c r="Q160" i="19"/>
  <c r="B178" i="19"/>
  <c r="Q223" i="19"/>
  <c r="Y222" i="19"/>
  <c r="G80" i="19"/>
  <c r="G96" i="19" s="1"/>
  <c r="F79" i="19"/>
  <c r="F95" i="19" s="1"/>
  <c r="G111" i="19"/>
  <c r="G159" i="19"/>
  <c r="T80" i="19"/>
  <c r="T96" i="19" s="1"/>
  <c r="J178" i="19"/>
  <c r="G222" i="19"/>
  <c r="E209" i="19"/>
  <c r="E306" i="19"/>
  <c r="H94" i="19"/>
  <c r="C178" i="19"/>
  <c r="AA112" i="19"/>
  <c r="AA160" i="19"/>
  <c r="E80" i="19"/>
  <c r="E96" i="19" s="1"/>
  <c r="AA94" i="19"/>
  <c r="K79" i="19"/>
  <c r="K95" i="19" s="1"/>
  <c r="E81" i="19"/>
  <c r="E97" i="19" s="1"/>
  <c r="AB94" i="19"/>
  <c r="AB208" i="19"/>
  <c r="AB305" i="19"/>
  <c r="AA223" i="19"/>
  <c r="AA221" i="19"/>
  <c r="O111" i="19"/>
  <c r="O159" i="19"/>
  <c r="J79" i="19"/>
  <c r="J95" i="19" s="1"/>
  <c r="Y158" i="19"/>
  <c r="Y110" i="19"/>
  <c r="Y237" i="19" s="1"/>
  <c r="B161" i="19"/>
  <c r="N178" i="18"/>
  <c r="Y208" i="18"/>
  <c r="Y305" i="18"/>
  <c r="U180" i="18"/>
  <c r="H110" i="18"/>
  <c r="H237" i="18" s="1"/>
  <c r="H158" i="18"/>
  <c r="AB82" i="18"/>
  <c r="M240" i="18"/>
  <c r="M308" i="18"/>
  <c r="M211" i="18"/>
  <c r="AA223" i="18"/>
  <c r="F179" i="18"/>
  <c r="AC110" i="18"/>
  <c r="AC237" i="18" s="1"/>
  <c r="AC158" i="18"/>
  <c r="Q81" i="18"/>
  <c r="Q97" i="18" s="1"/>
  <c r="T81" i="18"/>
  <c r="T97" i="18" s="1"/>
  <c r="T224" i="18"/>
  <c r="M83" i="18"/>
  <c r="Z238" i="18"/>
  <c r="R178" i="18"/>
  <c r="I212" i="18"/>
  <c r="I309" i="18"/>
  <c r="N210" i="18"/>
  <c r="N307" i="18"/>
  <c r="N161" i="18"/>
  <c r="L111" i="18"/>
  <c r="L159" i="18"/>
  <c r="P208" i="18"/>
  <c r="P305" i="18"/>
  <c r="Q209" i="18"/>
  <c r="Q306" i="18"/>
  <c r="U96" i="18"/>
  <c r="W110" i="18"/>
  <c r="W237" i="18" s="1"/>
  <c r="W158" i="18"/>
  <c r="Z211" i="18"/>
  <c r="Z308" i="18"/>
  <c r="I84" i="18"/>
  <c r="I100" i="18" s="1"/>
  <c r="I116" i="18" s="1"/>
  <c r="D208" i="18"/>
  <c r="D305" i="18"/>
  <c r="Y182" i="18"/>
  <c r="Q112" i="18"/>
  <c r="Q160" i="18"/>
  <c r="T209" i="18"/>
  <c r="T306" i="18"/>
  <c r="M180" i="18"/>
  <c r="AC112" i="18"/>
  <c r="AC160" i="18"/>
  <c r="U223" i="18"/>
  <c r="Z83" i="18"/>
  <c r="O179" i="18"/>
  <c r="C179" i="18"/>
  <c r="D80" i="18"/>
  <c r="D96" i="18" s="1"/>
  <c r="D223" i="18"/>
  <c r="N224" i="18"/>
  <c r="N240" i="18" s="1"/>
  <c r="F95" i="18"/>
  <c r="P80" i="18"/>
  <c r="P96" i="18" s="1"/>
  <c r="W81" i="18"/>
  <c r="W97" i="18" s="1"/>
  <c r="G112" i="18"/>
  <c r="G160" i="18"/>
  <c r="J115" i="18"/>
  <c r="H208" i="18"/>
  <c r="H305" i="18"/>
  <c r="H111" i="18"/>
  <c r="H159" i="18"/>
  <c r="S178" i="18"/>
  <c r="L222" i="18"/>
  <c r="AB210" i="18"/>
  <c r="AB307" i="18"/>
  <c r="T96" i="18"/>
  <c r="U209" i="18"/>
  <c r="U306" i="18"/>
  <c r="H180" i="18"/>
  <c r="J226" i="18"/>
  <c r="L178" i="18"/>
  <c r="H80" i="18"/>
  <c r="H223" i="18" s="1"/>
  <c r="H222" i="18"/>
  <c r="R110" i="18"/>
  <c r="R237" i="18" s="1"/>
  <c r="R158" i="18"/>
  <c r="AB182" i="18"/>
  <c r="B81" i="18"/>
  <c r="B97" i="18" s="1"/>
  <c r="L80" i="18"/>
  <c r="L96" i="18" s="1"/>
  <c r="F222" i="18"/>
  <c r="V96" i="18"/>
  <c r="Q110" i="18"/>
  <c r="Q237" i="18" s="1"/>
  <c r="Q158" i="18"/>
  <c r="O80" i="18"/>
  <c r="O96" i="18" s="1"/>
  <c r="K84" i="18"/>
  <c r="K100" i="18" s="1"/>
  <c r="K116" i="18" s="1"/>
  <c r="U81" i="18"/>
  <c r="U97" i="18" s="1"/>
  <c r="G81" i="18"/>
  <c r="G97" i="18" s="1"/>
  <c r="R112" i="18"/>
  <c r="R160" i="18"/>
  <c r="R209" i="18"/>
  <c r="R306" i="18"/>
  <c r="E96" i="18"/>
  <c r="J309" i="18"/>
  <c r="J212" i="18"/>
  <c r="W160" i="18"/>
  <c r="W112" i="18"/>
  <c r="AA112" i="18"/>
  <c r="AA160" i="18"/>
  <c r="K309" i="18"/>
  <c r="K212" i="18"/>
  <c r="M114" i="18"/>
  <c r="M162" i="18"/>
  <c r="N158" i="18"/>
  <c r="N110" i="18"/>
  <c r="N237" i="18" s="1"/>
  <c r="I99" i="18"/>
  <c r="B96" i="18"/>
  <c r="AA209" i="18"/>
  <c r="AA306" i="18"/>
  <c r="R223" i="18"/>
  <c r="R81" i="18"/>
  <c r="R97" i="18" s="1"/>
  <c r="E223" i="18"/>
  <c r="AC210" i="18"/>
  <c r="AC307" i="18"/>
  <c r="N82" i="18"/>
  <c r="N98" i="18" s="1"/>
  <c r="N114" i="18" s="1"/>
  <c r="K178" i="18"/>
  <c r="E179" i="18"/>
  <c r="AB110" i="18"/>
  <c r="AB237" i="18" s="1"/>
  <c r="AB158" i="18"/>
  <c r="J180" i="18"/>
  <c r="E209" i="18"/>
  <c r="E306" i="18"/>
  <c r="V180" i="18"/>
  <c r="G110" i="18"/>
  <c r="G237" i="18" s="1"/>
  <c r="G158" i="18"/>
  <c r="M225" i="18"/>
  <c r="M241" i="18" s="1"/>
  <c r="P95" i="18"/>
  <c r="AB161" i="18"/>
  <c r="AB113" i="18"/>
  <c r="I226" i="18"/>
  <c r="AA81" i="18"/>
  <c r="AA97" i="18" s="1"/>
  <c r="AC113" i="18"/>
  <c r="AC161" i="18"/>
  <c r="T178" i="18"/>
  <c r="B209" i="18"/>
  <c r="B306" i="18"/>
  <c r="Z179" i="18"/>
  <c r="W223" i="18"/>
  <c r="D95" i="18"/>
  <c r="G223" i="18"/>
  <c r="S208" i="18"/>
  <c r="S305" i="18"/>
  <c r="AA179" i="18"/>
  <c r="P222" i="18"/>
  <c r="K99" i="18"/>
  <c r="AB224" i="18"/>
  <c r="I180" i="18"/>
  <c r="AC224" i="18"/>
  <c r="O222" i="18"/>
  <c r="E81" i="18"/>
  <c r="E97" i="18" s="1"/>
  <c r="W209" i="18"/>
  <c r="W306" i="18"/>
  <c r="O208" i="18"/>
  <c r="O305" i="18"/>
  <c r="S80" i="18"/>
  <c r="S96" i="18" s="1"/>
  <c r="F80" i="18"/>
  <c r="F96" i="18" s="1"/>
  <c r="D179" i="18"/>
  <c r="V209" i="18"/>
  <c r="V306" i="18"/>
  <c r="Q179" i="18"/>
  <c r="Y80" i="18"/>
  <c r="Y96" i="18" s="1"/>
  <c r="L305" i="18"/>
  <c r="L208" i="18"/>
  <c r="Q223" i="18"/>
  <c r="O111" i="18"/>
  <c r="O159" i="18"/>
  <c r="X179" i="18"/>
  <c r="Z225" i="18"/>
  <c r="Z241" i="18" s="1"/>
  <c r="F208" i="18"/>
  <c r="F305" i="18"/>
  <c r="AA110" i="18"/>
  <c r="AA237" i="18" s="1"/>
  <c r="AA158" i="18"/>
  <c r="C95" i="18"/>
  <c r="C80" i="18"/>
  <c r="C96" i="18" s="1"/>
  <c r="C223" i="18"/>
  <c r="V81" i="18"/>
  <c r="V97" i="18" s="1"/>
  <c r="S95" i="18"/>
  <c r="G181" i="18"/>
  <c r="AC82" i="18"/>
  <c r="L110" i="18"/>
  <c r="L237" i="18" s="1"/>
  <c r="L158" i="18"/>
  <c r="Y95" i="18"/>
  <c r="B179" i="18"/>
  <c r="O110" i="18"/>
  <c r="O237" i="18" s="1"/>
  <c r="O158" i="18"/>
  <c r="AC182" i="18"/>
  <c r="G209" i="18"/>
  <c r="G306" i="18"/>
  <c r="P181" i="18"/>
  <c r="C305" i="18"/>
  <c r="C208" i="18"/>
  <c r="J84" i="18"/>
  <c r="B238" i="18"/>
  <c r="X283" i="17"/>
  <c r="X378" i="17"/>
  <c r="L376" i="17"/>
  <c r="L281" i="17"/>
  <c r="V281" i="17"/>
  <c r="V376" i="17"/>
  <c r="Y283" i="17"/>
  <c r="Y378" i="17"/>
  <c r="S376" i="17"/>
  <c r="S281" i="17"/>
  <c r="AH298" i="17"/>
  <c r="K282" i="17"/>
  <c r="K377" i="17"/>
  <c r="Q375" i="17"/>
  <c r="Q280" i="17"/>
  <c r="W282" i="17"/>
  <c r="W377" i="17"/>
  <c r="E377" i="17"/>
  <c r="E282" i="17"/>
  <c r="Q374" i="17"/>
  <c r="Q279" i="17"/>
  <c r="H375" i="17"/>
  <c r="H280" i="17"/>
  <c r="P140" i="17"/>
  <c r="Q141" i="5" s="1"/>
  <c r="B347" i="17"/>
  <c r="B331" i="17" s="1"/>
  <c r="S375" i="17"/>
  <c r="S280" i="17"/>
  <c r="AH391" i="17"/>
  <c r="W126" i="17"/>
  <c r="W142" i="17"/>
  <c r="X143" i="5" s="1"/>
  <c r="X127" i="5" s="1"/>
  <c r="H140" i="17"/>
  <c r="I141" i="5" s="1"/>
  <c r="I125" i="5" s="1"/>
  <c r="AH393" i="17"/>
  <c r="F251" i="17"/>
  <c r="T345" i="17"/>
  <c r="T329" i="17" s="1"/>
  <c r="AF220" i="17"/>
  <c r="AH220" i="17" s="1"/>
  <c r="T252" i="17"/>
  <c r="T236" i="17" s="1"/>
  <c r="AG220" i="17"/>
  <c r="T235" i="17"/>
  <c r="AG408" i="17"/>
  <c r="B330" i="17"/>
  <c r="AI123" i="17"/>
  <c r="X345" i="17"/>
  <c r="AG393" i="17"/>
  <c r="W125" i="17"/>
  <c r="H123" i="17"/>
  <c r="F234" i="17"/>
  <c r="AI128" i="17"/>
  <c r="AF316" i="17"/>
  <c r="AH316" i="17" s="1"/>
  <c r="M252" i="17"/>
  <c r="M236" i="17" s="1"/>
  <c r="F375" i="17"/>
  <c r="F280" i="17"/>
  <c r="M346" i="17"/>
  <c r="M330" i="17" s="1"/>
  <c r="T328" i="17"/>
  <c r="U141" i="17"/>
  <c r="V142" i="5" s="1"/>
  <c r="I346" i="17"/>
  <c r="AI119" i="17"/>
  <c r="Z250" i="17"/>
  <c r="Z251" i="17" s="1"/>
  <c r="Z252" i="17" s="1"/>
  <c r="Z253" i="17" s="1"/>
  <c r="Z254" i="17" s="1"/>
  <c r="Z255" i="17" s="1"/>
  <c r="Z256" i="17" s="1"/>
  <c r="AI298" i="17"/>
  <c r="S251" i="17"/>
  <c r="S235" i="17" s="1"/>
  <c r="U252" i="17"/>
  <c r="U236" i="17" s="1"/>
  <c r="O140" i="17"/>
  <c r="P141" i="5" s="1"/>
  <c r="O347" i="17"/>
  <c r="C250" i="17"/>
  <c r="C234" i="17" s="1"/>
  <c r="AF303" i="17"/>
  <c r="AI303" i="17" s="1"/>
  <c r="I251" i="17"/>
  <c r="B377" i="17"/>
  <c r="B282" i="17"/>
  <c r="AG208" i="17"/>
  <c r="G139" i="17"/>
  <c r="H140" i="5" s="1"/>
  <c r="H124" i="5" s="1"/>
  <c r="U194" i="17"/>
  <c r="Z429" i="17"/>
  <c r="AI203" i="17"/>
  <c r="AF301" i="17"/>
  <c r="AH301" i="17" s="1"/>
  <c r="AG390" i="17"/>
  <c r="H251" i="17"/>
  <c r="H235" i="17" s="1"/>
  <c r="J376" i="17"/>
  <c r="J281" i="17"/>
  <c r="T81" i="17"/>
  <c r="S65" i="17"/>
  <c r="T66" i="5" s="1"/>
  <c r="T191" i="17"/>
  <c r="V251" i="17"/>
  <c r="Z430" i="17"/>
  <c r="C279" i="17"/>
  <c r="C374" i="17"/>
  <c r="AH203" i="17"/>
  <c r="R76" i="17"/>
  <c r="Q60" i="17"/>
  <c r="R61" i="5" s="1"/>
  <c r="R124" i="5" s="1"/>
  <c r="R186" i="17"/>
  <c r="R123" i="17"/>
  <c r="P253" i="17"/>
  <c r="P237" i="17" s="1"/>
  <c r="I234" i="17"/>
  <c r="B252" i="17"/>
  <c r="B236" i="17"/>
  <c r="C347" i="17"/>
  <c r="C331" i="17" s="1"/>
  <c r="AH120" i="17"/>
  <c r="Q347" i="17"/>
  <c r="M235" i="17"/>
  <c r="B376" i="17"/>
  <c r="B281" i="17"/>
  <c r="V346" i="17"/>
  <c r="U348" i="17"/>
  <c r="AE209" i="17"/>
  <c r="AH413" i="17"/>
  <c r="P236" i="17"/>
  <c r="S124" i="17"/>
  <c r="S77" i="17"/>
  <c r="R61" i="17"/>
  <c r="S62" i="5" s="1"/>
  <c r="S187" i="17"/>
  <c r="D253" i="17"/>
  <c r="C330" i="17"/>
  <c r="AH129" i="17"/>
  <c r="T119" i="17"/>
  <c r="T72" i="17"/>
  <c r="S56" i="17"/>
  <c r="T57" i="5" s="1"/>
  <c r="T182" i="17"/>
  <c r="T73" i="17"/>
  <c r="AG412" i="17"/>
  <c r="AI412" i="17" s="1"/>
  <c r="AI122" i="17"/>
  <c r="AI124" i="17"/>
  <c r="AI390" i="17"/>
  <c r="L346" i="17"/>
  <c r="L330" i="17"/>
  <c r="AF395" i="17"/>
  <c r="K346" i="17"/>
  <c r="K330" i="17" s="1"/>
  <c r="D236" i="17"/>
  <c r="W376" i="17"/>
  <c r="W281" i="17"/>
  <c r="AI300" i="17"/>
  <c r="AI126" i="17"/>
  <c r="H234" i="17"/>
  <c r="AA277" i="17"/>
  <c r="I280" i="17"/>
  <c r="I375" i="17"/>
  <c r="AF318" i="17"/>
  <c r="AH318" i="17" s="1"/>
  <c r="H346" i="17"/>
  <c r="E236" i="17"/>
  <c r="E252" i="17"/>
  <c r="Z428" i="17"/>
  <c r="Q140" i="17"/>
  <c r="R141" i="5" s="1"/>
  <c r="W345" i="17"/>
  <c r="W329" i="17" s="1"/>
  <c r="Q250" i="17"/>
  <c r="AD225" i="17"/>
  <c r="B141" i="17"/>
  <c r="C142" i="5" s="1"/>
  <c r="C126" i="5" s="1"/>
  <c r="E140" i="17"/>
  <c r="F141" i="5" s="1"/>
  <c r="N237" i="17"/>
  <c r="N253" i="17"/>
  <c r="R250" i="17"/>
  <c r="AG298" i="17"/>
  <c r="F348" i="17"/>
  <c r="O374" i="17"/>
  <c r="O279" i="17"/>
  <c r="G281" i="17"/>
  <c r="G376" i="17"/>
  <c r="AI393" i="17"/>
  <c r="AH128" i="17"/>
  <c r="O280" i="17"/>
  <c r="O375" i="17"/>
  <c r="T82" i="17"/>
  <c r="S66" i="17"/>
  <c r="T67" i="5" s="1"/>
  <c r="T192" i="17"/>
  <c r="T83" i="17"/>
  <c r="I140" i="17"/>
  <c r="J141" i="5" s="1"/>
  <c r="E348" i="17"/>
  <c r="AH395" i="17"/>
  <c r="U235" i="17"/>
  <c r="L251" i="17"/>
  <c r="C280" i="17"/>
  <c r="C375" i="17"/>
  <c r="AE304" i="17"/>
  <c r="B124" i="17"/>
  <c r="M281" i="17"/>
  <c r="M376" i="17"/>
  <c r="N236" i="17"/>
  <c r="R233" i="17"/>
  <c r="F331" i="17"/>
  <c r="AG303" i="17"/>
  <c r="Z427" i="17"/>
  <c r="T140" i="17"/>
  <c r="U141" i="5" s="1"/>
  <c r="T124" i="17"/>
  <c r="E331" i="17"/>
  <c r="K252" i="17"/>
  <c r="H329" i="17"/>
  <c r="R345" i="17"/>
  <c r="AI395" i="17"/>
  <c r="AE320" i="17"/>
  <c r="AA372" i="17"/>
  <c r="M140" i="17"/>
  <c r="N141" i="5" s="1"/>
  <c r="AH223" i="17"/>
  <c r="G348" i="17"/>
  <c r="AH127" i="17"/>
  <c r="N141" i="17"/>
  <c r="O142" i="5" s="1"/>
  <c r="P347" i="17"/>
  <c r="P331" i="17" s="1"/>
  <c r="W252" i="17"/>
  <c r="W236" i="17" s="1"/>
  <c r="AH123" i="17"/>
  <c r="V329" i="17"/>
  <c r="AA374" i="17"/>
  <c r="R328" i="17"/>
  <c r="L140" i="17"/>
  <c r="M141" i="5" s="1"/>
  <c r="D345" i="17"/>
  <c r="K140" i="17"/>
  <c r="L141" i="5" s="1"/>
  <c r="Z426" i="17"/>
  <c r="J140" i="17"/>
  <c r="K141" i="5" s="1"/>
  <c r="K125" i="5" s="1"/>
  <c r="T281" i="17"/>
  <c r="T376" i="17"/>
  <c r="N347" i="17"/>
  <c r="N331" i="17" s="1"/>
  <c r="R63" i="17"/>
  <c r="S64" i="5" s="1"/>
  <c r="S189" i="17"/>
  <c r="S126" i="17"/>
  <c r="AH208" i="17"/>
  <c r="G252" i="17"/>
  <c r="G236" i="17" s="1"/>
  <c r="AH309" i="17"/>
  <c r="AH126" i="17"/>
  <c r="AI121" i="17"/>
  <c r="AH122" i="17"/>
  <c r="AI127" i="17"/>
  <c r="AH119" i="17"/>
  <c r="AH125" i="17"/>
  <c r="AH124" i="17"/>
  <c r="AH121" i="17"/>
  <c r="AI129" i="17"/>
  <c r="J347" i="17"/>
  <c r="J331" i="17" s="1"/>
  <c r="Y253" i="17"/>
  <c r="X253" i="17"/>
  <c r="V142" i="17"/>
  <c r="W143" i="5" s="1"/>
  <c r="S330" i="17"/>
  <c r="S346" i="17"/>
  <c r="AH408" i="17"/>
  <c r="Q59" i="17"/>
  <c r="R60" i="5" s="1"/>
  <c r="R122" i="17"/>
  <c r="R185" i="17"/>
  <c r="Q330" i="17"/>
  <c r="D328" i="17"/>
  <c r="Y345" i="17"/>
  <c r="Y329" i="17" s="1"/>
  <c r="J123" i="17"/>
  <c r="D140" i="17"/>
  <c r="E141" i="5" s="1"/>
  <c r="E125" i="5" s="1"/>
  <c r="AA279" i="17"/>
  <c r="R141" i="17"/>
  <c r="S142" i="5" s="1"/>
  <c r="K281" i="17"/>
  <c r="K376" i="17"/>
  <c r="T123" i="17"/>
  <c r="G235" i="17"/>
  <c r="AI309" i="17"/>
  <c r="J251" i="17"/>
  <c r="J235" i="17" s="1"/>
  <c r="P330" i="17"/>
  <c r="O250" i="17"/>
  <c r="BP385" i="14"/>
  <c r="BP315" i="14"/>
  <c r="BO415" i="14"/>
  <c r="BP431" i="14"/>
  <c r="BM338" i="14"/>
  <c r="BO279" i="14"/>
  <c r="BO281" i="14"/>
  <c r="BO280" i="14"/>
  <c r="BP287" i="14"/>
  <c r="BP413" i="14" s="1"/>
  <c r="BP281" i="14"/>
  <c r="BO287" i="14"/>
  <c r="BO413" i="14" s="1"/>
  <c r="BP288" i="14"/>
  <c r="BP414" i="14" s="1"/>
  <c r="BO288" i="14"/>
  <c r="BO319" i="14" s="1"/>
  <c r="BO284" i="14"/>
  <c r="BO410" i="14" s="1"/>
  <c r="BP280" i="14"/>
  <c r="BP284" i="14"/>
  <c r="BP410" i="14" s="1"/>
  <c r="BP283" i="14"/>
  <c r="BP409" i="14" s="1"/>
  <c r="BO285" i="14"/>
  <c r="BO411" i="14" s="1"/>
  <c r="BP285" i="14"/>
  <c r="BP316" i="14" s="1"/>
  <c r="BO283" i="14"/>
  <c r="BO409" i="14" s="1"/>
  <c r="BP286" i="14"/>
  <c r="BP412" i="14" s="1"/>
  <c r="BO286" i="14"/>
  <c r="BO412" i="14" s="1"/>
  <c r="BP279" i="14"/>
  <c r="BP405" i="14" s="1"/>
  <c r="R40" i="14"/>
  <c r="S32" i="14"/>
  <c r="S35" i="14" s="1"/>
  <c r="S39" i="14" s="1"/>
  <c r="BN66" i="14"/>
  <c r="R19" i="14"/>
  <c r="S9" i="14"/>
  <c r="S12" i="14" s="1"/>
  <c r="S18" i="14" s="1"/>
  <c r="BP424" i="14"/>
  <c r="BM433" i="14"/>
  <c r="BN64" i="14"/>
  <c r="BN61" i="14"/>
  <c r="BP337" i="14"/>
  <c r="BO337" i="14"/>
  <c r="BN164" i="14"/>
  <c r="BN15" i="14"/>
  <c r="BN65" i="14"/>
  <c r="BN223" i="14"/>
  <c r="BP432" i="14"/>
  <c r="BO12" i="14"/>
  <c r="BO17" i="14" s="1"/>
  <c r="BO101" i="14"/>
  <c r="BO336" i="14"/>
  <c r="BO320" i="14" s="1"/>
  <c r="BN62" i="14"/>
  <c r="BN67" i="14"/>
  <c r="BN209" i="14"/>
  <c r="BG338" i="14"/>
  <c r="BN63" i="14"/>
  <c r="BP329" i="14"/>
  <c r="BO329" i="14"/>
  <c r="R50" i="14"/>
  <c r="S42" i="14"/>
  <c r="S45" i="14" s="1"/>
  <c r="S49" i="14" s="1"/>
  <c r="BO385" i="14"/>
  <c r="BP101" i="14"/>
  <c r="BP12" i="14"/>
  <c r="BP17" i="14" s="1"/>
  <c r="C378" i="5"/>
  <c r="C283" i="5"/>
  <c r="H282" i="5"/>
  <c r="H377" i="5"/>
  <c r="J378" i="5"/>
  <c r="J283" i="5"/>
  <c r="O282" i="5"/>
  <c r="O377" i="5"/>
  <c r="Y377" i="5"/>
  <c r="Y282" i="5"/>
  <c r="Q377" i="5"/>
  <c r="Q282" i="5"/>
  <c r="M378" i="5"/>
  <c r="M283" i="5"/>
  <c r="P283" i="5"/>
  <c r="P378" i="5"/>
  <c r="R378" i="5"/>
  <c r="R283" i="5"/>
  <c r="T377" i="5"/>
  <c r="T282" i="5"/>
  <c r="X377" i="5"/>
  <c r="X282" i="5"/>
  <c r="G377" i="5"/>
  <c r="G282" i="5"/>
  <c r="H348" i="5"/>
  <c r="L346" i="5"/>
  <c r="L330" i="5" s="1"/>
  <c r="Z253" i="5"/>
  <c r="Z237" i="5" s="1"/>
  <c r="AA430" i="5"/>
  <c r="K253" i="5"/>
  <c r="N253" i="5"/>
  <c r="N237" i="5" s="1"/>
  <c r="Y281" i="5"/>
  <c r="Y376" i="5"/>
  <c r="AB279" i="5"/>
  <c r="D348" i="5"/>
  <c r="D331" i="5"/>
  <c r="G349" i="5"/>
  <c r="U47" i="5"/>
  <c r="U49" i="5" s="1"/>
  <c r="U51" i="5" s="1"/>
  <c r="AA428" i="5"/>
  <c r="AA427" i="5"/>
  <c r="D281" i="5"/>
  <c r="D376" i="5"/>
  <c r="E252" i="5"/>
  <c r="AG321" i="5"/>
  <c r="K347" i="5"/>
  <c r="K331" i="5" s="1"/>
  <c r="X346" i="5"/>
  <c r="X330" i="5" s="1"/>
  <c r="L329" i="5"/>
  <c r="N236" i="5"/>
  <c r="AA431" i="5"/>
  <c r="L253" i="5"/>
  <c r="L237" i="5" s="1"/>
  <c r="U254" i="5"/>
  <c r="U238" i="5" s="1"/>
  <c r="O252" i="5"/>
  <c r="I375" i="5"/>
  <c r="I280" i="5"/>
  <c r="AE210" i="5"/>
  <c r="L236" i="5"/>
  <c r="U237" i="5"/>
  <c r="K236" i="5"/>
  <c r="E235" i="5"/>
  <c r="R347" i="5"/>
  <c r="R331" i="5" s="1"/>
  <c r="AA426" i="5"/>
  <c r="K282" i="5"/>
  <c r="K377" i="5"/>
  <c r="Z236" i="5"/>
  <c r="V252" i="5"/>
  <c r="F253" i="5"/>
  <c r="F237" i="5" s="1"/>
  <c r="X329" i="5"/>
  <c r="J253" i="5"/>
  <c r="J237" i="5" s="1"/>
  <c r="M347" i="5"/>
  <c r="M331" i="5" s="1"/>
  <c r="F236" i="5"/>
  <c r="I351" i="5"/>
  <c r="I335" i="5"/>
  <c r="V347" i="5"/>
  <c r="O376" i="5"/>
  <c r="O281" i="5"/>
  <c r="P331" i="5"/>
  <c r="P347" i="5"/>
  <c r="W252" i="5"/>
  <c r="F346" i="5"/>
  <c r="F330" i="5" s="1"/>
  <c r="J352" i="5"/>
  <c r="J337" i="5" s="1"/>
  <c r="J336" i="5"/>
  <c r="S253" i="5"/>
  <c r="AA346" i="5"/>
  <c r="AA347" i="5" s="1"/>
  <c r="AA348" i="5" s="1"/>
  <c r="AA349" i="5" s="1"/>
  <c r="AA350" i="5" s="1"/>
  <c r="AA351" i="5" s="1"/>
  <c r="AA352" i="5" s="1"/>
  <c r="L377" i="5"/>
  <c r="L282" i="5"/>
  <c r="Z347" i="5"/>
  <c r="S348" i="5"/>
  <c r="S332" i="5" s="1"/>
  <c r="Y252" i="5"/>
  <c r="AE416" i="5"/>
  <c r="P330" i="5"/>
  <c r="W282" i="5"/>
  <c r="W377" i="5"/>
  <c r="C347" i="5"/>
  <c r="C331" i="5" s="1"/>
  <c r="I251" i="5"/>
  <c r="I235" i="5" s="1"/>
  <c r="AF321" i="5"/>
  <c r="F329" i="5"/>
  <c r="M377" i="5"/>
  <c r="M282" i="5"/>
  <c r="Q350" i="5"/>
  <c r="S377" i="5"/>
  <c r="S282" i="5"/>
  <c r="Q376" i="5"/>
  <c r="Q281" i="5"/>
  <c r="R330" i="5"/>
  <c r="D252" i="5"/>
  <c r="S331" i="5"/>
  <c r="Q252" i="5"/>
  <c r="Q236" i="5" s="1"/>
  <c r="D235" i="5"/>
  <c r="I234" i="5"/>
  <c r="O347" i="5"/>
  <c r="O331" i="5" s="1"/>
  <c r="T252" i="5"/>
  <c r="J377" i="5"/>
  <c r="J282" i="5"/>
  <c r="S236" i="5"/>
  <c r="C253" i="5"/>
  <c r="C237" i="5" s="1"/>
  <c r="Y346" i="5"/>
  <c r="X281" i="5"/>
  <c r="X376" i="5"/>
  <c r="H331" i="5"/>
  <c r="M253" i="5"/>
  <c r="M237" i="5" s="1"/>
  <c r="W347" i="5"/>
  <c r="W331" i="5" s="1"/>
  <c r="N348" i="5"/>
  <c r="N332" i="5" s="1"/>
  <c r="T347" i="5"/>
  <c r="P253" i="5"/>
  <c r="P237" i="5" s="1"/>
  <c r="R253" i="5"/>
  <c r="AG400" i="5"/>
  <c r="V235" i="5"/>
  <c r="X252" i="5"/>
  <c r="X236" i="5" s="1"/>
  <c r="K330" i="5"/>
  <c r="V376" i="5"/>
  <c r="V281" i="5"/>
  <c r="H252" i="5"/>
  <c r="U347" i="5"/>
  <c r="U331" i="5"/>
  <c r="T281" i="5"/>
  <c r="T376" i="5"/>
  <c r="E347" i="5"/>
  <c r="E331" i="5" s="1"/>
  <c r="P282" i="5"/>
  <c r="P377" i="5"/>
  <c r="T330" i="5"/>
  <c r="G252" i="5"/>
  <c r="G236" i="5" s="1"/>
  <c r="O239" i="19" l="1"/>
  <c r="AI411" i="17"/>
  <c r="I238" i="19"/>
  <c r="O238" i="18"/>
  <c r="I224" i="19"/>
  <c r="W238" i="19"/>
  <c r="V225" i="19"/>
  <c r="M240" i="19"/>
  <c r="V239" i="19"/>
  <c r="CM153" i="14"/>
  <c r="CM152" i="14"/>
  <c r="CM154" i="14"/>
  <c r="X238" i="19"/>
  <c r="BN224" i="14"/>
  <c r="S77" i="5"/>
  <c r="BP314" i="14"/>
  <c r="BP415" i="14"/>
  <c r="BP408" i="14"/>
  <c r="BP313" i="14"/>
  <c r="S186" i="5"/>
  <c r="BO317" i="14"/>
  <c r="BP411" i="14"/>
  <c r="W127" i="5"/>
  <c r="BO318" i="14"/>
  <c r="N36" i="31"/>
  <c r="N192" i="31" s="1"/>
  <c r="N197" i="31" s="1"/>
  <c r="BQ100" i="14"/>
  <c r="AG320" i="17"/>
  <c r="T223" i="19"/>
  <c r="U158" i="19"/>
  <c r="M239" i="19"/>
  <c r="J338" i="5"/>
  <c r="J37" i="5" s="1"/>
  <c r="J39" i="5" s="1"/>
  <c r="J41" i="5" s="1"/>
  <c r="Q67" i="17"/>
  <c r="R193" i="17"/>
  <c r="S68" i="5"/>
  <c r="S194" i="5" s="1"/>
  <c r="R190" i="17"/>
  <c r="U239" i="19"/>
  <c r="J189" i="5"/>
  <c r="AH205" i="17"/>
  <c r="J79" i="5"/>
  <c r="AH135" i="17"/>
  <c r="AH136" i="17" s="1"/>
  <c r="AH137" i="17" s="1"/>
  <c r="AH138" i="17" s="1"/>
  <c r="AH139" i="17" s="1"/>
  <c r="AH140" i="17" s="1"/>
  <c r="AH141" i="17" s="1"/>
  <c r="AH142" i="17" s="1"/>
  <c r="AH143" i="17" s="1"/>
  <c r="AH144" i="17" s="1"/>
  <c r="AH145" i="17" s="1"/>
  <c r="V240" i="19"/>
  <c r="G224" i="18"/>
  <c r="AH411" i="17"/>
  <c r="AH415" i="17" s="1"/>
  <c r="J222" i="19"/>
  <c r="Z238" i="19"/>
  <c r="AI220" i="17"/>
  <c r="O238" i="19"/>
  <c r="AB240" i="18"/>
  <c r="M241" i="19"/>
  <c r="AI301" i="17"/>
  <c r="AI317" i="17"/>
  <c r="AA239" i="19"/>
  <c r="S238" i="19"/>
  <c r="I239" i="19"/>
  <c r="P223" i="19"/>
  <c r="AI297" i="17"/>
  <c r="W239" i="18"/>
  <c r="H238" i="19"/>
  <c r="AC239" i="18"/>
  <c r="N225" i="18"/>
  <c r="N241" i="18" s="1"/>
  <c r="X225" i="18"/>
  <c r="AF415" i="17"/>
  <c r="R36" i="31"/>
  <c r="Q64" i="17"/>
  <c r="R65" i="5" s="1"/>
  <c r="R191" i="5" s="1"/>
  <c r="BN210" i="14"/>
  <c r="T58" i="5"/>
  <c r="T74" i="5" s="1"/>
  <c r="S120" i="17"/>
  <c r="S183" i="17"/>
  <c r="R57" i="17"/>
  <c r="BN116" i="14"/>
  <c r="U184" i="5"/>
  <c r="U121" i="5"/>
  <c r="U74" i="5"/>
  <c r="BN68" i="14"/>
  <c r="V195" i="5"/>
  <c r="BN225" i="14"/>
  <c r="M200" i="31"/>
  <c r="BN221" i="14"/>
  <c r="M238" i="19"/>
  <c r="U221" i="19"/>
  <c r="U237" i="19" s="1"/>
  <c r="E224" i="18"/>
  <c r="AE208" i="18" s="1"/>
  <c r="S190" i="5"/>
  <c r="S81" i="5"/>
  <c r="S79" i="17"/>
  <c r="T82" i="5"/>
  <c r="T192" i="5"/>
  <c r="R239" i="18"/>
  <c r="H197" i="31"/>
  <c r="H200" i="31"/>
  <c r="H199" i="31"/>
  <c r="H196" i="31"/>
  <c r="T59" i="5"/>
  <c r="S75" i="17"/>
  <c r="S74" i="17"/>
  <c r="S121" i="17"/>
  <c r="S184" i="17"/>
  <c r="R58" i="17"/>
  <c r="AA224" i="18"/>
  <c r="U75" i="5"/>
  <c r="U185" i="5"/>
  <c r="U76" i="5"/>
  <c r="U122" i="5"/>
  <c r="AG415" i="17"/>
  <c r="AC240" i="18"/>
  <c r="Y16" i="5"/>
  <c r="Y18" i="5"/>
  <c r="I199" i="31"/>
  <c r="I200" i="31"/>
  <c r="I197" i="31"/>
  <c r="I196" i="31"/>
  <c r="U222" i="19"/>
  <c r="E124" i="17"/>
  <c r="D141" i="5"/>
  <c r="C124" i="17"/>
  <c r="C141" i="17"/>
  <c r="T143" i="5"/>
  <c r="T127" i="5" s="1"/>
  <c r="S143" i="17"/>
  <c r="S127" i="17"/>
  <c r="P223" i="18"/>
  <c r="U79" i="5"/>
  <c r="U189" i="5"/>
  <c r="U80" i="5"/>
  <c r="BP317" i="14"/>
  <c r="J124" i="17"/>
  <c r="AF399" i="17"/>
  <c r="N224" i="19"/>
  <c r="G142" i="5"/>
  <c r="F142" i="17"/>
  <c r="X307" i="18"/>
  <c r="X210" i="18"/>
  <c r="X83" i="18" s="1"/>
  <c r="X99" i="18" s="1"/>
  <c r="X115" i="18" s="1"/>
  <c r="T63" i="5"/>
  <c r="S188" i="17"/>
  <c r="R62" i="17"/>
  <c r="R79" i="17" s="1"/>
  <c r="AC239" i="19"/>
  <c r="U224" i="18"/>
  <c r="S78" i="5"/>
  <c r="S188" i="5"/>
  <c r="S125" i="5"/>
  <c r="S125" i="17"/>
  <c r="BO314" i="14"/>
  <c r="T120" i="5"/>
  <c r="T183" i="5"/>
  <c r="BO316" i="14"/>
  <c r="Z431" i="17"/>
  <c r="U125" i="17"/>
  <c r="E222" i="19"/>
  <c r="L223" i="19"/>
  <c r="Q224" i="19"/>
  <c r="J224" i="19"/>
  <c r="L200" i="31"/>
  <c r="L199" i="31"/>
  <c r="L197" i="31"/>
  <c r="L196" i="31"/>
  <c r="AA224" i="19"/>
  <c r="J125" i="5"/>
  <c r="J124" i="5"/>
  <c r="S239" i="19"/>
  <c r="G238" i="19"/>
  <c r="F125" i="5"/>
  <c r="X113" i="18"/>
  <c r="X161" i="18"/>
  <c r="G126" i="5"/>
  <c r="R186" i="5"/>
  <c r="R123" i="5"/>
  <c r="I164" i="18"/>
  <c r="U111" i="19"/>
  <c r="U159" i="19"/>
  <c r="R77" i="5"/>
  <c r="R187" i="5"/>
  <c r="X224" i="18"/>
  <c r="W126" i="5"/>
  <c r="V126" i="5"/>
  <c r="V125" i="5"/>
  <c r="J200" i="31"/>
  <c r="J227" i="19"/>
  <c r="J243" i="19" s="1"/>
  <c r="T83" i="5"/>
  <c r="T193" i="5"/>
  <c r="T84" i="5"/>
  <c r="AI318" i="17"/>
  <c r="R80" i="17"/>
  <c r="G199" i="31"/>
  <c r="G197" i="31"/>
  <c r="G200" i="31"/>
  <c r="G196" i="31"/>
  <c r="F124" i="5"/>
  <c r="B83" i="19"/>
  <c r="B99" i="19" s="1"/>
  <c r="B115" i="19" s="1"/>
  <c r="P82" i="19"/>
  <c r="P98" i="19" s="1"/>
  <c r="T179" i="19"/>
  <c r="L111" i="19"/>
  <c r="L159" i="19"/>
  <c r="AB81" i="19"/>
  <c r="L222" i="19"/>
  <c r="W223" i="19"/>
  <c r="W239" i="19" s="1"/>
  <c r="R81" i="19"/>
  <c r="Y112" i="19"/>
  <c r="Y160" i="19"/>
  <c r="H223" i="19"/>
  <c r="I181" i="19"/>
  <c r="N113" i="19"/>
  <c r="N161" i="19"/>
  <c r="B98" i="19"/>
  <c r="I113" i="19"/>
  <c r="I161" i="19"/>
  <c r="Y223" i="19"/>
  <c r="E183" i="19"/>
  <c r="F112" i="19"/>
  <c r="F239" i="19" s="1"/>
  <c r="F160" i="19"/>
  <c r="D183" i="19"/>
  <c r="N110" i="19"/>
  <c r="N237" i="19" s="1"/>
  <c r="N158" i="19"/>
  <c r="AA179" i="19"/>
  <c r="T113" i="19"/>
  <c r="T161" i="19"/>
  <c r="AB179" i="19"/>
  <c r="P210" i="19"/>
  <c r="P307" i="19"/>
  <c r="H181" i="19"/>
  <c r="J163" i="19"/>
  <c r="J179" i="19"/>
  <c r="Y179" i="19"/>
  <c r="J162" i="19"/>
  <c r="R179" i="19"/>
  <c r="T224" i="19"/>
  <c r="AC113" i="19"/>
  <c r="AC161" i="19"/>
  <c r="C82" i="19"/>
  <c r="C98" i="19" s="1"/>
  <c r="T111" i="19"/>
  <c r="T159" i="19"/>
  <c r="AC179" i="19"/>
  <c r="T210" i="19"/>
  <c r="T307" i="19"/>
  <c r="F94" i="19"/>
  <c r="W209" i="19"/>
  <c r="W306" i="19"/>
  <c r="H110" i="19"/>
  <c r="H237" i="19" s="1"/>
  <c r="H158" i="19"/>
  <c r="AB209" i="19"/>
  <c r="AB306" i="19"/>
  <c r="Y209" i="19"/>
  <c r="Y306" i="19"/>
  <c r="I210" i="19"/>
  <c r="I307" i="19"/>
  <c r="E224" i="19"/>
  <c r="T112" i="19"/>
  <c r="T160" i="19"/>
  <c r="D238" i="19"/>
  <c r="J94" i="19"/>
  <c r="AA113" i="19"/>
  <c r="AA161" i="19"/>
  <c r="T82" i="19"/>
  <c r="T98" i="19" s="1"/>
  <c r="S224" i="19"/>
  <c r="F221" i="19"/>
  <c r="Q113" i="19"/>
  <c r="Q161" i="19"/>
  <c r="I82" i="19"/>
  <c r="I98" i="19" s="1"/>
  <c r="X226" i="19"/>
  <c r="X242" i="19" s="1"/>
  <c r="D96" i="19"/>
  <c r="AC224" i="19"/>
  <c r="M226" i="19"/>
  <c r="T222" i="19"/>
  <c r="S113" i="19"/>
  <c r="S161" i="19"/>
  <c r="O110" i="19"/>
  <c r="O237" i="19" s="1"/>
  <c r="O158" i="19"/>
  <c r="C210" i="19"/>
  <c r="C307" i="19"/>
  <c r="K94" i="19"/>
  <c r="M309" i="19"/>
  <c r="M212" i="19"/>
  <c r="Y81" i="19"/>
  <c r="Y97" i="19" s="1"/>
  <c r="X212" i="19"/>
  <c r="X309" i="19"/>
  <c r="P111" i="19"/>
  <c r="P159" i="19"/>
  <c r="D81" i="19"/>
  <c r="D97" i="19" s="1"/>
  <c r="V110" i="19"/>
  <c r="V237" i="19" s="1"/>
  <c r="V158" i="19"/>
  <c r="W112" i="19"/>
  <c r="W160" i="19"/>
  <c r="V238" i="19"/>
  <c r="E111" i="19"/>
  <c r="E159" i="19"/>
  <c r="N82" i="19"/>
  <c r="N225" i="19" s="1"/>
  <c r="N238" i="19"/>
  <c r="F222" i="19"/>
  <c r="U113" i="19"/>
  <c r="U161" i="19"/>
  <c r="F209" i="19"/>
  <c r="F306" i="19"/>
  <c r="H81" i="19"/>
  <c r="H224" i="19" s="1"/>
  <c r="J223" i="19"/>
  <c r="W81" i="19"/>
  <c r="W97" i="19" s="1"/>
  <c r="W224" i="19"/>
  <c r="L181" i="19"/>
  <c r="O82" i="19"/>
  <c r="O225" i="19" s="1"/>
  <c r="E82" i="19"/>
  <c r="E98" i="19" s="1"/>
  <c r="Q180" i="19"/>
  <c r="K306" i="19"/>
  <c r="K209" i="19"/>
  <c r="R110" i="19"/>
  <c r="R237" i="19" s="1"/>
  <c r="R158" i="19"/>
  <c r="K222" i="19"/>
  <c r="S182" i="19"/>
  <c r="S210" i="19"/>
  <c r="S307" i="19"/>
  <c r="P94" i="19"/>
  <c r="K179" i="19"/>
  <c r="P222" i="19"/>
  <c r="L94" i="19"/>
  <c r="J112" i="19"/>
  <c r="J160" i="19"/>
  <c r="K223" i="19"/>
  <c r="AA110" i="19"/>
  <c r="AA237" i="19" s="1"/>
  <c r="AA158" i="19"/>
  <c r="G112" i="19"/>
  <c r="G160" i="19"/>
  <c r="J226" i="19"/>
  <c r="J242" i="19" s="1"/>
  <c r="U224" i="19"/>
  <c r="J213" i="19"/>
  <c r="J310" i="19"/>
  <c r="F81" i="19"/>
  <c r="F97" i="19" s="1"/>
  <c r="L221" i="19"/>
  <c r="P180" i="19"/>
  <c r="W179" i="19"/>
  <c r="R112" i="19"/>
  <c r="R160" i="19"/>
  <c r="L115" i="19"/>
  <c r="L163" i="19"/>
  <c r="L113" i="19"/>
  <c r="L161" i="19"/>
  <c r="Q110" i="19"/>
  <c r="Q237" i="19" s="1"/>
  <c r="Q158" i="19"/>
  <c r="B211" i="19"/>
  <c r="B308" i="19"/>
  <c r="G209" i="19"/>
  <c r="G306" i="19"/>
  <c r="N181" i="19"/>
  <c r="O113" i="19"/>
  <c r="O161" i="19"/>
  <c r="L309" i="19"/>
  <c r="L212" i="19"/>
  <c r="X239" i="19"/>
  <c r="R209" i="19"/>
  <c r="R306" i="19"/>
  <c r="AB112" i="19"/>
  <c r="AB160" i="19"/>
  <c r="N210" i="19"/>
  <c r="N307" i="19"/>
  <c r="K112" i="19"/>
  <c r="K160" i="19"/>
  <c r="F111" i="19"/>
  <c r="F159" i="19"/>
  <c r="F179" i="19"/>
  <c r="Q238" i="19"/>
  <c r="V83" i="19"/>
  <c r="M181" i="19"/>
  <c r="E112" i="19"/>
  <c r="E160" i="19"/>
  <c r="G223" i="19"/>
  <c r="G239" i="19" s="1"/>
  <c r="L114" i="19"/>
  <c r="L162" i="19"/>
  <c r="L112" i="19"/>
  <c r="L160" i="19"/>
  <c r="J85" i="19"/>
  <c r="J101" i="19" s="1"/>
  <c r="J117" i="19" s="1"/>
  <c r="AC238" i="19"/>
  <c r="Z209" i="19"/>
  <c r="Z306" i="19"/>
  <c r="X110" i="19"/>
  <c r="X237" i="19" s="1"/>
  <c r="X158" i="19"/>
  <c r="S110" i="19"/>
  <c r="S237" i="19" s="1"/>
  <c r="S158" i="19"/>
  <c r="R223" i="19"/>
  <c r="L226" i="19"/>
  <c r="Q82" i="19"/>
  <c r="Q225" i="19" s="1"/>
  <c r="L224" i="19"/>
  <c r="M115" i="19"/>
  <c r="M163" i="19"/>
  <c r="G81" i="19"/>
  <c r="G97" i="19" s="1"/>
  <c r="H112" i="19"/>
  <c r="H160" i="19"/>
  <c r="J225" i="19"/>
  <c r="J241" i="19" s="1"/>
  <c r="AB223" i="19"/>
  <c r="K111" i="19"/>
  <c r="K159" i="19"/>
  <c r="J221" i="19"/>
  <c r="K81" i="19"/>
  <c r="K97" i="19" s="1"/>
  <c r="V211" i="19"/>
  <c r="V308" i="19"/>
  <c r="S82" i="19"/>
  <c r="S98" i="19" s="1"/>
  <c r="H209" i="19"/>
  <c r="H306" i="19"/>
  <c r="V114" i="19"/>
  <c r="V241" i="19" s="1"/>
  <c r="V162" i="19"/>
  <c r="E223" i="19"/>
  <c r="Y238" i="19"/>
  <c r="T94" i="19"/>
  <c r="L225" i="19"/>
  <c r="I110" i="19"/>
  <c r="I237" i="19" s="1"/>
  <c r="I158" i="19"/>
  <c r="AB238" i="19"/>
  <c r="N239" i="19"/>
  <c r="U179" i="19"/>
  <c r="Z81" i="19"/>
  <c r="Z97" i="19" s="1"/>
  <c r="X179" i="19"/>
  <c r="V180" i="19"/>
  <c r="P112" i="19"/>
  <c r="P160" i="19"/>
  <c r="P224" i="19"/>
  <c r="P113" i="19"/>
  <c r="P161" i="19"/>
  <c r="C179" i="19"/>
  <c r="L84" i="19"/>
  <c r="L100" i="19" s="1"/>
  <c r="O210" i="19"/>
  <c r="O307" i="19"/>
  <c r="E210" i="19"/>
  <c r="E307" i="19"/>
  <c r="O224" i="19"/>
  <c r="M158" i="19"/>
  <c r="M110" i="19"/>
  <c r="M237" i="19" s="1"/>
  <c r="AB110" i="19"/>
  <c r="AB237" i="19" s="1"/>
  <c r="AB158" i="19"/>
  <c r="M84" i="19"/>
  <c r="M100" i="19" s="1"/>
  <c r="E113" i="19"/>
  <c r="E161" i="19"/>
  <c r="C97" i="19"/>
  <c r="W110" i="19"/>
  <c r="W237" i="19" s="1"/>
  <c r="W158" i="19"/>
  <c r="Z179" i="19"/>
  <c r="X84" i="19"/>
  <c r="X100" i="19" s="1"/>
  <c r="X116" i="19" s="1"/>
  <c r="D209" i="19"/>
  <c r="D306" i="19"/>
  <c r="Q239" i="19"/>
  <c r="AC210" i="19"/>
  <c r="AC307" i="19"/>
  <c r="AA210" i="19"/>
  <c r="AA307" i="19"/>
  <c r="G110" i="19"/>
  <c r="G237" i="19" s="1"/>
  <c r="G158" i="19"/>
  <c r="U210" i="19"/>
  <c r="U307" i="19"/>
  <c r="E94" i="19"/>
  <c r="J111" i="19"/>
  <c r="J159" i="19"/>
  <c r="B179" i="19"/>
  <c r="C239" i="19"/>
  <c r="G179" i="19"/>
  <c r="AC82" i="19"/>
  <c r="AC110" i="19"/>
  <c r="AC237" i="19" s="1"/>
  <c r="AC158" i="19"/>
  <c r="Z96" i="19"/>
  <c r="AA82" i="19"/>
  <c r="AA98" i="19" s="1"/>
  <c r="Q210" i="19"/>
  <c r="Q307" i="19"/>
  <c r="O179" i="19"/>
  <c r="U82" i="19"/>
  <c r="U225" i="19" s="1"/>
  <c r="J113" i="19"/>
  <c r="J161" i="19"/>
  <c r="E221" i="19"/>
  <c r="AB98" i="18"/>
  <c r="P182" i="18"/>
  <c r="O223" i="18"/>
  <c r="Y209" i="18"/>
  <c r="Y306" i="18"/>
  <c r="F209" i="18"/>
  <c r="F306" i="18"/>
  <c r="K115" i="18"/>
  <c r="K242" i="18" s="1"/>
  <c r="B112" i="18"/>
  <c r="B239" i="18" s="1"/>
  <c r="B160" i="18"/>
  <c r="W224" i="18"/>
  <c r="Q210" i="18"/>
  <c r="Q307" i="18"/>
  <c r="N179" i="18"/>
  <c r="AE207" i="18"/>
  <c r="H238" i="18"/>
  <c r="R224" i="18"/>
  <c r="AA210" i="18"/>
  <c r="AA307" i="18"/>
  <c r="Q113" i="18"/>
  <c r="Q161" i="18"/>
  <c r="E82" i="18"/>
  <c r="E225" i="18" s="1"/>
  <c r="Q224" i="18"/>
  <c r="B180" i="18"/>
  <c r="F81" i="18"/>
  <c r="F97" i="18" s="1"/>
  <c r="AA113" i="18"/>
  <c r="AA161" i="18"/>
  <c r="J181" i="18"/>
  <c r="R210" i="18"/>
  <c r="R307" i="18"/>
  <c r="H181" i="18"/>
  <c r="P112" i="18"/>
  <c r="P160" i="18"/>
  <c r="T210" i="18"/>
  <c r="T307" i="18"/>
  <c r="Q82" i="18"/>
  <c r="Q98" i="18" s="1"/>
  <c r="N162" i="18"/>
  <c r="M99" i="18"/>
  <c r="U181" i="18"/>
  <c r="I181" i="18"/>
  <c r="U112" i="18"/>
  <c r="U239" i="18" s="1"/>
  <c r="U160" i="18"/>
  <c r="D180" i="18"/>
  <c r="Y81" i="18"/>
  <c r="Y97" i="18" s="1"/>
  <c r="I115" i="18"/>
  <c r="I242" i="18" s="1"/>
  <c r="I163" i="18"/>
  <c r="R82" i="18"/>
  <c r="R98" i="18" s="1"/>
  <c r="U210" i="18"/>
  <c r="U307" i="18"/>
  <c r="T82" i="18"/>
  <c r="T98" i="18" s="1"/>
  <c r="AB225" i="18"/>
  <c r="Y223" i="18"/>
  <c r="Q180" i="18"/>
  <c r="V210" i="18"/>
  <c r="V307" i="18"/>
  <c r="Y159" i="18"/>
  <c r="Y111" i="18"/>
  <c r="Y238" i="18" s="1"/>
  <c r="F112" i="18"/>
  <c r="F160" i="18"/>
  <c r="V112" i="18"/>
  <c r="V239" i="18" s="1"/>
  <c r="V160" i="18"/>
  <c r="U82" i="18"/>
  <c r="P209" i="18"/>
  <c r="P306" i="18"/>
  <c r="H306" i="18"/>
  <c r="H209" i="18"/>
  <c r="O112" i="18"/>
  <c r="O160" i="18"/>
  <c r="H96" i="18"/>
  <c r="T113" i="18"/>
  <c r="T240" i="18" s="1"/>
  <c r="T161" i="18"/>
  <c r="AA82" i="18"/>
  <c r="J242" i="18"/>
  <c r="F111" i="18"/>
  <c r="F238" i="18" s="1"/>
  <c r="F159" i="18"/>
  <c r="P81" i="18"/>
  <c r="P97" i="18" s="1"/>
  <c r="P224" i="18"/>
  <c r="F180" i="18"/>
  <c r="J85" i="18"/>
  <c r="J101" i="18" s="1"/>
  <c r="J117" i="18" s="1"/>
  <c r="L179" i="18"/>
  <c r="S112" i="18"/>
  <c r="S160" i="18"/>
  <c r="Y183" i="18"/>
  <c r="AA239" i="18"/>
  <c r="L306" i="18"/>
  <c r="L209" i="18"/>
  <c r="Z84" i="18"/>
  <c r="Z100" i="18" s="1"/>
  <c r="Z116" i="18" s="1"/>
  <c r="G82" i="18"/>
  <c r="G98" i="18" s="1"/>
  <c r="M181" i="18"/>
  <c r="J100" i="18"/>
  <c r="S223" i="18"/>
  <c r="S209" i="18"/>
  <c r="S306" i="18"/>
  <c r="E180" i="18"/>
  <c r="T112" i="18"/>
  <c r="T239" i="18" s="1"/>
  <c r="T160" i="18"/>
  <c r="M84" i="18"/>
  <c r="M100" i="18" s="1"/>
  <c r="V113" i="18"/>
  <c r="V161" i="18"/>
  <c r="R179" i="18"/>
  <c r="V224" i="18"/>
  <c r="Z180" i="18"/>
  <c r="R113" i="18"/>
  <c r="R161" i="18"/>
  <c r="C111" i="18"/>
  <c r="C238" i="18" s="1"/>
  <c r="C159" i="18"/>
  <c r="V82" i="18"/>
  <c r="V98" i="18" s="1"/>
  <c r="J310" i="18"/>
  <c r="J213" i="18"/>
  <c r="W113" i="18"/>
  <c r="W161" i="18"/>
  <c r="F223" i="18"/>
  <c r="J227" i="18"/>
  <c r="AC98" i="18"/>
  <c r="O209" i="18"/>
  <c r="O306" i="18"/>
  <c r="S81" i="18"/>
  <c r="S97" i="18" s="1"/>
  <c r="K179" i="18"/>
  <c r="K163" i="18" s="1"/>
  <c r="L112" i="18"/>
  <c r="L160" i="18"/>
  <c r="AB211" i="18"/>
  <c r="AB308" i="18"/>
  <c r="D112" i="18"/>
  <c r="D239" i="18" s="1"/>
  <c r="D160" i="18"/>
  <c r="D209" i="18"/>
  <c r="D306" i="18"/>
  <c r="M309" i="18"/>
  <c r="M212" i="18"/>
  <c r="AC83" i="18"/>
  <c r="AC99" i="18" s="1"/>
  <c r="B82" i="18"/>
  <c r="T179" i="18"/>
  <c r="C81" i="18"/>
  <c r="C97" i="18" s="1"/>
  <c r="AC225" i="18"/>
  <c r="O81" i="18"/>
  <c r="O97" i="18" s="1"/>
  <c r="G239" i="18"/>
  <c r="K162" i="18"/>
  <c r="G113" i="18"/>
  <c r="G161" i="18"/>
  <c r="L223" i="18"/>
  <c r="AB83" i="18"/>
  <c r="AB99" i="18" s="1"/>
  <c r="D81" i="18"/>
  <c r="D224" i="18" s="1"/>
  <c r="N211" i="18"/>
  <c r="N308" i="18"/>
  <c r="Z99" i="18"/>
  <c r="Z212" i="18"/>
  <c r="Z309" i="18"/>
  <c r="H81" i="18"/>
  <c r="H97" i="18" s="1"/>
  <c r="AA180" i="18"/>
  <c r="C209" i="18"/>
  <c r="C306" i="18"/>
  <c r="G182" i="18"/>
  <c r="Q239" i="18"/>
  <c r="W210" i="18"/>
  <c r="W307" i="18"/>
  <c r="B113" i="18"/>
  <c r="B161" i="18"/>
  <c r="L238" i="18"/>
  <c r="C180" i="18"/>
  <c r="N83" i="18"/>
  <c r="K310" i="18"/>
  <c r="K213" i="18"/>
  <c r="K227" i="18"/>
  <c r="K243" i="18" s="1"/>
  <c r="C112" i="18"/>
  <c r="C239" i="18" s="1"/>
  <c r="C160" i="18"/>
  <c r="E307" i="18"/>
  <c r="E210" i="18"/>
  <c r="X180" i="18"/>
  <c r="W82" i="18"/>
  <c r="D111" i="18"/>
  <c r="D238" i="18" s="1"/>
  <c r="D159" i="18"/>
  <c r="P111" i="18"/>
  <c r="P238" i="18" s="1"/>
  <c r="P159" i="18"/>
  <c r="B224" i="18"/>
  <c r="O180" i="18"/>
  <c r="I227" i="18"/>
  <c r="I243" i="18" s="1"/>
  <c r="I310" i="18"/>
  <c r="I213" i="18"/>
  <c r="X114" i="18"/>
  <c r="X162" i="18"/>
  <c r="S111" i="18"/>
  <c r="S238" i="18" s="1"/>
  <c r="S159" i="18"/>
  <c r="Y112" i="18"/>
  <c r="Y160" i="18"/>
  <c r="Z226" i="18"/>
  <c r="G307" i="18"/>
  <c r="G210" i="18"/>
  <c r="B307" i="18"/>
  <c r="B210" i="18"/>
  <c r="AC183" i="18"/>
  <c r="M226" i="18"/>
  <c r="V181" i="18"/>
  <c r="E112" i="18"/>
  <c r="E239" i="18" s="1"/>
  <c r="E160" i="18"/>
  <c r="L81" i="18"/>
  <c r="L224" i="18" s="1"/>
  <c r="E113" i="18"/>
  <c r="E161" i="18"/>
  <c r="AC211" i="18"/>
  <c r="AC308" i="18"/>
  <c r="K85" i="18"/>
  <c r="K101" i="18" s="1"/>
  <c r="K117" i="18" s="1"/>
  <c r="U113" i="18"/>
  <c r="U161" i="18"/>
  <c r="AB183" i="18"/>
  <c r="S179" i="18"/>
  <c r="I85" i="18"/>
  <c r="I228" i="18" s="1"/>
  <c r="U283" i="17"/>
  <c r="U378" i="17"/>
  <c r="H282" i="17"/>
  <c r="H377" i="17"/>
  <c r="P284" i="17"/>
  <c r="P379" i="17"/>
  <c r="M378" i="17"/>
  <c r="M283" i="17"/>
  <c r="W283" i="17"/>
  <c r="W378" i="17"/>
  <c r="T378" i="17"/>
  <c r="T283" i="17"/>
  <c r="C281" i="17"/>
  <c r="C376" i="17"/>
  <c r="G283" i="17"/>
  <c r="G378" i="17"/>
  <c r="I252" i="17"/>
  <c r="I236" i="17" s="1"/>
  <c r="P283" i="17"/>
  <c r="P378" i="17"/>
  <c r="M347" i="17"/>
  <c r="M331" i="17"/>
  <c r="S119" i="17"/>
  <c r="S72" i="17"/>
  <c r="R56" i="17"/>
  <c r="S57" i="5" s="1"/>
  <c r="S182" i="17"/>
  <c r="S73" i="17"/>
  <c r="N142" i="17"/>
  <c r="O143" i="5" s="1"/>
  <c r="K253" i="17"/>
  <c r="V347" i="17"/>
  <c r="Q76" i="17"/>
  <c r="P60" i="17"/>
  <c r="Q61" i="5" s="1"/>
  <c r="Q186" i="17"/>
  <c r="Q123" i="17"/>
  <c r="B332" i="17"/>
  <c r="B348" i="17"/>
  <c r="B283" i="17"/>
  <c r="B378" i="17"/>
  <c r="P141" i="17"/>
  <c r="Q142" i="5" s="1"/>
  <c r="Y254" i="17"/>
  <c r="Q251" i="17"/>
  <c r="O141" i="17"/>
  <c r="P142" i="5" s="1"/>
  <c r="U349" i="17"/>
  <c r="U333" i="17" s="1"/>
  <c r="Y346" i="17"/>
  <c r="Y330" i="17" s="1"/>
  <c r="J141" i="17"/>
  <c r="K236" i="17"/>
  <c r="E253" i="17"/>
  <c r="V330" i="17"/>
  <c r="S252" i="17"/>
  <c r="I235" i="17"/>
  <c r="J348" i="17"/>
  <c r="T253" i="17"/>
  <c r="L236" i="17"/>
  <c r="L252" i="17"/>
  <c r="E378" i="17"/>
  <c r="E283" i="17"/>
  <c r="S377" i="17"/>
  <c r="S282" i="17"/>
  <c r="AI316" i="17"/>
  <c r="AF320" i="17"/>
  <c r="F252" i="17"/>
  <c r="F236" i="17" s="1"/>
  <c r="B253" i="17"/>
  <c r="B237" i="17"/>
  <c r="Q234" i="17"/>
  <c r="H252" i="17"/>
  <c r="AH130" i="17"/>
  <c r="G349" i="17"/>
  <c r="F349" i="17"/>
  <c r="H347" i="17"/>
  <c r="D254" i="17"/>
  <c r="F235" i="17"/>
  <c r="R330" i="17"/>
  <c r="R346" i="17"/>
  <c r="B142" i="17"/>
  <c r="C143" i="5" s="1"/>
  <c r="B126" i="17"/>
  <c r="S81" i="17"/>
  <c r="R65" i="17"/>
  <c r="S66" i="5" s="1"/>
  <c r="S191" i="17"/>
  <c r="U282" i="17"/>
  <c r="U377" i="17"/>
  <c r="O251" i="17"/>
  <c r="K141" i="17"/>
  <c r="L142" i="5" s="1"/>
  <c r="G332" i="17"/>
  <c r="T141" i="17"/>
  <c r="F332" i="17"/>
  <c r="H330" i="17"/>
  <c r="D237" i="17"/>
  <c r="M377" i="17"/>
  <c r="M282" i="17"/>
  <c r="F376" i="17"/>
  <c r="F281" i="17"/>
  <c r="V143" i="17"/>
  <c r="W144" i="5" s="1"/>
  <c r="W128" i="5" s="1"/>
  <c r="H376" i="17"/>
  <c r="H281" i="17"/>
  <c r="T377" i="17"/>
  <c r="T282" i="17"/>
  <c r="R142" i="17"/>
  <c r="S143" i="5" s="1"/>
  <c r="S127" i="5" s="1"/>
  <c r="P254" i="17"/>
  <c r="U253" i="17"/>
  <c r="U237" i="17" s="1"/>
  <c r="O234" i="17"/>
  <c r="U332" i="17"/>
  <c r="D346" i="17"/>
  <c r="M141" i="17"/>
  <c r="N142" i="5" s="1"/>
  <c r="R251" i="17"/>
  <c r="Z442" i="17"/>
  <c r="Z443" i="17" s="1"/>
  <c r="Z444" i="17" s="1"/>
  <c r="Z445" i="17" s="1"/>
  <c r="Z446" i="17" s="1"/>
  <c r="AI130" i="17"/>
  <c r="H141" i="17"/>
  <c r="S82" i="17"/>
  <c r="R66" i="17"/>
  <c r="S67" i="5" s="1"/>
  <c r="S192" i="17"/>
  <c r="S83" i="17"/>
  <c r="X254" i="17"/>
  <c r="Y237" i="17"/>
  <c r="L235" i="17"/>
  <c r="Q141" i="17"/>
  <c r="R142" i="5" s="1"/>
  <c r="M253" i="17"/>
  <c r="AA376" i="17"/>
  <c r="P59" i="17"/>
  <c r="Q60" i="5" s="1"/>
  <c r="Q122" i="17"/>
  <c r="Q185" i="17"/>
  <c r="D329" i="17"/>
  <c r="E349" i="17"/>
  <c r="E333" i="17" s="1"/>
  <c r="R234" i="17"/>
  <c r="L347" i="17"/>
  <c r="L331" i="17" s="1"/>
  <c r="R77" i="17"/>
  <c r="Q61" i="17"/>
  <c r="R62" i="5" s="1"/>
  <c r="R187" i="17"/>
  <c r="R124" i="17"/>
  <c r="Q348" i="17"/>
  <c r="G140" i="17"/>
  <c r="H141" i="5" s="1"/>
  <c r="H124" i="17"/>
  <c r="C332" i="17"/>
  <c r="C348" i="17"/>
  <c r="B125" i="17"/>
  <c r="N348" i="17"/>
  <c r="N332" i="17" s="1"/>
  <c r="T346" i="17"/>
  <c r="T330" i="17" s="1"/>
  <c r="J252" i="17"/>
  <c r="L141" i="17"/>
  <c r="M142" i="5" s="1"/>
  <c r="E332" i="17"/>
  <c r="N254" i="17"/>
  <c r="N238" i="17" s="1"/>
  <c r="Q331" i="17"/>
  <c r="G123" i="17"/>
  <c r="I347" i="17"/>
  <c r="I331" i="17" s="1"/>
  <c r="W143" i="17"/>
  <c r="X237" i="17"/>
  <c r="T194" i="17"/>
  <c r="K347" i="17"/>
  <c r="K331" i="17"/>
  <c r="J377" i="17"/>
  <c r="J282" i="17"/>
  <c r="I141" i="17"/>
  <c r="J142" i="5" s="1"/>
  <c r="J126" i="5" s="1"/>
  <c r="N379" i="17"/>
  <c r="N284" i="17"/>
  <c r="AI408" i="17"/>
  <c r="AI415" i="17" s="1"/>
  <c r="I330" i="17"/>
  <c r="X346" i="17"/>
  <c r="X330" i="17" s="1"/>
  <c r="AA281" i="17"/>
  <c r="V252" i="17"/>
  <c r="V236" i="17" s="1"/>
  <c r="V235" i="17"/>
  <c r="C251" i="17"/>
  <c r="C235" i="17" s="1"/>
  <c r="I376" i="17"/>
  <c r="I281" i="17"/>
  <c r="Q63" i="17"/>
  <c r="R64" i="5" s="1"/>
  <c r="R189" i="17"/>
  <c r="O348" i="17"/>
  <c r="W253" i="17"/>
  <c r="O331" i="17"/>
  <c r="P348" i="17"/>
  <c r="P332" i="17" s="1"/>
  <c r="S347" i="17"/>
  <c r="S331" i="17" s="1"/>
  <c r="AH320" i="17"/>
  <c r="I124" i="17"/>
  <c r="X329" i="17"/>
  <c r="N378" i="17"/>
  <c r="N283" i="17"/>
  <c r="V126" i="17"/>
  <c r="R329" i="17"/>
  <c r="W346" i="17"/>
  <c r="D141" i="17"/>
  <c r="E142" i="5" s="1"/>
  <c r="E126" i="5" s="1"/>
  <c r="D124" i="17"/>
  <c r="D283" i="17"/>
  <c r="D378" i="17"/>
  <c r="G377" i="17"/>
  <c r="G282" i="17"/>
  <c r="G253" i="17"/>
  <c r="R280" i="17"/>
  <c r="R375" i="17"/>
  <c r="E141" i="17"/>
  <c r="U142" i="17"/>
  <c r="AH303" i="17"/>
  <c r="BN305" i="14"/>
  <c r="BN219" i="14"/>
  <c r="BN222" i="14"/>
  <c r="BO414" i="14"/>
  <c r="T32" i="14"/>
  <c r="T35" i="14" s="1"/>
  <c r="T39" i="14" s="1"/>
  <c r="S40" i="14"/>
  <c r="BN69" i="14"/>
  <c r="BP318" i="14"/>
  <c r="BP290" i="14"/>
  <c r="BP416" i="14" s="1"/>
  <c r="S19" i="14"/>
  <c r="T9" i="14"/>
  <c r="T12" i="14" s="1"/>
  <c r="T18" i="14" s="1"/>
  <c r="BO313" i="14"/>
  <c r="BO338" i="14"/>
  <c r="BO315" i="14"/>
  <c r="BP433" i="14"/>
  <c r="BP310" i="14"/>
  <c r="BO407" i="14"/>
  <c r="BO312" i="14"/>
  <c r="BO92" i="14"/>
  <c r="BO99" i="14"/>
  <c r="BO97" i="14"/>
  <c r="BO89" i="14"/>
  <c r="BO93" i="14"/>
  <c r="BO91" i="14"/>
  <c r="BO96" i="14"/>
  <c r="BO95" i="14"/>
  <c r="BO98" i="14"/>
  <c r="BO90" i="14"/>
  <c r="BO94" i="14"/>
  <c r="BP319" i="14"/>
  <c r="BN162" i="14"/>
  <c r="T42" i="14"/>
  <c r="T45" i="14" s="1"/>
  <c r="T49" i="14" s="1"/>
  <c r="S50" i="14"/>
  <c r="BP13" i="14"/>
  <c r="BP19" i="14"/>
  <c r="BO311" i="14"/>
  <c r="BO406" i="14"/>
  <c r="BO290" i="14"/>
  <c r="BO321" i="14" s="1"/>
  <c r="BO405" i="14"/>
  <c r="BO310" i="14"/>
  <c r="BP99" i="14"/>
  <c r="BP95" i="14"/>
  <c r="BP93" i="14"/>
  <c r="BP91" i="14"/>
  <c r="BP96" i="14"/>
  <c r="BP89" i="14"/>
  <c r="BP92" i="14"/>
  <c r="BP98" i="14"/>
  <c r="BP90" i="14"/>
  <c r="BP94" i="14"/>
  <c r="BP97" i="14"/>
  <c r="BO408" i="14"/>
  <c r="BO433" i="14"/>
  <c r="BP312" i="14"/>
  <c r="BP407" i="14"/>
  <c r="BO13" i="14"/>
  <c r="BO19" i="14"/>
  <c r="BN220" i="14"/>
  <c r="BP311" i="14"/>
  <c r="BP406" i="14"/>
  <c r="I282" i="5"/>
  <c r="I377" i="5"/>
  <c r="P284" i="5"/>
  <c r="P379" i="5"/>
  <c r="J379" i="5"/>
  <c r="J284" i="5"/>
  <c r="X283" i="5"/>
  <c r="X378" i="5"/>
  <c r="L379" i="5"/>
  <c r="L284" i="5"/>
  <c r="Q378" i="5"/>
  <c r="Q283" i="5"/>
  <c r="V377" i="5"/>
  <c r="AB377" i="5" s="1"/>
  <c r="V282" i="5"/>
  <c r="AB282" i="5" s="1"/>
  <c r="K283" i="5"/>
  <c r="K378" i="5"/>
  <c r="R254" i="5"/>
  <c r="R238" i="5" s="1"/>
  <c r="D349" i="5"/>
  <c r="D333" i="5" s="1"/>
  <c r="U379" i="5"/>
  <c r="U284" i="5"/>
  <c r="D332" i="5"/>
  <c r="Y347" i="5"/>
  <c r="Y331" i="5" s="1"/>
  <c r="Z379" i="5"/>
  <c r="Z284" i="5"/>
  <c r="E377" i="5"/>
  <c r="E282" i="5"/>
  <c r="X253" i="5"/>
  <c r="X237" i="5" s="1"/>
  <c r="G350" i="5"/>
  <c r="G334" i="5" s="1"/>
  <c r="R237" i="5"/>
  <c r="C284" i="5"/>
  <c r="C379" i="5"/>
  <c r="C254" i="5"/>
  <c r="F254" i="5"/>
  <c r="D253" i="5"/>
  <c r="D237" i="5" s="1"/>
  <c r="S254" i="5"/>
  <c r="N349" i="5"/>
  <c r="N333" i="5" s="1"/>
  <c r="S283" i="5"/>
  <c r="S378" i="5"/>
  <c r="F284" i="5"/>
  <c r="F379" i="5"/>
  <c r="K348" i="5"/>
  <c r="N254" i="5"/>
  <c r="N238" i="5" s="1"/>
  <c r="I281" i="5"/>
  <c r="I376" i="5"/>
  <c r="V348" i="5"/>
  <c r="V332" i="5" s="1"/>
  <c r="G333" i="5"/>
  <c r="N284" i="5"/>
  <c r="N379" i="5"/>
  <c r="Q237" i="5"/>
  <c r="Q253" i="5"/>
  <c r="AA330" i="5"/>
  <c r="T348" i="5"/>
  <c r="T332" i="5"/>
  <c r="V253" i="5"/>
  <c r="Y253" i="5"/>
  <c r="Y237" i="5" s="1"/>
  <c r="Z348" i="5"/>
  <c r="Z332" i="5" s="1"/>
  <c r="I252" i="5"/>
  <c r="I236" i="5" s="1"/>
  <c r="I352" i="5"/>
  <c r="I337" i="5" s="1"/>
  <c r="F283" i="5"/>
  <c r="F378" i="5"/>
  <c r="N378" i="5"/>
  <c r="N283" i="5"/>
  <c r="T331" i="5"/>
  <c r="H253" i="5"/>
  <c r="H237" i="5" s="1"/>
  <c r="T253" i="5"/>
  <c r="Y236" i="5"/>
  <c r="Z283" i="5"/>
  <c r="Z378" i="5"/>
  <c r="E253" i="5"/>
  <c r="E237" i="5" s="1"/>
  <c r="M284" i="5"/>
  <c r="M379" i="5"/>
  <c r="L378" i="5"/>
  <c r="L283" i="5"/>
  <c r="S237" i="5"/>
  <c r="X347" i="5"/>
  <c r="X331" i="5" s="1"/>
  <c r="Y330" i="5"/>
  <c r="W253" i="5"/>
  <c r="H236" i="5"/>
  <c r="T236" i="5"/>
  <c r="Q351" i="5"/>
  <c r="Q335" i="5" s="1"/>
  <c r="O253" i="5"/>
  <c r="E236" i="5"/>
  <c r="K254" i="5"/>
  <c r="K238" i="5" s="1"/>
  <c r="E348" i="5"/>
  <c r="V331" i="5"/>
  <c r="P254" i="5"/>
  <c r="P238" i="5" s="1"/>
  <c r="D236" i="5"/>
  <c r="J254" i="5"/>
  <c r="U348" i="5"/>
  <c r="U332" i="5"/>
  <c r="G253" i="5"/>
  <c r="AB281" i="5"/>
  <c r="Q334" i="5"/>
  <c r="P348" i="5"/>
  <c r="O236" i="5"/>
  <c r="K237" i="5"/>
  <c r="U380" i="5"/>
  <c r="U285" i="5"/>
  <c r="D282" i="5"/>
  <c r="D377" i="5"/>
  <c r="H349" i="5"/>
  <c r="H333" i="5"/>
  <c r="V236" i="5"/>
  <c r="G378" i="5"/>
  <c r="G283" i="5"/>
  <c r="AB376" i="5"/>
  <c r="W348" i="5"/>
  <c r="O348" i="5"/>
  <c r="O332" i="5"/>
  <c r="S349" i="5"/>
  <c r="S333" i="5"/>
  <c r="R348" i="5"/>
  <c r="R332" i="5" s="1"/>
  <c r="L254" i="5"/>
  <c r="L347" i="5"/>
  <c r="L331" i="5" s="1"/>
  <c r="H332" i="5"/>
  <c r="M348" i="5"/>
  <c r="C348" i="5"/>
  <c r="F347" i="5"/>
  <c r="F331" i="5" s="1"/>
  <c r="W236" i="5"/>
  <c r="M254" i="5"/>
  <c r="Z331" i="5"/>
  <c r="AA442" i="5"/>
  <c r="AA443" i="5" s="1"/>
  <c r="AA444" i="5" s="1"/>
  <c r="AA445" i="5" s="1"/>
  <c r="AA446" i="5" s="1"/>
  <c r="AA447" i="5" s="1"/>
  <c r="AA432" i="5"/>
  <c r="U255" i="5"/>
  <c r="Z254" i="5"/>
  <c r="T239" i="19" l="1"/>
  <c r="I240" i="19"/>
  <c r="F224" i="19"/>
  <c r="J240" i="19"/>
  <c r="X163" i="18"/>
  <c r="D224" i="19"/>
  <c r="Q240" i="19"/>
  <c r="X226" i="18"/>
  <c r="X242" i="18" s="1"/>
  <c r="T36" i="31"/>
  <c r="G240" i="18"/>
  <c r="K239" i="19"/>
  <c r="G172" i="31"/>
  <c r="BV172" i="14"/>
  <c r="BT172" i="14"/>
  <c r="O36" i="31"/>
  <c r="N199" i="31"/>
  <c r="N200" i="31"/>
  <c r="T73" i="5"/>
  <c r="BP321" i="14"/>
  <c r="N196" i="31"/>
  <c r="BN226" i="14"/>
  <c r="BN227" i="14" s="1"/>
  <c r="BN211" i="14"/>
  <c r="BN23" i="14" s="1"/>
  <c r="BN25" i="14" s="1"/>
  <c r="BN29" i="14" s="1"/>
  <c r="BN306" i="14"/>
  <c r="Q190" i="17"/>
  <c r="P64" i="17"/>
  <c r="Q65" i="5" s="1"/>
  <c r="Q191" i="5" s="1"/>
  <c r="R81" i="5"/>
  <c r="AA240" i="18"/>
  <c r="L238" i="19"/>
  <c r="R68" i="5"/>
  <c r="R194" i="5" s="1"/>
  <c r="P67" i="17"/>
  <c r="Q193" i="17"/>
  <c r="Z447" i="17"/>
  <c r="Z164" i="18"/>
  <c r="V240" i="18"/>
  <c r="N240" i="19"/>
  <c r="AA225" i="19"/>
  <c r="J238" i="19"/>
  <c r="P239" i="19"/>
  <c r="S240" i="19"/>
  <c r="X241" i="18"/>
  <c r="E238" i="19"/>
  <c r="AA240" i="19"/>
  <c r="U238" i="19"/>
  <c r="AI320" i="17"/>
  <c r="Q240" i="18"/>
  <c r="O240" i="19"/>
  <c r="P240" i="19"/>
  <c r="E239" i="19"/>
  <c r="S58" i="5"/>
  <c r="S74" i="5" s="1"/>
  <c r="Q57" i="17"/>
  <c r="R120" i="17"/>
  <c r="R183" i="17"/>
  <c r="T184" i="5"/>
  <c r="T121" i="5"/>
  <c r="U195" i="5"/>
  <c r="R125" i="17"/>
  <c r="AH146" i="17"/>
  <c r="AI135" i="17" s="1"/>
  <c r="AI136" i="17" s="1"/>
  <c r="AI137" i="17" s="1"/>
  <c r="AI138" i="17" s="1"/>
  <c r="AI139" i="17" s="1"/>
  <c r="AI140" i="17" s="1"/>
  <c r="AI141" i="17" s="1"/>
  <c r="AI142" i="17" s="1"/>
  <c r="AI143" i="17" s="1"/>
  <c r="AI144" i="17" s="1"/>
  <c r="AI145" i="17" s="1"/>
  <c r="AI146" i="17" s="1"/>
  <c r="J125" i="17"/>
  <c r="K142" i="5"/>
  <c r="C225" i="19"/>
  <c r="T79" i="5"/>
  <c r="T189" i="5"/>
  <c r="T195" i="5" s="1"/>
  <c r="T126" i="5"/>
  <c r="T80" i="5"/>
  <c r="T144" i="5"/>
  <c r="S144" i="17"/>
  <c r="E125" i="17"/>
  <c r="F142" i="5"/>
  <c r="E240" i="18"/>
  <c r="F238" i="19"/>
  <c r="T128" i="5"/>
  <c r="AB226" i="18"/>
  <c r="X211" i="18"/>
  <c r="X84" i="18" s="1"/>
  <c r="X100" i="18" s="1"/>
  <c r="X116" i="18" s="1"/>
  <c r="X308" i="18"/>
  <c r="D142" i="5"/>
  <c r="C125" i="17"/>
  <c r="C142" i="17"/>
  <c r="S59" i="5"/>
  <c r="R121" i="17"/>
  <c r="R75" i="17"/>
  <c r="R184" i="17"/>
  <c r="R74" i="17"/>
  <c r="Q58" i="17"/>
  <c r="S120" i="5"/>
  <c r="S183" i="5"/>
  <c r="G208" i="31"/>
  <c r="G138" i="31"/>
  <c r="B240" i="18"/>
  <c r="T240" i="19"/>
  <c r="G143" i="5"/>
  <c r="F126" i="17"/>
  <c r="F143" i="17"/>
  <c r="V127" i="17"/>
  <c r="C224" i="18"/>
  <c r="H125" i="5"/>
  <c r="X240" i="18"/>
  <c r="G127" i="5"/>
  <c r="D126" i="5"/>
  <c r="Q186" i="5"/>
  <c r="Q123" i="5"/>
  <c r="S82" i="5"/>
  <c r="S192" i="5"/>
  <c r="L239" i="19"/>
  <c r="R78" i="17"/>
  <c r="T225" i="18"/>
  <c r="D125" i="5"/>
  <c r="BN163" i="14"/>
  <c r="CM155" i="14" s="1"/>
  <c r="P239" i="18"/>
  <c r="BP417" i="14"/>
  <c r="BP43" i="14" s="1"/>
  <c r="R190" i="5"/>
  <c r="B163" i="19"/>
  <c r="T75" i="5"/>
  <c r="T122" i="5"/>
  <c r="T185" i="5"/>
  <c r="T76" i="5"/>
  <c r="T125" i="17"/>
  <c r="U142" i="5"/>
  <c r="Q77" i="5"/>
  <c r="Q187" i="5"/>
  <c r="Q124" i="5"/>
  <c r="W127" i="17"/>
  <c r="X144" i="5"/>
  <c r="S83" i="5"/>
  <c r="S193" i="5"/>
  <c r="S84" i="5"/>
  <c r="Y239" i="18"/>
  <c r="R78" i="5"/>
  <c r="R188" i="5"/>
  <c r="R125" i="5"/>
  <c r="E225" i="19"/>
  <c r="T69" i="5"/>
  <c r="C127" i="5"/>
  <c r="P238" i="19"/>
  <c r="U240" i="18"/>
  <c r="L239" i="18"/>
  <c r="AA448" i="5"/>
  <c r="H125" i="17"/>
  <c r="I142" i="5"/>
  <c r="M227" i="19"/>
  <c r="U126" i="17"/>
  <c r="V143" i="5"/>
  <c r="S63" i="5"/>
  <c r="Q62" i="17"/>
  <c r="R188" i="17"/>
  <c r="BO100" i="14"/>
  <c r="BP105" i="14" s="1"/>
  <c r="G224" i="19"/>
  <c r="AC211" i="19"/>
  <c r="AC308" i="19"/>
  <c r="N83" i="19"/>
  <c r="N99" i="19" s="1"/>
  <c r="D112" i="19"/>
  <c r="D239" i="19" s="1"/>
  <c r="D160" i="19"/>
  <c r="D184" i="19"/>
  <c r="AC83" i="19"/>
  <c r="AC99" i="19" s="1"/>
  <c r="Q181" i="19"/>
  <c r="Y113" i="19"/>
  <c r="Y161" i="19"/>
  <c r="AB82" i="19"/>
  <c r="AB98" i="19" s="1"/>
  <c r="R97" i="19"/>
  <c r="AC98" i="19"/>
  <c r="V181" i="19"/>
  <c r="Y224" i="19"/>
  <c r="I114" i="19"/>
  <c r="I162" i="19"/>
  <c r="R224" i="19"/>
  <c r="K307" i="19"/>
  <c r="K210" i="19"/>
  <c r="AB210" i="19"/>
  <c r="AB307" i="19"/>
  <c r="J228" i="19"/>
  <c r="J244" i="19" s="1"/>
  <c r="R180" i="19"/>
  <c r="AC225" i="19"/>
  <c r="H210" i="19"/>
  <c r="H307" i="19"/>
  <c r="G113" i="19"/>
  <c r="G161" i="19"/>
  <c r="E114" i="19"/>
  <c r="E241" i="19" s="1"/>
  <c r="E162" i="19"/>
  <c r="N98" i="19"/>
  <c r="M85" i="19"/>
  <c r="M101" i="19" s="1"/>
  <c r="I225" i="19"/>
  <c r="S114" i="19"/>
  <c r="S162" i="19"/>
  <c r="R82" i="19"/>
  <c r="R98" i="19" s="1"/>
  <c r="O98" i="19"/>
  <c r="K158" i="19"/>
  <c r="K110" i="19"/>
  <c r="K237" i="19" s="1"/>
  <c r="W82" i="19"/>
  <c r="W98" i="19" s="1"/>
  <c r="J180" i="19"/>
  <c r="Y239" i="19"/>
  <c r="AB224" i="19"/>
  <c r="X180" i="19"/>
  <c r="S225" i="19"/>
  <c r="P181" i="19"/>
  <c r="B180" i="19"/>
  <c r="X227" i="19"/>
  <c r="X243" i="19" s="1"/>
  <c r="E83" i="19"/>
  <c r="E99" i="19" s="1"/>
  <c r="Z224" i="19"/>
  <c r="L85" i="19"/>
  <c r="L182" i="19"/>
  <c r="C211" i="19"/>
  <c r="C308" i="19"/>
  <c r="T225" i="19"/>
  <c r="H182" i="19"/>
  <c r="X85" i="19"/>
  <c r="X101" i="19" s="1"/>
  <c r="X117" i="19" s="1"/>
  <c r="L110" i="19"/>
  <c r="L237" i="19" s="1"/>
  <c r="L158" i="19"/>
  <c r="X163" i="19"/>
  <c r="W210" i="19"/>
  <c r="W307" i="19"/>
  <c r="O211" i="19"/>
  <c r="O308" i="19"/>
  <c r="L310" i="19"/>
  <c r="L213" i="19"/>
  <c r="C83" i="19"/>
  <c r="Z180" i="19"/>
  <c r="O83" i="19"/>
  <c r="O99" i="19" s="1"/>
  <c r="V84" i="19"/>
  <c r="V100" i="19" s="1"/>
  <c r="M182" i="19"/>
  <c r="P110" i="19"/>
  <c r="P237" i="19" s="1"/>
  <c r="P158" i="19"/>
  <c r="T211" i="19"/>
  <c r="T308" i="19"/>
  <c r="P211" i="19"/>
  <c r="P308" i="19"/>
  <c r="B114" i="19"/>
  <c r="B241" i="19" s="1"/>
  <c r="B162" i="19"/>
  <c r="T180" i="19"/>
  <c r="K82" i="19"/>
  <c r="K225" i="19" s="1"/>
  <c r="D210" i="19"/>
  <c r="D307" i="19"/>
  <c r="R210" i="19"/>
  <c r="R307" i="19"/>
  <c r="L240" i="19"/>
  <c r="U180" i="19"/>
  <c r="T114" i="19"/>
  <c r="T162" i="19"/>
  <c r="L116" i="19"/>
  <c r="L164" i="19"/>
  <c r="K113" i="19"/>
  <c r="K161" i="19"/>
  <c r="L242" i="19"/>
  <c r="T83" i="19"/>
  <c r="T99" i="19" s="1"/>
  <c r="P83" i="19"/>
  <c r="P226" i="19" s="1"/>
  <c r="P114" i="19"/>
  <c r="P162" i="19"/>
  <c r="G180" i="19"/>
  <c r="O180" i="19"/>
  <c r="R239" i="19"/>
  <c r="V99" i="19"/>
  <c r="N182" i="19"/>
  <c r="F113" i="19"/>
  <c r="F240" i="19" s="1"/>
  <c r="F161" i="19"/>
  <c r="W113" i="19"/>
  <c r="W240" i="19" s="1"/>
  <c r="W161" i="19"/>
  <c r="J110" i="19"/>
  <c r="J237" i="19" s="1"/>
  <c r="J158" i="19"/>
  <c r="AB180" i="19"/>
  <c r="P225" i="19"/>
  <c r="M310" i="19"/>
  <c r="M213" i="19"/>
  <c r="Z113" i="19"/>
  <c r="Z161" i="19"/>
  <c r="Q98" i="19"/>
  <c r="F110" i="19"/>
  <c r="F237" i="19" s="1"/>
  <c r="F158" i="19"/>
  <c r="K224" i="19"/>
  <c r="S211" i="19"/>
  <c r="S308" i="19"/>
  <c r="E110" i="19"/>
  <c r="E237" i="19" s="1"/>
  <c r="E158" i="19"/>
  <c r="V226" i="19"/>
  <c r="J311" i="19"/>
  <c r="J214" i="19"/>
  <c r="S83" i="19"/>
  <c r="S226" i="19" s="1"/>
  <c r="J239" i="19"/>
  <c r="AC180" i="19"/>
  <c r="I182" i="19"/>
  <c r="D82" i="19"/>
  <c r="D225" i="19" s="1"/>
  <c r="V212" i="19"/>
  <c r="V309" i="19"/>
  <c r="U98" i="19"/>
  <c r="L227" i="19"/>
  <c r="Q211" i="19"/>
  <c r="Q308" i="19"/>
  <c r="U211" i="19"/>
  <c r="U308" i="19"/>
  <c r="G210" i="19"/>
  <c r="G307" i="19"/>
  <c r="J86" i="19"/>
  <c r="J102" i="19" s="1"/>
  <c r="J118" i="19" s="1"/>
  <c r="S183" i="19"/>
  <c r="H97" i="19"/>
  <c r="B212" i="19"/>
  <c r="B309" i="19"/>
  <c r="K238" i="19"/>
  <c r="B226" i="19"/>
  <c r="B242" i="19" s="1"/>
  <c r="N211" i="19"/>
  <c r="N308" i="19"/>
  <c r="E184" i="19"/>
  <c r="U83" i="19"/>
  <c r="U99" i="19" s="1"/>
  <c r="C180" i="19"/>
  <c r="F180" i="19"/>
  <c r="U240" i="19"/>
  <c r="C113" i="19"/>
  <c r="C240" i="19" s="1"/>
  <c r="C161" i="19"/>
  <c r="L241" i="19"/>
  <c r="B84" i="19"/>
  <c r="B227" i="19" s="1"/>
  <c r="F210" i="19"/>
  <c r="F307" i="19"/>
  <c r="D113" i="19"/>
  <c r="D240" i="19" s="1"/>
  <c r="D161" i="19"/>
  <c r="T238" i="19"/>
  <c r="E240" i="19"/>
  <c r="AA180" i="19"/>
  <c r="Y180" i="19"/>
  <c r="W180" i="19"/>
  <c r="K180" i="19"/>
  <c r="Q83" i="19"/>
  <c r="Q99" i="19" s="1"/>
  <c r="G82" i="19"/>
  <c r="G98" i="19" s="1"/>
  <c r="AA114" i="19"/>
  <c r="AA162" i="19"/>
  <c r="T110" i="19"/>
  <c r="T237" i="19" s="1"/>
  <c r="T158" i="19"/>
  <c r="F82" i="19"/>
  <c r="F225" i="19" s="1"/>
  <c r="M242" i="19"/>
  <c r="I211" i="19"/>
  <c r="I308" i="19"/>
  <c r="C114" i="19"/>
  <c r="C162" i="19"/>
  <c r="Y82" i="19"/>
  <c r="Y98" i="19" s="1"/>
  <c r="H82" i="19"/>
  <c r="H98" i="19" s="1"/>
  <c r="AB97" i="19"/>
  <c r="E211" i="19"/>
  <c r="E308" i="19"/>
  <c r="AA211" i="19"/>
  <c r="AA308" i="19"/>
  <c r="AB239" i="19"/>
  <c r="Z210" i="19"/>
  <c r="Z307" i="19"/>
  <c r="I83" i="19"/>
  <c r="I226" i="19" s="1"/>
  <c r="H239" i="19"/>
  <c r="Z112" i="19"/>
  <c r="Z239" i="19" s="1"/>
  <c r="Z160" i="19"/>
  <c r="AA83" i="19"/>
  <c r="AA226" i="19" s="1"/>
  <c r="M116" i="19"/>
  <c r="M164" i="19"/>
  <c r="Z82" i="19"/>
  <c r="Z98" i="19" s="1"/>
  <c r="X213" i="19"/>
  <c r="X310" i="19"/>
  <c r="AC240" i="19"/>
  <c r="Y210" i="19"/>
  <c r="Y307" i="19"/>
  <c r="AE209" i="18"/>
  <c r="C210" i="18"/>
  <c r="C307" i="18"/>
  <c r="F224" i="18"/>
  <c r="V114" i="18"/>
  <c r="V162" i="18"/>
  <c r="V182" i="18"/>
  <c r="F82" i="18"/>
  <c r="F98" i="18" s="1"/>
  <c r="N99" i="18"/>
  <c r="H113" i="18"/>
  <c r="H161" i="18"/>
  <c r="S82" i="18"/>
  <c r="H112" i="18"/>
  <c r="H239" i="18" s="1"/>
  <c r="H160" i="18"/>
  <c r="T211" i="18"/>
  <c r="T308" i="18"/>
  <c r="Y210" i="18"/>
  <c r="Y307" i="18"/>
  <c r="M227" i="18"/>
  <c r="Q114" i="18"/>
  <c r="Q162" i="18"/>
  <c r="Q225" i="18"/>
  <c r="S180" i="18"/>
  <c r="N226" i="18"/>
  <c r="H224" i="18"/>
  <c r="C113" i="18"/>
  <c r="C161" i="18"/>
  <c r="S239" i="18"/>
  <c r="V211" i="18"/>
  <c r="V308" i="18"/>
  <c r="T83" i="18"/>
  <c r="AA211" i="18"/>
  <c r="AA308" i="18"/>
  <c r="Y82" i="18"/>
  <c r="E83" i="18"/>
  <c r="E99" i="18" s="1"/>
  <c r="M116" i="18"/>
  <c r="M164" i="18"/>
  <c r="E211" i="18"/>
  <c r="E308" i="18"/>
  <c r="S210" i="18"/>
  <c r="S307" i="18"/>
  <c r="AC184" i="18"/>
  <c r="AB184" i="18"/>
  <c r="J116" i="18"/>
  <c r="J243" i="18" s="1"/>
  <c r="J164" i="18"/>
  <c r="L180" i="18"/>
  <c r="H82" i="18"/>
  <c r="Q181" i="18"/>
  <c r="Y113" i="18"/>
  <c r="Y161" i="18"/>
  <c r="R240" i="18"/>
  <c r="O239" i="18"/>
  <c r="U83" i="18"/>
  <c r="U99" i="18" s="1"/>
  <c r="J86" i="18"/>
  <c r="K214" i="18"/>
  <c r="K311" i="18"/>
  <c r="V225" i="18"/>
  <c r="B83" i="18"/>
  <c r="B99" i="18" s="1"/>
  <c r="T180" i="18"/>
  <c r="S113" i="18"/>
  <c r="S161" i="18"/>
  <c r="M182" i="18"/>
  <c r="H307" i="18"/>
  <c r="H210" i="18"/>
  <c r="Y224" i="18"/>
  <c r="H182" i="18"/>
  <c r="G183" i="18"/>
  <c r="F113" i="18"/>
  <c r="F161" i="18"/>
  <c r="C82" i="18"/>
  <c r="C98" i="18" s="1"/>
  <c r="O113" i="18"/>
  <c r="O161" i="18"/>
  <c r="B308" i="18"/>
  <c r="B211" i="18"/>
  <c r="Z115" i="18"/>
  <c r="Z242" i="18" s="1"/>
  <c r="Z163" i="18"/>
  <c r="S224" i="18"/>
  <c r="J228" i="18"/>
  <c r="J244" i="18" s="1"/>
  <c r="P183" i="18"/>
  <c r="R225" i="18"/>
  <c r="O224" i="18"/>
  <c r="O210" i="18"/>
  <c r="O307" i="18"/>
  <c r="Z181" i="18"/>
  <c r="G114" i="18"/>
  <c r="G162" i="18"/>
  <c r="D181" i="18"/>
  <c r="D210" i="18"/>
  <c r="D307" i="18"/>
  <c r="M115" i="18"/>
  <c r="M242" i="18" s="1"/>
  <c r="M163" i="18"/>
  <c r="J214" i="18"/>
  <c r="J311" i="18"/>
  <c r="K180" i="18"/>
  <c r="Z85" i="18"/>
  <c r="O82" i="18"/>
  <c r="O98" i="18" s="1"/>
  <c r="G225" i="18"/>
  <c r="F181" i="18"/>
  <c r="P210" i="18"/>
  <c r="P307" i="18"/>
  <c r="R211" i="18"/>
  <c r="R308" i="18"/>
  <c r="N180" i="18"/>
  <c r="L307" i="18"/>
  <c r="L210" i="18"/>
  <c r="AA98" i="18"/>
  <c r="K86" i="18"/>
  <c r="E98" i="18"/>
  <c r="C181" i="18"/>
  <c r="B98" i="18"/>
  <c r="K228" i="18"/>
  <c r="K244" i="18" s="1"/>
  <c r="G211" i="18"/>
  <c r="G308" i="18"/>
  <c r="N84" i="18"/>
  <c r="N100" i="18" s="1"/>
  <c r="N116" i="18" s="1"/>
  <c r="B225" i="18"/>
  <c r="R180" i="18"/>
  <c r="P82" i="18"/>
  <c r="R83" i="18"/>
  <c r="I86" i="18"/>
  <c r="I102" i="18" s="1"/>
  <c r="I118" i="18" s="1"/>
  <c r="F307" i="18"/>
  <c r="F210" i="18"/>
  <c r="AC212" i="18"/>
  <c r="AC309" i="18"/>
  <c r="W98" i="18"/>
  <c r="W211" i="18"/>
  <c r="W308" i="18"/>
  <c r="AC115" i="18"/>
  <c r="AC163" i="18"/>
  <c r="Z227" i="18"/>
  <c r="Z243" i="18" s="1"/>
  <c r="P113" i="18"/>
  <c r="P240" i="18" s="1"/>
  <c r="P161" i="18"/>
  <c r="J182" i="18"/>
  <c r="AB114" i="18"/>
  <c r="AB241" i="18" s="1"/>
  <c r="AB162" i="18"/>
  <c r="M310" i="18"/>
  <c r="M213" i="18"/>
  <c r="D82" i="18"/>
  <c r="D98" i="18" s="1"/>
  <c r="R114" i="18"/>
  <c r="R162" i="18"/>
  <c r="AB84" i="18"/>
  <c r="AB227" i="18" s="1"/>
  <c r="Z213" i="18"/>
  <c r="Z310" i="18"/>
  <c r="N212" i="18"/>
  <c r="N309" i="18"/>
  <c r="AC84" i="18"/>
  <c r="AC100" i="18" s="1"/>
  <c r="W225" i="18"/>
  <c r="W83" i="18"/>
  <c r="W99" i="18" s="1"/>
  <c r="D97" i="18"/>
  <c r="AC226" i="18"/>
  <c r="AC114" i="18"/>
  <c r="AC241" i="18" s="1"/>
  <c r="AC162" i="18"/>
  <c r="T114" i="18"/>
  <c r="T162" i="18"/>
  <c r="I182" i="18"/>
  <c r="J165" i="18"/>
  <c r="Q211" i="18"/>
  <c r="Q308" i="18"/>
  <c r="L97" i="18"/>
  <c r="AA181" i="18"/>
  <c r="B181" i="18"/>
  <c r="AB212" i="18"/>
  <c r="AB309" i="18"/>
  <c r="E181" i="18"/>
  <c r="O181" i="18"/>
  <c r="V83" i="18"/>
  <c r="G83" i="18"/>
  <c r="X181" i="18"/>
  <c r="U98" i="18"/>
  <c r="Q83" i="18"/>
  <c r="Q226" i="18" s="1"/>
  <c r="U211" i="18"/>
  <c r="U308" i="18"/>
  <c r="Y184" i="18"/>
  <c r="AA225" i="18"/>
  <c r="I214" i="18"/>
  <c r="I311" i="18"/>
  <c r="I101" i="18"/>
  <c r="AA83" i="18"/>
  <c r="AA99" i="18" s="1"/>
  <c r="AB115" i="18"/>
  <c r="AB163" i="18"/>
  <c r="M85" i="18"/>
  <c r="M101" i="18" s="1"/>
  <c r="F239" i="18"/>
  <c r="L82" i="18"/>
  <c r="L98" i="18" s="1"/>
  <c r="U225" i="18"/>
  <c r="U182" i="18"/>
  <c r="W240" i="18"/>
  <c r="I378" i="17"/>
  <c r="I283" i="17"/>
  <c r="F378" i="17"/>
  <c r="F283" i="17"/>
  <c r="C282" i="17"/>
  <c r="C377" i="17"/>
  <c r="U379" i="17"/>
  <c r="U284" i="17"/>
  <c r="V283" i="17"/>
  <c r="Z283" i="17" s="1"/>
  <c r="V378" i="17"/>
  <c r="AA378" i="17" s="1"/>
  <c r="D347" i="17"/>
  <c r="P63" i="17"/>
  <c r="Q64" i="5" s="1"/>
  <c r="Q189" i="17"/>
  <c r="E254" i="17"/>
  <c r="L142" i="17"/>
  <c r="M143" i="5" s="1"/>
  <c r="L348" i="17"/>
  <c r="O252" i="17"/>
  <c r="G350" i="17"/>
  <c r="G334" i="17" s="1"/>
  <c r="K254" i="17"/>
  <c r="Y284" i="17"/>
  <c r="Y379" i="17"/>
  <c r="J253" i="17"/>
  <c r="J237" i="17" s="1"/>
  <c r="N349" i="17"/>
  <c r="N333" i="17" s="1"/>
  <c r="O281" i="17"/>
  <c r="O376" i="17"/>
  <c r="O235" i="17"/>
  <c r="G333" i="17"/>
  <c r="L253" i="17"/>
  <c r="O142" i="17"/>
  <c r="P143" i="5" s="1"/>
  <c r="K237" i="17"/>
  <c r="O349" i="17"/>
  <c r="L282" i="17"/>
  <c r="L377" i="17"/>
  <c r="D255" i="17"/>
  <c r="D238" i="17"/>
  <c r="V348" i="17"/>
  <c r="V332" i="17" s="1"/>
  <c r="L378" i="17"/>
  <c r="L283" i="17"/>
  <c r="N143" i="17"/>
  <c r="O144" i="5" s="1"/>
  <c r="T254" i="17"/>
  <c r="Q252" i="17"/>
  <c r="Q236" i="17" s="1"/>
  <c r="E142" i="17"/>
  <c r="F143" i="5" s="1"/>
  <c r="F377" i="17"/>
  <c r="F282" i="17"/>
  <c r="E237" i="17"/>
  <c r="Y347" i="17"/>
  <c r="Y331" i="17"/>
  <c r="U350" i="17"/>
  <c r="H142" i="17"/>
  <c r="I143" i="5" s="1"/>
  <c r="P255" i="17"/>
  <c r="H253" i="17"/>
  <c r="T237" i="17"/>
  <c r="Q235" i="17"/>
  <c r="P76" i="17"/>
  <c r="O60" i="17"/>
  <c r="P61" i="5" s="1"/>
  <c r="P186" i="17"/>
  <c r="P123" i="17"/>
  <c r="X255" i="17"/>
  <c r="V144" i="17"/>
  <c r="W145" i="5" s="1"/>
  <c r="W129" i="5" s="1"/>
  <c r="V282" i="17"/>
  <c r="AA282" i="17" s="1"/>
  <c r="V377" i="17"/>
  <c r="Z377" i="17" s="1"/>
  <c r="V253" i="17"/>
  <c r="E350" i="17"/>
  <c r="R82" i="17"/>
  <c r="Q66" i="17"/>
  <c r="R67" i="5" s="1"/>
  <c r="R192" i="17"/>
  <c r="R83" i="17"/>
  <c r="X347" i="17"/>
  <c r="X331" i="17" s="1"/>
  <c r="C349" i="17"/>
  <c r="C333" i="17" s="1"/>
  <c r="O59" i="17"/>
  <c r="P60" i="5" s="1"/>
  <c r="P122" i="17"/>
  <c r="P185" i="17"/>
  <c r="P238" i="17"/>
  <c r="H236" i="17"/>
  <c r="J349" i="17"/>
  <c r="Y255" i="17"/>
  <c r="Q349" i="17"/>
  <c r="D330" i="17"/>
  <c r="X238" i="17"/>
  <c r="X379" i="17"/>
  <c r="X284" i="17"/>
  <c r="F350" i="17"/>
  <c r="S348" i="17"/>
  <c r="D142" i="17"/>
  <c r="E143" i="5" s="1"/>
  <c r="E127" i="5" s="1"/>
  <c r="P349" i="17"/>
  <c r="W144" i="17"/>
  <c r="D284" i="17"/>
  <c r="D379" i="17"/>
  <c r="R81" i="17"/>
  <c r="Q65" i="17"/>
  <c r="R66" i="5" s="1"/>
  <c r="R191" i="17"/>
  <c r="J332" i="17"/>
  <c r="Y238" i="17"/>
  <c r="S194" i="17"/>
  <c r="I142" i="17"/>
  <c r="K348" i="17"/>
  <c r="K332" i="17" s="1"/>
  <c r="H348" i="17"/>
  <c r="G254" i="17"/>
  <c r="G237" i="17"/>
  <c r="T347" i="17"/>
  <c r="D125" i="17"/>
  <c r="I348" i="17"/>
  <c r="Q376" i="17"/>
  <c r="Q281" i="17"/>
  <c r="I377" i="17"/>
  <c r="I282" i="17"/>
  <c r="P142" i="17"/>
  <c r="R119" i="17"/>
  <c r="R72" i="17"/>
  <c r="Q56" i="17"/>
  <c r="R57" i="5" s="1"/>
  <c r="R182" i="17"/>
  <c r="R73" i="17"/>
  <c r="I125" i="17"/>
  <c r="V331" i="17"/>
  <c r="U143" i="17"/>
  <c r="V144" i="5" s="1"/>
  <c r="W347" i="17"/>
  <c r="M254" i="17"/>
  <c r="B284" i="17"/>
  <c r="B379" i="17"/>
  <c r="K378" i="17"/>
  <c r="K283" i="17"/>
  <c r="K142" i="17"/>
  <c r="L143" i="5" s="1"/>
  <c r="J236" i="17"/>
  <c r="U254" i="17"/>
  <c r="U238" i="17" s="1"/>
  <c r="W330" i="17"/>
  <c r="W254" i="17"/>
  <c r="G141" i="17"/>
  <c r="H142" i="5" s="1"/>
  <c r="H126" i="5" s="1"/>
  <c r="G125" i="17"/>
  <c r="M237" i="17"/>
  <c r="R252" i="17"/>
  <c r="R236" i="17" s="1"/>
  <c r="R143" i="17"/>
  <c r="S144" i="5" s="1"/>
  <c r="R127" i="17"/>
  <c r="B254" i="17"/>
  <c r="S253" i="17"/>
  <c r="S237" i="17" s="1"/>
  <c r="F253" i="17"/>
  <c r="F237" i="17" s="1"/>
  <c r="Q77" i="17"/>
  <c r="P61" i="17"/>
  <c r="Q62" i="5" s="1"/>
  <c r="Q187" i="17"/>
  <c r="Q124" i="17"/>
  <c r="H331" i="17"/>
  <c r="F333" i="17"/>
  <c r="O64" i="17"/>
  <c r="P65" i="5" s="1"/>
  <c r="P190" i="17"/>
  <c r="W237" i="17"/>
  <c r="G124" i="17"/>
  <c r="Q142" i="17"/>
  <c r="R143" i="5" s="1"/>
  <c r="R127" i="5" s="1"/>
  <c r="R235" i="17"/>
  <c r="R126" i="17"/>
  <c r="B143" i="17"/>
  <c r="C144" i="5" s="1"/>
  <c r="S236" i="17"/>
  <c r="N285" i="17"/>
  <c r="N380" i="17"/>
  <c r="I253" i="17"/>
  <c r="I237" i="17" s="1"/>
  <c r="T142" i="17"/>
  <c r="U143" i="5" s="1"/>
  <c r="T126" i="17"/>
  <c r="J142" i="17"/>
  <c r="C252" i="17"/>
  <c r="C236" i="17" s="1"/>
  <c r="R281" i="17"/>
  <c r="R376" i="17"/>
  <c r="Q80" i="17"/>
  <c r="O332" i="17"/>
  <c r="N255" i="17"/>
  <c r="N239" i="17" s="1"/>
  <c r="Q332" i="17"/>
  <c r="M142" i="17"/>
  <c r="N143" i="5" s="1"/>
  <c r="R347" i="17"/>
  <c r="B349" i="17"/>
  <c r="B333" i="17" s="1"/>
  <c r="M348" i="17"/>
  <c r="M332" i="17" s="1"/>
  <c r="BP111" i="14"/>
  <c r="BP63" i="14"/>
  <c r="BP205" i="14"/>
  <c r="BO110" i="14"/>
  <c r="BO62" i="14"/>
  <c r="BO204" i="14"/>
  <c r="BO66" i="14"/>
  <c r="BO114" i="14"/>
  <c r="BO208" i="14"/>
  <c r="BP115" i="14"/>
  <c r="BP67" i="14"/>
  <c r="BP209" i="14"/>
  <c r="BO164" i="14"/>
  <c r="BO15" i="14"/>
  <c r="BO200" i="14"/>
  <c r="BO58" i="14"/>
  <c r="BO106" i="14"/>
  <c r="BO107" i="14"/>
  <c r="BO59" i="14"/>
  <c r="BO201" i="14"/>
  <c r="U32" i="14"/>
  <c r="U35" i="14" s="1"/>
  <c r="U39" i="14" s="1"/>
  <c r="T40" i="14"/>
  <c r="BO61" i="14"/>
  <c r="BO109" i="14"/>
  <c r="BO203" i="14"/>
  <c r="BO416" i="14"/>
  <c r="U42" i="14"/>
  <c r="U45" i="14" s="1"/>
  <c r="U49" i="14" s="1"/>
  <c r="T50" i="14"/>
  <c r="BO105" i="14"/>
  <c r="BO57" i="14"/>
  <c r="BO199" i="14"/>
  <c r="BP109" i="14"/>
  <c r="BP61" i="14"/>
  <c r="BP203" i="14"/>
  <c r="BO322" i="14"/>
  <c r="BO33" i="14" s="1"/>
  <c r="BO111" i="14"/>
  <c r="BO63" i="14"/>
  <c r="BO205" i="14"/>
  <c r="BP113" i="14"/>
  <c r="BP65" i="14"/>
  <c r="BP207" i="14"/>
  <c r="BP58" i="14"/>
  <c r="BP106" i="14"/>
  <c r="BP200" i="14"/>
  <c r="BP66" i="14"/>
  <c r="BP114" i="14"/>
  <c r="BP208" i="14"/>
  <c r="BO207" i="14"/>
  <c r="BO65" i="14"/>
  <c r="BO113" i="14"/>
  <c r="BO417" i="14"/>
  <c r="BO43" i="14" s="1"/>
  <c r="BO485" i="14"/>
  <c r="BO486" i="14" s="1"/>
  <c r="BO487" i="14" s="1"/>
  <c r="BO488" i="14" s="1"/>
  <c r="BO489" i="14" s="1"/>
  <c r="BO490" i="14" s="1"/>
  <c r="BO491" i="14" s="1"/>
  <c r="BO492" i="14" s="1"/>
  <c r="BO493" i="14" s="1"/>
  <c r="BO494" i="14" s="1"/>
  <c r="BO495" i="14" s="1"/>
  <c r="BP164" i="14"/>
  <c r="BP15" i="14"/>
  <c r="BP108" i="14"/>
  <c r="BP60" i="14"/>
  <c r="BP202" i="14"/>
  <c r="BO115" i="14"/>
  <c r="BO67" i="14"/>
  <c r="BO209" i="14"/>
  <c r="BP100" i="14"/>
  <c r="BP57" i="14"/>
  <c r="BP199" i="14"/>
  <c r="BO108" i="14"/>
  <c r="BO60" i="14"/>
  <c r="BO202" i="14"/>
  <c r="BO218" i="14" s="1"/>
  <c r="BN30" i="14"/>
  <c r="BO22" i="14"/>
  <c r="BP64" i="14"/>
  <c r="BP112" i="14"/>
  <c r="BP206" i="14"/>
  <c r="T19" i="14"/>
  <c r="U9" i="14"/>
  <c r="U12" i="14" s="1"/>
  <c r="U18" i="14" s="1"/>
  <c r="BO112" i="14"/>
  <c r="BO64" i="14"/>
  <c r="BO206" i="14"/>
  <c r="BP62" i="14"/>
  <c r="BP110" i="14"/>
  <c r="BP204" i="14"/>
  <c r="BP107" i="14"/>
  <c r="BP201" i="14"/>
  <c r="BP59" i="14"/>
  <c r="N380" i="5"/>
  <c r="N285" i="5"/>
  <c r="X379" i="5"/>
  <c r="X284" i="5"/>
  <c r="R285" i="5"/>
  <c r="R380" i="5"/>
  <c r="K285" i="5"/>
  <c r="K380" i="5"/>
  <c r="I378" i="5"/>
  <c r="I283" i="5"/>
  <c r="D284" i="5"/>
  <c r="D379" i="5"/>
  <c r="P285" i="5"/>
  <c r="P380" i="5"/>
  <c r="Y379" i="5"/>
  <c r="Y284" i="5"/>
  <c r="E284" i="5"/>
  <c r="E379" i="5"/>
  <c r="E349" i="5"/>
  <c r="E333" i="5" s="1"/>
  <c r="S255" i="5"/>
  <c r="S239" i="5" s="1"/>
  <c r="E378" i="5"/>
  <c r="E283" i="5"/>
  <c r="C349" i="5"/>
  <c r="C333" i="5" s="1"/>
  <c r="M349" i="5"/>
  <c r="H350" i="5"/>
  <c r="S238" i="5"/>
  <c r="O254" i="5"/>
  <c r="O238" i="5" s="1"/>
  <c r="D350" i="5"/>
  <c r="G254" i="5"/>
  <c r="G238" i="5" s="1"/>
  <c r="I336" i="5"/>
  <c r="I338" i="5" s="1"/>
  <c r="I37" i="5" s="1"/>
  <c r="I39" i="5" s="1"/>
  <c r="I41" i="5" s="1"/>
  <c r="F255" i="5"/>
  <c r="Y283" i="5"/>
  <c r="Y378" i="5"/>
  <c r="T254" i="5"/>
  <c r="N350" i="5"/>
  <c r="X254" i="5"/>
  <c r="H378" i="5"/>
  <c r="H283" i="5"/>
  <c r="J255" i="5"/>
  <c r="W254" i="5"/>
  <c r="W238" i="5" s="1"/>
  <c r="T237" i="5"/>
  <c r="K349" i="5"/>
  <c r="K333" i="5" s="1"/>
  <c r="C255" i="5"/>
  <c r="F348" i="5"/>
  <c r="E332" i="5"/>
  <c r="R284" i="5"/>
  <c r="R379" i="5"/>
  <c r="O237" i="5"/>
  <c r="Z349" i="5"/>
  <c r="J238" i="5"/>
  <c r="W237" i="5"/>
  <c r="H254" i="5"/>
  <c r="K332" i="5"/>
  <c r="C238" i="5"/>
  <c r="V349" i="5"/>
  <c r="W349" i="5"/>
  <c r="W333" i="5" s="1"/>
  <c r="R255" i="5"/>
  <c r="R239" i="5" s="1"/>
  <c r="G237" i="5"/>
  <c r="Q352" i="5"/>
  <c r="Q337" i="5" s="1"/>
  <c r="U349" i="5"/>
  <c r="U333" i="5" s="1"/>
  <c r="L255" i="5"/>
  <c r="F238" i="5"/>
  <c r="M332" i="5"/>
  <c r="Y254" i="5"/>
  <c r="M255" i="5"/>
  <c r="S350" i="5"/>
  <c r="O283" i="5"/>
  <c r="O378" i="5"/>
  <c r="G351" i="5"/>
  <c r="G335" i="5"/>
  <c r="V378" i="5"/>
  <c r="V283" i="5"/>
  <c r="L348" i="5"/>
  <c r="N255" i="5"/>
  <c r="V254" i="5"/>
  <c r="M238" i="5"/>
  <c r="P255" i="5"/>
  <c r="X348" i="5"/>
  <c r="X332" i="5" s="1"/>
  <c r="T349" i="5"/>
  <c r="Q284" i="5"/>
  <c r="Q379" i="5"/>
  <c r="C332" i="5"/>
  <c r="D254" i="5"/>
  <c r="I253" i="5"/>
  <c r="Z255" i="5"/>
  <c r="Z239" i="5" s="1"/>
  <c r="Y348" i="5"/>
  <c r="W283" i="5"/>
  <c r="W378" i="5"/>
  <c r="P349" i="5"/>
  <c r="P333" i="5" s="1"/>
  <c r="W332" i="5"/>
  <c r="K255" i="5"/>
  <c r="E254" i="5"/>
  <c r="E238" i="5" s="1"/>
  <c r="L238" i="5"/>
  <c r="T378" i="5"/>
  <c r="T283" i="5"/>
  <c r="R349" i="5"/>
  <c r="R333" i="5"/>
  <c r="D378" i="5"/>
  <c r="D283" i="5"/>
  <c r="H284" i="5"/>
  <c r="H379" i="5"/>
  <c r="K284" i="5"/>
  <c r="K379" i="5"/>
  <c r="V237" i="5"/>
  <c r="Z238" i="5"/>
  <c r="U256" i="5"/>
  <c r="U239" i="5"/>
  <c r="O349" i="5"/>
  <c r="O333" i="5"/>
  <c r="P332" i="5"/>
  <c r="S379" i="5"/>
  <c r="S284" i="5"/>
  <c r="Q254" i="5"/>
  <c r="K240" i="19" l="1"/>
  <c r="AA241" i="19"/>
  <c r="Z282" i="17"/>
  <c r="Y240" i="19"/>
  <c r="M243" i="19"/>
  <c r="F240" i="18"/>
  <c r="AB225" i="19"/>
  <c r="BV173" i="14"/>
  <c r="BT173" i="14"/>
  <c r="S73" i="5"/>
  <c r="AB242" i="18"/>
  <c r="Q68" i="5"/>
  <c r="Q194" i="5" s="1"/>
  <c r="O67" i="17"/>
  <c r="P193" i="17"/>
  <c r="BO225" i="14"/>
  <c r="T241" i="18"/>
  <c r="C241" i="19"/>
  <c r="AA283" i="17"/>
  <c r="AC283" i="17" s="1"/>
  <c r="X227" i="18"/>
  <c r="X243" i="18" s="1"/>
  <c r="S240" i="18"/>
  <c r="G241" i="18"/>
  <c r="G240" i="19"/>
  <c r="O225" i="18"/>
  <c r="X164" i="18"/>
  <c r="BO221" i="14"/>
  <c r="BP220" i="14"/>
  <c r="BP219" i="14"/>
  <c r="BP225" i="14"/>
  <c r="BP216" i="14"/>
  <c r="BO210" i="14"/>
  <c r="BO211" i="14" s="1"/>
  <c r="BO23" i="14" s="1"/>
  <c r="BO25" i="14" s="1"/>
  <c r="BO29" i="14" s="1"/>
  <c r="BO68" i="14"/>
  <c r="BO69" i="14" s="1"/>
  <c r="BO116" i="14"/>
  <c r="R58" i="5"/>
  <c r="R74" i="5" s="1"/>
  <c r="P57" i="17"/>
  <c r="Q183" i="17"/>
  <c r="Q120" i="17"/>
  <c r="BP223" i="14"/>
  <c r="S121" i="5"/>
  <c r="S184" i="5"/>
  <c r="BP222" i="14"/>
  <c r="BO220" i="14"/>
  <c r="BP224" i="14"/>
  <c r="BO219" i="14"/>
  <c r="BP221" i="14"/>
  <c r="R63" i="5"/>
  <c r="P62" i="17"/>
  <c r="P79" i="17" s="1"/>
  <c r="Q188" i="17"/>
  <c r="S79" i="5"/>
  <c r="S189" i="5"/>
  <c r="S126" i="5"/>
  <c r="S80" i="5"/>
  <c r="F127" i="5"/>
  <c r="F126" i="5"/>
  <c r="E226" i="19"/>
  <c r="B127" i="17"/>
  <c r="AC242" i="18"/>
  <c r="G225" i="19"/>
  <c r="P241" i="19"/>
  <c r="X128" i="5"/>
  <c r="R59" i="5"/>
  <c r="Q75" i="17"/>
  <c r="Q184" i="17"/>
  <c r="Q74" i="17"/>
  <c r="P58" i="17"/>
  <c r="Q121" i="17"/>
  <c r="T145" i="5"/>
  <c r="S145" i="17"/>
  <c r="S129" i="17" s="1"/>
  <c r="S128" i="17"/>
  <c r="C129" i="5"/>
  <c r="T129" i="5"/>
  <c r="C240" i="18"/>
  <c r="AC226" i="19"/>
  <c r="I241" i="19"/>
  <c r="F127" i="17"/>
  <c r="G144" i="5"/>
  <c r="G128" i="5" s="1"/>
  <c r="F144" i="17"/>
  <c r="P77" i="5"/>
  <c r="P187" i="5"/>
  <c r="P124" i="5"/>
  <c r="W128" i="17"/>
  <c r="X145" i="5"/>
  <c r="R83" i="5"/>
  <c r="R193" i="5"/>
  <c r="R84" i="5"/>
  <c r="Q125" i="17"/>
  <c r="D143" i="5"/>
  <c r="C143" i="17"/>
  <c r="H172" i="31"/>
  <c r="U127" i="17"/>
  <c r="I126" i="17"/>
  <c r="J143" i="5"/>
  <c r="U127" i="5"/>
  <c r="U126" i="5"/>
  <c r="Q78" i="17"/>
  <c r="Z240" i="19"/>
  <c r="BO222" i="14"/>
  <c r="BP218" i="14"/>
  <c r="AA377" i="17"/>
  <c r="AC377" i="17" s="1"/>
  <c r="Y240" i="18"/>
  <c r="C126" i="17"/>
  <c r="Q190" i="5"/>
  <c r="Q79" i="17"/>
  <c r="S69" i="5"/>
  <c r="P191" i="5"/>
  <c r="H225" i="19"/>
  <c r="Q81" i="5"/>
  <c r="P126" i="17"/>
  <c r="Q143" i="5"/>
  <c r="Q127" i="5" s="1"/>
  <c r="V128" i="5"/>
  <c r="V127" i="5"/>
  <c r="H240" i="18"/>
  <c r="P80" i="17"/>
  <c r="X212" i="18"/>
  <c r="X309" i="18"/>
  <c r="K126" i="5"/>
  <c r="M228" i="19"/>
  <c r="I127" i="5"/>
  <c r="I126" i="5"/>
  <c r="Q78" i="5"/>
  <c r="Q188" i="5"/>
  <c r="Q125" i="5"/>
  <c r="S241" i="19"/>
  <c r="S75" i="5"/>
  <c r="S122" i="5"/>
  <c r="S185" i="5"/>
  <c r="S195" i="5" s="1"/>
  <c r="S76" i="5"/>
  <c r="BO224" i="14"/>
  <c r="R194" i="17"/>
  <c r="R82" i="5"/>
  <c r="R192" i="5"/>
  <c r="P123" i="5"/>
  <c r="P186" i="5"/>
  <c r="S128" i="5"/>
  <c r="J126" i="17"/>
  <c r="K143" i="5"/>
  <c r="K127" i="5" s="1"/>
  <c r="C128" i="5"/>
  <c r="BO496" i="14"/>
  <c r="BP485" i="14" s="1"/>
  <c r="BP486" i="14" s="1"/>
  <c r="BP487" i="14" s="1"/>
  <c r="BP488" i="14" s="1"/>
  <c r="BP489" i="14" s="1"/>
  <c r="BP490" i="14" s="1"/>
  <c r="BP491" i="14" s="1"/>
  <c r="BP492" i="14" s="1"/>
  <c r="BP493" i="14" s="1"/>
  <c r="BP494" i="14" s="1"/>
  <c r="BP495" i="14" s="1"/>
  <c r="BP496" i="14" s="1"/>
  <c r="R120" i="5"/>
  <c r="R73" i="5"/>
  <c r="R183" i="5"/>
  <c r="R241" i="18"/>
  <c r="J229" i="19"/>
  <c r="J245" i="19" s="1"/>
  <c r="U114" i="19"/>
  <c r="U241" i="19" s="1"/>
  <c r="U162" i="19"/>
  <c r="I212" i="19"/>
  <c r="I309" i="19"/>
  <c r="L311" i="19"/>
  <c r="L214" i="19"/>
  <c r="I84" i="19"/>
  <c r="I100" i="19" s="1"/>
  <c r="B85" i="19"/>
  <c r="B101" i="19" s="1"/>
  <c r="B117" i="19" s="1"/>
  <c r="S84" i="19"/>
  <c r="S100" i="19" s="1"/>
  <c r="P84" i="19"/>
  <c r="P100" i="19" s="1"/>
  <c r="O212" i="19"/>
  <c r="O309" i="19"/>
  <c r="E115" i="19"/>
  <c r="E163" i="19"/>
  <c r="AB83" i="19"/>
  <c r="AC115" i="19"/>
  <c r="AC163" i="19"/>
  <c r="Q115" i="19"/>
  <c r="Q163" i="19"/>
  <c r="C99" i="19"/>
  <c r="Z83" i="19"/>
  <c r="Z99" i="19" s="1"/>
  <c r="W181" i="19"/>
  <c r="H113" i="19"/>
  <c r="H240" i="19" s="1"/>
  <c r="H161" i="19"/>
  <c r="N183" i="19"/>
  <c r="T84" i="19"/>
  <c r="R225" i="19"/>
  <c r="K308" i="19"/>
  <c r="K211" i="19"/>
  <c r="V213" i="19"/>
  <c r="V310" i="19"/>
  <c r="P212" i="19"/>
  <c r="P309" i="19"/>
  <c r="D98" i="19"/>
  <c r="Y211" i="19"/>
  <c r="Y308" i="19"/>
  <c r="F98" i="19"/>
  <c r="S184" i="19"/>
  <c r="W211" i="19"/>
  <c r="W308" i="19"/>
  <c r="B181" i="19"/>
  <c r="AB211" i="19"/>
  <c r="AB308" i="19"/>
  <c r="W83" i="19"/>
  <c r="K181" i="19"/>
  <c r="AA212" i="19"/>
  <c r="AA309" i="19"/>
  <c r="Y181" i="19"/>
  <c r="I183" i="19"/>
  <c r="V115" i="19"/>
  <c r="V242" i="19" s="1"/>
  <c r="V163" i="19"/>
  <c r="P182" i="19"/>
  <c r="O114" i="19"/>
  <c r="O241" i="19" s="1"/>
  <c r="O162" i="19"/>
  <c r="X214" i="19"/>
  <c r="X311" i="19"/>
  <c r="AA84" i="19"/>
  <c r="AA100" i="19" s="1"/>
  <c r="F181" i="19"/>
  <c r="AC181" i="19"/>
  <c r="M117" i="19"/>
  <c r="M165" i="19"/>
  <c r="B213" i="19"/>
  <c r="B310" i="19"/>
  <c r="X86" i="19"/>
  <c r="X229" i="19" s="1"/>
  <c r="O181" i="19"/>
  <c r="U181" i="19"/>
  <c r="L101" i="19"/>
  <c r="S212" i="19"/>
  <c r="S309" i="19"/>
  <c r="E212" i="19"/>
  <c r="E309" i="19"/>
  <c r="C181" i="19"/>
  <c r="G211" i="19"/>
  <c r="G308" i="19"/>
  <c r="X181" i="19"/>
  <c r="V182" i="19"/>
  <c r="N115" i="19"/>
  <c r="N163" i="19"/>
  <c r="Q226" i="19"/>
  <c r="R114" i="19"/>
  <c r="R162" i="19"/>
  <c r="AA181" i="19"/>
  <c r="E84" i="19"/>
  <c r="E100" i="19" s="1"/>
  <c r="G83" i="19"/>
  <c r="G226" i="19" s="1"/>
  <c r="Q114" i="19"/>
  <c r="Q241" i="19" s="1"/>
  <c r="Q162" i="19"/>
  <c r="R211" i="19"/>
  <c r="R308" i="19"/>
  <c r="M183" i="19"/>
  <c r="X164" i="19"/>
  <c r="N114" i="19"/>
  <c r="N241" i="19" s="1"/>
  <c r="N162" i="19"/>
  <c r="N226" i="19"/>
  <c r="V85" i="19"/>
  <c r="V228" i="19" s="1"/>
  <c r="U115" i="19"/>
  <c r="U163" i="19"/>
  <c r="G181" i="19"/>
  <c r="R83" i="19"/>
  <c r="R99" i="19" s="1"/>
  <c r="AC212" i="19"/>
  <c r="AC309" i="19"/>
  <c r="Z225" i="19"/>
  <c r="AB113" i="19"/>
  <c r="AB240" i="19" s="1"/>
  <c r="AB161" i="19"/>
  <c r="U226" i="19"/>
  <c r="D211" i="19"/>
  <c r="D308" i="19"/>
  <c r="X228" i="19"/>
  <c r="X244" i="19" s="1"/>
  <c r="AC114" i="19"/>
  <c r="AC241" i="19" s="1"/>
  <c r="AC162" i="19"/>
  <c r="AC84" i="19"/>
  <c r="AC227" i="19" s="1"/>
  <c r="T212" i="19"/>
  <c r="T309" i="19"/>
  <c r="U212" i="19"/>
  <c r="U309" i="19"/>
  <c r="S99" i="19"/>
  <c r="M86" i="19"/>
  <c r="M102" i="19" s="1"/>
  <c r="D83" i="19"/>
  <c r="D99" i="19" s="1"/>
  <c r="V116" i="19"/>
  <c r="V164" i="19"/>
  <c r="H183" i="19"/>
  <c r="J181" i="19"/>
  <c r="K83" i="19"/>
  <c r="K99" i="19" s="1"/>
  <c r="U84" i="19"/>
  <c r="U100" i="19" s="1"/>
  <c r="J87" i="19"/>
  <c r="J230" i="19" s="1"/>
  <c r="M311" i="19"/>
  <c r="M214" i="19"/>
  <c r="V227" i="19"/>
  <c r="J164" i="19"/>
  <c r="R113" i="19"/>
  <c r="R240" i="19" s="1"/>
  <c r="R161" i="19"/>
  <c r="Z211" i="19"/>
  <c r="Z308" i="19"/>
  <c r="J216" i="19"/>
  <c r="J215" i="19"/>
  <c r="T241" i="19"/>
  <c r="L228" i="19"/>
  <c r="I99" i="19"/>
  <c r="Z114" i="19"/>
  <c r="Z162" i="19"/>
  <c r="H211" i="19"/>
  <c r="H308" i="19"/>
  <c r="H114" i="19"/>
  <c r="H162" i="19"/>
  <c r="F211" i="19"/>
  <c r="F308" i="19"/>
  <c r="Q84" i="19"/>
  <c r="Q100" i="19" s="1"/>
  <c r="AB181" i="19"/>
  <c r="O226" i="19"/>
  <c r="C212" i="19"/>
  <c r="C309" i="19"/>
  <c r="W225" i="19"/>
  <c r="H83" i="19"/>
  <c r="H226" i="19" s="1"/>
  <c r="L86" i="19"/>
  <c r="L102" i="19" s="1"/>
  <c r="W114" i="19"/>
  <c r="W162" i="19"/>
  <c r="Y225" i="19"/>
  <c r="Y241" i="19" s="1"/>
  <c r="G114" i="19"/>
  <c r="G162" i="19"/>
  <c r="F83" i="19"/>
  <c r="F99" i="19" s="1"/>
  <c r="N212" i="19"/>
  <c r="N309" i="19"/>
  <c r="L243" i="19"/>
  <c r="T115" i="19"/>
  <c r="T163" i="19"/>
  <c r="C84" i="19"/>
  <c r="C100" i="19" s="1"/>
  <c r="AB114" i="19"/>
  <c r="AB162" i="19"/>
  <c r="Q182" i="19"/>
  <c r="Y83" i="19"/>
  <c r="Q212" i="19"/>
  <c r="Q309" i="19"/>
  <c r="P99" i="19"/>
  <c r="O115" i="19"/>
  <c r="O163" i="19"/>
  <c r="Y114" i="19"/>
  <c r="Y162" i="19"/>
  <c r="N84" i="19"/>
  <c r="T226" i="19"/>
  <c r="T181" i="19"/>
  <c r="Z181" i="19"/>
  <c r="R181" i="19"/>
  <c r="O84" i="19"/>
  <c r="O227" i="19" s="1"/>
  <c r="AA99" i="19"/>
  <c r="K98" i="19"/>
  <c r="B100" i="19"/>
  <c r="C226" i="19"/>
  <c r="L183" i="19"/>
  <c r="H183" i="18"/>
  <c r="V183" i="18"/>
  <c r="Q182" i="18"/>
  <c r="E182" i="18"/>
  <c r="D83" i="18"/>
  <c r="D99" i="18" s="1"/>
  <c r="V212" i="18"/>
  <c r="V309" i="18"/>
  <c r="U212" i="18"/>
  <c r="U309" i="18"/>
  <c r="W115" i="18"/>
  <c r="W163" i="18"/>
  <c r="P211" i="18"/>
  <c r="P308" i="18"/>
  <c r="B84" i="18"/>
  <c r="V84" i="18"/>
  <c r="V100" i="18" s="1"/>
  <c r="T212" i="18"/>
  <c r="T309" i="18"/>
  <c r="W84" i="18"/>
  <c r="W227" i="18" s="1"/>
  <c r="T99" i="18"/>
  <c r="M214" i="18"/>
  <c r="M311" i="18"/>
  <c r="Y83" i="18"/>
  <c r="Y99" i="18" s="1"/>
  <c r="U84" i="18"/>
  <c r="U227" i="18" s="1"/>
  <c r="W226" i="18"/>
  <c r="P83" i="18"/>
  <c r="P99" i="18" s="1"/>
  <c r="B212" i="18"/>
  <c r="B309" i="18"/>
  <c r="B115" i="18"/>
  <c r="B163" i="18"/>
  <c r="T84" i="18"/>
  <c r="T100" i="18" s="1"/>
  <c r="D114" i="18"/>
  <c r="D162" i="18"/>
  <c r="R212" i="18"/>
  <c r="R309" i="18"/>
  <c r="B182" i="18"/>
  <c r="Q99" i="18"/>
  <c r="AA182" i="18"/>
  <c r="J183" i="18"/>
  <c r="I229" i="18"/>
  <c r="I245" i="18" s="1"/>
  <c r="B114" i="18"/>
  <c r="B241" i="18" s="1"/>
  <c r="B162" i="18"/>
  <c r="F182" i="18"/>
  <c r="B226" i="18"/>
  <c r="AA115" i="18"/>
  <c r="AA163" i="18"/>
  <c r="AA114" i="18"/>
  <c r="AA241" i="18" s="1"/>
  <c r="AA162" i="18"/>
  <c r="AB213" i="18"/>
  <c r="AB310" i="18"/>
  <c r="T226" i="18"/>
  <c r="T181" i="18"/>
  <c r="C182" i="18"/>
  <c r="F225" i="18"/>
  <c r="V99" i="18"/>
  <c r="Y98" i="18"/>
  <c r="L211" i="18"/>
  <c r="L308" i="18"/>
  <c r="M86" i="18"/>
  <c r="M229" i="18" s="1"/>
  <c r="C83" i="18"/>
  <c r="AB85" i="18"/>
  <c r="AB228" i="18" s="1"/>
  <c r="AC116" i="18"/>
  <c r="AC164" i="18"/>
  <c r="Y225" i="18"/>
  <c r="AC213" i="18"/>
  <c r="AC310" i="18"/>
  <c r="I87" i="18"/>
  <c r="H98" i="18"/>
  <c r="N164" i="18"/>
  <c r="N213" i="18"/>
  <c r="N310" i="18"/>
  <c r="K215" i="18"/>
  <c r="K216" i="18"/>
  <c r="E115" i="18"/>
  <c r="E163" i="18"/>
  <c r="I117" i="18"/>
  <c r="I244" i="18" s="1"/>
  <c r="I165" i="18"/>
  <c r="AA212" i="18"/>
  <c r="AA309" i="18"/>
  <c r="D211" i="18"/>
  <c r="D308" i="18"/>
  <c r="H225" i="18"/>
  <c r="F83" i="18"/>
  <c r="F99" i="18" s="1"/>
  <c r="G84" i="18"/>
  <c r="G100" i="18" s="1"/>
  <c r="L225" i="18"/>
  <c r="M117" i="18"/>
  <c r="M165" i="18"/>
  <c r="U114" i="18"/>
  <c r="U241" i="18" s="1"/>
  <c r="U162" i="18"/>
  <c r="Q212" i="18"/>
  <c r="Q309" i="18"/>
  <c r="N85" i="18"/>
  <c r="N101" i="18" s="1"/>
  <c r="N117" i="18" s="1"/>
  <c r="R99" i="18"/>
  <c r="Z182" i="18"/>
  <c r="C114" i="18"/>
  <c r="C162" i="18"/>
  <c r="K87" i="18"/>
  <c r="K103" i="18" s="1"/>
  <c r="K119" i="18" s="1"/>
  <c r="S98" i="18"/>
  <c r="J216" i="18"/>
  <c r="J215" i="18"/>
  <c r="AA226" i="18"/>
  <c r="E226" i="18"/>
  <c r="W114" i="18"/>
  <c r="W241" i="18" s="1"/>
  <c r="W162" i="18"/>
  <c r="O182" i="18"/>
  <c r="D225" i="18"/>
  <c r="N227" i="18"/>
  <c r="N243" i="18" s="1"/>
  <c r="D113" i="18"/>
  <c r="D240" i="18" s="1"/>
  <c r="D161" i="18"/>
  <c r="L181" i="18"/>
  <c r="AC227" i="18"/>
  <c r="M228" i="18"/>
  <c r="Q84" i="18"/>
  <c r="Q100" i="18" s="1"/>
  <c r="Z214" i="18"/>
  <c r="Z311" i="18"/>
  <c r="R226" i="18"/>
  <c r="E114" i="18"/>
  <c r="E241" i="18" s="1"/>
  <c r="E162" i="18"/>
  <c r="O114" i="18"/>
  <c r="O162" i="18"/>
  <c r="C225" i="18"/>
  <c r="S211" i="18"/>
  <c r="S308" i="18"/>
  <c r="S225" i="18"/>
  <c r="G99" i="18"/>
  <c r="W212" i="18"/>
  <c r="W309" i="18"/>
  <c r="P184" i="18"/>
  <c r="J87" i="18"/>
  <c r="J103" i="18" s="1"/>
  <c r="J119" i="18" s="1"/>
  <c r="L83" i="18"/>
  <c r="L99" i="18" s="1"/>
  <c r="R84" i="18"/>
  <c r="R100" i="18" s="1"/>
  <c r="L114" i="18"/>
  <c r="L162" i="18"/>
  <c r="Z86" i="18"/>
  <c r="Z102" i="18" s="1"/>
  <c r="Z118" i="18" s="1"/>
  <c r="Z101" i="18"/>
  <c r="O211" i="18"/>
  <c r="O308" i="18"/>
  <c r="J102" i="18"/>
  <c r="S83" i="18"/>
  <c r="S99" i="18" s="1"/>
  <c r="S181" i="18"/>
  <c r="F114" i="18"/>
  <c r="F162" i="18"/>
  <c r="R181" i="18"/>
  <c r="H83" i="18"/>
  <c r="H99" i="18" s="1"/>
  <c r="H211" i="18"/>
  <c r="H308" i="18"/>
  <c r="M183" i="18"/>
  <c r="N181" i="18"/>
  <c r="M243" i="18"/>
  <c r="G212" i="18"/>
  <c r="G309" i="18"/>
  <c r="F211" i="18"/>
  <c r="F308" i="18"/>
  <c r="I166" i="18"/>
  <c r="K102" i="18"/>
  <c r="Z228" i="18"/>
  <c r="O83" i="18"/>
  <c r="J229" i="18"/>
  <c r="E212" i="18"/>
  <c r="E309" i="18"/>
  <c r="I215" i="18"/>
  <c r="I216" i="18"/>
  <c r="AA84" i="18"/>
  <c r="Y211" i="18"/>
  <c r="Y308" i="18"/>
  <c r="U183" i="18"/>
  <c r="D182" i="18"/>
  <c r="V241" i="18"/>
  <c r="X182" i="18"/>
  <c r="I183" i="18"/>
  <c r="P98" i="18"/>
  <c r="K229" i="18"/>
  <c r="K181" i="18"/>
  <c r="G184" i="18"/>
  <c r="U115" i="18"/>
  <c r="U163" i="18"/>
  <c r="E84" i="18"/>
  <c r="E100" i="18" s="1"/>
  <c r="Q241" i="18"/>
  <c r="G226" i="18"/>
  <c r="V226" i="18"/>
  <c r="AC85" i="18"/>
  <c r="AC228" i="18" s="1"/>
  <c r="C308" i="18"/>
  <c r="C211" i="18"/>
  <c r="L113" i="18"/>
  <c r="L240" i="18" s="1"/>
  <c r="L161" i="18"/>
  <c r="AB100" i="18"/>
  <c r="P225" i="18"/>
  <c r="K164" i="18"/>
  <c r="O240" i="18"/>
  <c r="U226" i="18"/>
  <c r="N115" i="18"/>
  <c r="N242" i="18" s="1"/>
  <c r="N163" i="18"/>
  <c r="I284" i="17"/>
  <c r="I379" i="17"/>
  <c r="N381" i="17"/>
  <c r="N286" i="17"/>
  <c r="R378" i="17"/>
  <c r="R283" i="17"/>
  <c r="S379" i="17"/>
  <c r="S284" i="17"/>
  <c r="C283" i="17"/>
  <c r="C378" i="17"/>
  <c r="S349" i="17"/>
  <c r="O76" i="17"/>
  <c r="N60" i="17"/>
  <c r="O61" i="5" s="1"/>
  <c r="O186" i="17"/>
  <c r="O123" i="17"/>
  <c r="N144" i="17"/>
  <c r="O145" i="5" s="1"/>
  <c r="D348" i="17"/>
  <c r="D332" i="17" s="1"/>
  <c r="O143" i="17"/>
  <c r="P144" i="5" s="1"/>
  <c r="P128" i="5" s="1"/>
  <c r="O127" i="17"/>
  <c r="R348" i="17"/>
  <c r="R331" i="17"/>
  <c r="Y285" i="17"/>
  <c r="Y380" i="17"/>
  <c r="Q82" i="17"/>
  <c r="P66" i="17"/>
  <c r="Q67" i="5" s="1"/>
  <c r="Q192" i="17"/>
  <c r="Q83" i="17"/>
  <c r="Q282" i="17"/>
  <c r="Q377" i="17"/>
  <c r="D285" i="17"/>
  <c r="D380" i="17"/>
  <c r="J254" i="17"/>
  <c r="J238" i="17" s="1"/>
  <c r="D331" i="17"/>
  <c r="P285" i="17"/>
  <c r="P380" i="17"/>
  <c r="X240" i="17"/>
  <c r="X256" i="17"/>
  <c r="X241" i="17" s="1"/>
  <c r="N59" i="17"/>
  <c r="O60" i="5" s="1"/>
  <c r="O122" i="17"/>
  <c r="O185" i="17"/>
  <c r="T143" i="17"/>
  <c r="I143" i="17"/>
  <c r="J379" i="17"/>
  <c r="J284" i="17"/>
  <c r="G255" i="17"/>
  <c r="G239" i="17" s="1"/>
  <c r="Y348" i="17"/>
  <c r="Y332" i="17" s="1"/>
  <c r="E284" i="17"/>
  <c r="E379" i="17"/>
  <c r="B255" i="17"/>
  <c r="R253" i="17"/>
  <c r="R237" i="17" s="1"/>
  <c r="M255" i="17"/>
  <c r="E351" i="17"/>
  <c r="E336" i="17" s="1"/>
  <c r="H254" i="17"/>
  <c r="E143" i="17"/>
  <c r="D256" i="17"/>
  <c r="D241" i="17" s="1"/>
  <c r="AB283" i="17"/>
  <c r="E255" i="17"/>
  <c r="T284" i="17"/>
  <c r="T379" i="17"/>
  <c r="G142" i="17"/>
  <c r="M238" i="17"/>
  <c r="Q81" i="17"/>
  <c r="P65" i="17"/>
  <c r="Q66" i="5" s="1"/>
  <c r="Q191" i="17"/>
  <c r="E334" i="17"/>
  <c r="H237" i="17"/>
  <c r="E126" i="17"/>
  <c r="D239" i="17"/>
  <c r="Q143" i="17"/>
  <c r="R144" i="5" s="1"/>
  <c r="G238" i="17"/>
  <c r="X239" i="17"/>
  <c r="E238" i="17"/>
  <c r="O63" i="17"/>
  <c r="P64" i="5" s="1"/>
  <c r="P189" i="17"/>
  <c r="M143" i="17"/>
  <c r="N144" i="5" s="1"/>
  <c r="W255" i="17"/>
  <c r="W239" i="17" s="1"/>
  <c r="W348" i="17"/>
  <c r="I349" i="17"/>
  <c r="I333" i="17" s="1"/>
  <c r="Q350" i="17"/>
  <c r="V254" i="17"/>
  <c r="U351" i="17"/>
  <c r="U336" i="17" s="1"/>
  <c r="L254" i="17"/>
  <c r="L238" i="17" s="1"/>
  <c r="Q119" i="17"/>
  <c r="Q72" i="17"/>
  <c r="P56" i="17"/>
  <c r="Q57" i="5" s="1"/>
  <c r="Q182" i="17"/>
  <c r="Q73" i="17"/>
  <c r="X348" i="17"/>
  <c r="X332" i="17" s="1"/>
  <c r="Z378" i="17"/>
  <c r="W331" i="17"/>
  <c r="I332" i="17"/>
  <c r="Q333" i="17"/>
  <c r="V237" i="17"/>
  <c r="AC282" i="17"/>
  <c r="K255" i="17"/>
  <c r="D143" i="17"/>
  <c r="E144" i="5" s="1"/>
  <c r="Q126" i="17"/>
  <c r="L349" i="17"/>
  <c r="L333" i="17"/>
  <c r="H349" i="17"/>
  <c r="H333" i="17" s="1"/>
  <c r="O80" i="17"/>
  <c r="N64" i="17"/>
  <c r="O65" i="5" s="1"/>
  <c r="O190" i="17"/>
  <c r="P143" i="17"/>
  <c r="Q144" i="5" s="1"/>
  <c r="M379" i="17"/>
  <c r="M284" i="17"/>
  <c r="S378" i="17"/>
  <c r="S283" i="17"/>
  <c r="P77" i="17"/>
  <c r="P187" i="17"/>
  <c r="O61" i="17"/>
  <c r="P62" i="5" s="1"/>
  <c r="P124" i="17"/>
  <c r="Y256" i="17"/>
  <c r="Y241" i="17" s="1"/>
  <c r="P256" i="17"/>
  <c r="P241" i="17" s="1"/>
  <c r="K238" i="17"/>
  <c r="F284" i="17"/>
  <c r="F379" i="17"/>
  <c r="U334" i="17"/>
  <c r="W379" i="17"/>
  <c r="W284" i="17"/>
  <c r="S332" i="17"/>
  <c r="B238" i="17"/>
  <c r="F351" i="17"/>
  <c r="F336" i="17" s="1"/>
  <c r="I254" i="17"/>
  <c r="I238" i="17" s="1"/>
  <c r="R144" i="17"/>
  <c r="S145" i="5" s="1"/>
  <c r="S129" i="5" s="1"/>
  <c r="B144" i="17"/>
  <c r="C145" i="5" s="1"/>
  <c r="U255" i="17"/>
  <c r="U144" i="17"/>
  <c r="V145" i="5" s="1"/>
  <c r="V129" i="5" s="1"/>
  <c r="Y239" i="17"/>
  <c r="P239" i="17"/>
  <c r="Q253" i="17"/>
  <c r="G351" i="17"/>
  <c r="G336" i="17" s="1"/>
  <c r="V145" i="17"/>
  <c r="V129" i="17" s="1"/>
  <c r="C253" i="17"/>
  <c r="C237" i="17" s="1"/>
  <c r="D126" i="17"/>
  <c r="L332" i="17"/>
  <c r="J143" i="17"/>
  <c r="H332" i="17"/>
  <c r="C350" i="17"/>
  <c r="C334" i="17" s="1"/>
  <c r="M349" i="17"/>
  <c r="M333" i="17"/>
  <c r="N350" i="17"/>
  <c r="U380" i="17"/>
  <c r="U285" i="17"/>
  <c r="T348" i="17"/>
  <c r="T332" i="17" s="1"/>
  <c r="W145" i="17"/>
  <c r="W129" i="17"/>
  <c r="J350" i="17"/>
  <c r="J334" i="17"/>
  <c r="AB377" i="17"/>
  <c r="Q378" i="17"/>
  <c r="Q283" i="17"/>
  <c r="O350" i="17"/>
  <c r="L237" i="17"/>
  <c r="K349" i="17"/>
  <c r="K333" i="17"/>
  <c r="O377" i="17"/>
  <c r="O282" i="17"/>
  <c r="B350" i="17"/>
  <c r="B334" i="17" s="1"/>
  <c r="F334" i="17"/>
  <c r="N240" i="17"/>
  <c r="N256" i="17"/>
  <c r="N241" i="17" s="1"/>
  <c r="J378" i="17"/>
  <c r="J283" i="17"/>
  <c r="T331" i="17"/>
  <c r="P350" i="17"/>
  <c r="J333" i="17"/>
  <c r="AB282" i="17"/>
  <c r="H143" i="17"/>
  <c r="I144" i="5" s="1"/>
  <c r="I128" i="5" s="1"/>
  <c r="T255" i="17"/>
  <c r="O333" i="17"/>
  <c r="O253" i="17"/>
  <c r="O237" i="17" s="1"/>
  <c r="L143" i="17"/>
  <c r="M144" i="5" s="1"/>
  <c r="S254" i="17"/>
  <c r="S238" i="17" s="1"/>
  <c r="V349" i="17"/>
  <c r="X285" i="17"/>
  <c r="X380" i="17"/>
  <c r="W238" i="17"/>
  <c r="R282" i="17"/>
  <c r="R377" i="17"/>
  <c r="F254" i="17"/>
  <c r="F238" i="17" s="1"/>
  <c r="K143" i="17"/>
  <c r="L144" i="5" s="1"/>
  <c r="G284" i="17"/>
  <c r="G379" i="17"/>
  <c r="P333" i="17"/>
  <c r="H283" i="17"/>
  <c r="H378" i="17"/>
  <c r="V128" i="17"/>
  <c r="H126" i="17"/>
  <c r="T238" i="17"/>
  <c r="K284" i="17"/>
  <c r="K379" i="17"/>
  <c r="O236" i="17"/>
  <c r="BP217" i="14"/>
  <c r="V42" i="14"/>
  <c r="V45" i="14" s="1"/>
  <c r="V49" i="14" s="1"/>
  <c r="U50" i="14"/>
  <c r="BP68" i="14"/>
  <c r="BP69" i="14" s="1"/>
  <c r="BP116" i="14"/>
  <c r="BP210" i="14"/>
  <c r="U19" i="14"/>
  <c r="V9" i="14"/>
  <c r="V12" i="14" s="1"/>
  <c r="V18" i="14" s="1"/>
  <c r="BO216" i="14"/>
  <c r="BO215" i="14"/>
  <c r="BO223" i="14"/>
  <c r="BP215" i="14"/>
  <c r="U40" i="14"/>
  <c r="V32" i="14"/>
  <c r="V35" i="14" s="1"/>
  <c r="V39" i="14" s="1"/>
  <c r="BO295" i="14"/>
  <c r="BO296" i="14" s="1"/>
  <c r="BO297" i="14" s="1"/>
  <c r="BO298" i="14" s="1"/>
  <c r="BO299" i="14" s="1"/>
  <c r="BO300" i="14" s="1"/>
  <c r="BO301" i="14" s="1"/>
  <c r="BO302" i="14" s="1"/>
  <c r="BO303" i="14" s="1"/>
  <c r="BO304" i="14" s="1"/>
  <c r="BO305" i="14" s="1"/>
  <c r="BO217" i="14"/>
  <c r="E380" i="5"/>
  <c r="E285" i="5"/>
  <c r="S286" i="5"/>
  <c r="S381" i="5"/>
  <c r="G285" i="5"/>
  <c r="G380" i="5"/>
  <c r="Z286" i="5"/>
  <c r="Z381" i="5"/>
  <c r="W285" i="5"/>
  <c r="W380" i="5"/>
  <c r="S351" i="5"/>
  <c r="S335" i="5" s="1"/>
  <c r="Z285" i="5"/>
  <c r="Z380" i="5"/>
  <c r="K256" i="5"/>
  <c r="K240" i="5" s="1"/>
  <c r="T334" i="5"/>
  <c r="T350" i="5"/>
  <c r="V350" i="5"/>
  <c r="V334" i="5" s="1"/>
  <c r="M256" i="5"/>
  <c r="M240" i="5" s="1"/>
  <c r="T333" i="5"/>
  <c r="L349" i="5"/>
  <c r="L333" i="5" s="1"/>
  <c r="M239" i="5"/>
  <c r="AB283" i="5"/>
  <c r="AA283" i="5"/>
  <c r="Z350" i="5"/>
  <c r="V379" i="5"/>
  <c r="V284" i="5"/>
  <c r="H255" i="5"/>
  <c r="L380" i="5"/>
  <c r="L285" i="5"/>
  <c r="J256" i="5"/>
  <c r="U350" i="5"/>
  <c r="U334" i="5" s="1"/>
  <c r="O255" i="5"/>
  <c r="D255" i="5"/>
  <c r="U257" i="5"/>
  <c r="U242" i="5" s="1"/>
  <c r="O379" i="5"/>
  <c r="O284" i="5"/>
  <c r="J285" i="5"/>
  <c r="J380" i="5"/>
  <c r="F256" i="5"/>
  <c r="L332" i="5"/>
  <c r="G352" i="5"/>
  <c r="G337" i="5" s="1"/>
  <c r="L256" i="5"/>
  <c r="P256" i="5"/>
  <c r="D238" i="5"/>
  <c r="T379" i="5"/>
  <c r="T284" i="5"/>
  <c r="F239" i="5"/>
  <c r="Y255" i="5"/>
  <c r="F285" i="5"/>
  <c r="F380" i="5"/>
  <c r="M285" i="5"/>
  <c r="M380" i="5"/>
  <c r="Q336" i="5"/>
  <c r="Q338" i="5" s="1"/>
  <c r="Q37" i="5" s="1"/>
  <c r="Q39" i="5" s="1"/>
  <c r="Q41" i="5" s="1"/>
  <c r="F349" i="5"/>
  <c r="H351" i="5"/>
  <c r="S334" i="5"/>
  <c r="U240" i="5"/>
  <c r="J239" i="5"/>
  <c r="K239" i="5"/>
  <c r="Y349" i="5"/>
  <c r="Y333" i="5" s="1"/>
  <c r="D351" i="5"/>
  <c r="Y332" i="5"/>
  <c r="X255" i="5"/>
  <c r="X239" i="5" s="1"/>
  <c r="L239" i="5"/>
  <c r="R350" i="5"/>
  <c r="R334" i="5" s="1"/>
  <c r="V255" i="5"/>
  <c r="V239" i="5" s="1"/>
  <c r="G284" i="5"/>
  <c r="G379" i="5"/>
  <c r="F332" i="5"/>
  <c r="N351" i="5"/>
  <c r="H334" i="5"/>
  <c r="E255" i="5"/>
  <c r="E239" i="5" s="1"/>
  <c r="U381" i="5"/>
  <c r="U286" i="5"/>
  <c r="G255" i="5"/>
  <c r="G239" i="5" s="1"/>
  <c r="AB378" i="5"/>
  <c r="AA378" i="5"/>
  <c r="AC378" i="5" s="1"/>
  <c r="X349" i="5"/>
  <c r="H238" i="5"/>
  <c r="X238" i="5"/>
  <c r="Q255" i="5"/>
  <c r="Q239" i="5" s="1"/>
  <c r="V238" i="5"/>
  <c r="R256" i="5"/>
  <c r="R240" i="5" s="1"/>
  <c r="N334" i="5"/>
  <c r="M350" i="5"/>
  <c r="M334" i="5" s="1"/>
  <c r="K350" i="5"/>
  <c r="W350" i="5"/>
  <c r="O350" i="5"/>
  <c r="W255" i="5"/>
  <c r="W239" i="5" s="1"/>
  <c r="V333" i="5"/>
  <c r="Y238" i="5"/>
  <c r="D334" i="5"/>
  <c r="O380" i="5"/>
  <c r="O285" i="5"/>
  <c r="P239" i="5"/>
  <c r="S285" i="5"/>
  <c r="S380" i="5"/>
  <c r="I254" i="5"/>
  <c r="I238" i="5" s="1"/>
  <c r="N256" i="5"/>
  <c r="N240" i="5" s="1"/>
  <c r="R286" i="5"/>
  <c r="R381" i="5"/>
  <c r="C256" i="5"/>
  <c r="T255" i="5"/>
  <c r="M333" i="5"/>
  <c r="S256" i="5"/>
  <c r="E350" i="5"/>
  <c r="E334" i="5" s="1"/>
  <c r="P350" i="5"/>
  <c r="C380" i="5"/>
  <c r="C285" i="5"/>
  <c r="Z333" i="5"/>
  <c r="W284" i="5"/>
  <c r="W379" i="5"/>
  <c r="Z256" i="5"/>
  <c r="Z240" i="5" s="1"/>
  <c r="Q238" i="5"/>
  <c r="I237" i="5"/>
  <c r="N239" i="5"/>
  <c r="C239" i="5"/>
  <c r="T238" i="5"/>
  <c r="C350" i="5"/>
  <c r="AC243" i="18" l="1"/>
  <c r="M229" i="19"/>
  <c r="H226" i="18"/>
  <c r="E242" i="19"/>
  <c r="AB241" i="19"/>
  <c r="Z241" i="19"/>
  <c r="H241" i="19"/>
  <c r="BV174" i="14"/>
  <c r="BT174" i="14"/>
  <c r="R226" i="19"/>
  <c r="O241" i="18"/>
  <c r="V243" i="19"/>
  <c r="P68" i="5"/>
  <c r="P194" i="5" s="1"/>
  <c r="O193" i="17"/>
  <c r="N67" i="17"/>
  <c r="AC242" i="19"/>
  <c r="Z229" i="18"/>
  <c r="Z245" i="18" s="1"/>
  <c r="M244" i="19"/>
  <c r="G241" i="19"/>
  <c r="N242" i="19"/>
  <c r="BP226" i="14"/>
  <c r="BP227" i="14" s="1"/>
  <c r="BO226" i="14"/>
  <c r="BO227" i="14" s="1"/>
  <c r="BO306" i="14"/>
  <c r="BP295" i="14" s="1"/>
  <c r="BP296" i="14" s="1"/>
  <c r="BP297" i="14" s="1"/>
  <c r="BP298" i="14" s="1"/>
  <c r="BP299" i="14" s="1"/>
  <c r="BP300" i="14" s="1"/>
  <c r="BP301" i="14" s="1"/>
  <c r="BP302" i="14" s="1"/>
  <c r="BP303" i="14" s="1"/>
  <c r="BP304" i="14" s="1"/>
  <c r="BP305" i="14" s="1"/>
  <c r="BP306" i="14" s="1"/>
  <c r="Q58" i="5"/>
  <c r="Q74" i="5" s="1"/>
  <c r="P120" i="17"/>
  <c r="O57" i="17"/>
  <c r="P183" i="17"/>
  <c r="R121" i="5"/>
  <c r="R184" i="5"/>
  <c r="P78" i="17"/>
  <c r="R172" i="31"/>
  <c r="H208" i="31"/>
  <c r="H138" i="31"/>
  <c r="I172" i="31"/>
  <c r="I138" i="31" s="1"/>
  <c r="C227" i="19"/>
  <c r="Q128" i="5"/>
  <c r="Q82" i="5"/>
  <c r="Q192" i="5"/>
  <c r="I127" i="17"/>
  <c r="J144" i="5"/>
  <c r="J128" i="5" s="1"/>
  <c r="D127" i="17"/>
  <c r="Q59" i="5"/>
  <c r="P75" i="17"/>
  <c r="P121" i="17"/>
  <c r="P184" i="17"/>
  <c r="P74" i="17"/>
  <c r="O58" i="17"/>
  <c r="T127" i="17"/>
  <c r="U144" i="5"/>
  <c r="T242" i="19"/>
  <c r="E227" i="19"/>
  <c r="R128" i="5"/>
  <c r="Q83" i="5"/>
  <c r="Q193" i="5"/>
  <c r="Q84" i="5"/>
  <c r="S130" i="17"/>
  <c r="T146" i="5"/>
  <c r="T131" i="5" s="1"/>
  <c r="G126" i="17"/>
  <c r="H143" i="5"/>
  <c r="B165" i="19"/>
  <c r="R75" i="5"/>
  <c r="R185" i="5"/>
  <c r="R122" i="5"/>
  <c r="R76" i="5"/>
  <c r="R69" i="5"/>
  <c r="O191" i="5"/>
  <c r="O128" i="5"/>
  <c r="D144" i="5"/>
  <c r="C144" i="17"/>
  <c r="C127" i="17"/>
  <c r="H127" i="17"/>
  <c r="P125" i="5"/>
  <c r="P78" i="5"/>
  <c r="P188" i="5"/>
  <c r="O186" i="5"/>
  <c r="O123" i="5"/>
  <c r="B228" i="19"/>
  <c r="B244" i="19" s="1"/>
  <c r="J127" i="17"/>
  <c r="K144" i="5"/>
  <c r="U241" i="5"/>
  <c r="U243" i="5" s="1"/>
  <c r="AD378" i="5"/>
  <c r="AF378" i="5" s="1"/>
  <c r="R195" i="5"/>
  <c r="F128" i="17"/>
  <c r="G145" i="5"/>
  <c r="F145" i="17"/>
  <c r="X310" i="18"/>
  <c r="X213" i="18"/>
  <c r="X86" i="18" s="1"/>
  <c r="X229" i="18" s="1"/>
  <c r="X85" i="18"/>
  <c r="X101" i="18" s="1"/>
  <c r="P190" i="5"/>
  <c r="P127" i="5"/>
  <c r="AA227" i="19"/>
  <c r="G129" i="5"/>
  <c r="D128" i="5"/>
  <c r="Q227" i="19"/>
  <c r="D127" i="5"/>
  <c r="BP211" i="14"/>
  <c r="BP23" i="14" s="1"/>
  <c r="U128" i="17"/>
  <c r="U242" i="18"/>
  <c r="W242" i="18"/>
  <c r="X129" i="5"/>
  <c r="Q63" i="5"/>
  <c r="P188" i="17"/>
  <c r="O62" i="17"/>
  <c r="O79" i="17" s="1"/>
  <c r="P125" i="17"/>
  <c r="N165" i="18"/>
  <c r="L229" i="19"/>
  <c r="E128" i="5"/>
  <c r="R79" i="5"/>
  <c r="R189" i="5"/>
  <c r="R126" i="5"/>
  <c r="R80" i="5"/>
  <c r="W130" i="17"/>
  <c r="W131" i="17" s="1"/>
  <c r="X146" i="5"/>
  <c r="X131" i="5" s="1"/>
  <c r="Q194" i="17"/>
  <c r="E127" i="17"/>
  <c r="F144" i="5"/>
  <c r="B242" i="18"/>
  <c r="P81" i="5"/>
  <c r="J127" i="5"/>
  <c r="P227" i="19"/>
  <c r="V227" i="18"/>
  <c r="V130" i="17"/>
  <c r="V131" i="17" s="1"/>
  <c r="W146" i="5"/>
  <c r="Q120" i="5"/>
  <c r="Q73" i="5"/>
  <c r="Q183" i="5"/>
  <c r="AE378" i="5"/>
  <c r="P127" i="17"/>
  <c r="O77" i="5"/>
  <c r="O187" i="5"/>
  <c r="O124" i="5"/>
  <c r="K128" i="5"/>
  <c r="G212" i="19"/>
  <c r="G309" i="19"/>
  <c r="AC85" i="19"/>
  <c r="AC228" i="19" s="1"/>
  <c r="C182" i="19"/>
  <c r="Y182" i="19"/>
  <c r="Y212" i="19"/>
  <c r="Y309" i="19"/>
  <c r="Z115" i="19"/>
  <c r="Z163" i="19"/>
  <c r="I227" i="19"/>
  <c r="O100" i="19"/>
  <c r="P115" i="19"/>
  <c r="P242" i="19" s="1"/>
  <c r="P163" i="19"/>
  <c r="M87" i="19"/>
  <c r="M103" i="19" s="1"/>
  <c r="S115" i="19"/>
  <c r="S242" i="19" s="1"/>
  <c r="S163" i="19"/>
  <c r="AC182" i="19"/>
  <c r="Y84" i="19"/>
  <c r="Y100" i="19" s="1"/>
  <c r="Z226" i="19"/>
  <c r="L87" i="19"/>
  <c r="L103" i="19" s="1"/>
  <c r="I184" i="19"/>
  <c r="F212" i="19"/>
  <c r="F309" i="19"/>
  <c r="F84" i="19"/>
  <c r="F100" i="19" s="1"/>
  <c r="Q213" i="19"/>
  <c r="Q310" i="19"/>
  <c r="Q85" i="19"/>
  <c r="Q101" i="19" s="1"/>
  <c r="H212" i="19"/>
  <c r="H309" i="19"/>
  <c r="J103" i="19"/>
  <c r="U85" i="19"/>
  <c r="U101" i="19" s="1"/>
  <c r="R115" i="19"/>
  <c r="R242" i="19" s="1"/>
  <c r="R163" i="19"/>
  <c r="E213" i="19"/>
  <c r="E310" i="19"/>
  <c r="F182" i="19"/>
  <c r="AA85" i="19"/>
  <c r="D114" i="19"/>
  <c r="D241" i="19" s="1"/>
  <c r="D162" i="19"/>
  <c r="C115" i="19"/>
  <c r="C242" i="19" s="1"/>
  <c r="C163" i="19"/>
  <c r="I213" i="19"/>
  <c r="I310" i="19"/>
  <c r="H84" i="19"/>
  <c r="H100" i="19" s="1"/>
  <c r="T213" i="19"/>
  <c r="T310" i="19"/>
  <c r="E85" i="19"/>
  <c r="E101" i="19" s="1"/>
  <c r="K182" i="19"/>
  <c r="P213" i="19"/>
  <c r="P310" i="19"/>
  <c r="I85" i="19"/>
  <c r="I101" i="19" s="1"/>
  <c r="G84" i="19"/>
  <c r="G100" i="19" s="1"/>
  <c r="R182" i="19"/>
  <c r="Y99" i="19"/>
  <c r="T85" i="19"/>
  <c r="T101" i="19" s="1"/>
  <c r="G182" i="19"/>
  <c r="S213" i="19"/>
  <c r="S310" i="19"/>
  <c r="P85" i="19"/>
  <c r="F226" i="19"/>
  <c r="Y226" i="19"/>
  <c r="U116" i="19"/>
  <c r="U164" i="19"/>
  <c r="E116" i="19"/>
  <c r="E164" i="19"/>
  <c r="S85" i="19"/>
  <c r="S228" i="19" s="1"/>
  <c r="W99" i="19"/>
  <c r="V214" i="19"/>
  <c r="V311" i="19"/>
  <c r="M215" i="19"/>
  <c r="M216" i="19"/>
  <c r="L184" i="19"/>
  <c r="Z182" i="19"/>
  <c r="L118" i="19"/>
  <c r="L166" i="19"/>
  <c r="U227" i="19"/>
  <c r="AC100" i="19"/>
  <c r="AA182" i="19"/>
  <c r="AA116" i="19"/>
  <c r="AA164" i="19"/>
  <c r="W226" i="19"/>
  <c r="V86" i="19"/>
  <c r="V102" i="19" s="1"/>
  <c r="F114" i="19"/>
  <c r="F241" i="19" s="1"/>
  <c r="F162" i="19"/>
  <c r="G99" i="19"/>
  <c r="AB99" i="19"/>
  <c r="F115" i="19"/>
  <c r="F163" i="19"/>
  <c r="AC213" i="19"/>
  <c r="AC310" i="19"/>
  <c r="U213" i="19"/>
  <c r="U310" i="19"/>
  <c r="L215" i="19"/>
  <c r="L216" i="19"/>
  <c r="K84" i="19"/>
  <c r="K100" i="19" s="1"/>
  <c r="I115" i="19"/>
  <c r="I242" i="19" s="1"/>
  <c r="I163" i="19"/>
  <c r="K115" i="19"/>
  <c r="K163" i="19"/>
  <c r="X87" i="19"/>
  <c r="X103" i="19" s="1"/>
  <c r="X119" i="19" s="1"/>
  <c r="K212" i="19"/>
  <c r="K309" i="19"/>
  <c r="AB226" i="19"/>
  <c r="T182" i="19"/>
  <c r="H99" i="19"/>
  <c r="K226" i="19"/>
  <c r="V101" i="19"/>
  <c r="AB212" i="19"/>
  <c r="AB309" i="19"/>
  <c r="R241" i="19"/>
  <c r="U182" i="19"/>
  <c r="AB84" i="19"/>
  <c r="AB100" i="19" s="1"/>
  <c r="Q183" i="19"/>
  <c r="W241" i="19"/>
  <c r="J182" i="19"/>
  <c r="J166" i="19" s="1"/>
  <c r="Q242" i="19"/>
  <c r="O182" i="19"/>
  <c r="T100" i="19"/>
  <c r="O213" i="19"/>
  <c r="O310" i="19"/>
  <c r="C116" i="19"/>
  <c r="C164" i="19"/>
  <c r="C213" i="19"/>
  <c r="C310" i="19"/>
  <c r="J88" i="19"/>
  <c r="J104" i="19" s="1"/>
  <c r="J120" i="19" s="1"/>
  <c r="J217" i="19"/>
  <c r="J165" i="19"/>
  <c r="D212" i="19"/>
  <c r="D309" i="19"/>
  <c r="T227" i="19"/>
  <c r="O85" i="19"/>
  <c r="O101" i="19" s="1"/>
  <c r="N100" i="19"/>
  <c r="C85" i="19"/>
  <c r="J89" i="19"/>
  <c r="J105" i="19" s="1"/>
  <c r="J121" i="19" s="1"/>
  <c r="H184" i="19"/>
  <c r="D84" i="19"/>
  <c r="D227" i="19" s="1"/>
  <c r="P183" i="19"/>
  <c r="B182" i="19"/>
  <c r="N184" i="19"/>
  <c r="P116" i="19"/>
  <c r="P164" i="19"/>
  <c r="V183" i="19"/>
  <c r="M118" i="19"/>
  <c r="M245" i="19" s="1"/>
  <c r="M166" i="19"/>
  <c r="X215" i="19"/>
  <c r="X216" i="19"/>
  <c r="N227" i="19"/>
  <c r="AB182" i="19"/>
  <c r="Z84" i="19"/>
  <c r="Z100" i="19" s="1"/>
  <c r="U242" i="19"/>
  <c r="M184" i="19"/>
  <c r="W212" i="19"/>
  <c r="W309" i="19"/>
  <c r="AA213" i="19"/>
  <c r="AA310" i="19"/>
  <c r="O242" i="19"/>
  <c r="X182" i="19"/>
  <c r="B214" i="19"/>
  <c r="B311" i="19"/>
  <c r="W84" i="19"/>
  <c r="W100" i="19" s="1"/>
  <c r="S116" i="19"/>
  <c r="S164" i="19"/>
  <c r="I116" i="19"/>
  <c r="I164" i="19"/>
  <c r="L117" i="19"/>
  <c r="L244" i="19" s="1"/>
  <c r="L165" i="19"/>
  <c r="B116" i="19"/>
  <c r="B243" i="19" s="1"/>
  <c r="B164" i="19"/>
  <c r="Z212" i="19"/>
  <c r="Z309" i="19"/>
  <c r="X102" i="19"/>
  <c r="K114" i="19"/>
  <c r="K241" i="19" s="1"/>
  <c r="K162" i="19"/>
  <c r="N213" i="19"/>
  <c r="N310" i="19"/>
  <c r="D115" i="19"/>
  <c r="D163" i="19"/>
  <c r="R212" i="19"/>
  <c r="R309" i="19"/>
  <c r="X165" i="19"/>
  <c r="B86" i="19"/>
  <c r="S227" i="19"/>
  <c r="AA115" i="19"/>
  <c r="AA242" i="19" s="1"/>
  <c r="AA163" i="19"/>
  <c r="N85" i="19"/>
  <c r="N101" i="19" s="1"/>
  <c r="Q116" i="19"/>
  <c r="Q164" i="19"/>
  <c r="D226" i="19"/>
  <c r="R84" i="19"/>
  <c r="R100" i="19" s="1"/>
  <c r="W182" i="19"/>
  <c r="I88" i="18"/>
  <c r="I104" i="18" s="1"/>
  <c r="I120" i="18" s="1"/>
  <c r="T115" i="18"/>
  <c r="T242" i="18" s="1"/>
  <c r="T163" i="18"/>
  <c r="R116" i="18"/>
  <c r="R164" i="18"/>
  <c r="T116" i="18"/>
  <c r="T164" i="18"/>
  <c r="O99" i="18"/>
  <c r="L115" i="18"/>
  <c r="L163" i="18"/>
  <c r="AC101" i="18"/>
  <c r="S226" i="18"/>
  <c r="I103" i="18"/>
  <c r="C183" i="18"/>
  <c r="T85" i="18"/>
  <c r="T228" i="18" s="1"/>
  <c r="V184" i="18"/>
  <c r="V115" i="18"/>
  <c r="V242" i="18" s="1"/>
  <c r="V163" i="18"/>
  <c r="L226" i="18"/>
  <c r="X183" i="18"/>
  <c r="D183" i="18"/>
  <c r="F212" i="18"/>
  <c r="F309" i="18"/>
  <c r="L182" i="18"/>
  <c r="F115" i="18"/>
  <c r="F163" i="18"/>
  <c r="I230" i="18"/>
  <c r="J167" i="18"/>
  <c r="P115" i="18"/>
  <c r="P163" i="18"/>
  <c r="K89" i="18"/>
  <c r="K105" i="18" s="1"/>
  <c r="K121" i="18" s="1"/>
  <c r="R227" i="18"/>
  <c r="T227" i="18"/>
  <c r="Z87" i="18"/>
  <c r="F183" i="18"/>
  <c r="Q183" i="18"/>
  <c r="G227" i="18"/>
  <c r="T213" i="18"/>
  <c r="T310" i="18"/>
  <c r="F84" i="18"/>
  <c r="F100" i="18" s="1"/>
  <c r="J118" i="18"/>
  <c r="J245" i="18" s="1"/>
  <c r="J166" i="18"/>
  <c r="W213" i="18"/>
  <c r="W310" i="18"/>
  <c r="F226" i="18"/>
  <c r="AC214" i="18"/>
  <c r="AC311" i="18"/>
  <c r="J184" i="18"/>
  <c r="P226" i="18"/>
  <c r="V116" i="18"/>
  <c r="V164" i="18"/>
  <c r="H184" i="18"/>
  <c r="K182" i="18"/>
  <c r="L241" i="18"/>
  <c r="B213" i="18"/>
  <c r="B310" i="18"/>
  <c r="G310" i="18"/>
  <c r="G213" i="18"/>
  <c r="Z183" i="18"/>
  <c r="K165" i="18"/>
  <c r="E85" i="18"/>
  <c r="E101" i="18" s="1"/>
  <c r="J89" i="18"/>
  <c r="J232" i="18" s="1"/>
  <c r="J217" i="18"/>
  <c r="S182" i="18"/>
  <c r="W85" i="18"/>
  <c r="W101" i="18" s="1"/>
  <c r="Z166" i="18"/>
  <c r="U85" i="18"/>
  <c r="U101" i="18" s="1"/>
  <c r="R182" i="18"/>
  <c r="D226" i="18"/>
  <c r="C212" i="18"/>
  <c r="C309" i="18"/>
  <c r="S115" i="18"/>
  <c r="S163" i="18"/>
  <c r="G85" i="18"/>
  <c r="G101" i="18" s="1"/>
  <c r="Y212" i="18"/>
  <c r="Y309" i="18"/>
  <c r="G115" i="18"/>
  <c r="G242" i="18" s="1"/>
  <c r="G163" i="18"/>
  <c r="D227" i="18"/>
  <c r="D84" i="18"/>
  <c r="D100" i="18" s="1"/>
  <c r="B100" i="18"/>
  <c r="Y114" i="18"/>
  <c r="Y241" i="18" s="1"/>
  <c r="Y162" i="18"/>
  <c r="O226" i="18"/>
  <c r="E183" i="18"/>
  <c r="M244" i="18"/>
  <c r="U184" i="18"/>
  <c r="T182" i="18"/>
  <c r="E116" i="18"/>
  <c r="E164" i="18"/>
  <c r="E227" i="18"/>
  <c r="Y84" i="18"/>
  <c r="Y227" i="18" s="1"/>
  <c r="N182" i="18"/>
  <c r="Z117" i="18"/>
  <c r="Z244" i="18" s="1"/>
  <c r="Z165" i="18"/>
  <c r="AA213" i="18"/>
  <c r="AA310" i="18"/>
  <c r="AB214" i="18"/>
  <c r="AB311" i="18"/>
  <c r="B227" i="18"/>
  <c r="U213" i="18"/>
  <c r="U310" i="18"/>
  <c r="E213" i="18"/>
  <c r="E310" i="18"/>
  <c r="V213" i="18"/>
  <c r="V310" i="18"/>
  <c r="D115" i="18"/>
  <c r="D163" i="18"/>
  <c r="N214" i="18"/>
  <c r="N311" i="18"/>
  <c r="I184" i="18"/>
  <c r="S114" i="18"/>
  <c r="S241" i="18" s="1"/>
  <c r="S162" i="18"/>
  <c r="G116" i="18"/>
  <c r="G164" i="18"/>
  <c r="K230" i="18"/>
  <c r="K246" i="18" s="1"/>
  <c r="AC86" i="18"/>
  <c r="K217" i="18"/>
  <c r="S212" i="18"/>
  <c r="S309" i="18"/>
  <c r="D241" i="18"/>
  <c r="AA85" i="18"/>
  <c r="AA101" i="18" s="1"/>
  <c r="AB86" i="18"/>
  <c r="Q115" i="18"/>
  <c r="Q242" i="18" s="1"/>
  <c r="Q163" i="18"/>
  <c r="Y115" i="18"/>
  <c r="Y163" i="18"/>
  <c r="P212" i="18"/>
  <c r="P309" i="18"/>
  <c r="AE210" i="18"/>
  <c r="E242" i="18"/>
  <c r="L84" i="18"/>
  <c r="L100" i="18" s="1"/>
  <c r="Q116" i="18"/>
  <c r="Q164" i="18"/>
  <c r="AA183" i="18"/>
  <c r="M184" i="18"/>
  <c r="S84" i="18"/>
  <c r="O183" i="18"/>
  <c r="R115" i="18"/>
  <c r="R242" i="18" s="1"/>
  <c r="R163" i="18"/>
  <c r="AB101" i="18"/>
  <c r="B183" i="18"/>
  <c r="Y226" i="18"/>
  <c r="P84" i="18"/>
  <c r="P227" i="18" s="1"/>
  <c r="Q85" i="18"/>
  <c r="Q101" i="18" s="1"/>
  <c r="L212" i="18"/>
  <c r="L309" i="18"/>
  <c r="AA242" i="18"/>
  <c r="K88" i="18"/>
  <c r="K231" i="18" s="1"/>
  <c r="N86" i="18"/>
  <c r="F241" i="18"/>
  <c r="Q227" i="18"/>
  <c r="O84" i="18"/>
  <c r="O100" i="18" s="1"/>
  <c r="AA100" i="18"/>
  <c r="C241" i="18"/>
  <c r="C99" i="18"/>
  <c r="AB116" i="18"/>
  <c r="AB243" i="18" s="1"/>
  <c r="AB164" i="18"/>
  <c r="H115" i="18"/>
  <c r="H242" i="18" s="1"/>
  <c r="H163" i="18"/>
  <c r="V85" i="18"/>
  <c r="P114" i="18"/>
  <c r="P241" i="18" s="1"/>
  <c r="P162" i="18"/>
  <c r="Z215" i="18"/>
  <c r="Z216" i="18"/>
  <c r="C84" i="18"/>
  <c r="C100" i="18" s="1"/>
  <c r="W100" i="18"/>
  <c r="K118" i="18"/>
  <c r="K245" i="18" s="1"/>
  <c r="H114" i="18"/>
  <c r="H241" i="18" s="1"/>
  <c r="H162" i="18"/>
  <c r="O212" i="18"/>
  <c r="O309" i="18"/>
  <c r="U100" i="18"/>
  <c r="AA227" i="18"/>
  <c r="H212" i="18"/>
  <c r="H309" i="18"/>
  <c r="N228" i="18"/>
  <c r="N244" i="18" s="1"/>
  <c r="C226" i="18"/>
  <c r="R213" i="18"/>
  <c r="R310" i="18"/>
  <c r="M215" i="18"/>
  <c r="M216" i="18"/>
  <c r="J88" i="18"/>
  <c r="J104" i="18" s="1"/>
  <c r="J120" i="18" s="1"/>
  <c r="B85" i="18"/>
  <c r="B101" i="18" s="1"/>
  <c r="J230" i="18"/>
  <c r="J246" i="18" s="1"/>
  <c r="D212" i="18"/>
  <c r="D309" i="18"/>
  <c r="I89" i="18"/>
  <c r="I105" i="18" s="1"/>
  <c r="I121" i="18" s="1"/>
  <c r="I232" i="18"/>
  <c r="I248" i="18" s="1"/>
  <c r="H84" i="18"/>
  <c r="H100" i="18" s="1"/>
  <c r="Q213" i="18"/>
  <c r="Q310" i="18"/>
  <c r="M102" i="18"/>
  <c r="R85" i="18"/>
  <c r="R101" i="18" s="1"/>
  <c r="M87" i="18"/>
  <c r="M103" i="18" s="1"/>
  <c r="I217" i="18"/>
  <c r="R284" i="17"/>
  <c r="R379" i="17"/>
  <c r="G381" i="17"/>
  <c r="G286" i="17"/>
  <c r="I285" i="17"/>
  <c r="I380" i="17"/>
  <c r="W381" i="17"/>
  <c r="W286" i="17"/>
  <c r="C284" i="17"/>
  <c r="C379" i="17"/>
  <c r="O379" i="17"/>
  <c r="O284" i="17"/>
  <c r="F380" i="17"/>
  <c r="F285" i="17"/>
  <c r="J380" i="17"/>
  <c r="J285" i="17"/>
  <c r="Q144" i="17"/>
  <c r="R145" i="5" s="1"/>
  <c r="D240" i="17"/>
  <c r="W380" i="17"/>
  <c r="W285" i="17"/>
  <c r="R145" i="17"/>
  <c r="Y240" i="17"/>
  <c r="M256" i="17"/>
  <c r="M241" i="17" s="1"/>
  <c r="N145" i="17"/>
  <c r="K144" i="17"/>
  <c r="L145" i="5" s="1"/>
  <c r="P381" i="17"/>
  <c r="P286" i="17"/>
  <c r="P144" i="17"/>
  <c r="Q145" i="5" s="1"/>
  <c r="Q129" i="5" s="1"/>
  <c r="P351" i="17"/>
  <c r="P336" i="17" s="1"/>
  <c r="H255" i="17"/>
  <c r="H238" i="17"/>
  <c r="P119" i="17"/>
  <c r="P72" i="17"/>
  <c r="P182" i="17"/>
  <c r="O56" i="17"/>
  <c r="P57" i="5" s="1"/>
  <c r="P73" i="17"/>
  <c r="I144" i="17"/>
  <c r="J145" i="5" s="1"/>
  <c r="T380" i="17"/>
  <c r="T285" i="17"/>
  <c r="S255" i="17"/>
  <c r="S239" i="17" s="1"/>
  <c r="N383" i="17"/>
  <c r="N288" i="17"/>
  <c r="R128" i="17"/>
  <c r="D144" i="17"/>
  <c r="L255" i="17"/>
  <c r="L239" i="17" s="1"/>
  <c r="M285" i="17"/>
  <c r="M380" i="17"/>
  <c r="M239" i="17"/>
  <c r="N242" i="17"/>
  <c r="N26" i="17" s="1"/>
  <c r="N28" i="17" s="1"/>
  <c r="N30" i="17" s="1"/>
  <c r="W349" i="17"/>
  <c r="Y349" i="17"/>
  <c r="Y333" i="17" s="1"/>
  <c r="D286" i="17"/>
  <c r="D381" i="17"/>
  <c r="B145" i="17"/>
  <c r="L380" i="17"/>
  <c r="L285" i="17"/>
  <c r="L379" i="17"/>
  <c r="L284" i="17"/>
  <c r="L350" i="17"/>
  <c r="L334" i="17" s="1"/>
  <c r="J351" i="17"/>
  <c r="J336" i="17" s="1"/>
  <c r="O77" i="17"/>
  <c r="N61" i="17"/>
  <c r="O62" i="5" s="1"/>
  <c r="O187" i="17"/>
  <c r="O124" i="17"/>
  <c r="N351" i="17"/>
  <c r="N336" i="17" s="1"/>
  <c r="AC378" i="17"/>
  <c r="K380" i="17"/>
  <c r="K285" i="17"/>
  <c r="P383" i="17"/>
  <c r="P288" i="17"/>
  <c r="V350" i="17"/>
  <c r="E335" i="17"/>
  <c r="E337" i="17" s="1"/>
  <c r="E36" i="17" s="1"/>
  <c r="E38" i="17" s="1"/>
  <c r="E40" i="17" s="1"/>
  <c r="G143" i="17"/>
  <c r="H144" i="5" s="1"/>
  <c r="L144" i="17"/>
  <c r="M145" i="5" s="1"/>
  <c r="K256" i="17"/>
  <c r="K241" i="17" s="1"/>
  <c r="U335" i="17"/>
  <c r="U337" i="17" s="1"/>
  <c r="U36" i="17" s="1"/>
  <c r="U38" i="17" s="1"/>
  <c r="U40" i="17" s="1"/>
  <c r="E285" i="17"/>
  <c r="E380" i="17"/>
  <c r="N76" i="17"/>
  <c r="M60" i="17"/>
  <c r="N61" i="5" s="1"/>
  <c r="N186" i="17"/>
  <c r="N123" i="17"/>
  <c r="M64" i="17"/>
  <c r="N65" i="5" s="1"/>
  <c r="N190" i="17"/>
  <c r="N127" i="17"/>
  <c r="AB378" i="17"/>
  <c r="AD378" i="17" s="1"/>
  <c r="P81" i="17"/>
  <c r="O65" i="17"/>
  <c r="P66" i="5" s="1"/>
  <c r="P191" i="17"/>
  <c r="C254" i="17"/>
  <c r="K239" i="17"/>
  <c r="AE377" i="17"/>
  <c r="M59" i="17"/>
  <c r="N60" i="5" s="1"/>
  <c r="N122" i="17"/>
  <c r="N185" i="17"/>
  <c r="D288" i="17"/>
  <c r="D383" i="17"/>
  <c r="U145" i="17"/>
  <c r="X349" i="17"/>
  <c r="M144" i="17"/>
  <c r="N145" i="5" s="1"/>
  <c r="O378" i="17"/>
  <c r="O283" i="17"/>
  <c r="Y383" i="17"/>
  <c r="Y288" i="17"/>
  <c r="T144" i="17"/>
  <c r="U145" i="5" s="1"/>
  <c r="B285" i="17"/>
  <c r="B380" i="17"/>
  <c r="AD377" i="17"/>
  <c r="AF377" i="17" s="1"/>
  <c r="Q127" i="17"/>
  <c r="K350" i="17"/>
  <c r="K334" i="17"/>
  <c r="W256" i="17"/>
  <c r="W241" i="17" s="1"/>
  <c r="G256" i="17"/>
  <c r="G241" i="17" s="1"/>
  <c r="O351" i="17"/>
  <c r="O336" i="17" s="1"/>
  <c r="H379" i="17"/>
  <c r="H284" i="17"/>
  <c r="P240" i="17"/>
  <c r="S380" i="17"/>
  <c r="S285" i="17"/>
  <c r="AE282" i="17"/>
  <c r="V255" i="17"/>
  <c r="V239" i="17" s="1"/>
  <c r="E256" i="17"/>
  <c r="E241" i="17" s="1"/>
  <c r="X288" i="17"/>
  <c r="X383" i="17"/>
  <c r="U256" i="17"/>
  <c r="U241" i="17" s="1"/>
  <c r="R254" i="17"/>
  <c r="R238" i="17" s="1"/>
  <c r="F335" i="17"/>
  <c r="F337" i="17" s="1"/>
  <c r="F36" i="17" s="1"/>
  <c r="F38" i="17" s="1"/>
  <c r="F40" i="17" s="1"/>
  <c r="O254" i="17"/>
  <c r="G335" i="17"/>
  <c r="G337" i="17" s="1"/>
  <c r="G36" i="17" s="1"/>
  <c r="G38" i="17" s="1"/>
  <c r="G40" i="17" s="1"/>
  <c r="AD282" i="17"/>
  <c r="AF282" i="17" s="1"/>
  <c r="V238" i="17"/>
  <c r="E239" i="17"/>
  <c r="B240" i="17"/>
  <c r="B256" i="17"/>
  <c r="B241" i="17" s="1"/>
  <c r="X287" i="17"/>
  <c r="X382" i="17"/>
  <c r="R349" i="17"/>
  <c r="Y286" i="17"/>
  <c r="Y381" i="17"/>
  <c r="D349" i="17"/>
  <c r="D333" i="17" s="1"/>
  <c r="M350" i="17"/>
  <c r="M334" i="17" s="1"/>
  <c r="V333" i="17"/>
  <c r="I255" i="17"/>
  <c r="T256" i="17"/>
  <c r="T241" i="17" s="1"/>
  <c r="Q351" i="17"/>
  <c r="Q336" i="17" s="1"/>
  <c r="AE283" i="17"/>
  <c r="B239" i="17"/>
  <c r="R332" i="17"/>
  <c r="J255" i="17"/>
  <c r="J239" i="17" s="1"/>
  <c r="F255" i="17"/>
  <c r="W332" i="17"/>
  <c r="E144" i="17"/>
  <c r="F145" i="5" s="1"/>
  <c r="U239" i="17"/>
  <c r="B128" i="17"/>
  <c r="N287" i="17"/>
  <c r="N382" i="17"/>
  <c r="B351" i="17"/>
  <c r="B336" i="17" s="1"/>
  <c r="T239" i="17"/>
  <c r="Q254" i="17"/>
  <c r="Q238" i="17" s="1"/>
  <c r="Q334" i="17"/>
  <c r="X381" i="17"/>
  <c r="X286" i="17"/>
  <c r="X242" i="17"/>
  <c r="X26" i="17" s="1"/>
  <c r="X28" i="17" s="1"/>
  <c r="X30" i="17" s="1"/>
  <c r="AD283" i="17"/>
  <c r="S350" i="17"/>
  <c r="O144" i="17"/>
  <c r="P145" i="5" s="1"/>
  <c r="C351" i="17"/>
  <c r="C336" i="17" s="1"/>
  <c r="P334" i="17"/>
  <c r="H334" i="17"/>
  <c r="H350" i="17"/>
  <c r="O334" i="17"/>
  <c r="J144" i="17"/>
  <c r="K145" i="5" s="1"/>
  <c r="P82" i="17"/>
  <c r="O66" i="17"/>
  <c r="P67" i="5" s="1"/>
  <c r="P192" i="17"/>
  <c r="P83" i="17"/>
  <c r="N63" i="17"/>
  <c r="O64" i="5" s="1"/>
  <c r="O189" i="17"/>
  <c r="O126" i="17"/>
  <c r="T349" i="17"/>
  <c r="H144" i="17"/>
  <c r="I145" i="5" s="1"/>
  <c r="I129" i="5" s="1"/>
  <c r="N334" i="17"/>
  <c r="Q237" i="17"/>
  <c r="V379" i="17"/>
  <c r="Z379" i="17" s="1"/>
  <c r="V284" i="17"/>
  <c r="I350" i="17"/>
  <c r="G285" i="17"/>
  <c r="G380" i="17"/>
  <c r="S333" i="17"/>
  <c r="BP22" i="14"/>
  <c r="BO30" i="14"/>
  <c r="V40" i="14"/>
  <c r="W32" i="14"/>
  <c r="W35" i="14" s="1"/>
  <c r="W39" i="14" s="1"/>
  <c r="W42" i="14"/>
  <c r="W45" i="14" s="1"/>
  <c r="W49" i="14" s="1"/>
  <c r="V50" i="14"/>
  <c r="V19" i="14"/>
  <c r="W9" i="14"/>
  <c r="W12" i="14" s="1"/>
  <c r="W18" i="14" s="1"/>
  <c r="X286" i="5"/>
  <c r="X381" i="5"/>
  <c r="M287" i="5"/>
  <c r="M382" i="5"/>
  <c r="Q381" i="5"/>
  <c r="Q286" i="5"/>
  <c r="N382" i="5"/>
  <c r="N287" i="5"/>
  <c r="I285" i="5"/>
  <c r="I380" i="5"/>
  <c r="K287" i="5"/>
  <c r="K382" i="5"/>
  <c r="W286" i="5"/>
  <c r="W381" i="5"/>
  <c r="V286" i="5"/>
  <c r="V381" i="5"/>
  <c r="G286" i="5"/>
  <c r="G381" i="5"/>
  <c r="Z287" i="5"/>
  <c r="Z382" i="5"/>
  <c r="E286" i="5"/>
  <c r="E381" i="5"/>
  <c r="P257" i="5"/>
  <c r="P242" i="5" s="1"/>
  <c r="N352" i="5"/>
  <c r="N337" i="5" s="1"/>
  <c r="D352" i="5"/>
  <c r="D337" i="5" s="1"/>
  <c r="L257" i="5"/>
  <c r="L242" i="5" s="1"/>
  <c r="J257" i="5"/>
  <c r="J242" i="5" s="1"/>
  <c r="M286" i="5"/>
  <c r="M381" i="5"/>
  <c r="N335" i="5"/>
  <c r="O256" i="5"/>
  <c r="O351" i="5"/>
  <c r="I379" i="5"/>
  <c r="I284" i="5"/>
  <c r="R241" i="5"/>
  <c r="R257" i="5"/>
  <c r="R242" i="5" s="1"/>
  <c r="F286" i="5"/>
  <c r="F381" i="5"/>
  <c r="W351" i="5"/>
  <c r="W335" i="5" s="1"/>
  <c r="K351" i="5"/>
  <c r="M351" i="5"/>
  <c r="M335" i="5" s="1"/>
  <c r="S257" i="5"/>
  <c r="S242" i="5" s="1"/>
  <c r="R382" i="5"/>
  <c r="R287" i="5"/>
  <c r="T351" i="5"/>
  <c r="D256" i="5"/>
  <c r="D240" i="5" s="1"/>
  <c r="O334" i="5"/>
  <c r="K334" i="5"/>
  <c r="N381" i="5"/>
  <c r="N286" i="5"/>
  <c r="X350" i="5"/>
  <c r="P240" i="5"/>
  <c r="D239" i="5"/>
  <c r="D335" i="5"/>
  <c r="J240" i="5"/>
  <c r="K286" i="5"/>
  <c r="K381" i="5"/>
  <c r="U351" i="5"/>
  <c r="U335" i="5" s="1"/>
  <c r="Q380" i="5"/>
  <c r="Q285" i="5"/>
  <c r="H352" i="5"/>
  <c r="H337" i="5" s="1"/>
  <c r="Z257" i="5"/>
  <c r="Z242" i="5" s="1"/>
  <c r="T285" i="5"/>
  <c r="T380" i="5"/>
  <c r="O239" i="5"/>
  <c r="G336" i="5"/>
  <c r="G338" i="5" s="1"/>
  <c r="G37" i="5" s="1"/>
  <c r="G39" i="5" s="1"/>
  <c r="G41" i="5" s="1"/>
  <c r="V351" i="5"/>
  <c r="V335" i="5" s="1"/>
  <c r="Y256" i="5"/>
  <c r="V380" i="5"/>
  <c r="V285" i="5"/>
  <c r="H256" i="5"/>
  <c r="H240" i="5" s="1"/>
  <c r="F350" i="5"/>
  <c r="AB284" i="5"/>
  <c r="AA284" i="5"/>
  <c r="AC284" i="5" s="1"/>
  <c r="AD283" i="5"/>
  <c r="X240" i="5"/>
  <c r="X256" i="5"/>
  <c r="C351" i="5"/>
  <c r="L240" i="5"/>
  <c r="M257" i="5"/>
  <c r="M242" i="5" s="1"/>
  <c r="J286" i="5"/>
  <c r="J381" i="5"/>
  <c r="Y239" i="5"/>
  <c r="H239" i="5"/>
  <c r="T256" i="5"/>
  <c r="F333" i="5"/>
  <c r="AB379" i="5"/>
  <c r="AA379" i="5"/>
  <c r="AC379" i="5" s="1"/>
  <c r="Q256" i="5"/>
  <c r="Q240" i="5" s="1"/>
  <c r="W334" i="5"/>
  <c r="X285" i="5"/>
  <c r="X380" i="5"/>
  <c r="F257" i="5"/>
  <c r="F242" i="5" s="1"/>
  <c r="P351" i="5"/>
  <c r="P335" i="5" s="1"/>
  <c r="U287" i="5"/>
  <c r="U382" i="5"/>
  <c r="P334" i="5"/>
  <c r="E351" i="5"/>
  <c r="H335" i="5"/>
  <c r="K257" i="5"/>
  <c r="K242" i="5" s="1"/>
  <c r="T239" i="5"/>
  <c r="R351" i="5"/>
  <c r="R335" i="5" s="1"/>
  <c r="Z351" i="5"/>
  <c r="Z335" i="5" s="1"/>
  <c r="N257" i="5"/>
  <c r="N242" i="5" s="1"/>
  <c r="C286" i="5"/>
  <c r="C381" i="5"/>
  <c r="S352" i="5"/>
  <c r="S337" i="5" s="1"/>
  <c r="Y380" i="5"/>
  <c r="Y285" i="5"/>
  <c r="H285" i="5"/>
  <c r="H380" i="5"/>
  <c r="X333" i="5"/>
  <c r="C257" i="5"/>
  <c r="C242" i="5" s="1"/>
  <c r="Z334" i="5"/>
  <c r="C334" i="5"/>
  <c r="W256" i="5"/>
  <c r="L350" i="5"/>
  <c r="I255" i="5"/>
  <c r="I239" i="5" s="1"/>
  <c r="Y350" i="5"/>
  <c r="Y334" i="5" s="1"/>
  <c r="AC283" i="5"/>
  <c r="V256" i="5"/>
  <c r="V240" i="5" s="1"/>
  <c r="F240" i="5"/>
  <c r="P286" i="5"/>
  <c r="P381" i="5"/>
  <c r="S240" i="5"/>
  <c r="G256" i="5"/>
  <c r="G240" i="5" s="1"/>
  <c r="C240" i="5"/>
  <c r="E256" i="5"/>
  <c r="E240" i="5" s="1"/>
  <c r="L381" i="5"/>
  <c r="L286" i="5"/>
  <c r="D285" i="5"/>
  <c r="D380" i="5"/>
  <c r="U289" i="5"/>
  <c r="U384" i="5"/>
  <c r="U383" i="5" l="1"/>
  <c r="U288" i="5"/>
  <c r="P242" i="18"/>
  <c r="J168" i="18"/>
  <c r="BV175" i="14"/>
  <c r="BT175" i="14"/>
  <c r="AG378" i="5"/>
  <c r="X130" i="5"/>
  <c r="AF283" i="5"/>
  <c r="N289" i="17"/>
  <c r="X228" i="18"/>
  <c r="N384" i="17"/>
  <c r="C243" i="19"/>
  <c r="K232" i="18"/>
  <c r="K248" i="18" s="1"/>
  <c r="AB227" i="19"/>
  <c r="O68" i="5"/>
  <c r="O194" i="5" s="1"/>
  <c r="M67" i="17"/>
  <c r="N193" i="17"/>
  <c r="H227" i="19"/>
  <c r="AG283" i="17"/>
  <c r="E243" i="19"/>
  <c r="X384" i="17"/>
  <c r="J231" i="18"/>
  <c r="J247" i="18" s="1"/>
  <c r="Q228" i="19"/>
  <c r="T243" i="18"/>
  <c r="G227" i="19"/>
  <c r="R243" i="18"/>
  <c r="Q243" i="19"/>
  <c r="AH377" i="17"/>
  <c r="X166" i="19"/>
  <c r="F242" i="18"/>
  <c r="J232" i="19"/>
  <c r="J248" i="19" s="1"/>
  <c r="BP25" i="14"/>
  <c r="BP29" i="14" s="1"/>
  <c r="BP30" i="14" s="1"/>
  <c r="P58" i="5"/>
  <c r="O120" i="17"/>
  <c r="O183" i="17"/>
  <c r="N57" i="17"/>
  <c r="Q184" i="5"/>
  <c r="Q121" i="5"/>
  <c r="O78" i="17"/>
  <c r="Z227" i="19"/>
  <c r="W131" i="5"/>
  <c r="W130" i="5"/>
  <c r="D128" i="17"/>
  <c r="E145" i="5"/>
  <c r="U130" i="17"/>
  <c r="V146" i="5"/>
  <c r="S131" i="17"/>
  <c r="U129" i="17"/>
  <c r="U131" i="17" s="1"/>
  <c r="N191" i="5"/>
  <c r="N128" i="5"/>
  <c r="R130" i="17"/>
  <c r="S146" i="5"/>
  <c r="O125" i="17"/>
  <c r="P63" i="5"/>
  <c r="N62" i="17"/>
  <c r="N79" i="17" s="1"/>
  <c r="O188" i="17"/>
  <c r="S243" i="19"/>
  <c r="X117" i="18"/>
  <c r="X244" i="18" s="1"/>
  <c r="X165" i="18"/>
  <c r="R129" i="5"/>
  <c r="I128" i="17"/>
  <c r="P243" i="19"/>
  <c r="AA243" i="19"/>
  <c r="C128" i="17"/>
  <c r="D145" i="5"/>
  <c r="C145" i="17"/>
  <c r="P59" i="5"/>
  <c r="P69" i="5" s="1"/>
  <c r="N58" i="17"/>
  <c r="O121" i="17"/>
  <c r="O75" i="17"/>
  <c r="O74" i="17"/>
  <c r="O184" i="17"/>
  <c r="X230" i="19"/>
  <c r="X246" i="19" s="1"/>
  <c r="X311" i="18"/>
  <c r="X214" i="18"/>
  <c r="X87" i="18" s="1"/>
  <c r="X103" i="18" s="1"/>
  <c r="P129" i="5"/>
  <c r="N130" i="17"/>
  <c r="O146" i="5"/>
  <c r="G240" i="17"/>
  <c r="G242" i="17" s="1"/>
  <c r="G26" i="17" s="1"/>
  <c r="G28" i="17" s="1"/>
  <c r="G30" i="17" s="1"/>
  <c r="U129" i="5"/>
  <c r="U128" i="5"/>
  <c r="P120" i="5"/>
  <c r="P183" i="5"/>
  <c r="P74" i="5"/>
  <c r="R138" i="31"/>
  <c r="L245" i="19"/>
  <c r="Q75" i="5"/>
  <c r="Q122" i="5"/>
  <c r="Q185" i="5"/>
  <c r="Q76" i="5"/>
  <c r="O125" i="5"/>
  <c r="O78" i="5"/>
  <c r="O188" i="5"/>
  <c r="H128" i="17"/>
  <c r="Q79" i="5"/>
  <c r="Q189" i="5"/>
  <c r="Q195" i="5" s="1"/>
  <c r="Q126" i="5"/>
  <c r="Q80" i="5"/>
  <c r="O81" i="5"/>
  <c r="O190" i="5"/>
  <c r="O127" i="5"/>
  <c r="J172" i="31"/>
  <c r="C129" i="17"/>
  <c r="J128" i="17"/>
  <c r="P82" i="5"/>
  <c r="P192" i="5"/>
  <c r="B228" i="18"/>
  <c r="Y242" i="18"/>
  <c r="AA228" i="18"/>
  <c r="X102" i="18"/>
  <c r="X118" i="18" s="1"/>
  <c r="X245" i="18" s="1"/>
  <c r="I243" i="19"/>
  <c r="N186" i="5"/>
  <c r="N123" i="5"/>
  <c r="V243" i="18"/>
  <c r="T240" i="17"/>
  <c r="T242" i="17" s="1"/>
  <c r="T26" i="17" s="1"/>
  <c r="T28" i="17" s="1"/>
  <c r="T30" i="17" s="1"/>
  <c r="I208" i="31"/>
  <c r="B130" i="17"/>
  <c r="C146" i="5"/>
  <c r="AE283" i="5"/>
  <c r="AG283" i="5" s="1"/>
  <c r="P335" i="17"/>
  <c r="P337" i="17" s="1"/>
  <c r="P36" i="17" s="1"/>
  <c r="P38" i="17" s="1"/>
  <c r="P40" i="17" s="1"/>
  <c r="K129" i="5"/>
  <c r="T130" i="5"/>
  <c r="F130" i="17"/>
  <c r="G146" i="5"/>
  <c r="G131" i="5" s="1"/>
  <c r="F129" i="17"/>
  <c r="F131" i="17" s="1"/>
  <c r="F13" i="17" s="1"/>
  <c r="U243" i="19"/>
  <c r="N77" i="5"/>
  <c r="N187" i="5"/>
  <c r="N124" i="5"/>
  <c r="H336" i="5"/>
  <c r="H338" i="5" s="1"/>
  <c r="H37" i="5" s="1"/>
  <c r="H39" i="5" s="1"/>
  <c r="H41" i="5" s="1"/>
  <c r="AF378" i="17"/>
  <c r="X132" i="5"/>
  <c r="AU139" i="5" s="1"/>
  <c r="H128" i="5"/>
  <c r="H127" i="5"/>
  <c r="J129" i="5"/>
  <c r="Q69" i="5"/>
  <c r="N228" i="19"/>
  <c r="F129" i="5"/>
  <c r="F128" i="5"/>
  <c r="P83" i="5"/>
  <c r="P193" i="5"/>
  <c r="P84" i="5"/>
  <c r="AA86" i="19"/>
  <c r="AA102" i="19" s="1"/>
  <c r="AC116" i="19"/>
  <c r="AC243" i="19" s="1"/>
  <c r="AC164" i="19"/>
  <c r="AC86" i="19"/>
  <c r="AC102" i="19" s="1"/>
  <c r="B102" i="19"/>
  <c r="W85" i="19"/>
  <c r="W101" i="19" s="1"/>
  <c r="K85" i="19"/>
  <c r="K101" i="19" s="1"/>
  <c r="Z183" i="19"/>
  <c r="F242" i="19"/>
  <c r="K183" i="19"/>
  <c r="F183" i="19"/>
  <c r="Y85" i="19"/>
  <c r="Y101" i="19" s="1"/>
  <c r="F213" i="19"/>
  <c r="F310" i="19"/>
  <c r="D213" i="19"/>
  <c r="D310" i="19"/>
  <c r="Y213" i="19"/>
  <c r="Y310" i="19"/>
  <c r="B229" i="19"/>
  <c r="P184" i="19"/>
  <c r="L230" i="19"/>
  <c r="Y183" i="19"/>
  <c r="F116" i="19"/>
  <c r="F164" i="19"/>
  <c r="AB115" i="19"/>
  <c r="AB242" i="19" s="1"/>
  <c r="AB163" i="19"/>
  <c r="P101" i="19"/>
  <c r="E117" i="19"/>
  <c r="E165" i="19"/>
  <c r="E214" i="19"/>
  <c r="E311" i="19"/>
  <c r="L119" i="19"/>
  <c r="L167" i="19"/>
  <c r="AC214" i="19"/>
  <c r="AC311" i="19"/>
  <c r="F85" i="19"/>
  <c r="F101" i="19" s="1"/>
  <c r="AB116" i="19"/>
  <c r="AB164" i="19"/>
  <c r="J231" i="19"/>
  <c r="J247" i="19" s="1"/>
  <c r="P228" i="19"/>
  <c r="E228" i="19"/>
  <c r="E86" i="19"/>
  <c r="E102" i="19" s="1"/>
  <c r="Z242" i="19"/>
  <c r="C183" i="19"/>
  <c r="R85" i="19"/>
  <c r="R101" i="19" s="1"/>
  <c r="Z116" i="19"/>
  <c r="Z164" i="19"/>
  <c r="C214" i="19"/>
  <c r="C311" i="19"/>
  <c r="M89" i="19"/>
  <c r="M217" i="19"/>
  <c r="S214" i="19"/>
  <c r="S311" i="19"/>
  <c r="Y227" i="19"/>
  <c r="D85" i="19"/>
  <c r="D101" i="19" s="1"/>
  <c r="D100" i="19"/>
  <c r="C86" i="19"/>
  <c r="C102" i="19" s="1"/>
  <c r="G115" i="19"/>
  <c r="G242" i="19" s="1"/>
  <c r="G163" i="19"/>
  <c r="M88" i="19"/>
  <c r="M104" i="19" s="1"/>
  <c r="S86" i="19"/>
  <c r="S102" i="19" s="1"/>
  <c r="T214" i="19"/>
  <c r="T311" i="19"/>
  <c r="Y116" i="19"/>
  <c r="Y164" i="19"/>
  <c r="J183" i="19"/>
  <c r="AA101" i="19"/>
  <c r="U183" i="19"/>
  <c r="T86" i="19"/>
  <c r="T102" i="19" s="1"/>
  <c r="U117" i="19"/>
  <c r="U165" i="19"/>
  <c r="B183" i="19"/>
  <c r="R227" i="19"/>
  <c r="V215" i="19"/>
  <c r="V216" i="19"/>
  <c r="G183" i="19"/>
  <c r="U228" i="19"/>
  <c r="AC183" i="19"/>
  <c r="AC101" i="19"/>
  <c r="I117" i="19"/>
  <c r="I165" i="19"/>
  <c r="I228" i="19"/>
  <c r="W183" i="19"/>
  <c r="R116" i="19"/>
  <c r="R164" i="19"/>
  <c r="AB183" i="19"/>
  <c r="D242" i="19"/>
  <c r="W227" i="19"/>
  <c r="V87" i="19"/>
  <c r="V103" i="19" s="1"/>
  <c r="J90" i="19"/>
  <c r="J11" i="19" s="1"/>
  <c r="G213" i="19"/>
  <c r="G310" i="19"/>
  <c r="P86" i="19"/>
  <c r="P102" i="19" s="1"/>
  <c r="N214" i="19"/>
  <c r="N311" i="19"/>
  <c r="W116" i="19"/>
  <c r="W164" i="19"/>
  <c r="V118" i="19"/>
  <c r="V166" i="19"/>
  <c r="T117" i="19"/>
  <c r="T165" i="19"/>
  <c r="J119" i="19"/>
  <c r="J246" i="19" s="1"/>
  <c r="J106" i="19"/>
  <c r="J21" i="19" s="1"/>
  <c r="J23" i="19" s="1"/>
  <c r="J26" i="19" s="1"/>
  <c r="J24" i="19" s="1"/>
  <c r="G85" i="19"/>
  <c r="G228" i="19" s="1"/>
  <c r="N86" i="19"/>
  <c r="N102" i="19" s="1"/>
  <c r="B215" i="19"/>
  <c r="B216" i="19"/>
  <c r="X89" i="19"/>
  <c r="X105" i="19" s="1"/>
  <c r="X121" i="19" s="1"/>
  <c r="X217" i="19"/>
  <c r="AB213" i="19"/>
  <c r="AB310" i="19"/>
  <c r="V229" i="19"/>
  <c r="W115" i="19"/>
  <c r="W242" i="19" s="1"/>
  <c r="W163" i="19"/>
  <c r="T228" i="19"/>
  <c r="H116" i="19"/>
  <c r="H164" i="19"/>
  <c r="H213" i="19"/>
  <c r="H310" i="19"/>
  <c r="K310" i="19"/>
  <c r="K213" i="19"/>
  <c r="B87" i="19"/>
  <c r="B103" i="19" s="1"/>
  <c r="B119" i="19" s="1"/>
  <c r="X88" i="19"/>
  <c r="X104" i="19" s="1"/>
  <c r="X120" i="19" s="1"/>
  <c r="C101" i="19"/>
  <c r="O214" i="19"/>
  <c r="O311" i="19"/>
  <c r="AB85" i="19"/>
  <c r="AB101" i="19" s="1"/>
  <c r="K116" i="19"/>
  <c r="K164" i="19"/>
  <c r="H85" i="19"/>
  <c r="H101" i="19" s="1"/>
  <c r="M119" i="19"/>
  <c r="M167" i="19"/>
  <c r="AA228" i="19"/>
  <c r="N117" i="19"/>
  <c r="N165" i="19"/>
  <c r="X183" i="19"/>
  <c r="C228" i="19"/>
  <c r="O86" i="19"/>
  <c r="O102" i="19" s="1"/>
  <c r="K227" i="19"/>
  <c r="Y115" i="19"/>
  <c r="Y242" i="19" s="1"/>
  <c r="Y163" i="19"/>
  <c r="I214" i="19"/>
  <c r="I311" i="19"/>
  <c r="Q117" i="19"/>
  <c r="Q165" i="19"/>
  <c r="M230" i="19"/>
  <c r="L89" i="19"/>
  <c r="L105" i="19" s="1"/>
  <c r="L121" i="19" s="1"/>
  <c r="L217" i="19"/>
  <c r="R213" i="19"/>
  <c r="R310" i="19"/>
  <c r="I86" i="19"/>
  <c r="I102" i="19" s="1"/>
  <c r="T116" i="19"/>
  <c r="T243" i="19" s="1"/>
  <c r="T164" i="19"/>
  <c r="K242" i="19"/>
  <c r="L88" i="19"/>
  <c r="L104" i="19" s="1"/>
  <c r="Q214" i="19"/>
  <c r="Q311" i="19"/>
  <c r="Q184" i="19"/>
  <c r="R183" i="19"/>
  <c r="X118" i="19"/>
  <c r="X245" i="19" s="1"/>
  <c r="V184" i="19"/>
  <c r="N116" i="19"/>
  <c r="N243" i="19" s="1"/>
  <c r="N164" i="19"/>
  <c r="O183" i="19"/>
  <c r="AA183" i="19"/>
  <c r="Q86" i="19"/>
  <c r="Q229" i="19" s="1"/>
  <c r="T183" i="19"/>
  <c r="P214" i="19"/>
  <c r="P311" i="19"/>
  <c r="W213" i="19"/>
  <c r="W310" i="19"/>
  <c r="V117" i="19"/>
  <c r="V244" i="19" s="1"/>
  <c r="V165" i="19"/>
  <c r="Z213" i="19"/>
  <c r="Z310" i="19"/>
  <c r="O117" i="19"/>
  <c r="O165" i="19"/>
  <c r="U214" i="19"/>
  <c r="U311" i="19"/>
  <c r="G116" i="19"/>
  <c r="G243" i="19" s="1"/>
  <c r="G164" i="19"/>
  <c r="S101" i="19"/>
  <c r="Z85" i="19"/>
  <c r="Z101" i="19" s="1"/>
  <c r="AA214" i="19"/>
  <c r="AA311" i="19"/>
  <c r="O228" i="19"/>
  <c r="H115" i="19"/>
  <c r="H242" i="19" s="1"/>
  <c r="H163" i="19"/>
  <c r="U86" i="19"/>
  <c r="U102" i="19" s="1"/>
  <c r="F227" i="19"/>
  <c r="O116" i="19"/>
  <c r="O243" i="19" s="1"/>
  <c r="O164" i="19"/>
  <c r="Q117" i="18"/>
  <c r="Q165" i="18"/>
  <c r="R228" i="18"/>
  <c r="B184" i="18"/>
  <c r="AC102" i="18"/>
  <c r="C213" i="18"/>
  <c r="C310" i="18"/>
  <c r="Z184" i="18"/>
  <c r="W86" i="18"/>
  <c r="D85" i="18"/>
  <c r="D101" i="18" s="1"/>
  <c r="L116" i="18"/>
  <c r="L164" i="18"/>
  <c r="AA116" i="18"/>
  <c r="AA243" i="18" s="1"/>
  <c r="AA164" i="18"/>
  <c r="AC229" i="18"/>
  <c r="E184" i="18"/>
  <c r="C85" i="18"/>
  <c r="C101" i="18" s="1"/>
  <c r="AA184" i="18"/>
  <c r="L310" i="18"/>
  <c r="L213" i="18"/>
  <c r="S213" i="18"/>
  <c r="S310" i="18"/>
  <c r="U86" i="18"/>
  <c r="L227" i="18"/>
  <c r="AB215" i="18"/>
  <c r="AB216" i="18"/>
  <c r="M118" i="18"/>
  <c r="M245" i="18" s="1"/>
  <c r="M166" i="18"/>
  <c r="M89" i="18"/>
  <c r="M232" i="18" s="1"/>
  <c r="M217" i="18"/>
  <c r="W116" i="18"/>
  <c r="W243" i="18" s="1"/>
  <c r="W164" i="18"/>
  <c r="AB87" i="18"/>
  <c r="D242" i="18"/>
  <c r="G86" i="18"/>
  <c r="G102" i="18" s="1"/>
  <c r="T101" i="18"/>
  <c r="O85" i="18"/>
  <c r="O101" i="18" s="1"/>
  <c r="C115" i="18"/>
  <c r="C242" i="18" s="1"/>
  <c r="C163" i="18"/>
  <c r="M119" i="18"/>
  <c r="M167" i="18"/>
  <c r="AB117" i="18"/>
  <c r="AB244" i="18" s="1"/>
  <c r="AB165" i="18"/>
  <c r="Z103" i="18"/>
  <c r="V214" i="18"/>
  <c r="V311" i="18"/>
  <c r="Y213" i="18"/>
  <c r="Y310" i="18"/>
  <c r="Y85" i="18"/>
  <c r="Y101" i="18" s="1"/>
  <c r="G117" i="18"/>
  <c r="G165" i="18"/>
  <c r="AC87" i="18"/>
  <c r="AC103" i="18" s="1"/>
  <c r="M230" i="18"/>
  <c r="Q214" i="18"/>
  <c r="Q311" i="18"/>
  <c r="R86" i="18"/>
  <c r="R102" i="18" s="1"/>
  <c r="Z89" i="18"/>
  <c r="Z217" i="18"/>
  <c r="O227" i="18"/>
  <c r="O243" i="18" s="1"/>
  <c r="B86" i="18"/>
  <c r="B102" i="18" s="1"/>
  <c r="B229" i="18"/>
  <c r="F227" i="18"/>
  <c r="I231" i="18"/>
  <c r="I247" i="18" s="1"/>
  <c r="N87" i="18"/>
  <c r="N103" i="18" s="1"/>
  <c r="N119" i="18" s="1"/>
  <c r="X184" i="18"/>
  <c r="E86" i="18"/>
  <c r="E102" i="18" s="1"/>
  <c r="P213" i="18"/>
  <c r="P310" i="18"/>
  <c r="Q86" i="18"/>
  <c r="Q102" i="18" s="1"/>
  <c r="AA86" i="18"/>
  <c r="AA102" i="18" s="1"/>
  <c r="F116" i="18"/>
  <c r="F164" i="18"/>
  <c r="Z88" i="18"/>
  <c r="Z104" i="18" s="1"/>
  <c r="Z120" i="18" s="1"/>
  <c r="U117" i="18"/>
  <c r="U165" i="18"/>
  <c r="I90" i="18"/>
  <c r="I11" i="18" s="1"/>
  <c r="D213" i="18"/>
  <c r="D310" i="18"/>
  <c r="U116" i="18"/>
  <c r="U243" i="18" s="1"/>
  <c r="U164" i="18"/>
  <c r="Z230" i="18"/>
  <c r="E214" i="18"/>
  <c r="E311" i="18"/>
  <c r="O115" i="18"/>
  <c r="O242" i="18" s="1"/>
  <c r="O163" i="18"/>
  <c r="P100" i="18"/>
  <c r="G228" i="18"/>
  <c r="E228" i="18"/>
  <c r="G214" i="18"/>
  <c r="G311" i="18"/>
  <c r="P85" i="18"/>
  <c r="P101" i="18" s="1"/>
  <c r="H116" i="18"/>
  <c r="H164" i="18"/>
  <c r="Q243" i="18"/>
  <c r="O184" i="18"/>
  <c r="U228" i="18"/>
  <c r="T214" i="18"/>
  <c r="T311" i="18"/>
  <c r="L183" i="18"/>
  <c r="I119" i="18"/>
  <c r="I246" i="18" s="1"/>
  <c r="I167" i="18"/>
  <c r="I106" i="18"/>
  <c r="I21" i="18" s="1"/>
  <c r="I23" i="18" s="1"/>
  <c r="I26" i="18" s="1"/>
  <c r="I24" i="18" s="1"/>
  <c r="K104" i="18"/>
  <c r="K90" i="18"/>
  <c r="K11" i="18" s="1"/>
  <c r="F184" i="18"/>
  <c r="AA117" i="18"/>
  <c r="AA165" i="18"/>
  <c r="L242" i="18"/>
  <c r="B117" i="18"/>
  <c r="B244" i="18" s="1"/>
  <c r="B165" i="18"/>
  <c r="AC216" i="18"/>
  <c r="AC215" i="18"/>
  <c r="U214" i="18"/>
  <c r="U311" i="18"/>
  <c r="W214" i="18"/>
  <c r="W311" i="18"/>
  <c r="M88" i="18"/>
  <c r="M104" i="18" s="1"/>
  <c r="O116" i="18"/>
  <c r="O164" i="18"/>
  <c r="B311" i="18"/>
  <c r="B214" i="18"/>
  <c r="H227" i="18"/>
  <c r="H243" i="18" s="1"/>
  <c r="T86" i="18"/>
  <c r="T102" i="18" s="1"/>
  <c r="AE211" i="18"/>
  <c r="E243" i="18"/>
  <c r="L85" i="18"/>
  <c r="L101" i="18" s="1"/>
  <c r="Q228" i="18"/>
  <c r="AA214" i="18"/>
  <c r="AA311" i="18"/>
  <c r="H310" i="18"/>
  <c r="H213" i="18"/>
  <c r="N102" i="18"/>
  <c r="I169" i="18"/>
  <c r="B116" i="18"/>
  <c r="B243" i="18" s="1"/>
  <c r="B164" i="18"/>
  <c r="W117" i="18"/>
  <c r="W165" i="18"/>
  <c r="K183" i="18"/>
  <c r="K167" i="18" s="1"/>
  <c r="G243" i="18"/>
  <c r="F213" i="18"/>
  <c r="F310" i="18"/>
  <c r="S242" i="18"/>
  <c r="O213" i="18"/>
  <c r="O310" i="18"/>
  <c r="J105" i="18"/>
  <c r="J121" i="18" s="1"/>
  <c r="J248" i="18" s="1"/>
  <c r="J90" i="18"/>
  <c r="J11" i="18" s="1"/>
  <c r="T183" i="18"/>
  <c r="E117" i="18"/>
  <c r="E165" i="18"/>
  <c r="R117" i="18"/>
  <c r="R165" i="18"/>
  <c r="R183" i="18"/>
  <c r="R214" i="18"/>
  <c r="R311" i="18"/>
  <c r="H85" i="18"/>
  <c r="V101" i="18"/>
  <c r="N229" i="18"/>
  <c r="S100" i="18"/>
  <c r="AB102" i="18"/>
  <c r="I168" i="18"/>
  <c r="N183" i="18"/>
  <c r="N167" i="18" s="1"/>
  <c r="W228" i="18"/>
  <c r="K166" i="18"/>
  <c r="Q184" i="18"/>
  <c r="F85" i="18"/>
  <c r="F101" i="18" s="1"/>
  <c r="Y100" i="18"/>
  <c r="V86" i="18"/>
  <c r="V102" i="18" s="1"/>
  <c r="S85" i="18"/>
  <c r="S101" i="18" s="1"/>
  <c r="C116" i="18"/>
  <c r="C164" i="18"/>
  <c r="C227" i="18"/>
  <c r="C184" i="18"/>
  <c r="V228" i="18"/>
  <c r="S227" i="18"/>
  <c r="AB229" i="18"/>
  <c r="N215" i="18"/>
  <c r="N216" i="18"/>
  <c r="D116" i="18"/>
  <c r="D243" i="18" s="1"/>
  <c r="D164" i="18"/>
  <c r="S183" i="18"/>
  <c r="D184" i="18"/>
  <c r="AC117" i="18"/>
  <c r="AC244" i="18" s="1"/>
  <c r="AC165" i="18"/>
  <c r="S381" i="17"/>
  <c r="S286" i="17"/>
  <c r="I256" i="17"/>
  <c r="I241" i="17" s="1"/>
  <c r="AX137" i="17"/>
  <c r="AX136" i="17"/>
  <c r="AX135" i="17"/>
  <c r="W13" i="17"/>
  <c r="AX138" i="17"/>
  <c r="M76" i="17"/>
  <c r="L60" i="17"/>
  <c r="M61" i="5" s="1"/>
  <c r="M186" i="17"/>
  <c r="M123" i="17"/>
  <c r="P145" i="17"/>
  <c r="I239" i="17"/>
  <c r="P128" i="17"/>
  <c r="X289" i="17"/>
  <c r="K145" i="17"/>
  <c r="L146" i="5" s="1"/>
  <c r="AF283" i="17"/>
  <c r="F256" i="17"/>
  <c r="F241" i="17" s="1"/>
  <c r="O335" i="17"/>
  <c r="O337" i="17" s="1"/>
  <c r="O36" i="17" s="1"/>
  <c r="O38" i="17" s="1"/>
  <c r="O40" i="17" s="1"/>
  <c r="K288" i="17"/>
  <c r="K383" i="17"/>
  <c r="E145" i="17"/>
  <c r="AW135" i="17"/>
  <c r="AW136" i="17"/>
  <c r="AW137" i="17"/>
  <c r="V13" i="17"/>
  <c r="AW138" i="17"/>
  <c r="C255" i="17"/>
  <c r="C238" i="17"/>
  <c r="O82" i="17"/>
  <c r="N66" i="17"/>
  <c r="O67" i="5" s="1"/>
  <c r="O192" i="17"/>
  <c r="O83" i="17"/>
  <c r="F239" i="17"/>
  <c r="R255" i="17"/>
  <c r="R239" i="17" s="1"/>
  <c r="G383" i="17"/>
  <c r="G288" i="17"/>
  <c r="M145" i="17"/>
  <c r="O81" i="17"/>
  <c r="N65" i="17"/>
  <c r="O66" i="5" s="1"/>
  <c r="O191" i="17"/>
  <c r="K240" i="17"/>
  <c r="N335" i="17"/>
  <c r="N337" i="17" s="1"/>
  <c r="N36" i="17" s="1"/>
  <c r="N38" i="17" s="1"/>
  <c r="N40" i="17" s="1"/>
  <c r="B129" i="17"/>
  <c r="B131" i="17" s="1"/>
  <c r="B13" i="17" s="1"/>
  <c r="M383" i="17"/>
  <c r="M288" i="17"/>
  <c r="M63" i="17"/>
  <c r="N64" i="5" s="1"/>
  <c r="N81" i="5" s="1"/>
  <c r="N189" i="17"/>
  <c r="N126" i="17"/>
  <c r="O255" i="17"/>
  <c r="O238" i="17"/>
  <c r="J145" i="17"/>
  <c r="Q255" i="17"/>
  <c r="J256" i="17"/>
  <c r="J241" i="17" s="1"/>
  <c r="R380" i="17"/>
  <c r="R285" i="17"/>
  <c r="I145" i="17"/>
  <c r="M240" i="17"/>
  <c r="E128" i="17"/>
  <c r="I351" i="17"/>
  <c r="I336" i="17" s="1"/>
  <c r="U240" i="17"/>
  <c r="U242" i="17" s="1"/>
  <c r="U26" i="17" s="1"/>
  <c r="U28" i="17" s="1"/>
  <c r="U30" i="17" s="1"/>
  <c r="G144" i="17"/>
  <c r="H145" i="5" s="1"/>
  <c r="H129" i="5" s="1"/>
  <c r="B382" i="17"/>
  <c r="B287" i="17"/>
  <c r="K381" i="17"/>
  <c r="K286" i="17"/>
  <c r="AG282" i="17"/>
  <c r="AI282" i="17" s="1"/>
  <c r="W383" i="17"/>
  <c r="W288" i="17"/>
  <c r="L145" i="17"/>
  <c r="U288" i="17"/>
  <c r="U383" i="17"/>
  <c r="O119" i="17"/>
  <c r="O72" i="17"/>
  <c r="N56" i="17"/>
  <c r="O57" i="5" s="1"/>
  <c r="O182" i="17"/>
  <c r="O73" i="17"/>
  <c r="AA284" i="17"/>
  <c r="H351" i="17"/>
  <c r="H336" i="17" s="1"/>
  <c r="K351" i="17"/>
  <c r="K336" i="17" s="1"/>
  <c r="G127" i="17"/>
  <c r="W350" i="17"/>
  <c r="P194" i="17"/>
  <c r="R129" i="17"/>
  <c r="S256" i="17"/>
  <c r="S241" i="17" s="1"/>
  <c r="X350" i="17"/>
  <c r="I334" i="17"/>
  <c r="N77" i="17"/>
  <c r="M61" i="17"/>
  <c r="N62" i="5" s="1"/>
  <c r="N187" i="17"/>
  <c r="N124" i="17"/>
  <c r="W333" i="17"/>
  <c r="S335" i="17"/>
  <c r="S351" i="17"/>
  <c r="S336" i="17" s="1"/>
  <c r="T350" i="17"/>
  <c r="T333" i="17"/>
  <c r="T145" i="17"/>
  <c r="T129" i="17"/>
  <c r="T381" i="17"/>
  <c r="T286" i="17"/>
  <c r="Q335" i="17"/>
  <c r="Q337" i="17" s="1"/>
  <c r="Q36" i="17" s="1"/>
  <c r="Q38" i="17" s="1"/>
  <c r="Q40" i="17" s="1"/>
  <c r="R350" i="17"/>
  <c r="V351" i="17"/>
  <c r="V336" i="17" s="1"/>
  <c r="B242" i="17"/>
  <c r="B26" i="17" s="1"/>
  <c r="B28" i="17" s="1"/>
  <c r="B30" i="17" s="1"/>
  <c r="D145" i="17"/>
  <c r="P287" i="17"/>
  <c r="P289" i="17" s="1"/>
  <c r="P382" i="17"/>
  <c r="P384" i="17" s="1"/>
  <c r="D350" i="17"/>
  <c r="W240" i="17"/>
  <c r="R333" i="17"/>
  <c r="E383" i="17"/>
  <c r="E288" i="17"/>
  <c r="V334" i="17"/>
  <c r="M286" i="17"/>
  <c r="M381" i="17"/>
  <c r="H285" i="17"/>
  <c r="H380" i="17"/>
  <c r="D382" i="17"/>
  <c r="D384" i="17" s="1"/>
  <c r="D287" i="17"/>
  <c r="D289" i="17" s="1"/>
  <c r="D242" i="17"/>
  <c r="D26" i="17" s="1"/>
  <c r="D28" i="17" s="1"/>
  <c r="D30" i="17" s="1"/>
  <c r="L286" i="17"/>
  <c r="L381" i="17"/>
  <c r="E381" i="17"/>
  <c r="E286" i="17"/>
  <c r="V285" i="17"/>
  <c r="Z285" i="17" s="1"/>
  <c r="V380" i="17"/>
  <c r="M351" i="17"/>
  <c r="M336" i="17" s="1"/>
  <c r="X333" i="17"/>
  <c r="Q379" i="17"/>
  <c r="Q284" i="17"/>
  <c r="C335" i="17"/>
  <c r="C337" i="17" s="1"/>
  <c r="C36" i="17" s="1"/>
  <c r="C38" i="17" s="1"/>
  <c r="C40" i="17" s="1"/>
  <c r="B335" i="17"/>
  <c r="B337" i="17" s="1"/>
  <c r="B36" i="17" s="1"/>
  <c r="B38" i="17" s="1"/>
  <c r="B40" i="17" s="1"/>
  <c r="E240" i="17"/>
  <c r="AG377" i="17"/>
  <c r="AI377" i="17" s="1"/>
  <c r="L64" i="17"/>
  <c r="M65" i="5" s="1"/>
  <c r="M190" i="17"/>
  <c r="M127" i="17"/>
  <c r="J335" i="17"/>
  <c r="J337" i="17" s="1"/>
  <c r="J36" i="17" s="1"/>
  <c r="J38" i="17" s="1"/>
  <c r="J40" i="17" s="1"/>
  <c r="H256" i="17"/>
  <c r="H241" i="17" s="1"/>
  <c r="Q145" i="17"/>
  <c r="Q129" i="17" s="1"/>
  <c r="T128" i="17"/>
  <c r="AE378" i="17"/>
  <c r="AG378" i="17" s="1"/>
  <c r="Q285" i="17"/>
  <c r="Q380" i="17"/>
  <c r="Y350" i="17"/>
  <c r="B381" i="17"/>
  <c r="B286" i="17"/>
  <c r="AB379" i="17"/>
  <c r="AA379" i="17"/>
  <c r="AC379" i="17" s="1"/>
  <c r="O145" i="17"/>
  <c r="V256" i="17"/>
  <c r="V241" i="17" s="1"/>
  <c r="Z284" i="17"/>
  <c r="AB284" i="17" s="1"/>
  <c r="N80" i="17"/>
  <c r="P242" i="17"/>
  <c r="P26" i="17" s="1"/>
  <c r="P28" i="17" s="1"/>
  <c r="P30" i="17" s="1"/>
  <c r="H239" i="17"/>
  <c r="Q128" i="17"/>
  <c r="S334" i="17"/>
  <c r="U381" i="17"/>
  <c r="U286" i="17"/>
  <c r="AH282" i="17"/>
  <c r="J286" i="17"/>
  <c r="J381" i="17"/>
  <c r="Y382" i="17"/>
  <c r="Y384" i="17" s="1"/>
  <c r="Y287" i="17"/>
  <c r="Y242" i="17"/>
  <c r="Y26" i="17" s="1"/>
  <c r="Y28" i="17" s="1"/>
  <c r="Y30" i="17" s="1"/>
  <c r="H129" i="17"/>
  <c r="H145" i="17"/>
  <c r="O128" i="17"/>
  <c r="T288" i="17"/>
  <c r="T383" i="17"/>
  <c r="B288" i="17"/>
  <c r="B383" i="17"/>
  <c r="V381" i="17"/>
  <c r="V286" i="17"/>
  <c r="L59" i="17"/>
  <c r="M60" i="5" s="1"/>
  <c r="M185" i="17"/>
  <c r="M122" i="17"/>
  <c r="L351" i="17"/>
  <c r="L336" i="17" s="1"/>
  <c r="L335" i="17"/>
  <c r="L256" i="17"/>
  <c r="L241" i="17" s="1"/>
  <c r="X42" i="14"/>
  <c r="X45" i="14" s="1"/>
  <c r="X49" i="14" s="1"/>
  <c r="W50" i="14"/>
  <c r="W19" i="14"/>
  <c r="X9" i="14"/>
  <c r="X12" i="14" s="1"/>
  <c r="X18" i="14" s="1"/>
  <c r="W40" i="14"/>
  <c r="X32" i="14"/>
  <c r="X35" i="14" s="1"/>
  <c r="X39" i="14" s="1"/>
  <c r="H382" i="5"/>
  <c r="H287" i="5"/>
  <c r="G382" i="5"/>
  <c r="G287" i="5"/>
  <c r="E287" i="5"/>
  <c r="E382" i="5"/>
  <c r="V287" i="5"/>
  <c r="V382" i="5"/>
  <c r="I286" i="5"/>
  <c r="I381" i="5"/>
  <c r="T257" i="5"/>
  <c r="T242" i="5" s="1"/>
  <c r="D286" i="5"/>
  <c r="D381" i="5"/>
  <c r="H286" i="5"/>
  <c r="H381" i="5"/>
  <c r="K352" i="5"/>
  <c r="K337" i="5" s="1"/>
  <c r="Y257" i="5"/>
  <c r="Y242" i="5" s="1"/>
  <c r="D336" i="5"/>
  <c r="D338" i="5" s="1"/>
  <c r="D37" i="5" s="1"/>
  <c r="D39" i="5" s="1"/>
  <c r="D41" i="5" s="1"/>
  <c r="E352" i="5"/>
  <c r="E337" i="5" s="1"/>
  <c r="X351" i="5"/>
  <c r="M289" i="5"/>
  <c r="M384" i="5"/>
  <c r="N336" i="5"/>
  <c r="N338" i="5" s="1"/>
  <c r="N37" i="5" s="1"/>
  <c r="N39" i="5" s="1"/>
  <c r="N41" i="5" s="1"/>
  <c r="M241" i="5"/>
  <c r="M243" i="5" s="1"/>
  <c r="M27" i="5" s="1"/>
  <c r="M29" i="5" s="1"/>
  <c r="M31" i="5" s="1"/>
  <c r="L384" i="5"/>
  <c r="L289" i="5"/>
  <c r="X257" i="5"/>
  <c r="X242" i="5" s="1"/>
  <c r="R289" i="5"/>
  <c r="R384" i="5"/>
  <c r="R243" i="5"/>
  <c r="R27" i="5" s="1"/>
  <c r="R29" i="5" s="1"/>
  <c r="R31" i="5" s="1"/>
  <c r="L241" i="5"/>
  <c r="L243" i="5" s="1"/>
  <c r="L27" i="5" s="1"/>
  <c r="L29" i="5" s="1"/>
  <c r="L31" i="5" s="1"/>
  <c r="J287" i="5"/>
  <c r="J382" i="5"/>
  <c r="O257" i="5"/>
  <c r="O242" i="5" s="1"/>
  <c r="S336" i="5"/>
  <c r="S338" i="5" s="1"/>
  <c r="S37" i="5" s="1"/>
  <c r="S39" i="5" s="1"/>
  <c r="S41" i="5" s="1"/>
  <c r="AB380" i="5"/>
  <c r="AA380" i="5"/>
  <c r="N289" i="5"/>
  <c r="N384" i="5"/>
  <c r="X334" i="5"/>
  <c r="L287" i="5"/>
  <c r="L382" i="5"/>
  <c r="J241" i="5"/>
  <c r="Y351" i="5"/>
  <c r="Y335" i="5" s="1"/>
  <c r="R352" i="5"/>
  <c r="R337" i="5" s="1"/>
  <c r="Q257" i="5"/>
  <c r="Q242" i="5" s="1"/>
  <c r="X382" i="5"/>
  <c r="X287" i="5"/>
  <c r="D257" i="5"/>
  <c r="D242" i="5" s="1"/>
  <c r="R383" i="5"/>
  <c r="R288" i="5"/>
  <c r="E257" i="5"/>
  <c r="E242" i="5" s="1"/>
  <c r="P287" i="5"/>
  <c r="P382" i="5"/>
  <c r="S382" i="5"/>
  <c r="S287" i="5"/>
  <c r="C289" i="5"/>
  <c r="C384" i="5"/>
  <c r="C352" i="5"/>
  <c r="C337" i="5" s="1"/>
  <c r="S289" i="5"/>
  <c r="S384" i="5"/>
  <c r="M352" i="5"/>
  <c r="M337" i="5" s="1"/>
  <c r="F241" i="5"/>
  <c r="J289" i="5"/>
  <c r="J384" i="5"/>
  <c r="O381" i="5"/>
  <c r="O286" i="5"/>
  <c r="T240" i="5"/>
  <c r="N241" i="5"/>
  <c r="F384" i="5"/>
  <c r="F289" i="5"/>
  <c r="Z352" i="5"/>
  <c r="Z337" i="5" s="1"/>
  <c r="AE379" i="5"/>
  <c r="AD379" i="5"/>
  <c r="T352" i="5"/>
  <c r="T337" i="5" s="1"/>
  <c r="Z241" i="5"/>
  <c r="T335" i="5"/>
  <c r="H257" i="5"/>
  <c r="H242" i="5" s="1"/>
  <c r="U352" i="5"/>
  <c r="U337" i="5" s="1"/>
  <c r="Y286" i="5"/>
  <c r="AB286" i="5" s="1"/>
  <c r="Y381" i="5"/>
  <c r="AB381" i="5" s="1"/>
  <c r="P352" i="5"/>
  <c r="P337" i="5" s="1"/>
  <c r="W352" i="5"/>
  <c r="W337" i="5" s="1"/>
  <c r="V352" i="5"/>
  <c r="V337" i="5" s="1"/>
  <c r="F382" i="5"/>
  <c r="F287" i="5"/>
  <c r="P241" i="5"/>
  <c r="P243" i="5" s="1"/>
  <c r="P27" i="5" s="1"/>
  <c r="P29" i="5" s="1"/>
  <c r="P31" i="5" s="1"/>
  <c r="C241" i="5"/>
  <c r="C335" i="5"/>
  <c r="Z289" i="5"/>
  <c r="Z384" i="5"/>
  <c r="L335" i="5"/>
  <c r="L351" i="5"/>
  <c r="T381" i="5"/>
  <c r="T286" i="5"/>
  <c r="G257" i="5"/>
  <c r="G242" i="5" s="1"/>
  <c r="O240" i="5"/>
  <c r="AB285" i="5"/>
  <c r="AA285" i="5"/>
  <c r="AC285" i="5"/>
  <c r="I256" i="5"/>
  <c r="I240" i="5" s="1"/>
  <c r="L334" i="5"/>
  <c r="K289" i="5"/>
  <c r="K384" i="5"/>
  <c r="F351" i="5"/>
  <c r="O352" i="5"/>
  <c r="O337" i="5" s="1"/>
  <c r="O336" i="5"/>
  <c r="E335" i="5"/>
  <c r="S241" i="5"/>
  <c r="S243" i="5" s="1"/>
  <c r="S27" i="5" s="1"/>
  <c r="S29" i="5" s="1"/>
  <c r="S31" i="5" s="1"/>
  <c r="K335" i="5"/>
  <c r="Y240" i="5"/>
  <c r="P289" i="5"/>
  <c r="P384" i="5"/>
  <c r="Q382" i="5"/>
  <c r="Q287" i="5"/>
  <c r="D287" i="5"/>
  <c r="D382" i="5"/>
  <c r="U290" i="5"/>
  <c r="W257" i="5"/>
  <c r="W242" i="5" s="1"/>
  <c r="K241" i="5"/>
  <c r="U27" i="5"/>
  <c r="U29" i="5" s="1"/>
  <c r="U31" i="5" s="1"/>
  <c r="F334" i="5"/>
  <c r="O335" i="5"/>
  <c r="C382" i="5"/>
  <c r="C287" i="5"/>
  <c r="U385" i="5"/>
  <c r="V257" i="5"/>
  <c r="V242" i="5" s="1"/>
  <c r="AD284" i="5"/>
  <c r="AE284" i="5"/>
  <c r="W240" i="5"/>
  <c r="H243" i="19" l="1"/>
  <c r="BV176" i="14"/>
  <c r="BT176" i="14"/>
  <c r="AH378" i="17"/>
  <c r="AG379" i="5"/>
  <c r="G130" i="5"/>
  <c r="R385" i="5"/>
  <c r="AD379" i="17"/>
  <c r="AI283" i="17"/>
  <c r="P73" i="5"/>
  <c r="N68" i="5"/>
  <c r="N194" i="5" s="1"/>
  <c r="L67" i="17"/>
  <c r="M193" i="17"/>
  <c r="K228" i="19"/>
  <c r="S229" i="19"/>
  <c r="O131" i="5"/>
  <c r="Q244" i="19"/>
  <c r="AB243" i="19"/>
  <c r="N244" i="19"/>
  <c r="AF379" i="17"/>
  <c r="V217" i="19"/>
  <c r="T244" i="19"/>
  <c r="R243" i="19"/>
  <c r="B230" i="19"/>
  <c r="G287" i="17"/>
  <c r="G289" i="17" s="1"/>
  <c r="F243" i="19"/>
  <c r="AD380" i="5"/>
  <c r="G382" i="17"/>
  <c r="G384" i="17" s="1"/>
  <c r="T229" i="19"/>
  <c r="E229" i="19"/>
  <c r="X90" i="19"/>
  <c r="X11" i="19" s="1"/>
  <c r="X91" i="19" s="1"/>
  <c r="X166" i="18"/>
  <c r="Z243" i="19"/>
  <c r="AD285" i="5"/>
  <c r="AF285" i="5" s="1"/>
  <c r="X230" i="18"/>
  <c r="O58" i="5"/>
  <c r="O74" i="5" s="1"/>
  <c r="N120" i="17"/>
  <c r="M57" i="17"/>
  <c r="N183" i="17"/>
  <c r="P121" i="5"/>
  <c r="P184" i="5"/>
  <c r="N78" i="17"/>
  <c r="J208" i="31"/>
  <c r="I130" i="17"/>
  <c r="J146" i="5"/>
  <c r="V230" i="19"/>
  <c r="O59" i="5"/>
  <c r="N74" i="17"/>
  <c r="M58" i="17"/>
  <c r="N121" i="17"/>
  <c r="N184" i="17"/>
  <c r="N75" i="17"/>
  <c r="O120" i="5"/>
  <c r="O183" i="5"/>
  <c r="C130" i="17"/>
  <c r="C131" i="17" s="1"/>
  <c r="C13" i="17" s="1"/>
  <c r="D146" i="5"/>
  <c r="D131" i="5" s="1"/>
  <c r="W243" i="19"/>
  <c r="O82" i="5"/>
  <c r="O192" i="5"/>
  <c r="O129" i="5"/>
  <c r="C131" i="5"/>
  <c r="C130" i="5"/>
  <c r="L130" i="17"/>
  <c r="M146" i="5"/>
  <c r="AT135" i="17"/>
  <c r="S13" i="17"/>
  <c r="AT137" i="17"/>
  <c r="AT136" i="17"/>
  <c r="N229" i="19"/>
  <c r="O130" i="5"/>
  <c r="O83" i="5"/>
  <c r="O193" i="5"/>
  <c r="O84" i="5"/>
  <c r="Q131" i="17"/>
  <c r="AR137" i="17" s="1"/>
  <c r="T382" i="17"/>
  <c r="T384" i="17" s="1"/>
  <c r="O228" i="18"/>
  <c r="R290" i="5"/>
  <c r="T287" i="17"/>
  <c r="T289" i="17" s="1"/>
  <c r="E129" i="5"/>
  <c r="R131" i="17"/>
  <c r="AS136" i="17" s="1"/>
  <c r="P130" i="17"/>
  <c r="Q146" i="5"/>
  <c r="W132" i="5"/>
  <c r="AT139" i="5" s="1"/>
  <c r="P79" i="5"/>
  <c r="P189" i="5"/>
  <c r="P126" i="5"/>
  <c r="P80" i="5"/>
  <c r="E336" i="5"/>
  <c r="E338" i="5" s="1"/>
  <c r="E37" i="5" s="1"/>
  <c r="E39" i="5" s="1"/>
  <c r="E41" i="5" s="1"/>
  <c r="K172" i="31"/>
  <c r="N190" i="5"/>
  <c r="N127" i="5"/>
  <c r="M186" i="5"/>
  <c r="M123" i="5"/>
  <c r="J106" i="18"/>
  <c r="J21" i="18" s="1"/>
  <c r="J23" i="18" s="1"/>
  <c r="J26" i="18" s="1"/>
  <c r="J24" i="18" s="1"/>
  <c r="V131" i="5"/>
  <c r="V130" i="5"/>
  <c r="T130" i="17"/>
  <c r="U146" i="5"/>
  <c r="M77" i="5"/>
  <c r="M187" i="5"/>
  <c r="M124" i="5"/>
  <c r="G244" i="18"/>
  <c r="D129" i="5"/>
  <c r="M130" i="17"/>
  <c r="N146" i="5"/>
  <c r="N131" i="5" s="1"/>
  <c r="J138" i="31"/>
  <c r="AU136" i="5"/>
  <c r="X14" i="5"/>
  <c r="AU137" i="5"/>
  <c r="AU138" i="5"/>
  <c r="L169" i="19"/>
  <c r="F17" i="17"/>
  <c r="F19" i="17" s="1"/>
  <c r="F15" i="17"/>
  <c r="X119" i="18"/>
  <c r="X167" i="18"/>
  <c r="N78" i="5"/>
  <c r="N188" i="5"/>
  <c r="N125" i="5"/>
  <c r="D130" i="17"/>
  <c r="E146" i="5"/>
  <c r="E131" i="5" s="1"/>
  <c r="J130" i="17"/>
  <c r="K146" i="5"/>
  <c r="AC230" i="18"/>
  <c r="O130" i="17"/>
  <c r="O131" i="17" s="1"/>
  <c r="P146" i="5"/>
  <c r="AE379" i="17"/>
  <c r="AG379" i="17" s="1"/>
  <c r="Z91" i="18"/>
  <c r="G132" i="5"/>
  <c r="G14" i="5" s="1"/>
  <c r="X215" i="18"/>
  <c r="X216" i="18"/>
  <c r="X89" i="18" s="1"/>
  <c r="X232" i="18" s="1"/>
  <c r="S131" i="5"/>
  <c r="S130" i="5"/>
  <c r="O194" i="17"/>
  <c r="Z194" i="17" s="1"/>
  <c r="AA194" i="17" s="1"/>
  <c r="AA23" i="17" s="1"/>
  <c r="P75" i="5"/>
  <c r="P185" i="5"/>
  <c r="P122" i="5"/>
  <c r="P76" i="5"/>
  <c r="P195" i="5"/>
  <c r="AA195" i="5" s="1"/>
  <c r="AI378" i="17"/>
  <c r="L232" i="19"/>
  <c r="L248" i="19" s="1"/>
  <c r="AG284" i="5"/>
  <c r="P336" i="5"/>
  <c r="P338" i="5" s="1"/>
  <c r="P37" i="5" s="1"/>
  <c r="P39" i="5" s="1"/>
  <c r="P41" i="5" s="1"/>
  <c r="H130" i="17"/>
  <c r="H131" i="17" s="1"/>
  <c r="H13" i="17" s="1"/>
  <c r="I146" i="5"/>
  <c r="M191" i="5"/>
  <c r="M128" i="5"/>
  <c r="H335" i="17"/>
  <c r="H337" i="17" s="1"/>
  <c r="H36" i="17" s="1"/>
  <c r="H38" i="17" s="1"/>
  <c r="H40" i="17" s="1"/>
  <c r="I335" i="17"/>
  <c r="I337" i="17" s="1"/>
  <c r="I36" i="17" s="1"/>
  <c r="I38" i="17" s="1"/>
  <c r="I40" i="17" s="1"/>
  <c r="C243" i="18"/>
  <c r="AA244" i="18"/>
  <c r="L243" i="18"/>
  <c r="AT138" i="17"/>
  <c r="Q130" i="17"/>
  <c r="R146" i="5"/>
  <c r="E130" i="17"/>
  <c r="E131" i="17" s="1"/>
  <c r="E13" i="17" s="1"/>
  <c r="F146" i="5"/>
  <c r="Q244" i="18"/>
  <c r="F243" i="18"/>
  <c r="L90" i="19"/>
  <c r="L11" i="19" s="1"/>
  <c r="L91" i="19" s="1"/>
  <c r="T132" i="5"/>
  <c r="AQ139" i="5" s="1"/>
  <c r="O63" i="5"/>
  <c r="N188" i="17"/>
  <c r="M62" i="17"/>
  <c r="M79" i="17" s="1"/>
  <c r="N125" i="17"/>
  <c r="M105" i="19"/>
  <c r="M90" i="19"/>
  <c r="M11" i="19" s="1"/>
  <c r="F117" i="19"/>
  <c r="F165" i="19"/>
  <c r="U215" i="19"/>
  <c r="U216" i="19"/>
  <c r="L120" i="19"/>
  <c r="L168" i="19"/>
  <c r="L106" i="19"/>
  <c r="L21" i="19" s="1"/>
  <c r="L23" i="19" s="1"/>
  <c r="L26" i="19" s="1"/>
  <c r="L24" i="19" s="1"/>
  <c r="H117" i="19"/>
  <c r="H165" i="19"/>
  <c r="M232" i="19"/>
  <c r="F228" i="19"/>
  <c r="W117" i="19"/>
  <c r="W165" i="19"/>
  <c r="T87" i="19"/>
  <c r="T230" i="19" s="1"/>
  <c r="U87" i="19"/>
  <c r="U103" i="19" s="1"/>
  <c r="AA184" i="19"/>
  <c r="L231" i="19"/>
  <c r="H228" i="19"/>
  <c r="AB184" i="19"/>
  <c r="T215" i="19"/>
  <c r="T216" i="19"/>
  <c r="C215" i="19"/>
  <c r="C216" i="19"/>
  <c r="AC215" i="19"/>
  <c r="AC216" i="19"/>
  <c r="W228" i="19"/>
  <c r="B118" i="19"/>
  <c r="B245" i="19" s="1"/>
  <c r="B166" i="19"/>
  <c r="U229" i="19"/>
  <c r="Z214" i="19"/>
  <c r="Z311" i="19"/>
  <c r="V245" i="19"/>
  <c r="W184" i="19"/>
  <c r="M231" i="19"/>
  <c r="R228" i="19"/>
  <c r="E215" i="19"/>
  <c r="E216" i="19"/>
  <c r="Y86" i="19"/>
  <c r="Y102" i="19" s="1"/>
  <c r="Z86" i="19"/>
  <c r="Z102" i="19" s="1"/>
  <c r="AB117" i="19"/>
  <c r="AB165" i="19"/>
  <c r="AB214" i="19"/>
  <c r="AB311" i="19"/>
  <c r="M120" i="19"/>
  <c r="M168" i="19"/>
  <c r="R117" i="19"/>
  <c r="R165" i="19"/>
  <c r="E87" i="19"/>
  <c r="E103" i="19" s="1"/>
  <c r="D214" i="19"/>
  <c r="D311" i="19"/>
  <c r="AC118" i="19"/>
  <c r="AC166" i="19"/>
  <c r="C87" i="19"/>
  <c r="B184" i="19"/>
  <c r="B169" i="19" s="1"/>
  <c r="S118" i="19"/>
  <c r="S166" i="19"/>
  <c r="K243" i="19"/>
  <c r="AB228" i="19"/>
  <c r="AB86" i="19"/>
  <c r="AB229" i="19" s="1"/>
  <c r="I244" i="19"/>
  <c r="C184" i="19"/>
  <c r="D86" i="19"/>
  <c r="AC229" i="19"/>
  <c r="O215" i="19"/>
  <c r="O216" i="19"/>
  <c r="F214" i="19"/>
  <c r="F311" i="19"/>
  <c r="N215" i="19"/>
  <c r="N216" i="19"/>
  <c r="F86" i="19"/>
  <c r="F102" i="19" s="1"/>
  <c r="B167" i="19"/>
  <c r="AA215" i="19"/>
  <c r="AA216" i="19"/>
  <c r="I118" i="19"/>
  <c r="I166" i="19"/>
  <c r="O118" i="19"/>
  <c r="O166" i="19"/>
  <c r="N87" i="19"/>
  <c r="N230" i="19" s="1"/>
  <c r="T118" i="19"/>
  <c r="T166" i="19"/>
  <c r="C118" i="19"/>
  <c r="C166" i="19"/>
  <c r="P117" i="19"/>
  <c r="P244" i="19" s="1"/>
  <c r="P165" i="19"/>
  <c r="Y117" i="19"/>
  <c r="Y165" i="19"/>
  <c r="AC87" i="19"/>
  <c r="AC103" i="19" s="1"/>
  <c r="O184" i="19"/>
  <c r="AA87" i="19"/>
  <c r="AA103" i="19" s="1"/>
  <c r="X106" i="19"/>
  <c r="X21" i="19" s="1"/>
  <c r="X23" i="19" s="1"/>
  <c r="X26" i="19" s="1"/>
  <c r="X24" i="19" s="1"/>
  <c r="I229" i="19"/>
  <c r="O229" i="19"/>
  <c r="C117" i="19"/>
  <c r="C244" i="19" s="1"/>
  <c r="C165" i="19"/>
  <c r="X232" i="19"/>
  <c r="X248" i="19" s="1"/>
  <c r="P229" i="19"/>
  <c r="P245" i="19" s="1"/>
  <c r="C229" i="19"/>
  <c r="E118" i="19"/>
  <c r="E166" i="19"/>
  <c r="Y228" i="19"/>
  <c r="W214" i="19"/>
  <c r="W311" i="19"/>
  <c r="R214" i="19"/>
  <c r="R311" i="19"/>
  <c r="B89" i="19"/>
  <c r="B105" i="19" s="1"/>
  <c r="B121" i="19" s="1"/>
  <c r="B217" i="19"/>
  <c r="P118" i="19"/>
  <c r="P166" i="19"/>
  <c r="AC117" i="19"/>
  <c r="AC244" i="19" s="1"/>
  <c r="AC165" i="19"/>
  <c r="U184" i="19"/>
  <c r="F184" i="19"/>
  <c r="AA118" i="19"/>
  <c r="AA166" i="19"/>
  <c r="Z117" i="19"/>
  <c r="Z165" i="19"/>
  <c r="W86" i="19"/>
  <c r="W102" i="19" s="1"/>
  <c r="R184" i="19"/>
  <c r="R86" i="19"/>
  <c r="R102" i="19" s="1"/>
  <c r="X184" i="19"/>
  <c r="X169" i="19" s="1"/>
  <c r="X231" i="19"/>
  <c r="X247" i="19" s="1"/>
  <c r="B88" i="19"/>
  <c r="G214" i="19"/>
  <c r="G311" i="19"/>
  <c r="AC184" i="19"/>
  <c r="D116" i="19"/>
  <c r="D243" i="19" s="1"/>
  <c r="D164" i="19"/>
  <c r="E244" i="19"/>
  <c r="AA229" i="19"/>
  <c r="Z228" i="19"/>
  <c r="P215" i="19"/>
  <c r="P216" i="19"/>
  <c r="X167" i="19"/>
  <c r="N118" i="19"/>
  <c r="N166" i="19"/>
  <c r="G86" i="19"/>
  <c r="G102" i="19" s="1"/>
  <c r="K184" i="19"/>
  <c r="U118" i="19"/>
  <c r="U166" i="19"/>
  <c r="O244" i="19"/>
  <c r="P87" i="19"/>
  <c r="P230" i="19" s="1"/>
  <c r="B246" i="19"/>
  <c r="J91" i="19"/>
  <c r="J13" i="19"/>
  <c r="U244" i="19"/>
  <c r="D228" i="19"/>
  <c r="G184" i="19"/>
  <c r="AA117" i="19"/>
  <c r="AA244" i="19" s="1"/>
  <c r="AA165" i="19"/>
  <c r="D117" i="19"/>
  <c r="D165" i="19"/>
  <c r="Y214" i="19"/>
  <c r="Y311" i="19"/>
  <c r="O87" i="19"/>
  <c r="O103" i="19" s="1"/>
  <c r="S117" i="19"/>
  <c r="S244" i="19" s="1"/>
  <c r="S165" i="19"/>
  <c r="T184" i="19"/>
  <c r="K86" i="19"/>
  <c r="K229" i="19" s="1"/>
  <c r="G101" i="19"/>
  <c r="Y243" i="19"/>
  <c r="Z184" i="19"/>
  <c r="Q215" i="19"/>
  <c r="Q216" i="19"/>
  <c r="K214" i="19"/>
  <c r="K311" i="19"/>
  <c r="V119" i="19"/>
  <c r="V167" i="19"/>
  <c r="V89" i="19"/>
  <c r="V105" i="19" s="1"/>
  <c r="V121" i="19" s="1"/>
  <c r="J184" i="19"/>
  <c r="J169" i="19" s="1"/>
  <c r="S215" i="19"/>
  <c r="S216" i="19"/>
  <c r="Y184" i="19"/>
  <c r="Q102" i="19"/>
  <c r="Q87" i="19"/>
  <c r="Q103" i="19" s="1"/>
  <c r="H214" i="19"/>
  <c r="H311" i="19"/>
  <c r="V88" i="19"/>
  <c r="J167" i="19"/>
  <c r="S87" i="19"/>
  <c r="S103" i="19" s="1"/>
  <c r="L246" i="19"/>
  <c r="I215" i="19"/>
  <c r="I216" i="19"/>
  <c r="I87" i="19"/>
  <c r="I103" i="19" s="1"/>
  <c r="M246" i="19"/>
  <c r="H86" i="19"/>
  <c r="H229" i="19" s="1"/>
  <c r="K117" i="19"/>
  <c r="K244" i="19" s="1"/>
  <c r="K165" i="19"/>
  <c r="AB103" i="18"/>
  <c r="V117" i="18"/>
  <c r="V244" i="18" s="1"/>
  <c r="V165" i="18"/>
  <c r="AA118" i="18"/>
  <c r="AA166" i="18"/>
  <c r="AA229" i="18"/>
  <c r="N88" i="18"/>
  <c r="N104" i="18" s="1"/>
  <c r="N120" i="18" s="1"/>
  <c r="AB245" i="18"/>
  <c r="M120" i="18"/>
  <c r="M168" i="18"/>
  <c r="Q229" i="18"/>
  <c r="Q215" i="18"/>
  <c r="Q216" i="18"/>
  <c r="AB89" i="18"/>
  <c r="AB105" i="18" s="1"/>
  <c r="AB217" i="18"/>
  <c r="F86" i="18"/>
  <c r="F102" i="18" s="1"/>
  <c r="V87" i="18"/>
  <c r="V103" i="18" s="1"/>
  <c r="Z231" i="18"/>
  <c r="Z247" i="18" s="1"/>
  <c r="AE212" i="18"/>
  <c r="E244" i="18"/>
  <c r="Z105" i="18"/>
  <c r="Z121" i="18" s="1"/>
  <c r="Z90" i="18"/>
  <c r="B87" i="18"/>
  <c r="B103" i="18" s="1"/>
  <c r="AC118" i="18"/>
  <c r="AC245" i="18" s="1"/>
  <c r="AC166" i="18"/>
  <c r="N118" i="18"/>
  <c r="N245" i="18" s="1"/>
  <c r="N166" i="18"/>
  <c r="M231" i="18"/>
  <c r="T215" i="18"/>
  <c r="T216" i="18"/>
  <c r="Q87" i="18"/>
  <c r="Q103" i="18" s="1"/>
  <c r="AB88" i="18"/>
  <c r="AB104" i="18" s="1"/>
  <c r="C228" i="18"/>
  <c r="H86" i="18"/>
  <c r="H102" i="18" s="1"/>
  <c r="W215" i="18"/>
  <c r="W216" i="18"/>
  <c r="T87" i="18"/>
  <c r="T103" i="18" s="1"/>
  <c r="E215" i="18"/>
  <c r="E216" i="18"/>
  <c r="P214" i="18"/>
  <c r="P311" i="18"/>
  <c r="M246" i="18"/>
  <c r="O117" i="18"/>
  <c r="O165" i="18"/>
  <c r="R244" i="18"/>
  <c r="S184" i="18"/>
  <c r="L214" i="18"/>
  <c r="L311" i="18"/>
  <c r="C311" i="18"/>
  <c r="C214" i="18"/>
  <c r="W244" i="18"/>
  <c r="H214" i="18"/>
  <c r="H311" i="18"/>
  <c r="W87" i="18"/>
  <c r="W103" i="18" s="1"/>
  <c r="U244" i="18"/>
  <c r="E87" i="18"/>
  <c r="E103" i="18" s="1"/>
  <c r="P86" i="18"/>
  <c r="P102" i="18" s="1"/>
  <c r="AC119" i="18"/>
  <c r="AC167" i="18"/>
  <c r="H101" i="18"/>
  <c r="L86" i="18"/>
  <c r="L102" i="18" s="1"/>
  <c r="U102" i="18"/>
  <c r="V215" i="18"/>
  <c r="V216" i="18"/>
  <c r="V229" i="18"/>
  <c r="P116" i="18"/>
  <c r="P243" i="18" s="1"/>
  <c r="P164" i="18"/>
  <c r="E118" i="18"/>
  <c r="E166" i="18"/>
  <c r="AA87" i="18"/>
  <c r="AA103" i="18" s="1"/>
  <c r="U87" i="18"/>
  <c r="U103" i="18" s="1"/>
  <c r="E229" i="18"/>
  <c r="U229" i="18"/>
  <c r="K184" i="18"/>
  <c r="K169" i="18" s="1"/>
  <c r="Z119" i="18"/>
  <c r="Z246" i="18" s="1"/>
  <c r="Z167" i="18"/>
  <c r="R215" i="18"/>
  <c r="R216" i="18"/>
  <c r="C86" i="18"/>
  <c r="C102" i="18" s="1"/>
  <c r="J91" i="18"/>
  <c r="J13" i="18"/>
  <c r="AC88" i="18"/>
  <c r="AC104" i="18" s="1"/>
  <c r="J169" i="18"/>
  <c r="J170" i="18" s="1"/>
  <c r="T117" i="18"/>
  <c r="T244" i="18" s="1"/>
  <c r="T165" i="18"/>
  <c r="W102" i="18"/>
  <c r="H228" i="18"/>
  <c r="Z168" i="18"/>
  <c r="K120" i="18"/>
  <c r="K247" i="18" s="1"/>
  <c r="K106" i="18"/>
  <c r="K21" i="18" s="1"/>
  <c r="K23" i="18" s="1"/>
  <c r="K26" i="18" s="1"/>
  <c r="K24" i="18" s="1"/>
  <c r="C117" i="18"/>
  <c r="C165" i="18"/>
  <c r="L184" i="18"/>
  <c r="AA215" i="18"/>
  <c r="AA216" i="18"/>
  <c r="AC89" i="18"/>
  <c r="AC232" i="18" s="1"/>
  <c r="AC217" i="18"/>
  <c r="Y117" i="18"/>
  <c r="Y165" i="18"/>
  <c r="T229" i="18"/>
  <c r="B118" i="18"/>
  <c r="B245" i="18" s="1"/>
  <c r="B166" i="18"/>
  <c r="G87" i="18"/>
  <c r="G103" i="18" s="1"/>
  <c r="R87" i="18"/>
  <c r="R103" i="18" s="1"/>
  <c r="R118" i="18"/>
  <c r="R166" i="18"/>
  <c r="F117" i="18"/>
  <c r="F165" i="18"/>
  <c r="I170" i="18"/>
  <c r="AB118" i="18"/>
  <c r="AB166" i="18"/>
  <c r="O214" i="18"/>
  <c r="O311" i="18"/>
  <c r="L117" i="18"/>
  <c r="L165" i="18"/>
  <c r="Y228" i="18"/>
  <c r="G118" i="18"/>
  <c r="G166" i="18"/>
  <c r="T118" i="18"/>
  <c r="T166" i="18"/>
  <c r="G215" i="18"/>
  <c r="G216" i="18"/>
  <c r="K91" i="18"/>
  <c r="K13" i="18"/>
  <c r="Y116" i="18"/>
  <c r="Y243" i="18" s="1"/>
  <c r="Y164" i="18"/>
  <c r="F228" i="18"/>
  <c r="N184" i="18"/>
  <c r="O86" i="18"/>
  <c r="O102" i="18" s="1"/>
  <c r="L228" i="18"/>
  <c r="D214" i="18"/>
  <c r="D311" i="18"/>
  <c r="Y214" i="18"/>
  <c r="Y311" i="18"/>
  <c r="G229" i="18"/>
  <c r="P117" i="18"/>
  <c r="P165" i="18"/>
  <c r="P228" i="18"/>
  <c r="W229" i="18"/>
  <c r="M105" i="18"/>
  <c r="M90" i="18"/>
  <c r="M11" i="18" s="1"/>
  <c r="Z232" i="18"/>
  <c r="B215" i="18"/>
  <c r="B216" i="18"/>
  <c r="R229" i="18"/>
  <c r="T184" i="18"/>
  <c r="S117" i="18"/>
  <c r="S165" i="18"/>
  <c r="S116" i="18"/>
  <c r="S243" i="18" s="1"/>
  <c r="S164" i="18"/>
  <c r="D229" i="18"/>
  <c r="D86" i="18"/>
  <c r="D102" i="18" s="1"/>
  <c r="N230" i="18"/>
  <c r="N246" i="18" s="1"/>
  <c r="Y86" i="18"/>
  <c r="Y102" i="18" s="1"/>
  <c r="S214" i="18"/>
  <c r="S311" i="18"/>
  <c r="D117" i="18"/>
  <c r="D165" i="18"/>
  <c r="V118" i="18"/>
  <c r="V166" i="18"/>
  <c r="R184" i="18"/>
  <c r="N89" i="18"/>
  <c r="N232" i="18" s="1"/>
  <c r="N217" i="18"/>
  <c r="Q118" i="18"/>
  <c r="Q166" i="18"/>
  <c r="U215" i="18"/>
  <c r="U216" i="18"/>
  <c r="S228" i="18"/>
  <c r="F214" i="18"/>
  <c r="F311" i="18"/>
  <c r="I91" i="18"/>
  <c r="I13" i="18"/>
  <c r="AB230" i="18"/>
  <c r="S86" i="18"/>
  <c r="S102" i="18" s="1"/>
  <c r="D228" i="18"/>
  <c r="R381" i="17"/>
  <c r="R286" i="17"/>
  <c r="E382" i="17"/>
  <c r="E384" i="17" s="1"/>
  <c r="E287" i="17"/>
  <c r="E289" i="17" s="1"/>
  <c r="E242" i="17"/>
  <c r="E26" i="17" s="1"/>
  <c r="E28" i="17" s="1"/>
  <c r="E30" i="17" s="1"/>
  <c r="B289" i="17"/>
  <c r="J129" i="17"/>
  <c r="J131" i="17" s="1"/>
  <c r="J13" i="17" s="1"/>
  <c r="M335" i="17"/>
  <c r="M337" i="17" s="1"/>
  <c r="M36" i="17" s="1"/>
  <c r="M38" i="17" s="1"/>
  <c r="M40" i="17" s="1"/>
  <c r="T131" i="17"/>
  <c r="X351" i="17"/>
  <c r="X336" i="17" s="1"/>
  <c r="F381" i="17"/>
  <c r="F286" i="17"/>
  <c r="F288" i="17"/>
  <c r="F383" i="17"/>
  <c r="Z286" i="17"/>
  <c r="AB286" i="17" s="1"/>
  <c r="O285" i="17"/>
  <c r="O380" i="17"/>
  <c r="AD284" i="17"/>
  <c r="AC284" i="17"/>
  <c r="X334" i="17"/>
  <c r="F240" i="17"/>
  <c r="W15" i="17"/>
  <c r="W17" i="17"/>
  <c r="W19" i="17" s="1"/>
  <c r="P129" i="17"/>
  <c r="P131" i="17" s="1"/>
  <c r="Q256" i="17"/>
  <c r="Q241" i="17" s="1"/>
  <c r="Y351" i="17"/>
  <c r="Y336" i="17" s="1"/>
  <c r="Y334" i="17"/>
  <c r="V383" i="17"/>
  <c r="Z383" i="17" s="1"/>
  <c r="V288" i="17"/>
  <c r="AA288" i="17" s="1"/>
  <c r="W382" i="17"/>
  <c r="W287" i="17"/>
  <c r="T351" i="17"/>
  <c r="T336" i="17" s="1"/>
  <c r="S383" i="17"/>
  <c r="S288" i="17"/>
  <c r="L63" i="17"/>
  <c r="M64" i="5" s="1"/>
  <c r="M189" i="17"/>
  <c r="M126" i="17"/>
  <c r="V335" i="17"/>
  <c r="V337" i="17" s="1"/>
  <c r="V36" i="17" s="1"/>
  <c r="V38" i="17" s="1"/>
  <c r="V40" i="17" s="1"/>
  <c r="AA286" i="17"/>
  <c r="E129" i="17"/>
  <c r="AA381" i="17"/>
  <c r="G145" i="17"/>
  <c r="B384" i="17"/>
  <c r="O256" i="17"/>
  <c r="O241" i="17" s="1"/>
  <c r="AA380" i="17"/>
  <c r="V240" i="17"/>
  <c r="V242" i="17" s="1"/>
  <c r="V26" i="17" s="1"/>
  <c r="V28" i="17" s="1"/>
  <c r="V30" i="17" s="1"/>
  <c r="AB285" i="17"/>
  <c r="AA285" i="17"/>
  <c r="D351" i="17"/>
  <c r="D336" i="17" s="1"/>
  <c r="T334" i="17"/>
  <c r="S240" i="17"/>
  <c r="N82" i="17"/>
  <c r="M66" i="17"/>
  <c r="N67" i="5" s="1"/>
  <c r="N192" i="17"/>
  <c r="N83" i="17"/>
  <c r="N129" i="17"/>
  <c r="D334" i="17"/>
  <c r="S337" i="17"/>
  <c r="S36" i="17" s="1"/>
  <c r="S38" i="17" s="1"/>
  <c r="S40" i="17" s="1"/>
  <c r="M287" i="17"/>
  <c r="M289" i="17" s="1"/>
  <c r="M382" i="17"/>
  <c r="M384" i="17" s="1"/>
  <c r="M242" i="17"/>
  <c r="M26" i="17" s="1"/>
  <c r="M28" i="17" s="1"/>
  <c r="M30" i="17" s="1"/>
  <c r="R351" i="17"/>
  <c r="R336" i="17" s="1"/>
  <c r="B15" i="17"/>
  <c r="B17" i="17"/>
  <c r="B19" i="17" s="1"/>
  <c r="H286" i="17"/>
  <c r="H381" i="17"/>
  <c r="N119" i="17"/>
  <c r="N72" i="17"/>
  <c r="M56" i="17"/>
  <c r="N57" i="5" s="1"/>
  <c r="N182" i="17"/>
  <c r="N73" i="17"/>
  <c r="L383" i="17"/>
  <c r="L288" i="17"/>
  <c r="H383" i="17"/>
  <c r="H288" i="17"/>
  <c r="C380" i="17"/>
  <c r="C285" i="17"/>
  <c r="I288" i="17"/>
  <c r="I383" i="17"/>
  <c r="L240" i="17"/>
  <c r="O129" i="17"/>
  <c r="H240" i="17"/>
  <c r="I129" i="17"/>
  <c r="I131" i="17" s="1"/>
  <c r="I13" i="17" s="1"/>
  <c r="I240" i="17"/>
  <c r="I381" i="17"/>
  <c r="I286" i="17"/>
  <c r="R334" i="17"/>
  <c r="U287" i="17"/>
  <c r="U382" i="17"/>
  <c r="U384" i="17" s="1"/>
  <c r="W351" i="17"/>
  <c r="W336" i="17" s="1"/>
  <c r="W242" i="17"/>
  <c r="W26" i="17" s="1"/>
  <c r="W28" i="17" s="1"/>
  <c r="W30" i="17" s="1"/>
  <c r="Z380" i="17"/>
  <c r="C256" i="17"/>
  <c r="C241" i="17" s="1"/>
  <c r="K59" i="17"/>
  <c r="L60" i="5" s="1"/>
  <c r="L122" i="17"/>
  <c r="L185" i="17"/>
  <c r="J240" i="17"/>
  <c r="R256" i="17"/>
  <c r="R241" i="17" s="1"/>
  <c r="L337" i="17"/>
  <c r="L36" i="17" s="1"/>
  <c r="L38" i="17" s="1"/>
  <c r="L40" i="17" s="1"/>
  <c r="D129" i="17"/>
  <c r="W334" i="17"/>
  <c r="C239" i="17"/>
  <c r="Z381" i="17"/>
  <c r="AH283" i="17"/>
  <c r="J288" i="17"/>
  <c r="J383" i="17"/>
  <c r="Q239" i="17"/>
  <c r="G128" i="17"/>
  <c r="O239" i="17"/>
  <c r="K64" i="17"/>
  <c r="L65" i="5" s="1"/>
  <c r="L190" i="17"/>
  <c r="L127" i="17"/>
  <c r="AV138" i="17"/>
  <c r="AV136" i="17"/>
  <c r="AV135" i="17"/>
  <c r="AV137" i="17"/>
  <c r="U13" i="17"/>
  <c r="K382" i="17"/>
  <c r="K384" i="17" s="1"/>
  <c r="K287" i="17"/>
  <c r="K289" i="17" s="1"/>
  <c r="K242" i="17"/>
  <c r="K26" i="17" s="1"/>
  <c r="K28" i="17" s="1"/>
  <c r="K30" i="17" s="1"/>
  <c r="V15" i="17"/>
  <c r="V17" i="17"/>
  <c r="V19" i="17" s="1"/>
  <c r="M65" i="17"/>
  <c r="N66" i="5" s="1"/>
  <c r="N81" i="17"/>
  <c r="N191" i="17"/>
  <c r="N128" i="17"/>
  <c r="L76" i="17"/>
  <c r="K60" i="17"/>
  <c r="L61" i="5" s="1"/>
  <c r="L186" i="17"/>
  <c r="L123" i="17"/>
  <c r="M80" i="17"/>
  <c r="M77" i="17"/>
  <c r="L61" i="17"/>
  <c r="M62" i="5" s="1"/>
  <c r="M187" i="17"/>
  <c r="M124" i="17"/>
  <c r="K335" i="17"/>
  <c r="K337" i="17" s="1"/>
  <c r="K36" i="17" s="1"/>
  <c r="K38" i="17" s="1"/>
  <c r="K40" i="17" s="1"/>
  <c r="Y289" i="17"/>
  <c r="Y32" i="14"/>
  <c r="Y35" i="14" s="1"/>
  <c r="Y39" i="14" s="1"/>
  <c r="X40" i="14"/>
  <c r="X19" i="14"/>
  <c r="Y9" i="14"/>
  <c r="Y12" i="14" s="1"/>
  <c r="Y18" i="14" s="1"/>
  <c r="Y42" i="14"/>
  <c r="Y45" i="14" s="1"/>
  <c r="Y49" i="14" s="1"/>
  <c r="X50" i="14"/>
  <c r="I382" i="5"/>
  <c r="I287" i="5"/>
  <c r="F383" i="5"/>
  <c r="F385" i="5" s="1"/>
  <c r="F288" i="5"/>
  <c r="F290" i="5" s="1"/>
  <c r="V384" i="5"/>
  <c r="V289" i="5"/>
  <c r="AF379" i="5"/>
  <c r="F243" i="5"/>
  <c r="F27" i="5" s="1"/>
  <c r="F29" i="5" s="1"/>
  <c r="F31" i="5" s="1"/>
  <c r="M336" i="5"/>
  <c r="M338" i="5" s="1"/>
  <c r="M37" i="5" s="1"/>
  <c r="M39" i="5" s="1"/>
  <c r="M41" i="5" s="1"/>
  <c r="G241" i="5"/>
  <c r="G243" i="5" s="1"/>
  <c r="G27" i="5" s="1"/>
  <c r="G29" i="5" s="1"/>
  <c r="G31" i="5" s="1"/>
  <c r="X352" i="5"/>
  <c r="X337" i="5" s="1"/>
  <c r="W336" i="5"/>
  <c r="W338" i="5" s="1"/>
  <c r="W37" i="5" s="1"/>
  <c r="W39" i="5" s="1"/>
  <c r="W41" i="5" s="1"/>
  <c r="N288" i="5"/>
  <c r="N290" i="5" s="1"/>
  <c r="N383" i="5"/>
  <c r="N385" i="5" s="1"/>
  <c r="N243" i="5"/>
  <c r="N27" i="5" s="1"/>
  <c r="N29" i="5" s="1"/>
  <c r="N31" i="5" s="1"/>
  <c r="X335" i="5"/>
  <c r="D289" i="5"/>
  <c r="D384" i="5"/>
  <c r="X241" i="5"/>
  <c r="X243" i="5" s="1"/>
  <c r="X27" i="5" s="1"/>
  <c r="X29" i="5" s="1"/>
  <c r="X31" i="5" s="1"/>
  <c r="P383" i="5"/>
  <c r="P385" i="5" s="1"/>
  <c r="P288" i="5"/>
  <c r="P290" i="5" s="1"/>
  <c r="Y382" i="5"/>
  <c r="Y287" i="5"/>
  <c r="AC380" i="5"/>
  <c r="AE380" i="5" s="1"/>
  <c r="X384" i="5"/>
  <c r="X289" i="5"/>
  <c r="C338" i="5"/>
  <c r="C37" i="5" s="1"/>
  <c r="C39" i="5" s="1"/>
  <c r="C41" i="5" s="1"/>
  <c r="Y352" i="5"/>
  <c r="Y337" i="5" s="1"/>
  <c r="Z336" i="5"/>
  <c r="Z338" i="5" s="1"/>
  <c r="Z37" i="5" s="1"/>
  <c r="Z39" i="5" s="1"/>
  <c r="Z41" i="5" s="1"/>
  <c r="V336" i="5"/>
  <c r="V338" i="5" s="1"/>
  <c r="V37" i="5" s="1"/>
  <c r="V39" i="5" s="1"/>
  <c r="V41" i="5" s="1"/>
  <c r="O384" i="5"/>
  <c r="O289" i="5"/>
  <c r="T289" i="5"/>
  <c r="T384" i="5"/>
  <c r="M383" i="5"/>
  <c r="M385" i="5" s="1"/>
  <c r="M288" i="5"/>
  <c r="M290" i="5" s="1"/>
  <c r="T287" i="5"/>
  <c r="T382" i="5"/>
  <c r="K383" i="5"/>
  <c r="K385" i="5" s="1"/>
  <c r="K288" i="5"/>
  <c r="K290" i="5" s="1"/>
  <c r="K243" i="5"/>
  <c r="K27" i="5" s="1"/>
  <c r="K29" i="5" s="1"/>
  <c r="K31" i="5" s="1"/>
  <c r="E241" i="5"/>
  <c r="E243" i="5" s="1"/>
  <c r="E27" i="5" s="1"/>
  <c r="E29" i="5" s="1"/>
  <c r="E31" i="5" s="1"/>
  <c r="O241" i="5"/>
  <c r="Y289" i="5"/>
  <c r="Y384" i="5"/>
  <c r="AA286" i="5"/>
  <c r="T336" i="5"/>
  <c r="T338" i="5" s="1"/>
  <c r="T37" i="5" s="1"/>
  <c r="T39" i="5" s="1"/>
  <c r="T41" i="5" s="1"/>
  <c r="T241" i="5"/>
  <c r="T243" i="5" s="1"/>
  <c r="T27" i="5" s="1"/>
  <c r="T29" i="5" s="1"/>
  <c r="T31" i="5" s="1"/>
  <c r="C288" i="5"/>
  <c r="C290" i="5" s="1"/>
  <c r="C383" i="5"/>
  <c r="C385" i="5" s="1"/>
  <c r="J288" i="5"/>
  <c r="J290" i="5" s="1"/>
  <c r="J383" i="5"/>
  <c r="J385" i="5" s="1"/>
  <c r="R336" i="5"/>
  <c r="R338" i="5" s="1"/>
  <c r="R37" i="5" s="1"/>
  <c r="R39" i="5" s="1"/>
  <c r="R41" i="5" s="1"/>
  <c r="G289" i="5"/>
  <c r="G384" i="5"/>
  <c r="E384" i="5"/>
  <c r="E289" i="5"/>
  <c r="O338" i="5"/>
  <c r="O37" i="5" s="1"/>
  <c r="O39" i="5" s="1"/>
  <c r="O41" i="5" s="1"/>
  <c r="Y241" i="5"/>
  <c r="V241" i="5"/>
  <c r="Q289" i="5"/>
  <c r="Q384" i="5"/>
  <c r="C336" i="5"/>
  <c r="O382" i="5"/>
  <c r="O287" i="5"/>
  <c r="AF284" i="5"/>
  <c r="W289" i="5"/>
  <c r="W384" i="5"/>
  <c r="U336" i="5"/>
  <c r="U338" i="5" s="1"/>
  <c r="J243" i="5"/>
  <c r="J27" i="5" s="1"/>
  <c r="J29" i="5" s="1"/>
  <c r="J31" i="5" s="1"/>
  <c r="Q241" i="5"/>
  <c r="Q243" i="5" s="1"/>
  <c r="Q27" i="5" s="1"/>
  <c r="Q29" i="5" s="1"/>
  <c r="Q31" i="5" s="1"/>
  <c r="W241" i="5"/>
  <c r="W243" i="5" s="1"/>
  <c r="F352" i="5"/>
  <c r="F337" i="5" s="1"/>
  <c r="H384" i="5"/>
  <c r="H289" i="5"/>
  <c r="L288" i="5"/>
  <c r="L290" i="5" s="1"/>
  <c r="L383" i="5"/>
  <c r="L385" i="5" s="1"/>
  <c r="K336" i="5"/>
  <c r="K338" i="5" s="1"/>
  <c r="K37" i="5" s="1"/>
  <c r="K39" i="5" s="1"/>
  <c r="K41" i="5" s="1"/>
  <c r="AA381" i="5"/>
  <c r="Z383" i="5"/>
  <c r="Z385" i="5" s="1"/>
  <c r="Z288" i="5"/>
  <c r="Z243" i="5"/>
  <c r="Z27" i="5" s="1"/>
  <c r="Z29" i="5" s="1"/>
  <c r="Z31" i="5" s="1"/>
  <c r="D241" i="5"/>
  <c r="I241" i="5"/>
  <c r="I257" i="5"/>
  <c r="I242" i="5" s="1"/>
  <c r="C243" i="5"/>
  <c r="C27" i="5" s="1"/>
  <c r="C29" i="5" s="1"/>
  <c r="C31" i="5" s="1"/>
  <c r="S383" i="5"/>
  <c r="S385" i="5" s="1"/>
  <c r="S288" i="5"/>
  <c r="S290" i="5" s="1"/>
  <c r="AE285" i="5"/>
  <c r="W382" i="5"/>
  <c r="W287" i="5"/>
  <c r="F335" i="5"/>
  <c r="L352" i="5"/>
  <c r="L337" i="5" s="1"/>
  <c r="H241" i="5"/>
  <c r="H243" i="5" s="1"/>
  <c r="H27" i="5" s="1"/>
  <c r="H29" i="5" s="1"/>
  <c r="H31" i="5" s="1"/>
  <c r="AA245" i="18" l="1"/>
  <c r="AG285" i="5"/>
  <c r="S245" i="19"/>
  <c r="F244" i="19"/>
  <c r="E217" i="19"/>
  <c r="AB287" i="5"/>
  <c r="BT177" i="14"/>
  <c r="BV177" i="14"/>
  <c r="AA383" i="17"/>
  <c r="D130" i="5"/>
  <c r="AH379" i="17"/>
  <c r="AB231" i="18"/>
  <c r="X105" i="18"/>
  <c r="X121" i="18" s="1"/>
  <c r="X248" i="18" s="1"/>
  <c r="E245" i="19"/>
  <c r="AB90" i="18"/>
  <c r="AB21" i="18" s="1"/>
  <c r="AB23" i="18" s="1"/>
  <c r="AB26" i="18" s="1"/>
  <c r="AB24" i="18" s="1"/>
  <c r="AI379" i="17"/>
  <c r="O73" i="5"/>
  <c r="M68" i="5"/>
  <c r="M194" i="5" s="1"/>
  <c r="L193" i="17"/>
  <c r="K67" i="17"/>
  <c r="AB91" i="18"/>
  <c r="T245" i="19"/>
  <c r="R244" i="19"/>
  <c r="V245" i="18"/>
  <c r="AB106" i="18"/>
  <c r="M247" i="19"/>
  <c r="O244" i="18"/>
  <c r="AB382" i="5"/>
  <c r="X246" i="18"/>
  <c r="V230" i="18"/>
  <c r="P229" i="18"/>
  <c r="AA217" i="19"/>
  <c r="N245" i="19"/>
  <c r="V246" i="19"/>
  <c r="L170" i="19"/>
  <c r="Q230" i="19"/>
  <c r="AF380" i="5"/>
  <c r="X13" i="19"/>
  <c r="AC246" i="18"/>
  <c r="AG380" i="5"/>
  <c r="AR138" i="17"/>
  <c r="Z23" i="17"/>
  <c r="Z173" i="17" s="1"/>
  <c r="Z189" i="17" s="1"/>
  <c r="D131" i="17"/>
  <c r="D13" i="17" s="1"/>
  <c r="D17" i="17" s="1"/>
  <c r="D19" i="17" s="1"/>
  <c r="N58" i="5"/>
  <c r="N74" i="5" s="1"/>
  <c r="M183" i="17"/>
  <c r="L57" i="17"/>
  <c r="M120" i="17"/>
  <c r="O121" i="5"/>
  <c r="O184" i="5"/>
  <c r="R13" i="17"/>
  <c r="R15" i="17" s="1"/>
  <c r="AS135" i="17"/>
  <c r="AS137" i="17"/>
  <c r="AS138" i="17"/>
  <c r="C15" i="17"/>
  <c r="C17" i="17"/>
  <c r="C19" i="17" s="1"/>
  <c r="L123" i="5"/>
  <c r="L186" i="5"/>
  <c r="O80" i="5"/>
  <c r="O79" i="5"/>
  <c r="O189" i="5"/>
  <c r="O126" i="5"/>
  <c r="K131" i="5"/>
  <c r="K130" i="5"/>
  <c r="R245" i="18"/>
  <c r="G130" i="17"/>
  <c r="H146" i="5"/>
  <c r="L229" i="18"/>
  <c r="F131" i="5"/>
  <c r="F130" i="5"/>
  <c r="O75" i="5"/>
  <c r="O122" i="5"/>
  <c r="O132" i="5" s="1"/>
  <c r="O14" i="5" s="1"/>
  <c r="O185" i="5"/>
  <c r="O195" i="5" s="1"/>
  <c r="O76" i="5"/>
  <c r="M78" i="5"/>
  <c r="M188" i="5"/>
  <c r="M125" i="5"/>
  <c r="M190" i="5"/>
  <c r="M127" i="5"/>
  <c r="P244" i="18"/>
  <c r="Y244" i="18"/>
  <c r="D244" i="19"/>
  <c r="V132" i="5"/>
  <c r="AS139" i="5" s="1"/>
  <c r="Q131" i="5"/>
  <c r="Q130" i="5"/>
  <c r="Q13" i="17"/>
  <c r="Q15" i="17" s="1"/>
  <c r="N130" i="5"/>
  <c r="N83" i="5"/>
  <c r="N193" i="5"/>
  <c r="N84" i="5"/>
  <c r="X88" i="18"/>
  <c r="X217" i="18"/>
  <c r="L77" i="5"/>
  <c r="L187" i="5"/>
  <c r="L124" i="5"/>
  <c r="N63" i="5"/>
  <c r="L62" i="17"/>
  <c r="L78" i="17" s="1"/>
  <c r="M188" i="17"/>
  <c r="M125" i="17"/>
  <c r="BN178" i="14"/>
  <c r="L172" i="31"/>
  <c r="L138" i="31" s="1"/>
  <c r="W14" i="5"/>
  <c r="AT136" i="5"/>
  <c r="AT137" i="5"/>
  <c r="AT138" i="5"/>
  <c r="N194" i="17"/>
  <c r="N69" i="5"/>
  <c r="N120" i="5"/>
  <c r="N183" i="5"/>
  <c r="G245" i="18"/>
  <c r="C132" i="5"/>
  <c r="C14" i="5" s="1"/>
  <c r="O240" i="17"/>
  <c r="O287" i="17" s="1"/>
  <c r="AA24" i="5"/>
  <c r="E230" i="19"/>
  <c r="S132" i="5"/>
  <c r="AP139" i="5" s="1"/>
  <c r="D244" i="18"/>
  <c r="G16" i="5"/>
  <c r="G18" i="5"/>
  <c r="J131" i="5"/>
  <c r="J130" i="5"/>
  <c r="T14" i="5"/>
  <c r="AQ137" i="5"/>
  <c r="AQ136" i="5"/>
  <c r="AQ138" i="5"/>
  <c r="U131" i="5"/>
  <c r="U130" i="5"/>
  <c r="AR136" i="17"/>
  <c r="Y244" i="19"/>
  <c r="E130" i="5"/>
  <c r="E132" i="5" s="1"/>
  <c r="E14" i="5" s="1"/>
  <c r="F244" i="18"/>
  <c r="N82" i="5"/>
  <c r="N192" i="5"/>
  <c r="N129" i="5"/>
  <c r="M78" i="17"/>
  <c r="R131" i="5"/>
  <c r="R130" i="5"/>
  <c r="S15" i="17"/>
  <c r="S17" i="17"/>
  <c r="S19" i="17" s="1"/>
  <c r="AR135" i="17"/>
  <c r="L191" i="5"/>
  <c r="L128" i="5"/>
  <c r="R240" i="17"/>
  <c r="R287" i="17" s="1"/>
  <c r="L13" i="19"/>
  <c r="X16" i="5"/>
  <c r="X18" i="5"/>
  <c r="Y335" i="17"/>
  <c r="Y337" i="17" s="1"/>
  <c r="Y36" i="17" s="1"/>
  <c r="Y38" i="17" s="1"/>
  <c r="Y40" i="17" s="1"/>
  <c r="S172" i="31"/>
  <c r="K208" i="31"/>
  <c r="O245" i="19"/>
  <c r="O69" i="5"/>
  <c r="I245" i="19"/>
  <c r="M81" i="5"/>
  <c r="K138" i="31"/>
  <c r="S138" i="31" s="1"/>
  <c r="AA245" i="19"/>
  <c r="N59" i="5"/>
  <c r="M74" i="17"/>
  <c r="M184" i="17"/>
  <c r="L58" i="17"/>
  <c r="M75" i="17"/>
  <c r="M121" i="17"/>
  <c r="Q230" i="18"/>
  <c r="Q245" i="18"/>
  <c r="W229" i="19"/>
  <c r="C245" i="19"/>
  <c r="AB244" i="19"/>
  <c r="U230" i="19"/>
  <c r="I131" i="5"/>
  <c r="I130" i="5"/>
  <c r="P131" i="5"/>
  <c r="P130" i="5"/>
  <c r="D132" i="5"/>
  <c r="D14" i="5" s="1"/>
  <c r="AB195" i="5"/>
  <c r="AB24" i="5" s="1"/>
  <c r="G117" i="19"/>
  <c r="G244" i="19" s="1"/>
  <c r="G165" i="19"/>
  <c r="Z244" i="19"/>
  <c r="AC230" i="19"/>
  <c r="F229" i="19"/>
  <c r="AC88" i="19"/>
  <c r="AC104" i="19" s="1"/>
  <c r="AC119" i="19"/>
  <c r="AC167" i="19"/>
  <c r="I230" i="19"/>
  <c r="N89" i="19"/>
  <c r="N105" i="19" s="1"/>
  <c r="N217" i="19"/>
  <c r="Z229" i="19"/>
  <c r="C88" i="19"/>
  <c r="C104" i="19" s="1"/>
  <c r="R87" i="19"/>
  <c r="R103" i="19" s="1"/>
  <c r="W118" i="19"/>
  <c r="W166" i="19"/>
  <c r="T89" i="19"/>
  <c r="T105" i="19" s="1"/>
  <c r="T121" i="19" s="1"/>
  <c r="F87" i="19"/>
  <c r="F103" i="19" s="1"/>
  <c r="Y229" i="19"/>
  <c r="AB87" i="19"/>
  <c r="AB103" i="19" s="1"/>
  <c r="N88" i="19"/>
  <c r="N104" i="19" s="1"/>
  <c r="C103" i="19"/>
  <c r="E89" i="19"/>
  <c r="E232" i="19"/>
  <c r="U89" i="19"/>
  <c r="U217" i="19"/>
  <c r="W215" i="19"/>
  <c r="W216" i="19"/>
  <c r="P88" i="19"/>
  <c r="P104" i="19" s="1"/>
  <c r="O89" i="19"/>
  <c r="O232" i="19" s="1"/>
  <c r="C230" i="19"/>
  <c r="E88" i="19"/>
  <c r="E104" i="19" s="1"/>
  <c r="H244" i="19"/>
  <c r="U88" i="19"/>
  <c r="U104" i="19" s="1"/>
  <c r="I89" i="19"/>
  <c r="I232" i="19" s="1"/>
  <c r="I217" i="19"/>
  <c r="S230" i="19"/>
  <c r="V232" i="19"/>
  <c r="V248" i="19" s="1"/>
  <c r="O119" i="19"/>
  <c r="O167" i="19"/>
  <c r="G215" i="19"/>
  <c r="G216" i="19"/>
  <c r="O88" i="19"/>
  <c r="O104" i="19" s="1"/>
  <c r="L247" i="19"/>
  <c r="W244" i="19"/>
  <c r="C89" i="19"/>
  <c r="C105" i="19" s="1"/>
  <c r="C121" i="19" s="1"/>
  <c r="C217" i="19"/>
  <c r="J168" i="19"/>
  <c r="J170" i="19" s="1"/>
  <c r="S119" i="19"/>
  <c r="S167" i="19"/>
  <c r="O230" i="19"/>
  <c r="G87" i="19"/>
  <c r="G103" i="19" s="1"/>
  <c r="Y215" i="19"/>
  <c r="Y216" i="19"/>
  <c r="B104" i="19"/>
  <c r="B90" i="19"/>
  <c r="B11" i="19" s="1"/>
  <c r="D215" i="19"/>
  <c r="D216" i="19"/>
  <c r="M91" i="19"/>
  <c r="M13" i="19"/>
  <c r="S89" i="19"/>
  <c r="V104" i="19"/>
  <c r="V90" i="19"/>
  <c r="V11" i="19" s="1"/>
  <c r="K216" i="19"/>
  <c r="K215" i="19"/>
  <c r="Y87" i="19"/>
  <c r="Y103" i="19" s="1"/>
  <c r="B231" i="19"/>
  <c r="V169" i="19"/>
  <c r="D87" i="19"/>
  <c r="D103" i="19" s="1"/>
  <c r="M121" i="19"/>
  <c r="M248" i="19" s="1"/>
  <c r="M169" i="19"/>
  <c r="M170" i="19" s="1"/>
  <c r="S88" i="19"/>
  <c r="S104" i="19" s="1"/>
  <c r="V231" i="19"/>
  <c r="K87" i="19"/>
  <c r="K103" i="19" s="1"/>
  <c r="N103" i="19"/>
  <c r="E119" i="19"/>
  <c r="E167" i="19"/>
  <c r="U119" i="19"/>
  <c r="U167" i="19"/>
  <c r="F118" i="19"/>
  <c r="F166" i="19"/>
  <c r="AC245" i="19"/>
  <c r="I88" i="19"/>
  <c r="I104" i="19" s="1"/>
  <c r="S217" i="19"/>
  <c r="X168" i="19"/>
  <c r="X170" i="19" s="1"/>
  <c r="D102" i="19"/>
  <c r="Z215" i="19"/>
  <c r="Z216" i="19"/>
  <c r="W87" i="19"/>
  <c r="W103" i="19" s="1"/>
  <c r="I119" i="19"/>
  <c r="I167" i="19"/>
  <c r="H87" i="19"/>
  <c r="H103" i="19" s="1"/>
  <c r="Q88" i="19"/>
  <c r="Q104" i="19" s="1"/>
  <c r="G118" i="19"/>
  <c r="G166" i="19"/>
  <c r="D229" i="19"/>
  <c r="Z87" i="19"/>
  <c r="Z103" i="19" s="1"/>
  <c r="T217" i="19"/>
  <c r="O217" i="19"/>
  <c r="P89" i="19"/>
  <c r="P105" i="19" s="1"/>
  <c r="P217" i="19"/>
  <c r="K102" i="19"/>
  <c r="F216" i="19"/>
  <c r="F215" i="19"/>
  <c r="P103" i="19"/>
  <c r="H215" i="19"/>
  <c r="H216" i="19"/>
  <c r="M106" i="19"/>
  <c r="M21" i="19" s="1"/>
  <c r="M23" i="19" s="1"/>
  <c r="M26" i="19" s="1"/>
  <c r="M24" i="19" s="1"/>
  <c r="G229" i="19"/>
  <c r="R118" i="19"/>
  <c r="R166" i="19"/>
  <c r="B232" i="19"/>
  <c r="B248" i="19" s="1"/>
  <c r="AA119" i="19"/>
  <c r="AA167" i="19"/>
  <c r="U245" i="19"/>
  <c r="Z118" i="19"/>
  <c r="Z166" i="19"/>
  <c r="T88" i="19"/>
  <c r="T104" i="19" s="1"/>
  <c r="R229" i="19"/>
  <c r="AA230" i="19"/>
  <c r="AA89" i="19"/>
  <c r="T103" i="19"/>
  <c r="AB102" i="19"/>
  <c r="Q118" i="19"/>
  <c r="Q245" i="19" s="1"/>
  <c r="Q166" i="19"/>
  <c r="AC89" i="19"/>
  <c r="AC232" i="19" s="1"/>
  <c r="AC217" i="19"/>
  <c r="Y118" i="19"/>
  <c r="Y166" i="19"/>
  <c r="Q89" i="19"/>
  <c r="Q232" i="19" s="1"/>
  <c r="Q217" i="19"/>
  <c r="H102" i="19"/>
  <c r="Q119" i="19"/>
  <c r="Q167" i="19"/>
  <c r="R215" i="19"/>
  <c r="R216" i="19"/>
  <c r="AA88" i="19"/>
  <c r="AA104" i="19" s="1"/>
  <c r="AB216" i="19"/>
  <c r="AB215" i="19"/>
  <c r="H215" i="18"/>
  <c r="H216" i="18"/>
  <c r="Z248" i="18"/>
  <c r="E119" i="18"/>
  <c r="E167" i="18"/>
  <c r="W230" i="18"/>
  <c r="Z169" i="18"/>
  <c r="Z170" i="18" s="1"/>
  <c r="S118" i="18"/>
  <c r="S166" i="18"/>
  <c r="M121" i="18"/>
  <c r="M248" i="18" s="1"/>
  <c r="M106" i="18"/>
  <c r="M21" i="18" s="1"/>
  <c r="M23" i="18" s="1"/>
  <c r="M26" i="18" s="1"/>
  <c r="M24" i="18" s="1"/>
  <c r="M169" i="18"/>
  <c r="M170" i="18" s="1"/>
  <c r="R119" i="18"/>
  <c r="R167" i="18"/>
  <c r="Z106" i="18"/>
  <c r="Z21" i="18" s="1"/>
  <c r="Z23" i="18" s="1"/>
  <c r="Z26" i="18" s="1"/>
  <c r="Z24" i="18" s="1"/>
  <c r="L215" i="18"/>
  <c r="L216" i="18"/>
  <c r="Q88" i="18"/>
  <c r="Q104" i="18" s="1"/>
  <c r="E88" i="18"/>
  <c r="E104" i="18" s="1"/>
  <c r="O229" i="18"/>
  <c r="U118" i="18"/>
  <c r="U245" i="18" s="1"/>
  <c r="U166" i="18"/>
  <c r="S229" i="18"/>
  <c r="G89" i="18"/>
  <c r="G232" i="18" s="1"/>
  <c r="G217" i="18"/>
  <c r="R230" i="18"/>
  <c r="L118" i="18"/>
  <c r="L166" i="18"/>
  <c r="L87" i="18"/>
  <c r="L103" i="18" s="1"/>
  <c r="AB120" i="18"/>
  <c r="AB168" i="18"/>
  <c r="V119" i="18"/>
  <c r="V167" i="18"/>
  <c r="E230" i="18"/>
  <c r="W119" i="18"/>
  <c r="W167" i="18"/>
  <c r="AA88" i="18"/>
  <c r="AA104" i="18" s="1"/>
  <c r="C118" i="18"/>
  <c r="C166" i="18"/>
  <c r="V88" i="18"/>
  <c r="V104" i="18" s="1"/>
  <c r="AC105" i="18"/>
  <c r="AC90" i="18"/>
  <c r="AC21" i="18" s="1"/>
  <c r="AC23" i="18" s="1"/>
  <c r="AC26" i="18" s="1"/>
  <c r="AC24" i="18" s="1"/>
  <c r="AC91" i="18"/>
  <c r="AC231" i="18"/>
  <c r="D87" i="18"/>
  <c r="D103" i="18" s="1"/>
  <c r="L244" i="18"/>
  <c r="W88" i="18"/>
  <c r="W104" i="18" s="1"/>
  <c r="B88" i="18"/>
  <c r="B104" i="18" s="1"/>
  <c r="H117" i="18"/>
  <c r="H244" i="18" s="1"/>
  <c r="H165" i="18"/>
  <c r="Q119" i="18"/>
  <c r="Q167" i="18"/>
  <c r="F229" i="18"/>
  <c r="N105" i="18"/>
  <c r="N121" i="18" s="1"/>
  <c r="N248" i="18" s="1"/>
  <c r="N90" i="18"/>
  <c r="N11" i="18" s="1"/>
  <c r="W89" i="18"/>
  <c r="W217" i="18"/>
  <c r="H87" i="18"/>
  <c r="H103" i="18" s="1"/>
  <c r="C215" i="18"/>
  <c r="C216" i="18"/>
  <c r="G88" i="18"/>
  <c r="G104" i="18" s="1"/>
  <c r="F215" i="18"/>
  <c r="F216" i="18"/>
  <c r="Y229" i="18"/>
  <c r="W118" i="18"/>
  <c r="W245" i="18" s="1"/>
  <c r="W166" i="18"/>
  <c r="E245" i="18"/>
  <c r="AE213" i="18"/>
  <c r="T89" i="18"/>
  <c r="T232" i="18" s="1"/>
  <c r="T217" i="18"/>
  <c r="E89" i="18"/>
  <c r="E232" i="18" s="1"/>
  <c r="E217" i="18"/>
  <c r="T230" i="18"/>
  <c r="V89" i="18"/>
  <c r="V232" i="18" s="1"/>
  <c r="V217" i="18"/>
  <c r="C229" i="18"/>
  <c r="H229" i="18"/>
  <c r="AB119" i="18"/>
  <c r="AB246" i="18" s="1"/>
  <c r="AB167" i="18"/>
  <c r="F87" i="18"/>
  <c r="F103" i="18" s="1"/>
  <c r="T245" i="18"/>
  <c r="U119" i="18"/>
  <c r="U167" i="18"/>
  <c r="T88" i="18"/>
  <c r="T104" i="18" s="1"/>
  <c r="N168" i="18"/>
  <c r="N231" i="18"/>
  <c r="N247" i="18" s="1"/>
  <c r="M91" i="18"/>
  <c r="M13" i="18"/>
  <c r="S87" i="18"/>
  <c r="S103" i="18" s="1"/>
  <c r="D118" i="18"/>
  <c r="D245" i="18" s="1"/>
  <c r="D166" i="18"/>
  <c r="U230" i="18"/>
  <c r="M247" i="18"/>
  <c r="P87" i="18"/>
  <c r="P103" i="18" s="1"/>
  <c r="P230" i="18"/>
  <c r="O215" i="18"/>
  <c r="O216" i="18"/>
  <c r="O87" i="18"/>
  <c r="O103" i="18" s="1"/>
  <c r="C87" i="18"/>
  <c r="C103" i="18" s="1"/>
  <c r="S215" i="18"/>
  <c r="S216" i="18"/>
  <c r="K168" i="18"/>
  <c r="K170" i="18" s="1"/>
  <c r="Y118" i="18"/>
  <c r="Y166" i="18"/>
  <c r="S244" i="18"/>
  <c r="Y215" i="18"/>
  <c r="Y216" i="18"/>
  <c r="AA119" i="18"/>
  <c r="AA167" i="18"/>
  <c r="AB121" i="18"/>
  <c r="AB169" i="18"/>
  <c r="U88" i="18"/>
  <c r="U104" i="18" s="1"/>
  <c r="AC120" i="18"/>
  <c r="AC168" i="18"/>
  <c r="O118" i="18"/>
  <c r="O166" i="18"/>
  <c r="AA89" i="18"/>
  <c r="AA217" i="18"/>
  <c r="B230" i="18"/>
  <c r="B246" i="18" s="1"/>
  <c r="B89" i="18"/>
  <c r="B232" i="18" s="1"/>
  <c r="B217" i="18"/>
  <c r="B31" i="18" s="1"/>
  <c r="B33" i="18" s="1"/>
  <c r="B39" i="18" s="1"/>
  <c r="R89" i="18"/>
  <c r="R217" i="18"/>
  <c r="G230" i="18"/>
  <c r="Y87" i="18"/>
  <c r="Y103" i="18" s="1"/>
  <c r="X169" i="18"/>
  <c r="AA230" i="18"/>
  <c r="AB232" i="18"/>
  <c r="T119" i="18"/>
  <c r="T167" i="18"/>
  <c r="B119" i="18"/>
  <c r="B167" i="18"/>
  <c r="H118" i="18"/>
  <c r="H166" i="18"/>
  <c r="R88" i="18"/>
  <c r="R104" i="18" s="1"/>
  <c r="C244" i="18"/>
  <c r="G119" i="18"/>
  <c r="G167" i="18"/>
  <c r="F118" i="18"/>
  <c r="F166" i="18"/>
  <c r="U89" i="18"/>
  <c r="U217" i="18"/>
  <c r="D215" i="18"/>
  <c r="D216" i="18"/>
  <c r="P118" i="18"/>
  <c r="P166" i="18"/>
  <c r="P215" i="18"/>
  <c r="P216" i="18"/>
  <c r="Q89" i="18"/>
  <c r="Q217" i="18"/>
  <c r="J15" i="17"/>
  <c r="J17" i="17"/>
  <c r="J19" i="17" s="1"/>
  <c r="X335" i="17"/>
  <c r="X337" i="17" s="1"/>
  <c r="AB194" i="17"/>
  <c r="AB23" i="17" s="1"/>
  <c r="W289" i="17"/>
  <c r="F287" i="17"/>
  <c r="F289" i="17" s="1"/>
  <c r="F382" i="17"/>
  <c r="F384" i="17" s="1"/>
  <c r="H382" i="17"/>
  <c r="H384" i="17" s="1"/>
  <c r="H287" i="17"/>
  <c r="H289" i="17" s="1"/>
  <c r="C240" i="17"/>
  <c r="C242" i="17" s="1"/>
  <c r="C26" i="17" s="1"/>
  <c r="C28" i="17" s="1"/>
  <c r="C30" i="17" s="1"/>
  <c r="AD285" i="17"/>
  <c r="O288" i="17"/>
  <c r="O383" i="17"/>
  <c r="W384" i="17"/>
  <c r="AE284" i="17"/>
  <c r="AG284" i="17" s="1"/>
  <c r="I287" i="17"/>
  <c r="I289" i="17" s="1"/>
  <c r="I382" i="17"/>
  <c r="I384" i="17" s="1"/>
  <c r="K185" i="17"/>
  <c r="K122" i="17"/>
  <c r="AC380" i="17"/>
  <c r="O381" i="17"/>
  <c r="O286" i="17"/>
  <c r="AB383" i="17"/>
  <c r="AF284" i="17"/>
  <c r="L77" i="17"/>
  <c r="L187" i="17"/>
  <c r="K61" i="17"/>
  <c r="L62" i="5" s="1"/>
  <c r="L124" i="17"/>
  <c r="K63" i="17"/>
  <c r="L189" i="17"/>
  <c r="L126" i="17"/>
  <c r="AA25" i="17"/>
  <c r="AA28" i="17" s="1"/>
  <c r="AA168" i="17"/>
  <c r="AA184" i="17" s="1"/>
  <c r="AA177" i="17"/>
  <c r="AA193" i="17" s="1"/>
  <c r="AA171" i="17"/>
  <c r="AA187" i="17" s="1"/>
  <c r="AA176" i="17"/>
  <c r="AA192" i="17" s="1"/>
  <c r="AA167" i="17"/>
  <c r="AA183" i="17" s="1"/>
  <c r="AA174" i="17"/>
  <c r="AA190" i="17" s="1"/>
  <c r="AA166" i="17"/>
  <c r="AA172" i="17"/>
  <c r="AA188" i="17" s="1"/>
  <c r="AA170" i="17"/>
  <c r="AA186" i="17" s="1"/>
  <c r="AA169" i="17"/>
  <c r="AA185" i="17" s="1"/>
  <c r="AA173" i="17"/>
  <c r="AA189" i="17" s="1"/>
  <c r="AA175" i="17"/>
  <c r="AA191" i="17" s="1"/>
  <c r="V287" i="17"/>
  <c r="AA287" i="17" s="1"/>
  <c r="V382" i="17"/>
  <c r="AA382" i="17" s="1"/>
  <c r="C288" i="17"/>
  <c r="C383" i="17"/>
  <c r="H15" i="17"/>
  <c r="H17" i="17"/>
  <c r="H19" i="17" s="1"/>
  <c r="M119" i="17"/>
  <c r="M72" i="17"/>
  <c r="L56" i="17"/>
  <c r="M57" i="5" s="1"/>
  <c r="M182" i="17"/>
  <c r="M73" i="17"/>
  <c r="Z288" i="17"/>
  <c r="AB288" i="17" s="1"/>
  <c r="AC285" i="17"/>
  <c r="AE285" i="17" s="1"/>
  <c r="J287" i="17"/>
  <c r="J289" i="17" s="1"/>
  <c r="J382" i="17"/>
  <c r="J384" i="17" s="1"/>
  <c r="D335" i="17"/>
  <c r="D337" i="17" s="1"/>
  <c r="D36" i="17" s="1"/>
  <c r="D38" i="17" s="1"/>
  <c r="D40" i="17" s="1"/>
  <c r="AC381" i="17"/>
  <c r="L382" i="17"/>
  <c r="L384" i="17" s="1"/>
  <c r="L287" i="17"/>
  <c r="L289" i="17" s="1"/>
  <c r="L242" i="17"/>
  <c r="L26" i="17" s="1"/>
  <c r="L28" i="17" s="1"/>
  <c r="L30" i="17" s="1"/>
  <c r="AB381" i="17"/>
  <c r="G129" i="17"/>
  <c r="E15" i="17"/>
  <c r="E17" i="17"/>
  <c r="E19" i="17" s="1"/>
  <c r="S382" i="17"/>
  <c r="S384" i="17" s="1"/>
  <c r="S287" i="17"/>
  <c r="S289" i="17" s="1"/>
  <c r="R335" i="17"/>
  <c r="R337" i="17" s="1"/>
  <c r="R36" i="17" s="1"/>
  <c r="R38" i="17" s="1"/>
  <c r="R40" i="17" s="1"/>
  <c r="K76" i="17"/>
  <c r="K186" i="17"/>
  <c r="K123" i="17"/>
  <c r="C381" i="17"/>
  <c r="C286" i="17"/>
  <c r="N131" i="17"/>
  <c r="N13" i="17" s="1"/>
  <c r="AD286" i="17"/>
  <c r="AC286" i="17"/>
  <c r="W335" i="17"/>
  <c r="W337" i="17" s="1"/>
  <c r="W36" i="17" s="1"/>
  <c r="W38" i="17" s="1"/>
  <c r="W40" i="17" s="1"/>
  <c r="H242" i="17"/>
  <c r="H26" i="17" s="1"/>
  <c r="H28" i="17" s="1"/>
  <c r="H30" i="17" s="1"/>
  <c r="AC383" i="17"/>
  <c r="I15" i="17"/>
  <c r="I17" i="17"/>
  <c r="I19" i="17" s="1"/>
  <c r="S242" i="17"/>
  <c r="S26" i="17" s="1"/>
  <c r="S28" i="17" s="1"/>
  <c r="S30" i="17" s="1"/>
  <c r="K190" i="17"/>
  <c r="K127" i="17"/>
  <c r="Q383" i="17"/>
  <c r="Q288" i="17"/>
  <c r="F242" i="17"/>
  <c r="F26" i="17" s="1"/>
  <c r="F28" i="17" s="1"/>
  <c r="F30" i="17" s="1"/>
  <c r="AP138" i="17"/>
  <c r="AP137" i="17"/>
  <c r="AP136" i="17"/>
  <c r="AP135" i="17"/>
  <c r="O13" i="17"/>
  <c r="AB380" i="17"/>
  <c r="AD380" i="17" s="1"/>
  <c r="Q381" i="17"/>
  <c r="Q286" i="17"/>
  <c r="I242" i="17"/>
  <c r="I26" i="17" s="1"/>
  <c r="I28" i="17" s="1"/>
  <c r="I30" i="17" s="1"/>
  <c r="M82" i="17"/>
  <c r="L66" i="17"/>
  <c r="M67" i="5" s="1"/>
  <c r="M192" i="17"/>
  <c r="M83" i="17"/>
  <c r="M129" i="17"/>
  <c r="U289" i="17"/>
  <c r="Q240" i="17"/>
  <c r="U15" i="17"/>
  <c r="U17" i="17"/>
  <c r="U19" i="17" s="1"/>
  <c r="AU136" i="17"/>
  <c r="AU135" i="17"/>
  <c r="AU137" i="17"/>
  <c r="T13" i="17"/>
  <c r="AU138" i="17"/>
  <c r="T335" i="17"/>
  <c r="T337" i="17" s="1"/>
  <c r="L80" i="17"/>
  <c r="M81" i="17"/>
  <c r="L65" i="17"/>
  <c r="M66" i="5" s="1"/>
  <c r="M191" i="17"/>
  <c r="M128" i="17"/>
  <c r="R383" i="17"/>
  <c r="R288" i="17"/>
  <c r="AQ137" i="17"/>
  <c r="AQ136" i="17"/>
  <c r="AQ135" i="17"/>
  <c r="P13" i="17"/>
  <c r="AQ138" i="17"/>
  <c r="J242" i="17"/>
  <c r="J26" i="17" s="1"/>
  <c r="J28" i="17" s="1"/>
  <c r="J30" i="17" s="1"/>
  <c r="Z42" i="14"/>
  <c r="Z45" i="14" s="1"/>
  <c r="Z49" i="14" s="1"/>
  <c r="Y50" i="14"/>
  <c r="Y19" i="14"/>
  <c r="Z9" i="14"/>
  <c r="Z12" i="14" s="1"/>
  <c r="Z18" i="14" s="1"/>
  <c r="Z32" i="14"/>
  <c r="Z35" i="14" s="1"/>
  <c r="Z39" i="14" s="1"/>
  <c r="Y40" i="14"/>
  <c r="W27" i="5"/>
  <c r="W29" i="5" s="1"/>
  <c r="W31" i="5" s="1"/>
  <c r="D383" i="5"/>
  <c r="D385" i="5" s="1"/>
  <c r="D288" i="5"/>
  <c r="D290" i="5" s="1"/>
  <c r="AA382" i="5"/>
  <c r="AB384" i="5"/>
  <c r="AA384" i="5"/>
  <c r="H383" i="5"/>
  <c r="H385" i="5" s="1"/>
  <c r="H288" i="5"/>
  <c r="H290" i="5" s="1"/>
  <c r="Y336" i="5"/>
  <c r="Y338" i="5" s="1"/>
  <c r="AC381" i="5"/>
  <c r="AE381" i="5" s="1"/>
  <c r="L336" i="5"/>
  <c r="L338" i="5" s="1"/>
  <c r="L37" i="5" s="1"/>
  <c r="L39" i="5" s="1"/>
  <c r="L41" i="5" s="1"/>
  <c r="V383" i="5"/>
  <c r="V288" i="5"/>
  <c r="E383" i="5"/>
  <c r="E385" i="5" s="1"/>
  <c r="E288" i="5"/>
  <c r="E290" i="5" s="1"/>
  <c r="Y288" i="5"/>
  <c r="Y290" i="5" s="1"/>
  <c r="Y383" i="5"/>
  <c r="Y385" i="5" s="1"/>
  <c r="Y243" i="5"/>
  <c r="Y27" i="5" s="1"/>
  <c r="Y29" i="5" s="1"/>
  <c r="Y31" i="5" s="1"/>
  <c r="I383" i="5"/>
  <c r="I288" i="5"/>
  <c r="AC286" i="5"/>
  <c r="AE286" i="5" s="1"/>
  <c r="AD286" i="5"/>
  <c r="D243" i="5"/>
  <c r="D27" i="5" s="1"/>
  <c r="D29" i="5" s="1"/>
  <c r="D31" i="5" s="1"/>
  <c r="W383" i="5"/>
  <c r="W288" i="5"/>
  <c r="W290" i="5" s="1"/>
  <c r="AB289" i="5"/>
  <c r="AA289" i="5"/>
  <c r="AC289" i="5" s="1"/>
  <c r="AA287" i="5"/>
  <c r="AC287" i="5" s="1"/>
  <c r="AE287" i="5" s="1"/>
  <c r="X336" i="5"/>
  <c r="Z290" i="5"/>
  <c r="X288" i="5"/>
  <c r="X383" i="5"/>
  <c r="F336" i="5"/>
  <c r="F338" i="5" s="1"/>
  <c r="F37" i="5" s="1"/>
  <c r="F39" i="5" s="1"/>
  <c r="F41" i="5" s="1"/>
  <c r="U37" i="5"/>
  <c r="U39" i="5" s="1"/>
  <c r="U41" i="5" s="1"/>
  <c r="Q383" i="5"/>
  <c r="Q385" i="5" s="1"/>
  <c r="Q288" i="5"/>
  <c r="Q290" i="5" s="1"/>
  <c r="AD381" i="5"/>
  <c r="G288" i="5"/>
  <c r="G290" i="5" s="1"/>
  <c r="G383" i="5"/>
  <c r="G385" i="5" s="1"/>
  <c r="O383" i="5"/>
  <c r="O385" i="5" s="1"/>
  <c r="O288" i="5"/>
  <c r="O290" i="5" s="1"/>
  <c r="O243" i="5"/>
  <c r="O27" i="5" s="1"/>
  <c r="O29" i="5" s="1"/>
  <c r="O31" i="5" s="1"/>
  <c r="V243" i="5"/>
  <c r="I384" i="5"/>
  <c r="I289" i="5"/>
  <c r="I243" i="5"/>
  <c r="I27" i="5" s="1"/>
  <c r="I29" i="5" s="1"/>
  <c r="I31" i="5" s="1"/>
  <c r="T383" i="5"/>
  <c r="T385" i="5" s="1"/>
  <c r="T288" i="5"/>
  <c r="T290" i="5" s="1"/>
  <c r="AB247" i="18" l="1"/>
  <c r="S231" i="19"/>
  <c r="E246" i="19"/>
  <c r="T169" i="19"/>
  <c r="AE289" i="5"/>
  <c r="P245" i="18"/>
  <c r="Z176" i="17"/>
  <c r="Z192" i="17" s="1"/>
  <c r="Z175" i="17"/>
  <c r="Z191" i="17" s="1"/>
  <c r="Z174" i="17"/>
  <c r="Z190" i="17" s="1"/>
  <c r="Z171" i="17"/>
  <c r="Z187" i="17" s="1"/>
  <c r="Z169" i="17"/>
  <c r="Z166" i="17"/>
  <c r="Z168" i="17"/>
  <c r="Z167" i="17"/>
  <c r="N73" i="5"/>
  <c r="Z177" i="17"/>
  <c r="Z193" i="17" s="1"/>
  <c r="Z25" i="17"/>
  <c r="Z28" i="17" s="1"/>
  <c r="Z30" i="17" s="1"/>
  <c r="Z172" i="17"/>
  <c r="Z188" i="17" s="1"/>
  <c r="BV178" i="14"/>
  <c r="BT178" i="14"/>
  <c r="Z170" i="17"/>
  <c r="Z234" i="17" s="1"/>
  <c r="O230" i="18"/>
  <c r="L68" i="5"/>
  <c r="M73" i="5" s="1"/>
  <c r="K130" i="17"/>
  <c r="K193" i="17"/>
  <c r="V246" i="18"/>
  <c r="T90" i="19"/>
  <c r="T11" i="19" s="1"/>
  <c r="T91" i="19" s="1"/>
  <c r="R17" i="17"/>
  <c r="R19" i="17" s="1"/>
  <c r="T246" i="18"/>
  <c r="W245" i="19"/>
  <c r="AD382" i="5"/>
  <c r="AE383" i="17"/>
  <c r="U246" i="19"/>
  <c r="M131" i="5"/>
  <c r="AI284" i="17"/>
  <c r="P232" i="19"/>
  <c r="Y245" i="19"/>
  <c r="AD289" i="5"/>
  <c r="O242" i="17"/>
  <c r="O26" i="17" s="1"/>
  <c r="O28" i="17" s="1"/>
  <c r="O30" i="17" s="1"/>
  <c r="Q246" i="18"/>
  <c r="I385" i="5"/>
  <c r="O382" i="17"/>
  <c r="O384" i="17" s="1"/>
  <c r="I246" i="19"/>
  <c r="AC247" i="18"/>
  <c r="AF285" i="17"/>
  <c r="AH285" i="17" s="1"/>
  <c r="Q246" i="19"/>
  <c r="I290" i="5"/>
  <c r="P231" i="19"/>
  <c r="D15" i="17"/>
  <c r="M58" i="5"/>
  <c r="M74" i="5" s="1"/>
  <c r="L120" i="17"/>
  <c r="K57" i="17"/>
  <c r="L183" i="17"/>
  <c r="N121" i="5"/>
  <c r="N184" i="5"/>
  <c r="L79" i="17"/>
  <c r="K132" i="5"/>
  <c r="K14" i="5" s="1"/>
  <c r="K16" i="5" s="1"/>
  <c r="O16" i="5"/>
  <c r="O18" i="5"/>
  <c r="F230" i="18"/>
  <c r="I231" i="19"/>
  <c r="F132" i="5"/>
  <c r="F14" i="5" s="1"/>
  <c r="AG381" i="5"/>
  <c r="Q17" i="17"/>
  <c r="Q19" i="17" s="1"/>
  <c r="AB169" i="5"/>
  <c r="AB185" i="5" s="1"/>
  <c r="AB175" i="5"/>
  <c r="AB191" i="5" s="1"/>
  <c r="AB173" i="5"/>
  <c r="AB189" i="5" s="1"/>
  <c r="AB171" i="5"/>
  <c r="AB187" i="5" s="1"/>
  <c r="AB167" i="5"/>
  <c r="AB170" i="5"/>
  <c r="AB186" i="5" s="1"/>
  <c r="AB177" i="5"/>
  <c r="AB193" i="5" s="1"/>
  <c r="AB178" i="5"/>
  <c r="AB194" i="5" s="1"/>
  <c r="AB172" i="5"/>
  <c r="AB188" i="5" s="1"/>
  <c r="AB176" i="5"/>
  <c r="AB192" i="5" s="1"/>
  <c r="AB26" i="5"/>
  <c r="AB29" i="5" s="1"/>
  <c r="AB174" i="5"/>
  <c r="AB190" i="5" s="1"/>
  <c r="AB168" i="5"/>
  <c r="AB184" i="5" s="1"/>
  <c r="BN179" i="14"/>
  <c r="M172" i="31"/>
  <c r="M138" i="31" s="1"/>
  <c r="M59" i="5"/>
  <c r="L184" i="17"/>
  <c r="L74" i="17"/>
  <c r="K58" i="17"/>
  <c r="L121" i="17"/>
  <c r="L75" i="17"/>
  <c r="J132" i="5"/>
  <c r="J14" i="5" s="1"/>
  <c r="AE380" i="17"/>
  <c r="AG380" i="17" s="1"/>
  <c r="D16" i="5"/>
  <c r="D18" i="5"/>
  <c r="R242" i="17"/>
  <c r="R26" i="17" s="1"/>
  <c r="R28" i="17" s="1"/>
  <c r="R30" i="17" s="1"/>
  <c r="M131" i="17"/>
  <c r="M13" i="17" s="1"/>
  <c r="M15" i="17" s="1"/>
  <c r="T232" i="19"/>
  <c r="T248" i="19" s="1"/>
  <c r="AC195" i="5"/>
  <c r="AC24" i="5" s="1"/>
  <c r="U132" i="5"/>
  <c r="AR139" i="5" s="1"/>
  <c r="U246" i="18"/>
  <c r="AZ136" i="17"/>
  <c r="AF286" i="5"/>
  <c r="R289" i="17"/>
  <c r="AC194" i="17"/>
  <c r="AC23" i="17" s="1"/>
  <c r="AC171" i="17" s="1"/>
  <c r="AC187" i="17" s="1"/>
  <c r="R382" i="17"/>
  <c r="R384" i="17" s="1"/>
  <c r="M63" i="5"/>
  <c r="L188" i="17"/>
  <c r="K62" i="17"/>
  <c r="K78" i="17" s="1"/>
  <c r="L125" i="17"/>
  <c r="N132" i="5"/>
  <c r="N14" i="5" s="1"/>
  <c r="AA231" i="19"/>
  <c r="C245" i="18"/>
  <c r="AF381" i="5"/>
  <c r="W16" i="5"/>
  <c r="W18" i="5"/>
  <c r="M130" i="5"/>
  <c r="M83" i="5"/>
  <c r="M193" i="5"/>
  <c r="M84" i="5"/>
  <c r="N79" i="5"/>
  <c r="N189" i="5"/>
  <c r="N126" i="5"/>
  <c r="N80" i="5"/>
  <c r="O231" i="19"/>
  <c r="G231" i="18"/>
  <c r="N75" i="5"/>
  <c r="N122" i="5"/>
  <c r="N185" i="5"/>
  <c r="N195" i="5" s="1"/>
  <c r="N76" i="5"/>
  <c r="AZ135" i="17"/>
  <c r="AZ138" i="17"/>
  <c r="K80" i="17"/>
  <c r="L64" i="5"/>
  <c r="AH284" i="17"/>
  <c r="G246" i="18"/>
  <c r="L230" i="18"/>
  <c r="G245" i="19"/>
  <c r="E231" i="19"/>
  <c r="I132" i="5"/>
  <c r="I14" i="5" s="1"/>
  <c r="E16" i="5"/>
  <c r="E18" i="5"/>
  <c r="AC231" i="19"/>
  <c r="Q132" i="5"/>
  <c r="AN139" i="5" s="1"/>
  <c r="AB230" i="19"/>
  <c r="V14" i="5"/>
  <c r="AS136" i="5"/>
  <c r="AS137" i="5"/>
  <c r="AS138" i="5"/>
  <c r="M120" i="5"/>
  <c r="M69" i="5"/>
  <c r="M183" i="5"/>
  <c r="O246" i="19"/>
  <c r="Y230" i="19"/>
  <c r="T16" i="5"/>
  <c r="T18" i="5"/>
  <c r="H131" i="5"/>
  <c r="H130" i="5"/>
  <c r="L208" i="31"/>
  <c r="M82" i="5"/>
  <c r="M192" i="5"/>
  <c r="M129" i="5"/>
  <c r="C231" i="19"/>
  <c r="AA172" i="5"/>
  <c r="AA188" i="5" s="1"/>
  <c r="AA26" i="5"/>
  <c r="AA29" i="5" s="1"/>
  <c r="AA169" i="5"/>
  <c r="AA168" i="5"/>
  <c r="AA171" i="5"/>
  <c r="AA173" i="5"/>
  <c r="AA189" i="5" s="1"/>
  <c r="AA175" i="5"/>
  <c r="AA191" i="5" s="1"/>
  <c r="AA167" i="5"/>
  <c r="AA174" i="5"/>
  <c r="AA190" i="5" s="1"/>
  <c r="AA177" i="5"/>
  <c r="AA193" i="5" s="1"/>
  <c r="AA170" i="5"/>
  <c r="AA176" i="5"/>
  <c r="AA192" i="5" s="1"/>
  <c r="AA178" i="5"/>
  <c r="AA194" i="5" s="1"/>
  <c r="H245" i="18"/>
  <c r="R132" i="5"/>
  <c r="AO139" i="5" s="1"/>
  <c r="S14" i="5"/>
  <c r="AP137" i="5"/>
  <c r="AP136" i="5"/>
  <c r="AP138" i="5"/>
  <c r="G131" i="17"/>
  <c r="G13" i="17" s="1"/>
  <c r="G15" i="17" s="1"/>
  <c r="T231" i="18"/>
  <c r="B231" i="18"/>
  <c r="L245" i="18"/>
  <c r="Z245" i="19"/>
  <c r="L78" i="5"/>
  <c r="L188" i="5"/>
  <c r="L125" i="5"/>
  <c r="W246" i="18"/>
  <c r="P90" i="19"/>
  <c r="P11" i="19" s="1"/>
  <c r="P91" i="19" s="1"/>
  <c r="D230" i="19"/>
  <c r="C16" i="5"/>
  <c r="C18" i="5"/>
  <c r="X104" i="18"/>
  <c r="X90" i="18"/>
  <c r="X11" i="18" s="1"/>
  <c r="X231" i="18"/>
  <c r="P132" i="5"/>
  <c r="AM139" i="5" s="1"/>
  <c r="AB88" i="19"/>
  <c r="AB104" i="19" s="1"/>
  <c r="U120" i="19"/>
  <c r="U168" i="19"/>
  <c r="N120" i="19"/>
  <c r="N168" i="19"/>
  <c r="Z119" i="19"/>
  <c r="Z167" i="19"/>
  <c r="AB89" i="19"/>
  <c r="AB232" i="19" s="1"/>
  <c r="AB217" i="19"/>
  <c r="U231" i="19"/>
  <c r="N231" i="19"/>
  <c r="N232" i="19"/>
  <c r="AA120" i="19"/>
  <c r="AA168" i="19"/>
  <c r="Y119" i="19"/>
  <c r="Y167" i="19"/>
  <c r="AB119" i="19"/>
  <c r="AB167" i="19"/>
  <c r="N121" i="19"/>
  <c r="N169" i="19"/>
  <c r="AB118" i="19"/>
  <c r="AB245" i="19" s="1"/>
  <c r="AB166" i="19"/>
  <c r="E120" i="19"/>
  <c r="E168" i="19"/>
  <c r="T119" i="19"/>
  <c r="T246" i="19" s="1"/>
  <c r="T167" i="19"/>
  <c r="T106" i="19"/>
  <c r="T21" i="19" s="1"/>
  <c r="T23" i="19" s="1"/>
  <c r="T26" i="19" s="1"/>
  <c r="T24" i="19" s="1"/>
  <c r="Q231" i="19"/>
  <c r="K89" i="19"/>
  <c r="K217" i="19"/>
  <c r="AA105" i="19"/>
  <c r="AA106" i="19" s="1"/>
  <c r="AA90" i="19"/>
  <c r="AA21" i="19" s="1"/>
  <c r="AA23" i="19" s="1"/>
  <c r="AA26" i="19" s="1"/>
  <c r="AA24" i="19" s="1"/>
  <c r="AA91" i="19"/>
  <c r="H89" i="19"/>
  <c r="H217" i="19"/>
  <c r="H119" i="19"/>
  <c r="H167" i="19"/>
  <c r="V91" i="19"/>
  <c r="V13" i="19"/>
  <c r="C232" i="19"/>
  <c r="C248" i="19" s="1"/>
  <c r="F119" i="19"/>
  <c r="F167" i="19"/>
  <c r="G119" i="19"/>
  <c r="G167" i="19"/>
  <c r="AA232" i="19"/>
  <c r="H88" i="19"/>
  <c r="H104" i="19" s="1"/>
  <c r="H231" i="19"/>
  <c r="H230" i="19"/>
  <c r="V120" i="19"/>
  <c r="V247" i="19" s="1"/>
  <c r="V168" i="19"/>
  <c r="V170" i="19" s="1"/>
  <c r="V106" i="19"/>
  <c r="V21" i="19" s="1"/>
  <c r="V23" i="19" s="1"/>
  <c r="V26" i="19" s="1"/>
  <c r="V24" i="19" s="1"/>
  <c r="O105" i="19"/>
  <c r="O106" i="19" s="1"/>
  <c r="O21" i="19" s="1"/>
  <c r="O23" i="19" s="1"/>
  <c r="O26" i="19" s="1"/>
  <c r="O24" i="19" s="1"/>
  <c r="O90" i="19"/>
  <c r="O11" i="19" s="1"/>
  <c r="F230" i="19"/>
  <c r="AC120" i="19"/>
  <c r="AC168" i="19"/>
  <c r="C119" i="19"/>
  <c r="C246" i="19" s="1"/>
  <c r="C167" i="19"/>
  <c r="C106" i="19"/>
  <c r="C21" i="19" s="1"/>
  <c r="C23" i="19" s="1"/>
  <c r="C26" i="19" s="1"/>
  <c r="C24" i="19" s="1"/>
  <c r="AA246" i="19"/>
  <c r="N90" i="19"/>
  <c r="N11" i="19" s="1"/>
  <c r="S105" i="19"/>
  <c r="S90" i="19"/>
  <c r="S11" i="19" s="1"/>
  <c r="R245" i="19"/>
  <c r="P119" i="19"/>
  <c r="P246" i="19" s="1"/>
  <c r="P167" i="19"/>
  <c r="P106" i="19"/>
  <c r="P21" i="19" s="1"/>
  <c r="P23" i="19" s="1"/>
  <c r="P26" i="19" s="1"/>
  <c r="P24" i="19" s="1"/>
  <c r="N119" i="19"/>
  <c r="N246" i="19" s="1"/>
  <c r="N167" i="19"/>
  <c r="N106" i="19"/>
  <c r="N21" i="19" s="1"/>
  <c r="N23" i="19" s="1"/>
  <c r="N26" i="19" s="1"/>
  <c r="N24" i="19" s="1"/>
  <c r="S232" i="19"/>
  <c r="O120" i="19"/>
  <c r="O168" i="19"/>
  <c r="P120" i="19"/>
  <c r="P168" i="19"/>
  <c r="F245" i="19"/>
  <c r="H118" i="19"/>
  <c r="H245" i="19" s="1"/>
  <c r="H166" i="19"/>
  <c r="F88" i="19"/>
  <c r="F104" i="19" s="1"/>
  <c r="AC246" i="19"/>
  <c r="F89" i="19"/>
  <c r="F217" i="19"/>
  <c r="W119" i="19"/>
  <c r="W167" i="19"/>
  <c r="K119" i="19"/>
  <c r="K167" i="19"/>
  <c r="W89" i="19"/>
  <c r="W217" i="19"/>
  <c r="Q120" i="19"/>
  <c r="Q168" i="19"/>
  <c r="W230" i="19"/>
  <c r="K230" i="19"/>
  <c r="G89" i="19"/>
  <c r="G232" i="19" s="1"/>
  <c r="G217" i="19"/>
  <c r="W88" i="19"/>
  <c r="W104" i="19" s="1"/>
  <c r="R88" i="19"/>
  <c r="R104" i="19" s="1"/>
  <c r="Q105" i="19"/>
  <c r="Q90" i="19"/>
  <c r="Q11" i="19" s="1"/>
  <c r="T120" i="19"/>
  <c r="T168" i="19"/>
  <c r="Z89" i="19"/>
  <c r="Z217" i="19"/>
  <c r="D89" i="19"/>
  <c r="D217" i="19"/>
  <c r="G88" i="19"/>
  <c r="G104" i="19" s="1"/>
  <c r="I105" i="19"/>
  <c r="I90" i="19"/>
  <c r="I11" i="19" s="1"/>
  <c r="Z230" i="19"/>
  <c r="G230" i="19"/>
  <c r="T231" i="19"/>
  <c r="K118" i="19"/>
  <c r="K245" i="19" s="1"/>
  <c r="K166" i="19"/>
  <c r="Z88" i="19"/>
  <c r="Z104" i="19" s="1"/>
  <c r="D88" i="19"/>
  <c r="D104" i="19" s="1"/>
  <c r="S120" i="19"/>
  <c r="S247" i="19" s="1"/>
  <c r="S168" i="19"/>
  <c r="B91" i="19"/>
  <c r="B13" i="19"/>
  <c r="U105" i="19"/>
  <c r="U90" i="19"/>
  <c r="U11" i="19" s="1"/>
  <c r="D118" i="19"/>
  <c r="D245" i="19" s="1"/>
  <c r="D166" i="19"/>
  <c r="B120" i="19"/>
  <c r="B247" i="19" s="1"/>
  <c r="B106" i="19"/>
  <c r="B21" i="19" s="1"/>
  <c r="B23" i="19" s="1"/>
  <c r="B26" i="19" s="1"/>
  <c r="B24" i="19" s="1"/>
  <c r="B168" i="19"/>
  <c r="B170" i="19" s="1"/>
  <c r="U232" i="19"/>
  <c r="R89" i="19"/>
  <c r="R217" i="19"/>
  <c r="K88" i="19"/>
  <c r="K104" i="19" s="1"/>
  <c r="P121" i="19"/>
  <c r="P169" i="19"/>
  <c r="Y89" i="19"/>
  <c r="Y217" i="19"/>
  <c r="S246" i="19"/>
  <c r="R119" i="19"/>
  <c r="R167" i="19"/>
  <c r="Y88" i="19"/>
  <c r="Y104" i="19" s="1"/>
  <c r="E105" i="19"/>
  <c r="E106" i="19" s="1"/>
  <c r="E21" i="19" s="1"/>
  <c r="E23" i="19" s="1"/>
  <c r="E26" i="19" s="1"/>
  <c r="E24" i="19" s="1"/>
  <c r="E90" i="19"/>
  <c r="E11" i="19" s="1"/>
  <c r="R230" i="19"/>
  <c r="AC105" i="19"/>
  <c r="AC90" i="19"/>
  <c r="AC21" i="19" s="1"/>
  <c r="AC23" i="19" s="1"/>
  <c r="AC26" i="19" s="1"/>
  <c r="AC24" i="19" s="1"/>
  <c r="AC91" i="19"/>
  <c r="C169" i="19"/>
  <c r="I120" i="19"/>
  <c r="I168" i="19"/>
  <c r="D119" i="19"/>
  <c r="D167" i="19"/>
  <c r="C90" i="19"/>
  <c r="C11" i="19" s="1"/>
  <c r="C120" i="19"/>
  <c r="C168" i="19"/>
  <c r="D88" i="18"/>
  <c r="D104" i="18" s="1"/>
  <c r="R120" i="18"/>
  <c r="R168" i="18"/>
  <c r="E105" i="18"/>
  <c r="E90" i="18"/>
  <c r="E11" i="18" s="1"/>
  <c r="W105" i="18"/>
  <c r="W90" i="18"/>
  <c r="W11" i="18" s="1"/>
  <c r="AC121" i="18"/>
  <c r="AC248" i="18" s="1"/>
  <c r="AC169" i="18"/>
  <c r="AC170" i="18" s="1"/>
  <c r="H230" i="18"/>
  <c r="AE216" i="18"/>
  <c r="R231" i="18"/>
  <c r="S89" i="18"/>
  <c r="S232" i="18" s="1"/>
  <c r="S217" i="18"/>
  <c r="W232" i="18"/>
  <c r="V120" i="18"/>
  <c r="V168" i="18"/>
  <c r="S245" i="18"/>
  <c r="N169" i="18"/>
  <c r="N170" i="18" s="1"/>
  <c r="S230" i="18"/>
  <c r="S88" i="18"/>
  <c r="S104" i="18" s="1"/>
  <c r="T105" i="18"/>
  <c r="T90" i="18"/>
  <c r="T11" i="18" s="1"/>
  <c r="N91" i="18"/>
  <c r="N13" i="18"/>
  <c r="V231" i="18"/>
  <c r="Y230" i="18"/>
  <c r="H119" i="18"/>
  <c r="H167" i="18"/>
  <c r="AA105" i="18"/>
  <c r="AA90" i="18"/>
  <c r="AA91" i="18"/>
  <c r="C119" i="18"/>
  <c r="C167" i="18"/>
  <c r="T120" i="18"/>
  <c r="T168" i="18"/>
  <c r="U105" i="18"/>
  <c r="U90" i="18"/>
  <c r="U11" i="18" s="1"/>
  <c r="W231" i="18"/>
  <c r="U232" i="18"/>
  <c r="D230" i="18"/>
  <c r="AA232" i="18"/>
  <c r="C230" i="18"/>
  <c r="F245" i="18"/>
  <c r="G120" i="18"/>
  <c r="G168" i="18"/>
  <c r="D119" i="18"/>
  <c r="D167" i="18"/>
  <c r="C89" i="18"/>
  <c r="C232" i="18" s="1"/>
  <c r="C217" i="18"/>
  <c r="R246" i="18"/>
  <c r="Q105" i="18"/>
  <c r="Q90" i="18"/>
  <c r="Q11" i="18" s="1"/>
  <c r="AA120" i="18"/>
  <c r="AA168" i="18"/>
  <c r="H89" i="18"/>
  <c r="H232" i="18" s="1"/>
  <c r="H217" i="18"/>
  <c r="Y88" i="18"/>
  <c r="Y104" i="18" s="1"/>
  <c r="S119" i="18"/>
  <c r="S167" i="18"/>
  <c r="R105" i="18"/>
  <c r="R90" i="18"/>
  <c r="R11" i="18" s="1"/>
  <c r="C88" i="18"/>
  <c r="C104" i="18" s="1"/>
  <c r="R232" i="18"/>
  <c r="Q232" i="18"/>
  <c r="O119" i="18"/>
  <c r="O167" i="18"/>
  <c r="AA231" i="18"/>
  <c r="O245" i="18"/>
  <c r="H88" i="18"/>
  <c r="H104" i="18" s="1"/>
  <c r="P89" i="18"/>
  <c r="P217" i="18"/>
  <c r="O89" i="18"/>
  <c r="O217" i="18"/>
  <c r="E120" i="18"/>
  <c r="E168" i="18"/>
  <c r="P88" i="18"/>
  <c r="P104" i="18" s="1"/>
  <c r="O88" i="18"/>
  <c r="O104" i="18" s="1"/>
  <c r="F119" i="18"/>
  <c r="F167" i="18"/>
  <c r="E231" i="18"/>
  <c r="AC106" i="18"/>
  <c r="L88" i="18"/>
  <c r="L104" i="18" s="1"/>
  <c r="W120" i="18"/>
  <c r="W168" i="18"/>
  <c r="V105" i="18"/>
  <c r="V90" i="18"/>
  <c r="V11" i="18" s="1"/>
  <c r="AB248" i="18"/>
  <c r="U120" i="18"/>
  <c r="U168" i="18"/>
  <c r="Y245" i="18"/>
  <c r="AE214" i="18"/>
  <c r="E246" i="18"/>
  <c r="Q120" i="18"/>
  <c r="Q168" i="18"/>
  <c r="Y119" i="18"/>
  <c r="Y167" i="18"/>
  <c r="N106" i="18"/>
  <c r="N21" i="18" s="1"/>
  <c r="N23" i="18" s="1"/>
  <c r="N26" i="18" s="1"/>
  <c r="N24" i="18" s="1"/>
  <c r="U231" i="18"/>
  <c r="P119" i="18"/>
  <c r="P246" i="18" s="1"/>
  <c r="P167" i="18"/>
  <c r="F89" i="18"/>
  <c r="F232" i="18" s="1"/>
  <c r="F217" i="18"/>
  <c r="Q231" i="18"/>
  <c r="Y89" i="18"/>
  <c r="Y217" i="18"/>
  <c r="L119" i="18"/>
  <c r="L167" i="18"/>
  <c r="B105" i="18"/>
  <c r="B90" i="18"/>
  <c r="B11" i="18" s="1"/>
  <c r="G105" i="18"/>
  <c r="G90" i="18"/>
  <c r="G11" i="18" s="1"/>
  <c r="D89" i="18"/>
  <c r="D217" i="18"/>
  <c r="AA246" i="18"/>
  <c r="AB170" i="18"/>
  <c r="F88" i="18"/>
  <c r="F104" i="18" s="1"/>
  <c r="B120" i="18"/>
  <c r="B247" i="18" s="1"/>
  <c r="B168" i="18"/>
  <c r="L89" i="18"/>
  <c r="L217" i="18"/>
  <c r="T36" i="17"/>
  <c r="T38" i="17" s="1"/>
  <c r="T40" i="17" s="1"/>
  <c r="Z331" i="17"/>
  <c r="Z333" i="17"/>
  <c r="Z334" i="17"/>
  <c r="AA30" i="17"/>
  <c r="AA26" i="17"/>
  <c r="AA242" i="17" s="1"/>
  <c r="L82" i="17"/>
  <c r="K66" i="17"/>
  <c r="L67" i="5" s="1"/>
  <c r="L192" i="17"/>
  <c r="L129" i="17"/>
  <c r="L83" i="17"/>
  <c r="Z230" i="17"/>
  <c r="Z182" i="17"/>
  <c r="Z178" i="17"/>
  <c r="AB25" i="17"/>
  <c r="AB28" i="17" s="1"/>
  <c r="AB174" i="17"/>
  <c r="AB190" i="17" s="1"/>
  <c r="AB168" i="17"/>
  <c r="AB184" i="17" s="1"/>
  <c r="AB170" i="17"/>
  <c r="AB186" i="17" s="1"/>
  <c r="AB169" i="17"/>
  <c r="AB185" i="17" s="1"/>
  <c r="AB175" i="17"/>
  <c r="AB191" i="17" s="1"/>
  <c r="AB173" i="17"/>
  <c r="AB189" i="17" s="1"/>
  <c r="AB171" i="17"/>
  <c r="AB187" i="17" s="1"/>
  <c r="AB176" i="17"/>
  <c r="AB192" i="17" s="1"/>
  <c r="AB167" i="17"/>
  <c r="AB183" i="17" s="1"/>
  <c r="AB166" i="17"/>
  <c r="AB177" i="17"/>
  <c r="AB193" i="17" s="1"/>
  <c r="AB172" i="17"/>
  <c r="AB188" i="17" s="1"/>
  <c r="Z183" i="17"/>
  <c r="Z231" i="17"/>
  <c r="AD381" i="17"/>
  <c r="Z185" i="17"/>
  <c r="Z233" i="17"/>
  <c r="AE381" i="17"/>
  <c r="K77" i="17"/>
  <c r="K187" i="17"/>
  <c r="K124" i="17"/>
  <c r="AG285" i="17"/>
  <c r="Q287" i="17"/>
  <c r="Q289" i="17" s="1"/>
  <c r="Q382" i="17"/>
  <c r="Q384" i="17" s="1"/>
  <c r="V384" i="17"/>
  <c r="Z382" i="17"/>
  <c r="AB382" i="17" s="1"/>
  <c r="AF380" i="17"/>
  <c r="N15" i="17"/>
  <c r="N17" i="17"/>
  <c r="N19" i="17" s="1"/>
  <c r="Z335" i="17"/>
  <c r="Z287" i="17"/>
  <c r="AE286" i="17"/>
  <c r="AG286" i="17" s="1"/>
  <c r="Q242" i="17"/>
  <c r="Q26" i="17" s="1"/>
  <c r="Q28" i="17" s="1"/>
  <c r="Q30" i="17" s="1"/>
  <c r="AZ137" i="17"/>
  <c r="AF286" i="17"/>
  <c r="Z184" i="17"/>
  <c r="Z232" i="17"/>
  <c r="T15" i="17"/>
  <c r="T17" i="17"/>
  <c r="T19" i="17" s="1"/>
  <c r="AD383" i="17"/>
  <c r="AF383" i="17" s="1"/>
  <c r="O15" i="17"/>
  <c r="O17" i="17"/>
  <c r="O19" i="17" s="1"/>
  <c r="AD288" i="17"/>
  <c r="AC288" i="17"/>
  <c r="L119" i="17"/>
  <c r="L72" i="17"/>
  <c r="K56" i="17"/>
  <c r="L57" i="5" s="1"/>
  <c r="L182" i="17"/>
  <c r="L73" i="17"/>
  <c r="X36" i="17"/>
  <c r="X38" i="17" s="1"/>
  <c r="X40" i="17" s="1"/>
  <c r="Z330" i="17"/>
  <c r="Z332" i="17"/>
  <c r="L81" i="17"/>
  <c r="K65" i="17"/>
  <c r="L66" i="5" s="1"/>
  <c r="L191" i="17"/>
  <c r="L128" i="17"/>
  <c r="K189" i="17"/>
  <c r="K126" i="17"/>
  <c r="P15" i="17"/>
  <c r="P17" i="17"/>
  <c r="P19" i="17" s="1"/>
  <c r="O289" i="17"/>
  <c r="AA182" i="17"/>
  <c r="AA178" i="17"/>
  <c r="C382" i="17"/>
  <c r="C384" i="17" s="1"/>
  <c r="C287" i="17"/>
  <c r="C289" i="17" s="1"/>
  <c r="M194" i="17"/>
  <c r="AD194" i="17"/>
  <c r="AD23" i="17" s="1"/>
  <c r="V289" i="17"/>
  <c r="AA32" i="14"/>
  <c r="AA35" i="14" s="1"/>
  <c r="AA39" i="14" s="1"/>
  <c r="Z40" i="14"/>
  <c r="Z19" i="14"/>
  <c r="AA9" i="14"/>
  <c r="AA12" i="14" s="1"/>
  <c r="AA18" i="14" s="1"/>
  <c r="AA42" i="14"/>
  <c r="AA45" i="14" s="1"/>
  <c r="AA49" i="14" s="1"/>
  <c r="Z50" i="14"/>
  <c r="Y37" i="5"/>
  <c r="Y39" i="5" s="1"/>
  <c r="Y41" i="5" s="1"/>
  <c r="AG286" i="5"/>
  <c r="AD384" i="5"/>
  <c r="AB383" i="5"/>
  <c r="AA383" i="5"/>
  <c r="V27" i="5"/>
  <c r="V29" i="5" s="1"/>
  <c r="V31" i="5" s="1"/>
  <c r="X338" i="5"/>
  <c r="AA331" i="5" s="1"/>
  <c r="X385" i="5"/>
  <c r="AC384" i="5"/>
  <c r="V385" i="5"/>
  <c r="AD287" i="5"/>
  <c r="AG287" i="5" s="1"/>
  <c r="X290" i="5"/>
  <c r="AB288" i="5"/>
  <c r="AA288" i="5"/>
  <c r="AC288" i="5" s="1"/>
  <c r="W385" i="5"/>
  <c r="V290" i="5"/>
  <c r="AC382" i="5"/>
  <c r="AE382" i="5" s="1"/>
  <c r="AG289" i="5" l="1"/>
  <c r="G231" i="19"/>
  <c r="C247" i="19"/>
  <c r="O246" i="18"/>
  <c r="K231" i="19"/>
  <c r="L246" i="18"/>
  <c r="U247" i="19"/>
  <c r="I247" i="19"/>
  <c r="P247" i="19"/>
  <c r="O247" i="19"/>
  <c r="F246" i="18"/>
  <c r="T13" i="19"/>
  <c r="AC247" i="19"/>
  <c r="N247" i="19"/>
  <c r="AI285" i="17"/>
  <c r="Z26" i="17"/>
  <c r="Z242" i="17" s="1"/>
  <c r="Z186" i="17"/>
  <c r="AC25" i="17"/>
  <c r="AC28" i="17" s="1"/>
  <c r="AC168" i="17"/>
  <c r="AC184" i="17" s="1"/>
  <c r="N172" i="31"/>
  <c r="N138" i="31" s="1"/>
  <c r="O138" i="31" s="1"/>
  <c r="BV179" i="14"/>
  <c r="BT179" i="14"/>
  <c r="AF289" i="5"/>
  <c r="AF288" i="17"/>
  <c r="AD383" i="5"/>
  <c r="T247" i="18"/>
  <c r="N248" i="19"/>
  <c r="AC173" i="17"/>
  <c r="AC189" i="17" s="1"/>
  <c r="AG382" i="5"/>
  <c r="AC174" i="17"/>
  <c r="AC190" i="17" s="1"/>
  <c r="K246" i="19"/>
  <c r="T170" i="19"/>
  <c r="AC166" i="17"/>
  <c r="K18" i="5"/>
  <c r="AB246" i="19"/>
  <c r="AC175" i="17"/>
  <c r="AC191" i="17" s="1"/>
  <c r="P248" i="19"/>
  <c r="AE288" i="5"/>
  <c r="AC172" i="17"/>
  <c r="AC188" i="17" s="1"/>
  <c r="L131" i="5"/>
  <c r="L194" i="5"/>
  <c r="AA336" i="5"/>
  <c r="AC167" i="17"/>
  <c r="AC183" i="17" s="1"/>
  <c r="G246" i="19"/>
  <c r="E247" i="19"/>
  <c r="Z246" i="19"/>
  <c r="AF382" i="5"/>
  <c r="D246" i="19"/>
  <c r="U247" i="18"/>
  <c r="AH380" i="17"/>
  <c r="R246" i="19"/>
  <c r="AA247" i="19"/>
  <c r="G247" i="18"/>
  <c r="AC176" i="17"/>
  <c r="AC192" i="17" s="1"/>
  <c r="AC170" i="17"/>
  <c r="AC186" i="17" s="1"/>
  <c r="H132" i="5"/>
  <c r="H14" i="5" s="1"/>
  <c r="H18" i="5" s="1"/>
  <c r="AC169" i="17"/>
  <c r="AC185" i="17" s="1"/>
  <c r="L58" i="5"/>
  <c r="L74" i="5" s="1"/>
  <c r="K183" i="17"/>
  <c r="K120" i="17"/>
  <c r="AC177" i="17"/>
  <c r="AC193" i="17" s="1"/>
  <c r="M184" i="5"/>
  <c r="M121" i="5"/>
  <c r="G17" i="17"/>
  <c r="G19" i="17" s="1"/>
  <c r="AW139" i="5"/>
  <c r="L82" i="5"/>
  <c r="L192" i="5"/>
  <c r="L129" i="5"/>
  <c r="AA184" i="5"/>
  <c r="AA232" i="5"/>
  <c r="AA27" i="5"/>
  <c r="AA243" i="5" s="1"/>
  <c r="AA31" i="5"/>
  <c r="J16" i="5"/>
  <c r="J18" i="5"/>
  <c r="Y246" i="19"/>
  <c r="AB179" i="5"/>
  <c r="AB183" i="5"/>
  <c r="Q14" i="5"/>
  <c r="AN137" i="5"/>
  <c r="AN136" i="5"/>
  <c r="AN138" i="5"/>
  <c r="F16" i="5"/>
  <c r="F18" i="5"/>
  <c r="L69" i="5"/>
  <c r="L120" i="5"/>
  <c r="L73" i="5"/>
  <c r="L183" i="5"/>
  <c r="AC383" i="5"/>
  <c r="AE383" i="5" s="1"/>
  <c r="L59" i="5"/>
  <c r="K121" i="17"/>
  <c r="K184" i="17"/>
  <c r="K75" i="17"/>
  <c r="K74" i="17"/>
  <c r="AI286" i="17"/>
  <c r="AC171" i="5"/>
  <c r="AC187" i="5" s="1"/>
  <c r="AC177" i="5"/>
  <c r="AC193" i="5" s="1"/>
  <c r="AC167" i="5"/>
  <c r="AC172" i="5"/>
  <c r="AC188" i="5" s="1"/>
  <c r="AC174" i="5"/>
  <c r="AC190" i="5" s="1"/>
  <c r="AC26" i="5"/>
  <c r="AC29" i="5" s="1"/>
  <c r="AC170" i="5"/>
  <c r="AC186" i="5" s="1"/>
  <c r="AC176" i="5"/>
  <c r="AC192" i="5" s="1"/>
  <c r="AC178" i="5"/>
  <c r="AC194" i="5" s="1"/>
  <c r="AC169" i="5"/>
  <c r="AC185" i="5" s="1"/>
  <c r="AC173" i="5"/>
  <c r="AC189" i="5" s="1"/>
  <c r="AC168" i="5"/>
  <c r="AC184" i="5" s="1"/>
  <c r="AC175" i="5"/>
  <c r="AC191" i="5" s="1"/>
  <c r="AA186" i="5"/>
  <c r="AA234" i="5"/>
  <c r="H246" i="19"/>
  <c r="L190" i="5"/>
  <c r="L127" i="5"/>
  <c r="L81" i="5"/>
  <c r="AD288" i="5"/>
  <c r="AF288" i="5" s="1"/>
  <c r="AA335" i="5"/>
  <c r="AA231" i="5"/>
  <c r="AA179" i="5"/>
  <c r="AA183" i="5"/>
  <c r="N18" i="5"/>
  <c r="N16" i="5"/>
  <c r="AA185" i="5"/>
  <c r="AA233" i="5"/>
  <c r="M79" i="5"/>
  <c r="M189" i="5"/>
  <c r="M126" i="5"/>
  <c r="M80" i="5"/>
  <c r="AA334" i="5"/>
  <c r="M17" i="17"/>
  <c r="M19" i="17" s="1"/>
  <c r="H231" i="18"/>
  <c r="H247" i="18" s="1"/>
  <c r="P14" i="5"/>
  <c r="AM137" i="5"/>
  <c r="AM136" i="5"/>
  <c r="AM138" i="5"/>
  <c r="S16" i="5"/>
  <c r="S18" i="5"/>
  <c r="M75" i="5"/>
  <c r="M185" i="5"/>
  <c r="M195" i="5" s="1"/>
  <c r="M122" i="5"/>
  <c r="M76" i="5"/>
  <c r="AA333" i="5"/>
  <c r="R14" i="5"/>
  <c r="AO137" i="5"/>
  <c r="AO136" i="5"/>
  <c r="AO138" i="5"/>
  <c r="M208" i="31"/>
  <c r="L63" i="5"/>
  <c r="L80" i="5" s="1"/>
  <c r="K125" i="17"/>
  <c r="K188" i="17"/>
  <c r="V16" i="5"/>
  <c r="V18" i="5"/>
  <c r="AD195" i="5"/>
  <c r="AD24" i="5" s="1"/>
  <c r="AA247" i="18"/>
  <c r="P13" i="19"/>
  <c r="X91" i="18"/>
  <c r="X13" i="18"/>
  <c r="I18" i="5"/>
  <c r="I16" i="5"/>
  <c r="N208" i="31"/>
  <c r="T172" i="31"/>
  <c r="U14" i="5"/>
  <c r="AR136" i="5"/>
  <c r="AR137" i="5"/>
  <c r="AR138" i="5"/>
  <c r="AB31" i="5"/>
  <c r="AB27" i="5"/>
  <c r="AB243" i="5" s="1"/>
  <c r="AA235" i="5"/>
  <c r="AA187" i="5"/>
  <c r="Q247" i="19"/>
  <c r="R247" i="18"/>
  <c r="K79" i="17"/>
  <c r="L130" i="5"/>
  <c r="L83" i="5"/>
  <c r="L193" i="5"/>
  <c r="L84" i="5"/>
  <c r="R231" i="19"/>
  <c r="X120" i="18"/>
  <c r="X247" i="18" s="1"/>
  <c r="X168" i="18"/>
  <c r="X170" i="18" s="1"/>
  <c r="X106" i="18"/>
  <c r="X21" i="18" s="1"/>
  <c r="X23" i="18" s="1"/>
  <c r="X26" i="18" s="1"/>
  <c r="X24" i="18" s="1"/>
  <c r="Q121" i="19"/>
  <c r="Q248" i="19" s="1"/>
  <c r="Q169" i="19"/>
  <c r="Q170" i="19" s="1"/>
  <c r="F105" i="19"/>
  <c r="F90" i="19"/>
  <c r="F11" i="19" s="1"/>
  <c r="K105" i="19"/>
  <c r="K90" i="19"/>
  <c r="K11" i="19" s="1"/>
  <c r="AA121" i="19"/>
  <c r="AA248" i="19" s="1"/>
  <c r="AA169" i="19"/>
  <c r="AA170" i="19" s="1"/>
  <c r="R120" i="19"/>
  <c r="R168" i="19"/>
  <c r="F232" i="19"/>
  <c r="K232" i="19"/>
  <c r="R105" i="19"/>
  <c r="R90" i="19"/>
  <c r="R11" i="19" s="1"/>
  <c r="H120" i="19"/>
  <c r="H247" i="19" s="1"/>
  <c r="H168" i="19"/>
  <c r="W231" i="19"/>
  <c r="AC121" i="19"/>
  <c r="AC248" i="19" s="1"/>
  <c r="AC106" i="19"/>
  <c r="AC169" i="19"/>
  <c r="AC170" i="19" s="1"/>
  <c r="Q106" i="19"/>
  <c r="Q21" i="19" s="1"/>
  <c r="Q23" i="19" s="1"/>
  <c r="Q26" i="19" s="1"/>
  <c r="Q24" i="19" s="1"/>
  <c r="S91" i="19"/>
  <c r="S13" i="19"/>
  <c r="T247" i="19"/>
  <c r="W120" i="19"/>
  <c r="W168" i="19"/>
  <c r="F120" i="19"/>
  <c r="F168" i="19"/>
  <c r="I91" i="19"/>
  <c r="I13" i="19"/>
  <c r="G105" i="19"/>
  <c r="G90" i="19"/>
  <c r="G11" i="19" s="1"/>
  <c r="F231" i="19"/>
  <c r="S121" i="19"/>
  <c r="S248" i="19" s="1"/>
  <c r="S169" i="19"/>
  <c r="S170" i="19" s="1"/>
  <c r="AB105" i="19"/>
  <c r="AB91" i="19"/>
  <c r="AB90" i="19"/>
  <c r="AB21" i="19" s="1"/>
  <c r="AB23" i="19" s="1"/>
  <c r="AB26" i="19" s="1"/>
  <c r="AB24" i="19" s="1"/>
  <c r="I121" i="19"/>
  <c r="I248" i="19" s="1"/>
  <c r="I169" i="19"/>
  <c r="I170" i="19" s="1"/>
  <c r="I106" i="19"/>
  <c r="I21" i="19" s="1"/>
  <c r="I23" i="19" s="1"/>
  <c r="I26" i="19" s="1"/>
  <c r="I24" i="19" s="1"/>
  <c r="N91" i="19"/>
  <c r="N13" i="19"/>
  <c r="Z120" i="19"/>
  <c r="Z168" i="19"/>
  <c r="Q91" i="19"/>
  <c r="Q13" i="19"/>
  <c r="E91" i="19"/>
  <c r="E13" i="19"/>
  <c r="E121" i="19"/>
  <c r="E248" i="19" s="1"/>
  <c r="E169" i="19"/>
  <c r="E170" i="19" s="1"/>
  <c r="U121" i="19"/>
  <c r="U248" i="19" s="1"/>
  <c r="U106" i="19"/>
  <c r="U21" i="19" s="1"/>
  <c r="U23" i="19" s="1"/>
  <c r="U26" i="19" s="1"/>
  <c r="U24" i="19" s="1"/>
  <c r="U169" i="19"/>
  <c r="U170" i="19" s="1"/>
  <c r="G120" i="19"/>
  <c r="G247" i="19" s="1"/>
  <c r="G168" i="19"/>
  <c r="D105" i="19"/>
  <c r="D90" i="19"/>
  <c r="D11" i="19" s="1"/>
  <c r="Z231" i="19"/>
  <c r="Y120" i="19"/>
  <c r="Y168" i="19"/>
  <c r="W246" i="19"/>
  <c r="Y105" i="19"/>
  <c r="Y90" i="19"/>
  <c r="Y11" i="19" s="1"/>
  <c r="D232" i="19"/>
  <c r="W105" i="19"/>
  <c r="W90" i="19"/>
  <c r="W11" i="19" s="1"/>
  <c r="N170" i="19"/>
  <c r="Y232" i="19"/>
  <c r="P170" i="19"/>
  <c r="W232" i="19"/>
  <c r="H105" i="19"/>
  <c r="H90" i="19"/>
  <c r="H11" i="19" s="1"/>
  <c r="AB120" i="19"/>
  <c r="AB168" i="19"/>
  <c r="Y231" i="19"/>
  <c r="S106" i="19"/>
  <c r="S21" i="19" s="1"/>
  <c r="S23" i="19" s="1"/>
  <c r="S26" i="19" s="1"/>
  <c r="S24" i="19" s="1"/>
  <c r="K120" i="19"/>
  <c r="K247" i="19" s="1"/>
  <c r="K168" i="19"/>
  <c r="D120" i="19"/>
  <c r="D168" i="19"/>
  <c r="Z105" i="19"/>
  <c r="Z90" i="19"/>
  <c r="F246" i="19"/>
  <c r="H232" i="19"/>
  <c r="AB231" i="19"/>
  <c r="U91" i="19"/>
  <c r="U13" i="19"/>
  <c r="C170" i="19"/>
  <c r="D231" i="19"/>
  <c r="Z232" i="19"/>
  <c r="O91" i="19"/>
  <c r="O13" i="19"/>
  <c r="C91" i="19"/>
  <c r="C13" i="19"/>
  <c r="R232" i="19"/>
  <c r="O121" i="19"/>
  <c r="O248" i="19" s="1"/>
  <c r="O169" i="19"/>
  <c r="O170" i="19" s="1"/>
  <c r="O120" i="18"/>
  <c r="O168" i="18"/>
  <c r="C246" i="18"/>
  <c r="T91" i="18"/>
  <c r="T13" i="18"/>
  <c r="W121" i="18"/>
  <c r="W248" i="18" s="1"/>
  <c r="W169" i="18"/>
  <c r="W170" i="18" s="1"/>
  <c r="F231" i="18"/>
  <c r="AA121" i="18"/>
  <c r="AA248" i="18" s="1"/>
  <c r="AA169" i="18"/>
  <c r="AA170" i="18" s="1"/>
  <c r="L120" i="18"/>
  <c r="L168" i="18"/>
  <c r="L231" i="18"/>
  <c r="G91" i="18"/>
  <c r="G13" i="18"/>
  <c r="P231" i="18"/>
  <c r="B121" i="18"/>
  <c r="B248" i="18" s="1"/>
  <c r="B106" i="18"/>
  <c r="B21" i="18" s="1"/>
  <c r="B23" i="18" s="1"/>
  <c r="B26" i="18" s="1"/>
  <c r="B24" i="18" s="1"/>
  <c r="B169" i="18"/>
  <c r="B170" i="18" s="1"/>
  <c r="S231" i="18"/>
  <c r="D105" i="18"/>
  <c r="D90" i="18"/>
  <c r="D11" i="18" s="1"/>
  <c r="V247" i="18"/>
  <c r="G121" i="18"/>
  <c r="G248" i="18" s="1"/>
  <c r="G169" i="18"/>
  <c r="G170" i="18" s="1"/>
  <c r="G106" i="18"/>
  <c r="G21" i="18" s="1"/>
  <c r="G23" i="18" s="1"/>
  <c r="G26" i="18" s="1"/>
  <c r="G24" i="18" s="1"/>
  <c r="Y105" i="18"/>
  <c r="Y90" i="18"/>
  <c r="Y11" i="18" s="1"/>
  <c r="O105" i="18"/>
  <c r="O90" i="18"/>
  <c r="O11" i="18" s="1"/>
  <c r="W247" i="18"/>
  <c r="C105" i="18"/>
  <c r="C90" i="18"/>
  <c r="C11" i="18" s="1"/>
  <c r="H246" i="18"/>
  <c r="E91" i="18"/>
  <c r="E13" i="18"/>
  <c r="Y232" i="18"/>
  <c r="O232" i="18"/>
  <c r="H105" i="18"/>
  <c r="H90" i="18"/>
  <c r="H11" i="18" s="1"/>
  <c r="U91" i="18"/>
  <c r="U13" i="18"/>
  <c r="S246" i="18"/>
  <c r="D120" i="18"/>
  <c r="D168" i="18"/>
  <c r="Y231" i="18"/>
  <c r="Q247" i="18"/>
  <c r="AA106" i="18"/>
  <c r="AA21" i="18" s="1"/>
  <c r="AA23" i="18" s="1"/>
  <c r="AA26" i="18" s="1"/>
  <c r="AA24" i="18" s="1"/>
  <c r="U121" i="18"/>
  <c r="U248" i="18" s="1"/>
  <c r="U169" i="18"/>
  <c r="U170" i="18" s="1"/>
  <c r="U106" i="18"/>
  <c r="U21" i="18" s="1"/>
  <c r="U23" i="18" s="1"/>
  <c r="U26" i="18" s="1"/>
  <c r="U24" i="18" s="1"/>
  <c r="D231" i="18"/>
  <c r="D247" i="18" s="1"/>
  <c r="Q121" i="18"/>
  <c r="Q248" i="18" s="1"/>
  <c r="Q106" i="18"/>
  <c r="Q21" i="18" s="1"/>
  <c r="Q23" i="18" s="1"/>
  <c r="Q26" i="18" s="1"/>
  <c r="Q24" i="18" s="1"/>
  <c r="Q169" i="18"/>
  <c r="Q170" i="18" s="1"/>
  <c r="S105" i="18"/>
  <c r="S90" i="18"/>
  <c r="S11" i="18" s="1"/>
  <c r="Y246" i="18"/>
  <c r="O231" i="18"/>
  <c r="R121" i="18"/>
  <c r="R248" i="18" s="1"/>
  <c r="R106" i="18"/>
  <c r="R21" i="18" s="1"/>
  <c r="R23" i="18" s="1"/>
  <c r="R26" i="18" s="1"/>
  <c r="R24" i="18" s="1"/>
  <c r="R169" i="18"/>
  <c r="R170" i="18" s="1"/>
  <c r="B91" i="18"/>
  <c r="B13" i="18"/>
  <c r="S120" i="18"/>
  <c r="S168" i="18"/>
  <c r="V91" i="18"/>
  <c r="V13" i="18"/>
  <c r="P105" i="18"/>
  <c r="P90" i="18"/>
  <c r="P11" i="18" s="1"/>
  <c r="F120" i="18"/>
  <c r="F168" i="18"/>
  <c r="D232" i="18"/>
  <c r="W91" i="18"/>
  <c r="W13" i="18"/>
  <c r="T121" i="18"/>
  <c r="T248" i="18" s="1"/>
  <c r="T106" i="18"/>
  <c r="T21" i="18" s="1"/>
  <c r="T23" i="18" s="1"/>
  <c r="T26" i="18" s="1"/>
  <c r="T24" i="18" s="1"/>
  <c r="T169" i="18"/>
  <c r="T170" i="18" s="1"/>
  <c r="D246" i="18"/>
  <c r="L105" i="18"/>
  <c r="L90" i="18"/>
  <c r="L11" i="18" s="1"/>
  <c r="V121" i="18"/>
  <c r="V248" i="18" s="1"/>
  <c r="V169" i="18"/>
  <c r="V170" i="18" s="1"/>
  <c r="P232" i="18"/>
  <c r="V106" i="18"/>
  <c r="V21" i="18" s="1"/>
  <c r="V23" i="18" s="1"/>
  <c r="V26" i="18" s="1"/>
  <c r="V24" i="18" s="1"/>
  <c r="W106" i="18"/>
  <c r="W21" i="18" s="1"/>
  <c r="W23" i="18" s="1"/>
  <c r="W26" i="18" s="1"/>
  <c r="W24" i="18" s="1"/>
  <c r="Q91" i="18"/>
  <c r="Q13" i="18"/>
  <c r="E247" i="18"/>
  <c r="AE215" i="18"/>
  <c r="C120" i="18"/>
  <c r="C168" i="18"/>
  <c r="C231" i="18"/>
  <c r="C247" i="18" s="1"/>
  <c r="R91" i="18"/>
  <c r="R13" i="18"/>
  <c r="P120" i="18"/>
  <c r="P168" i="18"/>
  <c r="Y120" i="18"/>
  <c r="Y168" i="18"/>
  <c r="E121" i="18"/>
  <c r="E248" i="18" s="1"/>
  <c r="E106" i="18"/>
  <c r="E21" i="18" s="1"/>
  <c r="E23" i="18" s="1"/>
  <c r="E26" i="18" s="1"/>
  <c r="E24" i="18" s="1"/>
  <c r="E169" i="18"/>
  <c r="E170" i="18" s="1"/>
  <c r="L232" i="18"/>
  <c r="F105" i="18"/>
  <c r="F90" i="18"/>
  <c r="F11" i="18" s="1"/>
  <c r="H120" i="18"/>
  <c r="H168" i="18"/>
  <c r="AC30" i="17"/>
  <c r="AC26" i="17"/>
  <c r="AC242" i="17" s="1"/>
  <c r="AC182" i="17"/>
  <c r="AC178" i="17"/>
  <c r="AB178" i="17"/>
  <c r="AB182" i="17"/>
  <c r="AD168" i="17"/>
  <c r="AD184" i="17" s="1"/>
  <c r="AD177" i="17"/>
  <c r="AD193" i="17" s="1"/>
  <c r="AD169" i="17"/>
  <c r="AD185" i="17" s="1"/>
  <c r="AD174" i="17"/>
  <c r="AD190" i="17" s="1"/>
  <c r="AD170" i="17"/>
  <c r="AD186" i="17" s="1"/>
  <c r="AD175" i="17"/>
  <c r="AD191" i="17" s="1"/>
  <c r="AD173" i="17"/>
  <c r="AD189" i="17" s="1"/>
  <c r="AD172" i="17"/>
  <c r="AD188" i="17" s="1"/>
  <c r="AD171" i="17"/>
  <c r="AD187" i="17" s="1"/>
  <c r="AD176" i="17"/>
  <c r="AD192" i="17" s="1"/>
  <c r="AD167" i="17"/>
  <c r="AD183" i="17" s="1"/>
  <c r="AD166" i="17"/>
  <c r="AD25" i="17"/>
  <c r="AD28" i="17" s="1"/>
  <c r="Z374" i="17"/>
  <c r="Z279" i="17"/>
  <c r="K81" i="17"/>
  <c r="K191" i="17"/>
  <c r="K128" i="17"/>
  <c r="AI380" i="17"/>
  <c r="L194" i="17"/>
  <c r="AH286" i="17"/>
  <c r="AA232" i="17"/>
  <c r="AA237" i="17"/>
  <c r="AA240" i="17"/>
  <c r="AA230" i="17"/>
  <c r="AA231" i="17"/>
  <c r="AA233" i="17"/>
  <c r="AA235" i="17"/>
  <c r="AA236" i="17"/>
  <c r="AA239" i="17"/>
  <c r="AA234" i="17"/>
  <c r="AA238" i="17"/>
  <c r="AB30" i="17"/>
  <c r="AB26" i="17"/>
  <c r="AB242" i="17" s="1"/>
  <c r="Z376" i="17"/>
  <c r="Z281" i="17"/>
  <c r="AC287" i="17"/>
  <c r="AD382" i="17"/>
  <c r="AC382" i="17"/>
  <c r="AG383" i="17"/>
  <c r="AI383" i="17" s="1"/>
  <c r="L131" i="17"/>
  <c r="L13" i="17" s="1"/>
  <c r="AB287" i="17"/>
  <c r="AD287" i="17" s="1"/>
  <c r="K72" i="17"/>
  <c r="K119" i="17"/>
  <c r="K131" i="17" s="1"/>
  <c r="K13" i="17" s="1"/>
  <c r="K182" i="17"/>
  <c r="K73" i="17"/>
  <c r="Z236" i="17"/>
  <c r="Z237" i="17"/>
  <c r="Z240" i="17"/>
  <c r="Z235" i="17"/>
  <c r="Z239" i="17"/>
  <c r="Z238" i="17"/>
  <c r="AG381" i="17"/>
  <c r="AF381" i="17"/>
  <c r="AH381" i="17" s="1"/>
  <c r="K82" i="17"/>
  <c r="K192" i="17"/>
  <c r="K129" i="17"/>
  <c r="K83" i="17"/>
  <c r="Z336" i="17"/>
  <c r="AE194" i="17"/>
  <c r="Z278" i="17"/>
  <c r="Z373" i="17"/>
  <c r="Z372" i="17"/>
  <c r="Z277" i="17"/>
  <c r="Z280" i="17"/>
  <c r="Z375" i="17"/>
  <c r="AH383" i="17"/>
  <c r="AE288" i="17"/>
  <c r="AG288" i="17" s="1"/>
  <c r="AB42" i="14"/>
  <c r="AB45" i="14" s="1"/>
  <c r="AB49" i="14" s="1"/>
  <c r="AA50" i="14"/>
  <c r="AA19" i="14"/>
  <c r="AB9" i="14"/>
  <c r="AB12" i="14" s="1"/>
  <c r="AB18" i="14" s="1"/>
  <c r="AB32" i="14"/>
  <c r="AB35" i="14" s="1"/>
  <c r="AB39" i="14" s="1"/>
  <c r="AA40" i="14"/>
  <c r="AF287" i="5"/>
  <c r="AE384" i="5"/>
  <c r="AG384" i="5" s="1"/>
  <c r="X37" i="5"/>
  <c r="X39" i="5" s="1"/>
  <c r="X41" i="5" s="1"/>
  <c r="AA332" i="5"/>
  <c r="AF384" i="5"/>
  <c r="F247" i="19" l="1"/>
  <c r="W247" i="19"/>
  <c r="AG288" i="5"/>
  <c r="L247" i="18"/>
  <c r="AF383" i="5"/>
  <c r="AG383" i="5"/>
  <c r="AI381" i="17"/>
  <c r="AA337" i="5"/>
  <c r="R247" i="19"/>
  <c r="H16" i="5"/>
  <c r="L121" i="5"/>
  <c r="L184" i="5"/>
  <c r="Q16" i="5"/>
  <c r="Q18" i="5"/>
  <c r="AA278" i="5"/>
  <c r="AA373" i="5"/>
  <c r="AC179" i="5"/>
  <c r="AC183" i="5"/>
  <c r="Y247" i="19"/>
  <c r="AD26" i="5"/>
  <c r="AD29" i="5" s="1"/>
  <c r="AD175" i="5"/>
  <c r="AD191" i="5" s="1"/>
  <c r="AD171" i="5"/>
  <c r="AD187" i="5" s="1"/>
  <c r="AD170" i="5"/>
  <c r="AD186" i="5" s="1"/>
  <c r="AD168" i="5"/>
  <c r="AD184" i="5" s="1"/>
  <c r="AD178" i="5"/>
  <c r="AD194" i="5" s="1"/>
  <c r="AD176" i="5"/>
  <c r="AD192" i="5" s="1"/>
  <c r="AD174" i="5"/>
  <c r="AD190" i="5" s="1"/>
  <c r="AD167" i="5"/>
  <c r="AD169" i="5"/>
  <c r="AD185" i="5" s="1"/>
  <c r="AD177" i="5"/>
  <c r="AD193" i="5" s="1"/>
  <c r="AD173" i="5"/>
  <c r="AD189" i="5" s="1"/>
  <c r="AD172" i="5"/>
  <c r="AD188" i="5" s="1"/>
  <c r="R16" i="5"/>
  <c r="R18" i="5"/>
  <c r="AC27" i="5"/>
  <c r="AC243" i="5" s="1"/>
  <c r="AC231" i="5" s="1"/>
  <c r="AC31" i="5"/>
  <c r="AA374" i="5"/>
  <c r="AA279" i="5"/>
  <c r="AA237" i="5"/>
  <c r="AA236" i="5"/>
  <c r="AA240" i="5"/>
  <c r="AA239" i="5"/>
  <c r="AA241" i="5"/>
  <c r="AA238" i="5"/>
  <c r="P247" i="18"/>
  <c r="AB239" i="5"/>
  <c r="AB241" i="5"/>
  <c r="AB236" i="5"/>
  <c r="AB240" i="5"/>
  <c r="AB232" i="5"/>
  <c r="AB237" i="5"/>
  <c r="AB233" i="5"/>
  <c r="AB231" i="5"/>
  <c r="AB238" i="5"/>
  <c r="AB235" i="5"/>
  <c r="AB234" i="5"/>
  <c r="L79" i="5"/>
  <c r="L189" i="5"/>
  <c r="L126" i="5"/>
  <c r="L122" i="5"/>
  <c r="L132" i="5" s="1"/>
  <c r="L14" i="5" s="1"/>
  <c r="L75" i="5"/>
  <c r="L185" i="5"/>
  <c r="L195" i="5" s="1"/>
  <c r="L76" i="5"/>
  <c r="AA377" i="5"/>
  <c r="AA282" i="5"/>
  <c r="AW138" i="5"/>
  <c r="AA281" i="5"/>
  <c r="AA376" i="5"/>
  <c r="P18" i="5"/>
  <c r="P16" i="5"/>
  <c r="Z241" i="17"/>
  <c r="AE195" i="5"/>
  <c r="M132" i="5"/>
  <c r="M14" i="5" s="1"/>
  <c r="AA375" i="5"/>
  <c r="AA280" i="5"/>
  <c r="AA241" i="17"/>
  <c r="AW137" i="5"/>
  <c r="AW136" i="5"/>
  <c r="Z247" i="19"/>
  <c r="U18" i="5"/>
  <c r="U16" i="5"/>
  <c r="T138" i="31"/>
  <c r="D91" i="19"/>
  <c r="D13" i="19"/>
  <c r="R121" i="19"/>
  <c r="R248" i="19" s="1"/>
  <c r="R169" i="19"/>
  <c r="R170" i="19" s="1"/>
  <c r="R106" i="19"/>
  <c r="R21" i="19" s="1"/>
  <c r="R23" i="19" s="1"/>
  <c r="R26" i="19" s="1"/>
  <c r="R24" i="19" s="1"/>
  <c r="G121" i="19"/>
  <c r="G248" i="19" s="1"/>
  <c r="G169" i="19"/>
  <c r="G170" i="19" s="1"/>
  <c r="G106" i="19"/>
  <c r="G21" i="19" s="1"/>
  <c r="G23" i="19" s="1"/>
  <c r="G26" i="19" s="1"/>
  <c r="G24" i="19" s="1"/>
  <c r="H121" i="19"/>
  <c r="H248" i="19" s="1"/>
  <c r="H169" i="19"/>
  <c r="H170" i="19" s="1"/>
  <c r="R91" i="19"/>
  <c r="R13" i="19"/>
  <c r="AB121" i="19"/>
  <c r="AB248" i="19" s="1"/>
  <c r="AB169" i="19"/>
  <c r="AB170" i="19" s="1"/>
  <c r="AB106" i="19"/>
  <c r="AB247" i="19"/>
  <c r="W121" i="19"/>
  <c r="W248" i="19" s="1"/>
  <c r="W169" i="19"/>
  <c r="W170" i="19" s="1"/>
  <c r="W106" i="19"/>
  <c r="W21" i="19" s="1"/>
  <c r="W23" i="19" s="1"/>
  <c r="W26" i="19" s="1"/>
  <c r="W24" i="19" s="1"/>
  <c r="D247" i="19"/>
  <c r="K91" i="19"/>
  <c r="K13" i="19"/>
  <c r="D121" i="19"/>
  <c r="D248" i="19" s="1"/>
  <c r="D169" i="19"/>
  <c r="D170" i="19" s="1"/>
  <c r="D106" i="19"/>
  <c r="D21" i="19" s="1"/>
  <c r="D23" i="19" s="1"/>
  <c r="D26" i="19" s="1"/>
  <c r="D24" i="19" s="1"/>
  <c r="G91" i="19"/>
  <c r="G13" i="19"/>
  <c r="W91" i="19"/>
  <c r="W13" i="19"/>
  <c r="Y91" i="19"/>
  <c r="Y13" i="19"/>
  <c r="K121" i="19"/>
  <c r="K248" i="19" s="1"/>
  <c r="K169" i="19"/>
  <c r="K170" i="19" s="1"/>
  <c r="K106" i="19"/>
  <c r="K21" i="19" s="1"/>
  <c r="K23" i="19" s="1"/>
  <c r="K26" i="19" s="1"/>
  <c r="K24" i="19" s="1"/>
  <c r="Y121" i="19"/>
  <c r="Y248" i="19" s="1"/>
  <c r="Y106" i="19"/>
  <c r="Y21" i="19" s="1"/>
  <c r="Y23" i="19" s="1"/>
  <c r="Y26" i="19" s="1"/>
  <c r="Y24" i="19" s="1"/>
  <c r="Y169" i="19"/>
  <c r="Y170" i="19" s="1"/>
  <c r="F91" i="19"/>
  <c r="F13" i="19"/>
  <c r="H91" i="19"/>
  <c r="H13" i="19"/>
  <c r="Z21" i="19"/>
  <c r="Z11" i="19"/>
  <c r="F121" i="19"/>
  <c r="F248" i="19" s="1"/>
  <c r="F106" i="19"/>
  <c r="F21" i="19" s="1"/>
  <c r="F23" i="19" s="1"/>
  <c r="F26" i="19" s="1"/>
  <c r="F24" i="19" s="1"/>
  <c r="F169" i="19"/>
  <c r="F170" i="19" s="1"/>
  <c r="Z121" i="19"/>
  <c r="Z248" i="19" s="1"/>
  <c r="Z169" i="19"/>
  <c r="Z170" i="19" s="1"/>
  <c r="H106" i="19"/>
  <c r="H21" i="19" s="1"/>
  <c r="H23" i="19" s="1"/>
  <c r="H26" i="19" s="1"/>
  <c r="H24" i="19" s="1"/>
  <c r="S91" i="18"/>
  <c r="S13" i="18"/>
  <c r="P121" i="18"/>
  <c r="P248" i="18" s="1"/>
  <c r="P169" i="18"/>
  <c r="P170" i="18" s="1"/>
  <c r="P106" i="18"/>
  <c r="P21" i="18" s="1"/>
  <c r="P23" i="18" s="1"/>
  <c r="P26" i="18" s="1"/>
  <c r="P24" i="18" s="1"/>
  <c r="Y121" i="18"/>
  <c r="Y248" i="18" s="1"/>
  <c r="Y169" i="18"/>
  <c r="Y170" i="18" s="1"/>
  <c r="Y106" i="18"/>
  <c r="Y21" i="18" s="1"/>
  <c r="Y23" i="18" s="1"/>
  <c r="Y26" i="18" s="1"/>
  <c r="Y24" i="18" s="1"/>
  <c r="Y247" i="18"/>
  <c r="P91" i="18"/>
  <c r="P13" i="18"/>
  <c r="C91" i="18"/>
  <c r="C13" i="18"/>
  <c r="Y91" i="18"/>
  <c r="Y13" i="18"/>
  <c r="D91" i="18"/>
  <c r="D13" i="18"/>
  <c r="O121" i="18"/>
  <c r="O248" i="18" s="1"/>
  <c r="O106" i="18"/>
  <c r="O21" i="18" s="1"/>
  <c r="O23" i="18" s="1"/>
  <c r="O26" i="18" s="1"/>
  <c r="O24" i="18" s="1"/>
  <c r="O169" i="18"/>
  <c r="O170" i="18" s="1"/>
  <c r="D121" i="18"/>
  <c r="D248" i="18" s="1"/>
  <c r="D106" i="18"/>
  <c r="D21" i="18" s="1"/>
  <c r="D23" i="18" s="1"/>
  <c r="D26" i="18" s="1"/>
  <c r="D24" i="18" s="1"/>
  <c r="D169" i="18"/>
  <c r="D170" i="18" s="1"/>
  <c r="F247" i="18"/>
  <c r="F91" i="18"/>
  <c r="F13" i="18"/>
  <c r="S247" i="18"/>
  <c r="C121" i="18"/>
  <c r="C248" i="18" s="1"/>
  <c r="C169" i="18"/>
  <c r="C170" i="18" s="1"/>
  <c r="C106" i="18"/>
  <c r="C21" i="18" s="1"/>
  <c r="C23" i="18" s="1"/>
  <c r="C26" i="18" s="1"/>
  <c r="C24" i="18" s="1"/>
  <c r="F121" i="18"/>
  <c r="F248" i="18" s="1"/>
  <c r="F106" i="18"/>
  <c r="F21" i="18" s="1"/>
  <c r="F23" i="18" s="1"/>
  <c r="F26" i="18" s="1"/>
  <c r="F24" i="18" s="1"/>
  <c r="F169" i="18"/>
  <c r="F170" i="18" s="1"/>
  <c r="H91" i="18"/>
  <c r="H13" i="18"/>
  <c r="S121" i="18"/>
  <c r="S248" i="18" s="1"/>
  <c r="S106" i="18"/>
  <c r="S21" i="18" s="1"/>
  <c r="S23" i="18" s="1"/>
  <c r="S26" i="18" s="1"/>
  <c r="S24" i="18" s="1"/>
  <c r="S169" i="18"/>
  <c r="S170" i="18" s="1"/>
  <c r="H121" i="18"/>
  <c r="H248" i="18" s="1"/>
  <c r="H169" i="18"/>
  <c r="H170" i="18" s="1"/>
  <c r="H106" i="18"/>
  <c r="H21" i="18" s="1"/>
  <c r="H23" i="18" s="1"/>
  <c r="H26" i="18" s="1"/>
  <c r="H24" i="18" s="1"/>
  <c r="L91" i="18"/>
  <c r="L13" i="18"/>
  <c r="O247" i="18"/>
  <c r="O91" i="18"/>
  <c r="O13" i="18"/>
  <c r="L121" i="18"/>
  <c r="L248" i="18" s="1"/>
  <c r="L106" i="18"/>
  <c r="L21" i="18" s="1"/>
  <c r="L23" i="18" s="1"/>
  <c r="L26" i="18" s="1"/>
  <c r="L24" i="18" s="1"/>
  <c r="L169" i="18"/>
  <c r="L170" i="18" s="1"/>
  <c r="AC374" i="17"/>
  <c r="AB374" i="17"/>
  <c r="AB375" i="17"/>
  <c r="AE375" i="17" s="1"/>
  <c r="AC375" i="17"/>
  <c r="AC376" i="17"/>
  <c r="AB376" i="17"/>
  <c r="AD376" i="17" s="1"/>
  <c r="AC281" i="17"/>
  <c r="AB281" i="17"/>
  <c r="AC279" i="17"/>
  <c r="AB279" i="17"/>
  <c r="AE279" i="17" s="1"/>
  <c r="AD30" i="17"/>
  <c r="AD26" i="17"/>
  <c r="AD242" i="17" s="1"/>
  <c r="AI288" i="17"/>
  <c r="AB280" i="17"/>
  <c r="AC280" i="17"/>
  <c r="AC373" i="17"/>
  <c r="AB373" i="17"/>
  <c r="AE373" i="17" s="1"/>
  <c r="AB234" i="17"/>
  <c r="AB230" i="17"/>
  <c r="AB233" i="17"/>
  <c r="AB240" i="17"/>
  <c r="AB236" i="17"/>
  <c r="AB231" i="17"/>
  <c r="AB232" i="17"/>
  <c r="AB235" i="17"/>
  <c r="AB237" i="17"/>
  <c r="AB239" i="17"/>
  <c r="AB238" i="17"/>
  <c r="AD182" i="17"/>
  <c r="AD178" i="17"/>
  <c r="K15" i="17"/>
  <c r="K17" i="17"/>
  <c r="K19" i="17" s="1"/>
  <c r="Z384" i="17"/>
  <c r="AC372" i="17"/>
  <c r="AB372" i="17"/>
  <c r="AE372" i="17" s="1"/>
  <c r="K194" i="17"/>
  <c r="Z289" i="17"/>
  <c r="AC277" i="17"/>
  <c r="AB277" i="17"/>
  <c r="AF382" i="17"/>
  <c r="AH382" i="17" s="1"/>
  <c r="L15" i="17"/>
  <c r="L17" i="17"/>
  <c r="L19" i="17" s="1"/>
  <c r="AE382" i="17"/>
  <c r="AG382" i="17" s="1"/>
  <c r="AC278" i="17"/>
  <c r="AB278" i="17"/>
  <c r="AE278" i="17" s="1"/>
  <c r="AE287" i="17"/>
  <c r="AG287" i="17" s="1"/>
  <c r="AH288" i="17"/>
  <c r="AE23" i="17"/>
  <c r="AF194" i="17"/>
  <c r="AF287" i="17"/>
  <c r="AC230" i="17"/>
  <c r="AC239" i="17"/>
  <c r="AC233" i="17"/>
  <c r="AC240" i="17"/>
  <c r="AC232" i="17"/>
  <c r="AC231" i="17"/>
  <c r="AC235" i="17"/>
  <c r="AC234" i="17"/>
  <c r="AC237" i="17"/>
  <c r="AC238" i="17"/>
  <c r="AC236" i="17"/>
  <c r="AC32" i="14"/>
  <c r="AC35" i="14" s="1"/>
  <c r="AC39" i="14" s="1"/>
  <c r="AB40" i="14"/>
  <c r="AB19" i="14"/>
  <c r="AC9" i="14"/>
  <c r="AC12" i="14" s="1"/>
  <c r="AC18" i="14" s="1"/>
  <c r="AC42" i="14"/>
  <c r="AC45" i="14" s="1"/>
  <c r="AC49" i="14" s="1"/>
  <c r="AB50" i="14"/>
  <c r="AH287" i="17" l="1"/>
  <c r="AC235" i="5"/>
  <c r="AC232" i="5"/>
  <c r="AC233" i="5"/>
  <c r="L16" i="5"/>
  <c r="L18" i="5"/>
  <c r="AC375" i="5"/>
  <c r="AE375" i="5" s="1"/>
  <c r="AD375" i="5"/>
  <c r="AG375" i="5" s="1"/>
  <c r="AF375" i="5"/>
  <c r="AI382" i="17"/>
  <c r="AE24" i="5"/>
  <c r="AF195" i="5"/>
  <c r="AF24" i="5" s="1"/>
  <c r="AF279" i="5"/>
  <c r="AC279" i="5"/>
  <c r="AD279" i="5"/>
  <c r="AD374" i="5"/>
  <c r="AC374" i="5"/>
  <c r="AE374" i="5"/>
  <c r="AD183" i="5"/>
  <c r="AD179" i="5"/>
  <c r="AC241" i="5"/>
  <c r="AC236" i="5"/>
  <c r="M18" i="5"/>
  <c r="M16" i="5"/>
  <c r="AD27" i="5"/>
  <c r="AD243" i="5" s="1"/>
  <c r="AD233" i="5" s="1"/>
  <c r="AD31" i="5"/>
  <c r="AC241" i="17"/>
  <c r="AD282" i="5"/>
  <c r="AG282" i="5" s="1"/>
  <c r="AC282" i="5"/>
  <c r="AE282" i="5" s="1"/>
  <c r="AC280" i="5"/>
  <c r="AF280" i="5" s="1"/>
  <c r="AD280" i="5"/>
  <c r="AE280" i="5"/>
  <c r="AG280" i="5"/>
  <c r="AC234" i="5"/>
  <c r="AC242" i="5" s="1"/>
  <c r="AC373" i="5"/>
  <c r="AD373" i="5"/>
  <c r="AE373" i="5"/>
  <c r="AF373" i="5"/>
  <c r="AA385" i="5"/>
  <c r="AC238" i="5"/>
  <c r="AB241" i="17"/>
  <c r="AC376" i="5"/>
  <c r="AE376" i="5" s="1"/>
  <c r="AD376" i="5"/>
  <c r="AD278" i="5"/>
  <c r="AC278" i="5"/>
  <c r="AE278" i="5" s="1"/>
  <c r="AF278" i="5"/>
  <c r="AA290" i="5"/>
  <c r="AC240" i="5"/>
  <c r="AD281" i="5"/>
  <c r="AC281" i="5"/>
  <c r="AF281" i="5" s="1"/>
  <c r="AD377" i="5"/>
  <c r="AC377" i="5"/>
  <c r="AE377" i="5" s="1"/>
  <c r="AI287" i="17"/>
  <c r="AD375" i="17"/>
  <c r="AB242" i="5"/>
  <c r="AA242" i="5"/>
  <c r="AC239" i="5"/>
  <c r="AC237" i="5"/>
  <c r="Z106" i="19"/>
  <c r="Z23" i="19"/>
  <c r="Z26" i="19" s="1"/>
  <c r="Z24" i="19" s="1"/>
  <c r="Z91" i="19"/>
  <c r="Z13" i="19"/>
  <c r="AD373" i="17"/>
  <c r="AF373" i="17" s="1"/>
  <c r="AF376" i="17"/>
  <c r="AD280" i="17"/>
  <c r="AF280" i="17" s="1"/>
  <c r="AE280" i="17"/>
  <c r="AA289" i="17"/>
  <c r="AA33" i="17" s="1"/>
  <c r="AG376" i="17"/>
  <c r="AD278" i="17"/>
  <c r="AF278" i="17" s="1"/>
  <c r="AH375" i="17"/>
  <c r="AG375" i="17"/>
  <c r="AI375" i="17" s="1"/>
  <c r="AE177" i="17"/>
  <c r="AE193" i="17" s="1"/>
  <c r="AE169" i="17"/>
  <c r="AE185" i="17" s="1"/>
  <c r="AE174" i="17"/>
  <c r="AE190" i="17" s="1"/>
  <c r="AE170" i="17"/>
  <c r="AE186" i="17" s="1"/>
  <c r="AE175" i="17"/>
  <c r="AE191" i="17" s="1"/>
  <c r="AE173" i="17"/>
  <c r="AE189" i="17" s="1"/>
  <c r="AE172" i="17"/>
  <c r="AE188" i="17" s="1"/>
  <c r="AE171" i="17"/>
  <c r="AE187" i="17" s="1"/>
  <c r="AE176" i="17"/>
  <c r="AE192" i="17" s="1"/>
  <c r="AE168" i="17"/>
  <c r="AE184" i="17" s="1"/>
  <c r="AE167" i="17"/>
  <c r="AE183" i="17" s="1"/>
  <c r="AE166" i="17"/>
  <c r="AE25" i="17"/>
  <c r="AE28" i="17" s="1"/>
  <c r="AF375" i="17"/>
  <c r="AD281" i="17"/>
  <c r="AD232" i="17"/>
  <c r="AD239" i="17"/>
  <c r="AD240" i="17"/>
  <c r="AD236" i="17"/>
  <c r="AD230" i="17"/>
  <c r="AD235" i="17"/>
  <c r="AD233" i="17"/>
  <c r="AD234" i="17"/>
  <c r="AD237" i="17"/>
  <c r="AD231" i="17"/>
  <c r="AD238" i="17"/>
  <c r="AD372" i="17"/>
  <c r="AF372" i="17" s="1"/>
  <c r="AE376" i="17"/>
  <c r="AF23" i="17"/>
  <c r="AG194" i="17"/>
  <c r="AE277" i="17"/>
  <c r="AE374" i="17"/>
  <c r="AA384" i="17"/>
  <c r="AA43" i="17" s="1"/>
  <c r="AD277" i="17"/>
  <c r="AF277" i="17" s="1"/>
  <c r="AD374" i="17"/>
  <c r="AH374" i="17" s="1"/>
  <c r="AE281" i="17"/>
  <c r="AD279" i="17"/>
  <c r="AF279" i="17" s="1"/>
  <c r="AF374" i="17"/>
  <c r="AD42" i="14"/>
  <c r="AD45" i="14" s="1"/>
  <c r="AD49" i="14" s="1"/>
  <c r="AC50" i="14"/>
  <c r="AC19" i="14"/>
  <c r="AD9" i="14"/>
  <c r="AD12" i="14" s="1"/>
  <c r="AD18" i="14" s="1"/>
  <c r="AC40" i="14"/>
  <c r="AD32" i="14"/>
  <c r="AD35" i="14" s="1"/>
  <c r="AD39" i="14" s="1"/>
  <c r="AD241" i="17" l="1"/>
  <c r="AD239" i="5"/>
  <c r="AD232" i="5"/>
  <c r="AD238" i="5"/>
  <c r="AD234" i="5"/>
  <c r="AG376" i="5"/>
  <c r="AG377" i="5"/>
  <c r="AG374" i="5"/>
  <c r="AE170" i="5"/>
  <c r="AE186" i="5" s="1"/>
  <c r="AE171" i="5"/>
  <c r="AE187" i="5" s="1"/>
  <c r="AE177" i="5"/>
  <c r="AE193" i="5" s="1"/>
  <c r="AE178" i="5"/>
  <c r="AE194" i="5" s="1"/>
  <c r="AE175" i="5"/>
  <c r="AE191" i="5" s="1"/>
  <c r="AE172" i="5"/>
  <c r="AE188" i="5" s="1"/>
  <c r="AE174" i="5"/>
  <c r="AE190" i="5" s="1"/>
  <c r="AE26" i="5"/>
  <c r="AE29" i="5" s="1"/>
  <c r="AE168" i="5"/>
  <c r="AE184" i="5" s="1"/>
  <c r="AE167" i="5"/>
  <c r="AE173" i="5"/>
  <c r="AE189" i="5" s="1"/>
  <c r="AE169" i="5"/>
  <c r="AE185" i="5" s="1"/>
  <c r="AE176" i="5"/>
  <c r="AE192" i="5" s="1"/>
  <c r="AF177" i="5"/>
  <c r="AF193" i="5" s="1"/>
  <c r="AF175" i="5"/>
  <c r="AF191" i="5" s="1"/>
  <c r="AF172" i="5"/>
  <c r="AF188" i="5" s="1"/>
  <c r="AF169" i="5"/>
  <c r="AF185" i="5" s="1"/>
  <c r="AF178" i="5"/>
  <c r="AF194" i="5" s="1"/>
  <c r="AF176" i="5"/>
  <c r="AF192" i="5" s="1"/>
  <c r="AF26" i="5"/>
  <c r="AF29" i="5" s="1"/>
  <c r="AF171" i="5"/>
  <c r="AF187" i="5" s="1"/>
  <c r="AF170" i="5"/>
  <c r="AF186" i="5" s="1"/>
  <c r="AF168" i="5"/>
  <c r="AF184" i="5" s="1"/>
  <c r="AF174" i="5"/>
  <c r="AF190" i="5" s="1"/>
  <c r="AF167" i="5"/>
  <c r="AF173" i="5"/>
  <c r="AF189" i="5" s="1"/>
  <c r="AE279" i="5"/>
  <c r="AG279" i="5" s="1"/>
  <c r="AD236" i="5"/>
  <c r="AD231" i="5"/>
  <c r="AG373" i="17"/>
  <c r="AG373" i="5"/>
  <c r="AG278" i="5"/>
  <c r="AG195" i="5"/>
  <c r="AG24" i="5" s="1"/>
  <c r="AG279" i="17"/>
  <c r="AD240" i="5"/>
  <c r="AD241" i="5"/>
  <c r="AE281" i="5"/>
  <c r="AG281" i="5" s="1"/>
  <c r="AI376" i="17"/>
  <c r="AD235" i="5"/>
  <c r="AF377" i="5"/>
  <c r="AF282" i="5"/>
  <c r="AB385" i="5"/>
  <c r="AB44" i="5" s="1"/>
  <c r="AI279" i="17"/>
  <c r="AH279" i="17"/>
  <c r="AB290" i="5"/>
  <c r="AB34" i="5" s="1"/>
  <c r="AG374" i="17"/>
  <c r="AI374" i="17" s="1"/>
  <c r="AD237" i="5"/>
  <c r="AF376" i="5"/>
  <c r="AF374" i="5"/>
  <c r="AH373" i="17"/>
  <c r="AI373" i="17"/>
  <c r="AB384" i="17"/>
  <c r="AG280" i="17"/>
  <c r="AG278" i="17"/>
  <c r="AI280" i="17"/>
  <c r="AG372" i="17"/>
  <c r="AI372" i="17" s="1"/>
  <c r="AH278" i="17"/>
  <c r="AA35" i="17"/>
  <c r="AA38" i="17" s="1"/>
  <c r="AA270" i="17"/>
  <c r="AA269" i="17"/>
  <c r="AA268" i="17"/>
  <c r="AA263" i="17"/>
  <c r="AA264" i="17"/>
  <c r="AA271" i="17"/>
  <c r="AA267" i="17"/>
  <c r="AA272" i="17"/>
  <c r="AA261" i="17"/>
  <c r="AA265" i="17"/>
  <c r="AA266" i="17"/>
  <c r="AA262" i="17"/>
  <c r="AH372" i="17"/>
  <c r="AH280" i="17"/>
  <c r="AG281" i="17"/>
  <c r="AE182" i="17"/>
  <c r="AE178" i="17"/>
  <c r="AG23" i="17"/>
  <c r="AH194" i="17"/>
  <c r="AF281" i="17"/>
  <c r="AH281" i="17" s="1"/>
  <c r="AG277" i="17"/>
  <c r="AI277" i="17" s="1"/>
  <c r="AH376" i="17"/>
  <c r="AI278" i="17"/>
  <c r="AH277" i="17"/>
  <c r="AB289" i="17"/>
  <c r="AA361" i="17"/>
  <c r="AA45" i="17"/>
  <c r="AA48" i="17" s="1"/>
  <c r="AA362" i="17"/>
  <c r="AA356" i="17"/>
  <c r="AA357" i="17"/>
  <c r="AA367" i="17"/>
  <c r="AA363" i="17"/>
  <c r="AA358" i="17"/>
  <c r="AA365" i="17"/>
  <c r="AA359" i="17"/>
  <c r="AA360" i="17"/>
  <c r="AA366" i="17"/>
  <c r="AA364" i="17"/>
  <c r="AF177" i="17"/>
  <c r="AF193" i="17" s="1"/>
  <c r="AF169" i="17"/>
  <c r="AF185" i="17" s="1"/>
  <c r="AF174" i="17"/>
  <c r="AF190" i="17" s="1"/>
  <c r="AF170" i="17"/>
  <c r="AF186" i="17" s="1"/>
  <c r="AF175" i="17"/>
  <c r="AF191" i="17" s="1"/>
  <c r="AF171" i="17"/>
  <c r="AF187" i="17" s="1"/>
  <c r="AF172" i="17"/>
  <c r="AF188" i="17" s="1"/>
  <c r="AF176" i="17"/>
  <c r="AF192" i="17" s="1"/>
  <c r="AF168" i="17"/>
  <c r="AF184" i="17" s="1"/>
  <c r="AF167" i="17"/>
  <c r="AF183" i="17" s="1"/>
  <c r="AF166" i="17"/>
  <c r="AF173" i="17"/>
  <c r="AF189" i="17" s="1"/>
  <c r="AF25" i="17"/>
  <c r="AF28" i="17" s="1"/>
  <c r="AE30" i="17"/>
  <c r="AE26" i="17"/>
  <c r="AE242" i="17" s="1"/>
  <c r="AD40" i="14"/>
  <c r="AE32" i="14"/>
  <c r="AE35" i="14" s="1"/>
  <c r="AE39" i="14" s="1"/>
  <c r="AD19" i="14"/>
  <c r="AE9" i="14"/>
  <c r="AE12" i="14" s="1"/>
  <c r="AE18" i="14" s="1"/>
  <c r="AD50" i="14"/>
  <c r="AE42" i="14"/>
  <c r="AE45" i="14" s="1"/>
  <c r="AE49" i="14" s="1"/>
  <c r="AF27" i="5" l="1"/>
  <c r="AF243" i="5" s="1"/>
  <c r="AF235" i="5" s="1"/>
  <c r="AF31" i="5"/>
  <c r="AB272" i="5"/>
  <c r="AB36" i="5"/>
  <c r="AB39" i="5" s="1"/>
  <c r="AB268" i="5"/>
  <c r="AB264" i="5"/>
  <c r="AB271" i="5"/>
  <c r="AB266" i="5"/>
  <c r="AB263" i="5"/>
  <c r="AB265" i="5"/>
  <c r="AB273" i="5"/>
  <c r="AB262" i="5"/>
  <c r="AB269" i="5"/>
  <c r="AB270" i="5"/>
  <c r="AB267" i="5"/>
  <c r="AG177" i="5"/>
  <c r="AG193" i="5" s="1"/>
  <c r="AG174" i="5"/>
  <c r="AG190" i="5" s="1"/>
  <c r="AG169" i="5"/>
  <c r="AG185" i="5" s="1"/>
  <c r="AG26" i="5"/>
  <c r="AG29" i="5" s="1"/>
  <c r="AG167" i="5"/>
  <c r="AG173" i="5"/>
  <c r="AG189" i="5" s="1"/>
  <c r="AG178" i="5"/>
  <c r="AG194" i="5" s="1"/>
  <c r="AG176" i="5"/>
  <c r="AG192" i="5" s="1"/>
  <c r="AG171" i="5"/>
  <c r="AG187" i="5" s="1"/>
  <c r="AG172" i="5"/>
  <c r="AG188" i="5" s="1"/>
  <c r="AG168" i="5"/>
  <c r="AG184" i="5" s="1"/>
  <c r="AG175" i="5"/>
  <c r="AG191" i="5" s="1"/>
  <c r="AG170" i="5"/>
  <c r="AG186" i="5" s="1"/>
  <c r="AB358" i="5"/>
  <c r="AB46" i="5"/>
  <c r="AB49" i="5" s="1"/>
  <c r="AB357" i="5"/>
  <c r="AB360" i="5"/>
  <c r="AB367" i="5"/>
  <c r="AB359" i="5"/>
  <c r="AB365" i="5"/>
  <c r="AB366" i="5"/>
  <c r="AB364" i="5"/>
  <c r="AB368" i="5"/>
  <c r="AB362" i="5"/>
  <c r="AB363" i="5"/>
  <c r="AB361" i="5"/>
  <c r="AE183" i="5"/>
  <c r="AE179" i="5"/>
  <c r="AC385" i="5"/>
  <c r="AC44" i="5" s="1"/>
  <c r="AD242" i="5"/>
  <c r="AF231" i="5"/>
  <c r="AF183" i="5"/>
  <c r="AF179" i="5"/>
  <c r="AC290" i="5"/>
  <c r="AC34" i="5" s="1"/>
  <c r="AE27" i="5"/>
  <c r="AE243" i="5" s="1"/>
  <c r="AE31" i="5"/>
  <c r="AC289" i="17"/>
  <c r="AB33" i="17"/>
  <c r="AG169" i="17"/>
  <c r="AG185" i="17" s="1"/>
  <c r="AG174" i="17"/>
  <c r="AG190" i="17" s="1"/>
  <c r="AG170" i="17"/>
  <c r="AG186" i="17" s="1"/>
  <c r="AG175" i="17"/>
  <c r="AG191" i="17" s="1"/>
  <c r="AG171" i="17"/>
  <c r="AG187" i="17" s="1"/>
  <c r="AG176" i="17"/>
  <c r="AG192" i="17" s="1"/>
  <c r="AG168" i="17"/>
  <c r="AG184" i="17" s="1"/>
  <c r="AG167" i="17"/>
  <c r="AG183" i="17" s="1"/>
  <c r="AG166" i="17"/>
  <c r="AG177" i="17"/>
  <c r="AG193" i="17" s="1"/>
  <c r="AG173" i="17"/>
  <c r="AG189" i="17" s="1"/>
  <c r="AG172" i="17"/>
  <c r="AG188" i="17" s="1"/>
  <c r="AG25" i="17"/>
  <c r="AG28" i="17" s="1"/>
  <c r="AA40" i="17"/>
  <c r="AA36" i="17"/>
  <c r="AA337" i="17" s="1"/>
  <c r="AC384" i="17"/>
  <c r="AB43" i="17"/>
  <c r="AI281" i="17"/>
  <c r="AE239" i="17"/>
  <c r="AE237" i="17"/>
  <c r="AE240" i="17"/>
  <c r="AE236" i="17"/>
  <c r="AE232" i="17"/>
  <c r="AE235" i="17"/>
  <c r="AE233" i="17"/>
  <c r="AE234" i="17"/>
  <c r="AE231" i="17"/>
  <c r="AE230" i="17"/>
  <c r="AE238" i="17"/>
  <c r="AA273" i="17"/>
  <c r="AF30" i="17"/>
  <c r="AF26" i="17"/>
  <c r="AF242" i="17" s="1"/>
  <c r="AH23" i="17"/>
  <c r="AI194" i="17"/>
  <c r="AI23" i="17" s="1"/>
  <c r="AF178" i="17"/>
  <c r="AF182" i="17"/>
  <c r="AA368" i="17"/>
  <c r="AA50" i="17"/>
  <c r="AA46" i="17"/>
  <c r="AA432" i="17" s="1"/>
  <c r="AE50" i="14"/>
  <c r="AF42" i="14"/>
  <c r="AF45" i="14" s="1"/>
  <c r="AF49" i="14" s="1"/>
  <c r="AE19" i="14"/>
  <c r="AF9" i="14"/>
  <c r="AF12" i="14" s="1"/>
  <c r="AF18" i="14" s="1"/>
  <c r="AF32" i="14"/>
  <c r="AF35" i="14" s="1"/>
  <c r="AF39" i="14" s="1"/>
  <c r="AE40" i="14"/>
  <c r="AF241" i="5" l="1"/>
  <c r="AF237" i="5"/>
  <c r="AC273" i="5"/>
  <c r="AC266" i="5"/>
  <c r="AC271" i="5"/>
  <c r="AC263" i="5"/>
  <c r="AC268" i="5"/>
  <c r="AC265" i="5"/>
  <c r="AC272" i="5"/>
  <c r="AC264" i="5"/>
  <c r="AC269" i="5"/>
  <c r="AC262" i="5"/>
  <c r="AC270" i="5"/>
  <c r="AC36" i="5"/>
  <c r="AC39" i="5" s="1"/>
  <c r="AC267" i="5"/>
  <c r="AB369" i="5"/>
  <c r="AE235" i="5"/>
  <c r="AE232" i="5"/>
  <c r="AE233" i="5"/>
  <c r="AE237" i="5"/>
  <c r="AE234" i="5"/>
  <c r="AE231" i="5"/>
  <c r="AE241" i="5"/>
  <c r="AE236" i="5"/>
  <c r="AE238" i="5"/>
  <c r="AE239" i="5"/>
  <c r="AE240" i="5"/>
  <c r="AB274" i="5"/>
  <c r="AD290" i="5"/>
  <c r="AD34" i="5" s="1"/>
  <c r="AB37" i="5"/>
  <c r="AB338" i="5" s="1"/>
  <c r="AB41" i="5"/>
  <c r="AD385" i="5"/>
  <c r="AG27" i="5"/>
  <c r="AG243" i="5" s="1"/>
  <c r="AG31" i="5"/>
  <c r="AB47" i="5"/>
  <c r="AB433" i="5" s="1"/>
  <c r="AB51" i="5"/>
  <c r="AC368" i="5"/>
  <c r="AC357" i="5"/>
  <c r="AC360" i="5"/>
  <c r="AC361" i="5"/>
  <c r="AC362" i="5"/>
  <c r="AC363" i="5"/>
  <c r="AC366" i="5"/>
  <c r="AC358" i="5"/>
  <c r="AC364" i="5"/>
  <c r="AC367" i="5"/>
  <c r="AC365" i="5"/>
  <c r="AC359" i="5"/>
  <c r="AC46" i="5"/>
  <c r="AC49" i="5" s="1"/>
  <c r="AE241" i="17"/>
  <c r="AF232" i="5"/>
  <c r="AF239" i="5"/>
  <c r="AF238" i="5"/>
  <c r="AF236" i="5"/>
  <c r="AF233" i="5"/>
  <c r="AF242" i="5" s="1"/>
  <c r="AF234" i="5"/>
  <c r="AF240" i="5"/>
  <c r="AG183" i="5"/>
  <c r="AG179" i="5"/>
  <c r="AE385" i="5"/>
  <c r="AE44" i="5" s="1"/>
  <c r="AB367" i="17"/>
  <c r="AB356" i="17"/>
  <c r="AB357" i="17"/>
  <c r="AB45" i="17"/>
  <c r="AB48" i="17" s="1"/>
  <c r="AB363" i="17"/>
  <c r="AB366" i="17"/>
  <c r="AB358" i="17"/>
  <c r="AB362" i="17"/>
  <c r="AB361" i="17"/>
  <c r="AB360" i="17"/>
  <c r="AB365" i="17"/>
  <c r="AB364" i="17"/>
  <c r="AB359" i="17"/>
  <c r="AF230" i="17"/>
  <c r="AF237" i="17"/>
  <c r="AF240" i="17"/>
  <c r="AF236" i="17"/>
  <c r="AF232" i="17"/>
  <c r="AF235" i="17"/>
  <c r="AF233" i="17"/>
  <c r="AF234" i="17"/>
  <c r="AF231" i="17"/>
  <c r="AF239" i="17"/>
  <c r="AF238" i="17"/>
  <c r="AG30" i="17"/>
  <c r="AG26" i="17"/>
  <c r="AG242" i="17" s="1"/>
  <c r="AH169" i="17"/>
  <c r="AH185" i="17" s="1"/>
  <c r="AH174" i="17"/>
  <c r="AH190" i="17" s="1"/>
  <c r="AH170" i="17"/>
  <c r="AH186" i="17" s="1"/>
  <c r="AH175" i="17"/>
  <c r="AH191" i="17" s="1"/>
  <c r="AH171" i="17"/>
  <c r="AH187" i="17" s="1"/>
  <c r="AH166" i="17"/>
  <c r="AH176" i="17"/>
  <c r="AH192" i="17" s="1"/>
  <c r="AH168" i="17"/>
  <c r="AH184" i="17" s="1"/>
  <c r="AH167" i="17"/>
  <c r="AH183" i="17" s="1"/>
  <c r="AH177" i="17"/>
  <c r="AH193" i="17" s="1"/>
  <c r="AH173" i="17"/>
  <c r="AH189" i="17" s="1"/>
  <c r="AH172" i="17"/>
  <c r="AH188" i="17" s="1"/>
  <c r="AH25" i="17"/>
  <c r="AH28" i="17" s="1"/>
  <c r="AI173" i="17"/>
  <c r="AI189" i="17" s="1"/>
  <c r="AI174" i="17"/>
  <c r="AI190" i="17" s="1"/>
  <c r="AI170" i="17"/>
  <c r="AI186" i="17" s="1"/>
  <c r="AI175" i="17"/>
  <c r="AI191" i="17" s="1"/>
  <c r="AI171" i="17"/>
  <c r="AI187" i="17" s="1"/>
  <c r="AI166" i="17"/>
  <c r="AI176" i="17"/>
  <c r="AI192" i="17" s="1"/>
  <c r="AI168" i="17"/>
  <c r="AI184" i="17" s="1"/>
  <c r="AI167" i="17"/>
  <c r="AI183" i="17" s="1"/>
  <c r="AI177" i="17"/>
  <c r="AI193" i="17" s="1"/>
  <c r="AI169" i="17"/>
  <c r="AI185" i="17" s="1"/>
  <c r="AI172" i="17"/>
  <c r="AI188" i="17" s="1"/>
  <c r="AI25" i="17"/>
  <c r="AI28" i="17" s="1"/>
  <c r="AC43" i="17"/>
  <c r="AD384" i="17"/>
  <c r="AB35" i="17"/>
  <c r="AB38" i="17" s="1"/>
  <c r="AB264" i="17"/>
  <c r="AB269" i="17"/>
  <c r="AB265" i="17"/>
  <c r="AB271" i="17"/>
  <c r="AB270" i="17"/>
  <c r="AB267" i="17"/>
  <c r="AB272" i="17"/>
  <c r="AB261" i="17"/>
  <c r="AB268" i="17"/>
  <c r="AB263" i="17"/>
  <c r="AB262" i="17"/>
  <c r="AB266" i="17"/>
  <c r="AC33" i="17"/>
  <c r="AD289" i="17"/>
  <c r="AA325" i="17"/>
  <c r="AA334" i="17"/>
  <c r="AA332" i="17"/>
  <c r="AA333" i="17"/>
  <c r="AA330" i="17"/>
  <c r="AA331" i="17"/>
  <c r="AA326" i="17"/>
  <c r="AA327" i="17"/>
  <c r="AA329" i="17"/>
  <c r="AA335" i="17"/>
  <c r="AA328" i="17"/>
  <c r="AG182" i="17"/>
  <c r="AG178" i="17"/>
  <c r="AA427" i="17"/>
  <c r="AA425" i="17"/>
  <c r="AA423" i="17"/>
  <c r="AA421" i="17"/>
  <c r="AA430" i="17"/>
  <c r="AA426" i="17"/>
  <c r="AA422" i="17"/>
  <c r="AA428" i="17"/>
  <c r="AA420" i="17"/>
  <c r="AA436" i="17" s="1"/>
  <c r="AA424" i="17"/>
  <c r="AA429" i="17"/>
  <c r="AG32" i="14"/>
  <c r="AG35" i="14" s="1"/>
  <c r="AG39" i="14" s="1"/>
  <c r="AF40" i="14"/>
  <c r="AG9" i="14"/>
  <c r="AG12" i="14" s="1"/>
  <c r="AG18" i="14" s="1"/>
  <c r="AF19" i="14"/>
  <c r="AF50" i="14"/>
  <c r="AG42" i="14"/>
  <c r="AG45" i="14" s="1"/>
  <c r="AG49" i="14" s="1"/>
  <c r="AG233" i="5" l="1"/>
  <c r="AG235" i="5"/>
  <c r="AG237" i="5"/>
  <c r="AG232" i="5"/>
  <c r="AE46" i="5"/>
  <c r="AE49" i="5" s="1"/>
  <c r="AE51" i="5" s="1"/>
  <c r="AE364" i="5"/>
  <c r="AE366" i="5"/>
  <c r="AE357" i="5"/>
  <c r="AE369" i="5" s="1"/>
  <c r="AE363" i="5"/>
  <c r="AE359" i="5"/>
  <c r="AE368" i="5"/>
  <c r="AE360" i="5"/>
  <c r="AE358" i="5"/>
  <c r="AE362" i="5"/>
  <c r="AE367" i="5"/>
  <c r="AE365" i="5"/>
  <c r="AE361" i="5"/>
  <c r="AB332" i="5"/>
  <c r="AB333" i="5"/>
  <c r="AB330" i="5"/>
  <c r="AB326" i="5"/>
  <c r="AB334" i="5"/>
  <c r="AB328" i="5"/>
  <c r="AB327" i="5"/>
  <c r="AB329" i="5"/>
  <c r="AB331" i="5"/>
  <c r="AB335" i="5"/>
  <c r="AB336" i="5"/>
  <c r="AC369" i="5"/>
  <c r="AC51" i="5"/>
  <c r="AC47" i="5"/>
  <c r="AC433" i="5" s="1"/>
  <c r="AD268" i="5"/>
  <c r="AD270" i="5"/>
  <c r="AD273" i="5"/>
  <c r="AD263" i="5"/>
  <c r="AD267" i="5"/>
  <c r="AD266" i="5"/>
  <c r="AD36" i="5"/>
  <c r="AD39" i="5" s="1"/>
  <c r="AD269" i="5"/>
  <c r="AD264" i="5"/>
  <c r="AD262" i="5"/>
  <c r="AD272" i="5"/>
  <c r="AD271" i="5"/>
  <c r="AD265" i="5"/>
  <c r="AF241" i="17"/>
  <c r="AD44" i="5"/>
  <c r="AF385" i="5"/>
  <c r="AF44" i="5" s="1"/>
  <c r="AF367" i="5" s="1"/>
  <c r="AG240" i="5"/>
  <c r="AG239" i="5"/>
  <c r="AB421" i="5"/>
  <c r="AB432" i="5" s="1"/>
  <c r="AB422" i="5"/>
  <c r="AB429" i="5"/>
  <c r="AB427" i="5"/>
  <c r="AB423" i="5"/>
  <c r="AB426" i="5"/>
  <c r="AB430" i="5"/>
  <c r="AB431" i="5"/>
  <c r="AB428" i="5"/>
  <c r="AB425" i="5"/>
  <c r="AB424" i="5"/>
  <c r="AG238" i="5"/>
  <c r="AG236" i="5"/>
  <c r="AC37" i="5"/>
  <c r="AC338" i="5" s="1"/>
  <c r="AC41" i="5"/>
  <c r="AC274" i="5"/>
  <c r="AG241" i="5"/>
  <c r="AE242" i="5"/>
  <c r="AA336" i="17"/>
  <c r="AG231" i="5"/>
  <c r="AE290" i="5"/>
  <c r="AB273" i="17"/>
  <c r="AA437" i="17"/>
  <c r="AA438" i="17" s="1"/>
  <c r="AA439" i="17" s="1"/>
  <c r="AA440" i="17" s="1"/>
  <c r="AA441" i="17" s="1"/>
  <c r="AA442" i="17" s="1"/>
  <c r="AA443" i="17" s="1"/>
  <c r="AA444" i="17" s="1"/>
  <c r="AA445" i="17" s="1"/>
  <c r="AA446" i="17" s="1"/>
  <c r="AG234" i="5"/>
  <c r="AI26" i="17"/>
  <c r="AI242" i="17" s="1"/>
  <c r="AI30" i="17"/>
  <c r="AC365" i="17"/>
  <c r="AC360" i="17"/>
  <c r="AC356" i="17"/>
  <c r="AC366" i="17"/>
  <c r="AC45" i="17"/>
  <c r="AC48" i="17" s="1"/>
  <c r="AC361" i="17"/>
  <c r="AC359" i="17"/>
  <c r="AC367" i="17"/>
  <c r="AC364" i="17"/>
  <c r="AC363" i="17"/>
  <c r="AC358" i="17"/>
  <c r="AC362" i="17"/>
  <c r="AC357" i="17"/>
  <c r="AD43" i="17"/>
  <c r="AE384" i="17"/>
  <c r="AG237" i="17"/>
  <c r="AG235" i="17"/>
  <c r="AG240" i="17"/>
  <c r="AG232" i="17"/>
  <c r="AG239" i="17"/>
  <c r="AG233" i="17"/>
  <c r="AG234" i="17"/>
  <c r="AG236" i="17"/>
  <c r="AG231" i="17"/>
  <c r="AG238" i="17"/>
  <c r="AG230" i="17"/>
  <c r="AG241" i="17" s="1"/>
  <c r="AI178" i="17"/>
  <c r="AI182" i="17"/>
  <c r="AB50" i="17"/>
  <c r="AB46" i="17"/>
  <c r="AB432" i="17" s="1"/>
  <c r="AH30" i="17"/>
  <c r="AH26" i="17"/>
  <c r="AH242" i="17" s="1"/>
  <c r="AH178" i="17"/>
  <c r="AH182" i="17"/>
  <c r="AA431" i="17"/>
  <c r="AB368" i="17"/>
  <c r="AB40" i="17"/>
  <c r="AB36" i="17"/>
  <c r="AB337" i="17" s="1"/>
  <c r="AD33" i="17"/>
  <c r="AE289" i="17"/>
  <c r="AC35" i="17"/>
  <c r="AC38" i="17" s="1"/>
  <c r="AC262" i="17"/>
  <c r="AC269" i="17"/>
  <c r="AC266" i="17"/>
  <c r="AC272" i="17"/>
  <c r="AC268" i="17"/>
  <c r="AC261" i="17"/>
  <c r="AC271" i="17"/>
  <c r="AC267" i="17"/>
  <c r="AC264" i="17"/>
  <c r="AC270" i="17"/>
  <c r="AC265" i="17"/>
  <c r="AC263" i="17"/>
  <c r="AH42" i="14"/>
  <c r="AH45" i="14" s="1"/>
  <c r="AH49" i="14" s="1"/>
  <c r="AG50" i="14"/>
  <c r="AG19" i="14"/>
  <c r="AH9" i="14"/>
  <c r="AH12" i="14" s="1"/>
  <c r="AH18" i="14" s="1"/>
  <c r="AH32" i="14"/>
  <c r="AH35" i="14" s="1"/>
  <c r="AH39" i="14" s="1"/>
  <c r="AG40" i="14"/>
  <c r="AA447" i="17" l="1"/>
  <c r="AE47" i="5"/>
  <c r="AE433" i="5" s="1"/>
  <c r="AE423" i="5" s="1"/>
  <c r="AD367" i="5"/>
  <c r="AD363" i="5"/>
  <c r="AD368" i="5"/>
  <c r="AD360" i="5"/>
  <c r="AD366" i="5"/>
  <c r="AD358" i="5"/>
  <c r="AD365" i="5"/>
  <c r="AD361" i="5"/>
  <c r="AD362" i="5"/>
  <c r="AD359" i="5"/>
  <c r="AD364" i="5"/>
  <c r="AD46" i="5"/>
  <c r="AD49" i="5" s="1"/>
  <c r="AD357" i="5"/>
  <c r="AD369" i="5" s="1"/>
  <c r="AF368" i="5"/>
  <c r="AF357" i="5"/>
  <c r="AF369" i="5" s="1"/>
  <c r="AG385" i="5"/>
  <c r="AG44" i="5" s="1"/>
  <c r="AF359" i="5"/>
  <c r="AD37" i="5"/>
  <c r="AD338" i="5" s="1"/>
  <c r="AD326" i="5" s="1"/>
  <c r="AD41" i="5"/>
  <c r="AB337" i="5"/>
  <c r="AC422" i="5"/>
  <c r="AC429" i="5"/>
  <c r="AC424" i="5"/>
  <c r="AE424" i="5" s="1"/>
  <c r="AC431" i="5"/>
  <c r="AE431" i="5" s="1"/>
  <c r="AC426" i="5"/>
  <c r="AE426" i="5" s="1"/>
  <c r="AC427" i="5"/>
  <c r="AC421" i="5"/>
  <c r="AC430" i="5"/>
  <c r="AC428" i="5"/>
  <c r="AC423" i="5"/>
  <c r="AC425" i="5"/>
  <c r="AF362" i="5"/>
  <c r="AC330" i="5"/>
  <c r="AC335" i="5"/>
  <c r="AC332" i="5"/>
  <c r="AC327" i="5"/>
  <c r="AC326" i="5"/>
  <c r="AC328" i="5"/>
  <c r="AC333" i="5"/>
  <c r="AC336" i="5"/>
  <c r="AC329" i="5"/>
  <c r="AC331" i="5"/>
  <c r="AC334" i="5"/>
  <c r="AD274" i="5"/>
  <c r="AF46" i="5"/>
  <c r="AF49" i="5" s="1"/>
  <c r="AF51" i="5" s="1"/>
  <c r="AE34" i="5"/>
  <c r="AF290" i="5"/>
  <c r="AB437" i="5"/>
  <c r="AB438" i="5" s="1"/>
  <c r="AB439" i="5" s="1"/>
  <c r="AB440" i="5" s="1"/>
  <c r="AB441" i="5" s="1"/>
  <c r="AB442" i="5" s="1"/>
  <c r="AB443" i="5" s="1"/>
  <c r="AB444" i="5" s="1"/>
  <c r="AB445" i="5" s="1"/>
  <c r="AB446" i="5" s="1"/>
  <c r="AB447" i="5" s="1"/>
  <c r="AB448" i="5" s="1"/>
  <c r="AF366" i="5"/>
  <c r="AF360" i="5"/>
  <c r="AF361" i="5"/>
  <c r="AG242" i="5"/>
  <c r="AF358" i="5"/>
  <c r="AF363" i="5"/>
  <c r="AF365" i="5"/>
  <c r="AF364" i="5"/>
  <c r="AB332" i="17"/>
  <c r="AB326" i="17"/>
  <c r="AB333" i="17"/>
  <c r="AB329" i="17"/>
  <c r="AB325" i="17"/>
  <c r="AB330" i="17"/>
  <c r="AB334" i="17"/>
  <c r="AB331" i="17"/>
  <c r="AB327" i="17"/>
  <c r="AB328" i="17"/>
  <c r="AB335" i="17"/>
  <c r="AF384" i="17"/>
  <c r="AE43" i="17"/>
  <c r="AD359" i="17"/>
  <c r="AD365" i="17"/>
  <c r="AD360" i="17"/>
  <c r="AD366" i="17"/>
  <c r="AD361" i="17"/>
  <c r="AD367" i="17"/>
  <c r="AD356" i="17"/>
  <c r="AD368" i="17" s="1"/>
  <c r="AD358" i="17"/>
  <c r="AD357" i="17"/>
  <c r="AD363" i="17"/>
  <c r="AD364" i="17"/>
  <c r="AD362" i="17"/>
  <c r="AD45" i="17"/>
  <c r="AD48" i="17" s="1"/>
  <c r="AB427" i="17"/>
  <c r="AB425" i="17"/>
  <c r="AB423" i="17"/>
  <c r="AB421" i="17"/>
  <c r="AB430" i="17"/>
  <c r="AB428" i="17"/>
  <c r="AB426" i="17"/>
  <c r="AB422" i="17"/>
  <c r="AB420" i="17"/>
  <c r="AB436" i="17" s="1"/>
  <c r="AB424" i="17"/>
  <c r="AB429" i="17"/>
  <c r="AC368" i="17"/>
  <c r="AC273" i="17"/>
  <c r="AC50" i="17"/>
  <c r="AC46" i="17"/>
  <c r="AC432" i="17" s="1"/>
  <c r="AC40" i="17"/>
  <c r="AC36" i="17"/>
  <c r="AC337" i="17" s="1"/>
  <c r="AH239" i="17"/>
  <c r="AH235" i="17"/>
  <c r="AH236" i="17"/>
  <c r="AH232" i="17"/>
  <c r="AH231" i="17"/>
  <c r="AH233" i="17"/>
  <c r="AH240" i="17"/>
  <c r="AH234" i="17"/>
  <c r="AH237" i="17"/>
  <c r="AH230" i="17"/>
  <c r="AH238" i="17"/>
  <c r="AF289" i="17"/>
  <c r="AE33" i="17"/>
  <c r="AD263" i="17"/>
  <c r="AD264" i="17"/>
  <c r="AD265" i="17"/>
  <c r="AD271" i="17"/>
  <c r="AD266" i="17"/>
  <c r="AD262" i="17"/>
  <c r="AD269" i="17"/>
  <c r="AD272" i="17"/>
  <c r="AD268" i="17"/>
  <c r="AD261" i="17"/>
  <c r="AD273" i="17" s="1"/>
  <c r="AD270" i="17"/>
  <c r="AD267" i="17"/>
  <c r="AD35" i="17"/>
  <c r="AD38" i="17" s="1"/>
  <c r="AI235" i="17"/>
  <c r="AI233" i="17"/>
  <c r="AI236" i="17"/>
  <c r="AI239" i="17"/>
  <c r="AI232" i="17"/>
  <c r="AI240" i="17"/>
  <c r="AI234" i="17"/>
  <c r="AI237" i="17"/>
  <c r="AI231" i="17"/>
  <c r="AI230" i="17"/>
  <c r="AI241" i="17" s="1"/>
  <c r="AI238" i="17"/>
  <c r="AH40" i="14"/>
  <c r="AI32" i="14"/>
  <c r="AI35" i="14" s="1"/>
  <c r="AI39" i="14" s="1"/>
  <c r="AH19" i="14"/>
  <c r="AI9" i="14"/>
  <c r="AI12" i="14" s="1"/>
  <c r="AI18" i="14" s="1"/>
  <c r="C19" i="5" s="1"/>
  <c r="AI42" i="14"/>
  <c r="AI45" i="14" s="1"/>
  <c r="AI49" i="14" s="1"/>
  <c r="AH50" i="14"/>
  <c r="AE422" i="5" l="1"/>
  <c r="AD327" i="5"/>
  <c r="AE425" i="5"/>
  <c r="AE429" i="5"/>
  <c r="AF47" i="5"/>
  <c r="AF433" i="5" s="1"/>
  <c r="AE428" i="5"/>
  <c r="AE430" i="5"/>
  <c r="AE427" i="5"/>
  <c r="AD335" i="5"/>
  <c r="AB437" i="17"/>
  <c r="AB438" i="17" s="1"/>
  <c r="AB439" i="17" s="1"/>
  <c r="AB440" i="17" s="1"/>
  <c r="AB441" i="17" s="1"/>
  <c r="AB442" i="17" s="1"/>
  <c r="AB443" i="17" s="1"/>
  <c r="AB444" i="17" s="1"/>
  <c r="AB445" i="17" s="1"/>
  <c r="AB446" i="17" s="1"/>
  <c r="AD328" i="5"/>
  <c r="AD336" i="5"/>
  <c r="AD329" i="5"/>
  <c r="AD333" i="5"/>
  <c r="AD330" i="5"/>
  <c r="AD334" i="5"/>
  <c r="AD332" i="5"/>
  <c r="AD331" i="5"/>
  <c r="AG359" i="5"/>
  <c r="AG362" i="5"/>
  <c r="AG368" i="5"/>
  <c r="AG367" i="5"/>
  <c r="AG364" i="5"/>
  <c r="AG358" i="5"/>
  <c r="AG366" i="5"/>
  <c r="AG357" i="5"/>
  <c r="AG369" i="5" s="1"/>
  <c r="AG365" i="5"/>
  <c r="AG361" i="5"/>
  <c r="AG363" i="5"/>
  <c r="AG46" i="5"/>
  <c r="AG49" i="5" s="1"/>
  <c r="AG360" i="5"/>
  <c r="AD51" i="5"/>
  <c r="AD47" i="5"/>
  <c r="AD433" i="5" s="1"/>
  <c r="AE269" i="5"/>
  <c r="AE273" i="5"/>
  <c r="AE266" i="5"/>
  <c r="AE272" i="5"/>
  <c r="AE262" i="5"/>
  <c r="AE274" i="5" s="1"/>
  <c r="AE263" i="5"/>
  <c r="AE267" i="5"/>
  <c r="AE264" i="5"/>
  <c r="AE268" i="5"/>
  <c r="AE270" i="5"/>
  <c r="AE265" i="5"/>
  <c r="AE271" i="5"/>
  <c r="AE36" i="5"/>
  <c r="AE39" i="5" s="1"/>
  <c r="AD337" i="5"/>
  <c r="AF34" i="5"/>
  <c r="AG290" i="5"/>
  <c r="AG34" i="5" s="1"/>
  <c r="AH241" i="17"/>
  <c r="AB336" i="17"/>
  <c r="AB431" i="17"/>
  <c r="AC432" i="5"/>
  <c r="D10" i="5"/>
  <c r="D13" i="5" s="1"/>
  <c r="C20" i="5"/>
  <c r="AC437" i="5"/>
  <c r="AC438" i="5" s="1"/>
  <c r="AC439" i="5" s="1"/>
  <c r="AC440" i="5" s="1"/>
  <c r="AC441" i="5" s="1"/>
  <c r="AC442" i="5" s="1"/>
  <c r="AC443" i="5" s="1"/>
  <c r="AC444" i="5" s="1"/>
  <c r="AC445" i="5" s="1"/>
  <c r="AC446" i="5" s="1"/>
  <c r="AC447" i="5" s="1"/>
  <c r="AE421" i="5"/>
  <c r="AE432" i="5" s="1"/>
  <c r="AC337" i="5"/>
  <c r="AC425" i="17"/>
  <c r="AC423" i="17"/>
  <c r="AC421" i="17"/>
  <c r="AC430" i="17"/>
  <c r="AC428" i="17"/>
  <c r="AC422" i="17"/>
  <c r="AC427" i="17"/>
  <c r="AC424" i="17"/>
  <c r="AC420" i="17"/>
  <c r="AC431" i="17" s="1"/>
  <c r="AC429" i="17"/>
  <c r="AC426" i="17"/>
  <c r="AD40" i="17"/>
  <c r="AD36" i="17"/>
  <c r="AD337" i="17" s="1"/>
  <c r="AG289" i="17"/>
  <c r="AF33" i="17"/>
  <c r="AG384" i="17"/>
  <c r="AF43" i="17"/>
  <c r="AD50" i="17"/>
  <c r="AD46" i="17"/>
  <c r="AD432" i="17" s="1"/>
  <c r="AE365" i="17"/>
  <c r="AE360" i="17"/>
  <c r="AE366" i="17"/>
  <c r="AE361" i="17"/>
  <c r="AE367" i="17"/>
  <c r="AE356" i="17"/>
  <c r="AE368" i="17" s="1"/>
  <c r="AE358" i="17"/>
  <c r="AE357" i="17"/>
  <c r="AE363" i="17"/>
  <c r="AE359" i="17"/>
  <c r="AE364" i="17"/>
  <c r="AE362" i="17"/>
  <c r="AE45" i="17"/>
  <c r="AE48" i="17" s="1"/>
  <c r="AE269" i="17"/>
  <c r="AE264" i="17"/>
  <c r="AE270" i="17"/>
  <c r="AE271" i="17"/>
  <c r="AE262" i="17"/>
  <c r="AE265" i="17"/>
  <c r="AE263" i="17"/>
  <c r="AE267" i="17"/>
  <c r="AE272" i="17"/>
  <c r="AE266" i="17"/>
  <c r="AE261" i="17"/>
  <c r="AE273" i="17" s="1"/>
  <c r="AE268" i="17"/>
  <c r="AE35" i="17"/>
  <c r="AE38" i="17" s="1"/>
  <c r="AC334" i="17"/>
  <c r="AC332" i="17"/>
  <c r="AC330" i="17"/>
  <c r="AC333" i="17"/>
  <c r="AC329" i="17"/>
  <c r="AC328" i="17"/>
  <c r="AC325" i="17"/>
  <c r="AC331" i="17"/>
  <c r="AC326" i="17"/>
  <c r="AC335" i="17"/>
  <c r="AC327" i="17"/>
  <c r="AJ42" i="14"/>
  <c r="AJ45" i="14" s="1"/>
  <c r="AJ49" i="14" s="1"/>
  <c r="AI50" i="14"/>
  <c r="AJ9" i="14"/>
  <c r="AJ12" i="14" s="1"/>
  <c r="AJ18" i="14" s="1"/>
  <c r="D19" i="5" s="1"/>
  <c r="AI19" i="14"/>
  <c r="AI40" i="14"/>
  <c r="AJ32" i="14"/>
  <c r="AJ35" i="14" s="1"/>
  <c r="AJ39" i="14" s="1"/>
  <c r="AB447" i="17" l="1"/>
  <c r="AC436" i="17" s="1"/>
  <c r="AC437" i="17" s="1"/>
  <c r="AC438" i="17" s="1"/>
  <c r="AC439" i="17" s="1"/>
  <c r="AC440" i="17" s="1"/>
  <c r="AC441" i="17" s="1"/>
  <c r="AC442" i="17" s="1"/>
  <c r="AC443" i="17" s="1"/>
  <c r="AC444" i="17" s="1"/>
  <c r="AC445" i="17" s="1"/>
  <c r="AC446" i="17" s="1"/>
  <c r="AC447" i="17" s="1"/>
  <c r="AC448" i="5"/>
  <c r="AE37" i="5"/>
  <c r="AE338" i="5" s="1"/>
  <c r="AE41" i="5"/>
  <c r="AC336" i="17"/>
  <c r="AG51" i="5"/>
  <c r="AG47" i="5"/>
  <c r="AG433" i="5" s="1"/>
  <c r="AF269" i="5"/>
  <c r="AF268" i="5"/>
  <c r="AF267" i="5"/>
  <c r="AF273" i="5"/>
  <c r="AF271" i="5"/>
  <c r="AF270" i="5"/>
  <c r="AF265" i="5"/>
  <c r="AF264" i="5"/>
  <c r="AF262" i="5"/>
  <c r="AF274" i="5" s="1"/>
  <c r="AF272" i="5"/>
  <c r="AF263" i="5"/>
  <c r="AF266" i="5"/>
  <c r="AF36" i="5"/>
  <c r="AF39" i="5" s="1"/>
  <c r="AD423" i="5"/>
  <c r="AD424" i="5"/>
  <c r="AD430" i="5"/>
  <c r="AD422" i="5"/>
  <c r="AD429" i="5"/>
  <c r="AD431" i="5"/>
  <c r="AD425" i="5"/>
  <c r="AD428" i="5"/>
  <c r="AD421" i="5"/>
  <c r="AD426" i="5"/>
  <c r="AD427" i="5"/>
  <c r="E10" i="5"/>
  <c r="E13" i="5" s="1"/>
  <c r="D20" i="5"/>
  <c r="AG270" i="5"/>
  <c r="AG262" i="5"/>
  <c r="AG274" i="5" s="1"/>
  <c r="AG264" i="5"/>
  <c r="AG266" i="5"/>
  <c r="AG269" i="5"/>
  <c r="AG36" i="5"/>
  <c r="AG39" i="5" s="1"/>
  <c r="AG263" i="5"/>
  <c r="AG271" i="5"/>
  <c r="AG268" i="5"/>
  <c r="AG273" i="5"/>
  <c r="AG272" i="5"/>
  <c r="AG267" i="5"/>
  <c r="AG265" i="5"/>
  <c r="AH384" i="17"/>
  <c r="AG43" i="17"/>
  <c r="AD425" i="17"/>
  <c r="AD423" i="17"/>
  <c r="AD421" i="17"/>
  <c r="AD430" i="17"/>
  <c r="AD428" i="17"/>
  <c r="AD426" i="17"/>
  <c r="AD422" i="17"/>
  <c r="AD427" i="17"/>
  <c r="AD424" i="17"/>
  <c r="AD420" i="17"/>
  <c r="AD429" i="17"/>
  <c r="AF365" i="17"/>
  <c r="AF366" i="17"/>
  <c r="AF361" i="17"/>
  <c r="AF367" i="17"/>
  <c r="AF356" i="17"/>
  <c r="AF368" i="17" s="1"/>
  <c r="AF362" i="17"/>
  <c r="AF358" i="17"/>
  <c r="AF363" i="17"/>
  <c r="AF359" i="17"/>
  <c r="AF364" i="17"/>
  <c r="AF360" i="17"/>
  <c r="AF357" i="17"/>
  <c r="AF45" i="17"/>
  <c r="AF48" i="17" s="1"/>
  <c r="AE50" i="17"/>
  <c r="AE46" i="17"/>
  <c r="AE432" i="17" s="1"/>
  <c r="AF269" i="17"/>
  <c r="AF270" i="17"/>
  <c r="AF271" i="17"/>
  <c r="AF266" i="17"/>
  <c r="AF262" i="17"/>
  <c r="AF265" i="17"/>
  <c r="AF264" i="17"/>
  <c r="AF267" i="17"/>
  <c r="AF272" i="17"/>
  <c r="AF268" i="17"/>
  <c r="AF261" i="17"/>
  <c r="AF273" i="17" s="1"/>
  <c r="AF263" i="17"/>
  <c r="AF35" i="17"/>
  <c r="AF38" i="17" s="1"/>
  <c r="AD330" i="17"/>
  <c r="AD333" i="17"/>
  <c r="AD329" i="17"/>
  <c r="AD325" i="17"/>
  <c r="AD328" i="17"/>
  <c r="AD332" i="17"/>
  <c r="AD334" i="17"/>
  <c r="AD331" i="17"/>
  <c r="AD326" i="17"/>
  <c r="AD335" i="17"/>
  <c r="AD327" i="17"/>
  <c r="AH289" i="17"/>
  <c r="AG33" i="17"/>
  <c r="AE40" i="17"/>
  <c r="AE36" i="17"/>
  <c r="AE337" i="17" s="1"/>
  <c r="AJ19" i="14"/>
  <c r="AK9" i="14"/>
  <c r="AK12" i="14" s="1"/>
  <c r="AK18" i="14" s="1"/>
  <c r="E19" i="5" s="1"/>
  <c r="AJ40" i="14"/>
  <c r="AK32" i="14"/>
  <c r="AK35" i="14" s="1"/>
  <c r="AK39" i="14" s="1"/>
  <c r="AJ50" i="14"/>
  <c r="AK42" i="14"/>
  <c r="AK45" i="14" s="1"/>
  <c r="AK49" i="14" s="1"/>
  <c r="AD437" i="5" l="1"/>
  <c r="AD438" i="5" s="1"/>
  <c r="AD436" i="17"/>
  <c r="AD437" i="17" s="1"/>
  <c r="AD438" i="17" s="1"/>
  <c r="AD439" i="17" s="1"/>
  <c r="AG423" i="5"/>
  <c r="AF423" i="5"/>
  <c r="AD431" i="17"/>
  <c r="AF424" i="5"/>
  <c r="AG424" i="5"/>
  <c r="AD440" i="17"/>
  <c r="AD441" i="17" s="1"/>
  <c r="AD442" i="17" s="1"/>
  <c r="AD443" i="17" s="1"/>
  <c r="AD444" i="17" s="1"/>
  <c r="AD445" i="17" s="1"/>
  <c r="AD446" i="17" s="1"/>
  <c r="F10" i="5"/>
  <c r="F13" i="5" s="1"/>
  <c r="E20" i="5"/>
  <c r="AF426" i="5"/>
  <c r="AG426" i="5"/>
  <c r="AG428" i="5"/>
  <c r="AF428" i="5"/>
  <c r="AG427" i="5"/>
  <c r="AF427" i="5"/>
  <c r="AG425" i="5"/>
  <c r="AF425" i="5"/>
  <c r="AD439" i="5"/>
  <c r="AD440" i="5" s="1"/>
  <c r="AD441" i="5" s="1"/>
  <c r="AD442" i="5" s="1"/>
  <c r="AD443" i="5" s="1"/>
  <c r="AD444" i="5" s="1"/>
  <c r="AD445" i="5" s="1"/>
  <c r="AD446" i="5" s="1"/>
  <c r="AD447" i="5" s="1"/>
  <c r="AG41" i="5"/>
  <c r="AG37" i="5"/>
  <c r="AG338" i="5" s="1"/>
  <c r="AD336" i="17"/>
  <c r="AG431" i="5"/>
  <c r="AF431" i="5"/>
  <c r="AF429" i="5"/>
  <c r="AG429" i="5"/>
  <c r="AF41" i="5"/>
  <c r="AF37" i="5"/>
  <c r="AF338" i="5" s="1"/>
  <c r="AD432" i="5"/>
  <c r="AG421" i="5"/>
  <c r="AF421" i="5"/>
  <c r="AG422" i="5"/>
  <c r="AF422" i="5"/>
  <c r="AG430" i="5"/>
  <c r="AF430" i="5"/>
  <c r="AE333" i="5"/>
  <c r="AE329" i="5"/>
  <c r="AE328" i="5"/>
  <c r="AE326" i="5"/>
  <c r="AE337" i="5" s="1"/>
  <c r="AE331" i="5"/>
  <c r="AE335" i="5"/>
  <c r="AE334" i="5"/>
  <c r="AE330" i="5"/>
  <c r="AE327" i="5"/>
  <c r="AE332" i="5"/>
  <c r="AE336" i="5"/>
  <c r="AG264" i="17"/>
  <c r="AG270" i="17"/>
  <c r="AG265" i="17"/>
  <c r="AG266" i="17"/>
  <c r="AG269" i="17"/>
  <c r="AG272" i="17"/>
  <c r="AG268" i="17"/>
  <c r="AG261" i="17"/>
  <c r="AG273" i="17" s="1"/>
  <c r="AG267" i="17"/>
  <c r="AG271" i="17"/>
  <c r="AG262" i="17"/>
  <c r="AG263" i="17"/>
  <c r="AG35" i="17"/>
  <c r="AG38" i="17" s="1"/>
  <c r="AE423" i="17"/>
  <c r="AE421" i="17"/>
  <c r="AE430" i="17"/>
  <c r="AE428" i="17"/>
  <c r="AE426" i="17"/>
  <c r="AE422" i="17"/>
  <c r="AE427" i="17"/>
  <c r="AE424" i="17"/>
  <c r="AE425" i="17"/>
  <c r="AE429" i="17"/>
  <c r="AE420" i="17"/>
  <c r="AF40" i="17"/>
  <c r="AF36" i="17"/>
  <c r="AF337" i="17" s="1"/>
  <c r="AI289" i="17"/>
  <c r="AI33" i="17" s="1"/>
  <c r="AH33" i="17"/>
  <c r="AG360" i="17"/>
  <c r="AG366" i="17"/>
  <c r="AG361" i="17"/>
  <c r="AG367" i="17"/>
  <c r="AG356" i="17"/>
  <c r="AG368" i="17" s="1"/>
  <c r="AG362" i="17"/>
  <c r="AG358" i="17"/>
  <c r="AG359" i="17"/>
  <c r="AG364" i="17"/>
  <c r="AG365" i="17"/>
  <c r="AG357" i="17"/>
  <c r="AG363" i="17"/>
  <c r="AG45" i="17"/>
  <c r="AG48" i="17" s="1"/>
  <c r="AE332" i="17"/>
  <c r="AE330" i="17"/>
  <c r="AE328" i="17"/>
  <c r="AE333" i="17"/>
  <c r="AE329" i="17"/>
  <c r="AE325" i="17"/>
  <c r="AE334" i="17"/>
  <c r="AE331" i="17"/>
  <c r="AE326" i="17"/>
  <c r="AE335" i="17"/>
  <c r="AE327" i="17"/>
  <c r="AF50" i="17"/>
  <c r="AF46" i="17"/>
  <c r="AF432" i="17" s="1"/>
  <c r="AI384" i="17"/>
  <c r="AI43" i="17" s="1"/>
  <c r="AH43" i="17"/>
  <c r="AK50" i="14"/>
  <c r="AL42" i="14"/>
  <c r="AL45" i="14" s="1"/>
  <c r="AL49" i="14" s="1"/>
  <c r="BU20" i="14"/>
  <c r="AK19" i="14"/>
  <c r="AL9" i="14"/>
  <c r="AL12" i="14" s="1"/>
  <c r="AL18" i="14" s="1"/>
  <c r="F19" i="5" s="1"/>
  <c r="AK40" i="14"/>
  <c r="AL32" i="14"/>
  <c r="AL35" i="14" s="1"/>
  <c r="AL39" i="14" s="1"/>
  <c r="AG327" i="5" l="1"/>
  <c r="AD447" i="17"/>
  <c r="AE436" i="17" s="1"/>
  <c r="AE437" i="17" s="1"/>
  <c r="AE438" i="17" s="1"/>
  <c r="AE439" i="17" s="1"/>
  <c r="AE440" i="17" s="1"/>
  <c r="AE441" i="17" s="1"/>
  <c r="AE442" i="17" s="1"/>
  <c r="AE443" i="17" s="1"/>
  <c r="AE444" i="17" s="1"/>
  <c r="AE445" i="17" s="1"/>
  <c r="AE446" i="17" s="1"/>
  <c r="AG332" i="5"/>
  <c r="AD448" i="5"/>
  <c r="AE437" i="5" s="1"/>
  <c r="AE438" i="5" s="1"/>
  <c r="AE439" i="5" s="1"/>
  <c r="AE440" i="5" s="1"/>
  <c r="AE441" i="5" s="1"/>
  <c r="AE442" i="5" s="1"/>
  <c r="AE443" i="5" s="1"/>
  <c r="AE444" i="5" s="1"/>
  <c r="AE445" i="5" s="1"/>
  <c r="AE446" i="5" s="1"/>
  <c r="AE447" i="5" s="1"/>
  <c r="AE448" i="5" s="1"/>
  <c r="AF437" i="5" s="1"/>
  <c r="AF438" i="5" s="1"/>
  <c r="AF439" i="5" s="1"/>
  <c r="AF440" i="5" s="1"/>
  <c r="AF441" i="5" s="1"/>
  <c r="AF442" i="5" s="1"/>
  <c r="AF443" i="5" s="1"/>
  <c r="AF444" i="5" s="1"/>
  <c r="AF445" i="5" s="1"/>
  <c r="AF446" i="5" s="1"/>
  <c r="AF447" i="5" s="1"/>
  <c r="AE431" i="17"/>
  <c r="AG334" i="5"/>
  <c r="AG330" i="5"/>
  <c r="AG331" i="5"/>
  <c r="AG326" i="5"/>
  <c r="AG329" i="5"/>
  <c r="AG333" i="5"/>
  <c r="AF335" i="5"/>
  <c r="AF326" i="5"/>
  <c r="AF336" i="5"/>
  <c r="AF329" i="5"/>
  <c r="AF328" i="5"/>
  <c r="AF334" i="5"/>
  <c r="AF332" i="5"/>
  <c r="AF327" i="5"/>
  <c r="AF333" i="5"/>
  <c r="AF331" i="5"/>
  <c r="AF330" i="5"/>
  <c r="G10" i="5"/>
  <c r="G13" i="5" s="1"/>
  <c r="F20" i="5"/>
  <c r="AG335" i="5"/>
  <c r="AG328" i="5"/>
  <c r="AF432" i="5"/>
  <c r="AE336" i="17"/>
  <c r="AG432" i="5"/>
  <c r="AG336" i="5"/>
  <c r="AG50" i="17"/>
  <c r="AG46" i="17"/>
  <c r="AG432" i="17" s="1"/>
  <c r="AF423" i="17"/>
  <c r="AF421" i="17"/>
  <c r="AF430" i="17"/>
  <c r="AF428" i="17"/>
  <c r="AF426" i="17"/>
  <c r="AF424" i="17"/>
  <c r="AF422" i="17"/>
  <c r="AF427" i="17"/>
  <c r="AF425" i="17"/>
  <c r="AF429" i="17"/>
  <c r="AF420" i="17"/>
  <c r="AF431" i="17" s="1"/>
  <c r="AH360" i="17"/>
  <c r="AH366" i="17"/>
  <c r="AH361" i="17"/>
  <c r="AH367" i="17"/>
  <c r="AH362" i="17"/>
  <c r="AH357" i="17"/>
  <c r="AH358" i="17"/>
  <c r="AH359" i="17"/>
  <c r="AH364" i="17"/>
  <c r="AH365" i="17"/>
  <c r="AH356" i="17"/>
  <c r="AH368" i="17" s="1"/>
  <c r="AH363" i="17"/>
  <c r="AH45" i="17"/>
  <c r="AH48" i="17" s="1"/>
  <c r="AH264" i="17"/>
  <c r="AH265" i="17"/>
  <c r="AH266" i="17"/>
  <c r="AH272" i="17"/>
  <c r="AH261" i="17"/>
  <c r="AH273" i="17" s="1"/>
  <c r="AH269" i="17"/>
  <c r="AH268" i="17"/>
  <c r="AH270" i="17"/>
  <c r="AH271" i="17"/>
  <c r="AH267" i="17"/>
  <c r="AH263" i="17"/>
  <c r="AH262" i="17"/>
  <c r="AH35" i="17"/>
  <c r="AH38" i="17" s="1"/>
  <c r="AG40" i="17"/>
  <c r="AG36" i="17"/>
  <c r="AG337" i="17" s="1"/>
  <c r="AI366" i="17"/>
  <c r="AI361" i="17"/>
  <c r="AI367" i="17"/>
  <c r="AI356" i="17"/>
  <c r="AI368" i="17" s="1"/>
  <c r="AI362" i="17"/>
  <c r="AI357" i="17"/>
  <c r="AI364" i="17"/>
  <c r="AI365" i="17"/>
  <c r="AI360" i="17"/>
  <c r="AI358" i="17"/>
  <c r="AI359" i="17"/>
  <c r="AI363" i="17"/>
  <c r="AI45" i="17"/>
  <c r="AI48" i="17" s="1"/>
  <c r="AI270" i="17"/>
  <c r="AI265" i="17"/>
  <c r="AI271" i="17"/>
  <c r="AI272" i="17"/>
  <c r="AI269" i="17"/>
  <c r="AI268" i="17"/>
  <c r="AI261" i="17"/>
  <c r="AI273" i="17" s="1"/>
  <c r="AI267" i="17"/>
  <c r="AI264" i="17"/>
  <c r="AI266" i="17"/>
  <c r="AI263" i="17"/>
  <c r="AI262" i="17"/>
  <c r="AI35" i="17"/>
  <c r="AI38" i="17" s="1"/>
  <c r="AF328" i="17"/>
  <c r="AF333" i="17"/>
  <c r="AF329" i="17"/>
  <c r="AF325" i="17"/>
  <c r="AF332" i="17"/>
  <c r="AF335" i="17"/>
  <c r="AF330" i="17"/>
  <c r="AF334" i="17"/>
  <c r="AF331" i="17"/>
  <c r="AF326" i="17"/>
  <c r="AF327" i="17"/>
  <c r="AM32" i="14"/>
  <c r="AM35" i="14" s="1"/>
  <c r="AM39" i="14" s="1"/>
  <c r="AL40" i="14"/>
  <c r="AL19" i="14"/>
  <c r="BV20" i="14"/>
  <c r="AM9" i="14"/>
  <c r="AM12" i="14" s="1"/>
  <c r="AM18" i="14" s="1"/>
  <c r="G19" i="5" s="1"/>
  <c r="AL50" i="14"/>
  <c r="AM42" i="14"/>
  <c r="AM45" i="14" s="1"/>
  <c r="AM49" i="14" s="1"/>
  <c r="AE447" i="17" l="1"/>
  <c r="AF436" i="17" s="1"/>
  <c r="AF437" i="17" s="1"/>
  <c r="AF438" i="17" s="1"/>
  <c r="AF439" i="17" s="1"/>
  <c r="AF440" i="17" s="1"/>
  <c r="AF441" i="17" s="1"/>
  <c r="AF442" i="17" s="1"/>
  <c r="AF443" i="17" s="1"/>
  <c r="AF444" i="17" s="1"/>
  <c r="AF445" i="17" s="1"/>
  <c r="AF446" i="17" s="1"/>
  <c r="AF447" i="17" s="1"/>
  <c r="AF337" i="5"/>
  <c r="H10" i="5"/>
  <c r="H13" i="5" s="1"/>
  <c r="G20" i="5"/>
  <c r="AG337" i="5"/>
  <c r="AF336" i="17"/>
  <c r="AF448" i="5"/>
  <c r="AG437" i="5" s="1"/>
  <c r="AG438" i="5" s="1"/>
  <c r="AG439" i="5" s="1"/>
  <c r="AG440" i="5" s="1"/>
  <c r="AG441" i="5" s="1"/>
  <c r="AG442" i="5" s="1"/>
  <c r="AG443" i="5" s="1"/>
  <c r="AG444" i="5" s="1"/>
  <c r="AG445" i="5" s="1"/>
  <c r="AG446" i="5" s="1"/>
  <c r="AG447" i="5" s="1"/>
  <c r="AG448" i="5" s="1"/>
  <c r="AH40" i="17"/>
  <c r="AH36" i="17"/>
  <c r="AH337" i="17" s="1"/>
  <c r="AH50" i="17"/>
  <c r="AH46" i="17"/>
  <c r="AH432" i="17" s="1"/>
  <c r="AG330" i="17"/>
  <c r="AG328" i="17"/>
  <c r="AG326" i="17"/>
  <c r="AG325" i="17"/>
  <c r="AG335" i="17"/>
  <c r="AG334" i="17"/>
  <c r="AG331" i="17"/>
  <c r="AG327" i="17"/>
  <c r="AG329" i="17"/>
  <c r="AG333" i="17"/>
  <c r="AG332" i="17"/>
  <c r="AI46" i="17"/>
  <c r="AI432" i="17" s="1"/>
  <c r="AI50" i="17"/>
  <c r="AG421" i="17"/>
  <c r="AG430" i="17"/>
  <c r="AG428" i="17"/>
  <c r="AG426" i="17"/>
  <c r="AG424" i="17"/>
  <c r="AG427" i="17"/>
  <c r="AG423" i="17"/>
  <c r="AG425" i="17"/>
  <c r="AG422" i="17"/>
  <c r="AG429" i="17"/>
  <c r="AG420" i="17"/>
  <c r="AG431" i="17" s="1"/>
  <c r="AI36" i="17"/>
  <c r="AI337" i="17" s="1"/>
  <c r="AI40" i="17"/>
  <c r="AM50" i="14"/>
  <c r="AN42" i="14"/>
  <c r="AN45" i="14" s="1"/>
  <c r="AN49" i="14" s="1"/>
  <c r="AM19" i="14"/>
  <c r="BW20" i="14"/>
  <c r="AN9" i="14"/>
  <c r="AN12" i="14" s="1"/>
  <c r="AN18" i="14" s="1"/>
  <c r="H19" i="5" s="1"/>
  <c r="AM40" i="14"/>
  <c r="AN32" i="14"/>
  <c r="AN35" i="14" s="1"/>
  <c r="AN39" i="14" s="1"/>
  <c r="AG336" i="17" l="1"/>
  <c r="I10" i="5"/>
  <c r="I13" i="5" s="1"/>
  <c r="H20" i="5"/>
  <c r="AI328" i="17"/>
  <c r="AI326" i="17"/>
  <c r="AI335" i="17"/>
  <c r="AI332" i="17"/>
  <c r="AI331" i="17"/>
  <c r="AI330" i="17"/>
  <c r="AI334" i="17"/>
  <c r="AI325" i="17"/>
  <c r="AI327" i="17"/>
  <c r="AI329" i="17"/>
  <c r="AI333" i="17"/>
  <c r="AH326" i="17"/>
  <c r="AH329" i="17"/>
  <c r="AH325" i="17"/>
  <c r="AH332" i="17"/>
  <c r="AH335" i="17"/>
  <c r="AH330" i="17"/>
  <c r="AH334" i="17"/>
  <c r="AH331" i="17"/>
  <c r="AH327" i="17"/>
  <c r="AH328" i="17"/>
  <c r="AH333" i="17"/>
  <c r="AI430" i="17"/>
  <c r="AI428" i="17"/>
  <c r="AI426" i="17"/>
  <c r="AI424" i="17"/>
  <c r="AI422" i="17"/>
  <c r="AI427" i="17"/>
  <c r="AI423" i="17"/>
  <c r="AI420" i="17"/>
  <c r="AI429" i="17"/>
  <c r="AI425" i="17"/>
  <c r="AI421" i="17"/>
  <c r="AI431" i="17" s="1"/>
  <c r="AG436" i="17"/>
  <c r="AG437" i="17" s="1"/>
  <c r="AG438" i="17" s="1"/>
  <c r="AG439" i="17" s="1"/>
  <c r="AG440" i="17" s="1"/>
  <c r="AG441" i="17" s="1"/>
  <c r="AG442" i="17" s="1"/>
  <c r="AG443" i="17" s="1"/>
  <c r="AG444" i="17" s="1"/>
  <c r="AG445" i="17" s="1"/>
  <c r="AG446" i="17" s="1"/>
  <c r="AG447" i="17" s="1"/>
  <c r="AH436" i="17" s="1"/>
  <c r="AH437" i="17" s="1"/>
  <c r="AH438" i="17" s="1"/>
  <c r="AH439" i="17" s="1"/>
  <c r="AH440" i="17" s="1"/>
  <c r="AH441" i="17" s="1"/>
  <c r="AH442" i="17" s="1"/>
  <c r="AH443" i="17" s="1"/>
  <c r="AH444" i="17" s="1"/>
  <c r="AH445" i="17" s="1"/>
  <c r="AH446" i="17" s="1"/>
  <c r="AH447" i="17" s="1"/>
  <c r="AI436" i="17" s="1"/>
  <c r="AI437" i="17" s="1"/>
  <c r="AI438" i="17" s="1"/>
  <c r="AI439" i="17" s="1"/>
  <c r="AI440" i="17" s="1"/>
  <c r="AI441" i="17" s="1"/>
  <c r="AI442" i="17" s="1"/>
  <c r="AI443" i="17" s="1"/>
  <c r="AI444" i="17" s="1"/>
  <c r="AI445" i="17" s="1"/>
  <c r="AI446" i="17" s="1"/>
  <c r="AH421" i="17"/>
  <c r="AH430" i="17"/>
  <c r="AH428" i="17"/>
  <c r="AH426" i="17"/>
  <c r="AH424" i="17"/>
  <c r="AH422" i="17"/>
  <c r="AH431" i="17"/>
  <c r="AH427" i="17"/>
  <c r="AH423" i="17"/>
  <c r="AH425" i="17"/>
  <c r="AH429" i="17"/>
  <c r="AH420" i="17"/>
  <c r="AN40" i="14"/>
  <c r="AO32" i="14"/>
  <c r="AO35" i="14" s="1"/>
  <c r="AO39" i="14" s="1"/>
  <c r="AN50" i="14"/>
  <c r="AO42" i="14"/>
  <c r="AO45" i="14" s="1"/>
  <c r="AO49" i="14" s="1"/>
  <c r="AN19" i="14"/>
  <c r="BX20" i="14"/>
  <c r="AO9" i="14"/>
  <c r="AO12" i="14" s="1"/>
  <c r="AO18" i="14" s="1"/>
  <c r="I19" i="5" s="1"/>
  <c r="AI336" i="17" l="1"/>
  <c r="J10" i="5"/>
  <c r="J13" i="5" s="1"/>
  <c r="I20" i="5"/>
  <c r="AH336" i="17"/>
  <c r="AI447" i="17"/>
  <c r="AO19" i="14"/>
  <c r="BY20" i="14"/>
  <c r="AP9" i="14"/>
  <c r="AP12" i="14" s="1"/>
  <c r="AP18" i="14" s="1"/>
  <c r="J19" i="5" s="1"/>
  <c r="AO50" i="14"/>
  <c r="AP42" i="14"/>
  <c r="AP45" i="14" s="1"/>
  <c r="AP49" i="14" s="1"/>
  <c r="AP32" i="14"/>
  <c r="AP35" i="14" s="1"/>
  <c r="AP39" i="14" s="1"/>
  <c r="AO40" i="14"/>
  <c r="K10" i="5" l="1"/>
  <c r="K13" i="5" s="1"/>
  <c r="J20" i="5"/>
  <c r="AQ32" i="14"/>
  <c r="AQ35" i="14" s="1"/>
  <c r="AQ39" i="14" s="1"/>
  <c r="AP40" i="14"/>
  <c r="AP50" i="14"/>
  <c r="AQ42" i="14"/>
  <c r="AQ45" i="14" s="1"/>
  <c r="AQ49" i="14" s="1"/>
  <c r="BZ20" i="14"/>
  <c r="AQ9" i="14"/>
  <c r="AQ12" i="14" s="1"/>
  <c r="AQ18" i="14" s="1"/>
  <c r="K19" i="5" s="1"/>
  <c r="AP19" i="14"/>
  <c r="L10" i="5" l="1"/>
  <c r="L13" i="5" s="1"/>
  <c r="K20" i="5"/>
  <c r="CA20" i="14"/>
  <c r="AQ19" i="14"/>
  <c r="AR9" i="14"/>
  <c r="AR12" i="14" s="1"/>
  <c r="AR18" i="14" s="1"/>
  <c r="L19" i="5" s="1"/>
  <c r="AR42" i="14"/>
  <c r="AR45" i="14" s="1"/>
  <c r="AR49" i="14" s="1"/>
  <c r="AQ50" i="14"/>
  <c r="AQ40" i="14"/>
  <c r="AR32" i="14"/>
  <c r="AR35" i="14" s="1"/>
  <c r="AR39" i="14" s="1"/>
  <c r="M10" i="5" l="1"/>
  <c r="M13" i="5" s="1"/>
  <c r="L20" i="5"/>
  <c r="AR40" i="14"/>
  <c r="AS32" i="14"/>
  <c r="AS35" i="14" s="1"/>
  <c r="AS39" i="14" s="1"/>
  <c r="AS42" i="14"/>
  <c r="AS45" i="14" s="1"/>
  <c r="AS49" i="14" s="1"/>
  <c r="AR50" i="14"/>
  <c r="CB20" i="14"/>
  <c r="AS9" i="14"/>
  <c r="AS12" i="14" s="1"/>
  <c r="AS18" i="14" s="1"/>
  <c r="M19" i="5" s="1"/>
  <c r="AR19" i="14"/>
  <c r="N10" i="5" l="1"/>
  <c r="N13" i="5" s="1"/>
  <c r="M20" i="5"/>
  <c r="CC20" i="14"/>
  <c r="AT9" i="14"/>
  <c r="AT12" i="14" s="1"/>
  <c r="AT18" i="14" s="1"/>
  <c r="N19" i="5" s="1"/>
  <c r="AS19" i="14"/>
  <c r="AS50" i="14"/>
  <c r="AT42" i="14"/>
  <c r="AT45" i="14" s="1"/>
  <c r="AT49" i="14" s="1"/>
  <c r="AS40" i="14"/>
  <c r="AT32" i="14"/>
  <c r="AT35" i="14" s="1"/>
  <c r="AT39" i="14" s="1"/>
  <c r="O10" i="5" l="1"/>
  <c r="O13" i="5" s="1"/>
  <c r="N20" i="5"/>
  <c r="AT50" i="14"/>
  <c r="AU42" i="14"/>
  <c r="AU45" i="14" s="1"/>
  <c r="AU49" i="14" s="1"/>
  <c r="AU32" i="14"/>
  <c r="AU35" i="14" s="1"/>
  <c r="AU39" i="14" s="1"/>
  <c r="AT40" i="14"/>
  <c r="CD20" i="14"/>
  <c r="AT19" i="14"/>
  <c r="AU9" i="14"/>
  <c r="AU12" i="14" s="1"/>
  <c r="AU18" i="14" s="1"/>
  <c r="O19" i="5" s="1"/>
  <c r="P10" i="5" l="1"/>
  <c r="P13" i="5" s="1"/>
  <c r="O20" i="5"/>
  <c r="CE20" i="14"/>
  <c r="AV9" i="14"/>
  <c r="AV12" i="14" s="1"/>
  <c r="AV18" i="14" s="1"/>
  <c r="P19" i="5" s="1"/>
  <c r="AU19" i="14"/>
  <c r="AV32" i="14"/>
  <c r="AV35" i="14" s="1"/>
  <c r="AV39" i="14" s="1"/>
  <c r="AU40" i="14"/>
  <c r="AU50" i="14"/>
  <c r="AV42" i="14"/>
  <c r="AV45" i="14" s="1"/>
  <c r="AV49" i="14" s="1"/>
  <c r="Q10" i="5" l="1"/>
  <c r="Q13" i="5" s="1"/>
  <c r="P20" i="5"/>
  <c r="AW42" i="14"/>
  <c r="AW45" i="14" s="1"/>
  <c r="AW49" i="14" s="1"/>
  <c r="AV50" i="14"/>
  <c r="AW32" i="14"/>
  <c r="AW35" i="14" s="1"/>
  <c r="AW39" i="14" s="1"/>
  <c r="AV40" i="14"/>
  <c r="CF20" i="14"/>
  <c r="AW9" i="14"/>
  <c r="AW12" i="14" s="1"/>
  <c r="AW18" i="14" s="1"/>
  <c r="Q19" i="5" s="1"/>
  <c r="AV19" i="14"/>
  <c r="R10" i="5" l="1"/>
  <c r="R13" i="5" s="1"/>
  <c r="Q20" i="5"/>
  <c r="CG20" i="14"/>
  <c r="AX9" i="14"/>
  <c r="AX12" i="14" s="1"/>
  <c r="AX18" i="14" s="1"/>
  <c r="R19" i="5" s="1"/>
  <c r="AW19" i="14"/>
  <c r="AX32" i="14"/>
  <c r="AX35" i="14" s="1"/>
  <c r="AX39" i="14" s="1"/>
  <c r="AW40" i="14"/>
  <c r="AX42" i="14"/>
  <c r="AX45" i="14" s="1"/>
  <c r="AX49" i="14" s="1"/>
  <c r="AW50" i="14"/>
  <c r="S10" i="5" l="1"/>
  <c r="S13" i="5" s="1"/>
  <c r="R20" i="5"/>
  <c r="AY42" i="14"/>
  <c r="AY45" i="14" s="1"/>
  <c r="AY49" i="14" s="1"/>
  <c r="AX50" i="14"/>
  <c r="AX40" i="14"/>
  <c r="AY32" i="14"/>
  <c r="AY35" i="14" s="1"/>
  <c r="AY39" i="14" s="1"/>
  <c r="CH20" i="14"/>
  <c r="AY9" i="14"/>
  <c r="AY12" i="14" s="1"/>
  <c r="AY18" i="14" s="1"/>
  <c r="S19" i="5" s="1"/>
  <c r="AX19" i="14"/>
  <c r="T10" i="5" l="1"/>
  <c r="T13" i="5" s="1"/>
  <c r="S20" i="5"/>
  <c r="CI20" i="14"/>
  <c r="AZ9" i="14"/>
  <c r="AZ12" i="14" s="1"/>
  <c r="AZ18" i="14" s="1"/>
  <c r="T19" i="5" s="1"/>
  <c r="AY19" i="14"/>
  <c r="AY40" i="14"/>
  <c r="AZ32" i="14"/>
  <c r="AZ35" i="14" s="1"/>
  <c r="AZ39" i="14" s="1"/>
  <c r="AZ42" i="14"/>
  <c r="AZ45" i="14" s="1"/>
  <c r="AZ49" i="14" s="1"/>
  <c r="AY50" i="14"/>
  <c r="U10" i="5" l="1"/>
  <c r="U13" i="5" s="1"/>
  <c r="T20" i="5"/>
  <c r="AZ50" i="14"/>
  <c r="BA42" i="14"/>
  <c r="BA45" i="14" s="1"/>
  <c r="BA49" i="14" s="1"/>
  <c r="AZ40" i="14"/>
  <c r="BA32" i="14"/>
  <c r="BA35" i="14" s="1"/>
  <c r="BA39" i="14" s="1"/>
  <c r="CJ20" i="14"/>
  <c r="BA9" i="14"/>
  <c r="BA12" i="14" s="1"/>
  <c r="BA18" i="14" s="1"/>
  <c r="U19" i="5" s="1"/>
  <c r="AZ19" i="14"/>
  <c r="V10" i="5" l="1"/>
  <c r="V13" i="5" s="1"/>
  <c r="U20" i="5"/>
  <c r="BB9" i="14"/>
  <c r="BB12" i="14" s="1"/>
  <c r="BB18" i="14" s="1"/>
  <c r="V19" i="5" s="1"/>
  <c r="BA19" i="14"/>
  <c r="BA21" i="14" s="1"/>
  <c r="CK20" i="14"/>
  <c r="BA40" i="14"/>
  <c r="BB32" i="14"/>
  <c r="BB35" i="14" s="1"/>
  <c r="BB39" i="14" s="1"/>
  <c r="BA50" i="14"/>
  <c r="BB42" i="14"/>
  <c r="BB45" i="14" s="1"/>
  <c r="BB49" i="14" s="1"/>
  <c r="W10" i="5" l="1"/>
  <c r="W13" i="5" s="1"/>
  <c r="V20" i="5"/>
  <c r="BB50" i="14"/>
  <c r="BC42" i="14"/>
  <c r="BC45" i="14" s="1"/>
  <c r="BC49" i="14" s="1"/>
  <c r="BB40" i="14"/>
  <c r="BC32" i="14"/>
  <c r="BC35" i="14" s="1"/>
  <c r="BC39" i="14" s="1"/>
  <c r="CL20" i="14"/>
  <c r="BC9" i="14"/>
  <c r="BC12" i="14" s="1"/>
  <c r="BC18" i="14" s="1"/>
  <c r="W19" i="5" s="1"/>
  <c r="BB19" i="14"/>
  <c r="BB21" i="14" s="1"/>
  <c r="X10" i="5" l="1"/>
  <c r="X13" i="5" s="1"/>
  <c r="W20" i="5"/>
  <c r="CM20" i="14"/>
  <c r="BC19" i="14"/>
  <c r="BC21" i="14" s="1"/>
  <c r="BD9" i="14"/>
  <c r="BD12" i="14" s="1"/>
  <c r="BD18" i="14" s="1"/>
  <c r="X19" i="5" s="1"/>
  <c r="BC40" i="14"/>
  <c r="BD32" i="14"/>
  <c r="BD35" i="14" s="1"/>
  <c r="BD39" i="14" s="1"/>
  <c r="BD42" i="14"/>
  <c r="BD45" i="14" s="1"/>
  <c r="BD49" i="14" s="1"/>
  <c r="BC50" i="14"/>
  <c r="Y10" i="5" l="1"/>
  <c r="Y13" i="5" s="1"/>
  <c r="X20" i="5"/>
  <c r="BE42" i="14"/>
  <c r="BE45" i="14" s="1"/>
  <c r="BE49" i="14" s="1"/>
  <c r="BD50" i="14"/>
  <c r="BD40" i="14"/>
  <c r="BE32" i="14"/>
  <c r="BE35" i="14" s="1"/>
  <c r="BE39" i="14" s="1"/>
  <c r="CN20" i="14"/>
  <c r="BD19" i="14"/>
  <c r="BD21" i="14" s="1"/>
  <c r="BE9" i="14"/>
  <c r="BE12" i="14" s="1"/>
  <c r="BE18" i="14" s="1"/>
  <c r="Y19" i="5" s="1"/>
  <c r="Z10" i="5" l="1"/>
  <c r="Z13" i="5" s="1"/>
  <c r="Y20" i="5"/>
  <c r="CO20" i="14"/>
  <c r="BF9" i="14"/>
  <c r="BF12" i="14" s="1"/>
  <c r="BF18" i="14" s="1"/>
  <c r="Z19" i="5" s="1"/>
  <c r="BE19" i="14"/>
  <c r="BE21" i="14" s="1"/>
  <c r="BE40" i="14"/>
  <c r="BF32" i="14"/>
  <c r="BF35" i="14" s="1"/>
  <c r="BF39" i="14" s="1"/>
  <c r="BF42" i="14"/>
  <c r="BF45" i="14" s="1"/>
  <c r="BF49" i="14" s="1"/>
  <c r="BE50" i="14"/>
  <c r="AA10" i="5" l="1"/>
  <c r="AA13" i="5" s="1"/>
  <c r="Z20" i="5"/>
  <c r="BF40" i="14"/>
  <c r="BG32" i="14"/>
  <c r="BG35" i="14" s="1"/>
  <c r="BG39" i="14" s="1"/>
  <c r="BF19" i="14"/>
  <c r="BF21" i="14" s="1"/>
  <c r="BG9" i="14"/>
  <c r="BG12" i="14" s="1"/>
  <c r="BG18" i="14" s="1"/>
  <c r="AA19" i="5" s="1"/>
  <c r="CP20" i="14"/>
  <c r="BF50" i="14"/>
  <c r="BG42" i="14"/>
  <c r="BG45" i="14" s="1"/>
  <c r="BG49" i="14" s="1"/>
  <c r="AB10" i="5" l="1"/>
  <c r="AB13" i="5" s="1"/>
  <c r="AA18" i="5"/>
  <c r="AA14" i="5" s="1"/>
  <c r="AA16" i="5" s="1"/>
  <c r="BT17" i="14"/>
  <c r="BG19" i="14"/>
  <c r="BG21" i="14" s="1"/>
  <c r="BH9" i="14"/>
  <c r="CQ20" i="14"/>
  <c r="BG50" i="14"/>
  <c r="BH42" i="14"/>
  <c r="BH45" i="14" s="1"/>
  <c r="BH49" i="14" s="1"/>
  <c r="BG40" i="14"/>
  <c r="BH32" i="14"/>
  <c r="BH35" i="14" s="1"/>
  <c r="BH39" i="14" s="1"/>
  <c r="AA20" i="5" l="1"/>
  <c r="BH12" i="14"/>
  <c r="C6" i="4"/>
  <c r="BI32" i="14"/>
  <c r="BI35" i="14" s="1"/>
  <c r="BI39" i="14" s="1"/>
  <c r="BH40" i="14"/>
  <c r="BH50" i="14"/>
  <c r="BI42" i="14"/>
  <c r="BI45" i="14" s="1"/>
  <c r="BI49" i="14" s="1"/>
  <c r="BH18" i="14" l="1"/>
  <c r="C9" i="4"/>
  <c r="C14" i="4" s="1"/>
  <c r="BI50" i="14"/>
  <c r="BJ42" i="14"/>
  <c r="BJ45" i="14" s="1"/>
  <c r="BJ49" i="14" s="1"/>
  <c r="BJ32" i="14"/>
  <c r="BJ35" i="14" s="1"/>
  <c r="BJ39" i="14" s="1"/>
  <c r="BI40" i="14"/>
  <c r="AB19" i="5" l="1"/>
  <c r="BI9" i="14"/>
  <c r="BH19" i="14"/>
  <c r="BH21" i="14" s="1"/>
  <c r="BU17" i="14"/>
  <c r="CR20" i="14"/>
  <c r="BK32" i="14"/>
  <c r="BK35" i="14" s="1"/>
  <c r="BK39" i="14" s="1"/>
  <c r="BJ40" i="14"/>
  <c r="BK42" i="14"/>
  <c r="BK45" i="14" s="1"/>
  <c r="BK49" i="14" s="1"/>
  <c r="BJ50" i="14"/>
  <c r="BI12" i="14" l="1"/>
  <c r="D6" i="4"/>
  <c r="AC10" i="5"/>
  <c r="AC13" i="5" s="1"/>
  <c r="AB18" i="5"/>
  <c r="AB14" i="5" s="1"/>
  <c r="AB16" i="5" s="1"/>
  <c r="BL42" i="14"/>
  <c r="BL45" i="14" s="1"/>
  <c r="BL49" i="14" s="1"/>
  <c r="BK50" i="14"/>
  <c r="BL32" i="14"/>
  <c r="BL35" i="14" s="1"/>
  <c r="BL39" i="14" s="1"/>
  <c r="BK40" i="14"/>
  <c r="AB20" i="5" l="1"/>
  <c r="BI18" i="14"/>
  <c r="D9" i="4"/>
  <c r="D14" i="4" s="1"/>
  <c r="BM42" i="14"/>
  <c r="BM45" i="14" s="1"/>
  <c r="BM49" i="14" s="1"/>
  <c r="BL50" i="14"/>
  <c r="BM32" i="14"/>
  <c r="BM35" i="14" s="1"/>
  <c r="BM39" i="14" s="1"/>
  <c r="BL40" i="14"/>
  <c r="AC19" i="5" l="1"/>
  <c r="BI19" i="14"/>
  <c r="BJ9" i="14"/>
  <c r="CS20" i="14"/>
  <c r="BN32" i="14"/>
  <c r="BM40" i="14"/>
  <c r="BN42" i="14"/>
  <c r="BN45" i="14" s="1"/>
  <c r="BN49" i="14" s="1"/>
  <c r="BM50" i="14"/>
  <c r="BJ12" i="14" l="1"/>
  <c r="BJ18" i="14" s="1"/>
  <c r="E6" i="4"/>
  <c r="E9" i="4" s="1"/>
  <c r="E14" i="4" s="1"/>
  <c r="F6" i="4" s="1"/>
  <c r="F9" i="4" s="1"/>
  <c r="F14" i="4" s="1"/>
  <c r="AD10" i="5"/>
  <c r="AD13" i="5" s="1"/>
  <c r="AC18" i="5"/>
  <c r="AC14" i="5" s="1"/>
  <c r="AC16" i="5" s="1"/>
  <c r="BO42" i="14"/>
  <c r="BO45" i="14" s="1"/>
  <c r="BO49" i="14" s="1"/>
  <c r="BN50" i="14"/>
  <c r="AC20" i="5" l="1"/>
  <c r="AD19" i="5"/>
  <c r="BJ19" i="14"/>
  <c r="BK9" i="14"/>
  <c r="BK12" i="14" s="1"/>
  <c r="BK18" i="14" s="1"/>
  <c r="BT18" i="14"/>
  <c r="BO50" i="14"/>
  <c r="BP42" i="14"/>
  <c r="BP45" i="14" s="1"/>
  <c r="BP49" i="14" s="1"/>
  <c r="BP50" i="14" s="1"/>
  <c r="AE19" i="5" l="1"/>
  <c r="BK19" i="14"/>
  <c r="BL9" i="14"/>
  <c r="BS19" i="14"/>
  <c r="AE10" i="5"/>
  <c r="AE13" i="5" s="1"/>
  <c r="AE18" i="5" s="1"/>
  <c r="AE14" i="5" s="1"/>
  <c r="AE16" i="5" s="1"/>
  <c r="AD18" i="5"/>
  <c r="AD14" i="5" s="1"/>
  <c r="AD16" i="5" s="1"/>
  <c r="AD20" i="5" l="1"/>
  <c r="BL12" i="14"/>
  <c r="AJ10" i="5"/>
  <c r="AL10" i="5" s="1"/>
  <c r="AF10" i="5"/>
  <c r="AF13" i="5" s="1"/>
  <c r="AE20" i="5"/>
  <c r="BL18" i="14" l="1"/>
  <c r="AJ13" i="5"/>
  <c r="AL13" i="5" s="1"/>
  <c r="AJ19" i="5" l="1"/>
  <c r="AL19" i="5" s="1"/>
  <c r="AF19" i="5"/>
  <c r="BL19" i="14"/>
  <c r="BM9" i="14"/>
  <c r="BM12" i="14" s="1"/>
  <c r="BM17" i="14" s="1"/>
  <c r="BM13" i="14" l="1"/>
  <c r="BM19" i="14"/>
  <c r="AG10" i="5"/>
  <c r="AG13" i="5" s="1"/>
  <c r="AG18" i="5" s="1"/>
  <c r="AF18" i="5"/>
  <c r="AF14" i="5" s="1"/>
  <c r="AF132" i="5" l="1"/>
  <c r="AF16" i="5"/>
  <c r="AF20" i="5"/>
  <c r="AG20" i="5"/>
  <c r="AG14" i="5"/>
  <c r="BM164" i="14"/>
  <c r="BM15" i="14"/>
  <c r="AG132" i="5" l="1"/>
  <c r="AG16" i="5"/>
  <c r="BO157" i="14"/>
  <c r="BO159" i="14"/>
  <c r="BP152" i="14"/>
  <c r="BP161" i="14"/>
  <c r="BO160" i="14"/>
  <c r="BO154" i="14"/>
  <c r="BO156" i="14"/>
  <c r="BP155" i="14"/>
  <c r="BP154" i="14"/>
  <c r="BO161" i="14"/>
  <c r="BP159" i="14"/>
  <c r="BP158" i="14"/>
  <c r="CO154" i="14" s="1"/>
  <c r="BP156" i="14"/>
  <c r="BP162" i="14"/>
  <c r="BO153" i="14"/>
  <c r="BO152" i="14"/>
  <c r="CN152" i="14" s="1"/>
  <c r="CP152" i="14" s="1"/>
  <c r="BP153" i="14"/>
  <c r="BO162" i="14"/>
  <c r="BO155" i="14"/>
  <c r="CN153" i="14" s="1"/>
  <c r="CP153" i="14" s="1"/>
  <c r="BO158" i="14"/>
  <c r="CN154" i="14" s="1"/>
  <c r="CP154" i="14" s="1"/>
  <c r="BP157" i="14"/>
  <c r="BP160" i="14"/>
  <c r="BD136" i="5"/>
  <c r="BE136" i="5" s="1"/>
  <c r="BD137" i="5"/>
  <c r="BE137" i="5" s="1"/>
  <c r="AF130" i="5"/>
  <c r="AF146" i="5" s="1"/>
  <c r="BD138" i="5"/>
  <c r="BE138" i="5" s="1"/>
  <c r="AF131" i="5" l="1"/>
  <c r="BD139" i="5" s="1"/>
  <c r="BE139" i="5" s="1"/>
  <c r="CO153" i="14"/>
  <c r="CO152" i="14"/>
  <c r="AF147" i="5"/>
  <c r="BO168" i="14"/>
  <c r="BO169" i="14" s="1"/>
  <c r="BO163" i="14"/>
  <c r="CN155" i="14" s="1"/>
  <c r="CP155" i="14" s="1"/>
  <c r="BP163" i="14"/>
  <c r="CO155" i="14" s="1"/>
  <c r="AI149" i="5"/>
  <c r="AG130" i="5"/>
  <c r="AG123" i="5"/>
  <c r="AG126" i="5"/>
  <c r="AG129" i="5"/>
  <c r="AG124" i="5"/>
  <c r="AJ132" i="5"/>
  <c r="AI132" i="5"/>
  <c r="AG120" i="5"/>
  <c r="AG122" i="5"/>
  <c r="AG127" i="5"/>
  <c r="AG121" i="5"/>
  <c r="AG125" i="5"/>
  <c r="AG128" i="5"/>
  <c r="AJ121" i="5" l="1"/>
  <c r="AI121" i="5"/>
  <c r="AG131" i="5"/>
  <c r="AI127" i="5"/>
  <c r="AJ127" i="5"/>
  <c r="AJ124" i="5"/>
  <c r="AI124" i="5"/>
  <c r="AI130" i="5"/>
  <c r="AJ130" i="5"/>
  <c r="AJ128" i="5"/>
  <c r="AI128" i="5"/>
  <c r="AJ122" i="5"/>
  <c r="AI122" i="5"/>
  <c r="AJ129" i="5"/>
  <c r="AI129" i="5"/>
  <c r="AJ123" i="5"/>
  <c r="AI123" i="5"/>
  <c r="AI120" i="5"/>
  <c r="AJ120" i="5"/>
  <c r="AI125" i="5"/>
  <c r="AJ125" i="5"/>
  <c r="AJ126" i="5"/>
  <c r="AI126" i="5"/>
  <c r="AG136" i="5"/>
  <c r="AG137" i="5" s="1"/>
  <c r="AG138" i="5" s="1"/>
  <c r="AG139" i="5" s="1"/>
  <c r="AG140" i="5" s="1"/>
  <c r="AG141" i="5" s="1"/>
  <c r="AG142" i="5" s="1"/>
  <c r="AG143" i="5" s="1"/>
  <c r="AG144" i="5" s="1"/>
  <c r="AG145" i="5" s="1"/>
  <c r="AG146" i="5" s="1"/>
  <c r="BO170" i="14"/>
  <c r="BO171" i="14" s="1"/>
  <c r="BO172" i="14" s="1"/>
  <c r="BO173" i="14" s="1"/>
  <c r="BO174" i="14" s="1"/>
  <c r="BO175" i="14" s="1"/>
  <c r="BO176" i="14" s="1"/>
  <c r="BO177" i="14" s="1"/>
  <c r="BO178" i="14" s="1"/>
  <c r="BO179" i="14" s="1"/>
  <c r="BP168" i="14" s="1"/>
  <c r="BP169" i="14" s="1"/>
  <c r="BO181" i="14"/>
  <c r="AG147" i="5" l="1"/>
  <c r="AI131" i="5"/>
  <c r="AJ131" i="5"/>
  <c r="BP170" i="14"/>
  <c r="BP171" i="14" s="1"/>
  <c r="BP172" i="14" s="1"/>
  <c r="BP173" i="14" s="1"/>
  <c r="BP174" i="14" s="1"/>
  <c r="BP175" i="14" s="1"/>
  <c r="BP176" i="14" s="1"/>
  <c r="BP177" i="14" s="1"/>
  <c r="BP178" i="14" s="1"/>
  <c r="BP179" i="14" s="1"/>
  <c r="BP181" i="14"/>
  <c r="BN322" i="14"/>
  <c r="BN33" i="14" s="1"/>
  <c r="BN35" i="14" s="1"/>
  <c r="BN39" i="14" s="1"/>
  <c r="BP320" i="14"/>
  <c r="BP322" i="14" s="1"/>
  <c r="BP33" i="14" s="1"/>
  <c r="BN400" i="14"/>
  <c r="BN401" i="14" s="1"/>
  <c r="BO390" i="14" s="1"/>
  <c r="BO391" i="14" s="1"/>
  <c r="BO392" i="14" s="1"/>
  <c r="BO393" i="14" s="1"/>
  <c r="BO394" i="14" s="1"/>
  <c r="BO395" i="14" s="1"/>
  <c r="BO396" i="14" s="1"/>
  <c r="BO397" i="14" s="1"/>
  <c r="BO398" i="14" s="1"/>
  <c r="BO399" i="14" s="1"/>
  <c r="BO400" i="14" s="1"/>
  <c r="BO401" i="14" s="1"/>
  <c r="BP390" i="14" s="1"/>
  <c r="BP391" i="14" s="1"/>
  <c r="BP392" i="14" s="1"/>
  <c r="BP393" i="14" s="1"/>
  <c r="BP394" i="14" s="1"/>
  <c r="BP395" i="14" s="1"/>
  <c r="BP396" i="14" s="1"/>
  <c r="BP397" i="14" s="1"/>
  <c r="BP398" i="14" s="1"/>
  <c r="BP399" i="14" s="1"/>
  <c r="BP400" i="14" s="1"/>
  <c r="BP401" i="14" s="1"/>
  <c r="BP336" i="14"/>
  <c r="BP338" i="14" s="1"/>
  <c r="BN320" i="14"/>
  <c r="BN338" i="14"/>
  <c r="BU338" i="14" l="1"/>
  <c r="BO32" i="14"/>
  <c r="BO35" i="14" s="1"/>
  <c r="BO39" i="14" s="1"/>
  <c r="BN40" i="14"/>
  <c r="BP32" i="14" l="1"/>
  <c r="BP35" i="14" s="1"/>
  <c r="BP39" i="14" s="1"/>
  <c r="BP40" i="14" s="1"/>
  <c r="BO40" i="14"/>
  <c r="C3" i="4" l="1"/>
</calcChain>
</file>

<file path=xl/sharedStrings.xml><?xml version="1.0" encoding="utf-8"?>
<sst xmlns="http://schemas.openxmlformats.org/spreadsheetml/2006/main" count="6543" uniqueCount="418">
  <si>
    <t>MALAYSIA PALM OIL SUPPLY AND DEMAND (1,000 Tonnes)</t>
  </si>
  <si>
    <t>MPOB</t>
  </si>
  <si>
    <t>18/19</t>
  </si>
  <si>
    <t>Production</t>
  </si>
  <si>
    <t>Imports</t>
  </si>
  <si>
    <t xml:space="preserve">    Total Supply</t>
  </si>
  <si>
    <t>Domestic Usage</t>
  </si>
  <si>
    <t xml:space="preserve">    Biodiesel</t>
  </si>
  <si>
    <t>Exports</t>
  </si>
  <si>
    <t xml:space="preserve">    Total Use</t>
  </si>
  <si>
    <t>SOUTHEASTERN ASIA PALM OIL COMPLEX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</si>
  <si>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</si>
  <si>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</si>
  <si>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</si>
  <si>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</si>
  <si>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</si>
  <si>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</si>
  <si>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</si>
  <si>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</si>
  <si>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</si>
  <si>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</si>
  <si>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</si>
  <si>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</si>
  <si>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</si>
  <si>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</si>
  <si>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</si>
  <si>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</si>
  <si>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</si>
  <si>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</si>
  <si>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</si>
  <si>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</si>
  <si>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</si>
  <si>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</si>
  <si>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</si>
  <si>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</si>
  <si>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</si>
  <si>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</si>
  <si>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</si>
  <si>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</si>
  <si>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</si>
  <si>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</si>
  <si>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</si>
  <si>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SOUTHEASTERN ASIA PALM AREA AND YIELD (1,000 Hectares)</t>
  </si>
  <si>
    <t>Immature Planted Area</t>
  </si>
  <si>
    <t>Mature Planted Area</t>
  </si>
  <si>
    <t>Total Planted Area</t>
  </si>
  <si>
    <t>Oil Yield (Tonnes/Hectare)</t>
  </si>
  <si>
    <t>SOUTHEASTERN ASIA PALM OIL SUPPLY AND DEMAND (1,000 Tonnes)</t>
  </si>
  <si>
    <t>Malaysia</t>
  </si>
  <si>
    <t>Indonesia</t>
  </si>
  <si>
    <t>Combined</t>
  </si>
  <si>
    <r>
      <t xml:space="preserve">Beginning Stocks </t>
    </r>
    <r>
      <rPr>
        <sz val="8"/>
        <color theme="1"/>
        <rFont val="Bahnschrift SemiBold"/>
        <family val="2"/>
      </rPr>
      <t>(October 1)</t>
    </r>
  </si>
  <si>
    <t xml:space="preserve">  Industrial Usage</t>
  </si>
  <si>
    <t xml:space="preserve">  Food, Feed &amp; Waste Usage</t>
  </si>
  <si>
    <r>
      <t xml:space="preserve">Ending Stocks </t>
    </r>
    <r>
      <rPr>
        <sz val="8"/>
        <color theme="1"/>
        <rFont val="Bahnschrift SemiBold"/>
        <family val="2"/>
      </rPr>
      <t>(September 30)</t>
    </r>
  </si>
  <si>
    <t>Stocks/Use</t>
  </si>
  <si>
    <r>
      <t xml:space="preserve">Futures Price </t>
    </r>
    <r>
      <rPr>
        <sz val="8"/>
        <color theme="1"/>
        <rFont val="Bahnschrift SemiBold"/>
        <family val="2"/>
      </rPr>
      <t>(Ringgit/Tonne)</t>
    </r>
  </si>
  <si>
    <t>SOUTHEASTERN ASIA PALM KERNEL SUPPLY AND DEMAND (1,000 Tonnes)</t>
  </si>
  <si>
    <t>Crush/Domestic Usage</t>
  </si>
  <si>
    <t>SOUTHEASTERN ASIA PALM KERNEL CAKE SUPPLY AND DEMAND (1,000 Tonnes)</t>
  </si>
  <si>
    <t>SOUTHEASTERN ASIA PALM KERNEL OIL SUPPLY AND DEMAND (1,000 Tonnes)</t>
  </si>
  <si>
    <t>Bold numbers are The Jacobsen forecasts and estimates</t>
  </si>
  <si>
    <t>PALM OIL PRODUCTION (1,000 Tonnes)</t>
  </si>
  <si>
    <t>5-Yr. Avg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</si>
  <si>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</si>
  <si>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</si>
  <si>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</si>
  <si>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</si>
  <si>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</si>
  <si>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</si>
  <si>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</si>
  <si>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</si>
  <si>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</si>
  <si>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</si>
  <si>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</si>
  <si>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</si>
  <si>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</si>
  <si>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PALM OIL MONTH-OVER-MONTH CHANGE IN PRODUCTION (Tonnes)</t>
  </si>
  <si>
    <t>PALM OIL IMPORTS (1,000 Tonnes)</t>
  </si>
  <si>
    <t>PALM OIL EXPORTS (1,000 Tonnes)</t>
  </si>
  <si>
    <t>GAPKI EXPORTS</t>
  </si>
  <si>
    <t>DELTA TO GAPKI EXPORTS</t>
  </si>
  <si>
    <t>PALM OIL DOMESTIC USE (1,000 Tonnes)</t>
  </si>
  <si>
    <t>GAPKI DOMESTIC USE</t>
  </si>
  <si>
    <t>DELTA TO IMPLIED DOMESTIC USE</t>
  </si>
  <si>
    <t>Cng from 5-Yr</t>
  </si>
  <si>
    <t>Yr-o-Yr Cng</t>
  </si>
  <si>
    <t>PALM OIL END-OF-MONTH STOCKS (1,000 Tonnes)</t>
  </si>
  <si>
    <t xml:space="preserve">QUARTERLY DOMESTIC USE </t>
  </si>
  <si>
    <t>Chg from 5-Yr.</t>
  </si>
  <si>
    <t>OND</t>
  </si>
  <si>
    <t>JFM</t>
  </si>
  <si>
    <t>AMJ</t>
  </si>
  <si>
    <t>JAS</t>
  </si>
  <si>
    <t>SOUTHEASTERN ASIA PALM OIL FUTURES (Crude, Ringgit/Tonne)</t>
  </si>
  <si>
    <t xml:space="preserve">    Marketing-Year Average</t>
  </si>
  <si>
    <t>PALM KERNEL PRODUCTION (1,000 Tonnes)</t>
  </si>
  <si>
    <t>PALM KERNEL YIELD (Tonnes)</t>
  </si>
  <si>
    <t>PALM KERNEL IMPORTS (1,000 Tonnes)</t>
  </si>
  <si>
    <t>PALM KERNEL EXPORTS (1,000 Tonnes)</t>
  </si>
  <si>
    <t>PALM KERNEL DOMESTIC USE (1,000 Tonnes)</t>
  </si>
  <si>
    <t>PALM KERNEL END-OF-MONTH STOCKS (1,000 Tonnes)</t>
  </si>
  <si>
    <t>PALM KERNEL CAKE PRODUCTION (1,000 Tonnes)</t>
  </si>
  <si>
    <t>PALM KERNEL CAKE YIELD (Tonnes)</t>
  </si>
  <si>
    <t>PALM KERNEL CAKE IMPORTS (1,000 Tonnes)</t>
  </si>
  <si>
    <t>PALM KERNEL CAKE EXPORTS (1,000 Tonnes)</t>
  </si>
  <si>
    <t>PALM KERNEL CAKE DOMESTIC USE (1,000 Tonnes)</t>
  </si>
  <si>
    <t>PALM KERNEL CAKE END-OF-MONTH STOCKS (1,000 Tonnes)</t>
  </si>
  <si>
    <t>PALM KERNEL OIL PRODUCITON (1,000 Tonnes)</t>
  </si>
  <si>
    <t>PALM KERNEL OIL YIELD (Tonnes)</t>
  </si>
  <si>
    <t>PALM KERNEL OIL IMPORTS (Tonnes)</t>
  </si>
  <si>
    <t>PALM KERNEL OIL EXPORTS (1,000 Tonnes)</t>
  </si>
  <si>
    <t>PALM KERNEL OIL DOMESTIC USE (1,000 Tonnes)</t>
  </si>
  <si>
    <t>PALM KERNEL OIL END-OF-MONTH STOCKS (1,000 Tonnes)</t>
  </si>
  <si>
    <t>SOUTHEASTERN ASIA PALM KERNEL OIL FUTURES (Crude, Ringgit/Tonne)</t>
  </si>
  <si>
    <t>BIODIESEL PRODUCTION (1,000 Tonnes)</t>
  </si>
  <si>
    <t>BIODIESEL DOMESTIC USAGE (1,000 Tonnes)</t>
  </si>
  <si>
    <t>BIODIESEL EXPORTS (1,000 Tonnes)</t>
  </si>
  <si>
    <t>PALM OIL NON-BIODIESEL DOMESTIC USE (1,000 Tonnes)</t>
  </si>
  <si>
    <t xml:space="preserve">60/61 </t>
  </si>
  <si>
    <t xml:space="preserve">61/62 </t>
  </si>
  <si>
    <t xml:space="preserve">62/63 </t>
  </si>
  <si>
    <t xml:space="preserve">63/64 </t>
  </si>
  <si>
    <t xml:space="preserve">64/65 </t>
  </si>
  <si>
    <t xml:space="preserve">65/66 </t>
  </si>
  <si>
    <t xml:space="preserve">66/67 </t>
  </si>
  <si>
    <t xml:space="preserve">67/68 </t>
  </si>
  <si>
    <t xml:space="preserve">68/69 </t>
  </si>
  <si>
    <t xml:space="preserve">69/70 </t>
  </si>
  <si>
    <t xml:space="preserve">70/71 </t>
  </si>
  <si>
    <t xml:space="preserve">71/72 </t>
  </si>
  <si>
    <t xml:space="preserve">72/73 </t>
  </si>
  <si>
    <t xml:space="preserve">73/74 </t>
  </si>
  <si>
    <t xml:space="preserve">74/75 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</si>
  <si>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</si>
  <si>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</si>
  <si>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</si>
  <si>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</si>
  <si>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</si>
  <si>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</si>
  <si>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</si>
  <si>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</si>
  <si>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</si>
  <si>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</si>
  <si>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</si>
  <si>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</si>
  <si>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</si>
  <si>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</si>
  <si>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</si>
  <si>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</si>
  <si>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</si>
  <si>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</si>
  <si>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>5 Year Avg</t>
  </si>
  <si>
    <t>MALAYSIA PALM AREA AND YIELD (1,000 Hectares)</t>
  </si>
  <si>
    <t>MALAYSIA PALM KERNEL SUPPLY AND DEMAND (1,000 Tonnes)</t>
  </si>
  <si>
    <t>MALAYSIA PALM KERNEL CAKE SUPPLY AND DEMAND (1,000 Tonnes)</t>
  </si>
  <si>
    <t>MALAYSIA PALM KERNEL OIL SUPPLY AND DEMAND (1,000 Tonnes)</t>
  </si>
  <si>
    <t>Current vs. 5-Yr Avg</t>
  </si>
  <si>
    <t>Current vs. Last Year</t>
  </si>
  <si>
    <t>5-Yr Avg Mo-Mo Change</t>
  </si>
  <si>
    <t>PALM OIL EXTRACTION RATE (%)</t>
  </si>
  <si>
    <t>Delta to 5-Yr.</t>
  </si>
  <si>
    <t>5 yr average</t>
  </si>
  <si>
    <t xml:space="preserve">    Average</t>
  </si>
  <si>
    <t>Change from 5-Yr Avg</t>
  </si>
  <si>
    <t>Mo/Mo Chg</t>
  </si>
  <si>
    <t>Daily Production Rates</t>
  </si>
  <si>
    <t>Do not erase!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</si>
  <si>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</si>
  <si>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</si>
  <si>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</si>
  <si>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</si>
  <si>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</si>
  <si>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</si>
  <si>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</si>
  <si>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</si>
  <si>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</si>
  <si>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</si>
  <si>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</si>
  <si>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>Yr/Yr Chg</t>
  </si>
  <si>
    <t>Delta to 5-Yr Avg</t>
  </si>
  <si>
    <t>5-Yr Avg</t>
  </si>
  <si>
    <t>5-Yr Avg.</t>
  </si>
  <si>
    <t>5-Yr Avg Mo/Mo Chg</t>
  </si>
  <si>
    <t>Current Mo/Mo Chg</t>
  </si>
  <si>
    <t xml:space="preserve">Mo/Mo % Chg from 5-Yr </t>
  </si>
  <si>
    <t>5-Yr Avg Yr/Yr Chg</t>
  </si>
  <si>
    <t>Current Yr-Yr Chg</t>
  </si>
  <si>
    <t>Yr/Yr % Chg from 5-Yr Avg</t>
  </si>
  <si>
    <t>Departure from 5-Yr. Average</t>
  </si>
  <si>
    <t>Monthly Contribution to Annual Total</t>
  </si>
  <si>
    <t>5-Yr avg</t>
  </si>
  <si>
    <t>vs. 5-year average</t>
  </si>
  <si>
    <t>vs. last year</t>
  </si>
  <si>
    <t>Quarterly Percent of Total</t>
  </si>
  <si>
    <t>Delta</t>
  </si>
  <si>
    <t>Mo/Mo Cng</t>
  </si>
  <si>
    <t>5-Yr Avg Mo/Mo</t>
  </si>
  <si>
    <t>Yr/Yr Cng</t>
  </si>
  <si>
    <t>MALAYSIA PALM OIL FUTURES (Continuous Third Month Contract, Crude, Ringgit/Tonne)</t>
  </si>
  <si>
    <t xml:space="preserve"> --- </t>
  </si>
  <si>
    <t>PALM KERNEL RECOVERY RATE (%)</t>
  </si>
  <si>
    <t>Yr/Yr</t>
  </si>
  <si>
    <t>5-Yr</t>
  </si>
  <si>
    <t>HS Code</t>
  </si>
  <si>
    <t>Numbers in red from GTT</t>
  </si>
  <si>
    <t>HS Codes:</t>
  </si>
  <si>
    <t>GTT</t>
  </si>
  <si>
    <t xml:space="preserve"> </t>
  </si>
  <si>
    <t>MALAYSIA PALM KERNEL OIL FUTURES (Crude, Ringgit/Tonne)</t>
  </si>
  <si>
    <r>
      <rPr>
        <b/>
        <sz val="11"/>
        <color theme="1"/>
        <rFont val="Arial"/>
        <family val="2"/>
      </rPr>
      <t>SGS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</si>
  <si>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RBD Palm Oil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</si>
  <si>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PalmOlein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</si>
  <si>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Sterin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</si>
  <si>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Crude Palm Oil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</si>
  <si>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Subtotal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</si>
  <si>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Oleochemical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</si>
  <si>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Refined Palm Kernel Oil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</si>
  <si>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Acids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</si>
  <si>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Fatty Acid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</si>
  <si>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Other Products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</si>
  <si>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Total Export Estimates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</si>
  <si>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India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</si>
  <si>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Pakistan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</si>
  <si>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China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</si>
  <si>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United States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</si>
  <si>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Singapore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</si>
  <si>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Indonesia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</si>
  <si>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Japan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</si>
  <si>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Korea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</si>
  <si>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Taiwan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</si>
  <si>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Bangladesh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</si>
  <si>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Saudi Arabia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</si>
  <si>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Turkey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</si>
  <si>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Kenya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</si>
  <si>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Egypt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</si>
  <si>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r>
      <rPr>
        <b/>
        <sz val="11"/>
        <color theme="1"/>
        <rFont val="Arial"/>
        <family val="2"/>
      </rPr>
      <t>SGS Palm Export Estimates to South Africa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(tonnes)</t>
    </r>
  </si>
  <si>
    <t>The time series server does not have enough resources to complete the request for: PALMSTOT-MY</t>
  </si>
  <si>
    <t>Invalid RIC(s): PALM-MYEXPI</t>
  </si>
  <si>
    <t>The time series server does not have enough resources to complete the request for: PALMRBD-MY</t>
  </si>
  <si>
    <t>Time Series not available.</t>
  </si>
  <si>
    <t>INDONESIA PALM OIL COMPLEX</t>
  </si>
  <si>
    <t xml:space="preserve">93/94  </t>
  </si>
  <si>
    <t xml:space="preserve">94/95  </t>
  </si>
  <si>
    <t xml:space="preserve">95/96  </t>
  </si>
  <si>
    <t xml:space="preserve">96/97  </t>
  </si>
  <si>
    <t xml:space="preserve">97/98  </t>
  </si>
  <si>
    <t xml:space="preserve">98/99  </t>
  </si>
  <si>
    <t xml:space="preserve">99/00  </t>
  </si>
  <si>
    <t xml:space="preserve">00/01  </t>
  </si>
  <si>
    <t xml:space="preserve">01/02  </t>
  </si>
  <si>
    <t xml:space="preserve">02/03  </t>
  </si>
  <si>
    <t xml:space="preserve">03/04  </t>
  </si>
  <si>
    <t xml:space="preserve">04/05  </t>
  </si>
  <si>
    <t xml:space="preserve">05/06  </t>
  </si>
  <si>
    <t xml:space="preserve">06/07  </t>
  </si>
  <si>
    <t xml:space="preserve">07/08  </t>
  </si>
  <si>
    <t xml:space="preserve">08/09  </t>
  </si>
  <si>
    <t xml:space="preserve">09/10  </t>
  </si>
  <si>
    <t xml:space="preserve">10/11  </t>
  </si>
  <si>
    <t xml:space="preserve">11/12  </t>
  </si>
  <si>
    <t xml:space="preserve">12/13  </t>
  </si>
  <si>
    <t xml:space="preserve">13/14  </t>
  </si>
  <si>
    <t xml:space="preserve">14/15  </t>
  </si>
  <si>
    <t xml:space="preserve">15/16  </t>
  </si>
  <si>
    <t xml:space="preserve">16/17  </t>
  </si>
  <si>
    <t xml:space="preserve">17/18  </t>
  </si>
  <si>
    <t xml:space="preserve">18/19  </t>
  </si>
  <si>
    <t xml:space="preserve">19/20  </t>
  </si>
  <si>
    <t xml:space="preserve">20/21  </t>
  </si>
  <si>
    <t xml:space="preserve">21/22  </t>
  </si>
  <si>
    <t xml:space="preserve">22/23  </t>
  </si>
  <si>
    <t xml:space="preserve">23/24  </t>
  </si>
  <si>
    <t xml:space="preserve">24/25  </t>
  </si>
  <si>
    <t xml:space="preserve">25/26  </t>
  </si>
  <si>
    <t xml:space="preserve">26/27  </t>
  </si>
  <si>
    <t>INDONESIA PALM AREA AND YIELD (1,000 Hectares)</t>
  </si>
  <si>
    <t>INDONESIA PALM OIL SUPPLY AND DEMAND (1,000 Tonnes)</t>
  </si>
  <si>
    <t>INDONESIA PALM KERNEL SUPPLY AND DEMAND (1,000 Tonnes)</t>
  </si>
  <si>
    <t>INDONESIA PALM KERNEL CAKE SUPPLY AND DEMAND (1,000 Tonnes)</t>
  </si>
  <si>
    <t>INDONESIA PALM KERNEL OIL SUPPLY AND DEMAND (1,000 Tonnes)</t>
  </si>
  <si>
    <t>Average</t>
  </si>
  <si>
    <t>151190, 151110</t>
  </si>
  <si>
    <t>DAILY AVERAGE DOMESTIC USE</t>
  </si>
  <si>
    <t>5-yr average</t>
  </si>
  <si>
    <t>INDONESIA PALM OIL FUTURES (Crude, Ringgit/Tonne)</t>
  </si>
  <si>
    <t>INDONESIA PALM KERNEL OIL FUTURES (Crude, Ringgit/Tonne)</t>
  </si>
  <si>
    <t>PHILIPPINES COPRA COMPLEX SUPPLY AND DEMAND</t>
  </si>
  <si>
    <t>PHILIPPINES COPRA SUPPLY AND DEMAND (1,000 Hectares/1,000 Tonnes)</t>
  </si>
  <si>
    <t>Trees</t>
  </si>
  <si>
    <t>Total Mature Area</t>
  </si>
  <si>
    <r>
      <t xml:space="preserve">Yield </t>
    </r>
    <r>
      <rPr>
        <sz val="9"/>
        <color theme="1"/>
        <rFont val="Helvetica-Normal"/>
      </rPr>
      <t>(Tonnes per Hectare)</t>
    </r>
  </si>
  <si>
    <r>
      <t xml:space="preserve">Carryin </t>
    </r>
    <r>
      <rPr>
        <sz val="9"/>
        <color theme="1"/>
        <rFont val="Helvetica-Normal"/>
      </rPr>
      <t>(October 1)</t>
    </r>
  </si>
  <si>
    <t>Crush</t>
  </si>
  <si>
    <t>Residual</t>
  </si>
  <si>
    <r>
      <t xml:space="preserve">Carryout </t>
    </r>
    <r>
      <rPr>
        <sz val="9"/>
        <color theme="1"/>
        <rFont val="Helvetica-Normal"/>
      </rPr>
      <t>(September 30)</t>
    </r>
  </si>
  <si>
    <t>Stocks-to-Usage</t>
  </si>
  <si>
    <r>
      <t xml:space="preserve">Average Price </t>
    </r>
    <r>
      <rPr>
        <sz val="9"/>
        <color theme="1"/>
        <rFont val="Helvetica-Normal"/>
      </rPr>
      <t>(Dollars per Ton)</t>
    </r>
  </si>
  <si>
    <t>PHILIPPINES COPRA MEAL SUPPLY AND DEMAND (1,000 Tonnes)</t>
  </si>
  <si>
    <r>
      <t xml:space="preserve">Crush </t>
    </r>
    <r>
      <rPr>
        <sz val="9"/>
        <color theme="1"/>
        <rFont val="Helvetica-Normal"/>
      </rPr>
      <t>(October - September)</t>
    </r>
  </si>
  <si>
    <r>
      <t xml:space="preserve">Average Price </t>
    </r>
    <r>
      <rPr>
        <sz val="9"/>
        <color theme="1"/>
        <rFont val="Helvetica-Normal"/>
      </rPr>
      <t>(50%, Dollars per Ton)</t>
    </r>
  </si>
  <si>
    <t>PHILIPPINES COCONUT OIL SUPPLY AND DEMAND (1,000 Tonnes)</t>
  </si>
  <si>
    <t xml:space="preserve">  Industrail Usage</t>
  </si>
  <si>
    <t xml:space="preserve">  Feed Usage</t>
  </si>
  <si>
    <t xml:space="preserve">  Food Usage</t>
  </si>
  <si>
    <t>Bold Numbers are The Jacobsen Forecasts and Estimates</t>
  </si>
  <si>
    <t>COPRA IMPORTS (1,000 Tonnes)</t>
  </si>
  <si>
    <t>COPRA EXPORTS (1,000 Tonnes)</t>
  </si>
  <si>
    <t>COPRA CRUSH (1,000 Tonnes)</t>
  </si>
  <si>
    <t>COPRA MEAL PRODUCTION (1,000 Tonnes)</t>
  </si>
  <si>
    <t>COPRA MEAL YIELD</t>
  </si>
  <si>
    <t>COPRA MEAL IMPORTS (1,000 Tonnes)</t>
  </si>
  <si>
    <t>COPRA MEAL EXPORTS (1,000 Tonnes)</t>
  </si>
  <si>
    <t>COPRA MEAL DOMESTIC USAGE (1,000 Tonnes)</t>
  </si>
  <si>
    <t>COPRA MEAL END-OF-MONTH STOCKS (1,000 Tonnes)</t>
  </si>
  <si>
    <t>COPRA MEAL (Dollars per Tonne)</t>
  </si>
  <si>
    <t>COCONUT OIL PRODUCTION (1,000 Tonnes)</t>
  </si>
  <si>
    <t>COCONUT OIL YIELD</t>
  </si>
  <si>
    <t>COCONUT MEAL AND OIL YIELD</t>
  </si>
  <si>
    <t>COCONUT OIL IMPORTS (1,000 Tonnes)</t>
  </si>
  <si>
    <t>COCONUT OIL EXPORTS (1,000 Tonnes)</t>
  </si>
  <si>
    <t>COCONUT OIL DOMESTIC USAGE (1,000 Tonnes)</t>
  </si>
  <si>
    <t>COCONUT OIL END-OF-MONTH STOCKS (1,000 Tonnes)</t>
  </si>
  <si>
    <t>COCONUT OIL (Dollars per Tonne)</t>
  </si>
  <si>
    <t>INDONESIA COPRA COMPLEX SUPPLY AND DEMAND</t>
  </si>
  <si>
    <t>INDONESIA COPRA SUPPLY AND DEMAND (1,000 Hectares/1,000 Tonnes)</t>
  </si>
  <si>
    <t>INDONESIA COPRA MEAL SUPPLY AND DEMAND (1,000 Tonnes)</t>
  </si>
  <si>
    <t>INDONESIA COCONUT OIL SUPPLY AND DEMAND (1,000 Tonnes)</t>
  </si>
  <si>
    <t>MALAYSIA PALM OIL MONTHLY BALANCE SHEET (1,000 Tonnes)</t>
  </si>
  <si>
    <t>QUARTERLY BALANCE SHEET</t>
  </si>
  <si>
    <t>Total</t>
  </si>
  <si>
    <t>PRODUCTION</t>
  </si>
  <si>
    <t>93/94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</si>
  <si>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</si>
  <si>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</si>
  <si>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</si>
  <si>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</si>
  <si>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</si>
  <si>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</si>
  <si>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</si>
  <si>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</si>
  <si>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</si>
  <si>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</si>
  <si>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</si>
  <si>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</si>
  <si>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</si>
  <si>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</si>
  <si>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</si>
  <si>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</si>
  <si>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</si>
  <si>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</si>
  <si>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</si>
  <si>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13/14</t>
  </si>
  <si>
    <t>14/15</t>
  </si>
  <si>
    <t>15/16</t>
  </si>
  <si>
    <t>16/17</t>
  </si>
  <si>
    <t>17/18</t>
  </si>
  <si>
    <t>Change relative to 5-Yr Change</t>
  </si>
  <si>
    <t>Last month</t>
  </si>
  <si>
    <t>Last year</t>
  </si>
  <si>
    <t>24/25</t>
  </si>
  <si>
    <t>25/26</t>
  </si>
  <si>
    <t>IMPORTS</t>
  </si>
  <si>
    <t>EXPORTS</t>
  </si>
  <si>
    <t>DOMESTIC USE</t>
  </si>
  <si>
    <t>MONTH-ENDING STOCKS</t>
  </si>
  <si>
    <t>Bold numbers are Jacobsen Estimates and Forecasts</t>
  </si>
  <si>
    <t>5-Year Avg</t>
  </si>
  <si>
    <t>10 Year Avg</t>
  </si>
  <si>
    <t>Change vs. Last Year</t>
  </si>
  <si>
    <t>5-Yr Avg Mo/Mo Delta</t>
  </si>
  <si>
    <t>Current Yr. Mo/Mo Delta</t>
  </si>
  <si>
    <t>MO/Mo %</t>
  </si>
  <si>
    <t>El Nino Years</t>
  </si>
  <si>
    <t>87/88</t>
  </si>
  <si>
    <t>91/92</t>
  </si>
  <si>
    <t>Average Stocks</t>
  </si>
  <si>
    <t>Table 15: MALAYSIA PALM KERNEL OIL MONTHLY BALANCE SHEET (1,000 Tonnes)</t>
  </si>
  <si>
    <t>Change from Previous Month</t>
  </si>
  <si>
    <t>Monthly Delta</t>
  </si>
  <si>
    <t>Range of Analysts' Estimates</t>
  </si>
  <si>
    <t>Median of Analysts' Estimates</t>
  </si>
  <si>
    <t>Fastmarkets Expected Change</t>
  </si>
  <si>
    <t>Change from Fastmarkets' Estimate</t>
  </si>
  <si>
    <t>Market Expected Change</t>
  </si>
  <si>
    <t>Change from Market Estimate</t>
  </si>
  <si>
    <t>Market expected Change from Previous Month</t>
  </si>
  <si>
    <t>Closing Stocks</t>
  </si>
  <si>
    <t>Source: Malaysian Palm Oil Board, Fastmarkets</t>
  </si>
  <si>
    <t>* Previous month's implied domestic usage pre-revision</t>
  </si>
  <si>
    <t>Previuos month</t>
  </si>
  <si>
    <t>closing stocks</t>
  </si>
  <si>
    <t>for domestic usage</t>
  </si>
  <si>
    <t>Change in stocks</t>
  </si>
  <si>
    <t>calculation</t>
  </si>
  <si>
    <t>Change in stocks implied by changes in data</t>
  </si>
  <si>
    <t>Jacobsen Balance Sheet Estimates</t>
  </si>
  <si>
    <t>Copy domestic usage from C7 to C8 first, then copy previous month's stocks from C6 to C16.</t>
  </si>
  <si>
    <t>Jacobsen Production</t>
  </si>
  <si>
    <t>Jacobsen Exports</t>
  </si>
  <si>
    <t>Jacobsen Imports</t>
  </si>
  <si>
    <t>Jacobsen Ending Stocks</t>
  </si>
  <si>
    <t>Soybean Oil (RBD, US Gulf, ₵/lb)</t>
  </si>
  <si>
    <t>Palm Oil (RBD, US Gulf, ₵/lb)</t>
  </si>
  <si>
    <t>Spread (SBO-PO, ₵/lb)</t>
  </si>
  <si>
    <t>Beginning Stocks (October 1)</t>
  </si>
  <si>
    <t>Ending Stocks (September 30)</t>
  </si>
  <si>
    <t>Futures Price (Ringgit/Tonne)</t>
  </si>
  <si>
    <t>IMPLIED FRESH FRUIT BUNCH PRODUCTION (1,000 Tonnes)</t>
  </si>
  <si>
    <t>MALAYSIA PALM OIL COMPLEX</t>
  </si>
  <si>
    <t>10 yr average</t>
  </si>
  <si>
    <t>Delta to 10-Yr.</t>
  </si>
  <si>
    <t>Q1</t>
  </si>
  <si>
    <t>Q2</t>
  </si>
  <si>
    <t>Q3</t>
  </si>
  <si>
    <t>Q4</t>
  </si>
  <si>
    <t>5-Yr Avg Mth Prod based on daily average</t>
  </si>
  <si>
    <t>RLC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</si>
</sst>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#,##0_);[Red]\(#,##0\);\-\-\-"/>
    <numFmt numFmtId="165" formatCode="0.00_);[Red]\(0.00\)"/>
    <numFmt numFmtId="166" formatCode="0.0%"/>
    <numFmt numFmtId="167" formatCode="#,##0.0_);[Red]\(#,##0.0\)"/>
    <numFmt numFmtId="168" formatCode="#,##0.000_);[Red]\(#,##0.000\)"/>
    <numFmt numFmtId="169" formatCode="0.000"/>
    <numFmt numFmtId="170" formatCode="[$-409]dd\-mmm\-yy;@"/>
    <numFmt numFmtId="171" formatCode="0_);[Red]\(0\)"/>
    <numFmt numFmtId="172" formatCode="yyyy\-mm\-dd;@"/>
    <numFmt numFmtId="173" formatCode="[$-409]mmmm;@"/>
    <numFmt numFmtId="174" formatCode="[$-409]d\-mmm\-yyyy;@"/>
    <numFmt numFmtId="175" formatCode="mmm"/>
  </numFmts>
  <fonts count="8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MS Sans Serif"/>
      <family val="2"/>
    </font>
    <font>
      <sz val="10"/>
      <color theme="1"/>
      <name val="Arial Narrow"/>
      <family val="2"/>
    </font>
    <font>
      <sz val="11"/>
      <color theme="1"/>
      <name val="Helvetica-Normal"/>
    </font>
    <font>
      <b/>
      <sz val="12"/>
      <color theme="0"/>
      <name val="Bahnschrift SemiBold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Bahnschrift SemiBold"/>
      <family val="2"/>
    </font>
    <font>
      <b/>
      <sz val="11"/>
      <name val="Arial Narrow"/>
      <family val="2"/>
    </font>
    <font>
      <sz val="11"/>
      <color theme="1"/>
      <name val="Helvetica"/>
      <family val="2"/>
    </font>
    <font>
      <b/>
      <sz val="11"/>
      <name val="Bahnschrift SemiBold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"/>
      <name val="Aptos Display"/>
      <family val="2"/>
    </font>
    <font>
      <sz val="8"/>
      <color theme="1"/>
      <name val="Bahnschrift SemiBold"/>
      <family val="2"/>
    </font>
    <font>
      <b/>
      <sz val="11"/>
      <name val="Helvetica"/>
      <family val="2"/>
    </font>
    <font>
      <b/>
      <sz val="10"/>
      <color rgb="FF8E9A44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ptos Display"/>
      <family val="2"/>
    </font>
    <font>
      <b/>
      <sz val="14"/>
      <color theme="1"/>
      <name val="Arial"/>
      <family val="2"/>
    </font>
    <font>
      <sz val="10"/>
      <color theme="1"/>
      <name val="Aptos Display"/>
      <family val="2"/>
    </font>
    <font>
      <sz val="8"/>
      <name val="Aptos Display"/>
      <family val="2"/>
    </font>
    <font>
      <b/>
      <sz val="10"/>
      <name val="Aptos Display"/>
      <family val="2"/>
    </font>
    <font>
      <b/>
      <sz val="8"/>
      <name val="Helvetica"/>
      <family val="2"/>
    </font>
    <font>
      <b/>
      <sz val="11"/>
      <color theme="1"/>
      <name val="Arial"/>
      <family val="2"/>
    </font>
    <font>
      <b/>
      <sz val="10"/>
      <color rgb="FFFF0000"/>
      <name val="Arial Narrow"/>
      <family val="2"/>
    </font>
    <font>
      <b/>
      <sz val="10"/>
      <color theme="4" tint="-0.249977111117893"/>
      <name val="Arial Narrow"/>
      <family val="2"/>
    </font>
    <font>
      <sz val="10"/>
      <color theme="1"/>
      <name val="Arial"/>
      <family val="2"/>
    </font>
    <font>
      <b/>
      <sz val="12"/>
      <color theme="0"/>
      <name val="Helvetica-Normal"/>
    </font>
    <font>
      <b/>
      <sz val="11"/>
      <color theme="1"/>
      <name val="Helvetica"/>
      <family val="2"/>
    </font>
    <font>
      <b/>
      <sz val="10"/>
      <color theme="1"/>
      <name val="Aptos Display"/>
      <family val="2"/>
    </font>
    <font>
      <b/>
      <sz val="11"/>
      <color theme="1"/>
      <name val="Aptos Display"/>
      <family val="2"/>
    </font>
    <font>
      <sz val="10"/>
      <color theme="1"/>
      <name val="Helvetica-Normal"/>
    </font>
    <font>
      <b/>
      <sz val="12"/>
      <color theme="1"/>
      <name val="Aptos Display"/>
      <family val="2"/>
    </font>
    <font>
      <b/>
      <sz val="9"/>
      <color theme="1"/>
      <name val="Aptos Display"/>
      <family val="2"/>
    </font>
    <font>
      <sz val="8"/>
      <color theme="1"/>
      <name val="Arial Narrow"/>
      <family val="2"/>
    </font>
    <font>
      <sz val="8"/>
      <color theme="1"/>
      <name val="Arial"/>
      <family val="2"/>
    </font>
    <font>
      <b/>
      <sz val="8"/>
      <color theme="1"/>
      <name val="Arial Narrow"/>
      <family val="2"/>
    </font>
    <font>
      <b/>
      <sz val="12"/>
      <name val="Bahnschrift SemiBold"/>
      <family val="2"/>
    </font>
    <font>
      <sz val="11"/>
      <name val="Aptos Display"/>
      <family val="2"/>
    </font>
    <font>
      <b/>
      <sz val="11"/>
      <color theme="1"/>
      <name val="Helvetica-Normal"/>
    </font>
    <font>
      <b/>
      <sz val="10"/>
      <name val="Arial"/>
      <family val="2"/>
    </font>
    <font>
      <sz val="9"/>
      <color theme="1"/>
      <name val="Helvetica-Normal"/>
    </font>
    <font>
      <b/>
      <sz val="9"/>
      <color theme="1"/>
      <name val="Helvetica-Normal"/>
    </font>
    <font>
      <b/>
      <sz val="12"/>
      <color theme="0"/>
      <name val="Aptos Display"/>
      <family val="2"/>
    </font>
    <font>
      <b/>
      <sz val="11"/>
      <color theme="0"/>
      <name val="Aptos Display"/>
      <family val="2"/>
    </font>
    <font>
      <sz val="11"/>
      <color theme="0"/>
      <name val="Aptos Display"/>
      <family val="2"/>
    </font>
    <font>
      <sz val="10"/>
      <name val="Aptos Display"/>
      <family val="2"/>
    </font>
    <font>
      <sz val="10"/>
      <color theme="1"/>
      <name val="Bahnschrift SemiLight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b/>
      <sz val="10"/>
      <name val="Helvetica"/>
      <family val="2"/>
    </font>
    <font>
      <b/>
      <sz val="10"/>
      <name val="Helvetica-Normal"/>
    </font>
    <font>
      <sz val="10"/>
      <name val="Helvetica"/>
      <family val="2"/>
    </font>
    <font>
      <b/>
      <sz val="9"/>
      <color theme="1"/>
      <name val="Helvetica"/>
      <family val="2"/>
    </font>
    <font>
      <b/>
      <sz val="11"/>
      <color theme="0"/>
      <name val="Arial Narrow"/>
      <family val="2"/>
    </font>
    <font>
      <b/>
      <sz val="10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b/>
      <sz val="12"/>
      <color theme="0"/>
      <name val="Avenir Next LT Pro Demi"/>
      <family val="2"/>
    </font>
    <font>
      <sz val="8"/>
      <color theme="1"/>
      <name val="Avenir Next LT Pro Demi"/>
      <family val="2"/>
    </font>
    <font>
      <sz val="12"/>
      <color theme="1"/>
      <name val="Avenir Next LT Pro Demi"/>
      <family val="2"/>
    </font>
    <font>
      <sz val="8"/>
      <color theme="0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name val="Avenir Next LT Pro Demi"/>
      <family val="2"/>
    </font>
    <font>
      <sz val="8"/>
      <name val="Avenir Next LT Pro Demi"/>
      <family val="2"/>
    </font>
    <font>
      <b/>
      <sz val="8"/>
      <color rgb="FFFF0000"/>
      <name val="Avenir Next LT Pro Demi"/>
      <family val="2"/>
    </font>
    <font>
      <sz val="8"/>
      <color rgb="FFFF0000"/>
      <name val="Avenir Next LT Pro Demi"/>
      <family val="2"/>
    </font>
    <font>
      <sz val="8"/>
      <color rgb="FF6F0791"/>
      <name val="Avenir Next LT Pro Demi"/>
      <family val="2"/>
    </font>
    <font>
      <b/>
      <sz val="14"/>
      <color theme="0"/>
      <name val="Avenir Next LT Pro Demi"/>
      <family val="2"/>
    </font>
    <font>
      <b/>
      <sz val="8"/>
      <color theme="3" tint="0.249977111117893"/>
      <name val="Avenir Next LT Pro Demi"/>
      <family val="2"/>
    </font>
    <font>
      <sz val="8"/>
      <color theme="3" tint="0.249977111117893"/>
      <name val="Avenir Next LT Pro Demi"/>
      <family val="2"/>
    </font>
    <font>
      <b/>
      <sz val="8"/>
      <color rgb="FF3F88C5"/>
      <name val="Avenir Next LT Pro Demi"/>
      <family val="2"/>
    </font>
    <font>
      <sz val="8"/>
      <color rgb="FF3F88C5"/>
      <name val="Avenir Next LT Pro Demi"/>
      <family val="2"/>
    </font>
    <font>
      <b/>
      <sz val="8"/>
      <color rgb="FFFFFFFF"/>
      <name val="Avenir Next LT Pro Demi"/>
      <family val="2"/>
    </font>
    <font>
      <sz val="8"/>
      <color rgb="FFFFFFFF"/>
      <name val="Avenir Next LT Pro Demi"/>
      <family val="2"/>
    </font>
    <font>
      <b/>
      <sz val="12"/>
      <color rgb="FFFFFFFF"/>
      <name val="Avenir Next LT Pro Dem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8E9A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F0791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thin">
        <color rgb="FF8E9A44"/>
      </left>
      <right style="thin">
        <color rgb="FF8E9A44"/>
      </right>
      <top style="medium">
        <color rgb="FF6F0791"/>
      </top>
      <bottom/>
      <diagonal/>
    </border>
    <border>
      <left style="thin">
        <color rgb="FF6F0791"/>
      </left>
      <right style="thin">
        <color rgb="FF6F0791"/>
      </right>
      <top style="medium">
        <color rgb="FF6F0791"/>
      </top>
      <bottom/>
      <diagonal/>
    </border>
    <border>
      <left style="thin">
        <color rgb="FF6F0791"/>
      </left>
      <right/>
      <top style="medium">
        <color rgb="FF6F0791"/>
      </top>
      <bottom/>
      <diagonal/>
    </border>
    <border>
      <left style="thin">
        <color rgb="FF8E9A44"/>
      </left>
      <right style="thin">
        <color rgb="FF6F0791"/>
      </right>
      <top/>
      <bottom style="medium">
        <color rgb="FF6F0791"/>
      </bottom>
      <diagonal/>
    </border>
    <border>
      <left style="thin">
        <color rgb="FF6F0791"/>
      </left>
      <right style="thin">
        <color rgb="FF6F0791"/>
      </right>
      <top/>
      <bottom style="medium">
        <color rgb="FF6F0791"/>
      </bottom>
      <diagonal/>
    </border>
    <border>
      <left style="thin">
        <color rgb="FF6F0791"/>
      </left>
      <right/>
      <top/>
      <bottom style="medium">
        <color rgb="FF6F0791"/>
      </bottom>
      <diagonal/>
    </border>
    <border>
      <left style="thin">
        <color rgb="FF8E9A44"/>
      </left>
      <right/>
      <top style="medium">
        <color rgb="FF6F0791"/>
      </top>
      <bottom/>
      <diagonal/>
    </border>
    <border>
      <left style="thin">
        <color rgb="FF8E9A44"/>
      </left>
      <right style="thin">
        <color rgb="FF8E9A44"/>
      </right>
      <top/>
      <bottom/>
      <diagonal/>
    </border>
    <border>
      <left style="thin">
        <color rgb="FF8E9A44"/>
      </left>
      <right/>
      <top/>
      <bottom/>
      <diagonal/>
    </border>
    <border>
      <left style="thin">
        <color rgb="FF6F0791"/>
      </left>
      <right style="thin">
        <color rgb="FF6F0791"/>
      </right>
      <top/>
      <bottom/>
      <diagonal/>
    </border>
    <border>
      <left style="thin">
        <color rgb="FF6F0791"/>
      </left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 style="medium">
        <color rgb="FF8C8C8C"/>
      </top>
      <bottom/>
      <diagonal/>
    </border>
    <border>
      <left/>
      <right/>
      <top style="thin">
        <color rgb="FF6F0791"/>
      </top>
      <bottom style="thin">
        <color rgb="FF6F0791"/>
      </bottom>
      <diagonal/>
    </border>
    <border>
      <left/>
      <right/>
      <top style="thin">
        <color rgb="FF6F0791"/>
      </top>
      <bottom style="medium">
        <color rgb="FF8C8C8C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335163"/>
      </top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/>
      <bottom style="medium">
        <color rgb="FF335163"/>
      </bottom>
      <diagonal/>
    </border>
    <border>
      <left/>
      <right/>
      <top style="medium">
        <color rgb="FF8E9A44"/>
      </top>
      <bottom style="medium">
        <color rgb="FF8E9A44"/>
      </bottom>
      <diagonal/>
    </border>
    <border>
      <left/>
      <right/>
      <top style="medium">
        <color rgb="FF8E9A44"/>
      </top>
      <bottom/>
      <diagonal/>
    </border>
    <border>
      <left/>
      <right/>
      <top style="thick">
        <color rgb="FF8E9A44"/>
      </top>
      <bottom/>
      <diagonal/>
    </border>
    <border>
      <left/>
      <right/>
      <top style="thin">
        <color rgb="FF8E9A44"/>
      </top>
      <bottom style="thick">
        <color rgb="FF8E9A44"/>
      </bottom>
      <diagonal/>
    </border>
    <border>
      <left/>
      <right/>
      <top style="medium">
        <color rgb="FFCF3C3C"/>
      </top>
      <bottom style="medium">
        <color rgb="FFCF3C3C"/>
      </bottom>
      <diagonal/>
    </border>
    <border>
      <left/>
      <right/>
      <top style="medium">
        <color rgb="FFCF3C3C"/>
      </top>
      <bottom/>
      <diagonal/>
    </border>
    <border>
      <left/>
      <right/>
      <top style="thin">
        <color rgb="FF8E9A44"/>
      </top>
      <bottom style="thin">
        <color rgb="FF8E9A4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E9A44"/>
      </bottom>
      <diagonal/>
    </border>
    <border>
      <left style="medium">
        <color rgb="FF8C8C8C"/>
      </left>
      <right/>
      <top style="medium">
        <color rgb="FF8C8C8C"/>
      </top>
      <bottom/>
      <diagonal/>
    </border>
    <border>
      <left style="thin">
        <color rgb="FF8C8C8C"/>
      </left>
      <right style="thin">
        <color rgb="FF8C8C8C"/>
      </right>
      <top style="medium">
        <color rgb="FF8C8C8C"/>
      </top>
      <bottom/>
      <diagonal/>
    </border>
    <border>
      <left style="thin">
        <color rgb="FF8C8C8C"/>
      </left>
      <right style="medium">
        <color rgb="FF8C8C8C"/>
      </right>
      <top style="medium">
        <color rgb="FF8C8C8C"/>
      </top>
      <bottom/>
      <diagonal/>
    </border>
    <border>
      <left/>
      <right style="medium">
        <color rgb="FF335163"/>
      </right>
      <top style="medium">
        <color rgb="FF335163"/>
      </top>
      <bottom style="medium">
        <color rgb="FF335163"/>
      </bottom>
      <diagonal/>
    </border>
    <border>
      <left style="medium">
        <color rgb="FF8C8C8C"/>
      </left>
      <right/>
      <top/>
      <bottom/>
      <diagonal/>
    </border>
    <border>
      <left style="thin">
        <color rgb="FF8C8C8C"/>
      </left>
      <right style="thin">
        <color rgb="FF8C8C8C"/>
      </right>
      <top style="medium">
        <color rgb="FF8C8C8C"/>
      </top>
      <bottom style="medium">
        <color rgb="FF8C8C8C"/>
      </bottom>
      <diagonal/>
    </border>
    <border>
      <left style="thin">
        <color rgb="FF8C8C8C"/>
      </left>
      <right style="medium">
        <color rgb="FF8C8C8C"/>
      </right>
      <top style="medium">
        <color rgb="FF8C8C8C"/>
      </top>
      <bottom style="medium">
        <color rgb="FF8C8C8C"/>
      </bottom>
      <diagonal/>
    </border>
    <border>
      <left/>
      <right style="medium">
        <color rgb="FF335163"/>
      </right>
      <top style="medium">
        <color rgb="FF335163"/>
      </top>
      <bottom/>
      <diagonal/>
    </border>
    <border>
      <left/>
      <right style="medium">
        <color rgb="FF335163"/>
      </right>
      <top/>
      <bottom/>
      <diagonal/>
    </border>
    <border>
      <left style="medium">
        <color rgb="FF8C8C8C"/>
      </left>
      <right/>
      <top/>
      <bottom style="medium">
        <color rgb="FF8C8C8C"/>
      </bottom>
      <diagonal/>
    </border>
    <border>
      <left/>
      <right/>
      <top/>
      <bottom style="medium">
        <color rgb="FFFFB108"/>
      </bottom>
      <diagonal/>
    </border>
    <border>
      <left style="thin">
        <color rgb="FF8E9A44"/>
      </left>
      <right style="thin">
        <color rgb="FF6F0791"/>
      </right>
      <top/>
      <bottom/>
      <diagonal/>
    </border>
    <border>
      <left/>
      <right style="thin">
        <color rgb="FFFFB108"/>
      </right>
      <top style="medium">
        <color rgb="FFFFB108"/>
      </top>
      <bottom style="medium">
        <color rgb="FFFFB108"/>
      </bottom>
      <diagonal/>
    </border>
    <border>
      <left style="thin">
        <color rgb="FFFFB108"/>
      </left>
      <right style="thin">
        <color rgb="FFFFB108"/>
      </right>
      <top style="medium">
        <color rgb="FFFFB108"/>
      </top>
      <bottom style="medium">
        <color rgb="FFFFB108"/>
      </bottom>
      <diagonal/>
    </border>
    <border>
      <left style="thin">
        <color rgb="FFFFB108"/>
      </left>
      <right/>
      <top style="medium">
        <color rgb="FFFFB108"/>
      </top>
      <bottom style="medium">
        <color rgb="FFFFB108"/>
      </bottom>
      <diagonal/>
    </border>
    <border>
      <left/>
      <right style="thin">
        <color rgb="FF8E9A44"/>
      </right>
      <top/>
      <bottom/>
      <diagonal/>
    </border>
    <border>
      <left/>
      <right style="thin">
        <color rgb="FF8E9A44"/>
      </right>
      <top/>
      <bottom style="medium">
        <color rgb="FF6F0791"/>
      </bottom>
      <diagonal/>
    </border>
    <border>
      <left/>
      <right style="thin">
        <color rgb="FFFFB108"/>
      </right>
      <top style="medium">
        <color rgb="FFFFB108"/>
      </top>
      <bottom/>
      <diagonal/>
    </border>
    <border>
      <left/>
      <right style="thin">
        <color rgb="FFFFB108"/>
      </right>
      <top/>
      <bottom/>
      <diagonal/>
    </border>
    <border>
      <left/>
      <right style="thin">
        <color rgb="FFFFB108"/>
      </right>
      <top/>
      <bottom style="medium">
        <color rgb="FFFFB108"/>
      </bottom>
      <diagonal/>
    </border>
    <border>
      <left style="medium">
        <color rgb="FFFFB108"/>
      </left>
      <right style="thin">
        <color rgb="FFFFB108"/>
      </right>
      <top style="medium">
        <color rgb="FFFFB108"/>
      </top>
      <bottom style="medium">
        <color rgb="FFFFB108"/>
      </bottom>
      <diagonal/>
    </border>
    <border>
      <left style="thin">
        <color rgb="FFFFB108"/>
      </left>
      <right style="medium">
        <color rgb="FFFFB108"/>
      </right>
      <top style="medium">
        <color rgb="FFFFB108"/>
      </top>
      <bottom style="medium">
        <color rgb="FFFFB108"/>
      </bottom>
      <diagonal/>
    </border>
    <border>
      <left style="medium">
        <color rgb="FFFFB108"/>
      </left>
      <right style="thin">
        <color rgb="FFFFB108"/>
      </right>
      <top/>
      <bottom/>
      <diagonal/>
    </border>
    <border>
      <left style="medium">
        <color rgb="FFFFB108"/>
      </left>
      <right style="thin">
        <color rgb="FFFFB108"/>
      </right>
      <top/>
      <bottom style="medium">
        <color rgb="FFFFB108"/>
      </bottom>
      <diagonal/>
    </border>
    <border>
      <left style="medium">
        <color rgb="FFFFB108"/>
      </left>
      <right style="thin">
        <color rgb="FFFFB108"/>
      </right>
      <top style="medium">
        <color rgb="FFFFB108"/>
      </top>
      <bottom/>
      <diagonal/>
    </border>
    <border>
      <left style="thin">
        <color rgb="FFFFB108"/>
      </left>
      <right style="thin">
        <color rgb="FFFFB108"/>
      </right>
      <top style="medium">
        <color rgb="FFFFB108"/>
      </top>
      <bottom/>
      <diagonal/>
    </border>
    <border>
      <left/>
      <right/>
      <top style="medium">
        <color rgb="FFFFB108"/>
      </top>
      <bottom/>
      <diagonal/>
    </border>
    <border>
      <left style="thin">
        <color rgb="FFFFB108"/>
      </left>
      <right/>
      <top style="medium">
        <color rgb="FFFFB108"/>
      </top>
      <bottom/>
      <diagonal/>
    </border>
    <border>
      <left style="medium">
        <color rgb="FFFFB108"/>
      </left>
      <right/>
      <top style="medium">
        <color rgb="FFFFB108"/>
      </top>
      <bottom/>
      <diagonal/>
    </border>
    <border>
      <left style="thin">
        <color rgb="FF6F0791"/>
      </left>
      <right/>
      <top style="medium">
        <color rgb="FFFFB108"/>
      </top>
      <bottom/>
      <diagonal/>
    </border>
    <border>
      <left style="medium">
        <color rgb="FFFFB108"/>
      </left>
      <right/>
      <top/>
      <bottom style="medium">
        <color rgb="FFFFB108"/>
      </bottom>
      <diagonal/>
    </border>
    <border>
      <left style="thin">
        <color rgb="FF8E9A44"/>
      </left>
      <right style="thin">
        <color rgb="FF8E9A44"/>
      </right>
      <top style="medium">
        <color rgb="FFFFB108"/>
      </top>
      <bottom/>
      <diagonal/>
    </border>
    <border>
      <left style="thin">
        <color rgb="FF8E9A44"/>
      </left>
      <right/>
      <top style="medium">
        <color rgb="FFFFB108"/>
      </top>
      <bottom/>
      <diagonal/>
    </border>
    <border>
      <left style="thin">
        <color rgb="FF6F0791"/>
      </left>
      <right style="thin">
        <color rgb="FF6F0791"/>
      </right>
      <top style="medium">
        <color rgb="FFFFB108"/>
      </top>
      <bottom/>
      <diagonal/>
    </border>
    <border>
      <left/>
      <right style="medium">
        <color rgb="FFFFB108"/>
      </right>
      <top style="medium">
        <color rgb="FFFFB108"/>
      </top>
      <bottom/>
      <diagonal/>
    </border>
    <border>
      <left style="thin">
        <color rgb="FFFFB108"/>
      </left>
      <right/>
      <top/>
      <bottom style="medium">
        <color rgb="FFFFB108"/>
      </bottom>
      <diagonal/>
    </border>
    <border>
      <left/>
      <right style="medium">
        <color rgb="FFFFB108"/>
      </right>
      <top/>
      <bottom style="medium">
        <color rgb="FFFFB108"/>
      </bottom>
      <diagonal/>
    </border>
    <border>
      <left style="thin">
        <color rgb="FFFFB108"/>
      </left>
      <right/>
      <top/>
      <bottom/>
      <diagonal/>
    </border>
    <border>
      <left/>
      <right style="medium">
        <color rgb="FFFFB108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426">
    <xf numFmtId="0" fontId="0" fillId="0" borderId="0" xfId="0"/>
    <xf numFmtId="0" fontId="0" fillId="2" borderId="0" xfId="0" applyFill="1"/>
    <xf numFmtId="38" fontId="0" fillId="0" borderId="0" xfId="0" applyNumberFormat="1"/>
    <xf numFmtId="38" fontId="4" fillId="0" borderId="0" xfId="0" applyNumberFormat="1" applyFont="1"/>
    <xf numFmtId="0" fontId="6" fillId="3" borderId="0" xfId="0" applyFont="1" applyFill="1"/>
    <xf numFmtId="0" fontId="2" fillId="3" borderId="0" xfId="0" applyFont="1" applyFill="1"/>
    <xf numFmtId="0" fontId="7" fillId="2" borderId="0" xfId="0" applyFont="1" applyFill="1"/>
    <xf numFmtId="0" fontId="7" fillId="0" borderId="0" xfId="0" applyFont="1"/>
    <xf numFmtId="0" fontId="8" fillId="2" borderId="0" xfId="0" applyFont="1" applyFill="1"/>
    <xf numFmtId="0" fontId="9" fillId="2" borderId="12" xfId="0" applyFont="1" applyFill="1" applyBorder="1"/>
    <xf numFmtId="38" fontId="10" fillId="2" borderId="12" xfId="3" quotePrefix="1" applyNumberFormat="1" applyFont="1" applyFill="1" applyBorder="1" applyAlignment="1">
      <alignment horizontal="right"/>
    </xf>
    <xf numFmtId="38" fontId="10" fillId="2" borderId="0" xfId="3" quotePrefix="1" applyNumberFormat="1" applyFont="1" applyFill="1" applyAlignment="1">
      <alignment horizontal="right"/>
    </xf>
    <xf numFmtId="38" fontId="10" fillId="0" borderId="0" xfId="3" quotePrefix="1" applyNumberFormat="1" applyFont="1" applyAlignment="1">
      <alignment horizontal="right"/>
    </xf>
    <xf numFmtId="0" fontId="11" fillId="0" borderId="0" xfId="0" applyFont="1"/>
    <xf numFmtId="0" fontId="8" fillId="0" borderId="0" xfId="0" applyFont="1"/>
    <xf numFmtId="0" fontId="12" fillId="2" borderId="13" xfId="0" applyFont="1" applyFill="1" applyBorder="1"/>
    <xf numFmtId="0" fontId="13" fillId="2" borderId="13" xfId="0" applyFont="1" applyFill="1" applyBorder="1"/>
    <xf numFmtId="0" fontId="13" fillId="2" borderId="0" xfId="0" applyFont="1" applyFill="1"/>
    <xf numFmtId="0" fontId="13" fillId="0" borderId="0" xfId="0" applyFont="1"/>
    <xf numFmtId="0" fontId="12" fillId="2" borderId="0" xfId="0" applyFont="1" applyFill="1"/>
    <xf numFmtId="38" fontId="14" fillId="2" borderId="0" xfId="0" applyNumberFormat="1" applyFont="1" applyFill="1"/>
    <xf numFmtId="38" fontId="15" fillId="2" borderId="0" xfId="0" applyNumberFormat="1" applyFont="1" applyFill="1"/>
    <xf numFmtId="38" fontId="15" fillId="0" borderId="0" xfId="0" applyNumberFormat="1" applyFont="1"/>
    <xf numFmtId="0" fontId="9" fillId="2" borderId="14" xfId="0" applyFont="1" applyFill="1" applyBorder="1"/>
    <xf numFmtId="38" fontId="14" fillId="2" borderId="14" xfId="0" applyNumberFormat="1" applyFont="1" applyFill="1" applyBorder="1"/>
    <xf numFmtId="38" fontId="15" fillId="2" borderId="14" xfId="0" applyNumberFormat="1" applyFont="1" applyFill="1" applyBorder="1"/>
    <xf numFmtId="38" fontId="14" fillId="0" borderId="0" xfId="0" applyNumberFormat="1" applyFont="1"/>
    <xf numFmtId="0" fontId="9" fillId="2" borderId="0" xfId="0" applyFont="1" applyFill="1"/>
    <xf numFmtId="165" fontId="14" fillId="2" borderId="0" xfId="0" applyNumberFormat="1" applyFont="1" applyFill="1"/>
    <xf numFmtId="165" fontId="15" fillId="2" borderId="0" xfId="0" applyNumberFormat="1" applyFont="1" applyFill="1"/>
    <xf numFmtId="165" fontId="15" fillId="0" borderId="0" xfId="0" applyNumberFormat="1" applyFont="1"/>
    <xf numFmtId="0" fontId="9" fillId="2" borderId="13" xfId="0" applyFont="1" applyFill="1" applyBorder="1"/>
    <xf numFmtId="0" fontId="14" fillId="2" borderId="13" xfId="0" applyFont="1" applyFill="1" applyBorder="1"/>
    <xf numFmtId="0" fontId="14" fillId="2" borderId="0" xfId="0" applyFont="1" applyFill="1"/>
    <xf numFmtId="0" fontId="14" fillId="0" borderId="0" xfId="0" applyFont="1"/>
    <xf numFmtId="0" fontId="16" fillId="0" borderId="0" xfId="0" applyFont="1"/>
    <xf numFmtId="3" fontId="14" fillId="2" borderId="0" xfId="0" applyNumberFormat="1" applyFont="1" applyFill="1"/>
    <xf numFmtId="3" fontId="15" fillId="2" borderId="0" xfId="0" applyNumberFormat="1" applyFont="1" applyFill="1"/>
    <xf numFmtId="3" fontId="15" fillId="0" borderId="0" xfId="0" applyNumberFormat="1" applyFont="1"/>
    <xf numFmtId="3" fontId="0" fillId="0" borderId="0" xfId="0" applyNumberFormat="1"/>
    <xf numFmtId="3" fontId="14" fillId="2" borderId="12" xfId="0" applyNumberFormat="1" applyFont="1" applyFill="1" applyBorder="1"/>
    <xf numFmtId="3" fontId="15" fillId="2" borderId="12" xfId="0" applyNumberFormat="1" applyFont="1" applyFill="1" applyBorder="1"/>
    <xf numFmtId="166" fontId="14" fillId="2" borderId="0" xfId="2" applyNumberFormat="1" applyFont="1" applyFill="1"/>
    <xf numFmtId="166" fontId="15" fillId="2" borderId="0" xfId="2" applyNumberFormat="1" applyFont="1" applyFill="1"/>
    <xf numFmtId="166" fontId="15" fillId="0" borderId="0" xfId="2" applyNumberFormat="1" applyFont="1"/>
    <xf numFmtId="0" fontId="9" fillId="2" borderId="15" xfId="0" applyFont="1" applyFill="1" applyBorder="1"/>
    <xf numFmtId="3" fontId="14" fillId="2" borderId="15" xfId="0" applyNumberFormat="1" applyFont="1" applyFill="1" applyBorder="1"/>
    <xf numFmtId="3" fontId="15" fillId="2" borderId="15" xfId="0" applyNumberFormat="1" applyFont="1" applyFill="1" applyBorder="1"/>
    <xf numFmtId="3" fontId="14" fillId="0" borderId="0" xfId="0" applyNumberFormat="1" applyFont="1"/>
    <xf numFmtId="0" fontId="9" fillId="2" borderId="16" xfId="0" applyFont="1" applyFill="1" applyBorder="1"/>
    <xf numFmtId="38" fontId="14" fillId="2" borderId="16" xfId="0" applyNumberFormat="1" applyFont="1" applyFill="1" applyBorder="1"/>
    <xf numFmtId="38" fontId="15" fillId="2" borderId="16" xfId="0" applyNumberFormat="1" applyFont="1" applyFill="1" applyBorder="1"/>
    <xf numFmtId="0" fontId="9" fillId="2" borderId="17" xfId="0" applyFont="1" applyFill="1" applyBorder="1"/>
    <xf numFmtId="0" fontId="14" fillId="2" borderId="17" xfId="0" applyFont="1" applyFill="1" applyBorder="1"/>
    <xf numFmtId="0" fontId="15" fillId="2" borderId="17" xfId="0" applyFont="1" applyFill="1" applyBorder="1"/>
    <xf numFmtId="0" fontId="15" fillId="2" borderId="0" xfId="0" applyFont="1" applyFill="1"/>
    <xf numFmtId="0" fontId="15" fillId="0" borderId="0" xfId="0" applyFont="1"/>
    <xf numFmtId="0" fontId="14" fillId="2" borderId="16" xfId="0" applyFont="1" applyFill="1" applyBorder="1"/>
    <xf numFmtId="0" fontId="0" fillId="2" borderId="17" xfId="0" applyFill="1" applyBorder="1"/>
    <xf numFmtId="0" fontId="9" fillId="0" borderId="0" xfId="0" applyFont="1"/>
    <xf numFmtId="0" fontId="9" fillId="0" borderId="18" xfId="0" applyFont="1" applyBorder="1"/>
    <xf numFmtId="38" fontId="18" fillId="0" borderId="18" xfId="3" quotePrefix="1" applyNumberFormat="1" applyFont="1" applyBorder="1" applyAlignment="1">
      <alignment horizontal="right"/>
    </xf>
    <xf numFmtId="38" fontId="18" fillId="0" borderId="0" xfId="3" quotePrefix="1" applyNumberFormat="1" applyFont="1" applyBorder="1" applyAlignment="1">
      <alignment horizontal="right"/>
    </xf>
    <xf numFmtId="38" fontId="19" fillId="0" borderId="0" xfId="0" applyNumberFormat="1" applyFont="1"/>
    <xf numFmtId="38" fontId="20" fillId="0" borderId="0" xfId="0" applyNumberFormat="1" applyFont="1"/>
    <xf numFmtId="38" fontId="21" fillId="0" borderId="0" xfId="0" applyNumberFormat="1" applyFont="1"/>
    <xf numFmtId="167" fontId="4" fillId="0" borderId="0" xfId="0" applyNumberFormat="1" applyFont="1"/>
    <xf numFmtId="167" fontId="22" fillId="0" borderId="0" xfId="0" applyNumberFormat="1" applyFont="1"/>
    <xf numFmtId="0" fontId="9" fillId="0" borderId="17" xfId="0" applyFont="1" applyBorder="1"/>
    <xf numFmtId="0" fontId="0" fillId="0" borderId="17" xfId="0" applyBorder="1"/>
    <xf numFmtId="166" fontId="23" fillId="0" borderId="17" xfId="2" applyNumberFormat="1" applyFont="1" applyBorder="1"/>
    <xf numFmtId="38" fontId="22" fillId="0" borderId="0" xfId="0" applyNumberFormat="1" applyFont="1"/>
    <xf numFmtId="167" fontId="19" fillId="0" borderId="0" xfId="0" applyNumberFormat="1" applyFont="1"/>
    <xf numFmtId="167" fontId="20" fillId="0" borderId="0" xfId="0" applyNumberFormat="1" applyFont="1"/>
    <xf numFmtId="167" fontId="21" fillId="0" borderId="0" xfId="0" applyNumberFormat="1" applyFont="1"/>
    <xf numFmtId="167" fontId="20" fillId="0" borderId="0" xfId="4" applyNumberFormat="1" applyFont="1" applyAlignment="1">
      <alignment horizontal="right"/>
    </xf>
    <xf numFmtId="167" fontId="21" fillId="0" borderId="0" xfId="4" applyNumberFormat="1" applyFont="1" applyAlignment="1">
      <alignment horizontal="right"/>
    </xf>
    <xf numFmtId="167" fontId="0" fillId="0" borderId="0" xfId="0" applyNumberFormat="1"/>
    <xf numFmtId="0" fontId="24" fillId="0" borderId="0" xfId="0" applyFont="1"/>
    <xf numFmtId="9" fontId="4" fillId="0" borderId="0" xfId="2" applyFont="1"/>
    <xf numFmtId="166" fontId="25" fillId="0" borderId="17" xfId="2" applyNumberFormat="1" applyFont="1" applyBorder="1"/>
    <xf numFmtId="38" fontId="26" fillId="0" borderId="0" xfId="3" quotePrefix="1" applyNumberFormat="1" applyFont="1" applyBorder="1" applyAlignment="1">
      <alignment horizontal="right"/>
    </xf>
    <xf numFmtId="166" fontId="27" fillId="0" borderId="0" xfId="2" applyNumberFormat="1" applyFont="1"/>
    <xf numFmtId="3" fontId="0" fillId="0" borderId="17" xfId="0" applyNumberFormat="1" applyBorder="1"/>
    <xf numFmtId="0" fontId="29" fillId="0" borderId="0" xfId="0" applyFont="1"/>
    <xf numFmtId="166" fontId="4" fillId="0" borderId="0" xfId="2" applyNumberFormat="1" applyFont="1"/>
    <xf numFmtId="166" fontId="22" fillId="0" borderId="0" xfId="2" applyNumberFormat="1" applyFont="1"/>
    <xf numFmtId="10" fontId="4" fillId="0" borderId="0" xfId="2" applyNumberFormat="1" applyFont="1"/>
    <xf numFmtId="38" fontId="30" fillId="0" borderId="0" xfId="0" applyNumberFormat="1" applyFont="1"/>
    <xf numFmtId="38" fontId="31" fillId="0" borderId="0" xfId="0" applyNumberFormat="1" applyFont="1"/>
    <xf numFmtId="38" fontId="32" fillId="0" borderId="17" xfId="0" applyNumberFormat="1" applyFont="1" applyBorder="1"/>
    <xf numFmtId="38" fontId="32" fillId="0" borderId="0" xfId="0" applyNumberFormat="1" applyFont="1"/>
    <xf numFmtId="38" fontId="18" fillId="0" borderId="20" xfId="3" quotePrefix="1" applyNumberFormat="1" applyFont="1" applyBorder="1" applyAlignment="1">
      <alignment horizontal="right"/>
    </xf>
    <xf numFmtId="38" fontId="18" fillId="0" borderId="0" xfId="3" quotePrefix="1" applyNumberFormat="1" applyFont="1" applyAlignment="1">
      <alignment horizontal="right"/>
    </xf>
    <xf numFmtId="168" fontId="19" fillId="0" borderId="0" xfId="0" applyNumberFormat="1" applyFont="1"/>
    <xf numFmtId="168" fontId="22" fillId="0" borderId="0" xfId="0" applyNumberFormat="1" applyFont="1"/>
    <xf numFmtId="168" fontId="4" fillId="0" borderId="0" xfId="0" applyNumberFormat="1" applyFont="1"/>
    <xf numFmtId="38" fontId="0" fillId="0" borderId="17" xfId="0" applyNumberFormat="1" applyBorder="1"/>
    <xf numFmtId="168" fontId="32" fillId="0" borderId="0" xfId="0" applyNumberFormat="1" applyFont="1"/>
    <xf numFmtId="169" fontId="19" fillId="0" borderId="0" xfId="0" applyNumberFormat="1" applyFont="1"/>
    <xf numFmtId="169" fontId="22" fillId="0" borderId="0" xfId="0" applyNumberFormat="1" applyFont="1"/>
    <xf numFmtId="169" fontId="4" fillId="0" borderId="0" xfId="0" applyNumberFormat="1" applyFont="1"/>
    <xf numFmtId="168" fontId="0" fillId="0" borderId="0" xfId="0" applyNumberFormat="1"/>
    <xf numFmtId="1" fontId="0" fillId="0" borderId="17" xfId="0" applyNumberFormat="1" applyBorder="1"/>
    <xf numFmtId="1" fontId="0" fillId="0" borderId="0" xfId="0" applyNumberFormat="1"/>
    <xf numFmtId="167" fontId="32" fillId="0" borderId="0" xfId="0" applyNumberFormat="1" applyFont="1"/>
    <xf numFmtId="0" fontId="33" fillId="4" borderId="0" xfId="0" applyFont="1" applyFill="1"/>
    <xf numFmtId="0" fontId="0" fillId="0" borderId="21" xfId="0" applyBorder="1"/>
    <xf numFmtId="0" fontId="5" fillId="0" borderId="16" xfId="0" applyFont="1" applyBorder="1"/>
    <xf numFmtId="0" fontId="0" fillId="0" borderId="16" xfId="0" applyBorder="1"/>
    <xf numFmtId="165" fontId="14" fillId="0" borderId="16" xfId="0" applyNumberFormat="1" applyFont="1" applyBorder="1"/>
    <xf numFmtId="165" fontId="15" fillId="0" borderId="16" xfId="0" applyNumberFormat="1" applyFont="1" applyBorder="1"/>
    <xf numFmtId="0" fontId="5" fillId="0" borderId="0" xfId="0" applyFont="1"/>
    <xf numFmtId="9" fontId="0" fillId="0" borderId="0" xfId="2" applyFont="1"/>
    <xf numFmtId="3" fontId="14" fillId="0" borderId="16" xfId="0" applyNumberFormat="1" applyFont="1" applyBorder="1"/>
    <xf numFmtId="3" fontId="15" fillId="0" borderId="16" xfId="0" applyNumberFormat="1" applyFont="1" applyBorder="1"/>
    <xf numFmtId="9" fontId="15" fillId="0" borderId="0" xfId="2" applyFont="1"/>
    <xf numFmtId="166" fontId="14" fillId="0" borderId="0" xfId="2" applyNumberFormat="1" applyFont="1"/>
    <xf numFmtId="38" fontId="14" fillId="0" borderId="16" xfId="0" applyNumberFormat="1" applyFont="1" applyBorder="1"/>
    <xf numFmtId="38" fontId="15" fillId="0" borderId="16" xfId="0" applyNumberFormat="1" applyFont="1" applyBorder="1"/>
    <xf numFmtId="0" fontId="23" fillId="0" borderId="0" xfId="0" applyFont="1"/>
    <xf numFmtId="38" fontId="23" fillId="0" borderId="0" xfId="0" applyNumberFormat="1" applyFont="1"/>
    <xf numFmtId="38" fontId="35" fillId="0" borderId="0" xfId="0" applyNumberFormat="1" applyFont="1"/>
    <xf numFmtId="0" fontId="4" fillId="0" borderId="0" xfId="0" applyFont="1"/>
    <xf numFmtId="38" fontId="25" fillId="0" borderId="0" xfId="0" applyNumberFormat="1" applyFont="1"/>
    <xf numFmtId="0" fontId="25" fillId="0" borderId="0" xfId="0" applyFont="1"/>
    <xf numFmtId="0" fontId="37" fillId="0" borderId="0" xfId="0" applyFont="1"/>
    <xf numFmtId="171" fontId="4" fillId="0" borderId="0" xfId="0" applyNumberFormat="1" applyFont="1"/>
    <xf numFmtId="168" fontId="21" fillId="0" borderId="0" xfId="0" applyNumberFormat="1" applyFont="1"/>
    <xf numFmtId="172" fontId="40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40" fillId="0" borderId="0" xfId="0" applyFont="1"/>
    <xf numFmtId="38" fontId="40" fillId="0" borderId="0" xfId="0" applyNumberFormat="1" applyFont="1"/>
    <xf numFmtId="38" fontId="42" fillId="0" borderId="0" xfId="0" applyNumberFormat="1" applyFont="1"/>
    <xf numFmtId="172" fontId="40" fillId="6" borderId="0" xfId="0" applyNumberFormat="1" applyFont="1" applyFill="1"/>
    <xf numFmtId="0" fontId="40" fillId="6" borderId="0" xfId="0" applyFont="1" applyFill="1"/>
    <xf numFmtId="166" fontId="40" fillId="0" borderId="0" xfId="2" applyNumberFormat="1" applyFont="1"/>
    <xf numFmtId="0" fontId="43" fillId="0" borderId="0" xfId="0" applyFont="1"/>
    <xf numFmtId="0" fontId="12" fillId="0" borderId="17" xfId="0" applyFont="1" applyBorder="1"/>
    <xf numFmtId="0" fontId="13" fillId="0" borderId="17" xfId="0" applyFont="1" applyBorder="1"/>
    <xf numFmtId="0" fontId="12" fillId="0" borderId="0" xfId="0" applyFont="1"/>
    <xf numFmtId="0" fontId="9" fillId="0" borderId="26" xfId="0" applyFont="1" applyBorder="1"/>
    <xf numFmtId="38" fontId="14" fillId="0" borderId="26" xfId="0" applyNumberFormat="1" applyFont="1" applyBorder="1"/>
    <xf numFmtId="38" fontId="15" fillId="0" borderId="26" xfId="0" applyNumberFormat="1" applyFont="1" applyBorder="1"/>
    <xf numFmtId="0" fontId="9" fillId="0" borderId="16" xfId="0" applyFont="1" applyBorder="1"/>
    <xf numFmtId="0" fontId="14" fillId="0" borderId="17" xfId="0" applyFont="1" applyBorder="1"/>
    <xf numFmtId="0" fontId="15" fillId="0" borderId="17" xfId="0" applyFont="1" applyBorder="1"/>
    <xf numFmtId="0" fontId="14" fillId="0" borderId="16" xfId="0" applyFont="1" applyBorder="1"/>
    <xf numFmtId="38" fontId="23" fillId="0" borderId="0" xfId="0" applyNumberFormat="1" applyFont="1" applyAlignment="1">
      <alignment horizontal="right"/>
    </xf>
    <xf numFmtId="9" fontId="21" fillId="0" borderId="0" xfId="2" applyFont="1"/>
    <xf numFmtId="38" fontId="44" fillId="0" borderId="0" xfId="3" quotePrefix="1" applyNumberFormat="1" applyFont="1" applyBorder="1" applyAlignment="1">
      <alignment horizontal="right"/>
    </xf>
    <xf numFmtId="9" fontId="22" fillId="0" borderId="0" xfId="2" applyFont="1"/>
    <xf numFmtId="0" fontId="45" fillId="0" borderId="0" xfId="0" applyFont="1"/>
    <xf numFmtId="0" fontId="5" fillId="0" borderId="18" xfId="0" applyFont="1" applyBorder="1"/>
    <xf numFmtId="38" fontId="46" fillId="0" borderId="18" xfId="1" quotePrefix="1" applyNumberFormat="1" applyFont="1" applyBorder="1" applyAlignment="1">
      <alignment horizontal="right"/>
    </xf>
    <xf numFmtId="38" fontId="13" fillId="0" borderId="0" xfId="5" applyNumberFormat="1" applyFont="1" applyAlignment="1">
      <alignment horizontal="right"/>
    </xf>
    <xf numFmtId="38" fontId="10" fillId="0" borderId="0" xfId="5" applyNumberFormat="1" applyFont="1" applyAlignment="1">
      <alignment horizontal="right"/>
    </xf>
    <xf numFmtId="40" fontId="14" fillId="0" borderId="0" xfId="0" applyNumberFormat="1" applyFont="1"/>
    <xf numFmtId="40" fontId="15" fillId="0" borderId="0" xfId="0" applyNumberFormat="1" applyFont="1"/>
    <xf numFmtId="0" fontId="5" fillId="0" borderId="17" xfId="0" applyFont="1" applyBorder="1"/>
    <xf numFmtId="38" fontId="14" fillId="0" borderId="17" xfId="0" applyNumberFormat="1" applyFont="1" applyBorder="1"/>
    <xf numFmtId="0" fontId="48" fillId="0" borderId="17" xfId="0" applyFont="1" applyBorder="1"/>
    <xf numFmtId="167" fontId="20" fillId="0" borderId="0" xfId="6" applyNumberFormat="1" applyFont="1" applyAlignment="1">
      <alignment horizontal="right"/>
    </xf>
    <xf numFmtId="167" fontId="20" fillId="0" borderId="27" xfId="4" applyNumberFormat="1" applyFont="1" applyBorder="1" applyAlignment="1">
      <alignment horizontal="right"/>
    </xf>
    <xf numFmtId="167" fontId="21" fillId="0" borderId="27" xfId="4" applyNumberFormat="1" applyFont="1" applyBorder="1" applyAlignment="1">
      <alignment horizontal="right"/>
    </xf>
    <xf numFmtId="168" fontId="20" fillId="0" borderId="0" xfId="0" applyNumberFormat="1" applyFont="1"/>
    <xf numFmtId="167" fontId="0" fillId="0" borderId="17" xfId="0" applyNumberFormat="1" applyBorder="1"/>
    <xf numFmtId="38" fontId="46" fillId="0" borderId="0" xfId="1" quotePrefix="1" applyNumberFormat="1" applyFont="1" applyAlignment="1">
      <alignment horizontal="right"/>
    </xf>
    <xf numFmtId="168" fontId="20" fillId="0" borderId="0" xfId="6" applyNumberFormat="1" applyFont="1" applyAlignment="1">
      <alignment horizontal="right"/>
    </xf>
    <xf numFmtId="168" fontId="20" fillId="0" borderId="0" xfId="4" applyNumberFormat="1" applyFont="1" applyAlignment="1">
      <alignment horizontal="right"/>
    </xf>
    <xf numFmtId="168" fontId="20" fillId="0" borderId="27" xfId="4" applyNumberFormat="1" applyFont="1" applyBorder="1" applyAlignment="1">
      <alignment horizontal="right"/>
    </xf>
    <xf numFmtId="171" fontId="22" fillId="0" borderId="0" xfId="0" applyNumberFormat="1" applyFont="1"/>
    <xf numFmtId="168" fontId="0" fillId="0" borderId="19" xfId="0" applyNumberFormat="1" applyBorder="1"/>
    <xf numFmtId="0" fontId="23" fillId="2" borderId="0" xfId="0" applyFont="1" applyFill="1"/>
    <xf numFmtId="0" fontId="49" fillId="4" borderId="0" xfId="0" applyFont="1" applyFill="1"/>
    <xf numFmtId="0" fontId="38" fillId="4" borderId="0" xfId="0" applyFont="1" applyFill="1"/>
    <xf numFmtId="0" fontId="50" fillId="4" borderId="0" xfId="0" applyFont="1" applyFill="1"/>
    <xf numFmtId="0" fontId="51" fillId="4" borderId="0" xfId="0" applyFont="1" applyFill="1"/>
    <xf numFmtId="0" fontId="27" fillId="2" borderId="28" xfId="0" applyFont="1" applyFill="1" applyBorder="1"/>
    <xf numFmtId="0" fontId="27" fillId="2" borderId="28" xfId="0" applyFont="1" applyFill="1" applyBorder="1" applyAlignment="1">
      <alignment horizontal="center"/>
    </xf>
    <xf numFmtId="0" fontId="52" fillId="2" borderId="0" xfId="0" applyFont="1" applyFill="1" applyAlignment="1">
      <alignment horizontal="center"/>
    </xf>
    <xf numFmtId="0" fontId="36" fillId="2" borderId="21" xfId="0" applyFont="1" applyFill="1" applyBorder="1"/>
    <xf numFmtId="38" fontId="23" fillId="2" borderId="0" xfId="0" applyNumberFormat="1" applyFont="1" applyFill="1"/>
    <xf numFmtId="16" fontId="23" fillId="2" borderId="0" xfId="0" quotePrefix="1" applyNumberFormat="1" applyFont="1" applyFill="1"/>
    <xf numFmtId="0" fontId="23" fillId="2" borderId="0" xfId="0" quotePrefix="1" applyFont="1" applyFill="1"/>
    <xf numFmtId="166" fontId="32" fillId="0" borderId="0" xfId="2" applyNumberFormat="1" applyFont="1"/>
    <xf numFmtId="0" fontId="53" fillId="0" borderId="0" xfId="0" applyFont="1"/>
    <xf numFmtId="38" fontId="36" fillId="2" borderId="0" xfId="0" applyNumberFormat="1" applyFont="1" applyFill="1"/>
    <xf numFmtId="38" fontId="23" fillId="2" borderId="21" xfId="0" applyNumberFormat="1" applyFont="1" applyFill="1" applyBorder="1"/>
    <xf numFmtId="0" fontId="32" fillId="0" borderId="0" xfId="0" applyFont="1"/>
    <xf numFmtId="0" fontId="39" fillId="2" borderId="21" xfId="0" applyFont="1" applyFill="1" applyBorder="1"/>
    <xf numFmtId="0" fontId="23" fillId="2" borderId="21" xfId="0" applyFont="1" applyFill="1" applyBorder="1"/>
    <xf numFmtId="0" fontId="25" fillId="0" borderId="0" xfId="0" applyFont="1" applyAlignment="1">
      <alignment horizontal="right"/>
    </xf>
    <xf numFmtId="0" fontId="4" fillId="0" borderId="0" xfId="0" quotePrefix="1" applyFont="1" applyAlignment="1">
      <alignment horizontal="right"/>
    </xf>
    <xf numFmtId="0" fontId="25" fillId="0" borderId="0" xfId="0" quotePrefix="1" applyFont="1" applyAlignment="1">
      <alignment horizontal="right"/>
    </xf>
    <xf numFmtId="168" fontId="25" fillId="0" borderId="0" xfId="0" applyNumberFormat="1" applyFont="1"/>
    <xf numFmtId="169" fontId="0" fillId="0" borderId="0" xfId="0" applyNumberFormat="1"/>
    <xf numFmtId="168" fontId="35" fillId="0" borderId="0" xfId="0" applyNumberFormat="1" applyFont="1"/>
    <xf numFmtId="166" fontId="23" fillId="0" borderId="0" xfId="2" applyNumberFormat="1" applyFont="1"/>
    <xf numFmtId="169" fontId="25" fillId="0" borderId="0" xfId="0" applyNumberFormat="1" applyFont="1"/>
    <xf numFmtId="38" fontId="36" fillId="0" borderId="0" xfId="0" applyNumberFormat="1" applyFont="1"/>
    <xf numFmtId="0" fontId="54" fillId="4" borderId="0" xfId="0" applyFont="1" applyFill="1"/>
    <xf numFmtId="0" fontId="55" fillId="4" borderId="0" xfId="0" applyFont="1" applyFill="1"/>
    <xf numFmtId="0" fontId="56" fillId="0" borderId="28" xfId="0" applyFont="1" applyBorder="1"/>
    <xf numFmtId="0" fontId="57" fillId="0" borderId="28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45" fillId="0" borderId="21" xfId="0" applyFont="1" applyBorder="1"/>
    <xf numFmtId="16" fontId="14" fillId="0" borderId="0" xfId="0" quotePrefix="1" applyNumberFormat="1" applyFont="1"/>
    <xf numFmtId="0" fontId="14" fillId="0" borderId="0" xfId="0" quotePrefix="1" applyFont="1"/>
    <xf numFmtId="0" fontId="4" fillId="0" borderId="21" xfId="0" applyFont="1" applyBorder="1"/>
    <xf numFmtId="0" fontId="11" fillId="0" borderId="0" xfId="0" quotePrefix="1" applyFont="1"/>
    <xf numFmtId="38" fontId="34" fillId="0" borderId="0" xfId="0" applyNumberFormat="1" applyFont="1"/>
    <xf numFmtId="0" fontId="59" fillId="0" borderId="21" xfId="0" applyFont="1" applyBorder="1"/>
    <xf numFmtId="0" fontId="4" fillId="2" borderId="0" xfId="0" applyFont="1" applyFill="1"/>
    <xf numFmtId="0" fontId="4" fillId="2" borderId="0" xfId="7" applyFill="1"/>
    <xf numFmtId="0" fontId="4" fillId="2" borderId="0" xfId="7" applyFill="1" applyAlignment="1">
      <alignment horizontal="center"/>
    </xf>
    <xf numFmtId="0" fontId="4" fillId="7" borderId="29" xfId="0" applyFont="1" applyFill="1" applyBorder="1"/>
    <xf numFmtId="173" fontId="60" fillId="7" borderId="30" xfId="7" applyNumberFormat="1" applyFont="1" applyFill="1" applyBorder="1" applyAlignment="1">
      <alignment horizontal="center" vertical="center" wrapText="1"/>
    </xf>
    <xf numFmtId="0" fontId="60" fillId="7" borderId="30" xfId="7" applyFont="1" applyFill="1" applyBorder="1" applyAlignment="1">
      <alignment horizontal="center" vertical="center" wrapText="1"/>
    </xf>
    <xf numFmtId="0" fontId="60" fillId="7" borderId="31" xfId="7" applyFont="1" applyFill="1" applyBorder="1" applyAlignment="1">
      <alignment horizontal="center" vertical="center" wrapText="1"/>
    </xf>
    <xf numFmtId="0" fontId="61" fillId="7" borderId="32" xfId="7" applyFont="1" applyFill="1" applyBorder="1" applyAlignment="1">
      <alignment horizontal="center" vertical="center" wrapText="1"/>
    </xf>
    <xf numFmtId="0" fontId="62" fillId="7" borderId="33" xfId="7" applyFont="1" applyFill="1" applyBorder="1"/>
    <xf numFmtId="3" fontId="63" fillId="2" borderId="34" xfId="7" applyNumberFormat="1" applyFont="1" applyFill="1" applyBorder="1" applyAlignment="1">
      <alignment horizontal="center"/>
    </xf>
    <xf numFmtId="166" fontId="63" fillId="2" borderId="34" xfId="8" applyNumberFormat="1" applyFont="1" applyFill="1" applyBorder="1" applyAlignment="1">
      <alignment horizontal="center"/>
    </xf>
    <xf numFmtId="9" fontId="63" fillId="2" borderId="34" xfId="2" applyFont="1" applyFill="1" applyBorder="1" applyAlignment="1">
      <alignment horizontal="center"/>
    </xf>
    <xf numFmtId="166" fontId="63" fillId="2" borderId="35" xfId="8" applyNumberFormat="1" applyFont="1" applyFill="1" applyBorder="1" applyAlignment="1">
      <alignment horizontal="center"/>
    </xf>
    <xf numFmtId="3" fontId="4" fillId="2" borderId="36" xfId="0" applyNumberFormat="1" applyFont="1" applyFill="1" applyBorder="1" applyAlignment="1">
      <alignment horizontal="center"/>
    </xf>
    <xf numFmtId="3" fontId="4" fillId="2" borderId="32" xfId="0" applyNumberFormat="1" applyFont="1" applyFill="1" applyBorder="1" applyAlignment="1">
      <alignment horizontal="center"/>
    </xf>
    <xf numFmtId="3" fontId="4" fillId="2" borderId="37" xfId="0" applyNumberFormat="1" applyFont="1" applyFill="1" applyBorder="1" applyAlignment="1">
      <alignment horizontal="center"/>
    </xf>
    <xf numFmtId="0" fontId="62" fillId="7" borderId="38" xfId="7" applyFont="1" applyFill="1" applyBorder="1"/>
    <xf numFmtId="0" fontId="62" fillId="2" borderId="0" xfId="7" applyFont="1" applyFill="1"/>
    <xf numFmtId="3" fontId="63" fillId="2" borderId="0" xfId="7" applyNumberFormat="1" applyFont="1" applyFill="1" applyAlignment="1">
      <alignment horizontal="center"/>
    </xf>
    <xf numFmtId="166" fontId="63" fillId="2" borderId="0" xfId="8" applyNumberFormat="1" applyFont="1" applyFill="1" applyBorder="1" applyAlignment="1">
      <alignment horizontal="center"/>
    </xf>
    <xf numFmtId="0" fontId="22" fillId="2" borderId="0" xfId="0" applyFont="1" applyFill="1"/>
    <xf numFmtId="3" fontId="4" fillId="2" borderId="0" xfId="7" applyNumberFormat="1" applyFill="1" applyAlignment="1">
      <alignment horizontal="center"/>
    </xf>
    <xf numFmtId="3" fontId="4" fillId="0" borderId="0" xfId="0" applyNumberFormat="1" applyFont="1"/>
    <xf numFmtId="0" fontId="4" fillId="0" borderId="0" xfId="7"/>
    <xf numFmtId="0" fontId="4" fillId="2" borderId="17" xfId="0" applyFont="1" applyFill="1" applyBorder="1"/>
    <xf numFmtId="3" fontId="4" fillId="2" borderId="17" xfId="7" applyNumberFormat="1" applyFill="1" applyBorder="1"/>
    <xf numFmtId="0" fontId="4" fillId="2" borderId="17" xfId="7" applyFill="1" applyBorder="1" applyAlignment="1">
      <alignment horizontal="left"/>
    </xf>
    <xf numFmtId="3" fontId="4" fillId="2" borderId="0" xfId="0" applyNumberFormat="1" applyFont="1" applyFill="1"/>
    <xf numFmtId="0" fontId="4" fillId="2" borderId="0" xfId="7" applyFill="1" applyAlignment="1">
      <alignment horizontal="left"/>
    </xf>
    <xf numFmtId="0" fontId="4" fillId="6" borderId="0" xfId="7" applyFill="1"/>
    <xf numFmtId="0" fontId="4" fillId="6" borderId="0" xfId="0" applyFont="1" applyFill="1"/>
    <xf numFmtId="0" fontId="4" fillId="0" borderId="0" xfId="0" applyFont="1" applyAlignment="1">
      <alignment horizontal="right"/>
    </xf>
    <xf numFmtId="14" fontId="4" fillId="0" borderId="0" xfId="0" applyNumberFormat="1" applyFont="1"/>
    <xf numFmtId="174" fontId="25" fillId="0" borderId="0" xfId="0" applyNumberFormat="1" applyFont="1"/>
    <xf numFmtId="40" fontId="38" fillId="0" borderId="0" xfId="0" applyNumberFormat="1" applyFont="1" applyAlignment="1">
      <alignment horizontal="center" vertical="center" wrapText="1"/>
    </xf>
    <xf numFmtId="40" fontId="25" fillId="0" borderId="0" xfId="0" applyNumberFormat="1" applyFont="1" applyAlignment="1">
      <alignment horizontal="center"/>
    </xf>
    <xf numFmtId="14" fontId="25" fillId="0" borderId="0" xfId="0" applyNumberFormat="1" applyFont="1"/>
    <xf numFmtId="9" fontId="23" fillId="0" borderId="0" xfId="2" applyFont="1"/>
    <xf numFmtId="14" fontId="25" fillId="0" borderId="0" xfId="0" applyNumberFormat="1" applyFont="1" applyAlignment="1">
      <alignment horizontal="right"/>
    </xf>
    <xf numFmtId="0" fontId="64" fillId="4" borderId="0" xfId="0" applyFont="1" applyFill="1"/>
    <xf numFmtId="0" fontId="67" fillId="4" borderId="0" xfId="0" applyFont="1" applyFill="1"/>
    <xf numFmtId="0" fontId="65" fillId="0" borderId="0" xfId="0" applyFont="1"/>
    <xf numFmtId="0" fontId="68" fillId="0" borderId="0" xfId="0" applyFont="1" applyAlignment="1">
      <alignment horizontal="right"/>
    </xf>
    <xf numFmtId="38" fontId="69" fillId="0" borderId="0" xfId="3" quotePrefix="1" applyNumberFormat="1" applyFont="1" applyAlignment="1">
      <alignment horizontal="right"/>
    </xf>
    <xf numFmtId="0" fontId="65" fillId="4" borderId="0" xfId="0" applyFont="1" applyFill="1"/>
    <xf numFmtId="0" fontId="70" fillId="0" borderId="0" xfId="0" applyFont="1"/>
    <xf numFmtId="38" fontId="65" fillId="0" borderId="0" xfId="0" applyNumberFormat="1" applyFont="1"/>
    <xf numFmtId="38" fontId="68" fillId="0" borderId="0" xfId="0" applyNumberFormat="1" applyFont="1"/>
    <xf numFmtId="0" fontId="65" fillId="0" borderId="21" xfId="0" applyFont="1" applyBorder="1"/>
    <xf numFmtId="38" fontId="65" fillId="0" borderId="21" xfId="0" applyNumberFormat="1" applyFont="1" applyBorder="1"/>
    <xf numFmtId="38" fontId="68" fillId="0" borderId="21" xfId="0" applyNumberFormat="1" applyFont="1" applyBorder="1"/>
    <xf numFmtId="0" fontId="65" fillId="0" borderId="16" xfId="0" applyFont="1" applyBorder="1"/>
    <xf numFmtId="165" fontId="65" fillId="0" borderId="16" xfId="0" applyNumberFormat="1" applyFont="1" applyBorder="1"/>
    <xf numFmtId="165" fontId="68" fillId="0" borderId="16" xfId="0" applyNumberFormat="1" applyFont="1" applyBorder="1"/>
    <xf numFmtId="165" fontId="68" fillId="0" borderId="0" xfId="0" applyNumberFormat="1" applyFont="1"/>
    <xf numFmtId="0" fontId="65" fillId="0" borderId="22" xfId="0" applyFont="1" applyBorder="1"/>
    <xf numFmtId="3" fontId="65" fillId="0" borderId="0" xfId="0" applyNumberFormat="1" applyFont="1"/>
    <xf numFmtId="3" fontId="68" fillId="0" borderId="0" xfId="0" applyNumberFormat="1" applyFont="1"/>
    <xf numFmtId="9" fontId="65" fillId="0" borderId="0" xfId="2" applyFont="1"/>
    <xf numFmtId="3" fontId="65" fillId="0" borderId="16" xfId="0" applyNumberFormat="1" applyFont="1" applyBorder="1"/>
    <xf numFmtId="3" fontId="68" fillId="0" borderId="16" xfId="0" applyNumberFormat="1" applyFont="1" applyBorder="1"/>
    <xf numFmtId="9" fontId="68" fillId="0" borderId="0" xfId="2" applyFont="1"/>
    <xf numFmtId="166" fontId="65" fillId="0" borderId="0" xfId="2" applyNumberFormat="1" applyFont="1"/>
    <xf numFmtId="166" fontId="68" fillId="0" borderId="0" xfId="2" applyNumberFormat="1" applyFont="1"/>
    <xf numFmtId="166" fontId="65" fillId="0" borderId="21" xfId="0" applyNumberFormat="1" applyFont="1" applyBorder="1"/>
    <xf numFmtId="38" fontId="65" fillId="0" borderId="16" xfId="0" applyNumberFormat="1" applyFont="1" applyBorder="1"/>
    <xf numFmtId="38" fontId="68" fillId="0" borderId="16" xfId="0" applyNumberFormat="1" applyFont="1" applyBorder="1"/>
    <xf numFmtId="0" fontId="68" fillId="0" borderId="0" xfId="2" applyNumberFormat="1" applyFont="1"/>
    <xf numFmtId="166" fontId="68" fillId="0" borderId="21" xfId="0" applyNumberFormat="1" applyFont="1" applyBorder="1"/>
    <xf numFmtId="0" fontId="68" fillId="0" borderId="21" xfId="0" applyFont="1" applyBorder="1"/>
    <xf numFmtId="0" fontId="68" fillId="0" borderId="0" xfId="0" applyFont="1"/>
    <xf numFmtId="0" fontId="65" fillId="0" borderId="23" xfId="0" applyFont="1" applyBorder="1"/>
    <xf numFmtId="38" fontId="65" fillId="0" borderId="23" xfId="0" applyNumberFormat="1" applyFont="1" applyBorder="1"/>
    <xf numFmtId="0" fontId="65" fillId="0" borderId="20" xfId="0" applyFont="1" applyBorder="1"/>
    <xf numFmtId="0" fontId="68" fillId="0" borderId="20" xfId="0" applyFont="1" applyBorder="1" applyAlignment="1">
      <alignment horizontal="right"/>
    </xf>
    <xf numFmtId="38" fontId="69" fillId="0" borderId="20" xfId="3" quotePrefix="1" applyNumberFormat="1" applyFont="1" applyBorder="1" applyAlignment="1">
      <alignment horizontal="right"/>
    </xf>
    <xf numFmtId="38" fontId="69" fillId="0" borderId="0" xfId="3" quotePrefix="1" applyNumberFormat="1" applyFont="1" applyBorder="1" applyAlignment="1">
      <alignment horizontal="right"/>
    </xf>
    <xf numFmtId="40" fontId="65" fillId="0" borderId="0" xfId="0" applyNumberFormat="1" applyFont="1"/>
    <xf numFmtId="40" fontId="68" fillId="0" borderId="0" xfId="0" applyNumberFormat="1" applyFont="1"/>
    <xf numFmtId="165" fontId="65" fillId="0" borderId="21" xfId="0" applyNumberFormat="1" applyFont="1" applyBorder="1"/>
    <xf numFmtId="165" fontId="65" fillId="0" borderId="0" xfId="0" applyNumberFormat="1" applyFont="1"/>
    <xf numFmtId="0" fontId="65" fillId="5" borderId="0" xfId="0" applyFont="1" applyFill="1"/>
    <xf numFmtId="2" fontId="68" fillId="0" borderId="0" xfId="2" applyNumberFormat="1" applyFont="1" applyBorder="1"/>
    <xf numFmtId="166" fontId="68" fillId="0" borderId="0" xfId="2" applyNumberFormat="1" applyFont="1" applyBorder="1"/>
    <xf numFmtId="166" fontId="65" fillId="0" borderId="0" xfId="2" applyNumberFormat="1" applyFont="1" applyAlignment="1">
      <alignment horizontal="center" vertical="center"/>
    </xf>
    <xf numFmtId="16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166" fontId="68" fillId="0" borderId="0" xfId="2" applyNumberFormat="1" applyFont="1" applyAlignment="1">
      <alignment horizontal="center" vertical="center"/>
    </xf>
    <xf numFmtId="166" fontId="68" fillId="0" borderId="0" xfId="0" applyNumberFormat="1" applyFont="1" applyAlignment="1">
      <alignment horizontal="center" vertical="center"/>
    </xf>
    <xf numFmtId="166" fontId="65" fillId="0" borderId="21" xfId="2" applyNumberFormat="1" applyFont="1" applyBorder="1"/>
    <xf numFmtId="40" fontId="65" fillId="0" borderId="21" xfId="0" applyNumberFormat="1" applyFont="1" applyBorder="1"/>
    <xf numFmtId="170" fontId="65" fillId="0" borderId="0" xfId="0" applyNumberFormat="1" applyFont="1"/>
    <xf numFmtId="14" fontId="65" fillId="0" borderId="0" xfId="0" applyNumberFormat="1" applyFont="1"/>
    <xf numFmtId="168" fontId="65" fillId="0" borderId="0" xfId="0" applyNumberFormat="1" applyFont="1"/>
    <xf numFmtId="168" fontId="68" fillId="0" borderId="0" xfId="0" applyNumberFormat="1" applyFont="1"/>
    <xf numFmtId="38" fontId="70" fillId="0" borderId="0" xfId="3" applyNumberFormat="1" applyFont="1" applyAlignment="1">
      <alignment horizontal="center"/>
    </xf>
    <xf numFmtId="171" fontId="65" fillId="0" borderId="0" xfId="0" applyNumberFormat="1" applyFont="1"/>
    <xf numFmtId="0" fontId="71" fillId="0" borderId="0" xfId="0" applyFont="1"/>
    <xf numFmtId="168" fontId="72" fillId="0" borderId="0" xfId="0" applyNumberFormat="1" applyFont="1"/>
    <xf numFmtId="0" fontId="73" fillId="0" borderId="0" xfId="0" applyFont="1" applyAlignment="1">
      <alignment horizontal="right"/>
    </xf>
    <xf numFmtId="0" fontId="73" fillId="0" borderId="0" xfId="0" applyFont="1"/>
    <xf numFmtId="38" fontId="72" fillId="0" borderId="0" xfId="0" applyNumberFormat="1" applyFont="1"/>
    <xf numFmtId="38" fontId="69" fillId="0" borderId="24" xfId="3" quotePrefix="1" applyNumberFormat="1" applyFont="1" applyBorder="1" applyAlignment="1">
      <alignment horizontal="right"/>
    </xf>
    <xf numFmtId="0" fontId="65" fillId="0" borderId="25" xfId="0" applyFont="1" applyBorder="1"/>
    <xf numFmtId="1" fontId="65" fillId="0" borderId="0" xfId="0" applyNumberFormat="1" applyFont="1"/>
    <xf numFmtId="167" fontId="65" fillId="0" borderId="0" xfId="0" applyNumberFormat="1" applyFont="1"/>
    <xf numFmtId="0" fontId="74" fillId="4" borderId="0" xfId="0" applyFont="1" applyFill="1"/>
    <xf numFmtId="0" fontId="66" fillId="0" borderId="21" xfId="0" applyFont="1" applyBorder="1"/>
    <xf numFmtId="0" fontId="66" fillId="0" borderId="22" xfId="0" applyFont="1" applyBorder="1"/>
    <xf numFmtId="3" fontId="75" fillId="0" borderId="0" xfId="0" applyNumberFormat="1" applyFont="1"/>
    <xf numFmtId="3" fontId="75" fillId="0" borderId="16" xfId="0" applyNumberFormat="1" applyFont="1" applyBorder="1"/>
    <xf numFmtId="166" fontId="75" fillId="0" borderId="0" xfId="2" applyNumberFormat="1" applyFont="1"/>
    <xf numFmtId="3" fontId="76" fillId="0" borderId="16" xfId="0" applyNumberFormat="1" applyFont="1" applyBorder="1"/>
    <xf numFmtId="38" fontId="76" fillId="0" borderId="0" xfId="0" applyNumberFormat="1" applyFont="1"/>
    <xf numFmtId="38" fontId="75" fillId="0" borderId="0" xfId="0" applyNumberFormat="1" applyFont="1"/>
    <xf numFmtId="38" fontId="76" fillId="0" borderId="21" xfId="0" applyNumberFormat="1" applyFont="1" applyBorder="1"/>
    <xf numFmtId="165" fontId="75" fillId="0" borderId="16" xfId="0" applyNumberFormat="1" applyFont="1" applyBorder="1"/>
    <xf numFmtId="165" fontId="75" fillId="0" borderId="0" xfId="0" applyNumberFormat="1" applyFont="1"/>
    <xf numFmtId="3" fontId="76" fillId="0" borderId="0" xfId="0" applyNumberFormat="1" applyFont="1"/>
    <xf numFmtId="38" fontId="75" fillId="0" borderId="16" xfId="0" applyNumberFormat="1" applyFont="1" applyBorder="1"/>
    <xf numFmtId="38" fontId="76" fillId="0" borderId="23" xfId="0" applyNumberFormat="1" applyFont="1" applyBorder="1"/>
    <xf numFmtId="40" fontId="75" fillId="0" borderId="0" xfId="0" applyNumberFormat="1" applyFont="1"/>
    <xf numFmtId="166" fontId="76" fillId="0" borderId="0" xfId="2" applyNumberFormat="1" applyFont="1"/>
    <xf numFmtId="38" fontId="77" fillId="0" borderId="0" xfId="0" applyNumberFormat="1" applyFont="1"/>
    <xf numFmtId="38" fontId="78" fillId="0" borderId="0" xfId="0" applyNumberFormat="1" applyFont="1"/>
    <xf numFmtId="166" fontId="77" fillId="0" borderId="0" xfId="2" applyNumberFormat="1" applyFont="1"/>
    <xf numFmtId="0" fontId="77" fillId="0" borderId="0" xfId="0" applyFont="1"/>
    <xf numFmtId="166" fontId="65" fillId="0" borderId="0" xfId="0" applyNumberFormat="1" applyFont="1"/>
    <xf numFmtId="38" fontId="69" fillId="0" borderId="39" xfId="3" quotePrefix="1" applyNumberFormat="1" applyFont="1" applyBorder="1" applyAlignment="1">
      <alignment horizontal="right" vertical="center"/>
    </xf>
    <xf numFmtId="38" fontId="70" fillId="0" borderId="39" xfId="3" quotePrefix="1" applyNumberFormat="1" applyFont="1" applyBorder="1" applyAlignment="1">
      <alignment horizontal="right" vertical="center"/>
    </xf>
    <xf numFmtId="166" fontId="78" fillId="0" borderId="0" xfId="2" applyNumberFormat="1" applyFont="1"/>
    <xf numFmtId="166" fontId="78" fillId="0" borderId="0" xfId="0" applyNumberFormat="1" applyFont="1"/>
    <xf numFmtId="175" fontId="65" fillId="0" borderId="0" xfId="0" applyNumberFormat="1" applyFont="1" applyAlignment="1">
      <alignment horizontal="left"/>
    </xf>
    <xf numFmtId="175" fontId="65" fillId="0" borderId="21" xfId="0" applyNumberFormat="1" applyFont="1" applyBorder="1"/>
    <xf numFmtId="38" fontId="71" fillId="6" borderId="0" xfId="0" applyNumberFormat="1" applyFont="1" applyFill="1"/>
    <xf numFmtId="38" fontId="72" fillId="6" borderId="0" xfId="0" applyNumberFormat="1" applyFont="1" applyFill="1"/>
    <xf numFmtId="168" fontId="75" fillId="0" borderId="0" xfId="0" applyNumberFormat="1" applyFont="1"/>
    <xf numFmtId="168" fontId="76" fillId="0" borderId="0" xfId="0" applyNumberFormat="1" applyFont="1"/>
    <xf numFmtId="168" fontId="71" fillId="6" borderId="0" xfId="0" applyNumberFormat="1" applyFont="1" applyFill="1"/>
    <xf numFmtId="167" fontId="76" fillId="0" borderId="0" xfId="0" applyNumberFormat="1" applyFont="1"/>
    <xf numFmtId="167" fontId="75" fillId="0" borderId="0" xfId="0" applyNumberFormat="1" applyFont="1"/>
    <xf numFmtId="38" fontId="28" fillId="0" borderId="0" xfId="3" quotePrefix="1" applyNumberFormat="1" applyFont="1" applyBorder="1" applyAlignment="1">
      <alignment horizontal="center" vertical="center" wrapText="1"/>
    </xf>
    <xf numFmtId="38" fontId="28" fillId="0" borderId="19" xfId="3" quotePrefix="1" applyNumberFormat="1" applyFont="1" applyBorder="1" applyAlignment="1">
      <alignment horizontal="center" vertical="center" wrapText="1"/>
    </xf>
    <xf numFmtId="38" fontId="69" fillId="0" borderId="0" xfId="3" quotePrefix="1" applyNumberFormat="1" applyFont="1" applyBorder="1" applyAlignment="1">
      <alignment horizontal="left" vertical="center" wrapText="1"/>
    </xf>
    <xf numFmtId="0" fontId="65" fillId="0" borderId="0" xfId="0" applyFont="1" applyAlignment="1">
      <alignment horizontal="center" vertical="center" wrapText="1"/>
    </xf>
    <xf numFmtId="38" fontId="69" fillId="0" borderId="0" xfId="3" quotePrefix="1" applyNumberFormat="1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68" fillId="5" borderId="0" xfId="0" applyFont="1" applyFill="1" applyAlignment="1">
      <alignment horizontal="center" wrapText="1"/>
    </xf>
    <xf numFmtId="38" fontId="69" fillId="0" borderId="0" xfId="3" applyNumberFormat="1" applyFont="1" applyAlignment="1">
      <alignment horizontal="center" vertical="center" wrapText="1"/>
    </xf>
    <xf numFmtId="0" fontId="4" fillId="2" borderId="0" xfId="7" applyFill="1" applyAlignment="1">
      <alignment horizontal="center"/>
    </xf>
    <xf numFmtId="0" fontId="60" fillId="7" borderId="30" xfId="7" applyFont="1" applyFill="1" applyBorder="1" applyAlignment="1">
      <alignment horizontal="center" vertical="center"/>
    </xf>
    <xf numFmtId="0" fontId="65" fillId="2" borderId="0" xfId="0" applyFont="1" applyFill="1"/>
    <xf numFmtId="3" fontId="65" fillId="0" borderId="0" xfId="0" applyNumberFormat="1" applyFont="1" applyAlignment="1">
      <alignment wrapText="1"/>
    </xf>
    <xf numFmtId="164" fontId="65" fillId="2" borderId="0" xfId="0" applyNumberFormat="1" applyFont="1" applyFill="1" applyAlignment="1">
      <alignment horizontal="center"/>
    </xf>
    <xf numFmtId="0" fontId="65" fillId="0" borderId="0" xfId="0" applyFont="1" applyAlignment="1">
      <alignment wrapText="1"/>
    </xf>
    <xf numFmtId="3" fontId="65" fillId="2" borderId="0" xfId="0" applyNumberFormat="1" applyFont="1" applyFill="1"/>
    <xf numFmtId="0" fontId="65" fillId="2" borderId="0" xfId="0" applyFont="1" applyFill="1" applyBorder="1"/>
    <xf numFmtId="0" fontId="80" fillId="8" borderId="46" xfId="0" applyFont="1" applyFill="1" applyBorder="1"/>
    <xf numFmtId="38" fontId="79" fillId="8" borderId="41" xfId="3" quotePrefix="1" applyNumberFormat="1" applyFont="1" applyFill="1" applyBorder="1" applyAlignment="1">
      <alignment horizontal="center" vertical="center"/>
    </xf>
    <xf numFmtId="38" fontId="79" fillId="8" borderId="42" xfId="3" quotePrefix="1" applyNumberFormat="1" applyFont="1" applyFill="1" applyBorder="1" applyAlignment="1">
      <alignment horizontal="center" vertical="center"/>
    </xf>
    <xf numFmtId="38" fontId="79" fillId="8" borderId="43" xfId="3" quotePrefix="1" applyNumberFormat="1" applyFont="1" applyFill="1" applyBorder="1" applyAlignment="1">
      <alignment horizontal="center" vertical="center"/>
    </xf>
    <xf numFmtId="38" fontId="79" fillId="8" borderId="49" xfId="3" quotePrefix="1" applyNumberFormat="1" applyFont="1" applyFill="1" applyBorder="1" applyAlignment="1">
      <alignment horizontal="center" vertical="center"/>
    </xf>
    <xf numFmtId="38" fontId="79" fillId="8" borderId="42" xfId="3" quotePrefix="1" applyNumberFormat="1" applyFont="1" applyFill="1" applyBorder="1" applyAlignment="1">
      <alignment horizontal="center" vertical="center"/>
    </xf>
    <xf numFmtId="38" fontId="79" fillId="8" borderId="50" xfId="3" quotePrefix="1" applyNumberFormat="1" applyFont="1" applyFill="1" applyBorder="1" applyAlignment="1">
      <alignment horizontal="center" vertical="center"/>
    </xf>
    <xf numFmtId="38" fontId="79" fillId="8" borderId="41" xfId="3" quotePrefix="1" applyNumberFormat="1" applyFont="1" applyFill="1" applyBorder="1" applyAlignment="1">
      <alignment horizontal="center" vertical="center"/>
    </xf>
    <xf numFmtId="38" fontId="79" fillId="8" borderId="43" xfId="3" quotePrefix="1" applyNumberFormat="1" applyFont="1" applyFill="1" applyBorder="1" applyAlignment="1">
      <alignment horizontal="center" vertical="center"/>
    </xf>
    <xf numFmtId="0" fontId="80" fillId="8" borderId="47" xfId="0" applyFont="1" applyFill="1" applyBorder="1"/>
    <xf numFmtId="0" fontId="80" fillId="8" borderId="44" xfId="0" applyFont="1" applyFill="1" applyBorder="1" applyAlignment="1">
      <alignment horizontal="center" vertical="center" wrapText="1"/>
    </xf>
    <xf numFmtId="0" fontId="79" fillId="8" borderId="40" xfId="0" applyFont="1" applyFill="1" applyBorder="1" applyAlignment="1">
      <alignment horizontal="center" vertical="center" wrapText="1"/>
    </xf>
    <xf numFmtId="0" fontId="79" fillId="8" borderId="10" xfId="0" applyFont="1" applyFill="1" applyBorder="1" applyAlignment="1">
      <alignment horizontal="center" vertical="center" wrapText="1"/>
    </xf>
    <xf numFmtId="0" fontId="79" fillId="8" borderId="11" xfId="0" applyFont="1" applyFill="1" applyBorder="1" applyAlignment="1">
      <alignment horizontal="center" vertical="center" wrapText="1"/>
    </xf>
    <xf numFmtId="0" fontId="79" fillId="8" borderId="51" xfId="0" applyFont="1" applyFill="1" applyBorder="1" applyAlignment="1">
      <alignment horizontal="center" vertical="center" wrapText="1"/>
    </xf>
    <xf numFmtId="0" fontId="80" fillId="8" borderId="48" xfId="0" applyFont="1" applyFill="1" applyBorder="1"/>
    <xf numFmtId="0" fontId="80" fillId="8" borderId="45" xfId="0" applyFont="1" applyFill="1" applyBorder="1" applyAlignment="1">
      <alignment horizontal="center" vertical="center" wrapText="1"/>
    </xf>
    <xf numFmtId="0" fontId="79" fillId="8" borderId="4" xfId="0" applyFont="1" applyFill="1" applyBorder="1" applyAlignment="1">
      <alignment horizontal="center" vertical="center" wrapText="1"/>
    </xf>
    <xf numFmtId="0" fontId="79" fillId="8" borderId="5" xfId="0" applyFont="1" applyFill="1" applyBorder="1" applyAlignment="1">
      <alignment horizontal="center" vertical="center" wrapText="1"/>
    </xf>
    <xf numFmtId="0" fontId="79" fillId="8" borderId="6" xfId="0" applyFont="1" applyFill="1" applyBorder="1" applyAlignment="1">
      <alignment horizontal="center" vertical="center" wrapText="1"/>
    </xf>
    <xf numFmtId="0" fontId="79" fillId="8" borderId="52" xfId="0" applyFont="1" applyFill="1" applyBorder="1" applyAlignment="1">
      <alignment horizontal="center" vertical="center" wrapText="1"/>
    </xf>
    <xf numFmtId="0" fontId="67" fillId="8" borderId="0" xfId="0" applyFont="1" applyFill="1" applyBorder="1"/>
    <xf numFmtId="38" fontId="67" fillId="8" borderId="1" xfId="0" applyNumberFormat="1" applyFont="1" applyFill="1" applyBorder="1"/>
    <xf numFmtId="38" fontId="67" fillId="8" borderId="7" xfId="0" applyNumberFormat="1" applyFont="1" applyFill="1" applyBorder="1"/>
    <xf numFmtId="38" fontId="67" fillId="8" borderId="2" xfId="0" applyNumberFormat="1" applyFont="1" applyFill="1" applyBorder="1"/>
    <xf numFmtId="38" fontId="67" fillId="8" borderId="3" xfId="0" applyNumberFormat="1" applyFont="1" applyFill="1" applyBorder="1"/>
    <xf numFmtId="38" fontId="67" fillId="8" borderId="8" xfId="0" applyNumberFormat="1" applyFont="1" applyFill="1" applyBorder="1"/>
    <xf numFmtId="38" fontId="67" fillId="8" borderId="9" xfId="0" applyNumberFormat="1" applyFont="1" applyFill="1" applyBorder="1"/>
    <xf numFmtId="38" fontId="67" fillId="8" borderId="10" xfId="0" applyNumberFormat="1" applyFont="1" applyFill="1" applyBorder="1"/>
    <xf numFmtId="38" fontId="67" fillId="8" borderId="11" xfId="0" applyNumberFormat="1" applyFont="1" applyFill="1" applyBorder="1"/>
    <xf numFmtId="0" fontId="67" fillId="8" borderId="46" xfId="0" applyFont="1" applyFill="1" applyBorder="1"/>
    <xf numFmtId="38" fontId="67" fillId="8" borderId="54" xfId="0" applyNumberFormat="1" applyFont="1" applyFill="1" applyBorder="1"/>
    <xf numFmtId="0" fontId="79" fillId="8" borderId="57" xfId="0" applyFont="1" applyFill="1" applyBorder="1" applyAlignment="1">
      <alignment horizontal="center" vertical="center" wrapText="1"/>
    </xf>
    <xf numFmtId="0" fontId="79" fillId="8" borderId="59" xfId="0" applyFont="1" applyFill="1" applyBorder="1" applyAlignment="1">
      <alignment horizontal="center" vertical="center" wrapText="1"/>
    </xf>
    <xf numFmtId="0" fontId="79" fillId="8" borderId="55" xfId="0" applyFont="1" applyFill="1" applyBorder="1" applyAlignment="1">
      <alignment horizontal="center" vertical="center" wrapText="1"/>
    </xf>
    <xf numFmtId="0" fontId="79" fillId="8" borderId="39" xfId="0" applyFont="1" applyFill="1" applyBorder="1" applyAlignment="1">
      <alignment horizontal="center" vertical="center" wrapText="1"/>
    </xf>
    <xf numFmtId="3" fontId="67" fillId="8" borderId="53" xfId="0" applyNumberFormat="1" applyFont="1" applyFill="1" applyBorder="1" applyAlignment="1">
      <alignment horizontal="center" vertical="center"/>
    </xf>
    <xf numFmtId="3" fontId="67" fillId="8" borderId="54" xfId="0" applyNumberFormat="1" applyFont="1" applyFill="1" applyBorder="1" applyAlignment="1">
      <alignment horizontal="center" vertical="center"/>
    </xf>
    <xf numFmtId="3" fontId="67" fillId="8" borderId="0" xfId="0" applyNumberFormat="1" applyFont="1" applyFill="1" applyBorder="1" applyAlignment="1">
      <alignment horizontal="center" vertical="center"/>
    </xf>
    <xf numFmtId="3" fontId="67" fillId="8" borderId="51" xfId="0" applyNumberFormat="1" applyFont="1" applyFill="1" applyBorder="1" applyAlignment="1">
      <alignment horizontal="center" vertical="center"/>
    </xf>
    <xf numFmtId="3" fontId="67" fillId="8" borderId="55" xfId="0" applyNumberFormat="1" applyFont="1" applyFill="1" applyBorder="1" applyAlignment="1">
      <alignment horizontal="center" vertical="center"/>
    </xf>
    <xf numFmtId="0" fontId="81" fillId="8" borderId="0" xfId="0" applyFont="1" applyFill="1" applyBorder="1"/>
    <xf numFmtId="0" fontId="80" fillId="8" borderId="0" xfId="0" applyFont="1" applyFill="1" applyBorder="1"/>
    <xf numFmtId="0" fontId="67" fillId="8" borderId="55" xfId="0" applyFont="1" applyFill="1" applyBorder="1"/>
    <xf numFmtId="38" fontId="67" fillId="8" borderId="60" xfId="0" applyNumberFormat="1" applyFont="1" applyFill="1" applyBorder="1"/>
    <xf numFmtId="38" fontId="67" fillId="8" borderId="61" xfId="0" applyNumberFormat="1" applyFont="1" applyFill="1" applyBorder="1"/>
    <xf numFmtId="38" fontId="67" fillId="8" borderId="62" xfId="0" applyNumberFormat="1" applyFont="1" applyFill="1" applyBorder="1"/>
    <xf numFmtId="38" fontId="67" fillId="8" borderId="58" xfId="0" applyNumberFormat="1" applyFont="1" applyFill="1" applyBorder="1"/>
    <xf numFmtId="0" fontId="79" fillId="8" borderId="56" xfId="0" applyFont="1" applyFill="1" applyBorder="1" applyAlignment="1">
      <alignment horizontal="center" vertical="center" wrapText="1"/>
    </xf>
    <xf numFmtId="0" fontId="79" fillId="8" borderId="63" xfId="0" applyFont="1" applyFill="1" applyBorder="1" applyAlignment="1">
      <alignment horizontal="center" vertical="center" wrapText="1"/>
    </xf>
    <xf numFmtId="0" fontId="79" fillId="8" borderId="64" xfId="0" applyFont="1" applyFill="1" applyBorder="1" applyAlignment="1">
      <alignment horizontal="center" vertical="center" wrapText="1"/>
    </xf>
    <xf numFmtId="0" fontId="79" fillId="8" borderId="65" xfId="0" applyFont="1" applyFill="1" applyBorder="1" applyAlignment="1">
      <alignment horizontal="center" vertical="center" wrapText="1"/>
    </xf>
    <xf numFmtId="3" fontId="67" fillId="8" borderId="56" xfId="0" applyNumberFormat="1" applyFont="1" applyFill="1" applyBorder="1" applyAlignment="1">
      <alignment horizontal="center" vertical="center"/>
    </xf>
    <xf numFmtId="3" fontId="67" fillId="8" borderId="63" xfId="0" applyNumberFormat="1" applyFont="1" applyFill="1" applyBorder="1" applyAlignment="1">
      <alignment horizontal="center" vertical="center"/>
    </xf>
    <xf numFmtId="3" fontId="67" fillId="8" borderId="66" xfId="0" applyNumberFormat="1" applyFont="1" applyFill="1" applyBorder="1" applyAlignment="1">
      <alignment horizontal="center" vertical="center"/>
    </xf>
    <xf numFmtId="3" fontId="67" fillId="8" borderId="67" xfId="0" applyNumberFormat="1" applyFont="1" applyFill="1" applyBorder="1" applyAlignment="1">
      <alignment horizontal="center" vertical="center"/>
    </xf>
  </cellXfs>
  <cellStyles count="9">
    <cellStyle name="Comma" xfId="1" builtinId="3"/>
    <cellStyle name="Comma 9" xfId="3" xr:uid="{FB043468-032A-47D1-86E0-63611437CCE0}"/>
    <cellStyle name="Comma_sbusbal" xfId="5" xr:uid="{0171356F-D647-40C0-8E9F-C3775D91D865}"/>
    <cellStyle name="Comma_sbwldbal" xfId="6" xr:uid="{8AB6542B-2591-4113-B853-599C8337D6E5}"/>
    <cellStyle name="Comma_suwldbal" xfId="4" xr:uid="{7280FBEE-A372-41FA-BD81-43514D15B85D}"/>
    <cellStyle name="Normal" xfId="0" builtinId="0"/>
    <cellStyle name="Normal 5" xfId="7" xr:uid="{FB98CC17-A2D8-4E39-AB91-38D4DDB46CED}"/>
    <cellStyle name="Percent" xfId="2" builtinId="5"/>
    <cellStyle name="Percent 2" xfId="8" xr:uid="{F8B56F88-F950-4E57-8A88-F515CB5782D4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00000"/>
      <color rgb="FF3F88C5"/>
      <color rgb="FFFFB1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worksheet" Target="worksheets/sheet6.xml"/><Relationship Id="rId26" Type="http://schemas.openxmlformats.org/officeDocument/2006/relationships/chartsheet" Target="chartsheets/sheet19.xml"/><Relationship Id="rId39" Type="http://schemas.openxmlformats.org/officeDocument/2006/relationships/externalLink" Target="externalLinks/externalLink3.xml"/><Relationship Id="rId21" Type="http://schemas.openxmlformats.org/officeDocument/2006/relationships/chartsheet" Target="chartsheets/sheet14.xml"/><Relationship Id="rId34" Type="http://schemas.openxmlformats.org/officeDocument/2006/relationships/chartsheet" Target="chartsheets/sheet24.xml"/><Relationship Id="rId42" Type="http://schemas.openxmlformats.org/officeDocument/2006/relationships/theme" Target="theme/theme1.xml"/><Relationship Id="rId7" Type="http://schemas.openxmlformats.org/officeDocument/2006/relationships/chartsheet" Target="chartsheets/sheet5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2.xml"/><Relationship Id="rId29" Type="http://schemas.openxmlformats.org/officeDocument/2006/relationships/chartsheet" Target="chartsheets/sheet2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chartsheet" Target="chartsheets/sheet17.xml"/><Relationship Id="rId32" Type="http://schemas.openxmlformats.org/officeDocument/2006/relationships/worksheet" Target="worksheets/sheet9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calcChain" Target="calcChain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4.xml"/><Relationship Id="rId23" Type="http://schemas.openxmlformats.org/officeDocument/2006/relationships/chartsheet" Target="chartsheets/sheet16.xml"/><Relationship Id="rId28" Type="http://schemas.openxmlformats.org/officeDocument/2006/relationships/chartsheet" Target="chartsheets/sheet21.xml"/><Relationship Id="rId36" Type="http://schemas.openxmlformats.org/officeDocument/2006/relationships/chartsheet" Target="chartsheets/sheet25.xml"/><Relationship Id="rId10" Type="http://schemas.openxmlformats.org/officeDocument/2006/relationships/chartsheet" Target="chartsheets/sheet8.xml"/><Relationship Id="rId19" Type="http://schemas.openxmlformats.org/officeDocument/2006/relationships/worksheet" Target="worksheets/sheet7.xml"/><Relationship Id="rId31" Type="http://schemas.openxmlformats.org/officeDocument/2006/relationships/worksheet" Target="worksheets/sheet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7.xml"/><Relationship Id="rId14" Type="http://schemas.openxmlformats.org/officeDocument/2006/relationships/worksheet" Target="worksheets/sheet3.xml"/><Relationship Id="rId22" Type="http://schemas.openxmlformats.org/officeDocument/2006/relationships/chartsheet" Target="chartsheets/sheet15.xml"/><Relationship Id="rId27" Type="http://schemas.openxmlformats.org/officeDocument/2006/relationships/chartsheet" Target="chartsheets/sheet20.xml"/><Relationship Id="rId30" Type="http://schemas.openxmlformats.org/officeDocument/2006/relationships/chartsheet" Target="chartsheets/sheet23.xml"/><Relationship Id="rId35" Type="http://schemas.openxmlformats.org/officeDocument/2006/relationships/worksheet" Target="worksheets/sheet11.xml"/><Relationship Id="rId43" Type="http://schemas.openxmlformats.org/officeDocument/2006/relationships/styles" Target="styles.xml"/><Relationship Id="rId8" Type="http://schemas.openxmlformats.org/officeDocument/2006/relationships/chartsheet" Target="chartsheets/sheet6.xml"/><Relationship Id="rId3" Type="http://schemas.openxmlformats.org/officeDocument/2006/relationships/chartsheet" Target="chartsheets/sheet3.xml"/><Relationship Id="rId12" Type="http://schemas.openxmlformats.org/officeDocument/2006/relationships/chartsheet" Target="chartsheets/sheet10.xml"/><Relationship Id="rId17" Type="http://schemas.openxmlformats.org/officeDocument/2006/relationships/worksheet" Target="worksheets/sheet5.xml"/><Relationship Id="rId25" Type="http://schemas.openxmlformats.org/officeDocument/2006/relationships/chartsheet" Target="chartsheets/sheet18.xml"/><Relationship Id="rId33" Type="http://schemas.openxmlformats.org/officeDocument/2006/relationships/worksheet" Target="worksheets/sheet10.xml"/><Relationship Id="rId38" Type="http://schemas.openxmlformats.org/officeDocument/2006/relationships/externalLink" Target="externalLinks/externalLink2.xml"/><Relationship Id="rId20" Type="http://schemas.openxmlformats.org/officeDocument/2006/relationships/chartsheet" Target="chartsheets/sheet13.xml"/><Relationship Id="rId41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/>
              <a:t>Mature Palm Tree Planted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41764137557028"/>
          <c:y val="0.12136315703899844"/>
          <c:w val="0.86013462961061649"/>
          <c:h val="0.81824746243002811"/>
        </c:manualLayout>
      </c:layout>
      <c:areaChart>
        <c:grouping val="stacked"/>
        <c:varyColors val="0"/>
        <c:ser>
          <c:idx val="0"/>
          <c:order val="0"/>
          <c:tx>
            <c:v>Malaysia</c:v>
          </c:tx>
          <c:spPr>
            <a:solidFill>
              <a:srgbClr val="335163"/>
            </a:solidFill>
            <a:ln>
              <a:solidFill>
                <a:schemeClr val="tx1"/>
              </a:solidFill>
            </a:ln>
            <a:effectLst/>
          </c:spPr>
          <c:cat>
            <c:strRef>
              <c:f>'Malaysia Palm Complex'!$AI$2:$BJ$2</c:f>
              <c:strCache>
                <c:ptCount val="28"/>
                <c:pt idx="0">
                  <c:v>93/94  </c:v>
                </c:pt>
                <c:pt idx="1">
                  <c:v>94/95  </c:v>
                </c:pt>
                <c:pt idx="2">
                  <c:v>95/96  </c:v>
                </c:pt>
                <c:pt idx="3">
                  <c:v>96/97  </c:v>
                </c:pt>
                <c:pt idx="4">
                  <c:v>97/98  </c:v>
                </c:pt>
                <c:pt idx="5">
                  <c:v>98/99  </c:v>
                </c:pt>
                <c:pt idx="6">
                  <c:v>99/00  </c:v>
                </c:pt>
                <c:pt idx="7">
                  <c:v>00/01  </c:v>
                </c:pt>
                <c:pt idx="8">
                  <c:v>01/02  </c:v>
                </c:pt>
                <c:pt idx="9">
                  <c:v>02/03  </c:v>
                </c:pt>
                <c:pt idx="10">
                  <c:v>03/04  </c:v>
                </c:pt>
                <c:pt idx="11">
                  <c:v>04/05  </c:v>
                </c:pt>
                <c:pt idx="12">
                  <c:v>05/06  </c:v>
                </c:pt>
                <c:pt idx="13">
                  <c:v>06/07  </c:v>
                </c:pt>
                <c:pt idx="14">
                  <c:v>07/08  </c:v>
                </c:pt>
                <c:pt idx="15">
                  <c:v>08/09  </c:v>
                </c:pt>
                <c:pt idx="16">
                  <c:v>09/10  </c:v>
                </c:pt>
                <c:pt idx="17">
                  <c:v>10/11  </c:v>
                </c:pt>
                <c:pt idx="18">
                  <c:v>11/12  </c:v>
                </c:pt>
                <c:pt idx="19">
                  <c:v>12/13  </c:v>
                </c:pt>
                <c:pt idx="20">
                  <c:v>13/14  </c:v>
                </c:pt>
                <c:pt idx="21">
                  <c:v>14/15  </c:v>
                </c:pt>
                <c:pt idx="22">
                  <c:v>15/16  </c:v>
                </c:pt>
                <c:pt idx="23">
                  <c:v>16/17  </c:v>
                </c:pt>
                <c:pt idx="24">
                  <c:v>17/18  </c:v>
                </c:pt>
                <c:pt idx="25">
                  <c:v>18/19  </c:v>
                </c:pt>
                <c:pt idx="26">
                  <c:v>19/20  </c:v>
                </c:pt>
                <c:pt idx="27">
                  <c:v>20/21  </c:v>
                </c:pt>
              </c:strCache>
            </c:strRef>
          </c:cat>
          <c:val>
            <c:numRef>
              <c:f>'Malaysia Palm Complex'!$AI$5:$BJ$5</c:f>
              <c:numCache>
                <c:formatCode>#,##0_);[Red]\(#,##0\)</c:formatCode>
                <c:ptCount val="28"/>
                <c:pt idx="0">
                  <c:v>2020.5160000000001</c:v>
                </c:pt>
                <c:pt idx="1">
                  <c:v>2144.08</c:v>
                </c:pt>
                <c:pt idx="2">
                  <c:v>2243.0650000000001</c:v>
                </c:pt>
                <c:pt idx="3">
                  <c:v>2353.1469999999999</c:v>
                </c:pt>
                <c:pt idx="4">
                  <c:v>2513.183</c:v>
                </c:pt>
                <c:pt idx="5">
                  <c:v>2596.9459999999999</c:v>
                </c:pt>
                <c:pt idx="6">
                  <c:v>2856.701</c:v>
                </c:pt>
                <c:pt idx="7">
                  <c:v>2941.7899999999995</c:v>
                </c:pt>
                <c:pt idx="8">
                  <c:v>3005.2669999999998</c:v>
                </c:pt>
                <c:pt idx="9">
                  <c:v>3188.3070000000002</c:v>
                </c:pt>
                <c:pt idx="10">
                  <c:v>3303.1329999999998</c:v>
                </c:pt>
                <c:pt idx="11">
                  <c:v>3450.9599999999996</c:v>
                </c:pt>
                <c:pt idx="12">
                  <c:v>3631.44</c:v>
                </c:pt>
                <c:pt idx="13">
                  <c:v>3703.2540000000004</c:v>
                </c:pt>
                <c:pt idx="14">
                  <c:v>3764.3890000000006</c:v>
                </c:pt>
                <c:pt idx="15">
                  <c:v>3916.5230000000001</c:v>
                </c:pt>
                <c:pt idx="16">
                  <c:v>4075.7019999999998</c:v>
                </c:pt>
                <c:pt idx="17">
                  <c:v>4202.2135200000002</c:v>
                </c:pt>
                <c:pt idx="18">
                  <c:v>4281.8369999999995</c:v>
                </c:pt>
                <c:pt idx="19">
                  <c:v>4352.8720000000003</c:v>
                </c:pt>
                <c:pt idx="20">
                  <c:v>4526.0889999999999</c:v>
                </c:pt>
                <c:pt idx="21">
                  <c:v>4689.3209999999999</c:v>
                </c:pt>
                <c:pt idx="22">
                  <c:v>4859.3969999999999</c:v>
                </c:pt>
                <c:pt idx="23">
                  <c:v>5001.4380000000001</c:v>
                </c:pt>
                <c:pt idx="24">
                  <c:v>5110.7129999999997</c:v>
                </c:pt>
                <c:pt idx="25">
                  <c:v>5189.3440000000001</c:v>
                </c:pt>
                <c:pt idx="26">
                  <c:v>5370</c:v>
                </c:pt>
                <c:pt idx="27">
                  <c:v>5231.7430000000004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8-4808-9177-2F43F5946E14}"/>
            </c:ext>
          </c:extLst>
        </c:ser>
        <c:ser>
          <c:idx val="1"/>
          <c:order val="1"/>
          <c:tx>
            <c:v>Indonesia</c:v>
          </c:tx>
          <c:spPr>
            <a:solidFill>
              <a:srgbClr val="8E9A44"/>
            </a:solidFill>
            <a:ln w="12700">
              <a:solidFill>
                <a:schemeClr val="tx1"/>
              </a:solidFill>
            </a:ln>
            <a:effectLst/>
          </c:spPr>
          <c:cat>
            <c:strRef>
              <c:f>'Malaysia Palm Complex'!$AI$2:$BJ$2</c:f>
              <c:strCache>
                <c:ptCount val="28"/>
                <c:pt idx="0">
                  <c:v>93/94  </c:v>
                </c:pt>
                <c:pt idx="1">
                  <c:v>94/95  </c:v>
                </c:pt>
                <c:pt idx="2">
                  <c:v>95/96  </c:v>
                </c:pt>
                <c:pt idx="3">
                  <c:v>96/97  </c:v>
                </c:pt>
                <c:pt idx="4">
                  <c:v>97/98  </c:v>
                </c:pt>
                <c:pt idx="5">
                  <c:v>98/99  </c:v>
                </c:pt>
                <c:pt idx="6">
                  <c:v>99/00  </c:v>
                </c:pt>
                <c:pt idx="7">
                  <c:v>00/01  </c:v>
                </c:pt>
                <c:pt idx="8">
                  <c:v>01/02  </c:v>
                </c:pt>
                <c:pt idx="9">
                  <c:v>02/03  </c:v>
                </c:pt>
                <c:pt idx="10">
                  <c:v>03/04  </c:v>
                </c:pt>
                <c:pt idx="11">
                  <c:v>04/05  </c:v>
                </c:pt>
                <c:pt idx="12">
                  <c:v>05/06  </c:v>
                </c:pt>
                <c:pt idx="13">
                  <c:v>06/07  </c:v>
                </c:pt>
                <c:pt idx="14">
                  <c:v>07/08  </c:v>
                </c:pt>
                <c:pt idx="15">
                  <c:v>08/09  </c:v>
                </c:pt>
                <c:pt idx="16">
                  <c:v>09/10  </c:v>
                </c:pt>
                <c:pt idx="17">
                  <c:v>10/11  </c:v>
                </c:pt>
                <c:pt idx="18">
                  <c:v>11/12  </c:v>
                </c:pt>
                <c:pt idx="19">
                  <c:v>12/13  </c:v>
                </c:pt>
                <c:pt idx="20">
                  <c:v>13/14  </c:v>
                </c:pt>
                <c:pt idx="21">
                  <c:v>14/15  </c:v>
                </c:pt>
                <c:pt idx="22">
                  <c:v>15/16  </c:v>
                </c:pt>
                <c:pt idx="23">
                  <c:v>16/17  </c:v>
                </c:pt>
                <c:pt idx="24">
                  <c:v>17/18  </c:v>
                </c:pt>
                <c:pt idx="25">
                  <c:v>18/19  </c:v>
                </c:pt>
                <c:pt idx="26">
                  <c:v>19/20  </c:v>
                </c:pt>
                <c:pt idx="27">
                  <c:v>20/21  </c:v>
                </c:pt>
              </c:strCache>
            </c:strRef>
          </c:cat>
          <c:val>
            <c:numRef>
              <c:f>'Indonesia Palm Complex'!$B$5:$AC$5</c:f>
              <c:numCache>
                <c:formatCode>#,##0_);[Red]\(#,##0\)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8-4808-9177-2F43F5946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742264"/>
        <c:axId val="896743904"/>
      </c:areaChart>
      <c:catAx>
        <c:axId val="896742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6743904"/>
        <c:crosses val="autoZero"/>
        <c:auto val="1"/>
        <c:lblAlgn val="ctr"/>
        <c:lblOffset val="100"/>
        <c:tickLblSkip val="3"/>
        <c:noMultiLvlLbl val="0"/>
      </c:catAx>
      <c:valAx>
        <c:axId val="89674390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000 hectares</a:t>
                </a:r>
              </a:p>
            </c:rich>
          </c:tx>
          <c:layout>
            <c:manualLayout>
              <c:xMode val="edge"/>
              <c:yMode val="edge"/>
              <c:x val="0"/>
              <c:y val="0.40072633129633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6742264"/>
        <c:crosses val="autoZero"/>
        <c:crossBetween val="midCat"/>
      </c:valAx>
      <c:spPr>
        <a:noFill/>
        <a:ln w="15875">
          <a:solidFill>
            <a:srgbClr val="335163"/>
          </a:solidFill>
        </a:ln>
        <a:effectLst/>
      </c:spPr>
    </c:plotArea>
    <c:legend>
      <c:legendPos val="t"/>
      <c:layout>
        <c:manualLayout>
          <c:xMode val="edge"/>
          <c:yMode val="edge"/>
          <c:x val="0.17606655122055717"/>
          <c:y val="0.43992463558414024"/>
          <c:w val="0.30671059569274151"/>
          <c:h val="5.6126047784117755E-2"/>
        </c:manualLayout>
      </c:layout>
      <c:overlay val="0"/>
      <c:spPr>
        <a:solidFill>
          <a:schemeClr val="bg1"/>
        </a:solidFill>
        <a:ln w="15875">
          <a:solidFill>
            <a:srgbClr val="33516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Palm Oil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363629397489127E-2"/>
          <c:y val="9.7986639210567814E-2"/>
          <c:w val="0.8925388090085965"/>
          <c:h val="0.85204768620645466"/>
        </c:manualLayout>
      </c:layout>
      <c:lineChart>
        <c:grouping val="standard"/>
        <c:varyColors val="0"/>
        <c:ser>
          <c:idx val="0"/>
          <c:order val="0"/>
          <c:tx>
            <c:v>Malaysia</c:v>
          </c:tx>
          <c:spPr>
            <a:ln w="19050" cap="rnd">
              <a:solidFill>
                <a:srgbClr val="33516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E9A44"/>
              </a:solidFill>
              <a:ln w="15875">
                <a:solidFill>
                  <a:srgbClr val="335163"/>
                </a:solidFill>
              </a:ln>
              <a:effectLst/>
            </c:spPr>
          </c:marker>
          <c:cat>
            <c:strRef>
              <c:f>'Malaysia Palm Complex'!$AI$2:$BJ$2</c:f>
              <c:strCache>
                <c:ptCount val="28"/>
                <c:pt idx="0">
                  <c:v>93/94  </c:v>
                </c:pt>
                <c:pt idx="1">
                  <c:v>94/95  </c:v>
                </c:pt>
                <c:pt idx="2">
                  <c:v>95/96  </c:v>
                </c:pt>
                <c:pt idx="3">
                  <c:v>96/97  </c:v>
                </c:pt>
                <c:pt idx="4">
                  <c:v>97/98  </c:v>
                </c:pt>
                <c:pt idx="5">
                  <c:v>98/99  </c:v>
                </c:pt>
                <c:pt idx="6">
                  <c:v>99/00  </c:v>
                </c:pt>
                <c:pt idx="7">
                  <c:v>00/01  </c:v>
                </c:pt>
                <c:pt idx="8">
                  <c:v>01/02  </c:v>
                </c:pt>
                <c:pt idx="9">
                  <c:v>02/03  </c:v>
                </c:pt>
                <c:pt idx="10">
                  <c:v>03/04  </c:v>
                </c:pt>
                <c:pt idx="11">
                  <c:v>04/05  </c:v>
                </c:pt>
                <c:pt idx="12">
                  <c:v>05/06  </c:v>
                </c:pt>
                <c:pt idx="13">
                  <c:v>06/07  </c:v>
                </c:pt>
                <c:pt idx="14">
                  <c:v>07/08  </c:v>
                </c:pt>
                <c:pt idx="15">
                  <c:v>08/09  </c:v>
                </c:pt>
                <c:pt idx="16">
                  <c:v>09/10  </c:v>
                </c:pt>
                <c:pt idx="17">
                  <c:v>10/11  </c:v>
                </c:pt>
                <c:pt idx="18">
                  <c:v>11/12  </c:v>
                </c:pt>
                <c:pt idx="19">
                  <c:v>12/13  </c:v>
                </c:pt>
                <c:pt idx="20">
                  <c:v>13/14  </c:v>
                </c:pt>
                <c:pt idx="21">
                  <c:v>14/15  </c:v>
                </c:pt>
                <c:pt idx="22">
                  <c:v>15/16  </c:v>
                </c:pt>
                <c:pt idx="23">
                  <c:v>16/17  </c:v>
                </c:pt>
                <c:pt idx="24">
                  <c:v>17/18  </c:v>
                </c:pt>
                <c:pt idx="25">
                  <c:v>18/19  </c:v>
                </c:pt>
                <c:pt idx="26">
                  <c:v>19/20  </c:v>
                </c:pt>
                <c:pt idx="27">
                  <c:v>20/21  </c:v>
                </c:pt>
              </c:strCache>
            </c:strRef>
          </c:cat>
          <c:val>
            <c:numRef>
              <c:f>'Malaysia Palm Complex'!$AI$7:$BJ$7</c:f>
              <c:numCache>
                <c:formatCode>0.00_);[Red]\(0.00\)</c:formatCode>
                <c:ptCount val="28"/>
                <c:pt idx="0">
                  <c:v>3.5145274771395032</c:v>
                </c:pt>
                <c:pt idx="1">
                  <c:v>3.6245625163240178</c:v>
                </c:pt>
                <c:pt idx="2">
                  <c:v>3.6842886853479504</c:v>
                </c:pt>
                <c:pt idx="3">
                  <c:v>3.8297892141884891</c:v>
                </c:pt>
                <c:pt idx="4">
                  <c:v>3.3855966716311547</c:v>
                </c:pt>
                <c:pt idx="5">
                  <c:v>3.7600211941257156</c:v>
                </c:pt>
                <c:pt idx="6">
                  <c:v>3.6733522339229761</c:v>
                </c:pt>
                <c:pt idx="7">
                  <c:v>4.0588478443396712</c:v>
                </c:pt>
                <c:pt idx="8">
                  <c:v>3.9457129765841104</c:v>
                </c:pt>
                <c:pt idx="9">
                  <c:v>4.1342295456491485</c:v>
                </c:pt>
                <c:pt idx="10">
                  <c:v>4.0627243892389444</c:v>
                </c:pt>
                <c:pt idx="11">
                  <c:v>4.4033949973340771</c:v>
                </c:pt>
                <c:pt idx="12">
                  <c:v>4.2644791047077746</c:v>
                </c:pt>
                <c:pt idx="13">
                  <c:v>4.1297785677136911</c:v>
                </c:pt>
                <c:pt idx="14">
                  <c:v>4.6666619735633059</c:v>
                </c:pt>
                <c:pt idx="15">
                  <c:v>4.4065879352680932</c:v>
                </c:pt>
                <c:pt idx="16">
                  <c:v>4.3587948775450212</c:v>
                </c:pt>
                <c:pt idx="17">
                  <c:v>4.3332262659513798</c:v>
                </c:pt>
                <c:pt idx="18">
                  <c:v>4.2519021625531286</c:v>
                </c:pt>
                <c:pt idx="19">
                  <c:v>4.4394009288580047</c:v>
                </c:pt>
                <c:pt idx="20">
                  <c:v>4.4543220427172336</c:v>
                </c:pt>
                <c:pt idx="21">
                  <c:v>4.2392444449846787</c:v>
                </c:pt>
                <c:pt idx="22">
                  <c:v>3.6390661228131806</c:v>
                </c:pt>
                <c:pt idx="23">
                  <c:v>3.7709172841890677</c:v>
                </c:pt>
                <c:pt idx="24">
                  <c:v>3.8513475517016906</c:v>
                </c:pt>
                <c:pt idx="25">
                  <c:v>4.0099062617548578</c:v>
                </c:pt>
                <c:pt idx="26">
                  <c:v>3.5856575418994421</c:v>
                </c:pt>
                <c:pt idx="27">
                  <c:v>3.412055408685021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5-4AF4-AF62-B92E7F9CF0C8}"/>
            </c:ext>
          </c:extLst>
        </c:ser>
        <c:ser>
          <c:idx val="1"/>
          <c:order val="1"/>
          <c:tx>
            <c:v>Indonesia</c:v>
          </c:tx>
          <c:spPr>
            <a:ln w="19050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15875">
                <a:solidFill>
                  <a:srgbClr val="C4722E"/>
                </a:solidFill>
              </a:ln>
              <a:effectLst/>
            </c:spPr>
          </c:marker>
          <c:cat>
            <c:strRef>
              <c:f>'Malaysia Palm Complex'!$AI$2:$BJ$2</c:f>
              <c:strCache>
                <c:ptCount val="28"/>
                <c:pt idx="0">
                  <c:v>93/94  </c:v>
                </c:pt>
                <c:pt idx="1">
                  <c:v>94/95  </c:v>
                </c:pt>
                <c:pt idx="2">
                  <c:v>95/96  </c:v>
                </c:pt>
                <c:pt idx="3">
                  <c:v>96/97  </c:v>
                </c:pt>
                <c:pt idx="4">
                  <c:v>97/98  </c:v>
                </c:pt>
                <c:pt idx="5">
                  <c:v>98/99  </c:v>
                </c:pt>
                <c:pt idx="6">
                  <c:v>99/00  </c:v>
                </c:pt>
                <c:pt idx="7">
                  <c:v>00/01  </c:v>
                </c:pt>
                <c:pt idx="8">
                  <c:v>01/02  </c:v>
                </c:pt>
                <c:pt idx="9">
                  <c:v>02/03  </c:v>
                </c:pt>
                <c:pt idx="10">
                  <c:v>03/04  </c:v>
                </c:pt>
                <c:pt idx="11">
                  <c:v>04/05  </c:v>
                </c:pt>
                <c:pt idx="12">
                  <c:v>05/06  </c:v>
                </c:pt>
                <c:pt idx="13">
                  <c:v>06/07  </c:v>
                </c:pt>
                <c:pt idx="14">
                  <c:v>07/08  </c:v>
                </c:pt>
                <c:pt idx="15">
                  <c:v>08/09  </c:v>
                </c:pt>
                <c:pt idx="16">
                  <c:v>09/10  </c:v>
                </c:pt>
                <c:pt idx="17">
                  <c:v>10/11  </c:v>
                </c:pt>
                <c:pt idx="18">
                  <c:v>11/12  </c:v>
                </c:pt>
                <c:pt idx="19">
                  <c:v>12/13  </c:v>
                </c:pt>
                <c:pt idx="20">
                  <c:v>13/14  </c:v>
                </c:pt>
                <c:pt idx="21">
                  <c:v>14/15  </c:v>
                </c:pt>
                <c:pt idx="22">
                  <c:v>15/16  </c:v>
                </c:pt>
                <c:pt idx="23">
                  <c:v>16/17  </c:v>
                </c:pt>
                <c:pt idx="24">
                  <c:v>17/18  </c:v>
                </c:pt>
                <c:pt idx="25">
                  <c:v>18/19  </c:v>
                </c:pt>
                <c:pt idx="26">
                  <c:v>19/20  </c:v>
                </c:pt>
                <c:pt idx="27">
                  <c:v>20/21  </c:v>
                </c:pt>
              </c:strCache>
            </c:strRef>
          </c:cat>
          <c:val>
            <c:numRef>
              <c:f>'Indonesia Palm Complex'!$B$7:$AC$7</c:f>
              <c:numCache>
                <c:formatCode>0.00_);[Red]\(0.00\)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5-4AF4-AF62-B92E7F9C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734472"/>
        <c:axId val="891728568"/>
      </c:lineChart>
      <c:catAx>
        <c:axId val="89173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1728568"/>
        <c:crosses val="autoZero"/>
        <c:auto val="1"/>
        <c:lblAlgn val="ctr"/>
        <c:lblOffset val="100"/>
        <c:tickLblSkip val="3"/>
        <c:noMultiLvlLbl val="0"/>
      </c:catAx>
      <c:valAx>
        <c:axId val="891728568"/>
        <c:scaling>
          <c:orientation val="minMax"/>
          <c:min val="2.5"/>
        </c:scaling>
        <c:delete val="0"/>
        <c:axPos val="l"/>
        <c:majorGridlines>
          <c:spPr>
            <a:ln w="12700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(tonnes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per hectare)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4634146903558553E-3"/>
              <c:y val="0.3730185865423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1734472"/>
        <c:crosses val="autoZero"/>
        <c:crossBetween val="between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t"/>
      <c:layout>
        <c:manualLayout>
          <c:xMode val="edge"/>
          <c:yMode val="edge"/>
          <c:x val="0.35869538539256329"/>
          <c:y val="0.76353289292836068"/>
          <c:w val="0.42971855441146778"/>
          <c:h val="9.0408154351356615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Helvetica-Normal" pitchFamily="2" charset="0"/>
              </a:rPr>
              <a:t>Malaysia Palm Oil Extraction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075146226537987"/>
          <c:y val="0.12226169274517805"/>
          <c:w val="0.88119838783642368"/>
          <c:h val="0.77230005097481391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35163"/>
              </a:solidFill>
              <a:ln w="15875">
                <a:solidFill>
                  <a:srgbClr val="8E9A4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335163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cat>
            <c:strRef>
              <c:f>'Malaysia Palm Complex'!$AK$2:$BJ$2</c:f>
              <c:strCache>
                <c:ptCount val="26"/>
                <c:pt idx="0">
                  <c:v>95/96  </c:v>
                </c:pt>
                <c:pt idx="1">
                  <c:v>96/97  </c:v>
                </c:pt>
                <c:pt idx="2">
                  <c:v>97/98  </c:v>
                </c:pt>
                <c:pt idx="3">
                  <c:v>98/99  </c:v>
                </c:pt>
                <c:pt idx="4">
                  <c:v>99/00  </c:v>
                </c:pt>
                <c:pt idx="5">
                  <c:v>00/01  </c:v>
                </c:pt>
                <c:pt idx="6">
                  <c:v>01/02  </c:v>
                </c:pt>
                <c:pt idx="7">
                  <c:v>02/03  </c:v>
                </c:pt>
                <c:pt idx="8">
                  <c:v>03/04  </c:v>
                </c:pt>
                <c:pt idx="9">
                  <c:v>04/05  </c:v>
                </c:pt>
                <c:pt idx="10">
                  <c:v>05/06  </c:v>
                </c:pt>
                <c:pt idx="11">
                  <c:v>06/07  </c:v>
                </c:pt>
                <c:pt idx="12">
                  <c:v>07/08  </c:v>
                </c:pt>
                <c:pt idx="13">
                  <c:v>08/09  </c:v>
                </c:pt>
                <c:pt idx="14">
                  <c:v>09/10  </c:v>
                </c:pt>
                <c:pt idx="15">
                  <c:v>10/11  </c:v>
                </c:pt>
                <c:pt idx="16">
                  <c:v>11/12  </c:v>
                </c:pt>
                <c:pt idx="17">
                  <c:v>12/13  </c:v>
                </c:pt>
                <c:pt idx="18">
                  <c:v>13/14  </c:v>
                </c:pt>
                <c:pt idx="19">
                  <c:v>14/15  </c:v>
                </c:pt>
                <c:pt idx="20">
                  <c:v>15/16  </c:v>
                </c:pt>
                <c:pt idx="21">
                  <c:v>16/17  </c:v>
                </c:pt>
                <c:pt idx="22">
                  <c:v>17/18  </c:v>
                </c:pt>
                <c:pt idx="23">
                  <c:v>18/19  </c:v>
                </c:pt>
                <c:pt idx="24">
                  <c:v>19/20  </c:v>
                </c:pt>
                <c:pt idx="25">
                  <c:v>20/21  </c:v>
                </c:pt>
              </c:strCache>
            </c:strRef>
          </c:cat>
          <c:val>
            <c:numRef>
              <c:f>'Malaysia Palm Complex'!$AK$85:$BJ$85</c:f>
              <c:numCache>
                <c:formatCode>#,##0.00_);[Red]\(#,##0.00\)</c:formatCode>
                <c:ptCount val="26"/>
                <c:pt idx="0">
                  <c:v>18.575833333333332</c:v>
                </c:pt>
                <c:pt idx="1">
                  <c:v>19.025000000000002</c:v>
                </c:pt>
                <c:pt idx="2">
                  <c:v>18.887499999999999</c:v>
                </c:pt>
                <c:pt idx="3">
                  <c:v>18.644166666666667</c:v>
                </c:pt>
                <c:pt idx="4">
                  <c:v>18.848333333333329</c:v>
                </c:pt>
                <c:pt idx="5">
                  <c:v>19.105833333333333</c:v>
                </c:pt>
                <c:pt idx="6">
                  <c:v>19.712500000000002</c:v>
                </c:pt>
                <c:pt idx="7">
                  <c:v>19.823333333333334</c:v>
                </c:pt>
                <c:pt idx="8">
                  <c:v>19.932500000000001</c:v>
                </c:pt>
                <c:pt idx="9">
                  <c:v>20.150000000000002</c:v>
                </c:pt>
                <c:pt idx="10">
                  <c:v>19.923333333333336</c:v>
                </c:pt>
                <c:pt idx="11">
                  <c:v>20.190833333333334</c:v>
                </c:pt>
                <c:pt idx="12">
                  <c:v>20.157499999999999</c:v>
                </c:pt>
                <c:pt idx="13">
                  <c:v>20.439999999999998</c:v>
                </c:pt>
                <c:pt idx="14">
                  <c:v>20.473333333333333</c:v>
                </c:pt>
                <c:pt idx="15">
                  <c:v>20.298333333333336</c:v>
                </c:pt>
                <c:pt idx="16">
                  <c:v>20.381666666666664</c:v>
                </c:pt>
                <c:pt idx="17">
                  <c:v>20.228333333333335</c:v>
                </c:pt>
                <c:pt idx="18">
                  <c:v>20.531666666666666</c:v>
                </c:pt>
                <c:pt idx="19">
                  <c:v>20.422500000000003</c:v>
                </c:pt>
                <c:pt idx="20">
                  <c:v>20.321666666666662</c:v>
                </c:pt>
                <c:pt idx="21">
                  <c:v>19.827500000000001</c:v>
                </c:pt>
                <c:pt idx="22">
                  <c:v>19.899166666666666</c:v>
                </c:pt>
                <c:pt idx="23">
                  <c:v>20.155000000000001</c:v>
                </c:pt>
                <c:pt idx="24">
                  <c:v>19.935833333333335</c:v>
                </c:pt>
                <c:pt idx="25">
                  <c:v>19.914999999999999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3-4F5A-8EF3-79E36F899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6055352"/>
        <c:axId val="846055680"/>
      </c:lineChart>
      <c:catAx>
        <c:axId val="846055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(October-September Marketing Year)</a:t>
                </a:r>
              </a:p>
            </c:rich>
          </c:tx>
          <c:layout>
            <c:manualLayout>
              <c:xMode val="edge"/>
              <c:yMode val="edge"/>
              <c:x val="0.34270073135748536"/>
              <c:y val="0.94308172622838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846055680"/>
        <c:crosses val="autoZero"/>
        <c:auto val="1"/>
        <c:lblAlgn val="ctr"/>
        <c:lblOffset val="100"/>
        <c:tickLblSkip val="2"/>
        <c:noMultiLvlLbl val="0"/>
      </c:catAx>
      <c:valAx>
        <c:axId val="846055680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(percent</a:t>
                </a:r>
                <a:r>
                  <a:rPr lang="en-US" sz="16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)</a:t>
                </a:r>
                <a:endParaRPr lang="en-US" sz="16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layout>
            <c:manualLayout>
              <c:xMode val="edge"/>
              <c:yMode val="edge"/>
              <c:x val="1.4640522152493372E-3"/>
              <c:y val="0.437498490459065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846055352"/>
        <c:crosses val="autoZero"/>
        <c:crossBetween val="between"/>
      </c:valAx>
      <c:spPr>
        <a:noFill/>
        <a:ln w="15875">
          <a:solidFill>
            <a:srgbClr val="8E9A44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Palm Oil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7696478565179352"/>
                  <c:y val="0.35915390784485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strRef>
              <c:f>'SE Asia Palm Complex'!$C$3:$AG$3</c:f>
              <c:strCache>
                <c:ptCount val="31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</c:v>
                </c:pt>
                <c:pt idx="27">
                  <c:v>20/21</c:v>
                </c:pt>
                <c:pt idx="28">
                  <c:v>21/22</c:v>
                </c:pt>
                <c:pt idx="29">
                  <c:v>22/23</c:v>
                </c:pt>
                <c:pt idx="30">
                  <c:v>23/24</c:v>
                </c:pt>
              </c:strCache>
            </c:strRef>
          </c:cat>
          <c:val>
            <c:numRef>
              <c:f>'SE Asia Palm Complex'!$C$8:$AG$8</c:f>
              <c:numCache>
                <c:formatCode>0.00_);[Red]\(0.00\)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4-45C5-B443-465CE99F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86599"/>
        <c:axId val="195281351"/>
      </c:lineChart>
      <c:catAx>
        <c:axId val="195286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81351"/>
        <c:crosses val="autoZero"/>
        <c:auto val="1"/>
        <c:lblAlgn val="ctr"/>
        <c:lblOffset val="100"/>
        <c:noMultiLvlLbl val="0"/>
      </c:catAx>
      <c:valAx>
        <c:axId val="195281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86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>
                <a:latin typeface="Aptos Display" panose="020B0004020202020204" pitchFamily="34" charset="0"/>
              </a:rPr>
              <a:t>Malaysian Biodiesel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9679451994180278E-2"/>
          <c:y val="0.12934113155584512"/>
          <c:w val="0.90560268945950584"/>
          <c:h val="0.77357125861770992"/>
        </c:manualLayout>
      </c:layout>
      <c:lineChart>
        <c:grouping val="standard"/>
        <c:varyColors val="0"/>
        <c:ser>
          <c:idx val="1"/>
          <c:order val="1"/>
          <c:tx>
            <c:strRef>
              <c:f>'Malaysia Palm Complex'!$BK$547</c:f>
              <c:strCache>
                <c:ptCount val="1"/>
                <c:pt idx="0">
                  <c:v>21/22  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6F0791">
                  <a:alpha val="95000"/>
                </a:srgbClr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'Malaysia Palm Complex'!$BS$548:$BS$559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Complex'!$BK$548:$BK$559</c:f>
              <c:numCache>
                <c:formatCode>#,##0.0_);[Red]\(#,##0.0\)</c:formatCode>
                <c:ptCount val="12"/>
                <c:pt idx="0">
                  <c:v>19.204000000000001</c:v>
                </c:pt>
                <c:pt idx="1">
                  <c:v>57.033000000000001</c:v>
                </c:pt>
                <c:pt idx="2">
                  <c:v>15.339</c:v>
                </c:pt>
                <c:pt idx="3">
                  <c:v>30.277000000000001</c:v>
                </c:pt>
                <c:pt idx="4">
                  <c:v>44.777000000000001</c:v>
                </c:pt>
                <c:pt idx="5">
                  <c:v>15.853</c:v>
                </c:pt>
                <c:pt idx="6">
                  <c:v>23.411000000000001</c:v>
                </c:pt>
                <c:pt idx="7">
                  <c:v>46.344999999999999</c:v>
                </c:pt>
                <c:pt idx="8">
                  <c:v>23.689</c:v>
                </c:pt>
                <c:pt idx="9">
                  <c:v>14.401</c:v>
                </c:pt>
                <c:pt idx="10">
                  <c:v>26.244</c:v>
                </c:pt>
                <c:pt idx="11">
                  <c:v>29.324000000000002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33-40DD-AB4C-FAFB19ECBFF6}"/>
            </c:ext>
          </c:extLst>
        </c:ser>
        <c:ser>
          <c:idx val="2"/>
          <c:order val="2"/>
          <c:tx>
            <c:strRef>
              <c:f>'Malaysia Palm Complex'!$BL$547</c:f>
              <c:strCache>
                <c:ptCount val="1"/>
                <c:pt idx="0">
                  <c:v>22/23  </c:v>
                </c:pt>
              </c:strCache>
            </c:strRef>
          </c:tx>
          <c:spPr>
            <a:ln w="15875" cap="rnd">
              <a:solidFill>
                <a:srgbClr val="323232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3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33-40DD-AB4C-FAFB19ECBFF6}"/>
              </c:ext>
            </c:extLst>
          </c:dPt>
          <c:dPt>
            <c:idx val="4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33-40DD-AB4C-FAFB19ECBFF6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F33-40DD-AB4C-FAFB19ECBFF6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9F33-40DD-AB4C-FAFB19ECBFF6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9F33-40DD-AB4C-FAFB19ECBFF6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9F33-40DD-AB4C-FAFB19ECBFF6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9F33-40DD-AB4C-FAFB19ECBFF6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9F33-40DD-AB4C-FAFB19ECBFF6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9F33-40DD-AB4C-FAFB19ECBFF6}"/>
              </c:ext>
            </c:extLst>
          </c:dPt>
          <c:cat>
            <c:strRef>
              <c:f>'Malaysia Palm Complex'!$BS$548:$BS$559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Complex'!$BL$548:$BL$559</c:f>
              <c:numCache>
                <c:formatCode>#,##0.0_);[Red]\(#,##0.0\)</c:formatCode>
                <c:ptCount val="12"/>
                <c:pt idx="0">
                  <c:v>18.893999999999998</c:v>
                </c:pt>
                <c:pt idx="1">
                  <c:v>18.105</c:v>
                </c:pt>
                <c:pt idx="2">
                  <c:v>15.002000000000001</c:v>
                </c:pt>
                <c:pt idx="3">
                  <c:v>14.239000000000001</c:v>
                </c:pt>
                <c:pt idx="4">
                  <c:v>14.699</c:v>
                </c:pt>
                <c:pt idx="5">
                  <c:v>32.127000000000002</c:v>
                </c:pt>
                <c:pt idx="6">
                  <c:v>4.242</c:v>
                </c:pt>
                <c:pt idx="7">
                  <c:v>13.568</c:v>
                </c:pt>
                <c:pt idx="8">
                  <c:v>12.927</c:v>
                </c:pt>
                <c:pt idx="9">
                  <c:v>16.800999999999998</c:v>
                </c:pt>
                <c:pt idx="10">
                  <c:v>20.032</c:v>
                </c:pt>
                <c:pt idx="11">
                  <c:v>28.792999999999999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F33-40DD-AB4C-FAFB19ECBFF6}"/>
            </c:ext>
          </c:extLst>
        </c:ser>
        <c:ser>
          <c:idx val="4"/>
          <c:order val="3"/>
          <c:tx>
            <c:strRef>
              <c:f>'Malaysia Palm Complex'!$BM$547</c:f>
              <c:strCache>
                <c:ptCount val="1"/>
                <c:pt idx="0">
                  <c:v>23/24  </c:v>
                </c:pt>
              </c:strCache>
            </c:strRef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4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F33-40DD-AB4C-FAFB19ECBFF6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F33-40DD-AB4C-FAFB19ECBFF6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9F33-40DD-AB4C-FAFB19ECBFF6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9F33-40DD-AB4C-FAFB19ECBFF6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9F33-40DD-AB4C-FAFB19ECBFF6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9F33-40DD-AB4C-FAFB19ECBFF6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9F33-40DD-AB4C-FAFB19ECBFF6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9F33-40DD-AB4C-FAFB19ECBFF6}"/>
              </c:ext>
            </c:extLst>
          </c:dPt>
          <c:dLbls>
            <c:dLbl>
              <c:idx val="4"/>
              <c:numFmt formatCode="#,##0.0" sourceLinked="0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5-9F33-40DD-AB4C-FAFB19ECBFF6}"/>
                </c:ext>
              </c:extLst>
            </c:dLbl>
            <c:dLbl>
              <c:idx val="5"/>
              <c:numFmt formatCode="#,##0.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7-9F33-40DD-AB4C-FAFB19ECBFF6}"/>
                </c:ext>
              </c:extLst>
            </c:dLbl>
            <c:dLbl>
              <c:idx val="6"/>
              <c:numFmt formatCode="#,##0.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9-9F33-40DD-AB4C-FAFB19ECBFF6}"/>
                </c:ext>
              </c:extLst>
            </c:dLbl>
            <c:dLbl>
              <c:idx val="7"/>
              <c:numFmt formatCode="#,##0.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B-9F33-40DD-AB4C-FAFB19ECBFF6}"/>
                </c:ext>
              </c:extLst>
            </c:dLbl>
            <c:dLbl>
              <c:idx val="8"/>
              <c:numFmt formatCode="#,##0.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D-9F33-40DD-AB4C-FAFB19ECBFF6}"/>
                </c:ext>
              </c:extLst>
            </c:dLbl>
            <c:dLbl>
              <c:idx val="9"/>
              <c:numFmt formatCode="#,##0.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F-9F33-40DD-AB4C-FAFB19ECBFF6}"/>
                </c:ext>
              </c:extLst>
            </c:dLbl>
            <c:dLbl>
              <c:idx val="10"/>
              <c:numFmt formatCode="#,##0.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1-9F33-40DD-AB4C-FAFB19ECBFF6}"/>
                </c:ext>
              </c:extLst>
            </c:dLbl>
            <c:dLbl>
              <c:idx val="11"/>
              <c:numFmt formatCode="#,##0.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3-9F33-40DD-AB4C-FAFB19ECBFF6}"/>
                </c:ext>
              </c:extLst>
            </c:dLbl>
            <c:numFmt formatCode="#,##0.0" sourceLinked="0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'Malaysia Palm Complex'!$BM$548:$BM$559</c:f>
              <c:numCache>
                <c:formatCode>#,##0.0_);[Red]\(#,##0.0\)</c:formatCode>
                <c:ptCount val="12"/>
                <c:pt idx="0">
                  <c:v>51.462000000000003</c:v>
                </c:pt>
                <c:pt idx="1">
                  <c:v>17.971</c:v>
                </c:pt>
                <c:pt idx="2">
                  <c:v>17.834</c:v>
                </c:pt>
                <c:pt idx="3">
                  <c:v>40.558999999999997</c:v>
                </c:pt>
                <c:pt idx="4">
                  <c:v>29.378</c:v>
                </c:pt>
                <c:pt idx="5">
                  <c:v>40.842274205530671</c:v>
                </c:pt>
                <c:pt idx="6">
                  <c:v>16.710702721748991</c:v>
                </c:pt>
                <c:pt idx="7">
                  <c:v>31.50107616345057</c:v>
                </c:pt>
                <c:pt idx="8">
                  <c:v>23.588716144895844</c:v>
                </c:pt>
                <c:pt idx="9">
                  <c:v>33.020803789969143</c:v>
                </c:pt>
                <c:pt idx="10">
                  <c:v>33.387417314647585</c:v>
                </c:pt>
                <c:pt idx="11">
                  <c:v>38.745009659757216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F33-40DD-AB4C-FAFB19ECBFF6}"/>
            </c:ext>
          </c:extLst>
        </c:ser>
        <c:ser>
          <c:idx val="3"/>
          <c:order val="4"/>
          <c:tx>
            <c:strRef>
              <c:f>'Malaysia Palm Complex'!$BT$547</c:f>
              <c:strCache>
                <c:ptCount val="1"/>
                <c:pt idx="0">
                  <c:v>5-Yr. Avg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'Malaysia Palm Complex'!$BS$548:$BS$559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Complex'!$BT$548:$BT$559</c:f>
              <c:numCache>
                <c:formatCode>#,##0.0_);[Red]\(#,##0.0\)</c:formatCode>
                <c:ptCount val="12"/>
                <c:pt idx="0">
                  <c:v>26.4298</c:v>
                </c:pt>
                <c:pt idx="1">
                  <c:v>31.513400000000001</c:v>
                </c:pt>
                <c:pt idx="2">
                  <c:v>27.667999999999996</c:v>
                </c:pt>
                <c:pt idx="3">
                  <c:v>30.736000000000001</c:v>
                </c:pt>
                <c:pt idx="4">
                  <c:v>27.77</c:v>
                </c:pt>
                <c:pt idx="5">
                  <c:v>34.197054841106137</c:v>
                </c:pt>
                <c:pt idx="6">
                  <c:v>15.763940544349799</c:v>
                </c:pt>
                <c:pt idx="7">
                  <c:v>25.971815232690112</c:v>
                </c:pt>
                <c:pt idx="8">
                  <c:v>23.220743228979167</c:v>
                </c:pt>
                <c:pt idx="9">
                  <c:v>25.406960757993829</c:v>
                </c:pt>
                <c:pt idx="10">
                  <c:v>32.245883462929513</c:v>
                </c:pt>
                <c:pt idx="11">
                  <c:v>38.048401931951439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F33-40DD-AB4C-FAFB19ECB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97527"/>
        <c:axId val="186498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'Malaysia Palm Complex'!$BJ$547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1587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'Malaysia Palm Complex'!$BS$548:$BS$559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'Malaysia Palm Complex'!$BJ$548:$BJ$559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22.609000000000002</c:v>
                      </c:pt>
                      <c:pt idx="1">
                        <c:v>20.305</c:v>
                      </c:pt>
                      <c:pt idx="2">
                        <c:v>42.912999999999997</c:v>
                      </c:pt>
                      <c:pt idx="3">
                        <c:v>10.081</c:v>
                      </c:pt>
                      <c:pt idx="4">
                        <c:v>28.206</c:v>
                      </c:pt>
                      <c:pt idx="5">
                        <c:v>13.839</c:v>
                      </c:pt>
                      <c:pt idx="6">
                        <c:v>28.029</c:v>
                      </c:pt>
                      <c:pt idx="7">
                        <c:v>19.792999999999999</c:v>
                      </c:pt>
                      <c:pt idx="8">
                        <c:v>39.877000000000002</c:v>
                      </c:pt>
                      <c:pt idx="9">
                        <c:v>23.838000000000001</c:v>
                      </c:pt>
                      <c:pt idx="10">
                        <c:v>56.890999999999998</c:v>
                      </c:pt>
                      <c:pt idx="11">
                        <c:v>54.012999999999998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6-9F33-40DD-AB4C-FAFB19ECBFF6}"/>
                  </c:ext>
                </c:extLst>
              </c15:ser>
            </c15:filteredLineSeries>
          </c:ext>
        </c:extLst>
      </c:lineChart>
      <c:catAx>
        <c:axId val="186497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6498839"/>
        <c:crosses val="autoZero"/>
        <c:auto val="1"/>
        <c:lblAlgn val="ctr"/>
        <c:lblOffset val="100"/>
        <c:noMultiLvlLbl val="0"/>
      </c:catAx>
      <c:valAx>
        <c:axId val="18649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Aptos Display" panose="020B0004020202020204" pitchFamily="34" charset="0"/>
                  </a:rPr>
                  <a:t>000</a:t>
                </a:r>
                <a:r>
                  <a:rPr lang="en-US" baseline="0">
                    <a:latin typeface="Aptos Display" panose="020B0004020202020204" pitchFamily="34" charset="0"/>
                  </a:rPr>
                  <a:t> tonnes</a:t>
                </a:r>
                <a:endParaRPr lang="en-US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6497527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56199621360174545"/>
          <c:y val="0.14389759447320608"/>
          <c:w val="0.39745519059995554"/>
          <c:h val="4.8441487193635169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/>
              <a:t>Malaysian Palm Oil Imports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2686361050521226E-2"/>
          <c:y val="0.13751580170558919"/>
          <c:w val="0.90259363874717102"/>
          <c:h val="0.76783019171465217"/>
        </c:manualLayout>
      </c:layout>
      <c:lineChart>
        <c:grouping val="standard"/>
        <c:varyColors val="0"/>
        <c:ser>
          <c:idx val="1"/>
          <c:order val="1"/>
          <c:tx>
            <c:strRef>
              <c:f>'Malaysia Palm Complex'!$BK$119</c:f>
              <c:strCache>
                <c:ptCount val="1"/>
                <c:pt idx="0">
                  <c:v>21/22  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'Malaysia Palm Complex'!$BU$120:$BU$131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Complex'!$BK$120:$BK$131</c:f>
              <c:numCache>
                <c:formatCode>#,##0_);[Red]\(#,##0\)</c:formatCode>
                <c:ptCount val="12"/>
                <c:pt idx="0">
                  <c:v>50.45</c:v>
                </c:pt>
                <c:pt idx="1">
                  <c:v>97.891000000000005</c:v>
                </c:pt>
                <c:pt idx="2">
                  <c:v>102.768</c:v>
                </c:pt>
                <c:pt idx="3">
                  <c:v>85.082999999999998</c:v>
                </c:pt>
                <c:pt idx="4">
                  <c:v>156.51300000000001</c:v>
                </c:pt>
                <c:pt idx="5">
                  <c:v>85.15</c:v>
                </c:pt>
                <c:pt idx="6">
                  <c:v>77.652000000000001</c:v>
                </c:pt>
                <c:pt idx="7">
                  <c:v>57.823</c:v>
                </c:pt>
                <c:pt idx="8">
                  <c:v>59.273000000000003</c:v>
                </c:pt>
                <c:pt idx="9">
                  <c:v>133.55699999999999</c:v>
                </c:pt>
                <c:pt idx="10">
                  <c:v>172.15100000000001</c:v>
                </c:pt>
                <c:pt idx="11">
                  <c:v>132.303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7-4F4C-A8AD-1F48224F305C}"/>
            </c:ext>
          </c:extLst>
        </c:ser>
        <c:ser>
          <c:idx val="2"/>
          <c:order val="2"/>
          <c:tx>
            <c:strRef>
              <c:f>'Malaysia Palm Complex'!$BL$119</c:f>
              <c:strCache>
                <c:ptCount val="1"/>
                <c:pt idx="0">
                  <c:v>22/23  </c:v>
                </c:pt>
              </c:strCache>
            </c:strRef>
          </c:tx>
          <c:spPr>
            <a:ln w="15875" cap="rnd">
              <a:solidFill>
                <a:srgbClr val="323232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4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67-4F4C-A8AD-1F48224F305C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867-4F4C-A8AD-1F48224F305C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867-4F4C-A8AD-1F48224F305C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867-4F4C-A8AD-1F48224F305C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867-4F4C-A8AD-1F48224F305C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867-4F4C-A8AD-1F48224F305C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C867-4F4C-A8AD-1F48224F305C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C867-4F4C-A8AD-1F48224F305C}"/>
              </c:ext>
            </c:extLst>
          </c:dPt>
          <c:cat>
            <c:strRef>
              <c:f>'Malaysia Palm Complex'!$BU$120:$BU$131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Complex'!$BL$120:$BL$131</c:f>
              <c:numCache>
                <c:formatCode>#,##0_);[Red]\(#,##0\)</c:formatCode>
                <c:ptCount val="12"/>
                <c:pt idx="0">
                  <c:v>69.063999999999993</c:v>
                </c:pt>
                <c:pt idx="1">
                  <c:v>47.046999999999997</c:v>
                </c:pt>
                <c:pt idx="2">
                  <c:v>64.911000000000001</c:v>
                </c:pt>
                <c:pt idx="3">
                  <c:v>153.435</c:v>
                </c:pt>
                <c:pt idx="4">
                  <c:v>52.506</c:v>
                </c:pt>
                <c:pt idx="5">
                  <c:v>39.771999999999998</c:v>
                </c:pt>
                <c:pt idx="6">
                  <c:v>43.118000000000002</c:v>
                </c:pt>
                <c:pt idx="7">
                  <c:v>80.926000000000002</c:v>
                </c:pt>
                <c:pt idx="8">
                  <c:v>135.27099999999999</c:v>
                </c:pt>
                <c:pt idx="9">
                  <c:v>103.837</c:v>
                </c:pt>
                <c:pt idx="10">
                  <c:v>110.621</c:v>
                </c:pt>
                <c:pt idx="11">
                  <c:v>49.054000000000002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867-4F4C-A8AD-1F48224F305C}"/>
            </c:ext>
          </c:extLst>
        </c:ser>
        <c:ser>
          <c:idx val="4"/>
          <c:order val="3"/>
          <c:tx>
            <c:strRef>
              <c:f>'Malaysia Palm Complex'!$BM$119</c:f>
              <c:strCache>
                <c:ptCount val="1"/>
                <c:pt idx="0">
                  <c:v>23/24  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4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867-4F4C-A8AD-1F48224F305C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C867-4F4C-A8AD-1F48224F305C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C867-4F4C-A8AD-1F48224F305C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C867-4F4C-A8AD-1F48224F305C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67-4F4C-A8AD-1F48224F305C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C867-4F4C-A8AD-1F48224F305C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C867-4F4C-A8AD-1F48224F305C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C867-4F4C-A8AD-1F48224F305C}"/>
              </c:ext>
            </c:extLst>
          </c:dPt>
          <c:dLbls>
            <c:dLbl>
              <c:idx val="5"/>
              <c:numFmt formatCode="#,##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5-C867-4F4C-A8AD-1F48224F305C}"/>
                </c:ext>
              </c:extLst>
            </c:dLbl>
            <c:dLbl>
              <c:idx val="6"/>
              <c:numFmt formatCode="#,##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7-C867-4F4C-A8AD-1F48224F305C}"/>
                </c:ext>
              </c:extLst>
            </c:dLbl>
            <c:dLbl>
              <c:idx val="7"/>
              <c:numFmt formatCode="#,##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9-C867-4F4C-A8AD-1F48224F305C}"/>
                </c:ext>
              </c:extLst>
            </c:dLbl>
            <c:dLbl>
              <c:idx val="8"/>
              <c:numFmt formatCode="#,##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B-C867-4F4C-A8AD-1F48224F305C}"/>
                </c:ext>
              </c:extLst>
            </c:dLbl>
            <c:dLbl>
              <c:idx val="9"/>
              <c:numFmt formatCode="#,##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D-C867-4F4C-A8AD-1F48224F305C}"/>
                </c:ext>
              </c:extLst>
            </c:dLbl>
            <c:dLbl>
              <c:idx val="10"/>
              <c:numFmt formatCode="#,##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F-C867-4F4C-A8AD-1F48224F305C}"/>
                </c:ext>
              </c:extLst>
            </c:dLbl>
            <c:dLbl>
              <c:idx val="11"/>
              <c:numFmt formatCode="#,##0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1-C867-4F4C-A8AD-1F48224F305C}"/>
                </c:ext>
              </c:extLst>
            </c:dLbl>
            <c:numFmt formatCode="#,##0" sourceLinked="0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'Malaysia Palm Complex'!$BM$120:$BM$131</c:f>
              <c:numCache>
                <c:formatCode>#,##0_);[Red]\(#,##0\)</c:formatCode>
                <c:ptCount val="12"/>
                <c:pt idx="0">
                  <c:v>47.557000000000002</c:v>
                </c:pt>
                <c:pt idx="1">
                  <c:v>39.695999999999998</c:v>
                </c:pt>
                <c:pt idx="2">
                  <c:v>40.061999999999998</c:v>
                </c:pt>
                <c:pt idx="3">
                  <c:v>29.494</c:v>
                </c:pt>
                <c:pt idx="4">
                  <c:v>32.555999999999997</c:v>
                </c:pt>
                <c:pt idx="5">
                  <c:v>21.893999999999998</c:v>
                </c:pt>
                <c:pt idx="6">
                  <c:v>34.762</c:v>
                </c:pt>
                <c:pt idx="7">
                  <c:v>20.760999999999999</c:v>
                </c:pt>
                <c:pt idx="8">
                  <c:v>11.738</c:v>
                </c:pt>
                <c:pt idx="9">
                  <c:v>10.483000000000001</c:v>
                </c:pt>
                <c:pt idx="10">
                  <c:v>9.9700000000000006</c:v>
                </c:pt>
                <c:pt idx="11">
                  <c:v>5.4820000000000002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867-4F4C-A8AD-1F48224F305C}"/>
            </c:ext>
          </c:extLst>
        </c:ser>
        <c:ser>
          <c:idx val="3"/>
          <c:order val="4"/>
          <c:tx>
            <c:strRef>
              <c:f>'Malaysia Palm Complex'!$BV$119</c:f>
              <c:strCache>
                <c:ptCount val="1"/>
                <c:pt idx="0">
                  <c:v>5-Yr Avg.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'Malaysia Palm Complex'!$BU$120:$BU$131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Complex'!$BR$120:$BR$131</c:f>
              <c:numCache>
                <c:formatCode>#,##0_);[Red]\(#,##0\)</c:formatCode>
                <c:ptCount val="12"/>
                <c:pt idx="0">
                  <c:v>59.500599999999999</c:v>
                </c:pt>
                <c:pt idx="1">
                  <c:v>74.396199999999993</c:v>
                </c:pt>
                <c:pt idx="2">
                  <c:v>122.56560000000002</c:v>
                </c:pt>
                <c:pt idx="3">
                  <c:v>103.64859999999999</c:v>
                </c:pt>
                <c:pt idx="4">
                  <c:v>79.127199999999988</c:v>
                </c:pt>
                <c:pt idx="5">
                  <c:v>72.672799999999995</c:v>
                </c:pt>
                <c:pt idx="6">
                  <c:v>64.394999999999996</c:v>
                </c:pt>
                <c:pt idx="7">
                  <c:v>57.125</c:v>
                </c:pt>
                <c:pt idx="8">
                  <c:v>73.649799999999999</c:v>
                </c:pt>
                <c:pt idx="9">
                  <c:v>70.989800000000002</c:v>
                </c:pt>
                <c:pt idx="10">
                  <c:v>83.292200000000008</c:v>
                </c:pt>
                <c:pt idx="11">
                  <c:v>62.020800000000008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867-4F4C-A8AD-1F48224F3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8911"/>
        <c:axId val="390751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'Malaysia Palm Complex'!$BJ$119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1587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'Malaysia Palm Complex'!$BU$120:$BU$131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'Malaysia Palm Complex'!$BJ$120:$BJ$131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45.398000000000003</c:v>
                      </c:pt>
                      <c:pt idx="1">
                        <c:v>112.663</c:v>
                      </c:pt>
                      <c:pt idx="2">
                        <c:v>282.05799999999999</c:v>
                      </c:pt>
                      <c:pt idx="3">
                        <c:v>165.19800000000001</c:v>
                      </c:pt>
                      <c:pt idx="4">
                        <c:v>87.325999999999993</c:v>
                      </c:pt>
                      <c:pt idx="5">
                        <c:v>137.33199999999999</c:v>
                      </c:pt>
                      <c:pt idx="6">
                        <c:v>109.84699999999999</c:v>
                      </c:pt>
                      <c:pt idx="7">
                        <c:v>89.013999999999996</c:v>
                      </c:pt>
                      <c:pt idx="8">
                        <c:v>113.126</c:v>
                      </c:pt>
                      <c:pt idx="9">
                        <c:v>54.381</c:v>
                      </c:pt>
                      <c:pt idx="10">
                        <c:v>91.408000000000001</c:v>
                      </c:pt>
                      <c:pt idx="11">
                        <c:v>74.992000000000004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4-C867-4F4C-A8AD-1F48224F305C}"/>
                  </c:ext>
                </c:extLst>
              </c15:ser>
            </c15:filteredLineSeries>
          </c:ext>
        </c:extLst>
      </c:lineChart>
      <c:catAx>
        <c:axId val="3906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9075143"/>
        <c:crosses val="autoZero"/>
        <c:auto val="1"/>
        <c:lblAlgn val="ctr"/>
        <c:lblOffset val="100"/>
        <c:noMultiLvlLbl val="0"/>
      </c:catAx>
      <c:valAx>
        <c:axId val="3907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000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906891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8.6304909778262509E-2"/>
          <c:y val="0.17218875352679319"/>
          <c:w val="0.39700689959408952"/>
          <c:h val="4.8410767855575867E-2"/>
        </c:manualLayout>
      </c:layout>
      <c:overlay val="0"/>
      <c:spPr>
        <a:solidFill>
          <a:srgbClr val="FFFFFF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Indonesian Palm Oil Shipments to Malaysia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'[2]Indonesia Palm Oil Exports'!$KK$2:$NS$2</c:f>
              <c:numCache>
                <c:formatCode>General</c:formatCode>
                <c:ptCount val="87"/>
                <c:pt idx="0">
                  <c:v>42278</c:v>
                </c:pt>
                <c:pt idx="1">
                  <c:v>42309</c:v>
                </c:pt>
                <c:pt idx="2">
                  <c:v>42339</c:v>
                </c:pt>
                <c:pt idx="3">
                  <c:v>42370</c:v>
                </c:pt>
                <c:pt idx="4">
                  <c:v>42401</c:v>
                </c:pt>
                <c:pt idx="5">
                  <c:v>42430</c:v>
                </c:pt>
                <c:pt idx="6">
                  <c:v>42461</c:v>
                </c:pt>
                <c:pt idx="7">
                  <c:v>42491</c:v>
                </c:pt>
                <c:pt idx="8">
                  <c:v>42522</c:v>
                </c:pt>
                <c:pt idx="9">
                  <c:v>42552</c:v>
                </c:pt>
                <c:pt idx="10">
                  <c:v>42583</c:v>
                </c:pt>
                <c:pt idx="11">
                  <c:v>42614</c:v>
                </c:pt>
                <c:pt idx="12">
                  <c:v>42644</c:v>
                </c:pt>
                <c:pt idx="13">
                  <c:v>42675</c:v>
                </c:pt>
                <c:pt idx="14">
                  <c:v>42705</c:v>
                </c:pt>
                <c:pt idx="15">
                  <c:v>42736</c:v>
                </c:pt>
                <c:pt idx="16">
                  <c:v>42767</c:v>
                </c:pt>
                <c:pt idx="17">
                  <c:v>42795</c:v>
                </c:pt>
                <c:pt idx="18">
                  <c:v>42826</c:v>
                </c:pt>
                <c:pt idx="19">
                  <c:v>42856</c:v>
                </c:pt>
                <c:pt idx="20">
                  <c:v>42887</c:v>
                </c:pt>
                <c:pt idx="21">
                  <c:v>42917</c:v>
                </c:pt>
                <c:pt idx="22">
                  <c:v>42948</c:v>
                </c:pt>
                <c:pt idx="23">
                  <c:v>42979</c:v>
                </c:pt>
                <c:pt idx="24">
                  <c:v>43009</c:v>
                </c:pt>
                <c:pt idx="25">
                  <c:v>43040</c:v>
                </c:pt>
                <c:pt idx="26">
                  <c:v>43070</c:v>
                </c:pt>
                <c:pt idx="27">
                  <c:v>43101</c:v>
                </c:pt>
                <c:pt idx="28">
                  <c:v>43132</c:v>
                </c:pt>
                <c:pt idx="29">
                  <c:v>43160</c:v>
                </c:pt>
                <c:pt idx="30">
                  <c:v>43191</c:v>
                </c:pt>
                <c:pt idx="31">
                  <c:v>43221</c:v>
                </c:pt>
                <c:pt idx="32">
                  <c:v>43252</c:v>
                </c:pt>
                <c:pt idx="33">
                  <c:v>43282</c:v>
                </c:pt>
                <c:pt idx="34">
                  <c:v>43313</c:v>
                </c:pt>
                <c:pt idx="35">
                  <c:v>43344</c:v>
                </c:pt>
                <c:pt idx="36">
                  <c:v>43374</c:v>
                </c:pt>
                <c:pt idx="37">
                  <c:v>43405</c:v>
                </c:pt>
                <c:pt idx="38">
                  <c:v>43435</c:v>
                </c:pt>
                <c:pt idx="39">
                  <c:v>43466</c:v>
                </c:pt>
                <c:pt idx="40">
                  <c:v>43497</c:v>
                </c:pt>
                <c:pt idx="41">
                  <c:v>43525</c:v>
                </c:pt>
                <c:pt idx="42">
                  <c:v>43556</c:v>
                </c:pt>
                <c:pt idx="43">
                  <c:v>43586</c:v>
                </c:pt>
                <c:pt idx="44">
                  <c:v>43617</c:v>
                </c:pt>
                <c:pt idx="45">
                  <c:v>43647</c:v>
                </c:pt>
                <c:pt idx="46">
                  <c:v>43678</c:v>
                </c:pt>
                <c:pt idx="47">
                  <c:v>43709</c:v>
                </c:pt>
                <c:pt idx="48">
                  <c:v>43739</c:v>
                </c:pt>
                <c:pt idx="49">
                  <c:v>43770</c:v>
                </c:pt>
                <c:pt idx="50">
                  <c:v>43800</c:v>
                </c:pt>
                <c:pt idx="51">
                  <c:v>43831</c:v>
                </c:pt>
                <c:pt idx="52">
                  <c:v>43862</c:v>
                </c:pt>
                <c:pt idx="53">
                  <c:v>43891</c:v>
                </c:pt>
                <c:pt idx="54">
                  <c:v>43922</c:v>
                </c:pt>
                <c:pt idx="55">
                  <c:v>43952</c:v>
                </c:pt>
                <c:pt idx="56">
                  <c:v>43983</c:v>
                </c:pt>
                <c:pt idx="57">
                  <c:v>44013</c:v>
                </c:pt>
                <c:pt idx="58">
                  <c:v>44044</c:v>
                </c:pt>
                <c:pt idx="59">
                  <c:v>44075</c:v>
                </c:pt>
                <c:pt idx="60">
                  <c:v>44105</c:v>
                </c:pt>
                <c:pt idx="61">
                  <c:v>44136</c:v>
                </c:pt>
                <c:pt idx="62">
                  <c:v>44166</c:v>
                </c:pt>
                <c:pt idx="63">
                  <c:v>44197</c:v>
                </c:pt>
                <c:pt idx="64">
                  <c:v>44228</c:v>
                </c:pt>
                <c:pt idx="65">
                  <c:v>44256</c:v>
                </c:pt>
                <c:pt idx="66">
                  <c:v>44287</c:v>
                </c:pt>
                <c:pt idx="67">
                  <c:v>44317</c:v>
                </c:pt>
                <c:pt idx="68">
                  <c:v>44348</c:v>
                </c:pt>
                <c:pt idx="69">
                  <c:v>44378</c:v>
                </c:pt>
                <c:pt idx="70">
                  <c:v>44409</c:v>
                </c:pt>
                <c:pt idx="71">
                  <c:v>44440</c:v>
                </c:pt>
                <c:pt idx="72">
                  <c:v>44470</c:v>
                </c:pt>
                <c:pt idx="73">
                  <c:v>44501</c:v>
                </c:pt>
                <c:pt idx="74">
                  <c:v>44531</c:v>
                </c:pt>
                <c:pt idx="75">
                  <c:v>44562</c:v>
                </c:pt>
                <c:pt idx="76">
                  <c:v>44593</c:v>
                </c:pt>
                <c:pt idx="77">
                  <c:v>44621</c:v>
                </c:pt>
                <c:pt idx="78">
                  <c:v>44652</c:v>
                </c:pt>
                <c:pt idx="79">
                  <c:v>44682</c:v>
                </c:pt>
                <c:pt idx="80">
                  <c:v>44713</c:v>
                </c:pt>
                <c:pt idx="81">
                  <c:v>44743</c:v>
                </c:pt>
                <c:pt idx="82">
                  <c:v>44774</c:v>
                </c:pt>
                <c:pt idx="83">
                  <c:v>44805</c:v>
                </c:pt>
                <c:pt idx="84">
                  <c:v>44835</c:v>
                </c:pt>
                <c:pt idx="85">
                  <c:v>44866</c:v>
                </c:pt>
                <c:pt idx="86">
                  <c:v>44896</c:v>
                </c:pt>
              </c:numCache>
            </c:numRef>
          </c:cat>
          <c:val>
            <c:numRef>
              <c:f>'[2]Indonesia Palm Oil Exports'!$KK$294:$NS$294</c:f>
              <c:numCache>
                <c:formatCode>General</c:formatCode>
                <c:ptCount val="87"/>
                <c:pt idx="0">
                  <c:v>134.96000000000004</c:v>
                </c:pt>
                <c:pt idx="1">
                  <c:v>115.51999999999998</c:v>
                </c:pt>
                <c:pt idx="2">
                  <c:v>85.005000000000109</c:v>
                </c:pt>
                <c:pt idx="3">
                  <c:v>54.546000000000049</c:v>
                </c:pt>
                <c:pt idx="4">
                  <c:v>66.544000000000096</c:v>
                </c:pt>
                <c:pt idx="5">
                  <c:v>72.588999999999942</c:v>
                </c:pt>
                <c:pt idx="6">
                  <c:v>39.089999999999918</c:v>
                </c:pt>
                <c:pt idx="7">
                  <c:v>13.135567000000037</c:v>
                </c:pt>
                <c:pt idx="8">
                  <c:v>40.326039999999921</c:v>
                </c:pt>
                <c:pt idx="9">
                  <c:v>0.37799999999992906</c:v>
                </c:pt>
                <c:pt idx="10">
                  <c:v>23.744007999999894</c:v>
                </c:pt>
                <c:pt idx="11">
                  <c:v>19.479663000000073</c:v>
                </c:pt>
                <c:pt idx="12">
                  <c:v>66.435362000000168</c:v>
                </c:pt>
                <c:pt idx="13">
                  <c:v>72.555886999999984</c:v>
                </c:pt>
                <c:pt idx="14">
                  <c:v>86.678366000000096</c:v>
                </c:pt>
                <c:pt idx="15">
                  <c:v>73.696218999999928</c:v>
                </c:pt>
                <c:pt idx="16">
                  <c:v>58.744090000000142</c:v>
                </c:pt>
                <c:pt idx="17">
                  <c:v>108.61074099999996</c:v>
                </c:pt>
                <c:pt idx="18">
                  <c:v>66.011243999999806</c:v>
                </c:pt>
                <c:pt idx="19">
                  <c:v>106.76150999999982</c:v>
                </c:pt>
                <c:pt idx="20">
                  <c:v>41.752148999999918</c:v>
                </c:pt>
                <c:pt idx="21">
                  <c:v>76.776229999999941</c:v>
                </c:pt>
                <c:pt idx="22">
                  <c:v>37.759335000000192</c:v>
                </c:pt>
                <c:pt idx="23">
                  <c:v>57.703145999999833</c:v>
                </c:pt>
                <c:pt idx="24">
                  <c:v>27.943873000000167</c:v>
                </c:pt>
                <c:pt idx="25">
                  <c:v>43.175956999999926</c:v>
                </c:pt>
                <c:pt idx="26">
                  <c:v>60.85730999999987</c:v>
                </c:pt>
                <c:pt idx="27">
                  <c:v>59.00716999999986</c:v>
                </c:pt>
                <c:pt idx="28">
                  <c:v>68.671851000000061</c:v>
                </c:pt>
                <c:pt idx="29">
                  <c:v>44.865453000000116</c:v>
                </c:pt>
                <c:pt idx="30">
                  <c:v>55.152323999999908</c:v>
                </c:pt>
                <c:pt idx="31">
                  <c:v>33.571938999999929</c:v>
                </c:pt>
                <c:pt idx="32">
                  <c:v>98.198030000000017</c:v>
                </c:pt>
                <c:pt idx="33">
                  <c:v>68.439494000000195</c:v>
                </c:pt>
                <c:pt idx="34">
                  <c:v>94.09657900000002</c:v>
                </c:pt>
                <c:pt idx="35">
                  <c:v>116.88812099999996</c:v>
                </c:pt>
                <c:pt idx="36">
                  <c:v>159.45308900000009</c:v>
                </c:pt>
                <c:pt idx="37">
                  <c:v>145.31626700000015</c:v>
                </c:pt>
                <c:pt idx="38">
                  <c:v>116.9342700000002</c:v>
                </c:pt>
                <c:pt idx="39">
                  <c:v>88.175904000000173</c:v>
                </c:pt>
                <c:pt idx="40">
                  <c:v>136.88880100000006</c:v>
                </c:pt>
                <c:pt idx="41">
                  <c:v>91.243400999999949</c:v>
                </c:pt>
                <c:pt idx="42">
                  <c:v>120.09554899999989</c:v>
                </c:pt>
                <c:pt idx="43">
                  <c:v>167.69660199999998</c:v>
                </c:pt>
                <c:pt idx="44">
                  <c:v>115.89502100000004</c:v>
                </c:pt>
                <c:pt idx="45">
                  <c:v>96.013150000000223</c:v>
                </c:pt>
                <c:pt idx="46">
                  <c:v>92.894002</c:v>
                </c:pt>
                <c:pt idx="47">
                  <c:v>93.408450999999786</c:v>
                </c:pt>
                <c:pt idx="48">
                  <c:v>94.67327400000022</c:v>
                </c:pt>
                <c:pt idx="49">
                  <c:v>102.82446900000014</c:v>
                </c:pt>
                <c:pt idx="50">
                  <c:v>195.61648699999978</c:v>
                </c:pt>
                <c:pt idx="51">
                  <c:v>52.376175999999987</c:v>
                </c:pt>
                <c:pt idx="52">
                  <c:v>53.242154000000028</c:v>
                </c:pt>
                <c:pt idx="53">
                  <c:v>86.986945000000105</c:v>
                </c:pt>
                <c:pt idx="54">
                  <c:v>54.234241999999995</c:v>
                </c:pt>
                <c:pt idx="55">
                  <c:v>20.015527999999904</c:v>
                </c:pt>
                <c:pt idx="56">
                  <c:v>57.876287000000048</c:v>
                </c:pt>
                <c:pt idx="57">
                  <c:v>49.100167000000056</c:v>
                </c:pt>
                <c:pt idx="58">
                  <c:v>42.144277000000102</c:v>
                </c:pt>
                <c:pt idx="59">
                  <c:v>76.907175999999936</c:v>
                </c:pt>
                <c:pt idx="60">
                  <c:v>60.734710000000177</c:v>
                </c:pt>
                <c:pt idx="61">
                  <c:v>223.79233599999998</c:v>
                </c:pt>
                <c:pt idx="62">
                  <c:v>305.31004399999983</c:v>
                </c:pt>
                <c:pt idx="63">
                  <c:v>130.2655679999998</c:v>
                </c:pt>
                <c:pt idx="64">
                  <c:v>102.08182699999998</c:v>
                </c:pt>
                <c:pt idx="65">
                  <c:v>157.59883499999978</c:v>
                </c:pt>
                <c:pt idx="66">
                  <c:v>156.37924599999997</c:v>
                </c:pt>
                <c:pt idx="67">
                  <c:v>145.64750499999991</c:v>
                </c:pt>
                <c:pt idx="68">
                  <c:v>64.388738999999987</c:v>
                </c:pt>
                <c:pt idx="69">
                  <c:v>48.71825200000012</c:v>
                </c:pt>
                <c:pt idx="70">
                  <c:v>113.50865000000022</c:v>
                </c:pt>
                <c:pt idx="71">
                  <c:v>29.10080599999992</c:v>
                </c:pt>
                <c:pt idx="72">
                  <c:v>72.597154000000046</c:v>
                </c:pt>
                <c:pt idx="73">
                  <c:v>64.0150000000001</c:v>
                </c:pt>
                <c:pt idx="74">
                  <c:v>76.219000000000051</c:v>
                </c:pt>
                <c:pt idx="75">
                  <c:v>118.39499999999998</c:v>
                </c:pt>
                <c:pt idx="76">
                  <c:v>178.88300000000004</c:v>
                </c:pt>
                <c:pt idx="77">
                  <c:v>78.896999999999935</c:v>
                </c:pt>
                <c:pt idx="78">
                  <c:v>79.923999999999978</c:v>
                </c:pt>
                <c:pt idx="79">
                  <c:v>15.568000000000012</c:v>
                </c:pt>
                <c:pt idx="80">
                  <c:v>60.134999999999991</c:v>
                </c:pt>
                <c:pt idx="81">
                  <c:v>150.65599999999995</c:v>
                </c:pt>
                <c:pt idx="82">
                  <c:v>239.28200000000015</c:v>
                </c:pt>
                <c:pt idx="83">
                  <c:v>95.652000000000044</c:v>
                </c:pt>
                <c:pt idx="84">
                  <c:v>69.36200000000008</c:v>
                </c:pt>
                <c:pt idx="85">
                  <c:v>85.380999999999858</c:v>
                </c:pt>
                <c:pt idx="86">
                  <c:v>80.514999999999873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9-47F5-8A88-586D37B8A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083007"/>
        <c:axId val="225087927"/>
      </c:lineChart>
      <c:catAx>
        <c:axId val="22508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5087927"/>
        <c:crosses val="autoZero"/>
        <c:auto val="1"/>
        <c:lblAlgn val="ctr"/>
        <c:lblOffset val="100"/>
        <c:noMultiLvlLbl val="1"/>
      </c:catAx>
      <c:valAx>
        <c:axId val="225087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5083007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2000"/>
              <a:t>Strong</a:t>
            </a:r>
            <a:r>
              <a:rPr lang="pt-BR" sz="2000" baseline="0"/>
              <a:t> domestic use in Indonesia and strong demand from </a:t>
            </a:r>
            <a:br>
              <a:rPr lang="pt-BR" sz="2000" baseline="0"/>
            </a:br>
            <a:r>
              <a:rPr lang="pt-BR" sz="2000" baseline="0"/>
              <a:t>southeast Asia have been supporting Malaysian palm oil exporters</a:t>
            </a:r>
            <a:endParaRPr lang="pt-BR" sz="2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417425141778229E-2"/>
          <c:y val="0.14260566448801743"/>
          <c:w val="0.92206034049721064"/>
          <c:h val="0.674988214708455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'Malaysia Palm Complex'!$BL$88</c:f>
              <c:strCache>
                <c:ptCount val="1"/>
                <c:pt idx="0">
                  <c:v>22/23  </c:v>
                </c:pt>
              </c:strCache>
            </c:strRef>
          </c:tx>
          <c:spPr>
            <a:solidFill>
              <a:srgbClr val="323232"/>
            </a:solidFill>
          </c:spPr>
          <c:invertIfNegative val="0"/>
          <c:dPt>
            <c:idx val="8"/>
            <c:invertIfNegative val="0"/>
            <c:bubble3D val="0"/>
            <c:spPr>
              <a:solidFill>
                <a:srgbClr val="323232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248F-47A7-9579-5908F4936FBD}"/>
              </c:ext>
            </c:extLst>
          </c:dPt>
          <c:dPt>
            <c:idx val="9"/>
            <c:invertIfNegative val="0"/>
            <c:bubble3D val="0"/>
            <c:spPr>
              <a:solidFill>
                <a:srgbClr val="323232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248F-47A7-9579-5908F4936FBD}"/>
              </c:ext>
            </c:extLst>
          </c:dPt>
          <c:dPt>
            <c:idx val="10"/>
            <c:invertIfNegative val="0"/>
            <c:bubble3D val="0"/>
            <c:spPr>
              <a:solidFill>
                <a:srgbClr val="323232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248F-47A7-9579-5908F4936FBD}"/>
              </c:ext>
            </c:extLst>
          </c:dPt>
          <c:dPt>
            <c:idx val="11"/>
            <c:invertIfNegative val="0"/>
            <c:bubble3D val="0"/>
            <c:spPr>
              <a:solidFill>
                <a:srgbClr val="323232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248F-47A7-9579-5908F4936FBD}"/>
              </c:ext>
            </c:extLst>
          </c:dPt>
          <c:cat>
            <c:strRef>
              <c:f>'Malaysia Palm Complex'!$A$136:$A$147</c:f>
              <c:strCache>
                <c:ptCount val="12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</c:strCache>
            </c:strRef>
          </c:cat>
          <c:val>
            <c:numRef>
              <c:f>'Malaysia Palm Complex'!$BL$136:$BL$147</c:f>
              <c:numCache>
                <c:formatCode>#,##0_);[Red]\(#,##0\)</c:formatCode>
                <c:ptCount val="12"/>
                <c:pt idx="0">
                  <c:v>1505.769</c:v>
                </c:pt>
                <c:pt idx="1">
                  <c:v>1521.329</c:v>
                </c:pt>
                <c:pt idx="2">
                  <c:v>1473.846</c:v>
                </c:pt>
                <c:pt idx="3">
                  <c:v>1136.027</c:v>
                </c:pt>
                <c:pt idx="4">
                  <c:v>1126.127</c:v>
                </c:pt>
                <c:pt idx="5">
                  <c:v>1487.836</c:v>
                </c:pt>
                <c:pt idx="6">
                  <c:v>1087.5409999999999</c:v>
                </c:pt>
                <c:pt idx="7">
                  <c:v>1079.2349999999999</c:v>
                </c:pt>
                <c:pt idx="8">
                  <c:v>1171.739</c:v>
                </c:pt>
                <c:pt idx="9">
                  <c:v>1354.336</c:v>
                </c:pt>
                <c:pt idx="10">
                  <c:v>1221.848</c:v>
                </c:pt>
                <c:pt idx="11">
                  <c:v>1211.2940000000001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8F-47A7-9579-5908F4936FBD}"/>
            </c:ext>
          </c:extLst>
        </c:ser>
        <c:ser>
          <c:idx val="4"/>
          <c:order val="4"/>
          <c:tx>
            <c:strRef>
              <c:f>'Malaysia Palm Complex'!$BM$135</c:f>
              <c:strCache>
                <c:ptCount val="1"/>
                <c:pt idx="0">
                  <c:v>23/24  </c:v>
                </c:pt>
              </c:strCache>
            </c:strRef>
          </c:tx>
          <c:spPr>
            <a:solidFill>
              <a:srgbClr val="8C8C8C"/>
            </a:solidFill>
          </c:spPr>
          <c:invertIfNegative val="0"/>
          <c:val>
            <c:numRef>
              <c:f>'Malaysia Palm Complex'!$BM$136:$BM$147</c:f>
              <c:numCache>
                <c:formatCode>#,##0_);[Red]\(#,##0\)</c:formatCode>
                <c:ptCount val="12"/>
                <c:pt idx="0">
                  <c:v>1480.6859999999999</c:v>
                </c:pt>
                <c:pt idx="1">
                  <c:v>1396.721</c:v>
                </c:pt>
                <c:pt idx="2">
                  <c:v>1362.145</c:v>
                </c:pt>
                <c:pt idx="3">
                  <c:v>1349.52</c:v>
                </c:pt>
                <c:pt idx="4">
                  <c:v>1024.5260000000001</c:v>
                </c:pt>
                <c:pt idx="5">
                  <c:v>1327.1120000000001</c:v>
                </c:pt>
                <c:pt idx="6">
                  <c:v>1234.5239999999999</c:v>
                </c:pt>
                <c:pt idx="7">
                  <c:v>1382.4290000000001</c:v>
                </c:pt>
                <c:pt idx="8">
                  <c:v>1207.414</c:v>
                </c:pt>
                <c:pt idx="9">
                  <c:v>1689.71</c:v>
                </c:pt>
                <c:pt idx="10">
                  <c:v>1525.115</c:v>
                </c:pt>
                <c:pt idx="11">
                  <c:v>1559.846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8F-47A7-9579-5908F4936FBD}"/>
            </c:ext>
          </c:extLst>
        </c:ser>
        <c:ser>
          <c:idx val="5"/>
          <c:order val="5"/>
          <c:tx>
            <c:strRef>
              <c:f>'Malaysia Palm Complex'!$BN$135</c:f>
              <c:strCache>
                <c:ptCount val="1"/>
                <c:pt idx="0">
                  <c:v>24/25  </c:v>
                </c:pt>
              </c:strCache>
            </c:strRef>
          </c:tx>
          <c:spPr>
            <a:pattFill prst="pct75">
              <a:fgClr>
                <a:srgbClr val="6F0791"/>
              </a:fgClr>
              <a:bgClr>
                <a:schemeClr val="bg1"/>
              </a:bgClr>
            </a:pattFill>
          </c:spPr>
          <c:invertIfNegative val="0"/>
          <c:dPt>
            <c:idx val="0"/>
            <c:invertIfNegative val="0"/>
            <c:bubble3D val="0"/>
            <c:spPr>
              <a:solidFill>
                <a:srgbClr val="6F0791"/>
              </a:solidFill>
            </c:spPr>
            <c:extLst>
              <c:ext xmlns:c16="http://schemas.microsoft.com/office/drawing/2014/chart" uri="{C3380CC4-5D6E-409C-BE32-E72D297353CC}">
                <c16:uniqueId val="{0000000B-248F-47A7-9579-5908F4936FBD}"/>
              </c:ext>
            </c:extLst>
          </c:dPt>
          <c:val>
            <c:numRef>
              <c:f>'Malaysia Palm Complex'!$BN$136:$BN$147</c:f>
              <c:numCache>
                <c:formatCode>#,##0_);[Red]\(#,##0\)</c:formatCode>
                <c:ptCount val="12"/>
                <c:pt idx="0">
                  <c:v>1732.4480000000001</c:v>
                </c:pt>
                <c:pt idx="1">
                  <c:v>1487.212</c:v>
                </c:pt>
                <c:pt idx="2">
                  <c:v>1341.9359999999999</c:v>
                </c:pt>
                <c:pt idx="3">
                  <c:v>1179.856</c:v>
                </c:pt>
                <c:pt idx="4">
                  <c:v>996.46</c:v>
                </c:pt>
                <c:pt idx="5">
                  <c:v>1005.547</c:v>
                </c:pt>
                <c:pt idx="6">
                  <c:v>1104.3330000000001</c:v>
                </c:pt>
                <c:pt idx="7">
                  <c:v>1407.5820000000001</c:v>
                </c:pt>
                <c:pt idx="8">
                  <c:v>1260.93</c:v>
                </c:pt>
                <c:pt idx="9">
                  <c:v>1309.059</c:v>
                </c:pt>
                <c:pt idx="10">
                  <c:v>1339.1498527175283</c:v>
                </c:pt>
                <c:pt idx="11">
                  <c:v>1585.4871472824725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48F-47A7-9579-5908F493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090320"/>
        <c:axId val="1211090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'Malaysia Palm Complex'!$BJ$88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'Malaysia Palm Complex'!$A$136:$A$147</c15:sqref>
                        </c15:formulaRef>
                      </c:ext>
                    </c:extLst>
                    <c:strCache>
                      <c:ptCount val="12"/>
                      <c:pt idx="0">
                        <c:v>October</c:v>
                      </c:pt>
                      <c:pt idx="1">
                        <c:v>November</c:v>
                      </c:pt>
                      <c:pt idx="2">
                        <c:v>December</c:v>
                      </c:pt>
                      <c:pt idx="3">
                        <c:v>January</c:v>
                      </c:pt>
                      <c:pt idx="4">
                        <c:v>February</c:v>
                      </c:pt>
                      <c:pt idx="5">
                        <c:v>March</c:v>
                      </c:pt>
                      <c:pt idx="6">
                        <c:v>April</c:v>
                      </c:pt>
                      <c:pt idx="7">
                        <c:v>May</c:v>
                      </c:pt>
                      <c:pt idx="8">
                        <c:v>June</c:v>
                      </c:pt>
                      <c:pt idx="9">
                        <c:v>July</c:v>
                      </c:pt>
                      <c:pt idx="10">
                        <c:v>August</c:v>
                      </c:pt>
                      <c:pt idx="11">
                        <c:v>September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'Malaysia Palm Complex'!$BJ$136:$BJ$147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1674.3040000000001</c:v>
                      </c:pt>
                      <c:pt idx="1">
                        <c:v>1303.271</c:v>
                      </c:pt>
                      <c:pt idx="2">
                        <c:v>1642.835</c:v>
                      </c:pt>
                      <c:pt idx="3">
                        <c:v>947.99400000000003</c:v>
                      </c:pt>
                      <c:pt idx="4">
                        <c:v>900.87099999999998</c:v>
                      </c:pt>
                      <c:pt idx="5">
                        <c:v>1190.9749999999999</c:v>
                      </c:pt>
                      <c:pt idx="6">
                        <c:v>1347.5519999999999</c:v>
                      </c:pt>
                      <c:pt idx="7">
                        <c:v>1268.662</c:v>
                      </c:pt>
                      <c:pt idx="8">
                        <c:v>1419.0039999999999</c:v>
                      </c:pt>
                      <c:pt idx="9">
                        <c:v>1408.3209999999999</c:v>
                      </c:pt>
                      <c:pt idx="10">
                        <c:v>1167.425</c:v>
                      </c:pt>
                      <c:pt idx="11">
                        <c:v>1611.8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248F-47A7-9579-5908F4936FB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Complex'!$BK$88</c15:sqref>
                        </c15:formulaRef>
                      </c:ext>
                    </c:extLst>
                    <c:strCache>
                      <c:ptCount val="1"/>
                      <c:pt idx="0">
                        <c:v>21/22  </c:v>
                      </c:pt>
                    </c:strCache>
                  </c:strRef>
                </c:tx>
                <c:spPr>
                  <a:solidFill>
                    <a:schemeClr val="tx1">
                      <a:lumMod val="85000"/>
                      <a:lumOff val="15000"/>
                    </a:schemeClr>
                  </a:solidFill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Complex'!$A$136:$A$147</c15:sqref>
                        </c15:formulaRef>
                      </c:ext>
                    </c:extLst>
                    <c:strCache>
                      <c:ptCount val="12"/>
                      <c:pt idx="0">
                        <c:v>October</c:v>
                      </c:pt>
                      <c:pt idx="1">
                        <c:v>November</c:v>
                      </c:pt>
                      <c:pt idx="2">
                        <c:v>December</c:v>
                      </c:pt>
                      <c:pt idx="3">
                        <c:v>January</c:v>
                      </c:pt>
                      <c:pt idx="4">
                        <c:v>February</c:v>
                      </c:pt>
                      <c:pt idx="5">
                        <c:v>March</c:v>
                      </c:pt>
                      <c:pt idx="6">
                        <c:v>April</c:v>
                      </c:pt>
                      <c:pt idx="7">
                        <c:v>May</c:v>
                      </c:pt>
                      <c:pt idx="8">
                        <c:v>June</c:v>
                      </c:pt>
                      <c:pt idx="9">
                        <c:v>July</c:v>
                      </c:pt>
                      <c:pt idx="10">
                        <c:v>August</c:v>
                      </c:pt>
                      <c:pt idx="11">
                        <c:v>September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Complex'!$BK$136:$BK$147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1420.5740000000001</c:v>
                      </c:pt>
                      <c:pt idx="1">
                        <c:v>1467.518</c:v>
                      </c:pt>
                      <c:pt idx="2">
                        <c:v>1423.8209999999999</c:v>
                      </c:pt>
                      <c:pt idx="3">
                        <c:v>1155.826</c:v>
                      </c:pt>
                      <c:pt idx="4">
                        <c:v>1111.826</c:v>
                      </c:pt>
                      <c:pt idx="5">
                        <c:v>1281.461</c:v>
                      </c:pt>
                      <c:pt idx="6">
                        <c:v>1068.2380000000001</c:v>
                      </c:pt>
                      <c:pt idx="7">
                        <c:v>1369.7139999999999</c:v>
                      </c:pt>
                      <c:pt idx="8">
                        <c:v>1193.9169999999999</c:v>
                      </c:pt>
                      <c:pt idx="9">
                        <c:v>1325.3420000000001</c:v>
                      </c:pt>
                      <c:pt idx="10">
                        <c:v>1299.93</c:v>
                      </c:pt>
                      <c:pt idx="11">
                        <c:v>1426.1959999999999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48F-47A7-9579-5908F4936FB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'Malaysia Palm Complex'!$BQ$134</c:f>
              <c:strCache>
                <c:ptCount val="1"/>
                <c:pt idx="0">
                  <c:v>5-Yr Avg</c:v>
                </c:pt>
              </c:strCache>
            </c:strRef>
          </c:tx>
          <c:spPr>
            <a:ln w="635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'Malaysia Palm Complex'!$BQ$136:$BQ$147</c:f>
              <c:numCache>
                <c:formatCode>#,##0_);[Red]\(#,##0\)</c:formatCode>
                <c:ptCount val="12"/>
                <c:pt idx="0">
                  <c:v>1544.654</c:v>
                </c:pt>
                <c:pt idx="1">
                  <c:v>1418.8953999999999</c:v>
                </c:pt>
                <c:pt idx="2">
                  <c:v>1458.3391999999999</c:v>
                </c:pt>
                <c:pt idx="3">
                  <c:v>1160.5812000000001</c:v>
                </c:pt>
                <c:pt idx="4">
                  <c:v>1049.1533999999999</c:v>
                </c:pt>
                <c:pt idx="5">
                  <c:v>1294.4172000000001</c:v>
                </c:pt>
                <c:pt idx="6">
                  <c:v>1194.8666000000001</c:v>
                </c:pt>
                <c:pt idx="7">
                  <c:v>1293.8781999999999</c:v>
                </c:pt>
                <c:pt idx="8">
                  <c:v>1339.7341999999999</c:v>
                </c:pt>
                <c:pt idx="9">
                  <c:v>1512.1986000000002</c:v>
                </c:pt>
                <c:pt idx="10">
                  <c:v>1358.4703999999999</c:v>
                </c:pt>
                <c:pt idx="11">
                  <c:v>1484.2581999999998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48F-47A7-9579-5908F493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090320"/>
        <c:axId val="1211090736"/>
      </c:lineChart>
      <c:catAx>
        <c:axId val="121109032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211090736"/>
        <c:crosses val="autoZero"/>
        <c:auto val="1"/>
        <c:lblAlgn val="ctr"/>
        <c:lblOffset val="100"/>
        <c:noMultiLvlLbl val="0"/>
      </c:catAx>
      <c:valAx>
        <c:axId val="121109073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211090320"/>
        <c:crosses val="autoZero"/>
        <c:crossBetween val="between"/>
      </c:valAx>
      <c:spPr>
        <a:noFill/>
        <a:ln>
          <a:solidFill>
            <a:sysClr val="windowText" lastClr="000000"/>
          </a:solidFill>
        </a:ln>
      </c:spPr>
    </c:plotArea>
    <c:legend>
      <c:legendPos val="b"/>
      <c:layout>
        <c:manualLayout>
          <c:xMode val="edge"/>
          <c:yMode val="edge"/>
          <c:x val="0.29486267492136181"/>
          <c:y val="0.15558410100698195"/>
          <c:w val="0.38523018143525423"/>
          <c:h val="3.74442214331051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Palm oil futures loosing its</a:t>
            </a:r>
            <a:r>
              <a:rPr lang="pt-BR" sz="2000" baseline="0"/>
              <a:t> momentum from late 2024?</a:t>
            </a:r>
            <a:endParaRPr lang="pt-BR" sz="2000"/>
          </a:p>
        </c:rich>
      </c:tx>
      <c:layout>
        <c:manualLayout>
          <c:xMode val="edge"/>
          <c:yMode val="edge"/>
          <c:x val="0.14164753226683566"/>
          <c:y val="2.5057472700672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25345550122457"/>
          <c:y val="0.11554454459029884"/>
          <c:w val="0.77356625778203003"/>
          <c:h val="0.7020492211631074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'Malaysia Palm Complex'!$BL$167</c:f>
              <c:strCache>
                <c:ptCount val="1"/>
                <c:pt idx="0">
                  <c:v>22/23  </c:v>
                </c:pt>
              </c:strCache>
            </c:strRef>
          </c:tx>
          <c:spPr>
            <a:solidFill>
              <a:srgbClr val="323232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3232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08-4D6C-9058-17F6474DC826}"/>
              </c:ext>
            </c:extLst>
          </c:dPt>
          <c:dPt>
            <c:idx val="9"/>
            <c:invertIfNegative val="0"/>
            <c:bubble3D val="0"/>
            <c:spPr>
              <a:solidFill>
                <a:srgbClr val="3232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08-4D6C-9058-17F6474DC826}"/>
              </c:ext>
            </c:extLst>
          </c:dPt>
          <c:dPt>
            <c:idx val="10"/>
            <c:invertIfNegative val="0"/>
            <c:bubble3D val="0"/>
            <c:spPr>
              <a:solidFill>
                <a:srgbClr val="3232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08-4D6C-9058-17F6474DC826}"/>
              </c:ext>
            </c:extLst>
          </c:dPt>
          <c:dPt>
            <c:idx val="11"/>
            <c:invertIfNegative val="0"/>
            <c:bubble3D val="0"/>
            <c:spPr>
              <a:solidFill>
                <a:srgbClr val="3232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08-4D6C-9058-17F6474DC826}"/>
              </c:ext>
            </c:extLst>
          </c:dPt>
          <c:cat>
            <c:numRef>
              <c:f>'Malaysia Palm Complex'!$A$168:$A$179</c:f>
              <c:numCache>
                <c:formatCode>mmm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'Malaysia Palm Complex'!$BL$168:$BL$179</c:f>
              <c:numCache>
                <c:formatCode>#,##0_);[Red]\(#,##0\)</c:formatCode>
                <c:ptCount val="12"/>
                <c:pt idx="0">
                  <c:v>2411.1129999999998</c:v>
                </c:pt>
                <c:pt idx="1">
                  <c:v>2288.471</c:v>
                </c:pt>
                <c:pt idx="2">
                  <c:v>2196.5740000000001</c:v>
                </c:pt>
                <c:pt idx="3">
                  <c:v>2268.1979999999999</c:v>
                </c:pt>
                <c:pt idx="4">
                  <c:v>2119.8539999999998</c:v>
                </c:pt>
                <c:pt idx="5">
                  <c:v>1674.0219999999999</c:v>
                </c:pt>
                <c:pt idx="6">
                  <c:v>1497.877</c:v>
                </c:pt>
                <c:pt idx="7">
                  <c:v>1690.204</c:v>
                </c:pt>
                <c:pt idx="8">
                  <c:v>1718.771</c:v>
                </c:pt>
                <c:pt idx="9">
                  <c:v>1733.9</c:v>
                </c:pt>
                <c:pt idx="10">
                  <c:v>2110.98</c:v>
                </c:pt>
                <c:pt idx="11">
                  <c:v>2312.3290000000002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08-4D6C-9058-17F6474DC826}"/>
            </c:ext>
          </c:extLst>
        </c:ser>
        <c:ser>
          <c:idx val="4"/>
          <c:order val="4"/>
          <c:tx>
            <c:strRef>
              <c:f>'Malaysia Palm Complex'!$BM$167</c:f>
              <c:strCache>
                <c:ptCount val="1"/>
                <c:pt idx="0">
                  <c:v>23/24  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val>
            <c:numRef>
              <c:f>'Malaysia Palm Complex'!$BM$168:$BM$179</c:f>
              <c:numCache>
                <c:formatCode>#,##0_);[Red]\(#,##0\)</c:formatCode>
                <c:ptCount val="12"/>
                <c:pt idx="0">
                  <c:v>2447.038</c:v>
                </c:pt>
                <c:pt idx="1">
                  <c:v>2420.3980000000001</c:v>
                </c:pt>
                <c:pt idx="2">
                  <c:v>2290.7930000000001</c:v>
                </c:pt>
                <c:pt idx="3">
                  <c:v>2019.7809999999999</c:v>
                </c:pt>
                <c:pt idx="4">
                  <c:v>1920.1130000000001</c:v>
                </c:pt>
                <c:pt idx="5">
                  <c:v>1714.973</c:v>
                </c:pt>
                <c:pt idx="6">
                  <c:v>1744.4590000000001</c:v>
                </c:pt>
                <c:pt idx="7">
                  <c:v>1831.239</c:v>
                </c:pt>
                <c:pt idx="8">
                  <c:v>1733.2190000000001</c:v>
                </c:pt>
                <c:pt idx="9">
                  <c:v>1754.384</c:v>
                </c:pt>
                <c:pt idx="10">
                  <c:v>1883.2139999999999</c:v>
                </c:pt>
                <c:pt idx="11">
                  <c:v>2011.768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08-4D6C-9058-17F6474DC826}"/>
            </c:ext>
          </c:extLst>
        </c:ser>
        <c:ser>
          <c:idx val="5"/>
          <c:order val="5"/>
          <c:tx>
            <c:strRef>
              <c:f>'Malaysia Palm Complex'!$BN$167</c:f>
              <c:strCache>
                <c:ptCount val="1"/>
                <c:pt idx="0">
                  <c:v>24/25  </c:v>
                </c:pt>
              </c:strCache>
            </c:strRef>
          </c:tx>
          <c:spPr>
            <a:pattFill prst="pct80">
              <a:fgClr>
                <a:srgbClr val="6F079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08-4D6C-9058-17F6474DC826}"/>
              </c:ext>
            </c:extLst>
          </c:dPt>
          <c:dPt>
            <c:idx val="1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08-4D6C-9058-17F6474DC826}"/>
              </c:ext>
            </c:extLst>
          </c:dPt>
          <c:dPt>
            <c:idx val="2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A08-4D6C-9058-17F6474DC826}"/>
              </c:ext>
            </c:extLst>
          </c:dPt>
          <c:dPt>
            <c:idx val="3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A08-4D6C-9058-17F6474DC826}"/>
              </c:ext>
            </c:extLst>
          </c:dPt>
          <c:dLbls>
            <c:spPr>
              <a:solidFill>
                <a:srgbClr val="6F079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'Malaysia Palm Complex'!$BN$168:$BN$179</c:f>
              <c:numCache>
                <c:formatCode>#,##0_);[Red]\(#,##0\)</c:formatCode>
                <c:ptCount val="12"/>
                <c:pt idx="0">
                  <c:v>1884.597</c:v>
                </c:pt>
                <c:pt idx="1">
                  <c:v>1836.1669999999999</c:v>
                </c:pt>
                <c:pt idx="2">
                  <c:v>1708.7560000000001</c:v>
                </c:pt>
                <c:pt idx="3">
                  <c:v>1579.9110000000001</c:v>
                </c:pt>
                <c:pt idx="4">
                  <c:v>1509.3230000000001</c:v>
                </c:pt>
                <c:pt idx="5">
                  <c:v>1562.472</c:v>
                </c:pt>
                <c:pt idx="6">
                  <c:v>1865.6990000000001</c:v>
                </c:pt>
                <c:pt idx="7">
                  <c:v>1982.759</c:v>
                </c:pt>
                <c:pt idx="8">
                  <c:v>2031.56</c:v>
                </c:pt>
                <c:pt idx="9">
                  <c:v>2113.2779999999998</c:v>
                </c:pt>
                <c:pt idx="10">
                  <c:v>2082.7652057886617</c:v>
                </c:pt>
                <c:pt idx="11">
                  <c:v>1765.4307054350575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A08-4D6C-9058-17F6474D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000799"/>
        <c:axId val="681993311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'Malaysia Palm Complex'!$BR$163</c15:sqref>
                        </c15:formulaRef>
                      </c:ext>
                    </c:extLst>
                    <c:strCache>
                      <c:ptCount val="1"/>
                      <c:pt idx="0">
                        <c:v>5-Yr Avg Mth Prod based on daily average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63500">
                    <a:solidFill>
                      <a:schemeClr val="tx1"/>
                    </a:solidFill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'Malaysia Palm Complex'!$BR$168:$BR$179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2123.7208000000001</c:v>
                      </c:pt>
                      <c:pt idx="1">
                        <c:v>2138.0638000000004</c:v>
                      </c:pt>
                      <c:pt idx="2">
                        <c:v>1875.6372000000001</c:v>
                      </c:pt>
                      <c:pt idx="3">
                        <c:v>1784.1023999999995</c:v>
                      </c:pt>
                      <c:pt idx="4">
                        <c:v>1896.6822999999997</c:v>
                      </c:pt>
                      <c:pt idx="5">
                        <c:v>1607.3681999999999</c:v>
                      </c:pt>
                      <c:pt idx="6">
                        <c:v>1751.8540200000002</c:v>
                      </c:pt>
                      <c:pt idx="7">
                        <c:v>1728.7482</c:v>
                      </c:pt>
                      <c:pt idx="8">
                        <c:v>1779.4861800000003</c:v>
                      </c:pt>
                      <c:pt idx="9">
                        <c:v>1691.6833999999999</c:v>
                      </c:pt>
                      <c:pt idx="10">
                        <c:v>1933.3241999999998</c:v>
                      </c:pt>
                      <c:pt idx="11">
                        <c:v>2091.6299333333336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C-FA08-4D6C-9058-17F6474DC826}"/>
                  </c:ext>
                </c:extLst>
              </c15:ser>
            </c15:filteredBarSeries>
            <c15:filteredBa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Complex'!$BJ$167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Complex'!$A$168:$A$179</c15:sqref>
                        </c15:formulaRef>
                      </c:ext>
                    </c:extLst>
                    <c:numCache>
                      <c:formatCode>mmm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Complex'!$BJ$168:$BJ$179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1573.665</c:v>
                      </c:pt>
                      <c:pt idx="1">
                        <c:v>1564.5050000000001</c:v>
                      </c:pt>
                      <c:pt idx="2">
                        <c:v>1265.6980000000001</c:v>
                      </c:pt>
                      <c:pt idx="3">
                        <c:v>1324.6389999999999</c:v>
                      </c:pt>
                      <c:pt idx="4">
                        <c:v>1306.0219999999999</c:v>
                      </c:pt>
                      <c:pt idx="5">
                        <c:v>1443.9159999999999</c:v>
                      </c:pt>
                      <c:pt idx="6">
                        <c:v>1545.905</c:v>
                      </c:pt>
                      <c:pt idx="7">
                        <c:v>1569.4110000000001</c:v>
                      </c:pt>
                      <c:pt idx="8">
                        <c:v>1614.2190000000001</c:v>
                      </c:pt>
                      <c:pt idx="9">
                        <c:v>1496.46</c:v>
                      </c:pt>
                      <c:pt idx="10">
                        <c:v>1874.7460000000001</c:v>
                      </c:pt>
                      <c:pt idx="11">
                        <c:v>1756.404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A08-4D6C-9058-17F6474DC826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Complex'!$BK$167</c15:sqref>
                        </c15:formulaRef>
                      </c:ext>
                    </c:extLst>
                    <c:strCache>
                      <c:ptCount val="1"/>
                      <c:pt idx="0">
                        <c:v>21/22  </c:v>
                      </c:pt>
                    </c:strCache>
                  </c:strRef>
                </c:tx>
                <c:spPr>
                  <a:solidFill>
                    <a:schemeClr val="tx1">
                      <a:lumMod val="75000"/>
                      <a:lumOff val="2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Complex'!$A$168:$A$179</c15:sqref>
                        </c15:formulaRef>
                      </c:ext>
                    </c:extLst>
                    <c:numCache>
                      <c:formatCode>mmm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Complex'!$BK$168:$BK$179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1834.568</c:v>
                      </c:pt>
                      <c:pt idx="1">
                        <c:v>1817.0609999999999</c:v>
                      </c:pt>
                      <c:pt idx="2">
                        <c:v>1614.5940000000001</c:v>
                      </c:pt>
                      <c:pt idx="3">
                        <c:v>1552.4770000000001</c:v>
                      </c:pt>
                      <c:pt idx="4">
                        <c:v>1519.412</c:v>
                      </c:pt>
                      <c:pt idx="5">
                        <c:v>1474.338</c:v>
                      </c:pt>
                      <c:pt idx="6">
                        <c:v>1643.9739999999999</c:v>
                      </c:pt>
                      <c:pt idx="7">
                        <c:v>1523.308</c:v>
                      </c:pt>
                      <c:pt idx="8">
                        <c:v>1645.836</c:v>
                      </c:pt>
                      <c:pt idx="9">
                        <c:v>1774.308</c:v>
                      </c:pt>
                      <c:pt idx="10">
                        <c:v>2094.6779999999999</c:v>
                      </c:pt>
                      <c:pt idx="11">
                        <c:v>2318.2020000000002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FA08-4D6C-9058-17F6474DC82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v>PO futures 24/25</c:v>
          </c:tx>
          <c:spPr>
            <a:ln w="28575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FA08-4D6C-9058-17F6474DC82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FA08-4D6C-9058-17F6474DC82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FA08-4D6C-9058-17F6474DC826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FA08-4D6C-9058-17F6474DC826}"/>
                </c:ext>
              </c:extLst>
            </c:dLbl>
            <c:dLbl>
              <c:idx val="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FA08-4D6C-9058-17F6474DC826}"/>
                </c:ext>
              </c:extLst>
            </c:dLbl>
            <c:dLbl>
              <c:idx val="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FA08-4D6C-9058-17F6474DC826}"/>
                </c:ext>
              </c:extLst>
            </c:dLbl>
            <c:dLbl>
              <c:idx val="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FA08-4D6C-9058-17F6474DC8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'Malaysia Palm Complex'!$BN$183:$BN$194</c:f>
              <c:numCache>
                <c:formatCode>#,##0_);[Red]\(#,##0\)</c:formatCode>
                <c:ptCount val="12"/>
                <c:pt idx="0">
                  <c:v>4800</c:v>
                </c:pt>
                <c:pt idx="1">
                  <c:v>5238</c:v>
                </c:pt>
                <c:pt idx="2">
                  <c:v>4861</c:v>
                </c:pt>
                <c:pt idx="3">
                  <c:v>4552</c:v>
                </c:pt>
                <c:pt idx="4">
                  <c:v>4714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4150</c:v>
                </c:pt>
                <c:pt idx="9">
                  <c:v>4100</c:v>
                </c:pt>
                <c:pt idx="10">
                  <c:v>4150</c:v>
                </c:pt>
                <c:pt idx="11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08-4D6C-9058-17F6474D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77152"/>
        <c:axId val="202871872"/>
      </c:lineChart>
      <c:dateAx>
        <c:axId val="682000799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81993311"/>
        <c:crosses val="autoZero"/>
        <c:auto val="1"/>
        <c:lblOffset val="100"/>
        <c:baseTimeUnit val="months"/>
      </c:dateAx>
      <c:valAx>
        <c:axId val="68199331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Palm Oil</a:t>
                </a:r>
                <a:r>
                  <a:rPr lang="pt-BR" baseline="0"/>
                  <a:t> stocks</a:t>
                </a:r>
                <a:br>
                  <a:rPr lang="pt-BR"/>
                </a:br>
                <a:r>
                  <a:rPr lang="pt-BR" sz="1100"/>
                  <a:t>(000</a:t>
                </a:r>
                <a:r>
                  <a:rPr lang="pt-BR" sz="1100" baseline="0"/>
                  <a:t> tonnes)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"/>
              <c:y val="0.39112001970398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82000799"/>
        <c:crosses val="autoZero"/>
        <c:crossBetween val="between"/>
      </c:valAx>
      <c:valAx>
        <c:axId val="202871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Palm Oil Futures </a:t>
                </a:r>
              </a:p>
              <a:p>
                <a:pPr>
                  <a:defRPr/>
                </a:pPr>
                <a:r>
                  <a:rPr lang="pt-BR"/>
                  <a:t>(ringgit/ton)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2877152"/>
        <c:crosses val="max"/>
        <c:crossBetween val="between"/>
      </c:valAx>
      <c:catAx>
        <c:axId val="202877152"/>
        <c:scaling>
          <c:orientation val="minMax"/>
        </c:scaling>
        <c:delete val="1"/>
        <c:axPos val="b"/>
        <c:majorTickMark val="out"/>
        <c:minorTickMark val="none"/>
        <c:tickLblPos val="nextTo"/>
        <c:crossAx val="20287187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3695956938655055"/>
          <c:y val="0.12020434664941798"/>
          <c:w val="0.59756265945109333"/>
          <c:h val="4.4860439413365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400">
                <a:latin typeface="Aptos Display" panose="020B0004020202020204" pitchFamily="34" charset="0"/>
              </a:defRPr>
            </a:pPr>
            <a:r>
              <a:rPr lang="en-US" sz="4400">
                <a:latin typeface="Aptos Display" panose="020B0004020202020204" pitchFamily="34" charset="0"/>
              </a:rPr>
              <a:t>Malaysian Palm Oil Production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9605905254442259E-2"/>
          <c:y val="0.15344162719348109"/>
          <c:w val="0.89428532521877202"/>
          <c:h val="0.73460425550268982"/>
        </c:manualLayout>
      </c:layout>
      <c:barChart>
        <c:barDir val="col"/>
        <c:grouping val="clustered"/>
        <c:varyColors val="0"/>
        <c:ser>
          <c:idx val="2"/>
          <c:order val="5"/>
          <c:tx>
            <c:strRef>
              <c:f>'Malaysia Palm Complex'!$BL$88</c:f>
              <c:strCache>
                <c:ptCount val="1"/>
                <c:pt idx="0">
                  <c:v>22/23  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EA-4239-8AAE-F9607E6057EB}"/>
              </c:ext>
            </c:extLst>
          </c:dPt>
          <c:dPt>
            <c:idx val="9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EA-4239-8AAE-F9607E6057EB}"/>
              </c:ext>
            </c:extLst>
          </c:dPt>
          <c:dPt>
            <c:idx val="10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EA-4239-8AAE-F9607E6057EB}"/>
              </c:ext>
            </c:extLst>
          </c:dPt>
          <c:dPt>
            <c:idx val="11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EA-4239-8AAE-F9607E6057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  <a:latin typeface="Aptos Display" panose="020B00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'Malaysia Palm Complex'!$CU$89:$CU$100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Complex'!$BL$89:$BL$100</c:f>
              <c:numCache>
                <c:formatCode>#,##0_);[Red]\(#,##0\)</c:formatCode>
                <c:ptCount val="12"/>
                <c:pt idx="0">
                  <c:v>1813.596</c:v>
                </c:pt>
                <c:pt idx="1">
                  <c:v>1680.741</c:v>
                </c:pt>
                <c:pt idx="2">
                  <c:v>1618.8330000000001</c:v>
                </c:pt>
                <c:pt idx="3">
                  <c:v>1380.41</c:v>
                </c:pt>
                <c:pt idx="4">
                  <c:v>1253.5730000000001</c:v>
                </c:pt>
                <c:pt idx="5">
                  <c:v>1288.354</c:v>
                </c:pt>
                <c:pt idx="6">
                  <c:v>1194.559</c:v>
                </c:pt>
                <c:pt idx="7">
                  <c:v>1517.634</c:v>
                </c:pt>
                <c:pt idx="8">
                  <c:v>1447.6969999999999</c:v>
                </c:pt>
                <c:pt idx="9">
                  <c:v>1609.9269999999999</c:v>
                </c:pt>
                <c:pt idx="10">
                  <c:v>1753.472</c:v>
                </c:pt>
                <c:pt idx="11">
                  <c:v>1829.434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EA-4239-8AAE-F9607E6057EB}"/>
            </c:ext>
          </c:extLst>
        </c:ser>
        <c:ser>
          <c:idx val="7"/>
          <c:order val="7"/>
          <c:tx>
            <c:strRef>
              <c:f>'Malaysia Palm Complex'!$BM$88</c:f>
              <c:strCache>
                <c:ptCount val="1"/>
                <c:pt idx="0">
                  <c:v>23/24  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DEA-4239-8AAE-F9607E6057E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6DEA-4239-8AAE-F9607E6057E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DEA-4239-8AAE-F9607E6057E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6DEA-4239-8AAE-F9607E6057E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6DEA-4239-8AAE-F9607E6057EB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6DEA-4239-8AAE-F9607E6057E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6DEA-4239-8AAE-F9607E6057E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6DEA-4239-8AAE-F9607E6057E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DEA-4239-8AAE-F9607E6057E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6DEA-4239-8AAE-F9607E6057EB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323232"/>
                      </a:solidFill>
                      <a:latin typeface="Aptos Display" panose="020B00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6DEA-4239-8AAE-F9607E6057E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323232"/>
                      </a:solidFill>
                      <a:latin typeface="Aptos Display" panose="020B00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DEA-4239-8AAE-F9607E6057E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323232"/>
                      </a:solidFill>
                      <a:latin typeface="Aptos Display" panose="020B00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6DEA-4239-8AAE-F9607E6057E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323232"/>
                      </a:solidFill>
                      <a:latin typeface="Aptos Display" panose="020B00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6DEA-4239-8AAE-F9607E6057E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323232"/>
                      </a:solidFill>
                      <a:latin typeface="Aptos Display" panose="020B00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DEA-4239-8AAE-F9607E6057E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323232"/>
                      </a:solidFill>
                      <a:latin typeface="Aptos Display" panose="020B00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6DEA-4239-8AAE-F9607E6057E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323232"/>
                      </a:solidFill>
                      <a:latin typeface="Aptos Display" panose="020B00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6DEA-4239-8AAE-F9607E605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  <a:latin typeface="Aptos Display" panose="020B00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'Malaysia Palm Complex'!$CU$89:$CU$100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Complex'!$BM$89:$BM$100</c:f>
              <c:numCache>
                <c:formatCode>#,##0_);[Red]\(#,##0\)</c:formatCode>
                <c:ptCount val="12"/>
                <c:pt idx="0">
                  <c:v>1937.2239999999999</c:v>
                </c:pt>
                <c:pt idx="1">
                  <c:v>1788.87</c:v>
                </c:pt>
                <c:pt idx="2">
                  <c:v>1550.796</c:v>
                </c:pt>
                <c:pt idx="3">
                  <c:v>1402.355</c:v>
                </c:pt>
                <c:pt idx="4">
                  <c:v>1259.5719999999999</c:v>
                </c:pt>
                <c:pt idx="5">
                  <c:v>1392.471</c:v>
                </c:pt>
                <c:pt idx="6">
                  <c:v>1501.9949999999999</c:v>
                </c:pt>
                <c:pt idx="7">
                  <c:v>1704.4949999999999</c:v>
                </c:pt>
                <c:pt idx="8">
                  <c:v>1615.2829999999999</c:v>
                </c:pt>
                <c:pt idx="9">
                  <c:v>1840.999</c:v>
                </c:pt>
                <c:pt idx="10">
                  <c:v>1893.8589999999999</c:v>
                </c:pt>
                <c:pt idx="11">
                  <c:v>1821.933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DEA-4239-8AAE-F9607E6057EB}"/>
            </c:ext>
          </c:extLst>
        </c:ser>
        <c:ser>
          <c:idx val="8"/>
          <c:order val="8"/>
          <c:tx>
            <c:strRef>
              <c:f>'Malaysia Palm Complex'!$BN$88</c:f>
              <c:strCache>
                <c:ptCount val="1"/>
                <c:pt idx="0">
                  <c:v>24/25  </c:v>
                </c:pt>
              </c:strCache>
            </c:strRef>
          </c:tx>
          <c:spPr>
            <a:pattFill prst="pct75">
              <a:fgClr>
                <a:srgbClr val="6F0791"/>
              </a:fgClr>
              <a:bgClr>
                <a:schemeClr val="bg1"/>
              </a:bgClr>
            </a:pattFill>
          </c:spPr>
          <c:invertIfNegative val="0"/>
          <c:dPt>
            <c:idx val="0"/>
            <c:invertIfNegative val="0"/>
            <c:bubble3D val="0"/>
            <c:spPr>
              <a:solidFill>
                <a:srgbClr val="6F0791"/>
              </a:solidFill>
            </c:spPr>
            <c:extLst>
              <c:ext xmlns:c16="http://schemas.microsoft.com/office/drawing/2014/chart" uri="{C3380CC4-5D6E-409C-BE32-E72D297353CC}">
                <c16:uniqueId val="{00000015-6DEA-4239-8AAE-F9607E6057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'Malaysia Palm Complex'!$BN$89:$BN$100</c:f>
              <c:numCache>
                <c:formatCode>#,##0_);[Red]\(#,##0\)</c:formatCode>
                <c:ptCount val="12"/>
                <c:pt idx="0">
                  <c:v>1797.348</c:v>
                </c:pt>
                <c:pt idx="1">
                  <c:v>1621.2940000000001</c:v>
                </c:pt>
                <c:pt idx="2">
                  <c:v>1486.942</c:v>
                </c:pt>
                <c:pt idx="3">
                  <c:v>1239.895</c:v>
                </c:pt>
                <c:pt idx="4">
                  <c:v>1188.443</c:v>
                </c:pt>
                <c:pt idx="5">
                  <c:v>1387.616</c:v>
                </c:pt>
                <c:pt idx="6">
                  <c:v>1686.3789999999999</c:v>
                </c:pt>
                <c:pt idx="7">
                  <c:v>1771.6210000000001</c:v>
                </c:pt>
                <c:pt idx="8">
                  <c:v>1692.37</c:v>
                </c:pt>
                <c:pt idx="9">
                  <c:v>1812.4169999999999</c:v>
                </c:pt>
                <c:pt idx="10">
                  <c:v>1824.6484018010553</c:v>
                </c:pt>
                <c:pt idx="11">
                  <c:v>1741.0265981989469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DEA-4239-8AAE-F9607E605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090320"/>
        <c:axId val="1211090736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'Malaysia Palm Complex'!$BJ$88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63500" cap="rnd">
                    <a:solidFill>
                      <a:schemeClr val="tx1"/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'Malaysia Palm Complex'!$CU$89:$CU$100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'Malaysia Palm Complex'!$BJ$89:$BJ$100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1724.559</c:v>
                      </c:pt>
                      <c:pt idx="1">
                        <c:v>1491.5509999999999</c:v>
                      </c:pt>
                      <c:pt idx="2">
                        <c:v>1333.6389999999999</c:v>
                      </c:pt>
                      <c:pt idx="3">
                        <c:v>1126.4570000000001</c:v>
                      </c:pt>
                      <c:pt idx="4">
                        <c:v>1108.2360000000001</c:v>
                      </c:pt>
                      <c:pt idx="5">
                        <c:v>1423.4829999999999</c:v>
                      </c:pt>
                      <c:pt idx="6">
                        <c:v>1528.1210000000001</c:v>
                      </c:pt>
                      <c:pt idx="7">
                        <c:v>1571.5250000000001</c:v>
                      </c:pt>
                      <c:pt idx="8">
                        <c:v>1606.1869999999999</c:v>
                      </c:pt>
                      <c:pt idx="9">
                        <c:v>1523.143</c:v>
                      </c:pt>
                      <c:pt idx="10">
                        <c:v>1710.356</c:v>
                      </c:pt>
                      <c:pt idx="11">
                        <c:v>1703.74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8-6DEA-4239-8AAE-F9607E6057EB}"/>
                  </c:ext>
                </c:extLst>
              </c15:ser>
            </c15:filteredBarSeries>
            <c15:filteredBar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Complex'!$BK$88</c15:sqref>
                        </c15:formulaRef>
                      </c:ext>
                    </c:extLst>
                    <c:strCache>
                      <c:ptCount val="1"/>
                      <c:pt idx="0">
                        <c:v>21/22  </c:v>
                      </c:pt>
                    </c:strCache>
                  </c:strRef>
                </c:tx>
                <c:spPr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Complex'!$CU$89:$CU$100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Complex'!$BK$89:$BK$100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1725.837</c:v>
                      </c:pt>
                      <c:pt idx="1">
                        <c:v>1634.932</c:v>
                      </c:pt>
                      <c:pt idx="2">
                        <c:v>1449.7190000000001</c:v>
                      </c:pt>
                      <c:pt idx="3">
                        <c:v>1253.5809999999999</c:v>
                      </c:pt>
                      <c:pt idx="4">
                        <c:v>1137.462</c:v>
                      </c:pt>
                      <c:pt idx="5">
                        <c:v>1411.223</c:v>
                      </c:pt>
                      <c:pt idx="6">
                        <c:v>1462.0530000000001</c:v>
                      </c:pt>
                      <c:pt idx="7">
                        <c:v>1461.029</c:v>
                      </c:pt>
                      <c:pt idx="8">
                        <c:v>1545.1110000000001</c:v>
                      </c:pt>
                      <c:pt idx="9">
                        <c:v>1573.5630000000001</c:v>
                      </c:pt>
                      <c:pt idx="10">
                        <c:v>1725.787</c:v>
                      </c:pt>
                      <c:pt idx="11">
                        <c:v>1770.441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DEA-4239-8AAE-F9607E6057EB}"/>
                  </c:ext>
                </c:extLst>
              </c15:ser>
            </c15:filteredBarSeries>
            <c15:filteredBar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Complex'!$BL$88</c15:sqref>
                        </c15:formulaRef>
                      </c:ext>
                    </c:extLst>
                    <c:strCache>
                      <c:ptCount val="1"/>
                      <c:pt idx="0">
                        <c:v>22/23  </c:v>
                      </c:pt>
                    </c:strCache>
                  </c:strRef>
                </c:tx>
                <c:spPr>
                  <a:solidFill>
                    <a:schemeClr val="tx1">
                      <a:lumMod val="75000"/>
                      <a:lumOff val="2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Complex'!$CU$89:$CU$100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Complex'!$BL$89:$BL$100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1813.596</c:v>
                      </c:pt>
                      <c:pt idx="1">
                        <c:v>1680.741</c:v>
                      </c:pt>
                      <c:pt idx="2">
                        <c:v>1618.8330000000001</c:v>
                      </c:pt>
                      <c:pt idx="3">
                        <c:v>1380.41</c:v>
                      </c:pt>
                      <c:pt idx="4">
                        <c:v>1253.5730000000001</c:v>
                      </c:pt>
                      <c:pt idx="5">
                        <c:v>1288.354</c:v>
                      </c:pt>
                      <c:pt idx="6">
                        <c:v>1194.559</c:v>
                      </c:pt>
                      <c:pt idx="7">
                        <c:v>1517.634</c:v>
                      </c:pt>
                      <c:pt idx="8">
                        <c:v>1447.6969999999999</c:v>
                      </c:pt>
                      <c:pt idx="9">
                        <c:v>1609.9269999999999</c:v>
                      </c:pt>
                      <c:pt idx="10">
                        <c:v>1753.472</c:v>
                      </c:pt>
                      <c:pt idx="11">
                        <c:v>1829.434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DEA-4239-8AAE-F9607E6057EB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Complex'!$BJ$88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solidFill>
                    <a:schemeClr val="bg1">
                      <a:lumMod val="65000"/>
                    </a:schemeClr>
                  </a:solidFill>
                  <a:ln>
                    <a:solidFill>
                      <a:srgbClr val="323232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Complex'!$CU$89:$CU$100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Complex'!$BJ$89:$BJ$100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1724.559</c:v>
                      </c:pt>
                      <c:pt idx="1">
                        <c:v>1491.5509999999999</c:v>
                      </c:pt>
                      <c:pt idx="2">
                        <c:v>1333.6389999999999</c:v>
                      </c:pt>
                      <c:pt idx="3">
                        <c:v>1126.4570000000001</c:v>
                      </c:pt>
                      <c:pt idx="4">
                        <c:v>1108.2360000000001</c:v>
                      </c:pt>
                      <c:pt idx="5">
                        <c:v>1423.4829999999999</c:v>
                      </c:pt>
                      <c:pt idx="6">
                        <c:v>1528.1210000000001</c:v>
                      </c:pt>
                      <c:pt idx="7">
                        <c:v>1571.5250000000001</c:v>
                      </c:pt>
                      <c:pt idx="8">
                        <c:v>1606.1869999999999</c:v>
                      </c:pt>
                      <c:pt idx="9">
                        <c:v>1523.143</c:v>
                      </c:pt>
                      <c:pt idx="10">
                        <c:v>1710.356</c:v>
                      </c:pt>
                      <c:pt idx="11">
                        <c:v>1703.74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6DEA-4239-8AAE-F9607E6057EB}"/>
                  </c:ext>
                </c:extLst>
              </c15:ser>
            </c15:filteredBarSeries>
            <c15:filteredBar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Complex'!$BK$88</c15:sqref>
                        </c15:formulaRef>
                      </c:ext>
                    </c:extLst>
                    <c:strCache>
                      <c:ptCount val="1"/>
                      <c:pt idx="0">
                        <c:v>21/22  </c:v>
                      </c:pt>
                    </c:strCache>
                  </c:strRef>
                </c:tx>
                <c:spPr>
                  <a:solidFill>
                    <a:srgbClr val="6F0791"/>
                  </a:solidFill>
                  <a:ln>
                    <a:solidFill>
                      <a:srgbClr val="323232"/>
                    </a:solidFill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vert="horz" wrap="square" lIns="38100" tIns="19050" rIns="38100" bIns="19050" anchor="ctr">
                      <a:spAutoFit/>
                    </a:bodyPr>
                    <a:lstStyle/>
                    <a:p>
                      <a:pPr>
                        <a:defRPr b="1">
                          <a:solidFill>
                            <a:schemeClr val="bg1"/>
                          </a:solidFill>
                          <a:latin typeface="Aptos Display" panose="020B0004020202020204" pitchFamily="34" charset="0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Complex'!$CU$89:$CU$100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Palm Complex'!$BK$89:$BK$100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1725.837</c:v>
                      </c:pt>
                      <c:pt idx="1">
                        <c:v>1634.932</c:v>
                      </c:pt>
                      <c:pt idx="2">
                        <c:v>1449.7190000000001</c:v>
                      </c:pt>
                      <c:pt idx="3">
                        <c:v>1253.5809999999999</c:v>
                      </c:pt>
                      <c:pt idx="4">
                        <c:v>1137.462</c:v>
                      </c:pt>
                      <c:pt idx="5">
                        <c:v>1411.223</c:v>
                      </c:pt>
                      <c:pt idx="6">
                        <c:v>1462.0530000000001</c:v>
                      </c:pt>
                      <c:pt idx="7">
                        <c:v>1461.029</c:v>
                      </c:pt>
                      <c:pt idx="8">
                        <c:v>1545.1110000000001</c:v>
                      </c:pt>
                      <c:pt idx="9">
                        <c:v>1573.5630000000001</c:v>
                      </c:pt>
                      <c:pt idx="10">
                        <c:v>1725.787</c:v>
                      </c:pt>
                      <c:pt idx="11">
                        <c:v>1770.441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6DEA-4239-8AAE-F9607E6057E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'Malaysia Palm Complex'!$BR$87</c:f>
              <c:strCache>
                <c:ptCount val="1"/>
                <c:pt idx="0">
                  <c:v>10 yr average</c:v>
                </c:pt>
              </c:strCache>
            </c:strRef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'Malaysia Palm Complex'!$BR$89:$BR$100</c:f>
              <c:numCache>
                <c:formatCode>#,##0_);[Red]\(#,##0\)</c:formatCode>
                <c:ptCount val="12"/>
                <c:pt idx="0">
                  <c:v>1857.9148999999998</c:v>
                </c:pt>
                <c:pt idx="1">
                  <c:v>1690.1667000000002</c:v>
                </c:pt>
                <c:pt idx="2">
                  <c:v>1516.7058000000002</c:v>
                </c:pt>
                <c:pt idx="3">
                  <c:v>1322.5734</c:v>
                </c:pt>
                <c:pt idx="4">
                  <c:v>1235.7752</c:v>
                </c:pt>
                <c:pt idx="5">
                  <c:v>1433.7522999999999</c:v>
                </c:pt>
                <c:pt idx="6">
                  <c:v>1508.9940000000001</c:v>
                </c:pt>
                <c:pt idx="7">
                  <c:v>1593.2490999999998</c:v>
                </c:pt>
                <c:pt idx="8">
                  <c:v>1575.4216000000001</c:v>
                </c:pt>
                <c:pt idx="9">
                  <c:v>1682.6811000000002</c:v>
                </c:pt>
                <c:pt idx="10">
                  <c:v>1795.232</c:v>
                </c:pt>
                <c:pt idx="11">
                  <c:v>1814.4905999999999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DEA-4239-8AAE-F9607E605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090320"/>
        <c:axId val="1211090736"/>
      </c:lineChart>
      <c:catAx>
        <c:axId val="121109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vert="horz"/>
          <a:lstStyle/>
          <a:p>
            <a:pPr>
              <a:defRPr b="1"/>
            </a:pPr>
            <a:endParaRPr lang="pt-BR"/>
          </a:p>
        </c:txPr>
        <c:crossAx val="1211090736"/>
        <c:crosses val="autoZero"/>
        <c:auto val="1"/>
        <c:lblAlgn val="ctr"/>
        <c:lblOffset val="100"/>
        <c:noMultiLvlLbl val="0"/>
      </c:catAx>
      <c:valAx>
        <c:axId val="1211090736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>
                    <a:solidFill>
                      <a:sysClr val="windowText" lastClr="000000"/>
                    </a:solidFill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000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tonnes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b="1">
                <a:solidFill>
                  <a:sysClr val="windowText" lastClr="000000"/>
                </a:solidFill>
              </a:defRPr>
            </a:pPr>
            <a:endParaRPr lang="pt-BR"/>
          </a:p>
        </c:txPr>
        <c:crossAx val="1211090320"/>
        <c:crosses val="autoZero"/>
        <c:crossBetween val="between"/>
      </c:valAx>
      <c:spPr>
        <a:solidFill>
          <a:schemeClr val="bg1"/>
        </a:solidFill>
        <a:ln w="28575">
          <a:solidFill>
            <a:srgbClr val="8C8C8C"/>
          </a:solidFill>
        </a:ln>
      </c:spPr>
    </c:plotArea>
    <c:legend>
      <c:legendPos val="b"/>
      <c:layout>
        <c:manualLayout>
          <c:xMode val="edge"/>
          <c:yMode val="edge"/>
          <c:x val="0.45425488298556138"/>
          <c:y val="0.20692683010263954"/>
          <c:w val="0.35141300108570772"/>
          <c:h val="4.0392801077170318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vert="horz"/>
        <a:lstStyle/>
        <a:p>
          <a:pPr>
            <a:defRPr sz="1200" b="1">
              <a:latin typeface="Aptos Display" panose="020B00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>
      <a:noFill/>
    </a:ln>
  </c:spPr>
  <c:txPr>
    <a:bodyPr/>
    <a:lstStyle/>
    <a:p>
      <a:pPr>
        <a:defRPr sz="1400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'Malaysia Palm Complex'!$BU$30</c:f>
              <c:strCache>
                <c:ptCount val="1"/>
                <c:pt idx="0">
                  <c:v>Domestic Usage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'Malaysia Palm Complex'!$BV$29:$CA$29</c:f>
              <c:strCache>
                <c:ptCount val="6"/>
                <c:pt idx="0">
                  <c:v>18/19 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'Malaysia Palm Complex'!$BV$30:$CA$30</c:f>
              <c:numCache>
                <c:formatCode>General</c:formatCode>
                <c:ptCount val="6"/>
                <c:pt idx="0">
                  <c:v>3581.9120000000025</c:v>
                </c:pt>
                <c:pt idx="1">
                  <c:v>3567.7049999999999</c:v>
                </c:pt>
                <c:pt idx="2">
                  <c:v>3296.4090000000006</c:v>
                </c:pt>
                <c:pt idx="3">
                  <c:v>3255.1909999999993</c:v>
                </c:pt>
                <c:pt idx="4">
                  <c:v>3793.202000000012</c:v>
                </c:pt>
                <c:pt idx="5">
                  <c:v>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3-4D2E-A937-0F5686708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88758975"/>
        <c:axId val="1188756063"/>
      </c:barChart>
      <c:lineChart>
        <c:grouping val="standard"/>
        <c:varyColors val="0"/>
        <c:ser>
          <c:idx val="1"/>
          <c:order val="1"/>
          <c:tx>
            <c:strRef>
              <c:f>'Malaysia Palm Complex'!$BU$31</c:f>
              <c:strCache>
                <c:ptCount val="1"/>
                <c:pt idx="0">
                  <c:v>5 Year Avg</c:v>
                </c:pt>
              </c:strCache>
            </c:strRef>
          </c:tx>
          <c:spPr>
            <a:ln w="539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03-4D2E-A937-0F5686708C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'Malaysia Palm Complex'!$BV$29:$CA$29</c:f>
              <c:strCache>
                <c:ptCount val="6"/>
                <c:pt idx="0">
                  <c:v>18/19 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'Malaysia Palm Complex'!$BV$31:$CA$31</c:f>
              <c:numCache>
                <c:formatCode>General</c:formatCode>
                <c:ptCount val="6"/>
                <c:pt idx="0">
                  <c:v>3388.1488000000004</c:v>
                </c:pt>
                <c:pt idx="1">
                  <c:v>3388.1488000000004</c:v>
                </c:pt>
                <c:pt idx="2">
                  <c:v>3388.1488000000004</c:v>
                </c:pt>
                <c:pt idx="3">
                  <c:v>3388.1488000000004</c:v>
                </c:pt>
                <c:pt idx="4">
                  <c:v>3388.1488000000004</c:v>
                </c:pt>
                <c:pt idx="5">
                  <c:v>3388.1488000000004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03-4D2E-A937-0F5686708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758975"/>
        <c:axId val="1188756063"/>
      </c:lineChart>
      <c:catAx>
        <c:axId val="118875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756063"/>
        <c:crosses val="autoZero"/>
        <c:auto val="1"/>
        <c:lblAlgn val="ctr"/>
        <c:lblOffset val="100"/>
        <c:noMultiLvlLbl val="0"/>
      </c:catAx>
      <c:valAx>
        <c:axId val="11887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75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38746095332944"/>
          <c:y val="0.96673828460195299"/>
          <c:w val="0.24213102061115885"/>
          <c:h val="2.517924106626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Malaysian Palm Oil Monthly Stocks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'Malaysia Palm Complex'!$BJ$167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'Malaysia Palm Complex'!$A$168:$A$179</c:f>
              <c:numCache>
                <c:formatCode>mmm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'Malaysia Palm Complex'!$BJ$168:$BJ$179</c:f>
              <c:numCache>
                <c:formatCode>#,##0_);[Red]\(#,##0\)</c:formatCode>
                <c:ptCount val="12"/>
                <c:pt idx="0">
                  <c:v>1573.665</c:v>
                </c:pt>
                <c:pt idx="1">
                  <c:v>1564.5050000000001</c:v>
                </c:pt>
                <c:pt idx="2">
                  <c:v>1265.6980000000001</c:v>
                </c:pt>
                <c:pt idx="3">
                  <c:v>1324.6389999999999</c:v>
                </c:pt>
                <c:pt idx="4">
                  <c:v>1306.0219999999999</c:v>
                </c:pt>
                <c:pt idx="5">
                  <c:v>1443.9159999999999</c:v>
                </c:pt>
                <c:pt idx="6">
                  <c:v>1545.905</c:v>
                </c:pt>
                <c:pt idx="7">
                  <c:v>1569.4110000000001</c:v>
                </c:pt>
                <c:pt idx="8">
                  <c:v>1614.2190000000001</c:v>
                </c:pt>
                <c:pt idx="9">
                  <c:v>1496.46</c:v>
                </c:pt>
                <c:pt idx="10">
                  <c:v>1874.7460000000001</c:v>
                </c:pt>
                <c:pt idx="11">
                  <c:v>1756.404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D-46F3-883C-DA80B8EFC6AF}"/>
            </c:ext>
          </c:extLst>
        </c:ser>
        <c:ser>
          <c:idx val="1"/>
          <c:order val="1"/>
          <c:tx>
            <c:strRef>
              <c:f>'Malaysia Palm Complex'!$BK$167</c:f>
              <c:strCache>
                <c:ptCount val="1"/>
                <c:pt idx="0">
                  <c:v>21/22  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numRef>
              <c:f>'Malaysia Palm Complex'!$A$168:$A$179</c:f>
              <c:numCache>
                <c:formatCode>mmm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'Malaysia Palm Complex'!$BK$168:$BK$179</c:f>
              <c:numCache>
                <c:formatCode>#,##0_);[Red]\(#,##0\)</c:formatCode>
                <c:ptCount val="12"/>
                <c:pt idx="0">
                  <c:v>1834.568</c:v>
                </c:pt>
                <c:pt idx="1">
                  <c:v>1817.0609999999999</c:v>
                </c:pt>
                <c:pt idx="2">
                  <c:v>1614.5940000000001</c:v>
                </c:pt>
                <c:pt idx="3">
                  <c:v>1552.4770000000001</c:v>
                </c:pt>
                <c:pt idx="4">
                  <c:v>1519.412</c:v>
                </c:pt>
                <c:pt idx="5">
                  <c:v>1474.338</c:v>
                </c:pt>
                <c:pt idx="6">
                  <c:v>1643.9739999999999</c:v>
                </c:pt>
                <c:pt idx="7">
                  <c:v>1523.308</c:v>
                </c:pt>
                <c:pt idx="8">
                  <c:v>1645.836</c:v>
                </c:pt>
                <c:pt idx="9">
                  <c:v>1774.308</c:v>
                </c:pt>
                <c:pt idx="10">
                  <c:v>2094.6779999999999</c:v>
                </c:pt>
                <c:pt idx="11">
                  <c:v>2318.2020000000002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D-46F3-883C-DA80B8EFC6AF}"/>
            </c:ext>
          </c:extLst>
        </c:ser>
        <c:ser>
          <c:idx val="2"/>
          <c:order val="2"/>
          <c:tx>
            <c:strRef>
              <c:f>'Malaysia Palm Complex'!$BL$167</c:f>
              <c:strCache>
                <c:ptCount val="1"/>
                <c:pt idx="0">
                  <c:v>22/23  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6D-46F3-883C-DA80B8EFC6AF}"/>
              </c:ext>
            </c:extLst>
          </c:dPt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6D-46F3-883C-DA80B8EFC6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F079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'Malaysia Palm Complex'!$A$168:$A$179</c:f>
              <c:numCache>
                <c:formatCode>mmm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'Malaysia Palm Complex'!$BL$168:$BL$179</c:f>
              <c:numCache>
                <c:formatCode>#,##0_);[Red]\(#,##0\)</c:formatCode>
                <c:ptCount val="12"/>
                <c:pt idx="0">
                  <c:v>2411.1129999999998</c:v>
                </c:pt>
                <c:pt idx="1">
                  <c:v>2288.471</c:v>
                </c:pt>
                <c:pt idx="2">
                  <c:v>2196.5740000000001</c:v>
                </c:pt>
                <c:pt idx="3">
                  <c:v>2268.1979999999999</c:v>
                </c:pt>
                <c:pt idx="4">
                  <c:v>2119.8539999999998</c:v>
                </c:pt>
                <c:pt idx="5">
                  <c:v>1674.0219999999999</c:v>
                </c:pt>
                <c:pt idx="6">
                  <c:v>1497.877</c:v>
                </c:pt>
                <c:pt idx="7">
                  <c:v>1690.204</c:v>
                </c:pt>
                <c:pt idx="8">
                  <c:v>1718.771</c:v>
                </c:pt>
                <c:pt idx="9">
                  <c:v>1733.9</c:v>
                </c:pt>
                <c:pt idx="10">
                  <c:v>2110.98</c:v>
                </c:pt>
                <c:pt idx="11">
                  <c:v>2312.3290000000002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6D-46F3-883C-DA80B8EFC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23035727"/>
        <c:axId val="623036207"/>
      </c:barChart>
      <c:lineChart>
        <c:grouping val="standard"/>
        <c:varyColors val="0"/>
        <c:ser>
          <c:idx val="4"/>
          <c:order val="3"/>
          <c:tx>
            <c:strRef>
              <c:f>'Malaysia Palm Complex'!$BR$163</c:f>
              <c:strCache>
                <c:ptCount val="1"/>
                <c:pt idx="0">
                  <c:v>5-Yr Avg Mth Prod based on daily average</c:v>
                </c:pt>
              </c:strCache>
            </c:strRef>
          </c:tx>
          <c:spPr>
            <a:ln w="603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'Malaysia Palm Complex'!$BR$168:$BR$179</c:f>
              <c:numCache>
                <c:formatCode>#,##0_);[Red]\(#,##0\)</c:formatCode>
                <c:ptCount val="12"/>
                <c:pt idx="0">
                  <c:v>2123.7208000000001</c:v>
                </c:pt>
                <c:pt idx="1">
                  <c:v>2138.0638000000004</c:v>
                </c:pt>
                <c:pt idx="2">
                  <c:v>1875.6372000000001</c:v>
                </c:pt>
                <c:pt idx="3">
                  <c:v>1784.1023999999995</c:v>
                </c:pt>
                <c:pt idx="4">
                  <c:v>1896.6822999999997</c:v>
                </c:pt>
                <c:pt idx="5">
                  <c:v>1607.3681999999999</c:v>
                </c:pt>
                <c:pt idx="6">
                  <c:v>1751.8540200000002</c:v>
                </c:pt>
                <c:pt idx="7">
                  <c:v>1728.7482</c:v>
                </c:pt>
                <c:pt idx="8">
                  <c:v>1779.4861800000003</c:v>
                </c:pt>
                <c:pt idx="9">
                  <c:v>1691.6833999999999</c:v>
                </c:pt>
                <c:pt idx="10">
                  <c:v>1933.3241999999998</c:v>
                </c:pt>
                <c:pt idx="11">
                  <c:v>2091.6299333333336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6D-46F3-883C-DA80B8EFC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035727"/>
        <c:axId val="623036207"/>
      </c:lineChart>
      <c:dateAx>
        <c:axId val="623035727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23036207"/>
        <c:crosses val="autoZero"/>
        <c:auto val="1"/>
        <c:lblOffset val="100"/>
        <c:baseTimeUnit val="months"/>
      </c:dateAx>
      <c:valAx>
        <c:axId val="62303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(Thousand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2303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27035133565855"/>
          <c:y val="0.9081438195271786"/>
          <c:w val="0.60491071969561017"/>
          <c:h val="4.3387122114675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r>
              <a:rPr lang="en-US" sz="1800"/>
              <a:t>Palm Kernel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33516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335163"/>
              </a:solidFill>
              <a:ln w="9525">
                <a:solidFill>
                  <a:srgbClr val="8E9A44"/>
                </a:solidFill>
              </a:ln>
              <a:effectLst/>
            </c:spPr>
          </c:marker>
          <c:dPt>
            <c:idx val="25"/>
            <c:marker>
              <c:symbol val="circle"/>
              <c:size val="4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91-4E68-9FF3-54EAE289A89A}"/>
              </c:ext>
            </c:extLst>
          </c:dPt>
          <c:dPt>
            <c:idx val="26"/>
            <c:marker>
              <c:symbol val="circle"/>
              <c:size val="4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91-4E68-9FF3-54EAE289A89A}"/>
              </c:ext>
            </c:extLst>
          </c:dPt>
          <c:dPt>
            <c:idx val="27"/>
            <c:marker>
              <c:symbol val="circle"/>
              <c:size val="4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91-4E68-9FF3-54EAE289A89A}"/>
              </c:ext>
            </c:extLst>
          </c:dPt>
          <c:dPt>
            <c:idx val="30"/>
            <c:marker>
              <c:symbol val="circle"/>
              <c:size val="4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91-4E68-9FF3-54EAE289A89A}"/>
              </c:ext>
            </c:extLst>
          </c:dPt>
          <c:dPt>
            <c:idx val="31"/>
            <c:marker>
              <c:symbol val="circle"/>
              <c:size val="4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91-4E68-9FF3-54EAE289A89A}"/>
              </c:ext>
            </c:extLst>
          </c:dPt>
          <c:dPt>
            <c:idx val="32"/>
            <c:marker>
              <c:symbol val="circle"/>
              <c:size val="4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91-4E68-9FF3-54EAE289A89A}"/>
              </c:ext>
            </c:extLst>
          </c:dPt>
          <c:dPt>
            <c:idx val="33"/>
            <c:marker>
              <c:symbol val="circle"/>
              <c:size val="4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A91-4E68-9FF3-54EAE289A89A}"/>
              </c:ext>
            </c:extLst>
          </c:dPt>
          <c:trendline>
            <c:spPr>
              <a:ln w="9525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1486358902169923"/>
                  <c:y val="-0.322112588496334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Avenir Next LT Pro Demi" panose="020B07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strRef>
              <c:f>'Malaysia Palm Complex'!$AI$230:$BP$230</c:f>
              <c:strCache>
                <c:ptCount val="34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</c:v>
                </c:pt>
                <c:pt idx="27">
                  <c:v>20/21</c:v>
                </c:pt>
                <c:pt idx="28">
                  <c:v>21/22  </c:v>
                </c:pt>
                <c:pt idx="29">
                  <c:v>22/23  </c:v>
                </c:pt>
                <c:pt idx="30">
                  <c:v>23/24  </c:v>
                </c:pt>
                <c:pt idx="31">
                  <c:v>24/25  </c:v>
                </c:pt>
                <c:pt idx="32">
                  <c:v>25/26  </c:v>
                </c:pt>
                <c:pt idx="33">
                  <c:v>26/27  </c:v>
                </c:pt>
              </c:strCache>
            </c:strRef>
          </c:cat>
          <c:val>
            <c:numRef>
              <c:f>'Malaysia Palm Complex'!$AI$243:$BP$243</c:f>
              <c:numCache>
                <c:formatCode>#,##0.000_);[Red]\(#,##0.000\)</c:formatCode>
                <c:ptCount val="34"/>
                <c:pt idx="0">
                  <c:v>0.30784214551283157</c:v>
                </c:pt>
                <c:pt idx="1">
                  <c:v>0.30482439291684965</c:v>
                </c:pt>
                <c:pt idx="2">
                  <c:v>0.30132411053650304</c:v>
                </c:pt>
                <c:pt idx="3">
                  <c:v>0.2926800541322922</c:v>
                </c:pt>
                <c:pt idx="4">
                  <c:v>0.29457151709825413</c:v>
                </c:pt>
                <c:pt idx="5">
                  <c:v>0.28642901331321996</c:v>
                </c:pt>
                <c:pt idx="6">
                  <c:v>0.29410098533395201</c:v>
                </c:pt>
                <c:pt idx="7">
                  <c:v>0.286001981719684</c:v>
                </c:pt>
                <c:pt idx="8">
                  <c:v>0.27819903957892339</c:v>
                </c:pt>
                <c:pt idx="9">
                  <c:v>0.27179020666572878</c:v>
                </c:pt>
                <c:pt idx="10">
                  <c:v>0.26575914783341786</c:v>
                </c:pt>
                <c:pt idx="11">
                  <c:v>0.26566275857967453</c:v>
                </c:pt>
                <c:pt idx="12">
                  <c:v>0.26176555273412544</c:v>
                </c:pt>
                <c:pt idx="13">
                  <c:v>0.25817732336985971</c:v>
                </c:pt>
                <c:pt idx="14">
                  <c:v>0.25799634662403398</c:v>
                </c:pt>
                <c:pt idx="15">
                  <c:v>0.25777065598242932</c:v>
                </c:pt>
                <c:pt idx="16">
                  <c:v>0.25441847060825468</c:v>
                </c:pt>
                <c:pt idx="17">
                  <c:v>0.24886892763160276</c:v>
                </c:pt>
                <c:pt idx="18">
                  <c:v>0.25141388376531798</c:v>
                </c:pt>
                <c:pt idx="19">
                  <c:v>0.25210306707624591</c:v>
                </c:pt>
                <c:pt idx="20">
                  <c:v>0.24994571745073846</c:v>
                </c:pt>
                <c:pt idx="21">
                  <c:v>0.2480161924626462</c:v>
                </c:pt>
                <c:pt idx="22">
                  <c:v>0.24406839252445803</c:v>
                </c:pt>
                <c:pt idx="23">
                  <c:v>0.24472277484544339</c:v>
                </c:pt>
                <c:pt idx="24">
                  <c:v>0.25003745668616201</c:v>
                </c:pt>
                <c:pt idx="25">
                  <c:v>0.24774517664035978</c:v>
                </c:pt>
                <c:pt idx="26">
                  <c:v>0.2464344519715361</c:v>
                </c:pt>
                <c:pt idx="27">
                  <c:v>0.24335305654898509</c:v>
                </c:pt>
                <c:pt idx="28">
                  <c:v>0.24530006669829738</c:v>
                </c:pt>
                <c:pt idx="29">
                  <c:v>0.24506361254254957</c:v>
                </c:pt>
                <c:pt idx="30">
                  <c:v>0.2367628748825884</c:v>
                </c:pt>
                <c:pt idx="31">
                  <c:v>0.23872534168032011</c:v>
                </c:pt>
                <c:pt idx="32">
                  <c:v>0.23966666666666661</c:v>
                </c:pt>
                <c:pt idx="33">
                  <c:v>0.24016666666666667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A91-4E68-9FF3-54EAE289A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009672"/>
        <c:axId val="1049004424"/>
      </c:lineChart>
      <c:catAx>
        <c:axId val="104900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pt-BR"/>
          </a:p>
        </c:txPr>
        <c:crossAx val="1049004424"/>
        <c:crosses val="autoZero"/>
        <c:auto val="1"/>
        <c:lblAlgn val="ctr"/>
        <c:lblOffset val="100"/>
        <c:noMultiLvlLbl val="0"/>
      </c:catAx>
      <c:valAx>
        <c:axId val="104900442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pt-BR"/>
          </a:p>
        </c:txPr>
        <c:crossAx val="104900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venir Next LT Pro Demi" panose="020B07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Helvetica-Normal" pitchFamily="2" charset="0"/>
              </a:rPr>
              <a:t>Palm Oil Extraction Rate</a:t>
            </a:r>
          </a:p>
        </c:rich>
      </c:tx>
      <c:layout>
        <c:manualLayout>
          <c:xMode val="edge"/>
          <c:yMode val="edge"/>
          <c:x val="0.27911111111111109"/>
          <c:y val="4.0015698196912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3351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5163"/>
              </a:solidFill>
              <a:ln w="9525">
                <a:solidFill>
                  <a:srgbClr val="8E9A44"/>
                </a:solidFill>
              </a:ln>
              <a:effectLst/>
            </c:spPr>
          </c:marker>
          <c:dPt>
            <c:idx val="25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8-44C4-9140-8A517E03E31D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8-44C4-9140-8A517E03E31D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88-44C4-9140-8A517E03E31D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88-44C4-9140-8A517E03E31D}"/>
              </c:ext>
            </c:extLst>
          </c:dPt>
          <c:trendline>
            <c:spPr>
              <a:ln w="9525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'Malaysia Palm Complex'!$AI$72:$BK$72</c:f>
              <c:strCache>
                <c:ptCount val="29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</c:v>
                </c:pt>
                <c:pt idx="27">
                  <c:v>20/21</c:v>
                </c:pt>
                <c:pt idx="28">
                  <c:v>21/22  </c:v>
                </c:pt>
              </c:strCache>
            </c:strRef>
          </c:cat>
          <c:val>
            <c:numRef>
              <c:f>'Malaysia Palm Complex'!$AI$85:$BK$85</c:f>
              <c:numCache>
                <c:formatCode>#,##0.00_);[Red]\(#,##0.00\)</c:formatCode>
                <c:ptCount val="29"/>
                <c:pt idx="0">
                  <c:v>18.669999999999998</c:v>
                </c:pt>
                <c:pt idx="1">
                  <c:v>18.520833333333339</c:v>
                </c:pt>
                <c:pt idx="2">
                  <c:v>18.575833333333332</c:v>
                </c:pt>
                <c:pt idx="3">
                  <c:v>19.025000000000002</c:v>
                </c:pt>
                <c:pt idx="4">
                  <c:v>18.887499999999999</c:v>
                </c:pt>
                <c:pt idx="5">
                  <c:v>18.644166666666667</c:v>
                </c:pt>
                <c:pt idx="6">
                  <c:v>18.848333333333329</c:v>
                </c:pt>
                <c:pt idx="7">
                  <c:v>19.105833333333333</c:v>
                </c:pt>
                <c:pt idx="8">
                  <c:v>19.712500000000002</c:v>
                </c:pt>
                <c:pt idx="9">
                  <c:v>19.823333333333334</c:v>
                </c:pt>
                <c:pt idx="10">
                  <c:v>19.932500000000001</c:v>
                </c:pt>
                <c:pt idx="11">
                  <c:v>20.150000000000002</c:v>
                </c:pt>
                <c:pt idx="12">
                  <c:v>19.923333333333336</c:v>
                </c:pt>
                <c:pt idx="13">
                  <c:v>20.190833333333334</c:v>
                </c:pt>
                <c:pt idx="14">
                  <c:v>20.157499999999999</c:v>
                </c:pt>
                <c:pt idx="15">
                  <c:v>20.439999999999998</c:v>
                </c:pt>
                <c:pt idx="16">
                  <c:v>20.473333333333333</c:v>
                </c:pt>
                <c:pt idx="17">
                  <c:v>20.298333333333336</c:v>
                </c:pt>
                <c:pt idx="18">
                  <c:v>20.381666666666664</c:v>
                </c:pt>
                <c:pt idx="19">
                  <c:v>20.228333333333335</c:v>
                </c:pt>
                <c:pt idx="20">
                  <c:v>20.531666666666666</c:v>
                </c:pt>
                <c:pt idx="21">
                  <c:v>20.422500000000003</c:v>
                </c:pt>
                <c:pt idx="22">
                  <c:v>20.321666666666662</c:v>
                </c:pt>
                <c:pt idx="23">
                  <c:v>19.827500000000001</c:v>
                </c:pt>
                <c:pt idx="24">
                  <c:v>19.899166666666666</c:v>
                </c:pt>
                <c:pt idx="25">
                  <c:v>20.155000000000001</c:v>
                </c:pt>
                <c:pt idx="26">
                  <c:v>19.935833333333335</c:v>
                </c:pt>
                <c:pt idx="27">
                  <c:v>19.914999999999999</c:v>
                </c:pt>
                <c:pt idx="28">
                  <c:v>19.846666666666668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88-44C4-9140-8A517E03E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026728"/>
        <c:axId val="1049028040"/>
      </c:lineChart>
      <c:catAx>
        <c:axId val="104902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049028040"/>
        <c:crosses val="autoZero"/>
        <c:auto val="1"/>
        <c:lblAlgn val="ctr"/>
        <c:lblOffset val="100"/>
        <c:noMultiLvlLbl val="0"/>
      </c:catAx>
      <c:valAx>
        <c:axId val="104902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049026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Helvetica-Normal" pitchFamily="2" charset="0"/>
              </a:rPr>
              <a:t>Palm Kernel Cake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3351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5163"/>
              </a:solidFill>
              <a:ln w="9525">
                <a:solidFill>
                  <a:srgbClr val="8E9A44"/>
                </a:solidFill>
              </a:ln>
              <a:effectLst/>
            </c:spPr>
          </c:marker>
          <c:dPt>
            <c:idx val="25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48-4532-B73C-099439209237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48-4532-B73C-099439209237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48-4532-B73C-099439209237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48-4532-B73C-099439209237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848-4532-B73C-099439209237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848-4532-B73C-099439209237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848-4532-B73C-099439209237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848-4532-B73C-099439209237}"/>
              </c:ext>
            </c:extLst>
          </c:dPt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'Malaysia Palm Complex'!$AI$325:$BP$325</c:f>
              <c:strCache>
                <c:ptCount val="34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</c:v>
                </c:pt>
                <c:pt idx="27">
                  <c:v>20/21</c:v>
                </c:pt>
                <c:pt idx="28">
                  <c:v>21/22  </c:v>
                </c:pt>
                <c:pt idx="29">
                  <c:v>22/23  </c:v>
                </c:pt>
                <c:pt idx="30">
                  <c:v>23/24  </c:v>
                </c:pt>
                <c:pt idx="31">
                  <c:v>24/25  </c:v>
                </c:pt>
                <c:pt idx="32">
                  <c:v>25/26  </c:v>
                </c:pt>
                <c:pt idx="33">
                  <c:v>26/27  </c:v>
                </c:pt>
              </c:strCache>
            </c:strRef>
          </c:cat>
          <c:val>
            <c:numRef>
              <c:f>'Malaysia Palm Complex'!$AI$338:$BP$338</c:f>
              <c:numCache>
                <c:formatCode>#,##0.000_);[Red]\(#,##0.000\)</c:formatCode>
                <c:ptCount val="34"/>
                <c:pt idx="0">
                  <c:v>0.54208155399951674</c:v>
                </c:pt>
                <c:pt idx="1">
                  <c:v>0.54412731236235301</c:v>
                </c:pt>
                <c:pt idx="2">
                  <c:v>0.54932371979484318</c:v>
                </c:pt>
                <c:pt idx="3">
                  <c:v>0.54341262745912988</c:v>
                </c:pt>
                <c:pt idx="4">
                  <c:v>0.53831900033969027</c:v>
                </c:pt>
                <c:pt idx="5">
                  <c:v>0.54117881431833947</c:v>
                </c:pt>
                <c:pt idx="6">
                  <c:v>0.53114034201293914</c:v>
                </c:pt>
                <c:pt idx="7">
                  <c:v>0.51810303575237404</c:v>
                </c:pt>
                <c:pt idx="8">
                  <c:v>0.51886990850578518</c:v>
                </c:pt>
                <c:pt idx="9">
                  <c:v>0.52243787199929115</c:v>
                </c:pt>
                <c:pt idx="10">
                  <c:v>0.51800323443632523</c:v>
                </c:pt>
                <c:pt idx="11">
                  <c:v>0.5170403440375434</c:v>
                </c:pt>
                <c:pt idx="12">
                  <c:v>0.51632589234215964</c:v>
                </c:pt>
                <c:pt idx="13">
                  <c:v>0.51612520753658531</c:v>
                </c:pt>
                <c:pt idx="14">
                  <c:v>0.51158994358281407</c:v>
                </c:pt>
                <c:pt idx="15">
                  <c:v>0.50919413378117862</c:v>
                </c:pt>
                <c:pt idx="16">
                  <c:v>0.51139419786694751</c:v>
                </c:pt>
                <c:pt idx="17">
                  <c:v>0.51105753329920967</c:v>
                </c:pt>
                <c:pt idx="18">
                  <c:v>0.50917759899420989</c:v>
                </c:pt>
                <c:pt idx="19">
                  <c:v>0.51237520994425101</c:v>
                </c:pt>
                <c:pt idx="20">
                  <c:v>0.51030590021359079</c:v>
                </c:pt>
                <c:pt idx="21">
                  <c:v>0.51095463685315368</c:v>
                </c:pt>
                <c:pt idx="22">
                  <c:v>0.51573496041221978</c:v>
                </c:pt>
                <c:pt idx="23">
                  <c:v>0.51593362178681046</c:v>
                </c:pt>
                <c:pt idx="24">
                  <c:v>0.52519509179964474</c:v>
                </c:pt>
                <c:pt idx="25">
                  <c:v>0.5188203638157044</c:v>
                </c:pt>
                <c:pt idx="26">
                  <c:v>0.51972272453861834</c:v>
                </c:pt>
                <c:pt idx="27">
                  <c:v>0.5178657627160399</c:v>
                </c:pt>
                <c:pt idx="28">
                  <c:v>0.51974193696487148</c:v>
                </c:pt>
                <c:pt idx="29">
                  <c:v>0.50893107436200269</c:v>
                </c:pt>
                <c:pt idx="30">
                  <c:v>0.50667455949953599</c:v>
                </c:pt>
                <c:pt idx="31">
                  <c:v>0.507752639652295</c:v>
                </c:pt>
                <c:pt idx="32">
                  <c:v>0.51179166666666676</c:v>
                </c:pt>
                <c:pt idx="33">
                  <c:v>0.51362499999999989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48-4532-B73C-099439209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709112"/>
        <c:axId val="523709440"/>
      </c:lineChart>
      <c:catAx>
        <c:axId val="52370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523709440"/>
        <c:crosses val="autoZero"/>
        <c:auto val="1"/>
        <c:lblAlgn val="ctr"/>
        <c:lblOffset val="100"/>
        <c:noMultiLvlLbl val="0"/>
      </c:catAx>
      <c:valAx>
        <c:axId val="52370944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52370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Helvetica-Normal" pitchFamily="2" charset="0"/>
              </a:rPr>
              <a:t>Palm Kernel Cake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3351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5163"/>
              </a:solidFill>
              <a:ln w="9525">
                <a:solidFill>
                  <a:srgbClr val="8E9A44"/>
                </a:solidFill>
              </a:ln>
              <a:effectLst/>
            </c:spPr>
          </c:marker>
          <c:dPt>
            <c:idx val="26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D7-4FB9-B04D-A57A16E79D52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33516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D7-4FB9-B04D-A57A16E79D52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D7-4FB9-B04D-A57A16E79D52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D7-4FB9-B04D-A57A16E79D52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D7-4FB9-B04D-A57A16E79D52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rgbClr val="335163"/>
                </a:solidFill>
                <a:ln w="9525">
                  <a:solidFill>
                    <a:srgbClr val="8E9A4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D7-4FB9-B04D-A57A16E79D52}"/>
              </c:ext>
            </c:extLst>
          </c:dPt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'Malaysia Palm Complex'!$AI$420:$BP$420</c:f>
              <c:strCache>
                <c:ptCount val="34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</c:v>
                </c:pt>
                <c:pt idx="27">
                  <c:v>20/21</c:v>
                </c:pt>
                <c:pt idx="28">
                  <c:v>21/22  </c:v>
                </c:pt>
                <c:pt idx="29">
                  <c:v>22/23  </c:v>
                </c:pt>
                <c:pt idx="30">
                  <c:v>23/24  </c:v>
                </c:pt>
                <c:pt idx="31">
                  <c:v>24/25  </c:v>
                </c:pt>
                <c:pt idx="32">
                  <c:v>25/26  </c:v>
                </c:pt>
                <c:pt idx="33">
                  <c:v>26/27  </c:v>
                </c:pt>
              </c:strCache>
            </c:strRef>
          </c:cat>
          <c:val>
            <c:numRef>
              <c:f>'Malaysia Palm Complex'!$AI$433:$BP$433</c:f>
              <c:numCache>
                <c:formatCode>#,##0.000_);[Red]\(#,##0.000\)</c:formatCode>
                <c:ptCount val="34"/>
                <c:pt idx="0">
                  <c:v>0.4350160289406339</c:v>
                </c:pt>
                <c:pt idx="1">
                  <c:v>0.43623478277200389</c:v>
                </c:pt>
                <c:pt idx="2">
                  <c:v>0.43974444226352016</c:v>
                </c:pt>
                <c:pt idx="3">
                  <c:v>0.43884084129180884</c:v>
                </c:pt>
                <c:pt idx="4">
                  <c:v>0.44247635427767329</c:v>
                </c:pt>
                <c:pt idx="5">
                  <c:v>0.44592128640421963</c:v>
                </c:pt>
                <c:pt idx="6">
                  <c:v>0.44379902782492991</c:v>
                </c:pt>
                <c:pt idx="7">
                  <c:v>0.44469719464249313</c:v>
                </c:pt>
                <c:pt idx="8">
                  <c:v>0.44702775364643504</c:v>
                </c:pt>
                <c:pt idx="9">
                  <c:v>0.44878066437782421</c:v>
                </c:pt>
                <c:pt idx="10">
                  <c:v>0.44775308668143032</c:v>
                </c:pt>
                <c:pt idx="11">
                  <c:v>0.45355020162831883</c:v>
                </c:pt>
                <c:pt idx="12">
                  <c:v>0.45716932626191592</c:v>
                </c:pt>
                <c:pt idx="13">
                  <c:v>0.45730979018000634</c:v>
                </c:pt>
                <c:pt idx="14">
                  <c:v>0.46033682121679043</c:v>
                </c:pt>
                <c:pt idx="15">
                  <c:v>0.46110714578669065</c:v>
                </c:pt>
                <c:pt idx="16">
                  <c:v>0.46190242031995332</c:v>
                </c:pt>
                <c:pt idx="17">
                  <c:v>0.45764833898564189</c:v>
                </c:pt>
                <c:pt idx="18">
                  <c:v>0.45878338832180193</c:v>
                </c:pt>
                <c:pt idx="19">
                  <c:v>0.46168859031367798</c:v>
                </c:pt>
                <c:pt idx="20">
                  <c:v>0.46172632987066747</c:v>
                </c:pt>
                <c:pt idx="21">
                  <c:v>0.46180150468539666</c:v>
                </c:pt>
                <c:pt idx="22">
                  <c:v>0.46350655773030564</c:v>
                </c:pt>
                <c:pt idx="23">
                  <c:v>0.46507077086800902</c:v>
                </c:pt>
                <c:pt idx="24">
                  <c:v>0.46633314822409377</c:v>
                </c:pt>
                <c:pt idx="25">
                  <c:v>0.46351884162845841</c:v>
                </c:pt>
                <c:pt idx="26">
                  <c:v>0.46354117493728547</c:v>
                </c:pt>
                <c:pt idx="27">
                  <c:v>0.46083876801945323</c:v>
                </c:pt>
                <c:pt idx="28">
                  <c:v>0.46073736907195645</c:v>
                </c:pt>
                <c:pt idx="29">
                  <c:v>0.46052923339766455</c:v>
                </c:pt>
                <c:pt idx="30">
                  <c:v>0.46142277534737758</c:v>
                </c:pt>
                <c:pt idx="31">
                  <c:v>0.46050592859148937</c:v>
                </c:pt>
                <c:pt idx="32">
                  <c:v>0.46150000000000002</c:v>
                </c:pt>
                <c:pt idx="33">
                  <c:v>0.46124999999999999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D7-4FB9-B04D-A57A16E7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709112"/>
        <c:axId val="523709440"/>
      </c:lineChart>
      <c:catAx>
        <c:axId val="52370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523709440"/>
        <c:crosses val="autoZero"/>
        <c:auto val="1"/>
        <c:lblAlgn val="ctr"/>
        <c:lblOffset val="100"/>
        <c:noMultiLvlLbl val="0"/>
      </c:catAx>
      <c:valAx>
        <c:axId val="5237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52370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400"/>
              <a:t>Malaysian PO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756014873140857"/>
          <c:y val="0.16490740740740739"/>
          <c:w val="0.82188429571303578"/>
          <c:h val="0.56563283756197147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48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68-4D24-AF81-1E861AE61515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68-4D24-AF81-1E861AE61515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68-4D24-AF81-1E861AE61515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68-4D24-AF81-1E861AE61515}"/>
              </c:ext>
            </c:extLst>
          </c:dPt>
          <c:trendline>
            <c:spPr>
              <a:ln w="28575" cap="rnd">
                <a:solidFill>
                  <a:srgbClr val="323232"/>
                </a:solidFill>
                <a:prstDash val="solid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5.4306649168853896E-3"/>
                  <c:y val="0.280710848643919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rgbClr val="323232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strRef>
              <c:f>'Malaysia Palm Complex'!$Q$2:$BP$2</c:f>
              <c:strCache>
                <c:ptCount val="52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 </c:v>
                </c:pt>
                <c:pt idx="19">
                  <c:v>94/95  </c:v>
                </c:pt>
                <c:pt idx="20">
                  <c:v>95/96  </c:v>
                </c:pt>
                <c:pt idx="21">
                  <c:v>96/97  </c:v>
                </c:pt>
                <c:pt idx="22">
                  <c:v>97/98  </c:v>
                </c:pt>
                <c:pt idx="23">
                  <c:v>98/99  </c:v>
                </c:pt>
                <c:pt idx="24">
                  <c:v>99/00  </c:v>
                </c:pt>
                <c:pt idx="25">
                  <c:v>00/01  </c:v>
                </c:pt>
                <c:pt idx="26">
                  <c:v>01/02  </c:v>
                </c:pt>
                <c:pt idx="27">
                  <c:v>02/03  </c:v>
                </c:pt>
                <c:pt idx="28">
                  <c:v>03/04  </c:v>
                </c:pt>
                <c:pt idx="29">
                  <c:v>04/05  </c:v>
                </c:pt>
                <c:pt idx="30">
                  <c:v>05/06  </c:v>
                </c:pt>
                <c:pt idx="31">
                  <c:v>06/07  </c:v>
                </c:pt>
                <c:pt idx="32">
                  <c:v>07/08  </c:v>
                </c:pt>
                <c:pt idx="33">
                  <c:v>08/09  </c:v>
                </c:pt>
                <c:pt idx="34">
                  <c:v>09/10  </c:v>
                </c:pt>
                <c:pt idx="35">
                  <c:v>10/11  </c:v>
                </c:pt>
                <c:pt idx="36">
                  <c:v>11/12  </c:v>
                </c:pt>
                <c:pt idx="37">
                  <c:v>12/13  </c:v>
                </c:pt>
                <c:pt idx="38">
                  <c:v>13/14  </c:v>
                </c:pt>
                <c:pt idx="39">
                  <c:v>14/15  </c:v>
                </c:pt>
                <c:pt idx="40">
                  <c:v>15/16  </c:v>
                </c:pt>
                <c:pt idx="41">
                  <c:v>16/17  </c:v>
                </c:pt>
                <c:pt idx="42">
                  <c:v>17/18  </c:v>
                </c:pt>
                <c:pt idx="43">
                  <c:v>18/19  </c:v>
                </c:pt>
                <c:pt idx="44">
                  <c:v>19/20  </c:v>
                </c:pt>
                <c:pt idx="45">
                  <c:v>20/21  </c:v>
                </c:pt>
                <c:pt idx="46">
                  <c:v>21/22  </c:v>
                </c:pt>
                <c:pt idx="47">
                  <c:v>22/23  </c:v>
                </c:pt>
                <c:pt idx="48">
                  <c:v>23/24  </c:v>
                </c:pt>
                <c:pt idx="49">
                  <c:v>24/25  </c:v>
                </c:pt>
                <c:pt idx="50">
                  <c:v>25/26  </c:v>
                </c:pt>
                <c:pt idx="51">
                  <c:v>26/27  </c:v>
                </c:pt>
              </c:strCache>
            </c:strRef>
          </c:cat>
          <c:val>
            <c:numRef>
              <c:f>'Malaysia Palm Complex'!$Q$7:$BP$7</c:f>
              <c:numCache>
                <c:formatCode>0.00_);[Red]\(0.00\)</c:formatCode>
                <c:ptCount val="52"/>
                <c:pt idx="0">
                  <c:v>3.6093407248759291</c:v>
                </c:pt>
                <c:pt idx="1">
                  <c:v>3.5527930063060422</c:v>
                </c:pt>
                <c:pt idx="2">
                  <c:v>3.4248282791867855</c:v>
                </c:pt>
                <c:pt idx="3">
                  <c:v>3.6280006035613437</c:v>
                </c:pt>
                <c:pt idx="4">
                  <c:v>3.7893537063310552</c:v>
                </c:pt>
                <c:pt idx="5">
                  <c:v>3.4609049792381676</c:v>
                </c:pt>
                <c:pt idx="6">
                  <c:v>3.9475536554566855</c:v>
                </c:pt>
                <c:pt idx="7">
                  <c:v>3.5803983484485484</c:v>
                </c:pt>
                <c:pt idx="8">
                  <c:v>3.286062921477249</c:v>
                </c:pt>
                <c:pt idx="9">
                  <c:v>3.5606326069909024</c:v>
                </c:pt>
                <c:pt idx="10">
                  <c:v>3.9766804606123185</c:v>
                </c:pt>
                <c:pt idx="11">
                  <c:v>3.3675773328854852</c:v>
                </c:pt>
                <c:pt idx="12">
                  <c:v>3.5318112336115499</c:v>
                </c:pt>
                <c:pt idx="13">
                  <c:v>3.6825069599309161</c:v>
                </c:pt>
                <c:pt idx="14">
                  <c:v>3.8393722609228185</c:v>
                </c:pt>
                <c:pt idx="15">
                  <c:v>3.4569618121776302</c:v>
                </c:pt>
                <c:pt idx="16">
                  <c:v>3.4081062626658647</c:v>
                </c:pt>
                <c:pt idx="17">
                  <c:v>3.7690814212587842</c:v>
                </c:pt>
                <c:pt idx="18">
                  <c:v>3.5145274771395032</c:v>
                </c:pt>
                <c:pt idx="19">
                  <c:v>3.6245625163240178</c:v>
                </c:pt>
                <c:pt idx="20">
                  <c:v>3.6842886853479504</c:v>
                </c:pt>
                <c:pt idx="21">
                  <c:v>3.8297892141884891</c:v>
                </c:pt>
                <c:pt idx="22">
                  <c:v>3.3855966716311547</c:v>
                </c:pt>
                <c:pt idx="23">
                  <c:v>3.7600211941257156</c:v>
                </c:pt>
                <c:pt idx="24">
                  <c:v>3.6733522339229761</c:v>
                </c:pt>
                <c:pt idx="25">
                  <c:v>4.0588478443396712</c:v>
                </c:pt>
                <c:pt idx="26">
                  <c:v>3.9457129765841104</c:v>
                </c:pt>
                <c:pt idx="27">
                  <c:v>4.1342295456491485</c:v>
                </c:pt>
                <c:pt idx="28">
                  <c:v>4.0627243892389444</c:v>
                </c:pt>
                <c:pt idx="29">
                  <c:v>4.4033949973340771</c:v>
                </c:pt>
                <c:pt idx="30">
                  <c:v>4.2644791047077746</c:v>
                </c:pt>
                <c:pt idx="31">
                  <c:v>4.1297785677136911</c:v>
                </c:pt>
                <c:pt idx="32">
                  <c:v>4.6666619735633059</c:v>
                </c:pt>
                <c:pt idx="33">
                  <c:v>4.4065879352680932</c:v>
                </c:pt>
                <c:pt idx="34">
                  <c:v>4.3587948775450212</c:v>
                </c:pt>
                <c:pt idx="35">
                  <c:v>4.3332262659513798</c:v>
                </c:pt>
                <c:pt idx="36">
                  <c:v>4.2519021625531286</c:v>
                </c:pt>
                <c:pt idx="37">
                  <c:v>4.4394009288580047</c:v>
                </c:pt>
                <c:pt idx="38">
                  <c:v>4.4543220427172336</c:v>
                </c:pt>
                <c:pt idx="39">
                  <c:v>4.2392444449846787</c:v>
                </c:pt>
                <c:pt idx="40">
                  <c:v>3.6390661228131806</c:v>
                </c:pt>
                <c:pt idx="41">
                  <c:v>3.7709172841890677</c:v>
                </c:pt>
                <c:pt idx="42">
                  <c:v>3.8513475517016906</c:v>
                </c:pt>
                <c:pt idx="43">
                  <c:v>4.0099062617548578</c:v>
                </c:pt>
                <c:pt idx="44">
                  <c:v>3.5856575418994421</c:v>
                </c:pt>
                <c:pt idx="45">
                  <c:v>3.412055408685021</c:v>
                </c:pt>
                <c:pt idx="46">
                  <c:v>3.5284025831133441</c:v>
                </c:pt>
                <c:pt idx="47">
                  <c:v>3.5863455326976887</c:v>
                </c:pt>
                <c:pt idx="48">
                  <c:v>3.8571138943248529</c:v>
                </c:pt>
                <c:pt idx="49">
                  <c:v>3.7738758212055701</c:v>
                </c:pt>
                <c:pt idx="50">
                  <c:v>3.8161608421641802</c:v>
                </c:pt>
                <c:pt idx="51">
                  <c:v>3.8822941617777302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D68-4D24-AF81-1E861AE61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688207"/>
        <c:axId val="1034359487"/>
      </c:lineChart>
      <c:catAx>
        <c:axId val="18056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1034359487"/>
        <c:crosses val="autoZero"/>
        <c:auto val="1"/>
        <c:lblAlgn val="ctr"/>
        <c:lblOffset val="100"/>
        <c:noMultiLvlLbl val="0"/>
      </c:catAx>
      <c:valAx>
        <c:axId val="10343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tonnes/hectare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1805688207"/>
        <c:crosses val="autoZero"/>
        <c:crossBetween val="between"/>
      </c:valAx>
      <c:spPr>
        <a:noFill/>
        <a:ln w="19050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323232"/>
          </a:solidFill>
          <a:latin typeface="Aptos Display" panose="020B00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Biodiesel</a:t>
            </a:r>
            <a:r>
              <a:rPr lang="en-US" sz="2400" baseline="0"/>
              <a:t> mandate increase and lower production marked the 2023/24 Indonesian season. Domestic usage up 7.5%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35583376901428E-2"/>
          <c:y val="0.17500483863627769"/>
          <c:w val="0.89335689624786629"/>
          <c:h val="0.6654396908536343"/>
        </c:manualLayout>
      </c:layout>
      <c:lineChart>
        <c:grouping val="standard"/>
        <c:varyColors val="0"/>
        <c:ser>
          <c:idx val="1"/>
          <c:order val="0"/>
          <c:tx>
            <c:strRef>
              <c:f>'Indonesia Palm Complex'!$AE$118</c:f>
              <c:strCache>
                <c:ptCount val="1"/>
                <c:pt idx="0">
                  <c:v>22/23  </c:v>
                </c:pt>
              </c:strCache>
            </c:strRef>
          </c:tx>
          <c:spPr>
            <a:ln w="31750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'Indonesia Palm Complex'!$A$119:$A$130</c:f>
              <c:strCache>
                <c:ptCount val="12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</c:strCache>
            </c:strRef>
          </c:cat>
          <c:val>
            <c:numRef>
              <c:f>'Indonesia Palm Complex'!$AE$119:$AE$130</c:f>
              <c:numCache>
                <c:formatCode>#,##0_);[Red]\(#,##0\)</c:formatCode>
                <c:ptCount val="12"/>
                <c:pt idx="0">
                  <c:v>2275.2950000000001</c:v>
                </c:pt>
                <c:pt idx="1">
                  <c:v>2052.3170000000009</c:v>
                </c:pt>
                <c:pt idx="2">
                  <c:v>2178.5319999999992</c:v>
                </c:pt>
                <c:pt idx="3">
                  <c:v>2611.6749999999993</c:v>
                </c:pt>
                <c:pt idx="4">
                  <c:v>2489.7199999999993</c:v>
                </c:pt>
                <c:pt idx="5">
                  <c:v>2694.0389999999998</c:v>
                </c:pt>
                <c:pt idx="6">
                  <c:v>2566.8709999999992</c:v>
                </c:pt>
                <c:pt idx="7">
                  <c:v>2506.2900000000009</c:v>
                </c:pt>
                <c:pt idx="8">
                  <c:v>2646.3119999999999</c:v>
                </c:pt>
                <c:pt idx="9">
                  <c:v>2524.5499999999993</c:v>
                </c:pt>
                <c:pt idx="10">
                  <c:v>1336.0210000000006</c:v>
                </c:pt>
                <c:pt idx="11">
                  <c:v>2523.1729999999998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2-47F4-AFDB-9AD053079352}"/>
            </c:ext>
          </c:extLst>
        </c:ser>
        <c:ser>
          <c:idx val="2"/>
          <c:order val="1"/>
          <c:tx>
            <c:strRef>
              <c:f>'Indonesia Palm Complex'!$AF$118</c:f>
              <c:strCache>
                <c:ptCount val="1"/>
                <c:pt idx="0">
                  <c:v>23/24  </c:v>
                </c:pt>
              </c:strCache>
            </c:strRef>
          </c:tx>
          <c:spPr>
            <a:ln w="31750" cap="rnd">
              <a:solidFill>
                <a:srgbClr val="8C8C8C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noFill/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F2-47F4-AFDB-9AD053079352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F2-47F4-AFDB-9AD053079352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F2-47F4-AFDB-9AD053079352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BF2-47F4-AFDB-9AD053079352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FBF2-47F4-AFDB-9AD053079352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BF2-47F4-AFDB-9AD053079352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FBF2-47F4-AFDB-9AD053079352}"/>
              </c:ext>
            </c:extLst>
          </c:dPt>
          <c:cat>
            <c:strRef>
              <c:f>'Indonesia Palm Complex'!$A$119:$A$130</c:f>
              <c:strCache>
                <c:ptCount val="12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</c:strCache>
            </c:strRef>
          </c:cat>
          <c:val>
            <c:numRef>
              <c:f>'Indonesia Palm Complex'!$AF$119:$AF$130</c:f>
              <c:numCache>
                <c:formatCode>#,##0_);[Red]\(#,##0\)</c:formatCode>
                <c:ptCount val="12"/>
                <c:pt idx="0">
                  <c:v>2886.3630000000003</c:v>
                </c:pt>
                <c:pt idx="1">
                  <c:v>1826.0529236998646</c:v>
                </c:pt>
                <c:pt idx="2">
                  <c:v>2701.7065060849</c:v>
                </c:pt>
                <c:pt idx="3">
                  <c:v>2683.8562332698539</c:v>
                </c:pt>
                <c:pt idx="4">
                  <c:v>2609.4520770641184</c:v>
                </c:pt>
                <c:pt idx="5">
                  <c:v>2660.5639636401202</c:v>
                </c:pt>
                <c:pt idx="6">
                  <c:v>3000.0600296224452</c:v>
                </c:pt>
                <c:pt idx="7">
                  <c:v>2577.2219273225692</c:v>
                </c:pt>
                <c:pt idx="8">
                  <c:v>1021.0671736869713</c:v>
                </c:pt>
                <c:pt idx="9">
                  <c:v>3664.217810504033</c:v>
                </c:pt>
                <c:pt idx="10">
                  <c:v>2297.0571109780813</c:v>
                </c:pt>
                <c:pt idx="11">
                  <c:v>2617.8662551270454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F2-47F4-AFDB-9AD053079352}"/>
            </c:ext>
          </c:extLst>
        </c:ser>
        <c:ser>
          <c:idx val="7"/>
          <c:order val="2"/>
          <c:tx>
            <c:strRef>
              <c:f>'Indonesia Palm Complex'!$AG$118</c:f>
              <c:strCache>
                <c:ptCount val="1"/>
                <c:pt idx="0">
                  <c:v>24/25  </c:v>
                </c:pt>
              </c:strCache>
            </c:strRef>
          </c:tx>
          <c:spPr>
            <a:ln w="31750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FBF2-47F4-AFDB-9AD053079352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FBF2-47F4-AFDB-9AD053079352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FBF2-47F4-AFDB-9AD053079352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  <a:prstDash val="solid"/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FBF2-47F4-AFDB-9AD053079352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FBF2-47F4-AFDB-9AD053079352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FBF2-47F4-AFDB-9AD053079352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FBF2-47F4-AFDB-9AD053079352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FBF2-47F4-AFDB-9AD053079352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FBF2-47F4-AFDB-9AD053079352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FBF2-47F4-AFDB-9AD053079352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FBF2-47F4-AFDB-9AD053079352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FBF2-47F4-AFDB-9AD053079352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FBF2-47F4-AFDB-9AD053079352}"/>
              </c:ext>
            </c:extLst>
          </c:dPt>
          <c:cat>
            <c:strRef>
              <c:f>'Indonesia Palm Complex'!$A$119:$A$130</c:f>
              <c:strCache>
                <c:ptCount val="12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</c:strCache>
            </c:strRef>
          </c:cat>
          <c:val>
            <c:numRef>
              <c:f>'Indonesia Palm Complex'!$AG$119:$AG$130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BF2-47F4-AFDB-9AD053079352}"/>
            </c:ext>
          </c:extLst>
        </c:ser>
        <c:ser>
          <c:idx val="0"/>
          <c:order val="3"/>
          <c:tx>
            <c:strRef>
              <c:f>'Indonesia Palm Complex'!$AJ$118</c:f>
              <c:strCache>
                <c:ptCount val="1"/>
                <c:pt idx="0">
                  <c:v>5-yr average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'Indonesia Palm Complex'!$A$119:$A$130</c:f>
              <c:strCache>
                <c:ptCount val="12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</c:strCache>
            </c:strRef>
          </c:cat>
          <c:val>
            <c:numRef>
              <c:f>'Indonesia Palm Complex'!$AJ$119:$AJ$130</c:f>
              <c:numCache>
                <c:formatCode>#,##0_);[Red]\(#,##0\)</c:formatCode>
                <c:ptCount val="12"/>
                <c:pt idx="0">
                  <c:v>2047.7490724999998</c:v>
                </c:pt>
                <c:pt idx="1">
                  <c:v>2013.1359974999998</c:v>
                </c:pt>
                <c:pt idx="2">
                  <c:v>1524.4902695000001</c:v>
                </c:pt>
                <c:pt idx="3">
                  <c:v>2107.0876323333337</c:v>
                </c:pt>
                <c:pt idx="4">
                  <c:v>2049.1542064999999</c:v>
                </c:pt>
                <c:pt idx="5">
                  <c:v>2098.3171061666667</c:v>
                </c:pt>
                <c:pt idx="6">
                  <c:v>2094.618958333333</c:v>
                </c:pt>
                <c:pt idx="7">
                  <c:v>2126.1921880000004</c:v>
                </c:pt>
                <c:pt idx="8">
                  <c:v>2151.9990293333335</c:v>
                </c:pt>
                <c:pt idx="9">
                  <c:v>2102.8151156666663</c:v>
                </c:pt>
                <c:pt idx="10">
                  <c:v>2026.020553833333</c:v>
                </c:pt>
                <c:pt idx="11">
                  <c:v>2197.3024718333331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BF2-47F4-AFDB-9AD053079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688008"/>
        <c:axId val="2112692928"/>
        <c:extLst/>
      </c:lineChart>
      <c:catAx>
        <c:axId val="2112688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92928"/>
        <c:crosses val="autoZero"/>
        <c:auto val="1"/>
        <c:lblAlgn val="ctr"/>
        <c:lblOffset val="100"/>
        <c:noMultiLvlLbl val="0"/>
      </c:catAx>
      <c:valAx>
        <c:axId val="211269292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Palm</a:t>
                </a:r>
                <a:r>
                  <a:rPr lang="pt-BR" baseline="0"/>
                  <a:t> oil domestic usage</a:t>
                </a:r>
                <a:br>
                  <a:rPr lang="pt-BR" baseline="0"/>
                </a:br>
                <a:r>
                  <a:rPr lang="pt-BR" baseline="0"/>
                  <a:t>(000 tons)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8800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23831906946933445"/>
          <c:y val="0.18104353895390055"/>
          <c:w val="0.42154707133578528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Palm Oil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3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F-429A-9270-DC6D1EC95DF7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F-429A-9270-DC6D1EC95DF7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F-429A-9270-DC6D1EC95DF7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0F-429A-9270-DC6D1EC95DF7}"/>
              </c:ext>
            </c:extLst>
          </c:dPt>
          <c:trendline>
            <c:spPr>
              <a:ln w="28575" cap="rnd">
                <a:solidFill>
                  <a:srgbClr val="32323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96478565179352"/>
                  <c:y val="0.35915390784485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strRef>
              <c:f>'Indonesia Palm Complex'!$B$2:$AI$2</c:f>
              <c:strCache>
                <c:ptCount val="34"/>
                <c:pt idx="0">
                  <c:v>93/94  </c:v>
                </c:pt>
                <c:pt idx="1">
                  <c:v>94/95  </c:v>
                </c:pt>
                <c:pt idx="2">
                  <c:v>95/96  </c:v>
                </c:pt>
                <c:pt idx="3">
                  <c:v>96/97  </c:v>
                </c:pt>
                <c:pt idx="4">
                  <c:v>97/98  </c:v>
                </c:pt>
                <c:pt idx="5">
                  <c:v>98/99  </c:v>
                </c:pt>
                <c:pt idx="6">
                  <c:v>99/00  </c:v>
                </c:pt>
                <c:pt idx="7">
                  <c:v>00/01  </c:v>
                </c:pt>
                <c:pt idx="8">
                  <c:v>01/02  </c:v>
                </c:pt>
                <c:pt idx="9">
                  <c:v>02/03  </c:v>
                </c:pt>
                <c:pt idx="10">
                  <c:v>03/04  </c:v>
                </c:pt>
                <c:pt idx="11">
                  <c:v>04/05  </c:v>
                </c:pt>
                <c:pt idx="12">
                  <c:v>05/06  </c:v>
                </c:pt>
                <c:pt idx="13">
                  <c:v>06/07  </c:v>
                </c:pt>
                <c:pt idx="14">
                  <c:v>07/08  </c:v>
                </c:pt>
                <c:pt idx="15">
                  <c:v>08/09  </c:v>
                </c:pt>
                <c:pt idx="16">
                  <c:v>09/10  </c:v>
                </c:pt>
                <c:pt idx="17">
                  <c:v>10/11  </c:v>
                </c:pt>
                <c:pt idx="18">
                  <c:v>11/12  </c:v>
                </c:pt>
                <c:pt idx="19">
                  <c:v>12/13  </c:v>
                </c:pt>
                <c:pt idx="20">
                  <c:v>13/14  </c:v>
                </c:pt>
                <c:pt idx="21">
                  <c:v>14/15  </c:v>
                </c:pt>
                <c:pt idx="22">
                  <c:v>15/16  </c:v>
                </c:pt>
                <c:pt idx="23">
                  <c:v>16/17  </c:v>
                </c:pt>
                <c:pt idx="24">
                  <c:v>17/18  </c:v>
                </c:pt>
                <c:pt idx="25">
                  <c:v>18/19  </c:v>
                </c:pt>
                <c:pt idx="26">
                  <c:v>19/20  </c:v>
                </c:pt>
                <c:pt idx="27">
                  <c:v>20/21  </c:v>
                </c:pt>
                <c:pt idx="28">
                  <c:v>21/22  </c:v>
                </c:pt>
                <c:pt idx="29">
                  <c:v>22/23  </c:v>
                </c:pt>
                <c:pt idx="30">
                  <c:v>23/24  </c:v>
                </c:pt>
                <c:pt idx="31">
                  <c:v>24/25  </c:v>
                </c:pt>
                <c:pt idx="32">
                  <c:v>25/26  </c:v>
                </c:pt>
                <c:pt idx="33">
                  <c:v>26/27  </c:v>
                </c:pt>
              </c:strCache>
            </c:strRef>
          </c:cat>
          <c:val>
            <c:numRef>
              <c:f>'Indonesia Palm Complex'!$B$7:$AI$7</c:f>
              <c:numCache>
                <c:formatCode>0.00_);[Red]\(0.00\)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0F-429A-9270-DC6D1EC95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6599"/>
        <c:axId val="195281351"/>
      </c:lineChart>
      <c:catAx>
        <c:axId val="195286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81351"/>
        <c:crosses val="autoZero"/>
        <c:auto val="1"/>
        <c:lblAlgn val="ctr"/>
        <c:lblOffset val="100"/>
        <c:noMultiLvlLbl val="0"/>
      </c:catAx>
      <c:valAx>
        <c:axId val="195281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86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Indonesia Palm</a:t>
            </a:r>
            <a:r>
              <a:rPr lang="en-US" sz="2800" baseline="0"/>
              <a:t> Oil Domestic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35583376901428E-2"/>
          <c:y val="0.1088539191285134"/>
          <c:w val="0.89335689624786629"/>
          <c:h val="0.7803333078888488"/>
        </c:manualLayout>
      </c:layout>
      <c:lineChart>
        <c:grouping val="standard"/>
        <c:varyColors val="0"/>
        <c:ser>
          <c:idx val="1"/>
          <c:order val="4"/>
          <c:tx>
            <c:strRef>
              <c:f>'Indonesia Palm Complex'!$BL$118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val>
            <c:numRef>
              <c:f>'Indonesia Palm Complex'!$BL$119:$BL$130</c:f>
              <c:numCache>
                <c:formatCode>#,##0.0_);[Red]\(#,##0.0\)</c:formatCode>
                <c:ptCount val="12"/>
                <c:pt idx="0">
                  <c:v>47.612903225806448</c:v>
                </c:pt>
                <c:pt idx="1">
                  <c:v>48.366666666666667</c:v>
                </c:pt>
                <c:pt idx="2">
                  <c:v>48.387096774193552</c:v>
                </c:pt>
                <c:pt idx="3">
                  <c:v>48.903225806451616</c:v>
                </c:pt>
                <c:pt idx="4">
                  <c:v>57.285714285714285</c:v>
                </c:pt>
                <c:pt idx="5">
                  <c:v>51.258064516129032</c:v>
                </c:pt>
                <c:pt idx="6">
                  <c:v>53.7</c:v>
                </c:pt>
                <c:pt idx="7">
                  <c:v>54.225806451612904</c:v>
                </c:pt>
                <c:pt idx="8">
                  <c:v>55.400000000000006</c:v>
                </c:pt>
                <c:pt idx="9">
                  <c:v>46.58064516129032</c:v>
                </c:pt>
                <c:pt idx="10">
                  <c:v>47.258064516129032</c:v>
                </c:pt>
                <c:pt idx="11">
                  <c:v>49.166666666666664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0-4C90-A899-884EFCDBC61E}"/>
            </c:ext>
          </c:extLst>
        </c:ser>
        <c:ser>
          <c:idx val="2"/>
          <c:order val="5"/>
          <c:tx>
            <c:strRef>
              <c:f>'Indonesia Palm Complex'!$BM$118</c:f>
              <c:strCache>
                <c:ptCount val="1"/>
                <c:pt idx="0">
                  <c:v>21/22  </c:v>
                </c:pt>
              </c:strCache>
            </c:strRef>
          </c:tx>
          <c:spPr>
            <a:ln w="22225" cap="rnd">
              <a:solidFill>
                <a:srgbClr val="6F079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B0-4C90-A899-884EFCDBC61E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B0-4C90-A899-884EFCDBC61E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B0-4C90-A899-884EFCDBC61E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FB0-4C90-A899-884EFCDBC61E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FB0-4C90-A899-884EFCDBC61E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FB0-4C90-A899-884EFCDBC61E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6FB0-4C90-A899-884EFCDBC61E}"/>
              </c:ext>
            </c:extLst>
          </c:dPt>
          <c:val>
            <c:numRef>
              <c:f>'Indonesia Palm Complex'!$BM$119:$BM$130</c:f>
              <c:numCache>
                <c:formatCode>#,##0.0_);[Red]\(#,##0.0\)</c:formatCode>
                <c:ptCount val="12"/>
                <c:pt idx="0">
                  <c:v>46.741935483870968</c:v>
                </c:pt>
                <c:pt idx="1">
                  <c:v>52.6</c:v>
                </c:pt>
                <c:pt idx="2">
                  <c:v>53.741935483870968</c:v>
                </c:pt>
                <c:pt idx="3">
                  <c:v>48.58064516129032</c:v>
                </c:pt>
                <c:pt idx="4">
                  <c:v>49.178571428571431</c:v>
                </c:pt>
                <c:pt idx="5">
                  <c:v>48.612903225806448</c:v>
                </c:pt>
                <c:pt idx="6">
                  <c:v>58.366666666666667</c:v>
                </c:pt>
                <c:pt idx="7">
                  <c:v>51.935483870967744</c:v>
                </c:pt>
                <c:pt idx="8">
                  <c:v>61.166666666666664</c:v>
                </c:pt>
                <c:pt idx="9">
                  <c:v>60.677419354838712</c:v>
                </c:pt>
                <c:pt idx="10">
                  <c:v>59.387096774193552</c:v>
                </c:pt>
                <c:pt idx="11">
                  <c:v>60.7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FB0-4C90-A899-884EFCDBC61E}"/>
            </c:ext>
          </c:extLst>
        </c:ser>
        <c:ser>
          <c:idx val="7"/>
          <c:order val="6"/>
          <c:tx>
            <c:v>22/23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3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  <a:prstDash val="solid"/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FB0-4C90-A899-884EFCDBC61E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FB0-4C90-A899-884EFCDBC61E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FB0-4C90-A899-884EFCDBC61E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6FB0-4C90-A899-884EFCDBC61E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6FB0-4C90-A899-884EFCDBC61E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6FB0-4C90-A899-884EFCDBC61E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FB0-4C90-A899-884EFCDBC61E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FB0-4C90-A899-884EFCDBC61E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FB0-4C90-A899-884EFCDBC61E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FB0-4C90-A899-884EFCDBC61E}"/>
              </c:ext>
            </c:extLst>
          </c:dPt>
          <c:val>
            <c:numRef>
              <c:f>'Indonesia Palm Complex'!$BN$119:$BN$131</c:f>
              <c:numCache>
                <c:formatCode>#,##0.0_);[Red]\(#,##0.0\)</c:formatCode>
                <c:ptCount val="13"/>
                <c:pt idx="0">
                  <c:v>64.516129032258064</c:v>
                </c:pt>
                <c:pt idx="1">
                  <c:v>64.266666666666666</c:v>
                </c:pt>
                <c:pt idx="2">
                  <c:v>61.935483870967744</c:v>
                </c:pt>
                <c:pt idx="3">
                  <c:v>57.612903225806448</c:v>
                </c:pt>
                <c:pt idx="4">
                  <c:v>64.392857142857139</c:v>
                </c:pt>
                <c:pt idx="5">
                  <c:v>58.451612903225808</c:v>
                </c:pt>
                <c:pt idx="6">
                  <c:v>63.233333333333334</c:v>
                </c:pt>
                <c:pt idx="7">
                  <c:v>58.612903225806448</c:v>
                </c:pt>
                <c:pt idx="8">
                  <c:v>65.433333333333337</c:v>
                </c:pt>
                <c:pt idx="9">
                  <c:v>56.677419354838712</c:v>
                </c:pt>
                <c:pt idx="10">
                  <c:v>31.651960248387123</c:v>
                </c:pt>
                <c:pt idx="11">
                  <c:v>73.143627229999993</c:v>
                </c:pt>
                <c:pt idx="12">
                  <c:v>59.886355026301374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B0-4C90-A899-884EFCDBC61E}"/>
            </c:ext>
          </c:extLst>
        </c:ser>
        <c:ser>
          <c:idx val="0"/>
          <c:order val="7"/>
          <c:tx>
            <c:strRef>
              <c:f>'Indonesia Palm Complex'!$BQ$118</c:f>
              <c:strCache>
                <c:ptCount val="1"/>
                <c:pt idx="0">
                  <c:v>5-Yr Avg.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'Indonesia Palm Complex'!$AN$56:$AN$67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'Indonesia Palm Complex'!$BQ$119:$BQ$130</c:f>
              <c:numCache>
                <c:formatCode>#,##0.0_);[Red]\(#,##0.0\)</c:formatCode>
                <c:ptCount val="12"/>
                <c:pt idx="0">
                  <c:v>43.619354838709683</c:v>
                </c:pt>
                <c:pt idx="1">
                  <c:v>45.686666666666667</c:v>
                </c:pt>
                <c:pt idx="2">
                  <c:v>43.361290322580643</c:v>
                </c:pt>
                <c:pt idx="3">
                  <c:v>44.232258064516131</c:v>
                </c:pt>
                <c:pt idx="4">
                  <c:v>50.264285714285712</c:v>
                </c:pt>
                <c:pt idx="5">
                  <c:v>45.2</c:v>
                </c:pt>
                <c:pt idx="6">
                  <c:v>48.146666666666668</c:v>
                </c:pt>
                <c:pt idx="7">
                  <c:v>47.70967741935484</c:v>
                </c:pt>
                <c:pt idx="8">
                  <c:v>49.239999999999995</c:v>
                </c:pt>
                <c:pt idx="9">
                  <c:v>46.451612903225808</c:v>
                </c:pt>
                <c:pt idx="10">
                  <c:v>46.916129032258063</c:v>
                </c:pt>
                <c:pt idx="11">
                  <c:v>49.146666666666668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FB0-4C90-A899-884EFCDBC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688008"/>
        <c:axId val="2112692928"/>
        <c:extLst>
          <c:ext xmlns:c15="http://schemas.microsoft.com/office/drawing/2012/chart" uri="{02D57815-91ED-43cb-92C2-25804820EDAC}">
            <c15:filteredLineSeries>
              <c15:ser>
                <c:idx val="6"/>
                <c:order val="0"/>
                <c:tx>
                  <c:strRef>
                    <c:extLst>
                      <c:ext uri="{02D57815-91ED-43cb-92C2-25804820EDAC}">
                        <c15:formulaRef>
                          <c15:sqref>'Indonesia Palm Complex'!$BH$118</c15:sqref>
                        </c15:formulaRef>
                      </c:ext>
                    </c:extLst>
                    <c:strCache>
                      <c:ptCount val="1"/>
                      <c:pt idx="0">
                        <c:v>16/17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'Indonesia Palm Complex'!$BH$119:$BH$130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32.258064516129032</c:v>
                      </c:pt>
                      <c:pt idx="1">
                        <c:v>32.56666666666667</c:v>
                      </c:pt>
                      <c:pt idx="2">
                        <c:v>32.612903225806456</c:v>
                      </c:pt>
                      <c:pt idx="3">
                        <c:v>29.451612903225808</c:v>
                      </c:pt>
                      <c:pt idx="4">
                        <c:v>32.285714285714285</c:v>
                      </c:pt>
                      <c:pt idx="5">
                        <c:v>29.70967741935484</c:v>
                      </c:pt>
                      <c:pt idx="6">
                        <c:v>30.466666666666665</c:v>
                      </c:pt>
                      <c:pt idx="7">
                        <c:v>29.677419354838708</c:v>
                      </c:pt>
                      <c:pt idx="8">
                        <c:v>29.6</c:v>
                      </c:pt>
                      <c:pt idx="9">
                        <c:v>26.483870967741939</c:v>
                      </c:pt>
                      <c:pt idx="10">
                        <c:v>30.225806451612904</c:v>
                      </c:pt>
                      <c:pt idx="11">
                        <c:v>32.6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6-6FB0-4C90-A899-884EFCDBC61E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Complex'!$BI$118</c15:sqref>
                        </c15:formulaRef>
                      </c:ext>
                    </c:extLst>
                    <c:strCache>
                      <c:ptCount val="1"/>
                      <c:pt idx="0">
                        <c:v>17/18 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Complex'!$BI$119:$BI$130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31.774193548387096</c:v>
                      </c:pt>
                      <c:pt idx="1">
                        <c:v>31.033333333333335</c:v>
                      </c:pt>
                      <c:pt idx="2">
                        <c:v>30.516129032258068</c:v>
                      </c:pt>
                      <c:pt idx="3">
                        <c:v>31.419354838709676</c:v>
                      </c:pt>
                      <c:pt idx="4">
                        <c:v>35.428571428571431</c:v>
                      </c:pt>
                      <c:pt idx="5">
                        <c:v>31.516129032258064</c:v>
                      </c:pt>
                      <c:pt idx="6">
                        <c:v>33.299999999999997</c:v>
                      </c:pt>
                      <c:pt idx="7">
                        <c:v>36.451612903225815</c:v>
                      </c:pt>
                      <c:pt idx="8">
                        <c:v>37.533333333333331</c:v>
                      </c:pt>
                      <c:pt idx="9">
                        <c:v>32.58064516129032</c:v>
                      </c:pt>
                      <c:pt idx="10">
                        <c:v>34.612903225806448</c:v>
                      </c:pt>
                      <c:pt idx="11">
                        <c:v>40.6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6FB0-4C90-A899-884EFCDBC61E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Complex'!$BJ$118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Complex'!$BJ$119:$BJ$130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43.645161290322584</c:v>
                      </c:pt>
                      <c:pt idx="1">
                        <c:v>48.7</c:v>
                      </c:pt>
                      <c:pt idx="2">
                        <c:v>37.967741935483872</c:v>
                      </c:pt>
                      <c:pt idx="3">
                        <c:v>44.064516129032256</c:v>
                      </c:pt>
                      <c:pt idx="4">
                        <c:v>54.178571428571438</c:v>
                      </c:pt>
                      <c:pt idx="5">
                        <c:v>45.87096774193548</c:v>
                      </c:pt>
                      <c:pt idx="6">
                        <c:v>48.6</c:v>
                      </c:pt>
                      <c:pt idx="7">
                        <c:v>51.41935483870968</c:v>
                      </c:pt>
                      <c:pt idx="8">
                        <c:v>47.733333333333334</c:v>
                      </c:pt>
                      <c:pt idx="9">
                        <c:v>46.354838709677416</c:v>
                      </c:pt>
                      <c:pt idx="10">
                        <c:v>48.774193548387096</c:v>
                      </c:pt>
                      <c:pt idx="11">
                        <c:v>47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6FB0-4C90-A899-884EFCDBC6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Complex'!$BK$118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Complex'!$BK$119:$BK$130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48.322580645161288</c:v>
                      </c:pt>
                      <c:pt idx="1">
                        <c:v>47.733333333333334</c:v>
                      </c:pt>
                      <c:pt idx="2">
                        <c:v>46.193548387096776</c:v>
                      </c:pt>
                      <c:pt idx="3">
                        <c:v>48.193548387096776</c:v>
                      </c:pt>
                      <c:pt idx="4">
                        <c:v>55.25</c:v>
                      </c:pt>
                      <c:pt idx="5">
                        <c:v>48.741935483870975</c:v>
                      </c:pt>
                      <c:pt idx="6">
                        <c:v>46.766666666666666</c:v>
                      </c:pt>
                      <c:pt idx="7">
                        <c:v>44.516129032258071</c:v>
                      </c:pt>
                      <c:pt idx="8">
                        <c:v>44.366666666666667</c:v>
                      </c:pt>
                      <c:pt idx="9">
                        <c:v>46.064516129032256</c:v>
                      </c:pt>
                      <c:pt idx="10">
                        <c:v>44.548387096774192</c:v>
                      </c:pt>
                      <c:pt idx="11">
                        <c:v>48.266666666666666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6FB0-4C90-A899-884EFCDBC61E}"/>
                  </c:ext>
                </c:extLst>
              </c15:ser>
            </c15:filteredLineSeries>
          </c:ext>
        </c:extLst>
      </c:lineChart>
      <c:catAx>
        <c:axId val="21126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92928"/>
        <c:crosses val="autoZero"/>
        <c:auto val="1"/>
        <c:lblAlgn val="ctr"/>
        <c:lblOffset val="100"/>
        <c:noMultiLvlLbl val="0"/>
      </c:catAx>
      <c:valAx>
        <c:axId val="21126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 per day)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88008"/>
        <c:crosses val="autoZero"/>
        <c:crossBetween val="between"/>
        <c:majorUnit val="25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0519646067785982"/>
          <c:y val="0.13230073300545239"/>
          <c:w val="0.42154707133578528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SE Asia Palm Oil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87977922158648E-2"/>
          <c:y val="0.1088539191285134"/>
          <c:w val="0.90941279221059712"/>
          <c:h val="0.7803333078888488"/>
        </c:manualLayout>
      </c:layout>
      <c:lineChart>
        <c:grouping val="standard"/>
        <c:varyColors val="0"/>
        <c:ser>
          <c:idx val="2"/>
          <c:order val="5"/>
          <c:tx>
            <c:strRef>
              <c:f>'SE Asia Palm Complex'!$AQ$56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'SE Asia Palm Complex'!$AQ$57:$AQ$68</c:f>
              <c:numCache>
                <c:formatCode>#,##0.0_);[Red]\(#,##0.0\)</c:formatCode>
                <c:ptCount val="12"/>
                <c:pt idx="0">
                  <c:v>197.99474193548386</c:v>
                </c:pt>
                <c:pt idx="1">
                  <c:v>200.43106666666665</c:v>
                </c:pt>
                <c:pt idx="2">
                  <c:v>187.50706451612902</c:v>
                </c:pt>
                <c:pt idx="3">
                  <c:v>176.82519354838709</c:v>
                </c:pt>
                <c:pt idx="4">
                  <c:v>177.55221428571426</c:v>
                </c:pt>
                <c:pt idx="5">
                  <c:v>179.39429032258064</c:v>
                </c:pt>
                <c:pt idx="6">
                  <c:v>190.56843333333333</c:v>
                </c:pt>
                <c:pt idx="7">
                  <c:v>157.25900000000001</c:v>
                </c:pt>
                <c:pt idx="8">
                  <c:v>172.13703333333333</c:v>
                </c:pt>
                <c:pt idx="9">
                  <c:v>173.43751612903228</c:v>
                </c:pt>
                <c:pt idx="10">
                  <c:v>194.57377419354839</c:v>
                </c:pt>
                <c:pt idx="11">
                  <c:v>225.24803333333332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B-4BAA-B0E7-FF8EEF0F3943}"/>
            </c:ext>
          </c:extLst>
        </c:ser>
        <c:ser>
          <c:idx val="7"/>
          <c:order val="6"/>
          <c:tx>
            <c:strRef>
              <c:f>'SE Asia Palm Complex'!$AR$56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3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8B-4BAA-B0E7-FF8EEF0F3943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8B-4BAA-B0E7-FF8EEF0F3943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E8B-4BAA-B0E7-FF8EEF0F3943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E8B-4BAA-B0E7-FF8EEF0F3943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E8B-4BAA-B0E7-FF8EEF0F3943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E8B-4BAA-B0E7-FF8EEF0F3943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6E8B-4BAA-B0E7-FF8EEF0F3943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6E8B-4BAA-B0E7-FF8EEF0F3943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6E8B-4BAA-B0E7-FF8EEF0F3943}"/>
              </c:ext>
            </c:extLst>
          </c:dPt>
          <c:val>
            <c:numRef>
              <c:f>'SE Asia Palm Complex'!$AR$57:$AR$68</c:f>
              <c:numCache>
                <c:formatCode>#,##0.0_);[Red]\(#,##0.0\)</c:formatCode>
                <c:ptCount val="12"/>
                <c:pt idx="0">
                  <c:v>219.7934193548387</c:v>
                </c:pt>
                <c:pt idx="1">
                  <c:v>220.5247</c:v>
                </c:pt>
                <c:pt idx="2">
                  <c:v>204.38170967741937</c:v>
                </c:pt>
                <c:pt idx="3">
                  <c:v>181.98096774193547</c:v>
                </c:pt>
                <c:pt idx="4">
                  <c:v>196.62760714285716</c:v>
                </c:pt>
                <c:pt idx="5">
                  <c:v>197.23722580645162</c:v>
                </c:pt>
                <c:pt idx="6">
                  <c:v>190.68530000000001</c:v>
                </c:pt>
                <c:pt idx="7">
                  <c:v>213.05270967741936</c:v>
                </c:pt>
                <c:pt idx="8">
                  <c:v>195.78990000000002</c:v>
                </c:pt>
                <c:pt idx="9">
                  <c:v>205.83635483870967</c:v>
                </c:pt>
                <c:pt idx="10">
                  <c:v>192.72490322580646</c:v>
                </c:pt>
                <c:pt idx="11">
                  <c:v>212.21446666666668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E8B-4BAA-B0E7-FF8EEF0F3943}"/>
            </c:ext>
          </c:extLst>
        </c:ser>
        <c:ser>
          <c:idx val="8"/>
          <c:order val="7"/>
          <c:tx>
            <c:strRef>
              <c:f>'SE Asia Palm Complex'!$AS$56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6E8B-4BAA-B0E7-FF8EEF0F3943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6E8B-4BAA-B0E7-FF8EEF0F3943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6E8B-4BAA-B0E7-FF8EEF0F3943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6E8B-4BAA-B0E7-FF8EEF0F3943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E8B-4BAA-B0E7-FF8EEF0F3943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E8B-4BAA-B0E7-FF8EEF0F3943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E8B-4BAA-B0E7-FF8EEF0F3943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E8B-4BAA-B0E7-FF8EEF0F3943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E8B-4BAA-B0E7-FF8EEF0F3943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6E8B-4BAA-B0E7-FF8EEF0F3943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6E8B-4BAA-B0E7-FF8EEF0F3943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6E8B-4BAA-B0E7-FF8EEF0F3943}"/>
              </c:ext>
            </c:extLst>
          </c:dPt>
          <c:val>
            <c:numRef>
              <c:f>'SE Asia Palm Complex'!$AS$57:$AS$68</c:f>
              <c:numCache>
                <c:formatCode>#,##0.0_);[Red]\(#,##0.0\)</c:formatCode>
                <c:ptCount val="12"/>
                <c:pt idx="0">
                  <c:v>222.26529032258065</c:v>
                </c:pt>
                <c:pt idx="1">
                  <c:v>216.06233333333336</c:v>
                </c:pt>
                <c:pt idx="2">
                  <c:v>191.18696774193549</c:v>
                </c:pt>
                <c:pt idx="3">
                  <c:v>194.72112903225806</c:v>
                </c:pt>
                <c:pt idx="4">
                  <c:v>190.05420689655173</c:v>
                </c:pt>
                <c:pt idx="5">
                  <c:v>189.85390322580645</c:v>
                </c:pt>
                <c:pt idx="6">
                  <c:v>200.33316666666667</c:v>
                </c:pt>
                <c:pt idx="7">
                  <c:v>192.17725806451614</c:v>
                </c:pt>
                <c:pt idx="8">
                  <c:v>188.67609999999999</c:v>
                </c:pt>
                <c:pt idx="9">
                  <c:v>187.16125806451615</c:v>
                </c:pt>
                <c:pt idx="10">
                  <c:v>202.25351612903228</c:v>
                </c:pt>
                <c:pt idx="11">
                  <c:v>207.89776666666666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E8B-4BAA-B0E7-FF8EEF0F3943}"/>
            </c:ext>
          </c:extLst>
        </c:ser>
        <c:ser>
          <c:idx val="0"/>
          <c:order val="8"/>
          <c:tx>
            <c:strRef>
              <c:f>'SE Asia Palm Complex'!$AT$56</c:f>
              <c:strCache>
                <c:ptCount val="1"/>
                <c:pt idx="0">
                  <c:v>5-Yr. Avg</c:v>
                </c:pt>
              </c:strCache>
            </c:strRef>
          </c:tx>
          <c:spPr>
            <a:ln w="158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'Indonesia Palm Complex'!$AN$56:$AN$67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'SE Asia Palm Complex'!$AT$57:$AT$68</c:f>
              <c:numCache>
                <c:formatCode>#,##0.0_);[Red]\(#,##0.0\)</c:formatCode>
                <c:ptCount val="12"/>
                <c:pt idx="0">
                  <c:v>206.83889677419356</c:v>
                </c:pt>
                <c:pt idx="1">
                  <c:v>198.44403333333335</c:v>
                </c:pt>
                <c:pt idx="2">
                  <c:v>177.09332258064518</c:v>
                </c:pt>
                <c:pt idx="3">
                  <c:v>170.7012</c:v>
                </c:pt>
                <c:pt idx="4">
                  <c:v>173.61921896551723</c:v>
                </c:pt>
                <c:pt idx="5">
                  <c:v>175.40672903225808</c:v>
                </c:pt>
                <c:pt idx="6">
                  <c:v>190.72429333333335</c:v>
                </c:pt>
                <c:pt idx="7">
                  <c:v>184.4436322580645</c:v>
                </c:pt>
                <c:pt idx="8">
                  <c:v>192.30467333333334</c:v>
                </c:pt>
                <c:pt idx="9">
                  <c:v>188.52310967741937</c:v>
                </c:pt>
                <c:pt idx="10">
                  <c:v>201.53938709677419</c:v>
                </c:pt>
                <c:pt idx="11">
                  <c:v>218.66981333333334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E8B-4BAA-B0E7-FF8EEF0F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688008"/>
        <c:axId val="2112692928"/>
        <c:extLst>
          <c:ext xmlns:c15="http://schemas.microsoft.com/office/drawing/2012/chart" uri="{02D57815-91ED-43cb-92C2-25804820EDAC}">
            <c15:filteredLineSeries>
              <c15:ser>
                <c:idx val="6"/>
                <c:order val="0"/>
                <c:tx>
                  <c:strRef>
                    <c:extLst>
                      <c:ext uri="{02D57815-91ED-43cb-92C2-25804820EDAC}">
                        <c15:formulaRef>
                          <c15:sqref>'SE Asia Palm Complex'!$Z$56</c15:sqref>
                        </c15:formulaRef>
                      </c:ext>
                    </c:extLst>
                    <c:strCache>
                      <c:ptCount val="1"/>
                      <c:pt idx="0">
                        <c:v>16/17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'SE Asia Palm Complex'!$AL$57:$AL$68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168.64106451612903</c:v>
                      </c:pt>
                      <c:pt idx="1">
                        <c:v>167.09793333333334</c:v>
                      </c:pt>
                      <c:pt idx="2">
                        <c:v>149.21667741935485</c:v>
                      </c:pt>
                      <c:pt idx="3">
                        <c:v>133.41448387096776</c:v>
                      </c:pt>
                      <c:pt idx="4">
                        <c:v>138.91210714285714</c:v>
                      </c:pt>
                      <c:pt idx="5">
                        <c:v>141.35551612903225</c:v>
                      </c:pt>
                      <c:pt idx="6">
                        <c:v>154.40086666666667</c:v>
                      </c:pt>
                      <c:pt idx="7">
                        <c:v>160.79012903225805</c:v>
                      </c:pt>
                      <c:pt idx="8">
                        <c:v>161.37516666666667</c:v>
                      </c:pt>
                      <c:pt idx="9">
                        <c:v>179.96219354838709</c:v>
                      </c:pt>
                      <c:pt idx="10">
                        <c:v>185.82422580645161</c:v>
                      </c:pt>
                      <c:pt idx="11">
                        <c:v>193.79726666666664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D-6E8B-4BAA-B0E7-FF8EEF0F3943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Complex'!$AA$56</c15:sqref>
                        </c15:formulaRef>
                      </c:ext>
                    </c:extLst>
                    <c:strCache>
                      <c:ptCount val="1"/>
                      <c:pt idx="0">
                        <c:v>17/18 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Complex'!$AM$57:$AM$68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198.86574193548387</c:v>
                      </c:pt>
                      <c:pt idx="1">
                        <c:v>203.69489999999999</c:v>
                      </c:pt>
                      <c:pt idx="2">
                        <c:v>181.84403225806452</c:v>
                      </c:pt>
                      <c:pt idx="3">
                        <c:v>161.21461290322583</c:v>
                      </c:pt>
                      <c:pt idx="4">
                        <c:v>167.67160714285714</c:v>
                      </c:pt>
                      <c:pt idx="5">
                        <c:v>168.51474193548387</c:v>
                      </c:pt>
                      <c:pt idx="6">
                        <c:v>175.8777</c:v>
                      </c:pt>
                      <c:pt idx="7">
                        <c:v>186.07758064516128</c:v>
                      </c:pt>
                      <c:pt idx="8">
                        <c:v>176.05680000000001</c:v>
                      </c:pt>
                      <c:pt idx="9">
                        <c:v>186.68451612903226</c:v>
                      </c:pt>
                      <c:pt idx="10">
                        <c:v>183.27758064516127</c:v>
                      </c:pt>
                      <c:pt idx="11">
                        <c:v>208.98673333333332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6E8B-4BAA-B0E7-FF8EEF0F3943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Complex'!$AB$56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Complex'!$AN$57:$AN$68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208.90174193548387</c:v>
                      </c:pt>
                      <c:pt idx="1">
                        <c:v>200.27406666666667</c:v>
                      </c:pt>
                      <c:pt idx="2">
                        <c:v>177.00122580645163</c:v>
                      </c:pt>
                      <c:pt idx="3">
                        <c:v>197.30519354838711</c:v>
                      </c:pt>
                      <c:pt idx="4">
                        <c:v>193.73278571428571</c:v>
                      </c:pt>
                      <c:pt idx="5">
                        <c:v>193.06638709677421</c:v>
                      </c:pt>
                      <c:pt idx="6">
                        <c:v>209.77893333333336</c:v>
                      </c:pt>
                      <c:pt idx="7">
                        <c:v>206.43441935483872</c:v>
                      </c:pt>
                      <c:pt idx="8">
                        <c:v>183.03190000000001</c:v>
                      </c:pt>
                      <c:pt idx="9">
                        <c:v>195.41158064516128</c:v>
                      </c:pt>
                      <c:pt idx="10">
                        <c:v>210.43703225806451</c:v>
                      </c:pt>
                      <c:pt idx="11">
                        <c:v>214.48110000000003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6E8B-4BAA-B0E7-FF8EEF0F39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Complex'!$AO$56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rgbClr val="D7BA2F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 w="9525">
                      <a:solidFill>
                        <a:srgbClr val="D7BA2F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Complex'!$AO$57:$AO$68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203.70454838709679</c:v>
                      </c:pt>
                      <c:pt idx="1">
                        <c:v>185.16843333333335</c:v>
                      </c:pt>
                      <c:pt idx="2">
                        <c:v>165.51303225806453</c:v>
                      </c:pt>
                      <c:pt idx="3">
                        <c:v>160.69464516129031</c:v>
                      </c:pt>
                      <c:pt idx="4">
                        <c:v>168.84534482758622</c:v>
                      </c:pt>
                      <c:pt idx="5">
                        <c:v>160.46200000000002</c:v>
                      </c:pt>
                      <c:pt idx="6">
                        <c:v>189.89236666666667</c:v>
                      </c:pt>
                      <c:pt idx="7">
                        <c:v>181.30119354838709</c:v>
                      </c:pt>
                      <c:pt idx="8">
                        <c:v>213.15806666666668</c:v>
                      </c:pt>
                      <c:pt idx="9">
                        <c:v>194.69022580645162</c:v>
                      </c:pt>
                      <c:pt idx="10">
                        <c:v>215.23577419354839</c:v>
                      </c:pt>
                      <c:pt idx="11">
                        <c:v>235.40853333333337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6E8B-4BAA-B0E7-FF8EEF0F3943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Complex'!$AP$56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dPt>
                  <c:idx val="4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6E8B-4BAA-B0E7-FF8EEF0F3943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6E8B-4BAA-B0E7-FF8EEF0F3943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6E8B-4BAA-B0E7-FF8EEF0F3943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6E8B-4BAA-B0E7-FF8EEF0F3943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6E8B-4BAA-B0E7-FF8EEF0F3943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C-6E8B-4BAA-B0E7-FF8EEF0F3943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E-6E8B-4BAA-B0E7-FF8EEF0F3943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Complex'!$AP$57:$AP$68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224.72770967741937</c:v>
                      </c:pt>
                      <c:pt idx="1">
                        <c:v>202.65169999999998</c:v>
                      </c:pt>
                      <c:pt idx="2">
                        <c:v>173.60125806451614</c:v>
                      </c:pt>
                      <c:pt idx="3">
                        <c:v>157.46635483870969</c:v>
                      </c:pt>
                      <c:pt idx="4">
                        <c:v>160.29414285714284</c:v>
                      </c:pt>
                      <c:pt idx="5">
                        <c:v>175.59622580645163</c:v>
                      </c:pt>
                      <c:pt idx="6">
                        <c:v>187.50403333333333</c:v>
                      </c:pt>
                      <c:pt idx="7">
                        <c:v>191.14596774193546</c:v>
                      </c:pt>
                      <c:pt idx="8">
                        <c:v>217.13956666666667</c:v>
                      </c:pt>
                      <c:pt idx="9">
                        <c:v>192.39170967741936</c:v>
                      </c:pt>
                      <c:pt idx="10">
                        <c:v>204.17277419354838</c:v>
                      </c:pt>
                      <c:pt idx="11">
                        <c:v>209.22466666666665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6E8B-4BAA-B0E7-FF8EEF0F3943}"/>
                  </c:ext>
                </c:extLst>
              </c15:ser>
            </c15:filteredLineSeries>
          </c:ext>
        </c:extLst>
      </c:lineChart>
      <c:catAx>
        <c:axId val="21126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92928"/>
        <c:crosses val="autoZero"/>
        <c:auto val="1"/>
        <c:lblAlgn val="ctr"/>
        <c:lblOffset val="100"/>
        <c:noMultiLvlLbl val="0"/>
      </c:catAx>
      <c:valAx>
        <c:axId val="2112692928"/>
        <c:scaling>
          <c:orientation val="minMax"/>
          <c:max val="275"/>
          <c:min val="125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000</a:t>
                </a:r>
                <a:r>
                  <a:rPr lang="en-US" sz="1200" baseline="0"/>
                  <a:t> tonnes per day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88008"/>
        <c:crosses val="autoZero"/>
        <c:crossBetween val="between"/>
        <c:majorUnit val="25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0519646067785982"/>
          <c:y val="0.13230073300545239"/>
          <c:w val="0.42154707133578528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Indonesia Palm Oil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935583376901428E-2"/>
          <c:y val="0.1088539191285134"/>
          <c:w val="0.89335689624786629"/>
          <c:h val="0.7803333078888488"/>
        </c:manualLayout>
      </c:layout>
      <c:lineChart>
        <c:grouping val="standard"/>
        <c:varyColors val="0"/>
        <c:ser>
          <c:idx val="2"/>
          <c:order val="4"/>
          <c:tx>
            <c:strRef>
              <c:f>'Indonesia Palm Complex'!$AS$55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val>
            <c:numRef>
              <c:f>'Indonesia Palm Complex'!$AS$56:$AS$67</c:f>
              <c:numCache>
                <c:formatCode>#,##0.0_);[Red]\(#,##0.0\)</c:formatCode>
                <c:ptCount val="12"/>
                <c:pt idx="0">
                  <c:v>169.09677419354838</c:v>
                </c:pt>
                <c:pt idx="1">
                  <c:v>152.93333333333334</c:v>
                </c:pt>
                <c:pt idx="2">
                  <c:v>130.58064516129033</c:v>
                </c:pt>
                <c:pt idx="3">
                  <c:v>121.12903225806451</c:v>
                </c:pt>
                <c:pt idx="4">
                  <c:v>120.71428571428571</c:v>
                </c:pt>
                <c:pt idx="5">
                  <c:v>129.67741935483872</c:v>
                </c:pt>
                <c:pt idx="6">
                  <c:v>136.56666666666666</c:v>
                </c:pt>
                <c:pt idx="7">
                  <c:v>140.45161290322579</c:v>
                </c:pt>
                <c:pt idx="8">
                  <c:v>163.6</c:v>
                </c:pt>
                <c:pt idx="9">
                  <c:v>143.25806451612902</c:v>
                </c:pt>
                <c:pt idx="10">
                  <c:v>149</c:v>
                </c:pt>
                <c:pt idx="11">
                  <c:v>152.43333333333334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D-421D-A804-3C3127F0B518}"/>
            </c:ext>
          </c:extLst>
        </c:ser>
        <c:ser>
          <c:idx val="1"/>
          <c:order val="5"/>
          <c:tx>
            <c:strRef>
              <c:f>'Indonesia Palm Complex'!$AT$55</c:f>
              <c:strCache>
                <c:ptCount val="1"/>
                <c:pt idx="0">
                  <c:v>21/22  </c:v>
                </c:pt>
              </c:strCache>
            </c:strRef>
          </c:tx>
          <c:spPr>
            <a:ln w="22225" cap="rnd">
              <a:solidFill>
                <a:srgbClr val="6F079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8D-421D-A804-3C3127F0B518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8D-421D-A804-3C3127F0B518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C8D-421D-A804-3C3127F0B518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C8D-421D-A804-3C3127F0B518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8D-421D-A804-3C3127F0B518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8D-421D-A804-3C3127F0B518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8D-421D-A804-3C3127F0B518}"/>
              </c:ext>
            </c:extLst>
          </c:dPt>
          <c:val>
            <c:numRef>
              <c:f>'Indonesia Palm Complex'!$AT$56:$AT$67</c:f>
              <c:numCache>
                <c:formatCode>#,##0.0_);[Red]\(#,##0.0\)</c:formatCode>
                <c:ptCount val="12"/>
                <c:pt idx="0">
                  <c:v>142.32258064516128</c:v>
                </c:pt>
                <c:pt idx="1">
                  <c:v>145.93333333333334</c:v>
                </c:pt>
                <c:pt idx="2">
                  <c:v>140.74193548387098</c:v>
                </c:pt>
                <c:pt idx="3">
                  <c:v>136.38709677419354</c:v>
                </c:pt>
                <c:pt idx="4">
                  <c:v>136.92857142857142</c:v>
                </c:pt>
                <c:pt idx="5">
                  <c:v>133.87096774193549</c:v>
                </c:pt>
                <c:pt idx="6">
                  <c:v>141.83333333333334</c:v>
                </c:pt>
                <c:pt idx="7">
                  <c:v>110.12903225806451</c:v>
                </c:pt>
                <c:pt idx="8">
                  <c:v>120.63333333333334</c:v>
                </c:pt>
                <c:pt idx="9">
                  <c:v>122.6774193548387</c:v>
                </c:pt>
                <c:pt idx="10">
                  <c:v>138.90322580645162</c:v>
                </c:pt>
                <c:pt idx="11">
                  <c:v>166.23333333333332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C8D-421D-A804-3C3127F0B518}"/>
            </c:ext>
          </c:extLst>
        </c:ser>
        <c:ser>
          <c:idx val="7"/>
          <c:order val="6"/>
          <c:tx>
            <c:strRef>
              <c:f>'Indonesia Palm Complex'!$AU$55</c:f>
              <c:strCache>
                <c:ptCount val="1"/>
                <c:pt idx="0">
                  <c:v>22/23  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3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BC8D-421D-A804-3C3127F0B518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BC8D-421D-A804-3C3127F0B518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BC8D-421D-A804-3C3127F0B518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BC8D-421D-A804-3C3127F0B518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BC8D-421D-A804-3C3127F0B518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BC8D-421D-A804-3C3127F0B518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BC8D-421D-A804-3C3127F0B518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BC8D-421D-A804-3C3127F0B518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FFFFFF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BC8D-421D-A804-3C3127F0B518}"/>
              </c:ext>
            </c:extLst>
          </c:dPt>
          <c:val>
            <c:numRef>
              <c:f>'Indonesia Palm Complex'!$AU$56:$AU$67</c:f>
              <c:numCache>
                <c:formatCode>#,##0.0_);[Red]\(#,##0.0\)</c:formatCode>
                <c:ptCount val="12"/>
                <c:pt idx="0">
                  <c:v>161.29032258064515</c:v>
                </c:pt>
                <c:pt idx="1">
                  <c:v>164.5</c:v>
                </c:pt>
                <c:pt idx="2">
                  <c:v>152.16129032258064</c:v>
                </c:pt>
                <c:pt idx="3">
                  <c:v>137.45161290322579</c:v>
                </c:pt>
                <c:pt idx="4">
                  <c:v>151.85714285714286</c:v>
                </c:pt>
                <c:pt idx="5">
                  <c:v>155.67741935483872</c:v>
                </c:pt>
                <c:pt idx="6">
                  <c:v>150.86666666666667</c:v>
                </c:pt>
                <c:pt idx="7">
                  <c:v>164.09677419354838</c:v>
                </c:pt>
                <c:pt idx="8">
                  <c:v>147.53333333333333</c:v>
                </c:pt>
                <c:pt idx="9">
                  <c:v>153.90322580645162</c:v>
                </c:pt>
                <c:pt idx="10">
                  <c:v>136.16129032258064</c:v>
                </c:pt>
                <c:pt idx="11">
                  <c:v>151.23333333333332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C8D-421D-A804-3C3127F0B518}"/>
            </c:ext>
          </c:extLst>
        </c:ser>
        <c:ser>
          <c:idx val="0"/>
          <c:order val="7"/>
          <c:tx>
            <c:strRef>
              <c:f>'Indonesia Palm Complex'!$AW$55</c:f>
              <c:strCache>
                <c:ptCount val="1"/>
                <c:pt idx="0">
                  <c:v>5-Yr. Avg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'Indonesia Palm Complex'!$AN$56:$AN$67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'Indonesia Palm Complex'!$AW$56:$AW$67</c:f>
              <c:numCache>
                <c:formatCode>#,##0.0_);[Red]\(#,##0.0\)</c:formatCode>
                <c:ptCount val="12"/>
                <c:pt idx="0">
                  <c:v>147.35483870967741</c:v>
                </c:pt>
                <c:pt idx="1">
                  <c:v>142.09333333333333</c:v>
                </c:pt>
                <c:pt idx="2">
                  <c:v>127.03225806451614</c:v>
                </c:pt>
                <c:pt idx="3">
                  <c:v>126.34193548387097</c:v>
                </c:pt>
                <c:pt idx="4">
                  <c:v>128.06847290640394</c:v>
                </c:pt>
                <c:pt idx="5">
                  <c:v>127.16129032258064</c:v>
                </c:pt>
                <c:pt idx="6">
                  <c:v>138.38666666666668</c:v>
                </c:pt>
                <c:pt idx="7">
                  <c:v>133.59999999999997</c:v>
                </c:pt>
                <c:pt idx="8">
                  <c:v>139.76666666666668</c:v>
                </c:pt>
                <c:pt idx="9">
                  <c:v>135.9548387096774</c:v>
                </c:pt>
                <c:pt idx="10">
                  <c:v>145.14193548387095</c:v>
                </c:pt>
                <c:pt idx="11">
                  <c:v>158.40666666666667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C8D-421D-A804-3C3127F0B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688008"/>
        <c:axId val="2112692928"/>
        <c:extLst>
          <c:ext xmlns:c15="http://schemas.microsoft.com/office/drawing/2012/chart" uri="{02D57815-91ED-43cb-92C2-25804820EDAC}">
            <c15:filteredLineSeries>
              <c15:ser>
                <c:idx val="6"/>
                <c:order val="0"/>
                <c:tx>
                  <c:strRef>
                    <c:extLst>
                      <c:ext uri="{02D57815-91ED-43cb-92C2-25804820EDAC}">
                        <c15:formulaRef>
                          <c15:sqref>'Indonesia Palm Complex'!$AO$55</c15:sqref>
                        </c15:formulaRef>
                      </c:ext>
                    </c:extLst>
                    <c:strCache>
                      <c:ptCount val="1"/>
                      <c:pt idx="0">
                        <c:v>16/17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'Indonesia Palm Complex'!$AO$56:$AO$67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114.51612903225808</c:v>
                      </c:pt>
                      <c:pt idx="1">
                        <c:v>114.6</c:v>
                      </c:pt>
                      <c:pt idx="2">
                        <c:v>101.6774193548387</c:v>
                      </c:pt>
                      <c:pt idx="3">
                        <c:v>92.225806451612897</c:v>
                      </c:pt>
                      <c:pt idx="4">
                        <c:v>93.964285714285708</c:v>
                      </c:pt>
                      <c:pt idx="5">
                        <c:v>94.129032258064512</c:v>
                      </c:pt>
                      <c:pt idx="6">
                        <c:v>102.8</c:v>
                      </c:pt>
                      <c:pt idx="7">
                        <c:v>107.41935483870968</c:v>
                      </c:pt>
                      <c:pt idx="8">
                        <c:v>110.9</c:v>
                      </c:pt>
                      <c:pt idx="9">
                        <c:v>121.03225806451613</c:v>
                      </c:pt>
                      <c:pt idx="10">
                        <c:v>127.41935483870968</c:v>
                      </c:pt>
                      <c:pt idx="11">
                        <c:v>134.46666666666667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4-BC8D-421D-A804-3C3127F0B518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Complex'!$AP$55</c15:sqref>
                        </c15:formulaRef>
                      </c:ext>
                    </c:extLst>
                    <c:strCache>
                      <c:ptCount val="1"/>
                      <c:pt idx="0">
                        <c:v>17/18 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Complex'!$AP$56:$AP$67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134.06451612903226</c:v>
                      </c:pt>
                      <c:pt idx="1">
                        <c:v>138.93333333333334</c:v>
                      </c:pt>
                      <c:pt idx="2">
                        <c:v>122.6774193548387</c:v>
                      </c:pt>
                      <c:pt idx="3">
                        <c:v>110.03225806451613</c:v>
                      </c:pt>
                      <c:pt idx="4">
                        <c:v>119.71428571428571</c:v>
                      </c:pt>
                      <c:pt idx="5">
                        <c:v>117.74193548387096</c:v>
                      </c:pt>
                      <c:pt idx="6">
                        <c:v>123.93333333333334</c:v>
                      </c:pt>
                      <c:pt idx="7">
                        <c:v>136.87096774193549</c:v>
                      </c:pt>
                      <c:pt idx="8">
                        <c:v>131.63333333333335</c:v>
                      </c:pt>
                      <c:pt idx="9">
                        <c:v>138.19354838709677</c:v>
                      </c:pt>
                      <c:pt idx="10">
                        <c:v>131</c:v>
                      </c:pt>
                      <c:pt idx="11">
                        <c:v>147.19999999999999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BC8D-421D-A804-3C3127F0B518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Complex'!$AQ$55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Complex'!$AQ$56:$AQ$67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145.51612903225808</c:v>
                      </c:pt>
                      <c:pt idx="1">
                        <c:v>138.76666666666668</c:v>
                      </c:pt>
                      <c:pt idx="2">
                        <c:v>118.67741935483872</c:v>
                      </c:pt>
                      <c:pt idx="3">
                        <c:v>141.25806451612902</c:v>
                      </c:pt>
                      <c:pt idx="4">
                        <c:v>138.57142857142858</c:v>
                      </c:pt>
                      <c:pt idx="5">
                        <c:v>139.12903225806451</c:v>
                      </c:pt>
                      <c:pt idx="6">
                        <c:v>154.80000000000001</c:v>
                      </c:pt>
                      <c:pt idx="7">
                        <c:v>152.51612903225808</c:v>
                      </c:pt>
                      <c:pt idx="8">
                        <c:v>132.66666666666666</c:v>
                      </c:pt>
                      <c:pt idx="9">
                        <c:v>139.25806451612902</c:v>
                      </c:pt>
                      <c:pt idx="10">
                        <c:v>151.67741935483872</c:v>
                      </c:pt>
                      <c:pt idx="11">
                        <c:v>153.06666666666669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BC8D-421D-A804-3C3127F0B51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Complex'!$AR$55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Complex'!$AR$56:$AR$67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145.7741935483871</c:v>
                      </c:pt>
                      <c:pt idx="1">
                        <c:v>133.9</c:v>
                      </c:pt>
                      <c:pt idx="2">
                        <c:v>122.48387096774194</c:v>
                      </c:pt>
                      <c:pt idx="3">
                        <c:v>122.90322580645162</c:v>
                      </c:pt>
                      <c:pt idx="4">
                        <c:v>124.41379310344827</c:v>
                      </c:pt>
                      <c:pt idx="5">
                        <c:v>115.38709677419355</c:v>
                      </c:pt>
                      <c:pt idx="6">
                        <c:v>134.80000000000001</c:v>
                      </c:pt>
                      <c:pt idx="7">
                        <c:v>128.03225806451613</c:v>
                      </c:pt>
                      <c:pt idx="8">
                        <c:v>150.30000000000001</c:v>
                      </c:pt>
                      <c:pt idx="9">
                        <c:v>136.38709677419354</c:v>
                      </c:pt>
                      <c:pt idx="10">
                        <c:v>155.12903225806451</c:v>
                      </c:pt>
                      <c:pt idx="11">
                        <c:v>173.10000000000002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BC8D-421D-A804-3C3127F0B518}"/>
                  </c:ext>
                </c:extLst>
              </c15:ser>
            </c15:filteredLineSeries>
          </c:ext>
        </c:extLst>
      </c:lineChart>
      <c:catAx>
        <c:axId val="21126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92928"/>
        <c:crosses val="autoZero"/>
        <c:auto val="1"/>
        <c:lblAlgn val="ctr"/>
        <c:lblOffset val="100"/>
        <c:noMultiLvlLbl val="0"/>
      </c:catAx>
      <c:valAx>
        <c:axId val="2112692928"/>
        <c:scaling>
          <c:orientation val="minMax"/>
          <c:max val="190"/>
          <c:min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 per day)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268800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0519646067785982"/>
          <c:y val="0.13230073300545239"/>
          <c:w val="0.42154707133578528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/>
              <a:t>Southeast</a:t>
            </a:r>
            <a:r>
              <a:rPr lang="en-US" sz="2800" b="1" baseline="0"/>
              <a:t> Asia</a:t>
            </a:r>
            <a:r>
              <a:rPr lang="en-US" sz="2800" b="1"/>
              <a:t> Palm Oil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70616011386586"/>
          <c:y val="0.10710883608941675"/>
          <c:w val="0.87718679248662279"/>
          <c:h val="0.77590335849543091"/>
        </c:manualLayout>
      </c:layout>
      <c:lineChart>
        <c:grouping val="standard"/>
        <c:varyColors val="0"/>
        <c:ser>
          <c:idx val="7"/>
          <c:order val="5"/>
          <c:tx>
            <c:strRef>
              <c:f>'SE Asia Palm Complex'!$AE$103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rgbClr val="6F079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F2-4DD0-A17A-4C12C2C15314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F2-4DD0-A17A-4C12C2C15314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F2-4DD0-A17A-4C12C2C15314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F2-4DD0-A17A-4C12C2C15314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F2-4DD0-A17A-4C12C2C15314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BF2-4DD0-A17A-4C12C2C15314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BF2-4DD0-A17A-4C12C2C15314}"/>
              </c:ext>
            </c:extLst>
          </c:dPt>
          <c:val>
            <c:numRef>
              <c:f>'SE Asia Palm Complex'!$AE$104:$AE$115</c:f>
              <c:numCache>
                <c:formatCode>#,##0.0_);[Red]\(#,##0.0\)</c:formatCode>
                <c:ptCount val="12"/>
                <c:pt idx="0">
                  <c:v>3751.6049929999999</c:v>
                </c:pt>
                <c:pt idx="1">
                  <c:v>2676.3620000000001</c:v>
                </c:pt>
                <c:pt idx="2">
                  <c:v>3188.3339999999998</c:v>
                </c:pt>
                <c:pt idx="3">
                  <c:v>2408.9179999999997</c:v>
                </c:pt>
                <c:pt idx="4">
                  <c:v>2184.8589999999999</c:v>
                </c:pt>
                <c:pt idx="5">
                  <c:v>2761.4430000000002</c:v>
                </c:pt>
                <c:pt idx="6">
                  <c:v>2454.7730000000001</c:v>
                </c:pt>
                <c:pt idx="7">
                  <c:v>1220.1586</c:v>
                </c:pt>
                <c:pt idx="8">
                  <c:v>2830.6003000000001</c:v>
                </c:pt>
                <c:pt idx="9">
                  <c:v>3079.5559000000003</c:v>
                </c:pt>
                <c:pt idx="10">
                  <c:v>4507.8307999999997</c:v>
                </c:pt>
                <c:pt idx="11">
                  <c:v>3733.7732999999998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F2-4DD0-A17A-4C12C2C15314}"/>
            </c:ext>
          </c:extLst>
        </c:ser>
        <c:ser>
          <c:idx val="9"/>
          <c:order val="6"/>
          <c:tx>
            <c:strRef>
              <c:f>'SE Asia Palm Complex'!$AF$103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2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CBF2-4DD0-A17A-4C12C2C15314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CBF2-4DD0-A17A-4C12C2C15314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CBF2-4DD0-A17A-4C12C2C15314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CBF2-4DD0-A17A-4C12C2C15314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CBF2-4DD0-A17A-4C12C2C15314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CBF2-4DD0-A17A-4C12C2C15314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CBF2-4DD0-A17A-4C12C2C15314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CBF2-4DD0-A17A-4C12C2C15314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CBF2-4DD0-A17A-4C12C2C15314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CBF2-4DD0-A17A-4C12C2C15314}"/>
              </c:ext>
            </c:extLst>
          </c:dPt>
          <c:val>
            <c:numRef>
              <c:f>'SE Asia Palm Complex'!$AF$104:$AF$115</c:f>
              <c:numCache>
                <c:formatCode>#,##0.0_);[Red]\(#,##0.0\)</c:formatCode>
                <c:ptCount val="12"/>
                <c:pt idx="0">
                  <c:v>4366.6016</c:v>
                </c:pt>
                <c:pt idx="1">
                  <c:v>3803.8698000000004</c:v>
                </c:pt>
                <c:pt idx="2">
                  <c:v>3829.6998000000003</c:v>
                </c:pt>
                <c:pt idx="3">
                  <c:v>3020.5776000000001</c:v>
                </c:pt>
                <c:pt idx="4">
                  <c:v>3044.4567999999999</c:v>
                </c:pt>
                <c:pt idx="5">
                  <c:v>3018.5424699999999</c:v>
                </c:pt>
                <c:pt idx="6">
                  <c:v>2335.0192299999999</c:v>
                </c:pt>
                <c:pt idx="7">
                  <c:v>2466.5891799999999</c:v>
                </c:pt>
                <c:pt idx="8">
                  <c:v>3674.7500099999997</c:v>
                </c:pt>
                <c:pt idx="9">
                  <c:v>3681.8971099999999</c:v>
                </c:pt>
                <c:pt idx="10">
                  <c:v>3690.5005599999995</c:v>
                </c:pt>
                <c:pt idx="11">
                  <c:v>3264.8146799999995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BF2-4DD0-A17A-4C12C2C15314}"/>
            </c:ext>
          </c:extLst>
        </c:ser>
        <c:ser>
          <c:idx val="10"/>
          <c:order val="7"/>
          <c:tx>
            <c:strRef>
              <c:f>'SE Asia Palm Complex'!$AG$103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CBF2-4DD0-A17A-4C12C2C15314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CBF2-4DD0-A17A-4C12C2C15314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CBF2-4DD0-A17A-4C12C2C15314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CBF2-4DD0-A17A-4C12C2C15314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CBF2-4DD0-A17A-4C12C2C15314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CBF2-4DD0-A17A-4C12C2C15314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CBF2-4DD0-A17A-4C12C2C15314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CBF2-4DD0-A17A-4C12C2C15314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CBF2-4DD0-A17A-4C12C2C15314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CBF2-4DD0-A17A-4C12C2C15314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CBF2-4DD0-A17A-4C12C2C15314}"/>
              </c:ext>
            </c:extLst>
          </c:dPt>
          <c:val>
            <c:numRef>
              <c:f>'SE Asia Palm Complex'!$AG$104:$AG$115</c:f>
              <c:numCache>
                <c:formatCode>#,##0.0_);[Red]\(#,##0.0\)</c:formatCode>
                <c:ptCount val="12"/>
                <c:pt idx="0">
                  <c:v>3499.7128499999999</c:v>
                </c:pt>
                <c:pt idx="1">
                  <c:v>3591.673515</c:v>
                </c:pt>
                <c:pt idx="2">
                  <c:v>2923.7935310000003</c:v>
                </c:pt>
                <c:pt idx="3">
                  <c:v>3299.0699240000004</c:v>
                </c:pt>
                <c:pt idx="4">
                  <c:v>2227.6076800000001</c:v>
                </c:pt>
                <c:pt idx="5">
                  <c:v>2858.9600959999998</c:v>
                </c:pt>
                <c:pt idx="6">
                  <c:v>2632.3561810000001</c:v>
                </c:pt>
                <c:pt idx="7">
                  <c:v>2385.6382199999998</c:v>
                </c:pt>
                <c:pt idx="8">
                  <c:v>3626.4361369999997</c:v>
                </c:pt>
                <c:pt idx="9">
                  <c:v>3301.1102949999995</c:v>
                </c:pt>
                <c:pt idx="10">
                  <c:v>3202.046484</c:v>
                </c:pt>
                <c:pt idx="11">
                  <c:v>2777.91635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BF2-4DD0-A17A-4C12C2C15314}"/>
            </c:ext>
          </c:extLst>
        </c:ser>
        <c:ser>
          <c:idx val="1"/>
          <c:order val="8"/>
          <c:tx>
            <c:strRef>
              <c:f>'Malaysia PO Monthly Bal'!$B$96</c:f>
              <c:strCache>
                <c:ptCount val="1"/>
                <c:pt idx="0">
                  <c:v>16/17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Bal'!$C$96:$N$96</c:f>
            </c:numRef>
          </c:val>
          <c:smooth val="0"/>
          <c:extLst>
            <c:ext xmlns:c16="http://schemas.microsoft.com/office/drawing/2014/chart" uri="{C3380CC4-5D6E-409C-BE32-E72D297353CC}">
              <c16:uniqueId val="{0000003B-CBF2-4DD0-A17A-4C12C2C15314}"/>
            </c:ext>
          </c:extLst>
        </c:ser>
        <c:ser>
          <c:idx val="0"/>
          <c:order val="9"/>
          <c:tx>
            <c:strRef>
              <c:f>'Malaysia PO Monthly Bal'!$B$95</c:f>
              <c:strCache>
                <c:ptCount val="1"/>
                <c:pt idx="0">
                  <c:v>15/16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35163"/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Bal'!$C$95:$N$95</c:f>
            </c:numRef>
          </c:val>
          <c:smooth val="0"/>
          <c:extLst>
            <c:ext xmlns:c16="http://schemas.microsoft.com/office/drawing/2014/chart" uri="{C3380CC4-5D6E-409C-BE32-E72D297353CC}">
              <c16:uniqueId val="{0000003C-CBF2-4DD0-A17A-4C12C2C15314}"/>
            </c:ext>
          </c:extLst>
        </c:ser>
        <c:ser>
          <c:idx val="4"/>
          <c:order val="10"/>
          <c:tx>
            <c:strRef>
              <c:f>'Indonesia Palm Complex'!$AM$102</c:f>
              <c:strCache>
                <c:ptCount val="1"/>
                <c:pt idx="0">
                  <c:v>5-Yr Avg.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'Indonesia Palm Complex'!$AM$103:$AM$114</c:f>
              <c:numCache>
                <c:formatCode>#,##0.0_);[Red]\(#,##0.0\)</c:formatCode>
                <c:ptCount val="12"/>
                <c:pt idx="0">
                  <c:v>2418.0204830000002</c:v>
                </c:pt>
                <c:pt idx="1">
                  <c:v>2329.2688936</c:v>
                </c:pt>
                <c:pt idx="2">
                  <c:v>2496.3627634000004</c:v>
                </c:pt>
                <c:pt idx="3">
                  <c:v>2068.9473165999998</c:v>
                </c:pt>
                <c:pt idx="4">
                  <c:v>1843.6298169999998</c:v>
                </c:pt>
                <c:pt idx="5">
                  <c:v>2103.0809794000002</c:v>
                </c:pt>
                <c:pt idx="6">
                  <c:v>1883.6625159999999</c:v>
                </c:pt>
                <c:pt idx="7">
                  <c:v>1667.1474076</c:v>
                </c:pt>
                <c:pt idx="8">
                  <c:v>1860.6373686000002</c:v>
                </c:pt>
                <c:pt idx="9">
                  <c:v>2367.3642070000001</c:v>
                </c:pt>
                <c:pt idx="10">
                  <c:v>2787.8145546000001</c:v>
                </c:pt>
                <c:pt idx="11">
                  <c:v>2396.9074148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BF2-4DD0-A17A-4C12C2C15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36032"/>
        <c:axId val="914936360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'SE Asia Palm Complex'!$Z$103</c15:sqref>
                        </c15:formulaRef>
                      </c:ext>
                    </c:extLst>
                    <c:strCache>
                      <c:ptCount val="1"/>
                      <c:pt idx="0">
                        <c:v>16/17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8C8C8C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'SE Asia Palm Complex'!$Z$104:$Z$115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3504.8050549999998</c:v>
                      </c:pt>
                      <c:pt idx="1">
                        <c:v>3891.1291029999998</c:v>
                      </c:pt>
                      <c:pt idx="2">
                        <c:v>3713.2358979999999</c:v>
                      </c:pt>
                      <c:pt idx="3">
                        <c:v>3660.8768130000003</c:v>
                      </c:pt>
                      <c:pt idx="4">
                        <c:v>3158.7125290000004</c:v>
                      </c:pt>
                      <c:pt idx="5">
                        <c:v>3377.3921190000001</c:v>
                      </c:pt>
                      <c:pt idx="6">
                        <c:v>3342.4483200000004</c:v>
                      </c:pt>
                      <c:pt idx="7">
                        <c:v>3667.3849510000005</c:v>
                      </c:pt>
                      <c:pt idx="8">
                        <c:v>3269.9930350000004</c:v>
                      </c:pt>
                      <c:pt idx="9">
                        <c:v>3455.2898260000002</c:v>
                      </c:pt>
                      <c:pt idx="10">
                        <c:v>3838.4235559999997</c:v>
                      </c:pt>
                      <c:pt idx="11">
                        <c:v>3547.0825850000001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E-CBF2-4DD0-A17A-4C12C2C15314}"/>
                  </c:ext>
                </c:extLst>
              </c15:ser>
            </c15:filteredLineSeries>
            <c15:filteredLineSeries>
              <c15:ser>
                <c:idx val="8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Complex'!$AA$103</c15:sqref>
                        </c15:formulaRef>
                      </c:ext>
                    </c:extLst>
                    <c:strCache>
                      <c:ptCount val="1"/>
                      <c:pt idx="0">
                        <c:v>17/18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Complex'!$AA$104:$AA$115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3558.1651049999996</c:v>
                      </c:pt>
                      <c:pt idx="1">
                        <c:v>3572.0751170000003</c:v>
                      </c:pt>
                      <c:pt idx="2">
                        <c:v>3330.2709520000003</c:v>
                      </c:pt>
                      <c:pt idx="3">
                        <c:v>3405.0175040000004</c:v>
                      </c:pt>
                      <c:pt idx="4">
                        <c:v>3148.8952680000002</c:v>
                      </c:pt>
                      <c:pt idx="5">
                        <c:v>3259.3301309999997</c:v>
                      </c:pt>
                      <c:pt idx="6">
                        <c:v>3223.0720980000001</c:v>
                      </c:pt>
                      <c:pt idx="7">
                        <c:v>3026.1136080000001</c:v>
                      </c:pt>
                      <c:pt idx="8">
                        <c:v>2764.8269829999999</c:v>
                      </c:pt>
                      <c:pt idx="9">
                        <c:v>3441.6618949999993</c:v>
                      </c:pt>
                      <c:pt idx="10">
                        <c:v>3496.0656950000002</c:v>
                      </c:pt>
                      <c:pt idx="11">
                        <c:v>3833.0088719999999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CBF2-4DD0-A17A-4C12C2C15314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Complex'!$AB$103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4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Complex'!$AB$104:$AB$115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3918.5025129999999</c:v>
                      </c:pt>
                      <c:pt idx="1">
                        <c:v>3600.3996049999996</c:v>
                      </c:pt>
                      <c:pt idx="2">
                        <c:v>3561.9097099999999</c:v>
                      </c:pt>
                      <c:pt idx="3">
                        <c:v>3954.0283369999997</c:v>
                      </c:pt>
                      <c:pt idx="4">
                        <c:v>3157.1974300000002</c:v>
                      </c:pt>
                      <c:pt idx="5">
                        <c:v>3262.8366260000003</c:v>
                      </c:pt>
                      <c:pt idx="6">
                        <c:v>3019.8898939999999</c:v>
                      </c:pt>
                      <c:pt idx="7">
                        <c:v>3517.9181659999995</c:v>
                      </c:pt>
                      <c:pt idx="8">
                        <c:v>3099.4005189999998</c:v>
                      </c:pt>
                      <c:pt idx="9">
                        <c:v>3331.2286569999997</c:v>
                      </c:pt>
                      <c:pt idx="10">
                        <c:v>3792.8748610000002</c:v>
                      </c:pt>
                      <c:pt idx="11">
                        <c:v>3668.2582660000003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CBF2-4DD0-A17A-4C12C2C15314}"/>
                  </c:ext>
                </c:extLst>
              </c15:ser>
            </c15:filteredLineSeries>
            <c15:filteredLineSeries>
              <c15:ser>
                <c:idx val="5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Complex'!$AC$103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Complex'!$AC$104:$AC$115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3631.2036749999997</c:v>
                      </c:pt>
                      <c:pt idx="1">
                        <c:v>3700.5030339999998</c:v>
                      </c:pt>
                      <c:pt idx="2">
                        <c:v>3926.3728690000003</c:v>
                      </c:pt>
                      <c:pt idx="3">
                        <c:v>2956.7227940000002</c:v>
                      </c:pt>
                      <c:pt idx="4">
                        <c:v>3021.3286840000001</c:v>
                      </c:pt>
                      <c:pt idx="5">
                        <c:v>3175.4910639999998</c:v>
                      </c:pt>
                      <c:pt idx="6">
                        <c:v>3198.6544530000001</c:v>
                      </c:pt>
                      <c:pt idx="7">
                        <c:v>3151.4343500000004</c:v>
                      </c:pt>
                      <c:pt idx="8">
                        <c:v>3760.9174510000003</c:v>
                      </c:pt>
                      <c:pt idx="9">
                        <c:v>4120.5908770000005</c:v>
                      </c:pt>
                      <c:pt idx="10">
                        <c:v>3591.0439509999997</c:v>
                      </c:pt>
                      <c:pt idx="11">
                        <c:v>3638.7601910000003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CBF2-4DD0-A17A-4C12C2C15314}"/>
                  </c:ext>
                </c:extLst>
              </c15:ser>
            </c15:filteredLineSeries>
            <c15:filteredLine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Complex'!$AD$103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dPt>
                  <c:idx val="4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2-CBF2-4DD0-A17A-4C12C2C15314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CBF2-4DD0-A17A-4C12C2C15314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4-CBF2-4DD0-A17A-4C12C2C15314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CBF2-4DD0-A17A-4C12C2C15314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CBF2-4DD0-A17A-4C12C2C15314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CBF2-4DD0-A17A-4C12C2C15314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8-CBF2-4DD0-A17A-4C12C2C15314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 Asia Palm Complex'!$AD$104:$AD$115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3879.3905589999995</c:v>
                      </c:pt>
                      <c:pt idx="1">
                        <c:v>3632.7009529999996</c:v>
                      </c:pt>
                      <c:pt idx="2">
                        <c:v>4100.987435</c:v>
                      </c:pt>
                      <c:pt idx="3">
                        <c:v>3030.8729300000005</c:v>
                      </c:pt>
                      <c:pt idx="4">
                        <c:v>2218.4803499999998</c:v>
                      </c:pt>
                      <c:pt idx="5">
                        <c:v>3550.441292</c:v>
                      </c:pt>
                      <c:pt idx="6">
                        <c:v>3237.9198340000003</c:v>
                      </c:pt>
                      <c:pt idx="7">
                        <c:v>3333.61553</c:v>
                      </c:pt>
                      <c:pt idx="8">
                        <c:v>2731.5033329999997</c:v>
                      </c:pt>
                      <c:pt idx="9">
                        <c:v>3790.9427429999996</c:v>
                      </c:pt>
                      <c:pt idx="10">
                        <c:v>4415.6163579999993</c:v>
                      </c:pt>
                      <c:pt idx="11">
                        <c:v>3704.0305910000002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CBF2-4DD0-A17A-4C12C2C15314}"/>
                  </c:ext>
                </c:extLst>
              </c15:ser>
            </c15:filteredLineSeries>
          </c:ext>
        </c:extLst>
      </c:lineChart>
      <c:catAx>
        <c:axId val="9149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360"/>
        <c:crosses val="autoZero"/>
        <c:auto val="1"/>
        <c:lblAlgn val="ctr"/>
        <c:lblOffset val="100"/>
        <c:noMultiLvlLbl val="0"/>
      </c:catAx>
      <c:valAx>
        <c:axId val="914936360"/>
        <c:scaling>
          <c:orientation val="minMax"/>
          <c:max val="5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000 tonnes</a:t>
                </a:r>
              </a:p>
            </c:rich>
          </c:tx>
          <c:layout>
            <c:manualLayout>
              <c:xMode val="edge"/>
              <c:yMode val="edge"/>
              <c:x val="0"/>
              <c:y val="0.4326432220184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03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4619606041802092"/>
          <c:y val="0.17523565166062588"/>
          <c:w val="0.42154707133578528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/>
              <a:t>Indonesia Palm Oil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70616011386586"/>
          <c:y val="0.10710883608941675"/>
          <c:w val="0.87718679248662279"/>
          <c:h val="0.77590335849543091"/>
        </c:manualLayout>
      </c:layout>
      <c:lineChart>
        <c:grouping val="standard"/>
        <c:varyColors val="0"/>
        <c:ser>
          <c:idx val="5"/>
          <c:order val="2"/>
          <c:tx>
            <c:strRef>
              <c:f>'Indonesia Palm Complex'!$AB$102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35163"/>
              </a:solidFill>
              <a:ln w="15875">
                <a:solidFill>
                  <a:srgbClr val="8E9A44"/>
                </a:solidFill>
              </a:ln>
              <a:effectLst/>
            </c:spPr>
          </c:marker>
          <c:val>
            <c:numRef>
              <c:f>'Indonesia Palm Complex'!$AB$103:$AB$114</c:f>
              <c:numCache>
                <c:formatCode>#,##0.0_);[Red]\(#,##0.0\)</c:formatCode>
                <c:ptCount val="12"/>
                <c:pt idx="0">
                  <c:v>2427.9982490000002</c:v>
                </c:pt>
                <c:pt idx="1">
                  <c:v>2565.5305429999999</c:v>
                </c:pt>
                <c:pt idx="2">
                  <c:v>2904.7630260000001</c:v>
                </c:pt>
                <c:pt idx="3">
                  <c:v>1803.6829700000001</c:v>
                </c:pt>
                <c:pt idx="4">
                  <c:v>1986.5788379999999</c:v>
                </c:pt>
                <c:pt idx="5">
                  <c:v>2081.1360089999998</c:v>
                </c:pt>
                <c:pt idx="6">
                  <c:v>2016.6776950000001</c:v>
                </c:pt>
                <c:pt idx="7">
                  <c:v>1806.1418779999999</c:v>
                </c:pt>
                <c:pt idx="8">
                  <c:v>2112.343738</c:v>
                </c:pt>
                <c:pt idx="9">
                  <c:v>2386.6520439999999</c:v>
                </c:pt>
                <c:pt idx="10">
                  <c:v>2055.2772279999999</c:v>
                </c:pt>
                <c:pt idx="11">
                  <c:v>2104.053367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A-4055-9FCC-1548E8ACF0B7}"/>
            </c:ext>
          </c:extLst>
        </c:ser>
        <c:ser>
          <c:idx val="6"/>
          <c:order val="3"/>
          <c:tx>
            <c:strRef>
              <c:f>'Indonesia Palm Complex'!$AC$102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40000"/>
                  <a:lumOff val="60000"/>
                </a:schemeClr>
              </a:solidFill>
              <a:ln w="15875">
                <a:solidFill>
                  <a:srgbClr val="D7BA2F"/>
                </a:solidFill>
              </a:ln>
              <a:effectLst/>
            </c:spPr>
          </c:marker>
          <c:val>
            <c:numRef>
              <c:f>'Indonesia Palm Complex'!$AC$103:$AC$114</c:f>
              <c:numCache>
                <c:formatCode>#,##0.0_);[Red]\(#,##0.0\)</c:formatCode>
                <c:ptCount val="12"/>
                <c:pt idx="0">
                  <c:v>2266.0902689999998</c:v>
                </c:pt>
                <c:pt idx="1">
                  <c:v>2554.4682889999999</c:v>
                </c:pt>
                <c:pt idx="2">
                  <c:v>2763.617479</c:v>
                </c:pt>
                <c:pt idx="3">
                  <c:v>2214.016498</c:v>
                </c:pt>
                <c:pt idx="4">
                  <c:v>1420.429177</c:v>
                </c:pt>
                <c:pt idx="5">
                  <c:v>2518.7171269999999</c:v>
                </c:pt>
                <c:pt idx="6">
                  <c:v>2043.67608</c:v>
                </c:pt>
                <c:pt idx="7">
                  <c:v>2210.9290350000001</c:v>
                </c:pt>
                <c:pt idx="8">
                  <c:v>1377.636072</c:v>
                </c:pt>
                <c:pt idx="9">
                  <c:v>2437.5339949999998</c:v>
                </c:pt>
                <c:pt idx="10">
                  <c:v>3362.0800079999999</c:v>
                </c:pt>
                <c:pt idx="11">
                  <c:v>2121.675397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A-4055-9FCC-1548E8ACF0B7}"/>
            </c:ext>
          </c:extLst>
        </c:ser>
        <c:ser>
          <c:idx val="1"/>
          <c:order val="4"/>
          <c:tx>
            <c:strRef>
              <c:f>'Malaysia PO Monthly Bal'!$B$96</c:f>
              <c:strCache>
                <c:ptCount val="1"/>
                <c:pt idx="0">
                  <c:v>16/17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Bal'!$C$96:$N$96</c:f>
            </c:numRef>
          </c:val>
          <c:smooth val="0"/>
          <c:extLst>
            <c:ext xmlns:c16="http://schemas.microsoft.com/office/drawing/2014/chart" uri="{C3380CC4-5D6E-409C-BE32-E72D297353CC}">
              <c16:uniqueId val="{00000002-3FCA-4055-9FCC-1548E8ACF0B7}"/>
            </c:ext>
          </c:extLst>
        </c:ser>
        <c:ser>
          <c:idx val="7"/>
          <c:order val="5"/>
          <c:tx>
            <c:strRef>
              <c:f>'Indonesia Palm Complex'!$AD$102</c:f>
              <c:strCache>
                <c:ptCount val="1"/>
                <c:pt idx="0">
                  <c:v>21/22  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FCA-4055-9FCC-1548E8ACF0B7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FCA-4055-9FCC-1548E8ACF0B7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FCA-4055-9FCC-1548E8ACF0B7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FCA-4055-9FCC-1548E8ACF0B7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FCA-4055-9FCC-1548E8ACF0B7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FCA-4055-9FCC-1548E8ACF0B7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3FCA-4055-9FCC-1548E8ACF0B7}"/>
              </c:ext>
            </c:extLst>
          </c:dPt>
          <c:val>
            <c:numRef>
              <c:f>'Indonesia Palm Complex'!$AD$103:$AD$114</c:f>
              <c:numCache>
                <c:formatCode>#,##0.0_);[Red]\(#,##0.0\)</c:formatCode>
                <c:ptCount val="12"/>
                <c:pt idx="0">
                  <c:v>2404.017147</c:v>
                </c:pt>
                <c:pt idx="1">
                  <c:v>1588.991</c:v>
                </c:pt>
                <c:pt idx="2">
                  <c:v>1832.2719999999999</c:v>
                </c:pt>
                <c:pt idx="3">
                  <c:v>1495.454</c:v>
                </c:pt>
                <c:pt idx="4">
                  <c:v>1477.59</c:v>
                </c:pt>
                <c:pt idx="5">
                  <c:v>1745.3150000000001</c:v>
                </c:pt>
                <c:pt idx="6">
                  <c:v>1526.163</c:v>
                </c:pt>
                <c:pt idx="7">
                  <c:v>182.8</c:v>
                </c:pt>
                <c:pt idx="8">
                  <c:v>1763.3009999999999</c:v>
                </c:pt>
                <c:pt idx="9">
                  <c:v>2165.5230000000001</c:v>
                </c:pt>
                <c:pt idx="10">
                  <c:v>3593.6779999999999</c:v>
                </c:pt>
                <c:pt idx="11">
                  <c:v>2546.165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FCA-4055-9FCC-1548E8ACF0B7}"/>
            </c:ext>
          </c:extLst>
        </c:ser>
        <c:ser>
          <c:idx val="0"/>
          <c:order val="6"/>
          <c:tx>
            <c:strRef>
              <c:f>'Malaysia PO Monthly Bal'!$B$95</c:f>
              <c:strCache>
                <c:ptCount val="1"/>
                <c:pt idx="0">
                  <c:v>15/16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35163"/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Bal'!$C$95:$N$95</c:f>
            </c:numRef>
          </c:val>
          <c:smooth val="0"/>
          <c:extLst>
            <c:ext xmlns:c16="http://schemas.microsoft.com/office/drawing/2014/chart" uri="{C3380CC4-5D6E-409C-BE32-E72D297353CC}">
              <c16:uniqueId val="{00000012-3FCA-4055-9FCC-1548E8ACF0B7}"/>
            </c:ext>
          </c:extLst>
        </c:ser>
        <c:ser>
          <c:idx val="4"/>
          <c:order val="7"/>
          <c:tx>
            <c:strRef>
              <c:f>'Indonesia Palm Complex'!$AM$102</c:f>
              <c:strCache>
                <c:ptCount val="1"/>
                <c:pt idx="0">
                  <c:v>5-Yr Avg.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'Indonesia Palm Complex'!$AM$103:$AM$114</c:f>
              <c:numCache>
                <c:formatCode>#,##0.0_);[Red]\(#,##0.0\)</c:formatCode>
                <c:ptCount val="12"/>
                <c:pt idx="0">
                  <c:v>2418.0204830000002</c:v>
                </c:pt>
                <c:pt idx="1">
                  <c:v>2329.2688936</c:v>
                </c:pt>
                <c:pt idx="2">
                  <c:v>2496.3627634000004</c:v>
                </c:pt>
                <c:pt idx="3">
                  <c:v>2068.9473165999998</c:v>
                </c:pt>
                <c:pt idx="4">
                  <c:v>1843.6298169999998</c:v>
                </c:pt>
                <c:pt idx="5">
                  <c:v>2103.0809794000002</c:v>
                </c:pt>
                <c:pt idx="6">
                  <c:v>1883.6625159999999</c:v>
                </c:pt>
                <c:pt idx="7">
                  <c:v>1667.1474076</c:v>
                </c:pt>
                <c:pt idx="8">
                  <c:v>1860.6373686000002</c:v>
                </c:pt>
                <c:pt idx="9">
                  <c:v>2367.3642070000001</c:v>
                </c:pt>
                <c:pt idx="10">
                  <c:v>2787.8145546000001</c:v>
                </c:pt>
                <c:pt idx="11">
                  <c:v>2396.9074148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FCA-4055-9FCC-1548E8ACF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36032"/>
        <c:axId val="914936360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'Indonesia Palm Complex'!$Z$102</c15:sqref>
                        </c15:formulaRef>
                      </c:ext>
                    </c:extLst>
                    <c:strCache>
                      <c:ptCount val="1"/>
                      <c:pt idx="0">
                        <c:v>17/18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'Indonesia Palm Complex'!$Z$103:$Z$114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2249.0060779999999</c:v>
                      </c:pt>
                      <c:pt idx="1">
                        <c:v>2373.931094</c:v>
                      </c:pt>
                      <c:pt idx="2">
                        <c:v>2366.3982420000002</c:v>
                      </c:pt>
                      <c:pt idx="3">
                        <c:v>2155.387964</c:v>
                      </c:pt>
                      <c:pt idx="4">
                        <c:v>2150.1844190000002</c:v>
                      </c:pt>
                      <c:pt idx="5">
                        <c:v>2039.6726839999999</c:v>
                      </c:pt>
                      <c:pt idx="6">
                        <c:v>1943.3031719999999</c:v>
                      </c:pt>
                      <c:pt idx="7">
                        <c:v>1970.580017</c:v>
                      </c:pt>
                      <c:pt idx="8">
                        <c:v>1990.017503</c:v>
                      </c:pt>
                      <c:pt idx="9">
                        <c:v>2465.2910889999998</c:v>
                      </c:pt>
                      <c:pt idx="10">
                        <c:v>2592.1167740000001</c:v>
                      </c:pt>
                      <c:pt idx="11">
                        <c:v>2671.0539429999999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3FCA-4055-9FCC-1548E8ACF0B7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Complex'!$AA$102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4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'Indonesia Palm Complex'!$AA$103:$AA$114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2742.9906719999999</c:v>
                      </c:pt>
                      <c:pt idx="1">
                        <c:v>2563.423542</c:v>
                      </c:pt>
                      <c:pt idx="2">
                        <c:v>2614.76307</c:v>
                      </c:pt>
                      <c:pt idx="3">
                        <c:v>2676.1951509999999</c:v>
                      </c:pt>
                      <c:pt idx="4">
                        <c:v>2183.3666509999998</c:v>
                      </c:pt>
                      <c:pt idx="5">
                        <c:v>2130.564077</c:v>
                      </c:pt>
                      <c:pt idx="6">
                        <c:v>1888.4926330000001</c:v>
                      </c:pt>
                      <c:pt idx="7">
                        <c:v>2165.2861079999998</c:v>
                      </c:pt>
                      <c:pt idx="8">
                        <c:v>2059.8885300000002</c:v>
                      </c:pt>
                      <c:pt idx="9">
                        <c:v>2381.8209069999998</c:v>
                      </c:pt>
                      <c:pt idx="10">
                        <c:v>2335.9207630000001</c:v>
                      </c:pt>
                      <c:pt idx="11">
                        <c:v>2541.589367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FCA-4055-9FCC-1548E8ACF0B7}"/>
                  </c:ext>
                </c:extLst>
              </c15:ser>
            </c15:filteredLineSeries>
          </c:ext>
        </c:extLst>
      </c:lineChart>
      <c:catAx>
        <c:axId val="9149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360"/>
        <c:crosses val="autoZero"/>
        <c:auto val="1"/>
        <c:lblAlgn val="ctr"/>
        <c:lblOffset val="100"/>
        <c:noMultiLvlLbl val="0"/>
      </c:catAx>
      <c:valAx>
        <c:axId val="914936360"/>
        <c:scaling>
          <c:orientation val="minMax"/>
          <c:max val="40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(000 tonnes)</a:t>
                </a:r>
              </a:p>
            </c:rich>
          </c:tx>
          <c:layout>
            <c:manualLayout>
              <c:xMode val="edge"/>
              <c:yMode val="edge"/>
              <c:x val="0"/>
              <c:y val="0.4326432220184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032"/>
        <c:crosses val="autoZero"/>
        <c:crossBetween val="between"/>
      </c:valAx>
      <c:spPr>
        <a:noFill/>
        <a:ln w="22225">
          <a:solidFill>
            <a:srgbClr val="335163"/>
          </a:solidFill>
        </a:ln>
        <a:effectLst/>
      </c:spPr>
    </c:plotArea>
    <c:legend>
      <c:legendPos val="b"/>
      <c:layout>
        <c:manualLayout>
          <c:xMode val="edge"/>
          <c:yMode val="edge"/>
          <c:x val="0.12409019508273923"/>
          <c:y val="0.1374339050785493"/>
          <c:w val="0.44030038338072469"/>
          <c:h val="5.0757402268439653E-2"/>
        </c:manualLayout>
      </c:layout>
      <c:overlay val="0"/>
      <c:spPr>
        <a:solidFill>
          <a:schemeClr val="bg1"/>
        </a:solidFill>
        <a:ln w="22225">
          <a:solidFill>
            <a:srgbClr val="33516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Indonesia Palm Oil Exports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83386504109536"/>
          <c:y val="0.11342337337516992"/>
          <c:w val="0.86744613475659682"/>
          <c:h val="0.794284622822563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'[2]Indonesia Palm Oil Exports'!$A$299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'[2]Indonesia Palm Oil Exports'!$AB$2:$AE$2</c:f>
              <c:strCache>
                <c:ptCount val="4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</c:strCache>
            </c:strRef>
          </c:cat>
          <c:val>
            <c:numRef>
              <c:f>'[2]Indonesia Palm Oil Exports'!$AB$299:$AE$299</c:f>
              <c:numCache>
                <c:formatCode>General</c:formatCode>
                <c:ptCount val="4"/>
                <c:pt idx="0">
                  <c:v>3597.6641879999997</c:v>
                </c:pt>
                <c:pt idx="1">
                  <c:v>2999.6820600000001</c:v>
                </c:pt>
                <c:pt idx="2">
                  <c:v>2193.03307</c:v>
                </c:pt>
                <c:pt idx="3">
                  <c:v>2351.9789999999998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B-4EC7-8AC4-68C41CE5D9B5}"/>
            </c:ext>
          </c:extLst>
        </c:ser>
        <c:ser>
          <c:idx val="1"/>
          <c:order val="1"/>
          <c:tx>
            <c:strRef>
              <c:f>'[2]Indonesia Palm Oil Exports'!$A$300</c:f>
              <c:strCache>
                <c:ptCount val="1"/>
                <c:pt idx="0">
                  <c:v>Other Europe</c:v>
                </c:pt>
              </c:strCache>
              <c:extLst xmlns:c15="http://schemas.microsoft.com/office/drawing/2012/chart"/>
            </c:strRef>
          </c:tx>
          <c:spPr>
            <a:solidFill>
              <a:srgbClr val="5B9BD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'[2]Indonesia Palm Oil Exports'!$AB$2:$AE$2</c:f>
              <c:strCache>
                <c:ptCount val="4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</c:strCache>
            </c:strRef>
          </c:cat>
          <c:val>
            <c:numRef>
              <c:f>'[2]Indonesia Palm Oil Exports'!$AB$300:$AE$300</c:f>
              <c:numCache>
                <c:formatCode>General</c:formatCode>
                <c:ptCount val="4"/>
                <c:pt idx="0">
                  <c:v>4.5016669999999994</c:v>
                </c:pt>
                <c:pt idx="1">
                  <c:v>1.5992519999999999</c:v>
                </c:pt>
                <c:pt idx="2">
                  <c:v>0.92530800000000002</c:v>
                </c:pt>
                <c:pt idx="3">
                  <c:v>1.1377079999999999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B-4EC7-8AC4-68C41CE5D9B5}"/>
            </c:ext>
          </c:extLst>
        </c:ser>
        <c:ser>
          <c:idx val="2"/>
          <c:order val="2"/>
          <c:tx>
            <c:strRef>
              <c:f>'[2]Indonesia Palm Oil Exports'!$A$301</c:f>
              <c:strCache>
                <c:ptCount val="1"/>
                <c:pt idx="0">
                  <c:v>FSU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'[2]Indonesia Palm Oil Exports'!$AB$2:$AE$2</c:f>
              <c:strCache>
                <c:ptCount val="4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</c:strCache>
            </c:strRef>
          </c:cat>
          <c:val>
            <c:numRef>
              <c:f>'[2]Indonesia Palm Oil Exports'!$AB$301:$AE$301</c:f>
              <c:numCache>
                <c:formatCode>General</c:formatCode>
                <c:ptCount val="4"/>
                <c:pt idx="0">
                  <c:v>929.50452099999995</c:v>
                </c:pt>
                <c:pt idx="1">
                  <c:v>916.00872400000003</c:v>
                </c:pt>
                <c:pt idx="2">
                  <c:v>695.51259600000003</c:v>
                </c:pt>
                <c:pt idx="3">
                  <c:v>582.18000000000006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B-4EC7-8AC4-68C41CE5D9B5}"/>
            </c:ext>
          </c:extLst>
        </c:ser>
        <c:ser>
          <c:idx val="3"/>
          <c:order val="3"/>
          <c:tx>
            <c:strRef>
              <c:f>'[2]Indonesia Palm Oil Exports'!$A$302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'[2]Indonesia Palm Oil Exports'!$AB$2:$AE$2</c:f>
              <c:strCache>
                <c:ptCount val="4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</c:strCache>
            </c:strRef>
          </c:cat>
          <c:val>
            <c:numRef>
              <c:f>'[2]Indonesia Palm Oil Exports'!$AB$302:$AE$302</c:f>
              <c:numCache>
                <c:formatCode>General</c:formatCode>
                <c:ptCount val="4"/>
                <c:pt idx="0">
                  <c:v>16894.036845000002</c:v>
                </c:pt>
                <c:pt idx="1">
                  <c:v>18010.082298000008</c:v>
                </c:pt>
                <c:pt idx="2">
                  <c:v>14674.469577999997</c:v>
                </c:pt>
                <c:pt idx="3">
                  <c:v>19307.138914000003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B-4EC7-8AC4-68C41CE5D9B5}"/>
            </c:ext>
          </c:extLst>
        </c:ser>
        <c:ser>
          <c:idx val="4"/>
          <c:order val="4"/>
          <c:tx>
            <c:strRef>
              <c:f>'[2]Indonesia Palm Oil Exports'!$A$303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'[2]Indonesia Palm Oil Exports'!$AB$2:$AE$2</c:f>
              <c:strCache>
                <c:ptCount val="4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</c:strCache>
            </c:strRef>
          </c:cat>
          <c:val>
            <c:numRef>
              <c:f>'[2]Indonesia Palm Oil Exports'!$AB$303:$AE$303</c:f>
              <c:numCache>
                <c:formatCode>General</c:formatCode>
                <c:ptCount val="4"/>
                <c:pt idx="0">
                  <c:v>3442.3881980000001</c:v>
                </c:pt>
                <c:pt idx="1">
                  <c:v>3543.7852800000005</c:v>
                </c:pt>
                <c:pt idx="2">
                  <c:v>2833.8428510000008</c:v>
                </c:pt>
                <c:pt idx="3">
                  <c:v>3832.2814831927635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4B-4EC7-8AC4-68C41CE5D9B5}"/>
            </c:ext>
          </c:extLst>
        </c:ser>
        <c:ser>
          <c:idx val="5"/>
          <c:order val="5"/>
          <c:tx>
            <c:strRef>
              <c:f>'[2]Indonesia Palm Oil Exports'!$A$304</c:f>
              <c:strCache>
                <c:ptCount val="1"/>
                <c:pt idx="0">
                  <c:v>Western Hemisphere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'[2]Indonesia Palm Oil Exports'!$AB$2:$AE$2</c:f>
              <c:strCache>
                <c:ptCount val="4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</c:strCache>
            </c:strRef>
          </c:cat>
          <c:val>
            <c:numRef>
              <c:f>'[2]Indonesia Palm Oil Exports'!$AB$304:$AE$304</c:f>
              <c:numCache>
                <c:formatCode>General</c:formatCode>
                <c:ptCount val="4"/>
                <c:pt idx="0">
                  <c:v>1379.9795809999998</c:v>
                </c:pt>
                <c:pt idx="1">
                  <c:v>1817.3699179999999</c:v>
                </c:pt>
                <c:pt idx="2">
                  <c:v>1927.638027</c:v>
                </c:pt>
                <c:pt idx="3">
                  <c:v>1976.3530000000003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4B-4EC7-8AC4-68C41CE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3707895"/>
        <c:axId val="353709207"/>
        <c:extLst/>
      </c:barChart>
      <c:catAx>
        <c:axId val="353707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53709207"/>
        <c:crosses val="autoZero"/>
        <c:auto val="1"/>
        <c:lblAlgn val="ctr"/>
        <c:lblOffset val="100"/>
        <c:noMultiLvlLbl val="0"/>
      </c:catAx>
      <c:valAx>
        <c:axId val="35370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53707895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2816547176863069"/>
          <c:y val="0.13090219392861135"/>
          <c:w val="0.7006915391803723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SE Asian Palm Oil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'[2]Indonesia Palm Oil Exports'!$A$328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'[2]Indonesia Palm Oil Exports'!$W$2:$AE$2</c:f>
              <c:strCache>
                <c:ptCount val="9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</c:strCache>
            </c:strRef>
          </c:cat>
          <c:val>
            <c:numRef>
              <c:f>'[2]Indonesia Palm Oil Exports'!$W$328:$AE$328</c:f>
              <c:numCache>
                <c:formatCode>General</c:formatCode>
                <c:ptCount val="9"/>
                <c:pt idx="0">
                  <c:v>9180.9159999999993</c:v>
                </c:pt>
                <c:pt idx="1">
                  <c:v>8761.5004019999997</c:v>
                </c:pt>
                <c:pt idx="2">
                  <c:v>9377.2971390000002</c:v>
                </c:pt>
                <c:pt idx="3">
                  <c:v>8210.8050299999995</c:v>
                </c:pt>
                <c:pt idx="4">
                  <c:v>8747.3079209999996</c:v>
                </c:pt>
                <c:pt idx="5">
                  <c:v>6978.2240900000015</c:v>
                </c:pt>
                <c:pt idx="6">
                  <c:v>7350.9238590000004</c:v>
                </c:pt>
                <c:pt idx="7">
                  <c:v>6692.2175310000002</c:v>
                </c:pt>
                <c:pt idx="8">
                  <c:v>8620.3727199999994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2-4699-A5C3-C99133CF506C}"/>
            </c:ext>
          </c:extLst>
        </c:ser>
        <c:ser>
          <c:idx val="3"/>
          <c:order val="3"/>
          <c:tx>
            <c:strRef>
              <c:f>'[2]Indonesia Palm Oil Exports'!$A$320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'[2]Indonesia Palm Oil Exports'!$W$2:$AE$2</c:f>
              <c:strCache>
                <c:ptCount val="9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</c:strCache>
            </c:strRef>
          </c:cat>
          <c:val>
            <c:numRef>
              <c:f>'[2]Indonesia Palm Oil Exports'!$W$320:$AE$320</c:f>
              <c:numCache>
                <c:formatCode>General</c:formatCode>
                <c:ptCount val="9"/>
                <c:pt idx="0">
                  <c:v>6181.7350000000006</c:v>
                </c:pt>
                <c:pt idx="1">
                  <c:v>5451.1017150000007</c:v>
                </c:pt>
                <c:pt idx="2">
                  <c:v>5978.547525</c:v>
                </c:pt>
                <c:pt idx="3">
                  <c:v>5617.3963519999998</c:v>
                </c:pt>
                <c:pt idx="4">
                  <c:v>5177.4307610000005</c:v>
                </c:pt>
                <c:pt idx="5">
                  <c:v>5558.8666779999994</c:v>
                </c:pt>
                <c:pt idx="6">
                  <c:v>4663.86906</c:v>
                </c:pt>
                <c:pt idx="7">
                  <c:v>3534.43669</c:v>
                </c:pt>
                <c:pt idx="8">
                  <c:v>3208.60484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2-4699-A5C3-C99133CF506C}"/>
            </c:ext>
          </c:extLst>
        </c:ser>
        <c:ser>
          <c:idx val="1"/>
          <c:order val="1"/>
          <c:tx>
            <c:strRef>
              <c:f>'[2]Indonesia Palm Oil Exports'!$A$329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'[2]Indonesia Palm Oil Exports'!$W$2:$AE$2</c:f>
              <c:strCache>
                <c:ptCount val="9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</c:strCache>
            </c:strRef>
          </c:cat>
          <c:val>
            <c:numRef>
              <c:f>'[2]Indonesia Palm Oil Exports'!$W$329:$AE$329</c:f>
              <c:numCache>
                <c:formatCode>General</c:formatCode>
                <c:ptCount val="9"/>
                <c:pt idx="0">
                  <c:v>5845.643</c:v>
                </c:pt>
                <c:pt idx="1">
                  <c:v>4606.6113290000003</c:v>
                </c:pt>
                <c:pt idx="2">
                  <c:v>4884.5703190000004</c:v>
                </c:pt>
                <c:pt idx="3">
                  <c:v>4505.7859989999997</c:v>
                </c:pt>
                <c:pt idx="4">
                  <c:v>6343.3070660000003</c:v>
                </c:pt>
                <c:pt idx="5">
                  <c:v>6520.6889680000004</c:v>
                </c:pt>
                <c:pt idx="6">
                  <c:v>6840.4395990000003</c:v>
                </c:pt>
                <c:pt idx="7">
                  <c:v>4254.8990990000002</c:v>
                </c:pt>
                <c:pt idx="8">
                  <c:v>5431.6357699999999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2-4699-A5C3-C99133CF506C}"/>
            </c:ext>
          </c:extLst>
        </c:ser>
        <c:ser>
          <c:idx val="2"/>
          <c:order val="2"/>
          <c:tx>
            <c:strRef>
              <c:f>'[2]Indonesia Palm Oil Exports'!$A$330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'[2]Indonesia Palm Oil Exports'!$W$2:$AE$2</c:f>
              <c:strCache>
                <c:ptCount val="9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</c:strCache>
            </c:strRef>
          </c:cat>
          <c:val>
            <c:numRef>
              <c:f>'[2]Indonesia Palm Oil Exports'!$W$330:$AE$330</c:f>
              <c:numCache>
                <c:formatCode>General</c:formatCode>
                <c:ptCount val="9"/>
                <c:pt idx="0">
                  <c:v>1174.8530000000001</c:v>
                </c:pt>
                <c:pt idx="1">
                  <c:v>1367.3367309999999</c:v>
                </c:pt>
                <c:pt idx="2">
                  <c:v>1356.5566179999998</c:v>
                </c:pt>
                <c:pt idx="3">
                  <c:v>1263.0249880000001</c:v>
                </c:pt>
                <c:pt idx="4">
                  <c:v>1334.12843</c:v>
                </c:pt>
                <c:pt idx="5">
                  <c:v>1470.2903759999999</c:v>
                </c:pt>
                <c:pt idx="6">
                  <c:v>1612.157027</c:v>
                </c:pt>
                <c:pt idx="7">
                  <c:v>1590.16139</c:v>
                </c:pt>
                <c:pt idx="8">
                  <c:v>1749.1560600000003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A2-4699-A5C3-C99133CF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2122518672"/>
        <c:axId val="2122513272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'[2]Indonesia Palm Oil Exports'!$A$331</c15:sqref>
                        </c15:formulaRef>
                      </c:ext>
                    </c:extLst>
                    <c:strCache>
                      <c:ptCount val="1"/>
                      <c:pt idx="0">
                        <c:v>Pakistan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'[2]Indonesia Palm Oil Exports'!$W$331:$AE$331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2173.2249999999999</c:v>
                      </c:pt>
                      <c:pt idx="1">
                        <c:v>2040.5709259999999</c:v>
                      </c:pt>
                      <c:pt idx="2">
                        <c:v>2297.0256530000001</c:v>
                      </c:pt>
                      <c:pt idx="3">
                        <c:v>2112.8459149999999</c:v>
                      </c:pt>
                      <c:pt idx="4">
                        <c:v>2365.6649949999996</c:v>
                      </c:pt>
                      <c:pt idx="5">
                        <c:v>2341.7064490000002</c:v>
                      </c:pt>
                      <c:pt idx="6">
                        <c:v>2862.9412780000007</c:v>
                      </c:pt>
                      <c:pt idx="7">
                        <c:v>2329.6963589999996</c:v>
                      </c:pt>
                      <c:pt idx="8">
                        <c:v>3135.02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72A2-4699-A5C3-C99133CF506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'[2]Indonesia Palm Oil Exports'!$A$332</c15:sqref>
                        </c15:formulaRef>
                      </c:ext>
                    </c:extLst>
                    <c:strCache>
                      <c:ptCount val="1"/>
                      <c:pt idx="0">
                        <c:v>Bangladesh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'[2]Indonesia Palm Oil Exports'!$W$332:$AE$332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1187.0260000000001</c:v>
                      </c:pt>
                      <c:pt idx="1">
                        <c:v>887.27594900000008</c:v>
                      </c:pt>
                      <c:pt idx="2">
                        <c:v>1184.3046900000002</c:v>
                      </c:pt>
                      <c:pt idx="3">
                        <c:v>1428.7445269999998</c:v>
                      </c:pt>
                      <c:pt idx="4">
                        <c:v>1322.5142540000002</c:v>
                      </c:pt>
                      <c:pt idx="5">
                        <c:v>1069.1007299999999</c:v>
                      </c:pt>
                      <c:pt idx="6">
                        <c:v>1253.6250669999999</c:v>
                      </c:pt>
                      <c:pt idx="7">
                        <c:v>1278.7086100000001</c:v>
                      </c:pt>
                      <c:pt idx="8">
                        <c:v>1294.2080000000001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2A2-4699-A5C3-C99133CF506C}"/>
                  </c:ext>
                </c:extLst>
              </c15:ser>
            </c15:filteredBarSeries>
          </c:ext>
        </c:extLst>
      </c:barChart>
      <c:catAx>
        <c:axId val="212251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2513272"/>
        <c:crosses val="autoZero"/>
        <c:auto val="1"/>
        <c:lblAlgn val="ctr"/>
        <c:lblOffset val="100"/>
        <c:noMultiLvlLbl val="0"/>
      </c:catAx>
      <c:valAx>
        <c:axId val="212251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000</a:t>
                </a:r>
                <a:r>
                  <a:rPr lang="en-US" sz="1200" baseline="0"/>
                  <a:t> tonnes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2518672"/>
        <c:crosses val="autoZero"/>
        <c:crossBetween val="between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Indonesia Palm Oil Exports to the Western Hemisphere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702405176880969E-2"/>
          <c:y val="0.10580736543909348"/>
          <c:w val="0.84266956096780032"/>
          <c:h val="0.7570972095201981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'[1]Soy Complex'!$CS$339</c:f>
              <c:strCache>
                <c:ptCount val="1"/>
                <c:pt idx="0">
                  <c:v>6.663249533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'[1]Soy Complex'!$CS$340:$CS$351</c:f>
              <c:numCache>
                <c:formatCode>General</c:formatCode>
                <c:ptCount val="12"/>
                <c:pt idx="0">
                  <c:v>2.830514185800002</c:v>
                </c:pt>
                <c:pt idx="1">
                  <c:v>-11.782822741199993</c:v>
                </c:pt>
                <c:pt idx="2">
                  <c:v>10.4615927766</c:v>
                </c:pt>
                <c:pt idx="11">
                  <c:v>1392.0765948810001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4-42E9-8A20-4CAEF4BF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50746351"/>
        <c:axId val="150741759"/>
      </c:barChart>
      <c:lineChart>
        <c:grouping val="standard"/>
        <c:varyColors val="0"/>
        <c:ser>
          <c:idx val="0"/>
          <c:order val="0"/>
          <c:tx>
            <c:strRef>
              <c:f>'[1]Soy Complex'!$CM$339</c:f>
              <c:strCache>
                <c:ptCount val="1"/>
                <c:pt idx="0">
                  <c:v>15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'[1]Soy Complex'!$CM$340:$CM$351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'[1]Soy Complex'!$CH$340:$CH$351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10-26C4-42E9-8A20-4CAEF4BF0384}"/>
            </c:ext>
          </c:extLst>
        </c:ser>
        <c:ser>
          <c:idx val="1"/>
          <c:order val="1"/>
          <c:tx>
            <c:strRef>
              <c:f>'[1]Soy Complex'!$CN$339</c:f>
              <c:strCache>
                <c:ptCount val="1"/>
                <c:pt idx="0">
                  <c:v>15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'[1]Soy Complex'!$CN$340:$CN$351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'[1]Soy Complex'!$CH$340:$CH$351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11-26C4-42E9-8A20-4CAEF4BF0384}"/>
            </c:ext>
          </c:extLst>
        </c:ser>
        <c:ser>
          <c:idx val="2"/>
          <c:order val="2"/>
          <c:tx>
            <c:strRef>
              <c:f>'[1]Soy Complex'!$CO$339</c:f>
              <c:strCache>
                <c:ptCount val="1"/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C4-42E9-8A20-4CAEF4BF0384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C4-42E9-8A20-4CAEF4BF0384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6C4-42E9-8A20-4CAEF4BF0384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6C4-42E9-8A20-4CAEF4BF0384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26C4-42E9-8A20-4CAEF4BF0384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26C4-42E9-8A20-4CAEF4BF0384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26C4-42E9-8A20-4CAEF4BF0384}"/>
              </c:ext>
            </c:extLst>
          </c:dPt>
          <c:val>
            <c:numRef>
              <c:f>'[1]Soy Complex'!$CO$340:$CO$351</c:f>
              <c:numCache>
                <c:formatCode>#,##0_);[Red]\(#,##0\)</c:formatCode>
                <c:ptCount val="12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'[1]Soy Complex'!$CH$340:$CH$351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F-26C4-42E9-8A20-4CAEF4BF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135991"/>
        <c:axId val="330136319"/>
        <c:extLst/>
      </c:lineChart>
      <c:catAx>
        <c:axId val="330135991"/>
        <c:scaling>
          <c:orientation val="minMax"/>
        </c:scaling>
        <c:delete val="0"/>
        <c:axPos val="b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30136319"/>
        <c:crosses val="autoZero"/>
        <c:auto val="1"/>
        <c:lblAlgn val="ctr"/>
        <c:lblOffset val="100"/>
        <c:noMultiLvlLbl val="0"/>
      </c:catAx>
      <c:valAx>
        <c:axId val="33013631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pounds)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30135991"/>
        <c:crosses val="autoZero"/>
        <c:crossBetween val="between"/>
      </c:valAx>
      <c:valAx>
        <c:axId val="1507417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pounds)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0746351"/>
        <c:crosses val="max"/>
        <c:crossBetween val="between"/>
      </c:valAx>
      <c:catAx>
        <c:axId val="150746351"/>
        <c:scaling>
          <c:orientation val="minMax"/>
        </c:scaling>
        <c:delete val="1"/>
        <c:axPos val="b"/>
        <c:majorTickMark val="out"/>
        <c:minorTickMark val="none"/>
        <c:tickLblPos val="nextTo"/>
        <c:crossAx val="150741759"/>
        <c:crosses val="autoZero"/>
        <c:auto val="1"/>
        <c:lblAlgn val="ctr"/>
        <c:lblOffset val="100"/>
        <c:noMultiLvlLbl val="0"/>
      </c:catAx>
      <c:spPr>
        <a:noFill/>
        <a:ln w="12700">
          <a:solidFill>
            <a:srgbClr val="335163"/>
          </a:solidFill>
        </a:ln>
        <a:effectLst/>
      </c:spPr>
    </c:plotArea>
    <c:legend>
      <c:legendPos val="b"/>
      <c:layout>
        <c:manualLayout>
          <c:xMode val="edge"/>
          <c:yMode val="edge"/>
          <c:x val="0.4771753601024592"/>
          <c:y val="0.12571379179585554"/>
          <c:w val="0.4082209827479798"/>
          <c:h val="5.4401925960329681E-2"/>
        </c:manualLayout>
      </c:layout>
      <c:overlay val="0"/>
      <c:spPr>
        <a:solidFill>
          <a:schemeClr val="bg1"/>
        </a:solidFill>
        <a:ln w="12700">
          <a:solidFill>
            <a:srgbClr val="33516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>
                <a:solidFill>
                  <a:schemeClr val="tx1"/>
                </a:solidFill>
              </a:rPr>
              <a:t>Malaysia Palm Oil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3367281684220289E-2"/>
          <c:y val="0.14014726035351777"/>
          <c:w val="0.92401634240671227"/>
          <c:h val="0.75231551808236363"/>
        </c:manualLayout>
      </c:layout>
      <c:lineChart>
        <c:grouping val="standard"/>
        <c:varyColors val="0"/>
        <c:ser>
          <c:idx val="7"/>
          <c:order val="6"/>
          <c:tx>
            <c:strRef>
              <c:f>'Malaysia PO Monthly Bal'!$B$190</c:f>
              <c:strCache>
                <c:ptCount val="1"/>
                <c:pt idx="0">
                  <c:v>22/23</c:v>
                </c:pt>
              </c:strCache>
            </c:strRef>
          </c:tx>
          <c:spPr>
            <a:ln w="15875" cap="rnd">
              <a:solidFill>
                <a:srgbClr val="D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D00000"/>
              </a:solidFill>
              <a:ln w="15875">
                <a:solidFill>
                  <a:srgbClr val="D00000"/>
                </a:solidFill>
              </a:ln>
              <a:effectLst/>
            </c:spPr>
          </c:marker>
          <c:dPt>
            <c:idx val="2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B71F-4C29-9D88-3BBD6120F692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71F-4C29-9D88-3BBD6120F692}"/>
              </c:ext>
            </c:extLst>
          </c:dPt>
          <c:dPt>
            <c:idx val="4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B71F-4C29-9D88-3BBD6120F692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B71F-4C29-9D88-3BBD6120F692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71F-4C29-9D88-3BBD6120F692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B71F-4C29-9D88-3BBD6120F692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B71F-4C29-9D88-3BBD6120F692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B71F-4C29-9D88-3BBD6120F692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B71F-4C29-9D88-3BBD6120F692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D00000"/>
                </a:solidFill>
                <a:ln w="15875">
                  <a:solidFill>
                    <a:srgbClr val="D00000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D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B71F-4C29-9D88-3BBD6120F692}"/>
              </c:ext>
            </c:extLst>
          </c:dPt>
          <c:cat>
            <c:strRef>
              <c:f>'Malaysia PO Monthly Bal'!$C$177:$N$177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Bal'!$C$190:$N$190</c:f>
              <c:numCache>
                <c:formatCode>#,##0.000_);[Red]\(#,##0.000\)</c:formatCode>
                <c:ptCount val="12"/>
                <c:pt idx="0">
                  <c:v>58.503096774193551</c:v>
                </c:pt>
                <c:pt idx="1">
                  <c:v>56.024700000000003</c:v>
                </c:pt>
                <c:pt idx="2">
                  <c:v>52.220419354838711</c:v>
                </c:pt>
                <c:pt idx="3">
                  <c:v>44.529354838709679</c:v>
                </c:pt>
                <c:pt idx="4">
                  <c:v>44.77046428571429</c:v>
                </c:pt>
                <c:pt idx="5">
                  <c:v>41.559806451612907</c:v>
                </c:pt>
                <c:pt idx="6">
                  <c:v>39.818633333333331</c:v>
                </c:pt>
                <c:pt idx="7">
                  <c:v>48.955935483870967</c:v>
                </c:pt>
                <c:pt idx="8">
                  <c:v>48.256566666666664</c:v>
                </c:pt>
                <c:pt idx="9">
                  <c:v>51.933129032258059</c:v>
                </c:pt>
                <c:pt idx="10">
                  <c:v>56.563612903225803</c:v>
                </c:pt>
                <c:pt idx="11">
                  <c:v>60.981133333333332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71F-4C29-9D88-3BBD6120F692}"/>
            </c:ext>
          </c:extLst>
        </c:ser>
        <c:ser>
          <c:idx val="8"/>
          <c:order val="7"/>
          <c:tx>
            <c:strRef>
              <c:f>'Malaysia PO Monthly Bal'!$B$191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3F88C5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rgbClr val="3F88C5"/>
              </a:solidFill>
              <a:ln w="15875">
                <a:solidFill>
                  <a:srgbClr val="3F88C5"/>
                </a:solidFill>
              </a:ln>
              <a:effectLst/>
            </c:spPr>
          </c:marker>
          <c:dPt>
            <c:idx val="1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B71F-4C29-9D88-3BBD6120F692}"/>
              </c:ext>
            </c:extLst>
          </c:dPt>
          <c:dPt>
            <c:idx val="2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B71F-4C29-9D88-3BBD6120F692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B71F-4C29-9D88-3BBD6120F692}"/>
              </c:ext>
            </c:extLst>
          </c:dPt>
          <c:dPt>
            <c:idx val="4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B71F-4C29-9D88-3BBD6120F692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B71F-4C29-9D88-3BBD6120F692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B71F-4C29-9D88-3BBD6120F692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B71F-4C29-9D88-3BBD6120F692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B71F-4C29-9D88-3BBD6120F692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B71F-4C29-9D88-3BBD6120F692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B71F-4C29-9D88-3BBD6120F692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3F88C5"/>
                </a:solidFill>
                <a:ln w="15875">
                  <a:solidFill>
                    <a:srgbClr val="3F88C5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F88C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B71F-4C29-9D88-3BBD6120F692}"/>
              </c:ext>
            </c:extLst>
          </c:dPt>
          <c:cat>
            <c:strRef>
              <c:f>'Malaysia PO Monthly Bal'!$C$177:$N$177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Bal'!$C$191:$N$191</c:f>
              <c:numCache>
                <c:formatCode>#,##0.000_);[Red]\(#,##0.000\)</c:formatCode>
                <c:ptCount val="12"/>
                <c:pt idx="0">
                  <c:v>62.491096774193544</c:v>
                </c:pt>
                <c:pt idx="1">
                  <c:v>59.628999999999998</c:v>
                </c:pt>
                <c:pt idx="2">
                  <c:v>50.025677419354842</c:v>
                </c:pt>
                <c:pt idx="3">
                  <c:v>45.237258064516126</c:v>
                </c:pt>
                <c:pt idx="4">
                  <c:v>43.433517241379306</c:v>
                </c:pt>
                <c:pt idx="5">
                  <c:v>44.918419354838711</c:v>
                </c:pt>
                <c:pt idx="6">
                  <c:v>50.066499999999998</c:v>
                </c:pt>
                <c:pt idx="7">
                  <c:v>54.983709677419348</c:v>
                </c:pt>
                <c:pt idx="8">
                  <c:v>53.842766666666662</c:v>
                </c:pt>
                <c:pt idx="9">
                  <c:v>59.38706451612903</c:v>
                </c:pt>
                <c:pt idx="10">
                  <c:v>61.092225806451609</c:v>
                </c:pt>
                <c:pt idx="11">
                  <c:v>60.731099999999998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71F-4C29-9D88-3BBD6120F692}"/>
            </c:ext>
          </c:extLst>
        </c:ser>
        <c:ser>
          <c:idx val="9"/>
          <c:order val="8"/>
          <c:tx>
            <c:strRef>
              <c:f>'Malaysia PO Monthly Bal'!$B$192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FFB108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FFB108"/>
                </a:solidFill>
              </a:ln>
              <a:effectLst/>
            </c:spPr>
          </c:marker>
          <c:dPt>
            <c:idx val="10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FFB108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FFB108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4-78E3-44AB-BA7F-0505252CECB2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FFB108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FFB108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5-78E3-44AB-BA7F-0505252CECB2}"/>
              </c:ext>
            </c:extLst>
          </c:dPt>
          <c:dLbls>
            <c:dLbl>
              <c:idx val="10"/>
              <c:numFmt formatCode="#,##0.0" sourceLinked="0"/>
              <c:spPr>
                <a:pattFill prst="pct40">
                  <a:fgClr>
                    <a:srgbClr val="FFB108"/>
                  </a:fgClr>
                  <a:bgClr>
                    <a:schemeClr val="bg1"/>
                  </a:bgClr>
                </a:pattFill>
                <a:ln w="15875">
                  <a:solidFill>
                    <a:srgbClr val="FFB108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venir Next LT Pro Demi" panose="020B07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94-78E3-44AB-BA7F-0505252CECB2}"/>
                </c:ext>
              </c:extLst>
            </c:dLbl>
            <c:dLbl>
              <c:idx val="11"/>
              <c:numFmt formatCode="#,##0.0" sourceLinked="0"/>
              <c:spPr>
                <a:pattFill prst="pct40">
                  <a:fgClr>
                    <a:srgbClr val="FFB108"/>
                  </a:fgClr>
                  <a:bgClr>
                    <a:schemeClr val="bg1"/>
                  </a:bgClr>
                </a:pattFill>
                <a:ln w="15875">
                  <a:solidFill>
                    <a:srgbClr val="FFB108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venir Next LT Pro Demi" panose="020B07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95-78E3-44AB-BA7F-0505252CECB2}"/>
                </c:ext>
              </c:extLst>
            </c:dLbl>
            <c:numFmt formatCode="#,##0.0" sourceLinked="0"/>
            <c:spPr>
              <a:solidFill>
                <a:schemeClr val="bg1"/>
              </a:solidFill>
              <a:ln w="15875">
                <a:solidFill>
                  <a:srgbClr val="FFB108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venir Next LT Pro Demi" panose="020B07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'Malaysia PO Monthly Bal'!$C$177:$N$177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Bal'!$C$192:$N$192</c:f>
              <c:numCache>
                <c:formatCode>#,##0.000_);[Red]\(#,##0.000\)</c:formatCode>
                <c:ptCount val="12"/>
                <c:pt idx="0">
                  <c:v>57.978967741935485</c:v>
                </c:pt>
                <c:pt idx="1">
                  <c:v>54.043133333333337</c:v>
                </c:pt>
                <c:pt idx="2">
                  <c:v>47.965870967741935</c:v>
                </c:pt>
                <c:pt idx="3">
                  <c:v>39.996612903225802</c:v>
                </c:pt>
                <c:pt idx="4">
                  <c:v>42.444392857142859</c:v>
                </c:pt>
                <c:pt idx="5">
                  <c:v>44.761806451612905</c:v>
                </c:pt>
                <c:pt idx="6">
                  <c:v>56.212633333333329</c:v>
                </c:pt>
                <c:pt idx="7">
                  <c:v>57.149064516129037</c:v>
                </c:pt>
                <c:pt idx="8">
                  <c:v>56.412333333333329</c:v>
                </c:pt>
                <c:pt idx="9">
                  <c:v>58.465064516129033</c:v>
                </c:pt>
                <c:pt idx="10">
                  <c:v>58.859625864550175</c:v>
                </c:pt>
                <c:pt idx="11">
                  <c:v>58.034219939964899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78E3-44AB-BA7F-0505252CECB2}"/>
            </c:ext>
          </c:extLst>
        </c:ser>
        <c:ser>
          <c:idx val="4"/>
          <c:order val="9"/>
          <c:tx>
            <c:strRef>
              <c:f>'Malaysia PO Monthly Bal'!$B$194</c:f>
              <c:strCache>
                <c:ptCount val="1"/>
                <c:pt idx="0">
                  <c:v>5-Year Avg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'Malaysia PO Monthly Bal'!$C$177:$N$177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Bal'!$C$194:$N$194</c:f>
              <c:numCache>
                <c:formatCode>#,##0.000_);[Red]\(#,##0.000\)</c:formatCode>
                <c:ptCount val="12"/>
                <c:pt idx="0">
                  <c:v>58.045529032258059</c:v>
                </c:pt>
                <c:pt idx="1">
                  <c:v>54.227646666666672</c:v>
                </c:pt>
                <c:pt idx="2">
                  <c:v>47.012200000000007</c:v>
                </c:pt>
                <c:pt idx="3">
                  <c:v>40.866690322580645</c:v>
                </c:pt>
                <c:pt idx="4">
                  <c:v>42.567806650246304</c:v>
                </c:pt>
                <c:pt idx="5">
                  <c:v>44.599051612903217</c:v>
                </c:pt>
                <c:pt idx="6">
                  <c:v>48.929993333333336</c:v>
                </c:pt>
                <c:pt idx="7">
                  <c:v>51.006580645161293</c:v>
                </c:pt>
                <c:pt idx="8">
                  <c:v>54.000133333333324</c:v>
                </c:pt>
                <c:pt idx="9">
                  <c:v>53.903412903225806</c:v>
                </c:pt>
                <c:pt idx="10">
                  <c:v>57.72118064516129</c:v>
                </c:pt>
                <c:pt idx="11">
                  <c:v>59.965359999999997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71F-4C29-9D88-3BBD6120F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36032"/>
        <c:axId val="914936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'Malaysia PO Monthly Bal'!$B$184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'Malaysia PO Monthly Bal'!$C$177:$N$177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'Malaysia PO Monthly Bal'!$C$184:$N$184</c15:sqref>
                        </c15:formulaRef>
                      </c:ext>
                    </c:extLst>
                    <c:numCache>
                      <c:formatCode>#,##0.000_);[Red]\(#,##0.000\)</c:formatCode>
                      <c:ptCount val="12"/>
                      <c:pt idx="0">
                        <c:v>54.124935483870971</c:v>
                      </c:pt>
                      <c:pt idx="1">
                        <c:v>52.497933333333336</c:v>
                      </c:pt>
                      <c:pt idx="2">
                        <c:v>47.539258064516133</c:v>
                      </c:pt>
                      <c:pt idx="3">
                        <c:v>41.188677419354839</c:v>
                      </c:pt>
                      <c:pt idx="4">
                        <c:v>44.94782142857143</c:v>
                      </c:pt>
                      <c:pt idx="5">
                        <c:v>47.226483870967741</c:v>
                      </c:pt>
                      <c:pt idx="6">
                        <c:v>51.600866666666668</c:v>
                      </c:pt>
                      <c:pt idx="7">
                        <c:v>53.370774193548385</c:v>
                      </c:pt>
                      <c:pt idx="8">
                        <c:v>50.475166666666674</c:v>
                      </c:pt>
                      <c:pt idx="9">
                        <c:v>58.92993548387097</c:v>
                      </c:pt>
                      <c:pt idx="10">
                        <c:v>58.404870967741935</c:v>
                      </c:pt>
                      <c:pt idx="11">
                        <c:v>59.330599999999997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C-B71F-4C29-9D88-3BBD6120F69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Bal'!$B$185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rgbClr val="335163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C00000"/>
                    </a:solidFill>
                    <a:ln w="15875">
                      <a:solidFill>
                        <a:srgbClr val="335163"/>
                      </a:solidFill>
                    </a:ln>
                    <a:effectLst/>
                  </c:spPr>
                </c:marker>
                <c:dPt>
                  <c:idx val="2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E-B71F-4C29-9D88-3BBD6120F692}"/>
                    </c:ext>
                  </c:extLst>
                </c:dPt>
                <c:dPt>
                  <c:idx val="3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B71F-4C29-9D88-3BBD6120F692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2-B71F-4C29-9D88-3BBD6120F692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4-B71F-4C29-9D88-3BBD6120F692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B71F-4C29-9D88-3BBD6120F692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8-B71F-4C29-9D88-3BBD6120F692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A-B71F-4C29-9D88-3BBD6120F692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B71F-4C29-9D88-3BBD6120F692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B71F-4C29-9D88-3BBD6120F692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15875">
                        <a:solidFill>
                          <a:srgbClr val="335163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335163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B71F-4C29-9D88-3BBD6120F692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Bal'!$C$177:$N$177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Bal'!$C$185:$N$185</c15:sqref>
                        </c15:formulaRef>
                      </c:ext>
                    </c:extLst>
                    <c:numCache>
                      <c:formatCode>#,##0.000_);[Red]\(#,##0.000\)</c:formatCode>
                      <c:ptCount val="12"/>
                      <c:pt idx="0">
                        <c:v>64.801225806451612</c:v>
                      </c:pt>
                      <c:pt idx="1">
                        <c:v>64.761566666666667</c:v>
                      </c:pt>
                      <c:pt idx="2">
                        <c:v>59.166612903225804</c:v>
                      </c:pt>
                      <c:pt idx="3">
                        <c:v>51.182354838709678</c:v>
                      </c:pt>
                      <c:pt idx="4">
                        <c:v>47.957321428571433</c:v>
                      </c:pt>
                      <c:pt idx="5">
                        <c:v>50.772806451612908</c:v>
                      </c:pt>
                      <c:pt idx="6">
                        <c:v>51.94436666666666</c:v>
                      </c:pt>
                      <c:pt idx="7">
                        <c:v>49.206612903225803</c:v>
                      </c:pt>
                      <c:pt idx="8">
                        <c:v>44.423466666666663</c:v>
                      </c:pt>
                      <c:pt idx="9">
                        <c:v>48.490967741935485</c:v>
                      </c:pt>
                      <c:pt idx="10">
                        <c:v>52.277580645161294</c:v>
                      </c:pt>
                      <c:pt idx="11">
                        <c:v>61.786733333333338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B71F-4C29-9D88-3BBD6120F69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Bal'!$B$186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4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B71F-4C29-9D88-3BBD6120F692}"/>
                    </c:ext>
                  </c:extLst>
                </c:dPt>
                <c:dPt>
                  <c:idx val="1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B71F-4C29-9D88-3BBD6120F692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B71F-4C29-9D88-3BBD6120F692}"/>
                    </c:ext>
                  </c:extLst>
                </c:dPt>
                <c:dPt>
                  <c:idx val="3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B71F-4C29-9D88-3BBD6120F692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B71F-4C29-9D88-3BBD6120F692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B71F-4C29-9D88-3BBD6120F692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B71F-4C29-9D88-3BBD6120F692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B71F-4C29-9D88-3BBD6120F692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2-B71F-4C29-9D88-3BBD6120F692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4-B71F-4C29-9D88-3BBD6120F692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6-B71F-4C29-9D88-3BBD6120F692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8-B71F-4C29-9D88-3BBD6120F692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Bal'!$C$177:$N$177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Bal'!$C$186:$N$186</c15:sqref>
                        </c15:formulaRef>
                      </c:ext>
                    </c:extLst>
                    <c:numCache>
                      <c:formatCode>#,##0.000_);[Red]\(#,##0.000\)</c:formatCode>
                      <c:ptCount val="12"/>
                      <c:pt idx="0">
                        <c:v>63.385612903225805</c:v>
                      </c:pt>
                      <c:pt idx="1">
                        <c:v>61.507399999999997</c:v>
                      </c:pt>
                      <c:pt idx="2">
                        <c:v>58.323806451612903</c:v>
                      </c:pt>
                      <c:pt idx="3">
                        <c:v>56.047129032258063</c:v>
                      </c:pt>
                      <c:pt idx="4">
                        <c:v>55.161357142857142</c:v>
                      </c:pt>
                      <c:pt idx="5">
                        <c:v>53.93735483870968</c:v>
                      </c:pt>
                      <c:pt idx="6">
                        <c:v>54.97893333333333</c:v>
                      </c:pt>
                      <c:pt idx="7">
                        <c:v>53.918290322580646</c:v>
                      </c:pt>
                      <c:pt idx="8">
                        <c:v>50.365233333333336</c:v>
                      </c:pt>
                      <c:pt idx="9">
                        <c:v>56.153516129032262</c:v>
                      </c:pt>
                      <c:pt idx="10">
                        <c:v>58.759612903225808</c:v>
                      </c:pt>
                      <c:pt idx="11">
                        <c:v>61.414433333333335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B71F-4C29-9D88-3BBD6120F69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Bal'!$B$187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1">
                        <a:lumMod val="75000"/>
                      </a:schemeClr>
                    </a:solidFill>
                    <a:ln w="1587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dash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B71F-4C29-9D88-3BBD6120F692}"/>
                    </c:ext>
                  </c:extLst>
                </c:dPt>
                <c:dPt>
                  <c:idx val="1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B71F-4C29-9D88-3BBD6120F692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B71F-4C29-9D88-3BBD6120F692}"/>
                    </c:ext>
                  </c:extLst>
                </c:dPt>
                <c:dPt>
                  <c:idx val="3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B71F-4C29-9D88-3BBD6120F692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B71F-4C29-9D88-3BBD6120F692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B71F-4C29-9D88-3BBD6120F692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B71F-4C29-9D88-3BBD6120F692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B71F-4C29-9D88-3BBD6120F692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B71F-4C29-9D88-3BBD6120F692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B71F-4C29-9D88-3BBD6120F692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B71F-4C29-9D88-3BBD6120F692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chemeClr val="accent1">
                          <a:lumMod val="75000"/>
                        </a:schemeClr>
                      </a:solidFill>
                      <a:ln w="15875">
                        <a:solidFill>
                          <a:schemeClr val="accent1">
                            <a:lumMod val="75000"/>
                          </a:schemeClr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B71F-4C29-9D88-3BBD6120F692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Bal'!$C$177:$N$177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Bal'!$C$187:$N$187</c15:sqref>
                        </c15:formulaRef>
                      </c:ext>
                    </c:extLst>
                    <c:numCache>
                      <c:formatCode>#,##0.000_);[Red]\(#,##0.000\)</c:formatCode>
                      <c:ptCount val="12"/>
                      <c:pt idx="0">
                        <c:v>57.930354838709675</c:v>
                      </c:pt>
                      <c:pt idx="1">
                        <c:v>51.268433333333334</c:v>
                      </c:pt>
                      <c:pt idx="2">
                        <c:v>43.029161290322584</c:v>
                      </c:pt>
                      <c:pt idx="3">
                        <c:v>37.791419354838716</c:v>
                      </c:pt>
                      <c:pt idx="4">
                        <c:v>44.431551724137933</c:v>
                      </c:pt>
                      <c:pt idx="5">
                        <c:v>45.074903225806445</c:v>
                      </c:pt>
                      <c:pt idx="6">
                        <c:v>55.092366666666663</c:v>
                      </c:pt>
                      <c:pt idx="7">
                        <c:v>53.268935483870969</c:v>
                      </c:pt>
                      <c:pt idx="8">
                        <c:v>62.858066666666666</c:v>
                      </c:pt>
                      <c:pt idx="9">
                        <c:v>58.303129032258063</c:v>
                      </c:pt>
                      <c:pt idx="10">
                        <c:v>60.106741935483868</c:v>
                      </c:pt>
                      <c:pt idx="11">
                        <c:v>62.308533333333337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2-B71F-4C29-9D88-3BBD6120F692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Bal'!$B$188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1587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dash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4-B71F-4C29-9D88-3BBD6120F692}"/>
                    </c:ext>
                  </c:extLst>
                </c:dPt>
                <c:dPt>
                  <c:idx val="1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6-B71F-4C29-9D88-3BBD6120F692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8-B71F-4C29-9D88-3BBD6120F692}"/>
                    </c:ext>
                  </c:extLst>
                </c:dPt>
                <c:dPt>
                  <c:idx val="3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A-B71F-4C29-9D88-3BBD6120F692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C-B71F-4C29-9D88-3BBD6120F692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E-B71F-4C29-9D88-3BBD6120F692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0-B71F-4C29-9D88-3BBD6120F692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2-B71F-4C29-9D88-3BBD6120F692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4-B71F-4C29-9D88-3BBD6120F692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6-B71F-4C29-9D88-3BBD6120F692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8-B71F-4C29-9D88-3BBD6120F692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A-B71F-4C29-9D88-3BBD6120F692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Bal'!$C$177:$N$177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Bal'!$C$188:$N$188</c15:sqref>
                        </c15:formulaRef>
                      </c:ext>
                    </c:extLst>
                    <c:numCache>
                      <c:formatCode>#,##0.000_);[Red]\(#,##0.000\)</c:formatCode>
                      <c:ptCount val="12"/>
                      <c:pt idx="0">
                        <c:v>55.630935483870964</c:v>
                      </c:pt>
                      <c:pt idx="1">
                        <c:v>49.718366666666661</c:v>
                      </c:pt>
                      <c:pt idx="2">
                        <c:v>43.020612903225803</c:v>
                      </c:pt>
                      <c:pt idx="3">
                        <c:v>36.337322580645164</c:v>
                      </c:pt>
                      <c:pt idx="4">
                        <c:v>39.579857142857144</c:v>
                      </c:pt>
                      <c:pt idx="5">
                        <c:v>45.918806451612902</c:v>
                      </c:pt>
                      <c:pt idx="6">
                        <c:v>50.937366666666669</c:v>
                      </c:pt>
                      <c:pt idx="7">
                        <c:v>50.694354838709678</c:v>
                      </c:pt>
                      <c:pt idx="8">
                        <c:v>53.539566666666666</c:v>
                      </c:pt>
                      <c:pt idx="9">
                        <c:v>49.133645161290325</c:v>
                      </c:pt>
                      <c:pt idx="10">
                        <c:v>55.172774193548385</c:v>
                      </c:pt>
                      <c:pt idx="11">
                        <c:v>56.791333333333334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B-B71F-4C29-9D88-3BBD6120F692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Bal'!$B$189</c15:sqref>
                        </c15:formulaRef>
                      </c:ext>
                    </c:extLst>
                    <c:strCache>
                      <c:ptCount val="1"/>
                      <c:pt idx="0">
                        <c:v>21/22</c:v>
                      </c:pt>
                    </c:strCache>
                  </c:strRef>
                </c:tx>
                <c:spPr>
                  <a:ln w="15875" cap="rnd">
                    <a:solidFill>
                      <a:srgbClr val="FFB108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FFB108"/>
                    </a:solidFill>
                    <a:ln w="15875">
                      <a:solidFill>
                        <a:srgbClr val="FFB108"/>
                      </a:solidFill>
                    </a:ln>
                    <a:effectLst/>
                  </c:spPr>
                </c:marker>
                <c:dPt>
                  <c:idx val="5"/>
                  <c:marker>
                    <c:symbol val="circle"/>
                    <c:size val="9"/>
                    <c:spPr>
                      <a:solidFill>
                        <a:srgbClr val="FFB108"/>
                      </a:solidFill>
                      <a:ln w="15875">
                        <a:solidFill>
                          <a:srgbClr val="FFB108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FFB108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B71F-4C29-9D88-3BBD6120F692}"/>
                    </c:ext>
                  </c:extLst>
                </c:dPt>
                <c:dPt>
                  <c:idx val="6"/>
                  <c:marker>
                    <c:symbol val="circle"/>
                    <c:size val="9"/>
                    <c:spPr>
                      <a:solidFill>
                        <a:srgbClr val="FFB108"/>
                      </a:solidFill>
                      <a:ln w="15875">
                        <a:solidFill>
                          <a:srgbClr val="FFB108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FFB108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B71F-4C29-9D88-3BBD6120F692}"/>
                    </c:ext>
                  </c:extLst>
                </c:dPt>
                <c:dPt>
                  <c:idx val="7"/>
                  <c:marker>
                    <c:symbol val="circle"/>
                    <c:size val="9"/>
                    <c:spPr>
                      <a:solidFill>
                        <a:srgbClr val="FFB108"/>
                      </a:solidFill>
                      <a:ln w="15875">
                        <a:solidFill>
                          <a:srgbClr val="FFB108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FFB108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B71F-4C29-9D88-3BBD6120F692}"/>
                    </c:ext>
                  </c:extLst>
                </c:dPt>
                <c:dPt>
                  <c:idx val="8"/>
                  <c:marker>
                    <c:symbol val="circle"/>
                    <c:size val="9"/>
                    <c:spPr>
                      <a:solidFill>
                        <a:srgbClr val="FFB108"/>
                      </a:solidFill>
                      <a:ln w="15875">
                        <a:solidFill>
                          <a:srgbClr val="FFB108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FFB108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B71F-4C29-9D88-3BBD6120F692}"/>
                    </c:ext>
                  </c:extLst>
                </c:dPt>
                <c:dPt>
                  <c:idx val="9"/>
                  <c:marker>
                    <c:symbol val="circle"/>
                    <c:size val="9"/>
                    <c:spPr>
                      <a:solidFill>
                        <a:srgbClr val="FFB108"/>
                      </a:solidFill>
                      <a:ln w="15875">
                        <a:solidFill>
                          <a:srgbClr val="FFB108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FFB108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B71F-4C29-9D88-3BBD6120F692}"/>
                    </c:ext>
                  </c:extLst>
                </c:dPt>
                <c:dPt>
                  <c:idx val="10"/>
                  <c:marker>
                    <c:symbol val="circle"/>
                    <c:size val="9"/>
                    <c:spPr>
                      <a:solidFill>
                        <a:srgbClr val="FFB108"/>
                      </a:solidFill>
                      <a:ln w="15875">
                        <a:solidFill>
                          <a:srgbClr val="FFB108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FFB108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B71F-4C29-9D88-3BBD6120F692}"/>
                    </c:ext>
                  </c:extLst>
                </c:dPt>
                <c:dPt>
                  <c:idx val="11"/>
                  <c:marker>
                    <c:symbol val="circle"/>
                    <c:size val="9"/>
                    <c:spPr>
                      <a:solidFill>
                        <a:srgbClr val="FFB108"/>
                      </a:solidFill>
                      <a:ln w="15875">
                        <a:solidFill>
                          <a:srgbClr val="FFB108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rgbClr val="FFB108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B71F-4C29-9D88-3BBD6120F692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Bal'!$C$177:$N$177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Bal'!$C$189:$N$189</c15:sqref>
                        </c15:formulaRef>
                      </c:ext>
                    </c:extLst>
                    <c:numCache>
                      <c:formatCode>#,##0.000_);[Red]\(#,##0.000\)</c:formatCode>
                      <c:ptCount val="12"/>
                      <c:pt idx="0">
                        <c:v>55.672161290322578</c:v>
                      </c:pt>
                      <c:pt idx="1">
                        <c:v>54.497733333333336</c:v>
                      </c:pt>
                      <c:pt idx="2">
                        <c:v>46.765129032258066</c:v>
                      </c:pt>
                      <c:pt idx="3">
                        <c:v>40.438096774193546</c:v>
                      </c:pt>
                      <c:pt idx="4">
                        <c:v>40.623642857142855</c:v>
                      </c:pt>
                      <c:pt idx="5">
                        <c:v>45.523322580645157</c:v>
                      </c:pt>
                      <c:pt idx="6">
                        <c:v>48.735100000000003</c:v>
                      </c:pt>
                      <c:pt idx="7">
                        <c:v>47.129967741935481</c:v>
                      </c:pt>
                      <c:pt idx="8">
                        <c:v>51.503700000000002</c:v>
                      </c:pt>
                      <c:pt idx="9">
                        <c:v>50.760096774193549</c:v>
                      </c:pt>
                      <c:pt idx="10">
                        <c:v>55.670548387096773</c:v>
                      </c:pt>
                      <c:pt idx="11">
                        <c:v>59.014699999999998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71F-4C29-9D88-3BBD6120F692}"/>
                  </c:ext>
                </c:extLst>
              </c15:ser>
            </c15:filteredLineSeries>
          </c:ext>
        </c:extLst>
      </c:lineChart>
      <c:catAx>
        <c:axId val="9149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360"/>
        <c:crosses val="autoZero"/>
        <c:auto val="1"/>
        <c:lblAlgn val="ctr"/>
        <c:lblOffset val="100"/>
        <c:noMultiLvlLbl val="0"/>
      </c:catAx>
      <c:valAx>
        <c:axId val="914936360"/>
        <c:scaling>
          <c:orientation val="minMax"/>
          <c:max val="65"/>
          <c:min val="35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venir Next LT Pro Demi" panose="020B07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000 tonnes per day</a:t>
                </a:r>
              </a:p>
            </c:rich>
          </c:tx>
          <c:layout>
            <c:manualLayout>
              <c:xMode val="edge"/>
              <c:yMode val="edge"/>
              <c:x val="0"/>
              <c:y val="0.392405267925580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venir Next LT Pro Demi" panose="020B07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03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51859041692005148"/>
          <c:y val="0.82178877197872391"/>
          <c:w val="0.46026910126705578"/>
          <c:h val="5.382928018953383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venir Next LT Pro Demi" panose="020B07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venir Next LT Pro Demi" panose="020B07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>
                <a:latin typeface="Aptos Display" panose="020B0004020202020204" pitchFamily="34" charset="0"/>
              </a:rPr>
              <a:t>Malaysia Palm Oil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679652995182845E-2"/>
          <c:y val="0.130725384990593"/>
          <c:w val="0.88789068961121465"/>
          <c:h val="0.75465087218080051"/>
        </c:manualLayout>
      </c:layout>
      <c:lineChart>
        <c:grouping val="standard"/>
        <c:varyColors val="0"/>
        <c:ser>
          <c:idx val="7"/>
          <c:order val="4"/>
          <c:tx>
            <c:strRef>
              <c:f>'Malaysia PO Monthly Bal'!$B$101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rgbClr val="6F079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45-497A-BDC7-3514C6FF7BD4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45-497A-BDC7-3514C6FF7BD4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45-497A-BDC7-3514C6FF7BD4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45-497A-BDC7-3514C6FF7BD4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445-497A-BDC7-3514C6FF7BD4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45-497A-BDC7-3514C6FF7BD4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445-497A-BDC7-3514C6FF7BD4}"/>
              </c:ext>
            </c:extLst>
          </c:dPt>
          <c:val>
            <c:numRef>
              <c:f>'Malaysia PO Monthly Bal'!$C$101:$N$101</c:f>
              <c:numCache>
                <c:formatCode>#,##0_);[Red]\(#,##0\)</c:formatCode>
                <c:ptCount val="12"/>
                <c:pt idx="0">
                  <c:v>1420.5740000000001</c:v>
                </c:pt>
                <c:pt idx="1">
                  <c:v>1467.518</c:v>
                </c:pt>
                <c:pt idx="2">
                  <c:v>1423.8209999999999</c:v>
                </c:pt>
                <c:pt idx="3">
                  <c:v>1155.826</c:v>
                </c:pt>
                <c:pt idx="4">
                  <c:v>1111.826</c:v>
                </c:pt>
                <c:pt idx="5">
                  <c:v>1281.461</c:v>
                </c:pt>
                <c:pt idx="6">
                  <c:v>1068.2380000000001</c:v>
                </c:pt>
                <c:pt idx="7">
                  <c:v>1369.7139999999999</c:v>
                </c:pt>
                <c:pt idx="8">
                  <c:v>1193.9169999999999</c:v>
                </c:pt>
                <c:pt idx="9">
                  <c:v>1325.3420000000001</c:v>
                </c:pt>
                <c:pt idx="10">
                  <c:v>1299.93</c:v>
                </c:pt>
                <c:pt idx="11">
                  <c:v>1426.1959999999999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45-497A-BDC7-3514C6FF7BD4}"/>
            </c:ext>
          </c:extLst>
        </c:ser>
        <c:ser>
          <c:idx val="8"/>
          <c:order val="5"/>
          <c:tx>
            <c:v>22/23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D445-497A-BDC7-3514C6FF7BD4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D445-497A-BDC7-3514C6FF7BD4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445-497A-BDC7-3514C6FF7BD4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445-497A-BDC7-3514C6FF7BD4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D445-497A-BDC7-3514C6FF7BD4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D445-497A-BDC7-3514C6FF7BD4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D445-497A-BDC7-3514C6FF7BD4}"/>
              </c:ext>
            </c:extLst>
          </c:dPt>
          <c:val>
            <c:numRef>
              <c:f>'Malaysia Palm Complex'!$BL$136:$BL$147</c:f>
              <c:numCache>
                <c:formatCode>#,##0_);[Red]\(#,##0\)</c:formatCode>
                <c:ptCount val="12"/>
                <c:pt idx="0">
                  <c:v>1505.769</c:v>
                </c:pt>
                <c:pt idx="1">
                  <c:v>1521.329</c:v>
                </c:pt>
                <c:pt idx="2">
                  <c:v>1473.846</c:v>
                </c:pt>
                <c:pt idx="3">
                  <c:v>1136.027</c:v>
                </c:pt>
                <c:pt idx="4">
                  <c:v>1126.127</c:v>
                </c:pt>
                <c:pt idx="5">
                  <c:v>1487.836</c:v>
                </c:pt>
                <c:pt idx="6">
                  <c:v>1087.5409999999999</c:v>
                </c:pt>
                <c:pt idx="7">
                  <c:v>1079.2349999999999</c:v>
                </c:pt>
                <c:pt idx="8">
                  <c:v>1171.739</c:v>
                </c:pt>
                <c:pt idx="9">
                  <c:v>1354.336</c:v>
                </c:pt>
                <c:pt idx="10">
                  <c:v>1221.848</c:v>
                </c:pt>
                <c:pt idx="11">
                  <c:v>1211.2940000000001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45-497A-BDC7-3514C6FF7BD4}"/>
            </c:ext>
          </c:extLst>
        </c:ser>
        <c:ser>
          <c:idx val="1"/>
          <c:order val="6"/>
          <c:tx>
            <c:strRef>
              <c:f>'Malaysia PO Monthly Bal'!$B$96</c:f>
              <c:strCache>
                <c:ptCount val="1"/>
                <c:pt idx="0">
                  <c:v>16/17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Bal'!$C$96:$N$96</c:f>
            </c:numRef>
          </c:val>
          <c:smooth val="0"/>
          <c:extLst>
            <c:ext xmlns:c16="http://schemas.microsoft.com/office/drawing/2014/chart" uri="{C3380CC4-5D6E-409C-BE32-E72D297353CC}">
              <c16:uniqueId val="{0000001E-D445-497A-BDC7-3514C6FF7BD4}"/>
            </c:ext>
          </c:extLst>
        </c:ser>
        <c:ser>
          <c:idx val="9"/>
          <c:order val="7"/>
          <c:tx>
            <c:v>23/24</c:v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2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D445-497A-BDC7-3514C6FF7BD4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D445-497A-BDC7-3514C6FF7BD4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D445-497A-BDC7-3514C6FF7BD4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D445-497A-BDC7-3514C6FF7BD4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D445-497A-BDC7-3514C6FF7BD4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D445-497A-BDC7-3514C6FF7BD4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D445-497A-BDC7-3514C6FF7BD4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D445-497A-BDC7-3514C6FF7BD4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D445-497A-BDC7-3514C6FF7BD4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D445-497A-BDC7-3514C6FF7BD4}"/>
              </c:ext>
            </c:extLst>
          </c:dPt>
          <c:dLbls>
            <c:dLbl>
              <c:idx val="5"/>
              <c:numFmt formatCode="#,##0_);[Red]\(#,##0\)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6-D445-497A-BDC7-3514C6FF7BD4}"/>
                </c:ext>
              </c:extLst>
            </c:dLbl>
            <c:dLbl>
              <c:idx val="6"/>
              <c:numFmt formatCode="#,##0_);[Red]\(#,##0\)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8-D445-497A-BDC7-3514C6FF7BD4}"/>
                </c:ext>
              </c:extLst>
            </c:dLbl>
            <c:dLbl>
              <c:idx val="7"/>
              <c:numFmt formatCode="#,##0_);[Red]\(#,##0\)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A-D445-497A-BDC7-3514C6FF7BD4}"/>
                </c:ext>
              </c:extLst>
            </c:dLbl>
            <c:dLbl>
              <c:idx val="8"/>
              <c:numFmt formatCode="#,##0_);[Red]\(#,##0\)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C-D445-497A-BDC7-3514C6FF7BD4}"/>
                </c:ext>
              </c:extLst>
            </c:dLbl>
            <c:dLbl>
              <c:idx val="9"/>
              <c:numFmt formatCode="#,##0_);[Red]\(#,##0\)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E-D445-497A-BDC7-3514C6FF7BD4}"/>
                </c:ext>
              </c:extLst>
            </c:dLbl>
            <c:dLbl>
              <c:idx val="10"/>
              <c:numFmt formatCode="#,##0_);[Red]\(#,##0\)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30-D445-497A-BDC7-3514C6FF7BD4}"/>
                </c:ext>
              </c:extLst>
            </c:dLbl>
            <c:dLbl>
              <c:idx val="11"/>
              <c:numFmt formatCode="#,##0_);[Red]\(#,##0\)" sourceLinked="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32-D445-497A-BDC7-3514C6FF7BD4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'Malaysia PO Monthly Bal'!$C$103:$N$103</c:f>
              <c:numCache>
                <c:formatCode>#,##0_);[Red]\(#,##0\)</c:formatCode>
                <c:ptCount val="12"/>
                <c:pt idx="0">
                  <c:v>1480.6859999999999</c:v>
                </c:pt>
                <c:pt idx="1">
                  <c:v>1396.721</c:v>
                </c:pt>
                <c:pt idx="2">
                  <c:v>1362.145</c:v>
                </c:pt>
                <c:pt idx="3">
                  <c:v>1349.52</c:v>
                </c:pt>
                <c:pt idx="4">
                  <c:v>1024.5260000000001</c:v>
                </c:pt>
                <c:pt idx="5">
                  <c:v>1327.1120000000001</c:v>
                </c:pt>
                <c:pt idx="6">
                  <c:v>1234.5239999999999</c:v>
                </c:pt>
                <c:pt idx="7">
                  <c:v>1382.4290000000001</c:v>
                </c:pt>
                <c:pt idx="8">
                  <c:v>1207.414</c:v>
                </c:pt>
                <c:pt idx="9">
                  <c:v>1689.71</c:v>
                </c:pt>
                <c:pt idx="10">
                  <c:v>1525.115</c:v>
                </c:pt>
                <c:pt idx="11">
                  <c:v>1559.846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45-497A-BDC7-3514C6FF7BD4}"/>
            </c:ext>
          </c:extLst>
        </c:ser>
        <c:ser>
          <c:idx val="0"/>
          <c:order val="8"/>
          <c:tx>
            <c:strRef>
              <c:f>'Malaysia PO Monthly Bal'!$B$95</c:f>
              <c:strCache>
                <c:ptCount val="1"/>
                <c:pt idx="0">
                  <c:v>15/16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Bal'!$C$95:$N$95</c:f>
            </c:numRef>
          </c:val>
          <c:smooth val="0"/>
          <c:extLst>
            <c:ext xmlns:c16="http://schemas.microsoft.com/office/drawing/2014/chart" uri="{C3380CC4-5D6E-409C-BE32-E72D297353CC}">
              <c16:uniqueId val="{00000034-D445-497A-BDC7-3514C6FF7BD4}"/>
            </c:ext>
          </c:extLst>
        </c:ser>
        <c:ser>
          <c:idx val="4"/>
          <c:order val="9"/>
          <c:tx>
            <c:strRef>
              <c:f>'Malaysia PO Monthly Bal'!$B$211</c:f>
              <c:strCache>
                <c:ptCount val="1"/>
                <c:pt idx="0">
                  <c:v>5-Year Avg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Bal'!$C$211:$N$211</c:f>
              <c:numCache>
                <c:formatCode>#,##0_);[Red]\(#,##0\)</c:formatCode>
                <c:ptCount val="12"/>
                <c:pt idx="0">
                  <c:v>1544.654</c:v>
                </c:pt>
                <c:pt idx="1">
                  <c:v>1418.8953999999999</c:v>
                </c:pt>
                <c:pt idx="2">
                  <c:v>1458.3391999999999</c:v>
                </c:pt>
                <c:pt idx="3">
                  <c:v>1160.5812000000001</c:v>
                </c:pt>
                <c:pt idx="4">
                  <c:v>1049.1533999999999</c:v>
                </c:pt>
                <c:pt idx="5">
                  <c:v>1294.4172000000001</c:v>
                </c:pt>
                <c:pt idx="6">
                  <c:v>1194.8666000000001</c:v>
                </c:pt>
                <c:pt idx="7">
                  <c:v>1293.8781999999999</c:v>
                </c:pt>
                <c:pt idx="8">
                  <c:v>1339.7341999999999</c:v>
                </c:pt>
                <c:pt idx="9">
                  <c:v>1512.1986000000002</c:v>
                </c:pt>
                <c:pt idx="10">
                  <c:v>1358.4703999999999</c:v>
                </c:pt>
                <c:pt idx="11">
                  <c:v>1484.2581999999998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45-497A-BDC7-3514C6FF7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36032"/>
        <c:axId val="914936360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'Malaysia PO Monthly Bal'!$B$97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'Malaysia PO Monthly Bal'!$C$97:$N$97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1538.05</c:v>
                      </c:pt>
                      <c:pt idx="1">
                        <c:v>1356.3779999999999</c:v>
                      </c:pt>
                      <c:pt idx="2">
                        <c:v>1427.425</c:v>
                      </c:pt>
                      <c:pt idx="3">
                        <c:v>1472.2190000000001</c:v>
                      </c:pt>
                      <c:pt idx="4">
                        <c:v>1243.2149999999999</c:v>
                      </c:pt>
                      <c:pt idx="5">
                        <c:v>1565.7460000000001</c:v>
                      </c:pt>
                      <c:pt idx="6">
                        <c:v>1530.1389999999999</c:v>
                      </c:pt>
                      <c:pt idx="7">
                        <c:v>1291.5170000000001</c:v>
                      </c:pt>
                      <c:pt idx="8">
                        <c:v>1129.5150000000001</c:v>
                      </c:pt>
                      <c:pt idx="9">
                        <c:v>1196.653</c:v>
                      </c:pt>
                      <c:pt idx="10">
                        <c:v>1099.7760000000001</c:v>
                      </c:pt>
                      <c:pt idx="11">
                        <c:v>1619.317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6-D445-497A-BDC7-3514C6FF7BD4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Bal'!$B$98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4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dPt>
                  <c:idx val="3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D445-497A-BDC7-3514C6FF7BD4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D445-497A-BDC7-3514C6FF7BD4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C-D445-497A-BDC7-3514C6FF7BD4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E-D445-497A-BDC7-3514C6FF7BD4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D445-497A-BDC7-3514C6FF7BD4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2-D445-497A-BDC7-3514C6FF7BD4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4-D445-497A-BDC7-3514C6FF7BD4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D445-497A-BDC7-3514C6FF7BD4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chemeClr val="accent4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1587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8-D445-497A-BDC7-3514C6FF7BD4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Bal'!$C$98:$N$98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1578.2629999999999</c:v>
                      </c:pt>
                      <c:pt idx="1">
                        <c:v>1375.4059999999999</c:v>
                      </c:pt>
                      <c:pt idx="2">
                        <c:v>1383.307</c:v>
                      </c:pt>
                      <c:pt idx="3">
                        <c:v>1680.8910000000001</c:v>
                      </c:pt>
                      <c:pt idx="4">
                        <c:v>1324.615</c:v>
                      </c:pt>
                      <c:pt idx="5">
                        <c:v>1620.752</c:v>
                      </c:pt>
                      <c:pt idx="6">
                        <c:v>1654.499</c:v>
                      </c:pt>
                      <c:pt idx="7">
                        <c:v>1715.7190000000001</c:v>
                      </c:pt>
                      <c:pt idx="8">
                        <c:v>1397.14</c:v>
                      </c:pt>
                      <c:pt idx="9">
                        <c:v>1486.4849999999999</c:v>
                      </c:pt>
                      <c:pt idx="10">
                        <c:v>1736.3</c:v>
                      </c:pt>
                      <c:pt idx="11">
                        <c:v>1409.0889999999999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D445-497A-BDC7-3514C6FF7BD4}"/>
                  </c:ext>
                </c:extLst>
              </c15:ser>
            </c15:filteredLineSeries>
            <c15:filteredLine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Bal'!$B$99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A-D445-497A-BDC7-3514C6FF7BD4}"/>
                    </c:ext>
                  </c:extLst>
                </c:dPt>
                <c:dPt>
                  <c:idx val="1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D445-497A-BDC7-3514C6FF7BD4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D445-497A-BDC7-3514C6FF7BD4}"/>
                    </c:ext>
                  </c:extLst>
                </c:dPt>
                <c:dPt>
                  <c:idx val="3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D445-497A-BDC7-3514C6FF7BD4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D445-497A-BDC7-3514C6FF7BD4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D445-497A-BDC7-3514C6FF7BD4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  <a:prstDash val="solid"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D445-497A-BDC7-3514C6FF7BD4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D445-497A-BDC7-3514C6FF7BD4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D445-497A-BDC7-3514C6FF7BD4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D445-497A-BDC7-3514C6FF7BD4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D445-497A-BDC7-3514C6FF7BD4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D445-497A-BDC7-3514C6FF7BD4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Bal'!$C$99:$N$99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1641.9369999999999</c:v>
                      </c:pt>
                      <c:pt idx="1">
                        <c:v>1405.6379999999999</c:v>
                      </c:pt>
                      <c:pt idx="2">
                        <c:v>1389.049</c:v>
                      </c:pt>
                      <c:pt idx="3">
                        <c:v>1213.539</c:v>
                      </c:pt>
                      <c:pt idx="4">
                        <c:v>1082.4169999999999</c:v>
                      </c:pt>
                      <c:pt idx="5">
                        <c:v>1184.702</c:v>
                      </c:pt>
                      <c:pt idx="6">
                        <c:v>1236.4780000000001</c:v>
                      </c:pt>
                      <c:pt idx="7">
                        <c:v>1369.3510000000001</c:v>
                      </c:pt>
                      <c:pt idx="8">
                        <c:v>1706.597</c:v>
                      </c:pt>
                      <c:pt idx="9">
                        <c:v>1783.2840000000001</c:v>
                      </c:pt>
                      <c:pt idx="10">
                        <c:v>1578.0340000000001</c:v>
                      </c:pt>
                      <c:pt idx="11">
                        <c:v>1612.155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D445-497A-BDC7-3514C6FF7BD4}"/>
                  </c:ext>
                </c:extLst>
              </c15:ser>
            </c15:filteredLineSeries>
            <c15:filteredLineSeries>
              <c15:ser>
                <c:idx val="6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Bal'!$B$100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Bal'!$C$100:$N$100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1674.3040000000001</c:v>
                      </c:pt>
                      <c:pt idx="1">
                        <c:v>1303.271</c:v>
                      </c:pt>
                      <c:pt idx="2">
                        <c:v>1642.835</c:v>
                      </c:pt>
                      <c:pt idx="3">
                        <c:v>947.99400000000003</c:v>
                      </c:pt>
                      <c:pt idx="4">
                        <c:v>900.87099999999998</c:v>
                      </c:pt>
                      <c:pt idx="5">
                        <c:v>1190.9749999999999</c:v>
                      </c:pt>
                      <c:pt idx="6">
                        <c:v>1347.5519999999999</c:v>
                      </c:pt>
                      <c:pt idx="7">
                        <c:v>1268.662</c:v>
                      </c:pt>
                      <c:pt idx="8">
                        <c:v>1419.0039999999999</c:v>
                      </c:pt>
                      <c:pt idx="9">
                        <c:v>1408.3209999999999</c:v>
                      </c:pt>
                      <c:pt idx="10">
                        <c:v>1167.425</c:v>
                      </c:pt>
                      <c:pt idx="11">
                        <c:v>1611.8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D445-497A-BDC7-3514C6FF7BD4}"/>
                  </c:ext>
                </c:extLst>
              </c15:ser>
            </c15:filteredLineSeries>
          </c:ext>
        </c:extLst>
      </c:lineChart>
      <c:catAx>
        <c:axId val="9149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360"/>
        <c:crosses val="autoZero"/>
        <c:auto val="1"/>
        <c:lblAlgn val="ctr"/>
        <c:lblOffset val="100"/>
        <c:noMultiLvlLbl val="0"/>
      </c:catAx>
      <c:valAx>
        <c:axId val="914936360"/>
        <c:scaling>
          <c:orientation val="minMax"/>
          <c:max val="1750"/>
          <c:min val="75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 tonnes)</a:t>
                </a:r>
              </a:p>
            </c:rich>
          </c:tx>
          <c:layout>
            <c:manualLayout>
              <c:xMode val="edge"/>
              <c:yMode val="edge"/>
              <c:x val="0"/>
              <c:y val="0.4326432220184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4936032"/>
        <c:crosses val="autoZero"/>
        <c:crossBetween val="between"/>
        <c:majorUnit val="250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0402619933290685"/>
          <c:y val="0.14452177548602885"/>
          <c:w val="0.44008919145889108"/>
          <c:h val="5.777845910854062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Malaysian</a:t>
            </a:r>
            <a:r>
              <a:rPr lang="en-US" sz="28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Palm Oil Stocks </a:t>
            </a:r>
          </a:p>
          <a:p>
            <a:pPr>
              <a:defRPr sz="2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(End of Month)</a:t>
            </a: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1500873905774E-2"/>
          <c:y val="0.14436569035993915"/>
          <c:w val="0.88814237868828794"/>
          <c:h val="0.74224268907337909"/>
        </c:manualLayout>
      </c:layout>
      <c:lineChart>
        <c:grouping val="standard"/>
        <c:varyColors val="0"/>
        <c:ser>
          <c:idx val="10"/>
          <c:order val="0"/>
          <c:tx>
            <c:v>23/24</c:v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2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5-4FBD-9A0B-BCB59DA9215E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5-4FBD-9A0B-BCB59DA9215E}"/>
              </c:ext>
            </c:extLst>
          </c:dPt>
          <c:dPt>
            <c:idx val="4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95-4FBD-9A0B-BCB59DA9215E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95-4FBD-9A0B-BCB59DA9215E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95-4FBD-9A0B-BCB59DA9215E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95-4FBD-9A0B-BCB59DA9215E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595-4FBD-9A0B-BCB59DA9215E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595-4FBD-9A0B-BCB59DA9215E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595-4FBD-9A0B-BCB59DA9215E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595-4FBD-9A0B-BCB59DA9215E}"/>
              </c:ext>
            </c:extLst>
          </c:dPt>
          <c:dLbls>
            <c:dLbl>
              <c:idx val="5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C595-4FBD-9A0B-BCB59DA9215E}"/>
                </c:ext>
              </c:extLst>
            </c:dLbl>
            <c:dLbl>
              <c:idx val="6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C595-4FBD-9A0B-BCB59DA9215E}"/>
                </c:ext>
              </c:extLst>
            </c:dLbl>
            <c:dLbl>
              <c:idx val="7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C595-4FBD-9A0B-BCB59DA9215E}"/>
                </c:ext>
              </c:extLst>
            </c:dLbl>
            <c:dLbl>
              <c:idx val="8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D-C595-4FBD-9A0B-BCB59DA9215E}"/>
                </c:ext>
              </c:extLst>
            </c:dLbl>
            <c:dLbl>
              <c:idx val="9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F-C595-4FBD-9A0B-BCB59DA9215E}"/>
                </c:ext>
              </c:extLst>
            </c:dLbl>
            <c:dLbl>
              <c:idx val="10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1-C595-4FBD-9A0B-BCB59DA9215E}"/>
                </c:ext>
              </c:extLst>
            </c:dLbl>
            <c:dLbl>
              <c:idx val="11"/>
              <c:spPr>
                <a:pattFill prst="pct2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3-C595-4FBD-9A0B-BCB59DA9215E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'Malaysia Palm Complex'!$BM$168:$BM$179</c:f>
              <c:numCache>
                <c:formatCode>#,##0_);[Red]\(#,##0\)</c:formatCode>
                <c:ptCount val="12"/>
                <c:pt idx="0">
                  <c:v>2447.038</c:v>
                </c:pt>
                <c:pt idx="1">
                  <c:v>2420.3980000000001</c:v>
                </c:pt>
                <c:pt idx="2">
                  <c:v>2290.7930000000001</c:v>
                </c:pt>
                <c:pt idx="3">
                  <c:v>2019.7809999999999</c:v>
                </c:pt>
                <c:pt idx="4">
                  <c:v>1920.1130000000001</c:v>
                </c:pt>
                <c:pt idx="5">
                  <c:v>1714.973</c:v>
                </c:pt>
                <c:pt idx="6">
                  <c:v>1744.4590000000001</c:v>
                </c:pt>
                <c:pt idx="7">
                  <c:v>1831.239</c:v>
                </c:pt>
                <c:pt idx="8">
                  <c:v>1733.2190000000001</c:v>
                </c:pt>
                <c:pt idx="9">
                  <c:v>1754.384</c:v>
                </c:pt>
                <c:pt idx="10">
                  <c:v>1883.2139999999999</c:v>
                </c:pt>
                <c:pt idx="11">
                  <c:v>2011.768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595-4FBD-9A0B-BCB59DA9215E}"/>
            </c:ext>
          </c:extLst>
        </c:ser>
        <c:ser>
          <c:idx val="0"/>
          <c:order val="3"/>
          <c:tx>
            <c:strRef>
              <c:f>'Malaysia PO Monthly Bal'!$B$161</c:f>
              <c:strCache>
                <c:ptCount val="1"/>
                <c:pt idx="0">
                  <c:v>13/14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40000"/>
                  <a:lumOff val="6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Bal'!$C$161:$N$161</c:f>
            </c:numRef>
          </c:val>
          <c:smooth val="0"/>
          <c:extLst>
            <c:ext xmlns:c16="http://schemas.microsoft.com/office/drawing/2014/chart" uri="{C3380CC4-5D6E-409C-BE32-E72D297353CC}">
              <c16:uniqueId val="{00000015-C595-4FBD-9A0B-BCB59DA9215E}"/>
            </c:ext>
          </c:extLst>
        </c:ser>
        <c:ser>
          <c:idx val="9"/>
          <c:order val="5"/>
          <c:tx>
            <c:v>22/23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6"/>
            <c:marker>
              <c:symbol val="circle"/>
              <c:size val="9"/>
              <c:spPr>
                <a:solidFill>
                  <a:schemeClr val="tx1">
                    <a:lumMod val="85000"/>
                    <a:lumOff val="15000"/>
                  </a:schemeClr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C595-4FBD-9A0B-BCB59DA9215E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chemeClr val="tx1">
                    <a:lumMod val="85000"/>
                    <a:lumOff val="15000"/>
                  </a:schemeClr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C595-4FBD-9A0B-BCB59DA9215E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chemeClr val="tx1">
                    <a:lumMod val="85000"/>
                    <a:lumOff val="15000"/>
                  </a:schemeClr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C595-4FBD-9A0B-BCB59DA9215E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C595-4FBD-9A0B-BCB59DA9215E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C595-4FBD-9A0B-BCB59DA9215E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C595-4FBD-9A0B-BCB59DA9215E}"/>
              </c:ext>
            </c:extLst>
          </c:dPt>
          <c:val>
            <c:numRef>
              <c:f>'Malaysia PO Monthly Bal'!$C$170:$N$170</c:f>
              <c:numCache>
                <c:formatCode>#,##0_);[Red]\(#,##0\)</c:formatCode>
                <c:ptCount val="12"/>
                <c:pt idx="0">
                  <c:v>2411.1129999999998</c:v>
                </c:pt>
                <c:pt idx="1">
                  <c:v>2288.471</c:v>
                </c:pt>
                <c:pt idx="2">
                  <c:v>2196.5740000000001</c:v>
                </c:pt>
                <c:pt idx="3">
                  <c:v>2268.1979999999999</c:v>
                </c:pt>
                <c:pt idx="4">
                  <c:v>2119.8539999999998</c:v>
                </c:pt>
                <c:pt idx="5">
                  <c:v>1674.0219999999999</c:v>
                </c:pt>
                <c:pt idx="6">
                  <c:v>1497.877</c:v>
                </c:pt>
                <c:pt idx="7">
                  <c:v>1690.204</c:v>
                </c:pt>
                <c:pt idx="8">
                  <c:v>1718.771</c:v>
                </c:pt>
                <c:pt idx="9">
                  <c:v>1733.9</c:v>
                </c:pt>
                <c:pt idx="10">
                  <c:v>2110.98</c:v>
                </c:pt>
                <c:pt idx="11">
                  <c:v>2312.3290000000002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595-4FBD-9A0B-BCB59DA9215E}"/>
            </c:ext>
          </c:extLst>
        </c:ser>
        <c:ser>
          <c:idx val="2"/>
          <c:order val="7"/>
          <c:tx>
            <c:strRef>
              <c:f>'Malaysia PO Monthly Bal'!$B$164</c:f>
              <c:strCache>
                <c:ptCount val="1"/>
                <c:pt idx="0">
                  <c:v>16/17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  <c:extLst xmlns:c15="http://schemas.microsoft.com/office/drawing/2012/chart"/>
            </c:strRef>
          </c:cat>
          <c:val>
            <c:numRef>
              <c:f>'Malaysia PO Monthly Bal'!$C$164:$N$164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C595-4FBD-9A0B-BCB59DA9215E}"/>
            </c:ext>
          </c:extLst>
        </c:ser>
        <c:ser>
          <c:idx val="8"/>
          <c:order val="8"/>
          <c:tx>
            <c:strRef>
              <c:f>'Malaysia Palm Complex'!$BK$2</c:f>
              <c:strCache>
                <c:ptCount val="1"/>
                <c:pt idx="0">
                  <c:v>21/22  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Palm Complex'!$BK$168:$BK$179</c:f>
              <c:numCache>
                <c:formatCode>#,##0_);[Red]\(#,##0\)</c:formatCode>
                <c:ptCount val="12"/>
                <c:pt idx="0">
                  <c:v>1834.568</c:v>
                </c:pt>
                <c:pt idx="1">
                  <c:v>1817.0609999999999</c:v>
                </c:pt>
                <c:pt idx="2">
                  <c:v>1614.5940000000001</c:v>
                </c:pt>
                <c:pt idx="3">
                  <c:v>1552.4770000000001</c:v>
                </c:pt>
                <c:pt idx="4">
                  <c:v>1519.412</c:v>
                </c:pt>
                <c:pt idx="5">
                  <c:v>1474.338</c:v>
                </c:pt>
                <c:pt idx="6">
                  <c:v>1643.9739999999999</c:v>
                </c:pt>
                <c:pt idx="7">
                  <c:v>1523.308</c:v>
                </c:pt>
                <c:pt idx="8">
                  <c:v>1645.836</c:v>
                </c:pt>
                <c:pt idx="9">
                  <c:v>1774.308</c:v>
                </c:pt>
                <c:pt idx="10">
                  <c:v>2094.6779999999999</c:v>
                </c:pt>
                <c:pt idx="11">
                  <c:v>2318.2020000000002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595-4FBD-9A0B-BCB59DA9215E}"/>
            </c:ext>
          </c:extLst>
        </c:ser>
        <c:ser>
          <c:idx val="1"/>
          <c:order val="9"/>
          <c:tx>
            <c:strRef>
              <c:f>'Malaysia PO Monthly Bal'!$B$163</c:f>
              <c:strCache>
                <c:ptCount val="1"/>
                <c:pt idx="0">
                  <c:v>15/16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Bal'!$C$163:$N$163</c:f>
            </c:numRef>
          </c:val>
          <c:smooth val="0"/>
          <c:extLst>
            <c:ext xmlns:c16="http://schemas.microsoft.com/office/drawing/2014/chart" uri="{C3380CC4-5D6E-409C-BE32-E72D297353CC}">
              <c16:uniqueId val="{00000025-C595-4FBD-9A0B-BCB59DA9215E}"/>
            </c:ext>
          </c:extLst>
        </c:ser>
        <c:ser>
          <c:idx val="5"/>
          <c:order val="10"/>
          <c:tx>
            <c:strRef>
              <c:f>'Malaysia PO Monthly Bal'!$B$207</c:f>
              <c:strCache>
                <c:ptCount val="1"/>
                <c:pt idx="0">
                  <c:v>5-Year Avg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'Malaysia PO Monthly Bal'!$C$3:$N$3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'Malaysia PO Monthly Bal'!$C$207:$N$207</c:f>
              <c:numCache>
                <c:formatCode>#,##0_);[Red]\(#,##0\)</c:formatCode>
                <c:ptCount val="12"/>
                <c:pt idx="0">
                  <c:v>2123.7208000000001</c:v>
                </c:pt>
                <c:pt idx="1">
                  <c:v>2069.0940000000001</c:v>
                </c:pt>
                <c:pt idx="2">
                  <c:v>1875.6371999999999</c:v>
                </c:pt>
                <c:pt idx="3">
                  <c:v>1784.1023999999998</c:v>
                </c:pt>
                <c:pt idx="4">
                  <c:v>1713.1323999999997</c:v>
                </c:pt>
                <c:pt idx="5">
                  <c:v>1607.3681999999999</c:v>
                </c:pt>
                <c:pt idx="6">
                  <c:v>1695.3426000000004</c:v>
                </c:pt>
                <c:pt idx="7">
                  <c:v>1728.7482</c:v>
                </c:pt>
                <c:pt idx="8">
                  <c:v>1722.0834000000002</c:v>
                </c:pt>
                <c:pt idx="9">
                  <c:v>1691.6833999999999</c:v>
                </c:pt>
                <c:pt idx="10">
                  <c:v>1933.3241999999998</c:v>
                </c:pt>
                <c:pt idx="11">
                  <c:v>2024.1580000000001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C595-4FBD-9A0B-BCB59DA92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038104"/>
        <c:axId val="947041056"/>
        <c:extLst>
          <c:ext xmlns:c15="http://schemas.microsoft.com/office/drawing/2012/chart" uri="{02D57815-91ED-43cb-92C2-25804820EDAC}">
            <c15:filteredLine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'Malaysia PO Monthly Bal'!$B$167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6F079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27-C595-4FBD-9A0B-BCB59DA9215E}"/>
                    </c:ext>
                  </c:extLst>
                </c:dPt>
                <c:dPt>
                  <c:idx val="1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C595-4FBD-9A0B-BCB59DA9215E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C595-4FBD-9A0B-BCB59DA9215E}"/>
                    </c:ext>
                  </c:extLst>
                </c:dPt>
                <c:dPt>
                  <c:idx val="3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D-C595-4FBD-9A0B-BCB59DA9215E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C595-4FBD-9A0B-BCB59DA9215E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C595-4FBD-9A0B-BCB59DA9215E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C595-4FBD-9A0B-BCB59DA9215E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C595-4FBD-9A0B-BCB59DA9215E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7-C595-4FBD-9A0B-BCB59DA9215E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C595-4FBD-9A0B-BCB59DA9215E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C595-4FBD-9A0B-BCB59DA9215E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 w="1587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C595-4FBD-9A0B-BCB59DA9215E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'Malaysia PO Monthly Bal'!$C$3:$N$3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'Malaysia PO Monthly Bal'!$C$167:$N$167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2352.2199999999998</c:v>
                      </c:pt>
                      <c:pt idx="1">
                        <c:v>2255.0349999999999</c:v>
                      </c:pt>
                      <c:pt idx="2">
                        <c:v>2010.527</c:v>
                      </c:pt>
                      <c:pt idx="3">
                        <c:v>1755.4169999999999</c:v>
                      </c:pt>
                      <c:pt idx="4">
                        <c:v>1700.261</c:v>
                      </c:pt>
                      <c:pt idx="5">
                        <c:v>1729.5920000000001</c:v>
                      </c:pt>
                      <c:pt idx="6">
                        <c:v>2044.498</c:v>
                      </c:pt>
                      <c:pt idx="7">
                        <c:v>2029.579</c:v>
                      </c:pt>
                      <c:pt idx="8">
                        <c:v>1898.3720000000001</c:v>
                      </c:pt>
                      <c:pt idx="9">
                        <c:v>1699.365</c:v>
                      </c:pt>
                      <c:pt idx="10">
                        <c:v>1703.0029999999999</c:v>
                      </c:pt>
                      <c:pt idx="11">
                        <c:v>1722.087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E-C595-4FBD-9A0B-BCB59DA9215E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Bal'!$B$166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C595-4FBD-9A0B-BCB59DA9215E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C595-4FBD-9A0B-BCB59DA9215E}"/>
                    </c:ext>
                  </c:extLst>
                </c:dPt>
                <c:dPt>
                  <c:idx val="3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C595-4FBD-9A0B-BCB59DA9215E}"/>
                    </c:ext>
                  </c:extLst>
                </c:dPt>
                <c:dPt>
                  <c:idx val="4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2-C595-4FBD-9A0B-BCB59DA9215E}"/>
                    </c:ext>
                  </c:extLst>
                </c:dPt>
                <c:dPt>
                  <c:idx val="5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C595-4FBD-9A0B-BCB59DA9215E}"/>
                    </c:ext>
                  </c:extLst>
                </c:dPt>
                <c:dPt>
                  <c:idx val="6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4-C595-4FBD-9A0B-BCB59DA9215E}"/>
                    </c:ext>
                  </c:extLst>
                </c:dPt>
                <c:dPt>
                  <c:idx val="7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C595-4FBD-9A0B-BCB59DA9215E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C595-4FBD-9A0B-BCB59DA9215E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C595-4FBD-9A0B-BCB59DA9215E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8-C595-4FBD-9A0B-BCB59DA9215E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rgbClr val="335163"/>
                      </a:solidFill>
                      <a:ln w="15875">
                        <a:solidFill>
                          <a:srgbClr val="8E9A44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C595-4FBD-9A0B-BCB59DA9215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Bal'!$C$3:$N$3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Bal'!$C$166:$N$166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2722.4780000000001</c:v>
                      </c:pt>
                      <c:pt idx="1">
                        <c:v>3007.0859999999998</c:v>
                      </c:pt>
                      <c:pt idx="2">
                        <c:v>3216.4760000000001</c:v>
                      </c:pt>
                      <c:pt idx="3">
                        <c:v>3002.8710000000001</c:v>
                      </c:pt>
                      <c:pt idx="4">
                        <c:v>3056.9290000000001</c:v>
                      </c:pt>
                      <c:pt idx="5">
                        <c:v>2920.4090000000001</c:v>
                      </c:pt>
                      <c:pt idx="6">
                        <c:v>2726.94</c:v>
                      </c:pt>
                      <c:pt idx="7">
                        <c:v>2444.4870000000001</c:v>
                      </c:pt>
                      <c:pt idx="8">
                        <c:v>2410.8690000000001</c:v>
                      </c:pt>
                      <c:pt idx="9">
                        <c:v>2378.297</c:v>
                      </c:pt>
                      <c:pt idx="10">
                        <c:v>2240.5230000000001</c:v>
                      </c:pt>
                      <c:pt idx="11">
                        <c:v>2448.4479999999999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C595-4FBD-9A0B-BCB59DA9215E}"/>
                  </c:ext>
                </c:extLst>
              </c15:ser>
            </c15:filteredLineSeries>
            <c15:filteredLineSeries>
              <c15:ser>
                <c:idx val="7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Bal'!$B$168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dPt>
                  <c:idx val="7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C595-4FBD-9A0B-BCB59DA9215E}"/>
                    </c:ext>
                  </c:extLst>
                </c:dPt>
                <c:dPt>
                  <c:idx val="8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C595-4FBD-9A0B-BCB59DA9215E}"/>
                    </c:ext>
                  </c:extLst>
                </c:dPt>
                <c:dPt>
                  <c:idx val="9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C595-4FBD-9A0B-BCB59DA9215E}"/>
                    </c:ext>
                  </c:extLst>
                </c:dPt>
                <c:dPt>
                  <c:idx val="10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C595-4FBD-9A0B-BCB59DA9215E}"/>
                    </c:ext>
                  </c:extLst>
                </c:dPt>
                <c:dPt>
                  <c:idx val="11"/>
                  <c:marker>
                    <c:symbol val="circle"/>
                    <c:size val="7"/>
                    <c:spPr>
                      <a:solidFill>
                        <a:srgbClr val="8C8C8C"/>
                      </a:solidFill>
                      <a:ln w="15875">
                        <a:solidFill>
                          <a:srgbClr val="8C8C8C"/>
                        </a:solidFill>
                      </a:ln>
                      <a:effectLst/>
                    </c:spPr>
                  </c:marker>
                  <c:bubble3D val="0"/>
                  <c:spPr>
                    <a:ln w="22225" cap="rnd">
                      <a:solidFill>
                        <a:srgbClr val="8C8C8C"/>
                      </a:solidFill>
                      <a:prstDash val="solid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C595-4FBD-9A0B-BCB59DA9215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Bal'!$C$3:$N$3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Bal'!$C$168:$N$168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1573.665</c:v>
                      </c:pt>
                      <c:pt idx="1">
                        <c:v>1564.5050000000001</c:v>
                      </c:pt>
                      <c:pt idx="2">
                        <c:v>1265.6980000000001</c:v>
                      </c:pt>
                      <c:pt idx="3">
                        <c:v>1324.6389999999999</c:v>
                      </c:pt>
                      <c:pt idx="4">
                        <c:v>1306.0219999999999</c:v>
                      </c:pt>
                      <c:pt idx="5">
                        <c:v>1443.9159999999999</c:v>
                      </c:pt>
                      <c:pt idx="6">
                        <c:v>1545.905</c:v>
                      </c:pt>
                      <c:pt idx="7">
                        <c:v>1569.4110000000001</c:v>
                      </c:pt>
                      <c:pt idx="8">
                        <c:v>1614.2190000000001</c:v>
                      </c:pt>
                      <c:pt idx="9">
                        <c:v>1496.46</c:v>
                      </c:pt>
                      <c:pt idx="10">
                        <c:v>1874.7460000000001</c:v>
                      </c:pt>
                      <c:pt idx="11">
                        <c:v>1756.404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C595-4FBD-9A0B-BCB59DA9215E}"/>
                  </c:ext>
                </c:extLst>
              </c15:ser>
            </c15:filteredLineSeries>
            <c15:filteredLineSeries>
              <c15:ser>
                <c:idx val="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Bal'!$B$165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C00000"/>
                    </a:solidFill>
                    <a:ln w="15875">
                      <a:solidFill>
                        <a:srgbClr val="335163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Bal'!$C$3:$N$3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'Malaysia PO Monthly Bal'!$C$165:$N$165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2203.3409999999999</c:v>
                      </c:pt>
                      <c:pt idx="1">
                        <c:v>2553.7730000000001</c:v>
                      </c:pt>
                      <c:pt idx="2">
                        <c:v>2732.0929999999998</c:v>
                      </c:pt>
                      <c:pt idx="3">
                        <c:v>2548.7040000000002</c:v>
                      </c:pt>
                      <c:pt idx="4">
                        <c:v>2476.4450000000002</c:v>
                      </c:pt>
                      <c:pt idx="5">
                        <c:v>2321.759</c:v>
                      </c:pt>
                      <c:pt idx="6">
                        <c:v>2179.7399999999998</c:v>
                      </c:pt>
                      <c:pt idx="7">
                        <c:v>2168.8820000000001</c:v>
                      </c:pt>
                      <c:pt idx="8">
                        <c:v>2187.0349999999999</c:v>
                      </c:pt>
                      <c:pt idx="9">
                        <c:v>2231.5419999999999</c:v>
                      </c:pt>
                      <c:pt idx="10">
                        <c:v>2504.915</c:v>
                      </c:pt>
                      <c:pt idx="11">
                        <c:v>2529.4470000000001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C595-4FBD-9A0B-BCB59DA9215E}"/>
                  </c:ext>
                </c:extLst>
              </c15:ser>
            </c15:filteredLineSeries>
          </c:ext>
        </c:extLst>
      </c:lineChart>
      <c:catAx>
        <c:axId val="94703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47041056"/>
        <c:crosses val="autoZero"/>
        <c:auto val="1"/>
        <c:lblAlgn val="ctr"/>
        <c:lblOffset val="100"/>
        <c:noMultiLvlLbl val="0"/>
      </c:catAx>
      <c:valAx>
        <c:axId val="947041056"/>
        <c:scaling>
          <c:orientation val="minMax"/>
          <c:max val="2750"/>
          <c:min val="12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000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 tonnes</a:t>
                </a:r>
                <a:endParaRPr lang="en-US" sz="1200" b="1">
                  <a:solidFill>
                    <a:sysClr val="windowText" lastClr="000000"/>
                  </a:solidFill>
                  <a:latin typeface="Aptos Display" panose="020B00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3379871405739859E-3"/>
              <c:y val="0.434697203731136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47038104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57733031114340394"/>
          <c:y val="0.8267545583350755"/>
          <c:w val="0.39902834890873939"/>
          <c:h val="4.5512550698814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/>
              <a:t>Soybean oil prices</a:t>
            </a:r>
            <a:r>
              <a:rPr lang="en-US" sz="1800" baseline="0"/>
              <a:t> outperforming palm oil </a:t>
            </a:r>
            <a:br>
              <a:rPr lang="en-US" sz="1800" baseline="0"/>
            </a:br>
            <a:r>
              <a:rPr lang="en-US" sz="1800" baseline="0"/>
              <a:t>prices in early 2025. Where is it heading?</a:t>
            </a:r>
            <a:endParaRPr lang="en-US" sz="1800"/>
          </a:p>
        </c:rich>
      </c:tx>
      <c:layout>
        <c:manualLayout>
          <c:xMode val="edge"/>
          <c:yMode val="edge"/>
          <c:x val="0.22927664508025797"/>
          <c:y val="2.085126692790403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419399856687"/>
          <c:y val="0.12808378263061945"/>
          <c:w val="0.80532662750160355"/>
          <c:h val="0.70475823280710603"/>
        </c:manualLayout>
      </c:layout>
      <c:areaChart>
        <c:grouping val="standard"/>
        <c:varyColors val="0"/>
        <c:ser>
          <c:idx val="0"/>
          <c:order val="0"/>
          <c:tx>
            <c:strRef>
              <c:f>'SBO-PO spread'!$D$1</c:f>
              <c:strCache>
                <c:ptCount val="1"/>
                <c:pt idx="0">
                  <c:v>Spread (SBO-PO, ₵/lb)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cat>
            <c:strRef>
              <c:f>'SBO-PO spread'!$A$503:$A$782</c:f>
              <c:strCache>
                <c:ptCount val="280"/>
                <c:pt idx="0">
                  <c:v>1/2/2024</c:v>
                </c:pt>
                <c:pt idx="1">
                  <c:v>1/3/2024</c:v>
                </c:pt>
                <c:pt idx="2">
                  <c:v>1/4/2024</c:v>
                </c:pt>
                <c:pt idx="3">
                  <c:v>1/5/2024</c:v>
                </c:pt>
                <c:pt idx="4">
                  <c:v>1/8/2024</c:v>
                </c:pt>
                <c:pt idx="5">
                  <c:v>1/9/2024</c:v>
                </c:pt>
                <c:pt idx="6">
                  <c:v>1/10/2024</c:v>
                </c:pt>
                <c:pt idx="7">
                  <c:v>1/11/2024</c:v>
                </c:pt>
                <c:pt idx="8">
                  <c:v>1/12/2024</c:v>
                </c:pt>
                <c:pt idx="9">
                  <c:v>1/16/2024</c:v>
                </c:pt>
                <c:pt idx="10">
                  <c:v>1/17/2024</c:v>
                </c:pt>
                <c:pt idx="11">
                  <c:v>1/18/2024</c:v>
                </c:pt>
                <c:pt idx="12">
                  <c:v>1/19/2024</c:v>
                </c:pt>
                <c:pt idx="13">
                  <c:v>1/22/2024</c:v>
                </c:pt>
                <c:pt idx="14">
                  <c:v>1/23/2024</c:v>
                </c:pt>
                <c:pt idx="15">
                  <c:v>1/24/2024</c:v>
                </c:pt>
                <c:pt idx="16">
                  <c:v>1/25/2024</c:v>
                </c:pt>
                <c:pt idx="17">
                  <c:v>1/26/2024</c:v>
                </c:pt>
                <c:pt idx="18">
                  <c:v>1/29/2024</c:v>
                </c:pt>
                <c:pt idx="19">
                  <c:v>1/30/2024</c:v>
                </c:pt>
                <c:pt idx="20">
                  <c:v>1/31/2024</c:v>
                </c:pt>
                <c:pt idx="21">
                  <c:v>2/1/2024</c:v>
                </c:pt>
                <c:pt idx="22">
                  <c:v>2/2/2024</c:v>
                </c:pt>
                <c:pt idx="23">
                  <c:v>2/5/2024</c:v>
                </c:pt>
                <c:pt idx="24">
                  <c:v>2/6/2024</c:v>
                </c:pt>
                <c:pt idx="25">
                  <c:v>2/7/2024</c:v>
                </c:pt>
                <c:pt idx="26">
                  <c:v>2/8/2024</c:v>
                </c:pt>
                <c:pt idx="27">
                  <c:v>2/9/2024</c:v>
                </c:pt>
                <c:pt idx="28">
                  <c:v>2/12/2024</c:v>
                </c:pt>
                <c:pt idx="29">
                  <c:v>2/13/2024</c:v>
                </c:pt>
                <c:pt idx="30">
                  <c:v>2/14/2024</c:v>
                </c:pt>
                <c:pt idx="31">
                  <c:v>2/15/2024</c:v>
                </c:pt>
                <c:pt idx="32">
                  <c:v>2/16/2024</c:v>
                </c:pt>
                <c:pt idx="33">
                  <c:v>2/20/2024</c:v>
                </c:pt>
                <c:pt idx="34">
                  <c:v>2/21/2024</c:v>
                </c:pt>
                <c:pt idx="35">
                  <c:v>2/22/2024</c:v>
                </c:pt>
                <c:pt idx="36">
                  <c:v>2/23/2024</c:v>
                </c:pt>
                <c:pt idx="37">
                  <c:v>2/26/2024</c:v>
                </c:pt>
                <c:pt idx="38">
                  <c:v>2/27/2024</c:v>
                </c:pt>
                <c:pt idx="39">
                  <c:v>2/28/2024</c:v>
                </c:pt>
                <c:pt idx="40">
                  <c:v>2/29/2024</c:v>
                </c:pt>
                <c:pt idx="41">
                  <c:v>3/1/2024</c:v>
                </c:pt>
                <c:pt idx="42">
                  <c:v>3/4/2024</c:v>
                </c:pt>
                <c:pt idx="43">
                  <c:v>3/5/2024</c:v>
                </c:pt>
                <c:pt idx="44">
                  <c:v>3/6/2024</c:v>
                </c:pt>
                <c:pt idx="45">
                  <c:v>3/7/2024</c:v>
                </c:pt>
                <c:pt idx="46">
                  <c:v>3/8/2024</c:v>
                </c:pt>
                <c:pt idx="47">
                  <c:v>3/11/2024</c:v>
                </c:pt>
                <c:pt idx="48">
                  <c:v>3/12/2024</c:v>
                </c:pt>
                <c:pt idx="49">
                  <c:v>3/13/2024</c:v>
                </c:pt>
                <c:pt idx="50">
                  <c:v>3/14/2024</c:v>
                </c:pt>
                <c:pt idx="51">
                  <c:v>3/15/2024</c:v>
                </c:pt>
                <c:pt idx="52">
                  <c:v>3/18/2024</c:v>
                </c:pt>
                <c:pt idx="53">
                  <c:v>3/19/2024</c:v>
                </c:pt>
                <c:pt idx="54">
                  <c:v>3/20/2024</c:v>
                </c:pt>
                <c:pt idx="55">
                  <c:v>3/21/2024</c:v>
                </c:pt>
                <c:pt idx="56">
                  <c:v>3/22/2024</c:v>
                </c:pt>
                <c:pt idx="57">
                  <c:v>3/25/2024</c:v>
                </c:pt>
                <c:pt idx="58">
                  <c:v>3/26/2024</c:v>
                </c:pt>
                <c:pt idx="59">
                  <c:v>3/27/2024</c:v>
                </c:pt>
                <c:pt idx="60">
                  <c:v>3/28/2024</c:v>
                </c:pt>
                <c:pt idx="61">
                  <c:v>4/1/2024</c:v>
                </c:pt>
                <c:pt idx="62">
                  <c:v>4/2/2024</c:v>
                </c:pt>
                <c:pt idx="63">
                  <c:v>4/3/2024</c:v>
                </c:pt>
                <c:pt idx="64">
                  <c:v>4/4/2024</c:v>
                </c:pt>
                <c:pt idx="65">
                  <c:v>4/5/2024</c:v>
                </c:pt>
                <c:pt idx="66">
                  <c:v>4/8/2024</c:v>
                </c:pt>
                <c:pt idx="67">
                  <c:v>4/9/2024</c:v>
                </c:pt>
                <c:pt idx="68">
                  <c:v>4/10/2024</c:v>
                </c:pt>
                <c:pt idx="69">
                  <c:v>4/11/2024</c:v>
                </c:pt>
                <c:pt idx="70">
                  <c:v>4/12/2024</c:v>
                </c:pt>
                <c:pt idx="71">
                  <c:v>4/15/2024</c:v>
                </c:pt>
                <c:pt idx="72">
                  <c:v>4/16/2024</c:v>
                </c:pt>
                <c:pt idx="73">
                  <c:v>4/17/2024</c:v>
                </c:pt>
                <c:pt idx="74">
                  <c:v>4/18/2024</c:v>
                </c:pt>
                <c:pt idx="75">
                  <c:v>4/19/2024</c:v>
                </c:pt>
                <c:pt idx="76">
                  <c:v>4/22/2024</c:v>
                </c:pt>
                <c:pt idx="77">
                  <c:v>4/23/2024</c:v>
                </c:pt>
                <c:pt idx="78">
                  <c:v>4/24/2024</c:v>
                </c:pt>
                <c:pt idx="79">
                  <c:v>4/25/2024</c:v>
                </c:pt>
                <c:pt idx="80">
                  <c:v>4/26/2024</c:v>
                </c:pt>
                <c:pt idx="81">
                  <c:v>4/29/2024</c:v>
                </c:pt>
                <c:pt idx="82">
                  <c:v>4/30/2024</c:v>
                </c:pt>
                <c:pt idx="83">
                  <c:v>5/1/2024</c:v>
                </c:pt>
                <c:pt idx="84">
                  <c:v>5/2/2024</c:v>
                </c:pt>
                <c:pt idx="85">
                  <c:v>5/3/2024</c:v>
                </c:pt>
                <c:pt idx="86">
                  <c:v>5/6/2024</c:v>
                </c:pt>
                <c:pt idx="87">
                  <c:v>5/7/2024</c:v>
                </c:pt>
                <c:pt idx="88">
                  <c:v>5/8/2024</c:v>
                </c:pt>
                <c:pt idx="89">
                  <c:v>5/9/2024</c:v>
                </c:pt>
                <c:pt idx="90">
                  <c:v>5/10/2024</c:v>
                </c:pt>
                <c:pt idx="91">
                  <c:v>5/13/2024</c:v>
                </c:pt>
                <c:pt idx="92">
                  <c:v>5/14/2024</c:v>
                </c:pt>
                <c:pt idx="93">
                  <c:v>5/15/2024</c:v>
                </c:pt>
                <c:pt idx="94">
                  <c:v>5/16/2024</c:v>
                </c:pt>
                <c:pt idx="95">
                  <c:v>5/17/2024</c:v>
                </c:pt>
                <c:pt idx="96">
                  <c:v>5/20/2024</c:v>
                </c:pt>
                <c:pt idx="97">
                  <c:v>5/21/2024</c:v>
                </c:pt>
                <c:pt idx="98">
                  <c:v>5/22/2024</c:v>
                </c:pt>
                <c:pt idx="99">
                  <c:v>5/23/2024</c:v>
                </c:pt>
                <c:pt idx="100">
                  <c:v>5/24/2024</c:v>
                </c:pt>
                <c:pt idx="101">
                  <c:v>5/28/2024</c:v>
                </c:pt>
                <c:pt idx="102">
                  <c:v>5/29/2024</c:v>
                </c:pt>
                <c:pt idx="103">
                  <c:v>5/30/2024</c:v>
                </c:pt>
                <c:pt idx="104">
                  <c:v>5/31/2024</c:v>
                </c:pt>
                <c:pt idx="105">
                  <c:v>6/3/2024</c:v>
                </c:pt>
                <c:pt idx="106">
                  <c:v>6/4/2024</c:v>
                </c:pt>
                <c:pt idx="107">
                  <c:v>6/5/2024</c:v>
                </c:pt>
                <c:pt idx="108">
                  <c:v>6/6/2024</c:v>
                </c:pt>
                <c:pt idx="109">
                  <c:v>6/7/2024</c:v>
                </c:pt>
                <c:pt idx="110">
                  <c:v>6/10/2024</c:v>
                </c:pt>
                <c:pt idx="111">
                  <c:v>6/11/2024</c:v>
                </c:pt>
                <c:pt idx="112">
                  <c:v>6/12/2024</c:v>
                </c:pt>
                <c:pt idx="113">
                  <c:v>6/13/2024</c:v>
                </c:pt>
                <c:pt idx="114">
                  <c:v>6/14/2024</c:v>
                </c:pt>
                <c:pt idx="115">
                  <c:v>6/17/2024</c:v>
                </c:pt>
                <c:pt idx="116">
                  <c:v>6/18/2024</c:v>
                </c:pt>
                <c:pt idx="117">
                  <c:v>6/20/2024</c:v>
                </c:pt>
                <c:pt idx="118">
                  <c:v>6/21/2024</c:v>
                </c:pt>
                <c:pt idx="119">
                  <c:v>6/24/2024</c:v>
                </c:pt>
                <c:pt idx="120">
                  <c:v>6/25/2024</c:v>
                </c:pt>
                <c:pt idx="121">
                  <c:v>6/26/2024</c:v>
                </c:pt>
                <c:pt idx="122">
                  <c:v>6/27/2024</c:v>
                </c:pt>
                <c:pt idx="123">
                  <c:v>6/28/2024</c:v>
                </c:pt>
                <c:pt idx="124">
                  <c:v>7/1/2024</c:v>
                </c:pt>
                <c:pt idx="125">
                  <c:v>7/2/2024</c:v>
                </c:pt>
                <c:pt idx="126">
                  <c:v>7/3/2024</c:v>
                </c:pt>
                <c:pt idx="127">
                  <c:v>7/5/2024</c:v>
                </c:pt>
                <c:pt idx="128">
                  <c:v>7/8/2024</c:v>
                </c:pt>
                <c:pt idx="129">
                  <c:v>7/9/2024</c:v>
                </c:pt>
                <c:pt idx="130">
                  <c:v>7/10/2024</c:v>
                </c:pt>
                <c:pt idx="131">
                  <c:v>7/11/2024</c:v>
                </c:pt>
                <c:pt idx="132">
                  <c:v>7/12/2024</c:v>
                </c:pt>
                <c:pt idx="133">
                  <c:v>7/15/2024</c:v>
                </c:pt>
                <c:pt idx="134">
                  <c:v>7/16/2024</c:v>
                </c:pt>
                <c:pt idx="135">
                  <c:v>7/17/2024</c:v>
                </c:pt>
                <c:pt idx="136">
                  <c:v>7/18/2024</c:v>
                </c:pt>
                <c:pt idx="137">
                  <c:v>7/19/2024</c:v>
                </c:pt>
                <c:pt idx="138">
                  <c:v>7/22/2024</c:v>
                </c:pt>
                <c:pt idx="139">
                  <c:v>7/23/2024</c:v>
                </c:pt>
                <c:pt idx="140">
                  <c:v>7/24/2024</c:v>
                </c:pt>
                <c:pt idx="141">
                  <c:v>7/25/2024</c:v>
                </c:pt>
                <c:pt idx="142">
                  <c:v>7/26/2024</c:v>
                </c:pt>
                <c:pt idx="143">
                  <c:v>7/29/2024</c:v>
                </c:pt>
                <c:pt idx="144">
                  <c:v>7/30/2024</c:v>
                </c:pt>
                <c:pt idx="145">
                  <c:v>7/31/2024</c:v>
                </c:pt>
                <c:pt idx="146">
                  <c:v>8/1/2024</c:v>
                </c:pt>
                <c:pt idx="147">
                  <c:v>8/2/2024</c:v>
                </c:pt>
                <c:pt idx="148">
                  <c:v>8/5/2024</c:v>
                </c:pt>
                <c:pt idx="149">
                  <c:v>8/6/2024</c:v>
                </c:pt>
                <c:pt idx="150">
                  <c:v>8/7/2024</c:v>
                </c:pt>
                <c:pt idx="151">
                  <c:v>8/8/2024</c:v>
                </c:pt>
                <c:pt idx="152">
                  <c:v>8/9/2024</c:v>
                </c:pt>
                <c:pt idx="153">
                  <c:v>8/12/2024</c:v>
                </c:pt>
                <c:pt idx="154">
                  <c:v>8/13/2024</c:v>
                </c:pt>
                <c:pt idx="155">
                  <c:v>8/14/2024</c:v>
                </c:pt>
                <c:pt idx="156">
                  <c:v>8/15/2024</c:v>
                </c:pt>
                <c:pt idx="157">
                  <c:v>8/16/2024</c:v>
                </c:pt>
                <c:pt idx="158">
                  <c:v>8/19/2024</c:v>
                </c:pt>
                <c:pt idx="159">
                  <c:v>8/20/2024</c:v>
                </c:pt>
                <c:pt idx="160">
                  <c:v>8/21/2024</c:v>
                </c:pt>
                <c:pt idx="161">
                  <c:v>8/22/2024</c:v>
                </c:pt>
                <c:pt idx="162">
                  <c:v>8/23/2024</c:v>
                </c:pt>
                <c:pt idx="163">
                  <c:v>8/26/2024</c:v>
                </c:pt>
                <c:pt idx="164">
                  <c:v>8/27/2024</c:v>
                </c:pt>
                <c:pt idx="165">
                  <c:v>8/28/2024</c:v>
                </c:pt>
                <c:pt idx="166">
                  <c:v>8/29/2024</c:v>
                </c:pt>
                <c:pt idx="167">
                  <c:v>8/30/2024</c:v>
                </c:pt>
                <c:pt idx="168">
                  <c:v>9/3/2024</c:v>
                </c:pt>
                <c:pt idx="169">
                  <c:v>9/4/2024</c:v>
                </c:pt>
                <c:pt idx="170">
                  <c:v>9/5/2024</c:v>
                </c:pt>
                <c:pt idx="171">
                  <c:v>9/6/2024</c:v>
                </c:pt>
                <c:pt idx="172">
                  <c:v>9/9/2024</c:v>
                </c:pt>
                <c:pt idx="173">
                  <c:v>9/10/2024</c:v>
                </c:pt>
                <c:pt idx="174">
                  <c:v>9/11/2024</c:v>
                </c:pt>
                <c:pt idx="175">
                  <c:v>9/12/2024</c:v>
                </c:pt>
                <c:pt idx="176">
                  <c:v>9/13/2024</c:v>
                </c:pt>
                <c:pt idx="177">
                  <c:v>9/16/2024</c:v>
                </c:pt>
                <c:pt idx="178">
                  <c:v>9/17/2024</c:v>
                </c:pt>
                <c:pt idx="179">
                  <c:v>9/18/2024</c:v>
                </c:pt>
                <c:pt idx="180">
                  <c:v>9/19/2024</c:v>
                </c:pt>
                <c:pt idx="181">
                  <c:v>9/20/2024</c:v>
                </c:pt>
                <c:pt idx="182">
                  <c:v>9/23/2024</c:v>
                </c:pt>
                <c:pt idx="183">
                  <c:v>9/24/2024</c:v>
                </c:pt>
                <c:pt idx="184">
                  <c:v>9/25/2024</c:v>
                </c:pt>
                <c:pt idx="185">
                  <c:v>9/26/2024</c:v>
                </c:pt>
                <c:pt idx="186">
                  <c:v>9/27/2024</c:v>
                </c:pt>
                <c:pt idx="187">
                  <c:v>9/30/2024</c:v>
                </c:pt>
                <c:pt idx="188">
                  <c:v>10/1/2024</c:v>
                </c:pt>
                <c:pt idx="189">
                  <c:v>10/2/2024</c:v>
                </c:pt>
                <c:pt idx="190">
                  <c:v>10/3/2024</c:v>
                </c:pt>
                <c:pt idx="191">
                  <c:v>10/4/2024</c:v>
                </c:pt>
                <c:pt idx="192">
                  <c:v>10/7/2024</c:v>
                </c:pt>
                <c:pt idx="193">
                  <c:v>10/8/2024</c:v>
                </c:pt>
                <c:pt idx="194">
                  <c:v>10/9/2024</c:v>
                </c:pt>
                <c:pt idx="195">
                  <c:v>10/10/2024</c:v>
                </c:pt>
                <c:pt idx="196">
                  <c:v>10/11/2024</c:v>
                </c:pt>
                <c:pt idx="197">
                  <c:v>10/14/2024</c:v>
                </c:pt>
                <c:pt idx="198">
                  <c:v>10/15/2024</c:v>
                </c:pt>
                <c:pt idx="199">
                  <c:v>10/16/2024</c:v>
                </c:pt>
                <c:pt idx="200">
                  <c:v>10/17/2024</c:v>
                </c:pt>
                <c:pt idx="201">
                  <c:v>10/18/2024</c:v>
                </c:pt>
                <c:pt idx="202">
                  <c:v>10/21/2024</c:v>
                </c:pt>
                <c:pt idx="203">
                  <c:v>10/22/2024</c:v>
                </c:pt>
                <c:pt idx="204">
                  <c:v>10/23/2024</c:v>
                </c:pt>
                <c:pt idx="205">
                  <c:v>10/24/2024</c:v>
                </c:pt>
                <c:pt idx="206">
                  <c:v>10/25/2024</c:v>
                </c:pt>
                <c:pt idx="207">
                  <c:v>10/28/2024</c:v>
                </c:pt>
                <c:pt idx="208">
                  <c:v>10/29/2024</c:v>
                </c:pt>
                <c:pt idx="209">
                  <c:v>10/30/2024</c:v>
                </c:pt>
                <c:pt idx="210">
                  <c:v>10/31/2024</c:v>
                </c:pt>
                <c:pt idx="211">
                  <c:v>11/1/2024</c:v>
                </c:pt>
                <c:pt idx="212">
                  <c:v>11/4/2024</c:v>
                </c:pt>
                <c:pt idx="213">
                  <c:v>11/5/2024</c:v>
                </c:pt>
                <c:pt idx="214">
                  <c:v>11/6/2024</c:v>
                </c:pt>
                <c:pt idx="215">
                  <c:v>11/7/2024</c:v>
                </c:pt>
                <c:pt idx="216">
                  <c:v>11/8/2024</c:v>
                </c:pt>
                <c:pt idx="217">
                  <c:v>11/11/2024</c:v>
                </c:pt>
                <c:pt idx="218">
                  <c:v>11/12/2024</c:v>
                </c:pt>
                <c:pt idx="219">
                  <c:v>11/13/2024</c:v>
                </c:pt>
                <c:pt idx="220">
                  <c:v>11/14/2024</c:v>
                </c:pt>
                <c:pt idx="221">
                  <c:v>11/15/2024</c:v>
                </c:pt>
                <c:pt idx="222">
                  <c:v>11/18/2024</c:v>
                </c:pt>
                <c:pt idx="223">
                  <c:v>11/19/2024</c:v>
                </c:pt>
                <c:pt idx="224">
                  <c:v>11/20/2024</c:v>
                </c:pt>
                <c:pt idx="225">
                  <c:v>11/21/2024</c:v>
                </c:pt>
                <c:pt idx="226">
                  <c:v>11/22/2024</c:v>
                </c:pt>
                <c:pt idx="227">
                  <c:v>11/25/2024</c:v>
                </c:pt>
                <c:pt idx="228">
                  <c:v>11/26/2024</c:v>
                </c:pt>
                <c:pt idx="229">
                  <c:v>11/27/2024</c:v>
                </c:pt>
                <c:pt idx="230">
                  <c:v>11/29/2024</c:v>
                </c:pt>
                <c:pt idx="231">
                  <c:v>12/2/2024</c:v>
                </c:pt>
                <c:pt idx="232">
                  <c:v>12/3/2024</c:v>
                </c:pt>
                <c:pt idx="233">
                  <c:v>12/4/2024</c:v>
                </c:pt>
                <c:pt idx="234">
                  <c:v>12/5/2024</c:v>
                </c:pt>
                <c:pt idx="235">
                  <c:v>12/6/2024</c:v>
                </c:pt>
                <c:pt idx="236">
                  <c:v>12/9/2024</c:v>
                </c:pt>
                <c:pt idx="237">
                  <c:v>12/10/2024</c:v>
                </c:pt>
                <c:pt idx="238">
                  <c:v>12/11/2024</c:v>
                </c:pt>
                <c:pt idx="239">
                  <c:v>12/12/2024</c:v>
                </c:pt>
                <c:pt idx="240">
                  <c:v>12/13/2024</c:v>
                </c:pt>
                <c:pt idx="241">
                  <c:v>12/16/2024</c:v>
                </c:pt>
                <c:pt idx="242">
                  <c:v>12/17/2024</c:v>
                </c:pt>
                <c:pt idx="243">
                  <c:v>12/18/2024</c:v>
                </c:pt>
                <c:pt idx="244">
                  <c:v>12/19/2024</c:v>
                </c:pt>
                <c:pt idx="245">
                  <c:v>12/20/2024</c:v>
                </c:pt>
                <c:pt idx="246">
                  <c:v>12/23/2024</c:v>
                </c:pt>
                <c:pt idx="247">
                  <c:v>12/24/2024</c:v>
                </c:pt>
                <c:pt idx="248">
                  <c:v>12/26/2024</c:v>
                </c:pt>
                <c:pt idx="249">
                  <c:v>12/27/2024</c:v>
                </c:pt>
                <c:pt idx="250">
                  <c:v>12/30/2024</c:v>
                </c:pt>
                <c:pt idx="251">
                  <c:v>12/31/2024</c:v>
                </c:pt>
                <c:pt idx="252">
                  <c:v>1/2/2025</c:v>
                </c:pt>
                <c:pt idx="253">
                  <c:v>1/3/2025</c:v>
                </c:pt>
                <c:pt idx="254">
                  <c:v>1/6/2025</c:v>
                </c:pt>
                <c:pt idx="255">
                  <c:v>1/7/2025</c:v>
                </c:pt>
                <c:pt idx="256">
                  <c:v>1/8/2025</c:v>
                </c:pt>
                <c:pt idx="257">
                  <c:v>1/9/2025</c:v>
                </c:pt>
                <c:pt idx="258">
                  <c:v>1/10/2025</c:v>
                </c:pt>
                <c:pt idx="259">
                  <c:v>1/13/2025</c:v>
                </c:pt>
                <c:pt idx="260">
                  <c:v>1/14/2025</c:v>
                </c:pt>
                <c:pt idx="261">
                  <c:v>1/15/2025</c:v>
                </c:pt>
                <c:pt idx="262">
                  <c:v>1/16/2025</c:v>
                </c:pt>
                <c:pt idx="263">
                  <c:v>1/17/2025</c:v>
                </c:pt>
                <c:pt idx="264">
                  <c:v>1/21/2025</c:v>
                </c:pt>
                <c:pt idx="265">
                  <c:v>1/22/2025</c:v>
                </c:pt>
                <c:pt idx="266">
                  <c:v>1/23/2025</c:v>
                </c:pt>
                <c:pt idx="267">
                  <c:v>1/24/2025</c:v>
                </c:pt>
                <c:pt idx="268">
                  <c:v>1/27/2025</c:v>
                </c:pt>
                <c:pt idx="269">
                  <c:v>1/28/2025</c:v>
                </c:pt>
                <c:pt idx="270">
                  <c:v>1/29/2025</c:v>
                </c:pt>
                <c:pt idx="271">
                  <c:v>1/30/2025</c:v>
                </c:pt>
                <c:pt idx="272">
                  <c:v>1/31/2025</c:v>
                </c:pt>
                <c:pt idx="273">
                  <c:v>2/3/2025</c:v>
                </c:pt>
                <c:pt idx="274">
                  <c:v>2/4/2025</c:v>
                </c:pt>
                <c:pt idx="275">
                  <c:v>2/5/2025</c:v>
                </c:pt>
                <c:pt idx="276">
                  <c:v>2/6/2025</c:v>
                </c:pt>
                <c:pt idx="277">
                  <c:v>2/7/2025</c:v>
                </c:pt>
                <c:pt idx="278">
                  <c:v>2/10/2025</c:v>
                </c:pt>
                <c:pt idx="279">
                  <c:v>2/11/2025</c:v>
                </c:pt>
              </c:strCache>
            </c:strRef>
          </c:cat>
          <c:val>
            <c:numRef>
              <c:f>'SBO-PO spread'!$D$503:$D$782</c:f>
              <c:numCache>
                <c:formatCode>#,##0.00_);[Red]\(#,##0.00\)</c:formatCode>
                <c:ptCount val="280"/>
                <c:pt idx="0">
                  <c:v>12.79</c:v>
                </c:pt>
                <c:pt idx="1">
                  <c:v>12.600000000000001</c:v>
                </c:pt>
                <c:pt idx="2">
                  <c:v>11.659999999999997</c:v>
                </c:pt>
                <c:pt idx="3">
                  <c:v>9.8800000000000026</c:v>
                </c:pt>
                <c:pt idx="4">
                  <c:v>9.8100000000000023</c:v>
                </c:pt>
                <c:pt idx="5">
                  <c:v>10.450000000000003</c:v>
                </c:pt>
                <c:pt idx="6">
                  <c:v>9.75</c:v>
                </c:pt>
                <c:pt idx="7">
                  <c:v>11.719999999999999</c:v>
                </c:pt>
                <c:pt idx="8">
                  <c:v>10.600000000000001</c:v>
                </c:pt>
                <c:pt idx="9">
                  <c:v>8.25</c:v>
                </c:pt>
                <c:pt idx="10">
                  <c:v>8.9500000000000028</c:v>
                </c:pt>
                <c:pt idx="11">
                  <c:v>8.1199999999999974</c:v>
                </c:pt>
                <c:pt idx="12">
                  <c:v>6.8999999999999986</c:v>
                </c:pt>
                <c:pt idx="13">
                  <c:v>8.6599999999999966</c:v>
                </c:pt>
                <c:pt idx="14">
                  <c:v>8.7100000000000009</c:v>
                </c:pt>
                <c:pt idx="15">
                  <c:v>7.57</c:v>
                </c:pt>
                <c:pt idx="16">
                  <c:v>6.7800000000000011</c:v>
                </c:pt>
                <c:pt idx="17">
                  <c:v>7.18</c:v>
                </c:pt>
                <c:pt idx="18">
                  <c:v>5.7999999999999972</c:v>
                </c:pt>
                <c:pt idx="19">
                  <c:v>7</c:v>
                </c:pt>
                <c:pt idx="20">
                  <c:v>7.2700000000000031</c:v>
                </c:pt>
                <c:pt idx="21">
                  <c:v>6.8500000000000014</c:v>
                </c:pt>
                <c:pt idx="22">
                  <c:v>6.7299999999999969</c:v>
                </c:pt>
                <c:pt idx="23">
                  <c:v>6.8299999999999983</c:v>
                </c:pt>
                <c:pt idx="24">
                  <c:v>6.9399999999999977</c:v>
                </c:pt>
                <c:pt idx="25">
                  <c:v>7.259999999999998</c:v>
                </c:pt>
                <c:pt idx="26">
                  <c:v>7.1899999999999977</c:v>
                </c:pt>
                <c:pt idx="27">
                  <c:v>6.509999999999998</c:v>
                </c:pt>
                <c:pt idx="28">
                  <c:v>6.1499999999999986</c:v>
                </c:pt>
                <c:pt idx="29">
                  <c:v>7.0499999999999972</c:v>
                </c:pt>
                <c:pt idx="30">
                  <c:v>4.6000000000000014</c:v>
                </c:pt>
                <c:pt idx="31">
                  <c:v>4.25</c:v>
                </c:pt>
                <c:pt idx="32">
                  <c:v>4.3400000000000034</c:v>
                </c:pt>
                <c:pt idx="33">
                  <c:v>3.6599999999999966</c:v>
                </c:pt>
                <c:pt idx="34">
                  <c:v>2.8299999999999983</c:v>
                </c:pt>
                <c:pt idx="35">
                  <c:v>2.9600000000000009</c:v>
                </c:pt>
                <c:pt idx="36">
                  <c:v>2.2700000000000031</c:v>
                </c:pt>
                <c:pt idx="37">
                  <c:v>2.6499999999999986</c:v>
                </c:pt>
                <c:pt idx="38">
                  <c:v>3.1599999999999966</c:v>
                </c:pt>
                <c:pt idx="39">
                  <c:v>3.1599999999999966</c:v>
                </c:pt>
                <c:pt idx="40">
                  <c:v>2.6599999999999966</c:v>
                </c:pt>
                <c:pt idx="41">
                  <c:v>3.0349999999999966</c:v>
                </c:pt>
                <c:pt idx="42">
                  <c:v>2.1700000000000017</c:v>
                </c:pt>
                <c:pt idx="43">
                  <c:v>1.7899999999999991</c:v>
                </c:pt>
                <c:pt idx="44">
                  <c:v>0.82000000000000028</c:v>
                </c:pt>
                <c:pt idx="45">
                  <c:v>1.3500000000000014</c:v>
                </c:pt>
                <c:pt idx="46">
                  <c:v>0.42000000000000171</c:v>
                </c:pt>
                <c:pt idx="47">
                  <c:v>0.64000000000000057</c:v>
                </c:pt>
                <c:pt idx="48">
                  <c:v>1.5700000000000003</c:v>
                </c:pt>
                <c:pt idx="49">
                  <c:v>1.5700000000000003</c:v>
                </c:pt>
                <c:pt idx="50">
                  <c:v>-0.85999999999999943</c:v>
                </c:pt>
                <c:pt idx="51">
                  <c:v>0.17000000000000171</c:v>
                </c:pt>
                <c:pt idx="52">
                  <c:v>-0.54999999999999716</c:v>
                </c:pt>
                <c:pt idx="53">
                  <c:v>-0.85999999999999943</c:v>
                </c:pt>
                <c:pt idx="54">
                  <c:v>-0.25</c:v>
                </c:pt>
                <c:pt idx="55">
                  <c:v>-0.71000000000000085</c:v>
                </c:pt>
                <c:pt idx="56">
                  <c:v>-0.60999999999999943</c:v>
                </c:pt>
                <c:pt idx="57">
                  <c:v>0.52000000000000313</c:v>
                </c:pt>
                <c:pt idx="58">
                  <c:v>4.5000000000001705E-2</c:v>
                </c:pt>
                <c:pt idx="59">
                  <c:v>-0.32999999999999829</c:v>
                </c:pt>
                <c:pt idx="60">
                  <c:v>-4.9999999999997158E-2</c:v>
                </c:pt>
                <c:pt idx="61">
                  <c:v>0.49000000000000199</c:v>
                </c:pt>
                <c:pt idx="62">
                  <c:v>1.3500000000000014</c:v>
                </c:pt>
                <c:pt idx="63">
                  <c:v>0.35000000000000142</c:v>
                </c:pt>
                <c:pt idx="64">
                  <c:v>0.39999999999999858</c:v>
                </c:pt>
                <c:pt idx="65">
                  <c:v>1.1400000000000006</c:v>
                </c:pt>
                <c:pt idx="66">
                  <c:v>-1.6000000000000014</c:v>
                </c:pt>
                <c:pt idx="67">
                  <c:v>-2.7299999999999969</c:v>
                </c:pt>
                <c:pt idx="68">
                  <c:v>-2.6499999999999986</c:v>
                </c:pt>
                <c:pt idx="69">
                  <c:v>-4.2299999999999969</c:v>
                </c:pt>
                <c:pt idx="70">
                  <c:v>-3.8599999999999994</c:v>
                </c:pt>
                <c:pt idx="71">
                  <c:v>-3.2800000000000011</c:v>
                </c:pt>
                <c:pt idx="72">
                  <c:v>-3.0900000000000034</c:v>
                </c:pt>
                <c:pt idx="73">
                  <c:v>-2.25</c:v>
                </c:pt>
                <c:pt idx="74">
                  <c:v>-2.8800000000000026</c:v>
                </c:pt>
                <c:pt idx="75">
                  <c:v>-2.1199999999999974</c:v>
                </c:pt>
                <c:pt idx="76">
                  <c:v>-1.4600000000000009</c:v>
                </c:pt>
                <c:pt idx="77">
                  <c:v>-1.4399999999999977</c:v>
                </c:pt>
                <c:pt idx="78">
                  <c:v>-1.5900000000000034</c:v>
                </c:pt>
                <c:pt idx="79">
                  <c:v>-1.1799999999999997</c:v>
                </c:pt>
                <c:pt idx="80">
                  <c:v>0.92999999999999972</c:v>
                </c:pt>
                <c:pt idx="81">
                  <c:v>-6.0000000000002274E-2</c:v>
                </c:pt>
                <c:pt idx="82">
                  <c:v>-0.96000000000000085</c:v>
                </c:pt>
                <c:pt idx="83">
                  <c:v>1.009999999999998</c:v>
                </c:pt>
                <c:pt idx="84">
                  <c:v>0.74000000000000199</c:v>
                </c:pt>
                <c:pt idx="85">
                  <c:v>0.82999999999999829</c:v>
                </c:pt>
                <c:pt idx="86">
                  <c:v>1.3400000000000034</c:v>
                </c:pt>
                <c:pt idx="87">
                  <c:v>1.75</c:v>
                </c:pt>
                <c:pt idx="88">
                  <c:v>0.91499999999999915</c:v>
                </c:pt>
                <c:pt idx="89">
                  <c:v>-0.10999999999999943</c:v>
                </c:pt>
                <c:pt idx="90">
                  <c:v>1.6899999999999977</c:v>
                </c:pt>
                <c:pt idx="91">
                  <c:v>2.3999999999999986</c:v>
                </c:pt>
                <c:pt idx="92">
                  <c:v>0.64999999999999858</c:v>
                </c:pt>
                <c:pt idx="93">
                  <c:v>0.54999999999999716</c:v>
                </c:pt>
                <c:pt idx="94">
                  <c:v>1.7700000000000031</c:v>
                </c:pt>
                <c:pt idx="95">
                  <c:v>2.2700000000000031</c:v>
                </c:pt>
                <c:pt idx="96">
                  <c:v>3.0700000000000003</c:v>
                </c:pt>
                <c:pt idx="97">
                  <c:v>3.1850000000000023</c:v>
                </c:pt>
                <c:pt idx="98">
                  <c:v>4.2550000000000026</c:v>
                </c:pt>
                <c:pt idx="99">
                  <c:v>3.4399999999999977</c:v>
                </c:pt>
                <c:pt idx="100">
                  <c:v>3.2000000000000028</c:v>
                </c:pt>
                <c:pt idx="101">
                  <c:v>3.5200000000000031</c:v>
                </c:pt>
                <c:pt idx="102">
                  <c:v>3.3800000000000026</c:v>
                </c:pt>
                <c:pt idx="103">
                  <c:v>3.4699999999999989</c:v>
                </c:pt>
                <c:pt idx="104">
                  <c:v>2.5200000000000031</c:v>
                </c:pt>
                <c:pt idx="105">
                  <c:v>1.1400000000000006</c:v>
                </c:pt>
                <c:pt idx="106">
                  <c:v>1.3699999999999974</c:v>
                </c:pt>
                <c:pt idx="107">
                  <c:v>0.88000000000000256</c:v>
                </c:pt>
                <c:pt idx="108">
                  <c:v>1.3500000000000014</c:v>
                </c:pt>
                <c:pt idx="109">
                  <c:v>0.38000000000000256</c:v>
                </c:pt>
                <c:pt idx="110">
                  <c:v>0.65999999999999659</c:v>
                </c:pt>
                <c:pt idx="111">
                  <c:v>0.67000000000000171</c:v>
                </c:pt>
                <c:pt idx="112">
                  <c:v>0.53999999999999915</c:v>
                </c:pt>
                <c:pt idx="113">
                  <c:v>0.85999999999999943</c:v>
                </c:pt>
                <c:pt idx="114">
                  <c:v>0.67999999999999972</c:v>
                </c:pt>
                <c:pt idx="115">
                  <c:v>0.72999999999999687</c:v>
                </c:pt>
                <c:pt idx="116">
                  <c:v>1.5499999999999972</c:v>
                </c:pt>
                <c:pt idx="117">
                  <c:v>0.96999999999999886</c:v>
                </c:pt>
                <c:pt idx="118">
                  <c:v>1.1899999999999977</c:v>
                </c:pt>
                <c:pt idx="119">
                  <c:v>-0.25999999999999801</c:v>
                </c:pt>
                <c:pt idx="120">
                  <c:v>-0.49000000000000199</c:v>
                </c:pt>
                <c:pt idx="121">
                  <c:v>-4.9999999999997158E-2</c:v>
                </c:pt>
                <c:pt idx="122">
                  <c:v>-0.25999999999999801</c:v>
                </c:pt>
                <c:pt idx="123">
                  <c:v>1.0200000000000031</c:v>
                </c:pt>
                <c:pt idx="124">
                  <c:v>2.2800000000000011</c:v>
                </c:pt>
                <c:pt idx="125">
                  <c:v>3.0399999999999991</c:v>
                </c:pt>
                <c:pt idx="126">
                  <c:v>4.6400000000000006</c:v>
                </c:pt>
                <c:pt idx="127">
                  <c:v>5.7999999999999972</c:v>
                </c:pt>
                <c:pt idx="128">
                  <c:v>5.8400000000000034</c:v>
                </c:pt>
                <c:pt idx="129">
                  <c:v>4.3250000000000028</c:v>
                </c:pt>
                <c:pt idx="130">
                  <c:v>4.4650000000000034</c:v>
                </c:pt>
                <c:pt idx="131">
                  <c:v>4.8699999999999974</c:v>
                </c:pt>
                <c:pt idx="132">
                  <c:v>4.1499999999999986</c:v>
                </c:pt>
                <c:pt idx="133">
                  <c:v>4.1700000000000017</c:v>
                </c:pt>
                <c:pt idx="134">
                  <c:v>3.2000000000000028</c:v>
                </c:pt>
                <c:pt idx="135">
                  <c:v>2.4600000000000009</c:v>
                </c:pt>
                <c:pt idx="136">
                  <c:v>3.4500000000000028</c:v>
                </c:pt>
                <c:pt idx="137">
                  <c:v>3.0600000000000023</c:v>
                </c:pt>
                <c:pt idx="138">
                  <c:v>3.25</c:v>
                </c:pt>
                <c:pt idx="139">
                  <c:v>3.1599999999999966</c:v>
                </c:pt>
                <c:pt idx="140">
                  <c:v>2.7700000000000031</c:v>
                </c:pt>
                <c:pt idx="141">
                  <c:v>2.8100000000000023</c:v>
                </c:pt>
                <c:pt idx="142">
                  <c:v>-9.0000000000003411E-2</c:v>
                </c:pt>
                <c:pt idx="143">
                  <c:v>-0.90999999999999659</c:v>
                </c:pt>
                <c:pt idx="144">
                  <c:v>-1.5</c:v>
                </c:pt>
                <c:pt idx="145">
                  <c:v>-0.95000000000000284</c:v>
                </c:pt>
                <c:pt idx="146">
                  <c:v>-1.7800000000000011</c:v>
                </c:pt>
                <c:pt idx="147">
                  <c:v>-3.5700000000000003</c:v>
                </c:pt>
                <c:pt idx="148">
                  <c:v>-4.1599999999999966</c:v>
                </c:pt>
                <c:pt idx="149">
                  <c:v>-3.6499999999999986</c:v>
                </c:pt>
                <c:pt idx="150">
                  <c:v>-1.1799999999999997</c:v>
                </c:pt>
                <c:pt idx="151">
                  <c:v>-1.0799999999999983</c:v>
                </c:pt>
                <c:pt idx="152">
                  <c:v>-1.0799999999999983</c:v>
                </c:pt>
                <c:pt idx="153">
                  <c:v>-1.7700000000000031</c:v>
                </c:pt>
                <c:pt idx="154">
                  <c:v>-3.5850000000000009</c:v>
                </c:pt>
                <c:pt idx="155">
                  <c:v>-5.490000000000002</c:v>
                </c:pt>
                <c:pt idx="156">
                  <c:v>-6.0300000000000011</c:v>
                </c:pt>
                <c:pt idx="157">
                  <c:v>-5.2999999999999972</c:v>
                </c:pt>
                <c:pt idx="158">
                  <c:v>-5.2800000000000011</c:v>
                </c:pt>
                <c:pt idx="159">
                  <c:v>-5.2899999999999991</c:v>
                </c:pt>
                <c:pt idx="160">
                  <c:v>-5</c:v>
                </c:pt>
                <c:pt idx="161">
                  <c:v>-6.0600000000000023</c:v>
                </c:pt>
                <c:pt idx="162">
                  <c:v>-5.2800000000000011</c:v>
                </c:pt>
                <c:pt idx="163">
                  <c:v>-5.9249999999999972</c:v>
                </c:pt>
                <c:pt idx="164">
                  <c:v>-6.4750000000000014</c:v>
                </c:pt>
                <c:pt idx="165">
                  <c:v>-5.2000000000000028</c:v>
                </c:pt>
                <c:pt idx="166">
                  <c:v>-3.4549999999999983</c:v>
                </c:pt>
                <c:pt idx="167">
                  <c:v>-4.1099999999999994</c:v>
                </c:pt>
                <c:pt idx="168">
                  <c:v>-5.3950000000000031</c:v>
                </c:pt>
                <c:pt idx="169">
                  <c:v>-6.0300000000000011</c:v>
                </c:pt>
                <c:pt idx="170">
                  <c:v>-5.3100000000000023</c:v>
                </c:pt>
                <c:pt idx="171">
                  <c:v>-6.5399999999999991</c:v>
                </c:pt>
                <c:pt idx="172">
                  <c:v>-5.5549999999999997</c:v>
                </c:pt>
                <c:pt idx="173">
                  <c:v>-7.2100000000000009</c:v>
                </c:pt>
                <c:pt idx="174">
                  <c:v>-7.7199999999999989</c:v>
                </c:pt>
                <c:pt idx="175">
                  <c:v>-7.1700000000000017</c:v>
                </c:pt>
                <c:pt idx="176">
                  <c:v>-8.2199999999999989</c:v>
                </c:pt>
                <c:pt idx="177">
                  <c:v>-8</c:v>
                </c:pt>
                <c:pt idx="178">
                  <c:v>-7.2000000000000028</c:v>
                </c:pt>
                <c:pt idx="179">
                  <c:v>-7.759999999999998</c:v>
                </c:pt>
                <c:pt idx="180">
                  <c:v>-7.25</c:v>
                </c:pt>
                <c:pt idx="181">
                  <c:v>-7.5900000000000034</c:v>
                </c:pt>
                <c:pt idx="182">
                  <c:v>-7.8800000000000026</c:v>
                </c:pt>
                <c:pt idx="183">
                  <c:v>-7.0499999999999972</c:v>
                </c:pt>
                <c:pt idx="184">
                  <c:v>-7.3699999999999974</c:v>
                </c:pt>
                <c:pt idx="185">
                  <c:v>-9.3299999999999983</c:v>
                </c:pt>
                <c:pt idx="186">
                  <c:v>-11.32</c:v>
                </c:pt>
                <c:pt idx="187">
                  <c:v>-9.865000000000002</c:v>
                </c:pt>
                <c:pt idx="188">
                  <c:v>-8.9650000000000034</c:v>
                </c:pt>
                <c:pt idx="189">
                  <c:v>-9.86</c:v>
                </c:pt>
                <c:pt idx="190">
                  <c:v>-8.2199999999999989</c:v>
                </c:pt>
                <c:pt idx="191">
                  <c:v>-9.2800000000000011</c:v>
                </c:pt>
                <c:pt idx="192">
                  <c:v>-9.18</c:v>
                </c:pt>
                <c:pt idx="193">
                  <c:v>-9.7849999999999966</c:v>
                </c:pt>
                <c:pt idx="194">
                  <c:v>-9.8149999999999977</c:v>
                </c:pt>
                <c:pt idx="195">
                  <c:v>-8.865000000000002</c:v>
                </c:pt>
                <c:pt idx="196">
                  <c:v>-10.295000000000002</c:v>
                </c:pt>
                <c:pt idx="197">
                  <c:v>-12.100000000000001</c:v>
                </c:pt>
                <c:pt idx="198">
                  <c:v>-10.549999999999997</c:v>
                </c:pt>
                <c:pt idx="199">
                  <c:v>-11.945</c:v>
                </c:pt>
                <c:pt idx="200">
                  <c:v>-11.659999999999997</c:v>
                </c:pt>
                <c:pt idx="201">
                  <c:v>-12.055</c:v>
                </c:pt>
                <c:pt idx="202">
                  <c:v>-11.86</c:v>
                </c:pt>
                <c:pt idx="203">
                  <c:v>-11.185000000000002</c:v>
                </c:pt>
                <c:pt idx="204">
                  <c:v>-12.36</c:v>
                </c:pt>
                <c:pt idx="205">
                  <c:v>-11.920000000000002</c:v>
                </c:pt>
                <c:pt idx="206">
                  <c:v>-11.975000000000001</c:v>
                </c:pt>
                <c:pt idx="207">
                  <c:v>-13.435000000000002</c:v>
                </c:pt>
                <c:pt idx="208">
                  <c:v>-13.700000000000003</c:v>
                </c:pt>
                <c:pt idx="209">
                  <c:v>-13.439999999999998</c:v>
                </c:pt>
                <c:pt idx="210">
                  <c:v>-12.11</c:v>
                </c:pt>
                <c:pt idx="211">
                  <c:v>-12.450000000000003</c:v>
                </c:pt>
                <c:pt idx="212">
                  <c:v>-12.939999999999998</c:v>
                </c:pt>
                <c:pt idx="213">
                  <c:v>-13.259999999999998</c:v>
                </c:pt>
                <c:pt idx="214">
                  <c:v>-12.159999999999997</c:v>
                </c:pt>
                <c:pt idx="215">
                  <c:v>-11.18</c:v>
                </c:pt>
                <c:pt idx="216">
                  <c:v>-12.229999999999997</c:v>
                </c:pt>
                <c:pt idx="217">
                  <c:v>-13.36</c:v>
                </c:pt>
                <c:pt idx="218">
                  <c:v>-13.770000000000003</c:v>
                </c:pt>
                <c:pt idx="219">
                  <c:v>-13.07</c:v>
                </c:pt>
                <c:pt idx="220">
                  <c:v>-13.685000000000002</c:v>
                </c:pt>
                <c:pt idx="221">
                  <c:v>-14.899999999999999</c:v>
                </c:pt>
                <c:pt idx="222">
                  <c:v>-13.354999999999997</c:v>
                </c:pt>
                <c:pt idx="223">
                  <c:v>-13.784999999999997</c:v>
                </c:pt>
                <c:pt idx="224">
                  <c:v>-14.844999999999999</c:v>
                </c:pt>
                <c:pt idx="225">
                  <c:v>-15.445</c:v>
                </c:pt>
                <c:pt idx="226">
                  <c:v>-14.729999999999997</c:v>
                </c:pt>
                <c:pt idx="227">
                  <c:v>-15.914999999999999</c:v>
                </c:pt>
                <c:pt idx="228">
                  <c:v>-15.784999999999997</c:v>
                </c:pt>
                <c:pt idx="229">
                  <c:v>-18.25</c:v>
                </c:pt>
                <c:pt idx="230">
                  <c:v>-17.39</c:v>
                </c:pt>
                <c:pt idx="231">
                  <c:v>-20.454999999999998</c:v>
                </c:pt>
                <c:pt idx="232">
                  <c:v>4.7199999999999989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1.5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1.5</c:v>
                </c:pt>
                <c:pt idx="246">
                  <c:v>1.5</c:v>
                </c:pt>
                <c:pt idx="247">
                  <c:v>1.5</c:v>
                </c:pt>
                <c:pt idx="248">
                  <c:v>1.5</c:v>
                </c:pt>
                <c:pt idx="249">
                  <c:v>2</c:v>
                </c:pt>
                <c:pt idx="250">
                  <c:v>2</c:v>
                </c:pt>
                <c:pt idx="251">
                  <c:v>2.5</c:v>
                </c:pt>
                <c:pt idx="252">
                  <c:v>2.5</c:v>
                </c:pt>
                <c:pt idx="253">
                  <c:v>2.5</c:v>
                </c:pt>
                <c:pt idx="254">
                  <c:v>2.5</c:v>
                </c:pt>
                <c:pt idx="255">
                  <c:v>2.5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2.25</c:v>
                </c:pt>
                <c:pt idx="260">
                  <c:v>2.25</c:v>
                </c:pt>
                <c:pt idx="261">
                  <c:v>2.25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0.5</c:v>
                </c:pt>
                <c:pt idx="274">
                  <c:v>0.5</c:v>
                </c:pt>
                <c:pt idx="275">
                  <c:v>1.75</c:v>
                </c:pt>
                <c:pt idx="276">
                  <c:v>1.75</c:v>
                </c:pt>
                <c:pt idx="277">
                  <c:v>1.75</c:v>
                </c:pt>
                <c:pt idx="278">
                  <c:v>1.75</c:v>
                </c:pt>
                <c:pt idx="279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E-4DFB-A334-CED136D07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63712"/>
        <c:axId val="202873312"/>
      </c:areaChart>
      <c:lineChart>
        <c:grouping val="standard"/>
        <c:varyColors val="0"/>
        <c:ser>
          <c:idx val="1"/>
          <c:order val="1"/>
          <c:tx>
            <c:strRef>
              <c:f>'SBO-PO spread'!$B$1</c:f>
              <c:strCache>
                <c:ptCount val="1"/>
                <c:pt idx="0">
                  <c:v>Soybean Oil (RBD, US Gulf, ₵/lb)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'SBO-PO spread'!$A$503:$A$782</c:f>
              <c:strCache>
                <c:ptCount val="280"/>
                <c:pt idx="0">
                  <c:v>1/2/2024</c:v>
                </c:pt>
                <c:pt idx="1">
                  <c:v>1/3/2024</c:v>
                </c:pt>
                <c:pt idx="2">
                  <c:v>1/4/2024</c:v>
                </c:pt>
                <c:pt idx="3">
                  <c:v>1/5/2024</c:v>
                </c:pt>
                <c:pt idx="4">
                  <c:v>1/8/2024</c:v>
                </c:pt>
                <c:pt idx="5">
                  <c:v>1/9/2024</c:v>
                </c:pt>
                <c:pt idx="6">
                  <c:v>1/10/2024</c:v>
                </c:pt>
                <c:pt idx="7">
                  <c:v>1/11/2024</c:v>
                </c:pt>
                <c:pt idx="8">
                  <c:v>1/12/2024</c:v>
                </c:pt>
                <c:pt idx="9">
                  <c:v>1/16/2024</c:v>
                </c:pt>
                <c:pt idx="10">
                  <c:v>1/17/2024</c:v>
                </c:pt>
                <c:pt idx="11">
                  <c:v>1/18/2024</c:v>
                </c:pt>
                <c:pt idx="12">
                  <c:v>1/19/2024</c:v>
                </c:pt>
                <c:pt idx="13">
                  <c:v>1/22/2024</c:v>
                </c:pt>
                <c:pt idx="14">
                  <c:v>1/23/2024</c:v>
                </c:pt>
                <c:pt idx="15">
                  <c:v>1/24/2024</c:v>
                </c:pt>
                <c:pt idx="16">
                  <c:v>1/25/2024</c:v>
                </c:pt>
                <c:pt idx="17">
                  <c:v>1/26/2024</c:v>
                </c:pt>
                <c:pt idx="18">
                  <c:v>1/29/2024</c:v>
                </c:pt>
                <c:pt idx="19">
                  <c:v>1/30/2024</c:v>
                </c:pt>
                <c:pt idx="20">
                  <c:v>1/31/2024</c:v>
                </c:pt>
                <c:pt idx="21">
                  <c:v>2/1/2024</c:v>
                </c:pt>
                <c:pt idx="22">
                  <c:v>2/2/2024</c:v>
                </c:pt>
                <c:pt idx="23">
                  <c:v>2/5/2024</c:v>
                </c:pt>
                <c:pt idx="24">
                  <c:v>2/6/2024</c:v>
                </c:pt>
                <c:pt idx="25">
                  <c:v>2/7/2024</c:v>
                </c:pt>
                <c:pt idx="26">
                  <c:v>2/8/2024</c:v>
                </c:pt>
                <c:pt idx="27">
                  <c:v>2/9/2024</c:v>
                </c:pt>
                <c:pt idx="28">
                  <c:v>2/12/2024</c:v>
                </c:pt>
                <c:pt idx="29">
                  <c:v>2/13/2024</c:v>
                </c:pt>
                <c:pt idx="30">
                  <c:v>2/14/2024</c:v>
                </c:pt>
                <c:pt idx="31">
                  <c:v>2/15/2024</c:v>
                </c:pt>
                <c:pt idx="32">
                  <c:v>2/16/2024</c:v>
                </c:pt>
                <c:pt idx="33">
                  <c:v>2/20/2024</c:v>
                </c:pt>
                <c:pt idx="34">
                  <c:v>2/21/2024</c:v>
                </c:pt>
                <c:pt idx="35">
                  <c:v>2/22/2024</c:v>
                </c:pt>
                <c:pt idx="36">
                  <c:v>2/23/2024</c:v>
                </c:pt>
                <c:pt idx="37">
                  <c:v>2/26/2024</c:v>
                </c:pt>
                <c:pt idx="38">
                  <c:v>2/27/2024</c:v>
                </c:pt>
                <c:pt idx="39">
                  <c:v>2/28/2024</c:v>
                </c:pt>
                <c:pt idx="40">
                  <c:v>2/29/2024</c:v>
                </c:pt>
                <c:pt idx="41">
                  <c:v>3/1/2024</c:v>
                </c:pt>
                <c:pt idx="42">
                  <c:v>3/4/2024</c:v>
                </c:pt>
                <c:pt idx="43">
                  <c:v>3/5/2024</c:v>
                </c:pt>
                <c:pt idx="44">
                  <c:v>3/6/2024</c:v>
                </c:pt>
                <c:pt idx="45">
                  <c:v>3/7/2024</c:v>
                </c:pt>
                <c:pt idx="46">
                  <c:v>3/8/2024</c:v>
                </c:pt>
                <c:pt idx="47">
                  <c:v>3/11/2024</c:v>
                </c:pt>
                <c:pt idx="48">
                  <c:v>3/12/2024</c:v>
                </c:pt>
                <c:pt idx="49">
                  <c:v>3/13/2024</c:v>
                </c:pt>
                <c:pt idx="50">
                  <c:v>3/14/2024</c:v>
                </c:pt>
                <c:pt idx="51">
                  <c:v>3/15/2024</c:v>
                </c:pt>
                <c:pt idx="52">
                  <c:v>3/18/2024</c:v>
                </c:pt>
                <c:pt idx="53">
                  <c:v>3/19/2024</c:v>
                </c:pt>
                <c:pt idx="54">
                  <c:v>3/20/2024</c:v>
                </c:pt>
                <c:pt idx="55">
                  <c:v>3/21/2024</c:v>
                </c:pt>
                <c:pt idx="56">
                  <c:v>3/22/2024</c:v>
                </c:pt>
                <c:pt idx="57">
                  <c:v>3/25/2024</c:v>
                </c:pt>
                <c:pt idx="58">
                  <c:v>3/26/2024</c:v>
                </c:pt>
                <c:pt idx="59">
                  <c:v>3/27/2024</c:v>
                </c:pt>
                <c:pt idx="60">
                  <c:v>3/28/2024</c:v>
                </c:pt>
                <c:pt idx="61">
                  <c:v>4/1/2024</c:v>
                </c:pt>
                <c:pt idx="62">
                  <c:v>4/2/2024</c:v>
                </c:pt>
                <c:pt idx="63">
                  <c:v>4/3/2024</c:v>
                </c:pt>
                <c:pt idx="64">
                  <c:v>4/4/2024</c:v>
                </c:pt>
                <c:pt idx="65">
                  <c:v>4/5/2024</c:v>
                </c:pt>
                <c:pt idx="66">
                  <c:v>4/8/2024</c:v>
                </c:pt>
                <c:pt idx="67">
                  <c:v>4/9/2024</c:v>
                </c:pt>
                <c:pt idx="68">
                  <c:v>4/10/2024</c:v>
                </c:pt>
                <c:pt idx="69">
                  <c:v>4/11/2024</c:v>
                </c:pt>
                <c:pt idx="70">
                  <c:v>4/12/2024</c:v>
                </c:pt>
                <c:pt idx="71">
                  <c:v>4/15/2024</c:v>
                </c:pt>
                <c:pt idx="72">
                  <c:v>4/16/2024</c:v>
                </c:pt>
                <c:pt idx="73">
                  <c:v>4/17/2024</c:v>
                </c:pt>
                <c:pt idx="74">
                  <c:v>4/18/2024</c:v>
                </c:pt>
                <c:pt idx="75">
                  <c:v>4/19/2024</c:v>
                </c:pt>
                <c:pt idx="76">
                  <c:v>4/22/2024</c:v>
                </c:pt>
                <c:pt idx="77">
                  <c:v>4/23/2024</c:v>
                </c:pt>
                <c:pt idx="78">
                  <c:v>4/24/2024</c:v>
                </c:pt>
                <c:pt idx="79">
                  <c:v>4/25/2024</c:v>
                </c:pt>
                <c:pt idx="80">
                  <c:v>4/26/2024</c:v>
                </c:pt>
                <c:pt idx="81">
                  <c:v>4/29/2024</c:v>
                </c:pt>
                <c:pt idx="82">
                  <c:v>4/30/2024</c:v>
                </c:pt>
                <c:pt idx="83">
                  <c:v>5/1/2024</c:v>
                </c:pt>
                <c:pt idx="84">
                  <c:v>5/2/2024</c:v>
                </c:pt>
                <c:pt idx="85">
                  <c:v>5/3/2024</c:v>
                </c:pt>
                <c:pt idx="86">
                  <c:v>5/6/2024</c:v>
                </c:pt>
                <c:pt idx="87">
                  <c:v>5/7/2024</c:v>
                </c:pt>
                <c:pt idx="88">
                  <c:v>5/8/2024</c:v>
                </c:pt>
                <c:pt idx="89">
                  <c:v>5/9/2024</c:v>
                </c:pt>
                <c:pt idx="90">
                  <c:v>5/10/2024</c:v>
                </c:pt>
                <c:pt idx="91">
                  <c:v>5/13/2024</c:v>
                </c:pt>
                <c:pt idx="92">
                  <c:v>5/14/2024</c:v>
                </c:pt>
                <c:pt idx="93">
                  <c:v>5/15/2024</c:v>
                </c:pt>
                <c:pt idx="94">
                  <c:v>5/16/2024</c:v>
                </c:pt>
                <c:pt idx="95">
                  <c:v>5/17/2024</c:v>
                </c:pt>
                <c:pt idx="96">
                  <c:v>5/20/2024</c:v>
                </c:pt>
                <c:pt idx="97">
                  <c:v>5/21/2024</c:v>
                </c:pt>
                <c:pt idx="98">
                  <c:v>5/22/2024</c:v>
                </c:pt>
                <c:pt idx="99">
                  <c:v>5/23/2024</c:v>
                </c:pt>
                <c:pt idx="100">
                  <c:v>5/24/2024</c:v>
                </c:pt>
                <c:pt idx="101">
                  <c:v>5/28/2024</c:v>
                </c:pt>
                <c:pt idx="102">
                  <c:v>5/29/2024</c:v>
                </c:pt>
                <c:pt idx="103">
                  <c:v>5/30/2024</c:v>
                </c:pt>
                <c:pt idx="104">
                  <c:v>5/31/2024</c:v>
                </c:pt>
                <c:pt idx="105">
                  <c:v>6/3/2024</c:v>
                </c:pt>
                <c:pt idx="106">
                  <c:v>6/4/2024</c:v>
                </c:pt>
                <c:pt idx="107">
                  <c:v>6/5/2024</c:v>
                </c:pt>
                <c:pt idx="108">
                  <c:v>6/6/2024</c:v>
                </c:pt>
                <c:pt idx="109">
                  <c:v>6/7/2024</c:v>
                </c:pt>
                <c:pt idx="110">
                  <c:v>6/10/2024</c:v>
                </c:pt>
                <c:pt idx="111">
                  <c:v>6/11/2024</c:v>
                </c:pt>
                <c:pt idx="112">
                  <c:v>6/12/2024</c:v>
                </c:pt>
                <c:pt idx="113">
                  <c:v>6/13/2024</c:v>
                </c:pt>
                <c:pt idx="114">
                  <c:v>6/14/2024</c:v>
                </c:pt>
                <c:pt idx="115">
                  <c:v>6/17/2024</c:v>
                </c:pt>
                <c:pt idx="116">
                  <c:v>6/18/2024</c:v>
                </c:pt>
                <c:pt idx="117">
                  <c:v>6/20/2024</c:v>
                </c:pt>
                <c:pt idx="118">
                  <c:v>6/21/2024</c:v>
                </c:pt>
                <c:pt idx="119">
                  <c:v>6/24/2024</c:v>
                </c:pt>
                <c:pt idx="120">
                  <c:v>6/25/2024</c:v>
                </c:pt>
                <c:pt idx="121">
                  <c:v>6/26/2024</c:v>
                </c:pt>
                <c:pt idx="122">
                  <c:v>6/27/2024</c:v>
                </c:pt>
                <c:pt idx="123">
                  <c:v>6/28/2024</c:v>
                </c:pt>
                <c:pt idx="124">
                  <c:v>7/1/2024</c:v>
                </c:pt>
                <c:pt idx="125">
                  <c:v>7/2/2024</c:v>
                </c:pt>
                <c:pt idx="126">
                  <c:v>7/3/2024</c:v>
                </c:pt>
                <c:pt idx="127">
                  <c:v>7/5/2024</c:v>
                </c:pt>
                <c:pt idx="128">
                  <c:v>7/8/2024</c:v>
                </c:pt>
                <c:pt idx="129">
                  <c:v>7/9/2024</c:v>
                </c:pt>
                <c:pt idx="130">
                  <c:v>7/10/2024</c:v>
                </c:pt>
                <c:pt idx="131">
                  <c:v>7/11/2024</c:v>
                </c:pt>
                <c:pt idx="132">
                  <c:v>7/12/2024</c:v>
                </c:pt>
                <c:pt idx="133">
                  <c:v>7/15/2024</c:v>
                </c:pt>
                <c:pt idx="134">
                  <c:v>7/16/2024</c:v>
                </c:pt>
                <c:pt idx="135">
                  <c:v>7/17/2024</c:v>
                </c:pt>
                <c:pt idx="136">
                  <c:v>7/18/2024</c:v>
                </c:pt>
                <c:pt idx="137">
                  <c:v>7/19/2024</c:v>
                </c:pt>
                <c:pt idx="138">
                  <c:v>7/22/2024</c:v>
                </c:pt>
                <c:pt idx="139">
                  <c:v>7/23/2024</c:v>
                </c:pt>
                <c:pt idx="140">
                  <c:v>7/24/2024</c:v>
                </c:pt>
                <c:pt idx="141">
                  <c:v>7/25/2024</c:v>
                </c:pt>
                <c:pt idx="142">
                  <c:v>7/26/2024</c:v>
                </c:pt>
                <c:pt idx="143">
                  <c:v>7/29/2024</c:v>
                </c:pt>
                <c:pt idx="144">
                  <c:v>7/30/2024</c:v>
                </c:pt>
                <c:pt idx="145">
                  <c:v>7/31/2024</c:v>
                </c:pt>
                <c:pt idx="146">
                  <c:v>8/1/2024</c:v>
                </c:pt>
                <c:pt idx="147">
                  <c:v>8/2/2024</c:v>
                </c:pt>
                <c:pt idx="148">
                  <c:v>8/5/2024</c:v>
                </c:pt>
                <c:pt idx="149">
                  <c:v>8/6/2024</c:v>
                </c:pt>
                <c:pt idx="150">
                  <c:v>8/7/2024</c:v>
                </c:pt>
                <c:pt idx="151">
                  <c:v>8/8/2024</c:v>
                </c:pt>
                <c:pt idx="152">
                  <c:v>8/9/2024</c:v>
                </c:pt>
                <c:pt idx="153">
                  <c:v>8/12/2024</c:v>
                </c:pt>
                <c:pt idx="154">
                  <c:v>8/13/2024</c:v>
                </c:pt>
                <c:pt idx="155">
                  <c:v>8/14/2024</c:v>
                </c:pt>
                <c:pt idx="156">
                  <c:v>8/15/2024</c:v>
                </c:pt>
                <c:pt idx="157">
                  <c:v>8/16/2024</c:v>
                </c:pt>
                <c:pt idx="158">
                  <c:v>8/19/2024</c:v>
                </c:pt>
                <c:pt idx="159">
                  <c:v>8/20/2024</c:v>
                </c:pt>
                <c:pt idx="160">
                  <c:v>8/21/2024</c:v>
                </c:pt>
                <c:pt idx="161">
                  <c:v>8/22/2024</c:v>
                </c:pt>
                <c:pt idx="162">
                  <c:v>8/23/2024</c:v>
                </c:pt>
                <c:pt idx="163">
                  <c:v>8/26/2024</c:v>
                </c:pt>
                <c:pt idx="164">
                  <c:v>8/27/2024</c:v>
                </c:pt>
                <c:pt idx="165">
                  <c:v>8/28/2024</c:v>
                </c:pt>
                <c:pt idx="166">
                  <c:v>8/29/2024</c:v>
                </c:pt>
                <c:pt idx="167">
                  <c:v>8/30/2024</c:v>
                </c:pt>
                <c:pt idx="168">
                  <c:v>9/3/2024</c:v>
                </c:pt>
                <c:pt idx="169">
                  <c:v>9/4/2024</c:v>
                </c:pt>
                <c:pt idx="170">
                  <c:v>9/5/2024</c:v>
                </c:pt>
                <c:pt idx="171">
                  <c:v>9/6/2024</c:v>
                </c:pt>
                <c:pt idx="172">
                  <c:v>9/9/2024</c:v>
                </c:pt>
                <c:pt idx="173">
                  <c:v>9/10/2024</c:v>
                </c:pt>
                <c:pt idx="174">
                  <c:v>9/11/2024</c:v>
                </c:pt>
                <c:pt idx="175">
                  <c:v>9/12/2024</c:v>
                </c:pt>
                <c:pt idx="176">
                  <c:v>9/13/2024</c:v>
                </c:pt>
                <c:pt idx="177">
                  <c:v>9/16/2024</c:v>
                </c:pt>
                <c:pt idx="178">
                  <c:v>9/17/2024</c:v>
                </c:pt>
                <c:pt idx="179">
                  <c:v>9/18/2024</c:v>
                </c:pt>
                <c:pt idx="180">
                  <c:v>9/19/2024</c:v>
                </c:pt>
                <c:pt idx="181">
                  <c:v>9/20/2024</c:v>
                </c:pt>
                <c:pt idx="182">
                  <c:v>9/23/2024</c:v>
                </c:pt>
                <c:pt idx="183">
                  <c:v>9/24/2024</c:v>
                </c:pt>
                <c:pt idx="184">
                  <c:v>9/25/2024</c:v>
                </c:pt>
                <c:pt idx="185">
                  <c:v>9/26/2024</c:v>
                </c:pt>
                <c:pt idx="186">
                  <c:v>9/27/2024</c:v>
                </c:pt>
                <c:pt idx="187">
                  <c:v>9/30/2024</c:v>
                </c:pt>
                <c:pt idx="188">
                  <c:v>10/1/2024</c:v>
                </c:pt>
                <c:pt idx="189">
                  <c:v>10/2/2024</c:v>
                </c:pt>
                <c:pt idx="190">
                  <c:v>10/3/2024</c:v>
                </c:pt>
                <c:pt idx="191">
                  <c:v>10/4/2024</c:v>
                </c:pt>
                <c:pt idx="192">
                  <c:v>10/7/2024</c:v>
                </c:pt>
                <c:pt idx="193">
                  <c:v>10/8/2024</c:v>
                </c:pt>
                <c:pt idx="194">
                  <c:v>10/9/2024</c:v>
                </c:pt>
                <c:pt idx="195">
                  <c:v>10/10/2024</c:v>
                </c:pt>
                <c:pt idx="196">
                  <c:v>10/11/2024</c:v>
                </c:pt>
                <c:pt idx="197">
                  <c:v>10/14/2024</c:v>
                </c:pt>
                <c:pt idx="198">
                  <c:v>10/15/2024</c:v>
                </c:pt>
                <c:pt idx="199">
                  <c:v>10/16/2024</c:v>
                </c:pt>
                <c:pt idx="200">
                  <c:v>10/17/2024</c:v>
                </c:pt>
                <c:pt idx="201">
                  <c:v>10/18/2024</c:v>
                </c:pt>
                <c:pt idx="202">
                  <c:v>10/21/2024</c:v>
                </c:pt>
                <c:pt idx="203">
                  <c:v>10/22/2024</c:v>
                </c:pt>
                <c:pt idx="204">
                  <c:v>10/23/2024</c:v>
                </c:pt>
                <c:pt idx="205">
                  <c:v>10/24/2024</c:v>
                </c:pt>
                <c:pt idx="206">
                  <c:v>10/25/2024</c:v>
                </c:pt>
                <c:pt idx="207">
                  <c:v>10/28/2024</c:v>
                </c:pt>
                <c:pt idx="208">
                  <c:v>10/29/2024</c:v>
                </c:pt>
                <c:pt idx="209">
                  <c:v>10/30/2024</c:v>
                </c:pt>
                <c:pt idx="210">
                  <c:v>10/31/2024</c:v>
                </c:pt>
                <c:pt idx="211">
                  <c:v>11/1/2024</c:v>
                </c:pt>
                <c:pt idx="212">
                  <c:v>11/4/2024</c:v>
                </c:pt>
                <c:pt idx="213">
                  <c:v>11/5/2024</c:v>
                </c:pt>
                <c:pt idx="214">
                  <c:v>11/6/2024</c:v>
                </c:pt>
                <c:pt idx="215">
                  <c:v>11/7/2024</c:v>
                </c:pt>
                <c:pt idx="216">
                  <c:v>11/8/2024</c:v>
                </c:pt>
                <c:pt idx="217">
                  <c:v>11/11/2024</c:v>
                </c:pt>
                <c:pt idx="218">
                  <c:v>11/12/2024</c:v>
                </c:pt>
                <c:pt idx="219">
                  <c:v>11/13/2024</c:v>
                </c:pt>
                <c:pt idx="220">
                  <c:v>11/14/2024</c:v>
                </c:pt>
                <c:pt idx="221">
                  <c:v>11/15/2024</c:v>
                </c:pt>
                <c:pt idx="222">
                  <c:v>11/18/2024</c:v>
                </c:pt>
                <c:pt idx="223">
                  <c:v>11/19/2024</c:v>
                </c:pt>
                <c:pt idx="224">
                  <c:v>11/20/2024</c:v>
                </c:pt>
                <c:pt idx="225">
                  <c:v>11/21/2024</c:v>
                </c:pt>
                <c:pt idx="226">
                  <c:v>11/22/2024</c:v>
                </c:pt>
                <c:pt idx="227">
                  <c:v>11/25/2024</c:v>
                </c:pt>
                <c:pt idx="228">
                  <c:v>11/26/2024</c:v>
                </c:pt>
                <c:pt idx="229">
                  <c:v>11/27/2024</c:v>
                </c:pt>
                <c:pt idx="230">
                  <c:v>11/29/2024</c:v>
                </c:pt>
                <c:pt idx="231">
                  <c:v>12/2/2024</c:v>
                </c:pt>
                <c:pt idx="232">
                  <c:v>12/3/2024</c:v>
                </c:pt>
                <c:pt idx="233">
                  <c:v>12/4/2024</c:v>
                </c:pt>
                <c:pt idx="234">
                  <c:v>12/5/2024</c:v>
                </c:pt>
                <c:pt idx="235">
                  <c:v>12/6/2024</c:v>
                </c:pt>
                <c:pt idx="236">
                  <c:v>12/9/2024</c:v>
                </c:pt>
                <c:pt idx="237">
                  <c:v>12/10/2024</c:v>
                </c:pt>
                <c:pt idx="238">
                  <c:v>12/11/2024</c:v>
                </c:pt>
                <c:pt idx="239">
                  <c:v>12/12/2024</c:v>
                </c:pt>
                <c:pt idx="240">
                  <c:v>12/13/2024</c:v>
                </c:pt>
                <c:pt idx="241">
                  <c:v>12/16/2024</c:v>
                </c:pt>
                <c:pt idx="242">
                  <c:v>12/17/2024</c:v>
                </c:pt>
                <c:pt idx="243">
                  <c:v>12/18/2024</c:v>
                </c:pt>
                <c:pt idx="244">
                  <c:v>12/19/2024</c:v>
                </c:pt>
                <c:pt idx="245">
                  <c:v>12/20/2024</c:v>
                </c:pt>
                <c:pt idx="246">
                  <c:v>12/23/2024</c:v>
                </c:pt>
                <c:pt idx="247">
                  <c:v>12/24/2024</c:v>
                </c:pt>
                <c:pt idx="248">
                  <c:v>12/26/2024</c:v>
                </c:pt>
                <c:pt idx="249">
                  <c:v>12/27/2024</c:v>
                </c:pt>
                <c:pt idx="250">
                  <c:v>12/30/2024</c:v>
                </c:pt>
                <c:pt idx="251">
                  <c:v>12/31/2024</c:v>
                </c:pt>
                <c:pt idx="252">
                  <c:v>1/2/2025</c:v>
                </c:pt>
                <c:pt idx="253">
                  <c:v>1/3/2025</c:v>
                </c:pt>
                <c:pt idx="254">
                  <c:v>1/6/2025</c:v>
                </c:pt>
                <c:pt idx="255">
                  <c:v>1/7/2025</c:v>
                </c:pt>
                <c:pt idx="256">
                  <c:v>1/8/2025</c:v>
                </c:pt>
                <c:pt idx="257">
                  <c:v>1/9/2025</c:v>
                </c:pt>
                <c:pt idx="258">
                  <c:v>1/10/2025</c:v>
                </c:pt>
                <c:pt idx="259">
                  <c:v>1/13/2025</c:v>
                </c:pt>
                <c:pt idx="260">
                  <c:v>1/14/2025</c:v>
                </c:pt>
                <c:pt idx="261">
                  <c:v>1/15/2025</c:v>
                </c:pt>
                <c:pt idx="262">
                  <c:v>1/16/2025</c:v>
                </c:pt>
                <c:pt idx="263">
                  <c:v>1/17/2025</c:v>
                </c:pt>
                <c:pt idx="264">
                  <c:v>1/21/2025</c:v>
                </c:pt>
                <c:pt idx="265">
                  <c:v>1/22/2025</c:v>
                </c:pt>
                <c:pt idx="266">
                  <c:v>1/23/2025</c:v>
                </c:pt>
                <c:pt idx="267">
                  <c:v>1/24/2025</c:v>
                </c:pt>
                <c:pt idx="268">
                  <c:v>1/27/2025</c:v>
                </c:pt>
                <c:pt idx="269">
                  <c:v>1/28/2025</c:v>
                </c:pt>
                <c:pt idx="270">
                  <c:v>1/29/2025</c:v>
                </c:pt>
                <c:pt idx="271">
                  <c:v>1/30/2025</c:v>
                </c:pt>
                <c:pt idx="272">
                  <c:v>1/31/2025</c:v>
                </c:pt>
                <c:pt idx="273">
                  <c:v>2/3/2025</c:v>
                </c:pt>
                <c:pt idx="274">
                  <c:v>2/4/2025</c:v>
                </c:pt>
                <c:pt idx="275">
                  <c:v>2/5/2025</c:v>
                </c:pt>
                <c:pt idx="276">
                  <c:v>2/6/2025</c:v>
                </c:pt>
                <c:pt idx="277">
                  <c:v>2/7/2025</c:v>
                </c:pt>
                <c:pt idx="278">
                  <c:v>2/10/2025</c:v>
                </c:pt>
                <c:pt idx="279">
                  <c:v>2/11/2025</c:v>
                </c:pt>
              </c:strCache>
            </c:strRef>
          </c:cat>
          <c:val>
            <c:numRef>
              <c:f>'SBO-PO spread'!$B$503:$B$782</c:f>
              <c:numCache>
                <c:formatCode>#,##0.00_);[Red]\(#,##0.00\)</c:formatCode>
                <c:ptCount val="280"/>
                <c:pt idx="0">
                  <c:v>57.79</c:v>
                </c:pt>
                <c:pt idx="1">
                  <c:v>57.6</c:v>
                </c:pt>
                <c:pt idx="2">
                  <c:v>57.16</c:v>
                </c:pt>
                <c:pt idx="3">
                  <c:v>55.63</c:v>
                </c:pt>
                <c:pt idx="4">
                  <c:v>55.81</c:v>
                </c:pt>
                <c:pt idx="5">
                  <c:v>56.45</c:v>
                </c:pt>
                <c:pt idx="6">
                  <c:v>56.25</c:v>
                </c:pt>
                <c:pt idx="7">
                  <c:v>56.72</c:v>
                </c:pt>
                <c:pt idx="8">
                  <c:v>56.25</c:v>
                </c:pt>
                <c:pt idx="9">
                  <c:v>55.25</c:v>
                </c:pt>
                <c:pt idx="10">
                  <c:v>55.7</c:v>
                </c:pt>
                <c:pt idx="11">
                  <c:v>55.62</c:v>
                </c:pt>
                <c:pt idx="12">
                  <c:v>54.9</c:v>
                </c:pt>
                <c:pt idx="13">
                  <c:v>56.16</c:v>
                </c:pt>
                <c:pt idx="14">
                  <c:v>56.21</c:v>
                </c:pt>
                <c:pt idx="15">
                  <c:v>55.82</c:v>
                </c:pt>
                <c:pt idx="16">
                  <c:v>55.03</c:v>
                </c:pt>
                <c:pt idx="17">
                  <c:v>55.43</c:v>
                </c:pt>
                <c:pt idx="18">
                  <c:v>53.55</c:v>
                </c:pt>
                <c:pt idx="19">
                  <c:v>54</c:v>
                </c:pt>
                <c:pt idx="20">
                  <c:v>54.02</c:v>
                </c:pt>
                <c:pt idx="21">
                  <c:v>53.6</c:v>
                </c:pt>
                <c:pt idx="22">
                  <c:v>53.23</c:v>
                </c:pt>
                <c:pt idx="23">
                  <c:v>53.33</c:v>
                </c:pt>
                <c:pt idx="24">
                  <c:v>53.94</c:v>
                </c:pt>
                <c:pt idx="25">
                  <c:v>54.76</c:v>
                </c:pt>
                <c:pt idx="26">
                  <c:v>54.94</c:v>
                </c:pt>
                <c:pt idx="27">
                  <c:v>54.26</c:v>
                </c:pt>
                <c:pt idx="28">
                  <c:v>53.9</c:v>
                </c:pt>
                <c:pt idx="29">
                  <c:v>54.3</c:v>
                </c:pt>
                <c:pt idx="30">
                  <c:v>52.85</c:v>
                </c:pt>
                <c:pt idx="31">
                  <c:v>52.5</c:v>
                </c:pt>
                <c:pt idx="32">
                  <c:v>52.09</c:v>
                </c:pt>
                <c:pt idx="33">
                  <c:v>51.91</c:v>
                </c:pt>
                <c:pt idx="34">
                  <c:v>51.33</c:v>
                </c:pt>
                <c:pt idx="35">
                  <c:v>51.21</c:v>
                </c:pt>
                <c:pt idx="36">
                  <c:v>51.02</c:v>
                </c:pt>
                <c:pt idx="37">
                  <c:v>51.4</c:v>
                </c:pt>
                <c:pt idx="38">
                  <c:v>51.91</c:v>
                </c:pt>
                <c:pt idx="39">
                  <c:v>51.66</c:v>
                </c:pt>
                <c:pt idx="40">
                  <c:v>51.66</c:v>
                </c:pt>
                <c:pt idx="41">
                  <c:v>52.16</c:v>
                </c:pt>
                <c:pt idx="42">
                  <c:v>51.17</c:v>
                </c:pt>
                <c:pt idx="43">
                  <c:v>51.04</c:v>
                </c:pt>
                <c:pt idx="44">
                  <c:v>51.32</c:v>
                </c:pt>
                <c:pt idx="45">
                  <c:v>51.85</c:v>
                </c:pt>
                <c:pt idx="46">
                  <c:v>51.67</c:v>
                </c:pt>
                <c:pt idx="47">
                  <c:v>52.14</c:v>
                </c:pt>
                <c:pt idx="48">
                  <c:v>53.32</c:v>
                </c:pt>
                <c:pt idx="49">
                  <c:v>53.57</c:v>
                </c:pt>
                <c:pt idx="50">
                  <c:v>52.39</c:v>
                </c:pt>
                <c:pt idx="51">
                  <c:v>53.42</c:v>
                </c:pt>
                <c:pt idx="52">
                  <c:v>52.7</c:v>
                </c:pt>
                <c:pt idx="53">
                  <c:v>52.14</c:v>
                </c:pt>
                <c:pt idx="54">
                  <c:v>53</c:v>
                </c:pt>
                <c:pt idx="55">
                  <c:v>52.79</c:v>
                </c:pt>
                <c:pt idx="56">
                  <c:v>52.64</c:v>
                </c:pt>
                <c:pt idx="57">
                  <c:v>54.02</c:v>
                </c:pt>
                <c:pt idx="58">
                  <c:v>53.42</c:v>
                </c:pt>
                <c:pt idx="59">
                  <c:v>52.67</c:v>
                </c:pt>
                <c:pt idx="60">
                  <c:v>52.95</c:v>
                </c:pt>
                <c:pt idx="61">
                  <c:v>54.24</c:v>
                </c:pt>
                <c:pt idx="62">
                  <c:v>54.6</c:v>
                </c:pt>
                <c:pt idx="63">
                  <c:v>54.35</c:v>
                </c:pt>
                <c:pt idx="64">
                  <c:v>53.15</c:v>
                </c:pt>
                <c:pt idx="65">
                  <c:v>53.89</c:v>
                </c:pt>
                <c:pt idx="66">
                  <c:v>50.9</c:v>
                </c:pt>
                <c:pt idx="67">
                  <c:v>50.52</c:v>
                </c:pt>
                <c:pt idx="68">
                  <c:v>50.6</c:v>
                </c:pt>
                <c:pt idx="69">
                  <c:v>49.02</c:v>
                </c:pt>
                <c:pt idx="70">
                  <c:v>48.89</c:v>
                </c:pt>
                <c:pt idx="71">
                  <c:v>48.47</c:v>
                </c:pt>
                <c:pt idx="72">
                  <c:v>47.91</c:v>
                </c:pt>
                <c:pt idx="73">
                  <c:v>48</c:v>
                </c:pt>
                <c:pt idx="74">
                  <c:v>47.12</c:v>
                </c:pt>
                <c:pt idx="75">
                  <c:v>47.38</c:v>
                </c:pt>
                <c:pt idx="76">
                  <c:v>48.04</c:v>
                </c:pt>
                <c:pt idx="77">
                  <c:v>48.31</c:v>
                </c:pt>
                <c:pt idx="78">
                  <c:v>47.66</c:v>
                </c:pt>
                <c:pt idx="79">
                  <c:v>47.82</c:v>
                </c:pt>
                <c:pt idx="80">
                  <c:v>49.93</c:v>
                </c:pt>
                <c:pt idx="81">
                  <c:v>48.69</c:v>
                </c:pt>
                <c:pt idx="82">
                  <c:v>47.29</c:v>
                </c:pt>
                <c:pt idx="83">
                  <c:v>49.26</c:v>
                </c:pt>
                <c:pt idx="84">
                  <c:v>48.24</c:v>
                </c:pt>
                <c:pt idx="85">
                  <c:v>48.08</c:v>
                </c:pt>
                <c:pt idx="86">
                  <c:v>48.84</c:v>
                </c:pt>
                <c:pt idx="87">
                  <c:v>49.5</c:v>
                </c:pt>
                <c:pt idx="88">
                  <c:v>48.79</c:v>
                </c:pt>
                <c:pt idx="89">
                  <c:v>47.64</c:v>
                </c:pt>
                <c:pt idx="90">
                  <c:v>49.44</c:v>
                </c:pt>
                <c:pt idx="91">
                  <c:v>50.15</c:v>
                </c:pt>
                <c:pt idx="92">
                  <c:v>48.4</c:v>
                </c:pt>
                <c:pt idx="93">
                  <c:v>48.55</c:v>
                </c:pt>
                <c:pt idx="94">
                  <c:v>49.52</c:v>
                </c:pt>
                <c:pt idx="95">
                  <c:v>50.27</c:v>
                </c:pt>
                <c:pt idx="96">
                  <c:v>51.32</c:v>
                </c:pt>
                <c:pt idx="97">
                  <c:v>50.81</c:v>
                </c:pt>
                <c:pt idx="98">
                  <c:v>51.88</c:v>
                </c:pt>
                <c:pt idx="99">
                  <c:v>51.19</c:v>
                </c:pt>
                <c:pt idx="100">
                  <c:v>50.95</c:v>
                </c:pt>
                <c:pt idx="101">
                  <c:v>51.52</c:v>
                </c:pt>
                <c:pt idx="102">
                  <c:v>51.88</c:v>
                </c:pt>
                <c:pt idx="103">
                  <c:v>51.72</c:v>
                </c:pt>
                <c:pt idx="104">
                  <c:v>51.52</c:v>
                </c:pt>
                <c:pt idx="105">
                  <c:v>50.14</c:v>
                </c:pt>
                <c:pt idx="106">
                  <c:v>49.62</c:v>
                </c:pt>
                <c:pt idx="107">
                  <c:v>49.13</c:v>
                </c:pt>
                <c:pt idx="108">
                  <c:v>49.85</c:v>
                </c:pt>
                <c:pt idx="109">
                  <c:v>49.13</c:v>
                </c:pt>
                <c:pt idx="110">
                  <c:v>49.16</c:v>
                </c:pt>
                <c:pt idx="111">
                  <c:v>49.17</c:v>
                </c:pt>
                <c:pt idx="112">
                  <c:v>49.29</c:v>
                </c:pt>
                <c:pt idx="113">
                  <c:v>49.36</c:v>
                </c:pt>
                <c:pt idx="114">
                  <c:v>49.18</c:v>
                </c:pt>
                <c:pt idx="115">
                  <c:v>49.23</c:v>
                </c:pt>
                <c:pt idx="116">
                  <c:v>49.8</c:v>
                </c:pt>
                <c:pt idx="117">
                  <c:v>49.47</c:v>
                </c:pt>
                <c:pt idx="118">
                  <c:v>49.44</c:v>
                </c:pt>
                <c:pt idx="119">
                  <c:v>47.99</c:v>
                </c:pt>
                <c:pt idx="120">
                  <c:v>47.26</c:v>
                </c:pt>
                <c:pt idx="121">
                  <c:v>47.95</c:v>
                </c:pt>
                <c:pt idx="122">
                  <c:v>47.99</c:v>
                </c:pt>
                <c:pt idx="123">
                  <c:v>49.52</c:v>
                </c:pt>
                <c:pt idx="124">
                  <c:v>52.03</c:v>
                </c:pt>
                <c:pt idx="125">
                  <c:v>53.04</c:v>
                </c:pt>
                <c:pt idx="126">
                  <c:v>54.64</c:v>
                </c:pt>
                <c:pt idx="127">
                  <c:v>55.55</c:v>
                </c:pt>
                <c:pt idx="128">
                  <c:v>55.59</c:v>
                </c:pt>
                <c:pt idx="129">
                  <c:v>53.45</c:v>
                </c:pt>
                <c:pt idx="130">
                  <c:v>53.34</c:v>
                </c:pt>
                <c:pt idx="131">
                  <c:v>54.12</c:v>
                </c:pt>
                <c:pt idx="132">
                  <c:v>53.65</c:v>
                </c:pt>
                <c:pt idx="133">
                  <c:v>53.42</c:v>
                </c:pt>
                <c:pt idx="134">
                  <c:v>53.7</c:v>
                </c:pt>
                <c:pt idx="135">
                  <c:v>53.21</c:v>
                </c:pt>
                <c:pt idx="136">
                  <c:v>53.45</c:v>
                </c:pt>
                <c:pt idx="137">
                  <c:v>53.56</c:v>
                </c:pt>
                <c:pt idx="138">
                  <c:v>54</c:v>
                </c:pt>
                <c:pt idx="139">
                  <c:v>53.66</c:v>
                </c:pt>
                <c:pt idx="140">
                  <c:v>53.02</c:v>
                </c:pt>
                <c:pt idx="141">
                  <c:v>52.81</c:v>
                </c:pt>
                <c:pt idx="142">
                  <c:v>50.66</c:v>
                </c:pt>
                <c:pt idx="143">
                  <c:v>49.84</c:v>
                </c:pt>
                <c:pt idx="144">
                  <c:v>49.75</c:v>
                </c:pt>
                <c:pt idx="145">
                  <c:v>50.3</c:v>
                </c:pt>
                <c:pt idx="146">
                  <c:v>49.47</c:v>
                </c:pt>
                <c:pt idx="147">
                  <c:v>48.68</c:v>
                </c:pt>
                <c:pt idx="148">
                  <c:v>48.09</c:v>
                </c:pt>
                <c:pt idx="149">
                  <c:v>47.85</c:v>
                </c:pt>
                <c:pt idx="150">
                  <c:v>49.07</c:v>
                </c:pt>
                <c:pt idx="151">
                  <c:v>49.17</c:v>
                </c:pt>
                <c:pt idx="152">
                  <c:v>49.42</c:v>
                </c:pt>
                <c:pt idx="153">
                  <c:v>48.48</c:v>
                </c:pt>
                <c:pt idx="154">
                  <c:v>47.29</c:v>
                </c:pt>
                <c:pt idx="155">
                  <c:v>46.01</c:v>
                </c:pt>
                <c:pt idx="156">
                  <c:v>45.47</c:v>
                </c:pt>
                <c:pt idx="157">
                  <c:v>45.95</c:v>
                </c:pt>
                <c:pt idx="158">
                  <c:v>46.47</c:v>
                </c:pt>
                <c:pt idx="159">
                  <c:v>46.71</c:v>
                </c:pt>
                <c:pt idx="160">
                  <c:v>47</c:v>
                </c:pt>
                <c:pt idx="161">
                  <c:v>46.44</c:v>
                </c:pt>
                <c:pt idx="162">
                  <c:v>47.47</c:v>
                </c:pt>
                <c:pt idx="163">
                  <c:v>47.7</c:v>
                </c:pt>
                <c:pt idx="164">
                  <c:v>47.15</c:v>
                </c:pt>
                <c:pt idx="165">
                  <c:v>47.8</c:v>
                </c:pt>
                <c:pt idx="166">
                  <c:v>49.67</c:v>
                </c:pt>
                <c:pt idx="167">
                  <c:v>49.64</c:v>
                </c:pt>
                <c:pt idx="168">
                  <c:v>47.98</c:v>
                </c:pt>
                <c:pt idx="169">
                  <c:v>47.22</c:v>
                </c:pt>
                <c:pt idx="170">
                  <c:v>48.19</c:v>
                </c:pt>
                <c:pt idx="171">
                  <c:v>46.71</c:v>
                </c:pt>
                <c:pt idx="172">
                  <c:v>47.57</c:v>
                </c:pt>
                <c:pt idx="173">
                  <c:v>46.29</c:v>
                </c:pt>
                <c:pt idx="174">
                  <c:v>45.78</c:v>
                </c:pt>
                <c:pt idx="175">
                  <c:v>46.33</c:v>
                </c:pt>
                <c:pt idx="176">
                  <c:v>45.03</c:v>
                </c:pt>
                <c:pt idx="177">
                  <c:v>45.25</c:v>
                </c:pt>
                <c:pt idx="178">
                  <c:v>46.05</c:v>
                </c:pt>
                <c:pt idx="179">
                  <c:v>45.99</c:v>
                </c:pt>
                <c:pt idx="180">
                  <c:v>46.75</c:v>
                </c:pt>
                <c:pt idx="181">
                  <c:v>47.16</c:v>
                </c:pt>
                <c:pt idx="182">
                  <c:v>47.62</c:v>
                </c:pt>
                <c:pt idx="183">
                  <c:v>48.95</c:v>
                </c:pt>
                <c:pt idx="184">
                  <c:v>49.38</c:v>
                </c:pt>
                <c:pt idx="185">
                  <c:v>47.92</c:v>
                </c:pt>
                <c:pt idx="186">
                  <c:v>46.18</c:v>
                </c:pt>
                <c:pt idx="187">
                  <c:v>47.51</c:v>
                </c:pt>
                <c:pt idx="188">
                  <c:v>47.41</c:v>
                </c:pt>
                <c:pt idx="189">
                  <c:v>48.14</c:v>
                </c:pt>
                <c:pt idx="190">
                  <c:v>49.03</c:v>
                </c:pt>
                <c:pt idx="191">
                  <c:v>48.47</c:v>
                </c:pt>
                <c:pt idx="192">
                  <c:v>48.57</c:v>
                </c:pt>
                <c:pt idx="193">
                  <c:v>47.59</c:v>
                </c:pt>
                <c:pt idx="194">
                  <c:v>47.56</c:v>
                </c:pt>
                <c:pt idx="195">
                  <c:v>48.26</c:v>
                </c:pt>
                <c:pt idx="196">
                  <c:v>47.83</c:v>
                </c:pt>
                <c:pt idx="197">
                  <c:v>45.9</c:v>
                </c:pt>
                <c:pt idx="198">
                  <c:v>46.45</c:v>
                </c:pt>
                <c:pt idx="199">
                  <c:v>45.18</c:v>
                </c:pt>
                <c:pt idx="200">
                  <c:v>45.59</c:v>
                </c:pt>
                <c:pt idx="201">
                  <c:v>44.82</c:v>
                </c:pt>
                <c:pt idx="202">
                  <c:v>45.39</c:v>
                </c:pt>
                <c:pt idx="203">
                  <c:v>47.19</c:v>
                </c:pt>
                <c:pt idx="204">
                  <c:v>46.89</c:v>
                </c:pt>
                <c:pt idx="205">
                  <c:v>47.83</c:v>
                </c:pt>
                <c:pt idx="206">
                  <c:v>47.65</c:v>
                </c:pt>
                <c:pt idx="207">
                  <c:v>46.19</c:v>
                </c:pt>
                <c:pt idx="208">
                  <c:v>46.3</c:v>
                </c:pt>
                <c:pt idx="209">
                  <c:v>47.31</c:v>
                </c:pt>
                <c:pt idx="210">
                  <c:v>48.64</c:v>
                </c:pt>
                <c:pt idx="211">
                  <c:v>49.8</c:v>
                </c:pt>
                <c:pt idx="212">
                  <c:v>50.06</c:v>
                </c:pt>
                <c:pt idx="213">
                  <c:v>49.49</c:v>
                </c:pt>
                <c:pt idx="214">
                  <c:v>50.84</c:v>
                </c:pt>
                <c:pt idx="215">
                  <c:v>52.32</c:v>
                </c:pt>
                <c:pt idx="216">
                  <c:v>52.77</c:v>
                </c:pt>
                <c:pt idx="217">
                  <c:v>52.14</c:v>
                </c:pt>
                <c:pt idx="218">
                  <c:v>50.23</c:v>
                </c:pt>
                <c:pt idx="219">
                  <c:v>49.18</c:v>
                </c:pt>
                <c:pt idx="220">
                  <c:v>48.44</c:v>
                </c:pt>
                <c:pt idx="221">
                  <c:v>48.35</c:v>
                </c:pt>
                <c:pt idx="222">
                  <c:v>49.02</c:v>
                </c:pt>
                <c:pt idx="223">
                  <c:v>48.84</c:v>
                </c:pt>
                <c:pt idx="224">
                  <c:v>47.28</c:v>
                </c:pt>
                <c:pt idx="225">
                  <c:v>46.18</c:v>
                </c:pt>
                <c:pt idx="226">
                  <c:v>45.77</c:v>
                </c:pt>
                <c:pt idx="227">
                  <c:v>45.21</c:v>
                </c:pt>
                <c:pt idx="228">
                  <c:v>45.59</c:v>
                </c:pt>
                <c:pt idx="229">
                  <c:v>43.75</c:v>
                </c:pt>
                <c:pt idx="230">
                  <c:v>44.61</c:v>
                </c:pt>
                <c:pt idx="231">
                  <c:v>44.42</c:v>
                </c:pt>
                <c:pt idx="232">
                  <c:v>46.14</c:v>
                </c:pt>
                <c:pt idx="233">
                  <c:v>44.42</c:v>
                </c:pt>
                <c:pt idx="234">
                  <c:v>45.31</c:v>
                </c:pt>
                <c:pt idx="235">
                  <c:v>45.97</c:v>
                </c:pt>
                <c:pt idx="236">
                  <c:v>45.8</c:v>
                </c:pt>
                <c:pt idx="237">
                  <c:v>44.22</c:v>
                </c:pt>
                <c:pt idx="238">
                  <c:v>44.44</c:v>
                </c:pt>
                <c:pt idx="239">
                  <c:v>44.67</c:v>
                </c:pt>
                <c:pt idx="240">
                  <c:v>44.61</c:v>
                </c:pt>
                <c:pt idx="241">
                  <c:v>43.72</c:v>
                </c:pt>
                <c:pt idx="242">
                  <c:v>42.62</c:v>
                </c:pt>
                <c:pt idx="243">
                  <c:v>41.55</c:v>
                </c:pt>
                <c:pt idx="244">
                  <c:v>42.01</c:v>
                </c:pt>
                <c:pt idx="245">
                  <c:v>40.98</c:v>
                </c:pt>
                <c:pt idx="246">
                  <c:v>41.73</c:v>
                </c:pt>
                <c:pt idx="247">
                  <c:v>41.34</c:v>
                </c:pt>
                <c:pt idx="248">
                  <c:v>40.97</c:v>
                </c:pt>
                <c:pt idx="249">
                  <c:v>41.52</c:v>
                </c:pt>
                <c:pt idx="250">
                  <c:v>41.72</c:v>
                </c:pt>
                <c:pt idx="251">
                  <c:v>42.28</c:v>
                </c:pt>
                <c:pt idx="252">
                  <c:v>42.77</c:v>
                </c:pt>
                <c:pt idx="253">
                  <c:v>42.43</c:v>
                </c:pt>
                <c:pt idx="254">
                  <c:v>42.83</c:v>
                </c:pt>
                <c:pt idx="255">
                  <c:v>43.75</c:v>
                </c:pt>
                <c:pt idx="256">
                  <c:v>43.59</c:v>
                </c:pt>
                <c:pt idx="257">
                  <c:v>44.76</c:v>
                </c:pt>
                <c:pt idx="258">
                  <c:v>47.58</c:v>
                </c:pt>
                <c:pt idx="259">
                  <c:v>48.24</c:v>
                </c:pt>
                <c:pt idx="260">
                  <c:v>48.47</c:v>
                </c:pt>
                <c:pt idx="261">
                  <c:v>48.52</c:v>
                </c:pt>
                <c:pt idx="262">
                  <c:v>47.03</c:v>
                </c:pt>
                <c:pt idx="263">
                  <c:v>47.69</c:v>
                </c:pt>
                <c:pt idx="264">
                  <c:v>47.77</c:v>
                </c:pt>
                <c:pt idx="265">
                  <c:v>46.42</c:v>
                </c:pt>
                <c:pt idx="266">
                  <c:v>47.04</c:v>
                </c:pt>
                <c:pt idx="267">
                  <c:v>47.22</c:v>
                </c:pt>
                <c:pt idx="268">
                  <c:v>47</c:v>
                </c:pt>
                <c:pt idx="269">
                  <c:v>46.13</c:v>
                </c:pt>
                <c:pt idx="270">
                  <c:v>45.97</c:v>
                </c:pt>
                <c:pt idx="271">
                  <c:v>45.98</c:v>
                </c:pt>
                <c:pt idx="272">
                  <c:v>47.11</c:v>
                </c:pt>
                <c:pt idx="273">
                  <c:v>47.01</c:v>
                </c:pt>
                <c:pt idx="274">
                  <c:v>46.26</c:v>
                </c:pt>
                <c:pt idx="275">
                  <c:v>46.84</c:v>
                </c:pt>
                <c:pt idx="276">
                  <c:v>47.15</c:v>
                </c:pt>
                <c:pt idx="277">
                  <c:v>47.73</c:v>
                </c:pt>
                <c:pt idx="278">
                  <c:v>47.48</c:v>
                </c:pt>
                <c:pt idx="279">
                  <c:v>48.38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0E-4DFB-A334-CED136D07B98}"/>
            </c:ext>
          </c:extLst>
        </c:ser>
        <c:ser>
          <c:idx val="2"/>
          <c:order val="2"/>
          <c:tx>
            <c:strRef>
              <c:f>'SBO-PO spread'!$C$1</c:f>
              <c:strCache>
                <c:ptCount val="1"/>
                <c:pt idx="0">
                  <c:v>Palm Oil (RBD, US Gulf, ₵/lb)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'SBO-PO spread'!$A$503:$A$782</c:f>
              <c:strCache>
                <c:ptCount val="280"/>
                <c:pt idx="0">
                  <c:v>1/2/2024</c:v>
                </c:pt>
                <c:pt idx="1">
                  <c:v>1/3/2024</c:v>
                </c:pt>
                <c:pt idx="2">
                  <c:v>1/4/2024</c:v>
                </c:pt>
                <c:pt idx="3">
                  <c:v>1/5/2024</c:v>
                </c:pt>
                <c:pt idx="4">
                  <c:v>1/8/2024</c:v>
                </c:pt>
                <c:pt idx="5">
                  <c:v>1/9/2024</c:v>
                </c:pt>
                <c:pt idx="6">
                  <c:v>1/10/2024</c:v>
                </c:pt>
                <c:pt idx="7">
                  <c:v>1/11/2024</c:v>
                </c:pt>
                <c:pt idx="8">
                  <c:v>1/12/2024</c:v>
                </c:pt>
                <c:pt idx="9">
                  <c:v>1/16/2024</c:v>
                </c:pt>
                <c:pt idx="10">
                  <c:v>1/17/2024</c:v>
                </c:pt>
                <c:pt idx="11">
                  <c:v>1/18/2024</c:v>
                </c:pt>
                <c:pt idx="12">
                  <c:v>1/19/2024</c:v>
                </c:pt>
                <c:pt idx="13">
                  <c:v>1/22/2024</c:v>
                </c:pt>
                <c:pt idx="14">
                  <c:v>1/23/2024</c:v>
                </c:pt>
                <c:pt idx="15">
                  <c:v>1/24/2024</c:v>
                </c:pt>
                <c:pt idx="16">
                  <c:v>1/25/2024</c:v>
                </c:pt>
                <c:pt idx="17">
                  <c:v>1/26/2024</c:v>
                </c:pt>
                <c:pt idx="18">
                  <c:v>1/29/2024</c:v>
                </c:pt>
                <c:pt idx="19">
                  <c:v>1/30/2024</c:v>
                </c:pt>
                <c:pt idx="20">
                  <c:v>1/31/2024</c:v>
                </c:pt>
                <c:pt idx="21">
                  <c:v>2/1/2024</c:v>
                </c:pt>
                <c:pt idx="22">
                  <c:v>2/2/2024</c:v>
                </c:pt>
                <c:pt idx="23">
                  <c:v>2/5/2024</c:v>
                </c:pt>
                <c:pt idx="24">
                  <c:v>2/6/2024</c:v>
                </c:pt>
                <c:pt idx="25">
                  <c:v>2/7/2024</c:v>
                </c:pt>
                <c:pt idx="26">
                  <c:v>2/8/2024</c:v>
                </c:pt>
                <c:pt idx="27">
                  <c:v>2/9/2024</c:v>
                </c:pt>
                <c:pt idx="28">
                  <c:v>2/12/2024</c:v>
                </c:pt>
                <c:pt idx="29">
                  <c:v>2/13/2024</c:v>
                </c:pt>
                <c:pt idx="30">
                  <c:v>2/14/2024</c:v>
                </c:pt>
                <c:pt idx="31">
                  <c:v>2/15/2024</c:v>
                </c:pt>
                <c:pt idx="32">
                  <c:v>2/16/2024</c:v>
                </c:pt>
                <c:pt idx="33">
                  <c:v>2/20/2024</c:v>
                </c:pt>
                <c:pt idx="34">
                  <c:v>2/21/2024</c:v>
                </c:pt>
                <c:pt idx="35">
                  <c:v>2/22/2024</c:v>
                </c:pt>
                <c:pt idx="36">
                  <c:v>2/23/2024</c:v>
                </c:pt>
                <c:pt idx="37">
                  <c:v>2/26/2024</c:v>
                </c:pt>
                <c:pt idx="38">
                  <c:v>2/27/2024</c:v>
                </c:pt>
                <c:pt idx="39">
                  <c:v>2/28/2024</c:v>
                </c:pt>
                <c:pt idx="40">
                  <c:v>2/29/2024</c:v>
                </c:pt>
                <c:pt idx="41">
                  <c:v>3/1/2024</c:v>
                </c:pt>
                <c:pt idx="42">
                  <c:v>3/4/2024</c:v>
                </c:pt>
                <c:pt idx="43">
                  <c:v>3/5/2024</c:v>
                </c:pt>
                <c:pt idx="44">
                  <c:v>3/6/2024</c:v>
                </c:pt>
                <c:pt idx="45">
                  <c:v>3/7/2024</c:v>
                </c:pt>
                <c:pt idx="46">
                  <c:v>3/8/2024</c:v>
                </c:pt>
                <c:pt idx="47">
                  <c:v>3/11/2024</c:v>
                </c:pt>
                <c:pt idx="48">
                  <c:v>3/12/2024</c:v>
                </c:pt>
                <c:pt idx="49">
                  <c:v>3/13/2024</c:v>
                </c:pt>
                <c:pt idx="50">
                  <c:v>3/14/2024</c:v>
                </c:pt>
                <c:pt idx="51">
                  <c:v>3/15/2024</c:v>
                </c:pt>
                <c:pt idx="52">
                  <c:v>3/18/2024</c:v>
                </c:pt>
                <c:pt idx="53">
                  <c:v>3/19/2024</c:v>
                </c:pt>
                <c:pt idx="54">
                  <c:v>3/20/2024</c:v>
                </c:pt>
                <c:pt idx="55">
                  <c:v>3/21/2024</c:v>
                </c:pt>
                <c:pt idx="56">
                  <c:v>3/22/2024</c:v>
                </c:pt>
                <c:pt idx="57">
                  <c:v>3/25/2024</c:v>
                </c:pt>
                <c:pt idx="58">
                  <c:v>3/26/2024</c:v>
                </c:pt>
                <c:pt idx="59">
                  <c:v>3/27/2024</c:v>
                </c:pt>
                <c:pt idx="60">
                  <c:v>3/28/2024</c:v>
                </c:pt>
                <c:pt idx="61">
                  <c:v>4/1/2024</c:v>
                </c:pt>
                <c:pt idx="62">
                  <c:v>4/2/2024</c:v>
                </c:pt>
                <c:pt idx="63">
                  <c:v>4/3/2024</c:v>
                </c:pt>
                <c:pt idx="64">
                  <c:v>4/4/2024</c:v>
                </c:pt>
                <c:pt idx="65">
                  <c:v>4/5/2024</c:v>
                </c:pt>
                <c:pt idx="66">
                  <c:v>4/8/2024</c:v>
                </c:pt>
                <c:pt idx="67">
                  <c:v>4/9/2024</c:v>
                </c:pt>
                <c:pt idx="68">
                  <c:v>4/10/2024</c:v>
                </c:pt>
                <c:pt idx="69">
                  <c:v>4/11/2024</c:v>
                </c:pt>
                <c:pt idx="70">
                  <c:v>4/12/2024</c:v>
                </c:pt>
                <c:pt idx="71">
                  <c:v>4/15/2024</c:v>
                </c:pt>
                <c:pt idx="72">
                  <c:v>4/16/2024</c:v>
                </c:pt>
                <c:pt idx="73">
                  <c:v>4/17/2024</c:v>
                </c:pt>
                <c:pt idx="74">
                  <c:v>4/18/2024</c:v>
                </c:pt>
                <c:pt idx="75">
                  <c:v>4/19/2024</c:v>
                </c:pt>
                <c:pt idx="76">
                  <c:v>4/22/2024</c:v>
                </c:pt>
                <c:pt idx="77">
                  <c:v>4/23/2024</c:v>
                </c:pt>
                <c:pt idx="78">
                  <c:v>4/24/2024</c:v>
                </c:pt>
                <c:pt idx="79">
                  <c:v>4/25/2024</c:v>
                </c:pt>
                <c:pt idx="80">
                  <c:v>4/26/2024</c:v>
                </c:pt>
                <c:pt idx="81">
                  <c:v>4/29/2024</c:v>
                </c:pt>
                <c:pt idx="82">
                  <c:v>4/30/2024</c:v>
                </c:pt>
                <c:pt idx="83">
                  <c:v>5/1/2024</c:v>
                </c:pt>
                <c:pt idx="84">
                  <c:v>5/2/2024</c:v>
                </c:pt>
                <c:pt idx="85">
                  <c:v>5/3/2024</c:v>
                </c:pt>
                <c:pt idx="86">
                  <c:v>5/6/2024</c:v>
                </c:pt>
                <c:pt idx="87">
                  <c:v>5/7/2024</c:v>
                </c:pt>
                <c:pt idx="88">
                  <c:v>5/8/2024</c:v>
                </c:pt>
                <c:pt idx="89">
                  <c:v>5/9/2024</c:v>
                </c:pt>
                <c:pt idx="90">
                  <c:v>5/10/2024</c:v>
                </c:pt>
                <c:pt idx="91">
                  <c:v>5/13/2024</c:v>
                </c:pt>
                <c:pt idx="92">
                  <c:v>5/14/2024</c:v>
                </c:pt>
                <c:pt idx="93">
                  <c:v>5/15/2024</c:v>
                </c:pt>
                <c:pt idx="94">
                  <c:v>5/16/2024</c:v>
                </c:pt>
                <c:pt idx="95">
                  <c:v>5/17/2024</c:v>
                </c:pt>
                <c:pt idx="96">
                  <c:v>5/20/2024</c:v>
                </c:pt>
                <c:pt idx="97">
                  <c:v>5/21/2024</c:v>
                </c:pt>
                <c:pt idx="98">
                  <c:v>5/22/2024</c:v>
                </c:pt>
                <c:pt idx="99">
                  <c:v>5/23/2024</c:v>
                </c:pt>
                <c:pt idx="100">
                  <c:v>5/24/2024</c:v>
                </c:pt>
                <c:pt idx="101">
                  <c:v>5/28/2024</c:v>
                </c:pt>
                <c:pt idx="102">
                  <c:v>5/29/2024</c:v>
                </c:pt>
                <c:pt idx="103">
                  <c:v>5/30/2024</c:v>
                </c:pt>
                <c:pt idx="104">
                  <c:v>5/31/2024</c:v>
                </c:pt>
                <c:pt idx="105">
                  <c:v>6/3/2024</c:v>
                </c:pt>
                <c:pt idx="106">
                  <c:v>6/4/2024</c:v>
                </c:pt>
                <c:pt idx="107">
                  <c:v>6/5/2024</c:v>
                </c:pt>
                <c:pt idx="108">
                  <c:v>6/6/2024</c:v>
                </c:pt>
                <c:pt idx="109">
                  <c:v>6/7/2024</c:v>
                </c:pt>
                <c:pt idx="110">
                  <c:v>6/10/2024</c:v>
                </c:pt>
                <c:pt idx="111">
                  <c:v>6/11/2024</c:v>
                </c:pt>
                <c:pt idx="112">
                  <c:v>6/12/2024</c:v>
                </c:pt>
                <c:pt idx="113">
                  <c:v>6/13/2024</c:v>
                </c:pt>
                <c:pt idx="114">
                  <c:v>6/14/2024</c:v>
                </c:pt>
                <c:pt idx="115">
                  <c:v>6/17/2024</c:v>
                </c:pt>
                <c:pt idx="116">
                  <c:v>6/18/2024</c:v>
                </c:pt>
                <c:pt idx="117">
                  <c:v>6/20/2024</c:v>
                </c:pt>
                <c:pt idx="118">
                  <c:v>6/21/2024</c:v>
                </c:pt>
                <c:pt idx="119">
                  <c:v>6/24/2024</c:v>
                </c:pt>
                <c:pt idx="120">
                  <c:v>6/25/2024</c:v>
                </c:pt>
                <c:pt idx="121">
                  <c:v>6/26/2024</c:v>
                </c:pt>
                <c:pt idx="122">
                  <c:v>6/27/2024</c:v>
                </c:pt>
                <c:pt idx="123">
                  <c:v>6/28/2024</c:v>
                </c:pt>
                <c:pt idx="124">
                  <c:v>7/1/2024</c:v>
                </c:pt>
                <c:pt idx="125">
                  <c:v>7/2/2024</c:v>
                </c:pt>
                <c:pt idx="126">
                  <c:v>7/3/2024</c:v>
                </c:pt>
                <c:pt idx="127">
                  <c:v>7/5/2024</c:v>
                </c:pt>
                <c:pt idx="128">
                  <c:v>7/8/2024</c:v>
                </c:pt>
                <c:pt idx="129">
                  <c:v>7/9/2024</c:v>
                </c:pt>
                <c:pt idx="130">
                  <c:v>7/10/2024</c:v>
                </c:pt>
                <c:pt idx="131">
                  <c:v>7/11/2024</c:v>
                </c:pt>
                <c:pt idx="132">
                  <c:v>7/12/2024</c:v>
                </c:pt>
                <c:pt idx="133">
                  <c:v>7/15/2024</c:v>
                </c:pt>
                <c:pt idx="134">
                  <c:v>7/16/2024</c:v>
                </c:pt>
                <c:pt idx="135">
                  <c:v>7/17/2024</c:v>
                </c:pt>
                <c:pt idx="136">
                  <c:v>7/18/2024</c:v>
                </c:pt>
                <c:pt idx="137">
                  <c:v>7/19/2024</c:v>
                </c:pt>
                <c:pt idx="138">
                  <c:v>7/22/2024</c:v>
                </c:pt>
                <c:pt idx="139">
                  <c:v>7/23/2024</c:v>
                </c:pt>
                <c:pt idx="140">
                  <c:v>7/24/2024</c:v>
                </c:pt>
                <c:pt idx="141">
                  <c:v>7/25/2024</c:v>
                </c:pt>
                <c:pt idx="142">
                  <c:v>7/26/2024</c:v>
                </c:pt>
                <c:pt idx="143">
                  <c:v>7/29/2024</c:v>
                </c:pt>
                <c:pt idx="144">
                  <c:v>7/30/2024</c:v>
                </c:pt>
                <c:pt idx="145">
                  <c:v>7/31/2024</c:v>
                </c:pt>
                <c:pt idx="146">
                  <c:v>8/1/2024</c:v>
                </c:pt>
                <c:pt idx="147">
                  <c:v>8/2/2024</c:v>
                </c:pt>
                <c:pt idx="148">
                  <c:v>8/5/2024</c:v>
                </c:pt>
                <c:pt idx="149">
                  <c:v>8/6/2024</c:v>
                </c:pt>
                <c:pt idx="150">
                  <c:v>8/7/2024</c:v>
                </c:pt>
                <c:pt idx="151">
                  <c:v>8/8/2024</c:v>
                </c:pt>
                <c:pt idx="152">
                  <c:v>8/9/2024</c:v>
                </c:pt>
                <c:pt idx="153">
                  <c:v>8/12/2024</c:v>
                </c:pt>
                <c:pt idx="154">
                  <c:v>8/13/2024</c:v>
                </c:pt>
                <c:pt idx="155">
                  <c:v>8/14/2024</c:v>
                </c:pt>
                <c:pt idx="156">
                  <c:v>8/15/2024</c:v>
                </c:pt>
                <c:pt idx="157">
                  <c:v>8/16/2024</c:v>
                </c:pt>
                <c:pt idx="158">
                  <c:v>8/19/2024</c:v>
                </c:pt>
                <c:pt idx="159">
                  <c:v>8/20/2024</c:v>
                </c:pt>
                <c:pt idx="160">
                  <c:v>8/21/2024</c:v>
                </c:pt>
                <c:pt idx="161">
                  <c:v>8/22/2024</c:v>
                </c:pt>
                <c:pt idx="162">
                  <c:v>8/23/2024</c:v>
                </c:pt>
                <c:pt idx="163">
                  <c:v>8/26/2024</c:v>
                </c:pt>
                <c:pt idx="164">
                  <c:v>8/27/2024</c:v>
                </c:pt>
                <c:pt idx="165">
                  <c:v>8/28/2024</c:v>
                </c:pt>
                <c:pt idx="166">
                  <c:v>8/29/2024</c:v>
                </c:pt>
                <c:pt idx="167">
                  <c:v>8/30/2024</c:v>
                </c:pt>
                <c:pt idx="168">
                  <c:v>9/3/2024</c:v>
                </c:pt>
                <c:pt idx="169">
                  <c:v>9/4/2024</c:v>
                </c:pt>
                <c:pt idx="170">
                  <c:v>9/5/2024</c:v>
                </c:pt>
                <c:pt idx="171">
                  <c:v>9/6/2024</c:v>
                </c:pt>
                <c:pt idx="172">
                  <c:v>9/9/2024</c:v>
                </c:pt>
                <c:pt idx="173">
                  <c:v>9/10/2024</c:v>
                </c:pt>
                <c:pt idx="174">
                  <c:v>9/11/2024</c:v>
                </c:pt>
                <c:pt idx="175">
                  <c:v>9/12/2024</c:v>
                </c:pt>
                <c:pt idx="176">
                  <c:v>9/13/2024</c:v>
                </c:pt>
                <c:pt idx="177">
                  <c:v>9/16/2024</c:v>
                </c:pt>
                <c:pt idx="178">
                  <c:v>9/17/2024</c:v>
                </c:pt>
                <c:pt idx="179">
                  <c:v>9/18/2024</c:v>
                </c:pt>
                <c:pt idx="180">
                  <c:v>9/19/2024</c:v>
                </c:pt>
                <c:pt idx="181">
                  <c:v>9/20/2024</c:v>
                </c:pt>
                <c:pt idx="182">
                  <c:v>9/23/2024</c:v>
                </c:pt>
                <c:pt idx="183">
                  <c:v>9/24/2024</c:v>
                </c:pt>
                <c:pt idx="184">
                  <c:v>9/25/2024</c:v>
                </c:pt>
                <c:pt idx="185">
                  <c:v>9/26/2024</c:v>
                </c:pt>
                <c:pt idx="186">
                  <c:v>9/27/2024</c:v>
                </c:pt>
                <c:pt idx="187">
                  <c:v>9/30/2024</c:v>
                </c:pt>
                <c:pt idx="188">
                  <c:v>10/1/2024</c:v>
                </c:pt>
                <c:pt idx="189">
                  <c:v>10/2/2024</c:v>
                </c:pt>
                <c:pt idx="190">
                  <c:v>10/3/2024</c:v>
                </c:pt>
                <c:pt idx="191">
                  <c:v>10/4/2024</c:v>
                </c:pt>
                <c:pt idx="192">
                  <c:v>10/7/2024</c:v>
                </c:pt>
                <c:pt idx="193">
                  <c:v>10/8/2024</c:v>
                </c:pt>
                <c:pt idx="194">
                  <c:v>10/9/2024</c:v>
                </c:pt>
                <c:pt idx="195">
                  <c:v>10/10/2024</c:v>
                </c:pt>
                <c:pt idx="196">
                  <c:v>10/11/2024</c:v>
                </c:pt>
                <c:pt idx="197">
                  <c:v>10/14/2024</c:v>
                </c:pt>
                <c:pt idx="198">
                  <c:v>10/15/2024</c:v>
                </c:pt>
                <c:pt idx="199">
                  <c:v>10/16/2024</c:v>
                </c:pt>
                <c:pt idx="200">
                  <c:v>10/17/2024</c:v>
                </c:pt>
                <c:pt idx="201">
                  <c:v>10/18/2024</c:v>
                </c:pt>
                <c:pt idx="202">
                  <c:v>10/21/2024</c:v>
                </c:pt>
                <c:pt idx="203">
                  <c:v>10/22/2024</c:v>
                </c:pt>
                <c:pt idx="204">
                  <c:v>10/23/2024</c:v>
                </c:pt>
                <c:pt idx="205">
                  <c:v>10/24/2024</c:v>
                </c:pt>
                <c:pt idx="206">
                  <c:v>10/25/2024</c:v>
                </c:pt>
                <c:pt idx="207">
                  <c:v>10/28/2024</c:v>
                </c:pt>
                <c:pt idx="208">
                  <c:v>10/29/2024</c:v>
                </c:pt>
                <c:pt idx="209">
                  <c:v>10/30/2024</c:v>
                </c:pt>
                <c:pt idx="210">
                  <c:v>10/31/2024</c:v>
                </c:pt>
                <c:pt idx="211">
                  <c:v>11/1/2024</c:v>
                </c:pt>
                <c:pt idx="212">
                  <c:v>11/4/2024</c:v>
                </c:pt>
                <c:pt idx="213">
                  <c:v>11/5/2024</c:v>
                </c:pt>
                <c:pt idx="214">
                  <c:v>11/6/2024</c:v>
                </c:pt>
                <c:pt idx="215">
                  <c:v>11/7/2024</c:v>
                </c:pt>
                <c:pt idx="216">
                  <c:v>11/8/2024</c:v>
                </c:pt>
                <c:pt idx="217">
                  <c:v>11/11/2024</c:v>
                </c:pt>
                <c:pt idx="218">
                  <c:v>11/12/2024</c:v>
                </c:pt>
                <c:pt idx="219">
                  <c:v>11/13/2024</c:v>
                </c:pt>
                <c:pt idx="220">
                  <c:v>11/14/2024</c:v>
                </c:pt>
                <c:pt idx="221">
                  <c:v>11/15/2024</c:v>
                </c:pt>
                <c:pt idx="222">
                  <c:v>11/18/2024</c:v>
                </c:pt>
                <c:pt idx="223">
                  <c:v>11/19/2024</c:v>
                </c:pt>
                <c:pt idx="224">
                  <c:v>11/20/2024</c:v>
                </c:pt>
                <c:pt idx="225">
                  <c:v>11/21/2024</c:v>
                </c:pt>
                <c:pt idx="226">
                  <c:v>11/22/2024</c:v>
                </c:pt>
                <c:pt idx="227">
                  <c:v>11/25/2024</c:v>
                </c:pt>
                <c:pt idx="228">
                  <c:v>11/26/2024</c:v>
                </c:pt>
                <c:pt idx="229">
                  <c:v>11/27/2024</c:v>
                </c:pt>
                <c:pt idx="230">
                  <c:v>11/29/2024</c:v>
                </c:pt>
                <c:pt idx="231">
                  <c:v>12/2/2024</c:v>
                </c:pt>
                <c:pt idx="232">
                  <c:v>12/3/2024</c:v>
                </c:pt>
                <c:pt idx="233">
                  <c:v>12/4/2024</c:v>
                </c:pt>
                <c:pt idx="234">
                  <c:v>12/5/2024</c:v>
                </c:pt>
                <c:pt idx="235">
                  <c:v>12/6/2024</c:v>
                </c:pt>
                <c:pt idx="236">
                  <c:v>12/9/2024</c:v>
                </c:pt>
                <c:pt idx="237">
                  <c:v>12/10/2024</c:v>
                </c:pt>
                <c:pt idx="238">
                  <c:v>12/11/2024</c:v>
                </c:pt>
                <c:pt idx="239">
                  <c:v>12/12/2024</c:v>
                </c:pt>
                <c:pt idx="240">
                  <c:v>12/13/2024</c:v>
                </c:pt>
                <c:pt idx="241">
                  <c:v>12/16/2024</c:v>
                </c:pt>
                <c:pt idx="242">
                  <c:v>12/17/2024</c:v>
                </c:pt>
                <c:pt idx="243">
                  <c:v>12/18/2024</c:v>
                </c:pt>
                <c:pt idx="244">
                  <c:v>12/19/2024</c:v>
                </c:pt>
                <c:pt idx="245">
                  <c:v>12/20/2024</c:v>
                </c:pt>
                <c:pt idx="246">
                  <c:v>12/23/2024</c:v>
                </c:pt>
                <c:pt idx="247">
                  <c:v>12/24/2024</c:v>
                </c:pt>
                <c:pt idx="248">
                  <c:v>12/26/2024</c:v>
                </c:pt>
                <c:pt idx="249">
                  <c:v>12/27/2024</c:v>
                </c:pt>
                <c:pt idx="250">
                  <c:v>12/30/2024</c:v>
                </c:pt>
                <c:pt idx="251">
                  <c:v>12/31/2024</c:v>
                </c:pt>
                <c:pt idx="252">
                  <c:v>1/2/2025</c:v>
                </c:pt>
                <c:pt idx="253">
                  <c:v>1/3/2025</c:v>
                </c:pt>
                <c:pt idx="254">
                  <c:v>1/6/2025</c:v>
                </c:pt>
                <c:pt idx="255">
                  <c:v>1/7/2025</c:v>
                </c:pt>
                <c:pt idx="256">
                  <c:v>1/8/2025</c:v>
                </c:pt>
                <c:pt idx="257">
                  <c:v>1/9/2025</c:v>
                </c:pt>
                <c:pt idx="258">
                  <c:v>1/10/2025</c:v>
                </c:pt>
                <c:pt idx="259">
                  <c:v>1/13/2025</c:v>
                </c:pt>
                <c:pt idx="260">
                  <c:v>1/14/2025</c:v>
                </c:pt>
                <c:pt idx="261">
                  <c:v>1/15/2025</c:v>
                </c:pt>
                <c:pt idx="262">
                  <c:v>1/16/2025</c:v>
                </c:pt>
                <c:pt idx="263">
                  <c:v>1/17/2025</c:v>
                </c:pt>
                <c:pt idx="264">
                  <c:v>1/21/2025</c:v>
                </c:pt>
                <c:pt idx="265">
                  <c:v>1/22/2025</c:v>
                </c:pt>
                <c:pt idx="266">
                  <c:v>1/23/2025</c:v>
                </c:pt>
                <c:pt idx="267">
                  <c:v>1/24/2025</c:v>
                </c:pt>
                <c:pt idx="268">
                  <c:v>1/27/2025</c:v>
                </c:pt>
                <c:pt idx="269">
                  <c:v>1/28/2025</c:v>
                </c:pt>
                <c:pt idx="270">
                  <c:v>1/29/2025</c:v>
                </c:pt>
                <c:pt idx="271">
                  <c:v>1/30/2025</c:v>
                </c:pt>
                <c:pt idx="272">
                  <c:v>1/31/2025</c:v>
                </c:pt>
                <c:pt idx="273">
                  <c:v>2/3/2025</c:v>
                </c:pt>
                <c:pt idx="274">
                  <c:v>2/4/2025</c:v>
                </c:pt>
                <c:pt idx="275">
                  <c:v>2/5/2025</c:v>
                </c:pt>
                <c:pt idx="276">
                  <c:v>2/6/2025</c:v>
                </c:pt>
                <c:pt idx="277">
                  <c:v>2/7/2025</c:v>
                </c:pt>
                <c:pt idx="278">
                  <c:v>2/10/2025</c:v>
                </c:pt>
                <c:pt idx="279">
                  <c:v>2/11/2025</c:v>
                </c:pt>
              </c:strCache>
            </c:strRef>
          </c:cat>
          <c:val>
            <c:numRef>
              <c:f>'SBO-PO spread'!$C$503:$C$782</c:f>
              <c:numCache>
                <c:formatCode>#,##0.00_);[Red]\(#,##0.00\)</c:formatCode>
                <c:ptCount val="280"/>
                <c:pt idx="0">
                  <c:v>45</c:v>
                </c:pt>
                <c:pt idx="1">
                  <c:v>45</c:v>
                </c:pt>
                <c:pt idx="2">
                  <c:v>45.5</c:v>
                </c:pt>
                <c:pt idx="3">
                  <c:v>45.75</c:v>
                </c:pt>
                <c:pt idx="4">
                  <c:v>46</c:v>
                </c:pt>
                <c:pt idx="5">
                  <c:v>46</c:v>
                </c:pt>
                <c:pt idx="6">
                  <c:v>46.5</c:v>
                </c:pt>
                <c:pt idx="7">
                  <c:v>45</c:v>
                </c:pt>
                <c:pt idx="8">
                  <c:v>45.65</c:v>
                </c:pt>
                <c:pt idx="9">
                  <c:v>47</c:v>
                </c:pt>
                <c:pt idx="10">
                  <c:v>46.75</c:v>
                </c:pt>
                <c:pt idx="11">
                  <c:v>47.5</c:v>
                </c:pt>
                <c:pt idx="12">
                  <c:v>48</c:v>
                </c:pt>
                <c:pt idx="13">
                  <c:v>47.5</c:v>
                </c:pt>
                <c:pt idx="14">
                  <c:v>47.5</c:v>
                </c:pt>
                <c:pt idx="15">
                  <c:v>48.25</c:v>
                </c:pt>
                <c:pt idx="16">
                  <c:v>48.25</c:v>
                </c:pt>
                <c:pt idx="17">
                  <c:v>48.25</c:v>
                </c:pt>
                <c:pt idx="18">
                  <c:v>47.75</c:v>
                </c:pt>
                <c:pt idx="19">
                  <c:v>47</c:v>
                </c:pt>
                <c:pt idx="20">
                  <c:v>46.75</c:v>
                </c:pt>
                <c:pt idx="21">
                  <c:v>46.75</c:v>
                </c:pt>
                <c:pt idx="22">
                  <c:v>46.5</c:v>
                </c:pt>
                <c:pt idx="23">
                  <c:v>46.5</c:v>
                </c:pt>
                <c:pt idx="24">
                  <c:v>47</c:v>
                </c:pt>
                <c:pt idx="25">
                  <c:v>47.5</c:v>
                </c:pt>
                <c:pt idx="26">
                  <c:v>47.75</c:v>
                </c:pt>
                <c:pt idx="27">
                  <c:v>47.75</c:v>
                </c:pt>
                <c:pt idx="28">
                  <c:v>47.75</c:v>
                </c:pt>
                <c:pt idx="29">
                  <c:v>47.25</c:v>
                </c:pt>
                <c:pt idx="30">
                  <c:v>48.25</c:v>
                </c:pt>
                <c:pt idx="31">
                  <c:v>48.25</c:v>
                </c:pt>
                <c:pt idx="32">
                  <c:v>47.75</c:v>
                </c:pt>
                <c:pt idx="33">
                  <c:v>48.25</c:v>
                </c:pt>
                <c:pt idx="34">
                  <c:v>48.5</c:v>
                </c:pt>
                <c:pt idx="35">
                  <c:v>48.25</c:v>
                </c:pt>
                <c:pt idx="36">
                  <c:v>48.75</c:v>
                </c:pt>
                <c:pt idx="37">
                  <c:v>48.75</c:v>
                </c:pt>
                <c:pt idx="38">
                  <c:v>48.75</c:v>
                </c:pt>
                <c:pt idx="39">
                  <c:v>48.5</c:v>
                </c:pt>
                <c:pt idx="40">
                  <c:v>49</c:v>
                </c:pt>
                <c:pt idx="41">
                  <c:v>49.125</c:v>
                </c:pt>
                <c:pt idx="42">
                  <c:v>49</c:v>
                </c:pt>
                <c:pt idx="43">
                  <c:v>49.25</c:v>
                </c:pt>
                <c:pt idx="44">
                  <c:v>50.5</c:v>
                </c:pt>
                <c:pt idx="45">
                  <c:v>50.5</c:v>
                </c:pt>
                <c:pt idx="46">
                  <c:v>51.25</c:v>
                </c:pt>
                <c:pt idx="47">
                  <c:v>51.5</c:v>
                </c:pt>
                <c:pt idx="48">
                  <c:v>51.75</c:v>
                </c:pt>
                <c:pt idx="49">
                  <c:v>52</c:v>
                </c:pt>
                <c:pt idx="50">
                  <c:v>53.25</c:v>
                </c:pt>
                <c:pt idx="51">
                  <c:v>53.25</c:v>
                </c:pt>
                <c:pt idx="52">
                  <c:v>53.25</c:v>
                </c:pt>
                <c:pt idx="53">
                  <c:v>53</c:v>
                </c:pt>
                <c:pt idx="54">
                  <c:v>53.25</c:v>
                </c:pt>
                <c:pt idx="55">
                  <c:v>53.5</c:v>
                </c:pt>
                <c:pt idx="56">
                  <c:v>53.25</c:v>
                </c:pt>
                <c:pt idx="57">
                  <c:v>53.5</c:v>
                </c:pt>
                <c:pt idx="58">
                  <c:v>53.375</c:v>
                </c:pt>
                <c:pt idx="59">
                  <c:v>53</c:v>
                </c:pt>
                <c:pt idx="60">
                  <c:v>53</c:v>
                </c:pt>
                <c:pt idx="61">
                  <c:v>53.75</c:v>
                </c:pt>
                <c:pt idx="62">
                  <c:v>53.25</c:v>
                </c:pt>
                <c:pt idx="63">
                  <c:v>54</c:v>
                </c:pt>
                <c:pt idx="64">
                  <c:v>52.75</c:v>
                </c:pt>
                <c:pt idx="65">
                  <c:v>52.75</c:v>
                </c:pt>
                <c:pt idx="66">
                  <c:v>52.5</c:v>
                </c:pt>
                <c:pt idx="67">
                  <c:v>53.25</c:v>
                </c:pt>
                <c:pt idx="68">
                  <c:v>53.25</c:v>
                </c:pt>
                <c:pt idx="69">
                  <c:v>53.25</c:v>
                </c:pt>
                <c:pt idx="70">
                  <c:v>52.75</c:v>
                </c:pt>
                <c:pt idx="71">
                  <c:v>51.75</c:v>
                </c:pt>
                <c:pt idx="72">
                  <c:v>51</c:v>
                </c:pt>
                <c:pt idx="73">
                  <c:v>50.25</c:v>
                </c:pt>
                <c:pt idx="74">
                  <c:v>50</c:v>
                </c:pt>
                <c:pt idx="75">
                  <c:v>49.5</c:v>
                </c:pt>
                <c:pt idx="76">
                  <c:v>49.5</c:v>
                </c:pt>
                <c:pt idx="77">
                  <c:v>49.75</c:v>
                </c:pt>
                <c:pt idx="78">
                  <c:v>49.25</c:v>
                </c:pt>
                <c:pt idx="79">
                  <c:v>49</c:v>
                </c:pt>
                <c:pt idx="80">
                  <c:v>49</c:v>
                </c:pt>
                <c:pt idx="81">
                  <c:v>48.75</c:v>
                </c:pt>
                <c:pt idx="82">
                  <c:v>48.25</c:v>
                </c:pt>
                <c:pt idx="83">
                  <c:v>48.25</c:v>
                </c:pt>
                <c:pt idx="84">
                  <c:v>47.5</c:v>
                </c:pt>
                <c:pt idx="85">
                  <c:v>47.25</c:v>
                </c:pt>
                <c:pt idx="86">
                  <c:v>47.5</c:v>
                </c:pt>
                <c:pt idx="87">
                  <c:v>47.75</c:v>
                </c:pt>
                <c:pt idx="88">
                  <c:v>47.875</c:v>
                </c:pt>
                <c:pt idx="89">
                  <c:v>47.75</c:v>
                </c:pt>
                <c:pt idx="90">
                  <c:v>47.75</c:v>
                </c:pt>
                <c:pt idx="91">
                  <c:v>47.75</c:v>
                </c:pt>
                <c:pt idx="92">
                  <c:v>47.75</c:v>
                </c:pt>
                <c:pt idx="93">
                  <c:v>48</c:v>
                </c:pt>
                <c:pt idx="94">
                  <c:v>47.75</c:v>
                </c:pt>
                <c:pt idx="95">
                  <c:v>48</c:v>
                </c:pt>
                <c:pt idx="96">
                  <c:v>48.25</c:v>
                </c:pt>
                <c:pt idx="97">
                  <c:v>47.625</c:v>
                </c:pt>
                <c:pt idx="98">
                  <c:v>47.625</c:v>
                </c:pt>
                <c:pt idx="99">
                  <c:v>47.75</c:v>
                </c:pt>
                <c:pt idx="100">
                  <c:v>47.75</c:v>
                </c:pt>
                <c:pt idx="101">
                  <c:v>48</c:v>
                </c:pt>
                <c:pt idx="102">
                  <c:v>48.5</c:v>
                </c:pt>
                <c:pt idx="103">
                  <c:v>48.25</c:v>
                </c:pt>
                <c:pt idx="104">
                  <c:v>49</c:v>
                </c:pt>
                <c:pt idx="105">
                  <c:v>49</c:v>
                </c:pt>
                <c:pt idx="106">
                  <c:v>48.25</c:v>
                </c:pt>
                <c:pt idx="107">
                  <c:v>48.25</c:v>
                </c:pt>
                <c:pt idx="108">
                  <c:v>48.5</c:v>
                </c:pt>
                <c:pt idx="109">
                  <c:v>48.75</c:v>
                </c:pt>
                <c:pt idx="110">
                  <c:v>48.5</c:v>
                </c:pt>
                <c:pt idx="111">
                  <c:v>48.5</c:v>
                </c:pt>
                <c:pt idx="112">
                  <c:v>48.75</c:v>
                </c:pt>
                <c:pt idx="113">
                  <c:v>48.5</c:v>
                </c:pt>
                <c:pt idx="114">
                  <c:v>48.5</c:v>
                </c:pt>
                <c:pt idx="115">
                  <c:v>48.5</c:v>
                </c:pt>
                <c:pt idx="116">
                  <c:v>48.25</c:v>
                </c:pt>
                <c:pt idx="117">
                  <c:v>48.5</c:v>
                </c:pt>
                <c:pt idx="118">
                  <c:v>48.25</c:v>
                </c:pt>
                <c:pt idx="119">
                  <c:v>48.25</c:v>
                </c:pt>
                <c:pt idx="120">
                  <c:v>47.75</c:v>
                </c:pt>
                <c:pt idx="121">
                  <c:v>48</c:v>
                </c:pt>
                <c:pt idx="122">
                  <c:v>48.25</c:v>
                </c:pt>
                <c:pt idx="123">
                  <c:v>48.5</c:v>
                </c:pt>
                <c:pt idx="124">
                  <c:v>49.75</c:v>
                </c:pt>
                <c:pt idx="125">
                  <c:v>50</c:v>
                </c:pt>
                <c:pt idx="126">
                  <c:v>50</c:v>
                </c:pt>
                <c:pt idx="127">
                  <c:v>49.75</c:v>
                </c:pt>
                <c:pt idx="128">
                  <c:v>49.75</c:v>
                </c:pt>
                <c:pt idx="129">
                  <c:v>49.125</c:v>
                </c:pt>
                <c:pt idx="130">
                  <c:v>48.875</c:v>
                </c:pt>
                <c:pt idx="131">
                  <c:v>49.25</c:v>
                </c:pt>
                <c:pt idx="132">
                  <c:v>49.5</c:v>
                </c:pt>
                <c:pt idx="133">
                  <c:v>49.25</c:v>
                </c:pt>
                <c:pt idx="134">
                  <c:v>50.5</c:v>
                </c:pt>
                <c:pt idx="135">
                  <c:v>50.75</c:v>
                </c:pt>
                <c:pt idx="136">
                  <c:v>50</c:v>
                </c:pt>
                <c:pt idx="137">
                  <c:v>50.5</c:v>
                </c:pt>
                <c:pt idx="138">
                  <c:v>50.75</c:v>
                </c:pt>
                <c:pt idx="139">
                  <c:v>50.5</c:v>
                </c:pt>
                <c:pt idx="140">
                  <c:v>50.25</c:v>
                </c:pt>
                <c:pt idx="141">
                  <c:v>50</c:v>
                </c:pt>
                <c:pt idx="142">
                  <c:v>50.75</c:v>
                </c:pt>
                <c:pt idx="143">
                  <c:v>50.75</c:v>
                </c:pt>
                <c:pt idx="144">
                  <c:v>51.25</c:v>
                </c:pt>
                <c:pt idx="145">
                  <c:v>51.25</c:v>
                </c:pt>
                <c:pt idx="146">
                  <c:v>51.25</c:v>
                </c:pt>
                <c:pt idx="147">
                  <c:v>52.25</c:v>
                </c:pt>
                <c:pt idx="148">
                  <c:v>52.25</c:v>
                </c:pt>
                <c:pt idx="149">
                  <c:v>51.5</c:v>
                </c:pt>
                <c:pt idx="150">
                  <c:v>50.25</c:v>
                </c:pt>
                <c:pt idx="151">
                  <c:v>50.25</c:v>
                </c:pt>
                <c:pt idx="152">
                  <c:v>50.5</c:v>
                </c:pt>
                <c:pt idx="153">
                  <c:v>50.25</c:v>
                </c:pt>
                <c:pt idx="154">
                  <c:v>50.875</c:v>
                </c:pt>
                <c:pt idx="155">
                  <c:v>51.5</c:v>
                </c:pt>
                <c:pt idx="156">
                  <c:v>51.5</c:v>
                </c:pt>
                <c:pt idx="157">
                  <c:v>51.25</c:v>
                </c:pt>
                <c:pt idx="158">
                  <c:v>51.75</c:v>
                </c:pt>
                <c:pt idx="159">
                  <c:v>52</c:v>
                </c:pt>
                <c:pt idx="160">
                  <c:v>52</c:v>
                </c:pt>
                <c:pt idx="161">
                  <c:v>52.5</c:v>
                </c:pt>
                <c:pt idx="162">
                  <c:v>52.75</c:v>
                </c:pt>
                <c:pt idx="163">
                  <c:v>53.625</c:v>
                </c:pt>
                <c:pt idx="164">
                  <c:v>53.625</c:v>
                </c:pt>
                <c:pt idx="165">
                  <c:v>53</c:v>
                </c:pt>
                <c:pt idx="166">
                  <c:v>53.125</c:v>
                </c:pt>
                <c:pt idx="167">
                  <c:v>53.75</c:v>
                </c:pt>
                <c:pt idx="168">
                  <c:v>53.375</c:v>
                </c:pt>
                <c:pt idx="169">
                  <c:v>53.25</c:v>
                </c:pt>
                <c:pt idx="170">
                  <c:v>53.5</c:v>
                </c:pt>
                <c:pt idx="171">
                  <c:v>53.25</c:v>
                </c:pt>
                <c:pt idx="172">
                  <c:v>53.125</c:v>
                </c:pt>
                <c:pt idx="173">
                  <c:v>53.5</c:v>
                </c:pt>
                <c:pt idx="174">
                  <c:v>53.5</c:v>
                </c:pt>
                <c:pt idx="175">
                  <c:v>53.5</c:v>
                </c:pt>
                <c:pt idx="176">
                  <c:v>53.25</c:v>
                </c:pt>
                <c:pt idx="177">
                  <c:v>53.25</c:v>
                </c:pt>
                <c:pt idx="178">
                  <c:v>53.25</c:v>
                </c:pt>
                <c:pt idx="179">
                  <c:v>53.75</c:v>
                </c:pt>
                <c:pt idx="180">
                  <c:v>54</c:v>
                </c:pt>
                <c:pt idx="181">
                  <c:v>54.75</c:v>
                </c:pt>
                <c:pt idx="182">
                  <c:v>55.5</c:v>
                </c:pt>
                <c:pt idx="183">
                  <c:v>56</c:v>
                </c:pt>
                <c:pt idx="184">
                  <c:v>56.75</c:v>
                </c:pt>
                <c:pt idx="185">
                  <c:v>57.25</c:v>
                </c:pt>
                <c:pt idx="186">
                  <c:v>57.5</c:v>
                </c:pt>
                <c:pt idx="187">
                  <c:v>57.375</c:v>
                </c:pt>
                <c:pt idx="188">
                  <c:v>56.375</c:v>
                </c:pt>
                <c:pt idx="189">
                  <c:v>58</c:v>
                </c:pt>
                <c:pt idx="190">
                  <c:v>57.25</c:v>
                </c:pt>
                <c:pt idx="191">
                  <c:v>57.75</c:v>
                </c:pt>
                <c:pt idx="192">
                  <c:v>57.75</c:v>
                </c:pt>
                <c:pt idx="193">
                  <c:v>57.375</c:v>
                </c:pt>
                <c:pt idx="194">
                  <c:v>57.375</c:v>
                </c:pt>
                <c:pt idx="195">
                  <c:v>57.125</c:v>
                </c:pt>
                <c:pt idx="196">
                  <c:v>58.125</c:v>
                </c:pt>
                <c:pt idx="197">
                  <c:v>58</c:v>
                </c:pt>
                <c:pt idx="198">
                  <c:v>57</c:v>
                </c:pt>
                <c:pt idx="199">
                  <c:v>57.125</c:v>
                </c:pt>
                <c:pt idx="200">
                  <c:v>57.25</c:v>
                </c:pt>
                <c:pt idx="201">
                  <c:v>56.875</c:v>
                </c:pt>
                <c:pt idx="202">
                  <c:v>57.25</c:v>
                </c:pt>
                <c:pt idx="203">
                  <c:v>58.375</c:v>
                </c:pt>
                <c:pt idx="204">
                  <c:v>59.25</c:v>
                </c:pt>
                <c:pt idx="205">
                  <c:v>59.75</c:v>
                </c:pt>
                <c:pt idx="206">
                  <c:v>59.625</c:v>
                </c:pt>
                <c:pt idx="207">
                  <c:v>59.625</c:v>
                </c:pt>
                <c:pt idx="208">
                  <c:v>60</c:v>
                </c:pt>
                <c:pt idx="209">
                  <c:v>60.75</c:v>
                </c:pt>
                <c:pt idx="210">
                  <c:v>60.75</c:v>
                </c:pt>
                <c:pt idx="211">
                  <c:v>62.25</c:v>
                </c:pt>
                <c:pt idx="212">
                  <c:v>63</c:v>
                </c:pt>
                <c:pt idx="213">
                  <c:v>62.75</c:v>
                </c:pt>
                <c:pt idx="214">
                  <c:v>63</c:v>
                </c:pt>
                <c:pt idx="215">
                  <c:v>63.5</c:v>
                </c:pt>
                <c:pt idx="216">
                  <c:v>65</c:v>
                </c:pt>
                <c:pt idx="217">
                  <c:v>65.5</c:v>
                </c:pt>
                <c:pt idx="218">
                  <c:v>64</c:v>
                </c:pt>
                <c:pt idx="219">
                  <c:v>62.25</c:v>
                </c:pt>
                <c:pt idx="220">
                  <c:v>62.125</c:v>
                </c:pt>
                <c:pt idx="221">
                  <c:v>63.25</c:v>
                </c:pt>
                <c:pt idx="222">
                  <c:v>62.375</c:v>
                </c:pt>
                <c:pt idx="223">
                  <c:v>62.625</c:v>
                </c:pt>
                <c:pt idx="224">
                  <c:v>62.125</c:v>
                </c:pt>
                <c:pt idx="225">
                  <c:v>61.625</c:v>
                </c:pt>
                <c:pt idx="226">
                  <c:v>60.5</c:v>
                </c:pt>
                <c:pt idx="227">
                  <c:v>61.125</c:v>
                </c:pt>
                <c:pt idx="228">
                  <c:v>61.375</c:v>
                </c:pt>
                <c:pt idx="229">
                  <c:v>62</c:v>
                </c:pt>
                <c:pt idx="230">
                  <c:v>62</c:v>
                </c:pt>
                <c:pt idx="231">
                  <c:v>64.875</c:v>
                </c:pt>
                <c:pt idx="232">
                  <c:v>41.42</c:v>
                </c:pt>
                <c:pt idx="233">
                  <c:v>41.42</c:v>
                </c:pt>
                <c:pt idx="234">
                  <c:v>42.31</c:v>
                </c:pt>
                <c:pt idx="235">
                  <c:v>42.97</c:v>
                </c:pt>
                <c:pt idx="236">
                  <c:v>42.8</c:v>
                </c:pt>
                <c:pt idx="237">
                  <c:v>42.72</c:v>
                </c:pt>
                <c:pt idx="238">
                  <c:v>42.44</c:v>
                </c:pt>
                <c:pt idx="239">
                  <c:v>42.67</c:v>
                </c:pt>
                <c:pt idx="240">
                  <c:v>42.61</c:v>
                </c:pt>
                <c:pt idx="241">
                  <c:v>41.72</c:v>
                </c:pt>
                <c:pt idx="242">
                  <c:v>40.619999999999997</c:v>
                </c:pt>
                <c:pt idx="243">
                  <c:v>39.549999999999997</c:v>
                </c:pt>
                <c:pt idx="244">
                  <c:v>40.01</c:v>
                </c:pt>
                <c:pt idx="245">
                  <c:v>39.479999999999997</c:v>
                </c:pt>
                <c:pt idx="246">
                  <c:v>40.229999999999997</c:v>
                </c:pt>
                <c:pt idx="247">
                  <c:v>39.840000000000003</c:v>
                </c:pt>
                <c:pt idx="248">
                  <c:v>39.47</c:v>
                </c:pt>
                <c:pt idx="249">
                  <c:v>39.520000000000003</c:v>
                </c:pt>
                <c:pt idx="250">
                  <c:v>39.72</c:v>
                </c:pt>
                <c:pt idx="251">
                  <c:v>39.78</c:v>
                </c:pt>
                <c:pt idx="252">
                  <c:v>40.270000000000003</c:v>
                </c:pt>
                <c:pt idx="253">
                  <c:v>39.93</c:v>
                </c:pt>
                <c:pt idx="254">
                  <c:v>40.33</c:v>
                </c:pt>
                <c:pt idx="255">
                  <c:v>41.25</c:v>
                </c:pt>
                <c:pt idx="256">
                  <c:v>41.59</c:v>
                </c:pt>
                <c:pt idx="257">
                  <c:v>42.76</c:v>
                </c:pt>
                <c:pt idx="258">
                  <c:v>45.58</c:v>
                </c:pt>
                <c:pt idx="259">
                  <c:v>45.99</c:v>
                </c:pt>
                <c:pt idx="260">
                  <c:v>46.22</c:v>
                </c:pt>
                <c:pt idx="261">
                  <c:v>46.27</c:v>
                </c:pt>
                <c:pt idx="262">
                  <c:v>45.03</c:v>
                </c:pt>
                <c:pt idx="263">
                  <c:v>45.69</c:v>
                </c:pt>
                <c:pt idx="264">
                  <c:v>45.77</c:v>
                </c:pt>
                <c:pt idx="265">
                  <c:v>44.42</c:v>
                </c:pt>
                <c:pt idx="266">
                  <c:v>45.04</c:v>
                </c:pt>
                <c:pt idx="267">
                  <c:v>45.22</c:v>
                </c:pt>
                <c:pt idx="268">
                  <c:v>45</c:v>
                </c:pt>
                <c:pt idx="269">
                  <c:v>45.13</c:v>
                </c:pt>
                <c:pt idx="270">
                  <c:v>44.97</c:v>
                </c:pt>
                <c:pt idx="271">
                  <c:v>44.98</c:v>
                </c:pt>
                <c:pt idx="272">
                  <c:v>46.11</c:v>
                </c:pt>
                <c:pt idx="273">
                  <c:v>46.51</c:v>
                </c:pt>
                <c:pt idx="274">
                  <c:v>45.76</c:v>
                </c:pt>
                <c:pt idx="275">
                  <c:v>45.09</c:v>
                </c:pt>
                <c:pt idx="276">
                  <c:v>45.4</c:v>
                </c:pt>
                <c:pt idx="277">
                  <c:v>45.98</c:v>
                </c:pt>
                <c:pt idx="278">
                  <c:v>45.73</c:v>
                </c:pt>
                <c:pt idx="279">
                  <c:v>46.13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0E-4DFB-A334-CED136D07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330111"/>
        <c:axId val="1562338751"/>
      </c:lineChart>
      <c:dateAx>
        <c:axId val="1562330111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62338751"/>
        <c:crosses val="autoZero"/>
        <c:auto val="0"/>
        <c:lblOffset val="100"/>
        <c:baseTimeUnit val="days"/>
        <c:majorUnit val="30"/>
      </c:dateAx>
      <c:valAx>
        <c:axId val="1562338751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Palm/Soybel</a:t>
                </a:r>
                <a:r>
                  <a:rPr lang="en-US" baseline="0"/>
                  <a:t> oil prices</a:t>
                </a:r>
                <a:endParaRPr lang="en-US"/>
              </a:p>
              <a:p>
                <a:pPr>
                  <a:defRPr/>
                </a:pPr>
                <a:r>
                  <a:rPr lang="en-US" sz="1100"/>
                  <a:t>(cents per pound)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62330111"/>
        <c:crosses val="autoZero"/>
        <c:crossBetween val="between"/>
      </c:valAx>
      <c:valAx>
        <c:axId val="202873312"/>
        <c:scaling>
          <c:orientation val="minMax"/>
          <c:max val="35"/>
          <c:min val="-3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Spread</a:t>
                </a:r>
                <a:r>
                  <a:rPr lang="pt-BR" baseline="0"/>
                  <a:t> (SBO-PO)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2863712"/>
        <c:crosses val="max"/>
        <c:crossBetween val="between"/>
      </c:valAx>
      <c:catAx>
        <c:axId val="202863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873312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4444801683256803"/>
          <c:y val="0.77835694315172976"/>
          <c:w val="0.74047432845514505"/>
          <c:h val="5.3093780887161608E-2"/>
        </c:manualLayout>
      </c:layout>
      <c:overlay val="0"/>
      <c:spPr>
        <a:noFill/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>
                <a:latin typeface="Aptos Display" panose="020B0004020202020204" pitchFamily="34" charset="0"/>
              </a:rPr>
              <a:t>RBD Palm Oil vs RBD Soybean Oil </a:t>
            </a:r>
            <a:br>
              <a:rPr lang="en-US" sz="2800">
                <a:latin typeface="Aptos Display" panose="020B0004020202020204" pitchFamily="34" charset="0"/>
              </a:rPr>
            </a:br>
            <a:endParaRPr lang="en-US" sz="2800">
              <a:latin typeface="Aptos Display" panose="020B0004020202020204" pitchFamily="34" charset="0"/>
            </a:endParaRPr>
          </a:p>
        </c:rich>
      </c:tx>
      <c:layout>
        <c:manualLayout>
          <c:xMode val="edge"/>
          <c:yMode val="edge"/>
          <c:x val="0.2304801420346104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63184599030545E-2"/>
          <c:y val="0.12808378263061945"/>
          <c:w val="0.886844425808613"/>
          <c:h val="0.70475823280710603"/>
        </c:manualLayout>
      </c:layout>
      <c:areaChart>
        <c:grouping val="standard"/>
        <c:varyColors val="0"/>
        <c:ser>
          <c:idx val="2"/>
          <c:order val="2"/>
          <c:tx>
            <c:v>Spread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'SBO-PO spread'!$A$2:$A$600</c:f>
              <c:numCache>
                <c:formatCode>[$-409]d\-mmm\-yyyy;@</c:formatCode>
                <c:ptCount val="59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 formatCode="m/d/yyyy">
                  <c:v>44600</c:v>
                </c:pt>
                <c:pt idx="26" formatCode="m/d/yyyy">
                  <c:v>44601</c:v>
                </c:pt>
                <c:pt idx="27" formatCode="m/d/yyyy">
                  <c:v>44602</c:v>
                </c:pt>
                <c:pt idx="28" formatCode="m/d/yyyy">
                  <c:v>44603</c:v>
                </c:pt>
                <c:pt idx="29" formatCode="m/d/yyyy">
                  <c:v>44606</c:v>
                </c:pt>
                <c:pt idx="30" formatCode="m/d/yyyy">
                  <c:v>44607</c:v>
                </c:pt>
                <c:pt idx="31" formatCode="m/d/yyyy">
                  <c:v>44608</c:v>
                </c:pt>
                <c:pt idx="32" formatCode="m/d/yyyy">
                  <c:v>44609</c:v>
                </c:pt>
                <c:pt idx="33" formatCode="m/d/yyyy">
                  <c:v>44610</c:v>
                </c:pt>
                <c:pt idx="34" formatCode="m/d/yyyy">
                  <c:v>44614</c:v>
                </c:pt>
                <c:pt idx="35" formatCode="m/d/yyyy">
                  <c:v>44615</c:v>
                </c:pt>
                <c:pt idx="36" formatCode="m/d/yyyy">
                  <c:v>44616</c:v>
                </c:pt>
                <c:pt idx="37" formatCode="m/d/yyyy">
                  <c:v>44617</c:v>
                </c:pt>
                <c:pt idx="38" formatCode="m/d/yyyy">
                  <c:v>44620</c:v>
                </c:pt>
                <c:pt idx="39" formatCode="m/d/yyyy">
                  <c:v>44621</c:v>
                </c:pt>
                <c:pt idx="40" formatCode="m/d/yyyy">
                  <c:v>44622</c:v>
                </c:pt>
                <c:pt idx="41" formatCode="m/d/yyyy">
                  <c:v>44623</c:v>
                </c:pt>
                <c:pt idx="42" formatCode="m/d/yyyy">
                  <c:v>44624</c:v>
                </c:pt>
                <c:pt idx="43" formatCode="m/d/yyyy">
                  <c:v>44627</c:v>
                </c:pt>
                <c:pt idx="44" formatCode="m/d/yyyy">
                  <c:v>44628</c:v>
                </c:pt>
                <c:pt idx="45" formatCode="m/d/yyyy">
                  <c:v>44629</c:v>
                </c:pt>
                <c:pt idx="46" formatCode="m/d/yyyy">
                  <c:v>44630</c:v>
                </c:pt>
                <c:pt idx="47" formatCode="m/d/yyyy">
                  <c:v>44631</c:v>
                </c:pt>
                <c:pt idx="48" formatCode="m/d/yyyy">
                  <c:v>44634</c:v>
                </c:pt>
                <c:pt idx="49" formatCode="m/d/yyyy">
                  <c:v>44635</c:v>
                </c:pt>
                <c:pt idx="50" formatCode="m/d/yyyy">
                  <c:v>44636</c:v>
                </c:pt>
                <c:pt idx="51" formatCode="m/d/yyyy">
                  <c:v>44637</c:v>
                </c:pt>
                <c:pt idx="52" formatCode="m/d/yyyy">
                  <c:v>44638</c:v>
                </c:pt>
                <c:pt idx="53" formatCode="m/d/yyyy">
                  <c:v>44641</c:v>
                </c:pt>
                <c:pt idx="54" formatCode="m/d/yyyy">
                  <c:v>44642</c:v>
                </c:pt>
                <c:pt idx="55" formatCode="m/d/yyyy">
                  <c:v>44643</c:v>
                </c:pt>
                <c:pt idx="56" formatCode="m/d/yyyy">
                  <c:v>44644</c:v>
                </c:pt>
                <c:pt idx="57" formatCode="m/d/yyyy">
                  <c:v>44645</c:v>
                </c:pt>
                <c:pt idx="58" formatCode="m/d/yyyy">
                  <c:v>44648</c:v>
                </c:pt>
                <c:pt idx="59" formatCode="m/d/yyyy">
                  <c:v>44649</c:v>
                </c:pt>
                <c:pt idx="60" formatCode="m/d/yyyy">
                  <c:v>44650</c:v>
                </c:pt>
                <c:pt idx="61" formatCode="m/d/yyyy">
                  <c:v>44651</c:v>
                </c:pt>
                <c:pt idx="62" formatCode="m/d/yyyy">
                  <c:v>44652</c:v>
                </c:pt>
                <c:pt idx="63" formatCode="m/d/yyyy">
                  <c:v>44655</c:v>
                </c:pt>
                <c:pt idx="64" formatCode="m/d/yyyy">
                  <c:v>44656</c:v>
                </c:pt>
                <c:pt idx="65" formatCode="m/d/yyyy">
                  <c:v>44657</c:v>
                </c:pt>
                <c:pt idx="66" formatCode="m/d/yyyy">
                  <c:v>44658</c:v>
                </c:pt>
                <c:pt idx="67" formatCode="m/d/yyyy">
                  <c:v>44659</c:v>
                </c:pt>
                <c:pt idx="68" formatCode="m/d/yyyy">
                  <c:v>44662</c:v>
                </c:pt>
                <c:pt idx="69" formatCode="m/d/yyyy">
                  <c:v>44663</c:v>
                </c:pt>
                <c:pt idx="70" formatCode="m/d/yyyy">
                  <c:v>44664</c:v>
                </c:pt>
                <c:pt idx="71" formatCode="m/d/yyyy">
                  <c:v>44665</c:v>
                </c:pt>
                <c:pt idx="72" formatCode="m/d/yyyy">
                  <c:v>44669</c:v>
                </c:pt>
                <c:pt idx="73" formatCode="m/d/yyyy">
                  <c:v>44670</c:v>
                </c:pt>
                <c:pt idx="74" formatCode="m/d/yyyy">
                  <c:v>44671</c:v>
                </c:pt>
                <c:pt idx="75" formatCode="m/d/yyyy">
                  <c:v>44672</c:v>
                </c:pt>
                <c:pt idx="76" formatCode="m/d/yyyy">
                  <c:v>44673</c:v>
                </c:pt>
                <c:pt idx="77" formatCode="m/d/yyyy">
                  <c:v>44676</c:v>
                </c:pt>
                <c:pt idx="78" formatCode="m/d/yyyy">
                  <c:v>44677</c:v>
                </c:pt>
                <c:pt idx="79" formatCode="m/d/yyyy">
                  <c:v>44678</c:v>
                </c:pt>
                <c:pt idx="80" formatCode="m/d/yyyy">
                  <c:v>44679</c:v>
                </c:pt>
                <c:pt idx="81" formatCode="m/d/yyyy">
                  <c:v>44680</c:v>
                </c:pt>
                <c:pt idx="82" formatCode="m/d/yyyy">
                  <c:v>44683</c:v>
                </c:pt>
                <c:pt idx="83" formatCode="m/d/yyyy">
                  <c:v>44684</c:v>
                </c:pt>
                <c:pt idx="84" formatCode="m/d/yyyy">
                  <c:v>44685</c:v>
                </c:pt>
                <c:pt idx="85" formatCode="m/d/yyyy">
                  <c:v>44686</c:v>
                </c:pt>
                <c:pt idx="86" formatCode="m/d/yyyy">
                  <c:v>44687</c:v>
                </c:pt>
                <c:pt idx="87" formatCode="m/d/yyyy">
                  <c:v>44690</c:v>
                </c:pt>
                <c:pt idx="88" formatCode="m/d/yyyy">
                  <c:v>44691</c:v>
                </c:pt>
                <c:pt idx="89" formatCode="m/d/yyyy">
                  <c:v>44692</c:v>
                </c:pt>
                <c:pt idx="90" formatCode="m/d/yyyy">
                  <c:v>44693</c:v>
                </c:pt>
                <c:pt idx="91" formatCode="m/d/yyyy">
                  <c:v>44694</c:v>
                </c:pt>
                <c:pt idx="92" formatCode="m/d/yyyy">
                  <c:v>44697</c:v>
                </c:pt>
                <c:pt idx="93" formatCode="m/d/yyyy">
                  <c:v>44698</c:v>
                </c:pt>
                <c:pt idx="94" formatCode="m/d/yyyy">
                  <c:v>44699</c:v>
                </c:pt>
                <c:pt idx="95" formatCode="m/d/yyyy">
                  <c:v>44700</c:v>
                </c:pt>
                <c:pt idx="96" formatCode="m/d/yyyy">
                  <c:v>44701</c:v>
                </c:pt>
                <c:pt idx="97" formatCode="m/d/yyyy">
                  <c:v>44704</c:v>
                </c:pt>
                <c:pt idx="98" formatCode="m/d/yyyy">
                  <c:v>44705</c:v>
                </c:pt>
                <c:pt idx="99" formatCode="m/d/yyyy">
                  <c:v>44706</c:v>
                </c:pt>
                <c:pt idx="100" formatCode="m/d/yyyy">
                  <c:v>44707</c:v>
                </c:pt>
                <c:pt idx="101" formatCode="m/d/yyyy">
                  <c:v>44708</c:v>
                </c:pt>
                <c:pt idx="102" formatCode="m/d/yyyy">
                  <c:v>44712</c:v>
                </c:pt>
                <c:pt idx="103" formatCode="m/d/yyyy">
                  <c:v>44713</c:v>
                </c:pt>
                <c:pt idx="104" formatCode="m/d/yyyy">
                  <c:v>44714</c:v>
                </c:pt>
                <c:pt idx="105" formatCode="m/d/yyyy">
                  <c:v>44715</c:v>
                </c:pt>
                <c:pt idx="106" formatCode="m/d/yyyy">
                  <c:v>44718</c:v>
                </c:pt>
                <c:pt idx="107" formatCode="m/d/yyyy">
                  <c:v>44719</c:v>
                </c:pt>
                <c:pt idx="108" formatCode="m/d/yyyy">
                  <c:v>44720</c:v>
                </c:pt>
                <c:pt idx="109" formatCode="m/d/yyyy">
                  <c:v>44721</c:v>
                </c:pt>
                <c:pt idx="110" formatCode="m/d/yyyy">
                  <c:v>44722</c:v>
                </c:pt>
                <c:pt idx="111" formatCode="m/d/yyyy">
                  <c:v>44725</c:v>
                </c:pt>
                <c:pt idx="112" formatCode="m/d/yyyy">
                  <c:v>44726</c:v>
                </c:pt>
                <c:pt idx="113" formatCode="m/d/yyyy">
                  <c:v>44727</c:v>
                </c:pt>
                <c:pt idx="114" formatCode="m/d/yyyy">
                  <c:v>44728</c:v>
                </c:pt>
                <c:pt idx="115" formatCode="m/d/yyyy">
                  <c:v>44729</c:v>
                </c:pt>
                <c:pt idx="116" formatCode="m/d/yyyy">
                  <c:v>44733</c:v>
                </c:pt>
                <c:pt idx="117" formatCode="m/d/yyyy">
                  <c:v>44734</c:v>
                </c:pt>
                <c:pt idx="118" formatCode="m/d/yyyy">
                  <c:v>44735</c:v>
                </c:pt>
                <c:pt idx="119" formatCode="m/d/yyyy">
                  <c:v>44736</c:v>
                </c:pt>
                <c:pt idx="120" formatCode="m/d/yyyy">
                  <c:v>44739</c:v>
                </c:pt>
                <c:pt idx="121" formatCode="m/d/yyyy">
                  <c:v>44740</c:v>
                </c:pt>
                <c:pt idx="122" formatCode="m/d/yyyy">
                  <c:v>44741</c:v>
                </c:pt>
                <c:pt idx="123" formatCode="m/d/yyyy">
                  <c:v>44742</c:v>
                </c:pt>
                <c:pt idx="124" formatCode="m/d/yyyy">
                  <c:v>44743</c:v>
                </c:pt>
                <c:pt idx="125" formatCode="m/d/yyyy">
                  <c:v>44747</c:v>
                </c:pt>
                <c:pt idx="126" formatCode="m/d/yyyy">
                  <c:v>44748</c:v>
                </c:pt>
                <c:pt idx="127" formatCode="m/d/yyyy">
                  <c:v>44749</c:v>
                </c:pt>
                <c:pt idx="128" formatCode="m/d/yyyy">
                  <c:v>44750</c:v>
                </c:pt>
                <c:pt idx="129" formatCode="m/d/yyyy">
                  <c:v>44753</c:v>
                </c:pt>
                <c:pt idx="130" formatCode="m/d/yyyy">
                  <c:v>44754</c:v>
                </c:pt>
                <c:pt idx="131" formatCode="m/d/yyyy">
                  <c:v>44755</c:v>
                </c:pt>
                <c:pt idx="132" formatCode="m/d/yyyy">
                  <c:v>44756</c:v>
                </c:pt>
                <c:pt idx="133" formatCode="m/d/yyyy">
                  <c:v>44757</c:v>
                </c:pt>
                <c:pt idx="134" formatCode="m/d/yyyy">
                  <c:v>44760</c:v>
                </c:pt>
                <c:pt idx="135" formatCode="m/d/yyyy">
                  <c:v>44761</c:v>
                </c:pt>
                <c:pt idx="136" formatCode="m/d/yyyy">
                  <c:v>44762</c:v>
                </c:pt>
                <c:pt idx="137" formatCode="m/d/yyyy">
                  <c:v>44763</c:v>
                </c:pt>
                <c:pt idx="138" formatCode="m/d/yyyy">
                  <c:v>44764</c:v>
                </c:pt>
                <c:pt idx="139" formatCode="m/d/yyyy">
                  <c:v>44767</c:v>
                </c:pt>
                <c:pt idx="140" formatCode="m/d/yyyy">
                  <c:v>44768</c:v>
                </c:pt>
                <c:pt idx="141" formatCode="m/d/yyyy">
                  <c:v>44769</c:v>
                </c:pt>
                <c:pt idx="142" formatCode="m/d/yyyy">
                  <c:v>44770</c:v>
                </c:pt>
                <c:pt idx="143" formatCode="m/d/yyyy">
                  <c:v>44771</c:v>
                </c:pt>
                <c:pt idx="144" formatCode="m/d/yyyy">
                  <c:v>44774</c:v>
                </c:pt>
                <c:pt idx="145" formatCode="m/d/yyyy">
                  <c:v>44775</c:v>
                </c:pt>
                <c:pt idx="146" formatCode="m/d/yyyy">
                  <c:v>44776</c:v>
                </c:pt>
                <c:pt idx="147" formatCode="m/d/yyyy">
                  <c:v>44777</c:v>
                </c:pt>
                <c:pt idx="148" formatCode="m/d/yyyy">
                  <c:v>44778</c:v>
                </c:pt>
                <c:pt idx="149" formatCode="m/d/yyyy">
                  <c:v>44781</c:v>
                </c:pt>
                <c:pt idx="150" formatCode="m/d/yyyy">
                  <c:v>44782</c:v>
                </c:pt>
                <c:pt idx="151" formatCode="m/d/yyyy">
                  <c:v>44783</c:v>
                </c:pt>
                <c:pt idx="152" formatCode="m/d/yyyy">
                  <c:v>44784</c:v>
                </c:pt>
                <c:pt idx="153" formatCode="m/d/yyyy">
                  <c:v>44785</c:v>
                </c:pt>
                <c:pt idx="154" formatCode="m/d/yyyy">
                  <c:v>44788</c:v>
                </c:pt>
                <c:pt idx="155" formatCode="m/d/yyyy">
                  <c:v>44789</c:v>
                </c:pt>
                <c:pt idx="156" formatCode="m/d/yyyy">
                  <c:v>44790</c:v>
                </c:pt>
                <c:pt idx="157" formatCode="m/d/yyyy">
                  <c:v>44791</c:v>
                </c:pt>
                <c:pt idx="158" formatCode="m/d/yyyy">
                  <c:v>44792</c:v>
                </c:pt>
                <c:pt idx="159" formatCode="m/d/yyyy">
                  <c:v>44795</c:v>
                </c:pt>
                <c:pt idx="160" formatCode="m/d/yyyy">
                  <c:v>44796</c:v>
                </c:pt>
                <c:pt idx="161" formatCode="m/d/yyyy">
                  <c:v>44797</c:v>
                </c:pt>
                <c:pt idx="162" formatCode="m/d/yyyy">
                  <c:v>44798</c:v>
                </c:pt>
                <c:pt idx="163" formatCode="m/d/yyyy">
                  <c:v>44799</c:v>
                </c:pt>
                <c:pt idx="164" formatCode="m/d/yyyy">
                  <c:v>44802</c:v>
                </c:pt>
                <c:pt idx="165" formatCode="m/d/yyyy">
                  <c:v>44803</c:v>
                </c:pt>
                <c:pt idx="166" formatCode="m/d/yyyy">
                  <c:v>44804</c:v>
                </c:pt>
                <c:pt idx="167" formatCode="m/d/yyyy">
                  <c:v>44805</c:v>
                </c:pt>
                <c:pt idx="168" formatCode="m/d/yyyy">
                  <c:v>44806</c:v>
                </c:pt>
                <c:pt idx="169" formatCode="m/d/yyyy">
                  <c:v>44810</c:v>
                </c:pt>
                <c:pt idx="170" formatCode="m/d/yyyy">
                  <c:v>44811</c:v>
                </c:pt>
                <c:pt idx="171" formatCode="m/d/yyyy">
                  <c:v>44812</c:v>
                </c:pt>
                <c:pt idx="172" formatCode="m/d/yyyy">
                  <c:v>44813</c:v>
                </c:pt>
                <c:pt idx="173" formatCode="m/d/yyyy">
                  <c:v>44816</c:v>
                </c:pt>
                <c:pt idx="174" formatCode="m/d/yyyy">
                  <c:v>44817</c:v>
                </c:pt>
                <c:pt idx="175" formatCode="m/d/yyyy">
                  <c:v>44818</c:v>
                </c:pt>
                <c:pt idx="176" formatCode="m/d/yyyy">
                  <c:v>44819</c:v>
                </c:pt>
                <c:pt idx="177" formatCode="m/d/yyyy">
                  <c:v>44820</c:v>
                </c:pt>
                <c:pt idx="178" formatCode="m/d/yyyy">
                  <c:v>44823</c:v>
                </c:pt>
                <c:pt idx="179" formatCode="m/d/yyyy">
                  <c:v>44824</c:v>
                </c:pt>
                <c:pt idx="180" formatCode="m/d/yyyy">
                  <c:v>44825</c:v>
                </c:pt>
                <c:pt idx="181" formatCode="m/d/yyyy">
                  <c:v>44826</c:v>
                </c:pt>
                <c:pt idx="182" formatCode="m/d/yyyy">
                  <c:v>44827</c:v>
                </c:pt>
                <c:pt idx="183" formatCode="m/d/yyyy">
                  <c:v>44830</c:v>
                </c:pt>
                <c:pt idx="184" formatCode="m/d/yyyy">
                  <c:v>44831</c:v>
                </c:pt>
                <c:pt idx="185" formatCode="m/d/yyyy">
                  <c:v>44832</c:v>
                </c:pt>
                <c:pt idx="186" formatCode="m/d/yyyy">
                  <c:v>44833</c:v>
                </c:pt>
                <c:pt idx="187" formatCode="m/d/yyyy">
                  <c:v>44834</c:v>
                </c:pt>
                <c:pt idx="188" formatCode="m/d/yyyy">
                  <c:v>44837</c:v>
                </c:pt>
                <c:pt idx="189" formatCode="m/d/yyyy">
                  <c:v>44838</c:v>
                </c:pt>
                <c:pt idx="190" formatCode="m/d/yyyy">
                  <c:v>44839</c:v>
                </c:pt>
                <c:pt idx="191" formatCode="m/d/yyyy">
                  <c:v>44840</c:v>
                </c:pt>
                <c:pt idx="192" formatCode="m/d/yyyy">
                  <c:v>44841</c:v>
                </c:pt>
                <c:pt idx="193" formatCode="m/d/yyyy">
                  <c:v>44844</c:v>
                </c:pt>
                <c:pt idx="194" formatCode="m/d/yyyy">
                  <c:v>44845</c:v>
                </c:pt>
                <c:pt idx="195" formatCode="m/d/yyyy">
                  <c:v>44846</c:v>
                </c:pt>
                <c:pt idx="196" formatCode="m/d/yyyy">
                  <c:v>44847</c:v>
                </c:pt>
                <c:pt idx="197" formatCode="m/d/yyyy">
                  <c:v>44848</c:v>
                </c:pt>
                <c:pt idx="198" formatCode="m/d/yyyy">
                  <c:v>44851</c:v>
                </c:pt>
                <c:pt idx="199" formatCode="m/d/yyyy">
                  <c:v>44852</c:v>
                </c:pt>
                <c:pt idx="200" formatCode="m/d/yyyy">
                  <c:v>44853</c:v>
                </c:pt>
                <c:pt idx="201" formatCode="m/d/yyyy">
                  <c:v>44854</c:v>
                </c:pt>
                <c:pt idx="202" formatCode="m/d/yyyy">
                  <c:v>44855</c:v>
                </c:pt>
                <c:pt idx="203" formatCode="m/d/yyyy">
                  <c:v>44858</c:v>
                </c:pt>
                <c:pt idx="204" formatCode="m/d/yyyy">
                  <c:v>44859</c:v>
                </c:pt>
                <c:pt idx="205" formatCode="m/d/yyyy">
                  <c:v>44860</c:v>
                </c:pt>
                <c:pt idx="206" formatCode="m/d/yyyy">
                  <c:v>44861</c:v>
                </c:pt>
                <c:pt idx="207" formatCode="m/d/yyyy">
                  <c:v>44862</c:v>
                </c:pt>
                <c:pt idx="208" formatCode="m/d/yyyy">
                  <c:v>44865</c:v>
                </c:pt>
                <c:pt idx="209" formatCode="m/d/yyyy">
                  <c:v>44866</c:v>
                </c:pt>
                <c:pt idx="210" formatCode="m/d/yyyy">
                  <c:v>44867</c:v>
                </c:pt>
                <c:pt idx="211" formatCode="m/d/yyyy">
                  <c:v>44868</c:v>
                </c:pt>
                <c:pt idx="212" formatCode="m/d/yyyy">
                  <c:v>44869</c:v>
                </c:pt>
                <c:pt idx="213" formatCode="m/d/yyyy">
                  <c:v>44872</c:v>
                </c:pt>
                <c:pt idx="214" formatCode="m/d/yyyy">
                  <c:v>44873</c:v>
                </c:pt>
                <c:pt idx="215" formatCode="m/d/yyyy">
                  <c:v>44874</c:v>
                </c:pt>
                <c:pt idx="216" formatCode="m/d/yyyy">
                  <c:v>44875</c:v>
                </c:pt>
                <c:pt idx="217" formatCode="m/d/yyyy">
                  <c:v>44876</c:v>
                </c:pt>
                <c:pt idx="218" formatCode="m/d/yyyy">
                  <c:v>44879</c:v>
                </c:pt>
                <c:pt idx="219" formatCode="m/d/yyyy">
                  <c:v>44880</c:v>
                </c:pt>
                <c:pt idx="220" formatCode="m/d/yyyy">
                  <c:v>44881</c:v>
                </c:pt>
                <c:pt idx="221" formatCode="m/d/yyyy">
                  <c:v>44882</c:v>
                </c:pt>
                <c:pt idx="222" formatCode="m/d/yyyy">
                  <c:v>44883</c:v>
                </c:pt>
                <c:pt idx="223" formatCode="m/d/yyyy">
                  <c:v>44886</c:v>
                </c:pt>
                <c:pt idx="224" formatCode="m/d/yyyy">
                  <c:v>44887</c:v>
                </c:pt>
                <c:pt idx="225" formatCode="m/d/yyyy">
                  <c:v>44888</c:v>
                </c:pt>
                <c:pt idx="226" formatCode="m/d/yyyy">
                  <c:v>44890</c:v>
                </c:pt>
                <c:pt idx="227" formatCode="m/d/yyyy">
                  <c:v>44893</c:v>
                </c:pt>
                <c:pt idx="228" formatCode="m/d/yyyy">
                  <c:v>44894</c:v>
                </c:pt>
                <c:pt idx="229" formatCode="m/d/yyyy">
                  <c:v>44895</c:v>
                </c:pt>
                <c:pt idx="230" formatCode="m/d/yyyy">
                  <c:v>44896</c:v>
                </c:pt>
                <c:pt idx="231" formatCode="m/d/yyyy">
                  <c:v>44897</c:v>
                </c:pt>
                <c:pt idx="232" formatCode="m/d/yyyy">
                  <c:v>44900</c:v>
                </c:pt>
                <c:pt idx="233" formatCode="m/d/yyyy">
                  <c:v>44901</c:v>
                </c:pt>
                <c:pt idx="234" formatCode="m/d/yyyy">
                  <c:v>44902</c:v>
                </c:pt>
                <c:pt idx="235" formatCode="m/d/yyyy">
                  <c:v>44903</c:v>
                </c:pt>
                <c:pt idx="236" formatCode="m/d/yyyy">
                  <c:v>44904</c:v>
                </c:pt>
                <c:pt idx="237" formatCode="m/d/yyyy">
                  <c:v>44907</c:v>
                </c:pt>
                <c:pt idx="238" formatCode="m/d/yyyy">
                  <c:v>44908</c:v>
                </c:pt>
                <c:pt idx="239" formatCode="m/d/yyyy">
                  <c:v>44909</c:v>
                </c:pt>
                <c:pt idx="240" formatCode="m/d/yyyy">
                  <c:v>44910</c:v>
                </c:pt>
                <c:pt idx="241" formatCode="m/d/yyyy">
                  <c:v>44911</c:v>
                </c:pt>
                <c:pt idx="242" formatCode="m/d/yyyy">
                  <c:v>44914</c:v>
                </c:pt>
                <c:pt idx="243" formatCode="m/d/yyyy">
                  <c:v>44915</c:v>
                </c:pt>
                <c:pt idx="244" formatCode="m/d/yyyy">
                  <c:v>44916</c:v>
                </c:pt>
                <c:pt idx="245" formatCode="m/d/yyyy">
                  <c:v>44917</c:v>
                </c:pt>
                <c:pt idx="246" formatCode="m/d/yyyy">
                  <c:v>44918</c:v>
                </c:pt>
                <c:pt idx="247" formatCode="m/d/yyyy">
                  <c:v>44922</c:v>
                </c:pt>
                <c:pt idx="248" formatCode="m/d/yyyy">
                  <c:v>44923</c:v>
                </c:pt>
                <c:pt idx="249" formatCode="m/d/yyyy">
                  <c:v>44924</c:v>
                </c:pt>
                <c:pt idx="250" formatCode="m/d/yyyy">
                  <c:v>44925</c:v>
                </c:pt>
                <c:pt idx="251" formatCode="m/d/yyyy">
                  <c:v>44929</c:v>
                </c:pt>
                <c:pt idx="252" formatCode="m/d/yyyy">
                  <c:v>44930</c:v>
                </c:pt>
                <c:pt idx="253" formatCode="m/d/yyyy">
                  <c:v>44931</c:v>
                </c:pt>
                <c:pt idx="254" formatCode="m/d/yyyy">
                  <c:v>44932</c:v>
                </c:pt>
                <c:pt idx="255" formatCode="m/d/yyyy">
                  <c:v>44935</c:v>
                </c:pt>
                <c:pt idx="256" formatCode="m/d/yyyy">
                  <c:v>44936</c:v>
                </c:pt>
                <c:pt idx="257" formatCode="m/d/yyyy">
                  <c:v>44937</c:v>
                </c:pt>
                <c:pt idx="258" formatCode="m/d/yyyy">
                  <c:v>44938</c:v>
                </c:pt>
                <c:pt idx="259" formatCode="m/d/yyyy">
                  <c:v>44939</c:v>
                </c:pt>
                <c:pt idx="260" formatCode="m/d/yyyy">
                  <c:v>44943</c:v>
                </c:pt>
                <c:pt idx="261" formatCode="m/d/yyyy">
                  <c:v>44944</c:v>
                </c:pt>
                <c:pt idx="262" formatCode="m/d/yyyy">
                  <c:v>44945</c:v>
                </c:pt>
                <c:pt idx="263" formatCode="m/d/yyyy">
                  <c:v>44946</c:v>
                </c:pt>
                <c:pt idx="264" formatCode="m/d/yyyy">
                  <c:v>44949</c:v>
                </c:pt>
                <c:pt idx="265" formatCode="m/d/yyyy">
                  <c:v>44950</c:v>
                </c:pt>
                <c:pt idx="266" formatCode="m/d/yyyy">
                  <c:v>44951</c:v>
                </c:pt>
                <c:pt idx="267" formatCode="m/d/yyyy">
                  <c:v>44952</c:v>
                </c:pt>
                <c:pt idx="268" formatCode="m/d/yyyy">
                  <c:v>44953</c:v>
                </c:pt>
                <c:pt idx="269" formatCode="m/d/yyyy">
                  <c:v>44956</c:v>
                </c:pt>
                <c:pt idx="270" formatCode="m/d/yyyy">
                  <c:v>44957</c:v>
                </c:pt>
                <c:pt idx="271" formatCode="m/d/yyyy">
                  <c:v>44958</c:v>
                </c:pt>
                <c:pt idx="272" formatCode="m/d/yyyy">
                  <c:v>44959</c:v>
                </c:pt>
                <c:pt idx="273" formatCode="m/d/yyyy">
                  <c:v>44960</c:v>
                </c:pt>
                <c:pt idx="274" formatCode="m/d/yyyy">
                  <c:v>44963</c:v>
                </c:pt>
                <c:pt idx="275" formatCode="m/d/yyyy">
                  <c:v>44964</c:v>
                </c:pt>
                <c:pt idx="276" formatCode="m/d/yyyy">
                  <c:v>44965</c:v>
                </c:pt>
                <c:pt idx="277" formatCode="m/d/yyyy">
                  <c:v>44966</c:v>
                </c:pt>
                <c:pt idx="278" formatCode="m/d/yyyy">
                  <c:v>44967</c:v>
                </c:pt>
                <c:pt idx="279" formatCode="m/d/yyyy">
                  <c:v>44970</c:v>
                </c:pt>
                <c:pt idx="280" formatCode="m/d/yyyy">
                  <c:v>44971</c:v>
                </c:pt>
                <c:pt idx="281" formatCode="m/d/yyyy">
                  <c:v>44972</c:v>
                </c:pt>
                <c:pt idx="282" formatCode="m/d/yyyy">
                  <c:v>44973</c:v>
                </c:pt>
                <c:pt idx="283" formatCode="m/d/yyyy">
                  <c:v>44974</c:v>
                </c:pt>
                <c:pt idx="284" formatCode="m/d/yyyy">
                  <c:v>44978</c:v>
                </c:pt>
                <c:pt idx="285" formatCode="m/d/yyyy">
                  <c:v>44979</c:v>
                </c:pt>
                <c:pt idx="286" formatCode="m/d/yyyy">
                  <c:v>44980</c:v>
                </c:pt>
                <c:pt idx="287" formatCode="m/d/yyyy">
                  <c:v>44981</c:v>
                </c:pt>
                <c:pt idx="288" formatCode="m/d/yyyy">
                  <c:v>44984</c:v>
                </c:pt>
                <c:pt idx="289" formatCode="m/d/yyyy">
                  <c:v>44985</c:v>
                </c:pt>
                <c:pt idx="290" formatCode="m/d/yyyy">
                  <c:v>44986</c:v>
                </c:pt>
                <c:pt idx="291" formatCode="m/d/yyyy">
                  <c:v>44987</c:v>
                </c:pt>
                <c:pt idx="292" formatCode="m/d/yyyy">
                  <c:v>44988</c:v>
                </c:pt>
                <c:pt idx="293" formatCode="m/d/yyyy">
                  <c:v>44991</c:v>
                </c:pt>
                <c:pt idx="294" formatCode="m/d/yyyy">
                  <c:v>44992</c:v>
                </c:pt>
                <c:pt idx="295" formatCode="m/d/yyyy">
                  <c:v>44993</c:v>
                </c:pt>
                <c:pt idx="296" formatCode="m/d/yyyy">
                  <c:v>44994</c:v>
                </c:pt>
                <c:pt idx="297" formatCode="m/d/yyyy">
                  <c:v>44995</c:v>
                </c:pt>
                <c:pt idx="298" formatCode="m/d/yyyy">
                  <c:v>44998</c:v>
                </c:pt>
                <c:pt idx="299" formatCode="m/d/yyyy">
                  <c:v>44999</c:v>
                </c:pt>
                <c:pt idx="300" formatCode="m/d/yyyy">
                  <c:v>45000</c:v>
                </c:pt>
                <c:pt idx="301" formatCode="m/d/yyyy">
                  <c:v>45001</c:v>
                </c:pt>
                <c:pt idx="302" formatCode="m/d/yyyy">
                  <c:v>45002</c:v>
                </c:pt>
                <c:pt idx="303" formatCode="m/d/yyyy">
                  <c:v>45005</c:v>
                </c:pt>
                <c:pt idx="304" formatCode="m/d/yyyy">
                  <c:v>45006</c:v>
                </c:pt>
                <c:pt idx="305" formatCode="m/d/yyyy">
                  <c:v>45007</c:v>
                </c:pt>
                <c:pt idx="306" formatCode="m/d/yyyy">
                  <c:v>45008</c:v>
                </c:pt>
                <c:pt idx="307" formatCode="m/d/yyyy">
                  <c:v>45009</c:v>
                </c:pt>
                <c:pt idx="308" formatCode="m/d/yyyy">
                  <c:v>45012</c:v>
                </c:pt>
                <c:pt idx="309" formatCode="m/d/yyyy">
                  <c:v>45013</c:v>
                </c:pt>
                <c:pt idx="310" formatCode="m/d/yyyy">
                  <c:v>45014</c:v>
                </c:pt>
                <c:pt idx="311" formatCode="m/d/yyyy">
                  <c:v>45015</c:v>
                </c:pt>
                <c:pt idx="312" formatCode="m/d/yyyy">
                  <c:v>45016</c:v>
                </c:pt>
                <c:pt idx="313" formatCode="m/d/yyyy">
                  <c:v>45019</c:v>
                </c:pt>
                <c:pt idx="314" formatCode="m/d/yyyy">
                  <c:v>45020</c:v>
                </c:pt>
                <c:pt idx="315" formatCode="m/d/yyyy">
                  <c:v>45021</c:v>
                </c:pt>
                <c:pt idx="316" formatCode="m/d/yyyy">
                  <c:v>45022</c:v>
                </c:pt>
                <c:pt idx="317" formatCode="m/d/yyyy">
                  <c:v>45026</c:v>
                </c:pt>
                <c:pt idx="318" formatCode="m/d/yyyy">
                  <c:v>45027</c:v>
                </c:pt>
                <c:pt idx="319" formatCode="m/d/yyyy">
                  <c:v>45028</c:v>
                </c:pt>
                <c:pt idx="320" formatCode="m/d/yyyy">
                  <c:v>45029</c:v>
                </c:pt>
                <c:pt idx="321" formatCode="m/d/yyyy">
                  <c:v>45030</c:v>
                </c:pt>
                <c:pt idx="322" formatCode="m/d/yyyy">
                  <c:v>45033</c:v>
                </c:pt>
                <c:pt idx="323" formatCode="m/d/yyyy">
                  <c:v>45034</c:v>
                </c:pt>
                <c:pt idx="324" formatCode="m/d/yyyy">
                  <c:v>45035</c:v>
                </c:pt>
                <c:pt idx="325" formatCode="m/d/yyyy">
                  <c:v>45036</c:v>
                </c:pt>
                <c:pt idx="326" formatCode="m/d/yyyy">
                  <c:v>45037</c:v>
                </c:pt>
                <c:pt idx="327" formatCode="m/d/yyyy">
                  <c:v>45040</c:v>
                </c:pt>
                <c:pt idx="328" formatCode="m/d/yyyy">
                  <c:v>45041</c:v>
                </c:pt>
                <c:pt idx="329" formatCode="m/d/yyyy">
                  <c:v>45042</c:v>
                </c:pt>
                <c:pt idx="330" formatCode="m/d/yyyy">
                  <c:v>45043</c:v>
                </c:pt>
                <c:pt idx="331" formatCode="m/d/yyyy">
                  <c:v>45044</c:v>
                </c:pt>
                <c:pt idx="332" formatCode="m/d/yyyy">
                  <c:v>45047</c:v>
                </c:pt>
                <c:pt idx="333" formatCode="m/d/yyyy">
                  <c:v>45048</c:v>
                </c:pt>
                <c:pt idx="334" formatCode="m/d/yyyy">
                  <c:v>45049</c:v>
                </c:pt>
                <c:pt idx="335" formatCode="m/d/yyyy">
                  <c:v>45050</c:v>
                </c:pt>
                <c:pt idx="336" formatCode="m/d/yyyy">
                  <c:v>45051</c:v>
                </c:pt>
                <c:pt idx="337" formatCode="m/d/yyyy">
                  <c:v>45054</c:v>
                </c:pt>
                <c:pt idx="338" formatCode="m/d/yyyy">
                  <c:v>45055</c:v>
                </c:pt>
                <c:pt idx="339" formatCode="m/d/yyyy">
                  <c:v>45056</c:v>
                </c:pt>
                <c:pt idx="340" formatCode="m/d/yyyy">
                  <c:v>45057</c:v>
                </c:pt>
                <c:pt idx="341" formatCode="m/d/yyyy">
                  <c:v>45058</c:v>
                </c:pt>
                <c:pt idx="342" formatCode="m/d/yyyy">
                  <c:v>45061</c:v>
                </c:pt>
                <c:pt idx="343" formatCode="m/d/yyyy">
                  <c:v>45062</c:v>
                </c:pt>
                <c:pt idx="344" formatCode="m/d/yyyy">
                  <c:v>45063</c:v>
                </c:pt>
                <c:pt idx="345" formatCode="m/d/yyyy">
                  <c:v>45064</c:v>
                </c:pt>
                <c:pt idx="346" formatCode="m/d/yyyy">
                  <c:v>45065</c:v>
                </c:pt>
                <c:pt idx="347" formatCode="m/d/yyyy">
                  <c:v>45068</c:v>
                </c:pt>
                <c:pt idx="348" formatCode="m/d/yyyy">
                  <c:v>45069</c:v>
                </c:pt>
                <c:pt idx="349" formatCode="m/d/yyyy">
                  <c:v>45070</c:v>
                </c:pt>
                <c:pt idx="350" formatCode="m/d/yyyy">
                  <c:v>45071</c:v>
                </c:pt>
                <c:pt idx="351" formatCode="m/d/yyyy">
                  <c:v>45072</c:v>
                </c:pt>
                <c:pt idx="352" formatCode="m/d/yyyy">
                  <c:v>45076</c:v>
                </c:pt>
                <c:pt idx="353" formatCode="m/d/yyyy">
                  <c:v>45077</c:v>
                </c:pt>
                <c:pt idx="354" formatCode="m/d/yyyy">
                  <c:v>45078</c:v>
                </c:pt>
                <c:pt idx="355" formatCode="m/d/yyyy">
                  <c:v>45079</c:v>
                </c:pt>
                <c:pt idx="356" formatCode="m/d/yyyy">
                  <c:v>45082</c:v>
                </c:pt>
                <c:pt idx="357" formatCode="m/d/yyyy">
                  <c:v>45083</c:v>
                </c:pt>
                <c:pt idx="358" formatCode="m/d/yyyy">
                  <c:v>45084</c:v>
                </c:pt>
                <c:pt idx="359" formatCode="m/d/yyyy">
                  <c:v>45085</c:v>
                </c:pt>
                <c:pt idx="360" formatCode="m/d/yyyy">
                  <c:v>45086</c:v>
                </c:pt>
                <c:pt idx="361" formatCode="m/d/yyyy">
                  <c:v>45089</c:v>
                </c:pt>
                <c:pt idx="362" formatCode="m/d/yyyy">
                  <c:v>45090</c:v>
                </c:pt>
                <c:pt idx="363" formatCode="m/d/yyyy">
                  <c:v>45091</c:v>
                </c:pt>
                <c:pt idx="364" formatCode="m/d/yyyy">
                  <c:v>45092</c:v>
                </c:pt>
                <c:pt idx="365" formatCode="m/d/yyyy">
                  <c:v>45093</c:v>
                </c:pt>
                <c:pt idx="366" formatCode="m/d/yyyy">
                  <c:v>45097</c:v>
                </c:pt>
                <c:pt idx="367" formatCode="m/d/yyyy">
                  <c:v>45098</c:v>
                </c:pt>
                <c:pt idx="368" formatCode="m/d/yyyy">
                  <c:v>45099</c:v>
                </c:pt>
                <c:pt idx="369" formatCode="m/d/yyyy">
                  <c:v>45100</c:v>
                </c:pt>
                <c:pt idx="370" formatCode="m/d/yyyy">
                  <c:v>45103</c:v>
                </c:pt>
                <c:pt idx="371" formatCode="m/d/yyyy">
                  <c:v>45104</c:v>
                </c:pt>
                <c:pt idx="372" formatCode="m/d/yyyy">
                  <c:v>45105</c:v>
                </c:pt>
                <c:pt idx="373" formatCode="m/d/yyyy">
                  <c:v>45106</c:v>
                </c:pt>
                <c:pt idx="374" formatCode="m/d/yyyy">
                  <c:v>45107</c:v>
                </c:pt>
                <c:pt idx="375" formatCode="m/d/yyyy">
                  <c:v>45110</c:v>
                </c:pt>
                <c:pt idx="376" formatCode="m/d/yyyy">
                  <c:v>45112</c:v>
                </c:pt>
                <c:pt idx="377" formatCode="m/d/yyyy">
                  <c:v>45113</c:v>
                </c:pt>
                <c:pt idx="378" formatCode="m/d/yyyy">
                  <c:v>45114</c:v>
                </c:pt>
                <c:pt idx="379" formatCode="m/d/yyyy">
                  <c:v>45117</c:v>
                </c:pt>
                <c:pt idx="380" formatCode="m/d/yyyy">
                  <c:v>45118</c:v>
                </c:pt>
                <c:pt idx="381" formatCode="m/d/yyyy">
                  <c:v>45119</c:v>
                </c:pt>
                <c:pt idx="382" formatCode="m/d/yyyy">
                  <c:v>45120</c:v>
                </c:pt>
                <c:pt idx="383" formatCode="m/d/yyyy">
                  <c:v>45121</c:v>
                </c:pt>
                <c:pt idx="384" formatCode="m/d/yyyy">
                  <c:v>45124</c:v>
                </c:pt>
                <c:pt idx="385" formatCode="m/d/yyyy">
                  <c:v>45125</c:v>
                </c:pt>
                <c:pt idx="386" formatCode="m/d/yyyy">
                  <c:v>45126</c:v>
                </c:pt>
                <c:pt idx="387" formatCode="m/d/yyyy">
                  <c:v>45127</c:v>
                </c:pt>
                <c:pt idx="388" formatCode="m/d/yyyy">
                  <c:v>45128</c:v>
                </c:pt>
                <c:pt idx="389" formatCode="m/d/yyyy">
                  <c:v>45131</c:v>
                </c:pt>
                <c:pt idx="390" formatCode="m/d/yyyy">
                  <c:v>45132</c:v>
                </c:pt>
                <c:pt idx="391" formatCode="m/d/yyyy">
                  <c:v>45133</c:v>
                </c:pt>
                <c:pt idx="392" formatCode="m/d/yyyy">
                  <c:v>45134</c:v>
                </c:pt>
                <c:pt idx="393" formatCode="m/d/yyyy">
                  <c:v>45135</c:v>
                </c:pt>
                <c:pt idx="394" formatCode="m/d/yyyy">
                  <c:v>45138</c:v>
                </c:pt>
                <c:pt idx="395" formatCode="m/d/yyyy">
                  <c:v>45139</c:v>
                </c:pt>
                <c:pt idx="396" formatCode="m/d/yyyy">
                  <c:v>45140</c:v>
                </c:pt>
                <c:pt idx="397" formatCode="m/d/yyyy">
                  <c:v>45141</c:v>
                </c:pt>
                <c:pt idx="398" formatCode="m/d/yyyy">
                  <c:v>45142</c:v>
                </c:pt>
                <c:pt idx="399" formatCode="m/d/yyyy">
                  <c:v>45145</c:v>
                </c:pt>
                <c:pt idx="400" formatCode="m/d/yyyy">
                  <c:v>45146</c:v>
                </c:pt>
                <c:pt idx="401" formatCode="m/d/yyyy">
                  <c:v>45147</c:v>
                </c:pt>
                <c:pt idx="402" formatCode="m/d/yyyy">
                  <c:v>45148</c:v>
                </c:pt>
                <c:pt idx="403" formatCode="m/d/yyyy">
                  <c:v>45149</c:v>
                </c:pt>
                <c:pt idx="404" formatCode="m/d/yyyy">
                  <c:v>45152</c:v>
                </c:pt>
                <c:pt idx="405" formatCode="m/d/yyyy">
                  <c:v>45153</c:v>
                </c:pt>
                <c:pt idx="406" formatCode="m/d/yyyy">
                  <c:v>45154</c:v>
                </c:pt>
                <c:pt idx="407" formatCode="m/d/yyyy">
                  <c:v>45155</c:v>
                </c:pt>
                <c:pt idx="408" formatCode="m/d/yyyy">
                  <c:v>45156</c:v>
                </c:pt>
                <c:pt idx="409" formatCode="m/d/yyyy">
                  <c:v>45159</c:v>
                </c:pt>
                <c:pt idx="410" formatCode="m/d/yyyy">
                  <c:v>45160</c:v>
                </c:pt>
                <c:pt idx="411" formatCode="m/d/yyyy">
                  <c:v>45161</c:v>
                </c:pt>
                <c:pt idx="412" formatCode="m/d/yyyy">
                  <c:v>45162</c:v>
                </c:pt>
                <c:pt idx="413" formatCode="m/d/yyyy">
                  <c:v>45163</c:v>
                </c:pt>
                <c:pt idx="414" formatCode="m/d/yyyy">
                  <c:v>45166</c:v>
                </c:pt>
                <c:pt idx="415" formatCode="m/d/yyyy">
                  <c:v>45167</c:v>
                </c:pt>
                <c:pt idx="416" formatCode="m/d/yyyy">
                  <c:v>45168</c:v>
                </c:pt>
                <c:pt idx="417" formatCode="m/d/yyyy">
                  <c:v>45169</c:v>
                </c:pt>
                <c:pt idx="418" formatCode="m/d/yyyy">
                  <c:v>45170</c:v>
                </c:pt>
                <c:pt idx="419" formatCode="m/d/yyyy">
                  <c:v>45174</c:v>
                </c:pt>
                <c:pt idx="420" formatCode="m/d/yyyy">
                  <c:v>45175</c:v>
                </c:pt>
                <c:pt idx="421" formatCode="m/d/yyyy">
                  <c:v>45176</c:v>
                </c:pt>
                <c:pt idx="422" formatCode="m/d/yyyy">
                  <c:v>45177</c:v>
                </c:pt>
                <c:pt idx="423" formatCode="m/d/yyyy">
                  <c:v>45180</c:v>
                </c:pt>
                <c:pt idx="424" formatCode="m/d/yyyy">
                  <c:v>45181</c:v>
                </c:pt>
                <c:pt idx="425" formatCode="m/d/yyyy">
                  <c:v>45182</c:v>
                </c:pt>
                <c:pt idx="426" formatCode="m/d/yyyy">
                  <c:v>45183</c:v>
                </c:pt>
                <c:pt idx="427" formatCode="m/d/yyyy">
                  <c:v>45184</c:v>
                </c:pt>
                <c:pt idx="428" formatCode="m/d/yyyy">
                  <c:v>45187</c:v>
                </c:pt>
                <c:pt idx="429" formatCode="m/d/yyyy">
                  <c:v>45188</c:v>
                </c:pt>
                <c:pt idx="430" formatCode="m/d/yyyy">
                  <c:v>45189</c:v>
                </c:pt>
                <c:pt idx="431" formatCode="m/d/yyyy">
                  <c:v>45190</c:v>
                </c:pt>
                <c:pt idx="432" formatCode="m/d/yyyy">
                  <c:v>45191</c:v>
                </c:pt>
                <c:pt idx="433" formatCode="m/d/yyyy">
                  <c:v>45194</c:v>
                </c:pt>
                <c:pt idx="434" formatCode="m/d/yyyy">
                  <c:v>45195</c:v>
                </c:pt>
                <c:pt idx="435" formatCode="m/d/yyyy">
                  <c:v>45196</c:v>
                </c:pt>
                <c:pt idx="436" formatCode="m/d/yyyy">
                  <c:v>45197</c:v>
                </c:pt>
                <c:pt idx="437" formatCode="m/d/yyyy">
                  <c:v>45198</c:v>
                </c:pt>
                <c:pt idx="438" formatCode="m/d/yyyy">
                  <c:v>45201</c:v>
                </c:pt>
                <c:pt idx="439" formatCode="m/d/yyyy">
                  <c:v>45202</c:v>
                </c:pt>
                <c:pt idx="440" formatCode="m/d/yyyy">
                  <c:v>45203</c:v>
                </c:pt>
                <c:pt idx="441" formatCode="m/d/yyyy">
                  <c:v>45204</c:v>
                </c:pt>
                <c:pt idx="442" formatCode="m/d/yyyy">
                  <c:v>45205</c:v>
                </c:pt>
                <c:pt idx="443" formatCode="m/d/yyyy">
                  <c:v>45208</c:v>
                </c:pt>
                <c:pt idx="444" formatCode="m/d/yyyy">
                  <c:v>45209</c:v>
                </c:pt>
                <c:pt idx="445" formatCode="m/d/yyyy">
                  <c:v>45210</c:v>
                </c:pt>
                <c:pt idx="446" formatCode="m/d/yyyy">
                  <c:v>45211</c:v>
                </c:pt>
                <c:pt idx="447" formatCode="m/d/yyyy">
                  <c:v>45212</c:v>
                </c:pt>
                <c:pt idx="448" formatCode="m/d/yyyy">
                  <c:v>45215</c:v>
                </c:pt>
                <c:pt idx="449" formatCode="m/d/yyyy">
                  <c:v>45216</c:v>
                </c:pt>
                <c:pt idx="450" formatCode="m/d/yyyy">
                  <c:v>45217</c:v>
                </c:pt>
                <c:pt idx="451" formatCode="m/d/yyyy">
                  <c:v>45218</c:v>
                </c:pt>
                <c:pt idx="452" formatCode="m/d/yyyy">
                  <c:v>45219</c:v>
                </c:pt>
                <c:pt idx="453" formatCode="m/d/yyyy">
                  <c:v>45222</c:v>
                </c:pt>
                <c:pt idx="454" formatCode="m/d/yyyy">
                  <c:v>45223</c:v>
                </c:pt>
                <c:pt idx="455" formatCode="m/d/yyyy">
                  <c:v>45224</c:v>
                </c:pt>
                <c:pt idx="456" formatCode="m/d/yyyy">
                  <c:v>45225</c:v>
                </c:pt>
                <c:pt idx="457" formatCode="m/d/yyyy">
                  <c:v>45226</c:v>
                </c:pt>
                <c:pt idx="458" formatCode="m/d/yyyy">
                  <c:v>45229</c:v>
                </c:pt>
                <c:pt idx="459" formatCode="m/d/yyyy">
                  <c:v>45230</c:v>
                </c:pt>
                <c:pt idx="460" formatCode="m/d/yyyy">
                  <c:v>45231</c:v>
                </c:pt>
                <c:pt idx="461" formatCode="m/d/yyyy">
                  <c:v>45232</c:v>
                </c:pt>
                <c:pt idx="462" formatCode="m/d/yyyy">
                  <c:v>45233</c:v>
                </c:pt>
                <c:pt idx="463" formatCode="m/d/yyyy">
                  <c:v>45236</c:v>
                </c:pt>
                <c:pt idx="464" formatCode="m/d/yyyy">
                  <c:v>45237</c:v>
                </c:pt>
                <c:pt idx="465" formatCode="m/d/yyyy">
                  <c:v>45238</c:v>
                </c:pt>
                <c:pt idx="466" formatCode="m/d/yyyy">
                  <c:v>45239</c:v>
                </c:pt>
                <c:pt idx="467" formatCode="m/d/yyyy">
                  <c:v>45240</c:v>
                </c:pt>
                <c:pt idx="468" formatCode="m/d/yyyy">
                  <c:v>45243</c:v>
                </c:pt>
                <c:pt idx="469" formatCode="m/d/yyyy">
                  <c:v>45244</c:v>
                </c:pt>
                <c:pt idx="470" formatCode="m/d/yyyy">
                  <c:v>45245</c:v>
                </c:pt>
                <c:pt idx="471" formatCode="m/d/yyyy">
                  <c:v>45246</c:v>
                </c:pt>
                <c:pt idx="472" formatCode="m/d/yyyy">
                  <c:v>45247</c:v>
                </c:pt>
                <c:pt idx="473" formatCode="m/d/yyyy">
                  <c:v>45250</c:v>
                </c:pt>
                <c:pt idx="474" formatCode="m/d/yyyy">
                  <c:v>45251</c:v>
                </c:pt>
                <c:pt idx="475" formatCode="m/d/yyyy">
                  <c:v>45252</c:v>
                </c:pt>
                <c:pt idx="476" formatCode="m/d/yyyy">
                  <c:v>45254</c:v>
                </c:pt>
                <c:pt idx="477" formatCode="m/d/yyyy">
                  <c:v>45257</c:v>
                </c:pt>
                <c:pt idx="478" formatCode="m/d/yyyy">
                  <c:v>45258</c:v>
                </c:pt>
                <c:pt idx="479" formatCode="m/d/yyyy">
                  <c:v>45259</c:v>
                </c:pt>
                <c:pt idx="480" formatCode="m/d/yyyy">
                  <c:v>45260</c:v>
                </c:pt>
                <c:pt idx="481" formatCode="m/d/yyyy">
                  <c:v>45261</c:v>
                </c:pt>
                <c:pt idx="482" formatCode="m/d/yyyy">
                  <c:v>45264</c:v>
                </c:pt>
                <c:pt idx="483" formatCode="m/d/yyyy">
                  <c:v>45265</c:v>
                </c:pt>
                <c:pt idx="484" formatCode="m/d/yyyy">
                  <c:v>45266</c:v>
                </c:pt>
                <c:pt idx="485" formatCode="m/d/yyyy">
                  <c:v>45267</c:v>
                </c:pt>
                <c:pt idx="486" formatCode="m/d/yyyy">
                  <c:v>45268</c:v>
                </c:pt>
                <c:pt idx="487" formatCode="m/d/yyyy">
                  <c:v>45271</c:v>
                </c:pt>
                <c:pt idx="488" formatCode="m/d/yyyy">
                  <c:v>45272</c:v>
                </c:pt>
                <c:pt idx="489" formatCode="m/d/yyyy">
                  <c:v>45273</c:v>
                </c:pt>
                <c:pt idx="490" formatCode="m/d/yyyy">
                  <c:v>45274</c:v>
                </c:pt>
                <c:pt idx="491" formatCode="m/d/yyyy">
                  <c:v>45275</c:v>
                </c:pt>
                <c:pt idx="492" formatCode="m/d/yyyy">
                  <c:v>45278</c:v>
                </c:pt>
                <c:pt idx="493" formatCode="m/d/yyyy">
                  <c:v>45279</c:v>
                </c:pt>
                <c:pt idx="494" formatCode="m/d/yyyy">
                  <c:v>45280</c:v>
                </c:pt>
                <c:pt idx="495" formatCode="m/d/yyyy">
                  <c:v>45281</c:v>
                </c:pt>
                <c:pt idx="496" formatCode="m/d/yyyy">
                  <c:v>45282</c:v>
                </c:pt>
                <c:pt idx="497" formatCode="m/d/yyyy">
                  <c:v>45286</c:v>
                </c:pt>
                <c:pt idx="498" formatCode="m/d/yyyy">
                  <c:v>45287</c:v>
                </c:pt>
                <c:pt idx="499" formatCode="m/d/yyyy">
                  <c:v>45288</c:v>
                </c:pt>
                <c:pt idx="500" formatCode="m/d/yyyy">
                  <c:v>45289</c:v>
                </c:pt>
                <c:pt idx="501" formatCode="m/d/yyyy">
                  <c:v>45293</c:v>
                </c:pt>
                <c:pt idx="502" formatCode="m/d/yyyy">
                  <c:v>45294</c:v>
                </c:pt>
                <c:pt idx="503" formatCode="m/d/yyyy">
                  <c:v>45295</c:v>
                </c:pt>
                <c:pt idx="504" formatCode="m/d/yyyy">
                  <c:v>45296</c:v>
                </c:pt>
                <c:pt idx="505" formatCode="m/d/yyyy">
                  <c:v>45299</c:v>
                </c:pt>
                <c:pt idx="506" formatCode="m/d/yyyy">
                  <c:v>45300</c:v>
                </c:pt>
                <c:pt idx="507" formatCode="m/d/yyyy">
                  <c:v>45301</c:v>
                </c:pt>
                <c:pt idx="508" formatCode="m/d/yyyy">
                  <c:v>45302</c:v>
                </c:pt>
                <c:pt idx="509" formatCode="m/d/yyyy">
                  <c:v>45303</c:v>
                </c:pt>
                <c:pt idx="510" formatCode="m/d/yyyy">
                  <c:v>45307</c:v>
                </c:pt>
                <c:pt idx="511" formatCode="m/d/yyyy">
                  <c:v>45308</c:v>
                </c:pt>
                <c:pt idx="512" formatCode="m/d/yyyy">
                  <c:v>45309</c:v>
                </c:pt>
                <c:pt idx="513" formatCode="m/d/yyyy">
                  <c:v>45310</c:v>
                </c:pt>
                <c:pt idx="514" formatCode="m/d/yyyy">
                  <c:v>45313</c:v>
                </c:pt>
                <c:pt idx="515" formatCode="m/d/yyyy">
                  <c:v>45314</c:v>
                </c:pt>
                <c:pt idx="516" formatCode="m/d/yyyy">
                  <c:v>45315</c:v>
                </c:pt>
                <c:pt idx="517" formatCode="m/d/yyyy">
                  <c:v>45316</c:v>
                </c:pt>
                <c:pt idx="518" formatCode="m/d/yyyy">
                  <c:v>45317</c:v>
                </c:pt>
                <c:pt idx="519" formatCode="m/d/yyyy">
                  <c:v>45320</c:v>
                </c:pt>
                <c:pt idx="520" formatCode="m/d/yyyy">
                  <c:v>45321</c:v>
                </c:pt>
                <c:pt idx="521" formatCode="m/d/yyyy">
                  <c:v>45322</c:v>
                </c:pt>
                <c:pt idx="522" formatCode="m/d/yyyy">
                  <c:v>45323</c:v>
                </c:pt>
                <c:pt idx="523" formatCode="m/d/yyyy">
                  <c:v>45324</c:v>
                </c:pt>
                <c:pt idx="524" formatCode="m/d/yyyy">
                  <c:v>45327</c:v>
                </c:pt>
                <c:pt idx="525" formatCode="m/d/yyyy">
                  <c:v>45328</c:v>
                </c:pt>
                <c:pt idx="526" formatCode="m/d/yyyy">
                  <c:v>45329</c:v>
                </c:pt>
                <c:pt idx="527" formatCode="m/d/yyyy">
                  <c:v>45330</c:v>
                </c:pt>
                <c:pt idx="528" formatCode="m/d/yyyy">
                  <c:v>45331</c:v>
                </c:pt>
                <c:pt idx="529" formatCode="m/d/yyyy">
                  <c:v>45334</c:v>
                </c:pt>
                <c:pt idx="530" formatCode="m/d/yyyy">
                  <c:v>45335</c:v>
                </c:pt>
                <c:pt idx="531" formatCode="m/d/yyyy">
                  <c:v>45336</c:v>
                </c:pt>
                <c:pt idx="532" formatCode="m/d/yyyy">
                  <c:v>45337</c:v>
                </c:pt>
                <c:pt idx="533" formatCode="m/d/yyyy">
                  <c:v>45338</c:v>
                </c:pt>
                <c:pt idx="534" formatCode="m/d/yyyy">
                  <c:v>45342</c:v>
                </c:pt>
                <c:pt idx="535" formatCode="m/d/yyyy">
                  <c:v>45343</c:v>
                </c:pt>
                <c:pt idx="536" formatCode="m/d/yyyy">
                  <c:v>45344</c:v>
                </c:pt>
                <c:pt idx="537" formatCode="m/d/yyyy">
                  <c:v>45345</c:v>
                </c:pt>
                <c:pt idx="538" formatCode="m/d/yyyy">
                  <c:v>45348</c:v>
                </c:pt>
                <c:pt idx="539" formatCode="m/d/yyyy">
                  <c:v>45349</c:v>
                </c:pt>
                <c:pt idx="540" formatCode="m/d/yyyy">
                  <c:v>45350</c:v>
                </c:pt>
                <c:pt idx="541" formatCode="m/d/yyyy">
                  <c:v>45351</c:v>
                </c:pt>
                <c:pt idx="542" formatCode="m/d/yyyy">
                  <c:v>45352</c:v>
                </c:pt>
                <c:pt idx="543" formatCode="m/d/yyyy">
                  <c:v>45355</c:v>
                </c:pt>
                <c:pt idx="544" formatCode="m/d/yyyy">
                  <c:v>45356</c:v>
                </c:pt>
                <c:pt idx="545" formatCode="m/d/yyyy">
                  <c:v>45357</c:v>
                </c:pt>
                <c:pt idx="546" formatCode="m/d/yyyy">
                  <c:v>45358</c:v>
                </c:pt>
                <c:pt idx="547" formatCode="m/d/yyyy">
                  <c:v>45359</c:v>
                </c:pt>
                <c:pt idx="548" formatCode="m/d/yyyy">
                  <c:v>45362</c:v>
                </c:pt>
                <c:pt idx="549" formatCode="m/d/yyyy">
                  <c:v>45363</c:v>
                </c:pt>
                <c:pt idx="550" formatCode="m/d/yyyy">
                  <c:v>45364</c:v>
                </c:pt>
                <c:pt idx="551" formatCode="m/d/yyyy">
                  <c:v>45365</c:v>
                </c:pt>
                <c:pt idx="552" formatCode="m/d/yyyy">
                  <c:v>45366</c:v>
                </c:pt>
                <c:pt idx="553" formatCode="m/d/yyyy">
                  <c:v>45369</c:v>
                </c:pt>
                <c:pt idx="554" formatCode="m/d/yyyy">
                  <c:v>45370</c:v>
                </c:pt>
                <c:pt idx="555" formatCode="m/d/yyyy">
                  <c:v>45371</c:v>
                </c:pt>
                <c:pt idx="556" formatCode="m/d/yyyy">
                  <c:v>45372</c:v>
                </c:pt>
                <c:pt idx="557" formatCode="m/d/yyyy">
                  <c:v>45373</c:v>
                </c:pt>
                <c:pt idx="558" formatCode="m/d/yyyy">
                  <c:v>45376</c:v>
                </c:pt>
                <c:pt idx="559" formatCode="m/d/yyyy">
                  <c:v>45377</c:v>
                </c:pt>
                <c:pt idx="560" formatCode="m/d/yyyy">
                  <c:v>45378</c:v>
                </c:pt>
                <c:pt idx="561" formatCode="m/d/yyyy">
                  <c:v>45379</c:v>
                </c:pt>
                <c:pt idx="562" formatCode="m/d/yyyy">
                  <c:v>45383</c:v>
                </c:pt>
                <c:pt idx="563" formatCode="m/d/yyyy">
                  <c:v>45384</c:v>
                </c:pt>
                <c:pt idx="564" formatCode="m/d/yyyy">
                  <c:v>45385</c:v>
                </c:pt>
                <c:pt idx="565" formatCode="m/d/yyyy">
                  <c:v>45386</c:v>
                </c:pt>
                <c:pt idx="566" formatCode="m/d/yyyy">
                  <c:v>45387</c:v>
                </c:pt>
                <c:pt idx="567" formatCode="m/d/yyyy">
                  <c:v>45390</c:v>
                </c:pt>
                <c:pt idx="568" formatCode="m/d/yyyy">
                  <c:v>45391</c:v>
                </c:pt>
                <c:pt idx="569" formatCode="m/d/yyyy">
                  <c:v>45392</c:v>
                </c:pt>
                <c:pt idx="570" formatCode="m/d/yyyy">
                  <c:v>45393</c:v>
                </c:pt>
                <c:pt idx="571" formatCode="m/d/yyyy">
                  <c:v>45394</c:v>
                </c:pt>
                <c:pt idx="572" formatCode="m/d/yyyy">
                  <c:v>45397</c:v>
                </c:pt>
                <c:pt idx="573" formatCode="m/d/yyyy">
                  <c:v>45398</c:v>
                </c:pt>
                <c:pt idx="574" formatCode="m/d/yyyy">
                  <c:v>45399</c:v>
                </c:pt>
                <c:pt idx="575" formatCode="m/d/yyyy">
                  <c:v>45400</c:v>
                </c:pt>
                <c:pt idx="576" formatCode="m/d/yyyy">
                  <c:v>45401</c:v>
                </c:pt>
                <c:pt idx="577" formatCode="m/d/yyyy">
                  <c:v>45404</c:v>
                </c:pt>
                <c:pt idx="578" formatCode="m/d/yyyy">
                  <c:v>45405</c:v>
                </c:pt>
                <c:pt idx="579" formatCode="m/d/yyyy">
                  <c:v>45406</c:v>
                </c:pt>
                <c:pt idx="580" formatCode="m/d/yyyy">
                  <c:v>45407</c:v>
                </c:pt>
                <c:pt idx="581" formatCode="m/d/yyyy">
                  <c:v>45408</c:v>
                </c:pt>
                <c:pt idx="582" formatCode="m/d/yyyy">
                  <c:v>45411</c:v>
                </c:pt>
                <c:pt idx="583" formatCode="m/d/yyyy">
                  <c:v>45412</c:v>
                </c:pt>
                <c:pt idx="584" formatCode="m/d/yyyy">
                  <c:v>45413</c:v>
                </c:pt>
                <c:pt idx="585" formatCode="m/d/yyyy">
                  <c:v>45414</c:v>
                </c:pt>
                <c:pt idx="586" formatCode="m/d/yyyy">
                  <c:v>45415</c:v>
                </c:pt>
                <c:pt idx="587" formatCode="m/d/yyyy">
                  <c:v>45418</c:v>
                </c:pt>
                <c:pt idx="588" formatCode="m/d/yyyy">
                  <c:v>45419</c:v>
                </c:pt>
                <c:pt idx="589" formatCode="m/d/yyyy">
                  <c:v>45420</c:v>
                </c:pt>
                <c:pt idx="590" formatCode="m/d/yyyy">
                  <c:v>45421</c:v>
                </c:pt>
                <c:pt idx="591" formatCode="m/d/yyyy">
                  <c:v>45422</c:v>
                </c:pt>
                <c:pt idx="592" formatCode="m/d/yyyy">
                  <c:v>45425</c:v>
                </c:pt>
                <c:pt idx="593" formatCode="m/d/yyyy">
                  <c:v>45426</c:v>
                </c:pt>
                <c:pt idx="594" formatCode="m/d/yyyy">
                  <c:v>45427</c:v>
                </c:pt>
                <c:pt idx="595" formatCode="m/d/yyyy">
                  <c:v>45428</c:v>
                </c:pt>
                <c:pt idx="596" formatCode="m/d/yyyy">
                  <c:v>45429</c:v>
                </c:pt>
                <c:pt idx="597" formatCode="m/d/yyyy">
                  <c:v>45432</c:v>
                </c:pt>
                <c:pt idx="598" formatCode="m/d/yyyy">
                  <c:v>45433</c:v>
                </c:pt>
              </c:numCache>
            </c:numRef>
          </c:cat>
          <c:val>
            <c:numRef>
              <c:f>'SBO-PO spread'!$D$2:$D$782</c:f>
              <c:numCache>
                <c:formatCode>#,##0.00_);[Red]\(#,##0.00\)</c:formatCode>
                <c:ptCount val="781"/>
                <c:pt idx="0">
                  <c:v>9.9200000000000017</c:v>
                </c:pt>
                <c:pt idx="1">
                  <c:v>10.329999999999998</c:v>
                </c:pt>
                <c:pt idx="2">
                  <c:v>10.439999999999998</c:v>
                </c:pt>
                <c:pt idx="3">
                  <c:v>8.9000000000000057</c:v>
                </c:pt>
                <c:pt idx="4">
                  <c:v>8.7800000000000011</c:v>
                </c:pt>
                <c:pt idx="5">
                  <c:v>8.5300000000000011</c:v>
                </c:pt>
                <c:pt idx="6">
                  <c:v>8.8700000000000045</c:v>
                </c:pt>
                <c:pt idx="7">
                  <c:v>9.1200000000000045</c:v>
                </c:pt>
                <c:pt idx="8">
                  <c:v>7.1899999999999977</c:v>
                </c:pt>
                <c:pt idx="9">
                  <c:v>7.2099999999999937</c:v>
                </c:pt>
                <c:pt idx="10">
                  <c:v>7.8299999999999983</c:v>
                </c:pt>
                <c:pt idx="11">
                  <c:v>9.0100000000000051</c:v>
                </c:pt>
                <c:pt idx="12">
                  <c:v>10.629999999999995</c:v>
                </c:pt>
                <c:pt idx="13">
                  <c:v>10.75</c:v>
                </c:pt>
                <c:pt idx="14">
                  <c:v>9.7199999999999989</c:v>
                </c:pt>
                <c:pt idx="15">
                  <c:v>10.510000000000005</c:v>
                </c:pt>
                <c:pt idx="16">
                  <c:v>10.555000000000007</c:v>
                </c:pt>
                <c:pt idx="17">
                  <c:v>9.8400000000000034</c:v>
                </c:pt>
                <c:pt idx="18">
                  <c:v>7.769999999999996</c:v>
                </c:pt>
                <c:pt idx="19">
                  <c:v>7.3199999999999932</c:v>
                </c:pt>
                <c:pt idx="20">
                  <c:v>8.3299999999999983</c:v>
                </c:pt>
                <c:pt idx="21">
                  <c:v>8.980000000000004</c:v>
                </c:pt>
                <c:pt idx="22">
                  <c:v>8</c:v>
                </c:pt>
                <c:pt idx="23">
                  <c:v>8.36</c:v>
                </c:pt>
                <c:pt idx="24">
                  <c:v>7.5900000000000034</c:v>
                </c:pt>
                <c:pt idx="25">
                  <c:v>6.3499999999999943</c:v>
                </c:pt>
                <c:pt idx="26">
                  <c:v>6.5999999999999943</c:v>
                </c:pt>
                <c:pt idx="27">
                  <c:v>6.7600000000000051</c:v>
                </c:pt>
                <c:pt idx="28">
                  <c:v>7.2199999999999989</c:v>
                </c:pt>
                <c:pt idx="29">
                  <c:v>5.8100000000000023</c:v>
                </c:pt>
                <c:pt idx="30">
                  <c:v>4.3799999999999955</c:v>
                </c:pt>
                <c:pt idx="31">
                  <c:v>5.2199999999999989</c:v>
                </c:pt>
                <c:pt idx="32">
                  <c:v>3.8100000000000023</c:v>
                </c:pt>
                <c:pt idx="33">
                  <c:v>5.3199999999999932</c:v>
                </c:pt>
                <c:pt idx="34">
                  <c:v>4.2750000000000057</c:v>
                </c:pt>
                <c:pt idx="35">
                  <c:v>4.0949999999999989</c:v>
                </c:pt>
                <c:pt idx="36">
                  <c:v>2.75</c:v>
                </c:pt>
                <c:pt idx="37">
                  <c:v>0.875</c:v>
                </c:pt>
                <c:pt idx="38">
                  <c:v>1.5000000000000568E-2</c:v>
                </c:pt>
                <c:pt idx="39">
                  <c:v>-5.6650000000000063</c:v>
                </c:pt>
                <c:pt idx="40">
                  <c:v>-5.1299999999999955</c:v>
                </c:pt>
                <c:pt idx="41">
                  <c:v>-9.9399999999999977</c:v>
                </c:pt>
                <c:pt idx="42">
                  <c:v>1.1749999999999972</c:v>
                </c:pt>
                <c:pt idx="43">
                  <c:v>2.5949999999999989</c:v>
                </c:pt>
                <c:pt idx="44">
                  <c:v>4.5</c:v>
                </c:pt>
                <c:pt idx="45">
                  <c:v>-3.0999999999999943</c:v>
                </c:pt>
                <c:pt idx="46">
                  <c:v>-1.5699999999999932</c:v>
                </c:pt>
                <c:pt idx="47">
                  <c:v>2.2800000000000011</c:v>
                </c:pt>
                <c:pt idx="48">
                  <c:v>6.2000000000000028</c:v>
                </c:pt>
                <c:pt idx="49">
                  <c:v>7.1800000000000068</c:v>
                </c:pt>
                <c:pt idx="50">
                  <c:v>7.7999999999999972</c:v>
                </c:pt>
                <c:pt idx="51">
                  <c:v>10.379999999999995</c:v>
                </c:pt>
                <c:pt idx="52">
                  <c:v>8.0400000000000063</c:v>
                </c:pt>
                <c:pt idx="53">
                  <c:v>11.709999999999994</c:v>
                </c:pt>
                <c:pt idx="54">
                  <c:v>12.040000000000006</c:v>
                </c:pt>
                <c:pt idx="55">
                  <c:v>11.219999999999999</c:v>
                </c:pt>
                <c:pt idx="56">
                  <c:v>9.2900000000000063</c:v>
                </c:pt>
                <c:pt idx="57">
                  <c:v>10.75</c:v>
                </c:pt>
                <c:pt idx="58">
                  <c:v>9.9500000000000028</c:v>
                </c:pt>
                <c:pt idx="59">
                  <c:v>8.6599999999999966</c:v>
                </c:pt>
                <c:pt idx="60">
                  <c:v>8.7199999999999989</c:v>
                </c:pt>
                <c:pt idx="61">
                  <c:v>7.4399999999999977</c:v>
                </c:pt>
                <c:pt idx="62">
                  <c:v>8.7000000000000028</c:v>
                </c:pt>
                <c:pt idx="63">
                  <c:v>9.8400000000000034</c:v>
                </c:pt>
                <c:pt idx="64">
                  <c:v>8.9099999999999966</c:v>
                </c:pt>
                <c:pt idx="65">
                  <c:v>7.0799999999999983</c:v>
                </c:pt>
                <c:pt idx="66">
                  <c:v>8.769999999999996</c:v>
                </c:pt>
                <c:pt idx="67">
                  <c:v>10.870000000000005</c:v>
                </c:pt>
                <c:pt idx="68">
                  <c:v>10.799999999999997</c:v>
                </c:pt>
                <c:pt idx="69">
                  <c:v>10.430000000000007</c:v>
                </c:pt>
                <c:pt idx="70">
                  <c:v>12.86</c:v>
                </c:pt>
                <c:pt idx="71">
                  <c:v>13.409999999999997</c:v>
                </c:pt>
                <c:pt idx="72">
                  <c:v>15.989999999999995</c:v>
                </c:pt>
                <c:pt idx="73">
                  <c:v>17.209999999999994</c:v>
                </c:pt>
                <c:pt idx="74">
                  <c:v>16.810000000000002</c:v>
                </c:pt>
                <c:pt idx="75">
                  <c:v>18.5</c:v>
                </c:pt>
                <c:pt idx="76">
                  <c:v>19.760000000000005</c:v>
                </c:pt>
                <c:pt idx="77">
                  <c:v>19.239999999999995</c:v>
                </c:pt>
                <c:pt idx="78">
                  <c:v>20.790000000000006</c:v>
                </c:pt>
                <c:pt idx="79">
                  <c:v>19.299999999999997</c:v>
                </c:pt>
                <c:pt idx="80">
                  <c:v>22.099999999999994</c:v>
                </c:pt>
                <c:pt idx="81">
                  <c:v>20.67</c:v>
                </c:pt>
                <c:pt idx="82">
                  <c:v>14.590000000000003</c:v>
                </c:pt>
                <c:pt idx="83">
                  <c:v>14.780000000000001</c:v>
                </c:pt>
                <c:pt idx="84">
                  <c:v>17.930000000000007</c:v>
                </c:pt>
                <c:pt idx="85">
                  <c:v>17.349999999999994</c:v>
                </c:pt>
                <c:pt idx="86">
                  <c:v>20.400000000000006</c:v>
                </c:pt>
                <c:pt idx="87">
                  <c:v>19.239999999999995</c:v>
                </c:pt>
                <c:pt idx="88">
                  <c:v>20.290000000000006</c:v>
                </c:pt>
                <c:pt idx="89">
                  <c:v>22.950000000000003</c:v>
                </c:pt>
                <c:pt idx="90">
                  <c:v>24.769999999999996</c:v>
                </c:pt>
                <c:pt idx="91">
                  <c:v>26.040000000000006</c:v>
                </c:pt>
                <c:pt idx="92">
                  <c:v>25.239999999999995</c:v>
                </c:pt>
                <c:pt idx="93">
                  <c:v>24.989999999999995</c:v>
                </c:pt>
                <c:pt idx="94">
                  <c:v>22.049999999999997</c:v>
                </c:pt>
                <c:pt idx="95">
                  <c:v>23.03</c:v>
                </c:pt>
                <c:pt idx="96">
                  <c:v>24.180000000000007</c:v>
                </c:pt>
                <c:pt idx="97">
                  <c:v>22.47</c:v>
                </c:pt>
                <c:pt idx="98">
                  <c:v>22.120000000000005</c:v>
                </c:pt>
                <c:pt idx="99">
                  <c:v>20.92</c:v>
                </c:pt>
                <c:pt idx="100">
                  <c:v>22.519999999999996</c:v>
                </c:pt>
                <c:pt idx="101">
                  <c:v>21.569999999999993</c:v>
                </c:pt>
                <c:pt idx="102">
                  <c:v>18.420000000000002</c:v>
                </c:pt>
                <c:pt idx="103">
                  <c:v>18.11</c:v>
                </c:pt>
                <c:pt idx="104">
                  <c:v>21.689999999999998</c:v>
                </c:pt>
                <c:pt idx="105">
                  <c:v>23.849999999999994</c:v>
                </c:pt>
                <c:pt idx="106">
                  <c:v>23.189999999999998</c:v>
                </c:pt>
                <c:pt idx="107">
                  <c:v>22.939999999999998</c:v>
                </c:pt>
                <c:pt idx="108">
                  <c:v>23.189999999999998</c:v>
                </c:pt>
                <c:pt idx="109">
                  <c:v>24.129999999999995</c:v>
                </c:pt>
                <c:pt idx="110">
                  <c:v>24.310000000000002</c:v>
                </c:pt>
                <c:pt idx="111">
                  <c:v>25.760000000000005</c:v>
                </c:pt>
                <c:pt idx="112">
                  <c:v>24.28</c:v>
                </c:pt>
                <c:pt idx="113">
                  <c:v>23.67</c:v>
                </c:pt>
                <c:pt idx="114">
                  <c:v>23.840000000000003</c:v>
                </c:pt>
                <c:pt idx="115">
                  <c:v>21.290000000000006</c:v>
                </c:pt>
                <c:pt idx="116">
                  <c:v>28.370000000000005</c:v>
                </c:pt>
                <c:pt idx="117">
                  <c:v>29.659999999999997</c:v>
                </c:pt>
                <c:pt idx="118">
                  <c:v>26.709999999999994</c:v>
                </c:pt>
                <c:pt idx="119">
                  <c:v>29.75</c:v>
                </c:pt>
                <c:pt idx="120">
                  <c:v>30.569999999999993</c:v>
                </c:pt>
                <c:pt idx="121">
                  <c:v>31.590000000000003</c:v>
                </c:pt>
                <c:pt idx="122">
                  <c:v>31.599999999999994</c:v>
                </c:pt>
                <c:pt idx="123">
                  <c:v>29.180000000000007</c:v>
                </c:pt>
                <c:pt idx="124">
                  <c:v>23.930000000000007</c:v>
                </c:pt>
                <c:pt idx="125">
                  <c:v>23.620000000000005</c:v>
                </c:pt>
                <c:pt idx="126">
                  <c:v>26.060000000000002</c:v>
                </c:pt>
                <c:pt idx="127">
                  <c:v>28.370000000000005</c:v>
                </c:pt>
                <c:pt idx="128">
                  <c:v>29.340000000000003</c:v>
                </c:pt>
                <c:pt idx="129">
                  <c:v>30.47</c:v>
                </c:pt>
                <c:pt idx="130">
                  <c:v>26.86</c:v>
                </c:pt>
                <c:pt idx="131">
                  <c:v>26.75</c:v>
                </c:pt>
                <c:pt idx="132">
                  <c:v>27.89</c:v>
                </c:pt>
                <c:pt idx="133">
                  <c:v>30.704999999999998</c:v>
                </c:pt>
                <c:pt idx="134">
                  <c:v>31.950000000000003</c:v>
                </c:pt>
                <c:pt idx="135">
                  <c:v>28.89</c:v>
                </c:pt>
                <c:pt idx="136">
                  <c:v>27.03</c:v>
                </c:pt>
                <c:pt idx="137">
                  <c:v>27.599999999999994</c:v>
                </c:pt>
                <c:pt idx="138">
                  <c:v>31.569999999999993</c:v>
                </c:pt>
                <c:pt idx="139">
                  <c:v>32.010000000000005</c:v>
                </c:pt>
                <c:pt idx="140">
                  <c:v>30.67</c:v>
                </c:pt>
                <c:pt idx="141">
                  <c:v>29.180000000000007</c:v>
                </c:pt>
                <c:pt idx="142">
                  <c:v>32.840000000000003</c:v>
                </c:pt>
                <c:pt idx="143">
                  <c:v>33.349999999999994</c:v>
                </c:pt>
                <c:pt idx="144">
                  <c:v>29.840000000000003</c:v>
                </c:pt>
                <c:pt idx="145">
                  <c:v>30.83</c:v>
                </c:pt>
                <c:pt idx="146">
                  <c:v>30.569999999999993</c:v>
                </c:pt>
                <c:pt idx="147">
                  <c:v>30.450000000000003</c:v>
                </c:pt>
                <c:pt idx="148">
                  <c:v>32.75</c:v>
                </c:pt>
                <c:pt idx="149">
                  <c:v>32.099999999999994</c:v>
                </c:pt>
                <c:pt idx="150">
                  <c:v>31.760000000000005</c:v>
                </c:pt>
                <c:pt idx="151">
                  <c:v>33.129999999999995</c:v>
                </c:pt>
                <c:pt idx="152">
                  <c:v>34.299999999999997</c:v>
                </c:pt>
                <c:pt idx="153">
                  <c:v>33.78</c:v>
                </c:pt>
                <c:pt idx="154">
                  <c:v>35.69</c:v>
                </c:pt>
                <c:pt idx="155">
                  <c:v>33.590000000000003</c:v>
                </c:pt>
                <c:pt idx="156">
                  <c:v>33.409999999999997</c:v>
                </c:pt>
                <c:pt idx="157">
                  <c:v>33.760000000000005</c:v>
                </c:pt>
                <c:pt idx="158">
                  <c:v>35.400000000000006</c:v>
                </c:pt>
                <c:pt idx="159">
                  <c:v>35.769999999999996</c:v>
                </c:pt>
                <c:pt idx="160">
                  <c:v>35.340000000000003</c:v>
                </c:pt>
                <c:pt idx="161">
                  <c:v>32.769999999999996</c:v>
                </c:pt>
                <c:pt idx="162">
                  <c:v>34.590000000000003</c:v>
                </c:pt>
                <c:pt idx="163">
                  <c:v>37.069999999999993</c:v>
                </c:pt>
                <c:pt idx="164">
                  <c:v>37.230000000000004</c:v>
                </c:pt>
                <c:pt idx="165">
                  <c:v>37.290000000000006</c:v>
                </c:pt>
                <c:pt idx="166">
                  <c:v>39.239999999999995</c:v>
                </c:pt>
                <c:pt idx="167">
                  <c:v>32.769999999999996</c:v>
                </c:pt>
                <c:pt idx="168">
                  <c:v>36.69</c:v>
                </c:pt>
                <c:pt idx="169">
                  <c:v>34.650000000000006</c:v>
                </c:pt>
                <c:pt idx="170">
                  <c:v>34.305000000000007</c:v>
                </c:pt>
                <c:pt idx="171">
                  <c:v>36.290000000000006</c:v>
                </c:pt>
                <c:pt idx="172">
                  <c:v>37.680000000000007</c:v>
                </c:pt>
                <c:pt idx="173">
                  <c:v>39.340000000000003</c:v>
                </c:pt>
                <c:pt idx="174">
                  <c:v>38.430000000000007</c:v>
                </c:pt>
                <c:pt idx="175">
                  <c:v>36.64</c:v>
                </c:pt>
                <c:pt idx="176">
                  <c:v>37.290000000000006</c:v>
                </c:pt>
                <c:pt idx="177">
                  <c:v>38.409999999999997</c:v>
                </c:pt>
                <c:pt idx="178">
                  <c:v>38.5</c:v>
                </c:pt>
                <c:pt idx="179">
                  <c:v>39.090000000000003</c:v>
                </c:pt>
                <c:pt idx="180">
                  <c:v>37.58</c:v>
                </c:pt>
                <c:pt idx="181">
                  <c:v>39.680000000000007</c:v>
                </c:pt>
                <c:pt idx="182">
                  <c:v>37.75</c:v>
                </c:pt>
                <c:pt idx="183">
                  <c:v>37.86</c:v>
                </c:pt>
                <c:pt idx="184">
                  <c:v>37.909999999999997</c:v>
                </c:pt>
                <c:pt idx="185">
                  <c:v>40.019999999999996</c:v>
                </c:pt>
                <c:pt idx="186">
                  <c:v>40.980000000000004</c:v>
                </c:pt>
                <c:pt idx="187">
                  <c:v>38.724999999999994</c:v>
                </c:pt>
                <c:pt idx="188">
                  <c:v>36.840000000000003</c:v>
                </c:pt>
                <c:pt idx="189">
                  <c:v>37.269999999999996</c:v>
                </c:pt>
                <c:pt idx="190">
                  <c:v>37.540000000000006</c:v>
                </c:pt>
                <c:pt idx="191">
                  <c:v>37.269999999999996</c:v>
                </c:pt>
                <c:pt idx="192">
                  <c:v>37.099999999999994</c:v>
                </c:pt>
                <c:pt idx="193">
                  <c:v>36.56</c:v>
                </c:pt>
                <c:pt idx="194">
                  <c:v>36.72</c:v>
                </c:pt>
                <c:pt idx="195">
                  <c:v>36.340000000000003</c:v>
                </c:pt>
                <c:pt idx="196">
                  <c:v>37.930000000000007</c:v>
                </c:pt>
                <c:pt idx="197">
                  <c:v>35.424999999999997</c:v>
                </c:pt>
                <c:pt idx="198">
                  <c:v>37.090000000000003</c:v>
                </c:pt>
                <c:pt idx="199">
                  <c:v>36.989999999999995</c:v>
                </c:pt>
                <c:pt idx="200">
                  <c:v>37.89</c:v>
                </c:pt>
                <c:pt idx="201">
                  <c:v>37.67</c:v>
                </c:pt>
                <c:pt idx="202">
                  <c:v>39.25</c:v>
                </c:pt>
                <c:pt idx="203">
                  <c:v>40.620000000000005</c:v>
                </c:pt>
                <c:pt idx="204">
                  <c:v>40.78</c:v>
                </c:pt>
                <c:pt idx="205">
                  <c:v>42.17</c:v>
                </c:pt>
                <c:pt idx="206">
                  <c:v>41.05</c:v>
                </c:pt>
                <c:pt idx="207">
                  <c:v>41.790000000000006</c:v>
                </c:pt>
                <c:pt idx="208">
                  <c:v>37.459999999999994</c:v>
                </c:pt>
                <c:pt idx="209">
                  <c:v>34.620000000000005</c:v>
                </c:pt>
                <c:pt idx="210">
                  <c:v>36.36</c:v>
                </c:pt>
                <c:pt idx="211">
                  <c:v>36.040000000000006</c:v>
                </c:pt>
                <c:pt idx="212">
                  <c:v>37.92</c:v>
                </c:pt>
                <c:pt idx="213">
                  <c:v>36.58</c:v>
                </c:pt>
                <c:pt idx="214">
                  <c:v>36.28</c:v>
                </c:pt>
                <c:pt idx="215">
                  <c:v>37.040000000000006</c:v>
                </c:pt>
                <c:pt idx="216">
                  <c:v>37.340000000000003</c:v>
                </c:pt>
                <c:pt idx="217">
                  <c:v>36.72</c:v>
                </c:pt>
                <c:pt idx="218">
                  <c:v>36.78</c:v>
                </c:pt>
                <c:pt idx="219">
                  <c:v>37.980000000000004</c:v>
                </c:pt>
                <c:pt idx="220">
                  <c:v>34.83</c:v>
                </c:pt>
                <c:pt idx="221">
                  <c:v>35.629999999999995</c:v>
                </c:pt>
                <c:pt idx="222">
                  <c:v>36.239999999999995</c:v>
                </c:pt>
                <c:pt idx="223">
                  <c:v>36.75</c:v>
                </c:pt>
                <c:pt idx="224">
                  <c:v>36.590000000000003</c:v>
                </c:pt>
                <c:pt idx="225">
                  <c:v>36.909999999999997</c:v>
                </c:pt>
                <c:pt idx="226">
                  <c:v>36.519999999999996</c:v>
                </c:pt>
                <c:pt idx="227">
                  <c:v>38.069999999999993</c:v>
                </c:pt>
                <c:pt idx="228">
                  <c:v>38.290000000000006</c:v>
                </c:pt>
                <c:pt idx="229">
                  <c:v>36.230000000000004</c:v>
                </c:pt>
                <c:pt idx="230">
                  <c:v>28.629999999999995</c:v>
                </c:pt>
                <c:pt idx="231">
                  <c:v>26.72</c:v>
                </c:pt>
                <c:pt idx="232">
                  <c:v>23.819999999999993</c:v>
                </c:pt>
                <c:pt idx="233">
                  <c:v>22.120000000000005</c:v>
                </c:pt>
                <c:pt idx="234">
                  <c:v>21.959999999999994</c:v>
                </c:pt>
                <c:pt idx="235">
                  <c:v>21.310000000000002</c:v>
                </c:pt>
                <c:pt idx="236">
                  <c:v>22.510000000000005</c:v>
                </c:pt>
                <c:pt idx="237">
                  <c:v>25.450000000000003</c:v>
                </c:pt>
                <c:pt idx="238">
                  <c:v>26.370000000000005</c:v>
                </c:pt>
                <c:pt idx="239">
                  <c:v>25.549999999999997</c:v>
                </c:pt>
                <c:pt idx="240">
                  <c:v>26.319999999999993</c:v>
                </c:pt>
                <c:pt idx="241">
                  <c:v>22.36</c:v>
                </c:pt>
                <c:pt idx="242">
                  <c:v>23.659999999999997</c:v>
                </c:pt>
                <c:pt idx="243">
                  <c:v>25.549999999999997</c:v>
                </c:pt>
                <c:pt idx="244">
                  <c:v>26.310000000000002</c:v>
                </c:pt>
                <c:pt idx="245">
                  <c:v>26.799999999999997</c:v>
                </c:pt>
                <c:pt idx="246">
                  <c:v>27.180000000000007</c:v>
                </c:pt>
                <c:pt idx="247">
                  <c:v>28.150000000000006</c:v>
                </c:pt>
                <c:pt idx="248">
                  <c:v>26.299999999999997</c:v>
                </c:pt>
                <c:pt idx="249">
                  <c:v>26.900000000000006</c:v>
                </c:pt>
                <c:pt idx="250">
                  <c:v>23.310000000000002</c:v>
                </c:pt>
                <c:pt idx="251">
                  <c:v>22.200000000000003</c:v>
                </c:pt>
                <c:pt idx="252">
                  <c:v>22.099999999999994</c:v>
                </c:pt>
                <c:pt idx="253">
                  <c:v>21.67</c:v>
                </c:pt>
                <c:pt idx="254">
                  <c:v>22.92</c:v>
                </c:pt>
                <c:pt idx="255">
                  <c:v>22.099999999999994</c:v>
                </c:pt>
                <c:pt idx="256">
                  <c:v>22.444999999999993</c:v>
                </c:pt>
                <c:pt idx="257">
                  <c:v>22.61</c:v>
                </c:pt>
                <c:pt idx="258">
                  <c:v>23.75</c:v>
                </c:pt>
                <c:pt idx="259">
                  <c:v>24.060000000000002</c:v>
                </c:pt>
                <c:pt idx="260">
                  <c:v>25.090000000000003</c:v>
                </c:pt>
                <c:pt idx="261">
                  <c:v>23.370000000000005</c:v>
                </c:pt>
                <c:pt idx="262">
                  <c:v>21.900000000000006</c:v>
                </c:pt>
                <c:pt idx="263">
                  <c:v>20.72</c:v>
                </c:pt>
                <c:pt idx="264">
                  <c:v>20.790000000000006</c:v>
                </c:pt>
                <c:pt idx="265">
                  <c:v>19.730000000000004</c:v>
                </c:pt>
                <c:pt idx="266">
                  <c:v>20.790000000000006</c:v>
                </c:pt>
                <c:pt idx="267">
                  <c:v>19.540000000000006</c:v>
                </c:pt>
                <c:pt idx="268">
                  <c:v>18.870000000000005</c:v>
                </c:pt>
                <c:pt idx="269">
                  <c:v>18.944999999999993</c:v>
                </c:pt>
                <c:pt idx="270">
                  <c:v>21.58</c:v>
                </c:pt>
                <c:pt idx="271">
                  <c:v>20.290000000000006</c:v>
                </c:pt>
                <c:pt idx="272">
                  <c:v>20.939999999999998</c:v>
                </c:pt>
                <c:pt idx="273">
                  <c:v>18.11</c:v>
                </c:pt>
                <c:pt idx="274">
                  <c:v>18.310000000000002</c:v>
                </c:pt>
                <c:pt idx="275">
                  <c:v>18.14</c:v>
                </c:pt>
                <c:pt idx="276">
                  <c:v>17.079999999999998</c:v>
                </c:pt>
                <c:pt idx="277">
                  <c:v>15.540000000000006</c:v>
                </c:pt>
                <c:pt idx="278">
                  <c:v>17.540000000000006</c:v>
                </c:pt>
                <c:pt idx="279">
                  <c:v>17.39</c:v>
                </c:pt>
                <c:pt idx="280">
                  <c:v>17.400000000000006</c:v>
                </c:pt>
                <c:pt idx="281">
                  <c:v>18.739999999999995</c:v>
                </c:pt>
                <c:pt idx="282">
                  <c:v>18.900000000000006</c:v>
                </c:pt>
                <c:pt idx="283">
                  <c:v>18.510000000000005</c:v>
                </c:pt>
                <c:pt idx="284">
                  <c:v>19.769999999999996</c:v>
                </c:pt>
                <c:pt idx="285">
                  <c:v>19.829999999999998</c:v>
                </c:pt>
                <c:pt idx="286">
                  <c:v>18.540000000000006</c:v>
                </c:pt>
                <c:pt idx="287">
                  <c:v>17.36</c:v>
                </c:pt>
                <c:pt idx="288">
                  <c:v>16.540000000000006</c:v>
                </c:pt>
                <c:pt idx="289">
                  <c:v>16.75</c:v>
                </c:pt>
                <c:pt idx="290">
                  <c:v>16.829999999999998</c:v>
                </c:pt>
                <c:pt idx="291">
                  <c:v>17.650000000000006</c:v>
                </c:pt>
                <c:pt idx="292">
                  <c:v>15.689999999999998</c:v>
                </c:pt>
                <c:pt idx="293">
                  <c:v>14.950000000000003</c:v>
                </c:pt>
                <c:pt idx="294">
                  <c:v>13.659999999999997</c:v>
                </c:pt>
                <c:pt idx="295">
                  <c:v>14.579999999999998</c:v>
                </c:pt>
                <c:pt idx="296">
                  <c:v>12.560000000000002</c:v>
                </c:pt>
                <c:pt idx="297">
                  <c:v>12.86</c:v>
                </c:pt>
                <c:pt idx="298">
                  <c:v>12.11</c:v>
                </c:pt>
                <c:pt idx="299">
                  <c:v>13.180000000000007</c:v>
                </c:pt>
                <c:pt idx="300">
                  <c:v>12.840000000000003</c:v>
                </c:pt>
                <c:pt idx="301">
                  <c:v>14.730000000000004</c:v>
                </c:pt>
                <c:pt idx="302">
                  <c:v>14.709999999999994</c:v>
                </c:pt>
                <c:pt idx="303">
                  <c:v>15.489999999999995</c:v>
                </c:pt>
                <c:pt idx="304">
                  <c:v>14.239999999999995</c:v>
                </c:pt>
                <c:pt idx="305">
                  <c:v>13.14</c:v>
                </c:pt>
                <c:pt idx="306">
                  <c:v>11.170000000000002</c:v>
                </c:pt>
                <c:pt idx="307">
                  <c:v>12.269999999999996</c:v>
                </c:pt>
                <c:pt idx="308">
                  <c:v>13.549999999999997</c:v>
                </c:pt>
                <c:pt idx="309">
                  <c:v>12.049999999999997</c:v>
                </c:pt>
                <c:pt idx="310">
                  <c:v>12.629999999999995</c:v>
                </c:pt>
                <c:pt idx="311">
                  <c:v>10.870000000000005</c:v>
                </c:pt>
                <c:pt idx="312">
                  <c:v>11.989999999999995</c:v>
                </c:pt>
                <c:pt idx="313">
                  <c:v>12.430000000000007</c:v>
                </c:pt>
                <c:pt idx="314">
                  <c:v>10.239999999999995</c:v>
                </c:pt>
                <c:pt idx="315">
                  <c:v>10.719999999999999</c:v>
                </c:pt>
                <c:pt idx="316">
                  <c:v>11.030000000000001</c:v>
                </c:pt>
                <c:pt idx="317">
                  <c:v>9.980000000000004</c:v>
                </c:pt>
                <c:pt idx="318">
                  <c:v>9.89</c:v>
                </c:pt>
                <c:pt idx="319">
                  <c:v>10.25</c:v>
                </c:pt>
                <c:pt idx="320">
                  <c:v>10.719999999999999</c:v>
                </c:pt>
                <c:pt idx="321">
                  <c:v>10.909999999999997</c:v>
                </c:pt>
                <c:pt idx="322">
                  <c:v>11.819999999999993</c:v>
                </c:pt>
                <c:pt idx="323">
                  <c:v>11.36</c:v>
                </c:pt>
                <c:pt idx="324">
                  <c:v>11.019999999999996</c:v>
                </c:pt>
                <c:pt idx="325">
                  <c:v>10.680000000000007</c:v>
                </c:pt>
                <c:pt idx="326">
                  <c:v>9.6500000000000057</c:v>
                </c:pt>
                <c:pt idx="327">
                  <c:v>8.5600000000000023</c:v>
                </c:pt>
                <c:pt idx="328">
                  <c:v>7.9600000000000009</c:v>
                </c:pt>
                <c:pt idx="329">
                  <c:v>10.079999999999998</c:v>
                </c:pt>
                <c:pt idx="330">
                  <c:v>9.2800000000000011</c:v>
                </c:pt>
                <c:pt idx="331">
                  <c:v>10.61</c:v>
                </c:pt>
                <c:pt idx="332">
                  <c:v>11.060000000000002</c:v>
                </c:pt>
                <c:pt idx="333">
                  <c:v>10.040000000000006</c:v>
                </c:pt>
                <c:pt idx="334">
                  <c:v>12.39</c:v>
                </c:pt>
                <c:pt idx="335">
                  <c:v>12.480000000000004</c:v>
                </c:pt>
                <c:pt idx="336">
                  <c:v>13.829999999999998</c:v>
                </c:pt>
                <c:pt idx="337">
                  <c:v>13.400000000000006</c:v>
                </c:pt>
                <c:pt idx="338">
                  <c:v>13.790000000000006</c:v>
                </c:pt>
                <c:pt idx="339">
                  <c:v>12.549999999999997</c:v>
                </c:pt>
                <c:pt idx="340">
                  <c:v>12.150000000000006</c:v>
                </c:pt>
                <c:pt idx="341">
                  <c:v>9.5200000000000031</c:v>
                </c:pt>
                <c:pt idx="342">
                  <c:v>11.189999999999998</c:v>
                </c:pt>
                <c:pt idx="343">
                  <c:v>9.9500000000000028</c:v>
                </c:pt>
                <c:pt idx="344">
                  <c:v>9.9099999999999966</c:v>
                </c:pt>
                <c:pt idx="345">
                  <c:v>11.29</c:v>
                </c:pt>
                <c:pt idx="346">
                  <c:v>10.770000000000003</c:v>
                </c:pt>
                <c:pt idx="347">
                  <c:v>13.770000000000003</c:v>
                </c:pt>
                <c:pt idx="348">
                  <c:v>14.009999999999998</c:v>
                </c:pt>
                <c:pt idx="349">
                  <c:v>14.5</c:v>
                </c:pt>
                <c:pt idx="350">
                  <c:v>14.270000000000003</c:v>
                </c:pt>
                <c:pt idx="351">
                  <c:v>14.32</c:v>
                </c:pt>
                <c:pt idx="352">
                  <c:v>13.700000000000003</c:v>
                </c:pt>
                <c:pt idx="353">
                  <c:v>16.200000000000003</c:v>
                </c:pt>
                <c:pt idx="354">
                  <c:v>17.61</c:v>
                </c:pt>
                <c:pt idx="355">
                  <c:v>18.5</c:v>
                </c:pt>
                <c:pt idx="356">
                  <c:v>18.260000000000005</c:v>
                </c:pt>
                <c:pt idx="357">
                  <c:v>20.420000000000002</c:v>
                </c:pt>
                <c:pt idx="358">
                  <c:v>20.22</c:v>
                </c:pt>
                <c:pt idx="359">
                  <c:v>22.75</c:v>
                </c:pt>
                <c:pt idx="360">
                  <c:v>23.840000000000003</c:v>
                </c:pt>
                <c:pt idx="361">
                  <c:v>24.230000000000004</c:v>
                </c:pt>
                <c:pt idx="362">
                  <c:v>26.430000000000007</c:v>
                </c:pt>
                <c:pt idx="363">
                  <c:v>26.709999999999994</c:v>
                </c:pt>
                <c:pt idx="364">
                  <c:v>29.430000000000007</c:v>
                </c:pt>
                <c:pt idx="365">
                  <c:v>28.439999999999998</c:v>
                </c:pt>
                <c:pt idx="366">
                  <c:v>28.129999999999995</c:v>
                </c:pt>
                <c:pt idx="367">
                  <c:v>26.379999999999995</c:v>
                </c:pt>
                <c:pt idx="368">
                  <c:v>26.769999999999996</c:v>
                </c:pt>
                <c:pt idx="369">
                  <c:v>28.689999999999998</c:v>
                </c:pt>
                <c:pt idx="370">
                  <c:v>30.260000000000005</c:v>
                </c:pt>
                <c:pt idx="371">
                  <c:v>31.049999999999997</c:v>
                </c:pt>
                <c:pt idx="372">
                  <c:v>29.870000000000005</c:v>
                </c:pt>
                <c:pt idx="373">
                  <c:v>31.08</c:v>
                </c:pt>
                <c:pt idx="374">
                  <c:v>35.010000000000005</c:v>
                </c:pt>
                <c:pt idx="375">
                  <c:v>32.17</c:v>
                </c:pt>
                <c:pt idx="376">
                  <c:v>34.78</c:v>
                </c:pt>
                <c:pt idx="377">
                  <c:v>31.730000000000004</c:v>
                </c:pt>
                <c:pt idx="378">
                  <c:v>32.319999999999993</c:v>
                </c:pt>
                <c:pt idx="379">
                  <c:v>34.83</c:v>
                </c:pt>
                <c:pt idx="380">
                  <c:v>35.129999999999995</c:v>
                </c:pt>
                <c:pt idx="381">
                  <c:v>34.340000000000003</c:v>
                </c:pt>
                <c:pt idx="382">
                  <c:v>35.69</c:v>
                </c:pt>
                <c:pt idx="383">
                  <c:v>34.299999999999997</c:v>
                </c:pt>
                <c:pt idx="384">
                  <c:v>33.510000000000005</c:v>
                </c:pt>
                <c:pt idx="385">
                  <c:v>33.049999999999997</c:v>
                </c:pt>
                <c:pt idx="386">
                  <c:v>35.049999999999997</c:v>
                </c:pt>
                <c:pt idx="387">
                  <c:v>36.64</c:v>
                </c:pt>
                <c:pt idx="388">
                  <c:v>37.400000000000006</c:v>
                </c:pt>
                <c:pt idx="389">
                  <c:v>38.489999999999995</c:v>
                </c:pt>
                <c:pt idx="390">
                  <c:v>39.56</c:v>
                </c:pt>
                <c:pt idx="391">
                  <c:v>37.269999999999996</c:v>
                </c:pt>
                <c:pt idx="392">
                  <c:v>35.61</c:v>
                </c:pt>
                <c:pt idx="393">
                  <c:v>34.849999999999994</c:v>
                </c:pt>
                <c:pt idx="394">
                  <c:v>32.83</c:v>
                </c:pt>
                <c:pt idx="395">
                  <c:v>31.14</c:v>
                </c:pt>
                <c:pt idx="396">
                  <c:v>30.909999999999997</c:v>
                </c:pt>
                <c:pt idx="397">
                  <c:v>30.790000000000006</c:v>
                </c:pt>
                <c:pt idx="398">
                  <c:v>31.64</c:v>
                </c:pt>
                <c:pt idx="399">
                  <c:v>32.08</c:v>
                </c:pt>
                <c:pt idx="400">
                  <c:v>32.980000000000004</c:v>
                </c:pt>
                <c:pt idx="401">
                  <c:v>32.709999999999994</c:v>
                </c:pt>
                <c:pt idx="402">
                  <c:v>32.430000000000007</c:v>
                </c:pt>
                <c:pt idx="403">
                  <c:v>32.629999999999995</c:v>
                </c:pt>
                <c:pt idx="404">
                  <c:v>32.799999999999997</c:v>
                </c:pt>
                <c:pt idx="405">
                  <c:v>33.150000000000006</c:v>
                </c:pt>
                <c:pt idx="406">
                  <c:v>33.769999999999996</c:v>
                </c:pt>
                <c:pt idx="407">
                  <c:v>34.260000000000005</c:v>
                </c:pt>
                <c:pt idx="408">
                  <c:v>35.290000000000006</c:v>
                </c:pt>
                <c:pt idx="409">
                  <c:v>34.489999999999995</c:v>
                </c:pt>
                <c:pt idx="410">
                  <c:v>32.459999999999994</c:v>
                </c:pt>
                <c:pt idx="411">
                  <c:v>33.650000000000006</c:v>
                </c:pt>
                <c:pt idx="412">
                  <c:v>32.790000000000006</c:v>
                </c:pt>
                <c:pt idx="413">
                  <c:v>33.230000000000004</c:v>
                </c:pt>
                <c:pt idx="414">
                  <c:v>33.900000000000006</c:v>
                </c:pt>
                <c:pt idx="415">
                  <c:v>33.31</c:v>
                </c:pt>
                <c:pt idx="416">
                  <c:v>31.790000000000006</c:v>
                </c:pt>
                <c:pt idx="417">
                  <c:v>31.769999999999996</c:v>
                </c:pt>
                <c:pt idx="418">
                  <c:v>30.75</c:v>
                </c:pt>
                <c:pt idx="419">
                  <c:v>31.260000000000005</c:v>
                </c:pt>
                <c:pt idx="420">
                  <c:v>31.03</c:v>
                </c:pt>
                <c:pt idx="421">
                  <c:v>29.840000000000003</c:v>
                </c:pt>
                <c:pt idx="422">
                  <c:v>29.209999999999994</c:v>
                </c:pt>
                <c:pt idx="423">
                  <c:v>29.590000000000003</c:v>
                </c:pt>
                <c:pt idx="424">
                  <c:v>29.760000000000005</c:v>
                </c:pt>
                <c:pt idx="425">
                  <c:v>30.840000000000003</c:v>
                </c:pt>
                <c:pt idx="426">
                  <c:v>30.400000000000006</c:v>
                </c:pt>
                <c:pt idx="427">
                  <c:v>30.879999999999995</c:v>
                </c:pt>
                <c:pt idx="428">
                  <c:v>30.39</c:v>
                </c:pt>
                <c:pt idx="429">
                  <c:v>29.760000000000005</c:v>
                </c:pt>
                <c:pt idx="430">
                  <c:v>28.430000000000007</c:v>
                </c:pt>
                <c:pt idx="431">
                  <c:v>27.900000000000006</c:v>
                </c:pt>
                <c:pt idx="432">
                  <c:v>27.099999999999994</c:v>
                </c:pt>
                <c:pt idx="433">
                  <c:v>24.75</c:v>
                </c:pt>
                <c:pt idx="434">
                  <c:v>25.11</c:v>
                </c:pt>
                <c:pt idx="435">
                  <c:v>26.36</c:v>
                </c:pt>
                <c:pt idx="436">
                  <c:v>25.28</c:v>
                </c:pt>
                <c:pt idx="437">
                  <c:v>24.189999999999998</c:v>
                </c:pt>
                <c:pt idx="438">
                  <c:v>24.680000000000007</c:v>
                </c:pt>
                <c:pt idx="439">
                  <c:v>24.379999999999995</c:v>
                </c:pt>
                <c:pt idx="440">
                  <c:v>23.489999999999995</c:v>
                </c:pt>
                <c:pt idx="441">
                  <c:v>23.28</c:v>
                </c:pt>
                <c:pt idx="442">
                  <c:v>23.349999999999994</c:v>
                </c:pt>
                <c:pt idx="443">
                  <c:v>21.680000000000007</c:v>
                </c:pt>
                <c:pt idx="444">
                  <c:v>21.480000000000004</c:v>
                </c:pt>
                <c:pt idx="445">
                  <c:v>20.97</c:v>
                </c:pt>
                <c:pt idx="446">
                  <c:v>20.495000000000005</c:v>
                </c:pt>
                <c:pt idx="447">
                  <c:v>20.379999999999995</c:v>
                </c:pt>
                <c:pt idx="448">
                  <c:v>21.900000000000006</c:v>
                </c:pt>
                <c:pt idx="449">
                  <c:v>21.099999999999994</c:v>
                </c:pt>
                <c:pt idx="450">
                  <c:v>20.86</c:v>
                </c:pt>
                <c:pt idx="451">
                  <c:v>20.11</c:v>
                </c:pt>
                <c:pt idx="452">
                  <c:v>20.64</c:v>
                </c:pt>
                <c:pt idx="453">
                  <c:v>18.189999999999998</c:v>
                </c:pt>
                <c:pt idx="454">
                  <c:v>18.07</c:v>
                </c:pt>
                <c:pt idx="455">
                  <c:v>19.100000000000001</c:v>
                </c:pt>
                <c:pt idx="456">
                  <c:v>17.740000000000002</c:v>
                </c:pt>
                <c:pt idx="457">
                  <c:v>18.020000000000003</c:v>
                </c:pt>
                <c:pt idx="458">
                  <c:v>18.39</c:v>
                </c:pt>
                <c:pt idx="459">
                  <c:v>17.920000000000002</c:v>
                </c:pt>
                <c:pt idx="460">
                  <c:v>16.649999999999999</c:v>
                </c:pt>
                <c:pt idx="461">
                  <c:v>16.32</c:v>
                </c:pt>
                <c:pt idx="462">
                  <c:v>15.86</c:v>
                </c:pt>
                <c:pt idx="463">
                  <c:v>16.299999999999997</c:v>
                </c:pt>
                <c:pt idx="464">
                  <c:v>15.240000000000002</c:v>
                </c:pt>
                <c:pt idx="465">
                  <c:v>15.700000000000003</c:v>
                </c:pt>
                <c:pt idx="466">
                  <c:v>16.450000000000003</c:v>
                </c:pt>
                <c:pt idx="467">
                  <c:v>16.950000000000003</c:v>
                </c:pt>
                <c:pt idx="468">
                  <c:v>17.29</c:v>
                </c:pt>
                <c:pt idx="469">
                  <c:v>17.25</c:v>
                </c:pt>
                <c:pt idx="470">
                  <c:v>16.049999999999997</c:v>
                </c:pt>
                <c:pt idx="471">
                  <c:v>15.130000000000003</c:v>
                </c:pt>
                <c:pt idx="472">
                  <c:v>17.134999999999998</c:v>
                </c:pt>
                <c:pt idx="473">
                  <c:v>17.11</c:v>
                </c:pt>
                <c:pt idx="474">
                  <c:v>17.939999999999998</c:v>
                </c:pt>
                <c:pt idx="475">
                  <c:v>17.099999999999994</c:v>
                </c:pt>
                <c:pt idx="476">
                  <c:v>16.03</c:v>
                </c:pt>
                <c:pt idx="477">
                  <c:v>16.159999999999997</c:v>
                </c:pt>
                <c:pt idx="478">
                  <c:v>17.590000000000003</c:v>
                </c:pt>
                <c:pt idx="479">
                  <c:v>17.180000000000007</c:v>
                </c:pt>
                <c:pt idx="480">
                  <c:v>16.29</c:v>
                </c:pt>
                <c:pt idx="481">
                  <c:v>16.200000000000003</c:v>
                </c:pt>
                <c:pt idx="482">
                  <c:v>16.240000000000002</c:v>
                </c:pt>
                <c:pt idx="483">
                  <c:v>15.759999999999998</c:v>
                </c:pt>
                <c:pt idx="484">
                  <c:v>15.090000000000003</c:v>
                </c:pt>
                <c:pt idx="485">
                  <c:v>16.880000000000003</c:v>
                </c:pt>
                <c:pt idx="486">
                  <c:v>15.200000000000003</c:v>
                </c:pt>
                <c:pt idx="487">
                  <c:v>16.11</c:v>
                </c:pt>
                <c:pt idx="488">
                  <c:v>15.420000000000002</c:v>
                </c:pt>
                <c:pt idx="489">
                  <c:v>15.329999999999998</c:v>
                </c:pt>
                <c:pt idx="490">
                  <c:v>14.259999999999998</c:v>
                </c:pt>
                <c:pt idx="491">
                  <c:v>14.490000000000002</c:v>
                </c:pt>
                <c:pt idx="492">
                  <c:v>14.64</c:v>
                </c:pt>
                <c:pt idx="493">
                  <c:v>14.729999999999997</c:v>
                </c:pt>
                <c:pt idx="494">
                  <c:v>14.060000000000002</c:v>
                </c:pt>
                <c:pt idx="495">
                  <c:v>12.79</c:v>
                </c:pt>
                <c:pt idx="496">
                  <c:v>12.530000000000001</c:v>
                </c:pt>
                <c:pt idx="497">
                  <c:v>11.409999999999997</c:v>
                </c:pt>
                <c:pt idx="498">
                  <c:v>11.740000000000002</c:v>
                </c:pt>
                <c:pt idx="499">
                  <c:v>11.490000000000002</c:v>
                </c:pt>
                <c:pt idx="500">
                  <c:v>11.840000000000003</c:v>
                </c:pt>
                <c:pt idx="501">
                  <c:v>12.79</c:v>
                </c:pt>
                <c:pt idx="502">
                  <c:v>12.600000000000001</c:v>
                </c:pt>
                <c:pt idx="503">
                  <c:v>11.659999999999997</c:v>
                </c:pt>
                <c:pt idx="504">
                  <c:v>9.8800000000000026</c:v>
                </c:pt>
                <c:pt idx="505">
                  <c:v>9.8100000000000023</c:v>
                </c:pt>
                <c:pt idx="506">
                  <c:v>10.450000000000003</c:v>
                </c:pt>
                <c:pt idx="507">
                  <c:v>9.75</c:v>
                </c:pt>
                <c:pt idx="508">
                  <c:v>11.719999999999999</c:v>
                </c:pt>
                <c:pt idx="509">
                  <c:v>10.600000000000001</c:v>
                </c:pt>
                <c:pt idx="510">
                  <c:v>8.25</c:v>
                </c:pt>
                <c:pt idx="511">
                  <c:v>8.9500000000000028</c:v>
                </c:pt>
                <c:pt idx="512">
                  <c:v>8.1199999999999974</c:v>
                </c:pt>
                <c:pt idx="513">
                  <c:v>6.8999999999999986</c:v>
                </c:pt>
                <c:pt idx="514">
                  <c:v>8.6599999999999966</c:v>
                </c:pt>
                <c:pt idx="515">
                  <c:v>8.7100000000000009</c:v>
                </c:pt>
                <c:pt idx="516">
                  <c:v>7.57</c:v>
                </c:pt>
                <c:pt idx="517">
                  <c:v>6.7800000000000011</c:v>
                </c:pt>
                <c:pt idx="518">
                  <c:v>7.18</c:v>
                </c:pt>
                <c:pt idx="519">
                  <c:v>5.7999999999999972</c:v>
                </c:pt>
                <c:pt idx="520">
                  <c:v>7</c:v>
                </c:pt>
                <c:pt idx="521">
                  <c:v>7.2700000000000031</c:v>
                </c:pt>
                <c:pt idx="522">
                  <c:v>6.8500000000000014</c:v>
                </c:pt>
                <c:pt idx="523">
                  <c:v>6.7299999999999969</c:v>
                </c:pt>
                <c:pt idx="524">
                  <c:v>6.8299999999999983</c:v>
                </c:pt>
                <c:pt idx="525">
                  <c:v>6.9399999999999977</c:v>
                </c:pt>
                <c:pt idx="526">
                  <c:v>7.259999999999998</c:v>
                </c:pt>
                <c:pt idx="527">
                  <c:v>7.1899999999999977</c:v>
                </c:pt>
                <c:pt idx="528">
                  <c:v>6.509999999999998</c:v>
                </c:pt>
                <c:pt idx="529">
                  <c:v>6.1499999999999986</c:v>
                </c:pt>
                <c:pt idx="530">
                  <c:v>7.0499999999999972</c:v>
                </c:pt>
                <c:pt idx="531">
                  <c:v>4.6000000000000014</c:v>
                </c:pt>
                <c:pt idx="532">
                  <c:v>4.25</c:v>
                </c:pt>
                <c:pt idx="533">
                  <c:v>4.3400000000000034</c:v>
                </c:pt>
                <c:pt idx="534">
                  <c:v>3.6599999999999966</c:v>
                </c:pt>
                <c:pt idx="535">
                  <c:v>2.8299999999999983</c:v>
                </c:pt>
                <c:pt idx="536">
                  <c:v>2.9600000000000009</c:v>
                </c:pt>
                <c:pt idx="537">
                  <c:v>2.2700000000000031</c:v>
                </c:pt>
                <c:pt idx="538">
                  <c:v>2.6499999999999986</c:v>
                </c:pt>
                <c:pt idx="539">
                  <c:v>3.1599999999999966</c:v>
                </c:pt>
                <c:pt idx="540">
                  <c:v>3.1599999999999966</c:v>
                </c:pt>
                <c:pt idx="541">
                  <c:v>2.6599999999999966</c:v>
                </c:pt>
                <c:pt idx="542">
                  <c:v>3.0349999999999966</c:v>
                </c:pt>
                <c:pt idx="543">
                  <c:v>2.1700000000000017</c:v>
                </c:pt>
                <c:pt idx="544">
                  <c:v>1.7899999999999991</c:v>
                </c:pt>
                <c:pt idx="545">
                  <c:v>0.82000000000000028</c:v>
                </c:pt>
                <c:pt idx="546">
                  <c:v>1.3500000000000014</c:v>
                </c:pt>
                <c:pt idx="547">
                  <c:v>0.42000000000000171</c:v>
                </c:pt>
                <c:pt idx="548">
                  <c:v>0.64000000000000057</c:v>
                </c:pt>
                <c:pt idx="549">
                  <c:v>1.5700000000000003</c:v>
                </c:pt>
                <c:pt idx="550">
                  <c:v>1.5700000000000003</c:v>
                </c:pt>
                <c:pt idx="551">
                  <c:v>-0.85999999999999943</c:v>
                </c:pt>
                <c:pt idx="552">
                  <c:v>0.17000000000000171</c:v>
                </c:pt>
                <c:pt idx="553">
                  <c:v>-0.54999999999999716</c:v>
                </c:pt>
                <c:pt idx="554">
                  <c:v>-0.85999999999999943</c:v>
                </c:pt>
                <c:pt idx="555">
                  <c:v>-0.25</c:v>
                </c:pt>
                <c:pt idx="556">
                  <c:v>-0.71000000000000085</c:v>
                </c:pt>
                <c:pt idx="557">
                  <c:v>-0.60999999999999943</c:v>
                </c:pt>
                <c:pt idx="558">
                  <c:v>0.52000000000000313</c:v>
                </c:pt>
                <c:pt idx="559">
                  <c:v>4.5000000000001705E-2</c:v>
                </c:pt>
                <c:pt idx="560">
                  <c:v>-0.32999999999999829</c:v>
                </c:pt>
                <c:pt idx="561">
                  <c:v>-4.9999999999997158E-2</c:v>
                </c:pt>
                <c:pt idx="562">
                  <c:v>0.49000000000000199</c:v>
                </c:pt>
                <c:pt idx="563">
                  <c:v>1.3500000000000014</c:v>
                </c:pt>
                <c:pt idx="564">
                  <c:v>0.35000000000000142</c:v>
                </c:pt>
                <c:pt idx="565">
                  <c:v>0.39999999999999858</c:v>
                </c:pt>
                <c:pt idx="566">
                  <c:v>1.1400000000000006</c:v>
                </c:pt>
                <c:pt idx="567">
                  <c:v>-1.6000000000000014</c:v>
                </c:pt>
                <c:pt idx="568">
                  <c:v>-2.7299999999999969</c:v>
                </c:pt>
                <c:pt idx="569">
                  <c:v>-2.6499999999999986</c:v>
                </c:pt>
                <c:pt idx="570">
                  <c:v>-4.2299999999999969</c:v>
                </c:pt>
                <c:pt idx="571">
                  <c:v>-3.8599999999999994</c:v>
                </c:pt>
                <c:pt idx="572">
                  <c:v>-3.2800000000000011</c:v>
                </c:pt>
                <c:pt idx="573">
                  <c:v>-3.0900000000000034</c:v>
                </c:pt>
                <c:pt idx="574">
                  <c:v>-2.25</c:v>
                </c:pt>
                <c:pt idx="575">
                  <c:v>-2.8800000000000026</c:v>
                </c:pt>
                <c:pt idx="576">
                  <c:v>-2.1199999999999974</c:v>
                </c:pt>
                <c:pt idx="577">
                  <c:v>-1.4600000000000009</c:v>
                </c:pt>
                <c:pt idx="578">
                  <c:v>-1.4399999999999977</c:v>
                </c:pt>
                <c:pt idx="579">
                  <c:v>-1.5900000000000034</c:v>
                </c:pt>
                <c:pt idx="580">
                  <c:v>-1.1799999999999997</c:v>
                </c:pt>
                <c:pt idx="581">
                  <c:v>0.92999999999999972</c:v>
                </c:pt>
                <c:pt idx="582">
                  <c:v>-6.0000000000002274E-2</c:v>
                </c:pt>
                <c:pt idx="583">
                  <c:v>-0.96000000000000085</c:v>
                </c:pt>
                <c:pt idx="584">
                  <c:v>1.009999999999998</c:v>
                </c:pt>
                <c:pt idx="585">
                  <c:v>0.74000000000000199</c:v>
                </c:pt>
                <c:pt idx="586">
                  <c:v>0.82999999999999829</c:v>
                </c:pt>
                <c:pt idx="587">
                  <c:v>1.3400000000000034</c:v>
                </c:pt>
                <c:pt idx="588">
                  <c:v>1.75</c:v>
                </c:pt>
                <c:pt idx="589">
                  <c:v>0.91499999999999915</c:v>
                </c:pt>
                <c:pt idx="590">
                  <c:v>-0.10999999999999943</c:v>
                </c:pt>
                <c:pt idx="591">
                  <c:v>1.6899999999999977</c:v>
                </c:pt>
                <c:pt idx="592">
                  <c:v>2.3999999999999986</c:v>
                </c:pt>
                <c:pt idx="593">
                  <c:v>0.64999999999999858</c:v>
                </c:pt>
                <c:pt idx="594">
                  <c:v>0.54999999999999716</c:v>
                </c:pt>
                <c:pt idx="595">
                  <c:v>1.7700000000000031</c:v>
                </c:pt>
                <c:pt idx="596">
                  <c:v>2.2700000000000031</c:v>
                </c:pt>
                <c:pt idx="597">
                  <c:v>3.0700000000000003</c:v>
                </c:pt>
                <c:pt idx="598">
                  <c:v>3.1850000000000023</c:v>
                </c:pt>
                <c:pt idx="599">
                  <c:v>4.2550000000000026</c:v>
                </c:pt>
                <c:pt idx="600">
                  <c:v>3.4399999999999977</c:v>
                </c:pt>
                <c:pt idx="601">
                  <c:v>3.2000000000000028</c:v>
                </c:pt>
                <c:pt idx="602">
                  <c:v>3.5200000000000031</c:v>
                </c:pt>
                <c:pt idx="603">
                  <c:v>3.3800000000000026</c:v>
                </c:pt>
                <c:pt idx="604">
                  <c:v>3.4699999999999989</c:v>
                </c:pt>
                <c:pt idx="605">
                  <c:v>2.5200000000000031</c:v>
                </c:pt>
                <c:pt idx="606">
                  <c:v>1.1400000000000006</c:v>
                </c:pt>
                <c:pt idx="607">
                  <c:v>1.3699999999999974</c:v>
                </c:pt>
                <c:pt idx="608">
                  <c:v>0.88000000000000256</c:v>
                </c:pt>
                <c:pt idx="609">
                  <c:v>1.3500000000000014</c:v>
                </c:pt>
                <c:pt idx="610">
                  <c:v>0.38000000000000256</c:v>
                </c:pt>
                <c:pt idx="611">
                  <c:v>0.65999999999999659</c:v>
                </c:pt>
                <c:pt idx="612">
                  <c:v>0.67000000000000171</c:v>
                </c:pt>
                <c:pt idx="613">
                  <c:v>0.53999999999999915</c:v>
                </c:pt>
                <c:pt idx="614">
                  <c:v>0.85999999999999943</c:v>
                </c:pt>
                <c:pt idx="615">
                  <c:v>0.67999999999999972</c:v>
                </c:pt>
                <c:pt idx="616">
                  <c:v>0.72999999999999687</c:v>
                </c:pt>
                <c:pt idx="617">
                  <c:v>1.5499999999999972</c:v>
                </c:pt>
                <c:pt idx="618">
                  <c:v>0.96999999999999886</c:v>
                </c:pt>
                <c:pt idx="619">
                  <c:v>1.1899999999999977</c:v>
                </c:pt>
                <c:pt idx="620">
                  <c:v>-0.25999999999999801</c:v>
                </c:pt>
                <c:pt idx="621">
                  <c:v>-0.49000000000000199</c:v>
                </c:pt>
                <c:pt idx="622">
                  <c:v>-4.9999999999997158E-2</c:v>
                </c:pt>
                <c:pt idx="623">
                  <c:v>-0.25999999999999801</c:v>
                </c:pt>
                <c:pt idx="624">
                  <c:v>1.0200000000000031</c:v>
                </c:pt>
                <c:pt idx="625">
                  <c:v>2.2800000000000011</c:v>
                </c:pt>
                <c:pt idx="626">
                  <c:v>3.0399999999999991</c:v>
                </c:pt>
                <c:pt idx="627">
                  <c:v>4.6400000000000006</c:v>
                </c:pt>
                <c:pt idx="628">
                  <c:v>5.7999999999999972</c:v>
                </c:pt>
                <c:pt idx="629">
                  <c:v>5.8400000000000034</c:v>
                </c:pt>
                <c:pt idx="630">
                  <c:v>4.3250000000000028</c:v>
                </c:pt>
                <c:pt idx="631">
                  <c:v>4.4650000000000034</c:v>
                </c:pt>
                <c:pt idx="632">
                  <c:v>4.8699999999999974</c:v>
                </c:pt>
                <c:pt idx="633">
                  <c:v>4.1499999999999986</c:v>
                </c:pt>
                <c:pt idx="634">
                  <c:v>4.1700000000000017</c:v>
                </c:pt>
                <c:pt idx="635">
                  <c:v>3.2000000000000028</c:v>
                </c:pt>
                <c:pt idx="636">
                  <c:v>2.4600000000000009</c:v>
                </c:pt>
                <c:pt idx="637">
                  <c:v>3.4500000000000028</c:v>
                </c:pt>
                <c:pt idx="638">
                  <c:v>3.0600000000000023</c:v>
                </c:pt>
                <c:pt idx="639">
                  <c:v>3.25</c:v>
                </c:pt>
                <c:pt idx="640">
                  <c:v>3.1599999999999966</c:v>
                </c:pt>
                <c:pt idx="641">
                  <c:v>2.7700000000000031</c:v>
                </c:pt>
                <c:pt idx="642">
                  <c:v>2.8100000000000023</c:v>
                </c:pt>
                <c:pt idx="643">
                  <c:v>-9.0000000000003411E-2</c:v>
                </c:pt>
                <c:pt idx="644">
                  <c:v>-0.90999999999999659</c:v>
                </c:pt>
                <c:pt idx="645">
                  <c:v>-1.5</c:v>
                </c:pt>
                <c:pt idx="646">
                  <c:v>-0.95000000000000284</c:v>
                </c:pt>
                <c:pt idx="647">
                  <c:v>-1.7800000000000011</c:v>
                </c:pt>
                <c:pt idx="648">
                  <c:v>-3.5700000000000003</c:v>
                </c:pt>
                <c:pt idx="649">
                  <c:v>-4.1599999999999966</c:v>
                </c:pt>
                <c:pt idx="650">
                  <c:v>-3.6499999999999986</c:v>
                </c:pt>
                <c:pt idx="651">
                  <c:v>-1.1799999999999997</c:v>
                </c:pt>
                <c:pt idx="652">
                  <c:v>-1.0799999999999983</c:v>
                </c:pt>
                <c:pt idx="653">
                  <c:v>-1.0799999999999983</c:v>
                </c:pt>
                <c:pt idx="654">
                  <c:v>-1.7700000000000031</c:v>
                </c:pt>
                <c:pt idx="655">
                  <c:v>-3.5850000000000009</c:v>
                </c:pt>
                <c:pt idx="656">
                  <c:v>-5.490000000000002</c:v>
                </c:pt>
                <c:pt idx="657">
                  <c:v>-6.0300000000000011</c:v>
                </c:pt>
                <c:pt idx="658">
                  <c:v>-5.2999999999999972</c:v>
                </c:pt>
                <c:pt idx="659">
                  <c:v>-5.2800000000000011</c:v>
                </c:pt>
                <c:pt idx="660">
                  <c:v>-5.2899999999999991</c:v>
                </c:pt>
                <c:pt idx="661">
                  <c:v>-5</c:v>
                </c:pt>
                <c:pt idx="662">
                  <c:v>-6.0600000000000023</c:v>
                </c:pt>
                <c:pt idx="663">
                  <c:v>-5.2800000000000011</c:v>
                </c:pt>
                <c:pt idx="664">
                  <c:v>-5.9249999999999972</c:v>
                </c:pt>
                <c:pt idx="665">
                  <c:v>-6.4750000000000014</c:v>
                </c:pt>
                <c:pt idx="666">
                  <c:v>-5.2000000000000028</c:v>
                </c:pt>
                <c:pt idx="667">
                  <c:v>-3.4549999999999983</c:v>
                </c:pt>
                <c:pt idx="668">
                  <c:v>-4.1099999999999994</c:v>
                </c:pt>
                <c:pt idx="669">
                  <c:v>-5.3950000000000031</c:v>
                </c:pt>
                <c:pt idx="670">
                  <c:v>-6.0300000000000011</c:v>
                </c:pt>
                <c:pt idx="671">
                  <c:v>-5.3100000000000023</c:v>
                </c:pt>
                <c:pt idx="672">
                  <c:v>-6.5399999999999991</c:v>
                </c:pt>
                <c:pt idx="673">
                  <c:v>-5.5549999999999997</c:v>
                </c:pt>
                <c:pt idx="674">
                  <c:v>-7.2100000000000009</c:v>
                </c:pt>
                <c:pt idx="675">
                  <c:v>-7.7199999999999989</c:v>
                </c:pt>
                <c:pt idx="676">
                  <c:v>-7.1700000000000017</c:v>
                </c:pt>
                <c:pt idx="677">
                  <c:v>-8.2199999999999989</c:v>
                </c:pt>
                <c:pt idx="678">
                  <c:v>-8</c:v>
                </c:pt>
                <c:pt idx="679">
                  <c:v>-7.2000000000000028</c:v>
                </c:pt>
                <c:pt idx="680">
                  <c:v>-7.759999999999998</c:v>
                </c:pt>
                <c:pt idx="681">
                  <c:v>-7.25</c:v>
                </c:pt>
                <c:pt idx="682">
                  <c:v>-7.5900000000000034</c:v>
                </c:pt>
                <c:pt idx="683">
                  <c:v>-7.8800000000000026</c:v>
                </c:pt>
                <c:pt idx="684">
                  <c:v>-7.0499999999999972</c:v>
                </c:pt>
                <c:pt idx="685">
                  <c:v>-7.3699999999999974</c:v>
                </c:pt>
                <c:pt idx="686">
                  <c:v>-9.3299999999999983</c:v>
                </c:pt>
                <c:pt idx="687">
                  <c:v>-11.32</c:v>
                </c:pt>
                <c:pt idx="688">
                  <c:v>-9.865000000000002</c:v>
                </c:pt>
                <c:pt idx="689">
                  <c:v>-8.9650000000000034</c:v>
                </c:pt>
                <c:pt idx="690">
                  <c:v>-9.86</c:v>
                </c:pt>
                <c:pt idx="691">
                  <c:v>-8.2199999999999989</c:v>
                </c:pt>
                <c:pt idx="692">
                  <c:v>-9.2800000000000011</c:v>
                </c:pt>
                <c:pt idx="693">
                  <c:v>-9.18</c:v>
                </c:pt>
                <c:pt idx="694">
                  <c:v>-9.7849999999999966</c:v>
                </c:pt>
                <c:pt idx="695">
                  <c:v>-9.8149999999999977</c:v>
                </c:pt>
                <c:pt idx="696">
                  <c:v>-8.865000000000002</c:v>
                </c:pt>
                <c:pt idx="697">
                  <c:v>-10.295000000000002</c:v>
                </c:pt>
                <c:pt idx="698">
                  <c:v>-12.100000000000001</c:v>
                </c:pt>
                <c:pt idx="699">
                  <c:v>-10.549999999999997</c:v>
                </c:pt>
                <c:pt idx="700">
                  <c:v>-11.945</c:v>
                </c:pt>
                <c:pt idx="701">
                  <c:v>-11.659999999999997</c:v>
                </c:pt>
                <c:pt idx="702">
                  <c:v>-12.055</c:v>
                </c:pt>
                <c:pt idx="703">
                  <c:v>-11.86</c:v>
                </c:pt>
                <c:pt idx="704">
                  <c:v>-11.185000000000002</c:v>
                </c:pt>
                <c:pt idx="705">
                  <c:v>-12.36</c:v>
                </c:pt>
                <c:pt idx="706">
                  <c:v>-11.920000000000002</c:v>
                </c:pt>
                <c:pt idx="707">
                  <c:v>-11.975000000000001</c:v>
                </c:pt>
                <c:pt idx="708">
                  <c:v>-13.435000000000002</c:v>
                </c:pt>
                <c:pt idx="709">
                  <c:v>-13.700000000000003</c:v>
                </c:pt>
                <c:pt idx="710">
                  <c:v>-13.439999999999998</c:v>
                </c:pt>
                <c:pt idx="711">
                  <c:v>-12.11</c:v>
                </c:pt>
                <c:pt idx="712">
                  <c:v>-12.450000000000003</c:v>
                </c:pt>
                <c:pt idx="713">
                  <c:v>-12.939999999999998</c:v>
                </c:pt>
                <c:pt idx="714">
                  <c:v>-13.259999999999998</c:v>
                </c:pt>
                <c:pt idx="715">
                  <c:v>-12.159999999999997</c:v>
                </c:pt>
                <c:pt idx="716">
                  <c:v>-11.18</c:v>
                </c:pt>
                <c:pt idx="717">
                  <c:v>-12.229999999999997</c:v>
                </c:pt>
                <c:pt idx="718">
                  <c:v>-13.36</c:v>
                </c:pt>
                <c:pt idx="719">
                  <c:v>-13.770000000000003</c:v>
                </c:pt>
                <c:pt idx="720">
                  <c:v>-13.07</c:v>
                </c:pt>
                <c:pt idx="721">
                  <c:v>-13.685000000000002</c:v>
                </c:pt>
                <c:pt idx="722">
                  <c:v>-14.899999999999999</c:v>
                </c:pt>
                <c:pt idx="723">
                  <c:v>-13.354999999999997</c:v>
                </c:pt>
                <c:pt idx="724">
                  <c:v>-13.784999999999997</c:v>
                </c:pt>
                <c:pt idx="725">
                  <c:v>-14.844999999999999</c:v>
                </c:pt>
                <c:pt idx="726">
                  <c:v>-15.445</c:v>
                </c:pt>
                <c:pt idx="727">
                  <c:v>-14.729999999999997</c:v>
                </c:pt>
                <c:pt idx="728">
                  <c:v>-15.914999999999999</c:v>
                </c:pt>
                <c:pt idx="729">
                  <c:v>-15.784999999999997</c:v>
                </c:pt>
                <c:pt idx="730">
                  <c:v>-18.25</c:v>
                </c:pt>
                <c:pt idx="731">
                  <c:v>-17.39</c:v>
                </c:pt>
                <c:pt idx="732">
                  <c:v>-20.454999999999998</c:v>
                </c:pt>
                <c:pt idx="733">
                  <c:v>4.7199999999999989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1.5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1.5</c:v>
                </c:pt>
                <c:pt idx="747">
                  <c:v>1.5</c:v>
                </c:pt>
                <c:pt idx="748">
                  <c:v>1.5</c:v>
                </c:pt>
                <c:pt idx="749">
                  <c:v>1.5</c:v>
                </c:pt>
                <c:pt idx="750">
                  <c:v>2</c:v>
                </c:pt>
                <c:pt idx="751">
                  <c:v>2</c:v>
                </c:pt>
                <c:pt idx="752">
                  <c:v>2.5</c:v>
                </c:pt>
                <c:pt idx="753">
                  <c:v>2.5</c:v>
                </c:pt>
                <c:pt idx="754">
                  <c:v>2.5</c:v>
                </c:pt>
                <c:pt idx="755">
                  <c:v>2.5</c:v>
                </c:pt>
                <c:pt idx="756">
                  <c:v>2.5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2.25</c:v>
                </c:pt>
                <c:pt idx="761">
                  <c:v>2.25</c:v>
                </c:pt>
                <c:pt idx="762">
                  <c:v>2.25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0.5</c:v>
                </c:pt>
                <c:pt idx="775">
                  <c:v>0.5</c:v>
                </c:pt>
                <c:pt idx="776">
                  <c:v>1.75</c:v>
                </c:pt>
                <c:pt idx="777">
                  <c:v>1.75</c:v>
                </c:pt>
                <c:pt idx="778">
                  <c:v>1.75</c:v>
                </c:pt>
                <c:pt idx="779">
                  <c:v>1.75</c:v>
                </c:pt>
                <c:pt idx="78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C-47CB-B9BA-49474BA96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330111"/>
        <c:axId val="1562338751"/>
      </c:areaChart>
      <c:lineChart>
        <c:grouping val="standard"/>
        <c:varyColors val="0"/>
        <c:ser>
          <c:idx val="0"/>
          <c:order val="0"/>
          <c:tx>
            <c:v>Soybean Oil</c:v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'SBO-PO spread'!$A$2:$A$782</c:f>
              <c:strCache>
                <c:ptCount val="781"/>
                <c:pt idx="0">
                  <c:v>3-Jan-2022</c:v>
                </c:pt>
                <c:pt idx="1">
                  <c:v>4-Jan-2022</c:v>
                </c:pt>
                <c:pt idx="2">
                  <c:v>5-Jan-2022</c:v>
                </c:pt>
                <c:pt idx="3">
                  <c:v>6-Jan-2022</c:v>
                </c:pt>
                <c:pt idx="4">
                  <c:v>7-Jan-2022</c:v>
                </c:pt>
                <c:pt idx="5">
                  <c:v>10-Jan-2022</c:v>
                </c:pt>
                <c:pt idx="6">
                  <c:v>11-Jan-2022</c:v>
                </c:pt>
                <c:pt idx="7">
                  <c:v>12-Jan-2022</c:v>
                </c:pt>
                <c:pt idx="8">
                  <c:v>13-Jan-2022</c:v>
                </c:pt>
                <c:pt idx="9">
                  <c:v>14-Jan-2022</c:v>
                </c:pt>
                <c:pt idx="10">
                  <c:v>18-Jan-2022</c:v>
                </c:pt>
                <c:pt idx="11">
                  <c:v>19-Jan-2022</c:v>
                </c:pt>
                <c:pt idx="12">
                  <c:v>20-Jan-2022</c:v>
                </c:pt>
                <c:pt idx="13">
                  <c:v>21-Jan-2022</c:v>
                </c:pt>
                <c:pt idx="14">
                  <c:v>24-Jan-2022</c:v>
                </c:pt>
                <c:pt idx="15">
                  <c:v>25-Jan-2022</c:v>
                </c:pt>
                <c:pt idx="16">
                  <c:v>26-Jan-2022</c:v>
                </c:pt>
                <c:pt idx="17">
                  <c:v>27-Jan-2022</c:v>
                </c:pt>
                <c:pt idx="18">
                  <c:v>28-Jan-2022</c:v>
                </c:pt>
                <c:pt idx="19">
                  <c:v>31-Jan-2022</c:v>
                </c:pt>
                <c:pt idx="20">
                  <c:v>1-Feb-2022</c:v>
                </c:pt>
                <c:pt idx="21">
                  <c:v>2-Feb-2022</c:v>
                </c:pt>
                <c:pt idx="22">
                  <c:v>3-Feb-2022</c:v>
                </c:pt>
                <c:pt idx="23">
                  <c:v>4-Feb-2022</c:v>
                </c:pt>
                <c:pt idx="24">
                  <c:v>7-Feb-2022</c:v>
                </c:pt>
                <c:pt idx="25">
                  <c:v>2/8/2022</c:v>
                </c:pt>
                <c:pt idx="26">
                  <c:v>2/9/2022</c:v>
                </c:pt>
                <c:pt idx="27">
                  <c:v>2/10/2022</c:v>
                </c:pt>
                <c:pt idx="28">
                  <c:v>2/11/2022</c:v>
                </c:pt>
                <c:pt idx="29">
                  <c:v>2/14/2022</c:v>
                </c:pt>
                <c:pt idx="30">
                  <c:v>2/15/2022</c:v>
                </c:pt>
                <c:pt idx="31">
                  <c:v>2/16/2022</c:v>
                </c:pt>
                <c:pt idx="32">
                  <c:v>2/17/2022</c:v>
                </c:pt>
                <c:pt idx="33">
                  <c:v>2/18/2022</c:v>
                </c:pt>
                <c:pt idx="34">
                  <c:v>2/22/2022</c:v>
                </c:pt>
                <c:pt idx="35">
                  <c:v>2/23/2022</c:v>
                </c:pt>
                <c:pt idx="36">
                  <c:v>2/24/2022</c:v>
                </c:pt>
                <c:pt idx="37">
                  <c:v>2/25/2022</c:v>
                </c:pt>
                <c:pt idx="38">
                  <c:v>2/28/2022</c:v>
                </c:pt>
                <c:pt idx="39">
                  <c:v>3/1/2022</c:v>
                </c:pt>
                <c:pt idx="40">
                  <c:v>3/2/2022</c:v>
                </c:pt>
                <c:pt idx="41">
                  <c:v>3/3/2022</c:v>
                </c:pt>
                <c:pt idx="42">
                  <c:v>3/4/2022</c:v>
                </c:pt>
                <c:pt idx="43">
                  <c:v>3/7/2022</c:v>
                </c:pt>
                <c:pt idx="44">
                  <c:v>3/8/2022</c:v>
                </c:pt>
                <c:pt idx="45">
                  <c:v>3/9/2022</c:v>
                </c:pt>
                <c:pt idx="46">
                  <c:v>3/10/2022</c:v>
                </c:pt>
                <c:pt idx="47">
                  <c:v>3/11/2022</c:v>
                </c:pt>
                <c:pt idx="48">
                  <c:v>3/14/2022</c:v>
                </c:pt>
                <c:pt idx="49">
                  <c:v>3/15/2022</c:v>
                </c:pt>
                <c:pt idx="50">
                  <c:v>3/16/2022</c:v>
                </c:pt>
                <c:pt idx="51">
                  <c:v>3/17/2022</c:v>
                </c:pt>
                <c:pt idx="52">
                  <c:v>3/18/2022</c:v>
                </c:pt>
                <c:pt idx="53">
                  <c:v>3/21/2022</c:v>
                </c:pt>
                <c:pt idx="54">
                  <c:v>3/22/2022</c:v>
                </c:pt>
                <c:pt idx="55">
                  <c:v>3/23/2022</c:v>
                </c:pt>
                <c:pt idx="56">
                  <c:v>3/24/2022</c:v>
                </c:pt>
                <c:pt idx="57">
                  <c:v>3/25/2022</c:v>
                </c:pt>
                <c:pt idx="58">
                  <c:v>3/28/2022</c:v>
                </c:pt>
                <c:pt idx="59">
                  <c:v>3/29/2022</c:v>
                </c:pt>
                <c:pt idx="60">
                  <c:v>3/30/2022</c:v>
                </c:pt>
                <c:pt idx="61">
                  <c:v>3/31/2022</c:v>
                </c:pt>
                <c:pt idx="62">
                  <c:v>4/1/2022</c:v>
                </c:pt>
                <c:pt idx="63">
                  <c:v>4/4/2022</c:v>
                </c:pt>
                <c:pt idx="64">
                  <c:v>4/5/2022</c:v>
                </c:pt>
                <c:pt idx="65">
                  <c:v>4/6/2022</c:v>
                </c:pt>
                <c:pt idx="66">
                  <c:v>4/7/2022</c:v>
                </c:pt>
                <c:pt idx="67">
                  <c:v>4/8/2022</c:v>
                </c:pt>
                <c:pt idx="68">
                  <c:v>4/11/2022</c:v>
                </c:pt>
                <c:pt idx="69">
                  <c:v>4/12/2022</c:v>
                </c:pt>
                <c:pt idx="70">
                  <c:v>4/13/2022</c:v>
                </c:pt>
                <c:pt idx="71">
                  <c:v>4/14/2022</c:v>
                </c:pt>
                <c:pt idx="72">
                  <c:v>4/18/2022</c:v>
                </c:pt>
                <c:pt idx="73">
                  <c:v>4/19/2022</c:v>
                </c:pt>
                <c:pt idx="74">
                  <c:v>4/20/2022</c:v>
                </c:pt>
                <c:pt idx="75">
                  <c:v>4/21/2022</c:v>
                </c:pt>
                <c:pt idx="76">
                  <c:v>4/22/2022</c:v>
                </c:pt>
                <c:pt idx="77">
                  <c:v>4/25/2022</c:v>
                </c:pt>
                <c:pt idx="78">
                  <c:v>4/26/2022</c:v>
                </c:pt>
                <c:pt idx="79">
                  <c:v>4/27/2022</c:v>
                </c:pt>
                <c:pt idx="80">
                  <c:v>4/28/2022</c:v>
                </c:pt>
                <c:pt idx="81">
                  <c:v>4/29/2022</c:v>
                </c:pt>
                <c:pt idx="82">
                  <c:v>5/2/2022</c:v>
                </c:pt>
                <c:pt idx="83">
                  <c:v>5/3/2022</c:v>
                </c:pt>
                <c:pt idx="84">
                  <c:v>5/4/2022</c:v>
                </c:pt>
                <c:pt idx="85">
                  <c:v>5/5/2022</c:v>
                </c:pt>
                <c:pt idx="86">
                  <c:v>5/6/2022</c:v>
                </c:pt>
                <c:pt idx="87">
                  <c:v>5/9/2022</c:v>
                </c:pt>
                <c:pt idx="88">
                  <c:v>5/10/2022</c:v>
                </c:pt>
                <c:pt idx="89">
                  <c:v>5/11/2022</c:v>
                </c:pt>
                <c:pt idx="90">
                  <c:v>5/12/2022</c:v>
                </c:pt>
                <c:pt idx="91">
                  <c:v>5/13/2022</c:v>
                </c:pt>
                <c:pt idx="92">
                  <c:v>5/16/2022</c:v>
                </c:pt>
                <c:pt idx="93">
                  <c:v>5/17/2022</c:v>
                </c:pt>
                <c:pt idx="94">
                  <c:v>5/18/2022</c:v>
                </c:pt>
                <c:pt idx="95">
                  <c:v>5/19/2022</c:v>
                </c:pt>
                <c:pt idx="96">
                  <c:v>5/20/2022</c:v>
                </c:pt>
                <c:pt idx="97">
                  <c:v>5/23/2022</c:v>
                </c:pt>
                <c:pt idx="98">
                  <c:v>5/24/2022</c:v>
                </c:pt>
                <c:pt idx="99">
                  <c:v>5/25/2022</c:v>
                </c:pt>
                <c:pt idx="100">
                  <c:v>5/26/2022</c:v>
                </c:pt>
                <c:pt idx="101">
                  <c:v>5/27/2022</c:v>
                </c:pt>
                <c:pt idx="102">
                  <c:v>5/31/2022</c:v>
                </c:pt>
                <c:pt idx="103">
                  <c:v>6/1/2022</c:v>
                </c:pt>
                <c:pt idx="104">
                  <c:v>6/2/2022</c:v>
                </c:pt>
                <c:pt idx="105">
                  <c:v>6/3/2022</c:v>
                </c:pt>
                <c:pt idx="106">
                  <c:v>6/6/2022</c:v>
                </c:pt>
                <c:pt idx="107">
                  <c:v>6/7/2022</c:v>
                </c:pt>
                <c:pt idx="108">
                  <c:v>6/8/2022</c:v>
                </c:pt>
                <c:pt idx="109">
                  <c:v>6/9/2022</c:v>
                </c:pt>
                <c:pt idx="110">
                  <c:v>6/10/2022</c:v>
                </c:pt>
                <c:pt idx="111">
                  <c:v>6/13/2022</c:v>
                </c:pt>
                <c:pt idx="112">
                  <c:v>6/14/2022</c:v>
                </c:pt>
                <c:pt idx="113">
                  <c:v>6/15/2022</c:v>
                </c:pt>
                <c:pt idx="114">
                  <c:v>6/16/2022</c:v>
                </c:pt>
                <c:pt idx="115">
                  <c:v>6/17/2022</c:v>
                </c:pt>
                <c:pt idx="116">
                  <c:v>6/21/2022</c:v>
                </c:pt>
                <c:pt idx="117">
                  <c:v>6/22/2022</c:v>
                </c:pt>
                <c:pt idx="118">
                  <c:v>6/23/2022</c:v>
                </c:pt>
                <c:pt idx="119">
                  <c:v>6/24/2022</c:v>
                </c:pt>
                <c:pt idx="120">
                  <c:v>6/27/2022</c:v>
                </c:pt>
                <c:pt idx="121">
                  <c:v>6/28/2022</c:v>
                </c:pt>
                <c:pt idx="122">
                  <c:v>6/29/2022</c:v>
                </c:pt>
                <c:pt idx="123">
                  <c:v>6/30/2022</c:v>
                </c:pt>
                <c:pt idx="124">
                  <c:v>7/1/2022</c:v>
                </c:pt>
                <c:pt idx="125">
                  <c:v>7/5/2022</c:v>
                </c:pt>
                <c:pt idx="126">
                  <c:v>7/6/2022</c:v>
                </c:pt>
                <c:pt idx="127">
                  <c:v>7/7/2022</c:v>
                </c:pt>
                <c:pt idx="128">
                  <c:v>7/8/2022</c:v>
                </c:pt>
                <c:pt idx="129">
                  <c:v>7/11/2022</c:v>
                </c:pt>
                <c:pt idx="130">
                  <c:v>7/12/2022</c:v>
                </c:pt>
                <c:pt idx="131">
                  <c:v>7/13/2022</c:v>
                </c:pt>
                <c:pt idx="132">
                  <c:v>7/14/2022</c:v>
                </c:pt>
                <c:pt idx="133">
                  <c:v>7/15/2022</c:v>
                </c:pt>
                <c:pt idx="134">
                  <c:v>7/18/2022</c:v>
                </c:pt>
                <c:pt idx="135">
                  <c:v>7/19/2022</c:v>
                </c:pt>
                <c:pt idx="136">
                  <c:v>7/20/2022</c:v>
                </c:pt>
                <c:pt idx="137">
                  <c:v>7/21/2022</c:v>
                </c:pt>
                <c:pt idx="138">
                  <c:v>7/22/2022</c:v>
                </c:pt>
                <c:pt idx="139">
                  <c:v>7/25/2022</c:v>
                </c:pt>
                <c:pt idx="140">
                  <c:v>7/26/2022</c:v>
                </c:pt>
                <c:pt idx="141">
                  <c:v>7/27/2022</c:v>
                </c:pt>
                <c:pt idx="142">
                  <c:v>7/28/2022</c:v>
                </c:pt>
                <c:pt idx="143">
                  <c:v>7/29/2022</c:v>
                </c:pt>
                <c:pt idx="144">
                  <c:v>8/1/2022</c:v>
                </c:pt>
                <c:pt idx="145">
                  <c:v>8/2/2022</c:v>
                </c:pt>
                <c:pt idx="146">
                  <c:v>8/3/2022</c:v>
                </c:pt>
                <c:pt idx="147">
                  <c:v>8/4/2022</c:v>
                </c:pt>
                <c:pt idx="148">
                  <c:v>8/5/2022</c:v>
                </c:pt>
                <c:pt idx="149">
                  <c:v>8/8/2022</c:v>
                </c:pt>
                <c:pt idx="150">
                  <c:v>8/9/2022</c:v>
                </c:pt>
                <c:pt idx="151">
                  <c:v>8/10/2022</c:v>
                </c:pt>
                <c:pt idx="152">
                  <c:v>8/11/2022</c:v>
                </c:pt>
                <c:pt idx="153">
                  <c:v>8/12/2022</c:v>
                </c:pt>
                <c:pt idx="154">
                  <c:v>8/15/2022</c:v>
                </c:pt>
                <c:pt idx="155">
                  <c:v>8/16/2022</c:v>
                </c:pt>
                <c:pt idx="156">
                  <c:v>8/17/2022</c:v>
                </c:pt>
                <c:pt idx="157">
                  <c:v>8/18/2022</c:v>
                </c:pt>
                <c:pt idx="158">
                  <c:v>8/19/2022</c:v>
                </c:pt>
                <c:pt idx="159">
                  <c:v>8/22/2022</c:v>
                </c:pt>
                <c:pt idx="160">
                  <c:v>8/23/2022</c:v>
                </c:pt>
                <c:pt idx="161">
                  <c:v>8/24/2022</c:v>
                </c:pt>
                <c:pt idx="162">
                  <c:v>8/25/2022</c:v>
                </c:pt>
                <c:pt idx="163">
                  <c:v>8/26/2022</c:v>
                </c:pt>
                <c:pt idx="164">
                  <c:v>8/29/2022</c:v>
                </c:pt>
                <c:pt idx="165">
                  <c:v>8/30/2022</c:v>
                </c:pt>
                <c:pt idx="166">
                  <c:v>8/31/2022</c:v>
                </c:pt>
                <c:pt idx="167">
                  <c:v>9/1/2022</c:v>
                </c:pt>
                <c:pt idx="168">
                  <c:v>9/2/2022</c:v>
                </c:pt>
                <c:pt idx="169">
                  <c:v>9/6/2022</c:v>
                </c:pt>
                <c:pt idx="170">
                  <c:v>9/7/2022</c:v>
                </c:pt>
                <c:pt idx="171">
                  <c:v>9/8/2022</c:v>
                </c:pt>
                <c:pt idx="172">
                  <c:v>9/9/2022</c:v>
                </c:pt>
                <c:pt idx="173">
                  <c:v>9/12/2022</c:v>
                </c:pt>
                <c:pt idx="174">
                  <c:v>9/13/2022</c:v>
                </c:pt>
                <c:pt idx="175">
                  <c:v>9/14/2022</c:v>
                </c:pt>
                <c:pt idx="176">
                  <c:v>9/15/2022</c:v>
                </c:pt>
                <c:pt idx="177">
                  <c:v>9/16/2022</c:v>
                </c:pt>
                <c:pt idx="178">
                  <c:v>9/19/2022</c:v>
                </c:pt>
                <c:pt idx="179">
                  <c:v>9/20/2022</c:v>
                </c:pt>
                <c:pt idx="180">
                  <c:v>9/21/2022</c:v>
                </c:pt>
                <c:pt idx="181">
                  <c:v>9/22/2022</c:v>
                </c:pt>
                <c:pt idx="182">
                  <c:v>9/23/2022</c:v>
                </c:pt>
                <c:pt idx="183">
                  <c:v>9/26/2022</c:v>
                </c:pt>
                <c:pt idx="184">
                  <c:v>9/27/2022</c:v>
                </c:pt>
                <c:pt idx="185">
                  <c:v>9/28/2022</c:v>
                </c:pt>
                <c:pt idx="186">
                  <c:v>9/29/2022</c:v>
                </c:pt>
                <c:pt idx="187">
                  <c:v>9/30/2022</c:v>
                </c:pt>
                <c:pt idx="188">
                  <c:v>10/3/2022</c:v>
                </c:pt>
                <c:pt idx="189">
                  <c:v>10/4/2022</c:v>
                </c:pt>
                <c:pt idx="190">
                  <c:v>10/5/2022</c:v>
                </c:pt>
                <c:pt idx="191">
                  <c:v>10/6/2022</c:v>
                </c:pt>
                <c:pt idx="192">
                  <c:v>10/7/2022</c:v>
                </c:pt>
                <c:pt idx="193">
                  <c:v>10/10/2022</c:v>
                </c:pt>
                <c:pt idx="194">
                  <c:v>10/11/2022</c:v>
                </c:pt>
                <c:pt idx="195">
                  <c:v>10/12/2022</c:v>
                </c:pt>
                <c:pt idx="196">
                  <c:v>10/13/2022</c:v>
                </c:pt>
                <c:pt idx="197">
                  <c:v>10/14/2022</c:v>
                </c:pt>
                <c:pt idx="198">
                  <c:v>10/17/2022</c:v>
                </c:pt>
                <c:pt idx="199">
                  <c:v>10/18/2022</c:v>
                </c:pt>
                <c:pt idx="200">
                  <c:v>10/19/2022</c:v>
                </c:pt>
                <c:pt idx="201">
                  <c:v>10/20/2022</c:v>
                </c:pt>
                <c:pt idx="202">
                  <c:v>10/21/2022</c:v>
                </c:pt>
                <c:pt idx="203">
                  <c:v>10/24/2022</c:v>
                </c:pt>
                <c:pt idx="204">
                  <c:v>10/25/2022</c:v>
                </c:pt>
                <c:pt idx="205">
                  <c:v>10/26/2022</c:v>
                </c:pt>
                <c:pt idx="206">
                  <c:v>10/27/2022</c:v>
                </c:pt>
                <c:pt idx="207">
                  <c:v>10/28/2022</c:v>
                </c:pt>
                <c:pt idx="208">
                  <c:v>10/31/2022</c:v>
                </c:pt>
                <c:pt idx="209">
                  <c:v>11/1/2022</c:v>
                </c:pt>
                <c:pt idx="210">
                  <c:v>11/2/2022</c:v>
                </c:pt>
                <c:pt idx="211">
                  <c:v>11/3/2022</c:v>
                </c:pt>
                <c:pt idx="212">
                  <c:v>11/4/2022</c:v>
                </c:pt>
                <c:pt idx="213">
                  <c:v>11/7/2022</c:v>
                </c:pt>
                <c:pt idx="214">
                  <c:v>11/8/2022</c:v>
                </c:pt>
                <c:pt idx="215">
                  <c:v>11/9/2022</c:v>
                </c:pt>
                <c:pt idx="216">
                  <c:v>11/10/2022</c:v>
                </c:pt>
                <c:pt idx="217">
                  <c:v>11/11/2022</c:v>
                </c:pt>
                <c:pt idx="218">
                  <c:v>11/14/2022</c:v>
                </c:pt>
                <c:pt idx="219">
                  <c:v>11/15/2022</c:v>
                </c:pt>
                <c:pt idx="220">
                  <c:v>11/16/2022</c:v>
                </c:pt>
                <c:pt idx="221">
                  <c:v>11/17/2022</c:v>
                </c:pt>
                <c:pt idx="222">
                  <c:v>11/18/2022</c:v>
                </c:pt>
                <c:pt idx="223">
                  <c:v>11/21/2022</c:v>
                </c:pt>
                <c:pt idx="224">
                  <c:v>11/22/2022</c:v>
                </c:pt>
                <c:pt idx="225">
                  <c:v>11/23/2022</c:v>
                </c:pt>
                <c:pt idx="226">
                  <c:v>11/25/2022</c:v>
                </c:pt>
                <c:pt idx="227">
                  <c:v>11/28/2022</c:v>
                </c:pt>
                <c:pt idx="228">
                  <c:v>11/29/2022</c:v>
                </c:pt>
                <c:pt idx="229">
                  <c:v>11/30/2022</c:v>
                </c:pt>
                <c:pt idx="230">
                  <c:v>12/1/2022</c:v>
                </c:pt>
                <c:pt idx="231">
                  <c:v>12/2/2022</c:v>
                </c:pt>
                <c:pt idx="232">
                  <c:v>12/5/2022</c:v>
                </c:pt>
                <c:pt idx="233">
                  <c:v>12/6/2022</c:v>
                </c:pt>
                <c:pt idx="234">
                  <c:v>12/7/2022</c:v>
                </c:pt>
                <c:pt idx="235">
                  <c:v>12/8/2022</c:v>
                </c:pt>
                <c:pt idx="236">
                  <c:v>12/9/2022</c:v>
                </c:pt>
                <c:pt idx="237">
                  <c:v>12/12/2022</c:v>
                </c:pt>
                <c:pt idx="238">
                  <c:v>12/13/2022</c:v>
                </c:pt>
                <c:pt idx="239">
                  <c:v>12/14/2022</c:v>
                </c:pt>
                <c:pt idx="240">
                  <c:v>12/15/2022</c:v>
                </c:pt>
                <c:pt idx="241">
                  <c:v>12/16/2022</c:v>
                </c:pt>
                <c:pt idx="242">
                  <c:v>12/19/2022</c:v>
                </c:pt>
                <c:pt idx="243">
                  <c:v>12/20/2022</c:v>
                </c:pt>
                <c:pt idx="244">
                  <c:v>12/21/2022</c:v>
                </c:pt>
                <c:pt idx="245">
                  <c:v>12/22/2022</c:v>
                </c:pt>
                <c:pt idx="246">
                  <c:v>12/23/2022</c:v>
                </c:pt>
                <c:pt idx="247">
                  <c:v>12/27/2022</c:v>
                </c:pt>
                <c:pt idx="248">
                  <c:v>12/28/2022</c:v>
                </c:pt>
                <c:pt idx="249">
                  <c:v>12/29/2022</c:v>
                </c:pt>
                <c:pt idx="250">
                  <c:v>12/30/2022</c:v>
                </c:pt>
                <c:pt idx="251">
                  <c:v>1/3/2023</c:v>
                </c:pt>
                <c:pt idx="252">
                  <c:v>1/4/2023</c:v>
                </c:pt>
                <c:pt idx="253">
                  <c:v>1/5/2023</c:v>
                </c:pt>
                <c:pt idx="254">
                  <c:v>1/6/2023</c:v>
                </c:pt>
                <c:pt idx="255">
                  <c:v>1/9/2023</c:v>
                </c:pt>
                <c:pt idx="256">
                  <c:v>1/10/2023</c:v>
                </c:pt>
                <c:pt idx="257">
                  <c:v>1/11/2023</c:v>
                </c:pt>
                <c:pt idx="258">
                  <c:v>1/12/2023</c:v>
                </c:pt>
                <c:pt idx="259">
                  <c:v>1/13/2023</c:v>
                </c:pt>
                <c:pt idx="260">
                  <c:v>1/17/2023</c:v>
                </c:pt>
                <c:pt idx="261">
                  <c:v>1/18/2023</c:v>
                </c:pt>
                <c:pt idx="262">
                  <c:v>1/19/2023</c:v>
                </c:pt>
                <c:pt idx="263">
                  <c:v>1/20/2023</c:v>
                </c:pt>
                <c:pt idx="264">
                  <c:v>1/23/2023</c:v>
                </c:pt>
                <c:pt idx="265">
                  <c:v>1/24/2023</c:v>
                </c:pt>
                <c:pt idx="266">
                  <c:v>1/25/2023</c:v>
                </c:pt>
                <c:pt idx="267">
                  <c:v>1/26/2023</c:v>
                </c:pt>
                <c:pt idx="268">
                  <c:v>1/27/2023</c:v>
                </c:pt>
                <c:pt idx="269">
                  <c:v>1/30/2023</c:v>
                </c:pt>
                <c:pt idx="270">
                  <c:v>1/31/2023</c:v>
                </c:pt>
                <c:pt idx="271">
                  <c:v>2/1/2023</c:v>
                </c:pt>
                <c:pt idx="272">
                  <c:v>2/2/2023</c:v>
                </c:pt>
                <c:pt idx="273">
                  <c:v>2/3/2023</c:v>
                </c:pt>
                <c:pt idx="274">
                  <c:v>2/6/2023</c:v>
                </c:pt>
                <c:pt idx="275">
                  <c:v>2/7/2023</c:v>
                </c:pt>
                <c:pt idx="276">
                  <c:v>2/8/2023</c:v>
                </c:pt>
                <c:pt idx="277">
                  <c:v>2/9/2023</c:v>
                </c:pt>
                <c:pt idx="278">
                  <c:v>2/10/2023</c:v>
                </c:pt>
                <c:pt idx="279">
                  <c:v>2/13/2023</c:v>
                </c:pt>
                <c:pt idx="280">
                  <c:v>2/14/2023</c:v>
                </c:pt>
                <c:pt idx="281">
                  <c:v>2/15/2023</c:v>
                </c:pt>
                <c:pt idx="282">
                  <c:v>2/16/2023</c:v>
                </c:pt>
                <c:pt idx="283">
                  <c:v>2/17/2023</c:v>
                </c:pt>
                <c:pt idx="284">
                  <c:v>2/21/2023</c:v>
                </c:pt>
                <c:pt idx="285">
                  <c:v>2/22/2023</c:v>
                </c:pt>
                <c:pt idx="286">
                  <c:v>2/23/2023</c:v>
                </c:pt>
                <c:pt idx="287">
                  <c:v>2/24/2023</c:v>
                </c:pt>
                <c:pt idx="288">
                  <c:v>2/27/2023</c:v>
                </c:pt>
                <c:pt idx="289">
                  <c:v>2/28/2023</c:v>
                </c:pt>
                <c:pt idx="290">
                  <c:v>3/1/2023</c:v>
                </c:pt>
                <c:pt idx="291">
                  <c:v>3/2/2023</c:v>
                </c:pt>
                <c:pt idx="292">
                  <c:v>3/3/2023</c:v>
                </c:pt>
                <c:pt idx="293">
                  <c:v>3/6/2023</c:v>
                </c:pt>
                <c:pt idx="294">
                  <c:v>3/7/2023</c:v>
                </c:pt>
                <c:pt idx="295">
                  <c:v>3/8/2023</c:v>
                </c:pt>
                <c:pt idx="296">
                  <c:v>3/9/2023</c:v>
                </c:pt>
                <c:pt idx="297">
                  <c:v>3/10/2023</c:v>
                </c:pt>
                <c:pt idx="298">
                  <c:v>3/13/2023</c:v>
                </c:pt>
                <c:pt idx="299">
                  <c:v>3/14/2023</c:v>
                </c:pt>
                <c:pt idx="300">
                  <c:v>3/15/2023</c:v>
                </c:pt>
                <c:pt idx="301">
                  <c:v>3/16/2023</c:v>
                </c:pt>
                <c:pt idx="302">
                  <c:v>3/17/2023</c:v>
                </c:pt>
                <c:pt idx="303">
                  <c:v>3/20/2023</c:v>
                </c:pt>
                <c:pt idx="304">
                  <c:v>3/21/2023</c:v>
                </c:pt>
                <c:pt idx="305">
                  <c:v>3/22/2023</c:v>
                </c:pt>
                <c:pt idx="306">
                  <c:v>3/23/2023</c:v>
                </c:pt>
                <c:pt idx="307">
                  <c:v>3/24/2023</c:v>
                </c:pt>
                <c:pt idx="308">
                  <c:v>3/27/2023</c:v>
                </c:pt>
                <c:pt idx="309">
                  <c:v>3/28/2023</c:v>
                </c:pt>
                <c:pt idx="310">
                  <c:v>3/29/2023</c:v>
                </c:pt>
                <c:pt idx="311">
                  <c:v>3/30/2023</c:v>
                </c:pt>
                <c:pt idx="312">
                  <c:v>3/31/2023</c:v>
                </c:pt>
                <c:pt idx="313">
                  <c:v>4/3/2023</c:v>
                </c:pt>
                <c:pt idx="314">
                  <c:v>4/4/2023</c:v>
                </c:pt>
                <c:pt idx="315">
                  <c:v>4/5/2023</c:v>
                </c:pt>
                <c:pt idx="316">
                  <c:v>4/6/2023</c:v>
                </c:pt>
                <c:pt idx="317">
                  <c:v>4/10/2023</c:v>
                </c:pt>
                <c:pt idx="318">
                  <c:v>4/11/2023</c:v>
                </c:pt>
                <c:pt idx="319">
                  <c:v>4/12/2023</c:v>
                </c:pt>
                <c:pt idx="320">
                  <c:v>4/13/2023</c:v>
                </c:pt>
                <c:pt idx="321">
                  <c:v>4/14/2023</c:v>
                </c:pt>
                <c:pt idx="322">
                  <c:v>4/17/2023</c:v>
                </c:pt>
                <c:pt idx="323">
                  <c:v>4/18/2023</c:v>
                </c:pt>
                <c:pt idx="324">
                  <c:v>4/19/2023</c:v>
                </c:pt>
                <c:pt idx="325">
                  <c:v>4/20/2023</c:v>
                </c:pt>
                <c:pt idx="326">
                  <c:v>4/21/2023</c:v>
                </c:pt>
                <c:pt idx="327">
                  <c:v>4/24/2023</c:v>
                </c:pt>
                <c:pt idx="328">
                  <c:v>4/25/2023</c:v>
                </c:pt>
                <c:pt idx="329">
                  <c:v>4/26/2023</c:v>
                </c:pt>
                <c:pt idx="330">
                  <c:v>4/27/2023</c:v>
                </c:pt>
                <c:pt idx="331">
                  <c:v>4/28/2023</c:v>
                </c:pt>
                <c:pt idx="332">
                  <c:v>5/1/2023</c:v>
                </c:pt>
                <c:pt idx="333">
                  <c:v>5/2/2023</c:v>
                </c:pt>
                <c:pt idx="334">
                  <c:v>5/3/2023</c:v>
                </c:pt>
                <c:pt idx="335">
                  <c:v>5/4/2023</c:v>
                </c:pt>
                <c:pt idx="336">
                  <c:v>5/5/2023</c:v>
                </c:pt>
                <c:pt idx="337">
                  <c:v>5/8/2023</c:v>
                </c:pt>
                <c:pt idx="338">
                  <c:v>5/9/2023</c:v>
                </c:pt>
                <c:pt idx="339">
                  <c:v>5/10/2023</c:v>
                </c:pt>
                <c:pt idx="340">
                  <c:v>5/11/2023</c:v>
                </c:pt>
                <c:pt idx="341">
                  <c:v>5/12/2023</c:v>
                </c:pt>
                <c:pt idx="342">
                  <c:v>5/15/2023</c:v>
                </c:pt>
                <c:pt idx="343">
                  <c:v>5/16/2023</c:v>
                </c:pt>
                <c:pt idx="344">
                  <c:v>5/17/2023</c:v>
                </c:pt>
                <c:pt idx="345">
                  <c:v>5/18/2023</c:v>
                </c:pt>
                <c:pt idx="346">
                  <c:v>5/19/2023</c:v>
                </c:pt>
                <c:pt idx="347">
                  <c:v>5/22/2023</c:v>
                </c:pt>
                <c:pt idx="348">
                  <c:v>5/23/2023</c:v>
                </c:pt>
                <c:pt idx="349">
                  <c:v>5/24/2023</c:v>
                </c:pt>
                <c:pt idx="350">
                  <c:v>5/25/2023</c:v>
                </c:pt>
                <c:pt idx="351">
                  <c:v>5/26/2023</c:v>
                </c:pt>
                <c:pt idx="352">
                  <c:v>5/30/2023</c:v>
                </c:pt>
                <c:pt idx="353">
                  <c:v>5/31/2023</c:v>
                </c:pt>
                <c:pt idx="354">
                  <c:v>6/1/2023</c:v>
                </c:pt>
                <c:pt idx="355">
                  <c:v>6/2/2023</c:v>
                </c:pt>
                <c:pt idx="356">
                  <c:v>6/5/2023</c:v>
                </c:pt>
                <c:pt idx="357">
                  <c:v>6/6/2023</c:v>
                </c:pt>
                <c:pt idx="358">
                  <c:v>6/7/2023</c:v>
                </c:pt>
                <c:pt idx="359">
                  <c:v>6/8/2023</c:v>
                </c:pt>
                <c:pt idx="360">
                  <c:v>6/9/2023</c:v>
                </c:pt>
                <c:pt idx="361">
                  <c:v>6/12/2023</c:v>
                </c:pt>
                <c:pt idx="362">
                  <c:v>6/13/2023</c:v>
                </c:pt>
                <c:pt idx="363">
                  <c:v>6/14/2023</c:v>
                </c:pt>
                <c:pt idx="364">
                  <c:v>6/15/2023</c:v>
                </c:pt>
                <c:pt idx="365">
                  <c:v>6/16/2023</c:v>
                </c:pt>
                <c:pt idx="366">
                  <c:v>6/20/2023</c:v>
                </c:pt>
                <c:pt idx="367">
                  <c:v>6/21/2023</c:v>
                </c:pt>
                <c:pt idx="368">
                  <c:v>6/22/2023</c:v>
                </c:pt>
                <c:pt idx="369">
                  <c:v>6/23/2023</c:v>
                </c:pt>
                <c:pt idx="370">
                  <c:v>6/26/2023</c:v>
                </c:pt>
                <c:pt idx="371">
                  <c:v>6/27/2023</c:v>
                </c:pt>
                <c:pt idx="372">
                  <c:v>6/28/2023</c:v>
                </c:pt>
                <c:pt idx="373">
                  <c:v>6/29/2023</c:v>
                </c:pt>
                <c:pt idx="374">
                  <c:v>6/30/2023</c:v>
                </c:pt>
                <c:pt idx="375">
                  <c:v>7/3/2023</c:v>
                </c:pt>
                <c:pt idx="376">
                  <c:v>7/5/2023</c:v>
                </c:pt>
                <c:pt idx="377">
                  <c:v>7/6/2023</c:v>
                </c:pt>
                <c:pt idx="378">
                  <c:v>7/7/2023</c:v>
                </c:pt>
                <c:pt idx="379">
                  <c:v>7/10/2023</c:v>
                </c:pt>
                <c:pt idx="380">
                  <c:v>7/11/2023</c:v>
                </c:pt>
                <c:pt idx="381">
                  <c:v>7/12/2023</c:v>
                </c:pt>
                <c:pt idx="382">
                  <c:v>7/13/2023</c:v>
                </c:pt>
                <c:pt idx="383">
                  <c:v>7/14/2023</c:v>
                </c:pt>
                <c:pt idx="384">
                  <c:v>7/17/2023</c:v>
                </c:pt>
                <c:pt idx="385">
                  <c:v>7/18/2023</c:v>
                </c:pt>
                <c:pt idx="386">
                  <c:v>7/19/2023</c:v>
                </c:pt>
                <c:pt idx="387">
                  <c:v>7/20/2023</c:v>
                </c:pt>
                <c:pt idx="388">
                  <c:v>7/21/2023</c:v>
                </c:pt>
                <c:pt idx="389">
                  <c:v>7/24/2023</c:v>
                </c:pt>
                <c:pt idx="390">
                  <c:v>7/25/2023</c:v>
                </c:pt>
                <c:pt idx="391">
                  <c:v>7/26/2023</c:v>
                </c:pt>
                <c:pt idx="392">
                  <c:v>7/27/2023</c:v>
                </c:pt>
                <c:pt idx="393">
                  <c:v>7/28/2023</c:v>
                </c:pt>
                <c:pt idx="394">
                  <c:v>7/31/2023</c:v>
                </c:pt>
                <c:pt idx="395">
                  <c:v>8/1/2023</c:v>
                </c:pt>
                <c:pt idx="396">
                  <c:v>8/2/2023</c:v>
                </c:pt>
                <c:pt idx="397">
                  <c:v>8/3/2023</c:v>
                </c:pt>
                <c:pt idx="398">
                  <c:v>8/4/2023</c:v>
                </c:pt>
                <c:pt idx="399">
                  <c:v>8/7/2023</c:v>
                </c:pt>
                <c:pt idx="400">
                  <c:v>8/8/2023</c:v>
                </c:pt>
                <c:pt idx="401">
                  <c:v>8/9/2023</c:v>
                </c:pt>
                <c:pt idx="402">
                  <c:v>8/10/2023</c:v>
                </c:pt>
                <c:pt idx="403">
                  <c:v>8/11/2023</c:v>
                </c:pt>
                <c:pt idx="404">
                  <c:v>8/14/2023</c:v>
                </c:pt>
                <c:pt idx="405">
                  <c:v>8/15/2023</c:v>
                </c:pt>
                <c:pt idx="406">
                  <c:v>8/16/2023</c:v>
                </c:pt>
                <c:pt idx="407">
                  <c:v>8/17/2023</c:v>
                </c:pt>
                <c:pt idx="408">
                  <c:v>8/18/2023</c:v>
                </c:pt>
                <c:pt idx="409">
                  <c:v>8/21/2023</c:v>
                </c:pt>
                <c:pt idx="410">
                  <c:v>8/22/2023</c:v>
                </c:pt>
                <c:pt idx="411">
                  <c:v>8/23/2023</c:v>
                </c:pt>
                <c:pt idx="412">
                  <c:v>8/24/2023</c:v>
                </c:pt>
                <c:pt idx="413">
                  <c:v>8/25/2023</c:v>
                </c:pt>
                <c:pt idx="414">
                  <c:v>8/28/2023</c:v>
                </c:pt>
                <c:pt idx="415">
                  <c:v>8/29/2023</c:v>
                </c:pt>
                <c:pt idx="416">
                  <c:v>8/30/2023</c:v>
                </c:pt>
                <c:pt idx="417">
                  <c:v>8/31/2023</c:v>
                </c:pt>
                <c:pt idx="418">
                  <c:v>9/1/2023</c:v>
                </c:pt>
                <c:pt idx="419">
                  <c:v>9/5/2023</c:v>
                </c:pt>
                <c:pt idx="420">
                  <c:v>9/6/2023</c:v>
                </c:pt>
                <c:pt idx="421">
                  <c:v>9/7/2023</c:v>
                </c:pt>
                <c:pt idx="422">
                  <c:v>9/8/2023</c:v>
                </c:pt>
                <c:pt idx="423">
                  <c:v>9/11/2023</c:v>
                </c:pt>
                <c:pt idx="424">
                  <c:v>9/12/2023</c:v>
                </c:pt>
                <c:pt idx="425">
                  <c:v>9/13/2023</c:v>
                </c:pt>
                <c:pt idx="426">
                  <c:v>9/14/2023</c:v>
                </c:pt>
                <c:pt idx="427">
                  <c:v>9/15/2023</c:v>
                </c:pt>
                <c:pt idx="428">
                  <c:v>9/18/2023</c:v>
                </c:pt>
                <c:pt idx="429">
                  <c:v>9/19/2023</c:v>
                </c:pt>
                <c:pt idx="430">
                  <c:v>9/20/2023</c:v>
                </c:pt>
                <c:pt idx="431">
                  <c:v>9/21/2023</c:v>
                </c:pt>
                <c:pt idx="432">
                  <c:v>9/22/2023</c:v>
                </c:pt>
                <c:pt idx="433">
                  <c:v>9/25/2023</c:v>
                </c:pt>
                <c:pt idx="434">
                  <c:v>9/26/2023</c:v>
                </c:pt>
                <c:pt idx="435">
                  <c:v>9/27/2023</c:v>
                </c:pt>
                <c:pt idx="436">
                  <c:v>9/28/2023</c:v>
                </c:pt>
                <c:pt idx="437">
                  <c:v>9/29/2023</c:v>
                </c:pt>
                <c:pt idx="438">
                  <c:v>10/2/2023</c:v>
                </c:pt>
                <c:pt idx="439">
                  <c:v>10/3/2023</c:v>
                </c:pt>
                <c:pt idx="440">
                  <c:v>10/4/2023</c:v>
                </c:pt>
                <c:pt idx="441">
                  <c:v>10/5/2023</c:v>
                </c:pt>
                <c:pt idx="442">
                  <c:v>10/6/2023</c:v>
                </c:pt>
                <c:pt idx="443">
                  <c:v>10/9/2023</c:v>
                </c:pt>
                <c:pt idx="444">
                  <c:v>10/10/2023</c:v>
                </c:pt>
                <c:pt idx="445">
                  <c:v>10/11/2023</c:v>
                </c:pt>
                <c:pt idx="446">
                  <c:v>10/12/2023</c:v>
                </c:pt>
                <c:pt idx="447">
                  <c:v>10/13/2023</c:v>
                </c:pt>
                <c:pt idx="448">
                  <c:v>10/16/2023</c:v>
                </c:pt>
                <c:pt idx="449">
                  <c:v>10/17/2023</c:v>
                </c:pt>
                <c:pt idx="450">
                  <c:v>10/18/2023</c:v>
                </c:pt>
                <c:pt idx="451">
                  <c:v>10/19/2023</c:v>
                </c:pt>
                <c:pt idx="452">
                  <c:v>10/20/2023</c:v>
                </c:pt>
                <c:pt idx="453">
                  <c:v>10/23/2023</c:v>
                </c:pt>
                <c:pt idx="454">
                  <c:v>10/24/2023</c:v>
                </c:pt>
                <c:pt idx="455">
                  <c:v>10/25/2023</c:v>
                </c:pt>
                <c:pt idx="456">
                  <c:v>10/26/2023</c:v>
                </c:pt>
                <c:pt idx="457">
                  <c:v>10/27/2023</c:v>
                </c:pt>
                <c:pt idx="458">
                  <c:v>10/30/2023</c:v>
                </c:pt>
                <c:pt idx="459">
                  <c:v>10/31/2023</c:v>
                </c:pt>
                <c:pt idx="460">
                  <c:v>11/1/2023</c:v>
                </c:pt>
                <c:pt idx="461">
                  <c:v>11/2/2023</c:v>
                </c:pt>
                <c:pt idx="462">
                  <c:v>11/3/2023</c:v>
                </c:pt>
                <c:pt idx="463">
                  <c:v>11/6/2023</c:v>
                </c:pt>
                <c:pt idx="464">
                  <c:v>11/7/2023</c:v>
                </c:pt>
                <c:pt idx="465">
                  <c:v>11/8/2023</c:v>
                </c:pt>
                <c:pt idx="466">
                  <c:v>11/9/2023</c:v>
                </c:pt>
                <c:pt idx="467">
                  <c:v>11/10/2023</c:v>
                </c:pt>
                <c:pt idx="468">
                  <c:v>11/13/2023</c:v>
                </c:pt>
                <c:pt idx="469">
                  <c:v>11/14/2023</c:v>
                </c:pt>
                <c:pt idx="470">
                  <c:v>11/15/2023</c:v>
                </c:pt>
                <c:pt idx="471">
                  <c:v>11/16/2023</c:v>
                </c:pt>
                <c:pt idx="472">
                  <c:v>11/17/2023</c:v>
                </c:pt>
                <c:pt idx="473">
                  <c:v>11/20/2023</c:v>
                </c:pt>
                <c:pt idx="474">
                  <c:v>11/21/2023</c:v>
                </c:pt>
                <c:pt idx="475">
                  <c:v>11/22/2023</c:v>
                </c:pt>
                <c:pt idx="476">
                  <c:v>11/24/2023</c:v>
                </c:pt>
                <c:pt idx="477">
                  <c:v>11/27/2023</c:v>
                </c:pt>
                <c:pt idx="478">
                  <c:v>11/28/2023</c:v>
                </c:pt>
                <c:pt idx="479">
                  <c:v>11/29/2023</c:v>
                </c:pt>
                <c:pt idx="480">
                  <c:v>11/30/2023</c:v>
                </c:pt>
                <c:pt idx="481">
                  <c:v>12/1/2023</c:v>
                </c:pt>
                <c:pt idx="482">
                  <c:v>12/4/2023</c:v>
                </c:pt>
                <c:pt idx="483">
                  <c:v>12/5/2023</c:v>
                </c:pt>
                <c:pt idx="484">
                  <c:v>12/6/2023</c:v>
                </c:pt>
                <c:pt idx="485">
                  <c:v>12/7/2023</c:v>
                </c:pt>
                <c:pt idx="486">
                  <c:v>12/8/2023</c:v>
                </c:pt>
                <c:pt idx="487">
                  <c:v>12/11/2023</c:v>
                </c:pt>
                <c:pt idx="488">
                  <c:v>12/12/2023</c:v>
                </c:pt>
                <c:pt idx="489">
                  <c:v>12/13/2023</c:v>
                </c:pt>
                <c:pt idx="490">
                  <c:v>12/14/2023</c:v>
                </c:pt>
                <c:pt idx="491">
                  <c:v>12/15/2023</c:v>
                </c:pt>
                <c:pt idx="492">
                  <c:v>12/18/2023</c:v>
                </c:pt>
                <c:pt idx="493">
                  <c:v>12/19/2023</c:v>
                </c:pt>
                <c:pt idx="494">
                  <c:v>12/20/2023</c:v>
                </c:pt>
                <c:pt idx="495">
                  <c:v>12/21/2023</c:v>
                </c:pt>
                <c:pt idx="496">
                  <c:v>12/22/2023</c:v>
                </c:pt>
                <c:pt idx="497">
                  <c:v>12/26/2023</c:v>
                </c:pt>
                <c:pt idx="498">
                  <c:v>12/27/2023</c:v>
                </c:pt>
                <c:pt idx="499">
                  <c:v>12/28/2023</c:v>
                </c:pt>
                <c:pt idx="500">
                  <c:v>12/29/2023</c:v>
                </c:pt>
                <c:pt idx="501">
                  <c:v>1/2/2024</c:v>
                </c:pt>
                <c:pt idx="502">
                  <c:v>1/3/2024</c:v>
                </c:pt>
                <c:pt idx="503">
                  <c:v>1/4/2024</c:v>
                </c:pt>
                <c:pt idx="504">
                  <c:v>1/5/2024</c:v>
                </c:pt>
                <c:pt idx="505">
                  <c:v>1/8/2024</c:v>
                </c:pt>
                <c:pt idx="506">
                  <c:v>1/9/2024</c:v>
                </c:pt>
                <c:pt idx="507">
                  <c:v>1/10/2024</c:v>
                </c:pt>
                <c:pt idx="508">
                  <c:v>1/11/2024</c:v>
                </c:pt>
                <c:pt idx="509">
                  <c:v>1/12/2024</c:v>
                </c:pt>
                <c:pt idx="510">
                  <c:v>1/16/2024</c:v>
                </c:pt>
                <c:pt idx="511">
                  <c:v>1/17/2024</c:v>
                </c:pt>
                <c:pt idx="512">
                  <c:v>1/18/2024</c:v>
                </c:pt>
                <c:pt idx="513">
                  <c:v>1/19/2024</c:v>
                </c:pt>
                <c:pt idx="514">
                  <c:v>1/22/2024</c:v>
                </c:pt>
                <c:pt idx="515">
                  <c:v>1/23/2024</c:v>
                </c:pt>
                <c:pt idx="516">
                  <c:v>1/24/2024</c:v>
                </c:pt>
                <c:pt idx="517">
                  <c:v>1/25/2024</c:v>
                </c:pt>
                <c:pt idx="518">
                  <c:v>1/26/2024</c:v>
                </c:pt>
                <c:pt idx="519">
                  <c:v>1/29/2024</c:v>
                </c:pt>
                <c:pt idx="520">
                  <c:v>1/30/2024</c:v>
                </c:pt>
                <c:pt idx="521">
                  <c:v>1/31/2024</c:v>
                </c:pt>
                <c:pt idx="522">
                  <c:v>2/1/2024</c:v>
                </c:pt>
                <c:pt idx="523">
                  <c:v>2/2/2024</c:v>
                </c:pt>
                <c:pt idx="524">
                  <c:v>2/5/2024</c:v>
                </c:pt>
                <c:pt idx="525">
                  <c:v>2/6/2024</c:v>
                </c:pt>
                <c:pt idx="526">
                  <c:v>2/7/2024</c:v>
                </c:pt>
                <c:pt idx="527">
                  <c:v>2/8/2024</c:v>
                </c:pt>
                <c:pt idx="528">
                  <c:v>2/9/2024</c:v>
                </c:pt>
                <c:pt idx="529">
                  <c:v>2/12/2024</c:v>
                </c:pt>
                <c:pt idx="530">
                  <c:v>2/13/2024</c:v>
                </c:pt>
                <c:pt idx="531">
                  <c:v>2/14/2024</c:v>
                </c:pt>
                <c:pt idx="532">
                  <c:v>2/15/2024</c:v>
                </c:pt>
                <c:pt idx="533">
                  <c:v>2/16/2024</c:v>
                </c:pt>
                <c:pt idx="534">
                  <c:v>2/20/2024</c:v>
                </c:pt>
                <c:pt idx="535">
                  <c:v>2/21/2024</c:v>
                </c:pt>
                <c:pt idx="536">
                  <c:v>2/22/2024</c:v>
                </c:pt>
                <c:pt idx="537">
                  <c:v>2/23/2024</c:v>
                </c:pt>
                <c:pt idx="538">
                  <c:v>2/26/2024</c:v>
                </c:pt>
                <c:pt idx="539">
                  <c:v>2/27/2024</c:v>
                </c:pt>
                <c:pt idx="540">
                  <c:v>2/28/2024</c:v>
                </c:pt>
                <c:pt idx="541">
                  <c:v>2/29/2024</c:v>
                </c:pt>
                <c:pt idx="542">
                  <c:v>3/1/2024</c:v>
                </c:pt>
                <c:pt idx="543">
                  <c:v>3/4/2024</c:v>
                </c:pt>
                <c:pt idx="544">
                  <c:v>3/5/2024</c:v>
                </c:pt>
                <c:pt idx="545">
                  <c:v>3/6/2024</c:v>
                </c:pt>
                <c:pt idx="546">
                  <c:v>3/7/2024</c:v>
                </c:pt>
                <c:pt idx="547">
                  <c:v>3/8/2024</c:v>
                </c:pt>
                <c:pt idx="548">
                  <c:v>3/11/2024</c:v>
                </c:pt>
                <c:pt idx="549">
                  <c:v>3/12/2024</c:v>
                </c:pt>
                <c:pt idx="550">
                  <c:v>3/13/2024</c:v>
                </c:pt>
                <c:pt idx="551">
                  <c:v>3/14/2024</c:v>
                </c:pt>
                <c:pt idx="552">
                  <c:v>3/15/2024</c:v>
                </c:pt>
                <c:pt idx="553">
                  <c:v>3/18/2024</c:v>
                </c:pt>
                <c:pt idx="554">
                  <c:v>3/19/2024</c:v>
                </c:pt>
                <c:pt idx="555">
                  <c:v>3/20/2024</c:v>
                </c:pt>
                <c:pt idx="556">
                  <c:v>3/21/2024</c:v>
                </c:pt>
                <c:pt idx="557">
                  <c:v>3/22/2024</c:v>
                </c:pt>
                <c:pt idx="558">
                  <c:v>3/25/2024</c:v>
                </c:pt>
                <c:pt idx="559">
                  <c:v>3/26/2024</c:v>
                </c:pt>
                <c:pt idx="560">
                  <c:v>3/27/2024</c:v>
                </c:pt>
                <c:pt idx="561">
                  <c:v>3/28/2024</c:v>
                </c:pt>
                <c:pt idx="562">
                  <c:v>4/1/2024</c:v>
                </c:pt>
                <c:pt idx="563">
                  <c:v>4/2/2024</c:v>
                </c:pt>
                <c:pt idx="564">
                  <c:v>4/3/2024</c:v>
                </c:pt>
                <c:pt idx="565">
                  <c:v>4/4/2024</c:v>
                </c:pt>
                <c:pt idx="566">
                  <c:v>4/5/2024</c:v>
                </c:pt>
                <c:pt idx="567">
                  <c:v>4/8/2024</c:v>
                </c:pt>
                <c:pt idx="568">
                  <c:v>4/9/2024</c:v>
                </c:pt>
                <c:pt idx="569">
                  <c:v>4/10/2024</c:v>
                </c:pt>
                <c:pt idx="570">
                  <c:v>4/11/2024</c:v>
                </c:pt>
                <c:pt idx="571">
                  <c:v>4/12/2024</c:v>
                </c:pt>
                <c:pt idx="572">
                  <c:v>4/15/2024</c:v>
                </c:pt>
                <c:pt idx="573">
                  <c:v>4/16/2024</c:v>
                </c:pt>
                <c:pt idx="574">
                  <c:v>4/17/2024</c:v>
                </c:pt>
                <c:pt idx="575">
                  <c:v>4/18/2024</c:v>
                </c:pt>
                <c:pt idx="576">
                  <c:v>4/19/2024</c:v>
                </c:pt>
                <c:pt idx="577">
                  <c:v>4/22/2024</c:v>
                </c:pt>
                <c:pt idx="578">
                  <c:v>4/23/2024</c:v>
                </c:pt>
                <c:pt idx="579">
                  <c:v>4/24/2024</c:v>
                </c:pt>
                <c:pt idx="580">
                  <c:v>4/25/2024</c:v>
                </c:pt>
                <c:pt idx="581">
                  <c:v>4/26/2024</c:v>
                </c:pt>
                <c:pt idx="582">
                  <c:v>4/29/2024</c:v>
                </c:pt>
                <c:pt idx="583">
                  <c:v>4/30/2024</c:v>
                </c:pt>
                <c:pt idx="584">
                  <c:v>5/1/2024</c:v>
                </c:pt>
                <c:pt idx="585">
                  <c:v>5/2/2024</c:v>
                </c:pt>
                <c:pt idx="586">
                  <c:v>5/3/2024</c:v>
                </c:pt>
                <c:pt idx="587">
                  <c:v>5/6/2024</c:v>
                </c:pt>
                <c:pt idx="588">
                  <c:v>5/7/2024</c:v>
                </c:pt>
                <c:pt idx="589">
                  <c:v>5/8/2024</c:v>
                </c:pt>
                <c:pt idx="590">
                  <c:v>5/9/2024</c:v>
                </c:pt>
                <c:pt idx="591">
                  <c:v>5/10/2024</c:v>
                </c:pt>
                <c:pt idx="592">
                  <c:v>5/13/2024</c:v>
                </c:pt>
                <c:pt idx="593">
                  <c:v>5/14/2024</c:v>
                </c:pt>
                <c:pt idx="594">
                  <c:v>5/15/2024</c:v>
                </c:pt>
                <c:pt idx="595">
                  <c:v>5/16/2024</c:v>
                </c:pt>
                <c:pt idx="596">
                  <c:v>5/17/2024</c:v>
                </c:pt>
                <c:pt idx="597">
                  <c:v>5/20/2024</c:v>
                </c:pt>
                <c:pt idx="598">
                  <c:v>5/21/2024</c:v>
                </c:pt>
                <c:pt idx="599">
                  <c:v>5/22/2024</c:v>
                </c:pt>
                <c:pt idx="600">
                  <c:v>5/23/2024</c:v>
                </c:pt>
                <c:pt idx="601">
                  <c:v>5/24/2024</c:v>
                </c:pt>
                <c:pt idx="602">
                  <c:v>5/28/2024</c:v>
                </c:pt>
                <c:pt idx="603">
                  <c:v>5/29/2024</c:v>
                </c:pt>
                <c:pt idx="604">
                  <c:v>5/30/2024</c:v>
                </c:pt>
                <c:pt idx="605">
                  <c:v>5/31/2024</c:v>
                </c:pt>
                <c:pt idx="606">
                  <c:v>6/3/2024</c:v>
                </c:pt>
                <c:pt idx="607">
                  <c:v>6/4/2024</c:v>
                </c:pt>
                <c:pt idx="608">
                  <c:v>6/5/2024</c:v>
                </c:pt>
                <c:pt idx="609">
                  <c:v>6/6/2024</c:v>
                </c:pt>
                <c:pt idx="610">
                  <c:v>6/7/2024</c:v>
                </c:pt>
                <c:pt idx="611">
                  <c:v>6/10/2024</c:v>
                </c:pt>
                <c:pt idx="612">
                  <c:v>6/11/2024</c:v>
                </c:pt>
                <c:pt idx="613">
                  <c:v>6/12/2024</c:v>
                </c:pt>
                <c:pt idx="614">
                  <c:v>6/13/2024</c:v>
                </c:pt>
                <c:pt idx="615">
                  <c:v>6/14/2024</c:v>
                </c:pt>
                <c:pt idx="616">
                  <c:v>6/17/2024</c:v>
                </c:pt>
                <c:pt idx="617">
                  <c:v>6/18/2024</c:v>
                </c:pt>
                <c:pt idx="618">
                  <c:v>6/20/2024</c:v>
                </c:pt>
                <c:pt idx="619">
                  <c:v>6/21/2024</c:v>
                </c:pt>
                <c:pt idx="620">
                  <c:v>6/24/2024</c:v>
                </c:pt>
                <c:pt idx="621">
                  <c:v>6/25/2024</c:v>
                </c:pt>
                <c:pt idx="622">
                  <c:v>6/26/2024</c:v>
                </c:pt>
                <c:pt idx="623">
                  <c:v>6/27/2024</c:v>
                </c:pt>
                <c:pt idx="624">
                  <c:v>6/28/2024</c:v>
                </c:pt>
                <c:pt idx="625">
                  <c:v>7/1/2024</c:v>
                </c:pt>
                <c:pt idx="626">
                  <c:v>7/2/2024</c:v>
                </c:pt>
                <c:pt idx="627">
                  <c:v>7/3/2024</c:v>
                </c:pt>
                <c:pt idx="628">
                  <c:v>7/5/2024</c:v>
                </c:pt>
                <c:pt idx="629">
                  <c:v>7/8/2024</c:v>
                </c:pt>
                <c:pt idx="630">
                  <c:v>7/9/2024</c:v>
                </c:pt>
                <c:pt idx="631">
                  <c:v>7/10/2024</c:v>
                </c:pt>
                <c:pt idx="632">
                  <c:v>7/11/2024</c:v>
                </c:pt>
                <c:pt idx="633">
                  <c:v>7/12/2024</c:v>
                </c:pt>
                <c:pt idx="634">
                  <c:v>7/15/2024</c:v>
                </c:pt>
                <c:pt idx="635">
                  <c:v>7/16/2024</c:v>
                </c:pt>
                <c:pt idx="636">
                  <c:v>7/17/2024</c:v>
                </c:pt>
                <c:pt idx="637">
                  <c:v>7/18/2024</c:v>
                </c:pt>
                <c:pt idx="638">
                  <c:v>7/19/2024</c:v>
                </c:pt>
                <c:pt idx="639">
                  <c:v>7/22/2024</c:v>
                </c:pt>
                <c:pt idx="640">
                  <c:v>7/23/2024</c:v>
                </c:pt>
                <c:pt idx="641">
                  <c:v>7/24/2024</c:v>
                </c:pt>
                <c:pt idx="642">
                  <c:v>7/25/2024</c:v>
                </c:pt>
                <c:pt idx="643">
                  <c:v>7/26/2024</c:v>
                </c:pt>
                <c:pt idx="644">
                  <c:v>7/29/2024</c:v>
                </c:pt>
                <c:pt idx="645">
                  <c:v>7/30/2024</c:v>
                </c:pt>
                <c:pt idx="646">
                  <c:v>7/31/2024</c:v>
                </c:pt>
                <c:pt idx="647">
                  <c:v>8/1/2024</c:v>
                </c:pt>
                <c:pt idx="648">
                  <c:v>8/2/2024</c:v>
                </c:pt>
                <c:pt idx="649">
                  <c:v>8/5/2024</c:v>
                </c:pt>
                <c:pt idx="650">
                  <c:v>8/6/2024</c:v>
                </c:pt>
                <c:pt idx="651">
                  <c:v>8/7/2024</c:v>
                </c:pt>
                <c:pt idx="652">
                  <c:v>8/8/2024</c:v>
                </c:pt>
                <c:pt idx="653">
                  <c:v>8/9/2024</c:v>
                </c:pt>
                <c:pt idx="654">
                  <c:v>8/12/2024</c:v>
                </c:pt>
                <c:pt idx="655">
                  <c:v>8/13/2024</c:v>
                </c:pt>
                <c:pt idx="656">
                  <c:v>8/14/2024</c:v>
                </c:pt>
                <c:pt idx="657">
                  <c:v>8/15/2024</c:v>
                </c:pt>
                <c:pt idx="658">
                  <c:v>8/16/2024</c:v>
                </c:pt>
                <c:pt idx="659">
                  <c:v>8/19/2024</c:v>
                </c:pt>
                <c:pt idx="660">
                  <c:v>8/20/2024</c:v>
                </c:pt>
                <c:pt idx="661">
                  <c:v>8/21/2024</c:v>
                </c:pt>
                <c:pt idx="662">
                  <c:v>8/22/2024</c:v>
                </c:pt>
                <c:pt idx="663">
                  <c:v>8/23/2024</c:v>
                </c:pt>
                <c:pt idx="664">
                  <c:v>8/26/2024</c:v>
                </c:pt>
                <c:pt idx="665">
                  <c:v>8/27/2024</c:v>
                </c:pt>
                <c:pt idx="666">
                  <c:v>8/28/2024</c:v>
                </c:pt>
                <c:pt idx="667">
                  <c:v>8/29/2024</c:v>
                </c:pt>
                <c:pt idx="668">
                  <c:v>8/30/2024</c:v>
                </c:pt>
                <c:pt idx="669">
                  <c:v>9/3/2024</c:v>
                </c:pt>
                <c:pt idx="670">
                  <c:v>9/4/2024</c:v>
                </c:pt>
                <c:pt idx="671">
                  <c:v>9/5/2024</c:v>
                </c:pt>
                <c:pt idx="672">
                  <c:v>9/6/2024</c:v>
                </c:pt>
                <c:pt idx="673">
                  <c:v>9/9/2024</c:v>
                </c:pt>
                <c:pt idx="674">
                  <c:v>9/10/2024</c:v>
                </c:pt>
                <c:pt idx="675">
                  <c:v>9/11/2024</c:v>
                </c:pt>
                <c:pt idx="676">
                  <c:v>9/12/2024</c:v>
                </c:pt>
                <c:pt idx="677">
                  <c:v>9/13/2024</c:v>
                </c:pt>
                <c:pt idx="678">
                  <c:v>9/16/2024</c:v>
                </c:pt>
                <c:pt idx="679">
                  <c:v>9/17/2024</c:v>
                </c:pt>
                <c:pt idx="680">
                  <c:v>9/18/2024</c:v>
                </c:pt>
                <c:pt idx="681">
                  <c:v>9/19/2024</c:v>
                </c:pt>
                <c:pt idx="682">
                  <c:v>9/20/2024</c:v>
                </c:pt>
                <c:pt idx="683">
                  <c:v>9/23/2024</c:v>
                </c:pt>
                <c:pt idx="684">
                  <c:v>9/24/2024</c:v>
                </c:pt>
                <c:pt idx="685">
                  <c:v>9/25/2024</c:v>
                </c:pt>
                <c:pt idx="686">
                  <c:v>9/26/2024</c:v>
                </c:pt>
                <c:pt idx="687">
                  <c:v>9/27/2024</c:v>
                </c:pt>
                <c:pt idx="688">
                  <c:v>9/30/2024</c:v>
                </c:pt>
                <c:pt idx="689">
                  <c:v>10/1/2024</c:v>
                </c:pt>
                <c:pt idx="690">
                  <c:v>10/2/2024</c:v>
                </c:pt>
                <c:pt idx="691">
                  <c:v>10/3/2024</c:v>
                </c:pt>
                <c:pt idx="692">
                  <c:v>10/4/2024</c:v>
                </c:pt>
                <c:pt idx="693">
                  <c:v>10/7/2024</c:v>
                </c:pt>
                <c:pt idx="694">
                  <c:v>10/8/2024</c:v>
                </c:pt>
                <c:pt idx="695">
                  <c:v>10/9/2024</c:v>
                </c:pt>
                <c:pt idx="696">
                  <c:v>10/10/2024</c:v>
                </c:pt>
                <c:pt idx="697">
                  <c:v>10/11/2024</c:v>
                </c:pt>
                <c:pt idx="698">
                  <c:v>10/14/2024</c:v>
                </c:pt>
                <c:pt idx="699">
                  <c:v>10/15/2024</c:v>
                </c:pt>
                <c:pt idx="700">
                  <c:v>10/16/2024</c:v>
                </c:pt>
                <c:pt idx="701">
                  <c:v>10/17/2024</c:v>
                </c:pt>
                <c:pt idx="702">
                  <c:v>10/18/2024</c:v>
                </c:pt>
                <c:pt idx="703">
                  <c:v>10/21/2024</c:v>
                </c:pt>
                <c:pt idx="704">
                  <c:v>10/22/2024</c:v>
                </c:pt>
                <c:pt idx="705">
                  <c:v>10/23/2024</c:v>
                </c:pt>
                <c:pt idx="706">
                  <c:v>10/24/2024</c:v>
                </c:pt>
                <c:pt idx="707">
                  <c:v>10/25/2024</c:v>
                </c:pt>
                <c:pt idx="708">
                  <c:v>10/28/2024</c:v>
                </c:pt>
                <c:pt idx="709">
                  <c:v>10/29/2024</c:v>
                </c:pt>
                <c:pt idx="710">
                  <c:v>10/30/2024</c:v>
                </c:pt>
                <c:pt idx="711">
                  <c:v>10/31/2024</c:v>
                </c:pt>
                <c:pt idx="712">
                  <c:v>11/1/2024</c:v>
                </c:pt>
                <c:pt idx="713">
                  <c:v>11/4/2024</c:v>
                </c:pt>
                <c:pt idx="714">
                  <c:v>11/5/2024</c:v>
                </c:pt>
                <c:pt idx="715">
                  <c:v>11/6/2024</c:v>
                </c:pt>
                <c:pt idx="716">
                  <c:v>11/7/2024</c:v>
                </c:pt>
                <c:pt idx="717">
                  <c:v>11/8/2024</c:v>
                </c:pt>
                <c:pt idx="718">
                  <c:v>11/11/2024</c:v>
                </c:pt>
                <c:pt idx="719">
                  <c:v>11/12/2024</c:v>
                </c:pt>
                <c:pt idx="720">
                  <c:v>11/13/2024</c:v>
                </c:pt>
                <c:pt idx="721">
                  <c:v>11/14/2024</c:v>
                </c:pt>
                <c:pt idx="722">
                  <c:v>11/15/2024</c:v>
                </c:pt>
                <c:pt idx="723">
                  <c:v>11/18/2024</c:v>
                </c:pt>
                <c:pt idx="724">
                  <c:v>11/19/2024</c:v>
                </c:pt>
                <c:pt idx="725">
                  <c:v>11/20/2024</c:v>
                </c:pt>
                <c:pt idx="726">
                  <c:v>11/21/2024</c:v>
                </c:pt>
                <c:pt idx="727">
                  <c:v>11/22/2024</c:v>
                </c:pt>
                <c:pt idx="728">
                  <c:v>11/25/2024</c:v>
                </c:pt>
                <c:pt idx="729">
                  <c:v>11/26/2024</c:v>
                </c:pt>
                <c:pt idx="730">
                  <c:v>11/27/2024</c:v>
                </c:pt>
                <c:pt idx="731">
                  <c:v>11/29/2024</c:v>
                </c:pt>
                <c:pt idx="732">
                  <c:v>12/2/2024</c:v>
                </c:pt>
                <c:pt idx="733">
                  <c:v>12/3/2024</c:v>
                </c:pt>
                <c:pt idx="734">
                  <c:v>12/4/2024</c:v>
                </c:pt>
                <c:pt idx="735">
                  <c:v>12/5/2024</c:v>
                </c:pt>
                <c:pt idx="736">
                  <c:v>12/6/2024</c:v>
                </c:pt>
                <c:pt idx="737">
                  <c:v>12/9/2024</c:v>
                </c:pt>
                <c:pt idx="738">
                  <c:v>12/10/2024</c:v>
                </c:pt>
                <c:pt idx="739">
                  <c:v>12/11/2024</c:v>
                </c:pt>
                <c:pt idx="740">
                  <c:v>12/12/2024</c:v>
                </c:pt>
                <c:pt idx="741">
                  <c:v>12/13/2024</c:v>
                </c:pt>
                <c:pt idx="742">
                  <c:v>12/16/2024</c:v>
                </c:pt>
                <c:pt idx="743">
                  <c:v>12/17/2024</c:v>
                </c:pt>
                <c:pt idx="744">
                  <c:v>12/18/2024</c:v>
                </c:pt>
                <c:pt idx="745">
                  <c:v>12/19/2024</c:v>
                </c:pt>
                <c:pt idx="746">
                  <c:v>12/20/2024</c:v>
                </c:pt>
                <c:pt idx="747">
                  <c:v>12/23/2024</c:v>
                </c:pt>
                <c:pt idx="748">
                  <c:v>12/24/2024</c:v>
                </c:pt>
                <c:pt idx="749">
                  <c:v>12/26/2024</c:v>
                </c:pt>
                <c:pt idx="750">
                  <c:v>12/27/2024</c:v>
                </c:pt>
                <c:pt idx="751">
                  <c:v>12/30/2024</c:v>
                </c:pt>
                <c:pt idx="752">
                  <c:v>12/31/2024</c:v>
                </c:pt>
                <c:pt idx="753">
                  <c:v>1/2/2025</c:v>
                </c:pt>
                <c:pt idx="754">
                  <c:v>1/3/2025</c:v>
                </c:pt>
                <c:pt idx="755">
                  <c:v>1/6/2025</c:v>
                </c:pt>
                <c:pt idx="756">
                  <c:v>1/7/2025</c:v>
                </c:pt>
                <c:pt idx="757">
                  <c:v>1/8/2025</c:v>
                </c:pt>
                <c:pt idx="758">
                  <c:v>1/9/2025</c:v>
                </c:pt>
                <c:pt idx="759">
                  <c:v>1/10/2025</c:v>
                </c:pt>
                <c:pt idx="760">
                  <c:v>1/13/2025</c:v>
                </c:pt>
                <c:pt idx="761">
                  <c:v>1/14/2025</c:v>
                </c:pt>
                <c:pt idx="762">
                  <c:v>1/15/2025</c:v>
                </c:pt>
                <c:pt idx="763">
                  <c:v>1/16/2025</c:v>
                </c:pt>
                <c:pt idx="764">
                  <c:v>1/17/2025</c:v>
                </c:pt>
                <c:pt idx="765">
                  <c:v>1/21/2025</c:v>
                </c:pt>
                <c:pt idx="766">
                  <c:v>1/22/2025</c:v>
                </c:pt>
                <c:pt idx="767">
                  <c:v>1/23/2025</c:v>
                </c:pt>
                <c:pt idx="768">
                  <c:v>1/24/2025</c:v>
                </c:pt>
                <c:pt idx="769">
                  <c:v>1/27/2025</c:v>
                </c:pt>
                <c:pt idx="770">
                  <c:v>1/28/2025</c:v>
                </c:pt>
                <c:pt idx="771">
                  <c:v>1/29/2025</c:v>
                </c:pt>
                <c:pt idx="772">
                  <c:v>1/30/2025</c:v>
                </c:pt>
                <c:pt idx="773">
                  <c:v>1/31/2025</c:v>
                </c:pt>
                <c:pt idx="774">
                  <c:v>2/3/2025</c:v>
                </c:pt>
                <c:pt idx="775">
                  <c:v>2/4/2025</c:v>
                </c:pt>
                <c:pt idx="776">
                  <c:v>2/5/2025</c:v>
                </c:pt>
                <c:pt idx="777">
                  <c:v>2/6/2025</c:v>
                </c:pt>
                <c:pt idx="778">
                  <c:v>2/7/2025</c:v>
                </c:pt>
                <c:pt idx="779">
                  <c:v>2/10/2025</c:v>
                </c:pt>
                <c:pt idx="780">
                  <c:v>2/11/2025</c:v>
                </c:pt>
              </c:strCache>
            </c:strRef>
          </c:cat>
          <c:val>
            <c:numRef>
              <c:f>'SBO-PO spread'!$B$2:$B$782</c:f>
              <c:numCache>
                <c:formatCode>#,##0.00_);[Red]\(#,##0.00\)</c:formatCode>
                <c:ptCount val="781"/>
                <c:pt idx="0">
                  <c:v>73.42</c:v>
                </c:pt>
                <c:pt idx="1">
                  <c:v>75.33</c:v>
                </c:pt>
                <c:pt idx="2">
                  <c:v>76.44</c:v>
                </c:pt>
                <c:pt idx="3">
                  <c:v>73.900000000000006</c:v>
                </c:pt>
                <c:pt idx="4">
                  <c:v>73.78</c:v>
                </c:pt>
                <c:pt idx="5">
                  <c:v>73.03</c:v>
                </c:pt>
                <c:pt idx="6">
                  <c:v>73.87</c:v>
                </c:pt>
                <c:pt idx="7">
                  <c:v>73.87</c:v>
                </c:pt>
                <c:pt idx="8">
                  <c:v>72.94</c:v>
                </c:pt>
                <c:pt idx="9">
                  <c:v>72.959999999999994</c:v>
                </c:pt>
                <c:pt idx="10">
                  <c:v>73.58</c:v>
                </c:pt>
                <c:pt idx="11">
                  <c:v>75.260000000000005</c:v>
                </c:pt>
                <c:pt idx="12">
                  <c:v>77.38</c:v>
                </c:pt>
                <c:pt idx="13">
                  <c:v>77.5</c:v>
                </c:pt>
                <c:pt idx="14">
                  <c:v>76.97</c:v>
                </c:pt>
                <c:pt idx="15">
                  <c:v>77.510000000000005</c:v>
                </c:pt>
                <c:pt idx="16">
                  <c:v>78.180000000000007</c:v>
                </c:pt>
                <c:pt idx="17">
                  <c:v>78.34</c:v>
                </c:pt>
                <c:pt idx="18">
                  <c:v>78.77</c:v>
                </c:pt>
                <c:pt idx="19">
                  <c:v>78.319999999999993</c:v>
                </c:pt>
                <c:pt idx="20">
                  <c:v>79.33</c:v>
                </c:pt>
                <c:pt idx="21">
                  <c:v>79.98</c:v>
                </c:pt>
                <c:pt idx="22">
                  <c:v>79.25</c:v>
                </c:pt>
                <c:pt idx="23">
                  <c:v>78.86</c:v>
                </c:pt>
                <c:pt idx="24">
                  <c:v>78.09</c:v>
                </c:pt>
                <c:pt idx="25">
                  <c:v>76.099999999999994</c:v>
                </c:pt>
                <c:pt idx="26">
                  <c:v>76.849999999999994</c:v>
                </c:pt>
                <c:pt idx="27">
                  <c:v>77.010000000000005</c:v>
                </c:pt>
                <c:pt idx="28">
                  <c:v>79.22</c:v>
                </c:pt>
                <c:pt idx="29">
                  <c:v>78.81</c:v>
                </c:pt>
                <c:pt idx="30">
                  <c:v>78.13</c:v>
                </c:pt>
                <c:pt idx="31">
                  <c:v>78.97</c:v>
                </c:pt>
                <c:pt idx="32">
                  <c:v>78.81</c:v>
                </c:pt>
                <c:pt idx="33">
                  <c:v>79.569999999999993</c:v>
                </c:pt>
                <c:pt idx="34">
                  <c:v>82.15</c:v>
                </c:pt>
                <c:pt idx="35">
                  <c:v>82.72</c:v>
                </c:pt>
                <c:pt idx="36">
                  <c:v>84</c:v>
                </c:pt>
                <c:pt idx="37">
                  <c:v>80.75</c:v>
                </c:pt>
                <c:pt idx="38">
                  <c:v>84.89</c:v>
                </c:pt>
                <c:pt idx="39">
                  <c:v>89.21</c:v>
                </c:pt>
                <c:pt idx="40">
                  <c:v>88.87</c:v>
                </c:pt>
                <c:pt idx="41">
                  <c:v>87.81</c:v>
                </c:pt>
                <c:pt idx="42">
                  <c:v>85.8</c:v>
                </c:pt>
                <c:pt idx="43">
                  <c:v>87.22</c:v>
                </c:pt>
                <c:pt idx="44">
                  <c:v>90.75</c:v>
                </c:pt>
                <c:pt idx="45">
                  <c:v>89.15</c:v>
                </c:pt>
                <c:pt idx="46">
                  <c:v>91.68</c:v>
                </c:pt>
                <c:pt idx="47">
                  <c:v>94.53</c:v>
                </c:pt>
                <c:pt idx="48">
                  <c:v>92.95</c:v>
                </c:pt>
                <c:pt idx="49">
                  <c:v>92.68</c:v>
                </c:pt>
                <c:pt idx="50">
                  <c:v>93.05</c:v>
                </c:pt>
                <c:pt idx="51">
                  <c:v>94.13</c:v>
                </c:pt>
                <c:pt idx="52">
                  <c:v>91.79</c:v>
                </c:pt>
                <c:pt idx="53">
                  <c:v>93.21</c:v>
                </c:pt>
                <c:pt idx="54">
                  <c:v>93.54</c:v>
                </c:pt>
                <c:pt idx="55">
                  <c:v>94.97</c:v>
                </c:pt>
                <c:pt idx="56">
                  <c:v>92.29</c:v>
                </c:pt>
                <c:pt idx="57">
                  <c:v>93.75</c:v>
                </c:pt>
                <c:pt idx="58">
                  <c:v>92.45</c:v>
                </c:pt>
                <c:pt idx="59">
                  <c:v>91.66</c:v>
                </c:pt>
                <c:pt idx="60">
                  <c:v>90.22</c:v>
                </c:pt>
                <c:pt idx="61">
                  <c:v>87.94</c:v>
                </c:pt>
                <c:pt idx="62">
                  <c:v>88.2</c:v>
                </c:pt>
                <c:pt idx="63">
                  <c:v>89.34</c:v>
                </c:pt>
                <c:pt idx="64">
                  <c:v>89.41</c:v>
                </c:pt>
                <c:pt idx="65">
                  <c:v>86.83</c:v>
                </c:pt>
                <c:pt idx="66">
                  <c:v>88.02</c:v>
                </c:pt>
                <c:pt idx="67">
                  <c:v>90.12</c:v>
                </c:pt>
                <c:pt idx="68">
                  <c:v>90.3</c:v>
                </c:pt>
                <c:pt idx="69">
                  <c:v>92.43</c:v>
                </c:pt>
                <c:pt idx="70">
                  <c:v>95.11</c:v>
                </c:pt>
                <c:pt idx="71">
                  <c:v>95.91</c:v>
                </c:pt>
                <c:pt idx="72">
                  <c:v>96.99</c:v>
                </c:pt>
                <c:pt idx="73">
                  <c:v>98.21</c:v>
                </c:pt>
                <c:pt idx="74">
                  <c:v>98.81</c:v>
                </c:pt>
                <c:pt idx="75">
                  <c:v>99.5</c:v>
                </c:pt>
                <c:pt idx="76">
                  <c:v>101.26</c:v>
                </c:pt>
                <c:pt idx="77">
                  <c:v>100.74</c:v>
                </c:pt>
                <c:pt idx="78">
                  <c:v>104.29</c:v>
                </c:pt>
                <c:pt idx="79">
                  <c:v>106.8</c:v>
                </c:pt>
                <c:pt idx="80">
                  <c:v>109.6</c:v>
                </c:pt>
                <c:pt idx="81">
                  <c:v>108.17</c:v>
                </c:pt>
                <c:pt idx="82">
                  <c:v>102.09</c:v>
                </c:pt>
                <c:pt idx="83">
                  <c:v>102.28</c:v>
                </c:pt>
                <c:pt idx="84">
                  <c:v>105.43</c:v>
                </c:pt>
                <c:pt idx="85">
                  <c:v>104.85</c:v>
                </c:pt>
                <c:pt idx="86">
                  <c:v>103.9</c:v>
                </c:pt>
                <c:pt idx="87">
                  <c:v>102.74</c:v>
                </c:pt>
                <c:pt idx="88">
                  <c:v>104.04</c:v>
                </c:pt>
                <c:pt idx="89">
                  <c:v>106.45</c:v>
                </c:pt>
                <c:pt idx="90">
                  <c:v>105.52</c:v>
                </c:pt>
                <c:pt idx="91">
                  <c:v>106.79</c:v>
                </c:pt>
                <c:pt idx="92">
                  <c:v>105.99</c:v>
                </c:pt>
                <c:pt idx="93">
                  <c:v>106.49</c:v>
                </c:pt>
                <c:pt idx="94">
                  <c:v>103.55</c:v>
                </c:pt>
                <c:pt idx="95">
                  <c:v>102.53</c:v>
                </c:pt>
                <c:pt idx="96">
                  <c:v>103.93</c:v>
                </c:pt>
                <c:pt idx="97">
                  <c:v>103.47</c:v>
                </c:pt>
                <c:pt idx="98">
                  <c:v>103.62</c:v>
                </c:pt>
                <c:pt idx="99">
                  <c:v>102.42</c:v>
                </c:pt>
                <c:pt idx="100">
                  <c:v>104.02</c:v>
                </c:pt>
                <c:pt idx="101">
                  <c:v>103.07</c:v>
                </c:pt>
                <c:pt idx="102">
                  <c:v>101.42</c:v>
                </c:pt>
                <c:pt idx="103">
                  <c:v>101.61</c:v>
                </c:pt>
                <c:pt idx="104">
                  <c:v>104.94</c:v>
                </c:pt>
                <c:pt idx="105">
                  <c:v>105.35</c:v>
                </c:pt>
                <c:pt idx="106">
                  <c:v>104.69</c:v>
                </c:pt>
                <c:pt idx="107">
                  <c:v>104.94</c:v>
                </c:pt>
                <c:pt idx="108">
                  <c:v>104.94</c:v>
                </c:pt>
                <c:pt idx="109">
                  <c:v>104.63</c:v>
                </c:pt>
                <c:pt idx="110">
                  <c:v>102.81</c:v>
                </c:pt>
                <c:pt idx="111">
                  <c:v>101.51</c:v>
                </c:pt>
                <c:pt idx="112">
                  <c:v>100.28</c:v>
                </c:pt>
                <c:pt idx="113">
                  <c:v>99.67</c:v>
                </c:pt>
                <c:pt idx="114">
                  <c:v>99.34</c:v>
                </c:pt>
                <c:pt idx="115">
                  <c:v>96.79</c:v>
                </c:pt>
                <c:pt idx="116">
                  <c:v>96.37</c:v>
                </c:pt>
                <c:pt idx="117">
                  <c:v>92.66</c:v>
                </c:pt>
                <c:pt idx="118">
                  <c:v>89.71</c:v>
                </c:pt>
                <c:pt idx="119">
                  <c:v>91.75</c:v>
                </c:pt>
                <c:pt idx="120">
                  <c:v>92.82</c:v>
                </c:pt>
                <c:pt idx="121">
                  <c:v>94.09</c:v>
                </c:pt>
                <c:pt idx="122">
                  <c:v>94.1</c:v>
                </c:pt>
                <c:pt idx="123">
                  <c:v>91.43</c:v>
                </c:pt>
                <c:pt idx="124">
                  <c:v>85.93</c:v>
                </c:pt>
                <c:pt idx="125">
                  <c:v>81.12</c:v>
                </c:pt>
                <c:pt idx="126">
                  <c:v>79.06</c:v>
                </c:pt>
                <c:pt idx="127">
                  <c:v>82.12</c:v>
                </c:pt>
                <c:pt idx="128">
                  <c:v>83.09</c:v>
                </c:pt>
                <c:pt idx="129">
                  <c:v>84.22</c:v>
                </c:pt>
                <c:pt idx="130">
                  <c:v>80.61</c:v>
                </c:pt>
                <c:pt idx="131">
                  <c:v>79.5</c:v>
                </c:pt>
                <c:pt idx="132">
                  <c:v>78.64</c:v>
                </c:pt>
                <c:pt idx="133">
                  <c:v>80.58</c:v>
                </c:pt>
                <c:pt idx="134">
                  <c:v>83.7</c:v>
                </c:pt>
                <c:pt idx="135">
                  <c:v>81.39</c:v>
                </c:pt>
                <c:pt idx="136">
                  <c:v>79.53</c:v>
                </c:pt>
                <c:pt idx="137">
                  <c:v>78.099999999999994</c:v>
                </c:pt>
                <c:pt idx="138">
                  <c:v>79.819999999999993</c:v>
                </c:pt>
                <c:pt idx="139">
                  <c:v>80.510000000000005</c:v>
                </c:pt>
                <c:pt idx="140">
                  <c:v>80.92</c:v>
                </c:pt>
                <c:pt idx="141">
                  <c:v>79.680000000000007</c:v>
                </c:pt>
                <c:pt idx="142">
                  <c:v>84.34</c:v>
                </c:pt>
                <c:pt idx="143">
                  <c:v>87.1</c:v>
                </c:pt>
                <c:pt idx="144">
                  <c:v>82.59</c:v>
                </c:pt>
                <c:pt idx="145">
                  <c:v>80.83</c:v>
                </c:pt>
                <c:pt idx="146">
                  <c:v>80.319999999999993</c:v>
                </c:pt>
                <c:pt idx="147">
                  <c:v>79.95</c:v>
                </c:pt>
                <c:pt idx="148">
                  <c:v>82.5</c:v>
                </c:pt>
                <c:pt idx="149">
                  <c:v>83.35</c:v>
                </c:pt>
                <c:pt idx="150">
                  <c:v>83.76</c:v>
                </c:pt>
                <c:pt idx="151">
                  <c:v>85.38</c:v>
                </c:pt>
                <c:pt idx="152">
                  <c:v>87.3</c:v>
                </c:pt>
                <c:pt idx="153">
                  <c:v>87.53</c:v>
                </c:pt>
                <c:pt idx="154">
                  <c:v>87.94</c:v>
                </c:pt>
                <c:pt idx="155">
                  <c:v>85.84</c:v>
                </c:pt>
                <c:pt idx="156">
                  <c:v>85.41</c:v>
                </c:pt>
                <c:pt idx="157">
                  <c:v>84.26</c:v>
                </c:pt>
                <c:pt idx="158">
                  <c:v>85.9</c:v>
                </c:pt>
                <c:pt idx="159">
                  <c:v>86.27</c:v>
                </c:pt>
                <c:pt idx="160">
                  <c:v>87.09</c:v>
                </c:pt>
                <c:pt idx="161">
                  <c:v>86.27</c:v>
                </c:pt>
                <c:pt idx="162">
                  <c:v>86.59</c:v>
                </c:pt>
                <c:pt idx="163">
                  <c:v>88.32</c:v>
                </c:pt>
                <c:pt idx="164">
                  <c:v>88.48</c:v>
                </c:pt>
                <c:pt idx="165">
                  <c:v>88.29</c:v>
                </c:pt>
                <c:pt idx="166">
                  <c:v>90.24</c:v>
                </c:pt>
                <c:pt idx="167">
                  <c:v>82.77</c:v>
                </c:pt>
                <c:pt idx="168">
                  <c:v>85.44</c:v>
                </c:pt>
                <c:pt idx="169">
                  <c:v>82.9</c:v>
                </c:pt>
                <c:pt idx="170">
                  <c:v>81.180000000000007</c:v>
                </c:pt>
                <c:pt idx="171">
                  <c:v>82.54</c:v>
                </c:pt>
                <c:pt idx="172">
                  <c:v>84.18</c:v>
                </c:pt>
                <c:pt idx="173">
                  <c:v>85.84</c:v>
                </c:pt>
                <c:pt idx="174">
                  <c:v>86.43</c:v>
                </c:pt>
                <c:pt idx="175">
                  <c:v>84.14</c:v>
                </c:pt>
                <c:pt idx="176">
                  <c:v>83.79</c:v>
                </c:pt>
                <c:pt idx="177">
                  <c:v>85.66</c:v>
                </c:pt>
                <c:pt idx="178">
                  <c:v>85</c:v>
                </c:pt>
                <c:pt idx="179">
                  <c:v>85.59</c:v>
                </c:pt>
                <c:pt idx="180">
                  <c:v>84.83</c:v>
                </c:pt>
                <c:pt idx="181">
                  <c:v>86.43</c:v>
                </c:pt>
                <c:pt idx="182">
                  <c:v>84</c:v>
                </c:pt>
                <c:pt idx="183">
                  <c:v>82.11</c:v>
                </c:pt>
                <c:pt idx="184">
                  <c:v>81.66</c:v>
                </c:pt>
                <c:pt idx="185">
                  <c:v>81.52</c:v>
                </c:pt>
                <c:pt idx="186">
                  <c:v>82.98</c:v>
                </c:pt>
                <c:pt idx="187">
                  <c:v>80.849999999999994</c:v>
                </c:pt>
                <c:pt idx="188">
                  <c:v>78.84</c:v>
                </c:pt>
                <c:pt idx="189">
                  <c:v>80.52</c:v>
                </c:pt>
                <c:pt idx="190">
                  <c:v>81.540000000000006</c:v>
                </c:pt>
                <c:pt idx="191">
                  <c:v>82.02</c:v>
                </c:pt>
                <c:pt idx="192">
                  <c:v>82.6</c:v>
                </c:pt>
                <c:pt idx="193">
                  <c:v>82.06</c:v>
                </c:pt>
                <c:pt idx="194">
                  <c:v>81.47</c:v>
                </c:pt>
                <c:pt idx="195">
                  <c:v>81.09</c:v>
                </c:pt>
                <c:pt idx="196">
                  <c:v>81.93</c:v>
                </c:pt>
                <c:pt idx="197">
                  <c:v>80.8</c:v>
                </c:pt>
                <c:pt idx="198">
                  <c:v>82.34</c:v>
                </c:pt>
                <c:pt idx="199">
                  <c:v>83.49</c:v>
                </c:pt>
                <c:pt idx="200">
                  <c:v>85.39</c:v>
                </c:pt>
                <c:pt idx="201">
                  <c:v>84.92</c:v>
                </c:pt>
                <c:pt idx="202">
                  <c:v>86.5</c:v>
                </c:pt>
                <c:pt idx="203">
                  <c:v>87.87</c:v>
                </c:pt>
                <c:pt idx="204">
                  <c:v>88.53</c:v>
                </c:pt>
                <c:pt idx="205">
                  <c:v>89.67</c:v>
                </c:pt>
                <c:pt idx="206">
                  <c:v>88.55</c:v>
                </c:pt>
                <c:pt idx="207">
                  <c:v>88.04</c:v>
                </c:pt>
                <c:pt idx="208">
                  <c:v>89.46</c:v>
                </c:pt>
                <c:pt idx="209">
                  <c:v>89.62</c:v>
                </c:pt>
                <c:pt idx="210">
                  <c:v>92.36</c:v>
                </c:pt>
                <c:pt idx="211">
                  <c:v>92.04</c:v>
                </c:pt>
                <c:pt idx="212">
                  <c:v>93.92</c:v>
                </c:pt>
                <c:pt idx="213">
                  <c:v>93.08</c:v>
                </c:pt>
                <c:pt idx="214">
                  <c:v>91.78</c:v>
                </c:pt>
                <c:pt idx="215">
                  <c:v>92.29</c:v>
                </c:pt>
                <c:pt idx="216">
                  <c:v>92.59</c:v>
                </c:pt>
                <c:pt idx="217">
                  <c:v>93.47</c:v>
                </c:pt>
                <c:pt idx="218">
                  <c:v>92.78</c:v>
                </c:pt>
                <c:pt idx="219">
                  <c:v>93.23</c:v>
                </c:pt>
                <c:pt idx="220">
                  <c:v>90.08</c:v>
                </c:pt>
                <c:pt idx="221">
                  <c:v>88.13</c:v>
                </c:pt>
                <c:pt idx="222">
                  <c:v>88.74</c:v>
                </c:pt>
                <c:pt idx="223">
                  <c:v>89</c:v>
                </c:pt>
                <c:pt idx="224">
                  <c:v>89.84</c:v>
                </c:pt>
                <c:pt idx="225">
                  <c:v>90.91</c:v>
                </c:pt>
                <c:pt idx="226">
                  <c:v>90.52</c:v>
                </c:pt>
                <c:pt idx="227">
                  <c:v>92.07</c:v>
                </c:pt>
                <c:pt idx="228">
                  <c:v>92.54</c:v>
                </c:pt>
                <c:pt idx="229">
                  <c:v>91.23</c:v>
                </c:pt>
                <c:pt idx="230">
                  <c:v>83.38</c:v>
                </c:pt>
                <c:pt idx="231">
                  <c:v>81.22</c:v>
                </c:pt>
                <c:pt idx="232">
                  <c:v>78.569999999999993</c:v>
                </c:pt>
                <c:pt idx="233">
                  <c:v>77.62</c:v>
                </c:pt>
                <c:pt idx="234">
                  <c:v>76.959999999999994</c:v>
                </c:pt>
                <c:pt idx="235">
                  <c:v>77.31</c:v>
                </c:pt>
                <c:pt idx="236">
                  <c:v>76.010000000000005</c:v>
                </c:pt>
                <c:pt idx="237">
                  <c:v>78.2</c:v>
                </c:pt>
                <c:pt idx="238">
                  <c:v>80.12</c:v>
                </c:pt>
                <c:pt idx="239">
                  <c:v>79.55</c:v>
                </c:pt>
                <c:pt idx="240">
                  <c:v>79.819999999999993</c:v>
                </c:pt>
                <c:pt idx="241">
                  <c:v>75.86</c:v>
                </c:pt>
                <c:pt idx="242">
                  <c:v>76.91</c:v>
                </c:pt>
                <c:pt idx="243">
                  <c:v>78.55</c:v>
                </c:pt>
                <c:pt idx="244">
                  <c:v>79.31</c:v>
                </c:pt>
                <c:pt idx="245">
                  <c:v>78.8</c:v>
                </c:pt>
                <c:pt idx="246">
                  <c:v>78.930000000000007</c:v>
                </c:pt>
                <c:pt idx="247">
                  <c:v>80.650000000000006</c:v>
                </c:pt>
                <c:pt idx="248">
                  <c:v>78.8</c:v>
                </c:pt>
                <c:pt idx="249">
                  <c:v>79.400000000000006</c:v>
                </c:pt>
                <c:pt idx="250">
                  <c:v>76.81</c:v>
                </c:pt>
                <c:pt idx="251">
                  <c:v>76.2</c:v>
                </c:pt>
                <c:pt idx="252">
                  <c:v>75.849999999999994</c:v>
                </c:pt>
                <c:pt idx="253">
                  <c:v>75.42</c:v>
                </c:pt>
                <c:pt idx="254">
                  <c:v>76.17</c:v>
                </c:pt>
                <c:pt idx="255">
                  <c:v>76.349999999999994</c:v>
                </c:pt>
                <c:pt idx="256">
                  <c:v>75.569999999999993</c:v>
                </c:pt>
                <c:pt idx="257">
                  <c:v>75.11</c:v>
                </c:pt>
                <c:pt idx="258">
                  <c:v>76.25</c:v>
                </c:pt>
                <c:pt idx="259">
                  <c:v>76.06</c:v>
                </c:pt>
                <c:pt idx="260">
                  <c:v>76.84</c:v>
                </c:pt>
                <c:pt idx="261">
                  <c:v>75.87</c:v>
                </c:pt>
                <c:pt idx="262">
                  <c:v>74.900000000000006</c:v>
                </c:pt>
                <c:pt idx="263">
                  <c:v>73.72</c:v>
                </c:pt>
                <c:pt idx="264">
                  <c:v>73.790000000000006</c:v>
                </c:pt>
                <c:pt idx="265">
                  <c:v>72.73</c:v>
                </c:pt>
                <c:pt idx="266">
                  <c:v>72.290000000000006</c:v>
                </c:pt>
                <c:pt idx="267">
                  <c:v>72.540000000000006</c:v>
                </c:pt>
                <c:pt idx="268">
                  <c:v>72.37</c:v>
                </c:pt>
                <c:pt idx="269">
                  <c:v>73.069999999999993</c:v>
                </c:pt>
                <c:pt idx="270">
                  <c:v>74.33</c:v>
                </c:pt>
                <c:pt idx="271">
                  <c:v>73.040000000000006</c:v>
                </c:pt>
                <c:pt idx="272">
                  <c:v>72.94</c:v>
                </c:pt>
                <c:pt idx="273">
                  <c:v>71.06</c:v>
                </c:pt>
                <c:pt idx="274">
                  <c:v>71.31</c:v>
                </c:pt>
                <c:pt idx="275">
                  <c:v>71.89</c:v>
                </c:pt>
                <c:pt idx="276">
                  <c:v>71.58</c:v>
                </c:pt>
                <c:pt idx="277">
                  <c:v>69.540000000000006</c:v>
                </c:pt>
                <c:pt idx="278">
                  <c:v>71.040000000000006</c:v>
                </c:pt>
                <c:pt idx="279">
                  <c:v>70.64</c:v>
                </c:pt>
                <c:pt idx="280">
                  <c:v>70.900000000000006</c:v>
                </c:pt>
                <c:pt idx="281">
                  <c:v>71.739999999999995</c:v>
                </c:pt>
                <c:pt idx="282">
                  <c:v>72.900000000000006</c:v>
                </c:pt>
                <c:pt idx="283">
                  <c:v>72.510000000000005</c:v>
                </c:pt>
                <c:pt idx="284">
                  <c:v>73.77</c:v>
                </c:pt>
                <c:pt idx="285">
                  <c:v>74.33</c:v>
                </c:pt>
                <c:pt idx="286">
                  <c:v>73.540000000000006</c:v>
                </c:pt>
                <c:pt idx="287">
                  <c:v>72.11</c:v>
                </c:pt>
                <c:pt idx="288">
                  <c:v>71.040000000000006</c:v>
                </c:pt>
                <c:pt idx="289">
                  <c:v>70.75</c:v>
                </c:pt>
                <c:pt idx="290">
                  <c:v>71.83</c:v>
                </c:pt>
                <c:pt idx="291">
                  <c:v>72.650000000000006</c:v>
                </c:pt>
                <c:pt idx="292">
                  <c:v>71.94</c:v>
                </c:pt>
                <c:pt idx="293">
                  <c:v>71.2</c:v>
                </c:pt>
                <c:pt idx="294">
                  <c:v>69.41</c:v>
                </c:pt>
                <c:pt idx="295">
                  <c:v>69.83</c:v>
                </c:pt>
                <c:pt idx="296">
                  <c:v>67.81</c:v>
                </c:pt>
                <c:pt idx="297">
                  <c:v>67.36</c:v>
                </c:pt>
                <c:pt idx="298">
                  <c:v>66.61</c:v>
                </c:pt>
                <c:pt idx="299">
                  <c:v>66.930000000000007</c:v>
                </c:pt>
                <c:pt idx="300">
                  <c:v>67.09</c:v>
                </c:pt>
                <c:pt idx="301">
                  <c:v>68.73</c:v>
                </c:pt>
                <c:pt idx="302">
                  <c:v>68.459999999999994</c:v>
                </c:pt>
                <c:pt idx="303">
                  <c:v>68.989999999999995</c:v>
                </c:pt>
                <c:pt idx="304">
                  <c:v>67.239999999999995</c:v>
                </c:pt>
                <c:pt idx="305">
                  <c:v>65.64</c:v>
                </c:pt>
                <c:pt idx="306">
                  <c:v>63.67</c:v>
                </c:pt>
                <c:pt idx="307">
                  <c:v>64.77</c:v>
                </c:pt>
                <c:pt idx="308">
                  <c:v>66.55</c:v>
                </c:pt>
                <c:pt idx="309">
                  <c:v>67.05</c:v>
                </c:pt>
                <c:pt idx="310">
                  <c:v>67.38</c:v>
                </c:pt>
                <c:pt idx="311">
                  <c:v>66.37</c:v>
                </c:pt>
                <c:pt idx="312">
                  <c:v>67.489999999999995</c:v>
                </c:pt>
                <c:pt idx="313">
                  <c:v>68.680000000000007</c:v>
                </c:pt>
                <c:pt idx="314">
                  <c:v>67.739999999999995</c:v>
                </c:pt>
                <c:pt idx="315">
                  <c:v>67.22</c:v>
                </c:pt>
                <c:pt idx="316">
                  <c:v>66.53</c:v>
                </c:pt>
                <c:pt idx="317">
                  <c:v>66.48</c:v>
                </c:pt>
                <c:pt idx="318">
                  <c:v>66.89</c:v>
                </c:pt>
                <c:pt idx="319">
                  <c:v>66.25</c:v>
                </c:pt>
                <c:pt idx="320">
                  <c:v>66.22</c:v>
                </c:pt>
                <c:pt idx="321">
                  <c:v>66.16</c:v>
                </c:pt>
                <c:pt idx="322">
                  <c:v>66.819999999999993</c:v>
                </c:pt>
                <c:pt idx="323">
                  <c:v>67.61</c:v>
                </c:pt>
                <c:pt idx="324">
                  <c:v>67.27</c:v>
                </c:pt>
                <c:pt idx="325">
                  <c:v>66.680000000000007</c:v>
                </c:pt>
                <c:pt idx="326">
                  <c:v>65.650000000000006</c:v>
                </c:pt>
                <c:pt idx="327">
                  <c:v>64.56</c:v>
                </c:pt>
                <c:pt idx="328">
                  <c:v>63.71</c:v>
                </c:pt>
                <c:pt idx="329">
                  <c:v>64.08</c:v>
                </c:pt>
                <c:pt idx="330">
                  <c:v>62.78</c:v>
                </c:pt>
                <c:pt idx="331">
                  <c:v>63.61</c:v>
                </c:pt>
                <c:pt idx="332">
                  <c:v>64.06</c:v>
                </c:pt>
                <c:pt idx="333">
                  <c:v>64.040000000000006</c:v>
                </c:pt>
                <c:pt idx="334">
                  <c:v>64.89</c:v>
                </c:pt>
                <c:pt idx="335">
                  <c:v>64.73</c:v>
                </c:pt>
                <c:pt idx="336">
                  <c:v>66.83</c:v>
                </c:pt>
                <c:pt idx="337">
                  <c:v>66.650000000000006</c:v>
                </c:pt>
                <c:pt idx="338">
                  <c:v>66.540000000000006</c:v>
                </c:pt>
                <c:pt idx="339">
                  <c:v>65.55</c:v>
                </c:pt>
                <c:pt idx="340">
                  <c:v>64.150000000000006</c:v>
                </c:pt>
                <c:pt idx="341">
                  <c:v>62.52</c:v>
                </c:pt>
                <c:pt idx="342">
                  <c:v>62.69</c:v>
                </c:pt>
                <c:pt idx="343">
                  <c:v>60.45</c:v>
                </c:pt>
                <c:pt idx="344">
                  <c:v>59.41</c:v>
                </c:pt>
                <c:pt idx="345">
                  <c:v>60.29</c:v>
                </c:pt>
                <c:pt idx="346">
                  <c:v>60.27</c:v>
                </c:pt>
                <c:pt idx="347">
                  <c:v>62.27</c:v>
                </c:pt>
                <c:pt idx="348">
                  <c:v>61.76</c:v>
                </c:pt>
                <c:pt idx="349">
                  <c:v>62</c:v>
                </c:pt>
                <c:pt idx="350">
                  <c:v>62.52</c:v>
                </c:pt>
                <c:pt idx="351">
                  <c:v>62.82</c:v>
                </c:pt>
                <c:pt idx="352">
                  <c:v>60.7</c:v>
                </c:pt>
                <c:pt idx="353">
                  <c:v>61.2</c:v>
                </c:pt>
                <c:pt idx="354">
                  <c:v>62.86</c:v>
                </c:pt>
                <c:pt idx="355">
                  <c:v>65</c:v>
                </c:pt>
                <c:pt idx="356">
                  <c:v>64.760000000000005</c:v>
                </c:pt>
                <c:pt idx="357">
                  <c:v>66.17</c:v>
                </c:pt>
                <c:pt idx="358">
                  <c:v>65.72</c:v>
                </c:pt>
                <c:pt idx="359">
                  <c:v>67.75</c:v>
                </c:pt>
                <c:pt idx="360">
                  <c:v>69.84</c:v>
                </c:pt>
                <c:pt idx="361">
                  <c:v>70.48</c:v>
                </c:pt>
                <c:pt idx="362">
                  <c:v>71.930000000000007</c:v>
                </c:pt>
                <c:pt idx="363">
                  <c:v>72.459999999999994</c:v>
                </c:pt>
                <c:pt idx="364">
                  <c:v>74.930000000000007</c:v>
                </c:pt>
                <c:pt idx="365">
                  <c:v>76.19</c:v>
                </c:pt>
                <c:pt idx="366">
                  <c:v>76.13</c:v>
                </c:pt>
                <c:pt idx="367">
                  <c:v>71.88</c:v>
                </c:pt>
                <c:pt idx="368">
                  <c:v>72.02</c:v>
                </c:pt>
                <c:pt idx="369">
                  <c:v>74.19</c:v>
                </c:pt>
                <c:pt idx="370">
                  <c:v>76.010000000000005</c:v>
                </c:pt>
                <c:pt idx="371">
                  <c:v>77.05</c:v>
                </c:pt>
                <c:pt idx="372">
                  <c:v>76.12</c:v>
                </c:pt>
                <c:pt idx="373">
                  <c:v>77.33</c:v>
                </c:pt>
                <c:pt idx="374">
                  <c:v>81.510000000000005</c:v>
                </c:pt>
                <c:pt idx="375">
                  <c:v>80.17</c:v>
                </c:pt>
                <c:pt idx="376">
                  <c:v>81.53</c:v>
                </c:pt>
                <c:pt idx="377">
                  <c:v>79.48</c:v>
                </c:pt>
                <c:pt idx="378">
                  <c:v>79.069999999999993</c:v>
                </c:pt>
                <c:pt idx="379">
                  <c:v>81.83</c:v>
                </c:pt>
                <c:pt idx="380">
                  <c:v>81.63</c:v>
                </c:pt>
                <c:pt idx="381">
                  <c:v>81.34</c:v>
                </c:pt>
                <c:pt idx="382">
                  <c:v>82.69</c:v>
                </c:pt>
                <c:pt idx="383">
                  <c:v>82.05</c:v>
                </c:pt>
                <c:pt idx="384">
                  <c:v>81.760000000000005</c:v>
                </c:pt>
                <c:pt idx="385">
                  <c:v>81.05</c:v>
                </c:pt>
                <c:pt idx="386">
                  <c:v>83.05</c:v>
                </c:pt>
                <c:pt idx="387">
                  <c:v>84.64</c:v>
                </c:pt>
                <c:pt idx="388">
                  <c:v>86.4</c:v>
                </c:pt>
                <c:pt idx="389">
                  <c:v>88.99</c:v>
                </c:pt>
                <c:pt idx="390">
                  <c:v>89.56</c:v>
                </c:pt>
                <c:pt idx="391">
                  <c:v>87.27</c:v>
                </c:pt>
                <c:pt idx="392">
                  <c:v>85.61</c:v>
                </c:pt>
                <c:pt idx="393">
                  <c:v>84.6</c:v>
                </c:pt>
                <c:pt idx="394">
                  <c:v>81.58</c:v>
                </c:pt>
                <c:pt idx="395">
                  <c:v>79.39</c:v>
                </c:pt>
                <c:pt idx="396">
                  <c:v>79.66</c:v>
                </c:pt>
                <c:pt idx="397">
                  <c:v>78.540000000000006</c:v>
                </c:pt>
                <c:pt idx="398">
                  <c:v>79.89</c:v>
                </c:pt>
                <c:pt idx="399">
                  <c:v>78.58</c:v>
                </c:pt>
                <c:pt idx="400">
                  <c:v>78.98</c:v>
                </c:pt>
                <c:pt idx="401">
                  <c:v>79.209999999999994</c:v>
                </c:pt>
                <c:pt idx="402">
                  <c:v>78.680000000000007</c:v>
                </c:pt>
                <c:pt idx="403">
                  <c:v>78.63</c:v>
                </c:pt>
                <c:pt idx="404">
                  <c:v>78.55</c:v>
                </c:pt>
                <c:pt idx="405">
                  <c:v>79.650000000000006</c:v>
                </c:pt>
                <c:pt idx="406">
                  <c:v>80.77</c:v>
                </c:pt>
                <c:pt idx="407">
                  <c:v>81.760000000000005</c:v>
                </c:pt>
                <c:pt idx="408">
                  <c:v>82.29</c:v>
                </c:pt>
                <c:pt idx="409">
                  <c:v>81.99</c:v>
                </c:pt>
                <c:pt idx="410">
                  <c:v>79.209999999999994</c:v>
                </c:pt>
                <c:pt idx="411">
                  <c:v>80.150000000000006</c:v>
                </c:pt>
                <c:pt idx="412">
                  <c:v>79.540000000000006</c:v>
                </c:pt>
                <c:pt idx="413">
                  <c:v>80.73</c:v>
                </c:pt>
                <c:pt idx="414">
                  <c:v>80.900000000000006</c:v>
                </c:pt>
                <c:pt idx="415">
                  <c:v>80.31</c:v>
                </c:pt>
                <c:pt idx="416">
                  <c:v>79.290000000000006</c:v>
                </c:pt>
                <c:pt idx="417">
                  <c:v>79.27</c:v>
                </c:pt>
                <c:pt idx="418">
                  <c:v>78.5</c:v>
                </c:pt>
                <c:pt idx="419">
                  <c:v>78.010000000000005</c:v>
                </c:pt>
                <c:pt idx="420">
                  <c:v>77.53</c:v>
                </c:pt>
                <c:pt idx="421">
                  <c:v>75.84</c:v>
                </c:pt>
                <c:pt idx="422">
                  <c:v>75.209999999999994</c:v>
                </c:pt>
                <c:pt idx="423">
                  <c:v>75.09</c:v>
                </c:pt>
                <c:pt idx="424">
                  <c:v>74.760000000000005</c:v>
                </c:pt>
                <c:pt idx="425">
                  <c:v>76.34</c:v>
                </c:pt>
                <c:pt idx="426">
                  <c:v>76.150000000000006</c:v>
                </c:pt>
                <c:pt idx="427">
                  <c:v>76.63</c:v>
                </c:pt>
                <c:pt idx="428">
                  <c:v>75.64</c:v>
                </c:pt>
                <c:pt idx="429">
                  <c:v>75.010000000000005</c:v>
                </c:pt>
                <c:pt idx="430">
                  <c:v>73.430000000000007</c:v>
                </c:pt>
                <c:pt idx="431">
                  <c:v>72.650000000000006</c:v>
                </c:pt>
                <c:pt idx="432">
                  <c:v>71.849999999999994</c:v>
                </c:pt>
                <c:pt idx="433">
                  <c:v>69.75</c:v>
                </c:pt>
                <c:pt idx="434">
                  <c:v>69.86</c:v>
                </c:pt>
                <c:pt idx="435">
                  <c:v>71.61</c:v>
                </c:pt>
                <c:pt idx="436">
                  <c:v>70.53</c:v>
                </c:pt>
                <c:pt idx="437">
                  <c:v>69.44</c:v>
                </c:pt>
                <c:pt idx="438">
                  <c:v>69.430000000000007</c:v>
                </c:pt>
                <c:pt idx="439">
                  <c:v>69.13</c:v>
                </c:pt>
                <c:pt idx="440">
                  <c:v>67.989999999999995</c:v>
                </c:pt>
                <c:pt idx="441">
                  <c:v>67.28</c:v>
                </c:pt>
                <c:pt idx="442">
                  <c:v>67.349999999999994</c:v>
                </c:pt>
                <c:pt idx="443">
                  <c:v>65.930000000000007</c:v>
                </c:pt>
                <c:pt idx="444">
                  <c:v>65.23</c:v>
                </c:pt>
                <c:pt idx="445">
                  <c:v>64.72</c:v>
                </c:pt>
                <c:pt idx="446">
                  <c:v>65.37</c:v>
                </c:pt>
                <c:pt idx="447">
                  <c:v>66.38</c:v>
                </c:pt>
                <c:pt idx="448">
                  <c:v>67.900000000000006</c:v>
                </c:pt>
                <c:pt idx="449">
                  <c:v>67.349999999999994</c:v>
                </c:pt>
                <c:pt idx="450">
                  <c:v>66.86</c:v>
                </c:pt>
                <c:pt idx="451">
                  <c:v>65.11</c:v>
                </c:pt>
                <c:pt idx="452">
                  <c:v>65.39</c:v>
                </c:pt>
                <c:pt idx="453">
                  <c:v>62.94</c:v>
                </c:pt>
                <c:pt idx="454">
                  <c:v>62.32</c:v>
                </c:pt>
                <c:pt idx="455">
                  <c:v>63.6</c:v>
                </c:pt>
                <c:pt idx="456">
                  <c:v>62.74</c:v>
                </c:pt>
                <c:pt idx="457">
                  <c:v>63.27</c:v>
                </c:pt>
                <c:pt idx="458">
                  <c:v>63.39</c:v>
                </c:pt>
                <c:pt idx="459">
                  <c:v>62.42</c:v>
                </c:pt>
                <c:pt idx="460">
                  <c:v>61.15</c:v>
                </c:pt>
                <c:pt idx="461">
                  <c:v>61.57</c:v>
                </c:pt>
                <c:pt idx="462">
                  <c:v>60.61</c:v>
                </c:pt>
                <c:pt idx="463">
                  <c:v>62.05</c:v>
                </c:pt>
                <c:pt idx="464">
                  <c:v>60.49</c:v>
                </c:pt>
                <c:pt idx="465">
                  <c:v>60.95</c:v>
                </c:pt>
                <c:pt idx="466">
                  <c:v>61.45</c:v>
                </c:pt>
                <c:pt idx="467">
                  <c:v>62.2</c:v>
                </c:pt>
                <c:pt idx="468">
                  <c:v>62.54</c:v>
                </c:pt>
                <c:pt idx="469">
                  <c:v>63.75</c:v>
                </c:pt>
                <c:pt idx="470">
                  <c:v>63.55</c:v>
                </c:pt>
                <c:pt idx="471">
                  <c:v>62.63</c:v>
                </c:pt>
                <c:pt idx="472">
                  <c:v>63.76</c:v>
                </c:pt>
                <c:pt idx="473">
                  <c:v>64.61</c:v>
                </c:pt>
                <c:pt idx="474">
                  <c:v>65.69</c:v>
                </c:pt>
                <c:pt idx="475">
                  <c:v>65.099999999999994</c:v>
                </c:pt>
                <c:pt idx="476">
                  <c:v>63.03</c:v>
                </c:pt>
                <c:pt idx="477">
                  <c:v>63.41</c:v>
                </c:pt>
                <c:pt idx="478">
                  <c:v>64.84</c:v>
                </c:pt>
                <c:pt idx="479">
                  <c:v>64.180000000000007</c:v>
                </c:pt>
                <c:pt idx="480">
                  <c:v>63.29</c:v>
                </c:pt>
                <c:pt idx="481">
                  <c:v>62.45</c:v>
                </c:pt>
                <c:pt idx="482">
                  <c:v>62.24</c:v>
                </c:pt>
                <c:pt idx="483">
                  <c:v>61.26</c:v>
                </c:pt>
                <c:pt idx="484">
                  <c:v>60.34</c:v>
                </c:pt>
                <c:pt idx="485">
                  <c:v>62.13</c:v>
                </c:pt>
                <c:pt idx="486">
                  <c:v>60.7</c:v>
                </c:pt>
                <c:pt idx="487">
                  <c:v>61.61</c:v>
                </c:pt>
                <c:pt idx="488">
                  <c:v>60.92</c:v>
                </c:pt>
                <c:pt idx="489">
                  <c:v>60.33</c:v>
                </c:pt>
                <c:pt idx="490">
                  <c:v>59.51</c:v>
                </c:pt>
                <c:pt idx="491">
                  <c:v>59.99</c:v>
                </c:pt>
                <c:pt idx="492">
                  <c:v>60.14</c:v>
                </c:pt>
                <c:pt idx="493">
                  <c:v>60.23</c:v>
                </c:pt>
                <c:pt idx="494">
                  <c:v>60.06</c:v>
                </c:pt>
                <c:pt idx="495">
                  <c:v>58.54</c:v>
                </c:pt>
                <c:pt idx="496">
                  <c:v>58.03</c:v>
                </c:pt>
                <c:pt idx="497">
                  <c:v>57.41</c:v>
                </c:pt>
                <c:pt idx="498">
                  <c:v>57.74</c:v>
                </c:pt>
                <c:pt idx="499">
                  <c:v>56.99</c:v>
                </c:pt>
                <c:pt idx="500">
                  <c:v>57.34</c:v>
                </c:pt>
                <c:pt idx="501">
                  <c:v>57.79</c:v>
                </c:pt>
                <c:pt idx="502">
                  <c:v>57.6</c:v>
                </c:pt>
                <c:pt idx="503">
                  <c:v>57.16</c:v>
                </c:pt>
                <c:pt idx="504">
                  <c:v>55.63</c:v>
                </c:pt>
                <c:pt idx="505">
                  <c:v>55.81</c:v>
                </c:pt>
                <c:pt idx="506">
                  <c:v>56.45</c:v>
                </c:pt>
                <c:pt idx="507">
                  <c:v>56.25</c:v>
                </c:pt>
                <c:pt idx="508">
                  <c:v>56.72</c:v>
                </c:pt>
                <c:pt idx="509">
                  <c:v>56.25</c:v>
                </c:pt>
                <c:pt idx="510">
                  <c:v>55.25</c:v>
                </c:pt>
                <c:pt idx="511">
                  <c:v>55.7</c:v>
                </c:pt>
                <c:pt idx="512">
                  <c:v>55.62</c:v>
                </c:pt>
                <c:pt idx="513">
                  <c:v>54.9</c:v>
                </c:pt>
                <c:pt idx="514">
                  <c:v>56.16</c:v>
                </c:pt>
                <c:pt idx="515">
                  <c:v>56.21</c:v>
                </c:pt>
                <c:pt idx="516">
                  <c:v>55.82</c:v>
                </c:pt>
                <c:pt idx="517">
                  <c:v>55.03</c:v>
                </c:pt>
                <c:pt idx="518">
                  <c:v>55.43</c:v>
                </c:pt>
                <c:pt idx="519">
                  <c:v>53.55</c:v>
                </c:pt>
                <c:pt idx="520">
                  <c:v>54</c:v>
                </c:pt>
                <c:pt idx="521">
                  <c:v>54.02</c:v>
                </c:pt>
                <c:pt idx="522">
                  <c:v>53.6</c:v>
                </c:pt>
                <c:pt idx="523">
                  <c:v>53.23</c:v>
                </c:pt>
                <c:pt idx="524">
                  <c:v>53.33</c:v>
                </c:pt>
                <c:pt idx="525">
                  <c:v>53.94</c:v>
                </c:pt>
                <c:pt idx="526">
                  <c:v>54.76</c:v>
                </c:pt>
                <c:pt idx="527">
                  <c:v>54.94</c:v>
                </c:pt>
                <c:pt idx="528">
                  <c:v>54.26</c:v>
                </c:pt>
                <c:pt idx="529">
                  <c:v>53.9</c:v>
                </c:pt>
                <c:pt idx="530">
                  <c:v>54.3</c:v>
                </c:pt>
                <c:pt idx="531">
                  <c:v>52.85</c:v>
                </c:pt>
                <c:pt idx="532">
                  <c:v>52.5</c:v>
                </c:pt>
                <c:pt idx="533">
                  <c:v>52.09</c:v>
                </c:pt>
                <c:pt idx="534">
                  <c:v>51.91</c:v>
                </c:pt>
                <c:pt idx="535">
                  <c:v>51.33</c:v>
                </c:pt>
                <c:pt idx="536">
                  <c:v>51.21</c:v>
                </c:pt>
                <c:pt idx="537">
                  <c:v>51.02</c:v>
                </c:pt>
                <c:pt idx="538">
                  <c:v>51.4</c:v>
                </c:pt>
                <c:pt idx="539">
                  <c:v>51.91</c:v>
                </c:pt>
                <c:pt idx="540">
                  <c:v>51.66</c:v>
                </c:pt>
                <c:pt idx="541">
                  <c:v>51.66</c:v>
                </c:pt>
                <c:pt idx="542">
                  <c:v>52.16</c:v>
                </c:pt>
                <c:pt idx="543">
                  <c:v>51.17</c:v>
                </c:pt>
                <c:pt idx="544">
                  <c:v>51.04</c:v>
                </c:pt>
                <c:pt idx="545">
                  <c:v>51.32</c:v>
                </c:pt>
                <c:pt idx="546">
                  <c:v>51.85</c:v>
                </c:pt>
                <c:pt idx="547">
                  <c:v>51.67</c:v>
                </c:pt>
                <c:pt idx="548">
                  <c:v>52.14</c:v>
                </c:pt>
                <c:pt idx="549">
                  <c:v>53.32</c:v>
                </c:pt>
                <c:pt idx="550">
                  <c:v>53.57</c:v>
                </c:pt>
                <c:pt idx="551">
                  <c:v>52.39</c:v>
                </c:pt>
                <c:pt idx="552">
                  <c:v>53.42</c:v>
                </c:pt>
                <c:pt idx="553">
                  <c:v>52.7</c:v>
                </c:pt>
                <c:pt idx="554">
                  <c:v>52.14</c:v>
                </c:pt>
                <c:pt idx="555">
                  <c:v>53</c:v>
                </c:pt>
                <c:pt idx="556">
                  <c:v>52.79</c:v>
                </c:pt>
                <c:pt idx="557">
                  <c:v>52.64</c:v>
                </c:pt>
                <c:pt idx="558">
                  <c:v>54.02</c:v>
                </c:pt>
                <c:pt idx="559">
                  <c:v>53.42</c:v>
                </c:pt>
                <c:pt idx="560">
                  <c:v>52.67</c:v>
                </c:pt>
                <c:pt idx="561">
                  <c:v>52.95</c:v>
                </c:pt>
                <c:pt idx="562">
                  <c:v>54.24</c:v>
                </c:pt>
                <c:pt idx="563">
                  <c:v>54.6</c:v>
                </c:pt>
                <c:pt idx="564">
                  <c:v>54.35</c:v>
                </c:pt>
                <c:pt idx="565">
                  <c:v>53.15</c:v>
                </c:pt>
                <c:pt idx="566">
                  <c:v>53.89</c:v>
                </c:pt>
                <c:pt idx="567">
                  <c:v>50.9</c:v>
                </c:pt>
                <c:pt idx="568">
                  <c:v>50.52</c:v>
                </c:pt>
                <c:pt idx="569">
                  <c:v>50.6</c:v>
                </c:pt>
                <c:pt idx="570">
                  <c:v>49.02</c:v>
                </c:pt>
                <c:pt idx="571">
                  <c:v>48.89</c:v>
                </c:pt>
                <c:pt idx="572">
                  <c:v>48.47</c:v>
                </c:pt>
                <c:pt idx="573">
                  <c:v>47.91</c:v>
                </c:pt>
                <c:pt idx="574">
                  <c:v>48</c:v>
                </c:pt>
                <c:pt idx="575">
                  <c:v>47.12</c:v>
                </c:pt>
                <c:pt idx="576">
                  <c:v>47.38</c:v>
                </c:pt>
                <c:pt idx="577">
                  <c:v>48.04</c:v>
                </c:pt>
                <c:pt idx="578">
                  <c:v>48.31</c:v>
                </c:pt>
                <c:pt idx="579">
                  <c:v>47.66</c:v>
                </c:pt>
                <c:pt idx="580">
                  <c:v>47.82</c:v>
                </c:pt>
                <c:pt idx="581">
                  <c:v>49.93</c:v>
                </c:pt>
                <c:pt idx="582">
                  <c:v>48.69</c:v>
                </c:pt>
                <c:pt idx="583">
                  <c:v>47.29</c:v>
                </c:pt>
                <c:pt idx="584">
                  <c:v>49.26</c:v>
                </c:pt>
                <c:pt idx="585">
                  <c:v>48.24</c:v>
                </c:pt>
                <c:pt idx="586">
                  <c:v>48.08</c:v>
                </c:pt>
                <c:pt idx="587">
                  <c:v>48.84</c:v>
                </c:pt>
                <c:pt idx="588">
                  <c:v>49.5</c:v>
                </c:pt>
                <c:pt idx="589">
                  <c:v>48.79</c:v>
                </c:pt>
                <c:pt idx="590">
                  <c:v>47.64</c:v>
                </c:pt>
                <c:pt idx="591">
                  <c:v>49.44</c:v>
                </c:pt>
                <c:pt idx="592">
                  <c:v>50.15</c:v>
                </c:pt>
                <c:pt idx="593">
                  <c:v>48.4</c:v>
                </c:pt>
                <c:pt idx="594">
                  <c:v>48.55</c:v>
                </c:pt>
                <c:pt idx="595">
                  <c:v>49.52</c:v>
                </c:pt>
                <c:pt idx="596">
                  <c:v>50.27</c:v>
                </c:pt>
                <c:pt idx="597">
                  <c:v>51.32</c:v>
                </c:pt>
                <c:pt idx="598">
                  <c:v>50.81</c:v>
                </c:pt>
                <c:pt idx="599">
                  <c:v>51.88</c:v>
                </c:pt>
                <c:pt idx="600">
                  <c:v>51.19</c:v>
                </c:pt>
                <c:pt idx="601">
                  <c:v>50.95</c:v>
                </c:pt>
                <c:pt idx="602">
                  <c:v>51.52</c:v>
                </c:pt>
                <c:pt idx="603">
                  <c:v>51.88</c:v>
                </c:pt>
                <c:pt idx="604">
                  <c:v>51.72</c:v>
                </c:pt>
                <c:pt idx="605">
                  <c:v>51.52</c:v>
                </c:pt>
                <c:pt idx="606">
                  <c:v>50.14</c:v>
                </c:pt>
                <c:pt idx="607">
                  <c:v>49.62</c:v>
                </c:pt>
                <c:pt idx="608">
                  <c:v>49.13</c:v>
                </c:pt>
                <c:pt idx="609">
                  <c:v>49.85</c:v>
                </c:pt>
                <c:pt idx="610">
                  <c:v>49.13</c:v>
                </c:pt>
                <c:pt idx="611">
                  <c:v>49.16</c:v>
                </c:pt>
                <c:pt idx="612">
                  <c:v>49.17</c:v>
                </c:pt>
                <c:pt idx="613">
                  <c:v>49.29</c:v>
                </c:pt>
                <c:pt idx="614">
                  <c:v>49.36</c:v>
                </c:pt>
                <c:pt idx="615">
                  <c:v>49.18</c:v>
                </c:pt>
                <c:pt idx="616">
                  <c:v>49.23</c:v>
                </c:pt>
                <c:pt idx="617">
                  <c:v>49.8</c:v>
                </c:pt>
                <c:pt idx="618">
                  <c:v>49.47</c:v>
                </c:pt>
                <c:pt idx="619">
                  <c:v>49.44</c:v>
                </c:pt>
                <c:pt idx="620">
                  <c:v>47.99</c:v>
                </c:pt>
                <c:pt idx="621">
                  <c:v>47.26</c:v>
                </c:pt>
                <c:pt idx="622">
                  <c:v>47.95</c:v>
                </c:pt>
                <c:pt idx="623">
                  <c:v>47.99</c:v>
                </c:pt>
                <c:pt idx="624">
                  <c:v>49.52</c:v>
                </c:pt>
                <c:pt idx="625">
                  <c:v>52.03</c:v>
                </c:pt>
                <c:pt idx="626">
                  <c:v>53.04</c:v>
                </c:pt>
                <c:pt idx="627">
                  <c:v>54.64</c:v>
                </c:pt>
                <c:pt idx="628">
                  <c:v>55.55</c:v>
                </c:pt>
                <c:pt idx="629">
                  <c:v>55.59</c:v>
                </c:pt>
                <c:pt idx="630">
                  <c:v>53.45</c:v>
                </c:pt>
                <c:pt idx="631">
                  <c:v>53.34</c:v>
                </c:pt>
                <c:pt idx="632">
                  <c:v>54.12</c:v>
                </c:pt>
                <c:pt idx="633">
                  <c:v>53.65</c:v>
                </c:pt>
                <c:pt idx="634">
                  <c:v>53.42</c:v>
                </c:pt>
                <c:pt idx="635">
                  <c:v>53.7</c:v>
                </c:pt>
                <c:pt idx="636">
                  <c:v>53.21</c:v>
                </c:pt>
                <c:pt idx="637">
                  <c:v>53.45</c:v>
                </c:pt>
                <c:pt idx="638">
                  <c:v>53.56</c:v>
                </c:pt>
                <c:pt idx="639">
                  <c:v>54</c:v>
                </c:pt>
                <c:pt idx="640">
                  <c:v>53.66</c:v>
                </c:pt>
                <c:pt idx="641">
                  <c:v>53.02</c:v>
                </c:pt>
                <c:pt idx="642">
                  <c:v>52.81</c:v>
                </c:pt>
                <c:pt idx="643">
                  <c:v>50.66</c:v>
                </c:pt>
                <c:pt idx="644">
                  <c:v>49.84</c:v>
                </c:pt>
                <c:pt idx="645">
                  <c:v>49.75</c:v>
                </c:pt>
                <c:pt idx="646">
                  <c:v>50.3</c:v>
                </c:pt>
                <c:pt idx="647">
                  <c:v>49.47</c:v>
                </c:pt>
                <c:pt idx="648">
                  <c:v>48.68</c:v>
                </c:pt>
                <c:pt idx="649">
                  <c:v>48.09</c:v>
                </c:pt>
                <c:pt idx="650">
                  <c:v>47.85</c:v>
                </c:pt>
                <c:pt idx="651">
                  <c:v>49.07</c:v>
                </c:pt>
                <c:pt idx="652">
                  <c:v>49.17</c:v>
                </c:pt>
                <c:pt idx="653">
                  <c:v>49.42</c:v>
                </c:pt>
                <c:pt idx="654">
                  <c:v>48.48</c:v>
                </c:pt>
                <c:pt idx="655">
                  <c:v>47.29</c:v>
                </c:pt>
                <c:pt idx="656">
                  <c:v>46.01</c:v>
                </c:pt>
                <c:pt idx="657">
                  <c:v>45.47</c:v>
                </c:pt>
                <c:pt idx="658">
                  <c:v>45.95</c:v>
                </c:pt>
                <c:pt idx="659">
                  <c:v>46.47</c:v>
                </c:pt>
                <c:pt idx="660">
                  <c:v>46.71</c:v>
                </c:pt>
                <c:pt idx="661">
                  <c:v>47</c:v>
                </c:pt>
                <c:pt idx="662">
                  <c:v>46.44</c:v>
                </c:pt>
                <c:pt idx="663">
                  <c:v>47.47</c:v>
                </c:pt>
                <c:pt idx="664">
                  <c:v>47.7</c:v>
                </c:pt>
                <c:pt idx="665">
                  <c:v>47.15</c:v>
                </c:pt>
                <c:pt idx="666">
                  <c:v>47.8</c:v>
                </c:pt>
                <c:pt idx="667">
                  <c:v>49.67</c:v>
                </c:pt>
                <c:pt idx="668">
                  <c:v>49.64</c:v>
                </c:pt>
                <c:pt idx="669">
                  <c:v>47.98</c:v>
                </c:pt>
                <c:pt idx="670">
                  <c:v>47.22</c:v>
                </c:pt>
                <c:pt idx="671">
                  <c:v>48.19</c:v>
                </c:pt>
                <c:pt idx="672">
                  <c:v>46.71</c:v>
                </c:pt>
                <c:pt idx="673">
                  <c:v>47.57</c:v>
                </c:pt>
                <c:pt idx="674">
                  <c:v>46.29</c:v>
                </c:pt>
                <c:pt idx="675">
                  <c:v>45.78</c:v>
                </c:pt>
                <c:pt idx="676">
                  <c:v>46.33</c:v>
                </c:pt>
                <c:pt idx="677">
                  <c:v>45.03</c:v>
                </c:pt>
                <c:pt idx="678">
                  <c:v>45.25</c:v>
                </c:pt>
                <c:pt idx="679">
                  <c:v>46.05</c:v>
                </c:pt>
                <c:pt idx="680">
                  <c:v>45.99</c:v>
                </c:pt>
                <c:pt idx="681">
                  <c:v>46.75</c:v>
                </c:pt>
                <c:pt idx="682">
                  <c:v>47.16</c:v>
                </c:pt>
                <c:pt idx="683">
                  <c:v>47.62</c:v>
                </c:pt>
                <c:pt idx="684">
                  <c:v>48.95</c:v>
                </c:pt>
                <c:pt idx="685">
                  <c:v>49.38</c:v>
                </c:pt>
                <c:pt idx="686">
                  <c:v>47.92</c:v>
                </c:pt>
                <c:pt idx="687">
                  <c:v>46.18</c:v>
                </c:pt>
                <c:pt idx="688">
                  <c:v>47.51</c:v>
                </c:pt>
                <c:pt idx="689">
                  <c:v>47.41</c:v>
                </c:pt>
                <c:pt idx="690">
                  <c:v>48.14</c:v>
                </c:pt>
                <c:pt idx="691">
                  <c:v>49.03</c:v>
                </c:pt>
                <c:pt idx="692">
                  <c:v>48.47</c:v>
                </c:pt>
                <c:pt idx="693">
                  <c:v>48.57</c:v>
                </c:pt>
                <c:pt idx="694">
                  <c:v>47.59</c:v>
                </c:pt>
                <c:pt idx="695">
                  <c:v>47.56</c:v>
                </c:pt>
                <c:pt idx="696">
                  <c:v>48.26</c:v>
                </c:pt>
                <c:pt idx="697">
                  <c:v>47.83</c:v>
                </c:pt>
                <c:pt idx="698">
                  <c:v>45.9</c:v>
                </c:pt>
                <c:pt idx="699">
                  <c:v>46.45</c:v>
                </c:pt>
                <c:pt idx="700">
                  <c:v>45.18</c:v>
                </c:pt>
                <c:pt idx="701">
                  <c:v>45.59</c:v>
                </c:pt>
                <c:pt idx="702">
                  <c:v>44.82</c:v>
                </c:pt>
                <c:pt idx="703">
                  <c:v>45.39</c:v>
                </c:pt>
                <c:pt idx="704">
                  <c:v>47.19</c:v>
                </c:pt>
                <c:pt idx="705">
                  <c:v>46.89</c:v>
                </c:pt>
                <c:pt idx="706">
                  <c:v>47.83</c:v>
                </c:pt>
                <c:pt idx="707">
                  <c:v>47.65</c:v>
                </c:pt>
                <c:pt idx="708">
                  <c:v>46.19</c:v>
                </c:pt>
                <c:pt idx="709">
                  <c:v>46.3</c:v>
                </c:pt>
                <c:pt idx="710">
                  <c:v>47.31</c:v>
                </c:pt>
                <c:pt idx="711">
                  <c:v>48.64</c:v>
                </c:pt>
                <c:pt idx="712">
                  <c:v>49.8</c:v>
                </c:pt>
                <c:pt idx="713">
                  <c:v>50.06</c:v>
                </c:pt>
                <c:pt idx="714">
                  <c:v>49.49</c:v>
                </c:pt>
                <c:pt idx="715">
                  <c:v>50.84</c:v>
                </c:pt>
                <c:pt idx="716">
                  <c:v>52.32</c:v>
                </c:pt>
                <c:pt idx="717">
                  <c:v>52.77</c:v>
                </c:pt>
                <c:pt idx="718">
                  <c:v>52.14</c:v>
                </c:pt>
                <c:pt idx="719">
                  <c:v>50.23</c:v>
                </c:pt>
                <c:pt idx="720">
                  <c:v>49.18</c:v>
                </c:pt>
                <c:pt idx="721">
                  <c:v>48.44</c:v>
                </c:pt>
                <c:pt idx="722">
                  <c:v>48.35</c:v>
                </c:pt>
                <c:pt idx="723">
                  <c:v>49.02</c:v>
                </c:pt>
                <c:pt idx="724">
                  <c:v>48.84</c:v>
                </c:pt>
                <c:pt idx="725">
                  <c:v>47.28</c:v>
                </c:pt>
                <c:pt idx="726">
                  <c:v>46.18</c:v>
                </c:pt>
                <c:pt idx="727">
                  <c:v>45.77</c:v>
                </c:pt>
                <c:pt idx="728">
                  <c:v>45.21</c:v>
                </c:pt>
                <c:pt idx="729">
                  <c:v>45.59</c:v>
                </c:pt>
                <c:pt idx="730">
                  <c:v>43.75</c:v>
                </c:pt>
                <c:pt idx="731">
                  <c:v>44.61</c:v>
                </c:pt>
                <c:pt idx="732">
                  <c:v>44.42</c:v>
                </c:pt>
                <c:pt idx="733">
                  <c:v>46.14</c:v>
                </c:pt>
                <c:pt idx="734">
                  <c:v>44.42</c:v>
                </c:pt>
                <c:pt idx="735">
                  <c:v>45.31</c:v>
                </c:pt>
                <c:pt idx="736">
                  <c:v>45.97</c:v>
                </c:pt>
                <c:pt idx="737">
                  <c:v>45.8</c:v>
                </c:pt>
                <c:pt idx="738">
                  <c:v>44.22</c:v>
                </c:pt>
                <c:pt idx="739">
                  <c:v>44.44</c:v>
                </c:pt>
                <c:pt idx="740">
                  <c:v>44.67</c:v>
                </c:pt>
                <c:pt idx="741">
                  <c:v>44.61</c:v>
                </c:pt>
                <c:pt idx="742">
                  <c:v>43.72</c:v>
                </c:pt>
                <c:pt idx="743">
                  <c:v>42.62</c:v>
                </c:pt>
                <c:pt idx="744">
                  <c:v>41.55</c:v>
                </c:pt>
                <c:pt idx="745">
                  <c:v>42.01</c:v>
                </c:pt>
                <c:pt idx="746">
                  <c:v>40.98</c:v>
                </c:pt>
                <c:pt idx="747">
                  <c:v>41.73</c:v>
                </c:pt>
                <c:pt idx="748">
                  <c:v>41.34</c:v>
                </c:pt>
                <c:pt idx="749">
                  <c:v>40.97</c:v>
                </c:pt>
                <c:pt idx="750">
                  <c:v>41.52</c:v>
                </c:pt>
                <c:pt idx="751">
                  <c:v>41.72</c:v>
                </c:pt>
                <c:pt idx="752">
                  <c:v>42.28</c:v>
                </c:pt>
                <c:pt idx="753">
                  <c:v>42.77</c:v>
                </c:pt>
                <c:pt idx="754">
                  <c:v>42.43</c:v>
                </c:pt>
                <c:pt idx="755">
                  <c:v>42.83</c:v>
                </c:pt>
                <c:pt idx="756">
                  <c:v>43.75</c:v>
                </c:pt>
                <c:pt idx="757">
                  <c:v>43.59</c:v>
                </c:pt>
                <c:pt idx="758">
                  <c:v>44.76</c:v>
                </c:pt>
                <c:pt idx="759">
                  <c:v>47.58</c:v>
                </c:pt>
                <c:pt idx="760">
                  <c:v>48.24</c:v>
                </c:pt>
                <c:pt idx="761">
                  <c:v>48.47</c:v>
                </c:pt>
                <c:pt idx="762">
                  <c:v>48.52</c:v>
                </c:pt>
                <c:pt idx="763">
                  <c:v>47.03</c:v>
                </c:pt>
                <c:pt idx="764">
                  <c:v>47.69</c:v>
                </c:pt>
                <c:pt idx="765">
                  <c:v>47.77</c:v>
                </c:pt>
                <c:pt idx="766">
                  <c:v>46.42</c:v>
                </c:pt>
                <c:pt idx="767">
                  <c:v>47.04</c:v>
                </c:pt>
                <c:pt idx="768">
                  <c:v>47.22</c:v>
                </c:pt>
                <c:pt idx="769">
                  <c:v>47</c:v>
                </c:pt>
                <c:pt idx="770">
                  <c:v>46.13</c:v>
                </c:pt>
                <c:pt idx="771">
                  <c:v>45.97</c:v>
                </c:pt>
                <c:pt idx="772">
                  <c:v>45.98</c:v>
                </c:pt>
                <c:pt idx="773">
                  <c:v>47.11</c:v>
                </c:pt>
                <c:pt idx="774">
                  <c:v>47.01</c:v>
                </c:pt>
                <c:pt idx="775">
                  <c:v>46.26</c:v>
                </c:pt>
                <c:pt idx="776">
                  <c:v>46.84</c:v>
                </c:pt>
                <c:pt idx="777">
                  <c:v>47.15</c:v>
                </c:pt>
                <c:pt idx="778">
                  <c:v>47.73</c:v>
                </c:pt>
                <c:pt idx="779">
                  <c:v>47.48</c:v>
                </c:pt>
                <c:pt idx="780">
                  <c:v>48.38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C-47CB-B9BA-49474BA96B59}"/>
            </c:ext>
          </c:extLst>
        </c:ser>
        <c:ser>
          <c:idx val="1"/>
          <c:order val="1"/>
          <c:tx>
            <c:v>Palm Oil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'SBO-PO spread'!$A$2:$A$782</c:f>
              <c:strCache>
                <c:ptCount val="781"/>
                <c:pt idx="0">
                  <c:v>3-Jan-2022</c:v>
                </c:pt>
                <c:pt idx="1">
                  <c:v>4-Jan-2022</c:v>
                </c:pt>
                <c:pt idx="2">
                  <c:v>5-Jan-2022</c:v>
                </c:pt>
                <c:pt idx="3">
                  <c:v>6-Jan-2022</c:v>
                </c:pt>
                <c:pt idx="4">
                  <c:v>7-Jan-2022</c:v>
                </c:pt>
                <c:pt idx="5">
                  <c:v>10-Jan-2022</c:v>
                </c:pt>
                <c:pt idx="6">
                  <c:v>11-Jan-2022</c:v>
                </c:pt>
                <c:pt idx="7">
                  <c:v>12-Jan-2022</c:v>
                </c:pt>
                <c:pt idx="8">
                  <c:v>13-Jan-2022</c:v>
                </c:pt>
                <c:pt idx="9">
                  <c:v>14-Jan-2022</c:v>
                </c:pt>
                <c:pt idx="10">
                  <c:v>18-Jan-2022</c:v>
                </c:pt>
                <c:pt idx="11">
                  <c:v>19-Jan-2022</c:v>
                </c:pt>
                <c:pt idx="12">
                  <c:v>20-Jan-2022</c:v>
                </c:pt>
                <c:pt idx="13">
                  <c:v>21-Jan-2022</c:v>
                </c:pt>
                <c:pt idx="14">
                  <c:v>24-Jan-2022</c:v>
                </c:pt>
                <c:pt idx="15">
                  <c:v>25-Jan-2022</c:v>
                </c:pt>
                <c:pt idx="16">
                  <c:v>26-Jan-2022</c:v>
                </c:pt>
                <c:pt idx="17">
                  <c:v>27-Jan-2022</c:v>
                </c:pt>
                <c:pt idx="18">
                  <c:v>28-Jan-2022</c:v>
                </c:pt>
                <c:pt idx="19">
                  <c:v>31-Jan-2022</c:v>
                </c:pt>
                <c:pt idx="20">
                  <c:v>1-Feb-2022</c:v>
                </c:pt>
                <c:pt idx="21">
                  <c:v>2-Feb-2022</c:v>
                </c:pt>
                <c:pt idx="22">
                  <c:v>3-Feb-2022</c:v>
                </c:pt>
                <c:pt idx="23">
                  <c:v>4-Feb-2022</c:v>
                </c:pt>
                <c:pt idx="24">
                  <c:v>7-Feb-2022</c:v>
                </c:pt>
                <c:pt idx="25">
                  <c:v>2/8/2022</c:v>
                </c:pt>
                <c:pt idx="26">
                  <c:v>2/9/2022</c:v>
                </c:pt>
                <c:pt idx="27">
                  <c:v>2/10/2022</c:v>
                </c:pt>
                <c:pt idx="28">
                  <c:v>2/11/2022</c:v>
                </c:pt>
                <c:pt idx="29">
                  <c:v>2/14/2022</c:v>
                </c:pt>
                <c:pt idx="30">
                  <c:v>2/15/2022</c:v>
                </c:pt>
                <c:pt idx="31">
                  <c:v>2/16/2022</c:v>
                </c:pt>
                <c:pt idx="32">
                  <c:v>2/17/2022</c:v>
                </c:pt>
                <c:pt idx="33">
                  <c:v>2/18/2022</c:v>
                </c:pt>
                <c:pt idx="34">
                  <c:v>2/22/2022</c:v>
                </c:pt>
                <c:pt idx="35">
                  <c:v>2/23/2022</c:v>
                </c:pt>
                <c:pt idx="36">
                  <c:v>2/24/2022</c:v>
                </c:pt>
                <c:pt idx="37">
                  <c:v>2/25/2022</c:v>
                </c:pt>
                <c:pt idx="38">
                  <c:v>2/28/2022</c:v>
                </c:pt>
                <c:pt idx="39">
                  <c:v>3/1/2022</c:v>
                </c:pt>
                <c:pt idx="40">
                  <c:v>3/2/2022</c:v>
                </c:pt>
                <c:pt idx="41">
                  <c:v>3/3/2022</c:v>
                </c:pt>
                <c:pt idx="42">
                  <c:v>3/4/2022</c:v>
                </c:pt>
                <c:pt idx="43">
                  <c:v>3/7/2022</c:v>
                </c:pt>
                <c:pt idx="44">
                  <c:v>3/8/2022</c:v>
                </c:pt>
                <c:pt idx="45">
                  <c:v>3/9/2022</c:v>
                </c:pt>
                <c:pt idx="46">
                  <c:v>3/10/2022</c:v>
                </c:pt>
                <c:pt idx="47">
                  <c:v>3/11/2022</c:v>
                </c:pt>
                <c:pt idx="48">
                  <c:v>3/14/2022</c:v>
                </c:pt>
                <c:pt idx="49">
                  <c:v>3/15/2022</c:v>
                </c:pt>
                <c:pt idx="50">
                  <c:v>3/16/2022</c:v>
                </c:pt>
                <c:pt idx="51">
                  <c:v>3/17/2022</c:v>
                </c:pt>
                <c:pt idx="52">
                  <c:v>3/18/2022</c:v>
                </c:pt>
                <c:pt idx="53">
                  <c:v>3/21/2022</c:v>
                </c:pt>
                <c:pt idx="54">
                  <c:v>3/22/2022</c:v>
                </c:pt>
                <c:pt idx="55">
                  <c:v>3/23/2022</c:v>
                </c:pt>
                <c:pt idx="56">
                  <c:v>3/24/2022</c:v>
                </c:pt>
                <c:pt idx="57">
                  <c:v>3/25/2022</c:v>
                </c:pt>
                <c:pt idx="58">
                  <c:v>3/28/2022</c:v>
                </c:pt>
                <c:pt idx="59">
                  <c:v>3/29/2022</c:v>
                </c:pt>
                <c:pt idx="60">
                  <c:v>3/30/2022</c:v>
                </c:pt>
                <c:pt idx="61">
                  <c:v>3/31/2022</c:v>
                </c:pt>
                <c:pt idx="62">
                  <c:v>4/1/2022</c:v>
                </c:pt>
                <c:pt idx="63">
                  <c:v>4/4/2022</c:v>
                </c:pt>
                <c:pt idx="64">
                  <c:v>4/5/2022</c:v>
                </c:pt>
                <c:pt idx="65">
                  <c:v>4/6/2022</c:v>
                </c:pt>
                <c:pt idx="66">
                  <c:v>4/7/2022</c:v>
                </c:pt>
                <c:pt idx="67">
                  <c:v>4/8/2022</c:v>
                </c:pt>
                <c:pt idx="68">
                  <c:v>4/11/2022</c:v>
                </c:pt>
                <c:pt idx="69">
                  <c:v>4/12/2022</c:v>
                </c:pt>
                <c:pt idx="70">
                  <c:v>4/13/2022</c:v>
                </c:pt>
                <c:pt idx="71">
                  <c:v>4/14/2022</c:v>
                </c:pt>
                <c:pt idx="72">
                  <c:v>4/18/2022</c:v>
                </c:pt>
                <c:pt idx="73">
                  <c:v>4/19/2022</c:v>
                </c:pt>
                <c:pt idx="74">
                  <c:v>4/20/2022</c:v>
                </c:pt>
                <c:pt idx="75">
                  <c:v>4/21/2022</c:v>
                </c:pt>
                <c:pt idx="76">
                  <c:v>4/22/2022</c:v>
                </c:pt>
                <c:pt idx="77">
                  <c:v>4/25/2022</c:v>
                </c:pt>
                <c:pt idx="78">
                  <c:v>4/26/2022</c:v>
                </c:pt>
                <c:pt idx="79">
                  <c:v>4/27/2022</c:v>
                </c:pt>
                <c:pt idx="80">
                  <c:v>4/28/2022</c:v>
                </c:pt>
                <c:pt idx="81">
                  <c:v>4/29/2022</c:v>
                </c:pt>
                <c:pt idx="82">
                  <c:v>5/2/2022</c:v>
                </c:pt>
                <c:pt idx="83">
                  <c:v>5/3/2022</c:v>
                </c:pt>
                <c:pt idx="84">
                  <c:v>5/4/2022</c:v>
                </c:pt>
                <c:pt idx="85">
                  <c:v>5/5/2022</c:v>
                </c:pt>
                <c:pt idx="86">
                  <c:v>5/6/2022</c:v>
                </c:pt>
                <c:pt idx="87">
                  <c:v>5/9/2022</c:v>
                </c:pt>
                <c:pt idx="88">
                  <c:v>5/10/2022</c:v>
                </c:pt>
                <c:pt idx="89">
                  <c:v>5/11/2022</c:v>
                </c:pt>
                <c:pt idx="90">
                  <c:v>5/12/2022</c:v>
                </c:pt>
                <c:pt idx="91">
                  <c:v>5/13/2022</c:v>
                </c:pt>
                <c:pt idx="92">
                  <c:v>5/16/2022</c:v>
                </c:pt>
                <c:pt idx="93">
                  <c:v>5/17/2022</c:v>
                </c:pt>
                <c:pt idx="94">
                  <c:v>5/18/2022</c:v>
                </c:pt>
                <c:pt idx="95">
                  <c:v>5/19/2022</c:v>
                </c:pt>
                <c:pt idx="96">
                  <c:v>5/20/2022</c:v>
                </c:pt>
                <c:pt idx="97">
                  <c:v>5/23/2022</c:v>
                </c:pt>
                <c:pt idx="98">
                  <c:v>5/24/2022</c:v>
                </c:pt>
                <c:pt idx="99">
                  <c:v>5/25/2022</c:v>
                </c:pt>
                <c:pt idx="100">
                  <c:v>5/26/2022</c:v>
                </c:pt>
                <c:pt idx="101">
                  <c:v>5/27/2022</c:v>
                </c:pt>
                <c:pt idx="102">
                  <c:v>5/31/2022</c:v>
                </c:pt>
                <c:pt idx="103">
                  <c:v>6/1/2022</c:v>
                </c:pt>
                <c:pt idx="104">
                  <c:v>6/2/2022</c:v>
                </c:pt>
                <c:pt idx="105">
                  <c:v>6/3/2022</c:v>
                </c:pt>
                <c:pt idx="106">
                  <c:v>6/6/2022</c:v>
                </c:pt>
                <c:pt idx="107">
                  <c:v>6/7/2022</c:v>
                </c:pt>
                <c:pt idx="108">
                  <c:v>6/8/2022</c:v>
                </c:pt>
                <c:pt idx="109">
                  <c:v>6/9/2022</c:v>
                </c:pt>
                <c:pt idx="110">
                  <c:v>6/10/2022</c:v>
                </c:pt>
                <c:pt idx="111">
                  <c:v>6/13/2022</c:v>
                </c:pt>
                <c:pt idx="112">
                  <c:v>6/14/2022</c:v>
                </c:pt>
                <c:pt idx="113">
                  <c:v>6/15/2022</c:v>
                </c:pt>
                <c:pt idx="114">
                  <c:v>6/16/2022</c:v>
                </c:pt>
                <c:pt idx="115">
                  <c:v>6/17/2022</c:v>
                </c:pt>
                <c:pt idx="116">
                  <c:v>6/21/2022</c:v>
                </c:pt>
                <c:pt idx="117">
                  <c:v>6/22/2022</c:v>
                </c:pt>
                <c:pt idx="118">
                  <c:v>6/23/2022</c:v>
                </c:pt>
                <c:pt idx="119">
                  <c:v>6/24/2022</c:v>
                </c:pt>
                <c:pt idx="120">
                  <c:v>6/27/2022</c:v>
                </c:pt>
                <c:pt idx="121">
                  <c:v>6/28/2022</c:v>
                </c:pt>
                <c:pt idx="122">
                  <c:v>6/29/2022</c:v>
                </c:pt>
                <c:pt idx="123">
                  <c:v>6/30/2022</c:v>
                </c:pt>
                <c:pt idx="124">
                  <c:v>7/1/2022</c:v>
                </c:pt>
                <c:pt idx="125">
                  <c:v>7/5/2022</c:v>
                </c:pt>
                <c:pt idx="126">
                  <c:v>7/6/2022</c:v>
                </c:pt>
                <c:pt idx="127">
                  <c:v>7/7/2022</c:v>
                </c:pt>
                <c:pt idx="128">
                  <c:v>7/8/2022</c:v>
                </c:pt>
                <c:pt idx="129">
                  <c:v>7/11/2022</c:v>
                </c:pt>
                <c:pt idx="130">
                  <c:v>7/12/2022</c:v>
                </c:pt>
                <c:pt idx="131">
                  <c:v>7/13/2022</c:v>
                </c:pt>
                <c:pt idx="132">
                  <c:v>7/14/2022</c:v>
                </c:pt>
                <c:pt idx="133">
                  <c:v>7/15/2022</c:v>
                </c:pt>
                <c:pt idx="134">
                  <c:v>7/18/2022</c:v>
                </c:pt>
                <c:pt idx="135">
                  <c:v>7/19/2022</c:v>
                </c:pt>
                <c:pt idx="136">
                  <c:v>7/20/2022</c:v>
                </c:pt>
                <c:pt idx="137">
                  <c:v>7/21/2022</c:v>
                </c:pt>
                <c:pt idx="138">
                  <c:v>7/22/2022</c:v>
                </c:pt>
                <c:pt idx="139">
                  <c:v>7/25/2022</c:v>
                </c:pt>
                <c:pt idx="140">
                  <c:v>7/26/2022</c:v>
                </c:pt>
                <c:pt idx="141">
                  <c:v>7/27/2022</c:v>
                </c:pt>
                <c:pt idx="142">
                  <c:v>7/28/2022</c:v>
                </c:pt>
                <c:pt idx="143">
                  <c:v>7/29/2022</c:v>
                </c:pt>
                <c:pt idx="144">
                  <c:v>8/1/2022</c:v>
                </c:pt>
                <c:pt idx="145">
                  <c:v>8/2/2022</c:v>
                </c:pt>
                <c:pt idx="146">
                  <c:v>8/3/2022</c:v>
                </c:pt>
                <c:pt idx="147">
                  <c:v>8/4/2022</c:v>
                </c:pt>
                <c:pt idx="148">
                  <c:v>8/5/2022</c:v>
                </c:pt>
                <c:pt idx="149">
                  <c:v>8/8/2022</c:v>
                </c:pt>
                <c:pt idx="150">
                  <c:v>8/9/2022</c:v>
                </c:pt>
                <c:pt idx="151">
                  <c:v>8/10/2022</c:v>
                </c:pt>
                <c:pt idx="152">
                  <c:v>8/11/2022</c:v>
                </c:pt>
                <c:pt idx="153">
                  <c:v>8/12/2022</c:v>
                </c:pt>
                <c:pt idx="154">
                  <c:v>8/15/2022</c:v>
                </c:pt>
                <c:pt idx="155">
                  <c:v>8/16/2022</c:v>
                </c:pt>
                <c:pt idx="156">
                  <c:v>8/17/2022</c:v>
                </c:pt>
                <c:pt idx="157">
                  <c:v>8/18/2022</c:v>
                </c:pt>
                <c:pt idx="158">
                  <c:v>8/19/2022</c:v>
                </c:pt>
                <c:pt idx="159">
                  <c:v>8/22/2022</c:v>
                </c:pt>
                <c:pt idx="160">
                  <c:v>8/23/2022</c:v>
                </c:pt>
                <c:pt idx="161">
                  <c:v>8/24/2022</c:v>
                </c:pt>
                <c:pt idx="162">
                  <c:v>8/25/2022</c:v>
                </c:pt>
                <c:pt idx="163">
                  <c:v>8/26/2022</c:v>
                </c:pt>
                <c:pt idx="164">
                  <c:v>8/29/2022</c:v>
                </c:pt>
                <c:pt idx="165">
                  <c:v>8/30/2022</c:v>
                </c:pt>
                <c:pt idx="166">
                  <c:v>8/31/2022</c:v>
                </c:pt>
                <c:pt idx="167">
                  <c:v>9/1/2022</c:v>
                </c:pt>
                <c:pt idx="168">
                  <c:v>9/2/2022</c:v>
                </c:pt>
                <c:pt idx="169">
                  <c:v>9/6/2022</c:v>
                </c:pt>
                <c:pt idx="170">
                  <c:v>9/7/2022</c:v>
                </c:pt>
                <c:pt idx="171">
                  <c:v>9/8/2022</c:v>
                </c:pt>
                <c:pt idx="172">
                  <c:v>9/9/2022</c:v>
                </c:pt>
                <c:pt idx="173">
                  <c:v>9/12/2022</c:v>
                </c:pt>
                <c:pt idx="174">
                  <c:v>9/13/2022</c:v>
                </c:pt>
                <c:pt idx="175">
                  <c:v>9/14/2022</c:v>
                </c:pt>
                <c:pt idx="176">
                  <c:v>9/15/2022</c:v>
                </c:pt>
                <c:pt idx="177">
                  <c:v>9/16/2022</c:v>
                </c:pt>
                <c:pt idx="178">
                  <c:v>9/19/2022</c:v>
                </c:pt>
                <c:pt idx="179">
                  <c:v>9/20/2022</c:v>
                </c:pt>
                <c:pt idx="180">
                  <c:v>9/21/2022</c:v>
                </c:pt>
                <c:pt idx="181">
                  <c:v>9/22/2022</c:v>
                </c:pt>
                <c:pt idx="182">
                  <c:v>9/23/2022</c:v>
                </c:pt>
                <c:pt idx="183">
                  <c:v>9/26/2022</c:v>
                </c:pt>
                <c:pt idx="184">
                  <c:v>9/27/2022</c:v>
                </c:pt>
                <c:pt idx="185">
                  <c:v>9/28/2022</c:v>
                </c:pt>
                <c:pt idx="186">
                  <c:v>9/29/2022</c:v>
                </c:pt>
                <c:pt idx="187">
                  <c:v>9/30/2022</c:v>
                </c:pt>
                <c:pt idx="188">
                  <c:v>10/3/2022</c:v>
                </c:pt>
                <c:pt idx="189">
                  <c:v>10/4/2022</c:v>
                </c:pt>
                <c:pt idx="190">
                  <c:v>10/5/2022</c:v>
                </c:pt>
                <c:pt idx="191">
                  <c:v>10/6/2022</c:v>
                </c:pt>
                <c:pt idx="192">
                  <c:v>10/7/2022</c:v>
                </c:pt>
                <c:pt idx="193">
                  <c:v>10/10/2022</c:v>
                </c:pt>
                <c:pt idx="194">
                  <c:v>10/11/2022</c:v>
                </c:pt>
                <c:pt idx="195">
                  <c:v>10/12/2022</c:v>
                </c:pt>
                <c:pt idx="196">
                  <c:v>10/13/2022</c:v>
                </c:pt>
                <c:pt idx="197">
                  <c:v>10/14/2022</c:v>
                </c:pt>
                <c:pt idx="198">
                  <c:v>10/17/2022</c:v>
                </c:pt>
                <c:pt idx="199">
                  <c:v>10/18/2022</c:v>
                </c:pt>
                <c:pt idx="200">
                  <c:v>10/19/2022</c:v>
                </c:pt>
                <c:pt idx="201">
                  <c:v>10/20/2022</c:v>
                </c:pt>
                <c:pt idx="202">
                  <c:v>10/21/2022</c:v>
                </c:pt>
                <c:pt idx="203">
                  <c:v>10/24/2022</c:v>
                </c:pt>
                <c:pt idx="204">
                  <c:v>10/25/2022</c:v>
                </c:pt>
                <c:pt idx="205">
                  <c:v>10/26/2022</c:v>
                </c:pt>
                <c:pt idx="206">
                  <c:v>10/27/2022</c:v>
                </c:pt>
                <c:pt idx="207">
                  <c:v>10/28/2022</c:v>
                </c:pt>
                <c:pt idx="208">
                  <c:v>10/31/2022</c:v>
                </c:pt>
                <c:pt idx="209">
                  <c:v>11/1/2022</c:v>
                </c:pt>
                <c:pt idx="210">
                  <c:v>11/2/2022</c:v>
                </c:pt>
                <c:pt idx="211">
                  <c:v>11/3/2022</c:v>
                </c:pt>
                <c:pt idx="212">
                  <c:v>11/4/2022</c:v>
                </c:pt>
                <c:pt idx="213">
                  <c:v>11/7/2022</c:v>
                </c:pt>
                <c:pt idx="214">
                  <c:v>11/8/2022</c:v>
                </c:pt>
                <c:pt idx="215">
                  <c:v>11/9/2022</c:v>
                </c:pt>
                <c:pt idx="216">
                  <c:v>11/10/2022</c:v>
                </c:pt>
                <c:pt idx="217">
                  <c:v>11/11/2022</c:v>
                </c:pt>
                <c:pt idx="218">
                  <c:v>11/14/2022</c:v>
                </c:pt>
                <c:pt idx="219">
                  <c:v>11/15/2022</c:v>
                </c:pt>
                <c:pt idx="220">
                  <c:v>11/16/2022</c:v>
                </c:pt>
                <c:pt idx="221">
                  <c:v>11/17/2022</c:v>
                </c:pt>
                <c:pt idx="222">
                  <c:v>11/18/2022</c:v>
                </c:pt>
                <c:pt idx="223">
                  <c:v>11/21/2022</c:v>
                </c:pt>
                <c:pt idx="224">
                  <c:v>11/22/2022</c:v>
                </c:pt>
                <c:pt idx="225">
                  <c:v>11/23/2022</c:v>
                </c:pt>
                <c:pt idx="226">
                  <c:v>11/25/2022</c:v>
                </c:pt>
                <c:pt idx="227">
                  <c:v>11/28/2022</c:v>
                </c:pt>
                <c:pt idx="228">
                  <c:v>11/29/2022</c:v>
                </c:pt>
                <c:pt idx="229">
                  <c:v>11/30/2022</c:v>
                </c:pt>
                <c:pt idx="230">
                  <c:v>12/1/2022</c:v>
                </c:pt>
                <c:pt idx="231">
                  <c:v>12/2/2022</c:v>
                </c:pt>
                <c:pt idx="232">
                  <c:v>12/5/2022</c:v>
                </c:pt>
                <c:pt idx="233">
                  <c:v>12/6/2022</c:v>
                </c:pt>
                <c:pt idx="234">
                  <c:v>12/7/2022</c:v>
                </c:pt>
                <c:pt idx="235">
                  <c:v>12/8/2022</c:v>
                </c:pt>
                <c:pt idx="236">
                  <c:v>12/9/2022</c:v>
                </c:pt>
                <c:pt idx="237">
                  <c:v>12/12/2022</c:v>
                </c:pt>
                <c:pt idx="238">
                  <c:v>12/13/2022</c:v>
                </c:pt>
                <c:pt idx="239">
                  <c:v>12/14/2022</c:v>
                </c:pt>
                <c:pt idx="240">
                  <c:v>12/15/2022</c:v>
                </c:pt>
                <c:pt idx="241">
                  <c:v>12/16/2022</c:v>
                </c:pt>
                <c:pt idx="242">
                  <c:v>12/19/2022</c:v>
                </c:pt>
                <c:pt idx="243">
                  <c:v>12/20/2022</c:v>
                </c:pt>
                <c:pt idx="244">
                  <c:v>12/21/2022</c:v>
                </c:pt>
                <c:pt idx="245">
                  <c:v>12/22/2022</c:v>
                </c:pt>
                <c:pt idx="246">
                  <c:v>12/23/2022</c:v>
                </c:pt>
                <c:pt idx="247">
                  <c:v>12/27/2022</c:v>
                </c:pt>
                <c:pt idx="248">
                  <c:v>12/28/2022</c:v>
                </c:pt>
                <c:pt idx="249">
                  <c:v>12/29/2022</c:v>
                </c:pt>
                <c:pt idx="250">
                  <c:v>12/30/2022</c:v>
                </c:pt>
                <c:pt idx="251">
                  <c:v>1/3/2023</c:v>
                </c:pt>
                <c:pt idx="252">
                  <c:v>1/4/2023</c:v>
                </c:pt>
                <c:pt idx="253">
                  <c:v>1/5/2023</c:v>
                </c:pt>
                <c:pt idx="254">
                  <c:v>1/6/2023</c:v>
                </c:pt>
                <c:pt idx="255">
                  <c:v>1/9/2023</c:v>
                </c:pt>
                <c:pt idx="256">
                  <c:v>1/10/2023</c:v>
                </c:pt>
                <c:pt idx="257">
                  <c:v>1/11/2023</c:v>
                </c:pt>
                <c:pt idx="258">
                  <c:v>1/12/2023</c:v>
                </c:pt>
                <c:pt idx="259">
                  <c:v>1/13/2023</c:v>
                </c:pt>
                <c:pt idx="260">
                  <c:v>1/17/2023</c:v>
                </c:pt>
                <c:pt idx="261">
                  <c:v>1/18/2023</c:v>
                </c:pt>
                <c:pt idx="262">
                  <c:v>1/19/2023</c:v>
                </c:pt>
                <c:pt idx="263">
                  <c:v>1/20/2023</c:v>
                </c:pt>
                <c:pt idx="264">
                  <c:v>1/23/2023</c:v>
                </c:pt>
                <c:pt idx="265">
                  <c:v>1/24/2023</c:v>
                </c:pt>
                <c:pt idx="266">
                  <c:v>1/25/2023</c:v>
                </c:pt>
                <c:pt idx="267">
                  <c:v>1/26/2023</c:v>
                </c:pt>
                <c:pt idx="268">
                  <c:v>1/27/2023</c:v>
                </c:pt>
                <c:pt idx="269">
                  <c:v>1/30/2023</c:v>
                </c:pt>
                <c:pt idx="270">
                  <c:v>1/31/2023</c:v>
                </c:pt>
                <c:pt idx="271">
                  <c:v>2/1/2023</c:v>
                </c:pt>
                <c:pt idx="272">
                  <c:v>2/2/2023</c:v>
                </c:pt>
                <c:pt idx="273">
                  <c:v>2/3/2023</c:v>
                </c:pt>
                <c:pt idx="274">
                  <c:v>2/6/2023</c:v>
                </c:pt>
                <c:pt idx="275">
                  <c:v>2/7/2023</c:v>
                </c:pt>
                <c:pt idx="276">
                  <c:v>2/8/2023</c:v>
                </c:pt>
                <c:pt idx="277">
                  <c:v>2/9/2023</c:v>
                </c:pt>
                <c:pt idx="278">
                  <c:v>2/10/2023</c:v>
                </c:pt>
                <c:pt idx="279">
                  <c:v>2/13/2023</c:v>
                </c:pt>
                <c:pt idx="280">
                  <c:v>2/14/2023</c:v>
                </c:pt>
                <c:pt idx="281">
                  <c:v>2/15/2023</c:v>
                </c:pt>
                <c:pt idx="282">
                  <c:v>2/16/2023</c:v>
                </c:pt>
                <c:pt idx="283">
                  <c:v>2/17/2023</c:v>
                </c:pt>
                <c:pt idx="284">
                  <c:v>2/21/2023</c:v>
                </c:pt>
                <c:pt idx="285">
                  <c:v>2/22/2023</c:v>
                </c:pt>
                <c:pt idx="286">
                  <c:v>2/23/2023</c:v>
                </c:pt>
                <c:pt idx="287">
                  <c:v>2/24/2023</c:v>
                </c:pt>
                <c:pt idx="288">
                  <c:v>2/27/2023</c:v>
                </c:pt>
                <c:pt idx="289">
                  <c:v>2/28/2023</c:v>
                </c:pt>
                <c:pt idx="290">
                  <c:v>3/1/2023</c:v>
                </c:pt>
                <c:pt idx="291">
                  <c:v>3/2/2023</c:v>
                </c:pt>
                <c:pt idx="292">
                  <c:v>3/3/2023</c:v>
                </c:pt>
                <c:pt idx="293">
                  <c:v>3/6/2023</c:v>
                </c:pt>
                <c:pt idx="294">
                  <c:v>3/7/2023</c:v>
                </c:pt>
                <c:pt idx="295">
                  <c:v>3/8/2023</c:v>
                </c:pt>
                <c:pt idx="296">
                  <c:v>3/9/2023</c:v>
                </c:pt>
                <c:pt idx="297">
                  <c:v>3/10/2023</c:v>
                </c:pt>
                <c:pt idx="298">
                  <c:v>3/13/2023</c:v>
                </c:pt>
                <c:pt idx="299">
                  <c:v>3/14/2023</c:v>
                </c:pt>
                <c:pt idx="300">
                  <c:v>3/15/2023</c:v>
                </c:pt>
                <c:pt idx="301">
                  <c:v>3/16/2023</c:v>
                </c:pt>
                <c:pt idx="302">
                  <c:v>3/17/2023</c:v>
                </c:pt>
                <c:pt idx="303">
                  <c:v>3/20/2023</c:v>
                </c:pt>
                <c:pt idx="304">
                  <c:v>3/21/2023</c:v>
                </c:pt>
                <c:pt idx="305">
                  <c:v>3/22/2023</c:v>
                </c:pt>
                <c:pt idx="306">
                  <c:v>3/23/2023</c:v>
                </c:pt>
                <c:pt idx="307">
                  <c:v>3/24/2023</c:v>
                </c:pt>
                <c:pt idx="308">
                  <c:v>3/27/2023</c:v>
                </c:pt>
                <c:pt idx="309">
                  <c:v>3/28/2023</c:v>
                </c:pt>
                <c:pt idx="310">
                  <c:v>3/29/2023</c:v>
                </c:pt>
                <c:pt idx="311">
                  <c:v>3/30/2023</c:v>
                </c:pt>
                <c:pt idx="312">
                  <c:v>3/31/2023</c:v>
                </c:pt>
                <c:pt idx="313">
                  <c:v>4/3/2023</c:v>
                </c:pt>
                <c:pt idx="314">
                  <c:v>4/4/2023</c:v>
                </c:pt>
                <c:pt idx="315">
                  <c:v>4/5/2023</c:v>
                </c:pt>
                <c:pt idx="316">
                  <c:v>4/6/2023</c:v>
                </c:pt>
                <c:pt idx="317">
                  <c:v>4/10/2023</c:v>
                </c:pt>
                <c:pt idx="318">
                  <c:v>4/11/2023</c:v>
                </c:pt>
                <c:pt idx="319">
                  <c:v>4/12/2023</c:v>
                </c:pt>
                <c:pt idx="320">
                  <c:v>4/13/2023</c:v>
                </c:pt>
                <c:pt idx="321">
                  <c:v>4/14/2023</c:v>
                </c:pt>
                <c:pt idx="322">
                  <c:v>4/17/2023</c:v>
                </c:pt>
                <c:pt idx="323">
                  <c:v>4/18/2023</c:v>
                </c:pt>
                <c:pt idx="324">
                  <c:v>4/19/2023</c:v>
                </c:pt>
                <c:pt idx="325">
                  <c:v>4/20/2023</c:v>
                </c:pt>
                <c:pt idx="326">
                  <c:v>4/21/2023</c:v>
                </c:pt>
                <c:pt idx="327">
                  <c:v>4/24/2023</c:v>
                </c:pt>
                <c:pt idx="328">
                  <c:v>4/25/2023</c:v>
                </c:pt>
                <c:pt idx="329">
                  <c:v>4/26/2023</c:v>
                </c:pt>
                <c:pt idx="330">
                  <c:v>4/27/2023</c:v>
                </c:pt>
                <c:pt idx="331">
                  <c:v>4/28/2023</c:v>
                </c:pt>
                <c:pt idx="332">
                  <c:v>5/1/2023</c:v>
                </c:pt>
                <c:pt idx="333">
                  <c:v>5/2/2023</c:v>
                </c:pt>
                <c:pt idx="334">
                  <c:v>5/3/2023</c:v>
                </c:pt>
                <c:pt idx="335">
                  <c:v>5/4/2023</c:v>
                </c:pt>
                <c:pt idx="336">
                  <c:v>5/5/2023</c:v>
                </c:pt>
                <c:pt idx="337">
                  <c:v>5/8/2023</c:v>
                </c:pt>
                <c:pt idx="338">
                  <c:v>5/9/2023</c:v>
                </c:pt>
                <c:pt idx="339">
                  <c:v>5/10/2023</c:v>
                </c:pt>
                <c:pt idx="340">
                  <c:v>5/11/2023</c:v>
                </c:pt>
                <c:pt idx="341">
                  <c:v>5/12/2023</c:v>
                </c:pt>
                <c:pt idx="342">
                  <c:v>5/15/2023</c:v>
                </c:pt>
                <c:pt idx="343">
                  <c:v>5/16/2023</c:v>
                </c:pt>
                <c:pt idx="344">
                  <c:v>5/17/2023</c:v>
                </c:pt>
                <c:pt idx="345">
                  <c:v>5/18/2023</c:v>
                </c:pt>
                <c:pt idx="346">
                  <c:v>5/19/2023</c:v>
                </c:pt>
                <c:pt idx="347">
                  <c:v>5/22/2023</c:v>
                </c:pt>
                <c:pt idx="348">
                  <c:v>5/23/2023</c:v>
                </c:pt>
                <c:pt idx="349">
                  <c:v>5/24/2023</c:v>
                </c:pt>
                <c:pt idx="350">
                  <c:v>5/25/2023</c:v>
                </c:pt>
                <c:pt idx="351">
                  <c:v>5/26/2023</c:v>
                </c:pt>
                <c:pt idx="352">
                  <c:v>5/30/2023</c:v>
                </c:pt>
                <c:pt idx="353">
                  <c:v>5/31/2023</c:v>
                </c:pt>
                <c:pt idx="354">
                  <c:v>6/1/2023</c:v>
                </c:pt>
                <c:pt idx="355">
                  <c:v>6/2/2023</c:v>
                </c:pt>
                <c:pt idx="356">
                  <c:v>6/5/2023</c:v>
                </c:pt>
                <c:pt idx="357">
                  <c:v>6/6/2023</c:v>
                </c:pt>
                <c:pt idx="358">
                  <c:v>6/7/2023</c:v>
                </c:pt>
                <c:pt idx="359">
                  <c:v>6/8/2023</c:v>
                </c:pt>
                <c:pt idx="360">
                  <c:v>6/9/2023</c:v>
                </c:pt>
                <c:pt idx="361">
                  <c:v>6/12/2023</c:v>
                </c:pt>
                <c:pt idx="362">
                  <c:v>6/13/2023</c:v>
                </c:pt>
                <c:pt idx="363">
                  <c:v>6/14/2023</c:v>
                </c:pt>
                <c:pt idx="364">
                  <c:v>6/15/2023</c:v>
                </c:pt>
                <c:pt idx="365">
                  <c:v>6/16/2023</c:v>
                </c:pt>
                <c:pt idx="366">
                  <c:v>6/20/2023</c:v>
                </c:pt>
                <c:pt idx="367">
                  <c:v>6/21/2023</c:v>
                </c:pt>
                <c:pt idx="368">
                  <c:v>6/22/2023</c:v>
                </c:pt>
                <c:pt idx="369">
                  <c:v>6/23/2023</c:v>
                </c:pt>
                <c:pt idx="370">
                  <c:v>6/26/2023</c:v>
                </c:pt>
                <c:pt idx="371">
                  <c:v>6/27/2023</c:v>
                </c:pt>
                <c:pt idx="372">
                  <c:v>6/28/2023</c:v>
                </c:pt>
                <c:pt idx="373">
                  <c:v>6/29/2023</c:v>
                </c:pt>
                <c:pt idx="374">
                  <c:v>6/30/2023</c:v>
                </c:pt>
                <c:pt idx="375">
                  <c:v>7/3/2023</c:v>
                </c:pt>
                <c:pt idx="376">
                  <c:v>7/5/2023</c:v>
                </c:pt>
                <c:pt idx="377">
                  <c:v>7/6/2023</c:v>
                </c:pt>
                <c:pt idx="378">
                  <c:v>7/7/2023</c:v>
                </c:pt>
                <c:pt idx="379">
                  <c:v>7/10/2023</c:v>
                </c:pt>
                <c:pt idx="380">
                  <c:v>7/11/2023</c:v>
                </c:pt>
                <c:pt idx="381">
                  <c:v>7/12/2023</c:v>
                </c:pt>
                <c:pt idx="382">
                  <c:v>7/13/2023</c:v>
                </c:pt>
                <c:pt idx="383">
                  <c:v>7/14/2023</c:v>
                </c:pt>
                <c:pt idx="384">
                  <c:v>7/17/2023</c:v>
                </c:pt>
                <c:pt idx="385">
                  <c:v>7/18/2023</c:v>
                </c:pt>
                <c:pt idx="386">
                  <c:v>7/19/2023</c:v>
                </c:pt>
                <c:pt idx="387">
                  <c:v>7/20/2023</c:v>
                </c:pt>
                <c:pt idx="388">
                  <c:v>7/21/2023</c:v>
                </c:pt>
                <c:pt idx="389">
                  <c:v>7/24/2023</c:v>
                </c:pt>
                <c:pt idx="390">
                  <c:v>7/25/2023</c:v>
                </c:pt>
                <c:pt idx="391">
                  <c:v>7/26/2023</c:v>
                </c:pt>
                <c:pt idx="392">
                  <c:v>7/27/2023</c:v>
                </c:pt>
                <c:pt idx="393">
                  <c:v>7/28/2023</c:v>
                </c:pt>
                <c:pt idx="394">
                  <c:v>7/31/2023</c:v>
                </c:pt>
                <c:pt idx="395">
                  <c:v>8/1/2023</c:v>
                </c:pt>
                <c:pt idx="396">
                  <c:v>8/2/2023</c:v>
                </c:pt>
                <c:pt idx="397">
                  <c:v>8/3/2023</c:v>
                </c:pt>
                <c:pt idx="398">
                  <c:v>8/4/2023</c:v>
                </c:pt>
                <c:pt idx="399">
                  <c:v>8/7/2023</c:v>
                </c:pt>
                <c:pt idx="400">
                  <c:v>8/8/2023</c:v>
                </c:pt>
                <c:pt idx="401">
                  <c:v>8/9/2023</c:v>
                </c:pt>
                <c:pt idx="402">
                  <c:v>8/10/2023</c:v>
                </c:pt>
                <c:pt idx="403">
                  <c:v>8/11/2023</c:v>
                </c:pt>
                <c:pt idx="404">
                  <c:v>8/14/2023</c:v>
                </c:pt>
                <c:pt idx="405">
                  <c:v>8/15/2023</c:v>
                </c:pt>
                <c:pt idx="406">
                  <c:v>8/16/2023</c:v>
                </c:pt>
                <c:pt idx="407">
                  <c:v>8/17/2023</c:v>
                </c:pt>
                <c:pt idx="408">
                  <c:v>8/18/2023</c:v>
                </c:pt>
                <c:pt idx="409">
                  <c:v>8/21/2023</c:v>
                </c:pt>
                <c:pt idx="410">
                  <c:v>8/22/2023</c:v>
                </c:pt>
                <c:pt idx="411">
                  <c:v>8/23/2023</c:v>
                </c:pt>
                <c:pt idx="412">
                  <c:v>8/24/2023</c:v>
                </c:pt>
                <c:pt idx="413">
                  <c:v>8/25/2023</c:v>
                </c:pt>
                <c:pt idx="414">
                  <c:v>8/28/2023</c:v>
                </c:pt>
                <c:pt idx="415">
                  <c:v>8/29/2023</c:v>
                </c:pt>
                <c:pt idx="416">
                  <c:v>8/30/2023</c:v>
                </c:pt>
                <c:pt idx="417">
                  <c:v>8/31/2023</c:v>
                </c:pt>
                <c:pt idx="418">
                  <c:v>9/1/2023</c:v>
                </c:pt>
                <c:pt idx="419">
                  <c:v>9/5/2023</c:v>
                </c:pt>
                <c:pt idx="420">
                  <c:v>9/6/2023</c:v>
                </c:pt>
                <c:pt idx="421">
                  <c:v>9/7/2023</c:v>
                </c:pt>
                <c:pt idx="422">
                  <c:v>9/8/2023</c:v>
                </c:pt>
                <c:pt idx="423">
                  <c:v>9/11/2023</c:v>
                </c:pt>
                <c:pt idx="424">
                  <c:v>9/12/2023</c:v>
                </c:pt>
                <c:pt idx="425">
                  <c:v>9/13/2023</c:v>
                </c:pt>
                <c:pt idx="426">
                  <c:v>9/14/2023</c:v>
                </c:pt>
                <c:pt idx="427">
                  <c:v>9/15/2023</c:v>
                </c:pt>
                <c:pt idx="428">
                  <c:v>9/18/2023</c:v>
                </c:pt>
                <c:pt idx="429">
                  <c:v>9/19/2023</c:v>
                </c:pt>
                <c:pt idx="430">
                  <c:v>9/20/2023</c:v>
                </c:pt>
                <c:pt idx="431">
                  <c:v>9/21/2023</c:v>
                </c:pt>
                <c:pt idx="432">
                  <c:v>9/22/2023</c:v>
                </c:pt>
                <c:pt idx="433">
                  <c:v>9/25/2023</c:v>
                </c:pt>
                <c:pt idx="434">
                  <c:v>9/26/2023</c:v>
                </c:pt>
                <c:pt idx="435">
                  <c:v>9/27/2023</c:v>
                </c:pt>
                <c:pt idx="436">
                  <c:v>9/28/2023</c:v>
                </c:pt>
                <c:pt idx="437">
                  <c:v>9/29/2023</c:v>
                </c:pt>
                <c:pt idx="438">
                  <c:v>10/2/2023</c:v>
                </c:pt>
                <c:pt idx="439">
                  <c:v>10/3/2023</c:v>
                </c:pt>
                <c:pt idx="440">
                  <c:v>10/4/2023</c:v>
                </c:pt>
                <c:pt idx="441">
                  <c:v>10/5/2023</c:v>
                </c:pt>
                <c:pt idx="442">
                  <c:v>10/6/2023</c:v>
                </c:pt>
                <c:pt idx="443">
                  <c:v>10/9/2023</c:v>
                </c:pt>
                <c:pt idx="444">
                  <c:v>10/10/2023</c:v>
                </c:pt>
                <c:pt idx="445">
                  <c:v>10/11/2023</c:v>
                </c:pt>
                <c:pt idx="446">
                  <c:v>10/12/2023</c:v>
                </c:pt>
                <c:pt idx="447">
                  <c:v>10/13/2023</c:v>
                </c:pt>
                <c:pt idx="448">
                  <c:v>10/16/2023</c:v>
                </c:pt>
                <c:pt idx="449">
                  <c:v>10/17/2023</c:v>
                </c:pt>
                <c:pt idx="450">
                  <c:v>10/18/2023</c:v>
                </c:pt>
                <c:pt idx="451">
                  <c:v>10/19/2023</c:v>
                </c:pt>
                <c:pt idx="452">
                  <c:v>10/20/2023</c:v>
                </c:pt>
                <c:pt idx="453">
                  <c:v>10/23/2023</c:v>
                </c:pt>
                <c:pt idx="454">
                  <c:v>10/24/2023</c:v>
                </c:pt>
                <c:pt idx="455">
                  <c:v>10/25/2023</c:v>
                </c:pt>
                <c:pt idx="456">
                  <c:v>10/26/2023</c:v>
                </c:pt>
                <c:pt idx="457">
                  <c:v>10/27/2023</c:v>
                </c:pt>
                <c:pt idx="458">
                  <c:v>10/30/2023</c:v>
                </c:pt>
                <c:pt idx="459">
                  <c:v>10/31/2023</c:v>
                </c:pt>
                <c:pt idx="460">
                  <c:v>11/1/2023</c:v>
                </c:pt>
                <c:pt idx="461">
                  <c:v>11/2/2023</c:v>
                </c:pt>
                <c:pt idx="462">
                  <c:v>11/3/2023</c:v>
                </c:pt>
                <c:pt idx="463">
                  <c:v>11/6/2023</c:v>
                </c:pt>
                <c:pt idx="464">
                  <c:v>11/7/2023</c:v>
                </c:pt>
                <c:pt idx="465">
                  <c:v>11/8/2023</c:v>
                </c:pt>
                <c:pt idx="466">
                  <c:v>11/9/2023</c:v>
                </c:pt>
                <c:pt idx="467">
                  <c:v>11/10/2023</c:v>
                </c:pt>
                <c:pt idx="468">
                  <c:v>11/13/2023</c:v>
                </c:pt>
                <c:pt idx="469">
                  <c:v>11/14/2023</c:v>
                </c:pt>
                <c:pt idx="470">
                  <c:v>11/15/2023</c:v>
                </c:pt>
                <c:pt idx="471">
                  <c:v>11/16/2023</c:v>
                </c:pt>
                <c:pt idx="472">
                  <c:v>11/17/2023</c:v>
                </c:pt>
                <c:pt idx="473">
                  <c:v>11/20/2023</c:v>
                </c:pt>
                <c:pt idx="474">
                  <c:v>11/21/2023</c:v>
                </c:pt>
                <c:pt idx="475">
                  <c:v>11/22/2023</c:v>
                </c:pt>
                <c:pt idx="476">
                  <c:v>11/24/2023</c:v>
                </c:pt>
                <c:pt idx="477">
                  <c:v>11/27/2023</c:v>
                </c:pt>
                <c:pt idx="478">
                  <c:v>11/28/2023</c:v>
                </c:pt>
                <c:pt idx="479">
                  <c:v>11/29/2023</c:v>
                </c:pt>
                <c:pt idx="480">
                  <c:v>11/30/2023</c:v>
                </c:pt>
                <c:pt idx="481">
                  <c:v>12/1/2023</c:v>
                </c:pt>
                <c:pt idx="482">
                  <c:v>12/4/2023</c:v>
                </c:pt>
                <c:pt idx="483">
                  <c:v>12/5/2023</c:v>
                </c:pt>
                <c:pt idx="484">
                  <c:v>12/6/2023</c:v>
                </c:pt>
                <c:pt idx="485">
                  <c:v>12/7/2023</c:v>
                </c:pt>
                <c:pt idx="486">
                  <c:v>12/8/2023</c:v>
                </c:pt>
                <c:pt idx="487">
                  <c:v>12/11/2023</c:v>
                </c:pt>
                <c:pt idx="488">
                  <c:v>12/12/2023</c:v>
                </c:pt>
                <c:pt idx="489">
                  <c:v>12/13/2023</c:v>
                </c:pt>
                <c:pt idx="490">
                  <c:v>12/14/2023</c:v>
                </c:pt>
                <c:pt idx="491">
                  <c:v>12/15/2023</c:v>
                </c:pt>
                <c:pt idx="492">
                  <c:v>12/18/2023</c:v>
                </c:pt>
                <c:pt idx="493">
                  <c:v>12/19/2023</c:v>
                </c:pt>
                <c:pt idx="494">
                  <c:v>12/20/2023</c:v>
                </c:pt>
                <c:pt idx="495">
                  <c:v>12/21/2023</c:v>
                </c:pt>
                <c:pt idx="496">
                  <c:v>12/22/2023</c:v>
                </c:pt>
                <c:pt idx="497">
                  <c:v>12/26/2023</c:v>
                </c:pt>
                <c:pt idx="498">
                  <c:v>12/27/2023</c:v>
                </c:pt>
                <c:pt idx="499">
                  <c:v>12/28/2023</c:v>
                </c:pt>
                <c:pt idx="500">
                  <c:v>12/29/2023</c:v>
                </c:pt>
                <c:pt idx="501">
                  <c:v>1/2/2024</c:v>
                </c:pt>
                <c:pt idx="502">
                  <c:v>1/3/2024</c:v>
                </c:pt>
                <c:pt idx="503">
                  <c:v>1/4/2024</c:v>
                </c:pt>
                <c:pt idx="504">
                  <c:v>1/5/2024</c:v>
                </c:pt>
                <c:pt idx="505">
                  <c:v>1/8/2024</c:v>
                </c:pt>
                <c:pt idx="506">
                  <c:v>1/9/2024</c:v>
                </c:pt>
                <c:pt idx="507">
                  <c:v>1/10/2024</c:v>
                </c:pt>
                <c:pt idx="508">
                  <c:v>1/11/2024</c:v>
                </c:pt>
                <c:pt idx="509">
                  <c:v>1/12/2024</c:v>
                </c:pt>
                <c:pt idx="510">
                  <c:v>1/16/2024</c:v>
                </c:pt>
                <c:pt idx="511">
                  <c:v>1/17/2024</c:v>
                </c:pt>
                <c:pt idx="512">
                  <c:v>1/18/2024</c:v>
                </c:pt>
                <c:pt idx="513">
                  <c:v>1/19/2024</c:v>
                </c:pt>
                <c:pt idx="514">
                  <c:v>1/22/2024</c:v>
                </c:pt>
                <c:pt idx="515">
                  <c:v>1/23/2024</c:v>
                </c:pt>
                <c:pt idx="516">
                  <c:v>1/24/2024</c:v>
                </c:pt>
                <c:pt idx="517">
                  <c:v>1/25/2024</c:v>
                </c:pt>
                <c:pt idx="518">
                  <c:v>1/26/2024</c:v>
                </c:pt>
                <c:pt idx="519">
                  <c:v>1/29/2024</c:v>
                </c:pt>
                <c:pt idx="520">
                  <c:v>1/30/2024</c:v>
                </c:pt>
                <c:pt idx="521">
                  <c:v>1/31/2024</c:v>
                </c:pt>
                <c:pt idx="522">
                  <c:v>2/1/2024</c:v>
                </c:pt>
                <c:pt idx="523">
                  <c:v>2/2/2024</c:v>
                </c:pt>
                <c:pt idx="524">
                  <c:v>2/5/2024</c:v>
                </c:pt>
                <c:pt idx="525">
                  <c:v>2/6/2024</c:v>
                </c:pt>
                <c:pt idx="526">
                  <c:v>2/7/2024</c:v>
                </c:pt>
                <c:pt idx="527">
                  <c:v>2/8/2024</c:v>
                </c:pt>
                <c:pt idx="528">
                  <c:v>2/9/2024</c:v>
                </c:pt>
                <c:pt idx="529">
                  <c:v>2/12/2024</c:v>
                </c:pt>
                <c:pt idx="530">
                  <c:v>2/13/2024</c:v>
                </c:pt>
                <c:pt idx="531">
                  <c:v>2/14/2024</c:v>
                </c:pt>
                <c:pt idx="532">
                  <c:v>2/15/2024</c:v>
                </c:pt>
                <c:pt idx="533">
                  <c:v>2/16/2024</c:v>
                </c:pt>
                <c:pt idx="534">
                  <c:v>2/20/2024</c:v>
                </c:pt>
                <c:pt idx="535">
                  <c:v>2/21/2024</c:v>
                </c:pt>
                <c:pt idx="536">
                  <c:v>2/22/2024</c:v>
                </c:pt>
                <c:pt idx="537">
                  <c:v>2/23/2024</c:v>
                </c:pt>
                <c:pt idx="538">
                  <c:v>2/26/2024</c:v>
                </c:pt>
                <c:pt idx="539">
                  <c:v>2/27/2024</c:v>
                </c:pt>
                <c:pt idx="540">
                  <c:v>2/28/2024</c:v>
                </c:pt>
                <c:pt idx="541">
                  <c:v>2/29/2024</c:v>
                </c:pt>
                <c:pt idx="542">
                  <c:v>3/1/2024</c:v>
                </c:pt>
                <c:pt idx="543">
                  <c:v>3/4/2024</c:v>
                </c:pt>
                <c:pt idx="544">
                  <c:v>3/5/2024</c:v>
                </c:pt>
                <c:pt idx="545">
                  <c:v>3/6/2024</c:v>
                </c:pt>
                <c:pt idx="546">
                  <c:v>3/7/2024</c:v>
                </c:pt>
                <c:pt idx="547">
                  <c:v>3/8/2024</c:v>
                </c:pt>
                <c:pt idx="548">
                  <c:v>3/11/2024</c:v>
                </c:pt>
                <c:pt idx="549">
                  <c:v>3/12/2024</c:v>
                </c:pt>
                <c:pt idx="550">
                  <c:v>3/13/2024</c:v>
                </c:pt>
                <c:pt idx="551">
                  <c:v>3/14/2024</c:v>
                </c:pt>
                <c:pt idx="552">
                  <c:v>3/15/2024</c:v>
                </c:pt>
                <c:pt idx="553">
                  <c:v>3/18/2024</c:v>
                </c:pt>
                <c:pt idx="554">
                  <c:v>3/19/2024</c:v>
                </c:pt>
                <c:pt idx="555">
                  <c:v>3/20/2024</c:v>
                </c:pt>
                <c:pt idx="556">
                  <c:v>3/21/2024</c:v>
                </c:pt>
                <c:pt idx="557">
                  <c:v>3/22/2024</c:v>
                </c:pt>
                <c:pt idx="558">
                  <c:v>3/25/2024</c:v>
                </c:pt>
                <c:pt idx="559">
                  <c:v>3/26/2024</c:v>
                </c:pt>
                <c:pt idx="560">
                  <c:v>3/27/2024</c:v>
                </c:pt>
                <c:pt idx="561">
                  <c:v>3/28/2024</c:v>
                </c:pt>
                <c:pt idx="562">
                  <c:v>4/1/2024</c:v>
                </c:pt>
                <c:pt idx="563">
                  <c:v>4/2/2024</c:v>
                </c:pt>
                <c:pt idx="564">
                  <c:v>4/3/2024</c:v>
                </c:pt>
                <c:pt idx="565">
                  <c:v>4/4/2024</c:v>
                </c:pt>
                <c:pt idx="566">
                  <c:v>4/5/2024</c:v>
                </c:pt>
                <c:pt idx="567">
                  <c:v>4/8/2024</c:v>
                </c:pt>
                <c:pt idx="568">
                  <c:v>4/9/2024</c:v>
                </c:pt>
                <c:pt idx="569">
                  <c:v>4/10/2024</c:v>
                </c:pt>
                <c:pt idx="570">
                  <c:v>4/11/2024</c:v>
                </c:pt>
                <c:pt idx="571">
                  <c:v>4/12/2024</c:v>
                </c:pt>
                <c:pt idx="572">
                  <c:v>4/15/2024</c:v>
                </c:pt>
                <c:pt idx="573">
                  <c:v>4/16/2024</c:v>
                </c:pt>
                <c:pt idx="574">
                  <c:v>4/17/2024</c:v>
                </c:pt>
                <c:pt idx="575">
                  <c:v>4/18/2024</c:v>
                </c:pt>
                <c:pt idx="576">
                  <c:v>4/19/2024</c:v>
                </c:pt>
                <c:pt idx="577">
                  <c:v>4/22/2024</c:v>
                </c:pt>
                <c:pt idx="578">
                  <c:v>4/23/2024</c:v>
                </c:pt>
                <c:pt idx="579">
                  <c:v>4/24/2024</c:v>
                </c:pt>
                <c:pt idx="580">
                  <c:v>4/25/2024</c:v>
                </c:pt>
                <c:pt idx="581">
                  <c:v>4/26/2024</c:v>
                </c:pt>
                <c:pt idx="582">
                  <c:v>4/29/2024</c:v>
                </c:pt>
                <c:pt idx="583">
                  <c:v>4/30/2024</c:v>
                </c:pt>
                <c:pt idx="584">
                  <c:v>5/1/2024</c:v>
                </c:pt>
                <c:pt idx="585">
                  <c:v>5/2/2024</c:v>
                </c:pt>
                <c:pt idx="586">
                  <c:v>5/3/2024</c:v>
                </c:pt>
                <c:pt idx="587">
                  <c:v>5/6/2024</c:v>
                </c:pt>
                <c:pt idx="588">
                  <c:v>5/7/2024</c:v>
                </c:pt>
                <c:pt idx="589">
                  <c:v>5/8/2024</c:v>
                </c:pt>
                <c:pt idx="590">
                  <c:v>5/9/2024</c:v>
                </c:pt>
                <c:pt idx="591">
                  <c:v>5/10/2024</c:v>
                </c:pt>
                <c:pt idx="592">
                  <c:v>5/13/2024</c:v>
                </c:pt>
                <c:pt idx="593">
                  <c:v>5/14/2024</c:v>
                </c:pt>
                <c:pt idx="594">
                  <c:v>5/15/2024</c:v>
                </c:pt>
                <c:pt idx="595">
                  <c:v>5/16/2024</c:v>
                </c:pt>
                <c:pt idx="596">
                  <c:v>5/17/2024</c:v>
                </c:pt>
                <c:pt idx="597">
                  <c:v>5/20/2024</c:v>
                </c:pt>
                <c:pt idx="598">
                  <c:v>5/21/2024</c:v>
                </c:pt>
                <c:pt idx="599">
                  <c:v>5/22/2024</c:v>
                </c:pt>
                <c:pt idx="600">
                  <c:v>5/23/2024</c:v>
                </c:pt>
                <c:pt idx="601">
                  <c:v>5/24/2024</c:v>
                </c:pt>
                <c:pt idx="602">
                  <c:v>5/28/2024</c:v>
                </c:pt>
                <c:pt idx="603">
                  <c:v>5/29/2024</c:v>
                </c:pt>
                <c:pt idx="604">
                  <c:v>5/30/2024</c:v>
                </c:pt>
                <c:pt idx="605">
                  <c:v>5/31/2024</c:v>
                </c:pt>
                <c:pt idx="606">
                  <c:v>6/3/2024</c:v>
                </c:pt>
                <c:pt idx="607">
                  <c:v>6/4/2024</c:v>
                </c:pt>
                <c:pt idx="608">
                  <c:v>6/5/2024</c:v>
                </c:pt>
                <c:pt idx="609">
                  <c:v>6/6/2024</c:v>
                </c:pt>
                <c:pt idx="610">
                  <c:v>6/7/2024</c:v>
                </c:pt>
                <c:pt idx="611">
                  <c:v>6/10/2024</c:v>
                </c:pt>
                <c:pt idx="612">
                  <c:v>6/11/2024</c:v>
                </c:pt>
                <c:pt idx="613">
                  <c:v>6/12/2024</c:v>
                </c:pt>
                <c:pt idx="614">
                  <c:v>6/13/2024</c:v>
                </c:pt>
                <c:pt idx="615">
                  <c:v>6/14/2024</c:v>
                </c:pt>
                <c:pt idx="616">
                  <c:v>6/17/2024</c:v>
                </c:pt>
                <c:pt idx="617">
                  <c:v>6/18/2024</c:v>
                </c:pt>
                <c:pt idx="618">
                  <c:v>6/20/2024</c:v>
                </c:pt>
                <c:pt idx="619">
                  <c:v>6/21/2024</c:v>
                </c:pt>
                <c:pt idx="620">
                  <c:v>6/24/2024</c:v>
                </c:pt>
                <c:pt idx="621">
                  <c:v>6/25/2024</c:v>
                </c:pt>
                <c:pt idx="622">
                  <c:v>6/26/2024</c:v>
                </c:pt>
                <c:pt idx="623">
                  <c:v>6/27/2024</c:v>
                </c:pt>
                <c:pt idx="624">
                  <c:v>6/28/2024</c:v>
                </c:pt>
                <c:pt idx="625">
                  <c:v>7/1/2024</c:v>
                </c:pt>
                <c:pt idx="626">
                  <c:v>7/2/2024</c:v>
                </c:pt>
                <c:pt idx="627">
                  <c:v>7/3/2024</c:v>
                </c:pt>
                <c:pt idx="628">
                  <c:v>7/5/2024</c:v>
                </c:pt>
                <c:pt idx="629">
                  <c:v>7/8/2024</c:v>
                </c:pt>
                <c:pt idx="630">
                  <c:v>7/9/2024</c:v>
                </c:pt>
                <c:pt idx="631">
                  <c:v>7/10/2024</c:v>
                </c:pt>
                <c:pt idx="632">
                  <c:v>7/11/2024</c:v>
                </c:pt>
                <c:pt idx="633">
                  <c:v>7/12/2024</c:v>
                </c:pt>
                <c:pt idx="634">
                  <c:v>7/15/2024</c:v>
                </c:pt>
                <c:pt idx="635">
                  <c:v>7/16/2024</c:v>
                </c:pt>
                <c:pt idx="636">
                  <c:v>7/17/2024</c:v>
                </c:pt>
                <c:pt idx="637">
                  <c:v>7/18/2024</c:v>
                </c:pt>
                <c:pt idx="638">
                  <c:v>7/19/2024</c:v>
                </c:pt>
                <c:pt idx="639">
                  <c:v>7/22/2024</c:v>
                </c:pt>
                <c:pt idx="640">
                  <c:v>7/23/2024</c:v>
                </c:pt>
                <c:pt idx="641">
                  <c:v>7/24/2024</c:v>
                </c:pt>
                <c:pt idx="642">
                  <c:v>7/25/2024</c:v>
                </c:pt>
                <c:pt idx="643">
                  <c:v>7/26/2024</c:v>
                </c:pt>
                <c:pt idx="644">
                  <c:v>7/29/2024</c:v>
                </c:pt>
                <c:pt idx="645">
                  <c:v>7/30/2024</c:v>
                </c:pt>
                <c:pt idx="646">
                  <c:v>7/31/2024</c:v>
                </c:pt>
                <c:pt idx="647">
                  <c:v>8/1/2024</c:v>
                </c:pt>
                <c:pt idx="648">
                  <c:v>8/2/2024</c:v>
                </c:pt>
                <c:pt idx="649">
                  <c:v>8/5/2024</c:v>
                </c:pt>
                <c:pt idx="650">
                  <c:v>8/6/2024</c:v>
                </c:pt>
                <c:pt idx="651">
                  <c:v>8/7/2024</c:v>
                </c:pt>
                <c:pt idx="652">
                  <c:v>8/8/2024</c:v>
                </c:pt>
                <c:pt idx="653">
                  <c:v>8/9/2024</c:v>
                </c:pt>
                <c:pt idx="654">
                  <c:v>8/12/2024</c:v>
                </c:pt>
                <c:pt idx="655">
                  <c:v>8/13/2024</c:v>
                </c:pt>
                <c:pt idx="656">
                  <c:v>8/14/2024</c:v>
                </c:pt>
                <c:pt idx="657">
                  <c:v>8/15/2024</c:v>
                </c:pt>
                <c:pt idx="658">
                  <c:v>8/16/2024</c:v>
                </c:pt>
                <c:pt idx="659">
                  <c:v>8/19/2024</c:v>
                </c:pt>
                <c:pt idx="660">
                  <c:v>8/20/2024</c:v>
                </c:pt>
                <c:pt idx="661">
                  <c:v>8/21/2024</c:v>
                </c:pt>
                <c:pt idx="662">
                  <c:v>8/22/2024</c:v>
                </c:pt>
                <c:pt idx="663">
                  <c:v>8/23/2024</c:v>
                </c:pt>
                <c:pt idx="664">
                  <c:v>8/26/2024</c:v>
                </c:pt>
                <c:pt idx="665">
                  <c:v>8/27/2024</c:v>
                </c:pt>
                <c:pt idx="666">
                  <c:v>8/28/2024</c:v>
                </c:pt>
                <c:pt idx="667">
                  <c:v>8/29/2024</c:v>
                </c:pt>
                <c:pt idx="668">
                  <c:v>8/30/2024</c:v>
                </c:pt>
                <c:pt idx="669">
                  <c:v>9/3/2024</c:v>
                </c:pt>
                <c:pt idx="670">
                  <c:v>9/4/2024</c:v>
                </c:pt>
                <c:pt idx="671">
                  <c:v>9/5/2024</c:v>
                </c:pt>
                <c:pt idx="672">
                  <c:v>9/6/2024</c:v>
                </c:pt>
                <c:pt idx="673">
                  <c:v>9/9/2024</c:v>
                </c:pt>
                <c:pt idx="674">
                  <c:v>9/10/2024</c:v>
                </c:pt>
                <c:pt idx="675">
                  <c:v>9/11/2024</c:v>
                </c:pt>
                <c:pt idx="676">
                  <c:v>9/12/2024</c:v>
                </c:pt>
                <c:pt idx="677">
                  <c:v>9/13/2024</c:v>
                </c:pt>
                <c:pt idx="678">
                  <c:v>9/16/2024</c:v>
                </c:pt>
                <c:pt idx="679">
                  <c:v>9/17/2024</c:v>
                </c:pt>
                <c:pt idx="680">
                  <c:v>9/18/2024</c:v>
                </c:pt>
                <c:pt idx="681">
                  <c:v>9/19/2024</c:v>
                </c:pt>
                <c:pt idx="682">
                  <c:v>9/20/2024</c:v>
                </c:pt>
                <c:pt idx="683">
                  <c:v>9/23/2024</c:v>
                </c:pt>
                <c:pt idx="684">
                  <c:v>9/24/2024</c:v>
                </c:pt>
                <c:pt idx="685">
                  <c:v>9/25/2024</c:v>
                </c:pt>
                <c:pt idx="686">
                  <c:v>9/26/2024</c:v>
                </c:pt>
                <c:pt idx="687">
                  <c:v>9/27/2024</c:v>
                </c:pt>
                <c:pt idx="688">
                  <c:v>9/30/2024</c:v>
                </c:pt>
                <c:pt idx="689">
                  <c:v>10/1/2024</c:v>
                </c:pt>
                <c:pt idx="690">
                  <c:v>10/2/2024</c:v>
                </c:pt>
                <c:pt idx="691">
                  <c:v>10/3/2024</c:v>
                </c:pt>
                <c:pt idx="692">
                  <c:v>10/4/2024</c:v>
                </c:pt>
                <c:pt idx="693">
                  <c:v>10/7/2024</c:v>
                </c:pt>
                <c:pt idx="694">
                  <c:v>10/8/2024</c:v>
                </c:pt>
                <c:pt idx="695">
                  <c:v>10/9/2024</c:v>
                </c:pt>
                <c:pt idx="696">
                  <c:v>10/10/2024</c:v>
                </c:pt>
                <c:pt idx="697">
                  <c:v>10/11/2024</c:v>
                </c:pt>
                <c:pt idx="698">
                  <c:v>10/14/2024</c:v>
                </c:pt>
                <c:pt idx="699">
                  <c:v>10/15/2024</c:v>
                </c:pt>
                <c:pt idx="700">
                  <c:v>10/16/2024</c:v>
                </c:pt>
                <c:pt idx="701">
                  <c:v>10/17/2024</c:v>
                </c:pt>
                <c:pt idx="702">
                  <c:v>10/18/2024</c:v>
                </c:pt>
                <c:pt idx="703">
                  <c:v>10/21/2024</c:v>
                </c:pt>
                <c:pt idx="704">
                  <c:v>10/22/2024</c:v>
                </c:pt>
                <c:pt idx="705">
                  <c:v>10/23/2024</c:v>
                </c:pt>
                <c:pt idx="706">
                  <c:v>10/24/2024</c:v>
                </c:pt>
                <c:pt idx="707">
                  <c:v>10/25/2024</c:v>
                </c:pt>
                <c:pt idx="708">
                  <c:v>10/28/2024</c:v>
                </c:pt>
                <c:pt idx="709">
                  <c:v>10/29/2024</c:v>
                </c:pt>
                <c:pt idx="710">
                  <c:v>10/30/2024</c:v>
                </c:pt>
                <c:pt idx="711">
                  <c:v>10/31/2024</c:v>
                </c:pt>
                <c:pt idx="712">
                  <c:v>11/1/2024</c:v>
                </c:pt>
                <c:pt idx="713">
                  <c:v>11/4/2024</c:v>
                </c:pt>
                <c:pt idx="714">
                  <c:v>11/5/2024</c:v>
                </c:pt>
                <c:pt idx="715">
                  <c:v>11/6/2024</c:v>
                </c:pt>
                <c:pt idx="716">
                  <c:v>11/7/2024</c:v>
                </c:pt>
                <c:pt idx="717">
                  <c:v>11/8/2024</c:v>
                </c:pt>
                <c:pt idx="718">
                  <c:v>11/11/2024</c:v>
                </c:pt>
                <c:pt idx="719">
                  <c:v>11/12/2024</c:v>
                </c:pt>
                <c:pt idx="720">
                  <c:v>11/13/2024</c:v>
                </c:pt>
                <c:pt idx="721">
                  <c:v>11/14/2024</c:v>
                </c:pt>
                <c:pt idx="722">
                  <c:v>11/15/2024</c:v>
                </c:pt>
                <c:pt idx="723">
                  <c:v>11/18/2024</c:v>
                </c:pt>
                <c:pt idx="724">
                  <c:v>11/19/2024</c:v>
                </c:pt>
                <c:pt idx="725">
                  <c:v>11/20/2024</c:v>
                </c:pt>
                <c:pt idx="726">
                  <c:v>11/21/2024</c:v>
                </c:pt>
                <c:pt idx="727">
                  <c:v>11/22/2024</c:v>
                </c:pt>
                <c:pt idx="728">
                  <c:v>11/25/2024</c:v>
                </c:pt>
                <c:pt idx="729">
                  <c:v>11/26/2024</c:v>
                </c:pt>
                <c:pt idx="730">
                  <c:v>11/27/2024</c:v>
                </c:pt>
                <c:pt idx="731">
                  <c:v>11/29/2024</c:v>
                </c:pt>
                <c:pt idx="732">
                  <c:v>12/2/2024</c:v>
                </c:pt>
                <c:pt idx="733">
                  <c:v>12/3/2024</c:v>
                </c:pt>
                <c:pt idx="734">
                  <c:v>12/4/2024</c:v>
                </c:pt>
                <c:pt idx="735">
                  <c:v>12/5/2024</c:v>
                </c:pt>
                <c:pt idx="736">
                  <c:v>12/6/2024</c:v>
                </c:pt>
                <c:pt idx="737">
                  <c:v>12/9/2024</c:v>
                </c:pt>
                <c:pt idx="738">
                  <c:v>12/10/2024</c:v>
                </c:pt>
                <c:pt idx="739">
                  <c:v>12/11/2024</c:v>
                </c:pt>
                <c:pt idx="740">
                  <c:v>12/12/2024</c:v>
                </c:pt>
                <c:pt idx="741">
                  <c:v>12/13/2024</c:v>
                </c:pt>
                <c:pt idx="742">
                  <c:v>12/16/2024</c:v>
                </c:pt>
                <c:pt idx="743">
                  <c:v>12/17/2024</c:v>
                </c:pt>
                <c:pt idx="744">
                  <c:v>12/18/2024</c:v>
                </c:pt>
                <c:pt idx="745">
                  <c:v>12/19/2024</c:v>
                </c:pt>
                <c:pt idx="746">
                  <c:v>12/20/2024</c:v>
                </c:pt>
                <c:pt idx="747">
                  <c:v>12/23/2024</c:v>
                </c:pt>
                <c:pt idx="748">
                  <c:v>12/24/2024</c:v>
                </c:pt>
                <c:pt idx="749">
                  <c:v>12/26/2024</c:v>
                </c:pt>
                <c:pt idx="750">
                  <c:v>12/27/2024</c:v>
                </c:pt>
                <c:pt idx="751">
                  <c:v>12/30/2024</c:v>
                </c:pt>
                <c:pt idx="752">
                  <c:v>12/31/2024</c:v>
                </c:pt>
                <c:pt idx="753">
                  <c:v>1/2/2025</c:v>
                </c:pt>
                <c:pt idx="754">
                  <c:v>1/3/2025</c:v>
                </c:pt>
                <c:pt idx="755">
                  <c:v>1/6/2025</c:v>
                </c:pt>
                <c:pt idx="756">
                  <c:v>1/7/2025</c:v>
                </c:pt>
                <c:pt idx="757">
                  <c:v>1/8/2025</c:v>
                </c:pt>
                <c:pt idx="758">
                  <c:v>1/9/2025</c:v>
                </c:pt>
                <c:pt idx="759">
                  <c:v>1/10/2025</c:v>
                </c:pt>
                <c:pt idx="760">
                  <c:v>1/13/2025</c:v>
                </c:pt>
                <c:pt idx="761">
                  <c:v>1/14/2025</c:v>
                </c:pt>
                <c:pt idx="762">
                  <c:v>1/15/2025</c:v>
                </c:pt>
                <c:pt idx="763">
                  <c:v>1/16/2025</c:v>
                </c:pt>
                <c:pt idx="764">
                  <c:v>1/17/2025</c:v>
                </c:pt>
                <c:pt idx="765">
                  <c:v>1/21/2025</c:v>
                </c:pt>
                <c:pt idx="766">
                  <c:v>1/22/2025</c:v>
                </c:pt>
                <c:pt idx="767">
                  <c:v>1/23/2025</c:v>
                </c:pt>
                <c:pt idx="768">
                  <c:v>1/24/2025</c:v>
                </c:pt>
                <c:pt idx="769">
                  <c:v>1/27/2025</c:v>
                </c:pt>
                <c:pt idx="770">
                  <c:v>1/28/2025</c:v>
                </c:pt>
                <c:pt idx="771">
                  <c:v>1/29/2025</c:v>
                </c:pt>
                <c:pt idx="772">
                  <c:v>1/30/2025</c:v>
                </c:pt>
                <c:pt idx="773">
                  <c:v>1/31/2025</c:v>
                </c:pt>
                <c:pt idx="774">
                  <c:v>2/3/2025</c:v>
                </c:pt>
                <c:pt idx="775">
                  <c:v>2/4/2025</c:v>
                </c:pt>
                <c:pt idx="776">
                  <c:v>2/5/2025</c:v>
                </c:pt>
                <c:pt idx="777">
                  <c:v>2/6/2025</c:v>
                </c:pt>
                <c:pt idx="778">
                  <c:v>2/7/2025</c:v>
                </c:pt>
                <c:pt idx="779">
                  <c:v>2/10/2025</c:v>
                </c:pt>
                <c:pt idx="780">
                  <c:v>2/11/2025</c:v>
                </c:pt>
              </c:strCache>
            </c:strRef>
          </c:cat>
          <c:val>
            <c:numRef>
              <c:f>'SBO-PO spread'!$C$2:$C$782</c:f>
              <c:numCache>
                <c:formatCode>#,##0.00_);[Red]\(#,##0.00\)</c:formatCode>
                <c:ptCount val="781"/>
                <c:pt idx="0">
                  <c:v>63.5</c:v>
                </c:pt>
                <c:pt idx="1">
                  <c:v>65</c:v>
                </c:pt>
                <c:pt idx="2">
                  <c:v>66</c:v>
                </c:pt>
                <c:pt idx="3">
                  <c:v>65</c:v>
                </c:pt>
                <c:pt idx="4">
                  <c:v>65</c:v>
                </c:pt>
                <c:pt idx="5">
                  <c:v>64.5</c:v>
                </c:pt>
                <c:pt idx="6">
                  <c:v>65</c:v>
                </c:pt>
                <c:pt idx="7">
                  <c:v>64.75</c:v>
                </c:pt>
                <c:pt idx="8">
                  <c:v>65.75</c:v>
                </c:pt>
                <c:pt idx="9">
                  <c:v>65.75</c:v>
                </c:pt>
                <c:pt idx="10">
                  <c:v>65.75</c:v>
                </c:pt>
                <c:pt idx="11">
                  <c:v>66.25</c:v>
                </c:pt>
                <c:pt idx="12">
                  <c:v>66.75</c:v>
                </c:pt>
                <c:pt idx="13">
                  <c:v>66.75</c:v>
                </c:pt>
                <c:pt idx="14">
                  <c:v>67.25</c:v>
                </c:pt>
                <c:pt idx="15">
                  <c:v>67</c:v>
                </c:pt>
                <c:pt idx="16">
                  <c:v>67.625</c:v>
                </c:pt>
                <c:pt idx="17">
                  <c:v>68.5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71</c:v>
                </c:pt>
                <c:pt idx="22">
                  <c:v>71.25</c:v>
                </c:pt>
                <c:pt idx="23">
                  <c:v>70.5</c:v>
                </c:pt>
                <c:pt idx="24">
                  <c:v>70.5</c:v>
                </c:pt>
                <c:pt idx="25">
                  <c:v>69.75</c:v>
                </c:pt>
                <c:pt idx="26">
                  <c:v>70.25</c:v>
                </c:pt>
                <c:pt idx="27">
                  <c:v>70.25</c:v>
                </c:pt>
                <c:pt idx="28">
                  <c:v>72</c:v>
                </c:pt>
                <c:pt idx="29">
                  <c:v>73</c:v>
                </c:pt>
                <c:pt idx="30">
                  <c:v>73.75</c:v>
                </c:pt>
                <c:pt idx="31">
                  <c:v>73.75</c:v>
                </c:pt>
                <c:pt idx="32">
                  <c:v>75</c:v>
                </c:pt>
                <c:pt idx="33">
                  <c:v>74.25</c:v>
                </c:pt>
                <c:pt idx="34">
                  <c:v>77.875</c:v>
                </c:pt>
                <c:pt idx="35">
                  <c:v>78.625</c:v>
                </c:pt>
                <c:pt idx="36">
                  <c:v>81.25</c:v>
                </c:pt>
                <c:pt idx="37">
                  <c:v>79.875</c:v>
                </c:pt>
                <c:pt idx="38">
                  <c:v>84.875</c:v>
                </c:pt>
                <c:pt idx="39">
                  <c:v>94.875</c:v>
                </c:pt>
                <c:pt idx="40">
                  <c:v>94</c:v>
                </c:pt>
                <c:pt idx="41">
                  <c:v>97.75</c:v>
                </c:pt>
                <c:pt idx="42">
                  <c:v>84.625</c:v>
                </c:pt>
                <c:pt idx="43">
                  <c:v>84.625</c:v>
                </c:pt>
                <c:pt idx="44">
                  <c:v>86.25</c:v>
                </c:pt>
                <c:pt idx="45">
                  <c:v>92.25</c:v>
                </c:pt>
                <c:pt idx="46">
                  <c:v>93.25</c:v>
                </c:pt>
                <c:pt idx="47">
                  <c:v>92.25</c:v>
                </c:pt>
                <c:pt idx="48">
                  <c:v>86.75</c:v>
                </c:pt>
                <c:pt idx="49">
                  <c:v>85.5</c:v>
                </c:pt>
                <c:pt idx="50">
                  <c:v>85.25</c:v>
                </c:pt>
                <c:pt idx="51">
                  <c:v>83.75</c:v>
                </c:pt>
                <c:pt idx="52">
                  <c:v>83.75</c:v>
                </c:pt>
                <c:pt idx="53">
                  <c:v>81.5</c:v>
                </c:pt>
                <c:pt idx="54">
                  <c:v>81.5</c:v>
                </c:pt>
                <c:pt idx="55">
                  <c:v>83.75</c:v>
                </c:pt>
                <c:pt idx="56">
                  <c:v>83</c:v>
                </c:pt>
                <c:pt idx="57">
                  <c:v>83</c:v>
                </c:pt>
                <c:pt idx="58">
                  <c:v>82.5</c:v>
                </c:pt>
                <c:pt idx="59">
                  <c:v>83</c:v>
                </c:pt>
                <c:pt idx="60">
                  <c:v>81.5</c:v>
                </c:pt>
                <c:pt idx="61">
                  <c:v>80.5</c:v>
                </c:pt>
                <c:pt idx="62">
                  <c:v>79.5</c:v>
                </c:pt>
                <c:pt idx="63">
                  <c:v>79.5</c:v>
                </c:pt>
                <c:pt idx="64">
                  <c:v>80.5</c:v>
                </c:pt>
                <c:pt idx="65">
                  <c:v>79.75</c:v>
                </c:pt>
                <c:pt idx="66">
                  <c:v>79.25</c:v>
                </c:pt>
                <c:pt idx="67">
                  <c:v>79.25</c:v>
                </c:pt>
                <c:pt idx="68">
                  <c:v>79.5</c:v>
                </c:pt>
                <c:pt idx="69">
                  <c:v>82</c:v>
                </c:pt>
                <c:pt idx="70">
                  <c:v>82.25</c:v>
                </c:pt>
                <c:pt idx="71">
                  <c:v>82.5</c:v>
                </c:pt>
                <c:pt idx="72">
                  <c:v>81</c:v>
                </c:pt>
                <c:pt idx="73">
                  <c:v>81</c:v>
                </c:pt>
                <c:pt idx="74">
                  <c:v>82</c:v>
                </c:pt>
                <c:pt idx="75">
                  <c:v>81</c:v>
                </c:pt>
                <c:pt idx="76">
                  <c:v>81.5</c:v>
                </c:pt>
                <c:pt idx="77">
                  <c:v>81.5</c:v>
                </c:pt>
                <c:pt idx="78">
                  <c:v>83.5</c:v>
                </c:pt>
                <c:pt idx="79">
                  <c:v>87.5</c:v>
                </c:pt>
                <c:pt idx="80">
                  <c:v>87.5</c:v>
                </c:pt>
                <c:pt idx="81">
                  <c:v>87.5</c:v>
                </c:pt>
                <c:pt idx="82">
                  <c:v>87.5</c:v>
                </c:pt>
                <c:pt idx="83">
                  <c:v>87.5</c:v>
                </c:pt>
                <c:pt idx="84">
                  <c:v>87.5</c:v>
                </c:pt>
                <c:pt idx="85">
                  <c:v>87.5</c:v>
                </c:pt>
                <c:pt idx="86">
                  <c:v>83.5</c:v>
                </c:pt>
                <c:pt idx="87">
                  <c:v>83.5</c:v>
                </c:pt>
                <c:pt idx="88">
                  <c:v>83.75</c:v>
                </c:pt>
                <c:pt idx="89">
                  <c:v>83.5</c:v>
                </c:pt>
                <c:pt idx="90">
                  <c:v>80.75</c:v>
                </c:pt>
                <c:pt idx="91">
                  <c:v>80.75</c:v>
                </c:pt>
                <c:pt idx="92">
                  <c:v>80.75</c:v>
                </c:pt>
                <c:pt idx="93">
                  <c:v>81.5</c:v>
                </c:pt>
                <c:pt idx="94">
                  <c:v>81.5</c:v>
                </c:pt>
                <c:pt idx="95">
                  <c:v>79.5</c:v>
                </c:pt>
                <c:pt idx="96">
                  <c:v>79.75</c:v>
                </c:pt>
                <c:pt idx="97">
                  <c:v>81</c:v>
                </c:pt>
                <c:pt idx="98">
                  <c:v>81.5</c:v>
                </c:pt>
                <c:pt idx="99">
                  <c:v>81.5</c:v>
                </c:pt>
                <c:pt idx="100">
                  <c:v>81.5</c:v>
                </c:pt>
                <c:pt idx="101">
                  <c:v>81.5</c:v>
                </c:pt>
                <c:pt idx="102">
                  <c:v>83</c:v>
                </c:pt>
                <c:pt idx="103">
                  <c:v>83.5</c:v>
                </c:pt>
                <c:pt idx="104">
                  <c:v>83.25</c:v>
                </c:pt>
                <c:pt idx="105">
                  <c:v>81.5</c:v>
                </c:pt>
                <c:pt idx="106">
                  <c:v>81.5</c:v>
                </c:pt>
                <c:pt idx="107">
                  <c:v>82</c:v>
                </c:pt>
                <c:pt idx="108">
                  <c:v>81.75</c:v>
                </c:pt>
                <c:pt idx="109">
                  <c:v>80.5</c:v>
                </c:pt>
                <c:pt idx="110">
                  <c:v>78.5</c:v>
                </c:pt>
                <c:pt idx="111">
                  <c:v>75.75</c:v>
                </c:pt>
                <c:pt idx="112">
                  <c:v>76</c:v>
                </c:pt>
                <c:pt idx="113">
                  <c:v>76</c:v>
                </c:pt>
                <c:pt idx="114">
                  <c:v>75.5</c:v>
                </c:pt>
                <c:pt idx="115">
                  <c:v>75.5</c:v>
                </c:pt>
                <c:pt idx="116">
                  <c:v>68</c:v>
                </c:pt>
                <c:pt idx="117">
                  <c:v>63</c:v>
                </c:pt>
                <c:pt idx="118">
                  <c:v>63</c:v>
                </c:pt>
                <c:pt idx="119">
                  <c:v>62</c:v>
                </c:pt>
                <c:pt idx="120">
                  <c:v>62.25</c:v>
                </c:pt>
                <c:pt idx="121">
                  <c:v>62.5</c:v>
                </c:pt>
                <c:pt idx="122">
                  <c:v>62.5</c:v>
                </c:pt>
                <c:pt idx="123">
                  <c:v>62.25</c:v>
                </c:pt>
                <c:pt idx="124">
                  <c:v>62</c:v>
                </c:pt>
                <c:pt idx="125">
                  <c:v>57.5</c:v>
                </c:pt>
                <c:pt idx="126">
                  <c:v>53</c:v>
                </c:pt>
                <c:pt idx="127">
                  <c:v>53.75</c:v>
                </c:pt>
                <c:pt idx="128">
                  <c:v>53.75</c:v>
                </c:pt>
                <c:pt idx="129">
                  <c:v>53.75</c:v>
                </c:pt>
                <c:pt idx="130">
                  <c:v>53.75</c:v>
                </c:pt>
                <c:pt idx="131">
                  <c:v>52.75</c:v>
                </c:pt>
                <c:pt idx="132">
                  <c:v>50.75</c:v>
                </c:pt>
                <c:pt idx="133">
                  <c:v>49.875</c:v>
                </c:pt>
                <c:pt idx="134">
                  <c:v>51.75</c:v>
                </c:pt>
                <c:pt idx="135">
                  <c:v>52.5</c:v>
                </c:pt>
                <c:pt idx="136">
                  <c:v>52.5</c:v>
                </c:pt>
                <c:pt idx="137">
                  <c:v>50.5</c:v>
                </c:pt>
                <c:pt idx="138">
                  <c:v>48.25</c:v>
                </c:pt>
                <c:pt idx="139">
                  <c:v>48.5</c:v>
                </c:pt>
                <c:pt idx="140">
                  <c:v>50.25</c:v>
                </c:pt>
                <c:pt idx="141">
                  <c:v>50.5</c:v>
                </c:pt>
                <c:pt idx="142">
                  <c:v>51.5</c:v>
                </c:pt>
                <c:pt idx="143">
                  <c:v>53.75</c:v>
                </c:pt>
                <c:pt idx="144">
                  <c:v>52.75</c:v>
                </c:pt>
                <c:pt idx="145">
                  <c:v>50</c:v>
                </c:pt>
                <c:pt idx="146">
                  <c:v>49.75</c:v>
                </c:pt>
                <c:pt idx="147">
                  <c:v>49.5</c:v>
                </c:pt>
                <c:pt idx="148">
                  <c:v>49.75</c:v>
                </c:pt>
                <c:pt idx="149">
                  <c:v>51.25</c:v>
                </c:pt>
                <c:pt idx="150">
                  <c:v>52</c:v>
                </c:pt>
                <c:pt idx="151">
                  <c:v>52.25</c:v>
                </c:pt>
                <c:pt idx="152">
                  <c:v>53</c:v>
                </c:pt>
                <c:pt idx="153">
                  <c:v>53.75</c:v>
                </c:pt>
                <c:pt idx="154">
                  <c:v>52.25</c:v>
                </c:pt>
                <c:pt idx="155">
                  <c:v>52.25</c:v>
                </c:pt>
                <c:pt idx="156">
                  <c:v>52</c:v>
                </c:pt>
                <c:pt idx="157">
                  <c:v>50.5</c:v>
                </c:pt>
                <c:pt idx="158">
                  <c:v>50.5</c:v>
                </c:pt>
                <c:pt idx="159">
                  <c:v>50.5</c:v>
                </c:pt>
                <c:pt idx="160">
                  <c:v>51.75</c:v>
                </c:pt>
                <c:pt idx="161">
                  <c:v>53.5</c:v>
                </c:pt>
                <c:pt idx="162">
                  <c:v>52</c:v>
                </c:pt>
                <c:pt idx="163">
                  <c:v>51.25</c:v>
                </c:pt>
                <c:pt idx="164">
                  <c:v>51.25</c:v>
                </c:pt>
                <c:pt idx="165">
                  <c:v>51</c:v>
                </c:pt>
                <c:pt idx="166">
                  <c:v>51</c:v>
                </c:pt>
                <c:pt idx="167">
                  <c:v>50</c:v>
                </c:pt>
                <c:pt idx="168">
                  <c:v>48.75</c:v>
                </c:pt>
                <c:pt idx="169">
                  <c:v>48.25</c:v>
                </c:pt>
                <c:pt idx="170">
                  <c:v>46.875</c:v>
                </c:pt>
                <c:pt idx="171">
                  <c:v>46.25</c:v>
                </c:pt>
                <c:pt idx="172">
                  <c:v>46.5</c:v>
                </c:pt>
                <c:pt idx="173">
                  <c:v>46.5</c:v>
                </c:pt>
                <c:pt idx="174">
                  <c:v>48</c:v>
                </c:pt>
                <c:pt idx="175">
                  <c:v>47.5</c:v>
                </c:pt>
                <c:pt idx="176">
                  <c:v>46.5</c:v>
                </c:pt>
                <c:pt idx="177">
                  <c:v>47.25</c:v>
                </c:pt>
                <c:pt idx="178">
                  <c:v>46.5</c:v>
                </c:pt>
                <c:pt idx="179">
                  <c:v>46.5</c:v>
                </c:pt>
                <c:pt idx="180">
                  <c:v>47.25</c:v>
                </c:pt>
                <c:pt idx="181">
                  <c:v>46.75</c:v>
                </c:pt>
                <c:pt idx="182">
                  <c:v>46.25</c:v>
                </c:pt>
                <c:pt idx="183">
                  <c:v>44.25</c:v>
                </c:pt>
                <c:pt idx="184">
                  <c:v>43.75</c:v>
                </c:pt>
                <c:pt idx="185">
                  <c:v>41.5</c:v>
                </c:pt>
                <c:pt idx="186">
                  <c:v>42</c:v>
                </c:pt>
                <c:pt idx="187">
                  <c:v>42.125</c:v>
                </c:pt>
                <c:pt idx="188">
                  <c:v>42</c:v>
                </c:pt>
                <c:pt idx="189">
                  <c:v>43.25</c:v>
                </c:pt>
                <c:pt idx="190">
                  <c:v>44</c:v>
                </c:pt>
                <c:pt idx="191">
                  <c:v>44.75</c:v>
                </c:pt>
                <c:pt idx="192">
                  <c:v>45.5</c:v>
                </c:pt>
                <c:pt idx="193">
                  <c:v>45.5</c:v>
                </c:pt>
                <c:pt idx="194">
                  <c:v>44.75</c:v>
                </c:pt>
                <c:pt idx="195">
                  <c:v>44.75</c:v>
                </c:pt>
                <c:pt idx="196">
                  <c:v>44</c:v>
                </c:pt>
                <c:pt idx="197">
                  <c:v>45.375</c:v>
                </c:pt>
                <c:pt idx="198">
                  <c:v>45.25</c:v>
                </c:pt>
                <c:pt idx="199">
                  <c:v>46.5</c:v>
                </c:pt>
                <c:pt idx="200">
                  <c:v>47.5</c:v>
                </c:pt>
                <c:pt idx="201">
                  <c:v>47.25</c:v>
                </c:pt>
                <c:pt idx="202">
                  <c:v>47.25</c:v>
                </c:pt>
                <c:pt idx="203">
                  <c:v>47.25</c:v>
                </c:pt>
                <c:pt idx="204">
                  <c:v>47.75</c:v>
                </c:pt>
                <c:pt idx="205">
                  <c:v>47.5</c:v>
                </c:pt>
                <c:pt idx="206">
                  <c:v>47.5</c:v>
                </c:pt>
                <c:pt idx="207">
                  <c:v>46.25</c:v>
                </c:pt>
                <c:pt idx="208">
                  <c:v>52</c:v>
                </c:pt>
                <c:pt idx="209">
                  <c:v>55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56.5</c:v>
                </c:pt>
                <c:pt idx="214">
                  <c:v>55.5</c:v>
                </c:pt>
                <c:pt idx="215">
                  <c:v>55.25</c:v>
                </c:pt>
                <c:pt idx="216">
                  <c:v>55.25</c:v>
                </c:pt>
                <c:pt idx="217">
                  <c:v>56.75</c:v>
                </c:pt>
                <c:pt idx="218">
                  <c:v>56</c:v>
                </c:pt>
                <c:pt idx="219">
                  <c:v>55.25</c:v>
                </c:pt>
                <c:pt idx="220">
                  <c:v>55.25</c:v>
                </c:pt>
                <c:pt idx="221">
                  <c:v>52.5</c:v>
                </c:pt>
                <c:pt idx="222">
                  <c:v>52.5</c:v>
                </c:pt>
                <c:pt idx="223">
                  <c:v>52.25</c:v>
                </c:pt>
                <c:pt idx="224">
                  <c:v>53.25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54.25</c:v>
                </c:pt>
                <c:pt idx="229">
                  <c:v>55</c:v>
                </c:pt>
                <c:pt idx="230">
                  <c:v>54.75</c:v>
                </c:pt>
                <c:pt idx="231">
                  <c:v>54.5</c:v>
                </c:pt>
                <c:pt idx="232">
                  <c:v>54.75</c:v>
                </c:pt>
                <c:pt idx="233">
                  <c:v>55.5</c:v>
                </c:pt>
                <c:pt idx="234">
                  <c:v>55</c:v>
                </c:pt>
                <c:pt idx="235">
                  <c:v>56</c:v>
                </c:pt>
                <c:pt idx="236">
                  <c:v>53.5</c:v>
                </c:pt>
                <c:pt idx="237">
                  <c:v>52.75</c:v>
                </c:pt>
                <c:pt idx="238">
                  <c:v>53.75</c:v>
                </c:pt>
                <c:pt idx="239">
                  <c:v>54</c:v>
                </c:pt>
                <c:pt idx="240">
                  <c:v>53.5</c:v>
                </c:pt>
                <c:pt idx="241">
                  <c:v>53.5</c:v>
                </c:pt>
                <c:pt idx="242">
                  <c:v>53.25</c:v>
                </c:pt>
                <c:pt idx="243">
                  <c:v>53</c:v>
                </c:pt>
                <c:pt idx="244">
                  <c:v>53</c:v>
                </c:pt>
                <c:pt idx="245">
                  <c:v>52</c:v>
                </c:pt>
                <c:pt idx="246">
                  <c:v>51.75</c:v>
                </c:pt>
                <c:pt idx="247">
                  <c:v>52.5</c:v>
                </c:pt>
                <c:pt idx="248">
                  <c:v>52.5</c:v>
                </c:pt>
                <c:pt idx="249">
                  <c:v>52.5</c:v>
                </c:pt>
                <c:pt idx="250">
                  <c:v>53.5</c:v>
                </c:pt>
                <c:pt idx="251">
                  <c:v>54</c:v>
                </c:pt>
                <c:pt idx="252">
                  <c:v>53.75</c:v>
                </c:pt>
                <c:pt idx="253">
                  <c:v>53.75</c:v>
                </c:pt>
                <c:pt idx="254">
                  <c:v>53.25</c:v>
                </c:pt>
                <c:pt idx="255">
                  <c:v>54.25</c:v>
                </c:pt>
                <c:pt idx="256">
                  <c:v>53.125</c:v>
                </c:pt>
                <c:pt idx="257">
                  <c:v>52.5</c:v>
                </c:pt>
                <c:pt idx="258">
                  <c:v>52.5</c:v>
                </c:pt>
                <c:pt idx="259">
                  <c:v>52</c:v>
                </c:pt>
                <c:pt idx="260">
                  <c:v>51.75</c:v>
                </c:pt>
                <c:pt idx="261">
                  <c:v>52.5</c:v>
                </c:pt>
                <c:pt idx="262">
                  <c:v>53</c:v>
                </c:pt>
                <c:pt idx="263">
                  <c:v>53</c:v>
                </c:pt>
                <c:pt idx="264">
                  <c:v>53</c:v>
                </c:pt>
                <c:pt idx="265">
                  <c:v>53</c:v>
                </c:pt>
                <c:pt idx="266">
                  <c:v>51.5</c:v>
                </c:pt>
                <c:pt idx="267">
                  <c:v>53</c:v>
                </c:pt>
                <c:pt idx="268">
                  <c:v>53.5</c:v>
                </c:pt>
                <c:pt idx="269">
                  <c:v>54.125</c:v>
                </c:pt>
                <c:pt idx="270">
                  <c:v>52.75</c:v>
                </c:pt>
                <c:pt idx="271">
                  <c:v>52.75</c:v>
                </c:pt>
                <c:pt idx="272">
                  <c:v>52</c:v>
                </c:pt>
                <c:pt idx="273">
                  <c:v>52.95</c:v>
                </c:pt>
                <c:pt idx="274">
                  <c:v>53</c:v>
                </c:pt>
                <c:pt idx="275">
                  <c:v>53.75</c:v>
                </c:pt>
                <c:pt idx="276">
                  <c:v>54.5</c:v>
                </c:pt>
                <c:pt idx="277">
                  <c:v>54</c:v>
                </c:pt>
                <c:pt idx="278">
                  <c:v>53.5</c:v>
                </c:pt>
                <c:pt idx="279">
                  <c:v>53.25</c:v>
                </c:pt>
                <c:pt idx="280">
                  <c:v>53.5</c:v>
                </c:pt>
                <c:pt idx="281">
                  <c:v>53</c:v>
                </c:pt>
                <c:pt idx="282">
                  <c:v>54</c:v>
                </c:pt>
                <c:pt idx="283">
                  <c:v>54</c:v>
                </c:pt>
                <c:pt idx="284">
                  <c:v>54</c:v>
                </c:pt>
                <c:pt idx="285">
                  <c:v>54.5</c:v>
                </c:pt>
                <c:pt idx="286">
                  <c:v>55</c:v>
                </c:pt>
                <c:pt idx="287">
                  <c:v>54.75</c:v>
                </c:pt>
                <c:pt idx="288">
                  <c:v>54.5</c:v>
                </c:pt>
                <c:pt idx="289">
                  <c:v>54</c:v>
                </c:pt>
                <c:pt idx="290">
                  <c:v>55</c:v>
                </c:pt>
                <c:pt idx="291">
                  <c:v>55</c:v>
                </c:pt>
                <c:pt idx="292">
                  <c:v>56.25</c:v>
                </c:pt>
                <c:pt idx="293">
                  <c:v>56.25</c:v>
                </c:pt>
                <c:pt idx="294">
                  <c:v>55.75</c:v>
                </c:pt>
                <c:pt idx="295">
                  <c:v>55.25</c:v>
                </c:pt>
                <c:pt idx="296">
                  <c:v>55.25</c:v>
                </c:pt>
                <c:pt idx="297">
                  <c:v>54.5</c:v>
                </c:pt>
                <c:pt idx="298">
                  <c:v>54.5</c:v>
                </c:pt>
                <c:pt idx="299">
                  <c:v>53.75</c:v>
                </c:pt>
                <c:pt idx="300">
                  <c:v>54.25</c:v>
                </c:pt>
                <c:pt idx="301">
                  <c:v>54</c:v>
                </c:pt>
                <c:pt idx="302">
                  <c:v>53.75</c:v>
                </c:pt>
                <c:pt idx="303">
                  <c:v>53.5</c:v>
                </c:pt>
                <c:pt idx="304">
                  <c:v>53</c:v>
                </c:pt>
                <c:pt idx="305">
                  <c:v>52.5</c:v>
                </c:pt>
                <c:pt idx="306">
                  <c:v>52.5</c:v>
                </c:pt>
                <c:pt idx="307">
                  <c:v>52.5</c:v>
                </c:pt>
                <c:pt idx="308">
                  <c:v>53</c:v>
                </c:pt>
                <c:pt idx="309">
                  <c:v>55</c:v>
                </c:pt>
                <c:pt idx="310">
                  <c:v>54.75</c:v>
                </c:pt>
                <c:pt idx="311">
                  <c:v>55.5</c:v>
                </c:pt>
                <c:pt idx="312">
                  <c:v>55.5</c:v>
                </c:pt>
                <c:pt idx="313">
                  <c:v>56.25</c:v>
                </c:pt>
                <c:pt idx="314">
                  <c:v>57.5</c:v>
                </c:pt>
                <c:pt idx="315">
                  <c:v>56.5</c:v>
                </c:pt>
                <c:pt idx="316">
                  <c:v>55.5</c:v>
                </c:pt>
                <c:pt idx="317">
                  <c:v>56.5</c:v>
                </c:pt>
                <c:pt idx="318">
                  <c:v>57</c:v>
                </c:pt>
                <c:pt idx="319">
                  <c:v>56</c:v>
                </c:pt>
                <c:pt idx="320">
                  <c:v>55.5</c:v>
                </c:pt>
                <c:pt idx="321">
                  <c:v>55.25</c:v>
                </c:pt>
                <c:pt idx="322">
                  <c:v>55</c:v>
                </c:pt>
                <c:pt idx="323">
                  <c:v>56.25</c:v>
                </c:pt>
                <c:pt idx="324">
                  <c:v>56.25</c:v>
                </c:pt>
                <c:pt idx="325">
                  <c:v>56</c:v>
                </c:pt>
                <c:pt idx="326">
                  <c:v>56</c:v>
                </c:pt>
                <c:pt idx="327">
                  <c:v>56</c:v>
                </c:pt>
                <c:pt idx="328">
                  <c:v>55.75</c:v>
                </c:pt>
                <c:pt idx="329">
                  <c:v>54</c:v>
                </c:pt>
                <c:pt idx="330">
                  <c:v>53.5</c:v>
                </c:pt>
                <c:pt idx="331">
                  <c:v>53</c:v>
                </c:pt>
                <c:pt idx="332">
                  <c:v>53</c:v>
                </c:pt>
                <c:pt idx="333">
                  <c:v>54</c:v>
                </c:pt>
                <c:pt idx="334">
                  <c:v>52.5</c:v>
                </c:pt>
                <c:pt idx="335">
                  <c:v>52.25</c:v>
                </c:pt>
                <c:pt idx="336">
                  <c:v>53</c:v>
                </c:pt>
                <c:pt idx="337">
                  <c:v>53.25</c:v>
                </c:pt>
                <c:pt idx="338">
                  <c:v>52.75</c:v>
                </c:pt>
                <c:pt idx="339">
                  <c:v>53</c:v>
                </c:pt>
                <c:pt idx="340">
                  <c:v>52</c:v>
                </c:pt>
                <c:pt idx="341">
                  <c:v>53</c:v>
                </c:pt>
                <c:pt idx="342">
                  <c:v>51.5</c:v>
                </c:pt>
                <c:pt idx="343">
                  <c:v>50.5</c:v>
                </c:pt>
                <c:pt idx="344">
                  <c:v>49.5</c:v>
                </c:pt>
                <c:pt idx="345">
                  <c:v>49</c:v>
                </c:pt>
                <c:pt idx="346">
                  <c:v>49.5</c:v>
                </c:pt>
                <c:pt idx="347">
                  <c:v>48.5</c:v>
                </c:pt>
                <c:pt idx="348">
                  <c:v>47.75</c:v>
                </c:pt>
                <c:pt idx="349">
                  <c:v>47.5</c:v>
                </c:pt>
                <c:pt idx="350">
                  <c:v>48.25</c:v>
                </c:pt>
                <c:pt idx="351">
                  <c:v>48.5</c:v>
                </c:pt>
                <c:pt idx="352">
                  <c:v>47</c:v>
                </c:pt>
                <c:pt idx="353">
                  <c:v>45</c:v>
                </c:pt>
                <c:pt idx="354">
                  <c:v>45.25</c:v>
                </c:pt>
                <c:pt idx="355">
                  <c:v>46.5</c:v>
                </c:pt>
                <c:pt idx="356">
                  <c:v>46.5</c:v>
                </c:pt>
                <c:pt idx="357">
                  <c:v>45.75</c:v>
                </c:pt>
                <c:pt idx="358">
                  <c:v>45.5</c:v>
                </c:pt>
                <c:pt idx="359">
                  <c:v>45</c:v>
                </c:pt>
                <c:pt idx="360">
                  <c:v>46</c:v>
                </c:pt>
                <c:pt idx="361">
                  <c:v>46.25</c:v>
                </c:pt>
                <c:pt idx="362">
                  <c:v>45.5</c:v>
                </c:pt>
                <c:pt idx="363">
                  <c:v>45.75</c:v>
                </c:pt>
                <c:pt idx="364">
                  <c:v>45.5</c:v>
                </c:pt>
                <c:pt idx="365">
                  <c:v>47.75</c:v>
                </c:pt>
                <c:pt idx="366">
                  <c:v>48</c:v>
                </c:pt>
                <c:pt idx="367">
                  <c:v>45.5</c:v>
                </c:pt>
                <c:pt idx="368">
                  <c:v>45.25</c:v>
                </c:pt>
                <c:pt idx="369">
                  <c:v>45.5</c:v>
                </c:pt>
                <c:pt idx="370">
                  <c:v>45.75</c:v>
                </c:pt>
                <c:pt idx="371">
                  <c:v>46</c:v>
                </c:pt>
                <c:pt idx="372">
                  <c:v>46.25</c:v>
                </c:pt>
                <c:pt idx="373">
                  <c:v>46.25</c:v>
                </c:pt>
                <c:pt idx="374">
                  <c:v>46.5</c:v>
                </c:pt>
                <c:pt idx="375">
                  <c:v>48</c:v>
                </c:pt>
                <c:pt idx="376">
                  <c:v>46.75</c:v>
                </c:pt>
                <c:pt idx="377">
                  <c:v>47.75</c:v>
                </c:pt>
                <c:pt idx="378">
                  <c:v>46.75</c:v>
                </c:pt>
                <c:pt idx="379">
                  <c:v>47</c:v>
                </c:pt>
                <c:pt idx="380">
                  <c:v>46.5</c:v>
                </c:pt>
                <c:pt idx="381">
                  <c:v>47</c:v>
                </c:pt>
                <c:pt idx="382">
                  <c:v>47</c:v>
                </c:pt>
                <c:pt idx="383">
                  <c:v>47.75</c:v>
                </c:pt>
                <c:pt idx="384">
                  <c:v>48.25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49</c:v>
                </c:pt>
                <c:pt idx="389">
                  <c:v>50.5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49.75</c:v>
                </c:pt>
                <c:pt idx="394">
                  <c:v>48.75</c:v>
                </c:pt>
                <c:pt idx="395">
                  <c:v>48.25</c:v>
                </c:pt>
                <c:pt idx="396">
                  <c:v>48.75</c:v>
                </c:pt>
                <c:pt idx="397">
                  <c:v>47.75</c:v>
                </c:pt>
                <c:pt idx="398">
                  <c:v>48.25</c:v>
                </c:pt>
                <c:pt idx="399">
                  <c:v>46.5</c:v>
                </c:pt>
                <c:pt idx="400">
                  <c:v>46</c:v>
                </c:pt>
                <c:pt idx="401">
                  <c:v>46.5</c:v>
                </c:pt>
                <c:pt idx="402">
                  <c:v>46.25</c:v>
                </c:pt>
                <c:pt idx="403">
                  <c:v>46</c:v>
                </c:pt>
                <c:pt idx="404">
                  <c:v>45.75</c:v>
                </c:pt>
                <c:pt idx="405">
                  <c:v>46.5</c:v>
                </c:pt>
                <c:pt idx="406">
                  <c:v>47</c:v>
                </c:pt>
                <c:pt idx="407">
                  <c:v>47.5</c:v>
                </c:pt>
                <c:pt idx="408">
                  <c:v>47</c:v>
                </c:pt>
                <c:pt idx="409">
                  <c:v>47.5</c:v>
                </c:pt>
                <c:pt idx="410">
                  <c:v>46.75</c:v>
                </c:pt>
                <c:pt idx="411">
                  <c:v>46.5</c:v>
                </c:pt>
                <c:pt idx="412">
                  <c:v>46.75</c:v>
                </c:pt>
                <c:pt idx="413">
                  <c:v>47.5</c:v>
                </c:pt>
                <c:pt idx="414">
                  <c:v>47</c:v>
                </c:pt>
                <c:pt idx="415">
                  <c:v>47</c:v>
                </c:pt>
                <c:pt idx="416">
                  <c:v>47.5</c:v>
                </c:pt>
                <c:pt idx="417">
                  <c:v>47.5</c:v>
                </c:pt>
                <c:pt idx="418">
                  <c:v>47.75</c:v>
                </c:pt>
                <c:pt idx="419">
                  <c:v>46.75</c:v>
                </c:pt>
                <c:pt idx="420">
                  <c:v>46.5</c:v>
                </c:pt>
                <c:pt idx="421">
                  <c:v>46</c:v>
                </c:pt>
                <c:pt idx="422">
                  <c:v>46</c:v>
                </c:pt>
                <c:pt idx="423">
                  <c:v>45.5</c:v>
                </c:pt>
                <c:pt idx="424">
                  <c:v>45</c:v>
                </c:pt>
                <c:pt idx="425">
                  <c:v>45.5</c:v>
                </c:pt>
                <c:pt idx="426">
                  <c:v>45.75</c:v>
                </c:pt>
                <c:pt idx="427">
                  <c:v>45.75</c:v>
                </c:pt>
                <c:pt idx="428">
                  <c:v>45.25</c:v>
                </c:pt>
                <c:pt idx="429">
                  <c:v>45.25</c:v>
                </c:pt>
                <c:pt idx="430">
                  <c:v>45</c:v>
                </c:pt>
                <c:pt idx="431">
                  <c:v>44.75</c:v>
                </c:pt>
                <c:pt idx="432">
                  <c:v>44.75</c:v>
                </c:pt>
                <c:pt idx="433">
                  <c:v>45</c:v>
                </c:pt>
                <c:pt idx="434">
                  <c:v>44.75</c:v>
                </c:pt>
                <c:pt idx="435">
                  <c:v>45.25</c:v>
                </c:pt>
                <c:pt idx="436">
                  <c:v>45.25</c:v>
                </c:pt>
                <c:pt idx="437">
                  <c:v>45.25</c:v>
                </c:pt>
                <c:pt idx="438">
                  <c:v>44.75</c:v>
                </c:pt>
                <c:pt idx="439">
                  <c:v>44.75</c:v>
                </c:pt>
                <c:pt idx="440">
                  <c:v>44.5</c:v>
                </c:pt>
                <c:pt idx="441">
                  <c:v>44</c:v>
                </c:pt>
                <c:pt idx="442">
                  <c:v>44</c:v>
                </c:pt>
                <c:pt idx="443">
                  <c:v>44.25</c:v>
                </c:pt>
                <c:pt idx="444">
                  <c:v>43.75</c:v>
                </c:pt>
                <c:pt idx="445">
                  <c:v>43.75</c:v>
                </c:pt>
                <c:pt idx="446">
                  <c:v>44.875</c:v>
                </c:pt>
                <c:pt idx="447">
                  <c:v>46</c:v>
                </c:pt>
                <c:pt idx="448">
                  <c:v>46</c:v>
                </c:pt>
                <c:pt idx="449">
                  <c:v>46.25</c:v>
                </c:pt>
                <c:pt idx="450">
                  <c:v>46</c:v>
                </c:pt>
                <c:pt idx="451">
                  <c:v>45</c:v>
                </c:pt>
                <c:pt idx="452">
                  <c:v>44.75</c:v>
                </c:pt>
                <c:pt idx="453">
                  <c:v>44.75</c:v>
                </c:pt>
                <c:pt idx="454">
                  <c:v>44.25</c:v>
                </c:pt>
                <c:pt idx="455">
                  <c:v>44.5</c:v>
                </c:pt>
                <c:pt idx="456">
                  <c:v>45</c:v>
                </c:pt>
                <c:pt idx="457">
                  <c:v>45.25</c:v>
                </c:pt>
                <c:pt idx="458">
                  <c:v>45</c:v>
                </c:pt>
                <c:pt idx="459">
                  <c:v>44.5</c:v>
                </c:pt>
                <c:pt idx="460">
                  <c:v>44.5</c:v>
                </c:pt>
                <c:pt idx="461">
                  <c:v>45.25</c:v>
                </c:pt>
                <c:pt idx="462">
                  <c:v>44.75</c:v>
                </c:pt>
                <c:pt idx="463">
                  <c:v>45.75</c:v>
                </c:pt>
                <c:pt idx="464">
                  <c:v>45.25</c:v>
                </c:pt>
                <c:pt idx="465">
                  <c:v>45.25</c:v>
                </c:pt>
                <c:pt idx="466">
                  <c:v>45</c:v>
                </c:pt>
                <c:pt idx="467">
                  <c:v>45.25</c:v>
                </c:pt>
                <c:pt idx="468">
                  <c:v>45.25</c:v>
                </c:pt>
                <c:pt idx="469">
                  <c:v>46.5</c:v>
                </c:pt>
                <c:pt idx="470">
                  <c:v>47.5</c:v>
                </c:pt>
                <c:pt idx="471">
                  <c:v>47.5</c:v>
                </c:pt>
                <c:pt idx="472">
                  <c:v>46.625</c:v>
                </c:pt>
                <c:pt idx="473">
                  <c:v>47.5</c:v>
                </c:pt>
                <c:pt idx="474">
                  <c:v>47.75</c:v>
                </c:pt>
                <c:pt idx="475">
                  <c:v>48</c:v>
                </c:pt>
                <c:pt idx="476">
                  <c:v>47</c:v>
                </c:pt>
                <c:pt idx="477">
                  <c:v>47.25</c:v>
                </c:pt>
                <c:pt idx="478">
                  <c:v>47.25</c:v>
                </c:pt>
                <c:pt idx="479">
                  <c:v>47</c:v>
                </c:pt>
                <c:pt idx="480">
                  <c:v>47</c:v>
                </c:pt>
                <c:pt idx="481">
                  <c:v>46.25</c:v>
                </c:pt>
                <c:pt idx="482">
                  <c:v>46</c:v>
                </c:pt>
                <c:pt idx="483">
                  <c:v>45.5</c:v>
                </c:pt>
                <c:pt idx="484">
                  <c:v>45.25</c:v>
                </c:pt>
                <c:pt idx="485">
                  <c:v>45.25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</c:v>
                </c:pt>
                <c:pt idx="490">
                  <c:v>45.25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46</c:v>
                </c:pt>
                <c:pt idx="495">
                  <c:v>45.75</c:v>
                </c:pt>
                <c:pt idx="496">
                  <c:v>45.5</c:v>
                </c:pt>
                <c:pt idx="497">
                  <c:v>46</c:v>
                </c:pt>
                <c:pt idx="498">
                  <c:v>46</c:v>
                </c:pt>
                <c:pt idx="499">
                  <c:v>45.5</c:v>
                </c:pt>
                <c:pt idx="500">
                  <c:v>45.5</c:v>
                </c:pt>
                <c:pt idx="501">
                  <c:v>45</c:v>
                </c:pt>
                <c:pt idx="502">
                  <c:v>45</c:v>
                </c:pt>
                <c:pt idx="503">
                  <c:v>45.5</c:v>
                </c:pt>
                <c:pt idx="504">
                  <c:v>45.75</c:v>
                </c:pt>
                <c:pt idx="505">
                  <c:v>46</c:v>
                </c:pt>
                <c:pt idx="506">
                  <c:v>46</c:v>
                </c:pt>
                <c:pt idx="507">
                  <c:v>46.5</c:v>
                </c:pt>
                <c:pt idx="508">
                  <c:v>45</c:v>
                </c:pt>
                <c:pt idx="509">
                  <c:v>45.65</c:v>
                </c:pt>
                <c:pt idx="510">
                  <c:v>47</c:v>
                </c:pt>
                <c:pt idx="511">
                  <c:v>46.75</c:v>
                </c:pt>
                <c:pt idx="512">
                  <c:v>47.5</c:v>
                </c:pt>
                <c:pt idx="513">
                  <c:v>48</c:v>
                </c:pt>
                <c:pt idx="514">
                  <c:v>47.5</c:v>
                </c:pt>
                <c:pt idx="515">
                  <c:v>47.5</c:v>
                </c:pt>
                <c:pt idx="516">
                  <c:v>48.25</c:v>
                </c:pt>
                <c:pt idx="517">
                  <c:v>48.25</c:v>
                </c:pt>
                <c:pt idx="518">
                  <c:v>48.25</c:v>
                </c:pt>
                <c:pt idx="519">
                  <c:v>47.75</c:v>
                </c:pt>
                <c:pt idx="520">
                  <c:v>47</c:v>
                </c:pt>
                <c:pt idx="521">
                  <c:v>46.75</c:v>
                </c:pt>
                <c:pt idx="522">
                  <c:v>46.75</c:v>
                </c:pt>
                <c:pt idx="523">
                  <c:v>46.5</c:v>
                </c:pt>
                <c:pt idx="524">
                  <c:v>46.5</c:v>
                </c:pt>
                <c:pt idx="525">
                  <c:v>47</c:v>
                </c:pt>
                <c:pt idx="526">
                  <c:v>47.5</c:v>
                </c:pt>
                <c:pt idx="527">
                  <c:v>47.75</c:v>
                </c:pt>
                <c:pt idx="528">
                  <c:v>47.75</c:v>
                </c:pt>
                <c:pt idx="529">
                  <c:v>47.75</c:v>
                </c:pt>
                <c:pt idx="530">
                  <c:v>47.25</c:v>
                </c:pt>
                <c:pt idx="531">
                  <c:v>48.25</c:v>
                </c:pt>
                <c:pt idx="532">
                  <c:v>48.25</c:v>
                </c:pt>
                <c:pt idx="533">
                  <c:v>47.75</c:v>
                </c:pt>
                <c:pt idx="534">
                  <c:v>48.25</c:v>
                </c:pt>
                <c:pt idx="535">
                  <c:v>48.5</c:v>
                </c:pt>
                <c:pt idx="536">
                  <c:v>48.25</c:v>
                </c:pt>
                <c:pt idx="537">
                  <c:v>48.75</c:v>
                </c:pt>
                <c:pt idx="538">
                  <c:v>48.75</c:v>
                </c:pt>
                <c:pt idx="539">
                  <c:v>48.75</c:v>
                </c:pt>
                <c:pt idx="540">
                  <c:v>48.5</c:v>
                </c:pt>
                <c:pt idx="541">
                  <c:v>49</c:v>
                </c:pt>
                <c:pt idx="542">
                  <c:v>49.125</c:v>
                </c:pt>
                <c:pt idx="543">
                  <c:v>49</c:v>
                </c:pt>
                <c:pt idx="544">
                  <c:v>49.25</c:v>
                </c:pt>
                <c:pt idx="545">
                  <c:v>50.5</c:v>
                </c:pt>
                <c:pt idx="546">
                  <c:v>50.5</c:v>
                </c:pt>
                <c:pt idx="547">
                  <c:v>51.25</c:v>
                </c:pt>
                <c:pt idx="548">
                  <c:v>51.5</c:v>
                </c:pt>
                <c:pt idx="549">
                  <c:v>51.75</c:v>
                </c:pt>
                <c:pt idx="550">
                  <c:v>52</c:v>
                </c:pt>
                <c:pt idx="551">
                  <c:v>53.25</c:v>
                </c:pt>
                <c:pt idx="552">
                  <c:v>53.25</c:v>
                </c:pt>
                <c:pt idx="553">
                  <c:v>53.25</c:v>
                </c:pt>
                <c:pt idx="554">
                  <c:v>53</c:v>
                </c:pt>
                <c:pt idx="555">
                  <c:v>53.25</c:v>
                </c:pt>
                <c:pt idx="556">
                  <c:v>53.5</c:v>
                </c:pt>
                <c:pt idx="557">
                  <c:v>53.25</c:v>
                </c:pt>
                <c:pt idx="558">
                  <c:v>53.5</c:v>
                </c:pt>
                <c:pt idx="559">
                  <c:v>53.375</c:v>
                </c:pt>
                <c:pt idx="560">
                  <c:v>53</c:v>
                </c:pt>
                <c:pt idx="561">
                  <c:v>53</c:v>
                </c:pt>
                <c:pt idx="562">
                  <c:v>53.75</c:v>
                </c:pt>
                <c:pt idx="563">
                  <c:v>53.25</c:v>
                </c:pt>
                <c:pt idx="564">
                  <c:v>54</c:v>
                </c:pt>
                <c:pt idx="565">
                  <c:v>52.75</c:v>
                </c:pt>
                <c:pt idx="566">
                  <c:v>52.75</c:v>
                </c:pt>
                <c:pt idx="567">
                  <c:v>52.5</c:v>
                </c:pt>
                <c:pt idx="568">
                  <c:v>53.25</c:v>
                </c:pt>
                <c:pt idx="569">
                  <c:v>53.25</c:v>
                </c:pt>
                <c:pt idx="570">
                  <c:v>53.25</c:v>
                </c:pt>
                <c:pt idx="571">
                  <c:v>52.75</c:v>
                </c:pt>
                <c:pt idx="572">
                  <c:v>51.75</c:v>
                </c:pt>
                <c:pt idx="573">
                  <c:v>51</c:v>
                </c:pt>
                <c:pt idx="574">
                  <c:v>50.25</c:v>
                </c:pt>
                <c:pt idx="575">
                  <c:v>50</c:v>
                </c:pt>
                <c:pt idx="576">
                  <c:v>49.5</c:v>
                </c:pt>
                <c:pt idx="577">
                  <c:v>49.5</c:v>
                </c:pt>
                <c:pt idx="578">
                  <c:v>49.75</c:v>
                </c:pt>
                <c:pt idx="579">
                  <c:v>49.25</c:v>
                </c:pt>
                <c:pt idx="580">
                  <c:v>49</c:v>
                </c:pt>
                <c:pt idx="581">
                  <c:v>49</c:v>
                </c:pt>
                <c:pt idx="582">
                  <c:v>48.75</c:v>
                </c:pt>
                <c:pt idx="583">
                  <c:v>48.25</c:v>
                </c:pt>
                <c:pt idx="584">
                  <c:v>48.25</c:v>
                </c:pt>
                <c:pt idx="585">
                  <c:v>47.5</c:v>
                </c:pt>
                <c:pt idx="586">
                  <c:v>47.25</c:v>
                </c:pt>
                <c:pt idx="587">
                  <c:v>47.5</c:v>
                </c:pt>
                <c:pt idx="588">
                  <c:v>47.75</c:v>
                </c:pt>
                <c:pt idx="589">
                  <c:v>47.875</c:v>
                </c:pt>
                <c:pt idx="590">
                  <c:v>47.75</c:v>
                </c:pt>
                <c:pt idx="591">
                  <c:v>47.75</c:v>
                </c:pt>
                <c:pt idx="592">
                  <c:v>47.75</c:v>
                </c:pt>
                <c:pt idx="593">
                  <c:v>47.75</c:v>
                </c:pt>
                <c:pt idx="594">
                  <c:v>48</c:v>
                </c:pt>
                <c:pt idx="595">
                  <c:v>47.75</c:v>
                </c:pt>
                <c:pt idx="596">
                  <c:v>48</c:v>
                </c:pt>
                <c:pt idx="597">
                  <c:v>48.25</c:v>
                </c:pt>
                <c:pt idx="598">
                  <c:v>47.625</c:v>
                </c:pt>
                <c:pt idx="599">
                  <c:v>47.625</c:v>
                </c:pt>
                <c:pt idx="600">
                  <c:v>47.75</c:v>
                </c:pt>
                <c:pt idx="601">
                  <c:v>47.75</c:v>
                </c:pt>
                <c:pt idx="602">
                  <c:v>48</c:v>
                </c:pt>
                <c:pt idx="603">
                  <c:v>48.5</c:v>
                </c:pt>
                <c:pt idx="604">
                  <c:v>48.25</c:v>
                </c:pt>
                <c:pt idx="605">
                  <c:v>49</c:v>
                </c:pt>
                <c:pt idx="606">
                  <c:v>49</c:v>
                </c:pt>
                <c:pt idx="607">
                  <c:v>48.25</c:v>
                </c:pt>
                <c:pt idx="608">
                  <c:v>48.25</c:v>
                </c:pt>
                <c:pt idx="609">
                  <c:v>48.5</c:v>
                </c:pt>
                <c:pt idx="610">
                  <c:v>48.75</c:v>
                </c:pt>
                <c:pt idx="611">
                  <c:v>48.5</c:v>
                </c:pt>
                <c:pt idx="612">
                  <c:v>48.5</c:v>
                </c:pt>
                <c:pt idx="613">
                  <c:v>48.75</c:v>
                </c:pt>
                <c:pt idx="614">
                  <c:v>48.5</c:v>
                </c:pt>
                <c:pt idx="615">
                  <c:v>48.5</c:v>
                </c:pt>
                <c:pt idx="616">
                  <c:v>48.5</c:v>
                </c:pt>
                <c:pt idx="617">
                  <c:v>48.25</c:v>
                </c:pt>
                <c:pt idx="618">
                  <c:v>48.5</c:v>
                </c:pt>
                <c:pt idx="619">
                  <c:v>48.25</c:v>
                </c:pt>
                <c:pt idx="620">
                  <c:v>48.25</c:v>
                </c:pt>
                <c:pt idx="621">
                  <c:v>47.75</c:v>
                </c:pt>
                <c:pt idx="622">
                  <c:v>48</c:v>
                </c:pt>
                <c:pt idx="623">
                  <c:v>48.25</c:v>
                </c:pt>
                <c:pt idx="624">
                  <c:v>48.5</c:v>
                </c:pt>
                <c:pt idx="625">
                  <c:v>49.75</c:v>
                </c:pt>
                <c:pt idx="626">
                  <c:v>50</c:v>
                </c:pt>
                <c:pt idx="627">
                  <c:v>50</c:v>
                </c:pt>
                <c:pt idx="628">
                  <c:v>49.75</c:v>
                </c:pt>
                <c:pt idx="629">
                  <c:v>49.75</c:v>
                </c:pt>
                <c:pt idx="630">
                  <c:v>49.125</c:v>
                </c:pt>
                <c:pt idx="631">
                  <c:v>48.875</c:v>
                </c:pt>
                <c:pt idx="632">
                  <c:v>49.25</c:v>
                </c:pt>
                <c:pt idx="633">
                  <c:v>49.5</c:v>
                </c:pt>
                <c:pt idx="634">
                  <c:v>49.25</c:v>
                </c:pt>
                <c:pt idx="635">
                  <c:v>50.5</c:v>
                </c:pt>
                <c:pt idx="636">
                  <c:v>50.75</c:v>
                </c:pt>
                <c:pt idx="637">
                  <c:v>50</c:v>
                </c:pt>
                <c:pt idx="638">
                  <c:v>50.5</c:v>
                </c:pt>
                <c:pt idx="639">
                  <c:v>50.75</c:v>
                </c:pt>
                <c:pt idx="640">
                  <c:v>50.5</c:v>
                </c:pt>
                <c:pt idx="641">
                  <c:v>50.25</c:v>
                </c:pt>
                <c:pt idx="642">
                  <c:v>50</c:v>
                </c:pt>
                <c:pt idx="643">
                  <c:v>50.75</c:v>
                </c:pt>
                <c:pt idx="644">
                  <c:v>50.75</c:v>
                </c:pt>
                <c:pt idx="645">
                  <c:v>51.25</c:v>
                </c:pt>
                <c:pt idx="646">
                  <c:v>51.25</c:v>
                </c:pt>
                <c:pt idx="647">
                  <c:v>51.25</c:v>
                </c:pt>
                <c:pt idx="648">
                  <c:v>52.25</c:v>
                </c:pt>
                <c:pt idx="649">
                  <c:v>52.25</c:v>
                </c:pt>
                <c:pt idx="650">
                  <c:v>51.5</c:v>
                </c:pt>
                <c:pt idx="651">
                  <c:v>50.25</c:v>
                </c:pt>
                <c:pt idx="652">
                  <c:v>50.25</c:v>
                </c:pt>
                <c:pt idx="653">
                  <c:v>50.5</c:v>
                </c:pt>
                <c:pt idx="654">
                  <c:v>50.25</c:v>
                </c:pt>
                <c:pt idx="655">
                  <c:v>50.875</c:v>
                </c:pt>
                <c:pt idx="656">
                  <c:v>51.5</c:v>
                </c:pt>
                <c:pt idx="657">
                  <c:v>51.5</c:v>
                </c:pt>
                <c:pt idx="658">
                  <c:v>51.25</c:v>
                </c:pt>
                <c:pt idx="659">
                  <c:v>51.75</c:v>
                </c:pt>
                <c:pt idx="660">
                  <c:v>52</c:v>
                </c:pt>
                <c:pt idx="661">
                  <c:v>52</c:v>
                </c:pt>
                <c:pt idx="662">
                  <c:v>52.5</c:v>
                </c:pt>
                <c:pt idx="663">
                  <c:v>52.75</c:v>
                </c:pt>
                <c:pt idx="664">
                  <c:v>53.625</c:v>
                </c:pt>
                <c:pt idx="665">
                  <c:v>53.625</c:v>
                </c:pt>
                <c:pt idx="666">
                  <c:v>53</c:v>
                </c:pt>
                <c:pt idx="667">
                  <c:v>53.125</c:v>
                </c:pt>
                <c:pt idx="668">
                  <c:v>53.75</c:v>
                </c:pt>
                <c:pt idx="669">
                  <c:v>53.375</c:v>
                </c:pt>
                <c:pt idx="670">
                  <c:v>53.25</c:v>
                </c:pt>
                <c:pt idx="671">
                  <c:v>53.5</c:v>
                </c:pt>
                <c:pt idx="672">
                  <c:v>53.25</c:v>
                </c:pt>
                <c:pt idx="673">
                  <c:v>53.125</c:v>
                </c:pt>
                <c:pt idx="674">
                  <c:v>53.5</c:v>
                </c:pt>
                <c:pt idx="675">
                  <c:v>53.5</c:v>
                </c:pt>
                <c:pt idx="676">
                  <c:v>53.5</c:v>
                </c:pt>
                <c:pt idx="677">
                  <c:v>53.25</c:v>
                </c:pt>
                <c:pt idx="678">
                  <c:v>53.25</c:v>
                </c:pt>
                <c:pt idx="679">
                  <c:v>53.25</c:v>
                </c:pt>
                <c:pt idx="680">
                  <c:v>53.75</c:v>
                </c:pt>
                <c:pt idx="681">
                  <c:v>54</c:v>
                </c:pt>
                <c:pt idx="682">
                  <c:v>54.75</c:v>
                </c:pt>
                <c:pt idx="683">
                  <c:v>55.5</c:v>
                </c:pt>
                <c:pt idx="684">
                  <c:v>56</c:v>
                </c:pt>
                <c:pt idx="685">
                  <c:v>56.75</c:v>
                </c:pt>
                <c:pt idx="686">
                  <c:v>57.25</c:v>
                </c:pt>
                <c:pt idx="687">
                  <c:v>57.5</c:v>
                </c:pt>
                <c:pt idx="688">
                  <c:v>57.375</c:v>
                </c:pt>
                <c:pt idx="689">
                  <c:v>56.375</c:v>
                </c:pt>
                <c:pt idx="690">
                  <c:v>58</c:v>
                </c:pt>
                <c:pt idx="691">
                  <c:v>57.25</c:v>
                </c:pt>
                <c:pt idx="692">
                  <c:v>57.75</c:v>
                </c:pt>
                <c:pt idx="693">
                  <c:v>57.75</c:v>
                </c:pt>
                <c:pt idx="694">
                  <c:v>57.375</c:v>
                </c:pt>
                <c:pt idx="695">
                  <c:v>57.375</c:v>
                </c:pt>
                <c:pt idx="696">
                  <c:v>57.125</c:v>
                </c:pt>
                <c:pt idx="697">
                  <c:v>58.125</c:v>
                </c:pt>
                <c:pt idx="698">
                  <c:v>58</c:v>
                </c:pt>
                <c:pt idx="699">
                  <c:v>57</c:v>
                </c:pt>
                <c:pt idx="700">
                  <c:v>57.125</c:v>
                </c:pt>
                <c:pt idx="701">
                  <c:v>57.25</c:v>
                </c:pt>
                <c:pt idx="702">
                  <c:v>56.875</c:v>
                </c:pt>
                <c:pt idx="703">
                  <c:v>57.25</c:v>
                </c:pt>
                <c:pt idx="704">
                  <c:v>58.375</c:v>
                </c:pt>
                <c:pt idx="705">
                  <c:v>59.25</c:v>
                </c:pt>
                <c:pt idx="706">
                  <c:v>59.75</c:v>
                </c:pt>
                <c:pt idx="707">
                  <c:v>59.625</c:v>
                </c:pt>
                <c:pt idx="708">
                  <c:v>59.625</c:v>
                </c:pt>
                <c:pt idx="709">
                  <c:v>60</c:v>
                </c:pt>
                <c:pt idx="710">
                  <c:v>60.75</c:v>
                </c:pt>
                <c:pt idx="711">
                  <c:v>60.75</c:v>
                </c:pt>
                <c:pt idx="712">
                  <c:v>62.25</c:v>
                </c:pt>
                <c:pt idx="713">
                  <c:v>63</c:v>
                </c:pt>
                <c:pt idx="714">
                  <c:v>62.75</c:v>
                </c:pt>
                <c:pt idx="715">
                  <c:v>63</c:v>
                </c:pt>
                <c:pt idx="716">
                  <c:v>63.5</c:v>
                </c:pt>
                <c:pt idx="717">
                  <c:v>65</c:v>
                </c:pt>
                <c:pt idx="718">
                  <c:v>65.5</c:v>
                </c:pt>
                <c:pt idx="719">
                  <c:v>64</c:v>
                </c:pt>
                <c:pt idx="720">
                  <c:v>62.25</c:v>
                </c:pt>
                <c:pt idx="721">
                  <c:v>62.125</c:v>
                </c:pt>
                <c:pt idx="722">
                  <c:v>63.25</c:v>
                </c:pt>
                <c:pt idx="723">
                  <c:v>62.375</c:v>
                </c:pt>
                <c:pt idx="724">
                  <c:v>62.625</c:v>
                </c:pt>
                <c:pt idx="725">
                  <c:v>62.125</c:v>
                </c:pt>
                <c:pt idx="726">
                  <c:v>61.625</c:v>
                </c:pt>
                <c:pt idx="727">
                  <c:v>60.5</c:v>
                </c:pt>
                <c:pt idx="728">
                  <c:v>61.125</c:v>
                </c:pt>
                <c:pt idx="729">
                  <c:v>61.375</c:v>
                </c:pt>
                <c:pt idx="730">
                  <c:v>62</c:v>
                </c:pt>
                <c:pt idx="731">
                  <c:v>62</c:v>
                </c:pt>
                <c:pt idx="732">
                  <c:v>64.875</c:v>
                </c:pt>
                <c:pt idx="733">
                  <c:v>41.42</c:v>
                </c:pt>
                <c:pt idx="734">
                  <c:v>41.42</c:v>
                </c:pt>
                <c:pt idx="735">
                  <c:v>42.31</c:v>
                </c:pt>
                <c:pt idx="736">
                  <c:v>42.97</c:v>
                </c:pt>
                <c:pt idx="737">
                  <c:v>42.8</c:v>
                </c:pt>
                <c:pt idx="738">
                  <c:v>42.72</c:v>
                </c:pt>
                <c:pt idx="739">
                  <c:v>42.44</c:v>
                </c:pt>
                <c:pt idx="740">
                  <c:v>42.67</c:v>
                </c:pt>
                <c:pt idx="741">
                  <c:v>42.61</c:v>
                </c:pt>
                <c:pt idx="742">
                  <c:v>41.72</c:v>
                </c:pt>
                <c:pt idx="743">
                  <c:v>40.619999999999997</c:v>
                </c:pt>
                <c:pt idx="744">
                  <c:v>39.549999999999997</c:v>
                </c:pt>
                <c:pt idx="745">
                  <c:v>40.01</c:v>
                </c:pt>
                <c:pt idx="746">
                  <c:v>39.479999999999997</c:v>
                </c:pt>
                <c:pt idx="747">
                  <c:v>40.229999999999997</c:v>
                </c:pt>
                <c:pt idx="748">
                  <c:v>39.840000000000003</c:v>
                </c:pt>
                <c:pt idx="749">
                  <c:v>39.47</c:v>
                </c:pt>
                <c:pt idx="750">
                  <c:v>39.520000000000003</c:v>
                </c:pt>
                <c:pt idx="751">
                  <c:v>39.72</c:v>
                </c:pt>
                <c:pt idx="752">
                  <c:v>39.78</c:v>
                </c:pt>
                <c:pt idx="753">
                  <c:v>40.270000000000003</c:v>
                </c:pt>
                <c:pt idx="754">
                  <c:v>39.93</c:v>
                </c:pt>
                <c:pt idx="755">
                  <c:v>40.33</c:v>
                </c:pt>
                <c:pt idx="756">
                  <c:v>41.25</c:v>
                </c:pt>
                <c:pt idx="757">
                  <c:v>41.59</c:v>
                </c:pt>
                <c:pt idx="758">
                  <c:v>42.76</c:v>
                </c:pt>
                <c:pt idx="759">
                  <c:v>45.58</c:v>
                </c:pt>
                <c:pt idx="760">
                  <c:v>45.99</c:v>
                </c:pt>
                <c:pt idx="761">
                  <c:v>46.22</c:v>
                </c:pt>
                <c:pt idx="762">
                  <c:v>46.27</c:v>
                </c:pt>
                <c:pt idx="763">
                  <c:v>45.03</c:v>
                </c:pt>
                <c:pt idx="764">
                  <c:v>45.69</c:v>
                </c:pt>
                <c:pt idx="765">
                  <c:v>45.77</c:v>
                </c:pt>
                <c:pt idx="766">
                  <c:v>44.42</c:v>
                </c:pt>
                <c:pt idx="767">
                  <c:v>45.04</c:v>
                </c:pt>
                <c:pt idx="768">
                  <c:v>45.22</c:v>
                </c:pt>
                <c:pt idx="769">
                  <c:v>45</c:v>
                </c:pt>
                <c:pt idx="770">
                  <c:v>45.13</c:v>
                </c:pt>
                <c:pt idx="771">
                  <c:v>44.97</c:v>
                </c:pt>
                <c:pt idx="772">
                  <c:v>44.98</c:v>
                </c:pt>
                <c:pt idx="773">
                  <c:v>46.11</c:v>
                </c:pt>
                <c:pt idx="774">
                  <c:v>46.51</c:v>
                </c:pt>
                <c:pt idx="775">
                  <c:v>45.76</c:v>
                </c:pt>
                <c:pt idx="776">
                  <c:v>45.09</c:v>
                </c:pt>
                <c:pt idx="777">
                  <c:v>45.4</c:v>
                </c:pt>
                <c:pt idx="778">
                  <c:v>45.98</c:v>
                </c:pt>
                <c:pt idx="779">
                  <c:v>45.73</c:v>
                </c:pt>
                <c:pt idx="780">
                  <c:v>46.13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C-47CB-B9BA-49474BA96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330111"/>
        <c:axId val="1562338751"/>
      </c:lineChart>
      <c:dateAx>
        <c:axId val="1562330111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62338751"/>
        <c:crosses val="autoZero"/>
        <c:auto val="0"/>
        <c:lblOffset val="100"/>
        <c:baseTimeUnit val="days"/>
        <c:majorUnit val="30"/>
      </c:dateAx>
      <c:valAx>
        <c:axId val="1562338751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cents</a:t>
                </a:r>
                <a:r>
                  <a:rPr lang="en-US" baseline="0"/>
                  <a:t> per pound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6233011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5306651847520076"/>
          <c:y val="0.10025321385385243"/>
          <c:w val="0.36827916943658096"/>
          <c:h val="5.3093780887161608E-2"/>
        </c:manualLayout>
      </c:layout>
      <c:overlay val="0"/>
      <c:spPr>
        <a:noFill/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9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0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1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2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3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4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6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7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8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19.bin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009412-C8B8-4FC3-8D76-16CF62C3089D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B87B61-C76E-4992-92B8-7C28278638D9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92639D-3627-4A67-A479-76012BED904A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5B9778-82BB-43DC-B9F9-1091246E874B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641A44-51E6-4680-97E3-5ED47BDE405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8FCA62-ED82-4098-9D35-09E257B5018C}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34FD00-7CAC-4ACB-B564-41A3139EDFFA}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4CF860-6C0D-4C71-BEAF-A9DEC9E04385}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C13040-287A-440A-833B-BA21B477568A}">
  <sheetPr/>
  <sheetViews>
    <sheetView zoomScale="85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FF4713-DCB6-4A7D-8F99-55583D1B3105}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FF74A6-C50D-4C95-BAAA-7A46FE8B2887}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003F68-CB6F-40C3-BD2F-16EF82E30982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F74955-8A58-41FF-9B3F-27C9DB835DA1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D6EF40-C3B7-4090-9A08-823881CDD20F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9E2163-D690-4CF3-A544-A7F92B4B1FD5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763DF0-4C12-4F7B-9B0D-09A3A718F193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0E70FA-CA4E-4C92-8E6E-9E7FB76C04E6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002243-2CD4-4A2B-BB62-C82304823FD4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F5DB59-30A1-4A2C-934A-A00C3FDAE1F1}">
  <sheetPr/>
  <sheetViews>
    <sheetView zoomScale="125" workbookViewId="0" zoomToFit="1"/>
  </sheetViews>
  <pageMargins left="0.25" right="0.25" top="1.25" bottom="1.25" header="0.3" footer="0.3"/>
  <pageSetup orientation="landscape" r:id="rId1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72A085-B850-4D3A-9C3B-1B682C0C91D9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FE6B7F-15A2-4637-9FB7-4BA857707661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AD28B7-70C0-4467-A6B9-9870664F979A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BC4EED-EFAB-45DB-A7A3-616FF0CF8FF7}">
  <sheetPr/>
  <sheetViews>
    <sheetView zoomScale="125" workbookViewId="0" zoomToFit="1"/>
  </sheetViews>
  <pageMargins left="0.25" right="0.25" top="1.25" bottom="1.25" header="0.3" footer="0.3"/>
  <pageSetup orientation="landscape" r:id="rId1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666F3C-346B-42AF-9C95-29C748F3145E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2CAC6A-1ADC-42FC-B135-442D9D3D8431}">
  <sheetPr/>
  <sheetViews>
    <sheetView zoomScale="107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24F3F-AA51-65E3-4679-13094CB699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7BB81-6AE1-E57D-33DA-29D6F31D25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72888-E222-762B-F8EA-27C4105329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190500</xdr:colOff>
      <xdr:row>2</xdr:row>
      <xdr:rowOff>118782</xdr:rowOff>
    </xdr:from>
    <xdr:to>
      <xdr:col>46</xdr:col>
      <xdr:colOff>11206</xdr:colOff>
      <xdr:row>15</xdr:row>
      <xdr:rowOff>71717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C3896-85FD-49BC-BC92-4FF9AAE85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64F13-4F02-DE7C-C837-F3AEA39C6F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0.95069</cdr:y>
    </cdr:from>
    <cdr:to>
      <cdr:x>0.22949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D5E1AA9-4616-0C8F-1C37-8CA6DE6283A6}"/>
            </a:ext>
          </a:extLst>
        </cdr:cNvPr>
        <cdr:cNvSpPr txBox="1"/>
      </cdr:nvSpPr>
      <cdr:spPr>
        <a:xfrm xmlns:a="http://schemas.openxmlformats.org/drawingml/2006/main">
          <a:off x="0" y="5110370"/>
          <a:ext cx="2178326" cy="265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MPOB,</a:t>
          </a:r>
          <a:r>
            <a:rPr lang="en-US" sz="1200" b="1" baseline="0">
              <a:latin typeface="Aptos Display" panose="020B0004020202020204" pitchFamily="34" charset="0"/>
            </a:rPr>
            <a:t> Fastmarkets</a:t>
          </a:r>
          <a:endParaRPr lang="en-US" sz="1200" b="1">
            <a:latin typeface="Aptos Display" panose="020B00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34D6C-1ABB-76ED-9B93-273C9FE9D9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0.95841</cdr:y>
    </cdr:from>
    <cdr:to>
      <cdr:x>0.33513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CFCDB99-5A96-4EA2-3112-1CD065E84FF2}"/>
            </a:ext>
          </a:extLst>
        </cdr:cNvPr>
        <cdr:cNvSpPr txBox="1"/>
      </cdr:nvSpPr>
      <cdr:spPr>
        <a:xfrm xmlns:a="http://schemas.openxmlformats.org/drawingml/2006/main">
          <a:off x="0" y="5153163"/>
          <a:ext cx="3180521" cy="223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MPOB, Fastmarkets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F1B2E-1E9B-072C-22B1-00545476D1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8B057-ED35-BEE0-1356-80C836DAB4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4A8C1-0263-BA4E-F79C-D4A39E4983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0.01293</cdr:x>
      <cdr:y>0.96079</cdr:y>
    </cdr:from>
    <cdr:to>
      <cdr:x>0.52864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239D60D-AD22-8501-0A0C-3DC66583F23D}"/>
            </a:ext>
          </a:extLst>
        </cdr:cNvPr>
        <cdr:cNvSpPr txBox="1"/>
      </cdr:nvSpPr>
      <cdr:spPr>
        <a:xfrm xmlns:a="http://schemas.openxmlformats.org/drawingml/2006/main">
          <a:off x="120343" y="5843542"/>
          <a:ext cx="4799450" cy="238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Source: MPOB, Fastmarkets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9F416-3E54-9293-955C-891A57BAC1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0.00628</cdr:x>
      <cdr:y>0.94669</cdr:y>
    </cdr:from>
    <cdr:to>
      <cdr:x>0.46444</cdr:x>
      <cdr:y>0.98703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8C944C-76E3-7257-5417-00208BEFA3D0}"/>
            </a:ext>
          </a:extLst>
        </cdr:cNvPr>
        <cdr:cNvSpPr txBox="1"/>
      </cdr:nvSpPr>
      <cdr:spPr>
        <a:xfrm xmlns:a="http://schemas.openxmlformats.org/drawingml/2006/main">
          <a:off x="54429" y="5959929"/>
          <a:ext cx="3973285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MPOB, Fastmarkets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215470-BE74-E1F6-E99E-8EFA9B089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AEDC7-B9AA-1D8C-0E71-50F3E33B48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0.00118</cdr:x>
      <cdr:y>0.95966</cdr:y>
    </cdr:from>
    <cdr:to>
      <cdr:x>0.45934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235675-9084-FA57-6EDC-7C86C3C5DBE0}"/>
            </a:ext>
          </a:extLst>
        </cdr:cNvPr>
        <cdr:cNvSpPr txBox="1"/>
      </cdr:nvSpPr>
      <cdr:spPr>
        <a:xfrm xmlns:a="http://schemas.openxmlformats.org/drawingml/2006/main">
          <a:off x="10241" y="6034868"/>
          <a:ext cx="3969809" cy="253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MPOB, Fastmarkets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485776</xdr:colOff>
      <xdr:row>222</xdr:row>
      <xdr:rowOff>28575</xdr:rowOff>
    </xdr:from>
    <xdr:to>
      <xdr:col>81</xdr:col>
      <xdr:colOff>420221</xdr:colOff>
      <xdr:row>242</xdr:row>
      <xdr:rowOff>122143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FF15D-0170-43F8-B035-6CE93A54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75</xdr:col>
      <xdr:colOff>586360</xdr:colOff>
      <xdr:row>69</xdr:row>
      <xdr:rowOff>179294</xdr:rowOff>
    </xdr:from>
    <xdr:to>
      <xdr:col>83</xdr:col>
      <xdr:colOff>370915</xdr:colOff>
      <xdr:row>84</xdr:row>
      <xdr:rowOff>2241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BEB08C-3D1E-4162-8F48-B2D7F1857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73</xdr:col>
      <xdr:colOff>588308</xdr:colOff>
      <xdr:row>323</xdr:row>
      <xdr:rowOff>158002</xdr:rowOff>
    </xdr:from>
    <xdr:to>
      <xdr:col>81</xdr:col>
      <xdr:colOff>319367</xdr:colOff>
      <xdr:row>337</xdr:row>
      <xdr:rowOff>66114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F1E3D8-EFD3-4F7C-A468-5428B62D2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75</xdr:col>
      <xdr:colOff>0</xdr:colOff>
      <xdr:row>419</xdr:row>
      <xdr:rowOff>0</xdr:rowOff>
    </xdr:from>
    <xdr:to>
      <xdr:col>82</xdr:col>
      <xdr:colOff>336176</xdr:colOff>
      <xdr:row>432</xdr:row>
      <xdr:rowOff>109817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48CBBE-C85D-467D-8870-5D1CD2DC7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75</xdr:col>
      <xdr:colOff>57978</xdr:colOff>
      <xdr:row>2</xdr:row>
      <xdr:rowOff>168966</xdr:rowOff>
    </xdr:from>
    <xdr:to>
      <xdr:col>83</xdr:col>
      <xdr:colOff>74543</xdr:colOff>
      <xdr:row>16</xdr:row>
      <xdr:rowOff>4971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099A85-D67F-4815-A1F4-5A2C61F74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0.28284</cdr:x>
      <cdr:y>0.25598</cdr:y>
    </cdr:from>
    <cdr:to>
      <cdr:x>0.96797</cdr:x>
      <cdr:y>0.25598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DDCC3DA-0E19-6F3E-902B-21EA8B177F9A}"/>
            </a:ext>
          </a:extLst>
        </cdr:cNvPr>
        <cdr:cNvCxnSpPr/>
      </cdr:nvCxnSpPr>
      <cdr:spPr>
        <a:xfrm xmlns:a="http://schemas.openxmlformats.org/drawingml/2006/main">
          <a:off x="1227532" y="690380"/>
          <a:ext cx="297345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0.2831</cdr:x>
      <cdr:y>0.40994</cdr:y>
    </cdr:from>
    <cdr:to>
      <cdr:x>0.96823</cdr:x>
      <cdr:y>0.40994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82A636D-FE7C-3A91-3911-7910F376C0FF}"/>
            </a:ext>
          </a:extLst>
        </cdr:cNvPr>
        <cdr:cNvCxnSpPr/>
      </cdr:nvCxnSpPr>
      <cdr:spPr>
        <a:xfrm xmlns:a="http://schemas.openxmlformats.org/drawingml/2006/main">
          <a:off x="1228636" y="1105615"/>
          <a:ext cx="297345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0.91546</cdr:y>
    </cdr:from>
    <cdr:to>
      <cdr:x>0.89493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C32FDA-7C31-82A9-0B70-A37DB8FDA06E}"/>
            </a:ext>
          </a:extLst>
        </cdr:cNvPr>
        <cdr:cNvSpPr txBox="1"/>
      </cdr:nvSpPr>
      <cdr:spPr>
        <a:xfrm xmlns:a="http://schemas.openxmlformats.org/drawingml/2006/main">
          <a:off x="0" y="2511288"/>
          <a:ext cx="4091608" cy="23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latin typeface="Aptos Display" panose="020B0004020202020204" pitchFamily="34" charset="0"/>
            </a:rPr>
            <a:t>Source: MPOB, Fastmarkets'</a:t>
          </a:r>
          <a:r>
            <a:rPr lang="en-US" sz="1050" b="1" baseline="0">
              <a:latin typeface="Aptos Display" panose="020B0004020202020204" pitchFamily="34" charset="0"/>
            </a:rPr>
            <a:t> Fats, Fuels, and Oils Weekly Report</a:t>
          </a:r>
          <a:endParaRPr lang="en-US" sz="1050" b="1">
            <a:latin typeface="Aptos Display" panose="020B0004020202020204" pitchFamily="34" charset="0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11161889" cy="7295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01A28-D3A5-3B26-CF27-858A2E7B34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0.95385</cdr:y>
    </cdr:from>
    <cdr:to>
      <cdr:x>0.327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E34C88-369A-44CB-956E-392C6B6581F7}"/>
            </a:ext>
          </a:extLst>
        </cdr:cNvPr>
        <cdr:cNvSpPr txBox="1"/>
      </cdr:nvSpPr>
      <cdr:spPr>
        <a:xfrm xmlns:a="http://schemas.openxmlformats.org/drawingml/2006/main">
          <a:off x="0" y="5135793"/>
          <a:ext cx="3105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GAPKI, Fastmarkets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392206</xdr:colOff>
      <xdr:row>4</xdr:row>
      <xdr:rowOff>107576</xdr:rowOff>
    </xdr:from>
    <xdr:to>
      <xdr:col>45</xdr:col>
      <xdr:colOff>212912</xdr:colOff>
      <xdr:row>17</xdr:row>
      <xdr:rowOff>71717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56F9A-A849-4E26-90E9-E6A398913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11383617" cy="64471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3117C-8993-8690-0858-876A49BCE4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0.95385</cdr:y>
    </cdr:from>
    <cdr:to>
      <cdr:x>0.327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E34C88-369A-44CB-956E-392C6B6581F7}"/>
            </a:ext>
          </a:extLst>
        </cdr:cNvPr>
        <cdr:cNvSpPr txBox="1"/>
      </cdr:nvSpPr>
      <cdr:spPr>
        <a:xfrm xmlns:a="http://schemas.openxmlformats.org/drawingml/2006/main">
          <a:off x="0" y="5135793"/>
          <a:ext cx="3105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GAPKI, The Jacobsen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58B12-5954-6B83-3B67-CB56BE9D41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0.95385</cdr:y>
    </cdr:from>
    <cdr:to>
      <cdr:x>0.327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E34C88-369A-44CB-956E-392C6B6581F7}"/>
            </a:ext>
          </a:extLst>
        </cdr:cNvPr>
        <cdr:cNvSpPr txBox="1"/>
      </cdr:nvSpPr>
      <cdr:spPr>
        <a:xfrm xmlns:a="http://schemas.openxmlformats.org/drawingml/2006/main">
          <a:off x="0" y="5135793"/>
          <a:ext cx="3105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GAPKI, Fastmarkets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669FC-5BBB-09B9-9624-C84F0707BC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0.95385</cdr:y>
    </cdr:from>
    <cdr:to>
      <cdr:x>0.327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E34C88-369A-44CB-956E-392C6B6581F7}"/>
            </a:ext>
          </a:extLst>
        </cdr:cNvPr>
        <cdr:cNvSpPr txBox="1"/>
      </cdr:nvSpPr>
      <cdr:spPr>
        <a:xfrm xmlns:a="http://schemas.openxmlformats.org/drawingml/2006/main">
          <a:off x="0" y="5135793"/>
          <a:ext cx="3105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GAPKI, The Jacobsen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6C66B-5D88-2C01-3354-43CFE54ABC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0.94915</cdr:y>
    </cdr:from>
    <cdr:to>
      <cdr:x>0.46946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E33C8F3-7343-4A2E-89C3-25A86F643F30}"/>
            </a:ext>
          </a:extLst>
        </cdr:cNvPr>
        <cdr:cNvSpPr txBox="1"/>
      </cdr:nvSpPr>
      <cdr:spPr>
        <a:xfrm xmlns:a="http://schemas.openxmlformats.org/drawingml/2006/main">
          <a:off x="0" y="5102087"/>
          <a:ext cx="4456044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MPOB, GTT, Fastmarkets</a:t>
          </a: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34711-73AB-9FDB-D581-60E19A6CBF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0.94915</cdr:y>
    </cdr:from>
    <cdr:to>
      <cdr:x>0.46946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E33C8F3-7343-4A2E-89C3-25A86F643F30}"/>
            </a:ext>
          </a:extLst>
        </cdr:cNvPr>
        <cdr:cNvSpPr txBox="1"/>
      </cdr:nvSpPr>
      <cdr:spPr>
        <a:xfrm xmlns:a="http://schemas.openxmlformats.org/drawingml/2006/main">
          <a:off x="0" y="5102087"/>
          <a:ext cx="4456044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Source: GAPKI, Fastmarkets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1B4E1-3372-36E5-FD45-7080295828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0.95045</cdr:y>
    </cdr:from>
    <cdr:to>
      <cdr:x>0.23651</cdr:x>
      <cdr:y>0.99974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3C7007C-35CE-41E0-B9B8-B91153A81CCB}"/>
            </a:ext>
          </a:extLst>
        </cdr:cNvPr>
        <cdr:cNvSpPr txBox="1"/>
      </cdr:nvSpPr>
      <cdr:spPr>
        <a:xfrm xmlns:a="http://schemas.openxmlformats.org/drawingml/2006/main">
          <a:off x="0" y="5110370"/>
          <a:ext cx="2244587" cy="2650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 Fastmarkets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9494520" cy="5379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0EF7F-835E-A74D-FE3A-FF9460CAA4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156EE-EBC4-8587-B631-B38F2D6DA3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0.01134</cdr:x>
      <cdr:y>0.92838</cdr:y>
    </cdr:from>
    <cdr:to>
      <cdr:x>0.3472</cdr:x>
      <cdr:y>0.98072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32F437-E707-4B96-BE63-3AD1F097787E}"/>
            </a:ext>
          </a:extLst>
        </cdr:cNvPr>
        <cdr:cNvSpPr txBox="1"/>
      </cdr:nvSpPr>
      <cdr:spPr>
        <a:xfrm xmlns:a="http://schemas.openxmlformats.org/drawingml/2006/main">
          <a:off x="107674" y="4994413"/>
          <a:ext cx="3188804" cy="281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 The Jacobsen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6A5DD-2F0C-D961-D238-0268A99F1F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0.95686</cdr:y>
    </cdr:from>
    <cdr:to>
      <cdr:x>0.54712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D4022A-A2BC-48DB-B97B-7E55E059E923}"/>
            </a:ext>
          </a:extLst>
        </cdr:cNvPr>
        <cdr:cNvSpPr txBox="1"/>
      </cdr:nvSpPr>
      <cdr:spPr>
        <a:xfrm xmlns:a="http://schemas.openxmlformats.org/drawingml/2006/main">
          <a:off x="0" y="5143499"/>
          <a:ext cx="5193192" cy="231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venir Next LT Pro Demi" panose="020B0704020202020204" pitchFamily="34" charset="0"/>
              <a:cs typeface="Arial" panose="020B0604020202020204" pitchFamily="34" charset="0"/>
            </a:rPr>
            <a:t>Source: Malaysian Palm Oil Board, RLC</a:t>
          </a: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0EFCE-F3ED-0B9B-EC6D-912F563DF6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0.94915</cdr:y>
    </cdr:from>
    <cdr:to>
      <cdr:x>0.46946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E33C8F3-7343-4A2E-89C3-25A86F643F30}"/>
            </a:ext>
          </a:extLst>
        </cdr:cNvPr>
        <cdr:cNvSpPr txBox="1"/>
      </cdr:nvSpPr>
      <cdr:spPr>
        <a:xfrm xmlns:a="http://schemas.openxmlformats.org/drawingml/2006/main">
          <a:off x="0" y="5102087"/>
          <a:ext cx="4456044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Malaysian Palm Oil Board, Fastmarkets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9494520" cy="5379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5867E-40BD-6F91-7725-8850A2776E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0.01134</cdr:x>
      <cdr:y>0.93991</cdr:y>
    </cdr:from>
    <cdr:to>
      <cdr:x>0.30716</cdr:x>
      <cdr:y>0.98921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A92898-C36A-49C2-9743-C02315DD1346}"/>
            </a:ext>
          </a:extLst>
        </cdr:cNvPr>
        <cdr:cNvSpPr txBox="1"/>
      </cdr:nvSpPr>
      <cdr:spPr>
        <a:xfrm xmlns:a="http://schemas.openxmlformats.org/drawingml/2006/main">
          <a:off x="107674" y="5052391"/>
          <a:ext cx="2807804" cy="2650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ptos Display" panose="020B0004020202020204" pitchFamily="34" charset="0"/>
              <a:cs typeface="Arial" panose="020B0604020202020204" pitchFamily="34" charset="0"/>
            </a:rPr>
            <a:t> MPOB, The Jacobsen</a:t>
          </a:r>
          <a:endParaRPr lang="en-US" sz="1400" b="1"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9315275" cy="60907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E30AF-5504-5158-D14B-5A8E342BE9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0.00561</cdr:x>
      <cdr:y>0.95054</cdr:y>
    </cdr:from>
    <cdr:to>
      <cdr:x>0.38453</cdr:x>
      <cdr:y>0.99227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4F5119-C9F1-2208-521E-12AA070B0715}"/>
            </a:ext>
          </a:extLst>
        </cdr:cNvPr>
        <cdr:cNvSpPr txBox="1"/>
      </cdr:nvSpPr>
      <cdr:spPr>
        <a:xfrm xmlns:a="http://schemas.openxmlformats.org/drawingml/2006/main">
          <a:off x="48597" y="5977423"/>
          <a:ext cx="3285153" cy="262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</a:t>
          </a:r>
          <a:r>
            <a:rPr lang="en-US" sz="1200" b="1" baseline="0">
              <a:latin typeface="Aptos Display" panose="020B0004020202020204" pitchFamily="34" charset="0"/>
            </a:rPr>
            <a:t> Fastmarkets Daily Price Assessments</a:t>
          </a:r>
          <a:endParaRPr lang="en-US" sz="1200" b="1">
            <a:latin typeface="Aptos Display" panose="020B0004020202020204" pitchFamily="34" charset="0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9498294" cy="53856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6169B-63C1-BB3D-DC7A-F0011289C1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0.00561</cdr:x>
      <cdr:y>0.95054</cdr:y>
    </cdr:from>
    <cdr:to>
      <cdr:x>0.38453</cdr:x>
      <cdr:y>0.99227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4F5119-C9F1-2208-521E-12AA070B0715}"/>
            </a:ext>
          </a:extLst>
        </cdr:cNvPr>
        <cdr:cNvSpPr txBox="1"/>
      </cdr:nvSpPr>
      <cdr:spPr>
        <a:xfrm xmlns:a="http://schemas.openxmlformats.org/drawingml/2006/main">
          <a:off x="48597" y="5977423"/>
          <a:ext cx="3285153" cy="262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</a:t>
          </a:r>
          <a:r>
            <a:rPr lang="en-US" sz="1200" b="1" baseline="0">
              <a:latin typeface="Aptos Display" panose="020B0004020202020204" pitchFamily="34" charset="0"/>
            </a:rPr>
            <a:t> Fastmarkets Daily Price Assessments</a:t>
          </a:r>
          <a:endParaRPr lang="en-US" sz="1200" b="1">
            <a:latin typeface="Aptos Display" panose="020B00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%20Lauric%20Oils%20Trad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Palm%20Oil%20Production%20Data.xlsx" TargetMode="External"/><Relationship Id="rId1" Type="http://schemas.openxmlformats.org/officeDocument/2006/relationships/externalLinkPath" Target="Palm%20Oil%20Production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Soybean%20Price%20Model.xlsx" TargetMode="External"/><Relationship Id="rId1" Type="http://schemas.openxmlformats.org/officeDocument/2006/relationships/externalLinkPath" Target="Soybean%20Price%20Mode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Old%20Veg%20Oil%20Spreads%20File%20-%20add%20historical%20prices%20to%20relevant%20files%20and%20delete%20this%20when%20everything%20is%20disbursed.xlsx" TargetMode="External"/><Relationship Id="rId1" Type="http://schemas.openxmlformats.org/officeDocument/2006/relationships/externalLinkPath" Target="Old%20Veg%20Oil%20Spreads%20File%20-%20add%20historical%20prices%20to%20relevant%20files%20and%20delete%20this%20when%20everything%20is%20disbur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>
        <row r="3">
          <cell r="F3" t="str">
            <v xml:space="preserve">18/19 </v>
          </cell>
          <cell r="G3" t="str">
            <v>19/20</v>
          </cell>
          <cell r="H3" t="str">
            <v xml:space="preserve">20/21 </v>
          </cell>
          <cell r="I3" t="str">
            <v>21/22</v>
          </cell>
          <cell r="K3" t="str">
            <v>23/24</v>
          </cell>
          <cell r="N3" t="str">
            <v>24/25</v>
          </cell>
        </row>
        <row r="4">
          <cell r="K4" t="str">
            <v>USDA</v>
          </cell>
          <cell r="L4" t="str">
            <v>Change from July</v>
          </cell>
        </row>
      </sheetData>
      <sheetData sheetId="1"/>
      <sheetData sheetId="2"/>
      <sheetData sheetId="3"/>
      <sheetData sheetId="4"/>
      <sheetData sheetId="5">
        <row r="339">
          <cell r="CM339">
            <v>15</v>
          </cell>
          <cell r="CN339">
            <v>15</v>
          </cell>
          <cell r="CS339">
            <v>6.6632495328000019</v>
          </cell>
        </row>
        <row r="340">
          <cell r="CH340">
            <v>35</v>
          </cell>
          <cell r="CM340">
            <v>35</v>
          </cell>
          <cell r="CN340">
            <v>35</v>
          </cell>
          <cell r="CS340">
            <v>2.830514185800002</v>
          </cell>
        </row>
        <row r="341">
          <cell r="CH341">
            <v>45</v>
          </cell>
          <cell r="CM341">
            <v>45</v>
          </cell>
          <cell r="CN341">
            <v>45</v>
          </cell>
          <cell r="CS341">
            <v>-11.782822741199993</v>
          </cell>
        </row>
        <row r="342">
          <cell r="CH342">
            <v>75</v>
          </cell>
          <cell r="CM342">
            <v>75</v>
          </cell>
          <cell r="CN342">
            <v>75</v>
          </cell>
          <cell r="CS342">
            <v>10.4615927766</v>
          </cell>
        </row>
        <row r="343">
          <cell r="CH343">
            <v>55</v>
          </cell>
          <cell r="CM343">
            <v>55</v>
          </cell>
          <cell r="CN343">
            <v>55</v>
          </cell>
        </row>
        <row r="344">
          <cell r="CH344">
            <v>65</v>
          </cell>
          <cell r="CM344">
            <v>65</v>
          </cell>
          <cell r="CN344">
            <v>65</v>
          </cell>
        </row>
        <row r="345">
          <cell r="CH345">
            <v>55</v>
          </cell>
          <cell r="CM345">
            <v>55</v>
          </cell>
          <cell r="CN345">
            <v>55</v>
          </cell>
        </row>
        <row r="346">
          <cell r="CH346">
            <v>55</v>
          </cell>
          <cell r="CM346">
            <v>55</v>
          </cell>
          <cell r="CN346">
            <v>55</v>
          </cell>
        </row>
        <row r="347">
          <cell r="CH347">
            <v>30</v>
          </cell>
          <cell r="CM347">
            <v>30</v>
          </cell>
          <cell r="CN347">
            <v>30</v>
          </cell>
        </row>
        <row r="348">
          <cell r="CH348">
            <v>25</v>
          </cell>
          <cell r="CM348">
            <v>25</v>
          </cell>
          <cell r="CN348">
            <v>25</v>
          </cell>
        </row>
        <row r="349">
          <cell r="CH349">
            <v>20</v>
          </cell>
          <cell r="CM349">
            <v>20</v>
          </cell>
          <cell r="CN349">
            <v>20</v>
          </cell>
        </row>
        <row r="350">
          <cell r="CH350">
            <v>25</v>
          </cell>
          <cell r="CM350">
            <v>25</v>
          </cell>
          <cell r="CN350">
            <v>25</v>
          </cell>
        </row>
        <row r="351">
          <cell r="CH351">
            <v>500</v>
          </cell>
          <cell r="CM351">
            <v>500</v>
          </cell>
          <cell r="CN351">
            <v>500</v>
          </cell>
          <cell r="CS351">
            <v>1392.0765948810001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aysia Palm Oil Imports"/>
      <sheetName val="Malaysia Palm Oil Exports"/>
      <sheetName val="Indonesia Palm Oil Imports"/>
      <sheetName val="Indonesia Palm Oil Exports"/>
      <sheetName val="Indonesia Palm Kernel Imports"/>
      <sheetName val="Indonesia Palm Kernel Exports"/>
      <sheetName val="Indonesia PKC Imports"/>
      <sheetName val="Indonesia PKC Exports"/>
      <sheetName val="Indonesia PKO Imports"/>
      <sheetName val="Indonesia PKO Exports"/>
      <sheetName val="Philippines Copra Imports"/>
      <sheetName val="Philippines Copra Exports"/>
      <sheetName val="Philippines Copra Meal Imports"/>
      <sheetName val="Philippines Copra Meal Exports"/>
      <sheetName val="Philippines Coconut Oil Imports"/>
      <sheetName val="Philippines Coconut Oil Exports"/>
      <sheetName val="Indonesia Copra Imports"/>
      <sheetName val="Indonesia Copra Exports"/>
      <sheetName val="Indonesia Copra Meal Imports"/>
      <sheetName val="Indonesia Copra Meal Exports"/>
      <sheetName val="Indonesia Coconut Oil Imports"/>
      <sheetName val="Indonesia Coconut Oil Exports"/>
      <sheetName val="Template"/>
      <sheetName val="World Lauric Oils Trade"/>
    </sheetNames>
    <sheetDataSet>
      <sheetData sheetId="0">
        <row r="295">
          <cell r="BH295">
            <v>0.1507</v>
          </cell>
          <cell r="BI295">
            <v>0.11365</v>
          </cell>
          <cell r="BJ295">
            <v>0.10751999999999917</v>
          </cell>
          <cell r="BK295">
            <v>5.0025459999999997</v>
          </cell>
          <cell r="BL295">
            <v>7.7998450000000004</v>
          </cell>
          <cell r="BM295">
            <v>0.13300000000000001</v>
          </cell>
          <cell r="BN295">
            <v>3.7100000000000001E-2</v>
          </cell>
          <cell r="BO295">
            <v>0.14300100000000002</v>
          </cell>
          <cell r="BP295">
            <v>8.0373000000001582E-2</v>
          </cell>
          <cell r="BQ295">
            <v>5.4999000000005793E-2</v>
          </cell>
          <cell r="BR295">
            <v>5.8533000000004165E-2</v>
          </cell>
          <cell r="BS295">
            <v>5.1332799999999956</v>
          </cell>
          <cell r="BT295">
            <v>9.1630335066541697</v>
          </cell>
          <cell r="BU295">
            <v>0.10105920538213864</v>
          </cell>
          <cell r="BV295">
            <v>9.735000000000027E-2</v>
          </cell>
          <cell r="BW295">
            <v>0.16890099999999997</v>
          </cell>
          <cell r="BX295">
            <v>2.9195670834257781E-3</v>
          </cell>
          <cell r="BY295">
            <v>4.0553293148267382E-2</v>
          </cell>
          <cell r="BZ295">
            <v>0.12965480142567543</v>
          </cell>
          <cell r="CA295">
            <v>1.2849070752487686</v>
          </cell>
          <cell r="CB295">
            <v>0.12495229359351478</v>
          </cell>
          <cell r="CC295">
            <v>0.37294426927390578</v>
          </cell>
          <cell r="CD295">
            <v>0.21789721603853573</v>
          </cell>
          <cell r="CE295">
            <v>2.8008150000000001</v>
          </cell>
          <cell r="CF295">
            <v>1.9388404538115443E-2</v>
          </cell>
          <cell r="CG295">
            <v>5.3037645127163024E-2</v>
          </cell>
          <cell r="CH295">
            <v>0.22428198747358508</v>
          </cell>
          <cell r="CI295">
            <v>0.33859771541344802</v>
          </cell>
          <cell r="CJ295">
            <v>1.198851005255603</v>
          </cell>
          <cell r="CK295">
            <v>3.3257569308891197</v>
          </cell>
          <cell r="CL295">
            <v>6.1670376007309962</v>
          </cell>
          <cell r="CM295">
            <v>4.7938963461218016</v>
          </cell>
          <cell r="CN295">
            <v>5.2487133686822931</v>
          </cell>
          <cell r="CO295">
            <v>0.62025283230697204</v>
          </cell>
          <cell r="CP295">
            <v>0.2764464458651596</v>
          </cell>
          <cell r="CQ295">
            <v>5.9473598858181542E-3</v>
          </cell>
          <cell r="CR295">
            <v>1.3427014211098154E-3</v>
          </cell>
          <cell r="CS295">
            <v>7.0396665749049969E-3</v>
          </cell>
          <cell r="CT295">
            <v>1.2357998599656464E-2</v>
          </cell>
          <cell r="CU295">
            <v>0.8118970767617556</v>
          </cell>
          <cell r="CV295">
            <v>2.220934334872974</v>
          </cell>
          <cell r="CW295">
            <v>2.4263706311077002</v>
          </cell>
          <cell r="CX295">
            <v>1.2697078966969368</v>
          </cell>
          <cell r="CY295">
            <v>17.382227297311296</v>
          </cell>
          <cell r="CZ295">
            <v>3.9822308646735345</v>
          </cell>
          <cell r="DA295">
            <v>0.12891103026448292</v>
          </cell>
          <cell r="DB295">
            <v>2.8148617458282867E-2</v>
          </cell>
          <cell r="DC295">
            <v>2.8582320707468036E-4</v>
          </cell>
          <cell r="DD295">
            <v>3.0970123975831067E-2</v>
          </cell>
          <cell r="DE295">
            <v>1.0884061262796979E-2</v>
          </cell>
          <cell r="DF295">
            <v>1.8610789515741428E-3</v>
          </cell>
          <cell r="DG295">
            <v>7.9547288938079205E-2</v>
          </cell>
          <cell r="DH295">
            <v>0.68922778499954218</v>
          </cell>
          <cell r="DI295">
            <v>1.955402114965282</v>
          </cell>
          <cell r="DJ295">
            <v>0.78503172577511537</v>
          </cell>
          <cell r="DK295">
            <v>0.84711636364348775</v>
          </cell>
          <cell r="DL295">
            <v>0.50995467432458641</v>
          </cell>
          <cell r="DM295">
            <v>4.2084303782699943E-2</v>
          </cell>
          <cell r="DN295">
            <v>4.2668050070440333E-2</v>
          </cell>
          <cell r="DO295">
            <v>3.1434348791558686</v>
          </cell>
          <cell r="DP295">
            <v>1.7923367568651871E-3</v>
          </cell>
          <cell r="DQ295">
            <v>1.4185048394447008E-2</v>
          </cell>
          <cell r="DR295">
            <v>5.2943293474014795E-2</v>
          </cell>
          <cell r="DS295">
            <v>0.31161563480355903</v>
          </cell>
          <cell r="DT295">
            <v>2.8806111886485191</v>
          </cell>
          <cell r="DU295">
            <v>1.2575346659100763</v>
          </cell>
          <cell r="DV295">
            <v>0.11771304075843592</v>
          </cell>
          <cell r="DW295">
            <v>1.3704872911419377</v>
          </cell>
          <cell r="DX295">
            <v>1.9021178880366043</v>
          </cell>
          <cell r="DY295">
            <v>2.4655425315578281</v>
          </cell>
          <cell r="DZ295">
            <v>3.8125403247519505</v>
          </cell>
          <cell r="EA295">
            <v>0.75871801798326266</v>
          </cell>
          <cell r="EB295">
            <v>1.7079000000003012E-2</v>
          </cell>
          <cell r="EC295">
            <v>2.6030000000000442E-2</v>
          </cell>
          <cell r="ED295">
            <v>5.4048999999999035E-2</v>
          </cell>
          <cell r="EE295">
            <v>3.8981999999999795E-2</v>
          </cell>
          <cell r="EF295">
            <v>1.9071000000000116E-2</v>
          </cell>
          <cell r="EG295">
            <v>5.8399450000000002</v>
          </cell>
          <cell r="EH295">
            <v>4.6602770000000007</v>
          </cell>
          <cell r="EI295">
            <v>17.390066000000001</v>
          </cell>
          <cell r="EJ295">
            <v>7.2609029999999999</v>
          </cell>
          <cell r="EK295">
            <v>4.5753660000000025</v>
          </cell>
          <cell r="EL295">
            <v>1.6790720000000006</v>
          </cell>
          <cell r="EM295">
            <v>0.41915499999999994</v>
          </cell>
          <cell r="EN295">
            <v>0.44628400000000001</v>
          </cell>
          <cell r="EO295">
            <v>0.49539299999999997</v>
          </cell>
          <cell r="EP295">
            <v>0.61170800000000003</v>
          </cell>
          <cell r="EQ295">
            <v>3.4103529999999989</v>
          </cell>
          <cell r="ER295">
            <v>7.7175530000000006</v>
          </cell>
          <cell r="ES295">
            <v>1.504051</v>
          </cell>
          <cell r="ET295">
            <v>8.199999999999999E-2</v>
          </cell>
          <cell r="EU295">
            <v>7.0621919999999996</v>
          </cell>
          <cell r="EV295">
            <v>2.2467519999999999</v>
          </cell>
          <cell r="EW295">
            <v>0.33628700000000028</v>
          </cell>
          <cell r="EX295">
            <v>0.1814960000000041</v>
          </cell>
          <cell r="EY295">
            <v>7.5877000000000111E-2</v>
          </cell>
          <cell r="EZ295">
            <v>0.28425199999999495</v>
          </cell>
          <cell r="FA295">
            <v>0.11610400000000001</v>
          </cell>
          <cell r="FB295">
            <v>1.7882000000000009E-2</v>
          </cell>
          <cell r="FC295">
            <v>2.8817509999999866</v>
          </cell>
          <cell r="FD295">
            <v>7.7527580000000107</v>
          </cell>
          <cell r="FE295">
            <v>6.3703600000000042</v>
          </cell>
          <cell r="FF295">
            <v>0.78027799999999636</v>
          </cell>
          <cell r="FG295">
            <v>0.47473100000000201</v>
          </cell>
          <cell r="FH295">
            <v>0.19015499999999683</v>
          </cell>
          <cell r="FI295">
            <v>6.0090000000025609E-3</v>
          </cell>
          <cell r="FJ295">
            <v>0.3230000000000004</v>
          </cell>
          <cell r="FK295">
            <v>2.0329999999999793E-3</v>
          </cell>
          <cell r="FL295">
            <v>0.19554500000000027</v>
          </cell>
          <cell r="FM295">
            <v>1.1091000000000351E-2</v>
          </cell>
          <cell r="FN295">
            <v>1.2594489999999956</v>
          </cell>
          <cell r="FO295">
            <v>0.91868599999999911</v>
          </cell>
          <cell r="FP295">
            <v>1.5855520000000005</v>
          </cell>
          <cell r="FQ295">
            <v>3.1705970000000003</v>
          </cell>
          <cell r="FR295">
            <v>2.0167570000000001</v>
          </cell>
          <cell r="FS295">
            <v>2.0189039999999996</v>
          </cell>
          <cell r="FT295">
            <v>2.0340009999999999</v>
          </cell>
          <cell r="FU295">
            <v>2.2622369999999985</v>
          </cell>
          <cell r="FV295">
            <v>1.0935750000000029</v>
          </cell>
          <cell r="FW295">
            <v>1.1341590000000006</v>
          </cell>
          <cell r="FX295">
            <v>1.1829999999999958</v>
          </cell>
          <cell r="FY295">
            <v>1.3750000000000171</v>
          </cell>
          <cell r="FZ295">
            <v>1.3900000000000023</v>
          </cell>
          <cell r="GA295">
            <v>1.38</v>
          </cell>
          <cell r="GB295">
            <v>6.0630000000000006</v>
          </cell>
          <cell r="GC295">
            <v>2.4959999999999978</v>
          </cell>
          <cell r="GD295">
            <v>1.4450000000000016</v>
          </cell>
          <cell r="GE295">
            <v>2.1390000000000007</v>
          </cell>
          <cell r="GF295">
            <v>4.2270000000000003</v>
          </cell>
          <cell r="GG295">
            <v>9.1060000000000016</v>
          </cell>
          <cell r="GH295">
            <v>28.045000000000005</v>
          </cell>
          <cell r="GI295">
            <v>6.4729999999999945</v>
          </cell>
          <cell r="GJ295">
            <v>25.236999999999998</v>
          </cell>
          <cell r="GK295">
            <v>1</v>
          </cell>
          <cell r="GL295">
            <v>1.1989999999999994</v>
          </cell>
          <cell r="GM295">
            <v>7.0699999999999994</v>
          </cell>
          <cell r="GN295">
            <v>3.2600000000000002</v>
          </cell>
          <cell r="GO295">
            <v>10.910999999999996</v>
          </cell>
          <cell r="GP295">
            <v>4.6890000000000018</v>
          </cell>
          <cell r="GQ295">
            <v>0.53199999999999981</v>
          </cell>
          <cell r="GR295">
            <v>0.9049999999999998</v>
          </cell>
          <cell r="GS295">
            <v>4.8520000000000003</v>
          </cell>
          <cell r="GT295">
            <v>1.4039999999999986</v>
          </cell>
          <cell r="GU295">
            <v>0.7070000000000124</v>
          </cell>
          <cell r="GV295">
            <v>1.7189999999999981</v>
          </cell>
          <cell r="GW295">
            <v>11.147999999999996</v>
          </cell>
          <cell r="GX295">
            <v>6.6840000000000019</v>
          </cell>
          <cell r="GY295">
            <v>27.21900000000096</v>
          </cell>
          <cell r="GZ295">
            <v>14.915000000000006</v>
          </cell>
          <cell r="HA295">
            <v>1.538</v>
          </cell>
          <cell r="HB295">
            <v>0.30299999999999949</v>
          </cell>
          <cell r="HC295">
            <v>1.1300000000000003</v>
          </cell>
          <cell r="HD295">
            <v>25.117999999999995</v>
          </cell>
          <cell r="HE295">
            <v>13.824</v>
          </cell>
          <cell r="HF295">
            <v>7.1779999999999973</v>
          </cell>
          <cell r="HG295">
            <v>3.62699999999999</v>
          </cell>
          <cell r="HH295">
            <v>1.1669999999999874</v>
          </cell>
          <cell r="HI295">
            <v>1.7070000000000016</v>
          </cell>
          <cell r="HJ295">
            <v>14.431000000000006</v>
          </cell>
          <cell r="HK295">
            <v>6.7519999999999971</v>
          </cell>
          <cell r="HL295">
            <v>2.9450000000000012</v>
          </cell>
          <cell r="HM295">
            <v>3.0830000000000028</v>
          </cell>
          <cell r="HN295">
            <v>1.5389999999999866</v>
          </cell>
          <cell r="HO295">
            <v>0.79900000000000659</v>
          </cell>
          <cell r="HP295">
            <v>0.80799999999999805</v>
          </cell>
          <cell r="HQ295">
            <v>7.7089999999999934</v>
          </cell>
          <cell r="HR295">
            <v>3.9899999999999993</v>
          </cell>
          <cell r="HS295">
            <v>0.5</v>
          </cell>
          <cell r="HT295">
            <v>0.38499999999998558</v>
          </cell>
          <cell r="HU295">
            <v>3.0629999999999971</v>
          </cell>
          <cell r="HV295">
            <v>1.324999999999998</v>
          </cell>
          <cell r="HW295">
            <v>0.64699999999999114</v>
          </cell>
          <cell r="HX295">
            <v>3.4960000000000004</v>
          </cell>
          <cell r="HY295">
            <v>9.1019999999999985</v>
          </cell>
          <cell r="HZ295">
            <v>0.33300000000000729</v>
          </cell>
          <cell r="IA295">
            <v>15.536999999999983</v>
          </cell>
          <cell r="IB295">
            <v>17.619000000000003</v>
          </cell>
          <cell r="IC295">
            <v>11.292000000000002</v>
          </cell>
          <cell r="ID295">
            <v>0.79700000000001125</v>
          </cell>
          <cell r="IE295">
            <v>7.1609999999999907</v>
          </cell>
          <cell r="IF295">
            <v>3.4369999999999834</v>
          </cell>
          <cell r="IG295">
            <v>7.5050000000000185</v>
          </cell>
          <cell r="IH295">
            <v>1.3380000000000032</v>
          </cell>
          <cell r="II295">
            <v>9.3859999999999957</v>
          </cell>
          <cell r="IJ295">
            <v>2.3410000000000077</v>
          </cell>
          <cell r="IK295">
            <v>7.0010000000000092</v>
          </cell>
          <cell r="IL295">
            <v>28.100999999999985</v>
          </cell>
          <cell r="IM295">
            <v>26.773</v>
          </cell>
          <cell r="IN295">
            <v>23.554000000000006</v>
          </cell>
          <cell r="IO295">
            <v>15.073000000000008</v>
          </cell>
          <cell r="IP295">
            <v>23.863000000000017</v>
          </cell>
          <cell r="IQ295">
            <v>19.964000000000024</v>
          </cell>
          <cell r="IR295">
            <v>4.7019999999999982</v>
          </cell>
          <cell r="IS295">
            <v>28.835999999999984</v>
          </cell>
          <cell r="IT295">
            <v>4.3980000000000024</v>
          </cell>
          <cell r="IU295">
            <v>0.14699999999999885</v>
          </cell>
          <cell r="IV295">
            <v>13.119000000000009</v>
          </cell>
          <cell r="IW295">
            <v>4.5689999999999928</v>
          </cell>
          <cell r="IX295">
            <v>5.8340000000000032</v>
          </cell>
          <cell r="IY295">
            <v>6.2550000000000097</v>
          </cell>
          <cell r="IZ295">
            <v>14.504999999999999</v>
          </cell>
          <cell r="JA295">
            <v>6.7999999999992386E-2</v>
          </cell>
          <cell r="JB295">
            <v>3.5099999999999989</v>
          </cell>
          <cell r="JC295">
            <v>17.980999999999995</v>
          </cell>
          <cell r="JD295">
            <v>15.814000000000007</v>
          </cell>
          <cell r="JE295">
            <v>24.411999999999992</v>
          </cell>
          <cell r="JF295">
            <v>17.425000000000008</v>
          </cell>
          <cell r="JG295">
            <v>14.498999999999999</v>
          </cell>
          <cell r="JH295">
            <v>13.027000000000001</v>
          </cell>
          <cell r="JI295">
            <v>8.3890000000000047</v>
          </cell>
          <cell r="JJ295">
            <v>7.2239999999999975</v>
          </cell>
          <cell r="JK295">
            <v>3.5169999999999995</v>
          </cell>
          <cell r="JL295">
            <v>7.927999999999999</v>
          </cell>
          <cell r="JM295">
            <v>0.52400000000000091</v>
          </cell>
          <cell r="JN295">
            <v>2.4370000000000012</v>
          </cell>
          <cell r="JO295">
            <v>7.2340000000000018</v>
          </cell>
          <cell r="JP295">
            <v>2.3950000000000031</v>
          </cell>
          <cell r="JQ295">
            <v>2.8000000000000001E-2</v>
          </cell>
          <cell r="JR295">
            <v>4.5620000000000012</v>
          </cell>
          <cell r="JS295">
            <v>6.0730000000000004</v>
          </cell>
          <cell r="JT295">
            <v>7.2269999999999976</v>
          </cell>
          <cell r="JU295">
            <v>4.4999999999999929E-2</v>
          </cell>
          <cell r="JV295">
            <v>2.5830000000000051</v>
          </cell>
          <cell r="JW295">
            <v>6.8929999999999998</v>
          </cell>
          <cell r="JX295">
            <v>4.0600000000000023</v>
          </cell>
          <cell r="JY295">
            <v>5.8000000000006595E-2</v>
          </cell>
          <cell r="JZ295">
            <v>2.4070000000000058</v>
          </cell>
          <cell r="KA295">
            <v>8.0999999999995506E-2</v>
          </cell>
          <cell r="KB295">
            <v>6.171999999999997</v>
          </cell>
          <cell r="KC295">
            <v>8.2560000000000002</v>
          </cell>
          <cell r="KD295">
            <v>16.347999999999999</v>
          </cell>
          <cell r="KE295">
            <v>7.8350000000000035</v>
          </cell>
          <cell r="KF295">
            <v>0.19300000000000658</v>
          </cell>
          <cell r="KG295">
            <v>2.8960000000000008</v>
          </cell>
          <cell r="KH295">
            <v>5.4890000000000043</v>
          </cell>
          <cell r="KI295">
            <v>3.3999999999999986</v>
          </cell>
          <cell r="KJ295">
            <v>1.8000000000000682E-2</v>
          </cell>
          <cell r="KK295">
            <v>12.567000000000007</v>
          </cell>
          <cell r="KL295">
            <v>1.4000000000000002E-2</v>
          </cell>
          <cell r="KM295">
            <v>3.3999999999999915</v>
          </cell>
          <cell r="KN295">
            <v>4.3279999999999959</v>
          </cell>
          <cell r="KO295">
            <v>0.30000000000000426</v>
          </cell>
          <cell r="KP295">
            <v>3.3190000000000026</v>
          </cell>
          <cell r="KQ295">
            <v>5.799999999999926E-2</v>
          </cell>
          <cell r="KR295">
            <v>15.853000000000005</v>
          </cell>
          <cell r="KS295">
            <v>2.1309999999999976</v>
          </cell>
          <cell r="KT295">
            <v>10.737000000000002</v>
          </cell>
          <cell r="KU295">
            <v>4.7090000000000014</v>
          </cell>
          <cell r="KV295">
            <v>3.4000000000000057</v>
          </cell>
          <cell r="KW295">
            <v>2.7000000000000454E-2</v>
          </cell>
          <cell r="KX295">
            <v>3.0069999999999979</v>
          </cell>
          <cell r="KY295">
            <v>4.7140000000000004</v>
          </cell>
          <cell r="KZ295">
            <v>13.394000000000005</v>
          </cell>
          <cell r="LA295">
            <v>2.5199999999999942</v>
          </cell>
          <cell r="LB295">
            <v>2.6049999999999964</v>
          </cell>
          <cell r="LC295">
            <v>11.424999999999997</v>
          </cell>
          <cell r="LD295">
            <v>3.7779999999999987</v>
          </cell>
          <cell r="LE295">
            <v>3.6410000000000018</v>
          </cell>
          <cell r="LF295">
            <v>3.7180000000000035</v>
          </cell>
          <cell r="LG295">
            <v>7.3740000000000014</v>
          </cell>
          <cell r="LH295">
            <v>0.79800000000000182</v>
          </cell>
          <cell r="LI295">
            <v>5.6120000000000019</v>
          </cell>
          <cell r="LJ295">
            <v>5.5970000000000013</v>
          </cell>
          <cell r="LK295">
            <v>12.879999999999997</v>
          </cell>
          <cell r="LL295">
            <v>8.4091200000000015</v>
          </cell>
          <cell r="LM295">
            <v>2.5408949999999981</v>
          </cell>
          <cell r="LN295">
            <v>2.5900670000000003</v>
          </cell>
          <cell r="LO295">
            <v>19.619295999999999</v>
          </cell>
          <cell r="LP295">
            <v>12.414143999999997</v>
          </cell>
          <cell r="LQ295">
            <v>6.8475309999999938</v>
          </cell>
          <cell r="LR295">
            <v>0.49080499999999705</v>
          </cell>
          <cell r="LS295">
            <v>9.7100359999999988</v>
          </cell>
          <cell r="LT295">
            <v>0</v>
          </cell>
          <cell r="LU295">
            <v>0.26000000000000156</v>
          </cell>
          <cell r="LV295">
            <v>15.398803000000008</v>
          </cell>
          <cell r="LW295">
            <v>4.3960029999999932</v>
          </cell>
          <cell r="LX295">
            <v>20.218706000000001</v>
          </cell>
          <cell r="LY295">
            <v>1.1661750000000051</v>
          </cell>
          <cell r="LZ295">
            <v>13.902873999999999</v>
          </cell>
          <cell r="MA295">
            <v>4.3381500000000033</v>
          </cell>
          <cell r="MB295">
            <v>12.952172999999997</v>
          </cell>
          <cell r="MC295">
            <v>5.9951909999999877</v>
          </cell>
          <cell r="MD295">
            <v>3.6833040000000032</v>
          </cell>
          <cell r="ME295">
            <v>3.7382159999999995</v>
          </cell>
          <cell r="MF295">
            <v>5.2334790000000027</v>
          </cell>
          <cell r="MG295">
            <v>4.3145990000000003</v>
          </cell>
          <cell r="MH295">
            <v>7.0790600000000108</v>
          </cell>
          <cell r="MI295">
            <v>12.333858000000012</v>
          </cell>
          <cell r="MJ295">
            <v>9.1625849999999893</v>
          </cell>
          <cell r="MK295">
            <v>3.5925210000000054</v>
          </cell>
          <cell r="ML295">
            <v>7.0553480000000013</v>
          </cell>
          <cell r="MM295">
            <v>6.7572490000000016</v>
          </cell>
          <cell r="MN295">
            <v>17.194022999999998</v>
          </cell>
          <cell r="MO295">
            <v>7.5611999999999986</v>
          </cell>
          <cell r="MP295">
            <v>7.1907149999999973</v>
          </cell>
          <cell r="MQ295">
            <v>27.521743999999998</v>
          </cell>
          <cell r="MR295">
            <v>18.945434000000006</v>
          </cell>
          <cell r="MS295">
            <v>6.5300479999999972</v>
          </cell>
          <cell r="MT295">
            <v>7.2380129999999996</v>
          </cell>
          <cell r="MU295">
            <v>6.8460459999999985</v>
          </cell>
          <cell r="MV295">
            <v>12.542247000000001</v>
          </cell>
          <cell r="MW295">
            <v>0.2583939999999908</v>
          </cell>
          <cell r="MX295">
            <v>0.25327399999999956</v>
          </cell>
          <cell r="MY295">
            <v>9.8433400000000031</v>
          </cell>
          <cell r="MZ295">
            <v>0.77424100000000096</v>
          </cell>
          <cell r="NA295">
            <v>2.660242000000006</v>
          </cell>
          <cell r="NB295">
            <v>18.810156000000003</v>
          </cell>
          <cell r="NC295">
            <v>14.273804999999996</v>
          </cell>
          <cell r="ND295">
            <v>5.0241650000000035</v>
          </cell>
          <cell r="NE295">
            <v>11.489477000000003</v>
          </cell>
          <cell r="NF295">
            <v>1.9939999999999998</v>
          </cell>
          <cell r="NG295">
            <v>2.2680000000000025</v>
          </cell>
          <cell r="NH295">
            <v>31.566999999999993</v>
          </cell>
          <cell r="NI295">
            <v>0.38599999999999979</v>
          </cell>
          <cell r="NJ295">
            <v>21.987000000000005</v>
          </cell>
          <cell r="NK295">
            <v>7.9870000000000019</v>
          </cell>
          <cell r="NL295">
            <v>4.2920000000000016</v>
          </cell>
          <cell r="NM295">
            <v>7.0540000000000029</v>
          </cell>
          <cell r="NN295">
            <v>0.6780000000000066</v>
          </cell>
          <cell r="NO295">
            <v>0.86499999999999955</v>
          </cell>
          <cell r="NP295">
            <v>6.8549999999999942</v>
          </cell>
          <cell r="NQ295">
            <v>1.1339999999999977</v>
          </cell>
          <cell r="NR295">
            <v>0.22099999999999886</v>
          </cell>
          <cell r="NS295">
            <v>9.0689999999999973</v>
          </cell>
          <cell r="NT295">
            <v>8.6479999999999819</v>
          </cell>
          <cell r="NU295">
            <v>1.0669999999999882</v>
          </cell>
          <cell r="NV295">
            <v>0.92799999999999461</v>
          </cell>
          <cell r="NW295">
            <v>7.0070000000000014</v>
          </cell>
          <cell r="NX295">
            <v>0.56799999999999462</v>
          </cell>
          <cell r="NY295">
            <v>9.1299999999999955</v>
          </cell>
          <cell r="NZ295">
            <v>7.7189999999999896</v>
          </cell>
          <cell r="OA295">
            <v>4.1000000000009543E-2</v>
          </cell>
          <cell r="OB295">
            <v>1.033000000000003</v>
          </cell>
          <cell r="OC295">
            <v>8.8740000000000059</v>
          </cell>
          <cell r="OD295">
            <v>0.52303599999999784</v>
          </cell>
          <cell r="OE295">
            <v>11.765757000000001</v>
          </cell>
          <cell r="OF295">
            <v>4.2732750000000008</v>
          </cell>
          <cell r="OG295">
            <v>4.1776790000000004</v>
          </cell>
          <cell r="OH295">
            <v>9.2721129999999992</v>
          </cell>
          <cell r="OI295">
            <v>3.5257000000000205E-2</v>
          </cell>
          <cell r="OJ295">
            <v>0.40023100000000017</v>
          </cell>
          <cell r="OK295">
            <v>0.62811099999999986</v>
          </cell>
          <cell r="OL295">
            <v>0.73941499999999927</v>
          </cell>
          <cell r="OM295">
            <v>1.4201579999999994</v>
          </cell>
          <cell r="ON295">
            <v>0.70379099999999928</v>
          </cell>
        </row>
      </sheetData>
      <sheetData sheetId="1">
        <row r="295">
          <cell r="BH295">
            <v>591.76585699999987</v>
          </cell>
          <cell r="BI295">
            <v>572.61540100000002</v>
          </cell>
          <cell r="BJ295">
            <v>706.67578499999991</v>
          </cell>
          <cell r="BK295">
            <v>615.90641900000003</v>
          </cell>
          <cell r="BL295">
            <v>678.20931299999995</v>
          </cell>
          <cell r="BM295">
            <v>672.12682700000016</v>
          </cell>
          <cell r="BN295">
            <v>786.47708799999998</v>
          </cell>
          <cell r="BO295">
            <v>890.03976899999998</v>
          </cell>
          <cell r="BP295">
            <v>769.42854899999998</v>
          </cell>
          <cell r="BQ295">
            <v>840.95736399999998</v>
          </cell>
          <cell r="BR295">
            <v>751.61499100000003</v>
          </cell>
          <cell r="BS295">
            <v>750.82675299999994</v>
          </cell>
          <cell r="BT295">
            <v>637.51272392692408</v>
          </cell>
          <cell r="BU295">
            <v>537.89610656281707</v>
          </cell>
          <cell r="BV295">
            <v>669.30218764322399</v>
          </cell>
          <cell r="BW295">
            <v>738.90893185331629</v>
          </cell>
          <cell r="BX295">
            <v>780.3247513925628</v>
          </cell>
          <cell r="BY295">
            <v>845.64629645516607</v>
          </cell>
          <cell r="BZ295">
            <v>1070.2757890811449</v>
          </cell>
          <cell r="CA295">
            <v>988.12014425656866</v>
          </cell>
          <cell r="CB295">
            <v>1102.7212088565739</v>
          </cell>
          <cell r="CC295">
            <v>934.32818646202054</v>
          </cell>
          <cell r="CD295">
            <v>1056.3267978041461</v>
          </cell>
          <cell r="CE295">
            <v>823.26711735134757</v>
          </cell>
          <cell r="CF295">
            <v>672.10120399999994</v>
          </cell>
          <cell r="CG295">
            <v>559.1244979999999</v>
          </cell>
          <cell r="CH295">
            <v>663.65501300000017</v>
          </cell>
          <cell r="CI295">
            <v>585.26046799999995</v>
          </cell>
          <cell r="CJ295">
            <v>662.84367300000008</v>
          </cell>
          <cell r="CK295">
            <v>644.90107300000011</v>
          </cell>
          <cell r="CL295">
            <v>767.48833999999999</v>
          </cell>
          <cell r="CM295">
            <v>865.73562799999991</v>
          </cell>
          <cell r="CN295">
            <v>850.33764200000041</v>
          </cell>
          <cell r="CO295">
            <v>902.8431320000002</v>
          </cell>
          <cell r="CP295">
            <v>822.82822700000008</v>
          </cell>
          <cell r="CQ295">
            <v>688.91275100000007</v>
          </cell>
          <cell r="CR295">
            <v>599.25384399999996</v>
          </cell>
          <cell r="CS295">
            <v>632.74572699999999</v>
          </cell>
          <cell r="CT295">
            <v>830.13113999999996</v>
          </cell>
          <cell r="CU295">
            <v>842.4057739999995</v>
          </cell>
          <cell r="CV295">
            <v>921.37470699999994</v>
          </cell>
          <cell r="CW295">
            <v>907.16237800000022</v>
          </cell>
          <cell r="CX295">
            <v>1066.3038079999999</v>
          </cell>
          <cell r="CY295">
            <v>1403.5009970000001</v>
          </cell>
          <cell r="CZ295">
            <v>1333.7921900000001</v>
          </cell>
          <cell r="DA295">
            <v>1237.6276470000003</v>
          </cell>
          <cell r="DB295">
            <v>1054.377888</v>
          </cell>
          <cell r="DC295">
            <v>1132.7393120000002</v>
          </cell>
          <cell r="DD295">
            <v>849.35616699999991</v>
          </cell>
          <cell r="DE295">
            <v>904.96883699999989</v>
          </cell>
          <cell r="DF295">
            <v>1090.8150620000001</v>
          </cell>
          <cell r="DG295">
            <v>886.99625900000001</v>
          </cell>
          <cell r="DH295">
            <v>856.63898599999993</v>
          </cell>
          <cell r="DI295">
            <v>1094.239268</v>
          </cell>
          <cell r="DJ295">
            <v>1090.1282470000001</v>
          </cell>
          <cell r="DK295">
            <v>1143.0588459999999</v>
          </cell>
          <cell r="DL295">
            <v>1229.0503270000004</v>
          </cell>
          <cell r="DM295">
            <v>1388.9802120000002</v>
          </cell>
          <cell r="DN295">
            <v>1287.7396119999999</v>
          </cell>
          <cell r="DO295">
            <v>1246.11895</v>
          </cell>
          <cell r="DP295">
            <v>1075.5739130000002</v>
          </cell>
          <cell r="DQ295">
            <v>1015.479505</v>
          </cell>
          <cell r="DR295">
            <v>1360.1405530000002</v>
          </cell>
          <cell r="DS295">
            <v>1260.358485</v>
          </cell>
          <cell r="DT295">
            <v>1267.8777929999997</v>
          </cell>
          <cell r="DU295">
            <v>1237.3242559999999</v>
          </cell>
          <cell r="DV295">
            <v>1399.2070960000001</v>
          </cell>
          <cell r="DW295">
            <v>1500.3622170000003</v>
          </cell>
          <cell r="DX295">
            <v>1040.4774160000002</v>
          </cell>
          <cell r="DY295">
            <v>1371.7521589999999</v>
          </cell>
          <cell r="DZ295">
            <v>1395.7353280000002</v>
          </cell>
          <cell r="EA295">
            <v>1517.4326730000002</v>
          </cell>
          <cell r="EB295">
            <v>1403.6475379999999</v>
          </cell>
          <cell r="EC295">
            <v>1079.0920690000003</v>
          </cell>
          <cell r="ED295">
            <v>1227.154493</v>
          </cell>
          <cell r="EE295">
            <v>1170.1201040000001</v>
          </cell>
          <cell r="EF295">
            <v>1361.8103590000001</v>
          </cell>
          <cell r="EG295">
            <v>1393.0626239999997</v>
          </cell>
          <cell r="EH295">
            <v>1414.1042590000002</v>
          </cell>
          <cell r="EI295">
            <v>1438.7440810000001</v>
          </cell>
          <cell r="EJ295">
            <v>1702.2845769999997</v>
          </cell>
          <cell r="EK295">
            <v>1639.623924</v>
          </cell>
          <cell r="EL295">
            <v>1348.184076</v>
          </cell>
          <cell r="EM295">
            <v>1615.4370630000003</v>
          </cell>
          <cell r="EN295">
            <v>1331.2962939999998</v>
          </cell>
          <cell r="EO295">
            <v>1012.0606860000001</v>
          </cell>
          <cell r="EP295">
            <v>1493.7405389999999</v>
          </cell>
          <cell r="EQ295">
            <v>1512.5893960000001</v>
          </cell>
          <cell r="ER295">
            <v>1661.9469180000006</v>
          </cell>
          <cell r="ES295">
            <v>1572.0193060000001</v>
          </cell>
          <cell r="ET295">
            <v>1670.0670490000002</v>
          </cell>
          <cell r="EU295">
            <v>1617.3950139999997</v>
          </cell>
          <cell r="EV295">
            <v>1666.9963349999998</v>
          </cell>
          <cell r="EW295">
            <v>1644.991059</v>
          </cell>
          <cell r="EX295">
            <v>1633.6105640000001</v>
          </cell>
          <cell r="EY295">
            <v>1431.5511350000002</v>
          </cell>
          <cell r="EZ295">
            <v>1435.9928300000001</v>
          </cell>
          <cell r="FA295">
            <v>1399.9726829999997</v>
          </cell>
          <cell r="FB295">
            <v>1468.4874519999998</v>
          </cell>
          <cell r="FC295">
            <v>1355.0258640000002</v>
          </cell>
          <cell r="FD295">
            <v>1374.6636370000001</v>
          </cell>
          <cell r="FE295">
            <v>1515.6595499999999</v>
          </cell>
          <cell r="FF295">
            <v>1888.9288279999998</v>
          </cell>
          <cell r="FG295">
            <v>2177.6692749999997</v>
          </cell>
          <cell r="FH295">
            <v>2123.9593439999999</v>
          </cell>
          <cell r="FI295">
            <v>1895.460922</v>
          </cell>
          <cell r="FJ295">
            <v>2052.75567</v>
          </cell>
          <cell r="FK295">
            <v>1967.03385</v>
          </cell>
          <cell r="FL295">
            <v>1423.2312669999999</v>
          </cell>
          <cell r="FM295">
            <v>1647.8231769999998</v>
          </cell>
          <cell r="FN295">
            <v>1950.5839849999998</v>
          </cell>
          <cell r="FO295">
            <v>1962.1300230000002</v>
          </cell>
          <cell r="FP295">
            <v>2281.6550809999999</v>
          </cell>
          <cell r="FQ295">
            <v>1602.029892</v>
          </cell>
          <cell r="FR295">
            <v>2221.2191560000001</v>
          </cell>
          <cell r="FS295">
            <v>1903.5094149999995</v>
          </cell>
          <cell r="FT295">
            <v>1817.5650000000003</v>
          </cell>
          <cell r="FU295">
            <v>2823.1219999999998</v>
          </cell>
          <cell r="FV295">
            <v>1816.8630000000003</v>
          </cell>
          <cell r="FW295">
            <v>1724.9969999999998</v>
          </cell>
          <cell r="FX295">
            <v>1662.366</v>
          </cell>
          <cell r="FY295">
            <v>1789.2110000000002</v>
          </cell>
          <cell r="FZ295">
            <v>1819.4660000000001</v>
          </cell>
          <cell r="GA295">
            <v>2309.3580000000002</v>
          </cell>
          <cell r="GB295">
            <v>2246.4540000000002</v>
          </cell>
          <cell r="GC295">
            <v>1798.1509999999998</v>
          </cell>
          <cell r="GD295">
            <v>2269.0129999999999</v>
          </cell>
          <cell r="GE295">
            <v>1942.48</v>
          </cell>
          <cell r="GF295">
            <v>2384.7260000000001</v>
          </cell>
          <cell r="GG295">
            <v>3046.9120000000003</v>
          </cell>
          <cell r="GH295">
            <v>2107.3209999999999</v>
          </cell>
          <cell r="GI295">
            <v>2444.9589999999998</v>
          </cell>
          <cell r="GJ295">
            <v>1670.9279999999999</v>
          </cell>
          <cell r="GK295">
            <v>1825.6979999999999</v>
          </cell>
          <cell r="GL295">
            <v>1836.4699999999998</v>
          </cell>
          <cell r="GM295">
            <v>2137.5120000000002</v>
          </cell>
          <cell r="GN295">
            <v>2017.5700000000002</v>
          </cell>
          <cell r="GO295">
            <v>1913.17</v>
          </cell>
          <cell r="GP295">
            <v>2028.6540000000005</v>
          </cell>
          <cell r="GQ295">
            <v>1887.9479999999999</v>
          </cell>
          <cell r="GR295">
            <v>1841.857</v>
          </cell>
          <cell r="GS295">
            <v>3241.1019999999999</v>
          </cell>
          <cell r="GT295">
            <v>1849.5360000000001</v>
          </cell>
          <cell r="GU295">
            <v>2968.2619999999997</v>
          </cell>
          <cell r="GV295">
            <v>2381.3739999999998</v>
          </cell>
          <cell r="GW295">
            <v>1917.7279999999998</v>
          </cell>
          <cell r="GX295">
            <v>2565.7510000000002</v>
          </cell>
          <cell r="GY295">
            <v>1675.4500000000003</v>
          </cell>
          <cell r="GZ295">
            <v>2664.3789999999999</v>
          </cell>
          <cell r="HA295">
            <v>2608.27</v>
          </cell>
          <cell r="HB295">
            <v>1756.7579999999998</v>
          </cell>
          <cell r="HC295">
            <v>2264.4829999999997</v>
          </cell>
          <cell r="HD295">
            <v>2524.4690000000001</v>
          </cell>
          <cell r="HE295">
            <v>2569.0429999999997</v>
          </cell>
          <cell r="HF295">
            <v>3000.01</v>
          </cell>
          <cell r="HG295">
            <v>3024.3609999999999</v>
          </cell>
          <cell r="HH295">
            <v>2598.6539999999995</v>
          </cell>
          <cell r="HI295">
            <v>2168.9210000000003</v>
          </cell>
          <cell r="HJ295">
            <v>2441.6469999999999</v>
          </cell>
          <cell r="HK295">
            <v>2265.2930000000001</v>
          </cell>
          <cell r="HL295">
            <v>2647.8539999999998</v>
          </cell>
          <cell r="HM295">
            <v>2178.7759999999998</v>
          </cell>
          <cell r="HN295">
            <v>2261.6030000000001</v>
          </cell>
          <cell r="HO295">
            <v>3133.0859999999998</v>
          </cell>
          <cell r="HP295">
            <v>2615.8909999999996</v>
          </cell>
          <cell r="HQ295">
            <v>2718.2479999999996</v>
          </cell>
          <cell r="HR295">
            <v>2760.0419999999995</v>
          </cell>
          <cell r="HS295">
            <v>3699.8440000000001</v>
          </cell>
          <cell r="HT295">
            <v>2328.326</v>
          </cell>
          <cell r="HU295">
            <v>2309.0940000000001</v>
          </cell>
          <cell r="HV295">
            <v>2341.5060000000003</v>
          </cell>
          <cell r="HW295">
            <v>2088.4479999999999</v>
          </cell>
          <cell r="HX295">
            <v>2369.8409999999999</v>
          </cell>
          <cell r="HY295">
            <v>2534.7060000000001</v>
          </cell>
          <cell r="HZ295">
            <v>2469.857</v>
          </cell>
          <cell r="IA295">
            <v>3311.7829999999999</v>
          </cell>
          <cell r="IB295">
            <v>2826.8270000000002</v>
          </cell>
          <cell r="IC295">
            <v>3101.1220000000003</v>
          </cell>
          <cell r="ID295">
            <v>3084.7139999999999</v>
          </cell>
          <cell r="IE295">
            <v>2652.6219999999994</v>
          </cell>
          <cell r="IF295">
            <v>2207.8959999999997</v>
          </cell>
          <cell r="IG295">
            <v>1845.6849999999995</v>
          </cell>
          <cell r="IH295">
            <v>1627.4960000000001</v>
          </cell>
          <cell r="II295">
            <v>2459.5880000000002</v>
          </cell>
          <cell r="IJ295">
            <v>3021.8630000000003</v>
          </cell>
          <cell r="IK295">
            <v>3094.3419999999996</v>
          </cell>
          <cell r="IL295">
            <v>2432.6470000000004</v>
          </cell>
          <cell r="IM295">
            <v>3554.5550000000003</v>
          </cell>
          <cell r="IN295">
            <v>2847.183</v>
          </cell>
          <cell r="IO295">
            <v>3038.2840000000001</v>
          </cell>
          <cell r="IP295">
            <v>3632.0989999999993</v>
          </cell>
          <cell r="IQ295">
            <v>3103.0910000000003</v>
          </cell>
          <cell r="IR295">
            <v>2752.4110000000001</v>
          </cell>
          <cell r="IS295">
            <v>2352.915</v>
          </cell>
          <cell r="IT295">
            <v>2891.8729999999996</v>
          </cell>
          <cell r="IU295">
            <v>2559.9209999999998</v>
          </cell>
          <cell r="IV295">
            <v>2311.1760000000004</v>
          </cell>
          <cell r="IW295">
            <v>2539.2790000000005</v>
          </cell>
          <cell r="IX295">
            <v>3162.7129999999997</v>
          </cell>
          <cell r="IY295">
            <v>2774.8889999999997</v>
          </cell>
          <cell r="IZ295">
            <v>3290.7929999999997</v>
          </cell>
          <cell r="JA295">
            <v>3178.8609999999999</v>
          </cell>
          <cell r="JB295">
            <v>3795.8129999999996</v>
          </cell>
          <cell r="JC295">
            <v>3392.2289999999998</v>
          </cell>
          <cell r="JD295">
            <v>3818.5680000000002</v>
          </cell>
          <cell r="JE295">
            <v>3205.5149999999994</v>
          </cell>
          <cell r="JF295">
            <v>2786.6840000000002</v>
          </cell>
          <cell r="JG295">
            <v>2898.2709999999997</v>
          </cell>
          <cell r="JH295">
            <v>3192.1669999999995</v>
          </cell>
          <cell r="JI295">
            <v>3036.0059999999999</v>
          </cell>
          <cell r="JJ295">
            <v>2673.1880000000001</v>
          </cell>
          <cell r="JK295">
            <v>2953.4470000000001</v>
          </cell>
          <cell r="JL295">
            <v>3171.4620000000004</v>
          </cell>
          <cell r="JM295">
            <v>3182.9970000000003</v>
          </cell>
          <cell r="JN295">
            <v>3947.931</v>
          </cell>
          <cell r="JO295">
            <v>3257.1760000000004</v>
          </cell>
          <cell r="JP295">
            <v>2815.5440000000003</v>
          </cell>
          <cell r="JQ295">
            <v>3186.0970000000007</v>
          </cell>
          <cell r="JR295">
            <v>3252.0089999999996</v>
          </cell>
          <cell r="JS295">
            <v>2250.9889999999996</v>
          </cell>
          <cell r="JT295">
            <v>3316.2340000000004</v>
          </cell>
          <cell r="JU295">
            <v>3380.2420000000002</v>
          </cell>
          <cell r="JV295">
            <v>3496.3620000000001</v>
          </cell>
          <cell r="JW295">
            <v>3093.6899999999996</v>
          </cell>
          <cell r="JX295">
            <v>3528.9179999999997</v>
          </cell>
          <cell r="JY295">
            <v>4215.3459999999995</v>
          </cell>
          <cell r="JZ295">
            <v>3560.51</v>
          </cell>
          <cell r="KA295">
            <v>3474.6990000000001</v>
          </cell>
          <cell r="KB295">
            <v>2983.4840000000004</v>
          </cell>
          <cell r="KC295">
            <v>2734.4389999999999</v>
          </cell>
          <cell r="KD295">
            <v>3095.3469999999998</v>
          </cell>
          <cell r="KE295">
            <v>3544.6790000000001</v>
          </cell>
          <cell r="KF295">
            <v>3541.9110000000001</v>
          </cell>
          <cell r="KG295">
            <v>4052.5029999999997</v>
          </cell>
          <cell r="KH295">
            <v>3471.6749999999997</v>
          </cell>
          <cell r="KI295">
            <v>3535.1610000000001</v>
          </cell>
          <cell r="KJ295">
            <v>3913.0140000000001</v>
          </cell>
          <cell r="KK295">
            <v>4158.8230000000003</v>
          </cell>
          <cell r="KL295">
            <v>3585.808</v>
          </cell>
          <cell r="KM295">
            <v>4023.7089999999998</v>
          </cell>
          <cell r="KN295">
            <v>3214.3549999999996</v>
          </cell>
          <cell r="KO295">
            <v>2962.0749999999998</v>
          </cell>
          <cell r="KP295">
            <v>3020.5279999999998</v>
          </cell>
          <cell r="KQ295">
            <v>2931.7220000000002</v>
          </cell>
          <cell r="KR295">
            <v>2851.3435559999998</v>
          </cell>
          <cell r="KS295">
            <v>2559.1665000000003</v>
          </cell>
          <cell r="KT295">
            <v>2867.5361309999998</v>
          </cell>
          <cell r="KU295">
            <v>3572.5563490000004</v>
          </cell>
          <cell r="KV295">
            <v>3102.1620929999999</v>
          </cell>
          <cell r="KW295">
            <v>3504.8050549999998</v>
          </cell>
          <cell r="KX295">
            <v>3891.1291029999998</v>
          </cell>
          <cell r="KY295">
            <v>3713.2358979999999</v>
          </cell>
          <cell r="KZ295">
            <v>3660.8768130000003</v>
          </cell>
          <cell r="LA295">
            <v>3158.7125290000004</v>
          </cell>
          <cell r="LB295">
            <v>3377.3921190000001</v>
          </cell>
          <cell r="LC295">
            <v>3342.4483200000004</v>
          </cell>
          <cell r="LD295">
            <v>3667.3849510000005</v>
          </cell>
          <cell r="LE295">
            <v>3269.9930350000004</v>
          </cell>
          <cell r="LF295">
            <v>3455.2898260000002</v>
          </cell>
          <cell r="LG295">
            <v>3838.4235559999997</v>
          </cell>
          <cell r="LH295">
            <v>3547.0825850000001</v>
          </cell>
          <cell r="LI295">
            <v>3558.1651049999996</v>
          </cell>
          <cell r="LJ295">
            <v>3572.0751170000003</v>
          </cell>
          <cell r="LK295">
            <v>3330.2709520000003</v>
          </cell>
          <cell r="LL295">
            <v>3405.0175040000004</v>
          </cell>
          <cell r="LM295">
            <v>3148.8952680000002</v>
          </cell>
          <cell r="LN295">
            <v>3259.3301309999997</v>
          </cell>
          <cell r="LO295">
            <v>3223.0720980000001</v>
          </cell>
          <cell r="LP295">
            <v>3026.1136080000001</v>
          </cell>
          <cell r="LQ295">
            <v>2764.8269829999999</v>
          </cell>
          <cell r="LR295">
            <v>3441.6618949999993</v>
          </cell>
          <cell r="LS295">
            <v>3496.0656950000002</v>
          </cell>
          <cell r="LT295">
            <v>3833.0088719999999</v>
          </cell>
          <cell r="LU295">
            <v>3918.5025129999999</v>
          </cell>
          <cell r="LV295">
            <v>3600.3996049999996</v>
          </cell>
          <cell r="LW295">
            <v>3561.9097099999999</v>
          </cell>
          <cell r="LX295">
            <v>3954.0283369999997</v>
          </cell>
          <cell r="LY295">
            <v>3157.1974300000002</v>
          </cell>
          <cell r="LZ295">
            <v>3262.8366260000003</v>
          </cell>
          <cell r="MA295">
            <v>3019.8898939999999</v>
          </cell>
          <cell r="MB295">
            <v>3517.9181659999995</v>
          </cell>
          <cell r="MC295">
            <v>3099.4005189999998</v>
          </cell>
          <cell r="MD295">
            <v>3331.2286569999997</v>
          </cell>
          <cell r="ME295">
            <v>3792.8748610000002</v>
          </cell>
          <cell r="MF295">
            <v>3668.2582660000003</v>
          </cell>
          <cell r="MG295">
            <v>3631.2036749999997</v>
          </cell>
          <cell r="MH295">
            <v>3700.5030339999998</v>
          </cell>
          <cell r="MI295">
            <v>3926.3728690000003</v>
          </cell>
          <cell r="MJ295">
            <v>2956.7227940000002</v>
          </cell>
          <cell r="MK295">
            <v>3021.3286840000001</v>
          </cell>
          <cell r="ML295">
            <v>3175.4910639999998</v>
          </cell>
          <cell r="MM295">
            <v>3198.6544530000001</v>
          </cell>
          <cell r="MN295">
            <v>3151.4343500000004</v>
          </cell>
          <cell r="MO295">
            <v>3760.9174510000003</v>
          </cell>
          <cell r="MP295">
            <v>4120.5908770000005</v>
          </cell>
          <cell r="MQ295">
            <v>3591.0439509999997</v>
          </cell>
          <cell r="MR295">
            <v>3638.7601910000003</v>
          </cell>
          <cell r="MS295">
            <v>3879.3905589999995</v>
          </cell>
          <cell r="MT295">
            <v>3632.7009529999996</v>
          </cell>
          <cell r="MU295">
            <v>4100.987435</v>
          </cell>
          <cell r="MV295">
            <v>3030.8729300000005</v>
          </cell>
          <cell r="MW295">
            <v>2218.4803499999998</v>
          </cell>
          <cell r="MX295">
            <v>3550.441292</v>
          </cell>
          <cell r="MY295">
            <v>3237.9198340000003</v>
          </cell>
          <cell r="MZ295">
            <v>3333.61553</v>
          </cell>
          <cell r="NA295">
            <v>2731.5033329999997</v>
          </cell>
          <cell r="NB295">
            <v>3790.9427429999996</v>
          </cell>
          <cell r="NC295">
            <v>4415.6163579999993</v>
          </cell>
          <cell r="ND295">
            <v>3704.0305910000002</v>
          </cell>
          <cell r="NE295">
            <v>3751.6049929999999</v>
          </cell>
          <cell r="NF295">
            <v>2676.3620000000001</v>
          </cell>
          <cell r="NG295">
            <v>3188.3339999999998</v>
          </cell>
          <cell r="NH295">
            <v>2408.9179999999997</v>
          </cell>
          <cell r="NI295">
            <v>2184.8589999999999</v>
          </cell>
          <cell r="NJ295">
            <v>2761.4430000000002</v>
          </cell>
          <cell r="NK295">
            <v>2454.7730000000001</v>
          </cell>
          <cell r="NL295">
            <v>1220.1586</v>
          </cell>
          <cell r="NM295">
            <v>2830.6003000000001</v>
          </cell>
          <cell r="NN295">
            <v>3079.5559000000003</v>
          </cell>
          <cell r="NO295">
            <v>4507.8307999999997</v>
          </cell>
          <cell r="NP295">
            <v>3733.7732999999998</v>
          </cell>
          <cell r="NQ295">
            <v>4366.6016</v>
          </cell>
          <cell r="NR295">
            <v>3803.8698000000004</v>
          </cell>
          <cell r="NS295">
            <v>3829.6998000000003</v>
          </cell>
          <cell r="NT295">
            <v>3020.5776000000001</v>
          </cell>
          <cell r="NU295">
            <v>3044.4567999999999</v>
          </cell>
          <cell r="NV295">
            <v>3018.5424699999999</v>
          </cell>
          <cell r="NW295">
            <v>2335.0192299999999</v>
          </cell>
          <cell r="NX295">
            <v>2466.5891799999999</v>
          </cell>
          <cell r="NY295">
            <v>3674.7500099999997</v>
          </cell>
          <cell r="NZ295">
            <v>3681.8971099999999</v>
          </cell>
          <cell r="OA295">
            <v>3690.5005599999995</v>
          </cell>
          <cell r="OB295">
            <v>3264.8146799999995</v>
          </cell>
          <cell r="OC295">
            <v>3499.7128499999999</v>
          </cell>
          <cell r="OD295">
            <v>3591.673515</v>
          </cell>
          <cell r="OE295">
            <v>2923.7935310000003</v>
          </cell>
          <cell r="OF295">
            <v>3299.0699240000004</v>
          </cell>
          <cell r="OG295">
            <v>2227.6076800000001</v>
          </cell>
          <cell r="OH295">
            <v>2858.9600959999998</v>
          </cell>
          <cell r="OI295">
            <v>2632.3561810000001</v>
          </cell>
          <cell r="OJ295">
            <v>2385.6382199999998</v>
          </cell>
          <cell r="OK295">
            <v>3626.4361369999997</v>
          </cell>
          <cell r="OL295">
            <v>3301.1102949999995</v>
          </cell>
          <cell r="OM295">
            <v>3202.046484</v>
          </cell>
          <cell r="ON295">
            <v>2777.91635</v>
          </cell>
        </row>
      </sheetData>
      <sheetData sheetId="2">
        <row r="290">
          <cell r="BH290">
            <v>0.21321999999999999</v>
          </cell>
          <cell r="BI290">
            <v>0.11365</v>
          </cell>
          <cell r="BJ290">
            <v>9.188307</v>
          </cell>
          <cell r="BK290">
            <v>5.0724070000000001</v>
          </cell>
          <cell r="BL290">
            <v>7.7998450000000004</v>
          </cell>
          <cell r="BM290">
            <v>0.13300000000000001</v>
          </cell>
          <cell r="BN290">
            <v>3.7100000000000001E-2</v>
          </cell>
          <cell r="BO290">
            <v>0.14300100000000002</v>
          </cell>
          <cell r="BP290">
            <v>19.898546</v>
          </cell>
          <cell r="BQ290">
            <v>18.916991000000003</v>
          </cell>
          <cell r="BR290">
            <v>22.440917000000002</v>
          </cell>
          <cell r="BS290">
            <v>23.595744999999997</v>
          </cell>
          <cell r="BT290">
            <v>37.358199999999997</v>
          </cell>
          <cell r="BU290">
            <v>10.561560999999999</v>
          </cell>
          <cell r="BV290">
            <v>2.0373320000000001</v>
          </cell>
          <cell r="BW290">
            <v>10.136555</v>
          </cell>
          <cell r="BX290">
            <v>3.5323189999999998</v>
          </cell>
          <cell r="BY290">
            <v>3.5000000000000004E-5</v>
          </cell>
          <cell r="BZ290">
            <v>3.7240000000000002E-2</v>
          </cell>
          <cell r="CA290">
            <v>10.019897</v>
          </cell>
          <cell r="CB290">
            <v>4.6143990000000006</v>
          </cell>
          <cell r="CC290">
            <v>6.5066790000000001</v>
          </cell>
          <cell r="CD290">
            <v>4.0748819999999997</v>
          </cell>
          <cell r="CE290">
            <v>2.8008150000000001</v>
          </cell>
          <cell r="CF290">
            <v>1.8813E-2</v>
          </cell>
          <cell r="CG290">
            <v>5.9069340000000006</v>
          </cell>
          <cell r="CH290">
            <v>5.4032879999999999</v>
          </cell>
          <cell r="CI290">
            <v>4.5064E-2</v>
          </cell>
          <cell r="CJ290">
            <v>0.35111100000000001</v>
          </cell>
          <cell r="CK290">
            <v>0.155698</v>
          </cell>
          <cell r="CL290">
            <v>4.6319409999999994</v>
          </cell>
          <cell r="CM290">
            <v>0.173794</v>
          </cell>
          <cell r="CN290">
            <v>0.44778800000000002</v>
          </cell>
          <cell r="CO290">
            <v>0.115802</v>
          </cell>
          <cell r="CP290">
            <v>0.223112</v>
          </cell>
          <cell r="CQ290">
            <v>0.144034</v>
          </cell>
          <cell r="CR290">
            <v>0</v>
          </cell>
          <cell r="CS290">
            <v>1.292E-3</v>
          </cell>
          <cell r="CT290">
            <v>1.0888E-2</v>
          </cell>
          <cell r="CU290">
            <v>4.1354000000000002E-2</v>
          </cell>
          <cell r="CV290">
            <v>0.164442</v>
          </cell>
          <cell r="CW290">
            <v>0.17931999999999998</v>
          </cell>
          <cell r="CX290">
            <v>3.2700000000000003E-4</v>
          </cell>
          <cell r="CY290">
            <v>1.2301199999999999</v>
          </cell>
          <cell r="CZ290">
            <v>1.4999999999999999E-5</v>
          </cell>
          <cell r="DA290">
            <v>1.9000000000000001E-5</v>
          </cell>
          <cell r="DB290">
            <v>2.0687999999999998E-2</v>
          </cell>
          <cell r="DC290">
            <v>9.9999999999999995E-7</v>
          </cell>
          <cell r="DD290">
            <v>2.1263000000000001E-2</v>
          </cell>
          <cell r="DE290">
            <v>5.1167999999999998E-2</v>
          </cell>
          <cell r="DF290">
            <v>1.3980000000000001E-2</v>
          </cell>
          <cell r="DG290">
            <v>2.1774999999999999E-2</v>
          </cell>
          <cell r="DH290">
            <v>1.4999999999999999E-5</v>
          </cell>
          <cell r="DI290">
            <v>4.1299999999999996E-4</v>
          </cell>
          <cell r="DJ290">
            <v>2.1318E-2</v>
          </cell>
          <cell r="DK290">
            <v>9.3450000000000009E-3</v>
          </cell>
          <cell r="DL290">
            <v>0.500031</v>
          </cell>
          <cell r="DM290">
            <v>1.1884E-2</v>
          </cell>
          <cell r="DN290">
            <v>3.0699999999999998E-4</v>
          </cell>
          <cell r="DO290">
            <v>3.1158220000000001</v>
          </cell>
          <cell r="DP290">
            <v>0</v>
          </cell>
          <cell r="DQ290">
            <v>0</v>
          </cell>
          <cell r="DR290">
            <v>3.1999999999999999E-5</v>
          </cell>
          <cell r="DS290">
            <v>7.7759999999999999E-3</v>
          </cell>
          <cell r="DT290">
            <v>0</v>
          </cell>
          <cell r="DU290">
            <v>7.5160000000000001E-3</v>
          </cell>
          <cell r="DV290">
            <v>0</v>
          </cell>
          <cell r="DW290">
            <v>2.0000000000000002E-5</v>
          </cell>
          <cell r="DX290">
            <v>3.1236E-2</v>
          </cell>
          <cell r="DY290">
            <v>4.5259000000000001E-2</v>
          </cell>
          <cell r="DZ290">
            <v>1.8143999999999997E-2</v>
          </cell>
          <cell r="EA290">
            <v>3.1094999999999998E-2</v>
          </cell>
          <cell r="EB290">
            <v>7.8999999999999996E-5</v>
          </cell>
          <cell r="EC290">
            <v>5.5061</v>
          </cell>
          <cell r="ED290">
            <v>7.245900000000001E-2</v>
          </cell>
          <cell r="EE290">
            <v>2.0982000000000001E-2</v>
          </cell>
          <cell r="EF290">
            <v>8.1020999999999996E-2</v>
          </cell>
          <cell r="EG290">
            <v>1.8549449999999998</v>
          </cell>
          <cell r="EH290">
            <v>0.23527699999999999</v>
          </cell>
          <cell r="EI290">
            <v>5.9165999999999996E-2</v>
          </cell>
          <cell r="EJ290">
            <v>0.263903</v>
          </cell>
          <cell r="EK290">
            <v>0.60236599999999996</v>
          </cell>
          <cell r="EL290">
            <v>0.24294200000000002</v>
          </cell>
          <cell r="EM290">
            <v>0.55991499999999994</v>
          </cell>
          <cell r="EN290">
            <v>0.46713399999999999</v>
          </cell>
          <cell r="EO290">
            <v>0.53708299999999998</v>
          </cell>
          <cell r="EP290">
            <v>0.67181800000000003</v>
          </cell>
          <cell r="EQ290">
            <v>0.53018299999999996</v>
          </cell>
          <cell r="ER290">
            <v>0.27255299999999999</v>
          </cell>
          <cell r="ES290">
            <v>0.62809099999999995</v>
          </cell>
          <cell r="ET290">
            <v>0</v>
          </cell>
          <cell r="EU290">
            <v>1.3691999999999999E-2</v>
          </cell>
          <cell r="EV290">
            <v>0.27275199999999999</v>
          </cell>
          <cell r="EW290">
            <v>0.41478899999999996</v>
          </cell>
          <cell r="EX290">
            <v>0.13272600000000001</v>
          </cell>
          <cell r="EY290">
            <v>7.2876999999999997E-2</v>
          </cell>
          <cell r="EZ290">
            <v>0.24175899999999997</v>
          </cell>
          <cell r="FA290">
            <v>0.18406500000000001</v>
          </cell>
          <cell r="FB290">
            <v>8.4607000000000002E-2</v>
          </cell>
          <cell r="FC290">
            <v>2.9679639999999998</v>
          </cell>
          <cell r="FD290">
            <v>0.21995900000000002</v>
          </cell>
          <cell r="FE290">
            <v>4.4351999999999996E-2</v>
          </cell>
          <cell r="FF290">
            <v>1.1639E-2</v>
          </cell>
          <cell r="FG290">
            <v>0.172621</v>
          </cell>
          <cell r="FH290">
            <v>9.4181000000000001E-2</v>
          </cell>
          <cell r="FI290">
            <v>3.9628999999999998E-2</v>
          </cell>
          <cell r="FJ290">
            <v>8.9172000000000001E-2</v>
          </cell>
          <cell r="FK290">
            <v>0.169987</v>
          </cell>
          <cell r="FL290">
            <v>0.10549299999999999</v>
          </cell>
          <cell r="FM290">
            <v>0.17836399999999999</v>
          </cell>
          <cell r="FN290">
            <v>3.4222000000000002E-2</v>
          </cell>
          <cell r="FO290">
            <v>0.78458600000000001</v>
          </cell>
          <cell r="FP290">
            <v>0.332787</v>
          </cell>
          <cell r="FQ290">
            <v>0.98871000000000009</v>
          </cell>
          <cell r="FR290">
            <v>1.2606489999999999</v>
          </cell>
          <cell r="FS290">
            <v>1.3022020000000001</v>
          </cell>
          <cell r="FT290">
            <v>3.915305</v>
          </cell>
          <cell r="FU290">
            <v>0.94603099999999996</v>
          </cell>
          <cell r="FV290">
            <v>0.65462100000000001</v>
          </cell>
          <cell r="FW290">
            <v>0.141179</v>
          </cell>
          <cell r="FX290">
            <v>0.45200000000000001</v>
          </cell>
          <cell r="FY290">
            <v>1.03</v>
          </cell>
          <cell r="FZ290">
            <v>0.85199999999999998</v>
          </cell>
          <cell r="GA290">
            <v>0.42399999999999999</v>
          </cell>
          <cell r="GB290">
            <v>0.59</v>
          </cell>
          <cell r="GC290">
            <v>1.19</v>
          </cell>
          <cell r="GD290">
            <v>0.65500000000000003</v>
          </cell>
          <cell r="GE290">
            <v>1.417</v>
          </cell>
          <cell r="GF290">
            <v>2.6240000000000001</v>
          </cell>
          <cell r="GG290">
            <v>0.76100000000000001</v>
          </cell>
          <cell r="GH290">
            <v>0.75</v>
          </cell>
          <cell r="GI290">
            <v>0.67200000000000004</v>
          </cell>
          <cell r="GJ290">
            <v>2.8000000000000001E-2</v>
          </cell>
          <cell r="GK290">
            <v>0.17799999999999999</v>
          </cell>
          <cell r="GL290">
            <v>5.5E-2</v>
          </cell>
          <cell r="GM290">
            <v>1.9E-2</v>
          </cell>
          <cell r="GN290">
            <v>0.02</v>
          </cell>
          <cell r="GO290">
            <v>4.3999999999999997E-2</v>
          </cell>
          <cell r="GP290">
            <v>0.109</v>
          </cell>
          <cell r="GQ290">
            <v>0.16</v>
          </cell>
          <cell r="GR290">
            <v>0.13500000000000001</v>
          </cell>
          <cell r="GS290">
            <v>8.5000000000000006E-2</v>
          </cell>
          <cell r="GT290">
            <v>0.129</v>
          </cell>
          <cell r="GU290">
            <v>0.107</v>
          </cell>
          <cell r="GV290">
            <v>0.33300000000000002</v>
          </cell>
          <cell r="GW290">
            <v>6.6459999999999999</v>
          </cell>
          <cell r="GX290">
            <v>1.4999999999999999E-2</v>
          </cell>
          <cell r="GY290">
            <v>0</v>
          </cell>
          <cell r="GZ290">
            <v>6.0000000000000001E-3</v>
          </cell>
          <cell r="HA290">
            <v>3.0000000000000001E-3</v>
          </cell>
          <cell r="HB290">
            <v>1.0999999999999999E-2</v>
          </cell>
          <cell r="HC290">
            <v>2.5000000000000001E-2</v>
          </cell>
          <cell r="HD290">
            <v>8.0000000000000002E-3</v>
          </cell>
          <cell r="HE290">
            <v>7.0000000000000001E-3</v>
          </cell>
          <cell r="HF290">
            <v>1E-3</v>
          </cell>
          <cell r="HG290">
            <v>1.7669999999999999</v>
          </cell>
          <cell r="HH290">
            <v>8.4000000000000005E-2</v>
          </cell>
          <cell r="HI290">
            <v>5.0000000000000001E-3</v>
          </cell>
          <cell r="HJ290">
            <v>8.8059999999999992</v>
          </cell>
          <cell r="HK290">
            <v>7.5999999999999998E-2</v>
          </cell>
          <cell r="HL290">
            <v>7.0000000000000007E-2</v>
          </cell>
          <cell r="HM290">
            <v>5.0000000000000001E-3</v>
          </cell>
          <cell r="HN290">
            <v>6.9000000000000006E-2</v>
          </cell>
          <cell r="HO290">
            <v>0</v>
          </cell>
          <cell r="HP290">
            <v>10.002000000000001</v>
          </cell>
          <cell r="HQ290">
            <v>2E-3</v>
          </cell>
          <cell r="HR290">
            <v>2.0049999999999999</v>
          </cell>
          <cell r="HS290">
            <v>1.2999999999999999E-2</v>
          </cell>
          <cell r="HT290">
            <v>5.2270000000000003</v>
          </cell>
          <cell r="HU290">
            <v>9.1189999999999998</v>
          </cell>
          <cell r="HV290">
            <v>0.124</v>
          </cell>
          <cell r="HW290">
            <v>1.9E-2</v>
          </cell>
          <cell r="HX290">
            <v>17.001000000000001</v>
          </cell>
          <cell r="HY290">
            <v>2.1000000000000001E-2</v>
          </cell>
          <cell r="HZ290">
            <v>15.038</v>
          </cell>
          <cell r="IA290">
            <v>1.9E-2</v>
          </cell>
          <cell r="IB290">
            <v>2.4E-2</v>
          </cell>
          <cell r="IC290">
            <v>5.0999999999999997E-2</v>
          </cell>
          <cell r="ID290">
            <v>2.5999999999999999E-2</v>
          </cell>
          <cell r="IE290">
            <v>5.1999999999999998E-2</v>
          </cell>
          <cell r="IF290">
            <v>2.5999999999999999E-2</v>
          </cell>
          <cell r="IG290">
            <v>3.9E-2</v>
          </cell>
          <cell r="IH290">
            <v>1.7999999999999999E-2</v>
          </cell>
          <cell r="II290">
            <v>0</v>
          </cell>
          <cell r="IJ290">
            <v>3.5999999999999997E-2</v>
          </cell>
          <cell r="IK290">
            <v>8.0000000000000002E-3</v>
          </cell>
          <cell r="IL290">
            <v>23.048999999999999</v>
          </cell>
          <cell r="IM290">
            <v>0.04</v>
          </cell>
          <cell r="IN290">
            <v>1.4E-2</v>
          </cell>
          <cell r="IO290">
            <v>1.2999999999999999E-2</v>
          </cell>
          <cell r="IP290">
            <v>5.3999999999999999E-2</v>
          </cell>
          <cell r="IQ290">
            <v>4.5999999999999999E-2</v>
          </cell>
          <cell r="IR290">
            <v>1.4E-2</v>
          </cell>
          <cell r="IS290">
            <v>0.03</v>
          </cell>
          <cell r="IT290">
            <v>7.5999999999999998E-2</v>
          </cell>
          <cell r="IU290">
            <v>5.1999999999999998E-2</v>
          </cell>
          <cell r="IV290">
            <v>0.03</v>
          </cell>
          <cell r="IW290">
            <v>0.26800000000000002</v>
          </cell>
          <cell r="IX290">
            <v>0</v>
          </cell>
          <cell r="IY290">
            <v>1.0999999999999999E-2</v>
          </cell>
          <cell r="IZ290">
            <v>2.8000000000000001E-2</v>
          </cell>
          <cell r="JA290">
            <v>2.5000000000000001E-2</v>
          </cell>
          <cell r="JB290">
            <v>3.6999999999999998E-2</v>
          </cell>
          <cell r="JC290">
            <v>4.4999999999999998E-2</v>
          </cell>
          <cell r="JD290">
            <v>5.024</v>
          </cell>
          <cell r="JE290">
            <v>8.9999999999999993E-3</v>
          </cell>
          <cell r="JF290">
            <v>5.0179999999999998</v>
          </cell>
          <cell r="JG290">
            <v>11.936</v>
          </cell>
          <cell r="JH290">
            <v>1.2999999999999999E-2</v>
          </cell>
          <cell r="JI290">
            <v>2.5000000000000001E-2</v>
          </cell>
          <cell r="JJ290">
            <v>3.6999999999999998E-2</v>
          </cell>
          <cell r="JK290">
            <v>7.01</v>
          </cell>
          <cell r="JL290">
            <v>9.3140000000000001</v>
          </cell>
          <cell r="JM290">
            <v>5.26</v>
          </cell>
          <cell r="JN290">
            <v>15.063000000000001</v>
          </cell>
          <cell r="JO290">
            <v>6.8520000000000003</v>
          </cell>
          <cell r="JP290">
            <v>8.9999999999999993E-3</v>
          </cell>
          <cell r="JQ290">
            <v>3.1E-2</v>
          </cell>
          <cell r="JR290">
            <v>0.06</v>
          </cell>
          <cell r="JS290">
            <v>2.4E-2</v>
          </cell>
          <cell r="JT290">
            <v>3.9E-2</v>
          </cell>
          <cell r="JU290">
            <v>8.0000000000000002E-3</v>
          </cell>
          <cell r="JV290">
            <v>8.9999999999999993E-3</v>
          </cell>
          <cell r="JW290">
            <v>7.0000000000000007E-2</v>
          </cell>
          <cell r="JX290">
            <v>0.01</v>
          </cell>
          <cell r="JY290">
            <v>1.4E-2</v>
          </cell>
          <cell r="JZ290">
            <v>1.2E-2</v>
          </cell>
          <cell r="KA290">
            <v>1.2E-2</v>
          </cell>
          <cell r="KB290">
            <v>5.0000000000000001E-3</v>
          </cell>
          <cell r="KC290">
            <v>7.5060000000000002</v>
          </cell>
          <cell r="KD290"/>
          <cell r="KE290">
            <v>1E-3</v>
          </cell>
          <cell r="KF290">
            <v>1.9E-2</v>
          </cell>
          <cell r="KG290">
            <v>4.0000000000000001E-3</v>
          </cell>
          <cell r="KH290">
            <v>2E-3</v>
          </cell>
          <cell r="KI290">
            <v>0</v>
          </cell>
          <cell r="KJ290">
            <v>0</v>
          </cell>
          <cell r="KK290">
            <v>0</v>
          </cell>
          <cell r="KL290">
            <v>3.4000000000000002E-2</v>
          </cell>
          <cell r="KM290">
            <v>0</v>
          </cell>
          <cell r="KN290">
            <v>2.7E-2</v>
          </cell>
          <cell r="KO290">
            <v>0</v>
          </cell>
          <cell r="KP290">
            <v>0</v>
          </cell>
          <cell r="KQ290">
            <v>1.4999999999999999E-2</v>
          </cell>
          <cell r="KR290">
            <v>0</v>
          </cell>
          <cell r="KS290">
            <v>7.0000000000000001E-3</v>
          </cell>
          <cell r="KT290">
            <v>6.0000000000000001E-3</v>
          </cell>
          <cell r="KU290">
            <v>4.9000000000000002E-2</v>
          </cell>
          <cell r="KV290">
            <v>2.9000000000000001E-2</v>
          </cell>
          <cell r="KW290">
            <v>1.6E-2</v>
          </cell>
          <cell r="KX290">
            <v>0</v>
          </cell>
          <cell r="KY290">
            <v>2.508</v>
          </cell>
          <cell r="KZ290">
            <v>0</v>
          </cell>
          <cell r="LA290">
            <v>0.42399999999999999</v>
          </cell>
          <cell r="LB290">
            <v>1.9E-2</v>
          </cell>
          <cell r="LC290">
            <v>1.9930000000000001</v>
          </cell>
          <cell r="LD290">
            <v>8.0000000000000002E-3</v>
          </cell>
          <cell r="LE290">
            <v>0</v>
          </cell>
          <cell r="LF290">
            <v>0.02</v>
          </cell>
          <cell r="LG290">
            <v>1.7999999999999999E-2</v>
          </cell>
          <cell r="LH290">
            <v>1E-3</v>
          </cell>
          <cell r="LI290">
            <v>2.1999999999999999E-2</v>
          </cell>
          <cell r="LJ290">
            <v>1.2E-2</v>
          </cell>
          <cell r="LK290">
            <v>1E-3</v>
          </cell>
          <cell r="LL290">
            <v>2.4431999999999999E-2</v>
          </cell>
          <cell r="LM290">
            <v>0.16258300000000001</v>
          </cell>
          <cell r="LN290">
            <v>4.9067E-2</v>
          </cell>
          <cell r="LO290">
            <v>7.2439000000000003E-2</v>
          </cell>
          <cell r="LP290">
            <v>1.9144000000000001E-2</v>
          </cell>
          <cell r="LQ290">
            <v>3.199E-3</v>
          </cell>
          <cell r="LR290">
            <v>9.2730000000000007E-2</v>
          </cell>
          <cell r="LS290">
            <v>6.8914000000000003E-2</v>
          </cell>
          <cell r="LT290">
            <v>3.2000000000000001E-2</v>
          </cell>
          <cell r="LU290">
            <v>0.109</v>
          </cell>
          <cell r="LV290">
            <v>8.1426999999999999E-2</v>
          </cell>
          <cell r="LW290">
            <v>9.1214000000000003E-2</v>
          </cell>
          <cell r="LX290">
            <v>4.8039999999999999E-2</v>
          </cell>
          <cell r="LY290">
            <v>5.3026999999999998E-2</v>
          </cell>
          <cell r="LZ290">
            <v>7.4659000000000003E-2</v>
          </cell>
          <cell r="MA290">
            <v>2.3380999999999999E-2</v>
          </cell>
          <cell r="MB290">
            <v>20.52084</v>
          </cell>
          <cell r="MC290">
            <v>29.779212999999999</v>
          </cell>
          <cell r="MD290">
            <v>20.983077999999999</v>
          </cell>
          <cell r="ME290">
            <v>12.040734</v>
          </cell>
          <cell r="MF290">
            <v>3.3265000000000003E-2</v>
          </cell>
          <cell r="MG290">
            <v>8.4206000000000003E-2</v>
          </cell>
          <cell r="MH290">
            <v>9.5857150000000004</v>
          </cell>
          <cell r="MI290">
            <v>5.8853000000000003E-2</v>
          </cell>
          <cell r="MJ290">
            <v>0.42329800000000001</v>
          </cell>
          <cell r="MK290">
            <v>5.0881000000000003E-2</v>
          </cell>
          <cell r="ML290">
            <v>5.3710000000000001E-2</v>
          </cell>
          <cell r="MM290">
            <v>4.3332000000000002E-2</v>
          </cell>
          <cell r="MN290">
            <v>8.9899999999999995E-4</v>
          </cell>
          <cell r="MO290">
            <v>3.8304999999999999E-2</v>
          </cell>
          <cell r="MP290">
            <v>4.3612999999999999E-2</v>
          </cell>
          <cell r="MQ290">
            <v>3.6011000000000001E-2</v>
          </cell>
          <cell r="MR290">
            <v>8.5389999999999994E-2</v>
          </cell>
          <cell r="MS290">
            <v>3.5143000000000001E-2</v>
          </cell>
          <cell r="MT290">
            <v>0.120311</v>
          </cell>
          <cell r="MU290">
            <v>2.6367000000000002E-2</v>
          </cell>
          <cell r="MV290">
            <v>5.8606999999999999E-2</v>
          </cell>
          <cell r="MW290">
            <v>4.7833000000000001E-2</v>
          </cell>
          <cell r="MX290">
            <v>4.8098000000000002E-2</v>
          </cell>
          <cell r="MY290">
            <v>1.6178000000000001E-2</v>
          </cell>
          <cell r="MZ290">
            <v>2.2829999999999999E-3</v>
          </cell>
          <cell r="NA290">
            <v>3.1302000000000003E-2</v>
          </cell>
          <cell r="NB290">
            <v>8.3079999999999994E-3</v>
          </cell>
          <cell r="NC290">
            <v>2.4369999999999999E-3</v>
          </cell>
          <cell r="ND290">
            <v>6.2500000000000003E-3</v>
          </cell>
          <cell r="NE290">
            <v>5.1500999999999998E-2</v>
          </cell>
          <cell r="NF290">
            <v>4.3999999999999997E-2</v>
          </cell>
          <cell r="NG290">
            <v>4.5999999999999999E-2</v>
          </cell>
          <cell r="NH290">
            <v>3.3000000000000002E-2</v>
          </cell>
          <cell r="NI290">
            <v>0.04</v>
          </cell>
          <cell r="NJ290">
            <v>4.2999999999999997E-2</v>
          </cell>
          <cell r="NL290">
            <v>5.7000000000000002E-2</v>
          </cell>
          <cell r="NM290">
            <v>1.7000000000000001E-2</v>
          </cell>
          <cell r="NN290">
            <v>3.4000000000000002E-2</v>
          </cell>
          <cell r="NO290">
            <v>2.7E-2</v>
          </cell>
          <cell r="NP290">
            <v>2.1999999999999999E-2</v>
          </cell>
          <cell r="NQ290">
            <v>3.5999999999999997E-2</v>
          </cell>
          <cell r="NR290">
            <v>4.7E-2</v>
          </cell>
          <cell r="NS290">
            <v>1.6E-2</v>
          </cell>
          <cell r="NT290">
            <v>4.3999999999999997E-2</v>
          </cell>
          <cell r="NU290">
            <v>3.1E-2</v>
          </cell>
          <cell r="NV290">
            <v>0.128</v>
          </cell>
          <cell r="NW290">
            <v>8.3000000000000004E-2</v>
          </cell>
          <cell r="NX290">
            <v>6.4000000000000001E-2</v>
          </cell>
          <cell r="NY290">
            <v>3.5999999999999997E-2</v>
          </cell>
          <cell r="NZ290">
            <v>4.1000000000000002E-2</v>
          </cell>
          <cell r="OA290">
            <v>0.108</v>
          </cell>
          <cell r="OB290">
            <v>1.6E-2</v>
          </cell>
          <cell r="OC290">
            <v>0.13600000000000001</v>
          </cell>
          <cell r="OD290">
            <v>2.8624E-2</v>
          </cell>
          <cell r="OE290">
            <v>4.1224999999999998E-2</v>
          </cell>
          <cell r="OF290">
            <v>7.9325000000000007E-2</v>
          </cell>
        </row>
      </sheetData>
      <sheetData sheetId="3">
        <row r="2">
          <cell r="W2" t="str">
            <v>2014/15</v>
          </cell>
          <cell r="X2" t="str">
            <v>2015/16</v>
          </cell>
          <cell r="Y2" t="str">
            <v>2016/17</v>
          </cell>
          <cell r="Z2" t="str">
            <v>2017/18</v>
          </cell>
          <cell r="AA2" t="str">
            <v>2018/19</v>
          </cell>
          <cell r="AB2" t="str">
            <v>2019/20</v>
          </cell>
          <cell r="AC2" t="str">
            <v>2020/21</v>
          </cell>
          <cell r="AD2" t="str">
            <v>2021/22</v>
          </cell>
          <cell r="AE2" t="str">
            <v>2022/23</v>
          </cell>
          <cell r="KK2">
            <v>42278</v>
          </cell>
          <cell r="KL2">
            <v>42309</v>
          </cell>
          <cell r="KM2">
            <v>42339</v>
          </cell>
          <cell r="KN2">
            <v>42370</v>
          </cell>
          <cell r="KO2">
            <v>42401</v>
          </cell>
          <cell r="KP2">
            <v>42430</v>
          </cell>
          <cell r="KQ2">
            <v>42461</v>
          </cell>
          <cell r="KR2">
            <v>42491</v>
          </cell>
          <cell r="KS2">
            <v>42522</v>
          </cell>
          <cell r="KT2">
            <v>42552</v>
          </cell>
          <cell r="KU2">
            <v>42583</v>
          </cell>
          <cell r="KV2">
            <v>42614</v>
          </cell>
          <cell r="KW2">
            <v>42644</v>
          </cell>
          <cell r="KX2">
            <v>42675</v>
          </cell>
          <cell r="KY2">
            <v>42705</v>
          </cell>
          <cell r="KZ2">
            <v>42736</v>
          </cell>
          <cell r="LA2">
            <v>42767</v>
          </cell>
          <cell r="LB2">
            <v>42795</v>
          </cell>
          <cell r="LC2">
            <v>42826</v>
          </cell>
          <cell r="LD2">
            <v>42856</v>
          </cell>
          <cell r="LE2">
            <v>42887</v>
          </cell>
          <cell r="LF2">
            <v>42917</v>
          </cell>
          <cell r="LG2">
            <v>42948</v>
          </cell>
          <cell r="LH2">
            <v>42979</v>
          </cell>
          <cell r="LI2">
            <v>43009</v>
          </cell>
          <cell r="LJ2">
            <v>43040</v>
          </cell>
          <cell r="LK2">
            <v>43070</v>
          </cell>
          <cell r="LL2">
            <v>43101</v>
          </cell>
          <cell r="LM2">
            <v>43132</v>
          </cell>
          <cell r="LN2">
            <v>43160</v>
          </cell>
          <cell r="LO2">
            <v>43191</v>
          </cell>
          <cell r="LP2">
            <v>43221</v>
          </cell>
          <cell r="LQ2">
            <v>43252</v>
          </cell>
          <cell r="LR2">
            <v>43282</v>
          </cell>
          <cell r="LS2">
            <v>43313</v>
          </cell>
          <cell r="LT2">
            <v>43344</v>
          </cell>
          <cell r="LU2">
            <v>43374</v>
          </cell>
          <cell r="LV2">
            <v>43405</v>
          </cell>
          <cell r="LW2">
            <v>43435</v>
          </cell>
          <cell r="LX2">
            <v>43466</v>
          </cell>
          <cell r="LY2">
            <v>43497</v>
          </cell>
          <cell r="LZ2">
            <v>43525</v>
          </cell>
          <cell r="MA2">
            <v>43556</v>
          </cell>
          <cell r="MB2">
            <v>43586</v>
          </cell>
          <cell r="MC2">
            <v>43617</v>
          </cell>
          <cell r="MD2">
            <v>43647</v>
          </cell>
          <cell r="ME2">
            <v>43678</v>
          </cell>
          <cell r="MF2">
            <v>43709</v>
          </cell>
          <cell r="MG2">
            <v>43739</v>
          </cell>
          <cell r="MH2">
            <v>43770</v>
          </cell>
          <cell r="MI2">
            <v>43800</v>
          </cell>
          <cell r="MJ2">
            <v>43831</v>
          </cell>
          <cell r="MK2">
            <v>43862</v>
          </cell>
          <cell r="ML2">
            <v>43891</v>
          </cell>
          <cell r="MM2">
            <v>43922</v>
          </cell>
          <cell r="MN2">
            <v>43952</v>
          </cell>
          <cell r="MO2">
            <v>43983</v>
          </cell>
          <cell r="MP2">
            <v>44013</v>
          </cell>
          <cell r="MQ2">
            <v>44044</v>
          </cell>
          <cell r="MR2">
            <v>44075</v>
          </cell>
          <cell r="MS2">
            <v>44105</v>
          </cell>
          <cell r="MT2">
            <v>44136</v>
          </cell>
          <cell r="MU2">
            <v>44166</v>
          </cell>
          <cell r="MV2">
            <v>44197</v>
          </cell>
          <cell r="MW2">
            <v>44228</v>
          </cell>
          <cell r="MX2">
            <v>44256</v>
          </cell>
          <cell r="MY2">
            <v>44287</v>
          </cell>
          <cell r="MZ2">
            <v>44317</v>
          </cell>
          <cell r="NA2">
            <v>44348</v>
          </cell>
          <cell r="NB2">
            <v>44378</v>
          </cell>
          <cell r="NC2">
            <v>44409</v>
          </cell>
          <cell r="ND2">
            <v>44440</v>
          </cell>
          <cell r="NE2">
            <v>44470</v>
          </cell>
          <cell r="NF2">
            <v>44501</v>
          </cell>
          <cell r="NG2">
            <v>44531</v>
          </cell>
          <cell r="NH2">
            <v>44562</v>
          </cell>
          <cell r="NI2">
            <v>44593</v>
          </cell>
          <cell r="NJ2">
            <v>44621</v>
          </cell>
          <cell r="NK2">
            <v>44652</v>
          </cell>
          <cell r="NL2">
            <v>44682</v>
          </cell>
          <cell r="NM2">
            <v>44713</v>
          </cell>
          <cell r="NN2">
            <v>44743</v>
          </cell>
          <cell r="NO2">
            <v>44774</v>
          </cell>
          <cell r="NP2">
            <v>44805</v>
          </cell>
          <cell r="NQ2">
            <v>44835</v>
          </cell>
          <cell r="NR2">
            <v>44866</v>
          </cell>
          <cell r="NS2">
            <v>44896</v>
          </cell>
        </row>
        <row r="290">
          <cell r="BH290">
            <v>82.264929999999993</v>
          </cell>
          <cell r="BI290">
            <v>160.79142100000001</v>
          </cell>
          <cell r="BJ290">
            <v>158.701785</v>
          </cell>
          <cell r="BK290">
            <v>99.433615000000003</v>
          </cell>
          <cell r="BL290">
            <v>139.040313</v>
          </cell>
          <cell r="BM290">
            <v>98.752827000000011</v>
          </cell>
          <cell r="BN290">
            <v>141.041088</v>
          </cell>
          <cell r="BO290">
            <v>211.66074499999999</v>
          </cell>
          <cell r="BP290">
            <v>154.806389</v>
          </cell>
          <cell r="BQ290">
            <v>142.31459899999999</v>
          </cell>
          <cell r="BR290">
            <v>154.94499100000002</v>
          </cell>
          <cell r="BS290">
            <v>128.20375300000001</v>
          </cell>
          <cell r="BT290">
            <v>76.289978000000005</v>
          </cell>
          <cell r="BU290">
            <v>177.29819000000001</v>
          </cell>
          <cell r="BV290">
            <v>106.16637300000001</v>
          </cell>
          <cell r="BW290">
            <v>186.59505799999999</v>
          </cell>
          <cell r="BX290">
            <v>148.30460300000001</v>
          </cell>
          <cell r="BY290">
            <v>224.22348499999998</v>
          </cell>
          <cell r="BZ290">
            <v>345.93845400000004</v>
          </cell>
          <cell r="CA290">
            <v>331.85209700000001</v>
          </cell>
          <cell r="CB290">
            <v>378.79196100000001</v>
          </cell>
          <cell r="CC290">
            <v>314.718524</v>
          </cell>
          <cell r="CD290">
            <v>471.60050100000001</v>
          </cell>
          <cell r="CE290">
            <v>205.81006599999998</v>
          </cell>
          <cell r="CF290">
            <v>13.011203999999999</v>
          </cell>
          <cell r="CG290">
            <v>25.056498000000001</v>
          </cell>
          <cell r="CH290">
            <v>104.088013</v>
          </cell>
          <cell r="CI290">
            <v>38.845438000000001</v>
          </cell>
          <cell r="CJ290">
            <v>138.071673</v>
          </cell>
          <cell r="CK290">
            <v>91.951073000000008</v>
          </cell>
          <cell r="CL290">
            <v>184.0309</v>
          </cell>
          <cell r="CM290">
            <v>123.713628</v>
          </cell>
          <cell r="CN290">
            <v>110.69064200000001</v>
          </cell>
          <cell r="CO290">
            <v>143.88313200000002</v>
          </cell>
          <cell r="CP290">
            <v>321.36422700000003</v>
          </cell>
          <cell r="CQ290">
            <v>184.57175099999998</v>
          </cell>
          <cell r="CR290">
            <v>84.456313999999992</v>
          </cell>
          <cell r="CS290">
            <v>197.43688699999998</v>
          </cell>
          <cell r="CT290">
            <v>217.04483100000002</v>
          </cell>
          <cell r="CU290">
            <v>158.417914</v>
          </cell>
          <cell r="CV290">
            <v>190.30528700000002</v>
          </cell>
          <cell r="CW290">
            <v>165.34048800000002</v>
          </cell>
          <cell r="CX290">
            <v>332.41063500000001</v>
          </cell>
          <cell r="CY290">
            <v>529.463887</v>
          </cell>
          <cell r="CZ290">
            <v>532.86943999999994</v>
          </cell>
          <cell r="DA290">
            <v>370.30206699999997</v>
          </cell>
          <cell r="DB290">
            <v>246.15421799999999</v>
          </cell>
          <cell r="DC290">
            <v>274.78433200000001</v>
          </cell>
          <cell r="DD290">
            <v>213.01319699999999</v>
          </cell>
          <cell r="DE290">
            <v>247.60400700000002</v>
          </cell>
          <cell r="DF290">
            <v>323.802032</v>
          </cell>
          <cell r="DG290">
            <v>254.51221900000002</v>
          </cell>
          <cell r="DH290">
            <v>236.670196</v>
          </cell>
          <cell r="DI290">
            <v>393.155708</v>
          </cell>
          <cell r="DJ290">
            <v>403.689707</v>
          </cell>
          <cell r="DK290">
            <v>457.056916</v>
          </cell>
          <cell r="DL290">
            <v>449.93257400000005</v>
          </cell>
          <cell r="DM290">
            <v>395.39549200000005</v>
          </cell>
          <cell r="DN290">
            <v>398.56976199999997</v>
          </cell>
          <cell r="DO290">
            <v>336.62548200000003</v>
          </cell>
          <cell r="DP290">
            <v>243.76437300000001</v>
          </cell>
          <cell r="DQ290">
            <v>194.902005</v>
          </cell>
          <cell r="DR290">
            <v>387.59829300000001</v>
          </cell>
          <cell r="DS290">
            <v>406.23710499999999</v>
          </cell>
          <cell r="DT290">
            <v>400.21876299999997</v>
          </cell>
          <cell r="DU290">
            <v>265.16496599999999</v>
          </cell>
          <cell r="DV290">
            <v>522.07197600000006</v>
          </cell>
          <cell r="DW290">
            <v>607.57503700000007</v>
          </cell>
          <cell r="DX290">
            <v>385.46031599999998</v>
          </cell>
          <cell r="DY290">
            <v>479.89738400000005</v>
          </cell>
          <cell r="DZ290">
            <v>414.90528799999998</v>
          </cell>
          <cell r="EA290">
            <v>595.42222900000002</v>
          </cell>
          <cell r="EB290">
            <v>627.16650500000003</v>
          </cell>
          <cell r="EC290">
            <v>443.81669300000004</v>
          </cell>
          <cell r="ED290">
            <v>346.29237800000004</v>
          </cell>
          <cell r="EE290">
            <v>311.13063</v>
          </cell>
          <cell r="EF290">
            <v>424.78375599999998</v>
          </cell>
          <cell r="EG290">
            <v>531.68442299999992</v>
          </cell>
          <cell r="EH290">
            <v>557.78853400000003</v>
          </cell>
          <cell r="EI290">
            <v>589.93509199999994</v>
          </cell>
          <cell r="EJ290">
            <v>656.24757700000009</v>
          </cell>
          <cell r="EK290">
            <v>640.118424</v>
          </cell>
          <cell r="EL290">
            <v>460.46707600000002</v>
          </cell>
          <cell r="EM290">
            <v>744.27686800000004</v>
          </cell>
          <cell r="EN290">
            <v>531.96691399999997</v>
          </cell>
          <cell r="EO290">
            <v>364.94441399999999</v>
          </cell>
          <cell r="EP290">
            <v>564.50710400000003</v>
          </cell>
          <cell r="EQ290">
            <v>560.80209600000001</v>
          </cell>
          <cell r="ER290">
            <v>594.15438600000004</v>
          </cell>
          <cell r="ES290">
            <v>538.87921200000005</v>
          </cell>
          <cell r="ET290">
            <v>519.18304899999998</v>
          </cell>
          <cell r="EU290">
            <v>438.996014</v>
          </cell>
          <cell r="EV290">
            <v>463.68233500000002</v>
          </cell>
          <cell r="EW290">
            <v>462.50847899999997</v>
          </cell>
          <cell r="EX290">
            <v>703.48036399999989</v>
          </cell>
          <cell r="EY290">
            <v>643.30516799999998</v>
          </cell>
          <cell r="EZ290">
            <v>565.80623500000002</v>
          </cell>
          <cell r="FA290">
            <v>572.25241000000005</v>
          </cell>
          <cell r="FB290">
            <v>627.589384</v>
          </cell>
          <cell r="FC290">
            <v>483.237864</v>
          </cell>
          <cell r="FD290">
            <v>437.088639</v>
          </cell>
          <cell r="FE290">
            <v>656.87114300000007</v>
          </cell>
          <cell r="FF290">
            <v>831.23984900000005</v>
          </cell>
          <cell r="FG290">
            <v>992.14742699999999</v>
          </cell>
          <cell r="FH290">
            <v>880.13764500000002</v>
          </cell>
          <cell r="FI290">
            <v>759.27529900000002</v>
          </cell>
          <cell r="FJ290">
            <v>983.58557499999995</v>
          </cell>
          <cell r="FK290">
            <v>872.41516999999999</v>
          </cell>
          <cell r="FL290">
            <v>480.87935900000002</v>
          </cell>
          <cell r="FM290">
            <v>775.48119400000007</v>
          </cell>
          <cell r="FN290">
            <v>777.07120499999996</v>
          </cell>
          <cell r="FO290">
            <v>920.42877800000008</v>
          </cell>
          <cell r="FP290">
            <v>984.47726499999999</v>
          </cell>
          <cell r="FQ290">
            <v>474.52093600000001</v>
          </cell>
          <cell r="FR290">
            <v>1188.188185</v>
          </cell>
          <cell r="FS290">
            <v>755.21222699999998</v>
          </cell>
          <cell r="FT290">
            <v>649.23599999999999</v>
          </cell>
          <cell r="FU290">
            <v>1668.0319999999999</v>
          </cell>
          <cell r="FV290">
            <v>853.70600000000002</v>
          </cell>
          <cell r="FW290">
            <v>848.95600000000002</v>
          </cell>
          <cell r="FX290">
            <v>811.09699999999998</v>
          </cell>
          <cell r="FY290">
            <v>998.71100000000001</v>
          </cell>
          <cell r="FZ290">
            <v>678.08600000000001</v>
          </cell>
          <cell r="GA290">
            <v>1139.222</v>
          </cell>
          <cell r="GB290">
            <v>1140.675</v>
          </cell>
          <cell r="GC290">
            <v>726.78599999999994</v>
          </cell>
          <cell r="GD290">
            <v>1070.837</v>
          </cell>
          <cell r="GE290">
            <v>664.08199999999999</v>
          </cell>
          <cell r="GF290">
            <v>1095.595</v>
          </cell>
          <cell r="GG290">
            <v>1667.299</v>
          </cell>
          <cell r="GH290">
            <v>853.86900000000003</v>
          </cell>
          <cell r="GI290">
            <v>1254.663</v>
          </cell>
          <cell r="GJ290">
            <v>724.53899999999999</v>
          </cell>
          <cell r="GK290">
            <v>1043.3679999999999</v>
          </cell>
          <cell r="GL290">
            <v>802.44200000000001</v>
          </cell>
          <cell r="GM290">
            <v>1035.249</v>
          </cell>
          <cell r="GN290">
            <v>904.17100000000005</v>
          </cell>
          <cell r="GO290">
            <v>1007.417</v>
          </cell>
          <cell r="GP290">
            <v>977.76199999999994</v>
          </cell>
          <cell r="GQ290">
            <v>675.04399999999998</v>
          </cell>
          <cell r="GR290">
            <v>473.55399999999997</v>
          </cell>
          <cell r="GS290">
            <v>1928.481</v>
          </cell>
          <cell r="GT290">
            <v>651.31399999999996</v>
          </cell>
          <cell r="GU290">
            <v>1652.076</v>
          </cell>
          <cell r="GV290">
            <v>1415.944</v>
          </cell>
          <cell r="GW290">
            <v>878.16</v>
          </cell>
          <cell r="GX290">
            <v>1501.471</v>
          </cell>
          <cell r="GY290">
            <v>441.20699999999999</v>
          </cell>
          <cell r="GZ290">
            <v>1516.5920000000001</v>
          </cell>
          <cell r="HA290">
            <v>1539.7170000000001</v>
          </cell>
          <cell r="HB290">
            <v>366.685</v>
          </cell>
          <cell r="HC290">
            <v>815.46100000000001</v>
          </cell>
          <cell r="HD290">
            <v>1262.7349999999999</v>
          </cell>
          <cell r="HE290">
            <v>1284.124</v>
          </cell>
          <cell r="HF290">
            <v>1766.9079999999999</v>
          </cell>
          <cell r="HG290">
            <v>1501.68</v>
          </cell>
          <cell r="HH290">
            <v>1296.653</v>
          </cell>
          <cell r="HI290">
            <v>936.60299999999995</v>
          </cell>
          <cell r="HJ290">
            <v>1207.7329999999999</v>
          </cell>
          <cell r="HK290">
            <v>1127.2360000000001</v>
          </cell>
          <cell r="HL290">
            <v>1584.837</v>
          </cell>
          <cell r="HM290">
            <v>961.23699999999997</v>
          </cell>
          <cell r="HN290">
            <v>927.99900000000002</v>
          </cell>
          <cell r="HO290">
            <v>1962.519</v>
          </cell>
          <cell r="HP290">
            <v>1406.2239999999999</v>
          </cell>
          <cell r="HQ290">
            <v>1314.0429999999999</v>
          </cell>
          <cell r="HR290">
            <v>1335.6959999999999</v>
          </cell>
          <cell r="HS290">
            <v>2768.4270000000001</v>
          </cell>
          <cell r="HT290">
            <v>973.25300000000004</v>
          </cell>
          <cell r="HU290">
            <v>1097.578</v>
          </cell>
          <cell r="HV290">
            <v>1050.626</v>
          </cell>
          <cell r="HW290">
            <v>972.08900000000006</v>
          </cell>
          <cell r="HX290">
            <v>1107.9839999999999</v>
          </cell>
          <cell r="HY290">
            <v>1199.24</v>
          </cell>
          <cell r="HZ290">
            <v>1085.5820000000001</v>
          </cell>
          <cell r="IA290">
            <v>2238.9050000000002</v>
          </cell>
          <cell r="IB290">
            <v>1429.9110000000001</v>
          </cell>
          <cell r="IC290">
            <v>1767.2170000000001</v>
          </cell>
          <cell r="ID290">
            <v>1742.232</v>
          </cell>
          <cell r="IE290">
            <v>1627.239</v>
          </cell>
          <cell r="IF290">
            <v>1236.702</v>
          </cell>
          <cell r="IG290">
            <v>879.67899999999997</v>
          </cell>
          <cell r="IH290">
            <v>436.767</v>
          </cell>
          <cell r="II290">
            <v>1180.614</v>
          </cell>
          <cell r="IJ290">
            <v>1778.175</v>
          </cell>
          <cell r="IK290">
            <v>1693.1310000000001</v>
          </cell>
          <cell r="IL290">
            <v>746.00800000000004</v>
          </cell>
          <cell r="IM290">
            <v>1959.646</v>
          </cell>
          <cell r="IN290">
            <v>1375.5630000000001</v>
          </cell>
          <cell r="IO290">
            <v>1277.684</v>
          </cell>
          <cell r="IP290">
            <v>2155.1999999999998</v>
          </cell>
          <cell r="IQ290">
            <v>1717.0329999999999</v>
          </cell>
          <cell r="IR290">
            <v>1612.47</v>
          </cell>
          <cell r="IS290">
            <v>1275.3330000000001</v>
          </cell>
          <cell r="IT290">
            <v>1723.2439999999999</v>
          </cell>
          <cell r="IU290">
            <v>1347.5170000000001</v>
          </cell>
          <cell r="IV290">
            <v>986.16800000000001</v>
          </cell>
          <cell r="IW290">
            <v>1107.981</v>
          </cell>
          <cell r="IX290">
            <v>2011.9849999999999</v>
          </cell>
          <cell r="IY290">
            <v>1385.076</v>
          </cell>
          <cell r="IZ290">
            <v>1852.893</v>
          </cell>
          <cell r="JA290">
            <v>1451.0219999999999</v>
          </cell>
          <cell r="JB290">
            <v>2256.377</v>
          </cell>
          <cell r="JC290">
            <v>1834.9549999999999</v>
          </cell>
          <cell r="JD290">
            <v>2296.6260000000002</v>
          </cell>
          <cell r="JE290">
            <v>1888.962</v>
          </cell>
          <cell r="JF290">
            <v>1308.9000000000001</v>
          </cell>
          <cell r="JG290">
            <v>1492.6559999999999</v>
          </cell>
          <cell r="JH290">
            <v>1844.1969999999999</v>
          </cell>
          <cell r="JI290">
            <v>1687.6869999999999</v>
          </cell>
          <cell r="JJ290">
            <v>1270.402</v>
          </cell>
          <cell r="JK290">
            <v>1454.3589999999999</v>
          </cell>
          <cell r="JL290">
            <v>1587.2660000000001</v>
          </cell>
          <cell r="JM290">
            <v>1539.684</v>
          </cell>
          <cell r="JN290">
            <v>2456.35</v>
          </cell>
          <cell r="JO290">
            <v>1750.8869999999999</v>
          </cell>
          <cell r="JP290">
            <v>1465.3030000000001</v>
          </cell>
          <cell r="JQ290">
            <v>1849.7460000000001</v>
          </cell>
          <cell r="JR290">
            <v>2075.9229999999998</v>
          </cell>
          <cell r="JS290">
            <v>991.66499999999996</v>
          </cell>
          <cell r="JT290">
            <v>1967.4770000000001</v>
          </cell>
          <cell r="JU290">
            <v>1918.0650000000001</v>
          </cell>
          <cell r="JV290">
            <v>2071.4189999999999</v>
          </cell>
          <cell r="JW290">
            <v>1694.3219999999999</v>
          </cell>
          <cell r="JX290">
            <v>1937.9839999999999</v>
          </cell>
          <cell r="JY290">
            <v>2734.8130000000001</v>
          </cell>
          <cell r="JZ290">
            <v>2144.3969999999999</v>
          </cell>
          <cell r="KA290">
            <v>2041.2729999999999</v>
          </cell>
          <cell r="KB290">
            <v>1881.7470000000001</v>
          </cell>
          <cell r="KC290">
            <v>1810.058</v>
          </cell>
          <cell r="KD290">
            <v>1985.9839999999999</v>
          </cell>
          <cell r="KE290">
            <v>2461.6990000000001</v>
          </cell>
          <cell r="KF290">
            <v>2089.3310000000001</v>
          </cell>
          <cell r="KG290">
            <v>2499.971</v>
          </cell>
          <cell r="KH290">
            <v>1993.0309999999999</v>
          </cell>
          <cell r="KI290">
            <v>1991.9469999999999</v>
          </cell>
          <cell r="KJ290">
            <v>2330.0149999999999</v>
          </cell>
          <cell r="KK290">
            <v>2583.5160000000001</v>
          </cell>
          <cell r="KL290">
            <v>2204.509</v>
          </cell>
          <cell r="KM290">
            <v>2627.1559999999999</v>
          </cell>
          <cell r="KN290">
            <v>1990.2760000000001</v>
          </cell>
          <cell r="KO290">
            <v>1940.375</v>
          </cell>
          <cell r="KP290">
            <v>1758.171</v>
          </cell>
          <cell r="KQ290">
            <v>1808.5519999999999</v>
          </cell>
          <cell r="KR290">
            <v>1583.3601229999999</v>
          </cell>
          <cell r="KS290">
            <v>1468.1115400000001</v>
          </cell>
          <cell r="KT290">
            <v>1485.8221309999999</v>
          </cell>
          <cell r="KU290">
            <v>1784.6043569999999</v>
          </cell>
          <cell r="KV290">
            <v>1671.0487559999999</v>
          </cell>
          <cell r="KW290">
            <v>2140.5694170000002</v>
          </cell>
          <cell r="KX290">
            <v>2595.61699</v>
          </cell>
          <cell r="KY290">
            <v>2532.7972639999998</v>
          </cell>
          <cell r="KZ290">
            <v>2453.3560320000001</v>
          </cell>
          <cell r="LA290">
            <v>2114.0756190000002</v>
          </cell>
          <cell r="LB290">
            <v>2230.1838600000001</v>
          </cell>
          <cell r="LC290">
            <v>2130.1185639999999</v>
          </cell>
          <cell r="LD290">
            <v>2273.4224610000001</v>
          </cell>
          <cell r="LE290">
            <v>1942.748184</v>
          </cell>
          <cell r="LF290">
            <v>2137.9120560000001</v>
          </cell>
          <cell r="LG290">
            <v>2719.5696509999998</v>
          </cell>
          <cell r="LH290">
            <v>2362.9919709999999</v>
          </cell>
          <cell r="LI290">
            <v>2249.0060779999999</v>
          </cell>
          <cell r="LJ290">
            <v>2373.931094</v>
          </cell>
          <cell r="LK290">
            <v>2366.3982420000002</v>
          </cell>
          <cell r="LL290">
            <v>2155.387964</v>
          </cell>
          <cell r="LM290">
            <v>2150.1844190000002</v>
          </cell>
          <cell r="LN290">
            <v>2039.6726839999999</v>
          </cell>
          <cell r="LO290">
            <v>1943.3031719999999</v>
          </cell>
          <cell r="LP290">
            <v>1970.580017</v>
          </cell>
          <cell r="LQ290">
            <v>1990.017503</v>
          </cell>
          <cell r="LR290">
            <v>2465.2910889999998</v>
          </cell>
          <cell r="LS290">
            <v>2592.1167740000001</v>
          </cell>
          <cell r="LT290">
            <v>2671.0539429999999</v>
          </cell>
          <cell r="LU290">
            <v>2742.9906719999999</v>
          </cell>
          <cell r="LV290">
            <v>2563.423542</v>
          </cell>
          <cell r="LW290">
            <v>2614.76307</v>
          </cell>
          <cell r="LX290">
            <v>2676.1951509999999</v>
          </cell>
          <cell r="LY290">
            <v>2183.3666509999998</v>
          </cell>
          <cell r="LZ290">
            <v>2130.564077</v>
          </cell>
          <cell r="MA290">
            <v>1888.4926330000001</v>
          </cell>
          <cell r="MB290">
            <v>2165.2861079999998</v>
          </cell>
          <cell r="MC290">
            <v>2059.8885300000002</v>
          </cell>
          <cell r="MD290">
            <v>2381.8209069999998</v>
          </cell>
          <cell r="ME290">
            <v>2335.9207630000001</v>
          </cell>
          <cell r="MF290">
            <v>2541.589367</v>
          </cell>
          <cell r="MG290">
            <v>2427.9982490000002</v>
          </cell>
          <cell r="MH290">
            <v>2565.5305429999999</v>
          </cell>
          <cell r="MI290">
            <v>2904.7630260000001</v>
          </cell>
          <cell r="MJ290">
            <v>1803.6829700000001</v>
          </cell>
          <cell r="MK290">
            <v>1986.5788379999999</v>
          </cell>
          <cell r="ML290">
            <v>2081.1360089999998</v>
          </cell>
          <cell r="MM290">
            <v>2016.6776950000001</v>
          </cell>
          <cell r="MN290">
            <v>1806.1418779999999</v>
          </cell>
          <cell r="MO290">
            <v>2112.343738</v>
          </cell>
          <cell r="MP290">
            <v>2386.6520439999999</v>
          </cell>
          <cell r="MQ290">
            <v>2055.2772279999999</v>
          </cell>
          <cell r="MR290">
            <v>2104.053367</v>
          </cell>
          <cell r="MS290">
            <v>2266.0902689999998</v>
          </cell>
          <cell r="MT290">
            <v>2554.4682889999999</v>
          </cell>
          <cell r="MU290">
            <v>2763.617479</v>
          </cell>
          <cell r="MV290">
            <v>2214.016498</v>
          </cell>
          <cell r="MW290">
            <v>1420.429177</v>
          </cell>
          <cell r="MX290">
            <v>2518.7171269999999</v>
          </cell>
          <cell r="MY290">
            <v>2043.67608</v>
          </cell>
          <cell r="MZ290">
            <v>2210.9290350000001</v>
          </cell>
          <cell r="NA290">
            <v>1377.636072</v>
          </cell>
          <cell r="NB290">
            <v>2437.5339949999998</v>
          </cell>
          <cell r="NC290">
            <v>3362.0800079999999</v>
          </cell>
          <cell r="ND290">
            <v>2121.675397</v>
          </cell>
          <cell r="NE290">
            <v>2404.017147</v>
          </cell>
          <cell r="NF290">
            <v>1588.991</v>
          </cell>
          <cell r="NG290">
            <v>1832.2719999999999</v>
          </cell>
          <cell r="NH290">
            <v>1495.454</v>
          </cell>
          <cell r="NI290">
            <v>1477.59</v>
          </cell>
          <cell r="NJ290">
            <v>1745.3150000000001</v>
          </cell>
          <cell r="NK290">
            <v>1526.163</v>
          </cell>
          <cell r="NL290">
            <v>182.8</v>
          </cell>
          <cell r="NM290">
            <v>1763.3009999999999</v>
          </cell>
          <cell r="NN290">
            <v>2165.5230000000001</v>
          </cell>
          <cell r="NO290">
            <v>3593.6779999999999</v>
          </cell>
          <cell r="NP290">
            <v>2546.165</v>
          </cell>
          <cell r="NQ290">
            <v>3373.741</v>
          </cell>
          <cell r="NR290">
            <v>2725.73</v>
          </cell>
          <cell r="NS290">
            <v>2413.4839999999999</v>
          </cell>
          <cell r="NT290">
            <v>2208.3690000000001</v>
          </cell>
          <cell r="NU290">
            <v>2096.3110000000001</v>
          </cell>
          <cell r="NV290">
            <v>1759.0889999999999</v>
          </cell>
          <cell r="NW290">
            <v>1464.212</v>
          </cell>
          <cell r="NX290">
            <v>1597.7739999999999</v>
          </cell>
          <cell r="NY290">
            <v>2766.7240000000002</v>
          </cell>
          <cell r="NZ290">
            <v>2747.491</v>
          </cell>
          <cell r="OA290">
            <v>2775.087</v>
          </cell>
          <cell r="OB290">
            <v>2148.8429999999998</v>
          </cell>
          <cell r="OC290">
            <v>2295.7730000000001</v>
          </cell>
          <cell r="OD290">
            <v>2524.99325</v>
          </cell>
          <cell r="OE290">
            <v>1745.2945420000001</v>
          </cell>
          <cell r="OF290">
            <v>2063.146522</v>
          </cell>
          <cell r="OG290">
            <v>1415.549585</v>
          </cell>
          <cell r="OH290">
            <v>1791.4372960000001</v>
          </cell>
          <cell r="OI290">
            <v>1507.940699</v>
          </cell>
          <cell r="OJ290">
            <v>1234.8747040000001</v>
          </cell>
          <cell r="OK290">
            <v>2671.072936</v>
          </cell>
          <cell r="OL290">
            <v>1572.881455</v>
          </cell>
        </row>
        <row r="294">
          <cell r="KK294">
            <v>134.96000000000004</v>
          </cell>
          <cell r="KL294">
            <v>115.51999999999998</v>
          </cell>
          <cell r="KM294">
            <v>85.005000000000109</v>
          </cell>
          <cell r="KN294">
            <v>54.546000000000049</v>
          </cell>
          <cell r="KO294">
            <v>66.544000000000096</v>
          </cell>
          <cell r="KP294">
            <v>72.588999999999942</v>
          </cell>
          <cell r="KQ294">
            <v>39.089999999999918</v>
          </cell>
          <cell r="KR294">
            <v>13.135567000000037</v>
          </cell>
          <cell r="KS294">
            <v>40.326039999999921</v>
          </cell>
          <cell r="KT294">
            <v>0.37799999999992906</v>
          </cell>
          <cell r="KU294">
            <v>23.744007999999894</v>
          </cell>
          <cell r="KV294">
            <v>19.479663000000073</v>
          </cell>
          <cell r="KW294">
            <v>66.435362000000168</v>
          </cell>
          <cell r="KX294">
            <v>72.555886999999984</v>
          </cell>
          <cell r="KY294">
            <v>86.678366000000096</v>
          </cell>
          <cell r="KZ294">
            <v>73.696218999999928</v>
          </cell>
          <cell r="LA294">
            <v>58.744090000000142</v>
          </cell>
          <cell r="LB294">
            <v>108.61074099999996</v>
          </cell>
          <cell r="LC294">
            <v>66.011243999999806</v>
          </cell>
          <cell r="LD294">
            <v>106.76150999999982</v>
          </cell>
          <cell r="LE294">
            <v>41.752148999999918</v>
          </cell>
          <cell r="LF294">
            <v>76.776229999999941</v>
          </cell>
          <cell r="LG294">
            <v>37.759335000000192</v>
          </cell>
          <cell r="LH294">
            <v>57.703145999999833</v>
          </cell>
          <cell r="LI294">
            <v>27.943873000000167</v>
          </cell>
          <cell r="LJ294">
            <v>43.175956999999926</v>
          </cell>
          <cell r="LK294">
            <v>60.85730999999987</v>
          </cell>
          <cell r="LL294">
            <v>59.00716999999986</v>
          </cell>
          <cell r="LM294">
            <v>68.671851000000061</v>
          </cell>
          <cell r="LN294">
            <v>44.865453000000116</v>
          </cell>
          <cell r="LO294">
            <v>55.152323999999908</v>
          </cell>
          <cell r="LP294">
            <v>33.571938999999929</v>
          </cell>
          <cell r="LQ294">
            <v>98.198030000000017</v>
          </cell>
          <cell r="LR294">
            <v>68.439494000000195</v>
          </cell>
          <cell r="LS294">
            <v>94.09657900000002</v>
          </cell>
          <cell r="LT294">
            <v>116.88812099999996</v>
          </cell>
          <cell r="LU294">
            <v>159.45308900000009</v>
          </cell>
          <cell r="LV294">
            <v>145.31626700000015</v>
          </cell>
          <cell r="LW294">
            <v>116.9342700000002</v>
          </cell>
          <cell r="LX294">
            <v>88.175904000000173</v>
          </cell>
          <cell r="LY294">
            <v>136.88880100000006</v>
          </cell>
          <cell r="LZ294">
            <v>91.243400999999949</v>
          </cell>
          <cell r="MA294">
            <v>120.09554899999989</v>
          </cell>
          <cell r="MB294">
            <v>167.69660199999998</v>
          </cell>
          <cell r="MC294">
            <v>115.89502100000004</v>
          </cell>
          <cell r="MD294">
            <v>96.013150000000223</v>
          </cell>
          <cell r="ME294">
            <v>92.894002</v>
          </cell>
          <cell r="MF294">
            <v>93.408450999999786</v>
          </cell>
          <cell r="MG294">
            <v>94.67327400000022</v>
          </cell>
          <cell r="MH294">
            <v>102.82446900000014</v>
          </cell>
          <cell r="MI294">
            <v>195.61648699999978</v>
          </cell>
          <cell r="MJ294">
            <v>52.376175999999987</v>
          </cell>
          <cell r="MK294">
            <v>53.242154000000028</v>
          </cell>
          <cell r="ML294">
            <v>86.986945000000105</v>
          </cell>
          <cell r="MM294">
            <v>54.234241999999995</v>
          </cell>
          <cell r="MN294">
            <v>20.015527999999904</v>
          </cell>
          <cell r="MO294">
            <v>57.876287000000048</v>
          </cell>
          <cell r="MP294">
            <v>49.100167000000056</v>
          </cell>
          <cell r="MQ294">
            <v>42.144277000000102</v>
          </cell>
          <cell r="MR294">
            <v>76.907175999999936</v>
          </cell>
          <cell r="MS294">
            <v>60.734710000000177</v>
          </cell>
          <cell r="MT294">
            <v>223.79233599999998</v>
          </cell>
          <cell r="MU294">
            <v>305.31004399999983</v>
          </cell>
          <cell r="MV294">
            <v>130.2655679999998</v>
          </cell>
          <cell r="MW294">
            <v>102.08182699999998</v>
          </cell>
          <cell r="MX294">
            <v>157.59883499999978</v>
          </cell>
          <cell r="MY294">
            <v>156.37924599999997</v>
          </cell>
          <cell r="MZ294">
            <v>145.64750499999991</v>
          </cell>
          <cell r="NA294">
            <v>64.388738999999987</v>
          </cell>
          <cell r="NB294">
            <v>48.71825200000012</v>
          </cell>
          <cell r="NC294">
            <v>113.50865000000022</v>
          </cell>
          <cell r="ND294">
            <v>29.10080599999992</v>
          </cell>
          <cell r="NE294">
            <v>72.597154000000046</v>
          </cell>
          <cell r="NF294">
            <v>64.0150000000001</v>
          </cell>
          <cell r="NG294">
            <v>76.219000000000051</v>
          </cell>
          <cell r="NH294">
            <v>118.39499999999998</v>
          </cell>
          <cell r="NI294">
            <v>178.88300000000004</v>
          </cell>
          <cell r="NJ294">
            <v>78.896999999999935</v>
          </cell>
          <cell r="NK294">
            <v>79.923999999999978</v>
          </cell>
          <cell r="NL294">
            <v>15.568000000000012</v>
          </cell>
          <cell r="NM294">
            <v>60.134999999999991</v>
          </cell>
          <cell r="NN294">
            <v>150.65599999999995</v>
          </cell>
          <cell r="NO294">
            <v>239.28200000000015</v>
          </cell>
          <cell r="NP294">
            <v>95.652000000000044</v>
          </cell>
          <cell r="NQ294">
            <v>69.36200000000008</v>
          </cell>
          <cell r="NR294">
            <v>85.380999999999858</v>
          </cell>
          <cell r="NS294">
            <v>80.514999999999873</v>
          </cell>
        </row>
        <row r="299">
          <cell r="A299" t="str">
            <v>EU</v>
          </cell>
          <cell r="AB299">
            <v>3597.6641879999997</v>
          </cell>
          <cell r="AC299">
            <v>2999.6820600000001</v>
          </cell>
          <cell r="AD299">
            <v>2193.03307</v>
          </cell>
          <cell r="AE299">
            <v>2351.9789999999998</v>
          </cell>
        </row>
        <row r="300">
          <cell r="A300" t="str">
            <v>Other Europe</v>
          </cell>
          <cell r="AB300">
            <v>4.5016669999999994</v>
          </cell>
          <cell r="AC300">
            <v>1.5992519999999999</v>
          </cell>
          <cell r="AD300">
            <v>0.92530800000000002</v>
          </cell>
          <cell r="AE300">
            <v>1.1377079999999999</v>
          </cell>
        </row>
        <row r="301">
          <cell r="A301" t="str">
            <v>FSU</v>
          </cell>
          <cell r="AB301">
            <v>929.50452099999995</v>
          </cell>
          <cell r="AC301">
            <v>916.00872400000003</v>
          </cell>
          <cell r="AD301">
            <v>695.51259600000003</v>
          </cell>
          <cell r="AE301">
            <v>582.18000000000006</v>
          </cell>
        </row>
        <row r="302">
          <cell r="A302" t="str">
            <v>Asia</v>
          </cell>
          <cell r="AB302">
            <v>16894.036845000002</v>
          </cell>
          <cell r="AC302">
            <v>18010.082298000008</v>
          </cell>
          <cell r="AD302">
            <v>14674.469577999997</v>
          </cell>
          <cell r="AE302">
            <v>19307.138914000003</v>
          </cell>
        </row>
        <row r="303">
          <cell r="A303" t="str">
            <v>Africa</v>
          </cell>
          <cell r="AB303">
            <v>3442.3881980000001</v>
          </cell>
          <cell r="AC303">
            <v>3543.7852800000005</v>
          </cell>
          <cell r="AD303">
            <v>2833.8428510000008</v>
          </cell>
          <cell r="AE303">
            <v>3832.2814831927635</v>
          </cell>
        </row>
        <row r="304">
          <cell r="A304" t="str">
            <v>Western Hemisphere</v>
          </cell>
          <cell r="AB304">
            <v>1379.9795809999998</v>
          </cell>
          <cell r="AC304">
            <v>1817.3699179999999</v>
          </cell>
          <cell r="AD304">
            <v>1927.638027</v>
          </cell>
          <cell r="AE304">
            <v>1976.3530000000003</v>
          </cell>
        </row>
        <row r="320">
          <cell r="A320" t="str">
            <v>EU</v>
          </cell>
          <cell r="W320">
            <v>6181.7350000000006</v>
          </cell>
          <cell r="X320">
            <v>5451.1017150000007</v>
          </cell>
          <cell r="Y320">
            <v>5978.547525</v>
          </cell>
          <cell r="Z320">
            <v>5617.3963519999998</v>
          </cell>
          <cell r="AA320">
            <v>5177.4307610000005</v>
          </cell>
          <cell r="AB320">
            <v>5558.8666779999994</v>
          </cell>
          <cell r="AC320">
            <v>4663.86906</v>
          </cell>
          <cell r="AD320">
            <v>3534.43669</v>
          </cell>
          <cell r="AE320">
            <v>3208.60484</v>
          </cell>
        </row>
        <row r="328">
          <cell r="A328" t="str">
            <v>India</v>
          </cell>
          <cell r="W328">
            <v>9180.9159999999993</v>
          </cell>
          <cell r="X328">
            <v>8761.5004019999997</v>
          </cell>
          <cell r="Y328">
            <v>9377.2971390000002</v>
          </cell>
          <cell r="Z328">
            <v>8210.8050299999995</v>
          </cell>
          <cell r="AA328">
            <v>8747.3079209999996</v>
          </cell>
          <cell r="AB328">
            <v>6978.2240900000015</v>
          </cell>
          <cell r="AC328">
            <v>7350.9238590000004</v>
          </cell>
          <cell r="AD328">
            <v>6692.2175310000002</v>
          </cell>
          <cell r="AE328">
            <v>8620.3727199999994</v>
          </cell>
        </row>
        <row r="329">
          <cell r="A329" t="str">
            <v>China</v>
          </cell>
          <cell r="W329">
            <v>5845.643</v>
          </cell>
          <cell r="X329">
            <v>4606.6113290000003</v>
          </cell>
          <cell r="Y329">
            <v>4884.5703190000004</v>
          </cell>
          <cell r="Z329">
            <v>4505.7859989999997</v>
          </cell>
          <cell r="AA329">
            <v>6343.3070660000003</v>
          </cell>
          <cell r="AB329">
            <v>6520.6889680000004</v>
          </cell>
          <cell r="AC329">
            <v>6840.4395990000003</v>
          </cell>
          <cell r="AD329">
            <v>4254.8990990000002</v>
          </cell>
          <cell r="AE329">
            <v>5431.6357699999999</v>
          </cell>
        </row>
        <row r="330">
          <cell r="A330" t="str">
            <v>US</v>
          </cell>
          <cell r="W330">
            <v>1174.8530000000001</v>
          </cell>
          <cell r="X330">
            <v>1367.3367309999999</v>
          </cell>
          <cell r="Y330">
            <v>1356.5566179999998</v>
          </cell>
          <cell r="Z330">
            <v>1263.0249880000001</v>
          </cell>
          <cell r="AA330">
            <v>1334.12843</v>
          </cell>
          <cell r="AB330">
            <v>1470.2903759999999</v>
          </cell>
          <cell r="AC330">
            <v>1612.157027</v>
          </cell>
          <cell r="AD330">
            <v>1590.16139</v>
          </cell>
          <cell r="AE330">
            <v>1749.1560600000003</v>
          </cell>
        </row>
        <row r="331">
          <cell r="A331" t="str">
            <v>Pakistan</v>
          </cell>
          <cell r="W331">
            <v>2173.2249999999999</v>
          </cell>
          <cell r="X331">
            <v>2040.5709259999999</v>
          </cell>
          <cell r="Y331">
            <v>2297.0256530000001</v>
          </cell>
          <cell r="Z331">
            <v>2112.8459149999999</v>
          </cell>
          <cell r="AA331">
            <v>2365.6649949999996</v>
          </cell>
          <cell r="AB331">
            <v>2341.7064490000002</v>
          </cell>
          <cell r="AC331">
            <v>2862.9412780000007</v>
          </cell>
          <cell r="AD331">
            <v>2329.6963589999996</v>
          </cell>
          <cell r="AE331">
            <v>3135.02</v>
          </cell>
        </row>
        <row r="332">
          <cell r="A332" t="str">
            <v>Bangladesh</v>
          </cell>
          <cell r="W332">
            <v>1187.0260000000001</v>
          </cell>
          <cell r="X332">
            <v>887.27594900000008</v>
          </cell>
          <cell r="Y332">
            <v>1184.3046900000002</v>
          </cell>
          <cell r="Z332">
            <v>1428.7445269999998</v>
          </cell>
          <cell r="AA332">
            <v>1322.5142540000002</v>
          </cell>
          <cell r="AB332">
            <v>1069.1007299999999</v>
          </cell>
          <cell r="AC332">
            <v>1253.6250669999999</v>
          </cell>
          <cell r="AD332">
            <v>1278.7086100000001</v>
          </cell>
          <cell r="AE332">
            <v>1294.2080000000001</v>
          </cell>
        </row>
      </sheetData>
      <sheetData sheetId="4">
        <row r="290">
          <cell r="BE290">
            <v>6.7250000000000001E-3</v>
          </cell>
          <cell r="BF290">
            <v>9.4320000000000011E-3</v>
          </cell>
          <cell r="BG290">
            <v>1.5969999999999999E-3</v>
          </cell>
          <cell r="BH290">
            <v>2.8519999999999999E-3</v>
          </cell>
          <cell r="BI290">
            <v>6.6169999999999996E-3</v>
          </cell>
          <cell r="BJ290">
            <v>6.7679999999999997E-3</v>
          </cell>
          <cell r="BK290">
            <v>2.1393000000000002E-2</v>
          </cell>
          <cell r="BL290">
            <v>5.6280000000000002E-3</v>
          </cell>
          <cell r="BM290">
            <v>6.5499999999999994E-3</v>
          </cell>
          <cell r="BN290">
            <v>5.8240000000000002E-3</v>
          </cell>
          <cell r="BO290">
            <v>5.2069289999999997</v>
          </cell>
          <cell r="BP290">
            <v>1.0742000000000002E-2</v>
          </cell>
          <cell r="BQ290">
            <v>0.219669</v>
          </cell>
          <cell r="BR290">
            <v>7.5380000000000004E-3</v>
          </cell>
          <cell r="BS290">
            <v>8.4489999999999999E-3</v>
          </cell>
          <cell r="BT290">
            <v>4.3570000000000006E-3</v>
          </cell>
          <cell r="BU290">
            <v>6.202E-3</v>
          </cell>
          <cell r="BV290">
            <v>4.3220000000000003E-3</v>
          </cell>
          <cell r="BW290">
            <v>2.1970000000000002E-3</v>
          </cell>
          <cell r="BX290">
            <v>3.261E-3</v>
          </cell>
          <cell r="BY290">
            <v>3.2669999999999999E-3</v>
          </cell>
          <cell r="BZ290">
            <v>7.0090000000000005E-3</v>
          </cell>
          <cell r="CA290">
            <v>1.0211E-2</v>
          </cell>
          <cell r="CB290">
            <v>1.5472E-2</v>
          </cell>
          <cell r="CC290">
            <v>8.8420000000000009E-3</v>
          </cell>
          <cell r="CD290">
            <v>7.6270000000000001E-3</v>
          </cell>
          <cell r="CE290">
            <v>6.45E-3</v>
          </cell>
          <cell r="CF290">
            <v>4.1099999999999999E-3</v>
          </cell>
          <cell r="CG290">
            <v>2.6349999999999998E-3</v>
          </cell>
          <cell r="CH290">
            <v>4.57E-4</v>
          </cell>
          <cell r="CI290">
            <v>1.916E-3</v>
          </cell>
          <cell r="CJ290">
            <v>2.0100000000000001E-4</v>
          </cell>
          <cell r="CK290">
            <v>1.322E-3</v>
          </cell>
          <cell r="CL290">
            <v>3.1160000000000003E-3</v>
          </cell>
          <cell r="CM290">
            <v>1.627E-3</v>
          </cell>
          <cell r="CN290">
            <v>6.9499999999999998E-4</v>
          </cell>
          <cell r="CO290">
            <v>2.196E-3</v>
          </cell>
          <cell r="CP290">
            <v>2.9999999999999997E-4</v>
          </cell>
          <cell r="CQ290">
            <v>1.1999999999999999E-4</v>
          </cell>
          <cell r="CR290">
            <v>2.2100000000000001E-4</v>
          </cell>
          <cell r="CS290">
            <v>1.7999999999999999E-2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1.0560000000000001E-3</v>
          </cell>
          <cell r="DA290">
            <v>1.16E-4</v>
          </cell>
          <cell r="DB290">
            <v>3.261E-3</v>
          </cell>
          <cell r="DC290">
            <v>2.0670000000000003E-3</v>
          </cell>
          <cell r="DD290">
            <v>3.1269999999999996E-3</v>
          </cell>
          <cell r="DE290">
            <v>4.241E-3</v>
          </cell>
          <cell r="DF290">
            <v>1.5089999999999999E-3</v>
          </cell>
          <cell r="DG290">
            <v>9.9200000000000004E-4</v>
          </cell>
          <cell r="DH290">
            <v>3.8000000000000002E-4</v>
          </cell>
          <cell r="DI290">
            <v>9.7300000000000002E-4</v>
          </cell>
          <cell r="DJ290">
            <v>1.9000000000000001E-4</v>
          </cell>
          <cell r="DK290">
            <v>2.3E-5</v>
          </cell>
          <cell r="DL290">
            <v>2.5371999999999999E-2</v>
          </cell>
          <cell r="DM290">
            <v>5.7279999999999996E-3</v>
          </cell>
          <cell r="DN290">
            <v>2.0568000000000003E-2</v>
          </cell>
          <cell r="DO290">
            <v>0</v>
          </cell>
          <cell r="DP290">
            <v>0</v>
          </cell>
          <cell r="DQ290">
            <v>0</v>
          </cell>
          <cell r="DR290">
            <v>1.1699999999999999E-2</v>
          </cell>
          <cell r="DS290">
            <v>1.1699999999999999E-2</v>
          </cell>
          <cell r="DT290">
            <v>0</v>
          </cell>
          <cell r="DU290">
            <v>0</v>
          </cell>
          <cell r="DV290">
            <v>5.8000000000000003E-2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1.6E-2</v>
          </cell>
          <cell r="EF290">
            <v>6.8600000000000009E-4</v>
          </cell>
          <cell r="EG290">
            <v>0</v>
          </cell>
          <cell r="EH290">
            <v>2.0999999999999998E-4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2.9099999999999997E-4</v>
          </cell>
          <cell r="EN290">
            <v>2.5000000000000001E-4</v>
          </cell>
          <cell r="EO290">
            <v>2.5000000000000001E-4</v>
          </cell>
          <cell r="EP290">
            <v>0</v>
          </cell>
          <cell r="EQ290">
            <v>5.7299999999999994E-4</v>
          </cell>
          <cell r="ER290">
            <v>3.7399999999999998E-4</v>
          </cell>
          <cell r="ES290">
            <v>2.444E-3</v>
          </cell>
          <cell r="ET290">
            <v>0</v>
          </cell>
          <cell r="EU290">
            <v>5.6100000000000008E-4</v>
          </cell>
          <cell r="EV290">
            <v>2.7519999999999997E-3</v>
          </cell>
          <cell r="EW290">
            <v>5.4800000000000009E-4</v>
          </cell>
          <cell r="EX290">
            <v>2.9629999999999999E-3</v>
          </cell>
          <cell r="EY290">
            <v>0</v>
          </cell>
          <cell r="EZ290">
            <v>5.8E-4</v>
          </cell>
          <cell r="FA290">
            <v>5.2800000000000004E-4</v>
          </cell>
          <cell r="FB290">
            <v>8.2399999999999997E-4</v>
          </cell>
          <cell r="FC290">
            <v>5.4500000000000002E-4</v>
          </cell>
          <cell r="FD290">
            <v>8.7500000000000002E-4</v>
          </cell>
          <cell r="FE290">
            <v>2.941E-3</v>
          </cell>
          <cell r="FF290">
            <v>1E-3</v>
          </cell>
          <cell r="FG290">
            <v>4.6379999999999998E-3</v>
          </cell>
          <cell r="FH290">
            <v>3.395E-3</v>
          </cell>
          <cell r="FI290">
            <v>2.9880000000000002E-3</v>
          </cell>
          <cell r="FJ290">
            <v>4.8669999999999998E-3</v>
          </cell>
          <cell r="FK290">
            <v>3.359E-3</v>
          </cell>
          <cell r="FL290">
            <v>8.6499999999999999E-4</v>
          </cell>
          <cell r="FM290">
            <v>1.8890000000000001E-3</v>
          </cell>
          <cell r="FN290">
            <v>7.5250000000000004E-3</v>
          </cell>
          <cell r="FO290">
            <v>4.7670000000000004E-3</v>
          </cell>
          <cell r="FP290">
            <v>4.0919999999999993E-3</v>
          </cell>
          <cell r="FQ290">
            <v>3.4629999999999999E-3</v>
          </cell>
          <cell r="FR290">
            <v>3.754E-3</v>
          </cell>
          <cell r="FS290">
            <v>3.8070000000000001E-3</v>
          </cell>
          <cell r="FT290">
            <v>1.9959999999999999E-3</v>
          </cell>
          <cell r="FU290">
            <v>1E-3</v>
          </cell>
          <cell r="FV290">
            <v>2E-3</v>
          </cell>
          <cell r="FW290">
            <v>4.0000000000000001E-3</v>
          </cell>
          <cell r="FX290">
            <v>1E-3</v>
          </cell>
          <cell r="FY290">
            <v>1E-3</v>
          </cell>
          <cell r="FZ290">
            <v>1.3740000000000001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1E-3</v>
          </cell>
          <cell r="GF290">
            <v>0</v>
          </cell>
          <cell r="GG290">
            <v>0</v>
          </cell>
          <cell r="GH290">
            <v>0</v>
          </cell>
          <cell r="GI290">
            <v>2E-3</v>
          </cell>
          <cell r="GJ290">
            <v>1E-3</v>
          </cell>
          <cell r="GK290">
            <v>3.0000000000000001E-3</v>
          </cell>
          <cell r="GL290">
            <v>2E-3</v>
          </cell>
          <cell r="GM290">
            <v>2E-3</v>
          </cell>
          <cell r="GN290">
            <v>2E-3</v>
          </cell>
          <cell r="GO290">
            <v>3.0000000000000001E-3</v>
          </cell>
          <cell r="GP290">
            <v>2E-3</v>
          </cell>
          <cell r="GQ290">
            <v>1E-3</v>
          </cell>
          <cell r="GR290">
            <v>3.0000000000000001E-3</v>
          </cell>
          <cell r="GS290">
            <v>5.0000000000000001E-3</v>
          </cell>
          <cell r="GT290">
            <v>2E-3</v>
          </cell>
          <cell r="GU290">
            <v>3.0000000000000001E-3</v>
          </cell>
          <cell r="GV290">
            <v>0</v>
          </cell>
          <cell r="GW290">
            <v>2E-3</v>
          </cell>
          <cell r="GX290">
            <v>5.0000000000000001E-3</v>
          </cell>
          <cell r="GY290">
            <v>7.0000000000000001E-3</v>
          </cell>
          <cell r="GZ290">
            <v>2E-3</v>
          </cell>
          <cell r="HA290">
            <v>5.0000000000000001E-3</v>
          </cell>
          <cell r="HB290">
            <v>2E-3</v>
          </cell>
          <cell r="HC290">
            <v>2E-3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1E-3</v>
          </cell>
          <cell r="IR290">
            <v>2.1000000000000001E-2</v>
          </cell>
          <cell r="IS290">
            <v>1E-3</v>
          </cell>
          <cell r="IT290">
            <v>1E-3</v>
          </cell>
          <cell r="IU290">
            <v>0</v>
          </cell>
          <cell r="IV290">
            <v>1E-3</v>
          </cell>
          <cell r="IW290">
            <v>0</v>
          </cell>
          <cell r="IX290">
            <v>0</v>
          </cell>
          <cell r="IY290">
            <v>0.28299999999999997</v>
          </cell>
          <cell r="IZ290">
            <v>0.96199999999999997</v>
          </cell>
          <cell r="JA290">
            <v>2E-3</v>
          </cell>
          <cell r="JB290">
            <v>1E-3</v>
          </cell>
          <cell r="JC290">
            <v>3.2410000000000001</v>
          </cell>
          <cell r="JD290">
            <v>0</v>
          </cell>
          <cell r="JE290">
            <v>0</v>
          </cell>
          <cell r="JF290">
            <v>0</v>
          </cell>
          <cell r="JG290">
            <v>1E-3</v>
          </cell>
          <cell r="JH290">
            <v>0</v>
          </cell>
          <cell r="JI290">
            <v>0</v>
          </cell>
          <cell r="JJ290">
            <v>1E-3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1E-3</v>
          </cell>
          <cell r="JS290">
            <v>0</v>
          </cell>
          <cell r="JT290">
            <v>0</v>
          </cell>
          <cell r="JU290">
            <v>0</v>
          </cell>
          <cell r="JV290">
            <v>2E-3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1E-3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1E-3</v>
          </cell>
          <cell r="KR290">
            <v>2E-3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1E-3</v>
          </cell>
          <cell r="LA290">
            <v>1E-3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</row>
      </sheetData>
      <sheetData sheetId="5">
        <row r="290">
          <cell r="BE290">
            <v>0</v>
          </cell>
          <cell r="BF290">
            <v>0</v>
          </cell>
          <cell r="BG290">
            <v>2.5000000000000001E-4</v>
          </cell>
          <cell r="BH290">
            <v>0</v>
          </cell>
          <cell r="BI290">
            <v>2.5700000000000001E-4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0.10058199999999999</v>
          </cell>
          <cell r="BO290">
            <v>4.7999999999999996E-3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6.8000000000000005E-2</v>
          </cell>
          <cell r="CL290">
            <v>1</v>
          </cell>
          <cell r="CM290">
            <v>0.37560700000000002</v>
          </cell>
          <cell r="CN290">
            <v>1.9419999999999999</v>
          </cell>
          <cell r="CO290">
            <v>0.29179500000000003</v>
          </cell>
          <cell r="CP290">
            <v>1.240923</v>
          </cell>
          <cell r="CQ290">
            <v>1.2939500000000002</v>
          </cell>
          <cell r="CR290">
            <v>9.5947000000000005E-2</v>
          </cell>
          <cell r="CS290">
            <v>0.17577999999999999</v>
          </cell>
          <cell r="CT290">
            <v>0.42671800000000004</v>
          </cell>
          <cell r="CU290">
            <v>0.33520899999999998</v>
          </cell>
          <cell r="CV290">
            <v>0.88500000000000001</v>
          </cell>
          <cell r="CW290">
            <v>1.0339020000000001</v>
          </cell>
          <cell r="CX290">
            <v>0.85</v>
          </cell>
          <cell r="CY290">
            <v>0.59395000000000009</v>
          </cell>
          <cell r="CZ290">
            <v>0.60497000000000001</v>
          </cell>
          <cell r="DA290">
            <v>0.160076</v>
          </cell>
          <cell r="DB290">
            <v>0.84</v>
          </cell>
          <cell r="DC290">
            <v>0.73460599999999998</v>
          </cell>
          <cell r="DD290">
            <v>0.57324900000000001</v>
          </cell>
          <cell r="DE290">
            <v>0.56063599999999991</v>
          </cell>
          <cell r="DF290">
            <v>0.48781799999999997</v>
          </cell>
          <cell r="DG290">
            <v>0.51019000000000003</v>
          </cell>
          <cell r="DH290">
            <v>1.6715170000000001</v>
          </cell>
          <cell r="DI290">
            <v>2.0099999999999998</v>
          </cell>
          <cell r="DJ290">
            <v>0.11228</v>
          </cell>
          <cell r="DK290">
            <v>0.08</v>
          </cell>
          <cell r="DL290">
            <v>0.50009999999999999</v>
          </cell>
          <cell r="DM290">
            <v>0.22</v>
          </cell>
          <cell r="DN290">
            <v>8.0001000000000003E-2</v>
          </cell>
          <cell r="DO290">
            <v>2.9542000000000002E-2</v>
          </cell>
          <cell r="DP290">
            <v>7.54E-4</v>
          </cell>
          <cell r="DQ290">
            <v>0</v>
          </cell>
          <cell r="DR290">
            <v>0.01</v>
          </cell>
          <cell r="DS290">
            <v>4.8010000000000006E-3</v>
          </cell>
          <cell r="DT290">
            <v>0</v>
          </cell>
          <cell r="DU290">
            <v>0</v>
          </cell>
          <cell r="DV290">
            <v>0.40001700000000001</v>
          </cell>
          <cell r="DW290">
            <v>0.51685000000000003</v>
          </cell>
          <cell r="DX290">
            <v>0.51639999999999997</v>
          </cell>
          <cell r="DY290">
            <v>0.41639999999999999</v>
          </cell>
          <cell r="DZ290">
            <v>3.4130000000000001E-2</v>
          </cell>
          <cell r="EA290">
            <v>1.685E-2</v>
          </cell>
          <cell r="EB290">
            <v>0.50000599999999995</v>
          </cell>
          <cell r="EC290">
            <v>1.685E-2</v>
          </cell>
          <cell r="ED290">
            <v>0</v>
          </cell>
          <cell r="EE290">
            <v>0.75</v>
          </cell>
          <cell r="EF290">
            <v>1.4168499999999999</v>
          </cell>
          <cell r="EG290">
            <v>1.09185</v>
          </cell>
          <cell r="EH290">
            <v>0.47047000000000005</v>
          </cell>
          <cell r="EI290">
            <v>0.51</v>
          </cell>
          <cell r="EJ290">
            <v>0.48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2.7941379999999998</v>
          </cell>
          <cell r="EP290">
            <v>3.3830000000000002E-3</v>
          </cell>
          <cell r="EQ290">
            <v>4.4000000000000003E-3</v>
          </cell>
          <cell r="ER290">
            <v>5.5835999999999997E-2</v>
          </cell>
          <cell r="ES290">
            <v>8.1620000000000009E-3</v>
          </cell>
          <cell r="ET290">
            <v>0.48002100000000003</v>
          </cell>
          <cell r="EU290">
            <v>2.98</v>
          </cell>
          <cell r="EV290">
            <v>1.020734</v>
          </cell>
          <cell r="EW290">
            <v>1.230002</v>
          </cell>
          <cell r="EX290">
            <v>1.00041</v>
          </cell>
          <cell r="EY290">
            <v>0.48</v>
          </cell>
          <cell r="EZ290">
            <v>0.61008000000000007</v>
          </cell>
          <cell r="FA290">
            <v>0.20038</v>
          </cell>
          <cell r="FB290">
            <v>2.607008</v>
          </cell>
          <cell r="FC290">
            <v>2.250937</v>
          </cell>
          <cell r="FD290">
            <v>10.559225</v>
          </cell>
          <cell r="FE290">
            <v>5.3292229999999998</v>
          </cell>
          <cell r="FF290">
            <v>4.75</v>
          </cell>
          <cell r="FG290">
            <v>1.617745</v>
          </cell>
          <cell r="FH290">
            <v>4.37</v>
          </cell>
          <cell r="FI290">
            <v>2.0750000000000002</v>
          </cell>
          <cell r="FJ290">
            <v>1.8501489999999998</v>
          </cell>
          <cell r="FK290">
            <v>6.4111970000000005</v>
          </cell>
          <cell r="FL290">
            <v>3.65</v>
          </cell>
          <cell r="FM290">
            <v>5.53</v>
          </cell>
          <cell r="FN290">
            <v>3.827</v>
          </cell>
          <cell r="FO290">
            <v>4.0525900000000004</v>
          </cell>
          <cell r="FP290">
            <v>7.631691</v>
          </cell>
          <cell r="FQ290">
            <v>11.390238</v>
          </cell>
          <cell r="FR290">
            <v>6.2824620000000007</v>
          </cell>
          <cell r="FS290">
            <v>5.4259089999999999</v>
          </cell>
          <cell r="FT290">
            <v>15.023357000000001</v>
          </cell>
          <cell r="FU290">
            <v>6.5789999999999997</v>
          </cell>
          <cell r="FV290">
            <v>13.313000000000001</v>
          </cell>
          <cell r="FW290">
            <v>7.5510000000000002</v>
          </cell>
          <cell r="FX290">
            <v>5.6989999999999998</v>
          </cell>
          <cell r="FY290">
            <v>8.5670000000000002</v>
          </cell>
          <cell r="FZ290">
            <v>9.4120000000000008</v>
          </cell>
          <cell r="GA290">
            <v>11.295</v>
          </cell>
          <cell r="GB290">
            <v>8.75</v>
          </cell>
          <cell r="GC290">
            <v>6.0090000000000003</v>
          </cell>
          <cell r="GD290">
            <v>6.415</v>
          </cell>
          <cell r="GE290">
            <v>14.396000000000001</v>
          </cell>
          <cell r="GF290">
            <v>6.4</v>
          </cell>
          <cell r="GG290">
            <v>1.4950000000000001</v>
          </cell>
          <cell r="GH290">
            <v>0.7</v>
          </cell>
          <cell r="GI290">
            <v>3.3000000000000002E-2</v>
          </cell>
          <cell r="GJ290">
            <v>0</v>
          </cell>
          <cell r="GK290">
            <v>0</v>
          </cell>
          <cell r="GL290">
            <v>4.41</v>
          </cell>
          <cell r="GM290">
            <v>8.8379999999999992</v>
          </cell>
          <cell r="GN290">
            <v>3.621</v>
          </cell>
          <cell r="GO290">
            <v>0</v>
          </cell>
          <cell r="GP290">
            <v>1.45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3.6999999999999998E-2</v>
          </cell>
          <cell r="GV290">
            <v>6.0000000000000001E-3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6.0000000000000001E-3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1E-3</v>
          </cell>
          <cell r="IU290">
            <v>2E-3</v>
          </cell>
          <cell r="IV290">
            <v>2E-3</v>
          </cell>
          <cell r="IW290">
            <v>1E-3</v>
          </cell>
          <cell r="IX290">
            <v>1E-3</v>
          </cell>
          <cell r="IY290">
            <v>1E-3</v>
          </cell>
          <cell r="IZ290">
            <v>1.2</v>
          </cell>
          <cell r="JA290">
            <v>0</v>
          </cell>
          <cell r="JB290">
            <v>2</v>
          </cell>
          <cell r="JC290">
            <v>0</v>
          </cell>
          <cell r="JD290">
            <v>1E-3</v>
          </cell>
          <cell r="JE290">
            <v>1E-3</v>
          </cell>
          <cell r="JF290">
            <v>0</v>
          </cell>
          <cell r="JG290">
            <v>2E-3</v>
          </cell>
          <cell r="JH290">
            <v>2E-3</v>
          </cell>
          <cell r="JI290">
            <v>1E-3</v>
          </cell>
          <cell r="JJ290">
            <v>0</v>
          </cell>
          <cell r="JK290">
            <v>0</v>
          </cell>
          <cell r="JL290">
            <v>0</v>
          </cell>
          <cell r="JM290">
            <v>1E-3</v>
          </cell>
          <cell r="JN290">
            <v>1E-3</v>
          </cell>
          <cell r="JO290">
            <v>1E-3</v>
          </cell>
          <cell r="JP290">
            <v>1E-3</v>
          </cell>
          <cell r="JQ290">
            <v>1E-3</v>
          </cell>
          <cell r="JR290">
            <v>1E-3</v>
          </cell>
          <cell r="JS290">
            <v>1E-3</v>
          </cell>
          <cell r="JT290">
            <v>0</v>
          </cell>
          <cell r="JU290">
            <v>0</v>
          </cell>
          <cell r="JV290">
            <v>1.498</v>
          </cell>
          <cell r="JW290">
            <v>0</v>
          </cell>
          <cell r="JX290">
            <v>0</v>
          </cell>
          <cell r="JY290">
            <v>4.0720000000000001</v>
          </cell>
          <cell r="KD290">
            <v>2E-3</v>
          </cell>
          <cell r="KF290">
            <v>1E-3</v>
          </cell>
          <cell r="KJ290">
            <v>2.1</v>
          </cell>
          <cell r="KK290">
            <v>8.7040000000000006</v>
          </cell>
          <cell r="KL290">
            <v>2.63</v>
          </cell>
          <cell r="KM290">
            <v>8.7279999999999998</v>
          </cell>
          <cell r="KN290">
            <v>29.527000000000001</v>
          </cell>
          <cell r="KO290">
            <v>23.157</v>
          </cell>
          <cell r="KP290">
            <v>5.5960000000000001</v>
          </cell>
          <cell r="KQ290">
            <v>4.1630000000000003</v>
          </cell>
          <cell r="KR290">
            <v>153.69300000000001</v>
          </cell>
          <cell r="KS290">
            <v>16.36</v>
          </cell>
          <cell r="KT290">
            <v>12.026999999999999</v>
          </cell>
          <cell r="KU290">
            <v>7.7750000000000004</v>
          </cell>
          <cell r="KV290">
            <v>9.2720000000000002</v>
          </cell>
          <cell r="KW290">
            <v>6.1639999999999997</v>
          </cell>
          <cell r="KX290">
            <v>4.6559999999999997</v>
          </cell>
          <cell r="KY290">
            <v>2.2149999999999999</v>
          </cell>
          <cell r="KZ290">
            <v>4.4429999999999996</v>
          </cell>
          <cell r="LA290">
            <v>3.3719999999999999</v>
          </cell>
          <cell r="LB290">
            <v>2.9940000000000002</v>
          </cell>
          <cell r="LC290">
            <v>1.879</v>
          </cell>
          <cell r="LD290">
            <v>2.512</v>
          </cell>
          <cell r="LE290">
            <v>0</v>
          </cell>
          <cell r="LF290">
            <v>2.516</v>
          </cell>
          <cell r="LG290">
            <v>0.2</v>
          </cell>
          <cell r="LH290">
            <v>0</v>
          </cell>
          <cell r="LI290">
            <v>2.5609999999999999</v>
          </cell>
        </row>
      </sheetData>
      <sheetData sheetId="6">
        <row r="290"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1.9E-2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0.45300000000000001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0.104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0.28399999999999997</v>
          </cell>
          <cell r="FZ290">
            <v>0.10199999999999999</v>
          </cell>
          <cell r="GA290">
            <v>9.9000000000000005E-2</v>
          </cell>
          <cell r="GB290">
            <v>0</v>
          </cell>
          <cell r="GC290">
            <v>7.9000000000000001E-2</v>
          </cell>
          <cell r="GD290">
            <v>9.7000000000000003E-2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0.184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0.20599999999999999</v>
          </cell>
          <cell r="GR290">
            <v>0</v>
          </cell>
          <cell r="GS290">
            <v>0</v>
          </cell>
          <cell r="GT290">
            <v>0.29399999999999998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0.11899999999999999</v>
          </cell>
          <cell r="HA290">
            <v>0.153</v>
          </cell>
          <cell r="HB290">
            <v>0</v>
          </cell>
          <cell r="HC290">
            <v>6.3E-2</v>
          </cell>
          <cell r="HD290">
            <v>6.3E-2</v>
          </cell>
          <cell r="HE290">
            <v>0.29499999999999998</v>
          </cell>
          <cell r="HF290">
            <v>0.151</v>
          </cell>
          <cell r="HG290">
            <v>0</v>
          </cell>
          <cell r="HH290">
            <v>0.06</v>
          </cell>
          <cell r="HI290">
            <v>7.8E-2</v>
          </cell>
          <cell r="HJ290">
            <v>7.4999999999999997E-2</v>
          </cell>
          <cell r="HK290">
            <v>0</v>
          </cell>
          <cell r="HL290">
            <v>0.09</v>
          </cell>
          <cell r="HM290">
            <v>0.53400000000000003</v>
          </cell>
          <cell r="HN290">
            <v>0.33400000000000002</v>
          </cell>
          <cell r="HO290">
            <v>0.46200000000000002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0.06</v>
          </cell>
          <cell r="HU290">
            <v>0</v>
          </cell>
          <cell r="HV290">
            <v>6.6000000000000003E-2</v>
          </cell>
          <cell r="HW290">
            <v>6.2E-2</v>
          </cell>
          <cell r="HX290">
            <v>0</v>
          </cell>
          <cell r="HY290">
            <v>6.3E-2</v>
          </cell>
          <cell r="HZ290">
            <v>6.7000000000000004E-2</v>
          </cell>
          <cell r="IA290">
            <v>0.06</v>
          </cell>
          <cell r="IB290">
            <v>0</v>
          </cell>
          <cell r="IC290">
            <v>0</v>
          </cell>
          <cell r="ID290">
            <v>0.123</v>
          </cell>
          <cell r="IE290">
            <v>0</v>
          </cell>
          <cell r="IF290">
            <v>0</v>
          </cell>
          <cell r="IG290">
            <v>0.1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4.5999999999999999E-2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1.7999999999999999E-2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7.1999999999999995E-2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</row>
      </sheetData>
      <sheetData sheetId="7">
        <row r="290">
          <cell r="BE290">
            <v>51.795900000000003</v>
          </cell>
          <cell r="BF290">
            <v>41.834420000000001</v>
          </cell>
          <cell r="BG290">
            <v>43.398980000000002</v>
          </cell>
          <cell r="BH290">
            <v>46.284010000000002</v>
          </cell>
          <cell r="BI290">
            <v>68.907039999999995</v>
          </cell>
          <cell r="BJ290">
            <v>41.263480000000001</v>
          </cell>
          <cell r="BK290">
            <v>58.357610999999999</v>
          </cell>
          <cell r="BL290">
            <v>60.830349999999996</v>
          </cell>
          <cell r="BM290">
            <v>53.055</v>
          </cell>
          <cell r="BN290">
            <v>54.490989999999996</v>
          </cell>
          <cell r="BO290">
            <v>49.15</v>
          </cell>
          <cell r="BP290">
            <v>36.569626999999997</v>
          </cell>
          <cell r="BQ290">
            <v>49.594910000000006</v>
          </cell>
          <cell r="BR290">
            <v>22.2</v>
          </cell>
          <cell r="BS290">
            <v>52.3</v>
          </cell>
          <cell r="BT290">
            <v>39.25</v>
          </cell>
          <cell r="BU290">
            <v>60.217760000000006</v>
          </cell>
          <cell r="BV290">
            <v>33.905999999999999</v>
          </cell>
          <cell r="BW290">
            <v>54.25</v>
          </cell>
          <cell r="BX290">
            <v>69.732849999999999</v>
          </cell>
          <cell r="BY290">
            <v>93.858429999999998</v>
          </cell>
          <cell r="BZ290">
            <v>87.133210000000005</v>
          </cell>
          <cell r="CA290">
            <v>52.15</v>
          </cell>
          <cell r="CB290">
            <v>53.619030000000002</v>
          </cell>
          <cell r="CC290">
            <v>40.810639999999999</v>
          </cell>
          <cell r="CD290">
            <v>62</v>
          </cell>
          <cell r="CE290">
            <v>43.584559999999996</v>
          </cell>
          <cell r="CF290">
            <v>51.544539999999998</v>
          </cell>
          <cell r="CG290">
            <v>88.532420000000002</v>
          </cell>
          <cell r="CH290">
            <v>33.075074999999998</v>
          </cell>
          <cell r="CI290">
            <v>49.339419999999997</v>
          </cell>
          <cell r="CJ290">
            <v>75.023020000000002</v>
          </cell>
          <cell r="CK290">
            <v>66.13504300000001</v>
          </cell>
          <cell r="CL290">
            <v>18.53538</v>
          </cell>
          <cell r="CM290">
            <v>70.553449999999998</v>
          </cell>
          <cell r="CN290">
            <v>83.824269999999999</v>
          </cell>
          <cell r="CO290">
            <v>63.234000000000002</v>
          </cell>
          <cell r="CP290">
            <v>62.852196999999997</v>
          </cell>
          <cell r="CQ290">
            <v>53.144700999999998</v>
          </cell>
          <cell r="CR290">
            <v>53.790303000000002</v>
          </cell>
          <cell r="CS290">
            <v>61.951591000000001</v>
          </cell>
          <cell r="CT290">
            <v>57.3</v>
          </cell>
          <cell r="CU290">
            <v>80.243920000000003</v>
          </cell>
          <cell r="CV290">
            <v>75.190690000000004</v>
          </cell>
          <cell r="CW290">
            <v>50.111547999999999</v>
          </cell>
          <cell r="CX290">
            <v>117.26751300000001</v>
          </cell>
          <cell r="CY290">
            <v>75.83202</v>
          </cell>
          <cell r="CZ290">
            <v>74.267373000000006</v>
          </cell>
          <cell r="DA290">
            <v>70.718559999999997</v>
          </cell>
          <cell r="DB290">
            <v>71.445931000000002</v>
          </cell>
          <cell r="DC290">
            <v>49.229629000000003</v>
          </cell>
          <cell r="DD290">
            <v>57.856000000000002</v>
          </cell>
          <cell r="DE290">
            <v>66.13279</v>
          </cell>
          <cell r="DF290">
            <v>60.769430999999997</v>
          </cell>
          <cell r="DG290">
            <v>76.63</v>
          </cell>
          <cell r="DH290">
            <v>81.908998999999994</v>
          </cell>
          <cell r="DI290">
            <v>87.997</v>
          </cell>
          <cell r="DJ290">
            <v>85.741289999999992</v>
          </cell>
          <cell r="DK290">
            <v>47.157400000000003</v>
          </cell>
          <cell r="DL290">
            <v>66.820999999999998</v>
          </cell>
          <cell r="DM290">
            <v>33.417946000000001</v>
          </cell>
          <cell r="DN290">
            <v>46.869758999999995</v>
          </cell>
          <cell r="DO290">
            <v>32.96349</v>
          </cell>
          <cell r="DP290">
            <v>75.153000000000006</v>
          </cell>
          <cell r="DQ290">
            <v>129.54931999999999</v>
          </cell>
          <cell r="DR290">
            <v>49.962600000000002</v>
          </cell>
          <cell r="DS290">
            <v>111.992735</v>
          </cell>
          <cell r="DT290">
            <v>97.322242000000003</v>
          </cell>
          <cell r="DU290">
            <v>42.442999999999998</v>
          </cell>
          <cell r="DV290">
            <v>48.142410000000005</v>
          </cell>
          <cell r="DW290">
            <v>30.604562999999999</v>
          </cell>
          <cell r="DX290">
            <v>111.76358</v>
          </cell>
          <cell r="DY290">
            <v>110.220196</v>
          </cell>
          <cell r="DZ290">
            <v>80.635648000000003</v>
          </cell>
          <cell r="EA290">
            <v>20.05274</v>
          </cell>
          <cell r="EB290">
            <v>25.790482000000001</v>
          </cell>
          <cell r="EC290">
            <v>79.766300000000001</v>
          </cell>
          <cell r="ED290">
            <v>98.138499999999993</v>
          </cell>
          <cell r="EE290">
            <v>72.723316999999994</v>
          </cell>
          <cell r="EF290">
            <v>38.421470999999997</v>
          </cell>
          <cell r="EG290">
            <v>64.560479999999998</v>
          </cell>
          <cell r="EH290">
            <v>80.206225000000003</v>
          </cell>
          <cell r="EI290">
            <v>80.494219999999999</v>
          </cell>
          <cell r="EJ290">
            <v>65.237095999999994</v>
          </cell>
          <cell r="EK290">
            <v>55.679699999999997</v>
          </cell>
          <cell r="EL290">
            <v>107.68598</v>
          </cell>
          <cell r="EM290">
            <v>62.825828999999999</v>
          </cell>
          <cell r="EN290">
            <v>51.479250999999998</v>
          </cell>
          <cell r="EO290">
            <v>34.805</v>
          </cell>
          <cell r="EP290">
            <v>82.285332999999994</v>
          </cell>
          <cell r="EQ290">
            <v>35.001249000000001</v>
          </cell>
          <cell r="ER290">
            <v>61.637302000000005</v>
          </cell>
          <cell r="ES290">
            <v>22.855091999999999</v>
          </cell>
          <cell r="ET290">
            <v>62.37</v>
          </cell>
          <cell r="EU290">
            <v>140.54998000000001</v>
          </cell>
          <cell r="EV290">
            <v>50.617542999999998</v>
          </cell>
          <cell r="EW290">
            <v>116.089305</v>
          </cell>
          <cell r="EX290">
            <v>57.144232000000002</v>
          </cell>
          <cell r="EY290">
            <v>142.72100599999999</v>
          </cell>
          <cell r="EZ290">
            <v>104.69398299999999</v>
          </cell>
          <cell r="FA290">
            <v>74.116860000000003</v>
          </cell>
          <cell r="FB290">
            <v>75.428817999999993</v>
          </cell>
          <cell r="FC290">
            <v>123.01282399999999</v>
          </cell>
          <cell r="FD290">
            <v>142.25322500000001</v>
          </cell>
          <cell r="FE290">
            <v>104.33703999999999</v>
          </cell>
          <cell r="FF290">
            <v>163.44391899999999</v>
          </cell>
          <cell r="FG290">
            <v>137.39778000000001</v>
          </cell>
          <cell r="FH290">
            <v>126.264646</v>
          </cell>
          <cell r="FI290">
            <v>122.11119599999999</v>
          </cell>
          <cell r="FJ290">
            <v>143.31686499999998</v>
          </cell>
          <cell r="FK290">
            <v>125.09244899999999</v>
          </cell>
          <cell r="FL290">
            <v>120.60027700000001</v>
          </cell>
          <cell r="FM290">
            <v>108.317761</v>
          </cell>
          <cell r="FN290">
            <v>55.823709000000001</v>
          </cell>
          <cell r="FO290">
            <v>201.390162</v>
          </cell>
          <cell r="FP290">
            <v>76.800196</v>
          </cell>
          <cell r="FQ290">
            <v>127.119</v>
          </cell>
          <cell r="FR290">
            <v>255.81299999999999</v>
          </cell>
          <cell r="FS290">
            <v>133.309</v>
          </cell>
          <cell r="FT290">
            <v>168.80099999999999</v>
          </cell>
          <cell r="FU290">
            <v>112.92</v>
          </cell>
          <cell r="FV290">
            <v>252.339</v>
          </cell>
          <cell r="FW290">
            <v>47.896999999999998</v>
          </cell>
          <cell r="FX290">
            <v>196.928</v>
          </cell>
          <cell r="FY290">
            <v>176.85499999999999</v>
          </cell>
          <cell r="FZ290">
            <v>102.721</v>
          </cell>
          <cell r="GA290">
            <v>179.846</v>
          </cell>
          <cell r="GB290">
            <v>113.71299999999999</v>
          </cell>
          <cell r="GC290">
            <v>159.78700000000001</v>
          </cell>
          <cell r="GD290">
            <v>216.63399999999999</v>
          </cell>
          <cell r="GE290">
            <v>93.594999999999999</v>
          </cell>
          <cell r="GF290">
            <v>254.364</v>
          </cell>
          <cell r="GG290">
            <v>167.38399999999999</v>
          </cell>
          <cell r="GH290">
            <v>218.327</v>
          </cell>
          <cell r="GI290">
            <v>88.942999999999998</v>
          </cell>
          <cell r="GJ290">
            <v>111.054</v>
          </cell>
          <cell r="GK290">
            <v>134.41499999999999</v>
          </cell>
          <cell r="GL290">
            <v>166.35400000000001</v>
          </cell>
          <cell r="GM290">
            <v>189.637</v>
          </cell>
          <cell r="GN290">
            <v>100.16</v>
          </cell>
          <cell r="GO290">
            <v>69.721000000000004</v>
          </cell>
          <cell r="GP290">
            <v>289.12200000000001</v>
          </cell>
          <cell r="GQ290">
            <v>166.08</v>
          </cell>
          <cell r="GR290">
            <v>268.24799999999999</v>
          </cell>
          <cell r="GS290">
            <v>163.346</v>
          </cell>
          <cell r="GT290">
            <v>226.45599999999999</v>
          </cell>
          <cell r="GU290">
            <v>253.88800000000001</v>
          </cell>
          <cell r="GV290">
            <v>221.80799999999999</v>
          </cell>
          <cell r="GW290">
            <v>210.107</v>
          </cell>
          <cell r="GX290">
            <v>163.952</v>
          </cell>
          <cell r="GY290">
            <v>178.98699999999999</v>
          </cell>
          <cell r="GZ290">
            <v>233.7</v>
          </cell>
          <cell r="HA290">
            <v>204.245</v>
          </cell>
          <cell r="HB290">
            <v>146.65299999999999</v>
          </cell>
          <cell r="HC290">
            <v>282.18299999999999</v>
          </cell>
          <cell r="HD290">
            <v>208.065</v>
          </cell>
          <cell r="HE290">
            <v>282.46600000000001</v>
          </cell>
          <cell r="HF290">
            <v>163.834</v>
          </cell>
          <cell r="HG290">
            <v>163.114</v>
          </cell>
          <cell r="HH290">
            <v>115.869</v>
          </cell>
          <cell r="HI290">
            <v>255.119</v>
          </cell>
          <cell r="HJ290">
            <v>218.34800000000001</v>
          </cell>
          <cell r="HK290">
            <v>141.90899999999999</v>
          </cell>
          <cell r="HL290">
            <v>228.09200000000001</v>
          </cell>
          <cell r="HM290">
            <v>281.56200000000001</v>
          </cell>
          <cell r="HN290">
            <v>155.786</v>
          </cell>
          <cell r="HO290">
            <v>181.93600000000001</v>
          </cell>
          <cell r="HP290">
            <v>424.69799999999998</v>
          </cell>
          <cell r="HQ290">
            <v>169.88499999999999</v>
          </cell>
          <cell r="HR290">
            <v>291.036</v>
          </cell>
          <cell r="HS290">
            <v>108.726</v>
          </cell>
          <cell r="HT290">
            <v>241.28299999999999</v>
          </cell>
          <cell r="HU290">
            <v>203.04599999999999</v>
          </cell>
          <cell r="HV290">
            <v>136.52099999999999</v>
          </cell>
          <cell r="HW290">
            <v>227.64500000000001</v>
          </cell>
          <cell r="HX290">
            <v>247.87200000000001</v>
          </cell>
          <cell r="HY290">
            <v>217.411</v>
          </cell>
          <cell r="HZ290">
            <v>266.29399999999998</v>
          </cell>
          <cell r="IA290">
            <v>218.69399999999999</v>
          </cell>
          <cell r="IB290">
            <v>201.15600000000001</v>
          </cell>
          <cell r="IC290">
            <v>268.77600000000001</v>
          </cell>
          <cell r="ID290">
            <v>271.65600000000001</v>
          </cell>
          <cell r="IE290">
            <v>129.27500000000001</v>
          </cell>
          <cell r="IF290">
            <v>298.48899999999998</v>
          </cell>
          <cell r="IG290">
            <v>205.47499999999999</v>
          </cell>
          <cell r="IH290">
            <v>251.46600000000001</v>
          </cell>
          <cell r="II290">
            <v>314.14600000000002</v>
          </cell>
          <cell r="IJ290">
            <v>253.26900000000001</v>
          </cell>
          <cell r="IK290">
            <v>271.20600000000002</v>
          </cell>
          <cell r="IL290">
            <v>299.21600000000001</v>
          </cell>
          <cell r="IM290">
            <v>300.28899999999999</v>
          </cell>
          <cell r="IN290">
            <v>230.24700000000001</v>
          </cell>
          <cell r="IO290">
            <v>274.51900000000001</v>
          </cell>
          <cell r="IP290">
            <v>307.20299999999997</v>
          </cell>
          <cell r="IQ290">
            <v>363.49099999999999</v>
          </cell>
          <cell r="IR290">
            <v>267.64999999999998</v>
          </cell>
          <cell r="IS290">
            <v>217.27799999999999</v>
          </cell>
          <cell r="IT290">
            <v>232.941</v>
          </cell>
          <cell r="IU290">
            <v>318.89499999999998</v>
          </cell>
          <cell r="IV290">
            <v>289.18200000000002</v>
          </cell>
          <cell r="IW290">
            <v>274.52300000000002</v>
          </cell>
          <cell r="IX290">
            <v>253.93600000000001</v>
          </cell>
          <cell r="IY290">
            <v>404.99799999999999</v>
          </cell>
          <cell r="IZ290">
            <v>296.06</v>
          </cell>
          <cell r="JA290">
            <v>319.94099999999997</v>
          </cell>
          <cell r="JB290">
            <v>346.89100000000002</v>
          </cell>
          <cell r="JC290">
            <v>279.21100000000001</v>
          </cell>
          <cell r="JD290">
            <v>242.16300000000001</v>
          </cell>
          <cell r="JE290">
            <v>318.19900000000001</v>
          </cell>
          <cell r="JF290">
            <v>232.386</v>
          </cell>
          <cell r="JG290">
            <v>339.875</v>
          </cell>
          <cell r="JH290">
            <v>243.24199999999999</v>
          </cell>
          <cell r="JI290">
            <v>220.34100000000001</v>
          </cell>
          <cell r="JJ290">
            <v>357.72</v>
          </cell>
          <cell r="JK290">
            <v>395.00599999999997</v>
          </cell>
          <cell r="JL290">
            <v>273.45</v>
          </cell>
          <cell r="JM290">
            <v>287.88600000000002</v>
          </cell>
          <cell r="JN290">
            <v>392.339</v>
          </cell>
          <cell r="JO290">
            <v>234.33500000000001</v>
          </cell>
          <cell r="JP290">
            <v>316.46699999999998</v>
          </cell>
          <cell r="JQ290">
            <v>267.47500000000002</v>
          </cell>
          <cell r="JR290">
            <v>315.65899999999999</v>
          </cell>
          <cell r="JS290">
            <v>236.58500000000001</v>
          </cell>
          <cell r="JT290">
            <v>289.274</v>
          </cell>
          <cell r="JU290">
            <v>301.53399999999999</v>
          </cell>
          <cell r="JV290">
            <v>392.428</v>
          </cell>
          <cell r="JW290">
            <v>251.66399999999999</v>
          </cell>
          <cell r="JX290">
            <v>365.09500000000003</v>
          </cell>
          <cell r="JY290">
            <v>363.28199999999998</v>
          </cell>
          <cell r="JZ290">
            <v>275.226</v>
          </cell>
          <cell r="KA290">
            <v>423.78699999999998</v>
          </cell>
          <cell r="KB290">
            <v>255.51900000000001</v>
          </cell>
          <cell r="KC290">
            <v>265.44900000000001</v>
          </cell>
          <cell r="KD290">
            <v>341.46199999999999</v>
          </cell>
          <cell r="KE290">
            <v>319.863</v>
          </cell>
          <cell r="KF290">
            <v>357.55900000000003</v>
          </cell>
          <cell r="KG290">
            <v>350.03699999999998</v>
          </cell>
          <cell r="KH290">
            <v>432.79599999999999</v>
          </cell>
          <cell r="KI290">
            <v>409.00900000000001</v>
          </cell>
          <cell r="KJ290">
            <v>449.80399999999997</v>
          </cell>
          <cell r="KK290">
            <v>294.43400000000003</v>
          </cell>
          <cell r="KL290">
            <v>307.61900000000003</v>
          </cell>
          <cell r="KM290">
            <v>314.60300000000001</v>
          </cell>
          <cell r="KN290">
            <v>198.464</v>
          </cell>
          <cell r="KO290">
            <v>288.07499999999999</v>
          </cell>
          <cell r="KP290">
            <v>278.81200000000001</v>
          </cell>
          <cell r="KQ290">
            <v>321.05900000000003</v>
          </cell>
          <cell r="KR290">
            <v>298.13799999999998</v>
          </cell>
          <cell r="KS290">
            <v>279.70100000000002</v>
          </cell>
          <cell r="KT290">
            <v>317.86200000000002</v>
          </cell>
          <cell r="KU290">
            <v>444.476</v>
          </cell>
          <cell r="KV290">
            <v>435.16300000000001</v>
          </cell>
          <cell r="KW290">
            <v>370.13400000000001</v>
          </cell>
          <cell r="KX290">
            <v>436.15199999999999</v>
          </cell>
          <cell r="KY290">
            <v>305.50599999999997</v>
          </cell>
          <cell r="KZ290">
            <v>304.166</v>
          </cell>
          <cell r="LA290">
            <v>310.93599999999998</v>
          </cell>
          <cell r="LB290"/>
          <cell r="LC290"/>
          <cell r="LD290"/>
          <cell r="LE290"/>
          <cell r="LF290"/>
          <cell r="LG290"/>
          <cell r="LH290"/>
          <cell r="LI290"/>
          <cell r="LJ290"/>
        </row>
      </sheetData>
      <sheetData sheetId="8">
        <row r="290">
          <cell r="BC290">
            <v>0.27600000000000002</v>
          </cell>
          <cell r="BD290">
            <v>0.42599999999999999</v>
          </cell>
          <cell r="BE290">
            <v>0.152</v>
          </cell>
          <cell r="BF290">
            <v>0.19</v>
          </cell>
          <cell r="BG290">
            <v>0.35699999999999998</v>
          </cell>
          <cell r="BH290">
            <v>0.32</v>
          </cell>
          <cell r="BI290">
            <v>0.23100000000000001</v>
          </cell>
          <cell r="BJ290">
            <v>0.216</v>
          </cell>
          <cell r="BK290">
            <v>0.28199999999999997</v>
          </cell>
          <cell r="BL290">
            <v>0.245</v>
          </cell>
          <cell r="BM290">
            <v>2.8000000000000001E-2</v>
          </cell>
          <cell r="BN290">
            <v>0.40899999999999997</v>
          </cell>
          <cell r="BO290">
            <v>0.49199999999999999</v>
          </cell>
          <cell r="BP290">
            <v>0.34200000000000003</v>
          </cell>
          <cell r="BQ290">
            <v>0.23200000000000001</v>
          </cell>
          <cell r="BR290">
            <v>0.44900000000000001</v>
          </cell>
          <cell r="BS290">
            <v>5.7000000000000002E-2</v>
          </cell>
          <cell r="BT290">
            <v>0.14699999999999999</v>
          </cell>
          <cell r="BU290">
            <v>0.126</v>
          </cell>
          <cell r="BV290">
            <v>0.36799999999999999</v>
          </cell>
          <cell r="BW290">
            <v>0.32900000000000001</v>
          </cell>
          <cell r="BX290">
            <v>0.249</v>
          </cell>
          <cell r="BY290">
            <v>0.218</v>
          </cell>
          <cell r="BZ290">
            <v>0.15</v>
          </cell>
          <cell r="CA290">
            <v>6.9000000000000006E-2</v>
          </cell>
          <cell r="CB290">
            <v>9.4E-2</v>
          </cell>
          <cell r="CC290">
            <v>0</v>
          </cell>
          <cell r="CD290">
            <v>0.13100000000000001</v>
          </cell>
          <cell r="CE290">
            <v>0</v>
          </cell>
          <cell r="CF290">
            <v>1.9E-2</v>
          </cell>
          <cell r="CG290">
            <v>0</v>
          </cell>
          <cell r="CH290">
            <v>7.9000000000000001E-2</v>
          </cell>
          <cell r="CI290">
            <v>1.9E-2</v>
          </cell>
          <cell r="CJ290">
            <v>3.1E-2</v>
          </cell>
          <cell r="CK290">
            <v>1.2999999999999999E-2</v>
          </cell>
          <cell r="CL290">
            <v>9.8000000000000004E-2</v>
          </cell>
          <cell r="CM290">
            <v>0.32400000000000001</v>
          </cell>
          <cell r="CN290">
            <v>7.2999999999999995E-2</v>
          </cell>
          <cell r="CO290">
            <v>1.9E-2</v>
          </cell>
          <cell r="CP290">
            <v>0.13700000000000001</v>
          </cell>
          <cell r="CQ290">
            <v>0.14799999999999999</v>
          </cell>
          <cell r="CR290">
            <v>0.109</v>
          </cell>
          <cell r="CS290">
            <v>1.9E-2</v>
          </cell>
          <cell r="CT290">
            <v>0.123</v>
          </cell>
          <cell r="CU290">
            <v>0.05</v>
          </cell>
          <cell r="CV290">
            <v>3.4000000000000002E-2</v>
          </cell>
          <cell r="CW290">
            <v>3.2000000000000001E-2</v>
          </cell>
          <cell r="CX290">
            <v>0.14199999999999999</v>
          </cell>
          <cell r="CY290">
            <v>6.3E-2</v>
          </cell>
          <cell r="CZ290">
            <v>0.11799999999999999</v>
          </cell>
          <cell r="DA290">
            <v>0.128</v>
          </cell>
          <cell r="DB290">
            <v>0.13700000000000001</v>
          </cell>
          <cell r="DC290">
            <v>0.19600000000000001</v>
          </cell>
          <cell r="DD290">
            <v>3.9E-2</v>
          </cell>
          <cell r="DE290">
            <v>0.432</v>
          </cell>
          <cell r="DF290">
            <v>0.34300000000000003</v>
          </cell>
          <cell r="DG290">
            <v>0.22</v>
          </cell>
          <cell r="DH290">
            <v>0.48899999999999999</v>
          </cell>
          <cell r="DI290">
            <v>1.103</v>
          </cell>
          <cell r="DJ290">
            <v>0.36899999999999999</v>
          </cell>
          <cell r="DK290">
            <v>0.20599999999999999</v>
          </cell>
          <cell r="DL290">
            <v>0.70199999999999996</v>
          </cell>
          <cell r="DM290">
            <v>0.39</v>
          </cell>
          <cell r="DN290">
            <v>0.68700000000000006</v>
          </cell>
          <cell r="DO290">
            <v>0.64</v>
          </cell>
          <cell r="DP290">
            <v>0.33200000000000002</v>
          </cell>
          <cell r="DQ290">
            <v>0.746</v>
          </cell>
          <cell r="DR290">
            <v>0.36399999999999999</v>
          </cell>
          <cell r="DS290">
            <v>0.372</v>
          </cell>
          <cell r="DT290">
            <v>0.219</v>
          </cell>
          <cell r="DU290">
            <v>0.217</v>
          </cell>
          <cell r="DV290">
            <v>9.9000000000000005E-2</v>
          </cell>
          <cell r="DW290">
            <v>7.1999999999999995E-2</v>
          </cell>
          <cell r="DX290">
            <v>0.23499999999999999</v>
          </cell>
          <cell r="DY290">
            <v>0.15</v>
          </cell>
          <cell r="DZ290">
            <v>0.13800000000000001</v>
          </cell>
          <cell r="EA290">
            <v>0.02</v>
          </cell>
          <cell r="EB290">
            <v>0.41399999999999998</v>
          </cell>
          <cell r="EC290">
            <v>0.12</v>
          </cell>
          <cell r="ED290">
            <v>0.33</v>
          </cell>
          <cell r="EE290">
            <v>0.49</v>
          </cell>
          <cell r="EF290">
            <v>0.23</v>
          </cell>
          <cell r="EG290">
            <v>0.158</v>
          </cell>
          <cell r="EH290">
            <v>2.1000000000000001E-2</v>
          </cell>
          <cell r="EI290">
            <v>7.0999999999999994E-2</v>
          </cell>
          <cell r="EJ290">
            <v>0.04</v>
          </cell>
          <cell r="EK290">
            <v>0</v>
          </cell>
          <cell r="EL290">
            <v>0.218</v>
          </cell>
          <cell r="EM290">
            <v>0.13</v>
          </cell>
          <cell r="EN290">
            <v>0.218</v>
          </cell>
          <cell r="EO290">
            <v>0.14099999999999999</v>
          </cell>
          <cell r="EP290">
            <v>0.44900000000000001</v>
          </cell>
          <cell r="EQ290">
            <v>0</v>
          </cell>
          <cell r="ER290">
            <v>0.30299999999999999</v>
          </cell>
          <cell r="ES290">
            <v>2E-3</v>
          </cell>
          <cell r="ET290">
            <v>0.02</v>
          </cell>
          <cell r="EU290">
            <v>0.32700000000000001</v>
          </cell>
          <cell r="EV290">
            <v>0.36899999999999999</v>
          </cell>
          <cell r="EW290">
            <v>0.25600000000000001</v>
          </cell>
          <cell r="EX290">
            <v>0.35499999999999998</v>
          </cell>
          <cell r="EY290">
            <v>0.57999999999999996</v>
          </cell>
          <cell r="EZ290">
            <v>0.25900000000000001</v>
          </cell>
          <cell r="FA290">
            <v>0.186</v>
          </cell>
          <cell r="FB290">
            <v>0.23200000000000001</v>
          </cell>
          <cell r="FC290">
            <v>0.21099999999999999</v>
          </cell>
          <cell r="FD290">
            <v>0.45600000000000002</v>
          </cell>
          <cell r="FE290">
            <v>0.11700000000000001</v>
          </cell>
          <cell r="FF290">
            <v>0.216</v>
          </cell>
          <cell r="FG290">
            <v>0.13100000000000001</v>
          </cell>
          <cell r="FH290">
            <v>0.224</v>
          </cell>
          <cell r="FI290">
            <v>0.30099999999999999</v>
          </cell>
          <cell r="FJ290">
            <v>0.26600000000000001</v>
          </cell>
          <cell r="FK290">
            <v>0.26300000000000001</v>
          </cell>
          <cell r="FL290">
            <v>0.317</v>
          </cell>
          <cell r="FM290">
            <v>0.47099999999999997</v>
          </cell>
          <cell r="FN290">
            <v>0.28699999999999998</v>
          </cell>
          <cell r="FO290">
            <v>0.248</v>
          </cell>
          <cell r="FP290">
            <v>0.246</v>
          </cell>
          <cell r="FQ290">
            <v>0.185</v>
          </cell>
          <cell r="FR290">
            <v>0.32100000000000001</v>
          </cell>
          <cell r="FS290">
            <v>0.05</v>
          </cell>
          <cell r="FT290">
            <v>0.21199999999999999</v>
          </cell>
          <cell r="FU290">
            <v>0.27300000000000002</v>
          </cell>
          <cell r="FV290">
            <v>0.35299999999999998</v>
          </cell>
          <cell r="FW290">
            <v>0.4</v>
          </cell>
          <cell r="FX290">
            <v>0.47399999999999998</v>
          </cell>
          <cell r="FY290">
            <v>0.32800000000000001</v>
          </cell>
          <cell r="FZ290">
            <v>0.38500000000000001</v>
          </cell>
          <cell r="GA290">
            <v>0.438</v>
          </cell>
          <cell r="GB290">
            <v>0.156</v>
          </cell>
          <cell r="GC290">
            <v>0.35699999999999998</v>
          </cell>
          <cell r="GD290">
            <v>0.21199999999999999</v>
          </cell>
          <cell r="GE290">
            <v>0.19500000000000001</v>
          </cell>
          <cell r="GF290">
            <v>0.26800000000000002</v>
          </cell>
          <cell r="GG290">
            <v>0.27800000000000002</v>
          </cell>
          <cell r="GH290">
            <v>0.32700000000000001</v>
          </cell>
          <cell r="GI290">
            <v>0.27300000000000002</v>
          </cell>
          <cell r="GJ290">
            <v>0.20399999999999999</v>
          </cell>
          <cell r="GK290">
            <v>0.373</v>
          </cell>
          <cell r="GL290">
            <v>0.38400000000000001</v>
          </cell>
          <cell r="GM290">
            <v>0.32100000000000001</v>
          </cell>
          <cell r="GN290">
            <v>0.22900000000000001</v>
          </cell>
          <cell r="GO290">
            <v>0.16400000000000001</v>
          </cell>
          <cell r="GP290">
            <v>0.16300000000000001</v>
          </cell>
          <cell r="GQ290">
            <v>0.27100000000000002</v>
          </cell>
          <cell r="GR290">
            <v>0.30499999999999999</v>
          </cell>
          <cell r="GS290">
            <v>0.16700000000000001</v>
          </cell>
          <cell r="GT290">
            <v>0.13</v>
          </cell>
          <cell r="GU290">
            <v>0.28799999999999998</v>
          </cell>
          <cell r="GV290">
            <v>0.19900000000000001</v>
          </cell>
          <cell r="GW290">
            <v>0.13500000000000001</v>
          </cell>
          <cell r="GX290">
            <v>0.19</v>
          </cell>
          <cell r="GY290">
            <v>0.26100000000000001</v>
          </cell>
          <cell r="GZ290">
            <v>7.9000000000000001E-2</v>
          </cell>
          <cell r="HA290">
            <v>6.9000000000000006E-2</v>
          </cell>
          <cell r="HB290">
            <v>7.5999999999999998E-2</v>
          </cell>
          <cell r="HC290">
            <v>0.06</v>
          </cell>
          <cell r="HD290">
            <v>0.14299999999999999</v>
          </cell>
          <cell r="HE290">
            <v>0.106</v>
          </cell>
          <cell r="HF290">
            <v>9.2999999999999999E-2</v>
          </cell>
          <cell r="HG290">
            <v>7.2999999999999995E-2</v>
          </cell>
          <cell r="HH290">
            <v>7.9000000000000001E-2</v>
          </cell>
          <cell r="HI290">
            <v>0.13300000000000001</v>
          </cell>
          <cell r="HJ290">
            <v>1.4E-2</v>
          </cell>
          <cell r="HK290">
            <v>5.3999999999999999E-2</v>
          </cell>
          <cell r="HL290">
            <v>0.14899999999999999</v>
          </cell>
          <cell r="HM290">
            <v>0.109</v>
          </cell>
          <cell r="HN290">
            <v>3.4000000000000002E-2</v>
          </cell>
          <cell r="HO290">
            <v>5.2999999999999999E-2</v>
          </cell>
          <cell r="HP290">
            <v>0.10299999999999999</v>
          </cell>
          <cell r="HQ290">
            <v>0.109</v>
          </cell>
          <cell r="HR290">
            <v>0.153</v>
          </cell>
          <cell r="HS290">
            <v>6.7000000000000004E-2</v>
          </cell>
          <cell r="HT290">
            <v>0.248</v>
          </cell>
          <cell r="HU290">
            <v>0.16200000000000001</v>
          </cell>
          <cell r="HV290">
            <v>0.113</v>
          </cell>
          <cell r="HW290">
            <v>2.3E-2</v>
          </cell>
          <cell r="HX290">
            <v>0.09</v>
          </cell>
          <cell r="HY290">
            <v>0.08</v>
          </cell>
          <cell r="HZ290">
            <v>0.16</v>
          </cell>
          <cell r="IA290">
            <v>0.123</v>
          </cell>
          <cell r="IB290">
            <v>0.123</v>
          </cell>
          <cell r="IC290">
            <v>6.2E-2</v>
          </cell>
          <cell r="ID290">
            <v>0.1</v>
          </cell>
          <cell r="IE290">
            <v>0.318</v>
          </cell>
          <cell r="IF290">
            <v>6.9000000000000006E-2</v>
          </cell>
          <cell r="IG290">
            <v>0.22700000000000001</v>
          </cell>
          <cell r="IH290">
            <v>2.1000000000000001E-2</v>
          </cell>
          <cell r="II290">
            <v>0.14199999999999999</v>
          </cell>
          <cell r="IJ290">
            <v>0.08</v>
          </cell>
          <cell r="IK290">
            <v>5.7000000000000002E-2</v>
          </cell>
          <cell r="IL290">
            <v>4.3999999999999997E-2</v>
          </cell>
          <cell r="IM290">
            <v>0.12</v>
          </cell>
          <cell r="IN290">
            <v>0</v>
          </cell>
          <cell r="IO290">
            <v>0.14000000000000001</v>
          </cell>
          <cell r="IP290">
            <v>0.06</v>
          </cell>
          <cell r="IQ290">
            <v>0.06</v>
          </cell>
          <cell r="IR290">
            <v>0</v>
          </cell>
          <cell r="IS290">
            <v>0.08</v>
          </cell>
          <cell r="IT290">
            <v>0.02</v>
          </cell>
          <cell r="IU290">
            <v>0.1</v>
          </cell>
          <cell r="IV290">
            <v>0</v>
          </cell>
          <cell r="IW290">
            <v>0.04</v>
          </cell>
          <cell r="IX290">
            <v>0.02</v>
          </cell>
          <cell r="IY290">
            <v>0.124</v>
          </cell>
          <cell r="IZ290">
            <v>0</v>
          </cell>
          <cell r="JA290">
            <v>1E-3</v>
          </cell>
          <cell r="JB290">
            <v>0.02</v>
          </cell>
          <cell r="JC290">
            <v>0.1</v>
          </cell>
          <cell r="JD290">
            <v>0.04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4.2000000000000003E-2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1.0999999999999999E-2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1.7999999999999999E-2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/>
          <cell r="KY290"/>
          <cell r="KZ290"/>
          <cell r="LA290"/>
          <cell r="LB290"/>
          <cell r="LC290"/>
          <cell r="LD290"/>
          <cell r="LE290"/>
          <cell r="LF290"/>
          <cell r="LG290"/>
        </row>
      </sheetData>
      <sheetData sheetId="9">
        <row r="290">
          <cell r="BC290">
            <v>15.234999999999999</v>
          </cell>
          <cell r="BD290">
            <v>20.6</v>
          </cell>
          <cell r="BE290">
            <v>27.146999999999998</v>
          </cell>
          <cell r="BF290">
            <v>26.24</v>
          </cell>
          <cell r="BG290">
            <v>34.006999999999998</v>
          </cell>
          <cell r="BH290">
            <v>26.132999999999999</v>
          </cell>
          <cell r="BI290">
            <v>26.699000000000002</v>
          </cell>
          <cell r="BJ290">
            <v>27.004000000000001</v>
          </cell>
          <cell r="BK290">
            <v>47.731000000000002</v>
          </cell>
          <cell r="BL290">
            <v>28.754999999999999</v>
          </cell>
          <cell r="BM290">
            <v>31.327999999999999</v>
          </cell>
          <cell r="BN290">
            <v>30.44</v>
          </cell>
          <cell r="BO290">
            <v>23.974</v>
          </cell>
          <cell r="BP290">
            <v>48.558999999999997</v>
          </cell>
          <cell r="BQ290">
            <v>19.114999999999998</v>
          </cell>
          <cell r="BR290">
            <v>33.771999999999998</v>
          </cell>
          <cell r="BS290">
            <v>38.448999999999998</v>
          </cell>
          <cell r="BT290">
            <v>41.42</v>
          </cell>
          <cell r="BU290">
            <v>40.613</v>
          </cell>
          <cell r="BV290">
            <v>53.755000000000003</v>
          </cell>
          <cell r="BW290">
            <v>45.226999999999997</v>
          </cell>
          <cell r="BX290">
            <v>43.834000000000003</v>
          </cell>
          <cell r="BY290">
            <v>64.795000000000002</v>
          </cell>
          <cell r="BZ290">
            <v>49.465000000000003</v>
          </cell>
          <cell r="CA290">
            <v>16.989999999999998</v>
          </cell>
          <cell r="CB290">
            <v>34.584000000000003</v>
          </cell>
          <cell r="CC290">
            <v>90.819000000000003</v>
          </cell>
          <cell r="CD290">
            <v>32.183</v>
          </cell>
          <cell r="CE290">
            <v>33.593000000000004</v>
          </cell>
          <cell r="CF290">
            <v>23.39</v>
          </cell>
          <cell r="CG290">
            <v>33.048000000000002</v>
          </cell>
          <cell r="CH290">
            <v>6.7889999999999997</v>
          </cell>
          <cell r="CI290">
            <v>12.6</v>
          </cell>
          <cell r="CJ290">
            <v>4.24</v>
          </cell>
          <cell r="CK290">
            <v>42.305</v>
          </cell>
          <cell r="CL290">
            <v>16.469000000000001</v>
          </cell>
          <cell r="CM290">
            <v>12.664</v>
          </cell>
          <cell r="CN290">
            <v>47.344000000000001</v>
          </cell>
          <cell r="CO290">
            <v>42.674999999999997</v>
          </cell>
          <cell r="CP290">
            <v>30.452999999999999</v>
          </cell>
          <cell r="CQ290">
            <v>77.402000000000001</v>
          </cell>
          <cell r="CR290">
            <v>65.210999999999999</v>
          </cell>
          <cell r="CS290">
            <v>54.484999999999999</v>
          </cell>
          <cell r="CT290">
            <v>48.423999999999999</v>
          </cell>
          <cell r="CU290">
            <v>72.067999999999998</v>
          </cell>
          <cell r="CV290">
            <v>44.598999999999997</v>
          </cell>
          <cell r="CW290">
            <v>47.633000000000003</v>
          </cell>
          <cell r="CX290">
            <v>54.884</v>
          </cell>
          <cell r="CY290">
            <v>22.004999999999999</v>
          </cell>
          <cell r="CZ290">
            <v>53.427</v>
          </cell>
          <cell r="DA290">
            <v>38.279000000000003</v>
          </cell>
          <cell r="DB290">
            <v>53.514000000000003</v>
          </cell>
          <cell r="DC290">
            <v>39.274000000000001</v>
          </cell>
          <cell r="DD290">
            <v>39.956000000000003</v>
          </cell>
          <cell r="DE290">
            <v>33.435000000000002</v>
          </cell>
          <cell r="DF290">
            <v>39.036999999999999</v>
          </cell>
          <cell r="DG290">
            <v>72.263999999999996</v>
          </cell>
          <cell r="DH290">
            <v>63.295000000000002</v>
          </cell>
          <cell r="DI290">
            <v>70.59</v>
          </cell>
          <cell r="DJ290">
            <v>53.747</v>
          </cell>
          <cell r="DK290">
            <v>22.986000000000001</v>
          </cell>
          <cell r="DL290">
            <v>27.972000000000001</v>
          </cell>
          <cell r="DM290">
            <v>53.24</v>
          </cell>
          <cell r="DN290">
            <v>59.37</v>
          </cell>
          <cell r="DO290">
            <v>56.317999999999998</v>
          </cell>
          <cell r="DP290">
            <v>26.382999999999999</v>
          </cell>
          <cell r="DQ290">
            <v>63.518000000000001</v>
          </cell>
          <cell r="DR290">
            <v>48.511000000000003</v>
          </cell>
          <cell r="DS290">
            <v>32.326999999999998</v>
          </cell>
          <cell r="DT290">
            <v>58.789000000000001</v>
          </cell>
          <cell r="DU290">
            <v>38.439</v>
          </cell>
          <cell r="DV290">
            <v>94.073999999999998</v>
          </cell>
          <cell r="DW290">
            <v>75.605000000000004</v>
          </cell>
          <cell r="DX290">
            <v>89.724000000000004</v>
          </cell>
          <cell r="DY290">
            <v>39.036000000000001</v>
          </cell>
          <cell r="DZ290">
            <v>28.106999999999999</v>
          </cell>
          <cell r="EA290">
            <v>50.225999999999999</v>
          </cell>
          <cell r="EB290">
            <v>66.566999999999993</v>
          </cell>
          <cell r="EC290">
            <v>71.382000000000005</v>
          </cell>
          <cell r="ED290">
            <v>55.31</v>
          </cell>
          <cell r="EE290">
            <v>61.924999999999997</v>
          </cell>
          <cell r="EF290">
            <v>56.820999999999998</v>
          </cell>
          <cell r="EG290">
            <v>57.652000000000001</v>
          </cell>
          <cell r="EH290">
            <v>86.061999999999998</v>
          </cell>
          <cell r="EI290">
            <v>47.765999999999998</v>
          </cell>
          <cell r="EJ290">
            <v>48.222000000000001</v>
          </cell>
          <cell r="EK290">
            <v>56.682000000000002</v>
          </cell>
          <cell r="EL290">
            <v>47.526000000000003</v>
          </cell>
          <cell r="EM290">
            <v>51.368000000000002</v>
          </cell>
          <cell r="EN290">
            <v>47.222000000000001</v>
          </cell>
          <cell r="EO290">
            <v>64.445999999999998</v>
          </cell>
          <cell r="EP290">
            <v>56.598999999999997</v>
          </cell>
          <cell r="EQ290">
            <v>36.183999999999997</v>
          </cell>
          <cell r="ER290">
            <v>43.622999999999998</v>
          </cell>
          <cell r="ES290">
            <v>106.248</v>
          </cell>
          <cell r="ET290">
            <v>54.009</v>
          </cell>
          <cell r="EU290">
            <v>70.301000000000002</v>
          </cell>
          <cell r="EV290">
            <v>73.924000000000007</v>
          </cell>
          <cell r="EW290">
            <v>61.954999999999998</v>
          </cell>
          <cell r="EX290">
            <v>53.350999999999999</v>
          </cell>
          <cell r="EY290">
            <v>40.04</v>
          </cell>
          <cell r="EZ290">
            <v>58.908999999999999</v>
          </cell>
          <cell r="FA290">
            <v>55.825000000000003</v>
          </cell>
          <cell r="FB290">
            <v>95.738</v>
          </cell>
          <cell r="FC290">
            <v>98.197000000000003</v>
          </cell>
          <cell r="FD290">
            <v>88.673000000000002</v>
          </cell>
          <cell r="FE290">
            <v>112.316</v>
          </cell>
          <cell r="FF290">
            <v>95.096000000000004</v>
          </cell>
          <cell r="FG290">
            <v>52.475999999999999</v>
          </cell>
          <cell r="FH290">
            <v>83.462000000000003</v>
          </cell>
          <cell r="FI290">
            <v>80.617999999999995</v>
          </cell>
          <cell r="FJ290">
            <v>93.061000000000007</v>
          </cell>
          <cell r="FK290">
            <v>68.132999999999996</v>
          </cell>
          <cell r="FL290">
            <v>74.634</v>
          </cell>
          <cell r="FM290">
            <v>115.27200000000001</v>
          </cell>
          <cell r="FN290">
            <v>71.808999999999997</v>
          </cell>
          <cell r="FO290">
            <v>92.63</v>
          </cell>
          <cell r="FP290">
            <v>113.83</v>
          </cell>
          <cell r="FQ290">
            <v>86.03</v>
          </cell>
          <cell r="FR290">
            <v>111.24</v>
          </cell>
          <cell r="FS290">
            <v>98.954999999999998</v>
          </cell>
          <cell r="FT290">
            <v>145.095</v>
          </cell>
          <cell r="FU290">
            <v>68.028999999999996</v>
          </cell>
          <cell r="FV290">
            <v>114.128</v>
          </cell>
          <cell r="FW290">
            <v>86.123000000000005</v>
          </cell>
          <cell r="FX290">
            <v>96.516999999999996</v>
          </cell>
          <cell r="FY290">
            <v>89.263000000000005</v>
          </cell>
          <cell r="FZ290">
            <v>80.793999999999997</v>
          </cell>
          <cell r="GA290">
            <v>85.706000000000003</v>
          </cell>
          <cell r="GB290">
            <v>155</v>
          </cell>
          <cell r="GC290">
            <v>102.631</v>
          </cell>
          <cell r="GD290">
            <v>151.798</v>
          </cell>
          <cell r="GE290">
            <v>87.596999999999994</v>
          </cell>
          <cell r="GF290">
            <v>112.61799999999999</v>
          </cell>
          <cell r="GG290">
            <v>93.340999999999994</v>
          </cell>
          <cell r="GH290">
            <v>117.229</v>
          </cell>
          <cell r="GI290">
            <v>86.338999999999999</v>
          </cell>
          <cell r="GJ290">
            <v>125.125</v>
          </cell>
          <cell r="GK290">
            <v>135.459</v>
          </cell>
          <cell r="GL290">
            <v>79.643000000000001</v>
          </cell>
          <cell r="GM290">
            <v>53.192999999999998</v>
          </cell>
          <cell r="GN290">
            <v>213.96199999999999</v>
          </cell>
          <cell r="GO290">
            <v>57.87</v>
          </cell>
          <cell r="GP290">
            <v>172.94900000000001</v>
          </cell>
          <cell r="GQ290">
            <v>154.4</v>
          </cell>
          <cell r="GR290">
            <v>92.161000000000001</v>
          </cell>
          <cell r="GS290">
            <v>125.554</v>
          </cell>
          <cell r="GT290">
            <v>30.509</v>
          </cell>
          <cell r="GU290">
            <v>116.47</v>
          </cell>
          <cell r="GV290">
            <v>174.30699999999999</v>
          </cell>
          <cell r="GW290">
            <v>34.442999999999998</v>
          </cell>
          <cell r="GX290">
            <v>68.355000000000004</v>
          </cell>
          <cell r="GY290">
            <v>145.51</v>
          </cell>
          <cell r="GZ290">
            <v>127.806</v>
          </cell>
          <cell r="HA290">
            <v>136.721</v>
          </cell>
          <cell r="HB290">
            <v>150.64599999999999</v>
          </cell>
          <cell r="HC290">
            <v>153.33099999999999</v>
          </cell>
          <cell r="HD290">
            <v>94.775999999999996</v>
          </cell>
          <cell r="HE290">
            <v>156.20599999999999</v>
          </cell>
          <cell r="HF290">
            <v>98.924999999999997</v>
          </cell>
          <cell r="HG290">
            <v>167.06200000000001</v>
          </cell>
          <cell r="HH290">
            <v>103.045</v>
          </cell>
          <cell r="HI290">
            <v>85.257999999999996</v>
          </cell>
          <cell r="HJ290">
            <v>177.02799999999999</v>
          </cell>
          <cell r="HK290">
            <v>160.19900000000001</v>
          </cell>
          <cell r="HL290">
            <v>114.65300000000001</v>
          </cell>
          <cell r="HM290">
            <v>155.364</v>
          </cell>
          <cell r="HN290">
            <v>237.416</v>
          </cell>
          <cell r="HO290">
            <v>114.10299999999999</v>
          </cell>
          <cell r="HP290">
            <v>104.35</v>
          </cell>
          <cell r="HQ290">
            <v>93.027000000000001</v>
          </cell>
          <cell r="HR290">
            <v>125.239</v>
          </cell>
          <cell r="HS290">
            <v>101.824</v>
          </cell>
          <cell r="HT290">
            <v>86.075999999999993</v>
          </cell>
          <cell r="HU290">
            <v>109.667</v>
          </cell>
          <cell r="HV290">
            <v>211</v>
          </cell>
          <cell r="HW290">
            <v>133.786</v>
          </cell>
          <cell r="HX290">
            <v>187.17099999999999</v>
          </cell>
          <cell r="HY290">
            <v>160.40700000000001</v>
          </cell>
          <cell r="HZ290">
            <v>145.934</v>
          </cell>
          <cell r="IA290">
            <v>153.584</v>
          </cell>
          <cell r="IB290">
            <v>63.451999999999998</v>
          </cell>
          <cell r="IC290">
            <v>43.334000000000003</v>
          </cell>
          <cell r="ID290">
            <v>72.728999999999999</v>
          </cell>
          <cell r="IE290">
            <v>141.48599999999999</v>
          </cell>
          <cell r="IF290">
            <v>101.387</v>
          </cell>
          <cell r="IG290">
            <v>58.77</v>
          </cell>
          <cell r="IH290">
            <v>174.89500000000001</v>
          </cell>
          <cell r="II290">
            <v>164.21600000000001</v>
          </cell>
          <cell r="IJ290">
            <v>78.510999999999996</v>
          </cell>
          <cell r="IK290">
            <v>219.37799999999999</v>
          </cell>
          <cell r="IL290">
            <v>170.923</v>
          </cell>
          <cell r="IM290">
            <v>112.812</v>
          </cell>
          <cell r="IN290">
            <v>72.3</v>
          </cell>
          <cell r="IO290">
            <v>185.12799999999999</v>
          </cell>
          <cell r="IP290">
            <v>88.099000000000004</v>
          </cell>
          <cell r="IQ290">
            <v>45.63</v>
          </cell>
          <cell r="IR290">
            <v>96.527000000000001</v>
          </cell>
          <cell r="IS290">
            <v>150.87299999999999</v>
          </cell>
          <cell r="IT290">
            <v>122.72799999999999</v>
          </cell>
          <cell r="IU290">
            <v>104.196</v>
          </cell>
          <cell r="IV290">
            <v>106.408</v>
          </cell>
          <cell r="IW290">
            <v>215.60499999999999</v>
          </cell>
          <cell r="IX290">
            <v>160.06700000000001</v>
          </cell>
          <cell r="IY290">
            <v>156.45400000000001</v>
          </cell>
          <cell r="IZ290">
            <v>165.80699999999999</v>
          </cell>
          <cell r="JA290">
            <v>100.042</v>
          </cell>
          <cell r="JB290">
            <v>105.014</v>
          </cell>
          <cell r="JC290">
            <v>140.37</v>
          </cell>
          <cell r="JD290">
            <v>164.84399999999999</v>
          </cell>
          <cell r="JE290">
            <v>128.91900000000001</v>
          </cell>
          <cell r="JF290">
            <v>89.319000000000003</v>
          </cell>
          <cell r="JG290">
            <v>145.40799999999999</v>
          </cell>
          <cell r="JH290">
            <v>139.946</v>
          </cell>
          <cell r="JI290">
            <v>182.066</v>
          </cell>
          <cell r="JJ290">
            <v>126.346</v>
          </cell>
          <cell r="JK290">
            <v>88.338999999999999</v>
          </cell>
          <cell r="JL290">
            <v>145.774</v>
          </cell>
          <cell r="JM290">
            <v>122.892</v>
          </cell>
          <cell r="JN290">
            <v>74.406000000000006</v>
          </cell>
          <cell r="JO290">
            <v>102.416</v>
          </cell>
          <cell r="JP290">
            <v>110.468</v>
          </cell>
          <cell r="JQ290">
            <v>118.396</v>
          </cell>
          <cell r="JR290">
            <v>93.564999999999998</v>
          </cell>
          <cell r="JS290">
            <v>138.48699999999999</v>
          </cell>
          <cell r="JT290">
            <v>185.52699999999999</v>
          </cell>
          <cell r="JU290">
            <v>129.1</v>
          </cell>
          <cell r="JV290">
            <v>170.46299999999999</v>
          </cell>
          <cell r="JW290">
            <v>161.1</v>
          </cell>
          <cell r="JX290">
            <v>161.28399999999999</v>
          </cell>
          <cell r="JY290">
            <v>160.36699999999999</v>
          </cell>
          <cell r="JZ290">
            <v>167.684</v>
          </cell>
          <cell r="KA290">
            <v>122.31699999999999</v>
          </cell>
          <cell r="KB290">
            <v>123.389</v>
          </cell>
          <cell r="KC290">
            <v>156.56200000000001</v>
          </cell>
          <cell r="KD290">
            <v>103.54</v>
          </cell>
          <cell r="KE290">
            <v>129.54300000000001</v>
          </cell>
          <cell r="KF290">
            <v>191.80600000000001</v>
          </cell>
          <cell r="KG290">
            <v>147.33500000000001</v>
          </cell>
          <cell r="KH290">
            <v>195.63200000000001</v>
          </cell>
          <cell r="KI290">
            <v>124.548</v>
          </cell>
          <cell r="KJ290">
            <v>142.42599999999999</v>
          </cell>
          <cell r="KK290">
            <v>110.024</v>
          </cell>
          <cell r="KL290">
            <v>101.81</v>
          </cell>
          <cell r="KM290">
            <v>135.113</v>
          </cell>
          <cell r="KN290">
            <v>134.96799999999999</v>
          </cell>
          <cell r="KO290">
            <v>114.282</v>
          </cell>
          <cell r="KP290">
            <v>15.999000000000001</v>
          </cell>
          <cell r="KQ290">
            <v>16.82</v>
          </cell>
          <cell r="KR290">
            <v>21.515000000000001</v>
          </cell>
          <cell r="KS290">
            <v>25.491</v>
          </cell>
          <cell r="KT290">
            <v>48.44</v>
          </cell>
          <cell r="KU290">
            <v>39.573</v>
          </cell>
          <cell r="KV290">
            <v>16.2</v>
          </cell>
          <cell r="KW290">
            <v>30.536000000000001</v>
          </cell>
          <cell r="KX290">
            <v>39.124000000000002</v>
          </cell>
          <cell r="KY290">
            <v>28.053999999999998</v>
          </cell>
          <cell r="KZ290">
            <v>129.95910499999999</v>
          </cell>
          <cell r="LA290">
            <v>122.58135900000001</v>
          </cell>
          <cell r="LB290">
            <v>128.819988</v>
          </cell>
          <cell r="LC290">
            <v>150.386034</v>
          </cell>
          <cell r="LD290">
            <v>157.15153000000001</v>
          </cell>
          <cell r="LE290">
            <v>165.14564100000001</v>
          </cell>
          <cell r="LF290">
            <v>131.71025599999999</v>
          </cell>
          <cell r="LG290">
            <v>117.475503</v>
          </cell>
        </row>
      </sheetData>
      <sheetData sheetId="10"/>
      <sheetData sheetId="11"/>
      <sheetData sheetId="12"/>
      <sheetData sheetId="13">
        <row r="290">
          <cell r="BO290">
            <v>63.741999999999997</v>
          </cell>
          <cell r="BP290">
            <v>38.048000000000002</v>
          </cell>
          <cell r="BQ290">
            <v>40.01</v>
          </cell>
          <cell r="BR290">
            <v>31.039000000000001</v>
          </cell>
          <cell r="BS290">
            <v>25.832999999999998</v>
          </cell>
          <cell r="BT290">
            <v>37.354999999999997</v>
          </cell>
          <cell r="BU290">
            <v>40.229999999999997</v>
          </cell>
          <cell r="BV290">
            <v>56.252000000000002</v>
          </cell>
          <cell r="BW290">
            <v>55.133000000000003</v>
          </cell>
          <cell r="BX290">
            <v>49.133000000000003</v>
          </cell>
          <cell r="BY290">
            <v>71.891000000000005</v>
          </cell>
          <cell r="BZ290">
            <v>63.786000000000001</v>
          </cell>
          <cell r="CA290">
            <v>62.84</v>
          </cell>
          <cell r="CB290">
            <v>35.003999999999998</v>
          </cell>
          <cell r="CC290">
            <v>66.918000000000006</v>
          </cell>
          <cell r="CD290">
            <v>25.664999999999999</v>
          </cell>
          <cell r="CE290">
            <v>67.137</v>
          </cell>
          <cell r="CF290">
            <v>15.589</v>
          </cell>
          <cell r="CG290">
            <v>83.251999999999995</v>
          </cell>
          <cell r="CH290">
            <v>29.782</v>
          </cell>
          <cell r="CI290">
            <v>39.478000000000002</v>
          </cell>
          <cell r="CJ290">
            <v>48.15</v>
          </cell>
          <cell r="CK290">
            <v>46.368000000000002</v>
          </cell>
          <cell r="CL290">
            <v>24.088000000000001</v>
          </cell>
          <cell r="CM290">
            <v>32.128</v>
          </cell>
          <cell r="CN290">
            <v>27.352</v>
          </cell>
          <cell r="CO290">
            <v>21.05</v>
          </cell>
          <cell r="CP290">
            <v>21.425000000000001</v>
          </cell>
          <cell r="CQ290">
            <v>2.15</v>
          </cell>
          <cell r="CR290">
            <v>15.863</v>
          </cell>
          <cell r="CS290">
            <v>8.6790000000000003</v>
          </cell>
          <cell r="CT290">
            <v>19.731999999999999</v>
          </cell>
          <cell r="CU290">
            <v>31.111000000000001</v>
          </cell>
          <cell r="CV290">
            <v>36.045999999999999</v>
          </cell>
          <cell r="CW290">
            <v>37.186</v>
          </cell>
          <cell r="CX290">
            <v>28.189</v>
          </cell>
          <cell r="CY290">
            <v>30.238</v>
          </cell>
          <cell r="CZ290">
            <v>16.946000000000002</v>
          </cell>
          <cell r="DA290">
            <v>29.13</v>
          </cell>
          <cell r="DB290">
            <v>26.838000000000001</v>
          </cell>
          <cell r="DC290">
            <v>29.440999999999999</v>
          </cell>
          <cell r="DD290">
            <v>55.551000000000002</v>
          </cell>
          <cell r="DE290">
            <v>34.756999999999998</v>
          </cell>
          <cell r="DF290">
            <v>57.896000000000001</v>
          </cell>
          <cell r="DG290">
            <v>64.504000000000005</v>
          </cell>
          <cell r="DH290">
            <v>60.368000000000002</v>
          </cell>
          <cell r="DI290">
            <v>64.757999999999996</v>
          </cell>
          <cell r="DJ290">
            <v>66.852000000000004</v>
          </cell>
          <cell r="DK290">
            <v>80.86</v>
          </cell>
          <cell r="DL290">
            <v>52.945</v>
          </cell>
          <cell r="DM290">
            <v>76.593999999999994</v>
          </cell>
          <cell r="DN290">
            <v>50.218000000000004</v>
          </cell>
          <cell r="DO290">
            <v>58.241</v>
          </cell>
          <cell r="DP290">
            <v>63.5</v>
          </cell>
          <cell r="DQ290">
            <v>70.481999999999999</v>
          </cell>
          <cell r="DR290">
            <v>73.456000000000003</v>
          </cell>
          <cell r="DS290">
            <v>42.225999999999999</v>
          </cell>
          <cell r="DT290">
            <v>79.820999999999998</v>
          </cell>
          <cell r="DU290">
            <v>43.277000000000001</v>
          </cell>
          <cell r="DV290">
            <v>59.235999999999997</v>
          </cell>
          <cell r="DW290">
            <v>32.783000000000001</v>
          </cell>
          <cell r="DX290">
            <v>30.602</v>
          </cell>
          <cell r="DY290">
            <v>28.315000000000001</v>
          </cell>
          <cell r="DZ290">
            <v>35.137</v>
          </cell>
          <cell r="EA290">
            <v>10.882</v>
          </cell>
          <cell r="EB290">
            <v>34.1</v>
          </cell>
          <cell r="EC290">
            <v>25.922000000000001</v>
          </cell>
          <cell r="ED290">
            <v>46.210999999999999</v>
          </cell>
          <cell r="EE290">
            <v>43.774999999999999</v>
          </cell>
          <cell r="EF290">
            <v>39.390999999999998</v>
          </cell>
          <cell r="EG290">
            <v>11.315</v>
          </cell>
          <cell r="EH290">
            <v>47.210999999999999</v>
          </cell>
          <cell r="EI290">
            <v>32.012</v>
          </cell>
          <cell r="EJ290">
            <v>46.252000000000002</v>
          </cell>
          <cell r="EK290">
            <v>45.738</v>
          </cell>
          <cell r="EL290">
            <v>11.685</v>
          </cell>
          <cell r="EM290">
            <v>47.826999999999998</v>
          </cell>
          <cell r="EN290">
            <v>33.055</v>
          </cell>
          <cell r="EO290">
            <v>46.948</v>
          </cell>
          <cell r="EP290">
            <v>52.237000000000002</v>
          </cell>
          <cell r="EQ290">
            <v>34.597999999999999</v>
          </cell>
          <cell r="ER290">
            <v>28.497</v>
          </cell>
          <cell r="ES290">
            <v>58.109000000000002</v>
          </cell>
          <cell r="ET290">
            <v>71.358999999999995</v>
          </cell>
          <cell r="EU290">
            <v>39.298000000000002</v>
          </cell>
          <cell r="EV290">
            <v>20.309000000000001</v>
          </cell>
          <cell r="EW290">
            <v>22.762</v>
          </cell>
          <cell r="EX290">
            <v>31.9</v>
          </cell>
          <cell r="EY290">
            <v>46.87</v>
          </cell>
          <cell r="EZ290">
            <v>30.407</v>
          </cell>
          <cell r="FA290">
            <v>23.125</v>
          </cell>
          <cell r="FB290">
            <v>16.251999999999999</v>
          </cell>
          <cell r="FC290">
            <v>53.201999999999998</v>
          </cell>
          <cell r="FD290">
            <v>17.036000000000001</v>
          </cell>
          <cell r="FE290">
            <v>31.975000000000001</v>
          </cell>
          <cell r="FF290">
            <v>31.384</v>
          </cell>
          <cell r="FG290">
            <v>19.542000000000002</v>
          </cell>
          <cell r="FH290">
            <v>29.050999999999998</v>
          </cell>
          <cell r="FI290">
            <v>18.856000000000002</v>
          </cell>
          <cell r="FJ290">
            <v>56.365000000000002</v>
          </cell>
          <cell r="FK290">
            <v>28.71</v>
          </cell>
          <cell r="FL290">
            <v>50.997</v>
          </cell>
          <cell r="FM290">
            <v>21.038</v>
          </cell>
          <cell r="FN290">
            <v>37.299999999999997</v>
          </cell>
          <cell r="FO290">
            <v>29.646000000000001</v>
          </cell>
          <cell r="FP290">
            <v>44.238999999999997</v>
          </cell>
          <cell r="FQ290">
            <v>47.951000000000001</v>
          </cell>
          <cell r="FR290">
            <v>47.988999999999997</v>
          </cell>
          <cell r="FS290">
            <v>49.32</v>
          </cell>
          <cell r="FT290">
            <v>35.284999999999997</v>
          </cell>
          <cell r="FU290">
            <v>34.813000000000002</v>
          </cell>
          <cell r="FV290">
            <v>52.207000000000001</v>
          </cell>
          <cell r="FW290">
            <v>38.100999999999999</v>
          </cell>
          <cell r="FX290">
            <v>34.415999999999997</v>
          </cell>
          <cell r="FY290">
            <v>27.399000000000001</v>
          </cell>
          <cell r="FZ290">
            <v>16.273</v>
          </cell>
          <cell r="GA290">
            <v>42.529000000000003</v>
          </cell>
          <cell r="GB290">
            <v>43.697000000000003</v>
          </cell>
          <cell r="GC290">
            <v>27.167000000000002</v>
          </cell>
          <cell r="GD290">
            <v>31.24</v>
          </cell>
          <cell r="GE290">
            <v>21.175000000000001</v>
          </cell>
          <cell r="GF290">
            <v>15.579000000000001</v>
          </cell>
          <cell r="GG290">
            <v>29.341000000000001</v>
          </cell>
          <cell r="GH290">
            <v>21.064</v>
          </cell>
          <cell r="GI290">
            <v>70.542000000000002</v>
          </cell>
          <cell r="GJ290">
            <v>35.552999999999997</v>
          </cell>
          <cell r="GK290">
            <v>32.975999999999999</v>
          </cell>
          <cell r="GL290">
            <v>22.992999999999999</v>
          </cell>
          <cell r="GM290">
            <v>28.105</v>
          </cell>
          <cell r="GN290">
            <v>49.438000000000002</v>
          </cell>
          <cell r="GO290">
            <v>44.878999999999998</v>
          </cell>
          <cell r="GP290">
            <v>56.743000000000002</v>
          </cell>
          <cell r="GQ290">
            <v>37.962000000000003</v>
          </cell>
          <cell r="GR290">
            <v>61.265000000000001</v>
          </cell>
          <cell r="GS290">
            <v>52.737000000000002</v>
          </cell>
          <cell r="GT290">
            <v>36.956000000000003</v>
          </cell>
          <cell r="GU290">
            <v>40.508000000000003</v>
          </cell>
          <cell r="GV290">
            <v>42.170999999999999</v>
          </cell>
          <cell r="GW290">
            <v>37.51</v>
          </cell>
          <cell r="GX290">
            <v>30.08</v>
          </cell>
          <cell r="GY290">
            <v>42.692</v>
          </cell>
          <cell r="GZ290">
            <v>22.602</v>
          </cell>
          <cell r="HA290">
            <v>12.111000000000001</v>
          </cell>
          <cell r="HB290">
            <v>22.02</v>
          </cell>
          <cell r="HC290">
            <v>0</v>
          </cell>
          <cell r="HD290">
            <v>25.541</v>
          </cell>
          <cell r="HE290">
            <v>7.5090000000000003</v>
          </cell>
          <cell r="HF290">
            <v>35.485999999999997</v>
          </cell>
          <cell r="HG290">
            <v>32.055999999999997</v>
          </cell>
          <cell r="HH290">
            <v>51.372999999999998</v>
          </cell>
          <cell r="HI290">
            <v>34.448999999999998</v>
          </cell>
          <cell r="HJ290">
            <v>23.135999999999999</v>
          </cell>
          <cell r="HK290">
            <v>31.170999999999999</v>
          </cell>
          <cell r="HL290">
            <v>53.713999999999999</v>
          </cell>
          <cell r="HM290">
            <v>53.932000000000002</v>
          </cell>
          <cell r="HN290">
            <v>63.121000000000002</v>
          </cell>
          <cell r="HO290">
            <v>89.198999999999998</v>
          </cell>
          <cell r="HP290">
            <v>70.793000000000006</v>
          </cell>
          <cell r="HQ290">
            <v>54.673000000000002</v>
          </cell>
          <cell r="HR290">
            <v>72.111999999999995</v>
          </cell>
          <cell r="HS290">
            <v>73.131</v>
          </cell>
          <cell r="HT290">
            <v>82.849000000000004</v>
          </cell>
          <cell r="HU290">
            <v>45.228000000000002</v>
          </cell>
          <cell r="HV290">
            <v>58.826000000000001</v>
          </cell>
          <cell r="HW290">
            <v>54.389000000000003</v>
          </cell>
          <cell r="HX290">
            <v>40.884</v>
          </cell>
          <cell r="HY290">
            <v>36.805</v>
          </cell>
          <cell r="HZ290">
            <v>41.737000000000002</v>
          </cell>
          <cell r="IA290">
            <v>19.834</v>
          </cell>
          <cell r="IB290">
            <v>28.056000000000001</v>
          </cell>
          <cell r="IC290">
            <v>26.369</v>
          </cell>
          <cell r="ID290">
            <v>48.52</v>
          </cell>
          <cell r="IE290">
            <v>32.582999999999998</v>
          </cell>
          <cell r="IF290">
            <v>25.373999999999999</v>
          </cell>
          <cell r="IG290">
            <v>16.013000000000002</v>
          </cell>
          <cell r="IH290">
            <v>36.893000000000001</v>
          </cell>
          <cell r="II290">
            <v>14.340999999999999</v>
          </cell>
          <cell r="IJ290">
            <v>25.838000000000001</v>
          </cell>
          <cell r="IK290">
            <v>20.001999999999999</v>
          </cell>
          <cell r="IL290">
            <v>21.356999999999999</v>
          </cell>
          <cell r="IM290">
            <v>27.416</v>
          </cell>
          <cell r="IN290">
            <v>12.012</v>
          </cell>
          <cell r="IO290">
            <v>21.2</v>
          </cell>
          <cell r="IP290">
            <v>34.634999999999998</v>
          </cell>
          <cell r="IQ290">
            <v>34.091999999999999</v>
          </cell>
          <cell r="IR290">
            <v>43.338999999999999</v>
          </cell>
          <cell r="IS290">
            <v>64.186999999999998</v>
          </cell>
          <cell r="IT290">
            <v>64.161000000000001</v>
          </cell>
          <cell r="IU290">
            <v>91.378</v>
          </cell>
          <cell r="IV290">
            <v>114.008</v>
          </cell>
          <cell r="IW290">
            <v>65.828000000000003</v>
          </cell>
          <cell r="IX290">
            <v>81.756</v>
          </cell>
          <cell r="IY290">
            <v>88.647999999999996</v>
          </cell>
          <cell r="IZ290">
            <v>78.813000000000002</v>
          </cell>
          <cell r="JA290">
            <v>106.087</v>
          </cell>
          <cell r="JB290">
            <v>85.242999999999995</v>
          </cell>
          <cell r="JC290">
            <v>101.283</v>
          </cell>
          <cell r="JD290">
            <v>78.165999999999997</v>
          </cell>
          <cell r="JE290">
            <v>62.981999999999999</v>
          </cell>
          <cell r="JF290">
            <v>86.378</v>
          </cell>
          <cell r="JG290">
            <v>72.334000000000003</v>
          </cell>
          <cell r="JH290">
            <v>42.414000000000001</v>
          </cell>
          <cell r="JI290">
            <v>55.183999999999997</v>
          </cell>
          <cell r="JJ290">
            <v>34.747999999999998</v>
          </cell>
          <cell r="JK290">
            <v>47.783999999999999</v>
          </cell>
          <cell r="JL290">
            <v>69.215000000000003</v>
          </cell>
          <cell r="JM290">
            <v>36.475999999999999</v>
          </cell>
          <cell r="JN290">
            <v>30.038</v>
          </cell>
          <cell r="JO290">
            <v>61.133000000000003</v>
          </cell>
          <cell r="JP290">
            <v>37.271999999999998</v>
          </cell>
          <cell r="JQ290">
            <v>55.665999999999997</v>
          </cell>
          <cell r="JR290">
            <v>44.128</v>
          </cell>
          <cell r="JS290">
            <v>39.722999999999999</v>
          </cell>
          <cell r="JT290">
            <v>42.790999999999997</v>
          </cell>
          <cell r="JU290">
            <v>36.460999999999999</v>
          </cell>
          <cell r="JV290">
            <v>50.511000000000003</v>
          </cell>
          <cell r="JW290">
            <v>40.752000000000002</v>
          </cell>
          <cell r="JX290">
            <v>28.626000000000001</v>
          </cell>
          <cell r="JY290">
            <v>25.576000000000001</v>
          </cell>
          <cell r="JZ290">
            <v>35.506999999999998</v>
          </cell>
          <cell r="KA290">
            <v>21.378</v>
          </cell>
          <cell r="KB290">
            <v>38.557000000000002</v>
          </cell>
          <cell r="KC290">
            <v>33.82</v>
          </cell>
          <cell r="KD290">
            <v>29.741</v>
          </cell>
          <cell r="KE290">
            <v>28.579000000000001</v>
          </cell>
          <cell r="KF290">
            <v>34.051000000000002</v>
          </cell>
          <cell r="KG290">
            <v>26.196999999999999</v>
          </cell>
          <cell r="KH290">
            <v>32.154000000000003</v>
          </cell>
          <cell r="KI290">
            <v>18.728000000000002</v>
          </cell>
          <cell r="KJ290">
            <v>27.704000000000001</v>
          </cell>
          <cell r="KK290">
            <v>23.652000000000001</v>
          </cell>
          <cell r="KL290">
            <v>17.707999999999998</v>
          </cell>
          <cell r="KM290">
            <v>33.838000000000001</v>
          </cell>
          <cell r="KN290">
            <v>10.669</v>
          </cell>
          <cell r="KO290">
            <v>22.128</v>
          </cell>
          <cell r="KP290">
            <v>31.355</v>
          </cell>
          <cell r="KQ290">
            <v>20.277999999999999</v>
          </cell>
          <cell r="KR290">
            <v>16.423999999999999</v>
          </cell>
          <cell r="KS290">
            <v>16.995999999999999</v>
          </cell>
          <cell r="KT290">
            <v>35.128</v>
          </cell>
          <cell r="KU290">
            <v>18.983000000000001</v>
          </cell>
          <cell r="KV290">
            <v>20.666</v>
          </cell>
          <cell r="KW290">
            <v>43.152999999999999</v>
          </cell>
          <cell r="KX290">
            <v>45.884</v>
          </cell>
          <cell r="KY290">
            <v>18.853999999999999</v>
          </cell>
          <cell r="KZ290">
            <v>20.004999999999999</v>
          </cell>
          <cell r="LA290">
            <v>20.169</v>
          </cell>
          <cell r="LB290">
            <v>11.813000000000001</v>
          </cell>
          <cell r="LC290">
            <v>51.161000000000001</v>
          </cell>
          <cell r="LD290">
            <v>39.502000000000002</v>
          </cell>
          <cell r="LE290">
            <v>37.134</v>
          </cell>
          <cell r="LF290">
            <v>32.359000000000002</v>
          </cell>
          <cell r="LG290">
            <v>39.404000000000003</v>
          </cell>
          <cell r="LH290">
            <v>28.2</v>
          </cell>
          <cell r="LI290">
            <v>31.062000000000001</v>
          </cell>
          <cell r="LJ290">
            <v>33.726999999999997</v>
          </cell>
          <cell r="LK290">
            <v>43.363</v>
          </cell>
          <cell r="LL290">
            <v>31.995000000000001</v>
          </cell>
          <cell r="LM290">
            <v>11.433</v>
          </cell>
          <cell r="LN290">
            <v>30.920999999999999</v>
          </cell>
          <cell r="LO290">
            <v>21.007999999999999</v>
          </cell>
          <cell r="LP290">
            <v>51.972999999999999</v>
          </cell>
          <cell r="LQ290">
            <v>53.963000000000001</v>
          </cell>
          <cell r="LR290">
            <v>28.806999999999999</v>
          </cell>
          <cell r="LS290">
            <v>32.06</v>
          </cell>
          <cell r="LT290">
            <v>36.457000000000001</v>
          </cell>
          <cell r="LU290">
            <v>15.834</v>
          </cell>
          <cell r="LV290">
            <v>27.350999999999999</v>
          </cell>
          <cell r="LW290">
            <v>13.468</v>
          </cell>
          <cell r="LX290">
            <v>32.241</v>
          </cell>
          <cell r="LY290">
            <v>26.428000000000001</v>
          </cell>
          <cell r="LZ290">
            <v>27.93</v>
          </cell>
          <cell r="MA290">
            <v>21.396000000000001</v>
          </cell>
          <cell r="MB290">
            <v>16.623999999999999</v>
          </cell>
          <cell r="MC290">
            <v>24.478000000000002</v>
          </cell>
          <cell r="MD290">
            <v>29.989000000000001</v>
          </cell>
          <cell r="ME290">
            <v>21.353000000000002</v>
          </cell>
          <cell r="MF290">
            <v>14.583</v>
          </cell>
          <cell r="MG290">
            <v>24.515000000000001</v>
          </cell>
          <cell r="MH290">
            <v>26.231000000000002</v>
          </cell>
          <cell r="MI290">
            <v>15.331</v>
          </cell>
        </row>
      </sheetData>
      <sheetData sheetId="14"/>
      <sheetData sheetId="15">
        <row r="290">
          <cell r="BO290">
            <v>81.546000000000006</v>
          </cell>
          <cell r="BP290">
            <v>59.865000000000002</v>
          </cell>
          <cell r="BQ290">
            <v>45.78</v>
          </cell>
          <cell r="BR290">
            <v>64.176000000000002</v>
          </cell>
          <cell r="BS290">
            <v>27.981999999999999</v>
          </cell>
          <cell r="BT290">
            <v>125.23099999999999</v>
          </cell>
          <cell r="BU290">
            <v>88.742999999999995</v>
          </cell>
          <cell r="BV290">
            <v>127.285</v>
          </cell>
          <cell r="BW290">
            <v>88.784999999999997</v>
          </cell>
          <cell r="BX290">
            <v>102.90300000000001</v>
          </cell>
          <cell r="BY290">
            <v>113.85899999999999</v>
          </cell>
          <cell r="BZ290">
            <v>154.00299999999999</v>
          </cell>
          <cell r="CA290">
            <v>147.524</v>
          </cell>
          <cell r="CB290">
            <v>119.461</v>
          </cell>
          <cell r="CC290">
            <v>78.156999999999996</v>
          </cell>
          <cell r="CD290">
            <v>121.86</v>
          </cell>
          <cell r="CE290">
            <v>107.312</v>
          </cell>
          <cell r="CF290">
            <v>97.403000000000006</v>
          </cell>
          <cell r="CG290">
            <v>113.43899999999999</v>
          </cell>
          <cell r="CH290">
            <v>81.838999999999999</v>
          </cell>
          <cell r="CI290">
            <v>147.601</v>
          </cell>
          <cell r="CJ290">
            <v>64.67</v>
          </cell>
          <cell r="CK290">
            <v>50.29</v>
          </cell>
          <cell r="CL290">
            <v>49.22</v>
          </cell>
          <cell r="CM290">
            <v>39.061999999999998</v>
          </cell>
          <cell r="CN290">
            <v>22.72</v>
          </cell>
          <cell r="CO290">
            <v>55.94</v>
          </cell>
          <cell r="CP290">
            <v>22.933</v>
          </cell>
          <cell r="CQ290">
            <v>24.571000000000002</v>
          </cell>
          <cell r="CR290">
            <v>17.834</v>
          </cell>
          <cell r="CS290">
            <v>30.308</v>
          </cell>
          <cell r="CT290">
            <v>34.423000000000002</v>
          </cell>
          <cell r="CU290">
            <v>50.893999999999998</v>
          </cell>
          <cell r="CV290">
            <v>78.793000000000006</v>
          </cell>
          <cell r="CW290">
            <v>55.104999999999997</v>
          </cell>
          <cell r="CX290">
            <v>46.152000000000001</v>
          </cell>
          <cell r="CY290">
            <v>38.518999999999998</v>
          </cell>
          <cell r="CZ290">
            <v>49.262999999999998</v>
          </cell>
          <cell r="DA290">
            <v>45.741</v>
          </cell>
          <cell r="DB290">
            <v>77.796999999999997</v>
          </cell>
          <cell r="DC290">
            <v>61.28</v>
          </cell>
          <cell r="DD290">
            <v>96.876000000000005</v>
          </cell>
          <cell r="DE290">
            <v>85.406999999999996</v>
          </cell>
          <cell r="DF290">
            <v>118.756</v>
          </cell>
          <cell r="DG290">
            <v>91.343999999999994</v>
          </cell>
          <cell r="DH290">
            <v>112.64100000000001</v>
          </cell>
          <cell r="DI290">
            <v>71.673000000000002</v>
          </cell>
          <cell r="DJ290">
            <v>187.15700000000001</v>
          </cell>
          <cell r="DK290">
            <v>65.950999999999993</v>
          </cell>
          <cell r="DL290">
            <v>142.20699999999999</v>
          </cell>
          <cell r="DM290">
            <v>81.811000000000007</v>
          </cell>
          <cell r="DN290">
            <v>128.36799999999999</v>
          </cell>
          <cell r="DO290">
            <v>148.44200000000001</v>
          </cell>
          <cell r="DP290">
            <v>132.148</v>
          </cell>
          <cell r="DQ290">
            <v>111.19199999999999</v>
          </cell>
          <cell r="DR290">
            <v>167.94200000000001</v>
          </cell>
          <cell r="DS290">
            <v>86.307000000000002</v>
          </cell>
          <cell r="DT290">
            <v>105.458</v>
          </cell>
          <cell r="DU290">
            <v>146.73699999999999</v>
          </cell>
          <cell r="DV290">
            <v>101.595</v>
          </cell>
          <cell r="DW290">
            <v>87.501000000000005</v>
          </cell>
          <cell r="DX290">
            <v>77.036000000000001</v>
          </cell>
          <cell r="DY290">
            <v>82.852000000000004</v>
          </cell>
          <cell r="DZ290">
            <v>68.367000000000004</v>
          </cell>
          <cell r="EA290">
            <v>78.671999999999997</v>
          </cell>
          <cell r="EB290">
            <v>79.921000000000006</v>
          </cell>
          <cell r="EC290">
            <v>57.488999999999997</v>
          </cell>
          <cell r="ED290">
            <v>74.411000000000001</v>
          </cell>
          <cell r="EE290">
            <v>109.093</v>
          </cell>
          <cell r="EF290">
            <v>84.373999999999995</v>
          </cell>
          <cell r="EG290">
            <v>44.003</v>
          </cell>
          <cell r="EH290">
            <v>101.158</v>
          </cell>
          <cell r="EI290">
            <v>101.226</v>
          </cell>
          <cell r="EJ290">
            <v>81.902000000000001</v>
          </cell>
          <cell r="EK290">
            <v>88.34</v>
          </cell>
          <cell r="EL290">
            <v>17.939</v>
          </cell>
          <cell r="EM290">
            <v>159.53800000000001</v>
          </cell>
          <cell r="EN290">
            <v>82.894999999999996</v>
          </cell>
          <cell r="EO290">
            <v>114.46599999999999</v>
          </cell>
          <cell r="EP290">
            <v>102.27200000000001</v>
          </cell>
          <cell r="EQ290">
            <v>91.905000000000001</v>
          </cell>
          <cell r="ER290">
            <v>106.252</v>
          </cell>
          <cell r="ES290">
            <v>83.706999999999994</v>
          </cell>
          <cell r="ET290">
            <v>142.16800000000001</v>
          </cell>
          <cell r="EU290">
            <v>84.397000000000006</v>
          </cell>
          <cell r="EV290">
            <v>92.236000000000004</v>
          </cell>
          <cell r="EW290">
            <v>42.24</v>
          </cell>
          <cell r="EX290">
            <v>98.638000000000005</v>
          </cell>
          <cell r="EY290">
            <v>100.77800000000001</v>
          </cell>
          <cell r="EZ290">
            <v>53.026000000000003</v>
          </cell>
          <cell r="FA290">
            <v>71.254000000000005</v>
          </cell>
          <cell r="FB290">
            <v>78.921999999999997</v>
          </cell>
          <cell r="FC290">
            <v>109.712</v>
          </cell>
          <cell r="FD290">
            <v>75.019000000000005</v>
          </cell>
          <cell r="FE290">
            <v>98.793999999999997</v>
          </cell>
          <cell r="FF290">
            <v>54.792999999999999</v>
          </cell>
          <cell r="FG290">
            <v>57.774999999999999</v>
          </cell>
          <cell r="FH290">
            <v>63.576999999999998</v>
          </cell>
          <cell r="FI290">
            <v>57.280999999999999</v>
          </cell>
          <cell r="FJ290">
            <v>151.18700000000001</v>
          </cell>
          <cell r="FK290">
            <v>91.486999999999995</v>
          </cell>
          <cell r="FL290">
            <v>73.548000000000002</v>
          </cell>
          <cell r="FM290">
            <v>78.63</v>
          </cell>
          <cell r="FN290">
            <v>105.682</v>
          </cell>
          <cell r="FO290">
            <v>88.114000000000004</v>
          </cell>
          <cell r="FP290">
            <v>93.647999999999996</v>
          </cell>
          <cell r="FQ290">
            <v>110.81100000000001</v>
          </cell>
          <cell r="FR290">
            <v>180.577</v>
          </cell>
          <cell r="FS290">
            <v>84.864999999999995</v>
          </cell>
          <cell r="FT290">
            <v>45.895000000000003</v>
          </cell>
          <cell r="FU290">
            <v>129.75399999999999</v>
          </cell>
          <cell r="FV290">
            <v>159.249</v>
          </cell>
          <cell r="FW290">
            <v>126.18</v>
          </cell>
          <cell r="FX290">
            <v>56.539000000000001</v>
          </cell>
          <cell r="FY290">
            <v>64.375</v>
          </cell>
          <cell r="FZ290">
            <v>84.394999999999996</v>
          </cell>
          <cell r="GA290">
            <v>63.289000000000001</v>
          </cell>
          <cell r="GB290">
            <v>83.947000000000003</v>
          </cell>
          <cell r="GC290">
            <v>82.664000000000001</v>
          </cell>
          <cell r="GD290">
            <v>85.679000000000002</v>
          </cell>
          <cell r="GE290">
            <v>29.021000000000001</v>
          </cell>
          <cell r="GF290">
            <v>44.75</v>
          </cell>
          <cell r="GG290">
            <v>38.189</v>
          </cell>
          <cell r="GH290">
            <v>92.724999999999994</v>
          </cell>
          <cell r="GI290">
            <v>86.125</v>
          </cell>
          <cell r="GJ290">
            <v>69.099000000000004</v>
          </cell>
          <cell r="GK290">
            <v>73.453000000000003</v>
          </cell>
          <cell r="GL290">
            <v>75.823999999999998</v>
          </cell>
          <cell r="GM290">
            <v>72.59</v>
          </cell>
          <cell r="GN290">
            <v>124.706</v>
          </cell>
          <cell r="GO290">
            <v>73.707999999999998</v>
          </cell>
          <cell r="GP290">
            <v>109.613</v>
          </cell>
          <cell r="GQ290">
            <v>121.857</v>
          </cell>
          <cell r="GR290">
            <v>60.106999999999999</v>
          </cell>
          <cell r="GS290">
            <v>65.545000000000002</v>
          </cell>
          <cell r="GT290">
            <v>115.79600000000001</v>
          </cell>
          <cell r="GU290">
            <v>46.59</v>
          </cell>
          <cell r="GV290">
            <v>90.429000000000002</v>
          </cell>
          <cell r="GW290">
            <v>69.367999999999995</v>
          </cell>
          <cell r="GX290">
            <v>38.96</v>
          </cell>
          <cell r="GY290">
            <v>40.173999999999999</v>
          </cell>
          <cell r="GZ290">
            <v>70.819000000000003</v>
          </cell>
          <cell r="HA290">
            <v>51.59</v>
          </cell>
          <cell r="HB290">
            <v>78.881</v>
          </cell>
          <cell r="HC290">
            <v>24.641999999999999</v>
          </cell>
          <cell r="HD290">
            <v>36.29</v>
          </cell>
          <cell r="HE290">
            <v>44.832999999999998</v>
          </cell>
          <cell r="HF290">
            <v>32.423000000000002</v>
          </cell>
          <cell r="HG290">
            <v>55.752000000000002</v>
          </cell>
          <cell r="HH290">
            <v>82.346999999999994</v>
          </cell>
          <cell r="HI290">
            <v>106.131</v>
          </cell>
          <cell r="HJ290">
            <v>63.268999999999998</v>
          </cell>
          <cell r="HK290">
            <v>94.028000000000006</v>
          </cell>
          <cell r="HL290">
            <v>112.32299999999999</v>
          </cell>
          <cell r="HM290">
            <v>56.003</v>
          </cell>
          <cell r="HN290">
            <v>124.881</v>
          </cell>
          <cell r="HO290">
            <v>147.03299999999999</v>
          </cell>
          <cell r="HP290">
            <v>74.798000000000002</v>
          </cell>
          <cell r="HQ290">
            <v>136.98500000000001</v>
          </cell>
          <cell r="HR290">
            <v>130.74</v>
          </cell>
          <cell r="HS290">
            <v>131.36699999999999</v>
          </cell>
          <cell r="HT290">
            <v>106.28</v>
          </cell>
          <cell r="HU290">
            <v>145.767</v>
          </cell>
          <cell r="HV290">
            <v>128.732</v>
          </cell>
          <cell r="HW290">
            <v>92.435000000000002</v>
          </cell>
          <cell r="HX290">
            <v>118.675</v>
          </cell>
          <cell r="HY290">
            <v>63.064999999999998</v>
          </cell>
          <cell r="HZ290">
            <v>72.858000000000004</v>
          </cell>
          <cell r="IA290">
            <v>103.349</v>
          </cell>
          <cell r="IB290">
            <v>68.122</v>
          </cell>
          <cell r="IC290">
            <v>89.448999999999998</v>
          </cell>
          <cell r="ID290">
            <v>97.953999999999994</v>
          </cell>
          <cell r="IE290">
            <v>59.37</v>
          </cell>
          <cell r="IF290">
            <v>32.668999999999997</v>
          </cell>
          <cell r="IG290">
            <v>79.703999999999994</v>
          </cell>
          <cell r="IH290">
            <v>56.674999999999997</v>
          </cell>
          <cell r="II290">
            <v>51.417999999999999</v>
          </cell>
          <cell r="IJ290">
            <v>71.034000000000006</v>
          </cell>
          <cell r="IK290">
            <v>46.122</v>
          </cell>
          <cell r="IL290">
            <v>70.856999999999999</v>
          </cell>
          <cell r="IM290">
            <v>62.844000000000001</v>
          </cell>
          <cell r="IN290">
            <v>43.398000000000003</v>
          </cell>
          <cell r="IO290">
            <v>64.506</v>
          </cell>
          <cell r="IP290">
            <v>65.753</v>
          </cell>
          <cell r="IQ290">
            <v>75.543999999999997</v>
          </cell>
          <cell r="IR290">
            <v>82.858000000000004</v>
          </cell>
          <cell r="IS290">
            <v>101.42400000000001</v>
          </cell>
          <cell r="IT290">
            <v>41.72</v>
          </cell>
          <cell r="IU290">
            <v>73.817999999999998</v>
          </cell>
          <cell r="IV290">
            <v>100.681</v>
          </cell>
          <cell r="IW290">
            <v>43.557000000000002</v>
          </cell>
          <cell r="IX290">
            <v>101.4</v>
          </cell>
          <cell r="IY290">
            <v>116.026</v>
          </cell>
          <cell r="IZ290">
            <v>86.831000000000003</v>
          </cell>
          <cell r="JA290">
            <v>154.5</v>
          </cell>
          <cell r="JB290">
            <v>85.138999999999996</v>
          </cell>
          <cell r="JC290">
            <v>107.31399999999999</v>
          </cell>
          <cell r="JD290">
            <v>64.495000000000005</v>
          </cell>
          <cell r="JE290">
            <v>125.19199999999999</v>
          </cell>
          <cell r="JF290">
            <v>41.942</v>
          </cell>
          <cell r="JG290">
            <v>90.241</v>
          </cell>
          <cell r="JH290">
            <v>57.726999999999997</v>
          </cell>
          <cell r="JI290">
            <v>41.512999999999998</v>
          </cell>
          <cell r="JJ290">
            <v>73.872</v>
          </cell>
          <cell r="JK290">
            <v>43.631</v>
          </cell>
          <cell r="JL290">
            <v>61.188000000000002</v>
          </cell>
          <cell r="JM290">
            <v>51.338000000000001</v>
          </cell>
          <cell r="JN290">
            <v>60.883000000000003</v>
          </cell>
          <cell r="JO290">
            <v>93.546000000000006</v>
          </cell>
          <cell r="JP290">
            <v>66.415000000000006</v>
          </cell>
          <cell r="JQ290">
            <v>88.82</v>
          </cell>
          <cell r="JR290">
            <v>114.33799999999999</v>
          </cell>
          <cell r="JS290">
            <v>116.434</v>
          </cell>
          <cell r="JT290">
            <v>110.86199999999999</v>
          </cell>
          <cell r="JU290">
            <v>64.075999999999993</v>
          </cell>
          <cell r="JV290">
            <v>36.073999999999998</v>
          </cell>
          <cell r="JW290">
            <v>62.811</v>
          </cell>
          <cell r="JX290">
            <v>60.786999999999999</v>
          </cell>
          <cell r="JY290">
            <v>137.84299999999999</v>
          </cell>
          <cell r="JZ290">
            <v>63.752000000000002</v>
          </cell>
          <cell r="KA290">
            <v>43.101999999999997</v>
          </cell>
          <cell r="KB290">
            <v>78.046000000000006</v>
          </cell>
          <cell r="KC290">
            <v>77.007999999999996</v>
          </cell>
          <cell r="KD290">
            <v>85.605000000000004</v>
          </cell>
          <cell r="KE290">
            <v>83.096999999999994</v>
          </cell>
          <cell r="KF290">
            <v>83.855999999999995</v>
          </cell>
          <cell r="KG290">
            <v>79.801000000000002</v>
          </cell>
          <cell r="KH290">
            <v>39.116</v>
          </cell>
          <cell r="KI290">
            <v>51.347000000000001</v>
          </cell>
          <cell r="KJ290">
            <v>66.513999999999996</v>
          </cell>
          <cell r="KK290">
            <v>36.216000000000001</v>
          </cell>
          <cell r="KL290">
            <v>42.442999999999998</v>
          </cell>
          <cell r="KM290">
            <v>37.380000000000003</v>
          </cell>
          <cell r="KN290">
            <v>66.066999999999993</v>
          </cell>
          <cell r="KO290">
            <v>82.462999999999994</v>
          </cell>
          <cell r="KP290">
            <v>62.3</v>
          </cell>
          <cell r="KQ290">
            <v>51.286999999999999</v>
          </cell>
          <cell r="KR290">
            <v>98.524000000000001</v>
          </cell>
          <cell r="KS290">
            <v>82.625</v>
          </cell>
          <cell r="KT290">
            <v>76.087000000000003</v>
          </cell>
          <cell r="KU290">
            <v>149.03200000000001</v>
          </cell>
          <cell r="KV290">
            <v>74.096999999999994</v>
          </cell>
          <cell r="KW290">
            <v>85.878</v>
          </cell>
          <cell r="KX290">
            <v>59.984000000000002</v>
          </cell>
          <cell r="KY290">
            <v>59.383000000000003</v>
          </cell>
          <cell r="KZ290">
            <v>55.802</v>
          </cell>
          <cell r="LA290">
            <v>73.099999999999994</v>
          </cell>
          <cell r="LB290">
            <v>248.56899999999999</v>
          </cell>
          <cell r="LC290">
            <v>85.941000000000003</v>
          </cell>
          <cell r="LD290">
            <v>68.397000000000006</v>
          </cell>
          <cell r="LE290">
            <v>76.12</v>
          </cell>
          <cell r="LF290">
            <v>69.933000000000007</v>
          </cell>
          <cell r="LG290">
            <v>83.620785999999995</v>
          </cell>
          <cell r="LH290">
            <v>35.78145</v>
          </cell>
          <cell r="LI290">
            <v>83.201279999999997</v>
          </cell>
          <cell r="LJ290">
            <v>69.937774000000005</v>
          </cell>
          <cell r="LK290">
            <v>66.400801999999999</v>
          </cell>
          <cell r="LL290">
            <v>100.90602199999999</v>
          </cell>
          <cell r="LM290">
            <v>47.643639999999998</v>
          </cell>
          <cell r="LN290">
            <v>73.481037000000001</v>
          </cell>
          <cell r="LO290">
            <v>93.903447999999997</v>
          </cell>
          <cell r="LP290">
            <v>82.356114000000005</v>
          </cell>
          <cell r="LQ290">
            <v>127.492538</v>
          </cell>
          <cell r="LR290">
            <v>89.387502999999995</v>
          </cell>
          <cell r="LS290">
            <v>76.774221999999995</v>
          </cell>
          <cell r="LT290">
            <v>44.744866999999999</v>
          </cell>
          <cell r="LU290">
            <v>122.511061</v>
          </cell>
          <cell r="LV290">
            <v>124.118449</v>
          </cell>
          <cell r="LW290">
            <v>101.31644799999999</v>
          </cell>
          <cell r="LX290">
            <v>136.35203000000001</v>
          </cell>
          <cell r="LY290">
            <v>94.961404999999999</v>
          </cell>
          <cell r="LZ290">
            <v>99.133160000000004</v>
          </cell>
          <cell r="MA290">
            <v>76.066773999999995</v>
          </cell>
          <cell r="MB290">
            <v>102.173016</v>
          </cell>
          <cell r="MC290">
            <v>69.342387000000002</v>
          </cell>
          <cell r="MD290">
            <v>103.311108</v>
          </cell>
          <cell r="ME290">
            <v>116.642993</v>
          </cell>
          <cell r="MF290">
            <v>61.120224999999998</v>
          </cell>
          <cell r="MG290">
            <v>92.848023999999995</v>
          </cell>
          <cell r="MH290">
            <v>53.870165</v>
          </cell>
          <cell r="MI290">
            <v>60.974597000000003</v>
          </cell>
        </row>
      </sheetData>
      <sheetData sheetId="16">
        <row r="290"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>
            <v>0</v>
          </cell>
          <cell r="GF290">
            <v>0</v>
          </cell>
          <cell r="GG290">
            <v>0</v>
          </cell>
          <cell r="GH290">
            <v>1.7000000000000001E-2</v>
          </cell>
          <cell r="GI290">
            <v>0.12</v>
          </cell>
          <cell r="GJ290">
            <v>0</v>
          </cell>
          <cell r="GK290">
            <v>3.7999999999999999E-2</v>
          </cell>
          <cell r="GL290">
            <v>1.6E-2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1.4E-2</v>
          </cell>
          <cell r="GT290">
            <v>1.4E-2</v>
          </cell>
          <cell r="GU290">
            <v>0</v>
          </cell>
          <cell r="GV290">
            <v>1.2E-2</v>
          </cell>
          <cell r="GW290">
            <v>1.4E-2</v>
          </cell>
          <cell r="GX290">
            <v>2.8000000000000001E-2</v>
          </cell>
          <cell r="GY290">
            <v>1.4E-2</v>
          </cell>
          <cell r="GZ290">
            <v>0</v>
          </cell>
          <cell r="HA290">
            <v>1.4E-2</v>
          </cell>
          <cell r="HB290">
            <v>0</v>
          </cell>
          <cell r="HC290">
            <v>0</v>
          </cell>
          <cell r="HD290">
            <v>0</v>
          </cell>
          <cell r="HE290">
            <v>1.0999999999999999E-2</v>
          </cell>
          <cell r="HF290">
            <v>0</v>
          </cell>
          <cell r="HG290">
            <v>0</v>
          </cell>
          <cell r="HH290">
            <v>0</v>
          </cell>
          <cell r="HI290">
            <v>2.5000000000000001E-2</v>
          </cell>
          <cell r="HJ290">
            <v>0</v>
          </cell>
          <cell r="HK290">
            <v>8.9999999999999993E-3</v>
          </cell>
          <cell r="HL290">
            <v>0.01</v>
          </cell>
          <cell r="HM290">
            <v>0</v>
          </cell>
          <cell r="HN290">
            <v>0</v>
          </cell>
          <cell r="HO290">
            <v>0</v>
          </cell>
          <cell r="HP290">
            <v>4.0000000000000001E-3</v>
          </cell>
          <cell r="HQ290">
            <v>0</v>
          </cell>
          <cell r="HR290">
            <v>0</v>
          </cell>
          <cell r="HS290">
            <v>0</v>
          </cell>
          <cell r="HT290">
            <v>6.0000000000000001E-3</v>
          </cell>
          <cell r="HU290">
            <v>0</v>
          </cell>
          <cell r="HV290">
            <v>3.1E-2</v>
          </cell>
          <cell r="HW290">
            <v>0</v>
          </cell>
          <cell r="HX290">
            <v>0</v>
          </cell>
          <cell r="HY290">
            <v>6.0000000000000001E-3</v>
          </cell>
          <cell r="HZ290">
            <v>8.0000000000000002E-3</v>
          </cell>
          <cell r="IA290">
            <v>0</v>
          </cell>
          <cell r="IB290">
            <v>0</v>
          </cell>
          <cell r="IC290">
            <v>0</v>
          </cell>
          <cell r="ID290">
            <v>1.2999999999999999E-2</v>
          </cell>
          <cell r="IE290">
            <v>0</v>
          </cell>
          <cell r="IF290">
            <v>0</v>
          </cell>
          <cell r="IG290">
            <v>0</v>
          </cell>
          <cell r="IH290">
            <v>1E-3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0.03</v>
          </cell>
          <cell r="IQ290">
            <v>2.1000000000000001E-2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1.4E-2</v>
          </cell>
          <cell r="IY290">
            <v>1.4999999999999999E-2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1.4E-2</v>
          </cell>
          <cell r="JF290">
            <v>0</v>
          </cell>
          <cell r="JG290">
            <v>0</v>
          </cell>
          <cell r="JH290">
            <v>0</v>
          </cell>
          <cell r="JI290">
            <v>0.16</v>
          </cell>
          <cell r="JJ290">
            <v>0</v>
          </cell>
          <cell r="JK290">
            <v>0</v>
          </cell>
          <cell r="JL290">
            <v>0.23799999999999999</v>
          </cell>
          <cell r="JM290">
            <v>0.03</v>
          </cell>
          <cell r="JN290">
            <v>0</v>
          </cell>
          <cell r="JO290">
            <v>0.03</v>
          </cell>
          <cell r="JP290">
            <v>0</v>
          </cell>
          <cell r="JQ290">
            <v>0.01</v>
          </cell>
          <cell r="JR290">
            <v>0</v>
          </cell>
          <cell r="JS290">
            <v>7.0000000000000007E-2</v>
          </cell>
          <cell r="JT290">
            <v>0</v>
          </cell>
          <cell r="JU290">
            <v>2.5000000000000001E-2</v>
          </cell>
          <cell r="JV290">
            <v>4.5999999999999999E-2</v>
          </cell>
          <cell r="JW290">
            <v>1.9E-2</v>
          </cell>
          <cell r="JX290">
            <v>4.2000000000000003E-2</v>
          </cell>
          <cell r="JY290">
            <v>9.5000000000000001E-2</v>
          </cell>
          <cell r="JZ290">
            <v>7.0000000000000007E-2</v>
          </cell>
          <cell r="KA290">
            <v>8.6999999999999994E-2</v>
          </cell>
          <cell r="KB290">
            <v>0.112</v>
          </cell>
          <cell r="KC290">
            <v>0.111</v>
          </cell>
          <cell r="KD290">
            <v>0</v>
          </cell>
          <cell r="KE290">
            <v>0.105</v>
          </cell>
          <cell r="KF290">
            <v>3.7999999999999999E-2</v>
          </cell>
          <cell r="KG290">
            <v>1.9E-2</v>
          </cell>
          <cell r="KH290">
            <v>6.7000000000000004E-2</v>
          </cell>
          <cell r="KI290">
            <v>0</v>
          </cell>
          <cell r="KJ290">
            <v>7.6999999999999999E-2</v>
          </cell>
          <cell r="KK290">
            <v>5.2999999999999999E-2</v>
          </cell>
          <cell r="KL290">
            <v>3.5000000000000003E-2</v>
          </cell>
          <cell r="KM290">
            <v>4.3999999999999997E-2</v>
          </cell>
          <cell r="KN290">
            <v>5.1999999999999998E-2</v>
          </cell>
          <cell r="KO290">
            <v>6.0999999999999999E-2</v>
          </cell>
          <cell r="KP290">
            <v>5.7000000000000002E-2</v>
          </cell>
          <cell r="KQ290">
            <v>2.5000000000000001E-2</v>
          </cell>
          <cell r="KR290">
            <v>7.0000000000000001E-3</v>
          </cell>
          <cell r="KS290">
            <v>2.7E-2</v>
          </cell>
          <cell r="KT290">
            <v>8.0000000000000002E-3</v>
          </cell>
          <cell r="KU290">
            <v>0</v>
          </cell>
          <cell r="KV290">
            <v>1E-3</v>
          </cell>
          <cell r="KW290">
            <v>1.7999999999999999E-2</v>
          </cell>
          <cell r="KX290">
            <v>3.3000000000000002E-2</v>
          </cell>
          <cell r="KY290">
            <v>0</v>
          </cell>
          <cell r="KZ290">
            <v>8.6999999999999994E-2</v>
          </cell>
          <cell r="LA290">
            <v>0.04</v>
          </cell>
          <cell r="LB290">
            <v>1.9E-2</v>
          </cell>
          <cell r="LC290">
            <v>3.7999999999999999E-2</v>
          </cell>
          <cell r="LD290">
            <v>3.5999999999999997E-2</v>
          </cell>
          <cell r="LE290"/>
          <cell r="LF290"/>
          <cell r="LG290"/>
        </row>
      </sheetData>
      <sheetData sheetId="17">
        <row r="290">
          <cell r="BX290">
            <v>5.5337740000000002</v>
          </cell>
          <cell r="BY290">
            <v>0.103169</v>
          </cell>
          <cell r="BZ290">
            <v>13.5</v>
          </cell>
          <cell r="CA290">
            <v>3.8786000000000001E-2</v>
          </cell>
          <cell r="CB290">
            <v>4.6359000000000004E-2</v>
          </cell>
          <cell r="CC290">
            <v>2.2390700000000003</v>
          </cell>
          <cell r="CD290">
            <v>6.5834999999999991E-2</v>
          </cell>
          <cell r="CE290">
            <v>3.301758</v>
          </cell>
          <cell r="CF290">
            <v>1.119475</v>
          </cell>
          <cell r="CG290">
            <v>9.480754000000001</v>
          </cell>
          <cell r="CH290">
            <v>11.022105</v>
          </cell>
          <cell r="CI290">
            <v>0.430674</v>
          </cell>
          <cell r="CJ290">
            <v>10.284992000000001</v>
          </cell>
          <cell r="CK290">
            <v>4.8044340000000005</v>
          </cell>
          <cell r="CL290">
            <v>5.6340510000000004</v>
          </cell>
          <cell r="CM290">
            <v>2.581591</v>
          </cell>
          <cell r="CN290">
            <v>4.1398649999999995</v>
          </cell>
          <cell r="CO290">
            <v>2.9460659999999996</v>
          </cell>
          <cell r="CP290">
            <v>5.674302</v>
          </cell>
          <cell r="CQ290">
            <v>2.3232779999999997</v>
          </cell>
          <cell r="CR290">
            <v>1.2501340000000001</v>
          </cell>
          <cell r="CS290">
            <v>2.2342300000000002</v>
          </cell>
          <cell r="CT290">
            <v>6.9706790000000005</v>
          </cell>
          <cell r="CU290">
            <v>3.2112420000000004</v>
          </cell>
          <cell r="CV290">
            <v>4.3551080000000004</v>
          </cell>
          <cell r="CW290">
            <v>4.1137160000000002</v>
          </cell>
          <cell r="CX290">
            <v>2.8184420000000001</v>
          </cell>
          <cell r="CY290">
            <v>2.3610320000000002</v>
          </cell>
          <cell r="CZ290">
            <v>3.2010179999999999</v>
          </cell>
          <cell r="DA290">
            <v>2.4789680000000001</v>
          </cell>
          <cell r="DB290">
            <v>2.9045300000000003</v>
          </cell>
          <cell r="DC290">
            <v>2.4962489999999997</v>
          </cell>
          <cell r="DD290">
            <v>10.317347</v>
          </cell>
          <cell r="DE290">
            <v>2.013903</v>
          </cell>
          <cell r="DF290">
            <v>1.7734290000000001</v>
          </cell>
          <cell r="DG290">
            <v>1.4464480000000002</v>
          </cell>
          <cell r="DH290">
            <v>1.6755920000000002</v>
          </cell>
          <cell r="DI290">
            <v>1.8537600000000001</v>
          </cell>
          <cell r="DJ290">
            <v>2.056915</v>
          </cell>
          <cell r="DK290">
            <v>1.2672349999999999</v>
          </cell>
          <cell r="DL290">
            <v>1.55606</v>
          </cell>
          <cell r="DM290">
            <v>1.9858689999999999</v>
          </cell>
          <cell r="DN290">
            <v>2.3311170000000003</v>
          </cell>
          <cell r="DO290">
            <v>2.6716390000000003</v>
          </cell>
          <cell r="DP290">
            <v>1.8373649999999999</v>
          </cell>
          <cell r="DQ290">
            <v>1.4221980000000001</v>
          </cell>
          <cell r="DR290">
            <v>1.5195989999999999</v>
          </cell>
          <cell r="DS290">
            <v>1.6905730000000001</v>
          </cell>
          <cell r="DT290">
            <v>2.6220850000000002</v>
          </cell>
          <cell r="DU290">
            <v>1.5257960000000002</v>
          </cell>
          <cell r="DV290">
            <v>3.4549000000000003</v>
          </cell>
          <cell r="DW290">
            <v>1.2813969999999999</v>
          </cell>
          <cell r="DX290">
            <v>0.9597190000000001</v>
          </cell>
          <cell r="DY290">
            <v>1.7777670000000001</v>
          </cell>
          <cell r="DZ290">
            <v>1.334058</v>
          </cell>
          <cell r="EA290">
            <v>3.9561149999999996</v>
          </cell>
          <cell r="EB290">
            <v>2.385259</v>
          </cell>
          <cell r="EC290">
            <v>2.932321</v>
          </cell>
          <cell r="ED290">
            <v>3.779528</v>
          </cell>
          <cell r="EE290">
            <v>1.451309</v>
          </cell>
          <cell r="EF290">
            <v>11.525600000000001</v>
          </cell>
          <cell r="EG290">
            <v>6.8580439999999996</v>
          </cell>
          <cell r="EH290">
            <v>1.8039290000000001</v>
          </cell>
          <cell r="EI290">
            <v>1.689079</v>
          </cell>
          <cell r="EJ290">
            <v>5.328462</v>
          </cell>
          <cell r="EK290">
            <v>2.9809870000000003</v>
          </cell>
          <cell r="EL290">
            <v>1.9750799999999999</v>
          </cell>
          <cell r="EM290">
            <v>1.083896</v>
          </cell>
          <cell r="EN290">
            <v>0.62863400000000003</v>
          </cell>
          <cell r="EO290">
            <v>1.1954120000000001</v>
          </cell>
          <cell r="EP290">
            <v>3.4205949999999996</v>
          </cell>
          <cell r="EQ290">
            <v>2.3178510000000001</v>
          </cell>
          <cell r="ER290">
            <v>1.6974899999999999</v>
          </cell>
          <cell r="ES290">
            <v>1.356941</v>
          </cell>
          <cell r="ET290">
            <v>1.432623</v>
          </cell>
          <cell r="EU290">
            <v>0.97566600000000003</v>
          </cell>
          <cell r="EV290">
            <v>2.5597989999999999</v>
          </cell>
          <cell r="EW290">
            <v>0.807315</v>
          </cell>
          <cell r="EX290">
            <v>1.1108849999999999</v>
          </cell>
          <cell r="EY290">
            <v>1.2148189999999999</v>
          </cell>
          <cell r="EZ290">
            <v>0.67966199999999999</v>
          </cell>
          <cell r="FA290">
            <v>0.54274500000000003</v>
          </cell>
          <cell r="FB290">
            <v>0.84462599999999999</v>
          </cell>
          <cell r="FC290">
            <v>3.9080030000000003</v>
          </cell>
          <cell r="FD290">
            <v>6.894825</v>
          </cell>
          <cell r="FE290">
            <v>2.2417890000000003</v>
          </cell>
          <cell r="FF290">
            <v>14.359294</v>
          </cell>
          <cell r="FG290">
            <v>6.6099750000000004</v>
          </cell>
          <cell r="FH290">
            <v>2.3263339999999997</v>
          </cell>
          <cell r="FI290">
            <v>6.9863900000000001</v>
          </cell>
          <cell r="FJ290">
            <v>5.5006009999999996</v>
          </cell>
          <cell r="FK290">
            <v>9.134506</v>
          </cell>
          <cell r="FL290">
            <v>6.5935619999999995</v>
          </cell>
          <cell r="FM290">
            <v>5.9687479999999997</v>
          </cell>
          <cell r="FN290">
            <v>3.4166439999999998</v>
          </cell>
          <cell r="FO290">
            <v>2.2650000000000001</v>
          </cell>
          <cell r="FP290">
            <v>3.8980000000000001</v>
          </cell>
          <cell r="FQ290">
            <v>2.0369999999999999</v>
          </cell>
          <cell r="FR290">
            <v>2.1469999999999998</v>
          </cell>
          <cell r="FS290">
            <v>0.80400000000000005</v>
          </cell>
          <cell r="FT290">
            <v>2.169</v>
          </cell>
          <cell r="FU290">
            <v>1.77</v>
          </cell>
          <cell r="FV290">
            <v>5.5010000000000003</v>
          </cell>
          <cell r="FW290">
            <v>4.7750000000000004</v>
          </cell>
          <cell r="FX290">
            <v>3.3180000000000001</v>
          </cell>
          <cell r="FY290">
            <v>2.5609999999999999</v>
          </cell>
          <cell r="FZ290">
            <v>7.0960000000000001</v>
          </cell>
          <cell r="GA290">
            <v>2.8109999999999999</v>
          </cell>
          <cell r="GB290">
            <v>3.1360000000000001</v>
          </cell>
          <cell r="GC290">
            <v>2.8260000000000001</v>
          </cell>
          <cell r="GD290">
            <v>1.5960000000000001</v>
          </cell>
          <cell r="GE290">
            <v>1.496</v>
          </cell>
          <cell r="GF290">
            <v>1.244</v>
          </cell>
          <cell r="GG290">
            <v>2.4220000000000002</v>
          </cell>
          <cell r="GH290">
            <v>3.2160000000000002</v>
          </cell>
          <cell r="GI290">
            <v>8.7309999999999999</v>
          </cell>
          <cell r="GJ290">
            <v>8.6739999999999995</v>
          </cell>
          <cell r="GK290">
            <v>5.7409999999999997</v>
          </cell>
          <cell r="GL290">
            <v>4.7729999999999997</v>
          </cell>
          <cell r="GM290">
            <v>3.3239999999999998</v>
          </cell>
          <cell r="GN290">
            <v>3.2829999999999999</v>
          </cell>
          <cell r="GO290">
            <v>2.8319999999999999</v>
          </cell>
          <cell r="GP290">
            <v>1.1850000000000001</v>
          </cell>
          <cell r="GQ290">
            <v>3.7669999999999999</v>
          </cell>
          <cell r="GR290">
            <v>4.0869999999999997</v>
          </cell>
          <cell r="GS290">
            <v>2.4540000000000002</v>
          </cell>
          <cell r="GT290">
            <v>2.7610000000000001</v>
          </cell>
          <cell r="GU290">
            <v>1.4830000000000001</v>
          </cell>
          <cell r="GV290">
            <v>1.1439999999999999</v>
          </cell>
          <cell r="GW290">
            <v>2.73</v>
          </cell>
          <cell r="GX290">
            <v>1.8959999999999999</v>
          </cell>
          <cell r="GY290">
            <v>0.52300000000000002</v>
          </cell>
          <cell r="GZ290">
            <v>1.7090000000000001</v>
          </cell>
          <cell r="HA290">
            <v>2.1429999999999998</v>
          </cell>
          <cell r="HB290">
            <v>1.415</v>
          </cell>
          <cell r="HC290">
            <v>1.7709999999999999</v>
          </cell>
          <cell r="HD290">
            <v>2.2639999999999998</v>
          </cell>
          <cell r="HE290">
            <v>3.8980000000000001</v>
          </cell>
          <cell r="HF290">
            <v>2.532</v>
          </cell>
          <cell r="HG290">
            <v>2.286</v>
          </cell>
          <cell r="HH290">
            <v>3.944</v>
          </cell>
          <cell r="HI290">
            <v>6.9580000000000002</v>
          </cell>
          <cell r="HJ290">
            <v>3.2280000000000002</v>
          </cell>
          <cell r="HK290">
            <v>3.7690000000000001</v>
          </cell>
          <cell r="HL290">
            <v>2.2149999999999999</v>
          </cell>
          <cell r="HM290">
            <v>1.0429999999999999</v>
          </cell>
          <cell r="HN290">
            <v>5.6079999999999997</v>
          </cell>
          <cell r="HO290">
            <v>6.4720000000000004</v>
          </cell>
          <cell r="HP290">
            <v>3.18</v>
          </cell>
          <cell r="HQ290">
            <v>2.1080000000000001</v>
          </cell>
          <cell r="HR290">
            <v>2.8460000000000001</v>
          </cell>
          <cell r="HS290">
            <v>1.9530000000000001</v>
          </cell>
          <cell r="HT290">
            <v>2.8660000000000001</v>
          </cell>
          <cell r="HU290">
            <v>2.3159999999999998</v>
          </cell>
          <cell r="HV290">
            <v>2.0579999999999998</v>
          </cell>
          <cell r="HW290">
            <v>5.91</v>
          </cell>
          <cell r="HX290">
            <v>1.8220000000000001</v>
          </cell>
          <cell r="HY290">
            <v>1.82</v>
          </cell>
          <cell r="HZ290">
            <v>4.6909999999999998</v>
          </cell>
          <cell r="IA290">
            <v>0.376</v>
          </cell>
          <cell r="IB290">
            <v>3.49</v>
          </cell>
          <cell r="IC290">
            <v>6.3689999999999998</v>
          </cell>
          <cell r="ID290">
            <v>1.861</v>
          </cell>
          <cell r="IE290">
            <v>3.9449999999999998</v>
          </cell>
          <cell r="IF290">
            <v>3.45</v>
          </cell>
          <cell r="IG290">
            <v>4.6879999999999997</v>
          </cell>
          <cell r="IH290">
            <v>0.75</v>
          </cell>
          <cell r="II290">
            <v>2.1890000000000001</v>
          </cell>
          <cell r="IJ290">
            <v>2.399</v>
          </cell>
          <cell r="IK290">
            <v>2.0630000000000002</v>
          </cell>
          <cell r="IL290">
            <v>2.9849999999999999</v>
          </cell>
          <cell r="IM290">
            <v>3.5219999999999998</v>
          </cell>
          <cell r="IN290">
            <v>4.8079999999999998</v>
          </cell>
          <cell r="IO290">
            <v>2.173</v>
          </cell>
          <cell r="IP290">
            <v>3.5289999999999999</v>
          </cell>
          <cell r="IQ290">
            <v>9.0470000000000006</v>
          </cell>
          <cell r="IR290">
            <v>3.024</v>
          </cell>
          <cell r="IS290">
            <v>4.2610000000000001</v>
          </cell>
          <cell r="IT290">
            <v>6.3760000000000003</v>
          </cell>
          <cell r="IU290">
            <v>2.3140000000000001</v>
          </cell>
          <cell r="IV290">
            <v>7.673</v>
          </cell>
          <cell r="IW290">
            <v>1.24</v>
          </cell>
          <cell r="IX290">
            <v>0.33800000000000002</v>
          </cell>
          <cell r="IY290">
            <v>1.84</v>
          </cell>
          <cell r="IZ290">
            <v>1.944</v>
          </cell>
          <cell r="JA290">
            <v>3.2970000000000002</v>
          </cell>
          <cell r="JB290">
            <v>0.217</v>
          </cell>
          <cell r="JC290">
            <v>1.9079999999999999</v>
          </cell>
          <cell r="JD290">
            <v>1.9079999999999999</v>
          </cell>
          <cell r="JE290">
            <v>3.2730000000000001</v>
          </cell>
          <cell r="JF290">
            <v>3.0169999999999999</v>
          </cell>
          <cell r="JG290">
            <v>3.359</v>
          </cell>
          <cell r="JH290">
            <v>2.101</v>
          </cell>
          <cell r="JI290">
            <v>1.956</v>
          </cell>
          <cell r="JJ290">
            <v>4.5730000000000004</v>
          </cell>
          <cell r="JK290">
            <v>3.8050000000000002</v>
          </cell>
          <cell r="JL290">
            <v>2.0859999999999999</v>
          </cell>
          <cell r="JM290">
            <v>8.2129999999999992</v>
          </cell>
          <cell r="JN290">
            <v>5.2060000000000004</v>
          </cell>
          <cell r="JO290">
            <v>3.8330000000000002</v>
          </cell>
          <cell r="JP290">
            <v>4.7789999999999999</v>
          </cell>
          <cell r="JQ290">
            <v>3.2389999999999999</v>
          </cell>
          <cell r="JR290">
            <v>2.2519999999999998</v>
          </cell>
          <cell r="JS290">
            <v>5.1310000000000002</v>
          </cell>
          <cell r="JT290">
            <v>7.6050000000000004</v>
          </cell>
          <cell r="JU290">
            <v>3.657</v>
          </cell>
          <cell r="JV290">
            <v>3.9980000000000002</v>
          </cell>
          <cell r="JW290">
            <v>3.044</v>
          </cell>
          <cell r="JX290">
            <v>2.992</v>
          </cell>
          <cell r="JY290">
            <v>1.1859999999999999</v>
          </cell>
          <cell r="JZ290">
            <v>1.579</v>
          </cell>
          <cell r="KA290">
            <v>5.41</v>
          </cell>
          <cell r="KB290">
            <v>5.5179999999999998</v>
          </cell>
          <cell r="KC290">
            <v>1.47</v>
          </cell>
          <cell r="KD290">
            <v>9.7620000000000005</v>
          </cell>
          <cell r="KE290">
            <v>5.8970000000000002</v>
          </cell>
          <cell r="KF290">
            <v>5.1390000000000002</v>
          </cell>
          <cell r="KG290">
            <v>3.5950000000000002</v>
          </cell>
          <cell r="KH290">
            <v>2.758</v>
          </cell>
          <cell r="KI290">
            <v>1.145</v>
          </cell>
          <cell r="KJ290">
            <v>2.1320000000000001</v>
          </cell>
          <cell r="KK290">
            <v>1.694</v>
          </cell>
          <cell r="KL290">
            <v>0.54</v>
          </cell>
          <cell r="KM290">
            <v>1.9870000000000001</v>
          </cell>
          <cell r="KN290">
            <v>0.14199999999999999</v>
          </cell>
          <cell r="KO290">
            <v>0.45700000000000002</v>
          </cell>
          <cell r="KP290">
            <v>0.121</v>
          </cell>
          <cell r="KQ290">
            <v>0.53200000000000003</v>
          </cell>
          <cell r="KR290">
            <v>1.6459999999999999</v>
          </cell>
          <cell r="KS290">
            <v>0.26800000000000002</v>
          </cell>
          <cell r="KT290">
            <v>1.847</v>
          </cell>
          <cell r="KU290">
            <v>0.27100000000000002</v>
          </cell>
          <cell r="KV290">
            <v>2.149</v>
          </cell>
          <cell r="KW290">
            <v>1.1040000000000001</v>
          </cell>
          <cell r="KX290">
            <v>2.1850000000000001</v>
          </cell>
          <cell r="KY290">
            <v>1.25</v>
          </cell>
          <cell r="KZ290">
            <v>0.47299999999999998</v>
          </cell>
          <cell r="LA290">
            <v>0.76</v>
          </cell>
          <cell r="LB290">
            <v>4.8150000000000004</v>
          </cell>
          <cell r="LC290">
            <v>2.2170000000000001</v>
          </cell>
          <cell r="LD290">
            <v>2.84</v>
          </cell>
          <cell r="LE290">
            <v>3.137</v>
          </cell>
          <cell r="LF290">
            <v>3.226</v>
          </cell>
          <cell r="LG290">
            <v>4.2839999999999998</v>
          </cell>
        </row>
      </sheetData>
      <sheetData sheetId="18">
        <row r="290"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2.5000000000000001E-2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1.2999999999999999E-2</v>
          </cell>
          <cell r="HA290">
            <v>4.7E-2</v>
          </cell>
          <cell r="HB290">
            <v>0.04</v>
          </cell>
          <cell r="HC290">
            <v>1.2E-2</v>
          </cell>
          <cell r="HD290">
            <v>6.0000000000000001E-3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2.5000000000000001E-2</v>
          </cell>
          <cell r="IP290">
            <v>3.5000000000000003E-2</v>
          </cell>
          <cell r="IQ290">
            <v>0.04</v>
          </cell>
          <cell r="IR290">
            <v>2.5000000000000001E-2</v>
          </cell>
          <cell r="IS290">
            <v>0.09</v>
          </cell>
          <cell r="IT290">
            <v>0.105</v>
          </cell>
          <cell r="IU290">
            <v>0.14000000000000001</v>
          </cell>
          <cell r="IV290">
            <v>7.0000000000000007E-2</v>
          </cell>
          <cell r="IW290">
            <v>5.0000000000000001E-3</v>
          </cell>
          <cell r="IX290">
            <v>0.05</v>
          </cell>
          <cell r="IY290">
            <v>0.13</v>
          </cell>
          <cell r="IZ290">
            <v>0.1</v>
          </cell>
          <cell r="JA290">
            <v>0.09</v>
          </cell>
          <cell r="JB290">
            <v>0.105</v>
          </cell>
          <cell r="JC290">
            <v>0.13500000000000001</v>
          </cell>
          <cell r="JD290">
            <v>7.4999999999999997E-2</v>
          </cell>
          <cell r="JE290">
            <v>0.09</v>
          </cell>
          <cell r="JF290">
            <v>0.13</v>
          </cell>
          <cell r="JG290">
            <v>0.115</v>
          </cell>
          <cell r="JH290">
            <v>0.11</v>
          </cell>
          <cell r="JI290">
            <v>0.115</v>
          </cell>
          <cell r="JJ290">
            <v>0.13500000000000001</v>
          </cell>
          <cell r="JK290">
            <v>0.115</v>
          </cell>
          <cell r="JL290">
            <v>0.1</v>
          </cell>
          <cell r="JM290">
            <v>0.09</v>
          </cell>
          <cell r="JN290">
            <v>0.14000000000000001</v>
          </cell>
          <cell r="JO290">
            <v>0.13</v>
          </cell>
          <cell r="JP290">
            <v>0.13</v>
          </cell>
          <cell r="JQ290">
            <v>9.5000000000000001E-2</v>
          </cell>
          <cell r="JR290">
            <v>0.1</v>
          </cell>
          <cell r="JS290">
            <v>8.5000000000000006E-2</v>
          </cell>
          <cell r="JT290">
            <v>0.1</v>
          </cell>
          <cell r="JU290">
            <v>0.105</v>
          </cell>
          <cell r="JV290">
            <v>0.13</v>
          </cell>
          <cell r="JW290">
            <v>0.125</v>
          </cell>
          <cell r="JX290">
            <v>0.105</v>
          </cell>
          <cell r="JY290">
            <v>0.09</v>
          </cell>
          <cell r="JZ290">
            <v>0.08</v>
          </cell>
          <cell r="KA290">
            <v>7.4999999999999997E-2</v>
          </cell>
          <cell r="KB290">
            <v>9.5000000000000001E-2</v>
          </cell>
          <cell r="KC290">
            <v>0.08</v>
          </cell>
          <cell r="KD290">
            <v>0.105</v>
          </cell>
          <cell r="KE290">
            <v>0.08</v>
          </cell>
          <cell r="KF290">
            <v>0.105</v>
          </cell>
          <cell r="KG290">
            <v>0.105</v>
          </cell>
          <cell r="KH290">
            <v>0.1</v>
          </cell>
          <cell r="KI290">
            <v>0.1</v>
          </cell>
          <cell r="KJ290">
            <v>0.105</v>
          </cell>
          <cell r="KK290">
            <v>9.5000000000000001E-2</v>
          </cell>
          <cell r="KL290">
            <v>9.5000000000000001E-2</v>
          </cell>
          <cell r="KM290">
            <v>0.105</v>
          </cell>
          <cell r="KN290">
            <v>0.1</v>
          </cell>
          <cell r="KO290">
            <v>9.5000000000000001E-2</v>
          </cell>
          <cell r="KP290">
            <v>0.115</v>
          </cell>
          <cell r="KQ290">
            <v>0.1</v>
          </cell>
          <cell r="KR290">
            <v>0.1</v>
          </cell>
          <cell r="KS290">
            <v>0.1</v>
          </cell>
          <cell r="KT290">
            <v>0.11</v>
          </cell>
          <cell r="KU290">
            <v>0.1</v>
          </cell>
          <cell r="KV290">
            <v>0.1</v>
          </cell>
          <cell r="KW290">
            <v>0.11</v>
          </cell>
          <cell r="KX290">
            <v>8.5000000000000006E-2</v>
          </cell>
          <cell r="KY290">
            <v>0.105</v>
          </cell>
          <cell r="KZ290">
            <v>7.4999999999999997E-2</v>
          </cell>
          <cell r="LA290">
            <v>0.12</v>
          </cell>
          <cell r="LB290">
            <v>0.12</v>
          </cell>
          <cell r="LC290">
            <v>0.09</v>
          </cell>
          <cell r="LD290">
            <v>0.09</v>
          </cell>
          <cell r="LE290">
            <v>9.5000000000000001E-2</v>
          </cell>
          <cell r="LF290">
            <v>9.5000000000000001E-2</v>
          </cell>
          <cell r="LG290">
            <v>0.1</v>
          </cell>
        </row>
      </sheetData>
      <sheetData sheetId="19">
        <row r="290">
          <cell r="BC290">
            <v>10.533967000000001</v>
          </cell>
          <cell r="BD290">
            <v>41.085917000000002</v>
          </cell>
          <cell r="BE290">
            <v>4.373335</v>
          </cell>
          <cell r="BF290">
            <v>34.169578000000001</v>
          </cell>
          <cell r="BG290">
            <v>35.77073</v>
          </cell>
          <cell r="BH290">
            <v>36.820312000000001</v>
          </cell>
          <cell r="BI290">
            <v>10.326641</v>
          </cell>
          <cell r="BJ290">
            <v>24.095963000000001</v>
          </cell>
          <cell r="BK290">
            <v>34.515898999999997</v>
          </cell>
          <cell r="BL290">
            <v>27.316363000000003</v>
          </cell>
          <cell r="BM290">
            <v>29.263655999999997</v>
          </cell>
          <cell r="BN290">
            <v>25.829625</v>
          </cell>
          <cell r="BO290">
            <v>49.161499999999997</v>
          </cell>
          <cell r="BP290">
            <v>28.053999999999998</v>
          </cell>
          <cell r="BQ290">
            <v>20.38</v>
          </cell>
          <cell r="BR290">
            <v>32.732098999999998</v>
          </cell>
          <cell r="BS290">
            <v>23.057055000000002</v>
          </cell>
          <cell r="BT290">
            <v>35.339638000000001</v>
          </cell>
          <cell r="BU290">
            <v>46.897416</v>
          </cell>
          <cell r="BV290">
            <v>15.15737</v>
          </cell>
          <cell r="BW290">
            <v>35.529640000000001</v>
          </cell>
          <cell r="BX290">
            <v>20.002279999999999</v>
          </cell>
          <cell r="BY290">
            <v>33.168999999999997</v>
          </cell>
          <cell r="BZ290">
            <v>36.308199999999999</v>
          </cell>
          <cell r="CA290">
            <v>48.952289999999998</v>
          </cell>
          <cell r="CB290">
            <v>31.609729999999999</v>
          </cell>
          <cell r="CC290">
            <v>19.725159999999999</v>
          </cell>
          <cell r="CD290">
            <v>11.286</v>
          </cell>
          <cell r="CE290">
            <v>19.732389999999999</v>
          </cell>
          <cell r="CF290">
            <v>25.36637</v>
          </cell>
          <cell r="CG290">
            <v>20.146000000000001</v>
          </cell>
          <cell r="CH290">
            <v>23.143999999999998</v>
          </cell>
          <cell r="CI290">
            <v>8.5015599999999996</v>
          </cell>
          <cell r="CJ290">
            <v>39.253620000000005</v>
          </cell>
          <cell r="CK290">
            <v>19.767992</v>
          </cell>
          <cell r="CL290">
            <v>22.876729999999998</v>
          </cell>
          <cell r="CM290">
            <v>6.9214700000000002</v>
          </cell>
          <cell r="CN290">
            <v>2.84</v>
          </cell>
          <cell r="CO290">
            <v>14.450282999999999</v>
          </cell>
          <cell r="CP290">
            <v>3.7028090000000002</v>
          </cell>
          <cell r="CQ290">
            <v>15.766574</v>
          </cell>
          <cell r="CR290">
            <v>22.278839999999999</v>
          </cell>
          <cell r="CS290">
            <v>13.526</v>
          </cell>
          <cell r="CT290">
            <v>14.404262000000001</v>
          </cell>
          <cell r="CU290">
            <v>3.4270309999999999</v>
          </cell>
          <cell r="CV290">
            <v>19.002918000000001</v>
          </cell>
          <cell r="CW290">
            <v>16.990625999999999</v>
          </cell>
          <cell r="CX290">
            <v>9.5119799999999994</v>
          </cell>
          <cell r="CY290">
            <v>17.328939999999999</v>
          </cell>
          <cell r="CZ290">
            <v>16.244299999999999</v>
          </cell>
          <cell r="DA290">
            <v>34.581043000000001</v>
          </cell>
          <cell r="DB290">
            <v>24.925415000000001</v>
          </cell>
          <cell r="DC290">
            <v>29.127179999999999</v>
          </cell>
          <cell r="DD290">
            <v>45.406714000000001</v>
          </cell>
          <cell r="DE290">
            <v>18.045099999999998</v>
          </cell>
          <cell r="DF290">
            <v>55.481017999999999</v>
          </cell>
          <cell r="DG290">
            <v>79.371499999999997</v>
          </cell>
          <cell r="DH290">
            <v>15.914999999999999</v>
          </cell>
          <cell r="DI290">
            <v>43.704737000000002</v>
          </cell>
          <cell r="DJ290">
            <v>28.3</v>
          </cell>
          <cell r="DK290">
            <v>31.06672</v>
          </cell>
          <cell r="DL290">
            <v>25.888840000000002</v>
          </cell>
          <cell r="DM290">
            <v>11.559709999999999</v>
          </cell>
          <cell r="DN290">
            <v>14.503726</v>
          </cell>
          <cell r="DO290">
            <v>28.039797</v>
          </cell>
          <cell r="DP290">
            <v>34.737584999999996</v>
          </cell>
          <cell r="DQ290">
            <v>13.83684</v>
          </cell>
          <cell r="DR290">
            <v>25.072275000000001</v>
          </cell>
          <cell r="DS290">
            <v>17.549861</v>
          </cell>
          <cell r="DT290">
            <v>9.795618000000001</v>
          </cell>
          <cell r="DU290">
            <v>19.850000000000001</v>
          </cell>
          <cell r="DV290">
            <v>27.058225999999998</v>
          </cell>
          <cell r="DW290">
            <v>32.031653999999996</v>
          </cell>
          <cell r="DX290">
            <v>22.677241000000002</v>
          </cell>
          <cell r="DY290">
            <v>26.212105999999999</v>
          </cell>
          <cell r="DZ290">
            <v>9.3237140000000007</v>
          </cell>
          <cell r="EA290">
            <v>56.794374000000005</v>
          </cell>
          <cell r="EB290">
            <v>16.929939999999998</v>
          </cell>
          <cell r="EC290">
            <v>46.006453999999998</v>
          </cell>
          <cell r="ED290">
            <v>23.573181000000002</v>
          </cell>
          <cell r="EE290">
            <v>14.813772</v>
          </cell>
          <cell r="EF290">
            <v>12.340187</v>
          </cell>
          <cell r="EG290">
            <v>17.048999999999999</v>
          </cell>
          <cell r="EH290">
            <v>24.007210999999998</v>
          </cell>
          <cell r="EI290">
            <v>34.478430000000003</v>
          </cell>
          <cell r="EJ290">
            <v>18.464701000000002</v>
          </cell>
          <cell r="EK290">
            <v>23.251442000000001</v>
          </cell>
          <cell r="EL290">
            <v>15.417331000000001</v>
          </cell>
          <cell r="EM290">
            <v>11.15</v>
          </cell>
          <cell r="EN290">
            <v>21.506126000000002</v>
          </cell>
          <cell r="EO290">
            <v>13.064714</v>
          </cell>
          <cell r="EP290">
            <v>61.106622000000002</v>
          </cell>
          <cell r="EQ290">
            <v>16.626189999999998</v>
          </cell>
          <cell r="ER290">
            <v>6.5625770000000001</v>
          </cell>
          <cell r="ES290">
            <v>23.831796999999998</v>
          </cell>
          <cell r="ET290">
            <v>25.689385999999999</v>
          </cell>
          <cell r="EU290">
            <v>6.4579269999999998</v>
          </cell>
          <cell r="EV290">
            <v>30.406920999999997</v>
          </cell>
          <cell r="EW290">
            <v>10.024640999999999</v>
          </cell>
          <cell r="EX290">
            <v>12.169306000000001</v>
          </cell>
          <cell r="EY290">
            <v>12.392590999999999</v>
          </cell>
          <cell r="EZ290">
            <v>15.781279</v>
          </cell>
          <cell r="FA290">
            <v>35.073141999999997</v>
          </cell>
          <cell r="FB290">
            <v>20.016151999999998</v>
          </cell>
          <cell r="FC290">
            <v>37.679729000000002</v>
          </cell>
          <cell r="FD290">
            <v>37.886506999999995</v>
          </cell>
          <cell r="FE290">
            <v>7.5763259999999999</v>
          </cell>
          <cell r="FF290">
            <v>41.587368999999995</v>
          </cell>
          <cell r="FG290">
            <v>16.833561000000003</v>
          </cell>
          <cell r="FH290">
            <v>57.510612000000002</v>
          </cell>
          <cell r="FI290">
            <v>18.60446</v>
          </cell>
          <cell r="FJ290">
            <v>27.420444</v>
          </cell>
          <cell r="FK290">
            <v>27.794131</v>
          </cell>
          <cell r="FL290">
            <v>30.492163999999999</v>
          </cell>
          <cell r="FM290">
            <v>22.358768000000001</v>
          </cell>
          <cell r="FN290">
            <v>22.948775000000001</v>
          </cell>
          <cell r="FO290">
            <v>17.329000000000001</v>
          </cell>
          <cell r="FP290">
            <v>25.751999999999999</v>
          </cell>
          <cell r="FQ290">
            <v>23.978000000000002</v>
          </cell>
          <cell r="FR290">
            <v>32.752000000000002</v>
          </cell>
          <cell r="FS290">
            <v>12.039</v>
          </cell>
          <cell r="FT290">
            <v>63.264000000000003</v>
          </cell>
          <cell r="FU290">
            <v>13.435</v>
          </cell>
          <cell r="FV290">
            <v>19.591000000000001</v>
          </cell>
          <cell r="FW290">
            <v>36.302999999999997</v>
          </cell>
          <cell r="FX290">
            <v>9.2200000000000006</v>
          </cell>
          <cell r="FY290">
            <v>5.72</v>
          </cell>
          <cell r="FZ290">
            <v>18.893000000000001</v>
          </cell>
          <cell r="GA290">
            <v>15.707000000000001</v>
          </cell>
          <cell r="GB290">
            <v>16.477</v>
          </cell>
          <cell r="GC290">
            <v>6.8109999999999999</v>
          </cell>
          <cell r="GD290">
            <v>20.898</v>
          </cell>
          <cell r="GE290">
            <v>3.9129999999999998</v>
          </cell>
          <cell r="GF290">
            <v>25.466000000000001</v>
          </cell>
          <cell r="GG290">
            <v>16.004999999999999</v>
          </cell>
          <cell r="GH290">
            <v>9.3230000000000004</v>
          </cell>
          <cell r="GI290">
            <v>22.291</v>
          </cell>
          <cell r="GJ290">
            <v>37.067</v>
          </cell>
          <cell r="GK290">
            <v>59.213000000000001</v>
          </cell>
          <cell r="GL290">
            <v>31.832000000000001</v>
          </cell>
          <cell r="GM290">
            <v>35.219000000000001</v>
          </cell>
          <cell r="GN290">
            <v>27.257000000000001</v>
          </cell>
          <cell r="GO290">
            <v>21.5</v>
          </cell>
          <cell r="GP290">
            <v>34.206000000000003</v>
          </cell>
          <cell r="GQ290">
            <v>30.408000000000001</v>
          </cell>
          <cell r="GR290">
            <v>14.340999999999999</v>
          </cell>
          <cell r="GS290">
            <v>8.3800000000000008</v>
          </cell>
          <cell r="GT290">
            <v>30.971</v>
          </cell>
          <cell r="GU290">
            <v>24.007999999999999</v>
          </cell>
          <cell r="GV290">
            <v>59.607999999999997</v>
          </cell>
          <cell r="GW290">
            <v>15.827999999999999</v>
          </cell>
          <cell r="GX290">
            <v>18.870999999999999</v>
          </cell>
          <cell r="GY290">
            <v>2.4670000000000001</v>
          </cell>
          <cell r="GZ290">
            <v>18.96</v>
          </cell>
          <cell r="HA290">
            <v>12.738</v>
          </cell>
          <cell r="HB290">
            <v>10.444000000000001</v>
          </cell>
          <cell r="HC290">
            <v>9.9760000000000009</v>
          </cell>
          <cell r="HD290">
            <v>8.86</v>
          </cell>
          <cell r="HE290">
            <v>0.624</v>
          </cell>
          <cell r="HF290">
            <v>22.123999999999999</v>
          </cell>
          <cell r="HG290">
            <v>9.032</v>
          </cell>
          <cell r="HH290">
            <v>46.786999999999999</v>
          </cell>
          <cell r="HI290">
            <v>3.9740000000000002</v>
          </cell>
          <cell r="HJ290">
            <v>12.35</v>
          </cell>
          <cell r="HK290">
            <v>30.632000000000001</v>
          </cell>
          <cell r="HL290">
            <v>13.420999999999999</v>
          </cell>
          <cell r="HM290">
            <v>17.196000000000002</v>
          </cell>
          <cell r="HN290">
            <v>34.073</v>
          </cell>
          <cell r="HO290">
            <v>24.541</v>
          </cell>
          <cell r="HP290">
            <v>5.74</v>
          </cell>
          <cell r="HQ290">
            <v>0.33900000000000002</v>
          </cell>
          <cell r="HR290">
            <v>34.307000000000002</v>
          </cell>
          <cell r="HS290">
            <v>47.581000000000003</v>
          </cell>
          <cell r="HT290">
            <v>24.149000000000001</v>
          </cell>
          <cell r="HU290">
            <v>12.766</v>
          </cell>
          <cell r="HV290">
            <v>8.5310000000000006</v>
          </cell>
          <cell r="HW290">
            <v>30.463999999999999</v>
          </cell>
          <cell r="HX290">
            <v>20.585000000000001</v>
          </cell>
          <cell r="HY290">
            <v>2.2170000000000001</v>
          </cell>
          <cell r="HZ290">
            <v>20.175000000000001</v>
          </cell>
          <cell r="IA290">
            <v>14.052</v>
          </cell>
          <cell r="IB290">
            <v>10.050000000000001</v>
          </cell>
          <cell r="IC290">
            <v>8.907</v>
          </cell>
          <cell r="ID290">
            <v>44.293999999999997</v>
          </cell>
          <cell r="IE290">
            <v>13.85</v>
          </cell>
          <cell r="IF290">
            <v>10.234999999999999</v>
          </cell>
          <cell r="IG290">
            <v>24.558</v>
          </cell>
          <cell r="IH290">
            <v>2.9359999999999999</v>
          </cell>
          <cell r="II290">
            <v>16.05</v>
          </cell>
          <cell r="IJ290">
            <v>14.734999999999999</v>
          </cell>
          <cell r="IK290">
            <v>15.401999999999999</v>
          </cell>
          <cell r="IL290">
            <v>7.7640000000000002</v>
          </cell>
          <cell r="IM290">
            <v>65.091999999999999</v>
          </cell>
          <cell r="IN290">
            <v>33.56</v>
          </cell>
          <cell r="IO290">
            <v>25.091999999999999</v>
          </cell>
          <cell r="IP290">
            <v>12.15</v>
          </cell>
          <cell r="IQ290">
            <v>29.126999999999999</v>
          </cell>
          <cell r="IR290">
            <v>23.25</v>
          </cell>
          <cell r="IS290">
            <v>35.619999999999997</v>
          </cell>
          <cell r="IT290">
            <v>5.149</v>
          </cell>
          <cell r="IU290">
            <v>32.762999999999998</v>
          </cell>
          <cell r="IV290">
            <v>20.081</v>
          </cell>
          <cell r="IW290">
            <v>37.152000000000001</v>
          </cell>
          <cell r="IX290">
            <v>37.198999999999998</v>
          </cell>
          <cell r="IY290">
            <v>28.100999999999999</v>
          </cell>
          <cell r="IZ290">
            <v>9.984</v>
          </cell>
          <cell r="JA290">
            <v>12.926</v>
          </cell>
          <cell r="JB290">
            <v>37.930999999999997</v>
          </cell>
          <cell r="JC290">
            <v>7.4790000000000001</v>
          </cell>
          <cell r="JD290">
            <v>14.131</v>
          </cell>
          <cell r="JE290">
            <v>35.680999999999997</v>
          </cell>
          <cell r="JF290">
            <v>25.375</v>
          </cell>
          <cell r="JG290">
            <v>23.298999999999999</v>
          </cell>
          <cell r="JH290">
            <v>18.106999999999999</v>
          </cell>
          <cell r="JI290">
            <v>28.695</v>
          </cell>
          <cell r="JJ290">
            <v>14.680999999999999</v>
          </cell>
          <cell r="JK290">
            <v>24.234999999999999</v>
          </cell>
          <cell r="JL290">
            <v>9.8030000000000008</v>
          </cell>
          <cell r="JM290">
            <v>29.018999999999998</v>
          </cell>
          <cell r="JN290">
            <v>19.965</v>
          </cell>
          <cell r="JO290">
            <v>42.7</v>
          </cell>
          <cell r="JP290">
            <v>15.612</v>
          </cell>
          <cell r="JQ290">
            <v>10.677</v>
          </cell>
          <cell r="JR290">
            <v>6.7770000000000001</v>
          </cell>
          <cell r="JS290">
            <v>33.515000000000001</v>
          </cell>
          <cell r="JT290">
            <v>27.440999999999999</v>
          </cell>
          <cell r="JU290">
            <v>15.728999999999999</v>
          </cell>
          <cell r="JV290">
            <v>45.865000000000002</v>
          </cell>
          <cell r="JW290">
            <v>35.878999999999998</v>
          </cell>
          <cell r="JX290">
            <v>24.529</v>
          </cell>
          <cell r="JY290">
            <v>21.164000000000001</v>
          </cell>
          <cell r="JZ290">
            <v>27.283000000000001</v>
          </cell>
          <cell r="KA290">
            <v>27.684000000000001</v>
          </cell>
          <cell r="KB290">
            <v>34.322000000000003</v>
          </cell>
          <cell r="KC290">
            <v>17.189</v>
          </cell>
          <cell r="KD290">
            <v>17.846</v>
          </cell>
          <cell r="KE290">
            <v>13.173</v>
          </cell>
          <cell r="KF290">
            <v>25.888000000000002</v>
          </cell>
          <cell r="KG290">
            <v>19.254000000000001</v>
          </cell>
          <cell r="KH290">
            <v>17.271000000000001</v>
          </cell>
          <cell r="KI290">
            <v>22.795999999999999</v>
          </cell>
          <cell r="KJ290">
            <v>33.844000000000001</v>
          </cell>
          <cell r="KK290">
            <v>25.437999999999999</v>
          </cell>
          <cell r="KL290">
            <v>32.268000000000001</v>
          </cell>
          <cell r="KM290">
            <v>9.1660000000000004</v>
          </cell>
          <cell r="KN290">
            <v>25.925999999999998</v>
          </cell>
          <cell r="KO290">
            <v>16.350999999999999</v>
          </cell>
          <cell r="KP290">
            <v>0.108</v>
          </cell>
          <cell r="KQ290">
            <v>9.0510000000000002</v>
          </cell>
          <cell r="KR290">
            <v>8.42</v>
          </cell>
          <cell r="KS290">
            <v>19.744</v>
          </cell>
          <cell r="KT290">
            <v>18.765000000000001</v>
          </cell>
          <cell r="KU290">
            <v>12.817</v>
          </cell>
          <cell r="KV290">
            <v>34.975999999999999</v>
          </cell>
          <cell r="KW290">
            <v>9.8000000000000004E-2</v>
          </cell>
          <cell r="KX290">
            <v>18.452999999999999</v>
          </cell>
          <cell r="KY290">
            <v>6.6470000000000002</v>
          </cell>
          <cell r="KZ290">
            <v>19.991</v>
          </cell>
          <cell r="LA290">
            <v>12.722</v>
          </cell>
          <cell r="LB290">
            <v>25.766999999999999</v>
          </cell>
          <cell r="LC290">
            <v>6.766</v>
          </cell>
          <cell r="LD290">
            <v>7.0449999999999999</v>
          </cell>
          <cell r="LE290">
            <v>20.481999999999999</v>
          </cell>
          <cell r="LF290">
            <v>36.326000000000001</v>
          </cell>
          <cell r="LG290">
            <v>30.66</v>
          </cell>
        </row>
      </sheetData>
      <sheetData sheetId="20">
        <row r="290">
          <cell r="BC290">
            <v>0</v>
          </cell>
          <cell r="BD290">
            <v>0</v>
          </cell>
          <cell r="BE290">
            <v>8.9999999999999993E-3</v>
          </cell>
          <cell r="BF290">
            <v>43.598999999999997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8.9999999999999993E-3</v>
          </cell>
          <cell r="BO290">
            <v>0</v>
          </cell>
          <cell r="BP290">
            <v>0</v>
          </cell>
          <cell r="BQ290">
            <v>0.01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7.0000000000000001E-3</v>
          </cell>
          <cell r="BW290">
            <v>0</v>
          </cell>
          <cell r="BX290">
            <v>0</v>
          </cell>
          <cell r="BY290">
            <v>0</v>
          </cell>
          <cell r="BZ290">
            <v>2E-3</v>
          </cell>
          <cell r="CA290">
            <v>6.0000000000000001E-3</v>
          </cell>
          <cell r="CB290">
            <v>0</v>
          </cell>
          <cell r="CC290">
            <v>0</v>
          </cell>
          <cell r="CD290">
            <v>5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5.7000000000000002E-2</v>
          </cell>
          <cell r="CO290">
            <v>0</v>
          </cell>
          <cell r="CP290">
            <v>0</v>
          </cell>
          <cell r="CQ290">
            <v>0</v>
          </cell>
          <cell r="CR290">
            <v>1.6E-2</v>
          </cell>
          <cell r="CS290">
            <v>7.0000000000000001E-3</v>
          </cell>
          <cell r="CT290">
            <v>1.0999999999999999E-2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8.0000000000000002E-3</v>
          </cell>
          <cell r="DC290">
            <v>0</v>
          </cell>
          <cell r="DD290">
            <v>0</v>
          </cell>
          <cell r="DE290">
            <v>0.02</v>
          </cell>
          <cell r="DF290">
            <v>1E-3</v>
          </cell>
          <cell r="DG290">
            <v>1E-3</v>
          </cell>
          <cell r="DH290">
            <v>2.9000000000000001E-2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1.6E-2</v>
          </cell>
          <cell r="DN290">
            <v>1.6E-2</v>
          </cell>
          <cell r="DO290">
            <v>0</v>
          </cell>
          <cell r="DP290">
            <v>1E-3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1E-3</v>
          </cell>
          <cell r="DY290">
            <v>1.4999999999999999E-2</v>
          </cell>
          <cell r="DZ290">
            <v>0</v>
          </cell>
          <cell r="EA290">
            <v>0</v>
          </cell>
          <cell r="EB290">
            <v>0</v>
          </cell>
          <cell r="EC290">
            <v>1E-3</v>
          </cell>
          <cell r="ED290">
            <v>0</v>
          </cell>
          <cell r="EE290">
            <v>1E-3</v>
          </cell>
          <cell r="EF290">
            <v>0</v>
          </cell>
          <cell r="EG290">
            <v>0</v>
          </cell>
          <cell r="EH290">
            <v>0</v>
          </cell>
          <cell r="EI290">
            <v>1E-3</v>
          </cell>
          <cell r="EJ290">
            <v>1E-3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3</v>
          </cell>
          <cell r="EQ290">
            <v>5.8380000000000001</v>
          </cell>
          <cell r="ER290">
            <v>8.2000000000000003E-2</v>
          </cell>
          <cell r="ES290">
            <v>3.9E-2</v>
          </cell>
          <cell r="ET290">
            <v>0</v>
          </cell>
          <cell r="EU290">
            <v>5.0000000000000001E-3</v>
          </cell>
          <cell r="EV290">
            <v>0.28000000000000003</v>
          </cell>
          <cell r="EW290">
            <v>0</v>
          </cell>
          <cell r="EX290">
            <v>0.186</v>
          </cell>
          <cell r="EY290">
            <v>0.20599999999999999</v>
          </cell>
          <cell r="EZ290">
            <v>0.10100000000000001</v>
          </cell>
          <cell r="FA290">
            <v>0.20499999999999999</v>
          </cell>
          <cell r="FB290">
            <v>0.10299999999999999</v>
          </cell>
          <cell r="FC290">
            <v>0.29799999999999999</v>
          </cell>
          <cell r="FD290">
            <v>0.20200000000000001</v>
          </cell>
          <cell r="FE290">
            <v>0.2</v>
          </cell>
          <cell r="FF290">
            <v>0.127</v>
          </cell>
          <cell r="FG290">
            <v>3.0000000000000001E-3</v>
          </cell>
          <cell r="FH290">
            <v>5.0000000000000001E-3</v>
          </cell>
          <cell r="FI290">
            <v>0.49399999999999999</v>
          </cell>
          <cell r="FJ290">
            <v>0.499</v>
          </cell>
          <cell r="FK290">
            <v>1.327</v>
          </cell>
          <cell r="FL290">
            <v>0.246</v>
          </cell>
          <cell r="FM290">
            <v>0.83299999999999996</v>
          </cell>
          <cell r="FN290">
            <v>0.86499999999999999</v>
          </cell>
          <cell r="FO290">
            <v>0.91300000000000003</v>
          </cell>
          <cell r="FP290">
            <v>0.56100000000000005</v>
          </cell>
          <cell r="FQ290">
            <v>0.65400000000000003</v>
          </cell>
          <cell r="FR290">
            <v>0.54900000000000004</v>
          </cell>
          <cell r="FS290">
            <v>0.57599999999999996</v>
          </cell>
          <cell r="FT290">
            <v>0.41899999999999998</v>
          </cell>
          <cell r="FU290">
            <v>0.72599999999999998</v>
          </cell>
          <cell r="FV290">
            <v>0.436</v>
          </cell>
          <cell r="FW290">
            <v>0.69</v>
          </cell>
          <cell r="FX290">
            <v>0.88200000000000001</v>
          </cell>
          <cell r="FY290">
            <v>0.70799999999999996</v>
          </cell>
          <cell r="FZ290">
            <v>0.89500000000000002</v>
          </cell>
          <cell r="GA290">
            <v>0.72399999999999998</v>
          </cell>
          <cell r="GB290">
            <v>0.71</v>
          </cell>
          <cell r="GC290">
            <v>1.133</v>
          </cell>
          <cell r="GD290">
            <v>1.089</v>
          </cell>
          <cell r="GE290">
            <v>1.1080000000000001</v>
          </cell>
          <cell r="GF290">
            <v>0.57199999999999995</v>
          </cell>
          <cell r="GG290">
            <v>0.92500000000000004</v>
          </cell>
          <cell r="GH290">
            <v>0.57999999999999996</v>
          </cell>
          <cell r="GI290">
            <v>0.753</v>
          </cell>
          <cell r="GJ290">
            <v>0.79900000000000004</v>
          </cell>
          <cell r="GK290">
            <v>0.73699999999999999</v>
          </cell>
          <cell r="GL290">
            <v>0.58099999999999996</v>
          </cell>
          <cell r="GM290">
            <v>0.63200000000000001</v>
          </cell>
          <cell r="GN290">
            <v>0.41099999999999998</v>
          </cell>
          <cell r="GO290">
            <v>0.155</v>
          </cell>
          <cell r="GP290">
            <v>0.112</v>
          </cell>
          <cell r="GQ290">
            <v>4.5999999999999999E-2</v>
          </cell>
          <cell r="GR290">
            <v>4.3999999999999997E-2</v>
          </cell>
          <cell r="GS290">
            <v>0.11</v>
          </cell>
          <cell r="GT290">
            <v>4.0000000000000001E-3</v>
          </cell>
          <cell r="GU290">
            <v>3.0000000000000001E-3</v>
          </cell>
          <cell r="GV290">
            <v>0</v>
          </cell>
          <cell r="GW290">
            <v>0</v>
          </cell>
          <cell r="GX290">
            <v>1E-3</v>
          </cell>
          <cell r="GY290">
            <v>0</v>
          </cell>
          <cell r="GZ290">
            <v>3.5999999999999997E-2</v>
          </cell>
          <cell r="HA290">
            <v>0</v>
          </cell>
          <cell r="HB290">
            <v>2.3E-2</v>
          </cell>
          <cell r="HC290">
            <v>6.5000000000000002E-2</v>
          </cell>
          <cell r="HD290">
            <v>2.1999999999999999E-2</v>
          </cell>
          <cell r="HE290">
            <v>2.3E-2</v>
          </cell>
          <cell r="HF290">
            <v>0</v>
          </cell>
          <cell r="HG290">
            <v>1.2999999999999999E-2</v>
          </cell>
          <cell r="HH290">
            <v>2.5000000000000001E-2</v>
          </cell>
          <cell r="HI290">
            <v>1.7999999999999999E-2</v>
          </cell>
          <cell r="HJ290">
            <v>8.0000000000000002E-3</v>
          </cell>
          <cell r="HK290">
            <v>1.4E-2</v>
          </cell>
          <cell r="HL290">
            <v>2.3E-2</v>
          </cell>
          <cell r="HM290">
            <v>1.2999999999999999E-2</v>
          </cell>
          <cell r="HN290">
            <v>7.0000000000000001E-3</v>
          </cell>
          <cell r="HO290">
            <v>3.3000000000000002E-2</v>
          </cell>
          <cell r="HP290">
            <v>1.9E-2</v>
          </cell>
          <cell r="HQ290">
            <v>3.5999999999999997E-2</v>
          </cell>
          <cell r="HR290">
            <v>1.7000000000000001E-2</v>
          </cell>
          <cell r="HS290">
            <v>2.8000000000000001E-2</v>
          </cell>
          <cell r="HT290">
            <v>1.4E-2</v>
          </cell>
          <cell r="HU290">
            <v>0.06</v>
          </cell>
          <cell r="HV290">
            <v>3.7999999999999999E-2</v>
          </cell>
          <cell r="HW290">
            <v>1.6E-2</v>
          </cell>
          <cell r="HX290">
            <v>1.4E-2</v>
          </cell>
          <cell r="HY290">
            <v>8.9999999999999993E-3</v>
          </cell>
          <cell r="HZ290">
            <v>0</v>
          </cell>
          <cell r="IA290">
            <v>6.0000000000000001E-3</v>
          </cell>
          <cell r="IB290">
            <v>0</v>
          </cell>
          <cell r="IC290">
            <v>8.9999999999999993E-3</v>
          </cell>
          <cell r="ID290">
            <v>2.1999999999999999E-2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0.01</v>
          </cell>
          <cell r="IJ290">
            <v>0</v>
          </cell>
          <cell r="IK290">
            <v>1E-3</v>
          </cell>
          <cell r="IL290">
            <v>0.02</v>
          </cell>
          <cell r="IM290">
            <v>7.0000000000000001E-3</v>
          </cell>
          <cell r="IN290">
            <v>3.0000000000000001E-3</v>
          </cell>
          <cell r="IO290">
            <v>2.3E-2</v>
          </cell>
          <cell r="IP290">
            <v>8.9999999999999993E-3</v>
          </cell>
          <cell r="IQ290">
            <v>6.3E-2</v>
          </cell>
          <cell r="IR290">
            <v>4.1000000000000002E-2</v>
          </cell>
          <cell r="IS290">
            <v>5.6000000000000001E-2</v>
          </cell>
          <cell r="IT290">
            <v>2.9000000000000001E-2</v>
          </cell>
          <cell r="IU290">
            <v>5.6000000000000001E-2</v>
          </cell>
          <cell r="IV290">
            <v>1.7999999999999999E-2</v>
          </cell>
          <cell r="IW290">
            <v>2.4E-2</v>
          </cell>
          <cell r="IX290">
            <v>3.0000000000000001E-3</v>
          </cell>
          <cell r="IY290">
            <v>0</v>
          </cell>
          <cell r="IZ290">
            <v>2.9000000000000001E-2</v>
          </cell>
          <cell r="JA290">
            <v>5.5E-2</v>
          </cell>
          <cell r="JB290">
            <v>8.0000000000000002E-3</v>
          </cell>
          <cell r="JC290">
            <v>1E-3</v>
          </cell>
          <cell r="JD290">
            <v>2.1999999999999999E-2</v>
          </cell>
          <cell r="JE290">
            <v>7.6999999999999999E-2</v>
          </cell>
          <cell r="JF290">
            <v>1.996</v>
          </cell>
          <cell r="JG290">
            <v>7.0999999999999994E-2</v>
          </cell>
          <cell r="JH290">
            <v>0.01</v>
          </cell>
          <cell r="JI290">
            <v>3.6999999999999998E-2</v>
          </cell>
          <cell r="JJ290">
            <v>1.4999999999999999E-2</v>
          </cell>
          <cell r="JK290">
            <v>0</v>
          </cell>
          <cell r="JL290">
            <v>4.0000000000000001E-3</v>
          </cell>
          <cell r="JM290">
            <v>5.0000000000000001E-3</v>
          </cell>
          <cell r="JN290">
            <v>4.0000000000000001E-3</v>
          </cell>
          <cell r="JO290">
            <v>0.06</v>
          </cell>
          <cell r="JP290">
            <v>3.0000000000000001E-3</v>
          </cell>
          <cell r="JQ290">
            <v>2E-3</v>
          </cell>
          <cell r="JR290">
            <v>3.6999999999999998E-2</v>
          </cell>
          <cell r="JS290">
            <v>1E-3</v>
          </cell>
          <cell r="JT290">
            <v>1.6E-2</v>
          </cell>
          <cell r="JU290">
            <v>2E-3</v>
          </cell>
          <cell r="JV290">
            <v>2E-3</v>
          </cell>
          <cell r="JW290">
            <v>4.3999999999999997E-2</v>
          </cell>
          <cell r="JX290">
            <v>4.0000000000000001E-3</v>
          </cell>
          <cell r="JY290">
            <v>5.6000000000000001E-2</v>
          </cell>
          <cell r="JZ290">
            <v>2.1000000000000001E-2</v>
          </cell>
          <cell r="KA290">
            <v>0.12</v>
          </cell>
          <cell r="KB290">
            <v>6.2E-2</v>
          </cell>
          <cell r="KC290">
            <v>1.6E-2</v>
          </cell>
          <cell r="KD290">
            <v>2E-3</v>
          </cell>
          <cell r="KE290">
            <v>0</v>
          </cell>
          <cell r="KF290">
            <v>2E-3</v>
          </cell>
          <cell r="KG290">
            <v>2.1999999999999999E-2</v>
          </cell>
          <cell r="KH290">
            <v>0</v>
          </cell>
          <cell r="KI290">
            <v>1E-3</v>
          </cell>
          <cell r="KJ290">
            <v>2.4E-2</v>
          </cell>
          <cell r="KK290">
            <v>7.0999999999999994E-2</v>
          </cell>
          <cell r="KL290">
            <v>1.4E-2</v>
          </cell>
          <cell r="KM290">
            <v>2E-3</v>
          </cell>
          <cell r="KN290">
            <v>5.0000000000000001E-3</v>
          </cell>
          <cell r="KO290">
            <v>0.105</v>
          </cell>
          <cell r="KP290">
            <v>1.018</v>
          </cell>
          <cell r="KQ290">
            <v>0.98799999999999999</v>
          </cell>
          <cell r="KR290">
            <v>0.90700000000000003</v>
          </cell>
          <cell r="KS290">
            <v>3.5579999999999998</v>
          </cell>
          <cell r="KT290">
            <v>2.7E-2</v>
          </cell>
          <cell r="KU290">
            <v>0.35799999999999998</v>
          </cell>
          <cell r="KV290">
            <v>0.77500000000000002</v>
          </cell>
          <cell r="KW290">
            <v>0.56200000000000006</v>
          </cell>
          <cell r="KX290">
            <v>0.67</v>
          </cell>
          <cell r="KY290">
            <v>0.22600000000000001</v>
          </cell>
          <cell r="KZ290">
            <v>0.623</v>
          </cell>
          <cell r="LA290">
            <v>0.42299999999999999</v>
          </cell>
          <cell r="LB290">
            <v>0.96199999999999997</v>
          </cell>
          <cell r="LC290">
            <v>0.45800000000000002</v>
          </cell>
          <cell r="LD290">
            <v>1.0509999999999999</v>
          </cell>
          <cell r="LE290">
            <v>1.9</v>
          </cell>
          <cell r="LF290">
            <v>0.83299999999999996</v>
          </cell>
          <cell r="LG290">
            <v>1.492</v>
          </cell>
        </row>
      </sheetData>
      <sheetData sheetId="21">
        <row r="290">
          <cell r="BC290">
            <v>13.16</v>
          </cell>
          <cell r="BD290">
            <v>17.253</v>
          </cell>
          <cell r="BE290">
            <v>3.8450000000000002</v>
          </cell>
          <cell r="BF290">
            <v>42.128</v>
          </cell>
          <cell r="BG290">
            <v>39.938000000000002</v>
          </cell>
          <cell r="BH290">
            <v>36.53</v>
          </cell>
          <cell r="BI290">
            <v>39.125999999999998</v>
          </cell>
          <cell r="BJ290">
            <v>40.369</v>
          </cell>
          <cell r="BK290">
            <v>27.791</v>
          </cell>
          <cell r="BL290">
            <v>53.426000000000002</v>
          </cell>
          <cell r="BM290">
            <v>42.216999999999999</v>
          </cell>
          <cell r="BN290">
            <v>23.033999999999999</v>
          </cell>
          <cell r="BO290">
            <v>42.308</v>
          </cell>
          <cell r="BP290">
            <v>59.027999999999999</v>
          </cell>
          <cell r="BQ290">
            <v>44.798999999999999</v>
          </cell>
          <cell r="BR290">
            <v>52.854999999999997</v>
          </cell>
          <cell r="BS290">
            <v>56.54</v>
          </cell>
          <cell r="BT290">
            <v>59.661999999999999</v>
          </cell>
          <cell r="BU290">
            <v>59.651000000000003</v>
          </cell>
          <cell r="BV290">
            <v>53.302999999999997</v>
          </cell>
          <cell r="BW290">
            <v>55.881999999999998</v>
          </cell>
          <cell r="BX290">
            <v>48.292000000000002</v>
          </cell>
          <cell r="BY290">
            <v>70.668999999999997</v>
          </cell>
          <cell r="BZ290">
            <v>41.262999999999998</v>
          </cell>
          <cell r="CA290">
            <v>53.710999999999999</v>
          </cell>
          <cell r="CB290">
            <v>49.472000000000001</v>
          </cell>
          <cell r="CC290">
            <v>40.837000000000003</v>
          </cell>
          <cell r="CD290">
            <v>30.547999999999998</v>
          </cell>
          <cell r="CE290">
            <v>19.946000000000002</v>
          </cell>
          <cell r="CF290">
            <v>6.383</v>
          </cell>
          <cell r="CG290">
            <v>30.9</v>
          </cell>
          <cell r="CH290">
            <v>57.384999999999998</v>
          </cell>
          <cell r="CI290">
            <v>21.481999999999999</v>
          </cell>
          <cell r="CJ290">
            <v>21.831</v>
          </cell>
          <cell r="CK290">
            <v>18.82</v>
          </cell>
          <cell r="CL290">
            <v>21.411999999999999</v>
          </cell>
          <cell r="CM290">
            <v>16.187000000000001</v>
          </cell>
          <cell r="CN290">
            <v>15.765000000000001</v>
          </cell>
          <cell r="CO290">
            <v>12.185</v>
          </cell>
          <cell r="CP290">
            <v>43.795999999999999</v>
          </cell>
          <cell r="CQ290">
            <v>36.850999999999999</v>
          </cell>
          <cell r="CR290">
            <v>28.346</v>
          </cell>
          <cell r="CS290">
            <v>36.04</v>
          </cell>
          <cell r="CT290">
            <v>35.39</v>
          </cell>
          <cell r="CU290">
            <v>30.507000000000001</v>
          </cell>
          <cell r="CV290">
            <v>37.924999999999997</v>
          </cell>
          <cell r="CW290">
            <v>32.646999999999998</v>
          </cell>
          <cell r="CX290">
            <v>24.006</v>
          </cell>
          <cell r="CY290">
            <v>19.936</v>
          </cell>
          <cell r="CZ290">
            <v>33.656999999999996</v>
          </cell>
          <cell r="DA290">
            <v>71.486999999999995</v>
          </cell>
          <cell r="DB290">
            <v>64.930000000000007</v>
          </cell>
          <cell r="DC290">
            <v>71.319999999999993</v>
          </cell>
          <cell r="DD290">
            <v>128.059</v>
          </cell>
          <cell r="DE290">
            <v>49.271999999999998</v>
          </cell>
          <cell r="DF290">
            <v>55.374000000000002</v>
          </cell>
          <cell r="DG290">
            <v>98.338999999999999</v>
          </cell>
          <cell r="DH290">
            <v>31.811</v>
          </cell>
          <cell r="DI290">
            <v>58.779000000000003</v>
          </cell>
          <cell r="DJ290">
            <v>51.597000000000001</v>
          </cell>
          <cell r="DK290">
            <v>44.938000000000002</v>
          </cell>
          <cell r="DL290">
            <v>37.667000000000002</v>
          </cell>
          <cell r="DM290">
            <v>28.548999999999999</v>
          </cell>
          <cell r="DN290">
            <v>48.445999999999998</v>
          </cell>
          <cell r="DO290">
            <v>27.864999999999998</v>
          </cell>
          <cell r="DP290">
            <v>31.899000000000001</v>
          </cell>
          <cell r="DQ290">
            <v>36.042000000000002</v>
          </cell>
          <cell r="DR290">
            <v>40.279000000000003</v>
          </cell>
          <cell r="DS290">
            <v>17.994</v>
          </cell>
          <cell r="DT290">
            <v>18.254000000000001</v>
          </cell>
          <cell r="DU290">
            <v>33.427</v>
          </cell>
          <cell r="DV290">
            <v>29.66</v>
          </cell>
          <cell r="DW290">
            <v>37.685000000000002</v>
          </cell>
          <cell r="DX290">
            <v>62.826999999999998</v>
          </cell>
          <cell r="DY290">
            <v>28.619</v>
          </cell>
          <cell r="DZ290">
            <v>20.753</v>
          </cell>
          <cell r="EA290">
            <v>35.78</v>
          </cell>
          <cell r="EB290">
            <v>37.857999999999997</v>
          </cell>
          <cell r="EC290">
            <v>72.260000000000005</v>
          </cell>
          <cell r="ED290">
            <v>42.957000000000001</v>
          </cell>
          <cell r="EE290">
            <v>36.055</v>
          </cell>
          <cell r="EF290">
            <v>30.827999999999999</v>
          </cell>
          <cell r="EG290">
            <v>19.027000000000001</v>
          </cell>
          <cell r="EH290">
            <v>21.669</v>
          </cell>
          <cell r="EI290">
            <v>20.673999999999999</v>
          </cell>
          <cell r="EJ290">
            <v>17.344000000000001</v>
          </cell>
          <cell r="EK290">
            <v>18.596</v>
          </cell>
          <cell r="EL290">
            <v>7.923</v>
          </cell>
          <cell r="EM290">
            <v>17.408000000000001</v>
          </cell>
          <cell r="EN290">
            <v>18.399000000000001</v>
          </cell>
          <cell r="EO290">
            <v>26.469000000000001</v>
          </cell>
          <cell r="EP290">
            <v>98.084000000000003</v>
          </cell>
          <cell r="EQ290">
            <v>42.783000000000001</v>
          </cell>
          <cell r="ER290">
            <v>16.934999999999999</v>
          </cell>
          <cell r="ES290">
            <v>25.443000000000001</v>
          </cell>
          <cell r="ET290">
            <v>54.762999999999998</v>
          </cell>
          <cell r="EU290">
            <v>17.247</v>
          </cell>
          <cell r="EV290">
            <v>33.052</v>
          </cell>
          <cell r="EW290">
            <v>21.481000000000002</v>
          </cell>
          <cell r="EX290">
            <v>28.677</v>
          </cell>
          <cell r="EY290">
            <v>26.294</v>
          </cell>
          <cell r="EZ290">
            <v>27.803999999999998</v>
          </cell>
          <cell r="FA290">
            <v>26.898</v>
          </cell>
          <cell r="FB290">
            <v>21.481999999999999</v>
          </cell>
          <cell r="FC290">
            <v>29.314</v>
          </cell>
          <cell r="FD290">
            <v>90.936000000000007</v>
          </cell>
          <cell r="FE290">
            <v>38.564</v>
          </cell>
          <cell r="FF290">
            <v>85.364999999999995</v>
          </cell>
          <cell r="FG290">
            <v>50.737000000000002</v>
          </cell>
          <cell r="FH290">
            <v>37.807000000000002</v>
          </cell>
          <cell r="FI290">
            <v>98.921999999999997</v>
          </cell>
          <cell r="FJ290">
            <v>60.280999999999999</v>
          </cell>
          <cell r="FK290">
            <v>80.620999999999995</v>
          </cell>
          <cell r="FL290">
            <v>64.531999999999996</v>
          </cell>
          <cell r="FM290">
            <v>42.085999999999999</v>
          </cell>
          <cell r="FN290">
            <v>87.322999999999993</v>
          </cell>
          <cell r="FO290">
            <v>45.302</v>
          </cell>
          <cell r="FP290">
            <v>55.801000000000002</v>
          </cell>
          <cell r="FQ290">
            <v>54.956000000000003</v>
          </cell>
          <cell r="FR290">
            <v>73.703000000000003</v>
          </cell>
          <cell r="FS290">
            <v>39.832000000000001</v>
          </cell>
          <cell r="FT290">
            <v>51.88</v>
          </cell>
          <cell r="FU290">
            <v>53.713000000000001</v>
          </cell>
          <cell r="FV290">
            <v>28.824000000000002</v>
          </cell>
          <cell r="FW290">
            <v>61.625</v>
          </cell>
          <cell r="FX290">
            <v>31.332000000000001</v>
          </cell>
          <cell r="FY290">
            <v>25.645</v>
          </cell>
          <cell r="FZ290">
            <v>62.494999999999997</v>
          </cell>
          <cell r="GA290">
            <v>62.561999999999998</v>
          </cell>
          <cell r="GB290">
            <v>34.002000000000002</v>
          </cell>
          <cell r="GC290">
            <v>39.838000000000001</v>
          </cell>
          <cell r="GD290">
            <v>28.222999999999999</v>
          </cell>
          <cell r="GE290">
            <v>36.671999999999997</v>
          </cell>
          <cell r="GF290">
            <v>30.146000000000001</v>
          </cell>
          <cell r="GG290">
            <v>31.018000000000001</v>
          </cell>
          <cell r="GH290">
            <v>40.835999999999999</v>
          </cell>
          <cell r="GI290">
            <v>29.067</v>
          </cell>
          <cell r="GJ290">
            <v>72.085999999999999</v>
          </cell>
          <cell r="GK290">
            <v>162.399</v>
          </cell>
          <cell r="GL290">
            <v>104.36499999999999</v>
          </cell>
          <cell r="GM290">
            <v>57.625999999999998</v>
          </cell>
          <cell r="GN290">
            <v>63.006</v>
          </cell>
          <cell r="GO290">
            <v>50.896999999999998</v>
          </cell>
          <cell r="GP290">
            <v>61.805</v>
          </cell>
          <cell r="GQ290">
            <v>77.253</v>
          </cell>
          <cell r="GR290">
            <v>62.753999999999998</v>
          </cell>
          <cell r="GS290">
            <v>45.686</v>
          </cell>
          <cell r="GT290">
            <v>57.036000000000001</v>
          </cell>
          <cell r="GU290">
            <v>53.201999999999998</v>
          </cell>
          <cell r="GV290">
            <v>97.504999999999995</v>
          </cell>
          <cell r="GW290">
            <v>46.6</v>
          </cell>
          <cell r="GX290">
            <v>61.463999999999999</v>
          </cell>
          <cell r="GY290">
            <v>41.158999999999999</v>
          </cell>
          <cell r="GZ290">
            <v>23.088999999999999</v>
          </cell>
          <cell r="HA290">
            <v>44.843000000000004</v>
          </cell>
          <cell r="HB290">
            <v>38.770000000000003</v>
          </cell>
          <cell r="HC290">
            <v>48.231999999999999</v>
          </cell>
          <cell r="HD290">
            <v>20.876000000000001</v>
          </cell>
          <cell r="HE290">
            <v>41.406999999999996</v>
          </cell>
          <cell r="HF290">
            <v>61.411000000000001</v>
          </cell>
          <cell r="HG290">
            <v>55.319000000000003</v>
          </cell>
          <cell r="HH290">
            <v>71.287999999999997</v>
          </cell>
          <cell r="HI290">
            <v>15.304</v>
          </cell>
          <cell r="HJ290">
            <v>54.332000000000001</v>
          </cell>
          <cell r="HK290">
            <v>43.137999999999998</v>
          </cell>
          <cell r="HL290">
            <v>61.99</v>
          </cell>
          <cell r="HM290">
            <v>35.351999999999997</v>
          </cell>
          <cell r="HN290">
            <v>62.506999999999998</v>
          </cell>
          <cell r="HO290">
            <v>33.823</v>
          </cell>
          <cell r="HP290">
            <v>22.125</v>
          </cell>
          <cell r="HQ290">
            <v>15.363</v>
          </cell>
          <cell r="HR290">
            <v>76.536000000000001</v>
          </cell>
          <cell r="HS290">
            <v>70.554000000000002</v>
          </cell>
          <cell r="HT290">
            <v>46.4</v>
          </cell>
          <cell r="HU290">
            <v>20.605</v>
          </cell>
          <cell r="HV290">
            <v>32.49</v>
          </cell>
          <cell r="HW290">
            <v>77.897000000000006</v>
          </cell>
          <cell r="HX290">
            <v>45.411999999999999</v>
          </cell>
          <cell r="HY290">
            <v>59.968000000000004</v>
          </cell>
          <cell r="HZ290">
            <v>66.323999999999998</v>
          </cell>
          <cell r="IA290">
            <v>34.802999999999997</v>
          </cell>
          <cell r="IB290">
            <v>39.616999999999997</v>
          </cell>
          <cell r="IC290">
            <v>35.356000000000002</v>
          </cell>
          <cell r="ID290">
            <v>96.335999999999999</v>
          </cell>
          <cell r="IE290">
            <v>43.301000000000002</v>
          </cell>
          <cell r="IF290">
            <v>31.023</v>
          </cell>
          <cell r="IG290">
            <v>55.046999999999997</v>
          </cell>
          <cell r="IH290">
            <v>35.856000000000002</v>
          </cell>
          <cell r="II290">
            <v>29.347000000000001</v>
          </cell>
          <cell r="IJ290">
            <v>45.834000000000003</v>
          </cell>
          <cell r="IK290">
            <v>43.448999999999998</v>
          </cell>
          <cell r="IL290">
            <v>79.831999999999994</v>
          </cell>
          <cell r="IM290">
            <v>125.505</v>
          </cell>
          <cell r="IN290">
            <v>54.475000000000001</v>
          </cell>
          <cell r="IO290">
            <v>65.998000000000005</v>
          </cell>
          <cell r="IP290">
            <v>96.641999999999996</v>
          </cell>
          <cell r="IQ290">
            <v>61.807000000000002</v>
          </cell>
          <cell r="IR290">
            <v>89.16</v>
          </cell>
          <cell r="IS290">
            <v>52.820999999999998</v>
          </cell>
          <cell r="IT290">
            <v>62.872</v>
          </cell>
          <cell r="IU290">
            <v>52.901000000000003</v>
          </cell>
          <cell r="IV290">
            <v>47.375</v>
          </cell>
          <cell r="IW290">
            <v>44.337000000000003</v>
          </cell>
          <cell r="IX290">
            <v>49.054000000000002</v>
          </cell>
          <cell r="IY290">
            <v>68.001999999999995</v>
          </cell>
          <cell r="IZ290">
            <v>46.04</v>
          </cell>
          <cell r="JA290">
            <v>44.707999999999998</v>
          </cell>
          <cell r="JB290">
            <v>36.06</v>
          </cell>
          <cell r="JC290">
            <v>64.247</v>
          </cell>
          <cell r="JD290">
            <v>35.588999999999999</v>
          </cell>
          <cell r="JE290">
            <v>78.25</v>
          </cell>
          <cell r="JF290">
            <v>23.427</v>
          </cell>
          <cell r="JG290">
            <v>54.076000000000001</v>
          </cell>
          <cell r="JH290">
            <v>39.192999999999998</v>
          </cell>
          <cell r="JI290">
            <v>72.355999999999995</v>
          </cell>
          <cell r="JJ290">
            <v>68.619</v>
          </cell>
          <cell r="JK290">
            <v>53.610999999999997</v>
          </cell>
          <cell r="JL290">
            <v>77.599000000000004</v>
          </cell>
          <cell r="JM290">
            <v>56.912999999999997</v>
          </cell>
          <cell r="JN290">
            <v>80.314999999999998</v>
          </cell>
          <cell r="JO290">
            <v>54.887</v>
          </cell>
          <cell r="JP290">
            <v>80.873000000000005</v>
          </cell>
          <cell r="JQ290">
            <v>50.853000000000002</v>
          </cell>
          <cell r="JR290">
            <v>76.013000000000005</v>
          </cell>
          <cell r="JS290">
            <v>65.552999999999997</v>
          </cell>
          <cell r="JT290">
            <v>59.503</v>
          </cell>
          <cell r="JU290">
            <v>57.866999999999997</v>
          </cell>
          <cell r="JV290">
            <v>57.432000000000002</v>
          </cell>
          <cell r="JW290">
            <v>64.432000000000002</v>
          </cell>
          <cell r="JX290">
            <v>60.555</v>
          </cell>
          <cell r="JY290">
            <v>69.120999999999995</v>
          </cell>
          <cell r="JZ290">
            <v>86.396000000000001</v>
          </cell>
          <cell r="KA290">
            <v>64.947999999999993</v>
          </cell>
          <cell r="KB290">
            <v>73.41</v>
          </cell>
          <cell r="KC290">
            <v>44.067</v>
          </cell>
          <cell r="KD290">
            <v>75.478999999999999</v>
          </cell>
          <cell r="KE290">
            <v>62.143000000000001</v>
          </cell>
          <cell r="KF290">
            <v>34.762</v>
          </cell>
          <cell r="KG290">
            <v>82.811000000000007</v>
          </cell>
          <cell r="KH290">
            <v>41.256999999999998</v>
          </cell>
          <cell r="KI290">
            <v>68.867999999999995</v>
          </cell>
          <cell r="KJ290">
            <v>47.133000000000003</v>
          </cell>
          <cell r="KK290">
            <v>37.908999999999999</v>
          </cell>
          <cell r="KL290">
            <v>62.6</v>
          </cell>
          <cell r="KM290">
            <v>53.262</v>
          </cell>
          <cell r="KN290">
            <v>60.406999999999996</v>
          </cell>
          <cell r="KO290">
            <v>44.267000000000003</v>
          </cell>
          <cell r="KP290">
            <v>18.222000000000001</v>
          </cell>
          <cell r="KQ290">
            <v>26.379000000000001</v>
          </cell>
          <cell r="KR290">
            <v>4.7149999999999999</v>
          </cell>
          <cell r="KS290">
            <v>39.741</v>
          </cell>
          <cell r="KT290">
            <v>16.888999999999999</v>
          </cell>
          <cell r="KU290">
            <v>14.666</v>
          </cell>
          <cell r="KV290">
            <v>24.984999999999999</v>
          </cell>
          <cell r="KW290">
            <v>16.201000000000001</v>
          </cell>
          <cell r="KX290">
            <v>31.256</v>
          </cell>
          <cell r="KY290">
            <v>16.202000000000002</v>
          </cell>
          <cell r="KZ290">
            <v>39.090000000000003</v>
          </cell>
          <cell r="LA290">
            <v>36.499000000000002</v>
          </cell>
          <cell r="LB290">
            <v>44.795000000000002</v>
          </cell>
          <cell r="LC290">
            <v>34.561</v>
          </cell>
          <cell r="LD290">
            <v>34.857999999999997</v>
          </cell>
          <cell r="LE290">
            <v>50.536000000000001</v>
          </cell>
          <cell r="LF290">
            <v>44.329000000000001</v>
          </cell>
          <cell r="LG290">
            <v>62.195</v>
          </cell>
        </row>
      </sheetData>
      <sheetData sheetId="22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laysia"/>
      <sheetName val="Indonesia"/>
    </sheetNames>
    <sheetDataSet>
      <sheetData sheetId="0">
        <row r="3">
          <cell r="B3">
            <v>385.666</v>
          </cell>
          <cell r="C3">
            <v>454.00900000000001</v>
          </cell>
          <cell r="D3">
            <v>521.48599999999999</v>
          </cell>
          <cell r="E3">
            <v>603.08699999999999</v>
          </cell>
          <cell r="F3">
            <v>670.29899999999998</v>
          </cell>
          <cell r="G3">
            <v>777.38799999999992</v>
          </cell>
          <cell r="H3">
            <v>848.14300000000003</v>
          </cell>
          <cell r="I3">
            <v>888.61900000000003</v>
          </cell>
          <cell r="J3">
            <v>1010.879</v>
          </cell>
          <cell r="K3">
            <v>1072.451</v>
          </cell>
          <cell r="L3">
            <v>1201.01</v>
          </cell>
          <cell r="M3">
            <v>1360.579</v>
          </cell>
          <cell r="N3">
            <v>1373.1469999999999</v>
          </cell>
          <cell r="O3">
            <v>1530.9059999999999</v>
          </cell>
          <cell r="P3">
            <v>1672.0959999999998</v>
          </cell>
          <cell r="Q3">
            <v>1746.0540000000001</v>
          </cell>
          <cell r="R3">
            <v>1826.2669999999998</v>
          </cell>
          <cell r="S3">
            <v>1890.268</v>
          </cell>
          <cell r="T3">
            <v>2020.5160000000001</v>
          </cell>
          <cell r="U3">
            <v>2144.08</v>
          </cell>
          <cell r="V3">
            <v>2243.0650000000001</v>
          </cell>
          <cell r="W3">
            <v>2353.1469999999999</v>
          </cell>
          <cell r="X3">
            <v>2513.183</v>
          </cell>
          <cell r="Y3">
            <v>2596.9459999999999</v>
          </cell>
          <cell r="Z3">
            <v>2856.701</v>
          </cell>
          <cell r="AA3">
            <v>2941.7899999999995</v>
          </cell>
          <cell r="AB3">
            <v>3005.2669999999998</v>
          </cell>
          <cell r="AC3">
            <v>3188.3070000000002</v>
          </cell>
          <cell r="AD3">
            <v>3303.1329999999998</v>
          </cell>
          <cell r="AE3">
            <v>3450.9599999999996</v>
          </cell>
          <cell r="AF3">
            <v>3631.44</v>
          </cell>
          <cell r="AG3">
            <v>3703.2540000000004</v>
          </cell>
          <cell r="AH3">
            <v>3764.3890000000006</v>
          </cell>
          <cell r="AI3">
            <v>3916.5230000000001</v>
          </cell>
          <cell r="AJ3">
            <v>4075.7019999999998</v>
          </cell>
          <cell r="AK3">
            <v>4202.2135200000002</v>
          </cell>
          <cell r="AL3">
            <v>4281.8369999999995</v>
          </cell>
          <cell r="AM3">
            <v>4352.8720000000003</v>
          </cell>
          <cell r="AN3">
            <v>4526.0889999999999</v>
          </cell>
          <cell r="AO3">
            <v>4689.3209999999999</v>
          </cell>
          <cell r="AP3">
            <v>4859.3969999999999</v>
          </cell>
          <cell r="AQ3">
            <v>5001.4380000000001</v>
          </cell>
          <cell r="AR3">
            <v>5110.7129999999997</v>
          </cell>
          <cell r="AS3">
            <v>5189.3440000000001</v>
          </cell>
          <cell r="AT3">
            <v>5370</v>
          </cell>
          <cell r="AU3">
            <v>5231.7430000000004</v>
          </cell>
          <cell r="AV3">
            <v>5144.1799999999994</v>
          </cell>
          <cell r="AW3">
            <v>5127.2889999999998</v>
          </cell>
          <cell r="AX3">
            <v>5110</v>
          </cell>
          <cell r="AY3">
            <v>5090</v>
          </cell>
          <cell r="AZ3">
            <v>5040</v>
          </cell>
          <cell r="BA3">
            <v>4970</v>
          </cell>
        </row>
        <row r="7">
          <cell r="B7">
            <v>256.125</v>
          </cell>
          <cell r="C7">
            <v>260.59100000000001</v>
          </cell>
          <cell r="D7">
            <v>260.32799999999997</v>
          </cell>
          <cell r="E7">
            <v>249.892</v>
          </cell>
          <cell r="F7">
            <v>268.56400000000002</v>
          </cell>
          <cell r="G7">
            <v>245.91800000000001</v>
          </cell>
          <cell r="H7">
            <v>259.72000000000003</v>
          </cell>
          <cell r="I7">
            <v>294.178</v>
          </cell>
          <cell r="J7">
            <v>242.161</v>
          </cell>
          <cell r="K7">
            <v>257.815</v>
          </cell>
          <cell r="L7">
            <v>281.38900000000001</v>
          </cell>
          <cell r="M7">
            <v>238.732</v>
          </cell>
          <cell r="N7">
            <v>299.72799999999995</v>
          </cell>
          <cell r="O7">
            <v>275.017</v>
          </cell>
          <cell r="P7">
            <v>274.46299999999997</v>
          </cell>
          <cell r="Q7">
            <v>283.41000000000003</v>
          </cell>
          <cell r="R7">
            <v>267.76100000000002</v>
          </cell>
          <cell r="S7">
            <v>307.392</v>
          </cell>
          <cell r="T7">
            <v>285.40899999999999</v>
          </cell>
          <cell r="U7">
            <v>267.91900000000004</v>
          </cell>
          <cell r="V7">
            <v>297.02199999999999</v>
          </cell>
          <cell r="W7">
            <v>339.13900000000001</v>
          </cell>
          <cell r="X7">
            <v>379.90599999999995</v>
          </cell>
          <cell r="Y7">
            <v>481.17</v>
          </cell>
          <cell r="Z7">
            <v>456.69200000000001</v>
          </cell>
          <cell r="AA7">
            <v>434.87299999999999</v>
          </cell>
          <cell r="AB7">
            <v>493.745</v>
          </cell>
          <cell r="AC7">
            <v>481.93600000000004</v>
          </cell>
          <cell r="AD7">
            <v>498.90699999999998</v>
          </cell>
          <cell r="AE7">
            <v>424.36700000000002</v>
          </cell>
          <cell r="AF7">
            <v>419.93399999999997</v>
          </cell>
          <cell r="AG7">
            <v>461.96100000000001</v>
          </cell>
          <cell r="AH7">
            <v>540.524</v>
          </cell>
          <cell r="AI7">
            <v>571.43400000000008</v>
          </cell>
          <cell r="AJ7">
            <v>615.45799999999997</v>
          </cell>
          <cell r="AK7">
            <v>651.55264999999997</v>
          </cell>
          <cell r="AL7">
            <v>718.27199999999993</v>
          </cell>
          <cell r="AM7">
            <v>724.05700000000002</v>
          </cell>
          <cell r="AN7">
            <v>703.65000000000009</v>
          </cell>
          <cell r="AO7">
            <v>702.91399999999999</v>
          </cell>
          <cell r="AP7">
            <v>783.54600000000005</v>
          </cell>
          <cell r="AQ7">
            <v>736.54700000000003</v>
          </cell>
          <cell r="AR7">
            <v>700.43200000000002</v>
          </cell>
          <cell r="AS7">
            <v>659.98599999999999</v>
          </cell>
          <cell r="AT7">
            <v>650</v>
          </cell>
          <cell r="AU7">
            <v>633.55399999999997</v>
          </cell>
          <cell r="AV7">
            <v>593.55200000000002</v>
          </cell>
          <cell r="AW7">
            <v>547.452</v>
          </cell>
          <cell r="AX7">
            <v>495</v>
          </cell>
          <cell r="AY7">
            <v>435</v>
          </cell>
          <cell r="AZ7">
            <v>370</v>
          </cell>
          <cell r="BA7">
            <v>295</v>
          </cell>
        </row>
        <row r="11">
          <cell r="AY11">
            <v>5525</v>
          </cell>
          <cell r="AZ11">
            <v>5410</v>
          </cell>
          <cell r="BA11">
            <v>5265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tures Price Forecasts"/>
      <sheetName val="Forecasts"/>
      <sheetName val="Sheet1"/>
      <sheetName val="Prices"/>
      <sheetName val="Soybean Price Model"/>
    </sheetNames>
    <sheetDataSet>
      <sheetData sheetId="0"/>
      <sheetData sheetId="1">
        <row r="45">
          <cell r="B45">
            <v>4150</v>
          </cell>
        </row>
        <row r="46">
          <cell r="B46">
            <v>4100</v>
          </cell>
        </row>
        <row r="47">
          <cell r="B47">
            <v>4150</v>
          </cell>
        </row>
        <row r="48">
          <cell r="B48">
            <v>4200</v>
          </cell>
        </row>
      </sheetData>
      <sheetData sheetId="2"/>
      <sheetData sheetId="3">
        <row r="11">
          <cell r="J11">
            <v>2.75</v>
          </cell>
        </row>
        <row r="375">
          <cell r="AG375">
            <v>1142.1764705882354</v>
          </cell>
        </row>
        <row r="376">
          <cell r="AG376">
            <v>1060.9411764705883</v>
          </cell>
        </row>
        <row r="377">
          <cell r="AG377">
            <v>1124.0454545454545</v>
          </cell>
        </row>
        <row r="378">
          <cell r="AG378">
            <v>1205.2222222222222</v>
          </cell>
        </row>
        <row r="379">
          <cell r="AG379">
            <v>1085.4000000000001</v>
          </cell>
        </row>
        <row r="380">
          <cell r="AG380">
            <v>1054.047619047619</v>
          </cell>
        </row>
        <row r="381">
          <cell r="AG381">
            <v>1034.75</v>
          </cell>
        </row>
        <row r="382">
          <cell r="AG382">
            <v>1013.5909090909091</v>
          </cell>
        </row>
        <row r="383">
          <cell r="AG383">
            <v>950.65</v>
          </cell>
        </row>
        <row r="384">
          <cell r="AG384">
            <v>836.71428571428567</v>
          </cell>
        </row>
        <row r="385">
          <cell r="AG385">
            <v>845.23809523809518</v>
          </cell>
        </row>
        <row r="386">
          <cell r="AG386">
            <v>810.29411764705878</v>
          </cell>
        </row>
        <row r="387">
          <cell r="AG387">
            <v>791.05555555555554</v>
          </cell>
        </row>
        <row r="388">
          <cell r="AG388">
            <v>744.72222222222217</v>
          </cell>
        </row>
        <row r="389">
          <cell r="AG389">
            <v>837.05</v>
          </cell>
        </row>
        <row r="390">
          <cell r="AG390">
            <v>818.6</v>
          </cell>
        </row>
        <row r="391">
          <cell r="AG391">
            <v>768.15</v>
          </cell>
        </row>
        <row r="392">
          <cell r="AG392">
            <v>817.3</v>
          </cell>
        </row>
        <row r="393">
          <cell r="AG393">
            <v>1078.8571428571429</v>
          </cell>
        </row>
        <row r="394">
          <cell r="AG394">
            <v>1188.7727272727273</v>
          </cell>
        </row>
        <row r="395">
          <cell r="AG395">
            <v>986.47058823529414</v>
          </cell>
        </row>
        <row r="396">
          <cell r="AG396">
            <v>931.82608695652175</v>
          </cell>
        </row>
        <row r="397">
          <cell r="AG397">
            <v>1112.3</v>
          </cell>
        </row>
        <row r="398">
          <cell r="AG398">
            <v>1164.875</v>
          </cell>
        </row>
        <row r="399">
          <cell r="AG399">
            <v>1203.3809523809523</v>
          </cell>
        </row>
        <row r="400">
          <cell r="AG400">
            <v>1155.5333333333333</v>
          </cell>
        </row>
        <row r="401">
          <cell r="AG401">
            <v>1160.3684210526317</v>
          </cell>
        </row>
        <row r="402">
          <cell r="AG402">
            <v>1186.5238095238096</v>
          </cell>
        </row>
        <row r="403">
          <cell r="AG403">
            <v>1283.5238095238096</v>
          </cell>
        </row>
        <row r="404">
          <cell r="AG404">
            <v>1420.05</v>
          </cell>
        </row>
        <row r="405">
          <cell r="AG405">
            <v>1408.8636363636363</v>
          </cell>
        </row>
        <row r="406">
          <cell r="AG406">
            <v>1489</v>
          </cell>
        </row>
        <row r="407">
          <cell r="AG407">
            <v>1401.2</v>
          </cell>
        </row>
        <row r="408">
          <cell r="AG408">
            <v>1423.2173913043478</v>
          </cell>
        </row>
        <row r="409">
          <cell r="AG409">
            <v>1568.3157894736842</v>
          </cell>
        </row>
        <row r="410">
          <cell r="AG410">
            <v>1641.2777777777778</v>
          </cell>
        </row>
        <row r="411">
          <cell r="AG411">
            <v>1635.75</v>
          </cell>
        </row>
        <row r="412">
          <cell r="AG412">
            <v>1604.5</v>
          </cell>
        </row>
        <row r="413">
          <cell r="AG413">
            <v>1476</v>
          </cell>
        </row>
        <row r="414">
          <cell r="AG414">
            <v>1399.2380952380952</v>
          </cell>
        </row>
        <row r="415">
          <cell r="AG415">
            <v>1400.8888888888889</v>
          </cell>
        </row>
        <row r="416">
          <cell r="AG416">
            <v>1422.8095238095239</v>
          </cell>
        </row>
        <row r="417">
          <cell r="AG417">
            <v>1361.3181818181818</v>
          </cell>
        </row>
        <row r="418">
          <cell r="AG418">
            <v>1286.8095238095239</v>
          </cell>
        </row>
        <row r="419">
          <cell r="AG419">
            <v>1367.7</v>
          </cell>
        </row>
        <row r="420">
          <cell r="AG420">
            <v>1637.5454545454545</v>
          </cell>
        </row>
        <row r="421">
          <cell r="AG421">
            <v>1739</v>
          </cell>
        </row>
        <row r="422">
          <cell r="AG422">
            <v>1784.7272727272727</v>
          </cell>
        </row>
        <row r="423">
          <cell r="AG423">
            <v>1752.6470588235295</v>
          </cell>
        </row>
        <row r="424">
          <cell r="AG424">
            <v>1893.1875</v>
          </cell>
        </row>
        <row r="425">
          <cell r="AG425">
            <v>1946.7391304347825</v>
          </cell>
        </row>
        <row r="426">
          <cell r="AG426">
            <v>1886.5238095238096</v>
          </cell>
        </row>
        <row r="427">
          <cell r="AG427">
            <v>1729.5555555555557</v>
          </cell>
        </row>
        <row r="428">
          <cell r="AG428">
            <v>1532.9545454545455</v>
          </cell>
        </row>
        <row r="429">
          <cell r="AG429">
            <v>1444.6190476190477</v>
          </cell>
        </row>
        <row r="430">
          <cell r="AG430">
            <v>1450.3333333333333</v>
          </cell>
        </row>
        <row r="431">
          <cell r="AG431">
            <v>1453.1428571428571</v>
          </cell>
        </row>
        <row r="432">
          <cell r="AG432">
            <v>1416.4761904761904</v>
          </cell>
        </row>
        <row r="433">
          <cell r="AG433">
            <v>1438.2941176470588</v>
          </cell>
        </row>
        <row r="434">
          <cell r="AG434">
            <v>1400.5714285714287</v>
          </cell>
        </row>
        <row r="435">
          <cell r="AG435">
            <v>1316.9473684210527</v>
          </cell>
        </row>
        <row r="436">
          <cell r="AG436">
            <v>1321.6</v>
          </cell>
        </row>
        <row r="437">
          <cell r="AG437">
            <v>1429.7272727272727</v>
          </cell>
        </row>
        <row r="438">
          <cell r="AG438">
            <v>1431.85</v>
          </cell>
        </row>
        <row r="439">
          <cell r="AG439">
            <v>1405.9473684210527</v>
          </cell>
        </row>
        <row r="440">
          <cell r="AG440">
            <v>1403.409090909091</v>
          </cell>
        </row>
        <row r="441">
          <cell r="AG441">
            <v>1403.65</v>
          </cell>
        </row>
        <row r="442">
          <cell r="AG442">
            <v>1369.090909090909</v>
          </cell>
        </row>
        <row r="443">
          <cell r="AG443">
            <v>1410.6190476190477</v>
          </cell>
        </row>
        <row r="444">
          <cell r="AG444">
            <v>1447.1428571428571</v>
          </cell>
        </row>
        <row r="445">
          <cell r="AG445">
            <v>1418.6666666666667</v>
          </cell>
        </row>
        <row r="446">
          <cell r="AG446">
            <v>1407.1428571428571</v>
          </cell>
        </row>
        <row r="447">
          <cell r="AG447">
            <v>1431.3529411764705</v>
          </cell>
        </row>
        <row r="448">
          <cell r="AG448">
            <v>1472.8235294117646</v>
          </cell>
        </row>
        <row r="449">
          <cell r="AG449">
            <v>1456.6521739130435</v>
          </cell>
        </row>
        <row r="450">
          <cell r="AG450">
            <v>1456.3333333333333</v>
          </cell>
        </row>
        <row r="451">
          <cell r="AG451">
            <v>1451.15</v>
          </cell>
        </row>
        <row r="452">
          <cell r="AG452">
            <v>1458.6818181818182</v>
          </cell>
        </row>
        <row r="453">
          <cell r="AG453">
            <v>1542.35</v>
          </cell>
        </row>
        <row r="454">
          <cell r="AG454">
            <v>1621.409090909091</v>
          </cell>
        </row>
        <row r="455">
          <cell r="AG455">
            <v>1545.65</v>
          </cell>
        </row>
        <row r="456">
          <cell r="AG456">
            <v>1590.3157894736842</v>
          </cell>
        </row>
        <row r="457">
          <cell r="AG457">
            <v>1775.6666666666667</v>
          </cell>
        </row>
        <row r="458">
          <cell r="AG458">
            <v>1897.05</v>
          </cell>
        </row>
        <row r="459">
          <cell r="AG459">
            <v>1897.55</v>
          </cell>
        </row>
        <row r="460">
          <cell r="AG460">
            <v>1927.7647058823529</v>
          </cell>
        </row>
        <row r="461">
          <cell r="AG461">
            <v>1976.3636363636363</v>
          </cell>
        </row>
        <row r="462">
          <cell r="AG462">
            <v>2166.7368421052633</v>
          </cell>
        </row>
        <row r="463">
          <cell r="AG463">
            <v>2372.65</v>
          </cell>
        </row>
        <row r="464">
          <cell r="AG464">
            <v>2447.5238095238096</v>
          </cell>
        </row>
        <row r="465">
          <cell r="AG465">
            <v>2540.1428571428573</v>
          </cell>
        </row>
        <row r="466">
          <cell r="AG466">
            <v>2464.818181818182</v>
          </cell>
        </row>
        <row r="467">
          <cell r="AG467">
            <v>2562.2631578947367</v>
          </cell>
        </row>
        <row r="468">
          <cell r="AG468">
            <v>2698.2727272727275</v>
          </cell>
        </row>
        <row r="469">
          <cell r="AG469">
            <v>2956</v>
          </cell>
        </row>
        <row r="470">
          <cell r="AG470">
            <v>2956.6842105263158</v>
          </cell>
        </row>
        <row r="471">
          <cell r="AG471">
            <v>3224.0526315789475</v>
          </cell>
        </row>
        <row r="472">
          <cell r="AG472">
            <v>3599.2352941176468</v>
          </cell>
        </row>
        <row r="473">
          <cell r="AG473">
            <v>3710.2105263157896</v>
          </cell>
        </row>
        <row r="474">
          <cell r="AG474">
            <v>3438.7727272727275</v>
          </cell>
        </row>
        <row r="475">
          <cell r="AG475">
            <v>3522.6842105263158</v>
          </cell>
        </row>
        <row r="476">
          <cell r="AG476">
            <v>3582.5714285714284</v>
          </cell>
        </row>
        <row r="477">
          <cell r="AG477">
            <v>3340.6363636363635</v>
          </cell>
        </row>
        <row r="478">
          <cell r="AG478">
            <v>2635.1428571428573</v>
          </cell>
        </row>
        <row r="479">
          <cell r="AG479">
            <v>2303.5714285714284</v>
          </cell>
        </row>
        <row r="480">
          <cell r="AG480">
            <v>1681.25</v>
          </cell>
        </row>
        <row r="481">
          <cell r="AG481">
            <v>1541.8421052631579</v>
          </cell>
        </row>
        <row r="482">
          <cell r="AG482">
            <v>1575.9</v>
          </cell>
        </row>
        <row r="483">
          <cell r="AG483">
            <v>1850.5555555555557</v>
          </cell>
        </row>
        <row r="484">
          <cell r="AG484">
            <v>1888.4705882352941</v>
          </cell>
        </row>
        <row r="485">
          <cell r="AG485">
            <v>1949.6666666666667</v>
          </cell>
        </row>
        <row r="486">
          <cell r="AG486">
            <v>2369.4285714285716</v>
          </cell>
        </row>
        <row r="487">
          <cell r="AG487">
            <v>2616.2105263157896</v>
          </cell>
        </row>
        <row r="488">
          <cell r="AG488">
            <v>2402.6363636363635</v>
          </cell>
        </row>
        <row r="489">
          <cell r="AG489">
            <v>2102.681818181818</v>
          </cell>
        </row>
        <row r="490">
          <cell r="AG490">
            <v>2366.6</v>
          </cell>
        </row>
        <row r="491">
          <cell r="AG491">
            <v>2166.4736842105262</v>
          </cell>
        </row>
        <row r="492">
          <cell r="AG492">
            <v>2142.2272727272725</v>
          </cell>
        </row>
        <row r="493">
          <cell r="AG493">
            <v>2325.8421052631579</v>
          </cell>
        </row>
        <row r="494">
          <cell r="AG494">
            <v>2548.7619047619046</v>
          </cell>
        </row>
        <row r="495">
          <cell r="AG495">
            <v>2529.6315789473683</v>
          </cell>
        </row>
        <row r="496">
          <cell r="AG496">
            <v>2568.125</v>
          </cell>
        </row>
        <row r="497">
          <cell r="AG497">
            <v>2603.8260869565215</v>
          </cell>
        </row>
        <row r="498">
          <cell r="AG498">
            <v>2527.4285714285716</v>
          </cell>
        </row>
        <row r="499">
          <cell r="AG499">
            <v>2485.1578947368421</v>
          </cell>
        </row>
        <row r="500">
          <cell r="AG500">
            <v>2409.590909090909</v>
          </cell>
        </row>
        <row r="501">
          <cell r="AG501">
            <v>2411.4285714285716</v>
          </cell>
        </row>
        <row r="502">
          <cell r="AG502">
            <v>2606.7619047619046</v>
          </cell>
        </row>
        <row r="503">
          <cell r="AG503">
            <v>2656.8947368421054</v>
          </cell>
        </row>
        <row r="504">
          <cell r="AG504">
            <v>2908.6666666666665</v>
          </cell>
        </row>
        <row r="505">
          <cell r="AG505">
            <v>3266</v>
          </cell>
        </row>
        <row r="506">
          <cell r="AG506">
            <v>3618.4736842105262</v>
          </cell>
        </row>
        <row r="507">
          <cell r="AG507">
            <v>3735.7222222222222</v>
          </cell>
        </row>
        <row r="508">
          <cell r="AG508">
            <v>3745.2</v>
          </cell>
        </row>
        <row r="509">
          <cell r="AG509">
            <v>3420.478260869565</v>
          </cell>
        </row>
        <row r="510">
          <cell r="AG510">
            <v>3324.95</v>
          </cell>
        </row>
        <row r="511">
          <cell r="AG511">
            <v>3311.8421052631579</v>
          </cell>
        </row>
        <row r="512">
          <cell r="AG512">
            <v>3230.318181818182</v>
          </cell>
        </row>
        <row r="513">
          <cell r="AG513">
            <v>3092.7</v>
          </cell>
        </row>
        <row r="514">
          <cell r="AG514">
            <v>3030</v>
          </cell>
        </row>
        <row r="515">
          <cell r="AG515">
            <v>3006.4736842105262</v>
          </cell>
        </row>
        <row r="516">
          <cell r="AG516">
            <v>2865.55</v>
          </cell>
        </row>
        <row r="517">
          <cell r="AG517">
            <v>3102.7368421052633</v>
          </cell>
        </row>
        <row r="518">
          <cell r="AG518">
            <v>3079.9523809523807</v>
          </cell>
        </row>
        <row r="519">
          <cell r="AG519">
            <v>3175.1176470588234</v>
          </cell>
        </row>
        <row r="520">
          <cell r="AG520">
            <v>3205.4117647058824</v>
          </cell>
        </row>
        <row r="521">
          <cell r="AG521">
            <v>3363.681818181818</v>
          </cell>
        </row>
        <row r="522">
          <cell r="AG522">
            <v>3516.5789473684213</v>
          </cell>
        </row>
        <row r="523">
          <cell r="AG523">
            <v>3205.6190476190477</v>
          </cell>
        </row>
        <row r="524">
          <cell r="AG524">
            <v>2972.2857142857142</v>
          </cell>
        </row>
        <row r="525">
          <cell r="AG525">
            <v>3041.6190476190477</v>
          </cell>
        </row>
        <row r="526">
          <cell r="AG526">
            <v>2954.35</v>
          </cell>
        </row>
        <row r="527">
          <cell r="AG527">
            <v>2830.5</v>
          </cell>
        </row>
        <row r="528">
          <cell r="AG528">
            <v>2469.318181818182</v>
          </cell>
        </row>
        <row r="529">
          <cell r="AG529">
            <v>2409.5263157894738</v>
          </cell>
        </row>
        <row r="530">
          <cell r="AG530">
            <v>2342.9</v>
          </cell>
        </row>
        <row r="531">
          <cell r="AG531">
            <v>2438.0526315789475</v>
          </cell>
        </row>
        <row r="532">
          <cell r="AG532">
            <v>2508.875</v>
          </cell>
        </row>
        <row r="533">
          <cell r="AG533">
            <v>2422.6</v>
          </cell>
        </row>
        <row r="534">
          <cell r="AG534">
            <v>2327.5</v>
          </cell>
        </row>
        <row r="535">
          <cell r="AG535">
            <v>2321.65</v>
          </cell>
        </row>
        <row r="536">
          <cell r="AG536">
            <v>2423.85</v>
          </cell>
        </row>
        <row r="537">
          <cell r="AG537">
            <v>2285.681818181818</v>
          </cell>
        </row>
        <row r="538">
          <cell r="AG538">
            <v>2330.1</v>
          </cell>
        </row>
        <row r="539">
          <cell r="AG539">
            <v>2344.5263157894738</v>
          </cell>
        </row>
        <row r="540">
          <cell r="AG540">
            <v>2409.9545454545455</v>
          </cell>
        </row>
        <row r="541">
          <cell r="AG541">
            <v>2594</v>
          </cell>
        </row>
        <row r="542">
          <cell r="AG542">
            <v>2617.7619047619046</v>
          </cell>
        </row>
        <row r="543">
          <cell r="AG543">
            <v>2565.2222222222222</v>
          </cell>
        </row>
        <row r="544">
          <cell r="AG544">
            <v>2677.6111111111113</v>
          </cell>
        </row>
        <row r="545">
          <cell r="AG545">
            <v>2771.6666666666665</v>
          </cell>
        </row>
        <row r="546">
          <cell r="AG546">
            <v>2639.2857142857142</v>
          </cell>
        </row>
        <row r="547">
          <cell r="AG547">
            <v>2544.7368421052633</v>
          </cell>
        </row>
        <row r="548">
          <cell r="AG548">
            <v>2432.0476190476193</v>
          </cell>
        </row>
        <row r="549">
          <cell r="AG549">
            <v>2330.3684210526317</v>
          </cell>
        </row>
        <row r="550">
          <cell r="AG550">
            <v>2118.7142857142858</v>
          </cell>
        </row>
        <row r="551">
          <cell r="AG551">
            <v>2094.9</v>
          </cell>
        </row>
        <row r="552">
          <cell r="AG552">
            <v>2182.5238095238096</v>
          </cell>
        </row>
        <row r="553">
          <cell r="AG553">
            <v>2238.3157894736842</v>
          </cell>
        </row>
        <row r="554">
          <cell r="AG554">
            <v>2181.4545454545455</v>
          </cell>
        </row>
        <row r="555">
          <cell r="AG555">
            <v>2275.6999999999998</v>
          </cell>
        </row>
        <row r="556">
          <cell r="AG556">
            <v>2283.2666666666669</v>
          </cell>
        </row>
        <row r="557">
          <cell r="AG557">
            <v>2232.9545454545455</v>
          </cell>
        </row>
        <row r="558">
          <cell r="AG558">
            <v>2147.1904761904761</v>
          </cell>
        </row>
        <row r="559">
          <cell r="AG559">
            <v>2180</v>
          </cell>
        </row>
        <row r="560">
          <cell r="AG560">
            <v>2279.090909090909</v>
          </cell>
        </row>
        <row r="561">
          <cell r="AG561">
            <v>2185.5238095238096</v>
          </cell>
        </row>
        <row r="562">
          <cell r="AG562">
            <v>2003.4</v>
          </cell>
        </row>
        <row r="563">
          <cell r="AG563">
            <v>2171.8947368421054</v>
          </cell>
        </row>
        <row r="564">
          <cell r="AG564">
            <v>2328.4285714285716</v>
          </cell>
        </row>
        <row r="565">
          <cell r="AG565">
            <v>2319.2105263157896</v>
          </cell>
        </row>
        <row r="566">
          <cell r="AG566">
            <v>2412.2857142857142</v>
          </cell>
        </row>
        <row r="567">
          <cell r="AG567">
            <v>2440.0555555555557</v>
          </cell>
        </row>
        <row r="568">
          <cell r="AG568">
            <v>2565.705882352941</v>
          </cell>
        </row>
        <row r="569">
          <cell r="AG569">
            <v>2624.409090909091</v>
          </cell>
        </row>
        <row r="570">
          <cell r="AG570">
            <v>2681.0952380952381</v>
          </cell>
        </row>
        <row r="571">
          <cell r="AG571">
            <v>2587.75</v>
          </cell>
        </row>
        <row r="572">
          <cell r="AG572">
            <v>2486.6190476190477</v>
          </cell>
        </row>
        <row r="573">
          <cell r="AG573">
            <v>2291.3333333333335</v>
          </cell>
        </row>
        <row r="574">
          <cell r="AG574">
            <v>2507.681818181818</v>
          </cell>
        </row>
        <row r="575">
          <cell r="AG575">
            <v>2630.4210526315787</v>
          </cell>
        </row>
        <row r="576">
          <cell r="AG576">
            <v>2688</v>
          </cell>
        </row>
        <row r="577">
          <cell r="AG577">
            <v>2887.7142857142858</v>
          </cell>
        </row>
        <row r="578">
          <cell r="AG578">
            <v>3115.85</v>
          </cell>
        </row>
        <row r="579">
          <cell r="AG579">
            <v>3112.8947368421054</v>
          </cell>
        </row>
        <row r="580">
          <cell r="AG580">
            <v>2945.705882352941</v>
          </cell>
        </row>
        <row r="581">
          <cell r="AG581">
            <v>2784.1304347826085</v>
          </cell>
        </row>
        <row r="582">
          <cell r="AG582">
            <v>2567.1111111111113</v>
          </cell>
        </row>
        <row r="583">
          <cell r="AG583">
            <v>2597.15</v>
          </cell>
        </row>
        <row r="584">
          <cell r="AG584">
            <v>2465.5789473684213</v>
          </cell>
        </row>
        <row r="585">
          <cell r="AG585">
            <v>2578.4</v>
          </cell>
        </row>
        <row r="586">
          <cell r="AG586">
            <v>2673.2272727272725</v>
          </cell>
        </row>
        <row r="587">
          <cell r="AG587">
            <v>2775.3333333333335</v>
          </cell>
        </row>
        <row r="588">
          <cell r="AG588">
            <v>2748.7619047619046</v>
          </cell>
        </row>
        <row r="589">
          <cell r="AG589">
            <v>2713</v>
          </cell>
        </row>
        <row r="590">
          <cell r="AG590">
            <v>2501.7894736842104</v>
          </cell>
        </row>
        <row r="591">
          <cell r="AG591">
            <v>2533</v>
          </cell>
        </row>
        <row r="592">
          <cell r="AG592">
            <v>2507.1176470588234</v>
          </cell>
        </row>
        <row r="593">
          <cell r="AG593">
            <v>2436.0476190476193</v>
          </cell>
        </row>
        <row r="594">
          <cell r="AG594">
            <v>2419.5714285714284</v>
          </cell>
        </row>
        <row r="595">
          <cell r="AG595">
            <v>2420.294117647059</v>
          </cell>
        </row>
        <row r="596">
          <cell r="AG596">
            <v>2331.6</v>
          </cell>
        </row>
        <row r="597">
          <cell r="AG597">
            <v>2211.6190476190477</v>
          </cell>
        </row>
        <row r="598">
          <cell r="AG598">
            <v>2222.6190476190477</v>
          </cell>
        </row>
        <row r="599">
          <cell r="AG599">
            <v>2208.3125</v>
          </cell>
        </row>
        <row r="600">
          <cell r="AG600">
            <v>2197.9565217391305</v>
          </cell>
        </row>
        <row r="601">
          <cell r="AG601">
            <v>2035.578947368421</v>
          </cell>
        </row>
        <row r="602">
          <cell r="AG602">
            <v>2079.3000000000002</v>
          </cell>
        </row>
        <row r="603">
          <cell r="AG603">
            <v>2217.5238095238096</v>
          </cell>
        </row>
        <row r="604">
          <cell r="AG604">
            <v>2246.0666666666666</v>
          </cell>
        </row>
        <row r="605">
          <cell r="AG605">
            <v>2130.0476190476193</v>
          </cell>
        </row>
        <row r="606">
          <cell r="AG606">
            <v>2165.1428571428573</v>
          </cell>
        </row>
        <row r="607">
          <cell r="AG607">
            <v>2037.7368421052631</v>
          </cell>
        </row>
        <row r="608">
          <cell r="AG608">
            <v>2005.7777777777778</v>
          </cell>
        </row>
        <row r="609">
          <cell r="AG609">
            <v>1985.7619047619048</v>
          </cell>
        </row>
        <row r="610">
          <cell r="AG610">
            <v>2181.4285714285716</v>
          </cell>
        </row>
        <row r="611">
          <cell r="AG611">
            <v>2195</v>
          </cell>
        </row>
        <row r="612">
          <cell r="AG612">
            <v>2260.8636363636365</v>
          </cell>
        </row>
        <row r="613">
          <cell r="AG613">
            <v>2615.8000000000002</v>
          </cell>
        </row>
        <row r="614">
          <cell r="AG614">
            <v>2896.5238095238096</v>
          </cell>
        </row>
        <row r="615">
          <cell r="AG615">
            <v>2930.1</v>
          </cell>
        </row>
        <row r="616">
          <cell r="AG616">
            <v>2620.8421052631579</v>
          </cell>
        </row>
        <row r="617">
          <cell r="AG617">
            <v>2343.5454545454545</v>
          </cell>
        </row>
        <row r="618">
          <cell r="AG618">
            <v>2192</v>
          </cell>
        </row>
        <row r="619">
          <cell r="AG619">
            <v>2111.6875</v>
          </cell>
        </row>
        <row r="620">
          <cell r="AG620">
            <v>2371.7619047619046</v>
          </cell>
        </row>
        <row r="621">
          <cell r="AG621">
            <v>2539.8571428571427</v>
          </cell>
        </row>
        <row r="622">
          <cell r="AG622">
            <v>2701.7368421052633</v>
          </cell>
        </row>
        <row r="623">
          <cell r="AG623">
            <v>2858.7619047619046</v>
          </cell>
        </row>
        <row r="624">
          <cell r="AG624">
            <v>2909.0952380952381</v>
          </cell>
        </row>
        <row r="625">
          <cell r="AG625">
            <v>3259.4285714285716</v>
          </cell>
        </row>
        <row r="626">
          <cell r="AG626">
            <v>3438.318181818182</v>
          </cell>
        </row>
        <row r="627">
          <cell r="AG627">
            <v>3509</v>
          </cell>
        </row>
        <row r="628">
          <cell r="AG628">
            <v>3544.9444444444443</v>
          </cell>
        </row>
        <row r="629">
          <cell r="AG629">
            <v>3830.217391304348</v>
          </cell>
        </row>
        <row r="630">
          <cell r="AG630">
            <v>3815.9047619047619</v>
          </cell>
        </row>
        <row r="631">
          <cell r="AG631">
            <v>4159.2222222222226</v>
          </cell>
        </row>
        <row r="632">
          <cell r="AG632">
            <v>3660.55</v>
          </cell>
        </row>
        <row r="633">
          <cell r="AG633">
            <v>4067.7619047619046</v>
          </cell>
        </row>
        <row r="634">
          <cell r="AG634">
            <v>4317.8</v>
          </cell>
        </row>
        <row r="635">
          <cell r="AG635">
            <v>4353.4285714285716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  <sheetName val="Old Veg Oil Spreads File - add 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512">
          <cell r="A1512">
            <v>45629</v>
          </cell>
          <cell r="B1512">
            <v>46.14</v>
          </cell>
          <cell r="H1512">
            <v>41.42</v>
          </cell>
        </row>
        <row r="1513">
          <cell r="A1513">
            <v>45630</v>
          </cell>
          <cell r="B1513">
            <v>44.42</v>
          </cell>
          <cell r="H1513">
            <v>41.42</v>
          </cell>
        </row>
        <row r="1514">
          <cell r="A1514">
            <v>45631</v>
          </cell>
          <cell r="B1514">
            <v>45.31</v>
          </cell>
          <cell r="H1514">
            <v>42.31</v>
          </cell>
        </row>
        <row r="1515">
          <cell r="A1515">
            <v>45632</v>
          </cell>
          <cell r="B1515">
            <v>45.97</v>
          </cell>
          <cell r="H1515">
            <v>42.97</v>
          </cell>
        </row>
        <row r="1516">
          <cell r="A1516">
            <v>45635</v>
          </cell>
          <cell r="B1516">
            <v>45.8</v>
          </cell>
          <cell r="H1516">
            <v>42.8</v>
          </cell>
        </row>
        <row r="1517">
          <cell r="A1517">
            <v>45636</v>
          </cell>
          <cell r="B1517">
            <v>44.22</v>
          </cell>
          <cell r="H1517">
            <v>42.72</v>
          </cell>
        </row>
        <row r="1518">
          <cell r="A1518">
            <v>45637</v>
          </cell>
          <cell r="B1518">
            <v>44.44</v>
          </cell>
          <cell r="H1518">
            <v>42.44</v>
          </cell>
        </row>
        <row r="1519">
          <cell r="A1519">
            <v>45638</v>
          </cell>
          <cell r="B1519">
            <v>44.67</v>
          </cell>
          <cell r="H1519">
            <v>42.67</v>
          </cell>
        </row>
        <row r="1520">
          <cell r="A1520">
            <v>45639</v>
          </cell>
          <cell r="B1520">
            <v>44.61</v>
          </cell>
          <cell r="H1520">
            <v>42.61</v>
          </cell>
        </row>
        <row r="1521">
          <cell r="A1521">
            <v>45642</v>
          </cell>
          <cell r="B1521">
            <v>43.72</v>
          </cell>
          <cell r="H1521">
            <v>41.72</v>
          </cell>
        </row>
        <row r="1522">
          <cell r="A1522">
            <v>45643</v>
          </cell>
          <cell r="B1522">
            <v>42.62</v>
          </cell>
          <cell r="H1522">
            <v>40.619999999999997</v>
          </cell>
        </row>
        <row r="1523">
          <cell r="A1523">
            <v>45644</v>
          </cell>
          <cell r="B1523">
            <v>41.55</v>
          </cell>
          <cell r="H1523">
            <v>39.549999999999997</v>
          </cell>
        </row>
        <row r="1524">
          <cell r="A1524">
            <v>45645</v>
          </cell>
          <cell r="B1524">
            <v>42.01</v>
          </cell>
          <cell r="H1524">
            <v>40.01</v>
          </cell>
        </row>
        <row r="1525">
          <cell r="A1525">
            <v>45646</v>
          </cell>
          <cell r="B1525">
            <v>40.98</v>
          </cell>
          <cell r="H1525">
            <v>39.479999999999997</v>
          </cell>
        </row>
        <row r="1526">
          <cell r="A1526">
            <v>45649</v>
          </cell>
          <cell r="B1526">
            <v>41.73</v>
          </cell>
          <cell r="H1526">
            <v>40.229999999999997</v>
          </cell>
        </row>
        <row r="1527">
          <cell r="A1527">
            <v>45650</v>
          </cell>
          <cell r="B1527">
            <v>41.34</v>
          </cell>
          <cell r="H1527">
            <v>39.840000000000003</v>
          </cell>
        </row>
        <row r="1528">
          <cell r="A1528">
            <v>45652</v>
          </cell>
          <cell r="B1528">
            <v>40.97</v>
          </cell>
          <cell r="H1528">
            <v>39.47</v>
          </cell>
        </row>
        <row r="1529">
          <cell r="A1529">
            <v>45653</v>
          </cell>
          <cell r="B1529">
            <v>41.52</v>
          </cell>
          <cell r="H1529">
            <v>39.520000000000003</v>
          </cell>
        </row>
        <row r="1530">
          <cell r="A1530">
            <v>45656</v>
          </cell>
          <cell r="B1530">
            <v>41.72</v>
          </cell>
          <cell r="H1530">
            <v>39.72</v>
          </cell>
        </row>
        <row r="1531">
          <cell r="A1531">
            <v>45657</v>
          </cell>
          <cell r="B1531">
            <v>42.28</v>
          </cell>
          <cell r="H1531">
            <v>39.78</v>
          </cell>
        </row>
        <row r="1532">
          <cell r="A1532">
            <v>45659</v>
          </cell>
          <cell r="B1532">
            <v>42.77</v>
          </cell>
          <cell r="H1532">
            <v>40.270000000000003</v>
          </cell>
        </row>
        <row r="1533">
          <cell r="A1533">
            <v>45660</v>
          </cell>
          <cell r="B1533">
            <v>42.43</v>
          </cell>
          <cell r="H1533">
            <v>39.93</v>
          </cell>
        </row>
        <row r="1534">
          <cell r="A1534">
            <v>45663</v>
          </cell>
          <cell r="B1534">
            <v>42.83</v>
          </cell>
          <cell r="H1534">
            <v>40.33</v>
          </cell>
        </row>
        <row r="1535">
          <cell r="A1535">
            <v>45664</v>
          </cell>
          <cell r="B1535">
            <v>43.75</v>
          </cell>
          <cell r="H1535">
            <v>41.25</v>
          </cell>
        </row>
        <row r="1536">
          <cell r="A1536">
            <v>45665</v>
          </cell>
          <cell r="B1536">
            <v>43.59</v>
          </cell>
          <cell r="H1536">
            <v>41.59</v>
          </cell>
        </row>
        <row r="1537">
          <cell r="A1537">
            <v>45666</v>
          </cell>
          <cell r="B1537">
            <v>44.76</v>
          </cell>
          <cell r="H1537">
            <v>42.76</v>
          </cell>
        </row>
        <row r="1538">
          <cell r="A1538">
            <v>45667</v>
          </cell>
          <cell r="B1538">
            <v>47.58</v>
          </cell>
          <cell r="H1538">
            <v>45.58</v>
          </cell>
        </row>
        <row r="1539">
          <cell r="A1539">
            <v>45670</v>
          </cell>
          <cell r="B1539">
            <v>48.24</v>
          </cell>
          <cell r="H1539">
            <v>45.99</v>
          </cell>
        </row>
        <row r="1540">
          <cell r="A1540">
            <v>45671</v>
          </cell>
          <cell r="B1540">
            <v>48.47</v>
          </cell>
          <cell r="H1540">
            <v>46.22</v>
          </cell>
        </row>
        <row r="1541">
          <cell r="A1541">
            <v>45672</v>
          </cell>
          <cell r="B1541">
            <v>48.52</v>
          </cell>
          <cell r="H1541">
            <v>46.27</v>
          </cell>
        </row>
        <row r="1542">
          <cell r="A1542">
            <v>45673</v>
          </cell>
          <cell r="B1542">
            <v>47.03</v>
          </cell>
          <cell r="H1542">
            <v>45.03</v>
          </cell>
        </row>
        <row r="1543">
          <cell r="A1543">
            <v>45674</v>
          </cell>
          <cell r="B1543">
            <v>47.69</v>
          </cell>
          <cell r="H1543">
            <v>45.69</v>
          </cell>
        </row>
        <row r="1544">
          <cell r="A1544" t="str">
            <v>1/21/2025</v>
          </cell>
          <cell r="B1544">
            <v>47.77</v>
          </cell>
          <cell r="H1544">
            <v>45.77</v>
          </cell>
        </row>
        <row r="1545">
          <cell r="A1545" t="str">
            <v>1/22/2025</v>
          </cell>
          <cell r="B1545">
            <v>46.42</v>
          </cell>
          <cell r="H1545">
            <v>44.42</v>
          </cell>
        </row>
        <row r="1546">
          <cell r="A1546" t="str">
            <v>1/23/2025</v>
          </cell>
          <cell r="B1546">
            <v>47.04</v>
          </cell>
          <cell r="H1546">
            <v>45.04</v>
          </cell>
        </row>
        <row r="1547">
          <cell r="A1547" t="str">
            <v>1/24/2025</v>
          </cell>
          <cell r="B1547">
            <v>47.22</v>
          </cell>
          <cell r="H1547">
            <v>45.22</v>
          </cell>
        </row>
        <row r="1548">
          <cell r="A1548" t="str">
            <v>1/27/2025</v>
          </cell>
          <cell r="B1548">
            <v>47</v>
          </cell>
          <cell r="H1548">
            <v>45</v>
          </cell>
        </row>
        <row r="1549">
          <cell r="A1549" t="str">
            <v>1/28/2025</v>
          </cell>
          <cell r="B1549">
            <v>46.13</v>
          </cell>
          <cell r="H1549">
            <v>45.13</v>
          </cell>
        </row>
        <row r="1550">
          <cell r="A1550" t="str">
            <v>1/29/2025</v>
          </cell>
          <cell r="B1550">
            <v>45.97</v>
          </cell>
          <cell r="H1550">
            <v>44.97</v>
          </cell>
        </row>
        <row r="1551">
          <cell r="A1551" t="str">
            <v>1/30/2025</v>
          </cell>
          <cell r="B1551">
            <v>45.98</v>
          </cell>
          <cell r="H1551">
            <v>44.98</v>
          </cell>
        </row>
        <row r="1552">
          <cell r="A1552" t="str">
            <v>1/31/2025</v>
          </cell>
          <cell r="B1552">
            <v>47.11</v>
          </cell>
          <cell r="H1552">
            <v>46.11</v>
          </cell>
        </row>
        <row r="1553">
          <cell r="A1553" t="str">
            <v>2/3/2025</v>
          </cell>
          <cell r="B1553">
            <v>47.01</v>
          </cell>
          <cell r="H1553">
            <v>46.51</v>
          </cell>
        </row>
        <row r="1554">
          <cell r="A1554" t="str">
            <v>2/4/2025</v>
          </cell>
          <cell r="B1554">
            <v>46.26</v>
          </cell>
          <cell r="H1554">
            <v>45.76</v>
          </cell>
        </row>
        <row r="1555">
          <cell r="A1555" t="str">
            <v>2/5/2025</v>
          </cell>
          <cell r="B1555">
            <v>46.84</v>
          </cell>
          <cell r="H1555">
            <v>45.09</v>
          </cell>
        </row>
        <row r="1556">
          <cell r="A1556" t="str">
            <v>2/6/2025</v>
          </cell>
          <cell r="B1556">
            <v>47.15</v>
          </cell>
          <cell r="H1556">
            <v>45.4</v>
          </cell>
        </row>
        <row r="1557">
          <cell r="A1557" t="str">
            <v>2/7/2025</v>
          </cell>
          <cell r="B1557">
            <v>47.73</v>
          </cell>
          <cell r="H1557">
            <v>45.98</v>
          </cell>
        </row>
        <row r="1558">
          <cell r="A1558" t="str">
            <v>2/10/2025</v>
          </cell>
          <cell r="B1558">
            <v>47.48</v>
          </cell>
          <cell r="H1558">
            <v>45.73</v>
          </cell>
        </row>
        <row r="1559">
          <cell r="A1559" t="str">
            <v>2/11/2025</v>
          </cell>
          <cell r="B1559">
            <v>48.38</v>
          </cell>
          <cell r="H1559">
            <v>46.13</v>
          </cell>
        </row>
      </sheetData>
      <sheetData sheetId="5" refreshError="1"/>
      <sheetData sheetId="6">
        <row r="13">
          <cell r="BA13">
            <v>3.1500000000000021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A1C9-1A4C-4BAA-9FEF-C41760CAD50E}">
  <dimension ref="A1:T19"/>
  <sheetViews>
    <sheetView tabSelected="1" zoomScale="130" zoomScaleNormal="130" workbookViewId="0">
      <selection activeCell="L25" sqref="L25"/>
    </sheetView>
  </sheetViews>
  <sheetFormatPr defaultColWidth="8.7109375" defaultRowHeight="11.25"/>
  <cols>
    <col min="1" max="1" width="8.7109375" style="254"/>
    <col min="2" max="2" width="28.7109375" style="254" customWidth="1"/>
    <col min="3" max="3" width="0" style="254" hidden="1" customWidth="1"/>
    <col min="4" max="4" width="10" style="254" hidden="1" customWidth="1"/>
    <col min="5" max="6" width="12.7109375" style="254" hidden="1" customWidth="1"/>
    <col min="7" max="12" width="12.7109375" style="254" customWidth="1"/>
    <col min="13" max="14" width="8.7109375" style="254"/>
    <col min="15" max="18" width="0" style="254" hidden="1" customWidth="1"/>
    <col min="19" max="19" width="8.85546875" style="254" bestFit="1" customWidth="1"/>
    <col min="20" max="20" width="9.7109375" style="254" bestFit="1" customWidth="1"/>
    <col min="21" max="16384" width="8.7109375" style="254"/>
  </cols>
  <sheetData>
    <row r="1" spans="1:20">
      <c r="A1" s="364"/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</row>
    <row r="2" spans="1:20" ht="16.5" thickBot="1">
      <c r="A2" s="364"/>
      <c r="B2" s="411" t="s">
        <v>0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364"/>
    </row>
    <row r="3" spans="1:20" ht="12" thickBot="1">
      <c r="A3" s="364"/>
      <c r="B3" s="370"/>
      <c r="C3" s="371" t="str">
        <f>'[1]USDA Comp'!$F$3</f>
        <v xml:space="preserve">18/19 </v>
      </c>
      <c r="D3" s="372" t="str">
        <f>'[1]USDA Comp'!$G$3</f>
        <v>19/20</v>
      </c>
      <c r="E3" s="372" t="str">
        <f>'[1]USDA Comp'!H$3</f>
        <v xml:space="preserve">20/21 </v>
      </c>
      <c r="F3" s="373" t="str">
        <f>'[1]USDA Comp'!$I$3</f>
        <v>21/22</v>
      </c>
      <c r="G3" s="374" t="str">
        <f>'[1]USDA Comp'!$K$3</f>
        <v>23/24</v>
      </c>
      <c r="H3" s="375"/>
      <c r="I3" s="376"/>
      <c r="J3" s="377" t="str">
        <f>'[1]USDA Comp'!$N$3</f>
        <v>24/25</v>
      </c>
      <c r="K3" s="375"/>
      <c r="L3" s="378"/>
      <c r="M3" s="364"/>
    </row>
    <row r="4" spans="1:20" ht="15" customHeight="1">
      <c r="A4" s="364"/>
      <c r="B4" s="379"/>
      <c r="C4" s="380"/>
      <c r="D4" s="381" t="s">
        <v>1</v>
      </c>
      <c r="E4" s="382" t="s">
        <v>1</v>
      </c>
      <c r="F4" s="383" t="s">
        <v>417</v>
      </c>
      <c r="G4" s="384" t="s">
        <v>417</v>
      </c>
      <c r="H4" s="418" t="str">
        <f>'[1]USDA Comp'!$K$4</f>
        <v>USDA</v>
      </c>
      <c r="I4" s="419" t="str">
        <f>'[1]USDA Comp'!$L$4</f>
        <v>Change from July</v>
      </c>
      <c r="J4" s="402" t="str">
        <f>G4</f>
        <v>RLC</v>
      </c>
      <c r="K4" s="418" t="str">
        <f>H4</f>
        <v>USDA</v>
      </c>
      <c r="L4" s="404" t="str">
        <f>I4</f>
        <v>Change from July</v>
      </c>
      <c r="M4" s="364"/>
    </row>
    <row r="5" spans="1:20" ht="12" thickBot="1">
      <c r="A5" s="364"/>
      <c r="B5" s="385"/>
      <c r="C5" s="386"/>
      <c r="D5" s="387"/>
      <c r="E5" s="388"/>
      <c r="F5" s="389"/>
      <c r="G5" s="390"/>
      <c r="H5" s="420"/>
      <c r="I5" s="421"/>
      <c r="J5" s="403"/>
      <c r="K5" s="420"/>
      <c r="L5" s="405"/>
      <c r="M5" s="364"/>
      <c r="O5" s="254" t="s">
        <v>2</v>
      </c>
      <c r="P5" s="259" t="str">
        <f>D3</f>
        <v>19/20</v>
      </c>
      <c r="Q5" s="259" t="str">
        <f>E3</f>
        <v xml:space="preserve">20/21 </v>
      </c>
      <c r="R5" s="259" t="str">
        <f>F3</f>
        <v>21/22</v>
      </c>
      <c r="S5" s="259" t="str">
        <f>G3</f>
        <v>23/24</v>
      </c>
      <c r="T5" s="259" t="str">
        <f>J3</f>
        <v>24/25</v>
      </c>
    </row>
    <row r="6" spans="1:20">
      <c r="A6" s="364"/>
      <c r="B6" s="391" t="s">
        <v>405</v>
      </c>
      <c r="C6" s="392">
        <f>'Malaysia Palm Complex'!BH9</f>
        <v>2529.4470000000038</v>
      </c>
      <c r="D6" s="393">
        <f>'Malaysia Palm Complex'!BI9</f>
        <v>2448.448000000004</v>
      </c>
      <c r="E6" s="394">
        <f>'Malaysia Palm Complex'!BJ9</f>
        <v>1722.0870000000104</v>
      </c>
      <c r="F6" s="395">
        <f>E14</f>
        <v>1756.4040000000095</v>
      </c>
      <c r="G6" s="406">
        <v>2318</v>
      </c>
      <c r="H6" s="422">
        <v>2312</v>
      </c>
      <c r="I6" s="423">
        <f>H6-S6</f>
        <v>0</v>
      </c>
      <c r="J6" s="408">
        <v>2314</v>
      </c>
      <c r="K6" s="424">
        <v>2014</v>
      </c>
      <c r="L6" s="408">
        <f t="shared" ref="L6:L14" si="0">K6-T6</f>
        <v>0</v>
      </c>
      <c r="M6" s="364"/>
      <c r="O6" s="254">
        <v>2529.4470000000038</v>
      </c>
      <c r="P6" s="254">
        <v>2448.448000000004</v>
      </c>
      <c r="Q6" s="259">
        <v>1722.0870000000104</v>
      </c>
      <c r="R6" s="259">
        <v>1756</v>
      </c>
      <c r="S6" s="259">
        <v>2312</v>
      </c>
      <c r="T6" s="365">
        <v>2014</v>
      </c>
    </row>
    <row r="7" spans="1:20">
      <c r="A7" s="364"/>
      <c r="B7" s="391" t="s">
        <v>3</v>
      </c>
      <c r="C7" s="396">
        <f>'Malaysia Palm Complex'!BH10</f>
        <v>20808.783000000003</v>
      </c>
      <c r="D7" s="397">
        <f>'Malaysia Palm Complex'!BI10</f>
        <v>19254.981000000003</v>
      </c>
      <c r="E7" s="398">
        <f>'Malaysia Palm Complex'!BJ10</f>
        <v>17850.996999999999</v>
      </c>
      <c r="F7" s="399">
        <f>'Malaysia Palm Complex'!BK10</f>
        <v>18150.738000000001</v>
      </c>
      <c r="G7" s="409">
        <f>19800-1000+200-400-200-13</f>
        <v>18387</v>
      </c>
      <c r="H7" s="424">
        <v>19710</v>
      </c>
      <c r="I7" s="425">
        <f t="shared" ref="I7:I14" si="1">H7-S7</f>
        <v>0</v>
      </c>
      <c r="J7" s="408">
        <f>19300-300</f>
        <v>19000</v>
      </c>
      <c r="K7" s="424">
        <v>19200</v>
      </c>
      <c r="L7" s="408">
        <f t="shared" si="0"/>
        <v>-100</v>
      </c>
      <c r="M7" s="364"/>
      <c r="O7" s="254">
        <v>20808.783000000003</v>
      </c>
      <c r="P7" s="254">
        <v>19254.981000000003</v>
      </c>
      <c r="Q7" s="259">
        <v>17850.996999999999</v>
      </c>
      <c r="R7" s="259">
        <v>18152</v>
      </c>
      <c r="S7" s="259">
        <v>19710</v>
      </c>
      <c r="T7" s="365">
        <v>19300</v>
      </c>
    </row>
    <row r="8" spans="1:20">
      <c r="A8" s="364"/>
      <c r="B8" s="391" t="s">
        <v>4</v>
      </c>
      <c r="C8" s="396">
        <f>'Malaysia Palm Complex'!BH11</f>
        <v>1054.5959999999998</v>
      </c>
      <c r="D8" s="397">
        <f>'Malaysia Palm Complex'!BI11</f>
        <v>789.5440000000001</v>
      </c>
      <c r="E8" s="398">
        <f>'Malaysia Palm Complex'!BJ11</f>
        <v>1362.7429999999999</v>
      </c>
      <c r="F8" s="399">
        <f>'Malaysia Palm Complex'!BK11</f>
        <v>1210.614</v>
      </c>
      <c r="G8" s="409">
        <f>1100+200-300-50-100+85</f>
        <v>935</v>
      </c>
      <c r="H8" s="424">
        <v>189</v>
      </c>
      <c r="I8" s="425">
        <f t="shared" si="1"/>
        <v>0</v>
      </c>
      <c r="J8" s="408">
        <f>1400</f>
        <v>1400</v>
      </c>
      <c r="K8" s="424">
        <v>250</v>
      </c>
      <c r="L8" s="408">
        <f t="shared" si="0"/>
        <v>0</v>
      </c>
      <c r="M8" s="364"/>
      <c r="O8" s="254">
        <v>1054.5959999999998</v>
      </c>
      <c r="P8" s="254">
        <v>789.5440000000001</v>
      </c>
      <c r="Q8" s="259">
        <v>1362.7429999999999</v>
      </c>
      <c r="R8" s="259">
        <v>1237</v>
      </c>
      <c r="S8" s="259">
        <v>189</v>
      </c>
      <c r="T8" s="367">
        <v>250</v>
      </c>
    </row>
    <row r="9" spans="1:20" ht="12" thickBot="1">
      <c r="A9" s="364"/>
      <c r="B9" s="391" t="s">
        <v>5</v>
      </c>
      <c r="C9" s="396">
        <f>'Malaysia Palm Complex'!BH12</f>
        <v>24392.826000000008</v>
      </c>
      <c r="D9" s="397">
        <f>'Malaysia Palm Complex'!BI12</f>
        <v>22492.973000000009</v>
      </c>
      <c r="E9" s="398">
        <f>SUM(E6:E8)</f>
        <v>20935.827000000008</v>
      </c>
      <c r="F9" s="399">
        <f>SUM(F6:F8)</f>
        <v>21117.756000000012</v>
      </c>
      <c r="G9" s="409">
        <f>SUM(G6:G8)</f>
        <v>21640</v>
      </c>
      <c r="H9" s="424">
        <f>SUM(H6:H8)</f>
        <v>22211</v>
      </c>
      <c r="I9" s="425">
        <f t="shared" si="1"/>
        <v>0</v>
      </c>
      <c r="J9" s="408">
        <f>J8+J7+J6</f>
        <v>22714</v>
      </c>
      <c r="K9" s="424">
        <f>K8+K7+K6</f>
        <v>21464</v>
      </c>
      <c r="L9" s="408">
        <f t="shared" si="0"/>
        <v>-100</v>
      </c>
      <c r="M9" s="364"/>
      <c r="O9" s="254">
        <v>24392.826000000008</v>
      </c>
      <c r="P9" s="254">
        <v>22492.973000000009</v>
      </c>
      <c r="Q9" s="259">
        <v>20935.827000000008</v>
      </c>
      <c r="R9" s="259">
        <v>21145</v>
      </c>
      <c r="S9" s="259">
        <v>22211</v>
      </c>
      <c r="T9" s="366">
        <f>T8+T7+T6</f>
        <v>21564</v>
      </c>
    </row>
    <row r="10" spans="1:20">
      <c r="A10" s="364"/>
      <c r="B10" s="400" t="s">
        <v>6</v>
      </c>
      <c r="C10" s="401">
        <f>'Malaysia Palm Complex'!BH13</f>
        <v>3581.9120000000025</v>
      </c>
      <c r="D10" s="401">
        <f>'Malaysia Palm Complex'!BI13</f>
        <v>3567.7049999999999</v>
      </c>
      <c r="E10" s="401">
        <f>'Malaysia Palm Complex'!BJ13</f>
        <v>3296.4090000000006</v>
      </c>
      <c r="F10" s="401">
        <f>'Malaysia Palm Complex'!BK13</f>
        <v>3255.1909999999993</v>
      </c>
      <c r="G10" s="407">
        <f>3605-45+70-15+10-25-50+50+371</f>
        <v>3971</v>
      </c>
      <c r="H10" s="422">
        <v>3667</v>
      </c>
      <c r="I10" s="423">
        <f t="shared" si="1"/>
        <v>0</v>
      </c>
      <c r="J10" s="410">
        <v>3970</v>
      </c>
      <c r="K10" s="422">
        <v>3715</v>
      </c>
      <c r="L10" s="410">
        <f t="shared" si="0"/>
        <v>-255</v>
      </c>
      <c r="M10" s="364"/>
      <c r="O10" s="254">
        <v>3581.9120000000025</v>
      </c>
      <c r="P10" s="254">
        <v>3567.7049999999999</v>
      </c>
      <c r="Q10" s="259">
        <v>3296.4090000000006</v>
      </c>
      <c r="R10" s="259">
        <v>3303</v>
      </c>
      <c r="S10" s="259">
        <v>3667</v>
      </c>
      <c r="T10" s="259">
        <v>3970</v>
      </c>
    </row>
    <row r="11" spans="1:20">
      <c r="A11" s="364"/>
      <c r="B11" s="391" t="s">
        <v>7</v>
      </c>
      <c r="C11" s="396">
        <v>2766</v>
      </c>
      <c r="D11" s="397">
        <f>2500+200</f>
        <v>2700</v>
      </c>
      <c r="E11" s="398">
        <f>'Malaysia Palm Complex'!BJ14</f>
        <v>2402</v>
      </c>
      <c r="F11" s="399">
        <f>'Malaysia Palm Complex'!BK14</f>
        <v>2423</v>
      </c>
      <c r="G11" s="409">
        <f>2700-50+50+300</f>
        <v>3000</v>
      </c>
      <c r="H11" s="424">
        <v>2802</v>
      </c>
      <c r="I11" s="425">
        <f t="shared" si="1"/>
        <v>0</v>
      </c>
      <c r="J11" s="408">
        <v>3000</v>
      </c>
      <c r="K11" s="424">
        <v>2750</v>
      </c>
      <c r="L11" s="408">
        <f t="shared" si="0"/>
        <v>-250</v>
      </c>
      <c r="M11" s="364"/>
      <c r="O11" s="254">
        <v>2766</v>
      </c>
      <c r="P11" s="254">
        <v>2700</v>
      </c>
      <c r="Q11" s="259">
        <v>2600</v>
      </c>
      <c r="R11" s="259">
        <v>2423</v>
      </c>
      <c r="S11" s="259">
        <v>2802</v>
      </c>
      <c r="T11" s="259">
        <v>3000</v>
      </c>
    </row>
    <row r="12" spans="1:20">
      <c r="A12" s="364"/>
      <c r="B12" s="391" t="s">
        <v>8</v>
      </c>
      <c r="C12" s="396">
        <f>'Malaysia Palm Complex'!BH16</f>
        <v>18362.466</v>
      </c>
      <c r="D12" s="397">
        <f>'Malaysia Palm Complex'!BI16</f>
        <v>17203.181</v>
      </c>
      <c r="E12" s="398">
        <f>'Malaysia Palm Complex'!BJ16</f>
        <v>15883.013999999999</v>
      </c>
      <c r="F12" s="399">
        <f>'Malaysia Palm Complex'!BK16</f>
        <v>15544.363000000001</v>
      </c>
      <c r="G12" s="409">
        <f>16720-220+200-400-300-200-445</f>
        <v>15355</v>
      </c>
      <c r="H12" s="424">
        <v>16530</v>
      </c>
      <c r="I12" s="425">
        <f t="shared" si="1"/>
        <v>0</v>
      </c>
      <c r="J12" s="408">
        <f>16500-100</f>
        <v>16400</v>
      </c>
      <c r="K12" s="424">
        <v>15800</v>
      </c>
      <c r="L12" s="408">
        <f t="shared" si="0"/>
        <v>-100</v>
      </c>
      <c r="M12" s="364"/>
      <c r="O12" s="254">
        <v>18362.466</v>
      </c>
      <c r="P12" s="254">
        <v>17203.181</v>
      </c>
      <c r="Q12" s="259">
        <v>15883.013999999999</v>
      </c>
      <c r="R12" s="259">
        <v>15527</v>
      </c>
      <c r="S12" s="259">
        <v>16530</v>
      </c>
      <c r="T12" s="365">
        <v>15900</v>
      </c>
    </row>
    <row r="13" spans="1:20" ht="12" thickBot="1">
      <c r="A13" s="364"/>
      <c r="B13" s="391" t="s">
        <v>9</v>
      </c>
      <c r="C13" s="396">
        <f>C12+C10</f>
        <v>21944.378000000004</v>
      </c>
      <c r="D13" s="397">
        <f t="shared" ref="D13" si="2">D12+D10</f>
        <v>20770.885999999999</v>
      </c>
      <c r="E13" s="398">
        <f>E12+E10</f>
        <v>19179.422999999999</v>
      </c>
      <c r="F13" s="399">
        <f>F12+F10</f>
        <v>18799.554</v>
      </c>
      <c r="G13" s="409">
        <f>G12+G10</f>
        <v>19326</v>
      </c>
      <c r="H13" s="424">
        <f>H9-H14</f>
        <v>20197</v>
      </c>
      <c r="I13" s="425">
        <f t="shared" si="1"/>
        <v>0</v>
      </c>
      <c r="J13" s="408">
        <f>J12+J10</f>
        <v>20370</v>
      </c>
      <c r="K13" s="424">
        <f>K9-K14</f>
        <v>19515</v>
      </c>
      <c r="L13" s="408">
        <f t="shared" si="0"/>
        <v>0</v>
      </c>
      <c r="M13" s="364"/>
      <c r="O13" s="254">
        <v>21944.378000000004</v>
      </c>
      <c r="P13" s="254">
        <v>20770.885999999999</v>
      </c>
      <c r="Q13" s="259">
        <v>19179.422999999999</v>
      </c>
      <c r="R13" s="259">
        <v>18830</v>
      </c>
      <c r="S13" s="259">
        <v>20197</v>
      </c>
      <c r="T13" s="366">
        <f>K9-K14</f>
        <v>19515</v>
      </c>
    </row>
    <row r="14" spans="1:20">
      <c r="A14" s="364"/>
      <c r="B14" s="413" t="s">
        <v>406</v>
      </c>
      <c r="C14" s="414">
        <f>C9-C13</f>
        <v>2448.448000000004</v>
      </c>
      <c r="D14" s="415">
        <f t="shared" ref="D14" si="3">D9-D13</f>
        <v>1722.0870000000104</v>
      </c>
      <c r="E14" s="416">
        <f>E9-E13</f>
        <v>1756.4040000000095</v>
      </c>
      <c r="F14" s="417">
        <f>F9-F13</f>
        <v>2318.202000000012</v>
      </c>
      <c r="G14" s="406">
        <f>G9-G13</f>
        <v>2314</v>
      </c>
      <c r="H14" s="422">
        <v>2014</v>
      </c>
      <c r="I14" s="423">
        <f t="shared" si="1"/>
        <v>0</v>
      </c>
      <c r="J14" s="410">
        <f>J9-J13</f>
        <v>2344</v>
      </c>
      <c r="K14" s="422">
        <v>1949</v>
      </c>
      <c r="L14" s="410">
        <f t="shared" si="0"/>
        <v>-295</v>
      </c>
      <c r="M14" s="364"/>
      <c r="O14" s="254">
        <v>2448.448000000004</v>
      </c>
      <c r="P14" s="254">
        <v>1722.0870000000104</v>
      </c>
      <c r="Q14" s="259">
        <v>1756.4040000000095</v>
      </c>
      <c r="R14" s="259">
        <v>2315</v>
      </c>
      <c r="S14" s="259">
        <v>2014</v>
      </c>
      <c r="T14" s="259">
        <v>2244</v>
      </c>
    </row>
    <row r="15" spans="1:20">
      <c r="A15" s="364"/>
      <c r="B15" s="369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4"/>
    </row>
    <row r="16" spans="1:20">
      <c r="A16" s="364"/>
      <c r="B16" s="364"/>
      <c r="C16" s="364"/>
      <c r="D16" s="364"/>
      <c r="E16" s="364"/>
      <c r="F16" s="368"/>
      <c r="G16" s="364"/>
      <c r="H16" s="364"/>
      <c r="I16" s="364"/>
      <c r="J16" s="364"/>
      <c r="K16" s="364"/>
      <c r="L16" s="364"/>
      <c r="M16" s="364"/>
    </row>
    <row r="17" spans="1:13">
      <c r="A17" s="364"/>
      <c r="B17" s="364"/>
      <c r="C17" s="364"/>
      <c r="D17" s="364"/>
      <c r="E17" s="364"/>
      <c r="F17" s="364"/>
      <c r="G17" s="364"/>
      <c r="H17" s="364"/>
      <c r="I17" s="364"/>
      <c r="J17" s="364"/>
      <c r="K17" s="364"/>
      <c r="L17" s="364"/>
      <c r="M17" s="364"/>
    </row>
    <row r="19" spans="1:13">
      <c r="G19" s="259"/>
    </row>
  </sheetData>
  <mergeCells count="12">
    <mergeCell ref="K4:K5"/>
    <mergeCell ref="L4:L5"/>
    <mergeCell ref="G3:I3"/>
    <mergeCell ref="J3:L3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45DC-7A7F-467E-8FA8-E04FD261D866}">
  <sheetPr>
    <pageSetUpPr autoPageBreaks="0" fitToPage="1"/>
  </sheetPr>
  <dimension ref="A2:BN529"/>
  <sheetViews>
    <sheetView zoomScaleNormal="100" workbookViewId="0">
      <pane xSplit="2" ySplit="2" topLeftCell="U97" activePane="bottomRight" state="frozen"/>
      <selection pane="topRight" activeCell="C1" sqref="C1"/>
      <selection pane="bottomLeft" activeCell="A3" sqref="A3"/>
      <selection pane="bottomRight" activeCell="AF99" sqref="AF99:AF100"/>
    </sheetView>
  </sheetViews>
  <sheetFormatPr defaultColWidth="8.7109375" defaultRowHeight="15"/>
  <cols>
    <col min="1" max="1" width="4.42578125" style="1" customWidth="1"/>
    <col min="2" max="2" width="24.7109375" style="59" customWidth="1"/>
    <col min="3" max="26" width="9.28515625" customWidth="1"/>
  </cols>
  <sheetData>
    <row r="2" spans="1:38" ht="15.75">
      <c r="B2" s="4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  <c r="AI2" s="7"/>
    </row>
    <row r="3" spans="1:38" s="14" customFormat="1" ht="17.25" thickBot="1">
      <c r="A3" s="8"/>
      <c r="B3" s="9"/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1"/>
      <c r="AI3" s="12"/>
      <c r="AJ3" s="13"/>
    </row>
    <row r="4" spans="1:38" ht="16.5">
      <c r="B4" s="15" t="s">
        <v>42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7"/>
      <c r="AI4" s="18"/>
    </row>
    <row r="5" spans="1:38" ht="16.5" hidden="1">
      <c r="B5" s="19" t="s">
        <v>43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/>
      <c r="AB5" s="21"/>
      <c r="AC5" s="21"/>
      <c r="AD5" s="21"/>
      <c r="AE5" s="21"/>
      <c r="AF5" s="21"/>
      <c r="AG5" s="21"/>
      <c r="AH5" s="21"/>
      <c r="AI5" s="22"/>
    </row>
    <row r="6" spans="1:38" ht="16.5">
      <c r="B6" s="19" t="s">
        <v>44</v>
      </c>
      <c r="C6" s="20" t="e">
        <f>'Malaysia Palm Complex'!AI5+'Indonesia Palm Complex'!B5</f>
        <v>#REF!</v>
      </c>
      <c r="D6" s="20" t="e">
        <f>'Malaysia Palm Complex'!AJ5+'Indonesia Palm Complex'!C5</f>
        <v>#REF!</v>
      </c>
      <c r="E6" s="20" t="e">
        <f>'Malaysia Palm Complex'!AK5+'Indonesia Palm Complex'!D5</f>
        <v>#REF!</v>
      </c>
      <c r="F6" s="20" t="e">
        <f>'Malaysia Palm Complex'!AL5+'Indonesia Palm Complex'!E5</f>
        <v>#REF!</v>
      </c>
      <c r="G6" s="20" t="e">
        <f>'Malaysia Palm Complex'!AM5+'Indonesia Palm Complex'!F5</f>
        <v>#REF!</v>
      </c>
      <c r="H6" s="20" t="e">
        <f>'Malaysia Palm Complex'!AN5+'Indonesia Palm Complex'!G5</f>
        <v>#REF!</v>
      </c>
      <c r="I6" s="20" t="e">
        <f>'Malaysia Palm Complex'!AO5+'Indonesia Palm Complex'!H5</f>
        <v>#REF!</v>
      </c>
      <c r="J6" s="20" t="e">
        <f>'Malaysia Palm Complex'!AP5+'Indonesia Palm Complex'!I5</f>
        <v>#REF!</v>
      </c>
      <c r="K6" s="20" t="e">
        <f>'Malaysia Palm Complex'!AQ5+'Indonesia Palm Complex'!J5</f>
        <v>#REF!</v>
      </c>
      <c r="L6" s="20" t="e">
        <f>'Malaysia Palm Complex'!AR5+'Indonesia Palm Complex'!K5</f>
        <v>#REF!</v>
      </c>
      <c r="M6" s="20" t="e">
        <f>'Malaysia Palm Complex'!AS5+'Indonesia Palm Complex'!L5</f>
        <v>#REF!</v>
      </c>
      <c r="N6" s="20" t="e">
        <f>'Malaysia Palm Complex'!AT5+'Indonesia Palm Complex'!M5</f>
        <v>#REF!</v>
      </c>
      <c r="O6" s="20" t="e">
        <f>'Malaysia Palm Complex'!AU5+'Indonesia Palm Complex'!N5</f>
        <v>#REF!</v>
      </c>
      <c r="P6" s="20" t="e">
        <f>'Malaysia Palm Complex'!AV5+'Indonesia Palm Complex'!O5</f>
        <v>#REF!</v>
      </c>
      <c r="Q6" s="20" t="e">
        <f>'Malaysia Palm Complex'!AW5+'Indonesia Palm Complex'!P5</f>
        <v>#REF!</v>
      </c>
      <c r="R6" s="20" t="e">
        <f>'Malaysia Palm Complex'!AX5+'Indonesia Palm Complex'!Q5</f>
        <v>#REF!</v>
      </c>
      <c r="S6" s="20" t="e">
        <f>'Malaysia Palm Complex'!AY5+'Indonesia Palm Complex'!R5</f>
        <v>#REF!</v>
      </c>
      <c r="T6" s="20" t="e">
        <f>'Malaysia Palm Complex'!AZ5+'Indonesia Palm Complex'!S5</f>
        <v>#REF!</v>
      </c>
      <c r="U6" s="20" t="e">
        <f>'Malaysia Palm Complex'!BA5+'Indonesia Palm Complex'!T5</f>
        <v>#REF!</v>
      </c>
      <c r="V6" s="20" t="e">
        <f>'Malaysia Palm Complex'!BB5+'Indonesia Palm Complex'!U5</f>
        <v>#REF!</v>
      </c>
      <c r="W6" s="20" t="e">
        <f>'Malaysia Palm Complex'!BC5+'Indonesia Palm Complex'!V5</f>
        <v>#REF!</v>
      </c>
      <c r="X6" s="20" t="e">
        <f>'Malaysia Palm Complex'!BD5+'Indonesia Palm Complex'!W5</f>
        <v>#REF!</v>
      </c>
      <c r="Y6" s="20" t="e">
        <f>'Malaysia Palm Complex'!BE5+'Indonesia Palm Complex'!X5</f>
        <v>#REF!</v>
      </c>
      <c r="Z6" s="20" t="e">
        <f>'Malaysia Palm Complex'!BF5+'Indonesia Palm Complex'!Y5</f>
        <v>#REF!</v>
      </c>
      <c r="AA6" s="20" t="e">
        <f>'Malaysia Palm Complex'!BG5+'Indonesia Palm Complex'!Z5</f>
        <v>#REF!</v>
      </c>
      <c r="AB6" s="20" t="e">
        <f>'Malaysia Palm Complex'!BH5+'Indonesia Palm Complex'!AA5</f>
        <v>#REF!</v>
      </c>
      <c r="AC6" s="20" t="e">
        <f>'Malaysia Palm Complex'!BI5+'Indonesia Palm Complex'!AB5</f>
        <v>#REF!</v>
      </c>
      <c r="AD6" s="21" t="e">
        <f>'Malaysia Palm Complex'!BJ5+'Indonesia Palm Complex'!AC5</f>
        <v>#REF!</v>
      </c>
      <c r="AE6" s="21" t="e">
        <f>'Malaysia Palm Complex'!BK5+'Indonesia Palm Complex'!AD5</f>
        <v>#REF!</v>
      </c>
      <c r="AF6" s="21" t="e">
        <f>'Malaysia Palm Complex'!BL5+'Indonesia Palm Complex'!AE5</f>
        <v>#REF!</v>
      </c>
      <c r="AG6" s="21" t="e">
        <f>'Malaysia Palm Complex'!BM5+'Indonesia Palm Complex'!AF5</f>
        <v>#REF!</v>
      </c>
      <c r="AH6" s="21"/>
      <c r="AI6" s="22"/>
    </row>
    <row r="7" spans="1:38" ht="16.5">
      <c r="B7" s="23" t="s">
        <v>45</v>
      </c>
      <c r="C7" s="24" t="e">
        <f>C6</f>
        <v>#REF!</v>
      </c>
      <c r="D7" s="24" t="e">
        <f t="shared" ref="D7:AG7" si="0">D6</f>
        <v>#REF!</v>
      </c>
      <c r="E7" s="24" t="e">
        <f t="shared" si="0"/>
        <v>#REF!</v>
      </c>
      <c r="F7" s="24" t="e">
        <f t="shared" si="0"/>
        <v>#REF!</v>
      </c>
      <c r="G7" s="24" t="e">
        <f t="shared" si="0"/>
        <v>#REF!</v>
      </c>
      <c r="H7" s="24" t="e">
        <f t="shared" si="0"/>
        <v>#REF!</v>
      </c>
      <c r="I7" s="24" t="e">
        <f t="shared" si="0"/>
        <v>#REF!</v>
      </c>
      <c r="J7" s="24" t="e">
        <f t="shared" si="0"/>
        <v>#REF!</v>
      </c>
      <c r="K7" s="24" t="e">
        <f t="shared" si="0"/>
        <v>#REF!</v>
      </c>
      <c r="L7" s="24" t="e">
        <f t="shared" si="0"/>
        <v>#REF!</v>
      </c>
      <c r="M7" s="24" t="e">
        <f t="shared" si="0"/>
        <v>#REF!</v>
      </c>
      <c r="N7" s="24" t="e">
        <f t="shared" si="0"/>
        <v>#REF!</v>
      </c>
      <c r="O7" s="24" t="e">
        <f t="shared" si="0"/>
        <v>#REF!</v>
      </c>
      <c r="P7" s="24" t="e">
        <f t="shared" si="0"/>
        <v>#REF!</v>
      </c>
      <c r="Q7" s="24" t="e">
        <f t="shared" si="0"/>
        <v>#REF!</v>
      </c>
      <c r="R7" s="24" t="e">
        <f t="shared" si="0"/>
        <v>#REF!</v>
      </c>
      <c r="S7" s="24" t="e">
        <f t="shared" si="0"/>
        <v>#REF!</v>
      </c>
      <c r="T7" s="24" t="e">
        <f t="shared" si="0"/>
        <v>#REF!</v>
      </c>
      <c r="U7" s="24" t="e">
        <f t="shared" si="0"/>
        <v>#REF!</v>
      </c>
      <c r="V7" s="24" t="e">
        <f t="shared" si="0"/>
        <v>#REF!</v>
      </c>
      <c r="W7" s="24" t="e">
        <f t="shared" si="0"/>
        <v>#REF!</v>
      </c>
      <c r="X7" s="24" t="e">
        <f t="shared" si="0"/>
        <v>#REF!</v>
      </c>
      <c r="Y7" s="24" t="e">
        <f t="shared" si="0"/>
        <v>#REF!</v>
      </c>
      <c r="Z7" s="24" t="e">
        <f t="shared" si="0"/>
        <v>#REF!</v>
      </c>
      <c r="AA7" s="24" t="e">
        <f t="shared" si="0"/>
        <v>#REF!</v>
      </c>
      <c r="AB7" s="24" t="e">
        <f t="shared" si="0"/>
        <v>#REF!</v>
      </c>
      <c r="AC7" s="24" t="e">
        <f t="shared" si="0"/>
        <v>#REF!</v>
      </c>
      <c r="AD7" s="25" t="e">
        <f t="shared" si="0"/>
        <v>#REF!</v>
      </c>
      <c r="AE7" s="25" t="e">
        <f t="shared" si="0"/>
        <v>#REF!</v>
      </c>
      <c r="AF7" s="25" t="e">
        <f t="shared" si="0"/>
        <v>#REF!</v>
      </c>
      <c r="AG7" s="25" t="e">
        <f t="shared" si="0"/>
        <v>#REF!</v>
      </c>
      <c r="AH7" s="20"/>
      <c r="AI7" s="26"/>
    </row>
    <row r="8" spans="1:38" ht="17.25" thickBot="1">
      <c r="B8" s="27" t="s">
        <v>46</v>
      </c>
      <c r="C8" s="28" t="e">
        <f t="shared" ref="C8:AE8" si="1">C11/C6</f>
        <v>#REF!</v>
      </c>
      <c r="D8" s="28" t="e">
        <f t="shared" si="1"/>
        <v>#REF!</v>
      </c>
      <c r="E8" s="28" t="e">
        <f t="shared" si="1"/>
        <v>#REF!</v>
      </c>
      <c r="F8" s="28" t="e">
        <f t="shared" si="1"/>
        <v>#REF!</v>
      </c>
      <c r="G8" s="28" t="e">
        <f t="shared" si="1"/>
        <v>#REF!</v>
      </c>
      <c r="H8" s="28" t="e">
        <f t="shared" si="1"/>
        <v>#REF!</v>
      </c>
      <c r="I8" s="28" t="e">
        <f t="shared" si="1"/>
        <v>#REF!</v>
      </c>
      <c r="J8" s="28" t="e">
        <f t="shared" si="1"/>
        <v>#REF!</v>
      </c>
      <c r="K8" s="28" t="e">
        <f t="shared" si="1"/>
        <v>#REF!</v>
      </c>
      <c r="L8" s="28" t="e">
        <f t="shared" si="1"/>
        <v>#REF!</v>
      </c>
      <c r="M8" s="28" t="e">
        <f t="shared" si="1"/>
        <v>#REF!</v>
      </c>
      <c r="N8" s="28" t="e">
        <f t="shared" si="1"/>
        <v>#REF!</v>
      </c>
      <c r="O8" s="28" t="e">
        <f t="shared" si="1"/>
        <v>#REF!</v>
      </c>
      <c r="P8" s="28" t="e">
        <f t="shared" si="1"/>
        <v>#REF!</v>
      </c>
      <c r="Q8" s="28" t="e">
        <f t="shared" si="1"/>
        <v>#REF!</v>
      </c>
      <c r="R8" s="28" t="e">
        <f t="shared" si="1"/>
        <v>#REF!</v>
      </c>
      <c r="S8" s="28" t="e">
        <f t="shared" si="1"/>
        <v>#REF!</v>
      </c>
      <c r="T8" s="28" t="e">
        <f t="shared" si="1"/>
        <v>#REF!</v>
      </c>
      <c r="U8" s="28" t="e">
        <f t="shared" si="1"/>
        <v>#REF!</v>
      </c>
      <c r="V8" s="28" t="e">
        <f t="shared" si="1"/>
        <v>#REF!</v>
      </c>
      <c r="W8" s="28" t="e">
        <f t="shared" si="1"/>
        <v>#REF!</v>
      </c>
      <c r="X8" s="28" t="e">
        <f t="shared" si="1"/>
        <v>#REF!</v>
      </c>
      <c r="Y8" s="28" t="e">
        <f t="shared" si="1"/>
        <v>#REF!</v>
      </c>
      <c r="Z8" s="28" t="e">
        <f t="shared" si="1"/>
        <v>#REF!</v>
      </c>
      <c r="AA8" s="28" t="e">
        <f t="shared" si="1"/>
        <v>#REF!</v>
      </c>
      <c r="AB8" s="28" t="e">
        <f t="shared" si="1"/>
        <v>#REF!</v>
      </c>
      <c r="AC8" s="28" t="e">
        <f t="shared" si="1"/>
        <v>#REF!</v>
      </c>
      <c r="AD8" s="29" t="e">
        <f t="shared" si="1"/>
        <v>#REF!</v>
      </c>
      <c r="AE8" s="29" t="e">
        <f t="shared" si="1"/>
        <v>#REF!</v>
      </c>
      <c r="AF8" s="29" t="e">
        <f>AF11/AF6</f>
        <v>#REF!</v>
      </c>
      <c r="AG8" s="29" t="e">
        <f t="shared" ref="AG8" si="2">AG11/AG6</f>
        <v>#REF!</v>
      </c>
      <c r="AH8" s="29"/>
      <c r="AI8" s="30"/>
    </row>
    <row r="9" spans="1:38" ht="16.5">
      <c r="B9" s="31" t="s">
        <v>47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3"/>
      <c r="AI9" s="34"/>
      <c r="AJ9" s="35" t="s">
        <v>48</v>
      </c>
      <c r="AK9" s="35" t="s">
        <v>49</v>
      </c>
      <c r="AL9" s="35" t="s">
        <v>50</v>
      </c>
    </row>
    <row r="10" spans="1:38" ht="16.5">
      <c r="B10" s="27" t="s">
        <v>51</v>
      </c>
      <c r="C10" s="36">
        <v>79</v>
      </c>
      <c r="D10" s="36">
        <f t="shared" ref="D10:AG10" si="3">C19</f>
        <v>640.28800000000047</v>
      </c>
      <c r="E10" s="36">
        <f t="shared" si="3"/>
        <v>720.26899999999932</v>
      </c>
      <c r="F10" s="36">
        <f t="shared" si="3"/>
        <v>1037.4379999999974</v>
      </c>
      <c r="G10" s="36">
        <f t="shared" si="3"/>
        <v>1143.0409999999993</v>
      </c>
      <c r="H10" s="36">
        <f t="shared" si="3"/>
        <v>967.78999999999905</v>
      </c>
      <c r="I10" s="36">
        <f t="shared" si="3"/>
        <v>1410.1029999999992</v>
      </c>
      <c r="J10" s="36">
        <f t="shared" si="3"/>
        <v>1759.0659999999989</v>
      </c>
      <c r="K10" s="36">
        <f t="shared" si="3"/>
        <v>1870.8889999999974</v>
      </c>
      <c r="L10" s="36">
        <f t="shared" si="3"/>
        <v>1652.1629999999986</v>
      </c>
      <c r="M10" s="36">
        <f t="shared" si="3"/>
        <v>1685.2659999999978</v>
      </c>
      <c r="N10" s="36">
        <f t="shared" si="3"/>
        <v>2281.223</v>
      </c>
      <c r="O10" s="36">
        <f t="shared" si="3"/>
        <v>2287.4350000000013</v>
      </c>
      <c r="P10" s="36">
        <f t="shared" si="3"/>
        <v>2874.2000000000007</v>
      </c>
      <c r="Q10" s="36">
        <f t="shared" si="3"/>
        <v>3531.9390000000003</v>
      </c>
      <c r="R10" s="36">
        <f t="shared" si="3"/>
        <v>3408.3990000000013</v>
      </c>
      <c r="S10" s="36">
        <f t="shared" si="3"/>
        <v>2758.2990000000027</v>
      </c>
      <c r="T10" s="36">
        <f t="shared" si="3"/>
        <v>3172.9260000000031</v>
      </c>
      <c r="U10" s="36">
        <f t="shared" si="3"/>
        <v>4553.2920000000049</v>
      </c>
      <c r="V10" s="36">
        <f t="shared" si="3"/>
        <v>5272.9900000000016</v>
      </c>
      <c r="W10" s="36">
        <f t="shared" si="3"/>
        <v>4905.7730000000047</v>
      </c>
      <c r="X10" s="36">
        <f t="shared" si="3"/>
        <v>5000.0730000000003</v>
      </c>
      <c r="Y10" s="36">
        <f t="shared" si="3"/>
        <v>5530.2890000000007</v>
      </c>
      <c r="Z10" s="36">
        <f t="shared" si="3"/>
        <v>3720.7580000000016</v>
      </c>
      <c r="AA10" s="36">
        <f t="shared" si="3"/>
        <v>4934.9220000000023</v>
      </c>
      <c r="AB10" s="36">
        <f t="shared" si="3"/>
        <v>7131.4470000000038</v>
      </c>
      <c r="AC10" s="36">
        <f t="shared" si="3"/>
        <v>6181.448000000004</v>
      </c>
      <c r="AD10" s="36">
        <f t="shared" si="3"/>
        <v>7065.0870000000104</v>
      </c>
      <c r="AE10" s="36">
        <f t="shared" si="3"/>
        <v>5405.4040000000095</v>
      </c>
      <c r="AF10" s="36">
        <f t="shared" si="3"/>
        <v>6343.202000000012</v>
      </c>
      <c r="AG10" s="37">
        <f t="shared" si="3"/>
        <v>5415.3290000000161</v>
      </c>
      <c r="AH10" s="37"/>
      <c r="AI10" s="38"/>
      <c r="AJ10" s="39">
        <f>'Malaysia Palm Complex'!BL9</f>
        <v>2318.202000000012</v>
      </c>
      <c r="AK10" s="39">
        <f>'Indonesia Palm Complex'!AE9</f>
        <v>4025</v>
      </c>
      <c r="AL10" s="39">
        <f>AK10+AJ10</f>
        <v>6343.202000000012</v>
      </c>
    </row>
    <row r="11" spans="1:38" ht="16.5">
      <c r="B11" s="27" t="s">
        <v>3</v>
      </c>
      <c r="C11" s="36" t="e">
        <f>#REF!</f>
        <v>#REF!</v>
      </c>
      <c r="D11" s="36" t="e">
        <f>#REF!</f>
        <v>#REF!</v>
      </c>
      <c r="E11" s="36" t="e">
        <f>#REF!</f>
        <v>#REF!</v>
      </c>
      <c r="F11" s="36" t="e">
        <f>#REF!</f>
        <v>#REF!</v>
      </c>
      <c r="G11" s="36" t="e">
        <f>#REF!</f>
        <v>#REF!</v>
      </c>
      <c r="H11" s="36" t="e">
        <f>#REF!</f>
        <v>#REF!</v>
      </c>
      <c r="I11" s="36" t="e">
        <f>#REF!</f>
        <v>#REF!</v>
      </c>
      <c r="J11" s="36" t="e">
        <f>#REF!</f>
        <v>#REF!</v>
      </c>
      <c r="K11" s="36" t="e">
        <f>#REF!</f>
        <v>#REF!</v>
      </c>
      <c r="L11" s="36" t="e">
        <f>#REF!</f>
        <v>#REF!</v>
      </c>
      <c r="M11" s="36" t="e">
        <f>#REF!</f>
        <v>#REF!</v>
      </c>
      <c r="N11" s="36" t="e">
        <f>#REF!</f>
        <v>#REF!</v>
      </c>
      <c r="O11" s="36" t="e">
        <f>#REF!</f>
        <v>#REF!</v>
      </c>
      <c r="P11" s="36" t="e">
        <f>#REF!</f>
        <v>#REF!</v>
      </c>
      <c r="Q11" s="36" t="e">
        <f>#REF!</f>
        <v>#REF!</v>
      </c>
      <c r="R11" s="36" t="e">
        <f>#REF!</f>
        <v>#REF!</v>
      </c>
      <c r="S11" s="36" t="e">
        <f>#REF!</f>
        <v>#REF!</v>
      </c>
      <c r="T11" s="36" t="e">
        <f>#REF!</f>
        <v>#REF!</v>
      </c>
      <c r="U11" s="36" t="e">
        <f>#REF!</f>
        <v>#REF!</v>
      </c>
      <c r="V11" s="36" t="e">
        <f>#REF!</f>
        <v>#REF!</v>
      </c>
      <c r="W11" s="36" t="e">
        <f>#REF!</f>
        <v>#REF!</v>
      </c>
      <c r="X11" s="36" t="e">
        <f>#REF!</f>
        <v>#REF!</v>
      </c>
      <c r="Y11" s="36">
        <f>Y69</f>
        <v>51237.153150311635</v>
      </c>
      <c r="Z11" s="36">
        <f t="shared" ref="Z11:AE11" si="4">Z69</f>
        <v>58885.008999999998</v>
      </c>
      <c r="AA11" s="36">
        <f t="shared" si="4"/>
        <v>66894.131999999998</v>
      </c>
      <c r="AB11" s="36">
        <f t="shared" si="4"/>
        <v>72696.782999999996</v>
      </c>
      <c r="AC11" s="36">
        <f t="shared" si="4"/>
        <v>69334.981</v>
      </c>
      <c r="AD11" s="36">
        <f t="shared" si="4"/>
        <v>69875.997000000003</v>
      </c>
      <c r="AE11" s="36">
        <f t="shared" si="4"/>
        <v>67899.738000000012</v>
      </c>
      <c r="AF11" s="37">
        <f>'Malaysia Palm Complex'!BL10+'Indonesia Palm Complex'!AE10</f>
        <v>73947.23</v>
      </c>
      <c r="AG11" s="37" t="e">
        <f>'Malaysia Palm Complex'!BM10+'Indonesia Palm Complex'!AF10</f>
        <v>#REF!</v>
      </c>
      <c r="AH11" s="37"/>
      <c r="AI11" s="38"/>
      <c r="AJ11" s="39">
        <f>'Malaysia Palm Complex'!BL10</f>
        <v>18388.23</v>
      </c>
      <c r="AK11" s="39">
        <f>'Indonesia Palm Complex'!AE10</f>
        <v>55559</v>
      </c>
      <c r="AL11" s="39">
        <f t="shared" ref="AL11:AL19" si="5">AK11+AJ11</f>
        <v>73947.23</v>
      </c>
    </row>
    <row r="12" spans="1:38" ht="16.5">
      <c r="B12" s="27" t="s">
        <v>4</v>
      </c>
      <c r="C12" s="36">
        <v>159</v>
      </c>
      <c r="D12" s="36">
        <v>49</v>
      </c>
      <c r="E12" s="36">
        <v>46</v>
      </c>
      <c r="F12" s="36">
        <f t="shared" ref="F12:Y12" si="6">F100</f>
        <v>16.360142742535967</v>
      </c>
      <c r="G12" s="36">
        <f t="shared" si="6"/>
        <v>24.761217489544567</v>
      </c>
      <c r="H12" s="36">
        <f t="shared" si="6"/>
        <v>29.01675510607782</v>
      </c>
      <c r="I12" s="36">
        <f t="shared" si="6"/>
        <v>5.0673406877661353</v>
      </c>
      <c r="J12" s="36">
        <f t="shared" si="6"/>
        <v>11.137187620933467</v>
      </c>
      <c r="K12" s="36">
        <f t="shared" si="6"/>
        <v>42.343202874293041</v>
      </c>
      <c r="L12" s="36">
        <f t="shared" si="6"/>
        <v>30.249879000000004</v>
      </c>
      <c r="M12" s="36">
        <f t="shared" si="6"/>
        <v>19.461930999999996</v>
      </c>
      <c r="N12" s="36">
        <f t="shared" si="6"/>
        <v>13.541623999999999</v>
      </c>
      <c r="O12" s="36">
        <f t="shared" si="6"/>
        <v>26.187971000000012</v>
      </c>
      <c r="P12" s="36">
        <f t="shared" si="6"/>
        <v>98.427000000000007</v>
      </c>
      <c r="Q12" s="36">
        <f t="shared" si="6"/>
        <v>96.737000000000961</v>
      </c>
      <c r="R12" s="36">
        <f t="shared" si="6"/>
        <v>57.859999999999971</v>
      </c>
      <c r="S12" s="36">
        <f t="shared" si="6"/>
        <v>63.70599999999996</v>
      </c>
      <c r="T12" s="36">
        <f t="shared" si="6"/>
        <v>128.68600000000001</v>
      </c>
      <c r="U12" s="36">
        <f t="shared" si="6"/>
        <v>141.26500000000004</v>
      </c>
      <c r="V12" s="36">
        <f t="shared" si="6"/>
        <v>133.79400000000001</v>
      </c>
      <c r="W12" s="36">
        <f t="shared" si="6"/>
        <v>44.061000000000014</v>
      </c>
      <c r="X12" s="36">
        <f t="shared" si="6"/>
        <v>53.153000000000013</v>
      </c>
      <c r="Y12" s="36">
        <f t="shared" si="6"/>
        <v>60.816000000000017</v>
      </c>
      <c r="Z12" s="36">
        <f>Z100</f>
        <v>57.000999999999998</v>
      </c>
      <c r="AA12" s="36">
        <f>AA100</f>
        <v>86.710893999999982</v>
      </c>
      <c r="AB12" s="36">
        <f>AB100</f>
        <v>91.283073999999999</v>
      </c>
      <c r="AC12" s="36">
        <f t="shared" ref="AC12:AG12" si="7">AC100</f>
        <v>128.70833600000003</v>
      </c>
      <c r="AD12" s="36">
        <f t="shared" si="7"/>
        <v>85.05397099999999</v>
      </c>
      <c r="AE12" s="36">
        <f t="shared" si="7"/>
        <v>97.422477000000015</v>
      </c>
      <c r="AF12" s="37">
        <f t="shared" si="7"/>
        <v>46.564999999999948</v>
      </c>
      <c r="AG12" s="37">
        <f t="shared" si="7"/>
        <v>42.812823000000009</v>
      </c>
      <c r="AH12" s="37"/>
      <c r="AI12" s="38">
        <v>-845</v>
      </c>
      <c r="AJ12" s="39">
        <f>'Malaysia Palm Complex'!BL11</f>
        <v>949.5619999999999</v>
      </c>
      <c r="AK12" s="39">
        <f>'Indonesia Palm Complex'!AE11</f>
        <v>0.65</v>
      </c>
      <c r="AL12" s="39">
        <f t="shared" si="5"/>
        <v>950.21199999999988</v>
      </c>
    </row>
    <row r="13" spans="1:38" ht="16.5">
      <c r="B13" s="27" t="s">
        <v>5</v>
      </c>
      <c r="C13" s="36" t="e">
        <f t="shared" ref="C13:AC13" si="8">SUM(C10:C12)</f>
        <v>#REF!</v>
      </c>
      <c r="D13" s="36" t="e">
        <f t="shared" si="8"/>
        <v>#REF!</v>
      </c>
      <c r="E13" s="36" t="e">
        <f t="shared" si="8"/>
        <v>#REF!</v>
      </c>
      <c r="F13" s="36" t="e">
        <f t="shared" si="8"/>
        <v>#REF!</v>
      </c>
      <c r="G13" s="36" t="e">
        <f t="shared" si="8"/>
        <v>#REF!</v>
      </c>
      <c r="H13" s="36" t="e">
        <f t="shared" si="8"/>
        <v>#REF!</v>
      </c>
      <c r="I13" s="36" t="e">
        <f t="shared" si="8"/>
        <v>#REF!</v>
      </c>
      <c r="J13" s="36" t="e">
        <f t="shared" si="8"/>
        <v>#REF!</v>
      </c>
      <c r="K13" s="36" t="e">
        <f t="shared" si="8"/>
        <v>#REF!</v>
      </c>
      <c r="L13" s="36" t="e">
        <f t="shared" si="8"/>
        <v>#REF!</v>
      </c>
      <c r="M13" s="36" t="e">
        <f t="shared" si="8"/>
        <v>#REF!</v>
      </c>
      <c r="N13" s="36" t="e">
        <f t="shared" si="8"/>
        <v>#REF!</v>
      </c>
      <c r="O13" s="36" t="e">
        <f t="shared" si="8"/>
        <v>#REF!</v>
      </c>
      <c r="P13" s="36" t="e">
        <f t="shared" si="8"/>
        <v>#REF!</v>
      </c>
      <c r="Q13" s="36" t="e">
        <f t="shared" si="8"/>
        <v>#REF!</v>
      </c>
      <c r="R13" s="36" t="e">
        <f t="shared" si="8"/>
        <v>#REF!</v>
      </c>
      <c r="S13" s="36" t="e">
        <f t="shared" si="8"/>
        <v>#REF!</v>
      </c>
      <c r="T13" s="36" t="e">
        <f t="shared" si="8"/>
        <v>#REF!</v>
      </c>
      <c r="U13" s="36" t="e">
        <f t="shared" si="8"/>
        <v>#REF!</v>
      </c>
      <c r="V13" s="36" t="e">
        <f t="shared" si="8"/>
        <v>#REF!</v>
      </c>
      <c r="W13" s="36" t="e">
        <f t="shared" si="8"/>
        <v>#REF!</v>
      </c>
      <c r="X13" s="36" t="e">
        <f t="shared" si="8"/>
        <v>#REF!</v>
      </c>
      <c r="Y13" s="36">
        <f t="shared" si="8"/>
        <v>56828.258150311631</v>
      </c>
      <c r="Z13" s="36">
        <f t="shared" si="8"/>
        <v>62662.767999999996</v>
      </c>
      <c r="AA13" s="36">
        <f t="shared" si="8"/>
        <v>71915.764894000007</v>
      </c>
      <c r="AB13" s="36">
        <f t="shared" si="8"/>
        <v>79919.513074000002</v>
      </c>
      <c r="AC13" s="36">
        <f t="shared" si="8"/>
        <v>75645.137336</v>
      </c>
      <c r="AD13" s="36">
        <f>SUM(AD10:AD12)</f>
        <v>77026.137971000018</v>
      </c>
      <c r="AE13" s="36">
        <f>SUM(AE10:AE12)</f>
        <v>73402.564477000022</v>
      </c>
      <c r="AF13" s="37">
        <f>SUM(AF10:AF12)</f>
        <v>80336.997000000003</v>
      </c>
      <c r="AG13" s="37" t="e">
        <f>SUM(AG10:AG12)</f>
        <v>#REF!</v>
      </c>
      <c r="AH13" s="37"/>
      <c r="AI13" s="38"/>
      <c r="AJ13" s="39">
        <f>'Malaysia Palm Complex'!BL12</f>
        <v>21655.994000000013</v>
      </c>
      <c r="AK13" s="39">
        <f>'Indonesia Palm Complex'!AE12</f>
        <v>59584.65</v>
      </c>
      <c r="AL13" s="39">
        <f t="shared" si="5"/>
        <v>81240.644000000015</v>
      </c>
    </row>
    <row r="14" spans="1:38" ht="16.5">
      <c r="B14" s="9" t="s">
        <v>6</v>
      </c>
      <c r="C14" s="40" t="e">
        <f t="shared" ref="C14:Y14" si="9">C132</f>
        <v>#REF!</v>
      </c>
      <c r="D14" s="40" t="e">
        <f t="shared" si="9"/>
        <v>#REF!</v>
      </c>
      <c r="E14" s="40" t="e">
        <f t="shared" si="9"/>
        <v>#REF!</v>
      </c>
      <c r="F14" s="40" t="e">
        <f t="shared" si="9"/>
        <v>#REF!</v>
      </c>
      <c r="G14" s="40" t="e">
        <f t="shared" si="9"/>
        <v>#REF!</v>
      </c>
      <c r="H14" s="40" t="e">
        <f t="shared" si="9"/>
        <v>#REF!</v>
      </c>
      <c r="I14" s="40" t="e">
        <f t="shared" si="9"/>
        <v>#REF!</v>
      </c>
      <c r="J14" s="40" t="e">
        <f t="shared" si="9"/>
        <v>#REF!</v>
      </c>
      <c r="K14" s="40" t="e">
        <f t="shared" si="9"/>
        <v>#REF!</v>
      </c>
      <c r="L14" s="40" t="e">
        <f t="shared" si="9"/>
        <v>#REF!</v>
      </c>
      <c r="M14" s="40" t="e">
        <f t="shared" si="9"/>
        <v>#REF!</v>
      </c>
      <c r="N14" s="40" t="e">
        <f t="shared" si="9"/>
        <v>#REF!</v>
      </c>
      <c r="O14" s="40" t="e">
        <f t="shared" si="9"/>
        <v>#REF!</v>
      </c>
      <c r="P14" s="40" t="e">
        <f t="shared" si="9"/>
        <v>#REF!</v>
      </c>
      <c r="Q14" s="40" t="e">
        <f t="shared" si="9"/>
        <v>#REF!</v>
      </c>
      <c r="R14" s="40" t="e">
        <f t="shared" si="9"/>
        <v>#REF!</v>
      </c>
      <c r="S14" s="40" t="e">
        <f t="shared" si="9"/>
        <v>#REF!</v>
      </c>
      <c r="T14" s="40" t="e">
        <f t="shared" si="9"/>
        <v>#REF!</v>
      </c>
      <c r="U14" s="40" t="e">
        <f t="shared" si="9"/>
        <v>#REF!</v>
      </c>
      <c r="V14" s="40" t="e">
        <f t="shared" si="9"/>
        <v>#REF!</v>
      </c>
      <c r="W14" s="40" t="e">
        <f t="shared" si="9"/>
        <v>#REF!</v>
      </c>
      <c r="X14" s="40" t="e">
        <f t="shared" si="9"/>
        <v>#REF!</v>
      </c>
      <c r="Y14" s="40">
        <f t="shared" si="9"/>
        <v>14257.715521311642</v>
      </c>
      <c r="Z14" s="40">
        <f>Z132</f>
        <v>15301.072209999998</v>
      </c>
      <c r="AA14" s="40">
        <f t="shared" ref="AA14:AG14" si="10">AA18-AA17</f>
        <v>24725.814666000013</v>
      </c>
      <c r="AB14" s="40">
        <f t="shared" si="10"/>
        <v>31853.620489999994</v>
      </c>
      <c r="AC14" s="40">
        <f t="shared" si="10"/>
        <v>26707.026942999983</v>
      </c>
      <c r="AD14" s="40">
        <f t="shared" si="10"/>
        <v>29994.23206300001</v>
      </c>
      <c r="AE14" s="40">
        <f t="shared" si="10"/>
        <v>32261.149584000021</v>
      </c>
      <c r="AF14" s="41">
        <f>AF18-AF17</f>
        <v>34724.349159999998</v>
      </c>
      <c r="AG14" s="41" t="e">
        <f t="shared" si="10"/>
        <v>#REF!</v>
      </c>
      <c r="AH14" s="37"/>
      <c r="AI14" s="38"/>
      <c r="AJ14" s="39">
        <f>'Malaysia Palm Complex'!BL13</f>
        <v>3966.7380000000007</v>
      </c>
      <c r="AK14" s="39">
        <f>'Indonesia Palm Complex'!AE13</f>
        <v>28404.794999999998</v>
      </c>
      <c r="AL14" s="39">
        <f t="shared" si="5"/>
        <v>32371.532999999999</v>
      </c>
    </row>
    <row r="15" spans="1:38" ht="16.5">
      <c r="B15" s="27" t="s">
        <v>52</v>
      </c>
      <c r="C15" s="36">
        <f>'Malaysia Palm Complex'!AI14+'Indonesia Palm Complex'!B14</f>
        <v>1011</v>
      </c>
      <c r="D15" s="36">
        <f>'Malaysia Palm Complex'!AJ14+'Indonesia Palm Complex'!C14</f>
        <v>930</v>
      </c>
      <c r="E15" s="36">
        <f>'Malaysia Palm Complex'!AK14+'Indonesia Palm Complex'!D14</f>
        <v>1130</v>
      </c>
      <c r="F15" s="36">
        <f>'Malaysia Palm Complex'!AL14+'Indonesia Palm Complex'!E14</f>
        <v>1230</v>
      </c>
      <c r="G15" s="36">
        <f>'Malaysia Palm Complex'!AM14+'Indonesia Palm Complex'!F14</f>
        <v>1146</v>
      </c>
      <c r="H15" s="36">
        <f>'Malaysia Palm Complex'!AN14+'Indonesia Palm Complex'!G14</f>
        <v>1201</v>
      </c>
      <c r="I15" s="36">
        <f>'Malaysia Palm Complex'!AO14+'Indonesia Palm Complex'!H14</f>
        <v>1280</v>
      </c>
      <c r="J15" s="36">
        <f>'Malaysia Palm Complex'!AP14+'Indonesia Palm Complex'!I14</f>
        <v>1311</v>
      </c>
      <c r="K15" s="36">
        <f>'Malaysia Palm Complex'!AQ14+'Indonesia Palm Complex'!J14</f>
        <v>1209</v>
      </c>
      <c r="L15" s="36">
        <f>'Malaysia Palm Complex'!AR14+'Indonesia Palm Complex'!K14</f>
        <v>1515</v>
      </c>
      <c r="M15" s="36">
        <f>'Malaysia Palm Complex'!AS14+'Indonesia Palm Complex'!L14</f>
        <v>1576</v>
      </c>
      <c r="N15" s="36">
        <f>'Malaysia Palm Complex'!AT14+'Indonesia Palm Complex'!M14</f>
        <v>1836</v>
      </c>
      <c r="O15" s="36">
        <f>'Malaysia Palm Complex'!AU14+'Indonesia Palm Complex'!N14</f>
        <v>1885</v>
      </c>
      <c r="P15" s="36">
        <f>'Malaysia Palm Complex'!AV14+'Indonesia Palm Complex'!O14</f>
        <v>2094</v>
      </c>
      <c r="Q15" s="36">
        <f>'Malaysia Palm Complex'!AW14+'Indonesia Palm Complex'!P14</f>
        <v>2747</v>
      </c>
      <c r="R15" s="36">
        <f>'Malaysia Palm Complex'!AX14+'Indonesia Palm Complex'!Q14</f>
        <v>2868</v>
      </c>
      <c r="S15" s="36">
        <f>'Malaysia Palm Complex'!AY14+'Indonesia Palm Complex'!R14</f>
        <v>2931</v>
      </c>
      <c r="T15" s="36">
        <f>'Malaysia Palm Complex'!AZ14+'Indonesia Palm Complex'!S14</f>
        <v>3364</v>
      </c>
      <c r="U15" s="36">
        <f>'Malaysia Palm Complex'!BA14+'Indonesia Palm Complex'!T14</f>
        <v>3800</v>
      </c>
      <c r="V15" s="36">
        <f>'Malaysia Palm Complex'!BB14+'Indonesia Palm Complex'!U14</f>
        <v>4781</v>
      </c>
      <c r="W15" s="36">
        <f>'Malaysia Palm Complex'!BC14+'Indonesia Palm Complex'!V14</f>
        <v>6170</v>
      </c>
      <c r="X15" s="36">
        <f>'Malaysia Palm Complex'!BD14+'Indonesia Palm Complex'!W14</f>
        <v>4081</v>
      </c>
      <c r="Y15" s="36">
        <f>'Malaysia Palm Complex'!BE14+'Indonesia Palm Complex'!X14</f>
        <v>5733</v>
      </c>
      <c r="Z15" s="36">
        <f>'Malaysia Palm Complex'!BF14+'Indonesia Palm Complex'!Y14</f>
        <v>5385</v>
      </c>
      <c r="AA15" s="36">
        <f>'Malaysia Palm Complex'!BG14+'Indonesia Palm Complex'!Z14</f>
        <v>8190</v>
      </c>
      <c r="AB15" s="36">
        <f>'Malaysia Palm Complex'!BH14+'Indonesia Palm Complex'!AA14</f>
        <v>10165</v>
      </c>
      <c r="AC15" s="36">
        <f>'Malaysia Palm Complex'!BI14+'Indonesia Palm Complex'!AB14</f>
        <v>11020</v>
      </c>
      <c r="AD15" s="36">
        <f>'Malaysia Palm Complex'!BJ14+'Indonesia Palm Complex'!AC14</f>
        <v>11202</v>
      </c>
      <c r="AE15" s="36">
        <f>'Malaysia Palm Complex'!BK14+'Indonesia Palm Complex'!AD14</f>
        <v>12023</v>
      </c>
      <c r="AF15" s="37">
        <f>'Malaysia Palm Complex'!BL14+'Indonesia Palm Complex'!AE14</f>
        <v>12701</v>
      </c>
      <c r="AG15" s="37">
        <f>'Malaysia Palm Complex'!BM14+'Indonesia Palm Complex'!AF14</f>
        <v>12601</v>
      </c>
      <c r="AH15" s="37"/>
      <c r="AI15" s="38"/>
      <c r="AJ15" s="39">
        <f>'Malaysia Palm Complex'!BL14</f>
        <v>3100</v>
      </c>
      <c r="AK15" s="39">
        <f>'Indonesia Palm Complex'!AE14</f>
        <v>9601</v>
      </c>
      <c r="AL15" s="39">
        <f t="shared" si="5"/>
        <v>12701</v>
      </c>
    </row>
    <row r="16" spans="1:38" ht="16.5">
      <c r="B16" s="27" t="s">
        <v>53</v>
      </c>
      <c r="C16" s="36" t="e">
        <f>C14-C15</f>
        <v>#REF!</v>
      </c>
      <c r="D16" s="36" t="e">
        <f t="shared" ref="D16:AG16" si="11">D14-D15</f>
        <v>#REF!</v>
      </c>
      <c r="E16" s="36" t="e">
        <f t="shared" si="11"/>
        <v>#REF!</v>
      </c>
      <c r="F16" s="36" t="e">
        <f t="shared" si="11"/>
        <v>#REF!</v>
      </c>
      <c r="G16" s="36" t="e">
        <f t="shared" si="11"/>
        <v>#REF!</v>
      </c>
      <c r="H16" s="36" t="e">
        <f t="shared" si="11"/>
        <v>#REF!</v>
      </c>
      <c r="I16" s="36" t="e">
        <f t="shared" si="11"/>
        <v>#REF!</v>
      </c>
      <c r="J16" s="36" t="e">
        <f t="shared" si="11"/>
        <v>#REF!</v>
      </c>
      <c r="K16" s="36" t="e">
        <f t="shared" si="11"/>
        <v>#REF!</v>
      </c>
      <c r="L16" s="36" t="e">
        <f t="shared" si="11"/>
        <v>#REF!</v>
      </c>
      <c r="M16" s="36" t="e">
        <f t="shared" si="11"/>
        <v>#REF!</v>
      </c>
      <c r="N16" s="36" t="e">
        <f t="shared" si="11"/>
        <v>#REF!</v>
      </c>
      <c r="O16" s="36" t="e">
        <f t="shared" si="11"/>
        <v>#REF!</v>
      </c>
      <c r="P16" s="36" t="e">
        <f t="shared" si="11"/>
        <v>#REF!</v>
      </c>
      <c r="Q16" s="36" t="e">
        <f t="shared" si="11"/>
        <v>#REF!</v>
      </c>
      <c r="R16" s="36" t="e">
        <f t="shared" si="11"/>
        <v>#REF!</v>
      </c>
      <c r="S16" s="36" t="e">
        <f t="shared" si="11"/>
        <v>#REF!</v>
      </c>
      <c r="T16" s="36" t="e">
        <f t="shared" si="11"/>
        <v>#REF!</v>
      </c>
      <c r="U16" s="36" t="e">
        <f t="shared" si="11"/>
        <v>#REF!</v>
      </c>
      <c r="V16" s="36" t="e">
        <f t="shared" si="11"/>
        <v>#REF!</v>
      </c>
      <c r="W16" s="36" t="e">
        <f t="shared" si="11"/>
        <v>#REF!</v>
      </c>
      <c r="X16" s="36" t="e">
        <f t="shared" si="11"/>
        <v>#REF!</v>
      </c>
      <c r="Y16" s="36">
        <f t="shared" si="11"/>
        <v>8524.7155213116421</v>
      </c>
      <c r="Z16" s="36">
        <f t="shared" si="11"/>
        <v>9916.0722099999984</v>
      </c>
      <c r="AA16" s="36">
        <f t="shared" si="11"/>
        <v>16535.814666000013</v>
      </c>
      <c r="AB16" s="36">
        <f t="shared" si="11"/>
        <v>21688.620489999994</v>
      </c>
      <c r="AC16" s="36">
        <f t="shared" si="11"/>
        <v>15687.026942999983</v>
      </c>
      <c r="AD16" s="36">
        <f t="shared" si="11"/>
        <v>18792.23206300001</v>
      </c>
      <c r="AE16" s="36">
        <f t="shared" si="11"/>
        <v>20238.149584000021</v>
      </c>
      <c r="AF16" s="37">
        <f t="shared" si="11"/>
        <v>22023.349159999998</v>
      </c>
      <c r="AG16" s="37" t="e">
        <f t="shared" si="11"/>
        <v>#REF!</v>
      </c>
      <c r="AH16" s="37"/>
      <c r="AI16" s="38"/>
      <c r="AJ16" s="39">
        <f>'Malaysia Palm Complex'!BL15</f>
        <v>866.73800000000074</v>
      </c>
      <c r="AK16" s="39">
        <f>'Indonesia Palm Complex'!AE15</f>
        <v>18803.794999999998</v>
      </c>
      <c r="AL16" s="39">
        <f t="shared" si="5"/>
        <v>19670.532999999999</v>
      </c>
    </row>
    <row r="17" spans="2:38" ht="16.5">
      <c r="B17" s="27" t="s">
        <v>8</v>
      </c>
      <c r="C17" s="36">
        <f t="shared" ref="C17:Y17" si="12">C116</f>
        <v>6666.3120000000008</v>
      </c>
      <c r="D17" s="36">
        <f t="shared" si="12"/>
        <v>6570.5809999999992</v>
      </c>
      <c r="E17" s="36">
        <f t="shared" si="12"/>
        <v>8778.5958949999986</v>
      </c>
      <c r="F17" s="36">
        <f t="shared" si="12"/>
        <v>9714.1072480282965</v>
      </c>
      <c r="G17" s="36">
        <f t="shared" si="12"/>
        <v>9085.369640617515</v>
      </c>
      <c r="H17" s="36">
        <f t="shared" si="12"/>
        <v>10951.254675</v>
      </c>
      <c r="I17" s="36">
        <f t="shared" si="12"/>
        <v>12569.996846</v>
      </c>
      <c r="J17" s="36">
        <f t="shared" si="12"/>
        <v>15079.640008</v>
      </c>
      <c r="K17" s="36">
        <f t="shared" si="12"/>
        <v>16474.940264000001</v>
      </c>
      <c r="L17" s="36">
        <f t="shared" si="12"/>
        <v>18141.356599999996</v>
      </c>
      <c r="M17" s="36">
        <f t="shared" si="12"/>
        <v>19450.512220999997</v>
      </c>
      <c r="N17" s="36">
        <f t="shared" si="12"/>
        <v>22724.997437999995</v>
      </c>
      <c r="O17" s="36">
        <f t="shared" si="12"/>
        <v>24586.206999999999</v>
      </c>
      <c r="P17" s="36">
        <f t="shared" si="12"/>
        <v>24758.999000000003</v>
      </c>
      <c r="Q17" s="36">
        <f t="shared" si="12"/>
        <v>28417.562000000002</v>
      </c>
      <c r="R17" s="36">
        <f t="shared" si="12"/>
        <v>30905.138999999999</v>
      </c>
      <c r="S17" s="36">
        <f t="shared" si="12"/>
        <v>31758.522000000001</v>
      </c>
      <c r="T17" s="36">
        <f t="shared" si="12"/>
        <v>31929.713000000003</v>
      </c>
      <c r="U17" s="36">
        <f t="shared" si="12"/>
        <v>34409.443999999996</v>
      </c>
      <c r="V17" s="36">
        <f t="shared" si="12"/>
        <v>38102.211000000003</v>
      </c>
      <c r="W17" s="36">
        <f t="shared" si="12"/>
        <v>38708.188999999998</v>
      </c>
      <c r="X17" s="36">
        <f t="shared" si="12"/>
        <v>42122.768000000004</v>
      </c>
      <c r="Y17" s="36">
        <f t="shared" si="12"/>
        <v>38849.784629000002</v>
      </c>
      <c r="Z17" s="36">
        <f>Z116</f>
        <v>42426.773790000007</v>
      </c>
      <c r="AA17" s="36">
        <f>AA116</f>
        <v>40058.503227999994</v>
      </c>
      <c r="AB17" s="36">
        <f>AB116</f>
        <v>41884.444584000004</v>
      </c>
      <c r="AC17" s="36">
        <f t="shared" ref="AC17:AE17" si="13">AC116</f>
        <v>41873.023393000003</v>
      </c>
      <c r="AD17" s="36">
        <f t="shared" si="13"/>
        <v>41626.501907999998</v>
      </c>
      <c r="AE17" s="36">
        <f t="shared" si="13"/>
        <v>34798.212892999996</v>
      </c>
      <c r="AF17" s="37">
        <f>AF116</f>
        <v>40197.318839999993</v>
      </c>
      <c r="AG17" s="37">
        <f>'Malaysia Palm Complex'!BM16+'Indonesia Palm Complex'!AF16</f>
        <v>40039.748</v>
      </c>
      <c r="AH17" s="37"/>
      <c r="AI17" s="38"/>
      <c r="AJ17" s="39">
        <f>'Malaysia Palm Complex'!BL16</f>
        <v>15376.926999999998</v>
      </c>
      <c r="AK17" s="39">
        <f>'Indonesia Palm Complex'!AE16</f>
        <v>28076.855000000003</v>
      </c>
      <c r="AL17" s="39">
        <f t="shared" si="5"/>
        <v>43453.781999999999</v>
      </c>
    </row>
    <row r="18" spans="2:38" ht="16.5">
      <c r="B18" s="27" t="s">
        <v>9</v>
      </c>
      <c r="C18" s="36" t="e">
        <f t="shared" ref="C18:Z18" si="14">C17+C14</f>
        <v>#REF!</v>
      </c>
      <c r="D18" s="36" t="e">
        <f t="shared" si="14"/>
        <v>#REF!</v>
      </c>
      <c r="E18" s="36" t="e">
        <f t="shared" si="14"/>
        <v>#REF!</v>
      </c>
      <c r="F18" s="36" t="e">
        <f t="shared" si="14"/>
        <v>#REF!</v>
      </c>
      <c r="G18" s="36" t="e">
        <f t="shared" si="14"/>
        <v>#REF!</v>
      </c>
      <c r="H18" s="36" t="e">
        <f t="shared" si="14"/>
        <v>#REF!</v>
      </c>
      <c r="I18" s="36" t="e">
        <f t="shared" si="14"/>
        <v>#REF!</v>
      </c>
      <c r="J18" s="36" t="e">
        <f t="shared" si="14"/>
        <v>#REF!</v>
      </c>
      <c r="K18" s="36" t="e">
        <f t="shared" si="14"/>
        <v>#REF!</v>
      </c>
      <c r="L18" s="36" t="e">
        <f t="shared" si="14"/>
        <v>#REF!</v>
      </c>
      <c r="M18" s="36" t="e">
        <f t="shared" si="14"/>
        <v>#REF!</v>
      </c>
      <c r="N18" s="36" t="e">
        <f t="shared" si="14"/>
        <v>#REF!</v>
      </c>
      <c r="O18" s="36" t="e">
        <f t="shared" si="14"/>
        <v>#REF!</v>
      </c>
      <c r="P18" s="36" t="e">
        <f t="shared" si="14"/>
        <v>#REF!</v>
      </c>
      <c r="Q18" s="36" t="e">
        <f t="shared" si="14"/>
        <v>#REF!</v>
      </c>
      <c r="R18" s="36" t="e">
        <f t="shared" si="14"/>
        <v>#REF!</v>
      </c>
      <c r="S18" s="36" t="e">
        <f t="shared" si="14"/>
        <v>#REF!</v>
      </c>
      <c r="T18" s="36" t="e">
        <f t="shared" si="14"/>
        <v>#REF!</v>
      </c>
      <c r="U18" s="36" t="e">
        <f t="shared" si="14"/>
        <v>#REF!</v>
      </c>
      <c r="V18" s="36" t="e">
        <f t="shared" si="14"/>
        <v>#REF!</v>
      </c>
      <c r="W18" s="36" t="e">
        <f t="shared" si="14"/>
        <v>#REF!</v>
      </c>
      <c r="X18" s="36" t="e">
        <f t="shared" si="14"/>
        <v>#REF!</v>
      </c>
      <c r="Y18" s="36">
        <f t="shared" si="14"/>
        <v>53107.500150311644</v>
      </c>
      <c r="Z18" s="36">
        <f t="shared" si="14"/>
        <v>57727.846000000005</v>
      </c>
      <c r="AA18" s="36">
        <f t="shared" ref="AA18:AG18" si="15">AA13-AA19</f>
        <v>64784.317894000007</v>
      </c>
      <c r="AB18" s="36">
        <f t="shared" si="15"/>
        <v>73738.065073999998</v>
      </c>
      <c r="AC18" s="36">
        <f t="shared" si="15"/>
        <v>68580.050335999986</v>
      </c>
      <c r="AD18" s="36">
        <f t="shared" si="15"/>
        <v>71620.733971000009</v>
      </c>
      <c r="AE18" s="36">
        <f t="shared" si="15"/>
        <v>67059.362477000017</v>
      </c>
      <c r="AF18" s="37">
        <f>AF13-AF19</f>
        <v>74921.667999999991</v>
      </c>
      <c r="AG18" s="37" t="e">
        <f t="shared" si="15"/>
        <v>#REF!</v>
      </c>
      <c r="AH18" s="37"/>
      <c r="AI18" s="38"/>
      <c r="AJ18" s="39">
        <f>'Malaysia Palm Complex'!BL17</f>
        <v>19343.664999999997</v>
      </c>
      <c r="AK18" s="39">
        <f>'Indonesia Palm Complex'!AE17</f>
        <v>56481.65</v>
      </c>
      <c r="AL18" s="39">
        <f t="shared" si="5"/>
        <v>75825.315000000002</v>
      </c>
    </row>
    <row r="19" spans="2:38" ht="16.5">
      <c r="B19" s="9" t="s">
        <v>54</v>
      </c>
      <c r="C19" s="40">
        <f>'Malaysia Palm Complex'!AI18+'Indonesia Palm Complex'!B18</f>
        <v>640.28800000000047</v>
      </c>
      <c r="D19" s="40">
        <f>'Malaysia Palm Complex'!AJ18+'Indonesia Palm Complex'!C18</f>
        <v>720.26899999999932</v>
      </c>
      <c r="E19" s="40">
        <f>'Malaysia Palm Complex'!AK18+'Indonesia Palm Complex'!D18</f>
        <v>1037.4379999999974</v>
      </c>
      <c r="F19" s="40">
        <f>'Malaysia Palm Complex'!AL18+'Indonesia Palm Complex'!E18</f>
        <v>1143.0409999999993</v>
      </c>
      <c r="G19" s="40">
        <f>'Malaysia Palm Complex'!AM18+'Indonesia Palm Complex'!F18</f>
        <v>967.78999999999905</v>
      </c>
      <c r="H19" s="40">
        <f>'Malaysia Palm Complex'!AN18+'Indonesia Palm Complex'!G18</f>
        <v>1410.1029999999992</v>
      </c>
      <c r="I19" s="40">
        <f>'Malaysia Palm Complex'!AO18+'Indonesia Palm Complex'!H18</f>
        <v>1759.0659999999989</v>
      </c>
      <c r="J19" s="40">
        <f>'Malaysia Palm Complex'!AP18+'Indonesia Palm Complex'!I18</f>
        <v>1870.8889999999974</v>
      </c>
      <c r="K19" s="40">
        <f>'Malaysia Palm Complex'!AQ18+'Indonesia Palm Complex'!J18</f>
        <v>1652.1629999999986</v>
      </c>
      <c r="L19" s="40">
        <f>'Malaysia Palm Complex'!AR18+'Indonesia Palm Complex'!K18</f>
        <v>1685.2659999999978</v>
      </c>
      <c r="M19" s="40">
        <f>'Malaysia Palm Complex'!AS18+'Indonesia Palm Complex'!L18</f>
        <v>2281.223</v>
      </c>
      <c r="N19" s="40">
        <f>'Malaysia Palm Complex'!AT18+'Indonesia Palm Complex'!M18</f>
        <v>2287.4350000000013</v>
      </c>
      <c r="O19" s="40">
        <f>'Malaysia Palm Complex'!AU18+'Indonesia Palm Complex'!N18</f>
        <v>2874.2000000000007</v>
      </c>
      <c r="P19" s="40">
        <f>'Malaysia Palm Complex'!AV18+'Indonesia Palm Complex'!O18</f>
        <v>3531.9390000000003</v>
      </c>
      <c r="Q19" s="40">
        <f>'Malaysia Palm Complex'!AW18+'Indonesia Palm Complex'!P18</f>
        <v>3408.3990000000013</v>
      </c>
      <c r="R19" s="40">
        <f>'Malaysia Palm Complex'!AX18+'Indonesia Palm Complex'!Q18</f>
        <v>2758.2990000000027</v>
      </c>
      <c r="S19" s="40">
        <f>'Malaysia Palm Complex'!AY18+'Indonesia Palm Complex'!R18</f>
        <v>3172.9260000000031</v>
      </c>
      <c r="T19" s="40">
        <f>'Malaysia Palm Complex'!AZ18+'Indonesia Palm Complex'!S18</f>
        <v>4553.2920000000049</v>
      </c>
      <c r="U19" s="40">
        <f>'Malaysia Palm Complex'!BA18+'Indonesia Palm Complex'!T18</f>
        <v>5272.9900000000016</v>
      </c>
      <c r="V19" s="40">
        <f>'Malaysia Palm Complex'!BB18+'Indonesia Palm Complex'!U18</f>
        <v>4905.7730000000047</v>
      </c>
      <c r="W19" s="40">
        <f>'Malaysia Palm Complex'!BC18+'Indonesia Palm Complex'!V18</f>
        <v>5000.0730000000003</v>
      </c>
      <c r="X19" s="40">
        <f>'Malaysia Palm Complex'!BD18+'Indonesia Palm Complex'!W18</f>
        <v>5530.2890000000007</v>
      </c>
      <c r="Y19" s="40">
        <f>'Malaysia Palm Complex'!BE18+'Indonesia Palm Complex'!X18</f>
        <v>3720.7580000000016</v>
      </c>
      <c r="Z19" s="40">
        <f>'Malaysia Palm Complex'!BF18+'Indonesia Palm Complex'!Y18</f>
        <v>4934.9220000000023</v>
      </c>
      <c r="AA19" s="40">
        <f>'Malaysia Palm Complex'!BG18+'Indonesia Palm Complex'!Z18</f>
        <v>7131.4470000000038</v>
      </c>
      <c r="AB19" s="40">
        <f>'Malaysia Palm Complex'!BH18+'Indonesia Palm Complex'!AA18</f>
        <v>6181.448000000004</v>
      </c>
      <c r="AC19" s="40">
        <f>'Malaysia Palm Complex'!BI18+'Indonesia Palm Complex'!AB18</f>
        <v>7065.0870000000104</v>
      </c>
      <c r="AD19" s="40">
        <f>'Malaysia Palm Complex'!BJ18+'Indonesia Palm Complex'!AC18</f>
        <v>5405.4040000000095</v>
      </c>
      <c r="AE19" s="40">
        <f>'Malaysia Palm Complex'!BK18+'Indonesia Palm Complex'!AD18</f>
        <v>6343.202000000012</v>
      </c>
      <c r="AF19" s="41">
        <f>'Malaysia Palm Complex'!BL18+'Indonesia Palm Complex'!AE18</f>
        <v>5415.3290000000161</v>
      </c>
      <c r="AG19" s="41">
        <f>'Malaysia Palm Complex'!BM18+'Indonesia Palm Complex'!AF18</f>
        <v>6100</v>
      </c>
      <c r="AH19" s="37"/>
      <c r="AI19" s="38"/>
      <c r="AJ19" s="39">
        <f>'Malaysia Palm Complex'!BL18</f>
        <v>2312.3290000000161</v>
      </c>
      <c r="AK19" s="39">
        <f>'Indonesia Palm Complex'!AE18</f>
        <v>3103</v>
      </c>
      <c r="AL19" s="39">
        <f t="shared" si="5"/>
        <v>5415.3290000000161</v>
      </c>
    </row>
    <row r="20" spans="2:38" ht="16.5">
      <c r="B20" s="27" t="s">
        <v>55</v>
      </c>
      <c r="C20" s="42" t="e">
        <f>C19/C18</f>
        <v>#REF!</v>
      </c>
      <c r="D20" s="42" t="e">
        <f t="shared" ref="D20:AE20" si="16">D19/D18</f>
        <v>#REF!</v>
      </c>
      <c r="E20" s="42" t="e">
        <f t="shared" si="16"/>
        <v>#REF!</v>
      </c>
      <c r="F20" s="42" t="e">
        <f t="shared" si="16"/>
        <v>#REF!</v>
      </c>
      <c r="G20" s="42" t="e">
        <f t="shared" si="16"/>
        <v>#REF!</v>
      </c>
      <c r="H20" s="42" t="e">
        <f t="shared" si="16"/>
        <v>#REF!</v>
      </c>
      <c r="I20" s="42" t="e">
        <f t="shared" si="16"/>
        <v>#REF!</v>
      </c>
      <c r="J20" s="42" t="e">
        <f t="shared" si="16"/>
        <v>#REF!</v>
      </c>
      <c r="K20" s="42" t="e">
        <f t="shared" si="16"/>
        <v>#REF!</v>
      </c>
      <c r="L20" s="42" t="e">
        <f t="shared" si="16"/>
        <v>#REF!</v>
      </c>
      <c r="M20" s="42" t="e">
        <f t="shared" si="16"/>
        <v>#REF!</v>
      </c>
      <c r="N20" s="42" t="e">
        <f t="shared" si="16"/>
        <v>#REF!</v>
      </c>
      <c r="O20" s="42" t="e">
        <f t="shared" si="16"/>
        <v>#REF!</v>
      </c>
      <c r="P20" s="42" t="e">
        <f t="shared" si="16"/>
        <v>#REF!</v>
      </c>
      <c r="Q20" s="42" t="e">
        <f t="shared" si="16"/>
        <v>#REF!</v>
      </c>
      <c r="R20" s="42" t="e">
        <f t="shared" si="16"/>
        <v>#REF!</v>
      </c>
      <c r="S20" s="42" t="e">
        <f t="shared" si="16"/>
        <v>#REF!</v>
      </c>
      <c r="T20" s="42" t="e">
        <f t="shared" si="16"/>
        <v>#REF!</v>
      </c>
      <c r="U20" s="42" t="e">
        <f t="shared" si="16"/>
        <v>#REF!</v>
      </c>
      <c r="V20" s="42" t="e">
        <f t="shared" si="16"/>
        <v>#REF!</v>
      </c>
      <c r="W20" s="42" t="e">
        <f t="shared" si="16"/>
        <v>#REF!</v>
      </c>
      <c r="X20" s="42" t="e">
        <f t="shared" si="16"/>
        <v>#REF!</v>
      </c>
      <c r="Y20" s="42">
        <f t="shared" si="16"/>
        <v>7.0060876325736224E-2</v>
      </c>
      <c r="Z20" s="42">
        <f t="shared" si="16"/>
        <v>8.5485988858825634E-2</v>
      </c>
      <c r="AA20" s="42">
        <f t="shared" si="16"/>
        <v>0.11007983462399752</v>
      </c>
      <c r="AB20" s="42">
        <f t="shared" si="16"/>
        <v>8.3829810204493413E-2</v>
      </c>
      <c r="AC20" s="42">
        <f t="shared" si="16"/>
        <v>0.10301956568106085</v>
      </c>
      <c r="AD20" s="42">
        <f t="shared" si="16"/>
        <v>7.5472613868893257E-2</v>
      </c>
      <c r="AE20" s="42">
        <f t="shared" si="16"/>
        <v>9.4590848551171364E-2</v>
      </c>
      <c r="AF20" s="43">
        <f>AF19/AF18</f>
        <v>7.2279877698398498E-2</v>
      </c>
      <c r="AG20" s="43" t="e">
        <f>AG19/AG18</f>
        <v>#REF!</v>
      </c>
      <c r="AH20" s="43"/>
      <c r="AI20" s="44"/>
    </row>
    <row r="21" spans="2:38" ht="17.25" thickBot="1">
      <c r="B21" s="45" t="s">
        <v>56</v>
      </c>
      <c r="C21" s="46">
        <f t="shared" ref="C21:Y21" si="17">C163</f>
        <v>1113.6666666666667</v>
      </c>
      <c r="D21" s="46">
        <f t="shared" si="17"/>
        <v>1508.1666666666667</v>
      </c>
      <c r="E21" s="46">
        <f t="shared" si="17"/>
        <v>1220.5</v>
      </c>
      <c r="F21" s="46">
        <f t="shared" si="17"/>
        <v>1267.5833333333333</v>
      </c>
      <c r="G21" s="46">
        <f t="shared" si="17"/>
        <v>2230.25</v>
      </c>
      <c r="H21" s="46">
        <f t="shared" si="17"/>
        <v>1646.25</v>
      </c>
      <c r="I21" s="46">
        <f t="shared" si="17"/>
        <v>1085.25</v>
      </c>
      <c r="J21" s="46">
        <f t="shared" si="17"/>
        <v>848.91666666666663</v>
      </c>
      <c r="K21" s="46">
        <f t="shared" si="17"/>
        <v>1235.8333333333333</v>
      </c>
      <c r="L21" s="46">
        <f t="shared" si="17"/>
        <v>1498.8333333333333</v>
      </c>
      <c r="M21" s="46">
        <f t="shared" si="17"/>
        <v>1739.3333333333333</v>
      </c>
      <c r="N21" s="46">
        <f t="shared" si="17"/>
        <v>1404.0833333333333</v>
      </c>
      <c r="O21" s="46">
        <f t="shared" si="17"/>
        <v>1457</v>
      </c>
      <c r="P21" s="46">
        <f t="shared" si="17"/>
        <v>2239.3333333333335</v>
      </c>
      <c r="Q21" s="46">
        <f t="shared" si="17"/>
        <v>3127.4166666666665</v>
      </c>
      <c r="R21" s="46">
        <f t="shared" si="17"/>
        <v>2098.1666666666665</v>
      </c>
      <c r="S21" s="46">
        <f t="shared" si="17"/>
        <v>2532.3333333333335</v>
      </c>
      <c r="T21" s="46">
        <f t="shared" si="17"/>
        <v>3354.5</v>
      </c>
      <c r="U21" s="46">
        <f t="shared" si="17"/>
        <v>3058.6666666666665</v>
      </c>
      <c r="V21" s="46">
        <f t="shared" si="17"/>
        <v>2341.5833333333335</v>
      </c>
      <c r="W21" s="46">
        <f t="shared" si="17"/>
        <v>2500.0833333333335</v>
      </c>
      <c r="X21" s="46">
        <f t="shared" si="17"/>
        <v>2181.3333333333335</v>
      </c>
      <c r="Y21" s="46">
        <f t="shared" si="17"/>
        <v>2489.8333333333335</v>
      </c>
      <c r="Z21" s="46">
        <f>'Malaysia Palm Complex'!BF20</f>
        <v>2489.5829858923898</v>
      </c>
      <c r="AA21" s="46">
        <f>'Malaysia Palm Complex'!BG20</f>
        <v>2765.9246670193402</v>
      </c>
      <c r="AB21" s="46">
        <f>'Malaysia Palm Complex'!BH20</f>
        <v>2437.8110655007617</v>
      </c>
      <c r="AC21" s="46">
        <f>'Malaysia Palm Complex'!BI20</f>
        <v>2123.1101264635017</v>
      </c>
      <c r="AD21" s="46">
        <f>'Malaysia Palm Complex'!BJ20</f>
        <v>2536.9566916818562</v>
      </c>
      <c r="AE21" s="46">
        <f>'Malaysia Palm Complex'!BK20</f>
        <v>3738.8059406173543</v>
      </c>
      <c r="AF21" s="47">
        <f>'Malaysia Palm Complex'!BL20</f>
        <v>3858.6363636363635</v>
      </c>
      <c r="AG21" s="47">
        <f>'Malaysia Palm Complex'!BM20</f>
        <v>3974</v>
      </c>
      <c r="AH21" s="36"/>
      <c r="AI21" s="48"/>
    </row>
    <row r="22" spans="2:38" ht="16.5">
      <c r="B22" s="27" t="s">
        <v>57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4"/>
    </row>
    <row r="23" spans="2:38" ht="16.5">
      <c r="B23" s="27" t="s">
        <v>51</v>
      </c>
      <c r="C23" s="20">
        <v>10</v>
      </c>
      <c r="D23" s="20">
        <f t="shared" ref="D23:AG23" si="18">C30</f>
        <v>15</v>
      </c>
      <c r="E23" s="20">
        <f t="shared" si="18"/>
        <v>75</v>
      </c>
      <c r="F23" s="20">
        <f t="shared" si="18"/>
        <v>100</v>
      </c>
      <c r="G23" s="20">
        <f t="shared" si="18"/>
        <v>70</v>
      </c>
      <c r="H23" s="20">
        <f t="shared" si="18"/>
        <v>7</v>
      </c>
      <c r="I23" s="20">
        <f t="shared" si="18"/>
        <v>3</v>
      </c>
      <c r="J23" s="20">
        <f t="shared" si="18"/>
        <v>8</v>
      </c>
      <c r="K23" s="20">
        <f t="shared" si="18"/>
        <v>10</v>
      </c>
      <c r="L23" s="20">
        <f t="shared" si="18"/>
        <v>34</v>
      </c>
      <c r="M23" s="20">
        <f t="shared" si="18"/>
        <v>38</v>
      </c>
      <c r="N23" s="20">
        <f t="shared" si="18"/>
        <v>47</v>
      </c>
      <c r="O23" s="20">
        <f t="shared" si="18"/>
        <v>49</v>
      </c>
      <c r="P23" s="20">
        <f t="shared" si="18"/>
        <v>35</v>
      </c>
      <c r="Q23" s="20">
        <f t="shared" si="18"/>
        <v>115</v>
      </c>
      <c r="R23" s="20">
        <f t="shared" si="18"/>
        <v>20</v>
      </c>
      <c r="S23" s="20">
        <f t="shared" si="18"/>
        <v>190</v>
      </c>
      <c r="T23" s="20">
        <f t="shared" si="18"/>
        <v>40</v>
      </c>
      <c r="U23" s="20">
        <f t="shared" si="18"/>
        <v>65</v>
      </c>
      <c r="V23" s="20">
        <f t="shared" si="18"/>
        <v>60</v>
      </c>
      <c r="W23" s="20">
        <f t="shared" si="18"/>
        <v>90</v>
      </c>
      <c r="X23" s="20">
        <f t="shared" si="18"/>
        <v>70</v>
      </c>
      <c r="Y23" s="20">
        <f t="shared" si="18"/>
        <v>50</v>
      </c>
      <c r="Z23" s="20">
        <f t="shared" si="18"/>
        <v>60</v>
      </c>
      <c r="AA23" s="20">
        <f t="shared" si="18"/>
        <v>53</v>
      </c>
      <c r="AB23" s="21">
        <f t="shared" si="18"/>
        <v>58</v>
      </c>
      <c r="AC23" s="21">
        <f t="shared" si="18"/>
        <v>60</v>
      </c>
      <c r="AD23" s="21">
        <f t="shared" si="18"/>
        <v>60</v>
      </c>
      <c r="AE23" s="21">
        <f t="shared" si="18"/>
        <v>60</v>
      </c>
      <c r="AF23" s="21">
        <f t="shared" si="18"/>
        <v>61</v>
      </c>
      <c r="AG23" s="21">
        <f t="shared" si="18"/>
        <v>62</v>
      </c>
      <c r="AH23" s="21"/>
      <c r="AI23" s="22"/>
    </row>
    <row r="24" spans="2:38" ht="16.5">
      <c r="B24" s="27" t="s">
        <v>3</v>
      </c>
      <c r="C24" s="20">
        <v>1030</v>
      </c>
      <c r="D24" s="20">
        <v>1175</v>
      </c>
      <c r="E24" s="20">
        <v>1410</v>
      </c>
      <c r="F24" s="20">
        <v>1590</v>
      </c>
      <c r="G24" s="20">
        <v>1475</v>
      </c>
      <c r="H24" s="20">
        <v>1710</v>
      </c>
      <c r="I24" s="20">
        <v>2120</v>
      </c>
      <c r="J24" s="20">
        <v>2440</v>
      </c>
      <c r="K24" s="20">
        <v>2640</v>
      </c>
      <c r="L24" s="20">
        <v>2950</v>
      </c>
      <c r="M24" s="20">
        <v>3300</v>
      </c>
      <c r="N24" s="20">
        <v>3850</v>
      </c>
      <c r="O24" s="20">
        <v>4235</v>
      </c>
      <c r="P24" s="20">
        <v>4450</v>
      </c>
      <c r="Q24" s="20">
        <v>4788</v>
      </c>
      <c r="R24" s="20">
        <v>5470</v>
      </c>
      <c r="S24" s="20">
        <v>5875</v>
      </c>
      <c r="T24" s="20">
        <v>6200</v>
      </c>
      <c r="U24" s="20">
        <v>6900</v>
      </c>
      <c r="V24" s="20">
        <v>7480</v>
      </c>
      <c r="W24" s="20">
        <v>8100</v>
      </c>
      <c r="X24" s="20">
        <v>8700</v>
      </c>
      <c r="Y24" s="20">
        <v>8500</v>
      </c>
      <c r="Z24" s="20">
        <v>9500</v>
      </c>
      <c r="AA24" s="21" t="e">
        <f t="shared" ref="AA24:AG24" si="19">MROUND(AA11*AA195,250)</f>
        <v>#REF!</v>
      </c>
      <c r="AB24" s="21" t="e">
        <f t="shared" si="19"/>
        <v>#REF!</v>
      </c>
      <c r="AC24" s="21" t="e">
        <f t="shared" si="19"/>
        <v>#REF!</v>
      </c>
      <c r="AD24" s="21" t="e">
        <f t="shared" si="19"/>
        <v>#REF!</v>
      </c>
      <c r="AE24" s="21" t="e">
        <f t="shared" si="19"/>
        <v>#REF!</v>
      </c>
      <c r="AF24" s="21" t="e">
        <f t="shared" si="19"/>
        <v>#REF!</v>
      </c>
      <c r="AG24" s="21" t="e">
        <f t="shared" si="19"/>
        <v>#REF!</v>
      </c>
      <c r="AH24" s="21"/>
      <c r="AI24" s="22"/>
    </row>
    <row r="25" spans="2:38" ht="16.5">
      <c r="B25" s="27" t="s">
        <v>4</v>
      </c>
      <c r="C25" s="20">
        <v>0</v>
      </c>
      <c r="D25" s="20">
        <v>0</v>
      </c>
      <c r="E25" s="20">
        <v>0</v>
      </c>
      <c r="F25" s="20">
        <f t="shared" ref="F25:Y25" si="20">F211</f>
        <v>5.4827569999999985</v>
      </c>
      <c r="G25" s="20">
        <f t="shared" si="20"/>
        <v>6.6252000000000019E-2</v>
      </c>
      <c r="H25" s="20">
        <f t="shared" si="20"/>
        <v>2.6275E-2</v>
      </c>
      <c r="I25" s="20">
        <f t="shared" si="20"/>
        <v>1.7722000000000002E-2</v>
      </c>
      <c r="J25" s="20">
        <f t="shared" si="20"/>
        <v>7.5281000000000001E-2</v>
      </c>
      <c r="K25" s="20">
        <f t="shared" si="20"/>
        <v>7.4686000000000016E-2</v>
      </c>
      <c r="L25" s="20">
        <f t="shared" si="20"/>
        <v>4.3920000000000001E-3</v>
      </c>
      <c r="M25" s="20">
        <f t="shared" si="20"/>
        <v>1.3117E-2</v>
      </c>
      <c r="N25" s="20">
        <f t="shared" si="20"/>
        <v>4.2848000000000004E-2</v>
      </c>
      <c r="O25" s="20">
        <f t="shared" si="20"/>
        <v>1.392557</v>
      </c>
      <c r="P25" s="20">
        <f t="shared" si="20"/>
        <v>1.6E-2</v>
      </c>
      <c r="Q25" s="20">
        <f t="shared" si="20"/>
        <v>3.6999999999999998E-2</v>
      </c>
      <c r="R25" s="20">
        <f t="shared" si="20"/>
        <v>4.0000000000000001E-3</v>
      </c>
      <c r="S25" s="20">
        <f t="shared" si="20"/>
        <v>0</v>
      </c>
      <c r="T25" s="20">
        <f t="shared" si="20"/>
        <v>0</v>
      </c>
      <c r="U25" s="20">
        <f t="shared" si="20"/>
        <v>2.5000000000000005E-2</v>
      </c>
      <c r="V25" s="20">
        <f t="shared" si="20"/>
        <v>4.49</v>
      </c>
      <c r="W25" s="20">
        <f t="shared" si="20"/>
        <v>2E-3</v>
      </c>
      <c r="X25" s="20">
        <f t="shared" si="20"/>
        <v>3.0000000000000001E-3</v>
      </c>
      <c r="Y25" s="20">
        <f t="shared" si="20"/>
        <v>3.0000000000000001E-3</v>
      </c>
      <c r="Z25" s="20">
        <f>Z211</f>
        <v>2E-3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/>
      <c r="AI25" s="22"/>
    </row>
    <row r="26" spans="2:38" ht="16.5">
      <c r="B26" s="27" t="s">
        <v>5</v>
      </c>
      <c r="C26" s="20">
        <f t="shared" ref="C26:AD26" si="21">SUM(C23:C25)</f>
        <v>1040</v>
      </c>
      <c r="D26" s="20">
        <f t="shared" si="21"/>
        <v>1190</v>
      </c>
      <c r="E26" s="20">
        <f t="shared" si="21"/>
        <v>1485</v>
      </c>
      <c r="F26" s="20">
        <f t="shared" si="21"/>
        <v>1695.482757</v>
      </c>
      <c r="G26" s="20">
        <f t="shared" si="21"/>
        <v>1545.0662520000001</v>
      </c>
      <c r="H26" s="20">
        <f t="shared" si="21"/>
        <v>1717.0262749999999</v>
      </c>
      <c r="I26" s="20">
        <f t="shared" si="21"/>
        <v>2123.017722</v>
      </c>
      <c r="J26" s="20">
        <f t="shared" si="21"/>
        <v>2448.0752809999999</v>
      </c>
      <c r="K26" s="20">
        <f t="shared" si="21"/>
        <v>2650.0746859999999</v>
      </c>
      <c r="L26" s="20">
        <f t="shared" si="21"/>
        <v>2984.0043919999998</v>
      </c>
      <c r="M26" s="20">
        <f t="shared" si="21"/>
        <v>3338.013117</v>
      </c>
      <c r="N26" s="20">
        <f t="shared" si="21"/>
        <v>3897.042848</v>
      </c>
      <c r="O26" s="20">
        <f t="shared" si="21"/>
        <v>4285.3925570000001</v>
      </c>
      <c r="P26" s="20">
        <f t="shared" si="21"/>
        <v>4485.0159999999996</v>
      </c>
      <c r="Q26" s="20">
        <f t="shared" si="21"/>
        <v>4903.0370000000003</v>
      </c>
      <c r="R26" s="20">
        <f t="shared" si="21"/>
        <v>5490.0039999999999</v>
      </c>
      <c r="S26" s="20">
        <f t="shared" si="21"/>
        <v>6065</v>
      </c>
      <c r="T26" s="20">
        <f t="shared" si="21"/>
        <v>6240</v>
      </c>
      <c r="U26" s="20">
        <f t="shared" si="21"/>
        <v>6965.0249999999996</v>
      </c>
      <c r="V26" s="20">
        <f t="shared" si="21"/>
        <v>7544.49</v>
      </c>
      <c r="W26" s="20">
        <f t="shared" si="21"/>
        <v>8190.0020000000004</v>
      </c>
      <c r="X26" s="20">
        <f t="shared" si="21"/>
        <v>8770.0030000000006</v>
      </c>
      <c r="Y26" s="20">
        <f t="shared" si="21"/>
        <v>8550.0030000000006</v>
      </c>
      <c r="Z26" s="20">
        <f t="shared" si="21"/>
        <v>9560.0020000000004</v>
      </c>
      <c r="AA26" s="21" t="e">
        <f t="shared" si="21"/>
        <v>#REF!</v>
      </c>
      <c r="AB26" s="21" t="e">
        <f t="shared" si="21"/>
        <v>#REF!</v>
      </c>
      <c r="AC26" s="21" t="e">
        <f t="shared" si="21"/>
        <v>#REF!</v>
      </c>
      <c r="AD26" s="21" t="e">
        <f t="shared" si="21"/>
        <v>#REF!</v>
      </c>
      <c r="AE26" s="21" t="e">
        <f t="shared" ref="AE26:AG26" si="22">SUM(AE23:AE25)</f>
        <v>#REF!</v>
      </c>
      <c r="AF26" s="21" t="e">
        <f t="shared" si="22"/>
        <v>#REF!</v>
      </c>
      <c r="AG26" s="21" t="e">
        <f t="shared" si="22"/>
        <v>#REF!</v>
      </c>
      <c r="AH26" s="21"/>
      <c r="AI26" s="22"/>
    </row>
    <row r="27" spans="2:38" ht="16.5">
      <c r="B27" s="49" t="s">
        <v>58</v>
      </c>
      <c r="C27" s="50">
        <f t="shared" ref="C27:Y27" si="23">C243</f>
        <v>1025</v>
      </c>
      <c r="D27" s="50">
        <f t="shared" si="23"/>
        <v>1115.0000000000002</v>
      </c>
      <c r="E27" s="50">
        <f t="shared" si="23"/>
        <v>1385.0670550000002</v>
      </c>
      <c r="F27" s="50">
        <f t="shared" si="23"/>
        <v>1625.377375</v>
      </c>
      <c r="G27" s="50">
        <f t="shared" si="23"/>
        <v>1537.9982520000003</v>
      </c>
      <c r="H27" s="50">
        <f t="shared" si="23"/>
        <v>1704.9294440000001</v>
      </c>
      <c r="I27" s="50">
        <f t="shared" si="23"/>
        <v>2105.4207100000008</v>
      </c>
      <c r="J27" s="50">
        <f t="shared" si="23"/>
        <v>2437.0378030000006</v>
      </c>
      <c r="K27" s="50">
        <f t="shared" si="23"/>
        <v>2610.3984829999999</v>
      </c>
      <c r="L27" s="50">
        <f t="shared" si="23"/>
        <v>2941.6780030000009</v>
      </c>
      <c r="M27" s="50">
        <f t="shared" si="23"/>
        <v>3262.265097</v>
      </c>
      <c r="N27" s="50">
        <f t="shared" si="23"/>
        <v>3790.8872379999993</v>
      </c>
      <c r="O27" s="50">
        <f t="shared" si="23"/>
        <v>4146.4858290000011</v>
      </c>
      <c r="P27" s="50">
        <f t="shared" si="23"/>
        <v>4323.7080000000005</v>
      </c>
      <c r="Q27" s="50">
        <f t="shared" si="23"/>
        <v>4881.5439999999999</v>
      </c>
      <c r="R27" s="50">
        <f t="shared" si="23"/>
        <v>5299.9980000000005</v>
      </c>
      <c r="S27" s="50">
        <f t="shared" si="23"/>
        <v>6024.9999999999991</v>
      </c>
      <c r="T27" s="50">
        <f t="shared" si="23"/>
        <v>6174.9999999999991</v>
      </c>
      <c r="U27" s="50">
        <f t="shared" si="23"/>
        <v>6905.0189999999984</v>
      </c>
      <c r="V27" s="50">
        <f t="shared" si="23"/>
        <v>7451.2809999999999</v>
      </c>
      <c r="W27" s="50">
        <f t="shared" si="23"/>
        <v>8119.994999999999</v>
      </c>
      <c r="X27" s="50">
        <f t="shared" si="23"/>
        <v>8714.4299999999985</v>
      </c>
      <c r="Y27" s="50">
        <f t="shared" si="23"/>
        <v>8235.3450000000012</v>
      </c>
      <c r="Z27" s="50">
        <f>Z243</f>
        <v>9449.6930000000011</v>
      </c>
      <c r="AA27" s="51" t="e">
        <f t="shared" ref="AA27:AG27" si="24">AA29-AA28</f>
        <v>#REF!</v>
      </c>
      <c r="AB27" s="51" t="e">
        <f t="shared" si="24"/>
        <v>#REF!</v>
      </c>
      <c r="AC27" s="51" t="e">
        <f t="shared" si="24"/>
        <v>#REF!</v>
      </c>
      <c r="AD27" s="51" t="e">
        <f t="shared" si="24"/>
        <v>#REF!</v>
      </c>
      <c r="AE27" s="51" t="e">
        <f t="shared" si="24"/>
        <v>#REF!</v>
      </c>
      <c r="AF27" s="51" t="e">
        <f t="shared" si="24"/>
        <v>#REF!</v>
      </c>
      <c r="AG27" s="51" t="e">
        <f t="shared" si="24"/>
        <v>#REF!</v>
      </c>
      <c r="AH27" s="21"/>
      <c r="AI27" s="22"/>
    </row>
    <row r="28" spans="2:38" ht="16.5">
      <c r="B28" s="27" t="s">
        <v>8</v>
      </c>
      <c r="C28" s="20">
        <v>0</v>
      </c>
      <c r="D28" s="20">
        <v>0</v>
      </c>
      <c r="E28" s="20">
        <v>0</v>
      </c>
      <c r="F28" s="20">
        <f t="shared" ref="F28:Y28" si="25">F227</f>
        <v>0.10538199999999999</v>
      </c>
      <c r="G28" s="20">
        <f t="shared" si="25"/>
        <v>6.8000000000000005E-2</v>
      </c>
      <c r="H28" s="20">
        <f t="shared" si="25"/>
        <v>9.0968309999999999</v>
      </c>
      <c r="I28" s="20">
        <f t="shared" si="25"/>
        <v>9.5970119999999994</v>
      </c>
      <c r="J28" s="20">
        <f t="shared" si="25"/>
        <v>1.0374779999999999</v>
      </c>
      <c r="K28" s="20">
        <f t="shared" si="25"/>
        <v>5.6762030000000001</v>
      </c>
      <c r="L28" s="20">
        <f t="shared" si="25"/>
        <v>4.3263889999999998</v>
      </c>
      <c r="M28" s="20">
        <f t="shared" si="25"/>
        <v>28.748019999999997</v>
      </c>
      <c r="N28" s="20">
        <f t="shared" si="25"/>
        <v>57.155609999999996</v>
      </c>
      <c r="O28" s="20">
        <f t="shared" si="25"/>
        <v>103.90672800000002</v>
      </c>
      <c r="P28" s="20">
        <f t="shared" si="25"/>
        <v>46.308000000000007</v>
      </c>
      <c r="Q28" s="20">
        <f t="shared" si="25"/>
        <v>1.4929999999999999</v>
      </c>
      <c r="R28" s="20">
        <f t="shared" si="25"/>
        <v>6.0000000000000001E-3</v>
      </c>
      <c r="S28" s="20">
        <f t="shared" si="25"/>
        <v>0</v>
      </c>
      <c r="T28" s="20">
        <f t="shared" si="25"/>
        <v>0</v>
      </c>
      <c r="U28" s="20">
        <f t="shared" si="25"/>
        <v>6.0000000000000001E-3</v>
      </c>
      <c r="V28" s="20">
        <f t="shared" si="25"/>
        <v>3.2089999999999992</v>
      </c>
      <c r="W28" s="20">
        <f t="shared" si="25"/>
        <v>7.0000000000000001E-3</v>
      </c>
      <c r="X28" s="20">
        <f t="shared" si="25"/>
        <v>5.5730000000000004</v>
      </c>
      <c r="Y28" s="20">
        <f t="shared" si="25"/>
        <v>254.65800000000002</v>
      </c>
      <c r="Z28" s="20">
        <f>Z227</f>
        <v>57.30899999999999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/>
      <c r="AI28" s="22"/>
    </row>
    <row r="29" spans="2:38" ht="16.5">
      <c r="B29" s="27" t="s">
        <v>9</v>
      </c>
      <c r="C29" s="20">
        <f t="shared" ref="C29:Z29" si="26">SUM(C27:C28)</f>
        <v>1025</v>
      </c>
      <c r="D29" s="20">
        <f t="shared" si="26"/>
        <v>1115.0000000000002</v>
      </c>
      <c r="E29" s="20">
        <f t="shared" si="26"/>
        <v>1385.0670550000002</v>
      </c>
      <c r="F29" s="20">
        <f t="shared" si="26"/>
        <v>1625.482757</v>
      </c>
      <c r="G29" s="20">
        <f t="shared" si="26"/>
        <v>1538.0662520000003</v>
      </c>
      <c r="H29" s="20">
        <f t="shared" si="26"/>
        <v>1714.0262750000002</v>
      </c>
      <c r="I29" s="20">
        <f t="shared" si="26"/>
        <v>2115.017722000001</v>
      </c>
      <c r="J29" s="20">
        <f t="shared" si="26"/>
        <v>2438.0752810000008</v>
      </c>
      <c r="K29" s="20">
        <f t="shared" si="26"/>
        <v>2616.0746859999999</v>
      </c>
      <c r="L29" s="20">
        <f t="shared" si="26"/>
        <v>2946.0043920000007</v>
      </c>
      <c r="M29" s="20">
        <f t="shared" si="26"/>
        <v>3291.013117</v>
      </c>
      <c r="N29" s="20">
        <f t="shared" si="26"/>
        <v>3848.0428479999991</v>
      </c>
      <c r="O29" s="20">
        <f t="shared" si="26"/>
        <v>4250.392557000001</v>
      </c>
      <c r="P29" s="20">
        <f t="shared" si="26"/>
        <v>4370.0160000000005</v>
      </c>
      <c r="Q29" s="20">
        <f t="shared" si="26"/>
        <v>4883.0370000000003</v>
      </c>
      <c r="R29" s="20">
        <f t="shared" si="26"/>
        <v>5300.0040000000008</v>
      </c>
      <c r="S29" s="20">
        <f t="shared" si="26"/>
        <v>6024.9999999999991</v>
      </c>
      <c r="T29" s="20">
        <f t="shared" si="26"/>
        <v>6174.9999999999991</v>
      </c>
      <c r="U29" s="20">
        <f t="shared" si="26"/>
        <v>6905.0249999999987</v>
      </c>
      <c r="V29" s="20">
        <f t="shared" si="26"/>
        <v>7454.49</v>
      </c>
      <c r="W29" s="20">
        <f t="shared" si="26"/>
        <v>8120.0019999999986</v>
      </c>
      <c r="X29" s="20">
        <f t="shared" si="26"/>
        <v>8720.0029999999988</v>
      </c>
      <c r="Y29" s="20">
        <f t="shared" si="26"/>
        <v>8490.0030000000006</v>
      </c>
      <c r="Z29" s="20">
        <f t="shared" si="26"/>
        <v>9507.0020000000004</v>
      </c>
      <c r="AA29" s="21" t="e">
        <f t="shared" ref="AA29:AG29" si="27">AA26-AA30</f>
        <v>#REF!</v>
      </c>
      <c r="AB29" s="21" t="e">
        <f t="shared" si="27"/>
        <v>#REF!</v>
      </c>
      <c r="AC29" s="21" t="e">
        <f t="shared" si="27"/>
        <v>#REF!</v>
      </c>
      <c r="AD29" s="21" t="e">
        <f t="shared" si="27"/>
        <v>#REF!</v>
      </c>
      <c r="AE29" s="21" t="e">
        <f t="shared" si="27"/>
        <v>#REF!</v>
      </c>
      <c r="AF29" s="21" t="e">
        <f t="shared" si="27"/>
        <v>#REF!</v>
      </c>
      <c r="AG29" s="21" t="e">
        <f t="shared" si="27"/>
        <v>#REF!</v>
      </c>
      <c r="AH29" s="21"/>
      <c r="AI29" s="22"/>
    </row>
    <row r="30" spans="2:38" ht="16.5">
      <c r="B30" s="49" t="s">
        <v>54</v>
      </c>
      <c r="C30" s="50">
        <v>15</v>
      </c>
      <c r="D30" s="50">
        <v>75</v>
      </c>
      <c r="E30" s="50">
        <v>100</v>
      </c>
      <c r="F30" s="50">
        <v>70</v>
      </c>
      <c r="G30" s="50">
        <v>7</v>
      </c>
      <c r="H30" s="50">
        <v>3</v>
      </c>
      <c r="I30" s="50">
        <v>8</v>
      </c>
      <c r="J30" s="50">
        <v>10</v>
      </c>
      <c r="K30" s="50">
        <v>34</v>
      </c>
      <c r="L30" s="50">
        <v>38</v>
      </c>
      <c r="M30" s="50">
        <v>47</v>
      </c>
      <c r="N30" s="50">
        <v>49</v>
      </c>
      <c r="O30" s="50">
        <v>35</v>
      </c>
      <c r="P30" s="50">
        <v>115</v>
      </c>
      <c r="Q30" s="50">
        <v>20</v>
      </c>
      <c r="R30" s="50">
        <v>190</v>
      </c>
      <c r="S30" s="50">
        <v>40</v>
      </c>
      <c r="T30" s="50">
        <v>65</v>
      </c>
      <c r="U30" s="50">
        <v>60</v>
      </c>
      <c r="V30" s="50">
        <v>90</v>
      </c>
      <c r="W30" s="50">
        <v>70</v>
      </c>
      <c r="X30" s="50">
        <v>50</v>
      </c>
      <c r="Y30" s="50">
        <v>60</v>
      </c>
      <c r="Z30" s="50">
        <v>53</v>
      </c>
      <c r="AA30" s="51">
        <v>58</v>
      </c>
      <c r="AB30" s="51">
        <v>60</v>
      </c>
      <c r="AC30" s="51">
        <v>60</v>
      </c>
      <c r="AD30" s="51">
        <v>60</v>
      </c>
      <c r="AE30" s="51">
        <v>61</v>
      </c>
      <c r="AF30" s="51">
        <v>62</v>
      </c>
      <c r="AG30" s="51">
        <v>63</v>
      </c>
      <c r="AH30" s="21"/>
      <c r="AI30" s="22"/>
    </row>
    <row r="31" spans="2:38" ht="17.25" thickBot="1">
      <c r="B31" s="27" t="s">
        <v>55</v>
      </c>
      <c r="C31" s="42">
        <f t="shared" ref="C31:AC31" si="28">C30/C29</f>
        <v>1.4634146341463415E-2</v>
      </c>
      <c r="D31" s="42">
        <f t="shared" si="28"/>
        <v>6.7264573991031376E-2</v>
      </c>
      <c r="E31" s="42">
        <f t="shared" si="28"/>
        <v>7.2198670554618011E-2</v>
      </c>
      <c r="F31" s="42">
        <f t="shared" si="28"/>
        <v>4.3064129532319612E-2</v>
      </c>
      <c r="G31" s="42">
        <f t="shared" si="28"/>
        <v>4.5511693601609556E-3</v>
      </c>
      <c r="H31" s="42">
        <f t="shared" si="28"/>
        <v>1.7502648843583217E-3</v>
      </c>
      <c r="I31" s="42">
        <f t="shared" si="28"/>
        <v>3.7824742160718389E-3</v>
      </c>
      <c r="J31" s="42">
        <f t="shared" si="28"/>
        <v>4.1015960737268127E-3</v>
      </c>
      <c r="K31" s="42">
        <f t="shared" si="28"/>
        <v>1.2996570847901245E-2</v>
      </c>
      <c r="L31" s="42">
        <f t="shared" si="28"/>
        <v>1.2898826662713268E-2</v>
      </c>
      <c r="M31" s="42">
        <f t="shared" si="28"/>
        <v>1.4281316521413305E-2</v>
      </c>
      <c r="N31" s="42">
        <f t="shared" si="28"/>
        <v>1.2733745941905896E-2</v>
      </c>
      <c r="O31" s="42">
        <f t="shared" si="28"/>
        <v>8.2345335238172904E-3</v>
      </c>
      <c r="P31" s="42">
        <f t="shared" si="28"/>
        <v>2.6315693123320369E-2</v>
      </c>
      <c r="Q31" s="42">
        <f t="shared" si="28"/>
        <v>4.0958116844086985E-3</v>
      </c>
      <c r="R31" s="42">
        <f t="shared" si="28"/>
        <v>3.5849029547902221E-2</v>
      </c>
      <c r="S31" s="42">
        <f t="shared" si="28"/>
        <v>6.6390041493775941E-3</v>
      </c>
      <c r="T31" s="42">
        <f t="shared" si="28"/>
        <v>1.0526315789473686E-2</v>
      </c>
      <c r="U31" s="42">
        <f t="shared" si="28"/>
        <v>8.6893240792031909E-3</v>
      </c>
      <c r="V31" s="42">
        <f t="shared" si="28"/>
        <v>1.2073260544986981E-2</v>
      </c>
      <c r="W31" s="42">
        <f t="shared" si="28"/>
        <v>8.6206875318503625E-3</v>
      </c>
      <c r="X31" s="42">
        <f t="shared" si="28"/>
        <v>5.733942981441636E-3</v>
      </c>
      <c r="Y31" s="42">
        <f t="shared" si="28"/>
        <v>7.0671353119663204E-3</v>
      </c>
      <c r="Z31" s="42">
        <f t="shared" si="28"/>
        <v>5.5748384190936317E-3</v>
      </c>
      <c r="AA31" s="43" t="e">
        <f t="shared" si="28"/>
        <v>#REF!</v>
      </c>
      <c r="AB31" s="43" t="e">
        <f t="shared" si="28"/>
        <v>#REF!</v>
      </c>
      <c r="AC31" s="43" t="e">
        <f t="shared" si="28"/>
        <v>#REF!</v>
      </c>
      <c r="AD31" s="43" t="e">
        <f>AD30/AD29</f>
        <v>#REF!</v>
      </c>
      <c r="AE31" s="43" t="e">
        <f>AE30/AE29</f>
        <v>#REF!</v>
      </c>
      <c r="AF31" s="43" t="e">
        <f>AF30/AF29</f>
        <v>#REF!</v>
      </c>
      <c r="AG31" s="43" t="e">
        <f>AG30/AG29</f>
        <v>#REF!</v>
      </c>
      <c r="AH31" s="43"/>
      <c r="AI31" s="44"/>
    </row>
    <row r="32" spans="2:38" ht="16.5">
      <c r="B32" s="52" t="s">
        <v>59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33"/>
      <c r="AI32" s="34"/>
    </row>
    <row r="33" spans="2:35" ht="16.5">
      <c r="B33" s="27" t="s">
        <v>51</v>
      </c>
      <c r="C33" s="20">
        <v>37</v>
      </c>
      <c r="D33" s="20">
        <f t="shared" ref="D33:AG33" si="29">C40</f>
        <v>39</v>
      </c>
      <c r="E33" s="20">
        <f t="shared" si="29"/>
        <v>65</v>
      </c>
      <c r="F33" s="20">
        <f t="shared" si="29"/>
        <v>68</v>
      </c>
      <c r="G33" s="20">
        <f t="shared" si="29"/>
        <v>78</v>
      </c>
      <c r="H33" s="20">
        <f t="shared" si="29"/>
        <v>54</v>
      </c>
      <c r="I33" s="20">
        <f t="shared" si="29"/>
        <v>45</v>
      </c>
      <c r="J33" s="20">
        <f t="shared" si="29"/>
        <v>50</v>
      </c>
      <c r="K33" s="20">
        <f t="shared" si="29"/>
        <v>5</v>
      </c>
      <c r="L33" s="20">
        <f t="shared" si="29"/>
        <v>6</v>
      </c>
      <c r="M33" s="20">
        <f t="shared" si="29"/>
        <v>6</v>
      </c>
      <c r="N33" s="20">
        <f t="shared" si="29"/>
        <v>20</v>
      </c>
      <c r="O33" s="20">
        <f t="shared" si="29"/>
        <v>39</v>
      </c>
      <c r="P33" s="20">
        <f t="shared" si="29"/>
        <v>29</v>
      </c>
      <c r="Q33" s="20">
        <f t="shared" si="29"/>
        <v>228</v>
      </c>
      <c r="R33" s="20">
        <f t="shared" si="29"/>
        <v>0</v>
      </c>
      <c r="S33" s="20">
        <f t="shared" si="29"/>
        <v>19</v>
      </c>
      <c r="T33" s="20">
        <f t="shared" si="29"/>
        <v>172</v>
      </c>
      <c r="U33" s="20">
        <f t="shared" si="29"/>
        <v>84</v>
      </c>
      <c r="V33" s="20">
        <f t="shared" si="29"/>
        <v>51</v>
      </c>
      <c r="W33" s="20">
        <f t="shared" si="29"/>
        <v>90</v>
      </c>
      <c r="X33" s="20">
        <f t="shared" si="29"/>
        <v>202</v>
      </c>
      <c r="Y33" s="20">
        <f t="shared" si="29"/>
        <v>261</v>
      </c>
      <c r="Z33" s="20">
        <f t="shared" si="29"/>
        <v>288</v>
      </c>
      <c r="AA33" s="20">
        <f t="shared" si="29"/>
        <v>270</v>
      </c>
      <c r="AB33" s="21">
        <f t="shared" si="29"/>
        <v>270</v>
      </c>
      <c r="AC33" s="21">
        <f t="shared" si="29"/>
        <v>270</v>
      </c>
      <c r="AD33" s="21">
        <f t="shared" si="29"/>
        <v>270</v>
      </c>
      <c r="AE33" s="21">
        <f t="shared" si="29"/>
        <v>270</v>
      </c>
      <c r="AF33" s="21">
        <f t="shared" si="29"/>
        <v>271</v>
      </c>
      <c r="AG33" s="21">
        <f t="shared" si="29"/>
        <v>272</v>
      </c>
      <c r="AH33" s="21"/>
      <c r="AI33" s="22"/>
    </row>
    <row r="34" spans="2:35" ht="16.5">
      <c r="B34" s="27" t="s">
        <v>3</v>
      </c>
      <c r="C34" s="20">
        <v>530</v>
      </c>
      <c r="D34" s="20">
        <v>575</v>
      </c>
      <c r="E34" s="20">
        <v>715</v>
      </c>
      <c r="F34" s="20">
        <v>838</v>
      </c>
      <c r="G34" s="20">
        <v>795</v>
      </c>
      <c r="H34" s="20">
        <v>875</v>
      </c>
      <c r="I34" s="20">
        <v>1080</v>
      </c>
      <c r="J34" s="20">
        <v>1250</v>
      </c>
      <c r="K34" s="20">
        <v>1339</v>
      </c>
      <c r="L34" s="20">
        <v>1498</v>
      </c>
      <c r="M34" s="20">
        <v>1687</v>
      </c>
      <c r="N34" s="20">
        <v>1947</v>
      </c>
      <c r="O34" s="20">
        <v>2140</v>
      </c>
      <c r="P34" s="20">
        <v>2240</v>
      </c>
      <c r="Q34" s="20">
        <v>2550</v>
      </c>
      <c r="R34" s="20">
        <v>2740</v>
      </c>
      <c r="S34" s="20">
        <v>3115</v>
      </c>
      <c r="T34" s="20">
        <v>3195</v>
      </c>
      <c r="U34" s="20">
        <v>3572</v>
      </c>
      <c r="V34" s="20">
        <v>3920</v>
      </c>
      <c r="W34" s="20">
        <v>4250</v>
      </c>
      <c r="X34" s="20">
        <v>4550</v>
      </c>
      <c r="Y34" s="20">
        <v>4450</v>
      </c>
      <c r="Z34" s="20">
        <v>4900</v>
      </c>
      <c r="AA34" s="21">
        <v>5300</v>
      </c>
      <c r="AB34" s="21" t="e">
        <f t="shared" ref="AB34:AG34" si="30">MROUND(AB243*AB290,100)</f>
        <v>#REF!</v>
      </c>
      <c r="AC34" s="21" t="e">
        <f t="shared" si="30"/>
        <v>#REF!</v>
      </c>
      <c r="AD34" s="21" t="e">
        <f t="shared" si="30"/>
        <v>#REF!</v>
      </c>
      <c r="AE34" s="21" t="e">
        <f t="shared" si="30"/>
        <v>#REF!</v>
      </c>
      <c r="AF34" s="21" t="e">
        <f t="shared" si="30"/>
        <v>#REF!</v>
      </c>
      <c r="AG34" s="21" t="e">
        <f t="shared" si="30"/>
        <v>#REF!</v>
      </c>
      <c r="AH34" s="21"/>
      <c r="AI34" s="22"/>
    </row>
    <row r="35" spans="2:35" ht="16.5">
      <c r="B35" s="27" t="s">
        <v>4</v>
      </c>
      <c r="C35" s="20">
        <v>0</v>
      </c>
      <c r="D35" s="20">
        <v>0</v>
      </c>
      <c r="E35" s="20">
        <v>0</v>
      </c>
      <c r="F35" s="20">
        <f t="shared" ref="F35:Z35" si="31">F306</f>
        <v>0</v>
      </c>
      <c r="G35" s="20">
        <f t="shared" si="31"/>
        <v>0</v>
      </c>
      <c r="H35" s="20">
        <f t="shared" si="31"/>
        <v>0</v>
      </c>
      <c r="I35" s="20">
        <f t="shared" si="31"/>
        <v>0</v>
      </c>
      <c r="J35" s="20">
        <f t="shared" si="31"/>
        <v>0</v>
      </c>
      <c r="K35" s="20">
        <f t="shared" si="31"/>
        <v>1.9E-2</v>
      </c>
      <c r="L35" s="20">
        <f t="shared" si="31"/>
        <v>0</v>
      </c>
      <c r="M35" s="20">
        <f t="shared" si="31"/>
        <v>0.45300000000000001</v>
      </c>
      <c r="N35" s="20">
        <f t="shared" si="31"/>
        <v>0.104</v>
      </c>
      <c r="O35" s="20">
        <f t="shared" si="31"/>
        <v>0.56399999999999995</v>
      </c>
      <c r="P35" s="20">
        <f t="shared" si="31"/>
        <v>0.28100000000000003</v>
      </c>
      <c r="Q35" s="20">
        <f t="shared" si="31"/>
        <v>0.77200000000000002</v>
      </c>
      <c r="R35" s="20">
        <f t="shared" si="31"/>
        <v>1.4089999999999998</v>
      </c>
      <c r="S35" s="20">
        <f t="shared" si="31"/>
        <v>1.0470000000000002</v>
      </c>
      <c r="T35" s="20">
        <f t="shared" si="31"/>
        <v>0.35</v>
      </c>
      <c r="U35" s="20">
        <f t="shared" si="31"/>
        <v>4.5999999999999999E-2</v>
      </c>
      <c r="V35" s="20">
        <f t="shared" si="31"/>
        <v>0</v>
      </c>
      <c r="W35" s="20">
        <f t="shared" si="31"/>
        <v>0</v>
      </c>
      <c r="X35" s="20">
        <f t="shared" si="31"/>
        <v>1.7999999999999999E-2</v>
      </c>
      <c r="Y35" s="20">
        <f t="shared" si="31"/>
        <v>0</v>
      </c>
      <c r="Z35" s="20">
        <f t="shared" si="31"/>
        <v>7.1999999999999995E-2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/>
      <c r="AI35" s="22"/>
    </row>
    <row r="36" spans="2:35" ht="16.5">
      <c r="B36" s="27" t="s">
        <v>5</v>
      </c>
      <c r="C36" s="20">
        <f t="shared" ref="C36:AD36" si="32">SUM(C33:C35)</f>
        <v>567</v>
      </c>
      <c r="D36" s="20">
        <f t="shared" si="32"/>
        <v>614</v>
      </c>
      <c r="E36" s="20">
        <f t="shared" si="32"/>
        <v>780</v>
      </c>
      <c r="F36" s="20">
        <f t="shared" si="32"/>
        <v>906</v>
      </c>
      <c r="G36" s="20">
        <f t="shared" si="32"/>
        <v>873</v>
      </c>
      <c r="H36" s="20">
        <f t="shared" si="32"/>
        <v>929</v>
      </c>
      <c r="I36" s="20">
        <f t="shared" si="32"/>
        <v>1125</v>
      </c>
      <c r="J36" s="20">
        <f t="shared" si="32"/>
        <v>1300</v>
      </c>
      <c r="K36" s="20">
        <f t="shared" si="32"/>
        <v>1344.019</v>
      </c>
      <c r="L36" s="20">
        <f t="shared" si="32"/>
        <v>1504</v>
      </c>
      <c r="M36" s="20">
        <f t="shared" si="32"/>
        <v>1693.453</v>
      </c>
      <c r="N36" s="20">
        <f t="shared" si="32"/>
        <v>1967.104</v>
      </c>
      <c r="O36" s="20">
        <f t="shared" si="32"/>
        <v>2179.5639999999999</v>
      </c>
      <c r="P36" s="20">
        <f t="shared" si="32"/>
        <v>2269.2809999999999</v>
      </c>
      <c r="Q36" s="20">
        <f t="shared" si="32"/>
        <v>2778.7719999999999</v>
      </c>
      <c r="R36" s="20">
        <f t="shared" si="32"/>
        <v>2741.4090000000001</v>
      </c>
      <c r="S36" s="20">
        <f t="shared" si="32"/>
        <v>3135.047</v>
      </c>
      <c r="T36" s="20">
        <f t="shared" si="32"/>
        <v>3367.35</v>
      </c>
      <c r="U36" s="20">
        <f t="shared" si="32"/>
        <v>3656.0459999999998</v>
      </c>
      <c r="V36" s="20">
        <f t="shared" si="32"/>
        <v>3971</v>
      </c>
      <c r="W36" s="20">
        <f t="shared" si="32"/>
        <v>4340</v>
      </c>
      <c r="X36" s="20">
        <f t="shared" si="32"/>
        <v>4752.018</v>
      </c>
      <c r="Y36" s="20">
        <f t="shared" si="32"/>
        <v>4711</v>
      </c>
      <c r="Z36" s="20">
        <f t="shared" si="32"/>
        <v>5188.0720000000001</v>
      </c>
      <c r="AA36" s="21">
        <f t="shared" si="32"/>
        <v>5570</v>
      </c>
      <c r="AB36" s="21" t="e">
        <f t="shared" si="32"/>
        <v>#REF!</v>
      </c>
      <c r="AC36" s="21" t="e">
        <f t="shared" si="32"/>
        <v>#REF!</v>
      </c>
      <c r="AD36" s="21" t="e">
        <f t="shared" si="32"/>
        <v>#REF!</v>
      </c>
      <c r="AE36" s="21" t="e">
        <f t="shared" ref="AE36:AG36" si="33">SUM(AE33:AE35)</f>
        <v>#REF!</v>
      </c>
      <c r="AF36" s="21" t="e">
        <f t="shared" si="33"/>
        <v>#REF!</v>
      </c>
      <c r="AG36" s="21" t="e">
        <f t="shared" si="33"/>
        <v>#REF!</v>
      </c>
      <c r="AH36" s="21"/>
      <c r="AI36" s="22"/>
    </row>
    <row r="37" spans="2:35" ht="16.5">
      <c r="B37" s="49" t="s">
        <v>6</v>
      </c>
      <c r="C37" s="50">
        <f t="shared" ref="C37:Y37" si="34">C338</f>
        <v>64.999999999999972</v>
      </c>
      <c r="D37" s="50">
        <f t="shared" si="34"/>
        <v>79.999999999999915</v>
      </c>
      <c r="E37" s="50">
        <f t="shared" si="34"/>
        <v>110.00000000000003</v>
      </c>
      <c r="F37" s="50">
        <f t="shared" si="34"/>
        <v>212.47943299999994</v>
      </c>
      <c r="G37" s="50">
        <f t="shared" si="34"/>
        <v>116.05304199999998</v>
      </c>
      <c r="H37" s="50">
        <f t="shared" si="34"/>
        <v>153.26795000000004</v>
      </c>
      <c r="I37" s="50">
        <f t="shared" si="34"/>
        <v>184.94475400000027</v>
      </c>
      <c r="J37" s="50">
        <f t="shared" si="34"/>
        <v>475.60621799999984</v>
      </c>
      <c r="K37" s="50">
        <f t="shared" si="34"/>
        <v>557.19931300000007</v>
      </c>
      <c r="L37" s="50">
        <f t="shared" si="34"/>
        <v>757.8077229999999</v>
      </c>
      <c r="M37" s="50">
        <f t="shared" si="34"/>
        <v>480.11818400000033</v>
      </c>
      <c r="N37" s="50">
        <f t="shared" si="34"/>
        <v>420.42604000000006</v>
      </c>
      <c r="O37" s="50">
        <f t="shared" si="34"/>
        <v>249.63500000000028</v>
      </c>
      <c r="P37" s="50">
        <f t="shared" si="34"/>
        <v>230.69300000000032</v>
      </c>
      <c r="Q37" s="50">
        <f t="shared" si="34"/>
        <v>198.83300000000014</v>
      </c>
      <c r="R37" s="50">
        <f t="shared" si="34"/>
        <v>235.19499999999999</v>
      </c>
      <c r="S37" s="50">
        <f t="shared" si="34"/>
        <v>357.2020000000004</v>
      </c>
      <c r="T37" s="50">
        <f t="shared" si="34"/>
        <v>333.44800000000004</v>
      </c>
      <c r="U37" s="50">
        <f t="shared" si="34"/>
        <v>229.61200000000053</v>
      </c>
      <c r="V37" s="50">
        <f t="shared" si="34"/>
        <v>383.7570000000004</v>
      </c>
      <c r="W37" s="50">
        <f t="shared" si="34"/>
        <v>470.27000000000021</v>
      </c>
      <c r="X37" s="50">
        <f t="shared" si="34"/>
        <v>529.64700000000062</v>
      </c>
      <c r="Y37" s="50">
        <f t="shared" si="34"/>
        <v>550.48599999999965</v>
      </c>
      <c r="Z37" s="50">
        <f>Z338</f>
        <v>1993.6769999999999</v>
      </c>
      <c r="AA37" s="51">
        <f t="shared" ref="AA37:AG37" si="35">AA39-AA38</f>
        <v>1300</v>
      </c>
      <c r="AB37" s="51" t="e">
        <f t="shared" si="35"/>
        <v>#REF!</v>
      </c>
      <c r="AC37" s="51" t="e">
        <f t="shared" si="35"/>
        <v>#REF!</v>
      </c>
      <c r="AD37" s="51" t="e">
        <f t="shared" si="35"/>
        <v>#REF!</v>
      </c>
      <c r="AE37" s="51" t="e">
        <f t="shared" si="35"/>
        <v>#REF!</v>
      </c>
      <c r="AF37" s="51" t="e">
        <f t="shared" si="35"/>
        <v>#REF!</v>
      </c>
      <c r="AG37" s="51" t="e">
        <f t="shared" si="35"/>
        <v>#REF!</v>
      </c>
      <c r="AH37" s="21"/>
      <c r="AI37" s="22"/>
    </row>
    <row r="38" spans="2:35" ht="16.5">
      <c r="B38" s="27" t="s">
        <v>8</v>
      </c>
      <c r="C38" s="20">
        <v>463</v>
      </c>
      <c r="D38" s="20">
        <v>469</v>
      </c>
      <c r="E38" s="20">
        <v>602</v>
      </c>
      <c r="F38" s="20">
        <f>F322</f>
        <v>615.52056700000003</v>
      </c>
      <c r="G38" s="20">
        <f t="shared" ref="G38:Z38" si="36">G322</f>
        <v>702.946958</v>
      </c>
      <c r="H38" s="20">
        <f t="shared" si="36"/>
        <v>730.73204999999996</v>
      </c>
      <c r="I38" s="20">
        <f t="shared" si="36"/>
        <v>890.0552459999999</v>
      </c>
      <c r="J38" s="20">
        <f t="shared" si="36"/>
        <v>819.39378199999987</v>
      </c>
      <c r="K38" s="20">
        <f t="shared" si="36"/>
        <v>780.81968699999993</v>
      </c>
      <c r="L38" s="20">
        <f t="shared" si="36"/>
        <v>740.19227699999999</v>
      </c>
      <c r="M38" s="20">
        <f t="shared" si="36"/>
        <v>1193.3348159999998</v>
      </c>
      <c r="N38" s="20">
        <f t="shared" si="36"/>
        <v>1507.6779599999998</v>
      </c>
      <c r="O38" s="20">
        <f t="shared" si="36"/>
        <v>1900.9290000000001</v>
      </c>
      <c r="P38" s="20">
        <f t="shared" si="36"/>
        <v>1810.5880000000002</v>
      </c>
      <c r="Q38" s="20">
        <f t="shared" si="36"/>
        <v>2579.9389999999994</v>
      </c>
      <c r="R38" s="20">
        <f t="shared" si="36"/>
        <v>2487.2139999999999</v>
      </c>
      <c r="S38" s="20">
        <f t="shared" si="36"/>
        <v>2605.8449999999998</v>
      </c>
      <c r="T38" s="20">
        <f t="shared" si="36"/>
        <v>2949.902</v>
      </c>
      <c r="U38" s="20">
        <f t="shared" si="36"/>
        <v>3375.4339999999993</v>
      </c>
      <c r="V38" s="20">
        <f t="shared" si="36"/>
        <v>3497.2429999999999</v>
      </c>
      <c r="W38" s="20">
        <f t="shared" si="36"/>
        <v>3667.73</v>
      </c>
      <c r="X38" s="20">
        <f t="shared" si="36"/>
        <v>3961.3710000000001</v>
      </c>
      <c r="Y38" s="20">
        <f t="shared" si="36"/>
        <v>3872.5139999999997</v>
      </c>
      <c r="Z38" s="20">
        <f t="shared" si="36"/>
        <v>2924.3950000000004</v>
      </c>
      <c r="AA38" s="21">
        <v>4000</v>
      </c>
      <c r="AB38" s="21">
        <v>4000</v>
      </c>
      <c r="AC38" s="21">
        <v>4000</v>
      </c>
      <c r="AD38" s="21">
        <v>4000</v>
      </c>
      <c r="AE38" s="21">
        <v>4001</v>
      </c>
      <c r="AF38" s="21">
        <v>4002</v>
      </c>
      <c r="AG38" s="21">
        <v>4003</v>
      </c>
      <c r="AH38" s="21"/>
      <c r="AI38" s="22"/>
    </row>
    <row r="39" spans="2:35" ht="16.5">
      <c r="B39" s="27" t="s">
        <v>9</v>
      </c>
      <c r="C39" s="20">
        <f t="shared" ref="C39:Z39" si="37">SUM(C37:C38)</f>
        <v>528</v>
      </c>
      <c r="D39" s="20">
        <f t="shared" si="37"/>
        <v>548.99999999999989</v>
      </c>
      <c r="E39" s="20">
        <f t="shared" si="37"/>
        <v>712</v>
      </c>
      <c r="F39" s="20">
        <f t="shared" si="37"/>
        <v>828</v>
      </c>
      <c r="G39" s="20">
        <f t="shared" si="37"/>
        <v>819</v>
      </c>
      <c r="H39" s="20">
        <f t="shared" si="37"/>
        <v>884</v>
      </c>
      <c r="I39" s="20">
        <f t="shared" si="37"/>
        <v>1075.0000000000002</v>
      </c>
      <c r="J39" s="20">
        <f t="shared" si="37"/>
        <v>1294.9999999999998</v>
      </c>
      <c r="K39" s="20">
        <f t="shared" si="37"/>
        <v>1338.019</v>
      </c>
      <c r="L39" s="20">
        <f t="shared" si="37"/>
        <v>1498</v>
      </c>
      <c r="M39" s="20">
        <f t="shared" si="37"/>
        <v>1673.4530000000002</v>
      </c>
      <c r="N39" s="20">
        <f t="shared" si="37"/>
        <v>1928.1039999999998</v>
      </c>
      <c r="O39" s="20">
        <f t="shared" si="37"/>
        <v>2150.5640000000003</v>
      </c>
      <c r="P39" s="20">
        <f t="shared" si="37"/>
        <v>2041.2810000000004</v>
      </c>
      <c r="Q39" s="20">
        <f t="shared" si="37"/>
        <v>2778.7719999999995</v>
      </c>
      <c r="R39" s="20">
        <f t="shared" si="37"/>
        <v>2722.4090000000001</v>
      </c>
      <c r="S39" s="20">
        <f t="shared" si="37"/>
        <v>2963.047</v>
      </c>
      <c r="T39" s="20">
        <f t="shared" si="37"/>
        <v>3283.35</v>
      </c>
      <c r="U39" s="20">
        <f t="shared" si="37"/>
        <v>3605.0459999999998</v>
      </c>
      <c r="V39" s="20">
        <f t="shared" si="37"/>
        <v>3881.0000000000005</v>
      </c>
      <c r="W39" s="20">
        <f t="shared" si="37"/>
        <v>4138</v>
      </c>
      <c r="X39" s="20">
        <f t="shared" si="37"/>
        <v>4491.0180000000009</v>
      </c>
      <c r="Y39" s="20">
        <f t="shared" si="37"/>
        <v>4422.9999999999991</v>
      </c>
      <c r="Z39" s="20">
        <f t="shared" si="37"/>
        <v>4918.0720000000001</v>
      </c>
      <c r="AA39" s="21">
        <f t="shared" ref="AA39:AG39" si="38">AA36-AA40</f>
        <v>5300</v>
      </c>
      <c r="AB39" s="21" t="e">
        <f t="shared" si="38"/>
        <v>#REF!</v>
      </c>
      <c r="AC39" s="21" t="e">
        <f t="shared" si="38"/>
        <v>#REF!</v>
      </c>
      <c r="AD39" s="21" t="e">
        <f t="shared" si="38"/>
        <v>#REF!</v>
      </c>
      <c r="AE39" s="21" t="e">
        <f t="shared" si="38"/>
        <v>#REF!</v>
      </c>
      <c r="AF39" s="21" t="e">
        <f t="shared" si="38"/>
        <v>#REF!</v>
      </c>
      <c r="AG39" s="21" t="e">
        <f t="shared" si="38"/>
        <v>#REF!</v>
      </c>
      <c r="AH39" s="21"/>
      <c r="AI39" s="22"/>
    </row>
    <row r="40" spans="2:35" ht="16.5">
      <c r="B40" s="49" t="s">
        <v>54</v>
      </c>
      <c r="C40" s="50">
        <v>39</v>
      </c>
      <c r="D40" s="50">
        <v>65</v>
      </c>
      <c r="E40" s="50">
        <v>68</v>
      </c>
      <c r="F40" s="50">
        <v>78</v>
      </c>
      <c r="G40" s="50">
        <v>54</v>
      </c>
      <c r="H40" s="50">
        <v>45</v>
      </c>
      <c r="I40" s="50">
        <v>50</v>
      </c>
      <c r="J40" s="50">
        <v>5</v>
      </c>
      <c r="K40" s="50">
        <v>6</v>
      </c>
      <c r="L40" s="50">
        <v>6</v>
      </c>
      <c r="M40" s="50">
        <v>20</v>
      </c>
      <c r="N40" s="50">
        <v>39</v>
      </c>
      <c r="O40" s="50">
        <v>29</v>
      </c>
      <c r="P40" s="50">
        <v>228</v>
      </c>
      <c r="Q40" s="50">
        <v>0</v>
      </c>
      <c r="R40" s="50">
        <v>19</v>
      </c>
      <c r="S40" s="50">
        <v>172</v>
      </c>
      <c r="T40" s="50">
        <v>84</v>
      </c>
      <c r="U40" s="50">
        <v>51</v>
      </c>
      <c r="V40" s="50">
        <v>90</v>
      </c>
      <c r="W40" s="50">
        <v>202</v>
      </c>
      <c r="X40" s="50">
        <v>261</v>
      </c>
      <c r="Y40" s="50">
        <v>288</v>
      </c>
      <c r="Z40" s="50">
        <v>270</v>
      </c>
      <c r="AA40" s="51">
        <v>270</v>
      </c>
      <c r="AB40" s="51">
        <v>270</v>
      </c>
      <c r="AC40" s="51">
        <v>270</v>
      </c>
      <c r="AD40" s="51">
        <v>270</v>
      </c>
      <c r="AE40" s="51">
        <v>271</v>
      </c>
      <c r="AF40" s="51">
        <v>272</v>
      </c>
      <c r="AG40" s="51">
        <v>273</v>
      </c>
      <c r="AH40" s="21"/>
      <c r="AI40" s="22"/>
    </row>
    <row r="41" spans="2:35" ht="17.25" thickBot="1">
      <c r="B41" s="27" t="s">
        <v>55</v>
      </c>
      <c r="C41" s="42">
        <f t="shared" ref="C41:AC41" si="39">C40/C39</f>
        <v>7.3863636363636367E-2</v>
      </c>
      <c r="D41" s="42">
        <f t="shared" si="39"/>
        <v>0.11839708561020039</v>
      </c>
      <c r="E41" s="42">
        <f t="shared" si="39"/>
        <v>9.5505617977528087E-2</v>
      </c>
      <c r="F41" s="42">
        <f t="shared" si="39"/>
        <v>9.420289855072464E-2</v>
      </c>
      <c r="G41" s="42">
        <f t="shared" si="39"/>
        <v>6.5934065934065936E-2</v>
      </c>
      <c r="H41" s="42">
        <f t="shared" si="39"/>
        <v>5.090497737556561E-2</v>
      </c>
      <c r="I41" s="42">
        <f t="shared" si="39"/>
        <v>4.6511627906976737E-2</v>
      </c>
      <c r="J41" s="42">
        <f t="shared" si="39"/>
        <v>3.8610038610038615E-3</v>
      </c>
      <c r="K41" s="42">
        <f t="shared" si="39"/>
        <v>4.4842412551690221E-3</v>
      </c>
      <c r="L41" s="42">
        <f t="shared" si="39"/>
        <v>4.0053404539385851E-3</v>
      </c>
      <c r="M41" s="42">
        <f t="shared" si="39"/>
        <v>1.1951336547844485E-2</v>
      </c>
      <c r="N41" s="42">
        <f t="shared" si="39"/>
        <v>2.022712467792194E-2</v>
      </c>
      <c r="O41" s="42">
        <f t="shared" si="39"/>
        <v>1.3484834675926871E-2</v>
      </c>
      <c r="P41" s="42">
        <f t="shared" si="39"/>
        <v>0.111694568263752</v>
      </c>
      <c r="Q41" s="42">
        <f t="shared" si="39"/>
        <v>0</v>
      </c>
      <c r="R41" s="42">
        <f t="shared" si="39"/>
        <v>6.9791129841254565E-3</v>
      </c>
      <c r="S41" s="42">
        <f t="shared" si="39"/>
        <v>5.8048353603570919E-2</v>
      </c>
      <c r="T41" s="42">
        <f t="shared" si="39"/>
        <v>2.5583626479053406E-2</v>
      </c>
      <c r="U41" s="42">
        <f t="shared" si="39"/>
        <v>1.4146837516081626E-2</v>
      </c>
      <c r="V41" s="42">
        <f t="shared" si="39"/>
        <v>2.3189899510435451E-2</v>
      </c>
      <c r="W41" s="42">
        <f t="shared" si="39"/>
        <v>4.8815853069115518E-2</v>
      </c>
      <c r="X41" s="42">
        <f t="shared" si="39"/>
        <v>5.8115999535071988E-2</v>
      </c>
      <c r="Y41" s="42">
        <f t="shared" si="39"/>
        <v>6.5114175898711296E-2</v>
      </c>
      <c r="Z41" s="42">
        <f t="shared" si="39"/>
        <v>5.4899562267490189E-2</v>
      </c>
      <c r="AA41" s="43">
        <f t="shared" si="39"/>
        <v>5.0943396226415097E-2</v>
      </c>
      <c r="AB41" s="43" t="e">
        <f t="shared" si="39"/>
        <v>#REF!</v>
      </c>
      <c r="AC41" s="43" t="e">
        <f t="shared" si="39"/>
        <v>#REF!</v>
      </c>
      <c r="AD41" s="43" t="e">
        <f>AD40/AD39</f>
        <v>#REF!</v>
      </c>
      <c r="AE41" s="43" t="e">
        <f>AE40/AE39</f>
        <v>#REF!</v>
      </c>
      <c r="AF41" s="43" t="e">
        <f>AF40/AF39</f>
        <v>#REF!</v>
      </c>
      <c r="AG41" s="43" t="e">
        <f>AG40/AG39</f>
        <v>#REF!</v>
      </c>
      <c r="AH41" s="43"/>
      <c r="AI41" s="44"/>
    </row>
    <row r="42" spans="2:35" ht="16.5">
      <c r="B42" s="52" t="s">
        <v>60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4"/>
      <c r="AB42" s="54"/>
      <c r="AC42" s="54"/>
      <c r="AD42" s="54"/>
      <c r="AE42" s="54"/>
      <c r="AF42" s="54"/>
      <c r="AG42" s="54"/>
      <c r="AH42" s="55"/>
      <c r="AI42" s="56"/>
    </row>
    <row r="43" spans="2:35" ht="16.5">
      <c r="B43" s="27" t="s">
        <v>51</v>
      </c>
      <c r="C43" s="20">
        <v>17</v>
      </c>
      <c r="D43" s="20">
        <f t="shared" ref="D43:AG43" si="40">C50</f>
        <v>12</v>
      </c>
      <c r="E43" s="20">
        <f t="shared" si="40"/>
        <v>46</v>
      </c>
      <c r="F43" s="20">
        <f t="shared" si="40"/>
        <v>67</v>
      </c>
      <c r="G43" s="20">
        <f t="shared" si="40"/>
        <v>65</v>
      </c>
      <c r="H43" s="20">
        <f t="shared" si="40"/>
        <v>45</v>
      </c>
      <c r="I43" s="20">
        <f t="shared" si="40"/>
        <v>66</v>
      </c>
      <c r="J43" s="20">
        <f t="shared" si="40"/>
        <v>73</v>
      </c>
      <c r="K43" s="20">
        <f t="shared" si="40"/>
        <v>75</v>
      </c>
      <c r="L43" s="20">
        <f t="shared" si="40"/>
        <v>45</v>
      </c>
      <c r="M43" s="20">
        <f t="shared" si="40"/>
        <v>74</v>
      </c>
      <c r="N43" s="20">
        <f t="shared" si="40"/>
        <v>77</v>
      </c>
      <c r="O43" s="20">
        <f t="shared" si="40"/>
        <v>52</v>
      </c>
      <c r="P43" s="20">
        <f t="shared" si="40"/>
        <v>14</v>
      </c>
      <c r="Q43" s="20">
        <f t="shared" si="40"/>
        <v>0</v>
      </c>
      <c r="R43" s="20">
        <f t="shared" si="40"/>
        <v>39</v>
      </c>
      <c r="S43" s="20">
        <f t="shared" si="40"/>
        <v>41</v>
      </c>
      <c r="T43" s="20">
        <f t="shared" si="40"/>
        <v>200</v>
      </c>
      <c r="U43" s="20">
        <f t="shared" si="40"/>
        <v>295</v>
      </c>
      <c r="V43" s="20">
        <f t="shared" si="40"/>
        <v>366</v>
      </c>
      <c r="W43" s="20">
        <f t="shared" si="40"/>
        <v>293</v>
      </c>
      <c r="X43" s="20">
        <f t="shared" si="40"/>
        <v>349</v>
      </c>
      <c r="Y43" s="20">
        <f t="shared" si="40"/>
        <v>248</v>
      </c>
      <c r="Z43" s="20">
        <f t="shared" si="40"/>
        <v>155</v>
      </c>
      <c r="AA43" s="20">
        <f t="shared" si="40"/>
        <v>243</v>
      </c>
      <c r="AB43" s="21">
        <f t="shared" si="40"/>
        <v>383</v>
      </c>
      <c r="AC43" s="21">
        <f t="shared" si="40"/>
        <v>300</v>
      </c>
      <c r="AD43" s="21">
        <f t="shared" si="40"/>
        <v>275</v>
      </c>
      <c r="AE43" s="21">
        <f t="shared" si="40"/>
        <v>250</v>
      </c>
      <c r="AF43" s="21">
        <f t="shared" si="40"/>
        <v>251</v>
      </c>
      <c r="AG43" s="21">
        <f t="shared" si="40"/>
        <v>252</v>
      </c>
      <c r="AH43" s="21"/>
      <c r="AI43" s="22"/>
    </row>
    <row r="44" spans="2:35" ht="16.5">
      <c r="B44" s="27" t="s">
        <v>3</v>
      </c>
      <c r="C44" s="20">
        <v>450</v>
      </c>
      <c r="D44" s="20">
        <v>490</v>
      </c>
      <c r="E44" s="20">
        <v>600</v>
      </c>
      <c r="F44" s="20">
        <v>700</v>
      </c>
      <c r="G44" s="20">
        <v>662</v>
      </c>
      <c r="H44" s="20">
        <v>737</v>
      </c>
      <c r="I44" s="20">
        <v>910</v>
      </c>
      <c r="J44" s="20">
        <v>1050</v>
      </c>
      <c r="K44" s="20">
        <v>1120</v>
      </c>
      <c r="L44" s="20">
        <v>1254</v>
      </c>
      <c r="M44" s="20">
        <v>1411</v>
      </c>
      <c r="N44" s="20">
        <v>1630</v>
      </c>
      <c r="O44" s="20">
        <v>1797</v>
      </c>
      <c r="P44" s="20">
        <v>1875</v>
      </c>
      <c r="Q44" s="20">
        <v>2110</v>
      </c>
      <c r="R44" s="20">
        <v>2290</v>
      </c>
      <c r="S44" s="20">
        <v>2605</v>
      </c>
      <c r="T44" s="20">
        <v>2680</v>
      </c>
      <c r="U44" s="20">
        <v>2996</v>
      </c>
      <c r="V44" s="20">
        <v>3231</v>
      </c>
      <c r="W44" s="20">
        <v>3530</v>
      </c>
      <c r="X44" s="20">
        <v>3780</v>
      </c>
      <c r="Y44" s="20">
        <v>3670</v>
      </c>
      <c r="Z44" s="20">
        <v>4100</v>
      </c>
      <c r="AA44" s="21">
        <v>4400</v>
      </c>
      <c r="AB44" s="21" t="e">
        <f t="shared" ref="AB44:AG44" si="41">MROUND(AB243*AB385,100)</f>
        <v>#REF!</v>
      </c>
      <c r="AC44" s="21" t="e">
        <f t="shared" si="41"/>
        <v>#REF!</v>
      </c>
      <c r="AD44" s="21" t="e">
        <f t="shared" si="41"/>
        <v>#REF!</v>
      </c>
      <c r="AE44" s="21" t="e">
        <f t="shared" si="41"/>
        <v>#REF!</v>
      </c>
      <c r="AF44" s="21" t="e">
        <f t="shared" si="41"/>
        <v>#REF!</v>
      </c>
      <c r="AG44" s="21" t="e">
        <f t="shared" si="41"/>
        <v>#REF!</v>
      </c>
      <c r="AH44" s="21"/>
      <c r="AI44" s="22"/>
    </row>
    <row r="45" spans="2:35" ht="16.5">
      <c r="B45" s="27" t="s">
        <v>4</v>
      </c>
      <c r="C45" s="20">
        <v>0</v>
      </c>
      <c r="D45" s="20">
        <v>0</v>
      </c>
      <c r="E45" s="20">
        <v>3</v>
      </c>
      <c r="F45" s="20">
        <f t="shared" ref="F45:Y45" si="42">F401</f>
        <v>3.2239999999999998</v>
      </c>
      <c r="G45" s="20">
        <f t="shared" si="42"/>
        <v>1.0279999999999998</v>
      </c>
      <c r="H45" s="20">
        <f t="shared" si="42"/>
        <v>1.1440000000000001</v>
      </c>
      <c r="I45" s="20">
        <f t="shared" si="42"/>
        <v>1.8840000000000001</v>
      </c>
      <c r="J45" s="20">
        <f t="shared" si="42"/>
        <v>6.3999999999999995</v>
      </c>
      <c r="K45" s="20">
        <f t="shared" si="42"/>
        <v>2.5039999999999996</v>
      </c>
      <c r="L45" s="20">
        <f t="shared" si="42"/>
        <v>1.6760000000000002</v>
      </c>
      <c r="M45" s="20">
        <f t="shared" si="42"/>
        <v>3.0999999999999996</v>
      </c>
      <c r="N45" s="20">
        <f t="shared" si="42"/>
        <v>3.2970000000000006</v>
      </c>
      <c r="O45" s="20">
        <f t="shared" si="42"/>
        <v>3.6650000000000005</v>
      </c>
      <c r="P45" s="20">
        <f t="shared" si="42"/>
        <v>3.3479999999999999</v>
      </c>
      <c r="Q45" s="20">
        <f t="shared" si="42"/>
        <v>2.5020000000000002</v>
      </c>
      <c r="R45" s="20">
        <f t="shared" si="42"/>
        <v>0.97899999999999998</v>
      </c>
      <c r="S45" s="20">
        <f t="shared" si="42"/>
        <v>1.323</v>
      </c>
      <c r="T45" s="20">
        <f t="shared" si="42"/>
        <v>1.5149999999999997</v>
      </c>
      <c r="U45" s="20">
        <f t="shared" si="42"/>
        <v>0.7609999999999999</v>
      </c>
      <c r="V45" s="20">
        <f t="shared" si="42"/>
        <v>0.34499999999999997</v>
      </c>
      <c r="W45" s="20">
        <f t="shared" si="42"/>
        <v>4.2000000000000003E-2</v>
      </c>
      <c r="X45" s="20">
        <f t="shared" si="42"/>
        <v>1.0999999999999999E-2</v>
      </c>
      <c r="Y45" s="20">
        <f t="shared" si="42"/>
        <v>1.7999999999999999E-2</v>
      </c>
      <c r="Z45" s="20">
        <f>Z401</f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1</v>
      </c>
      <c r="AF45" s="21">
        <v>2</v>
      </c>
      <c r="AG45" s="21">
        <v>3</v>
      </c>
      <c r="AH45" s="21"/>
      <c r="AI45" s="22"/>
    </row>
    <row r="46" spans="2:35" ht="16.5">
      <c r="B46" s="27" t="s">
        <v>5</v>
      </c>
      <c r="C46" s="20">
        <f t="shared" ref="C46:AC46" si="43">SUM(C43:C45)</f>
        <v>467</v>
      </c>
      <c r="D46" s="20">
        <f t="shared" si="43"/>
        <v>502</v>
      </c>
      <c r="E46" s="20">
        <f t="shared" si="43"/>
        <v>649</v>
      </c>
      <c r="F46" s="20">
        <f t="shared" si="43"/>
        <v>770.22400000000005</v>
      </c>
      <c r="G46" s="20">
        <f t="shared" si="43"/>
        <v>728.02800000000002</v>
      </c>
      <c r="H46" s="20">
        <f t="shared" si="43"/>
        <v>783.14400000000001</v>
      </c>
      <c r="I46" s="20">
        <f t="shared" si="43"/>
        <v>977.88400000000001</v>
      </c>
      <c r="J46" s="20">
        <f t="shared" si="43"/>
        <v>1129.4000000000001</v>
      </c>
      <c r="K46" s="20">
        <f t="shared" si="43"/>
        <v>1197.5039999999999</v>
      </c>
      <c r="L46" s="20">
        <f t="shared" si="43"/>
        <v>1300.6759999999999</v>
      </c>
      <c r="M46" s="20">
        <f t="shared" si="43"/>
        <v>1488.1</v>
      </c>
      <c r="N46" s="20">
        <f t="shared" si="43"/>
        <v>1710.297</v>
      </c>
      <c r="O46" s="20">
        <f t="shared" si="43"/>
        <v>1852.665</v>
      </c>
      <c r="P46" s="20">
        <f t="shared" si="43"/>
        <v>1892.348</v>
      </c>
      <c r="Q46" s="20">
        <f t="shared" si="43"/>
        <v>2112.502</v>
      </c>
      <c r="R46" s="20">
        <f t="shared" si="43"/>
        <v>2329.9789999999998</v>
      </c>
      <c r="S46" s="20">
        <f t="shared" si="43"/>
        <v>2647.3229999999999</v>
      </c>
      <c r="T46" s="20">
        <f t="shared" si="43"/>
        <v>2881.5149999999999</v>
      </c>
      <c r="U46" s="20">
        <f t="shared" si="43"/>
        <v>3291.761</v>
      </c>
      <c r="V46" s="20">
        <f t="shared" si="43"/>
        <v>3597.3449999999998</v>
      </c>
      <c r="W46" s="20">
        <f t="shared" si="43"/>
        <v>3823.0419999999999</v>
      </c>
      <c r="X46" s="20">
        <f t="shared" si="43"/>
        <v>4129.0110000000004</v>
      </c>
      <c r="Y46" s="20">
        <f t="shared" si="43"/>
        <v>3918.018</v>
      </c>
      <c r="Z46" s="20">
        <f t="shared" si="43"/>
        <v>4255</v>
      </c>
      <c r="AA46" s="21">
        <f t="shared" si="43"/>
        <v>4643</v>
      </c>
      <c r="AB46" s="21" t="e">
        <f t="shared" si="43"/>
        <v>#REF!</v>
      </c>
      <c r="AC46" s="21" t="e">
        <f t="shared" si="43"/>
        <v>#REF!</v>
      </c>
      <c r="AD46" s="21" t="e">
        <f>SUM(AD43:AD45)</f>
        <v>#REF!</v>
      </c>
      <c r="AE46" s="21" t="e">
        <f>SUM(AE43:AE45)</f>
        <v>#REF!</v>
      </c>
      <c r="AF46" s="21" t="e">
        <f>SUM(AF43:AF45)</f>
        <v>#REF!</v>
      </c>
      <c r="AG46" s="21" t="e">
        <f>SUM(AG43:AG45)</f>
        <v>#REF!</v>
      </c>
      <c r="AH46" s="21"/>
      <c r="AI46" s="22"/>
    </row>
    <row r="47" spans="2:35" ht="16.5">
      <c r="B47" s="49" t="s">
        <v>6</v>
      </c>
      <c r="C47" s="50">
        <f t="shared" ref="C47:Y47" si="44">C433</f>
        <v>101.33599999999996</v>
      </c>
      <c r="D47" s="50">
        <f t="shared" si="44"/>
        <v>186.19099999999997</v>
      </c>
      <c r="E47" s="50">
        <f t="shared" si="44"/>
        <v>212.56300000000016</v>
      </c>
      <c r="F47" s="50">
        <f t="shared" si="44"/>
        <v>242.94499999999988</v>
      </c>
      <c r="G47" s="50">
        <f t="shared" si="44"/>
        <v>215.244</v>
      </c>
      <c r="H47" s="50">
        <f t="shared" si="44"/>
        <v>270.28200000000004</v>
      </c>
      <c r="I47" s="50">
        <f t="shared" si="44"/>
        <v>301.96099999999984</v>
      </c>
      <c r="J47" s="50">
        <f t="shared" si="44"/>
        <v>338.08899999999994</v>
      </c>
      <c r="K47" s="50">
        <f t="shared" si="44"/>
        <v>406.47299999999967</v>
      </c>
      <c r="L47" s="50">
        <f t="shared" si="44"/>
        <v>678.99400000000014</v>
      </c>
      <c r="M47" s="50">
        <f t="shared" si="44"/>
        <v>654.91100000000029</v>
      </c>
      <c r="N47" s="50">
        <f t="shared" si="44"/>
        <v>530.79700000000014</v>
      </c>
      <c r="O47" s="50">
        <f t="shared" si="44"/>
        <v>506.33899999999988</v>
      </c>
      <c r="P47" s="50">
        <f t="shared" si="44"/>
        <v>722.59299999999985</v>
      </c>
      <c r="Q47" s="50">
        <f t="shared" si="44"/>
        <v>641.1279999999997</v>
      </c>
      <c r="R47" s="50">
        <f t="shared" si="44"/>
        <v>749.15999999999974</v>
      </c>
      <c r="S47" s="50">
        <f t="shared" si="44"/>
        <v>1006.3450000000003</v>
      </c>
      <c r="T47" s="50">
        <f t="shared" si="44"/>
        <v>1139.5039999999999</v>
      </c>
      <c r="U47" s="50">
        <f t="shared" si="44"/>
        <v>1482.1669999999995</v>
      </c>
      <c r="V47" s="50">
        <f t="shared" si="44"/>
        <v>1658.2650000000003</v>
      </c>
      <c r="W47" s="50">
        <f t="shared" si="44"/>
        <v>2025.3830000000005</v>
      </c>
      <c r="X47" s="50">
        <f t="shared" si="44"/>
        <v>2038.4200000000003</v>
      </c>
      <c r="Y47" s="50">
        <f t="shared" si="44"/>
        <v>2329.08</v>
      </c>
      <c r="Z47" s="50">
        <f>Z433</f>
        <v>3324.1545139999998</v>
      </c>
      <c r="AA47" s="51">
        <f t="shared" ref="AA47:AG47" si="45">AA49-AA48</f>
        <v>2760</v>
      </c>
      <c r="AB47" s="51" t="e">
        <f t="shared" si="45"/>
        <v>#REF!</v>
      </c>
      <c r="AC47" s="51" t="e">
        <f t="shared" si="45"/>
        <v>#REF!</v>
      </c>
      <c r="AD47" s="51" t="e">
        <f t="shared" si="45"/>
        <v>#REF!</v>
      </c>
      <c r="AE47" s="51" t="e">
        <f t="shared" si="45"/>
        <v>#REF!</v>
      </c>
      <c r="AF47" s="51" t="e">
        <f t="shared" si="45"/>
        <v>#REF!</v>
      </c>
      <c r="AG47" s="51" t="e">
        <f t="shared" si="45"/>
        <v>#REF!</v>
      </c>
      <c r="AH47" s="21"/>
      <c r="AI47" s="22"/>
    </row>
    <row r="48" spans="2:35" ht="16.5">
      <c r="B48" s="27" t="s">
        <v>8</v>
      </c>
      <c r="C48" s="20">
        <v>295</v>
      </c>
      <c r="D48" s="20">
        <v>294</v>
      </c>
      <c r="E48" s="20">
        <v>352</v>
      </c>
      <c r="F48" s="20">
        <f t="shared" ref="F48:Y48" si="46">F417</f>
        <v>435.40699999999998</v>
      </c>
      <c r="G48" s="20">
        <f t="shared" si="46"/>
        <v>442.09000000000003</v>
      </c>
      <c r="H48" s="20">
        <f t="shared" si="46"/>
        <v>513.74</v>
      </c>
      <c r="I48" s="20">
        <f t="shared" si="46"/>
        <v>538.30700000000002</v>
      </c>
      <c r="J48" s="20">
        <f t="shared" si="46"/>
        <v>578.25699999999995</v>
      </c>
      <c r="K48" s="20">
        <f t="shared" si="46"/>
        <v>729.18399999999997</v>
      </c>
      <c r="L48" s="20">
        <f t="shared" si="46"/>
        <v>656.55</v>
      </c>
      <c r="M48" s="20">
        <f t="shared" si="46"/>
        <v>812.12</v>
      </c>
      <c r="N48" s="20">
        <f t="shared" si="46"/>
        <v>1028.1800000000003</v>
      </c>
      <c r="O48" s="20">
        <f t="shared" si="46"/>
        <v>1175.71</v>
      </c>
      <c r="P48" s="20">
        <f t="shared" si="46"/>
        <v>1299.9730000000002</v>
      </c>
      <c r="Q48" s="20">
        <f t="shared" si="46"/>
        <v>1386.49</v>
      </c>
      <c r="R48" s="20">
        <f t="shared" si="46"/>
        <v>1611.0030000000002</v>
      </c>
      <c r="S48" s="20">
        <f t="shared" si="46"/>
        <v>1586.5050000000001</v>
      </c>
      <c r="T48" s="20">
        <f t="shared" si="46"/>
        <v>1467.3650000000002</v>
      </c>
      <c r="U48" s="20">
        <f t="shared" si="46"/>
        <v>1447.105</v>
      </c>
      <c r="V48" s="20">
        <f t="shared" si="46"/>
        <v>1678.2570000000001</v>
      </c>
      <c r="W48" s="20">
        <f t="shared" si="46"/>
        <v>1443.1010000000001</v>
      </c>
      <c r="X48" s="20">
        <f t="shared" si="46"/>
        <v>1770.8759999999997</v>
      </c>
      <c r="Y48" s="20">
        <f t="shared" si="46"/>
        <v>1430.7630000000001</v>
      </c>
      <c r="Z48" s="20">
        <f>Z417</f>
        <v>780.679486</v>
      </c>
      <c r="AA48" s="21">
        <v>1500</v>
      </c>
      <c r="AB48" s="21">
        <v>1500</v>
      </c>
      <c r="AC48" s="21">
        <v>1500</v>
      </c>
      <c r="AD48" s="21">
        <v>1500</v>
      </c>
      <c r="AE48" s="21">
        <v>1501</v>
      </c>
      <c r="AF48" s="21">
        <v>1502</v>
      </c>
      <c r="AG48" s="21">
        <v>1503</v>
      </c>
      <c r="AH48" s="21"/>
      <c r="AI48" s="22"/>
    </row>
    <row r="49" spans="2:46" ht="16.5">
      <c r="B49" s="27" t="s">
        <v>9</v>
      </c>
      <c r="C49" s="20">
        <f t="shared" ref="C49:Z49" si="47">SUM(C47:C48)</f>
        <v>396.33599999999996</v>
      </c>
      <c r="D49" s="20">
        <f t="shared" si="47"/>
        <v>480.19099999999997</v>
      </c>
      <c r="E49" s="20">
        <f t="shared" si="47"/>
        <v>564.5630000000001</v>
      </c>
      <c r="F49" s="20">
        <f t="shared" si="47"/>
        <v>678.35199999999986</v>
      </c>
      <c r="G49" s="20">
        <f t="shared" si="47"/>
        <v>657.33400000000006</v>
      </c>
      <c r="H49" s="20">
        <f t="shared" si="47"/>
        <v>784.02200000000005</v>
      </c>
      <c r="I49" s="20">
        <f t="shared" si="47"/>
        <v>840.2679999999998</v>
      </c>
      <c r="J49" s="20">
        <f t="shared" si="47"/>
        <v>916.34599999999989</v>
      </c>
      <c r="K49" s="20">
        <f t="shared" si="47"/>
        <v>1135.6569999999997</v>
      </c>
      <c r="L49" s="20">
        <f t="shared" si="47"/>
        <v>1335.5440000000001</v>
      </c>
      <c r="M49" s="20">
        <f t="shared" si="47"/>
        <v>1467.0310000000004</v>
      </c>
      <c r="N49" s="20">
        <f t="shared" si="47"/>
        <v>1558.9770000000003</v>
      </c>
      <c r="O49" s="20">
        <f t="shared" si="47"/>
        <v>1682.049</v>
      </c>
      <c r="P49" s="20">
        <f t="shared" si="47"/>
        <v>2022.566</v>
      </c>
      <c r="Q49" s="20">
        <f t="shared" si="47"/>
        <v>2027.6179999999997</v>
      </c>
      <c r="R49" s="20">
        <f t="shared" si="47"/>
        <v>2360.163</v>
      </c>
      <c r="S49" s="20">
        <f t="shared" si="47"/>
        <v>2592.8500000000004</v>
      </c>
      <c r="T49" s="20">
        <f t="shared" si="47"/>
        <v>2606.8690000000001</v>
      </c>
      <c r="U49" s="20">
        <f t="shared" si="47"/>
        <v>2929.2719999999995</v>
      </c>
      <c r="V49" s="20">
        <f t="shared" si="47"/>
        <v>3336.5220000000004</v>
      </c>
      <c r="W49" s="20">
        <f t="shared" si="47"/>
        <v>3468.4840000000004</v>
      </c>
      <c r="X49" s="20">
        <f t="shared" si="47"/>
        <v>3809.2960000000003</v>
      </c>
      <c r="Y49" s="20">
        <f t="shared" si="47"/>
        <v>3759.8429999999998</v>
      </c>
      <c r="Z49" s="20">
        <f t="shared" si="47"/>
        <v>4104.8339999999998</v>
      </c>
      <c r="AA49" s="21">
        <f t="shared" ref="AA49:AG49" si="48">AA46-AA50</f>
        <v>4260</v>
      </c>
      <c r="AB49" s="21" t="e">
        <f t="shared" si="48"/>
        <v>#REF!</v>
      </c>
      <c r="AC49" s="21" t="e">
        <f t="shared" si="48"/>
        <v>#REF!</v>
      </c>
      <c r="AD49" s="21" t="e">
        <f t="shared" si="48"/>
        <v>#REF!</v>
      </c>
      <c r="AE49" s="21" t="e">
        <f t="shared" si="48"/>
        <v>#REF!</v>
      </c>
      <c r="AF49" s="21" t="e">
        <f t="shared" si="48"/>
        <v>#REF!</v>
      </c>
      <c r="AG49" s="21" t="e">
        <f t="shared" si="48"/>
        <v>#REF!</v>
      </c>
      <c r="AH49" s="21"/>
      <c r="AI49" s="22"/>
    </row>
    <row r="50" spans="2:46" ht="16.5">
      <c r="B50" s="49" t="s">
        <v>54</v>
      </c>
      <c r="C50" s="50">
        <v>12</v>
      </c>
      <c r="D50" s="50">
        <v>46</v>
      </c>
      <c r="E50" s="50">
        <v>67</v>
      </c>
      <c r="F50" s="50">
        <v>65</v>
      </c>
      <c r="G50" s="50">
        <v>45</v>
      </c>
      <c r="H50" s="50">
        <v>66</v>
      </c>
      <c r="I50" s="50">
        <v>73</v>
      </c>
      <c r="J50" s="50">
        <v>75</v>
      </c>
      <c r="K50" s="50">
        <v>45</v>
      </c>
      <c r="L50" s="50">
        <v>74</v>
      </c>
      <c r="M50" s="50">
        <v>77</v>
      </c>
      <c r="N50" s="50">
        <v>52</v>
      </c>
      <c r="O50" s="50">
        <v>14</v>
      </c>
      <c r="P50" s="50">
        <v>0</v>
      </c>
      <c r="Q50" s="50">
        <v>39</v>
      </c>
      <c r="R50" s="50">
        <v>41</v>
      </c>
      <c r="S50" s="50">
        <v>200</v>
      </c>
      <c r="T50" s="50">
        <v>295</v>
      </c>
      <c r="U50" s="50">
        <v>366</v>
      </c>
      <c r="V50" s="50">
        <v>293</v>
      </c>
      <c r="W50" s="50">
        <v>349</v>
      </c>
      <c r="X50" s="50">
        <v>248</v>
      </c>
      <c r="Y50" s="50">
        <v>155</v>
      </c>
      <c r="Z50" s="50">
        <v>243</v>
      </c>
      <c r="AA50" s="51">
        <v>383</v>
      </c>
      <c r="AB50" s="51">
        <v>300</v>
      </c>
      <c r="AC50" s="51">
        <v>275</v>
      </c>
      <c r="AD50" s="51">
        <v>250</v>
      </c>
      <c r="AE50" s="51">
        <v>251</v>
      </c>
      <c r="AF50" s="51">
        <v>252</v>
      </c>
      <c r="AG50" s="51">
        <v>253</v>
      </c>
      <c r="AH50" s="21"/>
      <c r="AI50" s="22"/>
    </row>
    <row r="51" spans="2:46" ht="16.5">
      <c r="B51" s="27" t="s">
        <v>55</v>
      </c>
      <c r="C51" s="42">
        <f t="shared" ref="C51:AC51" si="49">C50/C49</f>
        <v>3.0277340438415894E-2</v>
      </c>
      <c r="D51" s="42">
        <f t="shared" si="49"/>
        <v>9.5795214820769234E-2</v>
      </c>
      <c r="E51" s="42">
        <f t="shared" si="49"/>
        <v>0.11867586079852911</v>
      </c>
      <c r="F51" s="42">
        <f t="shared" si="49"/>
        <v>9.5820458994740218E-2</v>
      </c>
      <c r="G51" s="42">
        <f t="shared" si="49"/>
        <v>6.8458348419524917E-2</v>
      </c>
      <c r="H51" s="42">
        <f t="shared" si="49"/>
        <v>8.4181311238715237E-2</v>
      </c>
      <c r="I51" s="42">
        <f t="shared" si="49"/>
        <v>8.6877043990726793E-2</v>
      </c>
      <c r="J51" s="42">
        <f t="shared" si="49"/>
        <v>8.1846813321605608E-2</v>
      </c>
      <c r="K51" s="42">
        <f t="shared" si="49"/>
        <v>3.9624640186253432E-2</v>
      </c>
      <c r="L51" s="42">
        <f t="shared" si="49"/>
        <v>5.5408133314963789E-2</v>
      </c>
      <c r="M51" s="42">
        <f t="shared" si="49"/>
        <v>5.2486961761544222E-2</v>
      </c>
      <c r="N51" s="42">
        <f t="shared" si="49"/>
        <v>3.3355206651541354E-2</v>
      </c>
      <c r="O51" s="42">
        <f t="shared" si="49"/>
        <v>8.3231820238292703E-3</v>
      </c>
      <c r="P51" s="42">
        <f t="shared" si="49"/>
        <v>0</v>
      </c>
      <c r="Q51" s="42">
        <f t="shared" si="49"/>
        <v>1.9234392277046271E-2</v>
      </c>
      <c r="R51" s="42">
        <f t="shared" si="49"/>
        <v>1.7371681532165364E-2</v>
      </c>
      <c r="S51" s="42">
        <f t="shared" si="49"/>
        <v>7.7135198719555695E-2</v>
      </c>
      <c r="T51" s="42">
        <f t="shared" si="49"/>
        <v>0.11316257165204695</v>
      </c>
      <c r="U51" s="42">
        <f t="shared" si="49"/>
        <v>0.12494572030183611</v>
      </c>
      <c r="V51" s="42">
        <f t="shared" si="49"/>
        <v>8.7815995218973514E-2</v>
      </c>
      <c r="W51" s="42">
        <f t="shared" si="49"/>
        <v>0.10062032865078806</v>
      </c>
      <c r="X51" s="42">
        <f t="shared" si="49"/>
        <v>6.5103893212814123E-2</v>
      </c>
      <c r="Y51" s="42">
        <f t="shared" si="49"/>
        <v>4.1225125623596516E-2</v>
      </c>
      <c r="Z51" s="42">
        <f t="shared" si="49"/>
        <v>5.9198496212027094E-2</v>
      </c>
      <c r="AA51" s="43">
        <f t="shared" si="49"/>
        <v>8.9906103286384972E-2</v>
      </c>
      <c r="AB51" s="43" t="e">
        <f t="shared" si="49"/>
        <v>#REF!</v>
      </c>
      <c r="AC51" s="43" t="e">
        <f t="shared" si="49"/>
        <v>#REF!</v>
      </c>
      <c r="AD51" s="43" t="e">
        <f>AD50/AD49</f>
        <v>#REF!</v>
      </c>
      <c r="AE51" s="43" t="e">
        <f>AE50/AE49</f>
        <v>#REF!</v>
      </c>
      <c r="AF51" s="43" t="e">
        <f>AF50/AF49</f>
        <v>#REF!</v>
      </c>
      <c r="AG51" s="43" t="e">
        <f>AG50/AG49</f>
        <v>#REF!</v>
      </c>
      <c r="AH51" s="43"/>
      <c r="AI51" s="44"/>
    </row>
    <row r="52" spans="2:46" ht="17.25" thickBot="1">
      <c r="B52" s="49" t="s">
        <v>56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0">
        <f>N464</f>
        <v>2217.5833333333335</v>
      </c>
      <c r="O52" s="50">
        <f t="shared" ref="O52:Z52" si="50">O464</f>
        <v>1953.75</v>
      </c>
      <c r="P52" s="50">
        <f t="shared" si="50"/>
        <v>2455.8333333333335</v>
      </c>
      <c r="Q52" s="50">
        <f t="shared" si="50"/>
        <v>3785.3333333333335</v>
      </c>
      <c r="R52" s="50">
        <f t="shared" si="50"/>
        <v>2210.3333333333335</v>
      </c>
      <c r="S52" s="50">
        <f t="shared" si="50"/>
        <v>3101.8333333333335</v>
      </c>
      <c r="T52" s="50">
        <f t="shared" si="50"/>
        <v>5179.833333333333</v>
      </c>
      <c r="U52" s="50">
        <f t="shared" si="50"/>
        <v>3617.4166666666665</v>
      </c>
      <c r="V52" s="50">
        <f t="shared" si="50"/>
        <v>2354.9166666666665</v>
      </c>
      <c r="W52" s="50">
        <f t="shared" si="50"/>
        <v>3569.9166666666665</v>
      </c>
      <c r="X52" s="50">
        <f t="shared" si="50"/>
        <v>3348.5</v>
      </c>
      <c r="Y52" s="50">
        <f t="shared" si="50"/>
        <v>4596.916666666667</v>
      </c>
      <c r="Z52" s="50">
        <f t="shared" si="50"/>
        <v>5619.583333333333</v>
      </c>
      <c r="AA52" s="50"/>
      <c r="AB52" s="57"/>
      <c r="AC52" s="57"/>
      <c r="AD52" s="57"/>
      <c r="AE52" s="57"/>
      <c r="AF52" s="57"/>
      <c r="AG52" s="57"/>
      <c r="AH52" s="33"/>
      <c r="AI52" s="34"/>
    </row>
    <row r="53" spans="2:46">
      <c r="B53" s="52" t="s">
        <v>61</v>
      </c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1"/>
    </row>
    <row r="54" spans="2:46">
      <c r="B54" s="27"/>
      <c r="C54" s="1">
        <v>1993</v>
      </c>
      <c r="D54" s="1">
        <v>1994</v>
      </c>
      <c r="E54" s="1">
        <v>1995</v>
      </c>
      <c r="F54" s="1">
        <v>1996</v>
      </c>
      <c r="G54" s="1">
        <v>1997</v>
      </c>
      <c r="H54" s="1">
        <v>1998</v>
      </c>
      <c r="I54" s="1">
        <v>1999</v>
      </c>
      <c r="J54" s="1">
        <v>2000</v>
      </c>
      <c r="K54" s="1">
        <v>2001</v>
      </c>
      <c r="L54" s="1">
        <v>2002</v>
      </c>
      <c r="M54" s="1">
        <v>2003</v>
      </c>
      <c r="N54" s="1">
        <v>2004</v>
      </c>
      <c r="O54" s="1">
        <v>2005</v>
      </c>
      <c r="P54" s="1">
        <v>2006</v>
      </c>
      <c r="Q54" s="1">
        <v>2007</v>
      </c>
      <c r="R54" s="1">
        <v>2008</v>
      </c>
      <c r="S54" s="1">
        <v>2009</v>
      </c>
      <c r="T54" s="1">
        <v>2010</v>
      </c>
      <c r="U54" s="1">
        <v>2011</v>
      </c>
      <c r="V54" s="1">
        <v>2012</v>
      </c>
      <c r="W54" s="1">
        <v>2013</v>
      </c>
      <c r="X54" s="1">
        <v>2014</v>
      </c>
      <c r="Y54" s="1">
        <v>2015</v>
      </c>
      <c r="Z54" s="1">
        <v>2016</v>
      </c>
      <c r="AA54" s="1">
        <v>2017</v>
      </c>
      <c r="AB54" s="1">
        <v>2018</v>
      </c>
      <c r="AC54" s="1">
        <v>2019</v>
      </c>
      <c r="AD54" s="1">
        <v>2020</v>
      </c>
      <c r="AE54" s="1">
        <v>2021</v>
      </c>
      <c r="AF54" s="1">
        <v>2022</v>
      </c>
      <c r="AG54" s="1">
        <v>2023</v>
      </c>
      <c r="AH54" s="1"/>
    </row>
    <row r="55" spans="2:46" ht="15.75" thickBot="1">
      <c r="B55" s="59" t="s">
        <v>62</v>
      </c>
    </row>
    <row r="56" spans="2:46" ht="15.75" thickBot="1">
      <c r="B56" s="60"/>
      <c r="C56" s="61" t="s">
        <v>11</v>
      </c>
      <c r="D56" s="61" t="s">
        <v>12</v>
      </c>
      <c r="E56" s="61" t="s">
        <v>13</v>
      </c>
      <c r="F56" s="61" t="s">
        <v>14</v>
      </c>
      <c r="G56" s="61" t="s">
        <v>15</v>
      </c>
      <c r="H56" s="61" t="s">
        <v>16</v>
      </c>
      <c r="I56" s="61" t="s">
        <v>17</v>
      </c>
      <c r="J56" s="61" t="s">
        <v>18</v>
      </c>
      <c r="K56" s="61" t="s">
        <v>19</v>
      </c>
      <c r="L56" s="61" t="s">
        <v>20</v>
      </c>
      <c r="M56" s="61" t="s">
        <v>21</v>
      </c>
      <c r="N56" s="61" t="s">
        <v>22</v>
      </c>
      <c r="O56" s="61" t="s">
        <v>23</v>
      </c>
      <c r="P56" s="61" t="s">
        <v>24</v>
      </c>
      <c r="Q56" s="61" t="s">
        <v>25</v>
      </c>
      <c r="R56" s="61" t="s">
        <v>26</v>
      </c>
      <c r="S56" s="61" t="s">
        <v>27</v>
      </c>
      <c r="T56" s="61" t="s">
        <v>28</v>
      </c>
      <c r="U56" s="61" t="s">
        <v>29</v>
      </c>
      <c r="V56" s="61" t="s">
        <v>30</v>
      </c>
      <c r="W56" s="61" t="s">
        <v>31</v>
      </c>
      <c r="X56" s="61" t="s">
        <v>32</v>
      </c>
      <c r="Y56" s="61" t="s">
        <v>33</v>
      </c>
      <c r="Z56" s="61" t="s">
        <v>34</v>
      </c>
      <c r="AA56" s="61" t="s">
        <v>35</v>
      </c>
      <c r="AB56" s="61" t="s">
        <v>36</v>
      </c>
      <c r="AC56" s="61" t="s">
        <v>37</v>
      </c>
      <c r="AD56" s="61" t="s">
        <v>38</v>
      </c>
      <c r="AE56" s="61" t="str">
        <f>AE3</f>
        <v>21/22</v>
      </c>
      <c r="AF56" s="61" t="str">
        <f>AF3</f>
        <v>22/23</v>
      </c>
      <c r="AG56" s="61" t="str">
        <f>AG3</f>
        <v>23/24</v>
      </c>
      <c r="AH56" s="62"/>
      <c r="AI56" s="62"/>
      <c r="AL56" s="61" t="str">
        <f t="shared" ref="AL56:AS56" si="51">Z56</f>
        <v xml:space="preserve">16/17 </v>
      </c>
      <c r="AM56" s="61" t="str">
        <f t="shared" si="51"/>
        <v xml:space="preserve">17/18 </v>
      </c>
      <c r="AN56" s="61" t="str">
        <f t="shared" si="51"/>
        <v xml:space="preserve">18/19 </v>
      </c>
      <c r="AO56" s="61" t="str">
        <f t="shared" si="51"/>
        <v>19/20</v>
      </c>
      <c r="AP56" s="61" t="str">
        <f t="shared" si="51"/>
        <v>20/21</v>
      </c>
      <c r="AQ56" s="61" t="str">
        <f t="shared" si="51"/>
        <v>21/22</v>
      </c>
      <c r="AR56" s="61" t="str">
        <f t="shared" si="51"/>
        <v>22/23</v>
      </c>
      <c r="AS56" s="61" t="str">
        <f t="shared" si="51"/>
        <v>23/24</v>
      </c>
      <c r="AT56" s="61" t="s">
        <v>63</v>
      </c>
    </row>
    <row r="57" spans="2:46">
      <c r="B57" s="59" t="s">
        <v>64</v>
      </c>
      <c r="C57" s="63" t="e">
        <f>'Malaysia Palm Complex'!AI89+'Indonesia Palm Complex'!B56</f>
        <v>#REF!</v>
      </c>
      <c r="D57" s="63" t="e">
        <f>'Malaysia Palm Complex'!AJ89+'Indonesia Palm Complex'!C56</f>
        <v>#REF!</v>
      </c>
      <c r="E57" s="63" t="e">
        <f>'Malaysia Palm Complex'!AK89+'Indonesia Palm Complex'!D56</f>
        <v>#REF!</v>
      </c>
      <c r="F57" s="63" t="e">
        <f>'Malaysia Palm Complex'!AL89+'Indonesia Palm Complex'!E56</f>
        <v>#REF!</v>
      </c>
      <c r="G57" s="63" t="e">
        <f>'Malaysia Palm Complex'!AM89+'Indonesia Palm Complex'!F56</f>
        <v>#REF!</v>
      </c>
      <c r="H57" s="63" t="e">
        <f>'Malaysia Palm Complex'!AN89+'Indonesia Palm Complex'!G56</f>
        <v>#REF!</v>
      </c>
      <c r="I57" s="63" t="e">
        <f>'Malaysia Palm Complex'!AO89+'Indonesia Palm Complex'!H56</f>
        <v>#REF!</v>
      </c>
      <c r="J57" s="63" t="e">
        <f>'Malaysia Palm Complex'!AP89+'Indonesia Palm Complex'!I56</f>
        <v>#REF!</v>
      </c>
      <c r="K57" s="63" t="e">
        <f>'Malaysia Palm Complex'!AQ89+'Indonesia Palm Complex'!J56</f>
        <v>#REF!</v>
      </c>
      <c r="L57" s="63" t="e">
        <f>'Malaysia Palm Complex'!AR89+'Indonesia Palm Complex'!K56</f>
        <v>#REF!</v>
      </c>
      <c r="M57" s="63" t="e">
        <f>'Malaysia Palm Complex'!AS89+'Indonesia Palm Complex'!L56</f>
        <v>#REF!</v>
      </c>
      <c r="N57" s="63" t="e">
        <f>'Malaysia Palm Complex'!AT89+'Indonesia Palm Complex'!M56</f>
        <v>#REF!</v>
      </c>
      <c r="O57" s="63" t="e">
        <f>'Malaysia Palm Complex'!AU89+'Indonesia Palm Complex'!N56</f>
        <v>#REF!</v>
      </c>
      <c r="P57" s="63" t="e">
        <f>'Malaysia Palm Complex'!AV89+'Indonesia Palm Complex'!O56</f>
        <v>#REF!</v>
      </c>
      <c r="Q57" s="63" t="e">
        <f>'Malaysia Palm Complex'!AW89+'Indonesia Palm Complex'!P56</f>
        <v>#REF!</v>
      </c>
      <c r="R57" s="63" t="e">
        <f>'Malaysia Palm Complex'!AX89+'Indonesia Palm Complex'!Q56</f>
        <v>#REF!</v>
      </c>
      <c r="S57" s="63" t="e">
        <f>'Malaysia Palm Complex'!AY89+'Indonesia Palm Complex'!R56</f>
        <v>#REF!</v>
      </c>
      <c r="T57" s="63" t="e">
        <f>'Malaysia Palm Complex'!AZ89+'Indonesia Palm Complex'!S56</f>
        <v>#REF!</v>
      </c>
      <c r="U57" s="63" t="e">
        <f>'Malaysia Palm Complex'!BA89+'Indonesia Palm Complex'!T56</f>
        <v>#REF!</v>
      </c>
      <c r="V57" s="63" t="e">
        <f>'Malaysia Palm Complex'!BB89+'Indonesia Palm Complex'!U56</f>
        <v>#REF!</v>
      </c>
      <c r="W57" s="63" t="e">
        <f>'Malaysia Palm Complex'!BC89+'Indonesia Palm Complex'!V56</f>
        <v>#REF!</v>
      </c>
      <c r="X57" s="63" t="e">
        <f>'Malaysia Palm Complex'!BD89+'Indonesia Palm Complex'!W56</f>
        <v>#REF!</v>
      </c>
      <c r="Y57" s="63">
        <f>'Malaysia Palm Complex'!BE89+'Indonesia Palm Complex'!X56</f>
        <v>5667.2188182221598</v>
      </c>
      <c r="Z57" s="64">
        <f>'Malaysia Palm Complex'!BF89+'Indonesia Palm Complex'!Y56</f>
        <v>5227.8730000000005</v>
      </c>
      <c r="AA57" s="64">
        <f>'Malaysia Palm Complex'!BG89+'Indonesia Palm Complex'!Z56</f>
        <v>6164.8379999999997</v>
      </c>
      <c r="AB57" s="64">
        <f>'Malaysia Palm Complex'!BH89+'Indonesia Palm Complex'!AA56</f>
        <v>6475.9539999999997</v>
      </c>
      <c r="AC57" s="64">
        <f>'Malaysia Palm Complex'!BI89+'Indonesia Palm Complex'!AB56</f>
        <v>6314.8410000000003</v>
      </c>
      <c r="AD57" s="64">
        <f>'Malaysia Palm Complex'!BJ89+'Indonesia Palm Complex'!AC56</f>
        <v>6966.5590000000002</v>
      </c>
      <c r="AE57" s="64">
        <f>'Malaysia Palm Complex'!BK89+'Indonesia Palm Complex'!AD56</f>
        <v>6137.8369999999995</v>
      </c>
      <c r="AF57" s="64">
        <f>'Malaysia Palm Complex'!BL89+'Indonesia Palm Complex'!AE56</f>
        <v>6813.5959999999995</v>
      </c>
      <c r="AG57" s="65">
        <f>'Malaysia Palm Complex'!BM89+'Indonesia Palm Complex'!AF56</f>
        <v>6890.2240000000002</v>
      </c>
      <c r="AH57" s="65"/>
      <c r="AI57" s="64"/>
      <c r="AK57" s="2"/>
      <c r="AL57" s="66">
        <f>Z57/31</f>
        <v>168.64106451612903</v>
      </c>
      <c r="AM57" s="66">
        <f t="shared" ref="AM57:AS57" si="52">AA57/31</f>
        <v>198.86574193548387</v>
      </c>
      <c r="AN57" s="66">
        <f t="shared" si="52"/>
        <v>208.90174193548387</v>
      </c>
      <c r="AO57" s="66">
        <f t="shared" si="52"/>
        <v>203.70454838709679</v>
      </c>
      <c r="AP57" s="66">
        <f t="shared" si="52"/>
        <v>224.72770967741937</v>
      </c>
      <c r="AQ57" s="66">
        <f t="shared" si="52"/>
        <v>197.99474193548386</v>
      </c>
      <c r="AR57" s="66">
        <f t="shared" si="52"/>
        <v>219.7934193548387</v>
      </c>
      <c r="AS57" s="67">
        <f t="shared" si="52"/>
        <v>222.26529032258065</v>
      </c>
      <c r="AT57" s="66">
        <f t="shared" ref="AT57:AT69" si="53">AVERAGE(AM57:AQ57)</f>
        <v>206.83889677419356</v>
      </c>
    </row>
    <row r="58" spans="2:46">
      <c r="B58" s="59" t="s">
        <v>65</v>
      </c>
      <c r="C58" s="63" t="e">
        <f>'Malaysia Palm Complex'!AI90+'Indonesia Palm Complex'!B57</f>
        <v>#REF!</v>
      </c>
      <c r="D58" s="63" t="e">
        <f>'Malaysia Palm Complex'!AJ90+'Indonesia Palm Complex'!C57</f>
        <v>#REF!</v>
      </c>
      <c r="E58" s="63" t="e">
        <f>'Malaysia Palm Complex'!AK90+'Indonesia Palm Complex'!D57</f>
        <v>#REF!</v>
      </c>
      <c r="F58" s="63" t="e">
        <f>'Malaysia Palm Complex'!AL90+'Indonesia Palm Complex'!E57</f>
        <v>#REF!</v>
      </c>
      <c r="G58" s="63" t="e">
        <f>'Malaysia Palm Complex'!AM90+'Indonesia Palm Complex'!F57</f>
        <v>#REF!</v>
      </c>
      <c r="H58" s="63" t="e">
        <f>'Malaysia Palm Complex'!AN90+'Indonesia Palm Complex'!G57</f>
        <v>#REF!</v>
      </c>
      <c r="I58" s="63" t="e">
        <f>'Malaysia Palm Complex'!AO90+'Indonesia Palm Complex'!H57</f>
        <v>#REF!</v>
      </c>
      <c r="J58" s="63" t="e">
        <f>'Malaysia Palm Complex'!AP90+'Indonesia Palm Complex'!I57</f>
        <v>#REF!</v>
      </c>
      <c r="K58" s="63" t="e">
        <f>'Malaysia Palm Complex'!AQ90+'Indonesia Palm Complex'!J57</f>
        <v>#REF!</v>
      </c>
      <c r="L58" s="63" t="e">
        <f>'Malaysia Palm Complex'!AR90+'Indonesia Palm Complex'!K57</f>
        <v>#REF!</v>
      </c>
      <c r="M58" s="63" t="e">
        <f>'Malaysia Palm Complex'!AS90+'Indonesia Palm Complex'!L57</f>
        <v>#REF!</v>
      </c>
      <c r="N58" s="63" t="e">
        <f>'Malaysia Palm Complex'!AT90+'Indonesia Palm Complex'!M57</f>
        <v>#REF!</v>
      </c>
      <c r="O58" s="63" t="e">
        <f>'Malaysia Palm Complex'!AU90+'Indonesia Palm Complex'!N57</f>
        <v>#REF!</v>
      </c>
      <c r="P58" s="63" t="e">
        <f>'Malaysia Palm Complex'!AV90+'Indonesia Palm Complex'!O57</f>
        <v>#REF!</v>
      </c>
      <c r="Q58" s="63" t="e">
        <f>'Malaysia Palm Complex'!AW90+'Indonesia Palm Complex'!P57</f>
        <v>#REF!</v>
      </c>
      <c r="R58" s="63" t="e">
        <f>'Malaysia Palm Complex'!AX90+'Indonesia Palm Complex'!Q57</f>
        <v>#REF!</v>
      </c>
      <c r="S58" s="63" t="e">
        <f>'Malaysia Palm Complex'!AY90+'Indonesia Palm Complex'!R57</f>
        <v>#REF!</v>
      </c>
      <c r="T58" s="63" t="e">
        <f>'Malaysia Palm Complex'!AZ90+'Indonesia Palm Complex'!S57</f>
        <v>#REF!</v>
      </c>
      <c r="U58" s="63" t="e">
        <f>'Malaysia Palm Complex'!BA90+'Indonesia Palm Complex'!T57</f>
        <v>#REF!</v>
      </c>
      <c r="V58" s="63" t="e">
        <f>'Malaysia Palm Complex'!BB90+'Indonesia Palm Complex'!U57</f>
        <v>#REF!</v>
      </c>
      <c r="W58" s="63" t="e">
        <f>'Malaysia Palm Complex'!BC90+'Indonesia Palm Complex'!V57</f>
        <v>#REF!</v>
      </c>
      <c r="X58" s="63" t="e">
        <f>'Malaysia Palm Complex'!BD90+'Indonesia Palm Complex'!W57</f>
        <v>#REF!</v>
      </c>
      <c r="Y58" s="63">
        <f>'Malaysia Palm Complex'!BE90+'Indonesia Palm Complex'!X57</f>
        <v>4698.6736141917672</v>
      </c>
      <c r="Z58" s="64">
        <f>'Malaysia Palm Complex'!BF90+'Indonesia Palm Complex'!Y57</f>
        <v>5012.9380000000001</v>
      </c>
      <c r="AA58" s="64">
        <f>'Malaysia Palm Complex'!BG90+'Indonesia Palm Complex'!Z57</f>
        <v>6110.8469999999998</v>
      </c>
      <c r="AB58" s="64">
        <f>'Malaysia Palm Complex'!BH90+'Indonesia Palm Complex'!AA57</f>
        <v>6008.2219999999998</v>
      </c>
      <c r="AC58" s="64">
        <f>'Malaysia Palm Complex'!BI90+'Indonesia Palm Complex'!AB57</f>
        <v>5555.0530000000008</v>
      </c>
      <c r="AD58" s="64">
        <f>'Malaysia Palm Complex'!BJ90+'Indonesia Palm Complex'!AC57</f>
        <v>6079.5509999999995</v>
      </c>
      <c r="AE58" s="64">
        <f>'Malaysia Palm Complex'!BK90+'Indonesia Palm Complex'!AD57</f>
        <v>6012.9319999999998</v>
      </c>
      <c r="AF58" s="64">
        <f>'Malaysia Palm Complex'!BL90+'Indonesia Palm Complex'!AE57</f>
        <v>6615.741</v>
      </c>
      <c r="AG58" s="65">
        <f>'Malaysia Palm Complex'!BM90+'Indonesia Palm Complex'!AF57</f>
        <v>6481.8700000000008</v>
      </c>
      <c r="AH58" s="65"/>
      <c r="AI58" s="64"/>
      <c r="AK58" s="2"/>
      <c r="AL58" s="66">
        <f>Z58/30</f>
        <v>167.09793333333334</v>
      </c>
      <c r="AM58" s="66">
        <f t="shared" ref="AM58:AS58" si="54">AA58/30</f>
        <v>203.69489999999999</v>
      </c>
      <c r="AN58" s="66">
        <f t="shared" si="54"/>
        <v>200.27406666666667</v>
      </c>
      <c r="AO58" s="66">
        <f t="shared" si="54"/>
        <v>185.16843333333335</v>
      </c>
      <c r="AP58" s="66">
        <f t="shared" si="54"/>
        <v>202.65169999999998</v>
      </c>
      <c r="AQ58" s="66">
        <f t="shared" si="54"/>
        <v>200.43106666666665</v>
      </c>
      <c r="AR58" s="66">
        <f t="shared" si="54"/>
        <v>220.5247</v>
      </c>
      <c r="AS58" s="67">
        <f t="shared" si="54"/>
        <v>216.06233333333336</v>
      </c>
      <c r="AT58" s="66">
        <f t="shared" si="53"/>
        <v>198.44403333333335</v>
      </c>
    </row>
    <row r="59" spans="2:46">
      <c r="B59" s="59" t="s">
        <v>66</v>
      </c>
      <c r="C59" s="63" t="e">
        <f>'Malaysia Palm Complex'!AI91+'Indonesia Palm Complex'!B58</f>
        <v>#REF!</v>
      </c>
      <c r="D59" s="63" t="e">
        <f>'Malaysia Palm Complex'!AJ91+'Indonesia Palm Complex'!C58</f>
        <v>#REF!</v>
      </c>
      <c r="E59" s="63" t="e">
        <f>'Malaysia Palm Complex'!AK91+'Indonesia Palm Complex'!D58</f>
        <v>#REF!</v>
      </c>
      <c r="F59" s="63" t="e">
        <f>'Malaysia Palm Complex'!AL91+'Indonesia Palm Complex'!E58</f>
        <v>#REF!</v>
      </c>
      <c r="G59" s="63" t="e">
        <f>'Malaysia Palm Complex'!AM91+'Indonesia Palm Complex'!F58</f>
        <v>#REF!</v>
      </c>
      <c r="H59" s="63" t="e">
        <f>'Malaysia Palm Complex'!AN91+'Indonesia Palm Complex'!G58</f>
        <v>#REF!</v>
      </c>
      <c r="I59" s="63" t="e">
        <f>'Malaysia Palm Complex'!AO91+'Indonesia Palm Complex'!H58</f>
        <v>#REF!</v>
      </c>
      <c r="J59" s="63" t="e">
        <f>'Malaysia Palm Complex'!AP91+'Indonesia Palm Complex'!I58</f>
        <v>#REF!</v>
      </c>
      <c r="K59" s="63" t="e">
        <f>'Malaysia Palm Complex'!AQ91+'Indonesia Palm Complex'!J58</f>
        <v>#REF!</v>
      </c>
      <c r="L59" s="63" t="e">
        <f>'Malaysia Palm Complex'!AR91+'Indonesia Palm Complex'!K58</f>
        <v>#REF!</v>
      </c>
      <c r="M59" s="63" t="e">
        <f>'Malaysia Palm Complex'!AS91+'Indonesia Palm Complex'!L58</f>
        <v>#REF!</v>
      </c>
      <c r="N59" s="63" t="e">
        <f>'Malaysia Palm Complex'!AT91+'Indonesia Palm Complex'!M58</f>
        <v>#REF!</v>
      </c>
      <c r="O59" s="63" t="e">
        <f>'Malaysia Palm Complex'!AU91+'Indonesia Palm Complex'!N58</f>
        <v>#REF!</v>
      </c>
      <c r="P59" s="63" t="e">
        <f>'Malaysia Palm Complex'!AV91+'Indonesia Palm Complex'!O58</f>
        <v>#REF!</v>
      </c>
      <c r="Q59" s="63" t="e">
        <f>'Malaysia Palm Complex'!AW91+'Indonesia Palm Complex'!P58</f>
        <v>#REF!</v>
      </c>
      <c r="R59" s="63" t="e">
        <f>'Malaysia Palm Complex'!AX91+'Indonesia Palm Complex'!Q58</f>
        <v>#REF!</v>
      </c>
      <c r="S59" s="63" t="e">
        <f>'Malaysia Palm Complex'!AY91+'Indonesia Palm Complex'!R58</f>
        <v>#REF!</v>
      </c>
      <c r="T59" s="63" t="e">
        <f>'Malaysia Palm Complex'!AZ91+'Indonesia Palm Complex'!S58</f>
        <v>#REF!</v>
      </c>
      <c r="U59" s="63" t="e">
        <f>'Malaysia Palm Complex'!BA91+'Indonesia Palm Complex'!T58</f>
        <v>#REF!</v>
      </c>
      <c r="V59" s="63" t="e">
        <f>'Malaysia Palm Complex'!BB91+'Indonesia Palm Complex'!U58</f>
        <v>#REF!</v>
      </c>
      <c r="W59" s="63" t="e">
        <f>'Malaysia Palm Complex'!BC91+'Indonesia Palm Complex'!V58</f>
        <v>#REF!</v>
      </c>
      <c r="X59" s="63" t="e">
        <f>'Malaysia Palm Complex'!BD91+'Indonesia Palm Complex'!W58</f>
        <v>#REF!</v>
      </c>
      <c r="Y59" s="63">
        <f>'Malaysia Palm Complex'!BE91+'Indonesia Palm Complex'!X58</f>
        <v>3892.3887178977129</v>
      </c>
      <c r="Z59" s="64">
        <f>'Malaysia Palm Complex'!BF91+'Indonesia Palm Complex'!Y58</f>
        <v>4625.7170000000006</v>
      </c>
      <c r="AA59" s="64">
        <f>'Malaysia Palm Complex'!BG91+'Indonesia Palm Complex'!Z58</f>
        <v>5637.165</v>
      </c>
      <c r="AB59" s="64">
        <f>'Malaysia Palm Complex'!BH91+'Indonesia Palm Complex'!AA58</f>
        <v>5487.0380000000005</v>
      </c>
      <c r="AC59" s="64">
        <f>'Malaysia Palm Complex'!BI91+'Indonesia Palm Complex'!AB58</f>
        <v>5130.9040000000005</v>
      </c>
      <c r="AD59" s="64">
        <f>'Malaysia Palm Complex'!BJ91+'Indonesia Palm Complex'!AC58</f>
        <v>5381.6390000000001</v>
      </c>
      <c r="AE59" s="64">
        <f>'Malaysia Palm Complex'!BK91+'Indonesia Palm Complex'!AD58</f>
        <v>5812.7190000000001</v>
      </c>
      <c r="AF59" s="64">
        <f>'Malaysia Palm Complex'!BL91+'Indonesia Palm Complex'!AE58</f>
        <v>6335.8330000000005</v>
      </c>
      <c r="AG59" s="65">
        <f>'Malaysia Palm Complex'!BM91+'Indonesia Palm Complex'!AF58</f>
        <v>5926.7960000000003</v>
      </c>
      <c r="AH59" s="65"/>
      <c r="AI59" s="64"/>
      <c r="AK59" s="2"/>
      <c r="AL59" s="66">
        <f t="shared" ref="AL59:AS67" si="55">Z59/31</f>
        <v>149.21667741935485</v>
      </c>
      <c r="AM59" s="66">
        <f t="shared" si="55"/>
        <v>181.84403225806452</v>
      </c>
      <c r="AN59" s="66">
        <f t="shared" si="55"/>
        <v>177.00122580645163</v>
      </c>
      <c r="AO59" s="66">
        <f t="shared" si="55"/>
        <v>165.51303225806453</v>
      </c>
      <c r="AP59" s="66">
        <f t="shared" si="55"/>
        <v>173.60125806451614</v>
      </c>
      <c r="AQ59" s="66">
        <f t="shared" si="55"/>
        <v>187.50706451612902</v>
      </c>
      <c r="AR59" s="66">
        <f t="shared" si="55"/>
        <v>204.38170967741937</v>
      </c>
      <c r="AS59" s="67">
        <f t="shared" si="55"/>
        <v>191.18696774193549</v>
      </c>
      <c r="AT59" s="66">
        <f t="shared" si="53"/>
        <v>177.09332258064518</v>
      </c>
    </row>
    <row r="60" spans="2:46">
      <c r="B60" s="59" t="s">
        <v>67</v>
      </c>
      <c r="C60" s="63" t="e">
        <f>'Malaysia Palm Complex'!AI92+'Indonesia Palm Complex'!B59</f>
        <v>#REF!</v>
      </c>
      <c r="D60" s="63" t="e">
        <f>'Malaysia Palm Complex'!AJ92+'Indonesia Palm Complex'!C59</f>
        <v>#REF!</v>
      </c>
      <c r="E60" s="63" t="e">
        <f>'Malaysia Palm Complex'!AK92+'Indonesia Palm Complex'!D59</f>
        <v>#REF!</v>
      </c>
      <c r="F60" s="63" t="e">
        <f>'Malaysia Palm Complex'!AL92+'Indonesia Palm Complex'!E59</f>
        <v>#REF!</v>
      </c>
      <c r="G60" s="63" t="e">
        <f>'Malaysia Palm Complex'!AM92+'Indonesia Palm Complex'!F59</f>
        <v>#REF!</v>
      </c>
      <c r="H60" s="63" t="e">
        <f>'Malaysia Palm Complex'!AN92+'Indonesia Palm Complex'!G59</f>
        <v>#REF!</v>
      </c>
      <c r="I60" s="63" t="e">
        <f>'Malaysia Palm Complex'!AO92+'Indonesia Palm Complex'!H59</f>
        <v>#REF!</v>
      </c>
      <c r="J60" s="63" t="e">
        <f>'Malaysia Palm Complex'!AP92+'Indonesia Palm Complex'!I59</f>
        <v>#REF!</v>
      </c>
      <c r="K60" s="63" t="e">
        <f>'Malaysia Palm Complex'!AQ92+'Indonesia Palm Complex'!J59</f>
        <v>#REF!</v>
      </c>
      <c r="L60" s="63" t="e">
        <f>'Malaysia Palm Complex'!AR92+'Indonesia Palm Complex'!K59</f>
        <v>#REF!</v>
      </c>
      <c r="M60" s="63" t="e">
        <f>'Malaysia Palm Complex'!AS92+'Indonesia Palm Complex'!L59</f>
        <v>#REF!</v>
      </c>
      <c r="N60" s="63" t="e">
        <f>'Malaysia Palm Complex'!AT92+'Indonesia Palm Complex'!M59</f>
        <v>#REF!</v>
      </c>
      <c r="O60" s="63" t="e">
        <f>'Malaysia Palm Complex'!AU92+'Indonesia Palm Complex'!N59</f>
        <v>#REF!</v>
      </c>
      <c r="P60" s="63" t="e">
        <f>'Malaysia Palm Complex'!AV92+'Indonesia Palm Complex'!O59</f>
        <v>#REF!</v>
      </c>
      <c r="Q60" s="63" t="e">
        <f>'Malaysia Palm Complex'!AW92+'Indonesia Palm Complex'!P59</f>
        <v>#REF!</v>
      </c>
      <c r="R60" s="63" t="e">
        <f>'Malaysia Palm Complex'!AX92+'Indonesia Palm Complex'!Q59</f>
        <v>#REF!</v>
      </c>
      <c r="S60" s="63" t="e">
        <f>'Malaysia Palm Complex'!AY92+'Indonesia Palm Complex'!R59</f>
        <v>#REF!</v>
      </c>
      <c r="T60" s="63" t="e">
        <f>'Malaysia Palm Complex'!AZ92+'Indonesia Palm Complex'!S59</f>
        <v>#REF!</v>
      </c>
      <c r="U60" s="63" t="e">
        <f>'Malaysia Palm Complex'!BA92+'Indonesia Palm Complex'!T59</f>
        <v>#REF!</v>
      </c>
      <c r="V60" s="63" t="e">
        <f>'Malaysia Palm Complex'!BB92+'Indonesia Palm Complex'!U59</f>
        <v>#REF!</v>
      </c>
      <c r="W60" s="63" t="e">
        <f>'Malaysia Palm Complex'!BC92+'Indonesia Palm Complex'!V59</f>
        <v>#REF!</v>
      </c>
      <c r="X60" s="63" t="e">
        <f>'Malaysia Palm Complex'!BD92+'Indonesia Palm Complex'!W59</f>
        <v>#REF!</v>
      </c>
      <c r="Y60" s="64">
        <f>'Malaysia Palm Complex'!BE92+'Indonesia Palm Complex'!X59</f>
        <v>4120.7470000000003</v>
      </c>
      <c r="Z60" s="64">
        <f>'Malaysia Palm Complex'!BF92+'Indonesia Palm Complex'!Y59</f>
        <v>4135.8490000000002</v>
      </c>
      <c r="AA60" s="64">
        <f>'Malaysia Palm Complex'!BG92+'Indonesia Palm Complex'!Z59</f>
        <v>4997.6530000000002</v>
      </c>
      <c r="AB60" s="64">
        <f>'Malaysia Palm Complex'!BH92+'Indonesia Palm Complex'!AA59</f>
        <v>6116.4610000000002</v>
      </c>
      <c r="AC60" s="64">
        <f>'Malaysia Palm Complex'!BI92+'Indonesia Palm Complex'!AB59</f>
        <v>4981.5339999999997</v>
      </c>
      <c r="AD60" s="64">
        <f>'Malaysia Palm Complex'!BJ92+'Indonesia Palm Complex'!AC59</f>
        <v>4881.4570000000003</v>
      </c>
      <c r="AE60" s="64">
        <f>'Malaysia Palm Complex'!BK92+'Indonesia Palm Complex'!AD59</f>
        <v>5481.5810000000001</v>
      </c>
      <c r="AF60" s="64">
        <f>'Malaysia Palm Complex'!BL92+'Indonesia Palm Complex'!AE59</f>
        <v>5641.41</v>
      </c>
      <c r="AG60" s="65">
        <f>'Malaysia Palm Complex'!BM92+'Indonesia Palm Complex'!AF59</f>
        <v>6036.3549999999996</v>
      </c>
      <c r="AH60" s="64"/>
      <c r="AI60" s="64"/>
      <c r="AK60" s="2"/>
      <c r="AL60" s="66">
        <f t="shared" si="55"/>
        <v>133.41448387096776</v>
      </c>
      <c r="AM60" s="66">
        <f t="shared" si="55"/>
        <v>161.21461290322583</v>
      </c>
      <c r="AN60" s="66">
        <f t="shared" si="55"/>
        <v>197.30519354838711</v>
      </c>
      <c r="AO60" s="66">
        <f t="shared" si="55"/>
        <v>160.69464516129031</v>
      </c>
      <c r="AP60" s="66">
        <f t="shared" si="55"/>
        <v>157.46635483870969</v>
      </c>
      <c r="AQ60" s="66">
        <f t="shared" si="55"/>
        <v>176.82519354838709</v>
      </c>
      <c r="AR60" s="66">
        <f t="shared" si="55"/>
        <v>181.98096774193547</v>
      </c>
      <c r="AS60" s="67">
        <f t="shared" si="55"/>
        <v>194.72112903225806</v>
      </c>
      <c r="AT60" s="66">
        <f t="shared" si="53"/>
        <v>170.7012</v>
      </c>
    </row>
    <row r="61" spans="2:46">
      <c r="B61" s="59" t="s">
        <v>68</v>
      </c>
      <c r="C61" s="63" t="e">
        <f>'Malaysia Palm Complex'!AI93+'Indonesia Palm Complex'!B60</f>
        <v>#REF!</v>
      </c>
      <c r="D61" s="63" t="e">
        <f>'Malaysia Palm Complex'!AJ93+'Indonesia Palm Complex'!C60</f>
        <v>#REF!</v>
      </c>
      <c r="E61" s="63" t="e">
        <f>'Malaysia Palm Complex'!AK93+'Indonesia Palm Complex'!D60</f>
        <v>#REF!</v>
      </c>
      <c r="F61" s="63" t="e">
        <f>'Malaysia Palm Complex'!AL93+'Indonesia Palm Complex'!E60</f>
        <v>#REF!</v>
      </c>
      <c r="G61" s="63" t="e">
        <f>'Malaysia Palm Complex'!AM93+'Indonesia Palm Complex'!F60</f>
        <v>#REF!</v>
      </c>
      <c r="H61" s="63" t="e">
        <f>'Malaysia Palm Complex'!AN93+'Indonesia Palm Complex'!G60</f>
        <v>#REF!</v>
      </c>
      <c r="I61" s="63" t="e">
        <f>'Malaysia Palm Complex'!AO93+'Indonesia Palm Complex'!H60</f>
        <v>#REF!</v>
      </c>
      <c r="J61" s="63" t="e">
        <f>'Malaysia Palm Complex'!AP93+'Indonesia Palm Complex'!I60</f>
        <v>#REF!</v>
      </c>
      <c r="K61" s="63" t="e">
        <f>'Malaysia Palm Complex'!AQ93+'Indonesia Palm Complex'!J60</f>
        <v>#REF!</v>
      </c>
      <c r="L61" s="63" t="e">
        <f>'Malaysia Palm Complex'!AR93+'Indonesia Palm Complex'!K60</f>
        <v>#REF!</v>
      </c>
      <c r="M61" s="63" t="e">
        <f>'Malaysia Palm Complex'!AS93+'Indonesia Palm Complex'!L60</f>
        <v>#REF!</v>
      </c>
      <c r="N61" s="63" t="e">
        <f>'Malaysia Palm Complex'!AT93+'Indonesia Palm Complex'!M60</f>
        <v>#REF!</v>
      </c>
      <c r="O61" s="63" t="e">
        <f>'Malaysia Palm Complex'!AU93+'Indonesia Palm Complex'!N60</f>
        <v>#REF!</v>
      </c>
      <c r="P61" s="63" t="e">
        <f>'Malaysia Palm Complex'!AV93+'Indonesia Palm Complex'!O60</f>
        <v>#REF!</v>
      </c>
      <c r="Q61" s="63" t="e">
        <f>'Malaysia Palm Complex'!AW93+'Indonesia Palm Complex'!P60</f>
        <v>#REF!</v>
      </c>
      <c r="R61" s="63" t="e">
        <f>'Malaysia Palm Complex'!AX93+'Indonesia Palm Complex'!Q60</f>
        <v>#REF!</v>
      </c>
      <c r="S61" s="63" t="e">
        <f>'Malaysia Palm Complex'!AY93+'Indonesia Palm Complex'!R60</f>
        <v>#REF!</v>
      </c>
      <c r="T61" s="63" t="e">
        <f>'Malaysia Palm Complex'!AZ93+'Indonesia Palm Complex'!S60</f>
        <v>#REF!</v>
      </c>
      <c r="U61" s="63" t="e">
        <f>'Malaysia Palm Complex'!BA93+'Indonesia Palm Complex'!T60</f>
        <v>#REF!</v>
      </c>
      <c r="V61" s="63" t="e">
        <f>'Malaysia Palm Complex'!BB93+'Indonesia Palm Complex'!U60</f>
        <v>#REF!</v>
      </c>
      <c r="W61" s="63" t="e">
        <f>'Malaysia Palm Complex'!BC93+'Indonesia Palm Complex'!V60</f>
        <v>#REF!</v>
      </c>
      <c r="X61" s="63" t="e">
        <f>'Malaysia Palm Complex'!BD93+'Indonesia Palm Complex'!W60</f>
        <v>#REF!</v>
      </c>
      <c r="Y61" s="64">
        <f>'Malaysia Palm Complex'!BE93+'Indonesia Palm Complex'!X60</f>
        <v>3515.904</v>
      </c>
      <c r="Z61" s="64">
        <f>'Malaysia Palm Complex'!BF93+'Indonesia Palm Complex'!Y60</f>
        <v>3889.5389999999998</v>
      </c>
      <c r="AA61" s="64">
        <f>'Malaysia Palm Complex'!BG93+'Indonesia Palm Complex'!Z60</f>
        <v>4694.8050000000003</v>
      </c>
      <c r="AB61" s="64">
        <f>'Malaysia Palm Complex'!BH93+'Indonesia Palm Complex'!AA60</f>
        <v>5424.518</v>
      </c>
      <c r="AC61" s="64">
        <f>'Malaysia Palm Complex'!BI93+'Indonesia Palm Complex'!AB60</f>
        <v>4896.5150000000003</v>
      </c>
      <c r="AD61" s="64">
        <f>'Malaysia Palm Complex'!BJ93+'Indonesia Palm Complex'!AC60</f>
        <v>4488.2359999999999</v>
      </c>
      <c r="AE61" s="64">
        <f>'Malaysia Palm Complex'!BK93+'Indonesia Palm Complex'!AD60</f>
        <v>4971.4619999999995</v>
      </c>
      <c r="AF61" s="64">
        <f>'Malaysia Palm Complex'!BL93+'Indonesia Palm Complex'!AE60</f>
        <v>5505.5730000000003</v>
      </c>
      <c r="AG61" s="65">
        <f>'Malaysia Palm Complex'!BM93+'Indonesia Palm Complex'!AF60</f>
        <v>5511.5720000000001</v>
      </c>
      <c r="AH61" s="64"/>
      <c r="AI61" s="64"/>
      <c r="AK61" s="2"/>
      <c r="AL61" s="66">
        <f>Z61/28</f>
        <v>138.91210714285714</v>
      </c>
      <c r="AM61" s="66">
        <f t="shared" ref="AM61:AR61" si="56">AA61/28</f>
        <v>167.67160714285714</v>
      </c>
      <c r="AN61" s="66">
        <f t="shared" si="56"/>
        <v>193.73278571428571</v>
      </c>
      <c r="AO61" s="66">
        <f>AC61/29</f>
        <v>168.84534482758622</v>
      </c>
      <c r="AP61" s="66">
        <f t="shared" si="56"/>
        <v>160.29414285714284</v>
      </c>
      <c r="AQ61" s="66">
        <f t="shared" si="56"/>
        <v>177.55221428571426</v>
      </c>
      <c r="AR61" s="66">
        <f t="shared" si="56"/>
        <v>196.62760714285716</v>
      </c>
      <c r="AS61" s="67">
        <f>AG61/29</f>
        <v>190.05420689655173</v>
      </c>
      <c r="AT61" s="66">
        <f t="shared" si="53"/>
        <v>173.61921896551723</v>
      </c>
    </row>
    <row r="62" spans="2:46">
      <c r="B62" s="59" t="s">
        <v>69</v>
      </c>
      <c r="C62" s="63" t="e">
        <f>'Malaysia Palm Complex'!AI94+'Indonesia Palm Complex'!B61</f>
        <v>#REF!</v>
      </c>
      <c r="D62" s="63" t="e">
        <f>'Malaysia Palm Complex'!AJ94+'Indonesia Palm Complex'!C61</f>
        <v>#REF!</v>
      </c>
      <c r="E62" s="63" t="e">
        <f>'Malaysia Palm Complex'!AK94+'Indonesia Palm Complex'!D61</f>
        <v>#REF!</v>
      </c>
      <c r="F62" s="63" t="e">
        <f>'Malaysia Palm Complex'!AL94+'Indonesia Palm Complex'!E61</f>
        <v>#REF!</v>
      </c>
      <c r="G62" s="63" t="e">
        <f>'Malaysia Palm Complex'!AM94+'Indonesia Palm Complex'!F61</f>
        <v>#REF!</v>
      </c>
      <c r="H62" s="63" t="e">
        <f>'Malaysia Palm Complex'!AN94+'Indonesia Palm Complex'!G61</f>
        <v>#REF!</v>
      </c>
      <c r="I62" s="63" t="e">
        <f>'Malaysia Palm Complex'!AO94+'Indonesia Palm Complex'!H61</f>
        <v>#REF!</v>
      </c>
      <c r="J62" s="63" t="e">
        <f>'Malaysia Palm Complex'!AP94+'Indonesia Palm Complex'!I61</f>
        <v>#REF!</v>
      </c>
      <c r="K62" s="63" t="e">
        <f>'Malaysia Palm Complex'!AQ94+'Indonesia Palm Complex'!J61</f>
        <v>#REF!</v>
      </c>
      <c r="L62" s="63" t="e">
        <f>'Malaysia Palm Complex'!AR94+'Indonesia Palm Complex'!K61</f>
        <v>#REF!</v>
      </c>
      <c r="M62" s="63" t="e">
        <f>'Malaysia Palm Complex'!AS94+'Indonesia Palm Complex'!L61</f>
        <v>#REF!</v>
      </c>
      <c r="N62" s="63" t="e">
        <f>'Malaysia Palm Complex'!AT94+'Indonesia Palm Complex'!M61</f>
        <v>#REF!</v>
      </c>
      <c r="O62" s="63" t="e">
        <f>'Malaysia Palm Complex'!AU94+'Indonesia Palm Complex'!N61</f>
        <v>#REF!</v>
      </c>
      <c r="P62" s="63" t="e">
        <f>'Malaysia Palm Complex'!AV94+'Indonesia Palm Complex'!O61</f>
        <v>#REF!</v>
      </c>
      <c r="Q62" s="63" t="e">
        <f>'Malaysia Palm Complex'!AW94+'Indonesia Palm Complex'!P61</f>
        <v>#REF!</v>
      </c>
      <c r="R62" s="63" t="e">
        <f>'Malaysia Palm Complex'!AX94+'Indonesia Palm Complex'!Q61</f>
        <v>#REF!</v>
      </c>
      <c r="S62" s="63" t="e">
        <f>'Malaysia Palm Complex'!AY94+'Indonesia Palm Complex'!R61</f>
        <v>#REF!</v>
      </c>
      <c r="T62" s="63" t="e">
        <f>'Malaysia Palm Complex'!AZ94+'Indonesia Palm Complex'!S61</f>
        <v>#REF!</v>
      </c>
      <c r="U62" s="63" t="e">
        <f>'Malaysia Palm Complex'!BA94+'Indonesia Palm Complex'!T61</f>
        <v>#REF!</v>
      </c>
      <c r="V62" s="63" t="e">
        <f>'Malaysia Palm Complex'!BB94+'Indonesia Palm Complex'!U61</f>
        <v>#REF!</v>
      </c>
      <c r="W62" s="63" t="e">
        <f>'Malaysia Palm Complex'!BC94+'Indonesia Palm Complex'!V61</f>
        <v>#REF!</v>
      </c>
      <c r="X62" s="63" t="e">
        <f>'Malaysia Palm Complex'!BD94+'Indonesia Palm Complex'!W61</f>
        <v>#REF!</v>
      </c>
      <c r="Y62" s="64">
        <f>'Malaysia Palm Complex'!BE94+'Indonesia Palm Complex'!X61</f>
        <v>3536.4830000000002</v>
      </c>
      <c r="Z62" s="64">
        <f>'Malaysia Palm Complex'!BF94+'Indonesia Palm Complex'!Y61</f>
        <v>4382.0209999999997</v>
      </c>
      <c r="AA62" s="64">
        <f>'Malaysia Palm Complex'!BG94+'Indonesia Palm Complex'!Z61</f>
        <v>5223.9570000000003</v>
      </c>
      <c r="AB62" s="64">
        <f>'Malaysia Palm Complex'!BH94+'Indonesia Palm Complex'!AA61</f>
        <v>5985.058</v>
      </c>
      <c r="AC62" s="64">
        <f>'Malaysia Palm Complex'!BI94+'Indonesia Palm Complex'!AB61</f>
        <v>4974.3220000000001</v>
      </c>
      <c r="AD62" s="64">
        <f>'Malaysia Palm Complex'!BJ94+'Indonesia Palm Complex'!AC61</f>
        <v>5443.4830000000002</v>
      </c>
      <c r="AE62" s="64">
        <f>'Malaysia Palm Complex'!BK94+'Indonesia Palm Complex'!AD61</f>
        <v>5561.223</v>
      </c>
      <c r="AF62" s="64">
        <f>'Malaysia Palm Complex'!BL94+'Indonesia Palm Complex'!AE61</f>
        <v>6114.3540000000003</v>
      </c>
      <c r="AG62" s="65">
        <f>'Malaysia Palm Complex'!BM94+'Indonesia Palm Complex'!AF61</f>
        <v>5885.4709999999995</v>
      </c>
      <c r="AH62" s="65"/>
      <c r="AI62" s="65"/>
      <c r="AK62" s="2"/>
      <c r="AL62" s="66">
        <f t="shared" si="55"/>
        <v>141.35551612903225</v>
      </c>
      <c r="AM62" s="66">
        <f t="shared" si="55"/>
        <v>168.51474193548387</v>
      </c>
      <c r="AN62" s="66">
        <f t="shared" si="55"/>
        <v>193.06638709677421</v>
      </c>
      <c r="AO62" s="66">
        <f t="shared" si="55"/>
        <v>160.46200000000002</v>
      </c>
      <c r="AP62" s="66">
        <f t="shared" si="55"/>
        <v>175.59622580645163</v>
      </c>
      <c r="AQ62" s="66">
        <f t="shared" si="55"/>
        <v>179.39429032258064</v>
      </c>
      <c r="AR62" s="66">
        <f t="shared" si="55"/>
        <v>197.23722580645162</v>
      </c>
      <c r="AS62" s="67">
        <f t="shared" si="55"/>
        <v>189.85390322580645</v>
      </c>
      <c r="AT62" s="66">
        <f t="shared" si="53"/>
        <v>175.40672903225808</v>
      </c>
    </row>
    <row r="63" spans="2:46">
      <c r="B63" s="59" t="s">
        <v>70</v>
      </c>
      <c r="C63" s="63" t="e">
        <f>'Malaysia Palm Complex'!AI95+'Indonesia Palm Complex'!B62</f>
        <v>#REF!</v>
      </c>
      <c r="D63" s="63" t="e">
        <f>'Malaysia Palm Complex'!AJ95+'Indonesia Palm Complex'!C62</f>
        <v>#REF!</v>
      </c>
      <c r="E63" s="63" t="e">
        <f>'Malaysia Palm Complex'!AK95+'Indonesia Palm Complex'!D62</f>
        <v>#REF!</v>
      </c>
      <c r="F63" s="63" t="e">
        <f>'Malaysia Palm Complex'!AL95+'Indonesia Palm Complex'!E62</f>
        <v>#REF!</v>
      </c>
      <c r="G63" s="63" t="e">
        <f>'Malaysia Palm Complex'!AM95+'Indonesia Palm Complex'!F62</f>
        <v>#REF!</v>
      </c>
      <c r="H63" s="63" t="e">
        <f>'Malaysia Palm Complex'!AN95+'Indonesia Palm Complex'!G62</f>
        <v>#REF!</v>
      </c>
      <c r="I63" s="63" t="e">
        <f>'Malaysia Palm Complex'!AO95+'Indonesia Palm Complex'!H62</f>
        <v>#REF!</v>
      </c>
      <c r="J63" s="63" t="e">
        <f>'Malaysia Palm Complex'!AP95+'Indonesia Palm Complex'!I62</f>
        <v>#REF!</v>
      </c>
      <c r="K63" s="63" t="e">
        <f>'Malaysia Palm Complex'!AQ95+'Indonesia Palm Complex'!J62</f>
        <v>#REF!</v>
      </c>
      <c r="L63" s="63" t="e">
        <f>'Malaysia Palm Complex'!AR95+'Indonesia Palm Complex'!K62</f>
        <v>#REF!</v>
      </c>
      <c r="M63" s="63" t="e">
        <f>'Malaysia Palm Complex'!AS95+'Indonesia Palm Complex'!L62</f>
        <v>#REF!</v>
      </c>
      <c r="N63" s="63" t="e">
        <f>'Malaysia Palm Complex'!AT95+'Indonesia Palm Complex'!M62</f>
        <v>#REF!</v>
      </c>
      <c r="O63" s="63" t="e">
        <f>'Malaysia Palm Complex'!AU95+'Indonesia Palm Complex'!N62</f>
        <v>#REF!</v>
      </c>
      <c r="P63" s="63" t="e">
        <f>'Malaysia Palm Complex'!AV95+'Indonesia Palm Complex'!O62</f>
        <v>#REF!</v>
      </c>
      <c r="Q63" s="63" t="e">
        <f>'Malaysia Palm Complex'!AW95+'Indonesia Palm Complex'!P62</f>
        <v>#REF!</v>
      </c>
      <c r="R63" s="63" t="e">
        <f>'Malaysia Palm Complex'!AX95+'Indonesia Palm Complex'!Q62</f>
        <v>#REF!</v>
      </c>
      <c r="S63" s="63" t="e">
        <f>'Malaysia Palm Complex'!AY95+'Indonesia Palm Complex'!R62</f>
        <v>#REF!</v>
      </c>
      <c r="T63" s="63" t="e">
        <f>'Malaysia Palm Complex'!AZ95+'Indonesia Palm Complex'!S62</f>
        <v>#REF!</v>
      </c>
      <c r="U63" s="63" t="e">
        <f>'Malaysia Palm Complex'!BA95+'Indonesia Palm Complex'!T62</f>
        <v>#REF!</v>
      </c>
      <c r="V63" s="63" t="e">
        <f>'Malaysia Palm Complex'!BB95+'Indonesia Palm Complex'!U62</f>
        <v>#REF!</v>
      </c>
      <c r="W63" s="63" t="e">
        <f>'Malaysia Palm Complex'!BC95+'Indonesia Palm Complex'!V62</f>
        <v>#REF!</v>
      </c>
      <c r="X63" s="63" t="e">
        <f>'Malaysia Palm Complex'!BD95+'Indonesia Palm Complex'!W62</f>
        <v>#REF!</v>
      </c>
      <c r="Y63" s="64">
        <f>'Malaysia Palm Complex'!BE95+'Indonesia Palm Complex'!X62</f>
        <v>3636.2910000000002</v>
      </c>
      <c r="Z63" s="64">
        <f>'Malaysia Palm Complex'!BF95+'Indonesia Palm Complex'!Y62</f>
        <v>4632.0259999999998</v>
      </c>
      <c r="AA63" s="64">
        <f>'Malaysia Palm Complex'!BG95+'Indonesia Palm Complex'!Z62</f>
        <v>5276.3310000000001</v>
      </c>
      <c r="AB63" s="64">
        <f>'Malaysia Palm Complex'!BH95+'Indonesia Palm Complex'!AA62</f>
        <v>6293.3680000000004</v>
      </c>
      <c r="AC63" s="64">
        <f>'Malaysia Palm Complex'!BI95+'Indonesia Palm Complex'!AB62</f>
        <v>5696.7710000000006</v>
      </c>
      <c r="AD63" s="64">
        <f>'Malaysia Palm Complex'!BJ95+'Indonesia Palm Complex'!AC62</f>
        <v>5625.1210000000001</v>
      </c>
      <c r="AE63" s="64">
        <f>'Malaysia Palm Complex'!BK95+'Indonesia Palm Complex'!AD62</f>
        <v>5717.0529999999999</v>
      </c>
      <c r="AF63" s="64">
        <f>'Malaysia Palm Complex'!BL95+'Indonesia Palm Complex'!AE62</f>
        <v>5720.5590000000002</v>
      </c>
      <c r="AG63" s="65">
        <f>'Malaysia Palm Complex'!BM95+'Indonesia Palm Complex'!AF62</f>
        <v>6009.9949999999999</v>
      </c>
      <c r="AH63" s="65"/>
      <c r="AI63" s="65"/>
      <c r="AK63" s="2"/>
      <c r="AL63" s="66">
        <f>Z63/30</f>
        <v>154.40086666666667</v>
      </c>
      <c r="AM63" s="66">
        <f t="shared" ref="AM63:AS63" si="57">AA63/30</f>
        <v>175.8777</v>
      </c>
      <c r="AN63" s="66">
        <f t="shared" si="57"/>
        <v>209.77893333333336</v>
      </c>
      <c r="AO63" s="66">
        <f t="shared" si="57"/>
        <v>189.89236666666667</v>
      </c>
      <c r="AP63" s="66">
        <f t="shared" si="57"/>
        <v>187.50403333333333</v>
      </c>
      <c r="AQ63" s="66">
        <f t="shared" si="57"/>
        <v>190.56843333333333</v>
      </c>
      <c r="AR63" s="66">
        <f t="shared" si="57"/>
        <v>190.68530000000001</v>
      </c>
      <c r="AS63" s="67">
        <f t="shared" si="57"/>
        <v>200.33316666666667</v>
      </c>
      <c r="AT63" s="66">
        <f t="shared" si="53"/>
        <v>190.72429333333335</v>
      </c>
    </row>
    <row r="64" spans="2:46">
      <c r="B64" s="59" t="s">
        <v>71</v>
      </c>
      <c r="C64" s="63" t="e">
        <f>'Malaysia Palm Complex'!AI96+'Indonesia Palm Complex'!B63</f>
        <v>#REF!</v>
      </c>
      <c r="D64" s="63" t="e">
        <f>'Malaysia Palm Complex'!AJ96+'Indonesia Palm Complex'!C63</f>
        <v>#REF!</v>
      </c>
      <c r="E64" s="63" t="e">
        <f>'Malaysia Palm Complex'!AK96+'Indonesia Palm Complex'!D63</f>
        <v>#REF!</v>
      </c>
      <c r="F64" s="63" t="e">
        <f>'Malaysia Palm Complex'!AL96+'Indonesia Palm Complex'!E63</f>
        <v>#REF!</v>
      </c>
      <c r="G64" s="63" t="e">
        <f>'Malaysia Palm Complex'!AM96+'Indonesia Palm Complex'!F63</f>
        <v>#REF!</v>
      </c>
      <c r="H64" s="63" t="e">
        <f>'Malaysia Palm Complex'!AN96+'Indonesia Palm Complex'!G63</f>
        <v>#REF!</v>
      </c>
      <c r="I64" s="63" t="e">
        <f>'Malaysia Palm Complex'!AO96+'Indonesia Palm Complex'!H63</f>
        <v>#REF!</v>
      </c>
      <c r="J64" s="63" t="e">
        <f>'Malaysia Palm Complex'!AP96+'Indonesia Palm Complex'!I63</f>
        <v>#REF!</v>
      </c>
      <c r="K64" s="63" t="e">
        <f>'Malaysia Palm Complex'!AQ96+'Indonesia Palm Complex'!J63</f>
        <v>#REF!</v>
      </c>
      <c r="L64" s="63" t="e">
        <f>'Malaysia Palm Complex'!AR96+'Indonesia Palm Complex'!K63</f>
        <v>#REF!</v>
      </c>
      <c r="M64" s="63" t="e">
        <f>'Malaysia Palm Complex'!AS96+'Indonesia Palm Complex'!L63</f>
        <v>#REF!</v>
      </c>
      <c r="N64" s="63" t="e">
        <f>'Malaysia Palm Complex'!AT96+'Indonesia Palm Complex'!M63</f>
        <v>#REF!</v>
      </c>
      <c r="O64" s="63" t="e">
        <f>'Malaysia Palm Complex'!AU96+'Indonesia Palm Complex'!N63</f>
        <v>#REF!</v>
      </c>
      <c r="P64" s="63" t="e">
        <f>'Malaysia Palm Complex'!AV96+'Indonesia Palm Complex'!O63</f>
        <v>#REF!</v>
      </c>
      <c r="Q64" s="63" t="e">
        <f>'Malaysia Palm Complex'!AW96+'Indonesia Palm Complex'!P63</f>
        <v>#REF!</v>
      </c>
      <c r="R64" s="63" t="e">
        <f>'Malaysia Palm Complex'!AX96+'Indonesia Palm Complex'!Q63</f>
        <v>#REF!</v>
      </c>
      <c r="S64" s="63" t="e">
        <f>'Malaysia Palm Complex'!AY96+'Indonesia Palm Complex'!R63</f>
        <v>#REF!</v>
      </c>
      <c r="T64" s="63" t="e">
        <f>'Malaysia Palm Complex'!AZ96+'Indonesia Palm Complex'!S63</f>
        <v>#REF!</v>
      </c>
      <c r="U64" s="63" t="e">
        <f>'Malaysia Palm Complex'!BA96+'Indonesia Palm Complex'!T63</f>
        <v>#REF!</v>
      </c>
      <c r="V64" s="63" t="e">
        <f>'Malaysia Palm Complex'!BB96+'Indonesia Palm Complex'!U63</f>
        <v>#REF!</v>
      </c>
      <c r="W64" s="63" t="e">
        <f>'Malaysia Palm Complex'!BC96+'Indonesia Palm Complex'!V63</f>
        <v>#REF!</v>
      </c>
      <c r="X64" s="63" t="e">
        <f>'Malaysia Palm Complex'!BD96+'Indonesia Palm Complex'!W63</f>
        <v>#REF!</v>
      </c>
      <c r="Y64" s="64">
        <f>'Malaysia Palm Complex'!BE96+'Indonesia Palm Complex'!X63</f>
        <v>3859.5749999999998</v>
      </c>
      <c r="Z64" s="64">
        <f>'Malaysia Palm Complex'!BF96+'Indonesia Palm Complex'!Y63</f>
        <v>4984.4939999999997</v>
      </c>
      <c r="AA64" s="64">
        <f>'Malaysia Palm Complex'!BG96+'Indonesia Palm Complex'!Z63</f>
        <v>5768.4049999999997</v>
      </c>
      <c r="AB64" s="64">
        <f>'Malaysia Palm Complex'!BH96+'Indonesia Palm Complex'!AA63</f>
        <v>6399.4670000000006</v>
      </c>
      <c r="AC64" s="64">
        <f>'Malaysia Palm Complex'!BI96+'Indonesia Palm Complex'!AB63</f>
        <v>5620.3369999999995</v>
      </c>
      <c r="AD64" s="64">
        <f>'Malaysia Palm Complex'!BJ96+'Indonesia Palm Complex'!AC63</f>
        <v>5925.5249999999996</v>
      </c>
      <c r="AE64" s="64">
        <f>'Malaysia Palm Complex'!BK96+'Indonesia Palm Complex'!AD63</f>
        <v>4875.0290000000005</v>
      </c>
      <c r="AF64" s="64">
        <f>'Malaysia Palm Complex'!BL96+'Indonesia Palm Complex'!AE63</f>
        <v>6604.634</v>
      </c>
      <c r="AG64" s="65">
        <f>'Malaysia Palm Complex'!BM96+'Indonesia Palm Complex'!AF63</f>
        <v>5957.4949999999999</v>
      </c>
      <c r="AH64" s="65"/>
      <c r="AI64" s="65"/>
      <c r="AK64" s="2"/>
      <c r="AL64" s="66">
        <f t="shared" si="55"/>
        <v>160.79012903225805</v>
      </c>
      <c r="AM64" s="66">
        <f t="shared" si="55"/>
        <v>186.07758064516128</v>
      </c>
      <c r="AN64" s="66">
        <f t="shared" si="55"/>
        <v>206.43441935483872</v>
      </c>
      <c r="AO64" s="66">
        <f t="shared" si="55"/>
        <v>181.30119354838709</v>
      </c>
      <c r="AP64" s="66">
        <f t="shared" si="55"/>
        <v>191.14596774193546</v>
      </c>
      <c r="AQ64" s="66">
        <f t="shared" si="55"/>
        <v>157.25900000000001</v>
      </c>
      <c r="AR64" s="66">
        <f t="shared" si="55"/>
        <v>213.05270967741936</v>
      </c>
      <c r="AS64" s="67">
        <f t="shared" si="55"/>
        <v>192.17725806451614</v>
      </c>
      <c r="AT64" s="66">
        <f t="shared" si="53"/>
        <v>184.4436322580645</v>
      </c>
    </row>
    <row r="65" spans="2:46">
      <c r="B65" s="59" t="s">
        <v>72</v>
      </c>
      <c r="C65" s="63" t="e">
        <f>'Malaysia Palm Complex'!AI97+'Indonesia Palm Complex'!B64</f>
        <v>#REF!</v>
      </c>
      <c r="D65" s="63" t="e">
        <f>'Malaysia Palm Complex'!AJ97+'Indonesia Palm Complex'!C64</f>
        <v>#REF!</v>
      </c>
      <c r="E65" s="63" t="e">
        <f>'Malaysia Palm Complex'!AK97+'Indonesia Palm Complex'!D64</f>
        <v>#REF!</v>
      </c>
      <c r="F65" s="63" t="e">
        <f>'Malaysia Palm Complex'!AL97+'Indonesia Palm Complex'!E64</f>
        <v>#REF!</v>
      </c>
      <c r="G65" s="63" t="e">
        <f>'Malaysia Palm Complex'!AM97+'Indonesia Palm Complex'!F64</f>
        <v>#REF!</v>
      </c>
      <c r="H65" s="63" t="e">
        <f>'Malaysia Palm Complex'!AN97+'Indonesia Palm Complex'!G64</f>
        <v>#REF!</v>
      </c>
      <c r="I65" s="63" t="e">
        <f>'Malaysia Palm Complex'!AO97+'Indonesia Palm Complex'!H64</f>
        <v>#REF!</v>
      </c>
      <c r="J65" s="63" t="e">
        <f>'Malaysia Palm Complex'!AP97+'Indonesia Palm Complex'!I64</f>
        <v>#REF!</v>
      </c>
      <c r="K65" s="63" t="e">
        <f>'Malaysia Palm Complex'!AQ97+'Indonesia Palm Complex'!J64</f>
        <v>#REF!</v>
      </c>
      <c r="L65" s="63" t="e">
        <f>'Malaysia Palm Complex'!AR97+'Indonesia Palm Complex'!K64</f>
        <v>#REF!</v>
      </c>
      <c r="M65" s="63" t="e">
        <f>'Malaysia Palm Complex'!AS97+'Indonesia Palm Complex'!L64</f>
        <v>#REF!</v>
      </c>
      <c r="N65" s="63" t="e">
        <f>'Malaysia Palm Complex'!AT97+'Indonesia Palm Complex'!M64</f>
        <v>#REF!</v>
      </c>
      <c r="O65" s="63" t="e">
        <f>'Malaysia Palm Complex'!AU97+'Indonesia Palm Complex'!N64</f>
        <v>#REF!</v>
      </c>
      <c r="P65" s="63" t="e">
        <f>'Malaysia Palm Complex'!AV97+'Indonesia Palm Complex'!O64</f>
        <v>#REF!</v>
      </c>
      <c r="Q65" s="63" t="e">
        <f>'Malaysia Palm Complex'!AW97+'Indonesia Palm Complex'!P64</f>
        <v>#REF!</v>
      </c>
      <c r="R65" s="63" t="e">
        <f>'Malaysia Palm Complex'!AX97+'Indonesia Palm Complex'!Q64</f>
        <v>#REF!</v>
      </c>
      <c r="S65" s="63" t="e">
        <f>'Malaysia Palm Complex'!AY97+'Indonesia Palm Complex'!R64</f>
        <v>#REF!</v>
      </c>
      <c r="T65" s="63" t="e">
        <f>'Malaysia Palm Complex'!AZ97+'Indonesia Palm Complex'!S64</f>
        <v>#REF!</v>
      </c>
      <c r="U65" s="63" t="e">
        <f>'Malaysia Palm Complex'!BA97+'Indonesia Palm Complex'!T64</f>
        <v>#REF!</v>
      </c>
      <c r="V65" s="63" t="e">
        <f>'Malaysia Palm Complex'!BB97+'Indonesia Palm Complex'!U64</f>
        <v>#REF!</v>
      </c>
      <c r="W65" s="63" t="e">
        <f>'Malaysia Palm Complex'!BC97+'Indonesia Palm Complex'!V64</f>
        <v>#REF!</v>
      </c>
      <c r="X65" s="63" t="e">
        <f>'Malaysia Palm Complex'!BD97+'Indonesia Palm Complex'!W64</f>
        <v>#REF!</v>
      </c>
      <c r="Y65" s="64">
        <f>'Malaysia Palm Complex'!BE97+'Indonesia Palm Complex'!X64</f>
        <v>4219.6130000000003</v>
      </c>
      <c r="Z65" s="64">
        <f>'Malaysia Palm Complex'!BF97+'Indonesia Palm Complex'!Y64</f>
        <v>4841.2550000000001</v>
      </c>
      <c r="AA65" s="64">
        <f>'Malaysia Palm Complex'!BG97+'Indonesia Palm Complex'!Z64</f>
        <v>5281.7040000000006</v>
      </c>
      <c r="AB65" s="64">
        <f>'Malaysia Palm Complex'!BH97+'Indonesia Palm Complex'!AA64</f>
        <v>5490.9570000000003</v>
      </c>
      <c r="AC65" s="64">
        <f>'Malaysia Palm Complex'!BI97+'Indonesia Palm Complex'!AB64</f>
        <v>6394.7420000000002</v>
      </c>
      <c r="AD65" s="64">
        <f>'Malaysia Palm Complex'!BJ97+'Indonesia Palm Complex'!AC64</f>
        <v>6514.1869999999999</v>
      </c>
      <c r="AE65" s="64">
        <f>'Malaysia Palm Complex'!BK97+'Indonesia Palm Complex'!AD64</f>
        <v>5164.1109999999999</v>
      </c>
      <c r="AF65" s="64">
        <f>'Malaysia Palm Complex'!BL97+'Indonesia Palm Complex'!AE64</f>
        <v>5873.6970000000001</v>
      </c>
      <c r="AG65" s="65">
        <f>'Malaysia Palm Complex'!BM97+'Indonesia Palm Complex'!AF64</f>
        <v>5660.2829999999994</v>
      </c>
      <c r="AH65" s="65"/>
      <c r="AI65" s="65"/>
      <c r="AK65" s="2"/>
      <c r="AL65" s="66">
        <f>Z65/30</f>
        <v>161.37516666666667</v>
      </c>
      <c r="AM65" s="66">
        <f t="shared" ref="AM65:AS65" si="58">AA65/30</f>
        <v>176.05680000000001</v>
      </c>
      <c r="AN65" s="66">
        <f t="shared" si="58"/>
        <v>183.03190000000001</v>
      </c>
      <c r="AO65" s="66">
        <f t="shared" si="58"/>
        <v>213.15806666666668</v>
      </c>
      <c r="AP65" s="66">
        <f t="shared" si="58"/>
        <v>217.13956666666667</v>
      </c>
      <c r="AQ65" s="66">
        <f t="shared" si="58"/>
        <v>172.13703333333333</v>
      </c>
      <c r="AR65" s="66">
        <f t="shared" si="58"/>
        <v>195.78990000000002</v>
      </c>
      <c r="AS65" s="67">
        <f t="shared" si="58"/>
        <v>188.67609999999999</v>
      </c>
      <c r="AT65" s="66">
        <f t="shared" si="53"/>
        <v>192.30467333333334</v>
      </c>
    </row>
    <row r="66" spans="2:46">
      <c r="B66" s="59" t="s">
        <v>73</v>
      </c>
      <c r="C66" s="63" t="e">
        <f>'Malaysia Palm Complex'!AI98+'Indonesia Palm Complex'!B65</f>
        <v>#REF!</v>
      </c>
      <c r="D66" s="63" t="e">
        <f>'Malaysia Palm Complex'!AJ98+'Indonesia Palm Complex'!C65</f>
        <v>#REF!</v>
      </c>
      <c r="E66" s="63" t="e">
        <f>'Malaysia Palm Complex'!AK98+'Indonesia Palm Complex'!D65</f>
        <v>#REF!</v>
      </c>
      <c r="F66" s="63" t="e">
        <f>'Malaysia Palm Complex'!AL98+'Indonesia Palm Complex'!E65</f>
        <v>#REF!</v>
      </c>
      <c r="G66" s="63" t="e">
        <f>'Malaysia Palm Complex'!AM98+'Indonesia Palm Complex'!F65</f>
        <v>#REF!</v>
      </c>
      <c r="H66" s="63" t="e">
        <f>'Malaysia Palm Complex'!AN98+'Indonesia Palm Complex'!G65</f>
        <v>#REF!</v>
      </c>
      <c r="I66" s="63" t="e">
        <f>'Malaysia Palm Complex'!AO98+'Indonesia Palm Complex'!H65</f>
        <v>#REF!</v>
      </c>
      <c r="J66" s="63" t="e">
        <f>'Malaysia Palm Complex'!AP98+'Indonesia Palm Complex'!I65</f>
        <v>#REF!</v>
      </c>
      <c r="K66" s="63" t="e">
        <f>'Malaysia Palm Complex'!AQ98+'Indonesia Palm Complex'!J65</f>
        <v>#REF!</v>
      </c>
      <c r="L66" s="63" t="e">
        <f>'Malaysia Palm Complex'!AR98+'Indonesia Palm Complex'!K65</f>
        <v>#REF!</v>
      </c>
      <c r="M66" s="63" t="e">
        <f>'Malaysia Palm Complex'!AS98+'Indonesia Palm Complex'!L65</f>
        <v>#REF!</v>
      </c>
      <c r="N66" s="63" t="e">
        <f>'Malaysia Palm Complex'!AT98+'Indonesia Palm Complex'!M65</f>
        <v>#REF!</v>
      </c>
      <c r="O66" s="63" t="e">
        <f>'Malaysia Palm Complex'!AU98+'Indonesia Palm Complex'!N65</f>
        <v>#REF!</v>
      </c>
      <c r="P66" s="63" t="e">
        <f>'Malaysia Palm Complex'!AV98+'Indonesia Palm Complex'!O65</f>
        <v>#REF!</v>
      </c>
      <c r="Q66" s="63" t="e">
        <f>'Malaysia Palm Complex'!AW98+'Indonesia Palm Complex'!P65</f>
        <v>#REF!</v>
      </c>
      <c r="R66" s="63" t="e">
        <f>'Malaysia Palm Complex'!AX98+'Indonesia Palm Complex'!Q65</f>
        <v>#REF!</v>
      </c>
      <c r="S66" s="63" t="e">
        <f>'Malaysia Palm Complex'!AY98+'Indonesia Palm Complex'!R65</f>
        <v>#REF!</v>
      </c>
      <c r="T66" s="63" t="e">
        <f>'Malaysia Palm Complex'!AZ98+'Indonesia Palm Complex'!S65</f>
        <v>#REF!</v>
      </c>
      <c r="U66" s="63" t="e">
        <f>'Malaysia Palm Complex'!BA98+'Indonesia Palm Complex'!T65</f>
        <v>#REF!</v>
      </c>
      <c r="V66" s="63" t="e">
        <f>'Malaysia Palm Complex'!BB98+'Indonesia Palm Complex'!U65</f>
        <v>#REF!</v>
      </c>
      <c r="W66" s="63" t="e">
        <f>'Malaysia Palm Complex'!BC98+'Indonesia Palm Complex'!V65</f>
        <v>#REF!</v>
      </c>
      <c r="X66" s="63" t="e">
        <f>'Malaysia Palm Complex'!BD98+'Indonesia Palm Complex'!W65</f>
        <v>#REF!</v>
      </c>
      <c r="Y66" s="64">
        <f>'Malaysia Palm Complex'!BE98+'Indonesia Palm Complex'!X65</f>
        <v>4364.3410000000003</v>
      </c>
      <c r="Z66" s="64">
        <f>'Malaysia Palm Complex'!BF98+'Indonesia Palm Complex'!Y65</f>
        <v>5578.8279999999995</v>
      </c>
      <c r="AA66" s="64">
        <f>'Malaysia Palm Complex'!BG98+'Indonesia Palm Complex'!Z65</f>
        <v>5787.22</v>
      </c>
      <c r="AB66" s="64">
        <f>'Malaysia Palm Complex'!BH98+'Indonesia Palm Complex'!AA65</f>
        <v>6057.759</v>
      </c>
      <c r="AC66" s="64">
        <f>'Malaysia Palm Complex'!BI98+'Indonesia Palm Complex'!AB65</f>
        <v>6035.3969999999999</v>
      </c>
      <c r="AD66" s="64">
        <f>'Malaysia Palm Complex'!BJ98+'Indonesia Palm Complex'!AC65</f>
        <v>5964.143</v>
      </c>
      <c r="AE66" s="64">
        <f>'Malaysia Palm Complex'!BK98+'Indonesia Palm Complex'!AD65</f>
        <v>5376.5630000000001</v>
      </c>
      <c r="AF66" s="64">
        <f>'Malaysia Palm Complex'!BL98+'Indonesia Palm Complex'!AE65</f>
        <v>6380.9269999999997</v>
      </c>
      <c r="AG66" s="65">
        <f>'Malaysia Palm Complex'!BM98+'Indonesia Palm Complex'!AF65</f>
        <v>5801.9990000000007</v>
      </c>
      <c r="AH66" s="65"/>
      <c r="AI66" s="65"/>
      <c r="AK66" s="2"/>
      <c r="AL66" s="66">
        <f t="shared" si="55"/>
        <v>179.96219354838709</v>
      </c>
      <c r="AM66" s="66">
        <f t="shared" si="55"/>
        <v>186.68451612903226</v>
      </c>
      <c r="AN66" s="66">
        <f t="shared" si="55"/>
        <v>195.41158064516128</v>
      </c>
      <c r="AO66" s="66">
        <f t="shared" si="55"/>
        <v>194.69022580645162</v>
      </c>
      <c r="AP66" s="66">
        <f t="shared" si="55"/>
        <v>192.39170967741936</v>
      </c>
      <c r="AQ66" s="66">
        <f t="shared" si="55"/>
        <v>173.43751612903228</v>
      </c>
      <c r="AR66" s="66">
        <f t="shared" si="55"/>
        <v>205.83635483870967</v>
      </c>
      <c r="AS66" s="67">
        <f t="shared" si="55"/>
        <v>187.16125806451615</v>
      </c>
      <c r="AT66" s="66">
        <f t="shared" si="53"/>
        <v>188.52310967741937</v>
      </c>
    </row>
    <row r="67" spans="2:46">
      <c r="B67" s="59" t="s">
        <v>74</v>
      </c>
      <c r="C67" s="63" t="e">
        <f>'Malaysia Palm Complex'!AI99+'Indonesia Palm Complex'!B66</f>
        <v>#REF!</v>
      </c>
      <c r="D67" s="63" t="e">
        <f>'Malaysia Palm Complex'!AJ99+'Indonesia Palm Complex'!C66</f>
        <v>#REF!</v>
      </c>
      <c r="E67" s="63" t="e">
        <f>'Malaysia Palm Complex'!AK99+'Indonesia Palm Complex'!D66</f>
        <v>#REF!</v>
      </c>
      <c r="F67" s="63" t="e">
        <f>'Malaysia Palm Complex'!AL99+'Indonesia Palm Complex'!E66</f>
        <v>#REF!</v>
      </c>
      <c r="G67" s="63" t="e">
        <f>'Malaysia Palm Complex'!AM99+'Indonesia Palm Complex'!F66</f>
        <v>#REF!</v>
      </c>
      <c r="H67" s="63" t="e">
        <f>'Malaysia Palm Complex'!AN99+'Indonesia Palm Complex'!G66</f>
        <v>#REF!</v>
      </c>
      <c r="I67" s="63" t="e">
        <f>'Malaysia Palm Complex'!AO99+'Indonesia Palm Complex'!H66</f>
        <v>#REF!</v>
      </c>
      <c r="J67" s="63" t="e">
        <f>'Malaysia Palm Complex'!AP99+'Indonesia Palm Complex'!I66</f>
        <v>#REF!</v>
      </c>
      <c r="K67" s="63" t="e">
        <f>'Malaysia Palm Complex'!AQ99+'Indonesia Palm Complex'!J66</f>
        <v>#REF!</v>
      </c>
      <c r="L67" s="63" t="e">
        <f>'Malaysia Palm Complex'!AR99+'Indonesia Palm Complex'!K66</f>
        <v>#REF!</v>
      </c>
      <c r="M67" s="63" t="e">
        <f>'Malaysia Palm Complex'!AS99+'Indonesia Palm Complex'!L66</f>
        <v>#REF!</v>
      </c>
      <c r="N67" s="63" t="e">
        <f>'Malaysia Palm Complex'!AT99+'Indonesia Palm Complex'!M66</f>
        <v>#REF!</v>
      </c>
      <c r="O67" s="63" t="e">
        <f>'Malaysia Palm Complex'!AU99+'Indonesia Palm Complex'!N66</f>
        <v>#REF!</v>
      </c>
      <c r="P67" s="63" t="e">
        <f>'Malaysia Palm Complex'!AV99+'Indonesia Palm Complex'!O66</f>
        <v>#REF!</v>
      </c>
      <c r="Q67" s="63" t="e">
        <f>'Malaysia Palm Complex'!AW99+'Indonesia Palm Complex'!P66</f>
        <v>#REF!</v>
      </c>
      <c r="R67" s="63" t="e">
        <f>'Malaysia Palm Complex'!AX99+'Indonesia Palm Complex'!Q66</f>
        <v>#REF!</v>
      </c>
      <c r="S67" s="63" t="e">
        <f>'Malaysia Palm Complex'!AY99+'Indonesia Palm Complex'!R66</f>
        <v>#REF!</v>
      </c>
      <c r="T67" s="63" t="e">
        <f>'Malaysia Palm Complex'!AZ99+'Indonesia Palm Complex'!S66</f>
        <v>#REF!</v>
      </c>
      <c r="U67" s="63" t="e">
        <f>'Malaysia Palm Complex'!BA99+'Indonesia Palm Complex'!T66</f>
        <v>#REF!</v>
      </c>
      <c r="V67" s="63" t="e">
        <f>'Malaysia Palm Complex'!BB99+'Indonesia Palm Complex'!U66</f>
        <v>#REF!</v>
      </c>
      <c r="W67" s="63" t="e">
        <f>'Malaysia Palm Complex'!BC99+'Indonesia Palm Complex'!V66</f>
        <v>#REF!</v>
      </c>
      <c r="X67" s="63" t="e">
        <f>'Malaysia Palm Complex'!BD99+'Indonesia Palm Complex'!W66</f>
        <v>#REF!</v>
      </c>
      <c r="Y67" s="64">
        <f>'Malaysia Palm Complex'!BE99+'Indonesia Palm Complex'!X66</f>
        <v>4677.8330000000005</v>
      </c>
      <c r="Z67" s="64">
        <f>'Malaysia Palm Complex'!BF99+'Indonesia Palm Complex'!Y66</f>
        <v>5760.5509999999995</v>
      </c>
      <c r="AA67" s="64">
        <f>'Malaysia Palm Complex'!BG99+'Indonesia Palm Complex'!Z66</f>
        <v>5681.6049999999996</v>
      </c>
      <c r="AB67" s="64">
        <f>'Malaysia Palm Complex'!BH99+'Indonesia Palm Complex'!AA66</f>
        <v>6523.5479999999998</v>
      </c>
      <c r="AC67" s="64">
        <f>'Malaysia Palm Complex'!BI99+'Indonesia Palm Complex'!AB66</f>
        <v>6672.3090000000002</v>
      </c>
      <c r="AD67" s="64">
        <f>'Malaysia Palm Complex'!BJ99+'Indonesia Palm Complex'!AC66</f>
        <v>6329.3559999999998</v>
      </c>
      <c r="AE67" s="64">
        <f>'Malaysia Palm Complex'!BK99+'Indonesia Palm Complex'!AD66</f>
        <v>6031.7870000000003</v>
      </c>
      <c r="AF67" s="64">
        <f>'Malaysia Palm Complex'!BL99+'Indonesia Palm Complex'!AE66</f>
        <v>5974.4719999999998</v>
      </c>
      <c r="AG67" s="65">
        <f>'Malaysia Palm Complex'!BM99+'Indonesia Palm Complex'!AF66</f>
        <v>6269.8590000000004</v>
      </c>
      <c r="AH67" s="65"/>
      <c r="AI67" s="65"/>
      <c r="AK67" s="2"/>
      <c r="AL67" s="66">
        <f t="shared" si="55"/>
        <v>185.82422580645161</v>
      </c>
      <c r="AM67" s="66">
        <f t="shared" si="55"/>
        <v>183.27758064516127</v>
      </c>
      <c r="AN67" s="66">
        <f t="shared" si="55"/>
        <v>210.43703225806451</v>
      </c>
      <c r="AO67" s="66">
        <f t="shared" si="55"/>
        <v>215.23577419354839</v>
      </c>
      <c r="AP67" s="66">
        <f t="shared" si="55"/>
        <v>204.17277419354838</v>
      </c>
      <c r="AQ67" s="66">
        <f t="shared" si="55"/>
        <v>194.57377419354839</v>
      </c>
      <c r="AR67" s="66">
        <f t="shared" si="55"/>
        <v>192.72490322580646</v>
      </c>
      <c r="AS67" s="67">
        <f t="shared" si="55"/>
        <v>202.25351612903228</v>
      </c>
      <c r="AT67" s="66">
        <f t="shared" si="53"/>
        <v>201.53938709677419</v>
      </c>
    </row>
    <row r="68" spans="2:46">
      <c r="B68" s="59" t="s">
        <v>75</v>
      </c>
      <c r="C68" s="63" t="e">
        <f>'Malaysia Palm Complex'!AI100+'Indonesia Palm Complex'!B67</f>
        <v>#REF!</v>
      </c>
      <c r="D68" s="63" t="e">
        <f>'Malaysia Palm Complex'!AJ100+'Indonesia Palm Complex'!C67</f>
        <v>#REF!</v>
      </c>
      <c r="E68" s="63" t="e">
        <f>'Malaysia Palm Complex'!AK100+'Indonesia Palm Complex'!D67</f>
        <v>#REF!</v>
      </c>
      <c r="F68" s="63" t="e">
        <f>'Malaysia Palm Complex'!AL100+'Indonesia Palm Complex'!E67</f>
        <v>#REF!</v>
      </c>
      <c r="G68" s="63" t="e">
        <f>'Malaysia Palm Complex'!AM100+'Indonesia Palm Complex'!F67</f>
        <v>#REF!</v>
      </c>
      <c r="H68" s="63" t="e">
        <f>'Malaysia Palm Complex'!AN100+'Indonesia Palm Complex'!G67</f>
        <v>#REF!</v>
      </c>
      <c r="I68" s="63" t="e">
        <f>'Malaysia Palm Complex'!AO100+'Indonesia Palm Complex'!H67</f>
        <v>#REF!</v>
      </c>
      <c r="J68" s="63" t="e">
        <f>'Malaysia Palm Complex'!AP100+'Indonesia Palm Complex'!I67</f>
        <v>#REF!</v>
      </c>
      <c r="K68" s="63" t="e">
        <f>'Malaysia Palm Complex'!AQ100+'Indonesia Palm Complex'!J67</f>
        <v>#REF!</v>
      </c>
      <c r="L68" s="63" t="e">
        <f>'Malaysia Palm Complex'!AR100+'Indonesia Palm Complex'!K67</f>
        <v>#REF!</v>
      </c>
      <c r="M68" s="63" t="e">
        <f>'Malaysia Palm Complex'!AS100+'Indonesia Palm Complex'!L67</f>
        <v>#REF!</v>
      </c>
      <c r="N68" s="63" t="e">
        <f>'Malaysia Palm Complex'!AT100+'Indonesia Palm Complex'!M67</f>
        <v>#REF!</v>
      </c>
      <c r="O68" s="63" t="e">
        <f>'Malaysia Palm Complex'!AU100+'Indonesia Palm Complex'!N67</f>
        <v>#REF!</v>
      </c>
      <c r="P68" s="63" t="e">
        <f>'Malaysia Palm Complex'!AV100+'Indonesia Palm Complex'!O67</f>
        <v>#REF!</v>
      </c>
      <c r="Q68" s="63" t="e">
        <f>'Malaysia Palm Complex'!AW100+'Indonesia Palm Complex'!P67</f>
        <v>#REF!</v>
      </c>
      <c r="R68" s="63" t="e">
        <f>'Malaysia Palm Complex'!AX100+'Indonesia Palm Complex'!Q67</f>
        <v>#REF!</v>
      </c>
      <c r="S68" s="63" t="e">
        <f>'Malaysia Palm Complex'!AY100+'Indonesia Palm Complex'!R67</f>
        <v>#REF!</v>
      </c>
      <c r="T68" s="63" t="e">
        <f>'Malaysia Palm Complex'!AZ100+'Indonesia Palm Complex'!S67</f>
        <v>#REF!</v>
      </c>
      <c r="U68" s="63" t="e">
        <f>'Malaysia Palm Complex'!BA100+'Indonesia Palm Complex'!T67</f>
        <v>#REF!</v>
      </c>
      <c r="V68" s="63" t="e">
        <f>'Malaysia Palm Complex'!BB100+'Indonesia Palm Complex'!U67</f>
        <v>#REF!</v>
      </c>
      <c r="W68" s="63" t="e">
        <f>'Malaysia Palm Complex'!BC100+'Indonesia Palm Complex'!V67</f>
        <v>#REF!</v>
      </c>
      <c r="X68" s="63" t="e">
        <f>'Malaysia Palm Complex'!BD100+'Indonesia Palm Complex'!W67</f>
        <v>#REF!</v>
      </c>
      <c r="Y68" s="64">
        <f>'Malaysia Palm Complex'!BE100+'Indonesia Palm Complex'!X67</f>
        <v>5048.085</v>
      </c>
      <c r="Z68" s="64">
        <f>'Malaysia Palm Complex'!BF100+'Indonesia Palm Complex'!Y67</f>
        <v>5813.9179999999997</v>
      </c>
      <c r="AA68" s="64">
        <f>'Malaysia Palm Complex'!BG100+'Indonesia Palm Complex'!Z67</f>
        <v>6269.6019999999999</v>
      </c>
      <c r="AB68" s="64">
        <f>'Malaysia Palm Complex'!BH100+'Indonesia Palm Complex'!AA67</f>
        <v>6434.4330000000009</v>
      </c>
      <c r="AC68" s="64">
        <f>'Malaysia Palm Complex'!BI100+'Indonesia Palm Complex'!AB67</f>
        <v>7062.2560000000012</v>
      </c>
      <c r="AD68" s="64">
        <f>'Malaysia Palm Complex'!BJ100+'Indonesia Palm Complex'!AC67</f>
        <v>6276.74</v>
      </c>
      <c r="AE68" s="64">
        <f>'Malaysia Palm Complex'!BK100+'Indonesia Palm Complex'!AD67</f>
        <v>6757.4409999999998</v>
      </c>
      <c r="AF68" s="64">
        <f>'Malaysia Palm Complex'!BL100+'Indonesia Palm Complex'!AE67</f>
        <v>6366.4340000000002</v>
      </c>
      <c r="AG68" s="65">
        <f>'Malaysia Palm Complex'!BM100+'Indonesia Palm Complex'!AF67</f>
        <v>6236.933</v>
      </c>
      <c r="AH68" s="65"/>
      <c r="AI68" s="65"/>
      <c r="AK68" s="2"/>
      <c r="AL68" s="66">
        <f>Z68/30</f>
        <v>193.79726666666664</v>
      </c>
      <c r="AM68" s="66">
        <f t="shared" ref="AM68:AS68" si="59">AA68/30</f>
        <v>208.98673333333332</v>
      </c>
      <c r="AN68" s="66">
        <f t="shared" si="59"/>
        <v>214.48110000000003</v>
      </c>
      <c r="AO68" s="66">
        <f t="shared" si="59"/>
        <v>235.40853333333337</v>
      </c>
      <c r="AP68" s="66">
        <f t="shared" si="59"/>
        <v>209.22466666666665</v>
      </c>
      <c r="AQ68" s="66">
        <f t="shared" si="59"/>
        <v>225.24803333333332</v>
      </c>
      <c r="AR68" s="66">
        <f t="shared" si="59"/>
        <v>212.21446666666668</v>
      </c>
      <c r="AS68" s="67">
        <f t="shared" si="59"/>
        <v>207.89776666666666</v>
      </c>
      <c r="AT68" s="66">
        <f t="shared" si="53"/>
        <v>218.66981333333334</v>
      </c>
    </row>
    <row r="69" spans="2:46" ht="15.75" thickBot="1">
      <c r="B69" s="59" t="s">
        <v>76</v>
      </c>
      <c r="C69" s="3" t="e">
        <f t="shared" ref="C69:AD69" si="60">SUM(C57:C68)</f>
        <v>#REF!</v>
      </c>
      <c r="D69" s="3" t="e">
        <f t="shared" si="60"/>
        <v>#REF!</v>
      </c>
      <c r="E69" s="3" t="e">
        <f t="shared" si="60"/>
        <v>#REF!</v>
      </c>
      <c r="F69" s="3" t="e">
        <f t="shared" si="60"/>
        <v>#REF!</v>
      </c>
      <c r="G69" s="3" t="e">
        <f t="shared" si="60"/>
        <v>#REF!</v>
      </c>
      <c r="H69" s="3" t="e">
        <f t="shared" si="60"/>
        <v>#REF!</v>
      </c>
      <c r="I69" s="3" t="e">
        <f t="shared" si="60"/>
        <v>#REF!</v>
      </c>
      <c r="J69" s="3" t="e">
        <f t="shared" si="60"/>
        <v>#REF!</v>
      </c>
      <c r="K69" s="3" t="e">
        <f t="shared" si="60"/>
        <v>#REF!</v>
      </c>
      <c r="L69" s="3" t="e">
        <f t="shared" si="60"/>
        <v>#REF!</v>
      </c>
      <c r="M69" s="3" t="e">
        <f t="shared" si="60"/>
        <v>#REF!</v>
      </c>
      <c r="N69" s="3" t="e">
        <f t="shared" si="60"/>
        <v>#REF!</v>
      </c>
      <c r="O69" s="3" t="e">
        <f t="shared" si="60"/>
        <v>#REF!</v>
      </c>
      <c r="P69" s="3" t="e">
        <f t="shared" si="60"/>
        <v>#REF!</v>
      </c>
      <c r="Q69" s="3" t="e">
        <f t="shared" si="60"/>
        <v>#REF!</v>
      </c>
      <c r="R69" s="3" t="e">
        <f t="shared" si="60"/>
        <v>#REF!</v>
      </c>
      <c r="S69" s="3" t="e">
        <f t="shared" si="60"/>
        <v>#REF!</v>
      </c>
      <c r="T69" s="3" t="e">
        <f t="shared" si="60"/>
        <v>#REF!</v>
      </c>
      <c r="U69" s="3" t="e">
        <f t="shared" si="60"/>
        <v>#REF!</v>
      </c>
      <c r="V69" s="3" t="e">
        <f t="shared" si="60"/>
        <v>#REF!</v>
      </c>
      <c r="W69" s="3" t="e">
        <f t="shared" si="60"/>
        <v>#REF!</v>
      </c>
      <c r="X69" s="3" t="e">
        <f t="shared" si="60"/>
        <v>#REF!</v>
      </c>
      <c r="Y69" s="3">
        <f t="shared" si="60"/>
        <v>51237.153150311635</v>
      </c>
      <c r="Z69" s="3">
        <f t="shared" si="60"/>
        <v>58885.008999999998</v>
      </c>
      <c r="AA69" s="3">
        <f t="shared" si="60"/>
        <v>66894.131999999998</v>
      </c>
      <c r="AB69" s="3">
        <f t="shared" si="60"/>
        <v>72696.782999999996</v>
      </c>
      <c r="AC69" s="3">
        <f t="shared" si="60"/>
        <v>69334.981</v>
      </c>
      <c r="AD69" s="3">
        <f t="shared" si="60"/>
        <v>69875.997000000003</v>
      </c>
      <c r="AE69" s="3">
        <f t="shared" ref="AE69" si="61">SUM(AE57:AE68)</f>
        <v>67899.738000000012</v>
      </c>
      <c r="AF69" s="64">
        <f>AF11</f>
        <v>73947.23</v>
      </c>
      <c r="AG69" s="65" t="e">
        <f>AG11</f>
        <v>#REF!</v>
      </c>
      <c r="AH69" s="65"/>
      <c r="AI69" s="65"/>
      <c r="AL69" s="66">
        <f t="shared" ref="AL69:AS69" si="62">AVERAGE(AL57:AL68)</f>
        <v>161.23230256656427</v>
      </c>
      <c r="AM69" s="66">
        <f t="shared" si="62"/>
        <v>183.23054557731697</v>
      </c>
      <c r="AN69" s="66">
        <f t="shared" si="62"/>
        <v>199.15469719662056</v>
      </c>
      <c r="AO69" s="66">
        <f t="shared" si="62"/>
        <v>189.50618034853542</v>
      </c>
      <c r="AP69" s="66">
        <f t="shared" si="62"/>
        <v>191.32634246031748</v>
      </c>
      <c r="AQ69" s="66">
        <f t="shared" si="62"/>
        <v>186.07736346646186</v>
      </c>
      <c r="AR69" s="66">
        <f t="shared" si="62"/>
        <v>202.57077201100876</v>
      </c>
      <c r="AS69" s="67">
        <f t="shared" si="62"/>
        <v>198.55357467865531</v>
      </c>
      <c r="AT69" s="66">
        <f t="shared" si="53"/>
        <v>189.85902580985046</v>
      </c>
    </row>
    <row r="70" spans="2:46">
      <c r="B70" s="68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70">
        <f>AF69/AE69-1</f>
        <v>8.906502702558261E-2</v>
      </c>
      <c r="AG70" s="70" t="e">
        <f>AG69/AF69-1</f>
        <v>#REF!</v>
      </c>
    </row>
    <row r="71" spans="2:46" ht="15.75" thickBot="1">
      <c r="B71" s="59" t="s">
        <v>77</v>
      </c>
    </row>
    <row r="72" spans="2:46" ht="15.75" thickBot="1">
      <c r="B72" s="60"/>
      <c r="C72" s="61" t="s">
        <v>11</v>
      </c>
      <c r="D72" s="61" t="s">
        <v>12</v>
      </c>
      <c r="E72" s="61" t="s">
        <v>13</v>
      </c>
      <c r="F72" s="61" t="s">
        <v>14</v>
      </c>
      <c r="G72" s="61" t="s">
        <v>15</v>
      </c>
      <c r="H72" s="61" t="s">
        <v>16</v>
      </c>
      <c r="I72" s="61" t="s">
        <v>17</v>
      </c>
      <c r="J72" s="61" t="s">
        <v>18</v>
      </c>
      <c r="K72" s="61" t="s">
        <v>19</v>
      </c>
      <c r="L72" s="61" t="s">
        <v>20</v>
      </c>
      <c r="M72" s="61" t="s">
        <v>21</v>
      </c>
      <c r="N72" s="61" t="s">
        <v>22</v>
      </c>
      <c r="O72" s="61" t="s">
        <v>23</v>
      </c>
      <c r="P72" s="61" t="s">
        <v>24</v>
      </c>
      <c r="Q72" s="61" t="s">
        <v>25</v>
      </c>
      <c r="R72" s="61" t="s">
        <v>26</v>
      </c>
      <c r="S72" s="61" t="s">
        <v>27</v>
      </c>
      <c r="T72" s="61" t="s">
        <v>28</v>
      </c>
      <c r="U72" s="61" t="s">
        <v>29</v>
      </c>
      <c r="V72" s="61" t="s">
        <v>30</v>
      </c>
      <c r="W72" s="61" t="s">
        <v>31</v>
      </c>
      <c r="X72" s="61" t="s">
        <v>32</v>
      </c>
      <c r="Y72" s="61" t="s">
        <v>33</v>
      </c>
      <c r="Z72" s="61" t="s">
        <v>34</v>
      </c>
      <c r="AA72" s="61" t="s">
        <v>35</v>
      </c>
      <c r="AB72" s="61" t="s">
        <v>36</v>
      </c>
      <c r="AC72" s="61" t="s">
        <v>37</v>
      </c>
      <c r="AD72" s="61" t="s">
        <v>38</v>
      </c>
      <c r="AE72" s="61" t="str">
        <f>AE3</f>
        <v>21/22</v>
      </c>
      <c r="AF72" s="61" t="str">
        <f>AF3</f>
        <v>22/23</v>
      </c>
      <c r="AG72" s="61" t="str">
        <f>AG3</f>
        <v>23/24</v>
      </c>
      <c r="AH72" s="62"/>
      <c r="AI72" s="62"/>
    </row>
    <row r="73" spans="2:46">
      <c r="B73" s="59" t="s">
        <v>64</v>
      </c>
      <c r="C73" s="3" t="e">
        <f>C57-380</f>
        <v>#REF!</v>
      </c>
      <c r="D73" s="3" t="e">
        <f t="shared" ref="D73:AG73" si="63">D57-C68</f>
        <v>#REF!</v>
      </c>
      <c r="E73" s="3" t="e">
        <f t="shared" si="63"/>
        <v>#REF!</v>
      </c>
      <c r="F73" s="3" t="e">
        <f t="shared" si="63"/>
        <v>#REF!</v>
      </c>
      <c r="G73" s="3" t="e">
        <f t="shared" si="63"/>
        <v>#REF!</v>
      </c>
      <c r="H73" s="3" t="e">
        <f t="shared" si="63"/>
        <v>#REF!</v>
      </c>
      <c r="I73" s="3" t="e">
        <f t="shared" si="63"/>
        <v>#REF!</v>
      </c>
      <c r="J73" s="3" t="e">
        <f t="shared" si="63"/>
        <v>#REF!</v>
      </c>
      <c r="K73" s="3" t="e">
        <f t="shared" si="63"/>
        <v>#REF!</v>
      </c>
      <c r="L73" s="3" t="e">
        <f t="shared" si="63"/>
        <v>#REF!</v>
      </c>
      <c r="M73" s="3" t="e">
        <f t="shared" si="63"/>
        <v>#REF!</v>
      </c>
      <c r="N73" s="3" t="e">
        <f t="shared" si="63"/>
        <v>#REF!</v>
      </c>
      <c r="O73" s="3" t="e">
        <f t="shared" si="63"/>
        <v>#REF!</v>
      </c>
      <c r="P73" s="3" t="e">
        <f t="shared" si="63"/>
        <v>#REF!</v>
      </c>
      <c r="Q73" s="3" t="e">
        <f t="shared" si="63"/>
        <v>#REF!</v>
      </c>
      <c r="R73" s="3" t="e">
        <f t="shared" si="63"/>
        <v>#REF!</v>
      </c>
      <c r="S73" s="3" t="e">
        <f t="shared" si="63"/>
        <v>#REF!</v>
      </c>
      <c r="T73" s="3" t="e">
        <f t="shared" si="63"/>
        <v>#REF!</v>
      </c>
      <c r="U73" s="3" t="e">
        <f t="shared" si="63"/>
        <v>#REF!</v>
      </c>
      <c r="V73" s="3" t="e">
        <f t="shared" si="63"/>
        <v>#REF!</v>
      </c>
      <c r="W73" s="3" t="e">
        <f t="shared" si="63"/>
        <v>#REF!</v>
      </c>
      <c r="X73" s="3" t="e">
        <f t="shared" si="63"/>
        <v>#REF!</v>
      </c>
      <c r="Y73" s="3" t="e">
        <f t="shared" si="63"/>
        <v>#REF!</v>
      </c>
      <c r="Z73" s="3">
        <f t="shared" si="63"/>
        <v>179.78800000000047</v>
      </c>
      <c r="AA73" s="3">
        <f t="shared" si="63"/>
        <v>350.92000000000007</v>
      </c>
      <c r="AB73" s="3">
        <f t="shared" si="63"/>
        <v>206.35199999999986</v>
      </c>
      <c r="AC73" s="3">
        <f t="shared" si="63"/>
        <v>-119.59200000000055</v>
      </c>
      <c r="AD73" s="3">
        <f>AD57-AC68</f>
        <v>-95.697000000001026</v>
      </c>
      <c r="AE73" s="3">
        <f t="shared" si="63"/>
        <v>-138.90300000000025</v>
      </c>
      <c r="AF73" s="3">
        <f t="shared" si="63"/>
        <v>56.154999999999745</v>
      </c>
      <c r="AG73" s="71">
        <f t="shared" si="63"/>
        <v>523.79</v>
      </c>
      <c r="AH73" s="71"/>
      <c r="AI73" s="71"/>
    </row>
    <row r="74" spans="2:46">
      <c r="B74" s="59" t="s">
        <v>65</v>
      </c>
      <c r="C74" s="3" t="e">
        <f t="shared" ref="C74:AG82" si="64">C58-C57</f>
        <v>#REF!</v>
      </c>
      <c r="D74" s="3" t="e">
        <f t="shared" si="64"/>
        <v>#REF!</v>
      </c>
      <c r="E74" s="3" t="e">
        <f t="shared" si="64"/>
        <v>#REF!</v>
      </c>
      <c r="F74" s="3" t="e">
        <f t="shared" si="64"/>
        <v>#REF!</v>
      </c>
      <c r="G74" s="3" t="e">
        <f t="shared" si="64"/>
        <v>#REF!</v>
      </c>
      <c r="H74" s="3" t="e">
        <f t="shared" si="64"/>
        <v>#REF!</v>
      </c>
      <c r="I74" s="3" t="e">
        <f t="shared" si="64"/>
        <v>#REF!</v>
      </c>
      <c r="J74" s="3" t="e">
        <f t="shared" si="64"/>
        <v>#REF!</v>
      </c>
      <c r="K74" s="3" t="e">
        <f t="shared" si="64"/>
        <v>#REF!</v>
      </c>
      <c r="L74" s="3" t="e">
        <f t="shared" si="64"/>
        <v>#REF!</v>
      </c>
      <c r="M74" s="3" t="e">
        <f t="shared" si="64"/>
        <v>#REF!</v>
      </c>
      <c r="N74" s="3" t="e">
        <f t="shared" si="64"/>
        <v>#REF!</v>
      </c>
      <c r="O74" s="3" t="e">
        <f t="shared" si="64"/>
        <v>#REF!</v>
      </c>
      <c r="P74" s="3" t="e">
        <f t="shared" si="64"/>
        <v>#REF!</v>
      </c>
      <c r="Q74" s="3" t="e">
        <f t="shared" si="64"/>
        <v>#REF!</v>
      </c>
      <c r="R74" s="3" t="e">
        <f t="shared" si="64"/>
        <v>#REF!</v>
      </c>
      <c r="S74" s="3" t="e">
        <f t="shared" si="64"/>
        <v>#REF!</v>
      </c>
      <c r="T74" s="3" t="e">
        <f t="shared" si="64"/>
        <v>#REF!</v>
      </c>
      <c r="U74" s="3" t="e">
        <f t="shared" si="64"/>
        <v>#REF!</v>
      </c>
      <c r="V74" s="3" t="e">
        <f t="shared" si="64"/>
        <v>#REF!</v>
      </c>
      <c r="W74" s="3" t="e">
        <f t="shared" si="64"/>
        <v>#REF!</v>
      </c>
      <c r="X74" s="3" t="e">
        <f t="shared" si="64"/>
        <v>#REF!</v>
      </c>
      <c r="Y74" s="3">
        <f t="shared" si="64"/>
        <v>-968.5452040303926</v>
      </c>
      <c r="Z74" s="3">
        <f t="shared" si="64"/>
        <v>-214.9350000000004</v>
      </c>
      <c r="AA74" s="3">
        <f t="shared" si="64"/>
        <v>-53.990999999999985</v>
      </c>
      <c r="AB74" s="3">
        <f t="shared" si="64"/>
        <v>-467.73199999999997</v>
      </c>
      <c r="AC74" s="3">
        <f t="shared" si="64"/>
        <v>-759.78799999999956</v>
      </c>
      <c r="AD74" s="3">
        <f t="shared" si="64"/>
        <v>-887.00800000000072</v>
      </c>
      <c r="AE74" s="3">
        <f t="shared" si="64"/>
        <v>-124.90499999999975</v>
      </c>
      <c r="AF74" s="3">
        <f t="shared" si="64"/>
        <v>-197.85499999999956</v>
      </c>
      <c r="AG74" s="71">
        <f t="shared" si="64"/>
        <v>-408.35399999999936</v>
      </c>
      <c r="AH74" s="71"/>
      <c r="AI74" s="71"/>
    </row>
    <row r="75" spans="2:46">
      <c r="B75" s="59" t="s">
        <v>66</v>
      </c>
      <c r="C75" s="3" t="e">
        <f t="shared" si="64"/>
        <v>#REF!</v>
      </c>
      <c r="D75" s="3" t="e">
        <f t="shared" si="64"/>
        <v>#REF!</v>
      </c>
      <c r="E75" s="3" t="e">
        <f t="shared" si="64"/>
        <v>#REF!</v>
      </c>
      <c r="F75" s="3" t="e">
        <f t="shared" si="64"/>
        <v>#REF!</v>
      </c>
      <c r="G75" s="3" t="e">
        <f t="shared" si="64"/>
        <v>#REF!</v>
      </c>
      <c r="H75" s="3" t="e">
        <f t="shared" si="64"/>
        <v>#REF!</v>
      </c>
      <c r="I75" s="3" t="e">
        <f t="shared" si="64"/>
        <v>#REF!</v>
      </c>
      <c r="J75" s="3" t="e">
        <f t="shared" si="64"/>
        <v>#REF!</v>
      </c>
      <c r="K75" s="3" t="e">
        <f t="shared" si="64"/>
        <v>#REF!</v>
      </c>
      <c r="L75" s="3" t="e">
        <f t="shared" si="64"/>
        <v>#REF!</v>
      </c>
      <c r="M75" s="3" t="e">
        <f t="shared" si="64"/>
        <v>#REF!</v>
      </c>
      <c r="N75" s="3" t="e">
        <f t="shared" si="64"/>
        <v>#REF!</v>
      </c>
      <c r="O75" s="3" t="e">
        <f t="shared" si="64"/>
        <v>#REF!</v>
      </c>
      <c r="P75" s="3" t="e">
        <f t="shared" si="64"/>
        <v>#REF!</v>
      </c>
      <c r="Q75" s="3" t="e">
        <f t="shared" si="64"/>
        <v>#REF!</v>
      </c>
      <c r="R75" s="3" t="e">
        <f t="shared" si="64"/>
        <v>#REF!</v>
      </c>
      <c r="S75" s="3" t="e">
        <f t="shared" si="64"/>
        <v>#REF!</v>
      </c>
      <c r="T75" s="3" t="e">
        <f t="shared" si="64"/>
        <v>#REF!</v>
      </c>
      <c r="U75" s="3" t="e">
        <f t="shared" si="64"/>
        <v>#REF!</v>
      </c>
      <c r="V75" s="3" t="e">
        <f t="shared" si="64"/>
        <v>#REF!</v>
      </c>
      <c r="W75" s="3" t="e">
        <f t="shared" si="64"/>
        <v>#REF!</v>
      </c>
      <c r="X75" s="3" t="e">
        <f t="shared" si="64"/>
        <v>#REF!</v>
      </c>
      <c r="Y75" s="3">
        <f t="shared" si="64"/>
        <v>-806.28489629405431</v>
      </c>
      <c r="Z75" s="3">
        <f t="shared" si="64"/>
        <v>-387.22099999999955</v>
      </c>
      <c r="AA75" s="3">
        <f t="shared" si="64"/>
        <v>-473.68199999999979</v>
      </c>
      <c r="AB75" s="3">
        <f t="shared" si="64"/>
        <v>-521.18399999999929</v>
      </c>
      <c r="AC75" s="3">
        <f t="shared" si="64"/>
        <v>-424.14900000000034</v>
      </c>
      <c r="AD75" s="3">
        <f t="shared" si="64"/>
        <v>-697.91199999999935</v>
      </c>
      <c r="AE75" s="3">
        <f t="shared" si="64"/>
        <v>-200.21299999999974</v>
      </c>
      <c r="AF75" s="3">
        <f t="shared" si="64"/>
        <v>-279.90799999999945</v>
      </c>
      <c r="AG75" s="71">
        <f t="shared" si="64"/>
        <v>-555.07400000000052</v>
      </c>
      <c r="AH75" s="71"/>
      <c r="AI75" s="71"/>
    </row>
    <row r="76" spans="2:46">
      <c r="B76" s="59" t="s">
        <v>67</v>
      </c>
      <c r="C76" s="3" t="e">
        <f t="shared" si="64"/>
        <v>#REF!</v>
      </c>
      <c r="D76" s="3" t="e">
        <f t="shared" si="64"/>
        <v>#REF!</v>
      </c>
      <c r="E76" s="3" t="e">
        <f t="shared" si="64"/>
        <v>#REF!</v>
      </c>
      <c r="F76" s="3" t="e">
        <f t="shared" si="64"/>
        <v>#REF!</v>
      </c>
      <c r="G76" s="3" t="e">
        <f t="shared" si="64"/>
        <v>#REF!</v>
      </c>
      <c r="H76" s="3" t="e">
        <f t="shared" si="64"/>
        <v>#REF!</v>
      </c>
      <c r="I76" s="3" t="e">
        <f t="shared" si="64"/>
        <v>#REF!</v>
      </c>
      <c r="J76" s="3" t="e">
        <f t="shared" si="64"/>
        <v>#REF!</v>
      </c>
      <c r="K76" s="3" t="e">
        <f t="shared" si="64"/>
        <v>#REF!</v>
      </c>
      <c r="L76" s="3" t="e">
        <f t="shared" si="64"/>
        <v>#REF!</v>
      </c>
      <c r="M76" s="3" t="e">
        <f t="shared" si="64"/>
        <v>#REF!</v>
      </c>
      <c r="N76" s="3" t="e">
        <f t="shared" si="64"/>
        <v>#REF!</v>
      </c>
      <c r="O76" s="3" t="e">
        <f t="shared" si="64"/>
        <v>#REF!</v>
      </c>
      <c r="P76" s="3" t="e">
        <f t="shared" si="64"/>
        <v>#REF!</v>
      </c>
      <c r="Q76" s="3" t="e">
        <f t="shared" si="64"/>
        <v>#REF!</v>
      </c>
      <c r="R76" s="3" t="e">
        <f t="shared" si="64"/>
        <v>#REF!</v>
      </c>
      <c r="S76" s="3" t="e">
        <f t="shared" si="64"/>
        <v>#REF!</v>
      </c>
      <c r="T76" s="3" t="e">
        <f t="shared" si="64"/>
        <v>#REF!</v>
      </c>
      <c r="U76" s="3" t="e">
        <f t="shared" si="64"/>
        <v>#REF!</v>
      </c>
      <c r="V76" s="3" t="e">
        <f t="shared" si="64"/>
        <v>#REF!</v>
      </c>
      <c r="W76" s="3" t="e">
        <f t="shared" si="64"/>
        <v>#REF!</v>
      </c>
      <c r="X76" s="3" t="e">
        <f t="shared" si="64"/>
        <v>#REF!</v>
      </c>
      <c r="Y76" s="3">
        <f t="shared" si="64"/>
        <v>228.35828210228738</v>
      </c>
      <c r="Z76" s="3">
        <f t="shared" si="64"/>
        <v>-489.86800000000039</v>
      </c>
      <c r="AA76" s="3">
        <f t="shared" si="64"/>
        <v>-639.51199999999972</v>
      </c>
      <c r="AB76" s="3">
        <f t="shared" si="64"/>
        <v>629.42299999999977</v>
      </c>
      <c r="AC76" s="3">
        <f t="shared" si="64"/>
        <v>-149.3700000000008</v>
      </c>
      <c r="AD76" s="3">
        <f t="shared" si="64"/>
        <v>-500.18199999999979</v>
      </c>
      <c r="AE76" s="3">
        <f t="shared" si="64"/>
        <v>-331.13799999999992</v>
      </c>
      <c r="AF76" s="3">
        <f t="shared" si="64"/>
        <v>-694.42300000000068</v>
      </c>
      <c r="AG76" s="71">
        <f t="shared" si="64"/>
        <v>109.55899999999929</v>
      </c>
      <c r="AH76" s="71"/>
      <c r="AI76" s="71"/>
    </row>
    <row r="77" spans="2:46">
      <c r="B77" s="59" t="s">
        <v>68</v>
      </c>
      <c r="C77" s="3" t="e">
        <f t="shared" si="64"/>
        <v>#REF!</v>
      </c>
      <c r="D77" s="3" t="e">
        <f t="shared" si="64"/>
        <v>#REF!</v>
      </c>
      <c r="E77" s="3" t="e">
        <f t="shared" si="64"/>
        <v>#REF!</v>
      </c>
      <c r="F77" s="3" t="e">
        <f t="shared" si="64"/>
        <v>#REF!</v>
      </c>
      <c r="G77" s="3" t="e">
        <f t="shared" si="64"/>
        <v>#REF!</v>
      </c>
      <c r="H77" s="3" t="e">
        <f t="shared" si="64"/>
        <v>#REF!</v>
      </c>
      <c r="I77" s="3" t="e">
        <f t="shared" si="64"/>
        <v>#REF!</v>
      </c>
      <c r="J77" s="3" t="e">
        <f t="shared" si="64"/>
        <v>#REF!</v>
      </c>
      <c r="K77" s="3" t="e">
        <f t="shared" si="64"/>
        <v>#REF!</v>
      </c>
      <c r="L77" s="3" t="e">
        <f t="shared" si="64"/>
        <v>#REF!</v>
      </c>
      <c r="M77" s="3" t="e">
        <f t="shared" si="64"/>
        <v>#REF!</v>
      </c>
      <c r="N77" s="3" t="e">
        <f t="shared" si="64"/>
        <v>#REF!</v>
      </c>
      <c r="O77" s="3" t="e">
        <f t="shared" si="64"/>
        <v>#REF!</v>
      </c>
      <c r="P77" s="3" t="e">
        <f t="shared" si="64"/>
        <v>#REF!</v>
      </c>
      <c r="Q77" s="3" t="e">
        <f t="shared" si="64"/>
        <v>#REF!</v>
      </c>
      <c r="R77" s="3" t="e">
        <f t="shared" si="64"/>
        <v>#REF!</v>
      </c>
      <c r="S77" s="3" t="e">
        <f t="shared" si="64"/>
        <v>#REF!</v>
      </c>
      <c r="T77" s="3" t="e">
        <f t="shared" si="64"/>
        <v>#REF!</v>
      </c>
      <c r="U77" s="3" t="e">
        <f t="shared" si="64"/>
        <v>#REF!</v>
      </c>
      <c r="V77" s="3" t="e">
        <f t="shared" si="64"/>
        <v>#REF!</v>
      </c>
      <c r="W77" s="3" t="e">
        <f t="shared" si="64"/>
        <v>#REF!</v>
      </c>
      <c r="X77" s="3" t="e">
        <f t="shared" si="64"/>
        <v>#REF!</v>
      </c>
      <c r="Y77" s="3">
        <f t="shared" si="64"/>
        <v>-604.8430000000003</v>
      </c>
      <c r="Z77" s="3">
        <f t="shared" si="64"/>
        <v>-246.3100000000004</v>
      </c>
      <c r="AA77" s="3">
        <f t="shared" si="64"/>
        <v>-302.84799999999996</v>
      </c>
      <c r="AB77" s="3">
        <f t="shared" si="64"/>
        <v>-691.94300000000021</v>
      </c>
      <c r="AC77" s="3">
        <f t="shared" si="64"/>
        <v>-85.018999999999323</v>
      </c>
      <c r="AD77" s="3">
        <f t="shared" si="64"/>
        <v>-393.22100000000046</v>
      </c>
      <c r="AE77" s="3">
        <f t="shared" si="64"/>
        <v>-510.1190000000006</v>
      </c>
      <c r="AF77" s="3">
        <f t="shared" si="64"/>
        <v>-135.83699999999953</v>
      </c>
      <c r="AG77" s="71">
        <f t="shared" si="64"/>
        <v>-524.78299999999945</v>
      </c>
      <c r="AH77" s="71"/>
      <c r="AI77" s="71"/>
    </row>
    <row r="78" spans="2:46">
      <c r="B78" s="59" t="s">
        <v>69</v>
      </c>
      <c r="C78" s="3" t="e">
        <f t="shared" si="64"/>
        <v>#REF!</v>
      </c>
      <c r="D78" s="3" t="e">
        <f t="shared" si="64"/>
        <v>#REF!</v>
      </c>
      <c r="E78" s="3" t="e">
        <f t="shared" si="64"/>
        <v>#REF!</v>
      </c>
      <c r="F78" s="3" t="e">
        <f t="shared" si="64"/>
        <v>#REF!</v>
      </c>
      <c r="G78" s="3" t="e">
        <f t="shared" si="64"/>
        <v>#REF!</v>
      </c>
      <c r="H78" s="3" t="e">
        <f t="shared" si="64"/>
        <v>#REF!</v>
      </c>
      <c r="I78" s="3" t="e">
        <f t="shared" si="64"/>
        <v>#REF!</v>
      </c>
      <c r="J78" s="3" t="e">
        <f t="shared" si="64"/>
        <v>#REF!</v>
      </c>
      <c r="K78" s="3" t="e">
        <f t="shared" si="64"/>
        <v>#REF!</v>
      </c>
      <c r="L78" s="3" t="e">
        <f t="shared" si="64"/>
        <v>#REF!</v>
      </c>
      <c r="M78" s="3" t="e">
        <f t="shared" si="64"/>
        <v>#REF!</v>
      </c>
      <c r="N78" s="3" t="e">
        <f t="shared" si="64"/>
        <v>#REF!</v>
      </c>
      <c r="O78" s="3" t="e">
        <f t="shared" si="64"/>
        <v>#REF!</v>
      </c>
      <c r="P78" s="3" t="e">
        <f t="shared" si="64"/>
        <v>#REF!</v>
      </c>
      <c r="Q78" s="3" t="e">
        <f t="shared" si="64"/>
        <v>#REF!</v>
      </c>
      <c r="R78" s="3" t="e">
        <f t="shared" si="64"/>
        <v>#REF!</v>
      </c>
      <c r="S78" s="3" t="e">
        <f t="shared" si="64"/>
        <v>#REF!</v>
      </c>
      <c r="T78" s="3" t="e">
        <f t="shared" si="64"/>
        <v>#REF!</v>
      </c>
      <c r="U78" s="3" t="e">
        <f t="shared" si="64"/>
        <v>#REF!</v>
      </c>
      <c r="V78" s="3" t="e">
        <f t="shared" si="64"/>
        <v>#REF!</v>
      </c>
      <c r="W78" s="3" t="e">
        <f t="shared" si="64"/>
        <v>#REF!</v>
      </c>
      <c r="X78" s="3" t="e">
        <f t="shared" si="64"/>
        <v>#REF!</v>
      </c>
      <c r="Y78" s="3">
        <f t="shared" si="64"/>
        <v>20.579000000000178</v>
      </c>
      <c r="Z78" s="3">
        <f t="shared" si="64"/>
        <v>492.48199999999997</v>
      </c>
      <c r="AA78" s="3">
        <f t="shared" si="64"/>
        <v>529.15200000000004</v>
      </c>
      <c r="AB78" s="3">
        <f t="shared" si="64"/>
        <v>560.54</v>
      </c>
      <c r="AC78" s="3">
        <f t="shared" si="64"/>
        <v>77.806999999999789</v>
      </c>
      <c r="AD78" s="3">
        <f t="shared" si="64"/>
        <v>955.2470000000003</v>
      </c>
      <c r="AE78" s="3">
        <f t="shared" si="64"/>
        <v>589.76100000000042</v>
      </c>
      <c r="AF78" s="3">
        <f t="shared" si="64"/>
        <v>608.78099999999995</v>
      </c>
      <c r="AG78" s="71">
        <f t="shared" si="64"/>
        <v>373.89899999999943</v>
      </c>
      <c r="AH78" s="71"/>
      <c r="AI78" s="71"/>
    </row>
    <row r="79" spans="2:46">
      <c r="B79" s="59" t="s">
        <v>70</v>
      </c>
      <c r="C79" s="3" t="e">
        <f t="shared" si="64"/>
        <v>#REF!</v>
      </c>
      <c r="D79" s="3" t="e">
        <f t="shared" si="64"/>
        <v>#REF!</v>
      </c>
      <c r="E79" s="3" t="e">
        <f t="shared" si="64"/>
        <v>#REF!</v>
      </c>
      <c r="F79" s="3" t="e">
        <f t="shared" si="64"/>
        <v>#REF!</v>
      </c>
      <c r="G79" s="3" t="e">
        <f t="shared" si="64"/>
        <v>#REF!</v>
      </c>
      <c r="H79" s="3" t="e">
        <f t="shared" si="64"/>
        <v>#REF!</v>
      </c>
      <c r="I79" s="3" t="e">
        <f t="shared" si="64"/>
        <v>#REF!</v>
      </c>
      <c r="J79" s="3" t="e">
        <f t="shared" si="64"/>
        <v>#REF!</v>
      </c>
      <c r="K79" s="3" t="e">
        <f t="shared" si="64"/>
        <v>#REF!</v>
      </c>
      <c r="L79" s="3" t="e">
        <f t="shared" si="64"/>
        <v>#REF!</v>
      </c>
      <c r="M79" s="3" t="e">
        <f t="shared" si="64"/>
        <v>#REF!</v>
      </c>
      <c r="N79" s="3" t="e">
        <f t="shared" si="64"/>
        <v>#REF!</v>
      </c>
      <c r="O79" s="3" t="e">
        <f t="shared" si="64"/>
        <v>#REF!</v>
      </c>
      <c r="P79" s="3" t="e">
        <f t="shared" si="64"/>
        <v>#REF!</v>
      </c>
      <c r="Q79" s="3" t="e">
        <f t="shared" si="64"/>
        <v>#REF!</v>
      </c>
      <c r="R79" s="3" t="e">
        <f t="shared" si="64"/>
        <v>#REF!</v>
      </c>
      <c r="S79" s="3" t="e">
        <f t="shared" si="64"/>
        <v>#REF!</v>
      </c>
      <c r="T79" s="3" t="e">
        <f t="shared" si="64"/>
        <v>#REF!</v>
      </c>
      <c r="U79" s="3" t="e">
        <f t="shared" si="64"/>
        <v>#REF!</v>
      </c>
      <c r="V79" s="3" t="e">
        <f t="shared" si="64"/>
        <v>#REF!</v>
      </c>
      <c r="W79" s="3" t="e">
        <f t="shared" si="64"/>
        <v>#REF!</v>
      </c>
      <c r="X79" s="3" t="e">
        <f t="shared" si="64"/>
        <v>#REF!</v>
      </c>
      <c r="Y79" s="3">
        <f t="shared" si="64"/>
        <v>99.807999999999993</v>
      </c>
      <c r="Z79" s="3">
        <f t="shared" si="64"/>
        <v>250.00500000000011</v>
      </c>
      <c r="AA79" s="3">
        <f t="shared" si="64"/>
        <v>52.373999999999796</v>
      </c>
      <c r="AB79" s="3">
        <f t="shared" si="64"/>
        <v>308.3100000000004</v>
      </c>
      <c r="AC79" s="3">
        <f t="shared" si="64"/>
        <v>722.44900000000052</v>
      </c>
      <c r="AD79" s="3">
        <f t="shared" si="64"/>
        <v>181.63799999999992</v>
      </c>
      <c r="AE79" s="3">
        <f t="shared" si="64"/>
        <v>155.82999999999993</v>
      </c>
      <c r="AF79" s="3">
        <f t="shared" si="64"/>
        <v>-393.79500000000007</v>
      </c>
      <c r="AG79" s="71">
        <f t="shared" si="64"/>
        <v>124.52400000000034</v>
      </c>
      <c r="AH79" s="71"/>
      <c r="AI79" s="71"/>
    </row>
    <row r="80" spans="2:46">
      <c r="B80" s="59" t="s">
        <v>71</v>
      </c>
      <c r="C80" s="3" t="e">
        <f t="shared" si="64"/>
        <v>#REF!</v>
      </c>
      <c r="D80" s="3" t="e">
        <f t="shared" si="64"/>
        <v>#REF!</v>
      </c>
      <c r="E80" s="3" t="e">
        <f t="shared" si="64"/>
        <v>#REF!</v>
      </c>
      <c r="F80" s="3" t="e">
        <f t="shared" si="64"/>
        <v>#REF!</v>
      </c>
      <c r="G80" s="3" t="e">
        <f t="shared" si="64"/>
        <v>#REF!</v>
      </c>
      <c r="H80" s="3" t="e">
        <f t="shared" si="64"/>
        <v>#REF!</v>
      </c>
      <c r="I80" s="3" t="e">
        <f t="shared" si="64"/>
        <v>#REF!</v>
      </c>
      <c r="J80" s="3" t="e">
        <f t="shared" si="64"/>
        <v>#REF!</v>
      </c>
      <c r="K80" s="3" t="e">
        <f t="shared" si="64"/>
        <v>#REF!</v>
      </c>
      <c r="L80" s="3" t="e">
        <f t="shared" si="64"/>
        <v>#REF!</v>
      </c>
      <c r="M80" s="3" t="e">
        <f t="shared" si="64"/>
        <v>#REF!</v>
      </c>
      <c r="N80" s="3" t="e">
        <f t="shared" si="64"/>
        <v>#REF!</v>
      </c>
      <c r="O80" s="3" t="e">
        <f t="shared" si="64"/>
        <v>#REF!</v>
      </c>
      <c r="P80" s="3" t="e">
        <f t="shared" si="64"/>
        <v>#REF!</v>
      </c>
      <c r="Q80" s="3" t="e">
        <f t="shared" si="64"/>
        <v>#REF!</v>
      </c>
      <c r="R80" s="3" t="e">
        <f t="shared" si="64"/>
        <v>#REF!</v>
      </c>
      <c r="S80" s="3" t="e">
        <f t="shared" si="64"/>
        <v>#REF!</v>
      </c>
      <c r="T80" s="3" t="e">
        <f t="shared" si="64"/>
        <v>#REF!</v>
      </c>
      <c r="U80" s="3" t="e">
        <f t="shared" si="64"/>
        <v>#REF!</v>
      </c>
      <c r="V80" s="3" t="e">
        <f t="shared" si="64"/>
        <v>#REF!</v>
      </c>
      <c r="W80" s="3" t="e">
        <f t="shared" si="64"/>
        <v>#REF!</v>
      </c>
      <c r="X80" s="3" t="e">
        <f t="shared" si="64"/>
        <v>#REF!</v>
      </c>
      <c r="Y80" s="3">
        <f t="shared" si="64"/>
        <v>223.28399999999965</v>
      </c>
      <c r="Z80" s="3">
        <f t="shared" si="64"/>
        <v>352.46799999999985</v>
      </c>
      <c r="AA80" s="3">
        <f t="shared" si="64"/>
        <v>492.07399999999961</v>
      </c>
      <c r="AB80" s="3">
        <f t="shared" si="64"/>
        <v>106.09900000000016</v>
      </c>
      <c r="AC80" s="3">
        <f t="shared" si="64"/>
        <v>-76.434000000001106</v>
      </c>
      <c r="AD80" s="3">
        <f t="shared" si="64"/>
        <v>300.40399999999954</v>
      </c>
      <c r="AE80" s="3">
        <f t="shared" si="64"/>
        <v>-842.02399999999943</v>
      </c>
      <c r="AF80" s="3">
        <f t="shared" si="64"/>
        <v>884.07499999999982</v>
      </c>
      <c r="AG80" s="71">
        <f t="shared" si="64"/>
        <v>-52.5</v>
      </c>
      <c r="AH80" s="71"/>
      <c r="AI80" s="71"/>
    </row>
    <row r="81" spans="2:35">
      <c r="B81" s="59" t="s">
        <v>72</v>
      </c>
      <c r="C81" s="3" t="e">
        <f t="shared" si="64"/>
        <v>#REF!</v>
      </c>
      <c r="D81" s="3" t="e">
        <f t="shared" si="64"/>
        <v>#REF!</v>
      </c>
      <c r="E81" s="3" t="e">
        <f t="shared" si="64"/>
        <v>#REF!</v>
      </c>
      <c r="F81" s="3" t="e">
        <f t="shared" si="64"/>
        <v>#REF!</v>
      </c>
      <c r="G81" s="3" t="e">
        <f t="shared" si="64"/>
        <v>#REF!</v>
      </c>
      <c r="H81" s="3" t="e">
        <f t="shared" si="64"/>
        <v>#REF!</v>
      </c>
      <c r="I81" s="3" t="e">
        <f t="shared" si="64"/>
        <v>#REF!</v>
      </c>
      <c r="J81" s="3" t="e">
        <f t="shared" si="64"/>
        <v>#REF!</v>
      </c>
      <c r="K81" s="3" t="e">
        <f t="shared" si="64"/>
        <v>#REF!</v>
      </c>
      <c r="L81" s="3" t="e">
        <f t="shared" si="64"/>
        <v>#REF!</v>
      </c>
      <c r="M81" s="3" t="e">
        <f t="shared" si="64"/>
        <v>#REF!</v>
      </c>
      <c r="N81" s="3" t="e">
        <f t="shared" si="64"/>
        <v>#REF!</v>
      </c>
      <c r="O81" s="3" t="e">
        <f t="shared" si="64"/>
        <v>#REF!</v>
      </c>
      <c r="P81" s="3" t="e">
        <f t="shared" si="64"/>
        <v>#REF!</v>
      </c>
      <c r="Q81" s="3" t="e">
        <f t="shared" si="64"/>
        <v>#REF!</v>
      </c>
      <c r="R81" s="3" t="e">
        <f t="shared" si="64"/>
        <v>#REF!</v>
      </c>
      <c r="S81" s="3" t="e">
        <f t="shared" si="64"/>
        <v>#REF!</v>
      </c>
      <c r="T81" s="3" t="e">
        <f t="shared" si="64"/>
        <v>#REF!</v>
      </c>
      <c r="U81" s="3" t="e">
        <f t="shared" si="64"/>
        <v>#REF!</v>
      </c>
      <c r="V81" s="3" t="e">
        <f t="shared" si="64"/>
        <v>#REF!</v>
      </c>
      <c r="W81" s="3" t="e">
        <f t="shared" si="64"/>
        <v>#REF!</v>
      </c>
      <c r="X81" s="3" t="e">
        <f t="shared" si="64"/>
        <v>#REF!</v>
      </c>
      <c r="Y81" s="3">
        <f t="shared" si="64"/>
        <v>360.03800000000047</v>
      </c>
      <c r="Z81" s="3">
        <f t="shared" si="64"/>
        <v>-143.23899999999958</v>
      </c>
      <c r="AA81" s="3">
        <f t="shared" si="64"/>
        <v>-486.70099999999911</v>
      </c>
      <c r="AB81" s="3">
        <f t="shared" si="64"/>
        <v>-908.51000000000022</v>
      </c>
      <c r="AC81" s="3">
        <f t="shared" si="64"/>
        <v>774.40500000000065</v>
      </c>
      <c r="AD81" s="3">
        <f t="shared" si="64"/>
        <v>588.66200000000026</v>
      </c>
      <c r="AE81" s="3">
        <f t="shared" si="64"/>
        <v>289.08199999999943</v>
      </c>
      <c r="AF81" s="3">
        <f t="shared" si="64"/>
        <v>-730.9369999999999</v>
      </c>
      <c r="AG81" s="71">
        <f t="shared" si="64"/>
        <v>-297.21200000000044</v>
      </c>
      <c r="AH81" s="71"/>
      <c r="AI81" s="71"/>
    </row>
    <row r="82" spans="2:35">
      <c r="B82" s="59" t="s">
        <v>73</v>
      </c>
      <c r="C82" s="3" t="e">
        <f t="shared" si="64"/>
        <v>#REF!</v>
      </c>
      <c r="D82" s="3" t="e">
        <f t="shared" si="64"/>
        <v>#REF!</v>
      </c>
      <c r="E82" s="3" t="e">
        <f t="shared" si="64"/>
        <v>#REF!</v>
      </c>
      <c r="F82" s="3" t="e">
        <f t="shared" si="64"/>
        <v>#REF!</v>
      </c>
      <c r="G82" s="3" t="e">
        <f t="shared" si="64"/>
        <v>#REF!</v>
      </c>
      <c r="H82" s="3" t="e">
        <f t="shared" si="64"/>
        <v>#REF!</v>
      </c>
      <c r="I82" s="3" t="e">
        <f t="shared" si="64"/>
        <v>#REF!</v>
      </c>
      <c r="J82" s="3" t="e">
        <f t="shared" ref="C82:AG84" si="65">J66-J65</f>
        <v>#REF!</v>
      </c>
      <c r="K82" s="3" t="e">
        <f t="shared" si="65"/>
        <v>#REF!</v>
      </c>
      <c r="L82" s="3" t="e">
        <f t="shared" si="65"/>
        <v>#REF!</v>
      </c>
      <c r="M82" s="3" t="e">
        <f t="shared" si="65"/>
        <v>#REF!</v>
      </c>
      <c r="N82" s="3" t="e">
        <f t="shared" si="65"/>
        <v>#REF!</v>
      </c>
      <c r="O82" s="3" t="e">
        <f t="shared" si="65"/>
        <v>#REF!</v>
      </c>
      <c r="P82" s="3" t="e">
        <f t="shared" si="65"/>
        <v>#REF!</v>
      </c>
      <c r="Q82" s="3" t="e">
        <f t="shared" si="65"/>
        <v>#REF!</v>
      </c>
      <c r="R82" s="3" t="e">
        <f t="shared" si="65"/>
        <v>#REF!</v>
      </c>
      <c r="S82" s="3" t="e">
        <f t="shared" si="65"/>
        <v>#REF!</v>
      </c>
      <c r="T82" s="3" t="e">
        <f t="shared" si="65"/>
        <v>#REF!</v>
      </c>
      <c r="U82" s="3" t="e">
        <f t="shared" si="65"/>
        <v>#REF!</v>
      </c>
      <c r="V82" s="3" t="e">
        <f t="shared" si="65"/>
        <v>#REF!</v>
      </c>
      <c r="W82" s="3" t="e">
        <f t="shared" si="65"/>
        <v>#REF!</v>
      </c>
      <c r="X82" s="3" t="e">
        <f t="shared" si="65"/>
        <v>#REF!</v>
      </c>
      <c r="Y82" s="3">
        <f t="shared" si="65"/>
        <v>144.72800000000007</v>
      </c>
      <c r="Z82" s="3">
        <f t="shared" si="65"/>
        <v>737.57299999999941</v>
      </c>
      <c r="AA82" s="3">
        <f t="shared" si="65"/>
        <v>505.51599999999962</v>
      </c>
      <c r="AB82" s="3">
        <f t="shared" si="65"/>
        <v>566.80199999999968</v>
      </c>
      <c r="AC82" s="3">
        <f t="shared" si="65"/>
        <v>-359.34500000000025</v>
      </c>
      <c r="AD82" s="3">
        <f t="shared" si="65"/>
        <v>-550.04399999999987</v>
      </c>
      <c r="AE82" s="3">
        <f t="shared" si="65"/>
        <v>212.45200000000023</v>
      </c>
      <c r="AF82" s="3">
        <f t="shared" si="65"/>
        <v>507.22999999999956</v>
      </c>
      <c r="AG82" s="71">
        <f t="shared" si="65"/>
        <v>141.71600000000126</v>
      </c>
      <c r="AH82" s="71"/>
      <c r="AI82" s="71"/>
    </row>
    <row r="83" spans="2:35">
      <c r="B83" s="59" t="s">
        <v>74</v>
      </c>
      <c r="C83" s="3" t="e">
        <f t="shared" si="65"/>
        <v>#REF!</v>
      </c>
      <c r="D83" s="3" t="e">
        <f t="shared" si="65"/>
        <v>#REF!</v>
      </c>
      <c r="E83" s="3" t="e">
        <f t="shared" si="65"/>
        <v>#REF!</v>
      </c>
      <c r="F83" s="3" t="e">
        <f t="shared" si="65"/>
        <v>#REF!</v>
      </c>
      <c r="G83" s="3" t="e">
        <f t="shared" si="65"/>
        <v>#REF!</v>
      </c>
      <c r="H83" s="3" t="e">
        <f t="shared" si="65"/>
        <v>#REF!</v>
      </c>
      <c r="I83" s="3" t="e">
        <f t="shared" si="65"/>
        <v>#REF!</v>
      </c>
      <c r="J83" s="3" t="e">
        <f t="shared" si="65"/>
        <v>#REF!</v>
      </c>
      <c r="K83" s="3" t="e">
        <f t="shared" si="65"/>
        <v>#REF!</v>
      </c>
      <c r="L83" s="3" t="e">
        <f t="shared" si="65"/>
        <v>#REF!</v>
      </c>
      <c r="M83" s="3" t="e">
        <f t="shared" si="65"/>
        <v>#REF!</v>
      </c>
      <c r="N83" s="3" t="e">
        <f t="shared" si="65"/>
        <v>#REF!</v>
      </c>
      <c r="O83" s="3" t="e">
        <f t="shared" si="65"/>
        <v>#REF!</v>
      </c>
      <c r="P83" s="3" t="e">
        <f t="shared" si="65"/>
        <v>#REF!</v>
      </c>
      <c r="Q83" s="3" t="e">
        <f t="shared" si="65"/>
        <v>#REF!</v>
      </c>
      <c r="R83" s="3" t="e">
        <f t="shared" si="65"/>
        <v>#REF!</v>
      </c>
      <c r="S83" s="3" t="e">
        <f t="shared" si="65"/>
        <v>#REF!</v>
      </c>
      <c r="T83" s="3" t="e">
        <f t="shared" si="65"/>
        <v>#REF!</v>
      </c>
      <c r="U83" s="3" t="e">
        <f t="shared" si="65"/>
        <v>#REF!</v>
      </c>
      <c r="V83" s="3" t="e">
        <f t="shared" si="65"/>
        <v>#REF!</v>
      </c>
      <c r="W83" s="3" t="e">
        <f t="shared" si="65"/>
        <v>#REF!</v>
      </c>
      <c r="X83" s="3" t="e">
        <f t="shared" si="65"/>
        <v>#REF!</v>
      </c>
      <c r="Y83" s="3">
        <f t="shared" si="65"/>
        <v>313.49200000000019</v>
      </c>
      <c r="Z83" s="3">
        <f t="shared" si="65"/>
        <v>181.72299999999996</v>
      </c>
      <c r="AA83" s="3">
        <f t="shared" si="65"/>
        <v>-105.61500000000069</v>
      </c>
      <c r="AB83" s="3">
        <f t="shared" si="65"/>
        <v>465.78899999999976</v>
      </c>
      <c r="AC83" s="3">
        <f t="shared" si="65"/>
        <v>636.91200000000026</v>
      </c>
      <c r="AD83" s="3">
        <f t="shared" si="65"/>
        <v>365.21299999999974</v>
      </c>
      <c r="AE83" s="3">
        <f t="shared" si="65"/>
        <v>655.22400000000016</v>
      </c>
      <c r="AF83" s="71">
        <f t="shared" si="65"/>
        <v>-406.45499999999993</v>
      </c>
      <c r="AG83" s="71">
        <f t="shared" si="65"/>
        <v>467.85999999999967</v>
      </c>
      <c r="AH83" s="71"/>
      <c r="AI83" s="71"/>
    </row>
    <row r="84" spans="2:35" ht="15.75" thickBot="1">
      <c r="B84" s="59" t="s">
        <v>75</v>
      </c>
      <c r="C84" s="3" t="e">
        <f t="shared" si="65"/>
        <v>#REF!</v>
      </c>
      <c r="D84" s="3" t="e">
        <f t="shared" si="65"/>
        <v>#REF!</v>
      </c>
      <c r="E84" s="3" t="e">
        <f t="shared" si="65"/>
        <v>#REF!</v>
      </c>
      <c r="F84" s="3" t="e">
        <f t="shared" si="65"/>
        <v>#REF!</v>
      </c>
      <c r="G84" s="3" t="e">
        <f t="shared" si="65"/>
        <v>#REF!</v>
      </c>
      <c r="H84" s="3" t="e">
        <f t="shared" si="65"/>
        <v>#REF!</v>
      </c>
      <c r="I84" s="3" t="e">
        <f t="shared" si="65"/>
        <v>#REF!</v>
      </c>
      <c r="J84" s="3" t="e">
        <f t="shared" si="65"/>
        <v>#REF!</v>
      </c>
      <c r="K84" s="3" t="e">
        <f t="shared" si="65"/>
        <v>#REF!</v>
      </c>
      <c r="L84" s="3" t="e">
        <f t="shared" si="65"/>
        <v>#REF!</v>
      </c>
      <c r="M84" s="3" t="e">
        <f t="shared" si="65"/>
        <v>#REF!</v>
      </c>
      <c r="N84" s="3" t="e">
        <f t="shared" si="65"/>
        <v>#REF!</v>
      </c>
      <c r="O84" s="3" t="e">
        <f t="shared" si="65"/>
        <v>#REF!</v>
      </c>
      <c r="P84" s="3" t="e">
        <f t="shared" si="65"/>
        <v>#REF!</v>
      </c>
      <c r="Q84" s="3" t="e">
        <f t="shared" si="65"/>
        <v>#REF!</v>
      </c>
      <c r="R84" s="3" t="e">
        <f t="shared" si="65"/>
        <v>#REF!</v>
      </c>
      <c r="S84" s="3" t="e">
        <f t="shared" si="65"/>
        <v>#REF!</v>
      </c>
      <c r="T84" s="3" t="e">
        <f t="shared" si="65"/>
        <v>#REF!</v>
      </c>
      <c r="U84" s="3" t="e">
        <f t="shared" si="65"/>
        <v>#REF!</v>
      </c>
      <c r="V84" s="3" t="e">
        <f t="shared" si="65"/>
        <v>#REF!</v>
      </c>
      <c r="W84" s="3" t="e">
        <f t="shared" si="65"/>
        <v>#REF!</v>
      </c>
      <c r="X84" s="3" t="e">
        <f t="shared" si="65"/>
        <v>#REF!</v>
      </c>
      <c r="Y84" s="3">
        <f t="shared" si="65"/>
        <v>370.2519999999995</v>
      </c>
      <c r="Z84" s="3">
        <f>Z68-Z67</f>
        <v>53.367000000000189</v>
      </c>
      <c r="AA84" s="3">
        <f t="shared" si="65"/>
        <v>587.9970000000003</v>
      </c>
      <c r="AB84" s="3">
        <f t="shared" si="65"/>
        <v>-89.114999999998872</v>
      </c>
      <c r="AC84" s="3">
        <f t="shared" si="65"/>
        <v>389.94700000000103</v>
      </c>
      <c r="AD84" s="3">
        <f t="shared" si="65"/>
        <v>-52.615999999999985</v>
      </c>
      <c r="AE84" s="3">
        <f t="shared" si="65"/>
        <v>725.65399999999954</v>
      </c>
      <c r="AF84" s="71">
        <f t="shared" si="65"/>
        <v>391.96200000000044</v>
      </c>
      <c r="AG84" s="71">
        <f t="shared" si="65"/>
        <v>-32.926000000000386</v>
      </c>
      <c r="AH84" s="71"/>
      <c r="AI84" s="71"/>
    </row>
    <row r="85" spans="2:35">
      <c r="B85" s="68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</row>
    <row r="86" spans="2:35" ht="15.75" thickBot="1">
      <c r="B86" s="59" t="s">
        <v>78</v>
      </c>
    </row>
    <row r="87" spans="2:35" ht="15.75" thickBot="1">
      <c r="B87" s="60"/>
      <c r="C87" s="61" t="s">
        <v>11</v>
      </c>
      <c r="D87" s="61" t="s">
        <v>12</v>
      </c>
      <c r="E87" s="61" t="s">
        <v>13</v>
      </c>
      <c r="F87" s="61" t="s">
        <v>14</v>
      </c>
      <c r="G87" s="61" t="s">
        <v>15</v>
      </c>
      <c r="H87" s="61" t="s">
        <v>16</v>
      </c>
      <c r="I87" s="61" t="s">
        <v>17</v>
      </c>
      <c r="J87" s="61" t="s">
        <v>18</v>
      </c>
      <c r="K87" s="61" t="s">
        <v>19</v>
      </c>
      <c r="L87" s="61" t="s">
        <v>20</v>
      </c>
      <c r="M87" s="61" t="s">
        <v>21</v>
      </c>
      <c r="N87" s="61" t="s">
        <v>22</v>
      </c>
      <c r="O87" s="61" t="s">
        <v>23</v>
      </c>
      <c r="P87" s="61" t="s">
        <v>24</v>
      </c>
      <c r="Q87" s="61" t="s">
        <v>25</v>
      </c>
      <c r="R87" s="61" t="s">
        <v>26</v>
      </c>
      <c r="S87" s="61" t="s">
        <v>27</v>
      </c>
      <c r="T87" s="61" t="s">
        <v>28</v>
      </c>
      <c r="U87" s="61" t="s">
        <v>29</v>
      </c>
      <c r="V87" s="61" t="s">
        <v>30</v>
      </c>
      <c r="W87" s="61" t="s">
        <v>31</v>
      </c>
      <c r="X87" s="61" t="s">
        <v>32</v>
      </c>
      <c r="Y87" s="61" t="s">
        <v>33</v>
      </c>
      <c r="Z87" s="61" t="s">
        <v>34</v>
      </c>
      <c r="AA87" s="61" t="s">
        <v>35</v>
      </c>
      <c r="AB87" s="61" t="s">
        <v>36</v>
      </c>
      <c r="AC87" s="61" t="s">
        <v>37</v>
      </c>
      <c r="AD87" s="61" t="s">
        <v>38</v>
      </c>
      <c r="AE87" s="61" t="str">
        <f>AE3</f>
        <v>21/22</v>
      </c>
      <c r="AF87" s="61" t="str">
        <f t="shared" ref="AF87:AG87" si="66">AF3</f>
        <v>22/23</v>
      </c>
      <c r="AG87" s="61" t="str">
        <f t="shared" si="66"/>
        <v>23/24</v>
      </c>
      <c r="AH87" s="62"/>
      <c r="AI87" s="62"/>
    </row>
    <row r="88" spans="2:35">
      <c r="B88" s="59" t="s">
        <v>64</v>
      </c>
      <c r="C88" s="72">
        <f>'Malaysia Palm Complex'!AI120+'Indonesia Palm Complex'!B87</f>
        <v>35.60638656747706</v>
      </c>
      <c r="D88" s="72">
        <f>'Malaysia Palm Complex'!AJ120+'Indonesia Palm Complex'!C87</f>
        <v>12.330312668922883</v>
      </c>
      <c r="E88" s="72">
        <f>'Malaysia Palm Complex'!AK120+'Indonesia Palm Complex'!D87</f>
        <v>1.0601527991002029</v>
      </c>
      <c r="F88" s="73">
        <f>'[2]Malaysia Palm Oil Imports'!BQ$295</f>
        <v>5.4999000000005793E-2</v>
      </c>
      <c r="G88" s="73">
        <f>'[2]Malaysia Palm Oil Imports'!CC$295</f>
        <v>0.37294426927390578</v>
      </c>
      <c r="H88" s="73">
        <f>'[2]Malaysia Palm Oil Imports'!CO$295</f>
        <v>0.62025283230697204</v>
      </c>
      <c r="I88" s="73">
        <f>'[2]Malaysia Palm Oil Imports'!DA$295</f>
        <v>0.12891103026448292</v>
      </c>
      <c r="J88" s="73">
        <f>'[2]Malaysia Palm Oil Imports'!DM$295</f>
        <v>4.2084303782699943E-2</v>
      </c>
      <c r="K88" s="73">
        <f>'[2]Malaysia Palm Oil Imports'!DY$295</f>
        <v>2.4655425315578281</v>
      </c>
      <c r="L88" s="73">
        <f>'[2]Malaysia Palm Oil Imports'!EK$295</f>
        <v>4.5753660000000025</v>
      </c>
      <c r="M88" s="73">
        <f>'[2]Malaysia Palm Oil Imports'!EW$295</f>
        <v>0.33628700000000028</v>
      </c>
      <c r="N88" s="73">
        <f>'[2]Malaysia Palm Oil Imports'!FI$295</f>
        <v>6.0090000000025609E-3</v>
      </c>
      <c r="O88" s="73">
        <f>'[2]Malaysia Palm Oil Imports'!FU$295</f>
        <v>2.2622369999999985</v>
      </c>
      <c r="P88" s="73">
        <f>'[2]Malaysia Palm Oil Imports'!GG$295</f>
        <v>9.1060000000000016</v>
      </c>
      <c r="Q88" s="73">
        <f>'[2]Malaysia Palm Oil Imports'!GS$295</f>
        <v>4.8520000000000003</v>
      </c>
      <c r="R88" s="73">
        <f>'[2]Malaysia Palm Oil Imports'!HE$295</f>
        <v>13.824</v>
      </c>
      <c r="S88" s="73">
        <f>'[2]Malaysia Palm Oil Imports'!HQ$295</f>
        <v>7.7089999999999934</v>
      </c>
      <c r="T88" s="73">
        <f>'[2]Malaysia Palm Oil Imports'!IC$295</f>
        <v>11.292000000000002</v>
      </c>
      <c r="U88" s="73">
        <f>'[2]Malaysia Palm Oil Imports'!IO$295</f>
        <v>15.073000000000008</v>
      </c>
      <c r="V88" s="73">
        <f>'[2]Malaysia Palm Oil Imports'!JA$295</f>
        <v>6.7999999999992386E-2</v>
      </c>
      <c r="W88" s="73">
        <f>'[2]Malaysia Palm Oil Imports'!JM$295</f>
        <v>0.52400000000000091</v>
      </c>
      <c r="X88" s="73">
        <f>'[2]Malaysia Palm Oil Imports'!JY$295</f>
        <v>5.8000000000006595E-2</v>
      </c>
      <c r="Y88" s="73">
        <f>'[2]Malaysia Palm Oil Imports'!KK$295</f>
        <v>12.567000000000007</v>
      </c>
      <c r="Z88" s="73">
        <f>'[2]Malaysia Palm Oil Imports'!KW$295</f>
        <v>2.7000000000000454E-2</v>
      </c>
      <c r="AA88" s="73">
        <f>'[2]Malaysia Palm Oil Imports'!LI$295</f>
        <v>5.6120000000000019</v>
      </c>
      <c r="AB88" s="73">
        <f>'[2]Malaysia Palm Oil Imports'!LU$295</f>
        <v>0.26000000000000156</v>
      </c>
      <c r="AC88" s="73">
        <f>'[2]Malaysia Palm Oil Imports'!MG$295</f>
        <v>4.3145990000000003</v>
      </c>
      <c r="AD88" s="73">
        <f>'[2]Malaysia Palm Oil Imports'!MS$295</f>
        <v>6.5300479999999972</v>
      </c>
      <c r="AE88" s="73">
        <f>'[2]Malaysia Palm Oil Imports'!NE$295</f>
        <v>11.489477000000003</v>
      </c>
      <c r="AF88" s="73">
        <f>'[2]Malaysia Palm Oil Imports'!NQ$295</f>
        <v>1.1339999999999977</v>
      </c>
      <c r="AG88" s="74">
        <f>'[2]Malaysia Palm Oil Imports'!OC$295</f>
        <v>8.8740000000000059</v>
      </c>
      <c r="AH88" s="66"/>
      <c r="AI88" s="66"/>
    </row>
    <row r="89" spans="2:35">
      <c r="B89" s="59" t="s">
        <v>65</v>
      </c>
      <c r="C89" s="72">
        <f>'Malaysia Palm Complex'!AI121+'Indonesia Palm Complex'!B88</f>
        <v>28.675625266559969</v>
      </c>
      <c r="D89" s="72">
        <f>'Malaysia Palm Complex'!AJ121+'Indonesia Palm Complex'!C88</f>
        <v>4.7596167904038458</v>
      </c>
      <c r="E89" s="72">
        <f>'Malaysia Palm Complex'!AK121+'Indonesia Palm Complex'!D88</f>
        <v>1.1102959918813886</v>
      </c>
      <c r="F89" s="73">
        <f>'[2]Malaysia Palm Oil Imports'!BR$295</f>
        <v>5.8533000000004165E-2</v>
      </c>
      <c r="G89" s="73">
        <f>'[2]Malaysia Palm Oil Imports'!CD$295</f>
        <v>0.21789721603853573</v>
      </c>
      <c r="H89" s="73">
        <f>'[2]Malaysia Palm Oil Imports'!CP$295</f>
        <v>0.2764464458651596</v>
      </c>
      <c r="I89" s="73">
        <f>'[2]Malaysia Palm Oil Imports'!DB$295</f>
        <v>2.8148617458282867E-2</v>
      </c>
      <c r="J89" s="73">
        <f>'[2]Malaysia Palm Oil Imports'!DN$295</f>
        <v>4.2668050070440333E-2</v>
      </c>
      <c r="K89" s="73">
        <f>'[2]Malaysia Palm Oil Imports'!DZ$295</f>
        <v>3.8125403247519505</v>
      </c>
      <c r="L89" s="73">
        <f>'[2]Malaysia Palm Oil Imports'!EL$295</f>
        <v>1.6790720000000006</v>
      </c>
      <c r="M89" s="73">
        <f>'[2]Malaysia Palm Oil Imports'!EX$295</f>
        <v>0.1814960000000041</v>
      </c>
      <c r="N89" s="73">
        <f>'[2]Malaysia Palm Oil Imports'!FJ$295</f>
        <v>0.3230000000000004</v>
      </c>
      <c r="O89" s="73">
        <f>'[2]Malaysia Palm Oil Imports'!FV$295</f>
        <v>1.0935750000000029</v>
      </c>
      <c r="P89" s="73">
        <f>'[2]Malaysia Palm Oil Imports'!GH$295</f>
        <v>28.045000000000005</v>
      </c>
      <c r="Q89" s="73">
        <f>'[2]Malaysia Palm Oil Imports'!GT$295</f>
        <v>1.4039999999999986</v>
      </c>
      <c r="R89" s="73">
        <f>'[2]Malaysia Palm Oil Imports'!HF$295</f>
        <v>7.1779999999999973</v>
      </c>
      <c r="S89" s="73">
        <f>'[2]Malaysia Palm Oil Imports'!HR$295</f>
        <v>3.9899999999999993</v>
      </c>
      <c r="T89" s="73">
        <f>'[2]Malaysia Palm Oil Imports'!ID$295</f>
        <v>0.79700000000001125</v>
      </c>
      <c r="U89" s="73">
        <f>'[2]Malaysia Palm Oil Imports'!IP$295</f>
        <v>23.863000000000017</v>
      </c>
      <c r="V89" s="73">
        <f>'[2]Malaysia Palm Oil Imports'!JB$295</f>
        <v>3.5099999999999989</v>
      </c>
      <c r="W89" s="73">
        <f>'[2]Malaysia Palm Oil Imports'!JN$295</f>
        <v>2.4370000000000012</v>
      </c>
      <c r="X89" s="73">
        <f>'[2]Malaysia Palm Oil Imports'!JZ$295</f>
        <v>2.4070000000000058</v>
      </c>
      <c r="Y89" s="73">
        <f>'[2]Malaysia Palm Oil Imports'!KL$295</f>
        <v>1.4000000000000002E-2</v>
      </c>
      <c r="Z89" s="73">
        <f>'[2]Malaysia Palm Oil Imports'!KX$295</f>
        <v>3.0069999999999979</v>
      </c>
      <c r="AA89" s="73">
        <f>'[2]Malaysia Palm Oil Imports'!LJ$295</f>
        <v>5.5970000000000013</v>
      </c>
      <c r="AB89" s="73">
        <f>'[2]Malaysia Palm Oil Imports'!LV$295</f>
        <v>15.398803000000008</v>
      </c>
      <c r="AC89" s="73">
        <f>'[2]Malaysia Palm Oil Imports'!MH$295</f>
        <v>7.0790600000000108</v>
      </c>
      <c r="AD89" s="73">
        <f>'[2]Malaysia Palm Oil Imports'!MT$295</f>
        <v>7.2380129999999996</v>
      </c>
      <c r="AE89" s="73">
        <f>'[2]Malaysia Palm Oil Imports'!NF$295</f>
        <v>1.9939999999999998</v>
      </c>
      <c r="AF89" s="73">
        <f>'[2]Malaysia Palm Oil Imports'!NR$295</f>
        <v>0.22099999999999886</v>
      </c>
      <c r="AG89" s="74">
        <f>'[2]Malaysia Palm Oil Imports'!OD$295</f>
        <v>0.52303599999999784</v>
      </c>
      <c r="AH89" s="66"/>
      <c r="AI89" s="66"/>
    </row>
    <row r="90" spans="2:35">
      <c r="B90" s="59" t="s">
        <v>66</v>
      </c>
      <c r="C90" s="72">
        <f>'Malaysia Palm Complex'!AI122+'Indonesia Palm Complex'!B89</f>
        <v>38.238291556062961</v>
      </c>
      <c r="D90" s="72">
        <f>'Malaysia Palm Complex'!AJ122+'Indonesia Palm Complex'!C89</f>
        <v>26.685171171008143</v>
      </c>
      <c r="E90" s="72">
        <f>'Malaysia Palm Complex'!AK122+'Indonesia Palm Complex'!D89</f>
        <v>1.2304752090184126</v>
      </c>
      <c r="F90" s="73">
        <f>'[2]Malaysia Palm Oil Imports'!BS$295</f>
        <v>5.1332799999999956</v>
      </c>
      <c r="G90" s="73">
        <f>'[2]Malaysia Palm Oil Imports'!CE$295</f>
        <v>2.8008150000000001</v>
      </c>
      <c r="H90" s="73">
        <f>'[2]Malaysia Palm Oil Imports'!CQ$295</f>
        <v>5.9473598858181542E-3</v>
      </c>
      <c r="I90" s="73">
        <f>'[2]Malaysia Palm Oil Imports'!DC$295</f>
        <v>2.8582320707468036E-4</v>
      </c>
      <c r="J90" s="73">
        <f>'[2]Malaysia Palm Oil Imports'!DO$295</f>
        <v>3.1434348791558686</v>
      </c>
      <c r="K90" s="73">
        <f>'[2]Malaysia Palm Oil Imports'!EA$295</f>
        <v>0.75871801798326266</v>
      </c>
      <c r="L90" s="73">
        <f>'[2]Malaysia Palm Oil Imports'!EM$295</f>
        <v>0.41915499999999994</v>
      </c>
      <c r="M90" s="73">
        <f>'[2]Malaysia Palm Oil Imports'!EY$295</f>
        <v>7.5877000000000111E-2</v>
      </c>
      <c r="N90" s="73">
        <f>'[2]Malaysia Palm Oil Imports'!FK$295</f>
        <v>2.0329999999999793E-3</v>
      </c>
      <c r="O90" s="73">
        <f>'[2]Malaysia Palm Oil Imports'!FW$295</f>
        <v>1.1341590000000006</v>
      </c>
      <c r="P90" s="73">
        <f>'[2]Malaysia Palm Oil Imports'!GI$295</f>
        <v>6.4729999999999945</v>
      </c>
      <c r="Q90" s="73">
        <f>'[2]Malaysia Palm Oil Imports'!GU$295</f>
        <v>0.7070000000000124</v>
      </c>
      <c r="R90" s="73">
        <f>'[2]Malaysia Palm Oil Imports'!HG$295</f>
        <v>3.62699999999999</v>
      </c>
      <c r="S90" s="73">
        <f>'[2]Malaysia Palm Oil Imports'!HS$295</f>
        <v>0.5</v>
      </c>
      <c r="T90" s="73">
        <f>'[2]Malaysia Palm Oil Imports'!IE$295</f>
        <v>7.1609999999999907</v>
      </c>
      <c r="U90" s="73">
        <f>'[2]Malaysia Palm Oil Imports'!IQ$295</f>
        <v>19.964000000000024</v>
      </c>
      <c r="V90" s="73">
        <f>'[2]Malaysia Palm Oil Imports'!JC$295</f>
        <v>17.980999999999995</v>
      </c>
      <c r="W90" s="73">
        <f>'[2]Malaysia Palm Oil Imports'!JO$295</f>
        <v>7.2340000000000018</v>
      </c>
      <c r="X90" s="73">
        <f>'[2]Malaysia Palm Oil Imports'!KA$295</f>
        <v>8.0999999999995506E-2</v>
      </c>
      <c r="Y90" s="73">
        <f>'[2]Malaysia Palm Oil Imports'!KM$295</f>
        <v>3.3999999999999915</v>
      </c>
      <c r="Z90" s="73">
        <f>'[2]Malaysia Palm Oil Imports'!KY$295</f>
        <v>4.7140000000000004</v>
      </c>
      <c r="AA90" s="73">
        <f>'[2]Malaysia Palm Oil Imports'!LK$295</f>
        <v>12.879999999999997</v>
      </c>
      <c r="AB90" s="73">
        <f>'[2]Malaysia Palm Oil Imports'!LW$295</f>
        <v>4.3960029999999932</v>
      </c>
      <c r="AC90" s="73">
        <f>'[2]Malaysia Palm Oil Imports'!MI$295</f>
        <v>12.333858000000012</v>
      </c>
      <c r="AD90" s="73">
        <f>'[2]Malaysia Palm Oil Imports'!MU$295</f>
        <v>6.8460459999999985</v>
      </c>
      <c r="AE90" s="73">
        <f>'[2]Malaysia Palm Oil Imports'!NG$295</f>
        <v>2.2680000000000025</v>
      </c>
      <c r="AF90" s="73">
        <f>'[2]Malaysia Palm Oil Imports'!NS$295</f>
        <v>9.0689999999999973</v>
      </c>
      <c r="AG90" s="74">
        <f>'[2]Malaysia Palm Oil Imports'!OE$295</f>
        <v>11.765757000000001</v>
      </c>
      <c r="AH90" s="66"/>
      <c r="AI90" s="66"/>
    </row>
    <row r="91" spans="2:35">
      <c r="B91" s="59" t="s">
        <v>67</v>
      </c>
      <c r="C91" s="72">
        <f>'Malaysia Palm Complex'!AI123+'Indonesia Palm Complex'!B90</f>
        <v>38.087842991353675</v>
      </c>
      <c r="D91" s="72">
        <f>'Malaysia Palm Complex'!AJ123+'Indonesia Palm Complex'!C90</f>
        <v>1.0440665324809422</v>
      </c>
      <c r="E91" s="73">
        <f>'[2]Malaysia Palm Oil Imports'!BH$295</f>
        <v>0.1507</v>
      </c>
      <c r="F91" s="73">
        <f>'[2]Malaysia Palm Oil Imports'!BT$295</f>
        <v>9.1630335066541697</v>
      </c>
      <c r="G91" s="73">
        <f>'[2]Malaysia Palm Oil Imports'!CF$295</f>
        <v>1.9388404538115443E-2</v>
      </c>
      <c r="H91" s="73">
        <f>'[2]Malaysia Palm Oil Imports'!CR$295</f>
        <v>1.3427014211098154E-3</v>
      </c>
      <c r="I91" s="73">
        <f>'[2]Malaysia Palm Oil Imports'!DD$295</f>
        <v>3.0970123975831067E-2</v>
      </c>
      <c r="J91" s="73">
        <f>'[2]Malaysia Palm Oil Imports'!DP$295</f>
        <v>1.7923367568651871E-3</v>
      </c>
      <c r="K91" s="73">
        <f>'[2]Malaysia Palm Oil Imports'!EB$295</f>
        <v>1.7079000000003012E-2</v>
      </c>
      <c r="L91" s="73">
        <f>'[2]Malaysia Palm Oil Imports'!EN$295</f>
        <v>0.44628400000000001</v>
      </c>
      <c r="M91" s="73">
        <f>'[2]Malaysia Palm Oil Imports'!EZ$295</f>
        <v>0.28425199999999495</v>
      </c>
      <c r="N91" s="73">
        <f>'[2]Malaysia Palm Oil Imports'!FL$295</f>
        <v>0.19554500000000027</v>
      </c>
      <c r="O91" s="73">
        <f>'[2]Malaysia Palm Oil Imports'!FX$295</f>
        <v>1.1829999999999958</v>
      </c>
      <c r="P91" s="73">
        <f>'[2]Malaysia Palm Oil Imports'!GJ$295</f>
        <v>25.236999999999998</v>
      </c>
      <c r="Q91" s="73">
        <f>'[2]Malaysia Palm Oil Imports'!GV$295</f>
        <v>1.7189999999999981</v>
      </c>
      <c r="R91" s="73">
        <f>'[2]Malaysia Palm Oil Imports'!HH$295</f>
        <v>1.1669999999999874</v>
      </c>
      <c r="S91" s="73">
        <f>'[2]Malaysia Palm Oil Imports'!HT$295</f>
        <v>0.38499999999998558</v>
      </c>
      <c r="T91" s="73">
        <f>'[2]Malaysia Palm Oil Imports'!IF$295</f>
        <v>3.4369999999999834</v>
      </c>
      <c r="U91" s="73">
        <f>'[2]Malaysia Palm Oil Imports'!IR$295</f>
        <v>4.7019999999999982</v>
      </c>
      <c r="V91" s="73">
        <f>'[2]Malaysia Palm Oil Imports'!JD$295</f>
        <v>15.814000000000007</v>
      </c>
      <c r="W91" s="73">
        <f>'[2]Malaysia Palm Oil Imports'!JP$295</f>
        <v>2.3950000000000031</v>
      </c>
      <c r="X91" s="73">
        <f>'[2]Malaysia Palm Oil Imports'!KB$295</f>
        <v>6.171999999999997</v>
      </c>
      <c r="Y91" s="73">
        <f>'[2]Malaysia Palm Oil Imports'!KN$295</f>
        <v>4.3279999999999959</v>
      </c>
      <c r="Z91" s="73">
        <f>'[2]Malaysia Palm Oil Imports'!KZ$295</f>
        <v>13.394000000000005</v>
      </c>
      <c r="AA91" s="73">
        <f>'[2]Malaysia Palm Oil Imports'!LL$295</f>
        <v>8.4091200000000015</v>
      </c>
      <c r="AB91" s="73">
        <f>'[2]Malaysia Palm Oil Imports'!LX$295</f>
        <v>20.218706000000001</v>
      </c>
      <c r="AC91" s="73">
        <f>'[2]Malaysia Palm Oil Imports'!MJ$295</f>
        <v>9.1625849999999893</v>
      </c>
      <c r="AD91" s="73">
        <f>'[2]Malaysia Palm Oil Imports'!MV$295</f>
        <v>12.542247000000001</v>
      </c>
      <c r="AE91" s="73">
        <f>'[2]Malaysia Palm Oil Imports'!NH$295</f>
        <v>31.566999999999993</v>
      </c>
      <c r="AF91" s="73">
        <f>'[2]Malaysia Palm Oil Imports'!NT$295</f>
        <v>8.6479999999999819</v>
      </c>
      <c r="AG91" s="74">
        <f>'[2]Malaysia Palm Oil Imports'!OF$295</f>
        <v>4.2732750000000008</v>
      </c>
      <c r="AH91" s="66"/>
      <c r="AI91" s="66"/>
    </row>
    <row r="92" spans="2:35">
      <c r="B92" s="59" t="s">
        <v>68</v>
      </c>
      <c r="C92" s="72">
        <f>'Malaysia Palm Complex'!AI124+'Indonesia Palm Complex'!B91</f>
        <v>28.616790493423267</v>
      </c>
      <c r="D92" s="72">
        <f>'Malaysia Palm Complex'!AJ124+'Indonesia Palm Complex'!C91</f>
        <v>14.28235745887307</v>
      </c>
      <c r="E92" s="73">
        <f>'[2]Malaysia Palm Oil Imports'!BI$295</f>
        <v>0.11365</v>
      </c>
      <c r="F92" s="73">
        <f>'[2]Malaysia Palm Oil Imports'!BU$295</f>
        <v>0.10105920538213864</v>
      </c>
      <c r="G92" s="73">
        <f>'[2]Malaysia Palm Oil Imports'!CG$295</f>
        <v>5.3037645127163024E-2</v>
      </c>
      <c r="H92" s="73">
        <f>'[2]Malaysia Palm Oil Imports'!CS$295</f>
        <v>7.0396665749049969E-3</v>
      </c>
      <c r="I92" s="73">
        <f>'[2]Malaysia Palm Oil Imports'!DE$295</f>
        <v>1.0884061262796979E-2</v>
      </c>
      <c r="J92" s="73">
        <f>'[2]Malaysia Palm Oil Imports'!DQ$295</f>
        <v>1.4185048394447008E-2</v>
      </c>
      <c r="K92" s="73">
        <f>'[2]Malaysia Palm Oil Imports'!EC$295</f>
        <v>2.6030000000000442E-2</v>
      </c>
      <c r="L92" s="73">
        <f>'[2]Malaysia Palm Oil Imports'!EO$295</f>
        <v>0.49539299999999997</v>
      </c>
      <c r="M92" s="73">
        <f>'[2]Malaysia Palm Oil Imports'!FA$295</f>
        <v>0.11610400000000001</v>
      </c>
      <c r="N92" s="73">
        <f>'[2]Malaysia Palm Oil Imports'!FM$295</f>
        <v>1.1091000000000351E-2</v>
      </c>
      <c r="O92" s="73">
        <f>'[2]Malaysia Palm Oil Imports'!FY$295</f>
        <v>1.3750000000000171</v>
      </c>
      <c r="P92" s="73">
        <f>'[2]Malaysia Palm Oil Imports'!GK$295</f>
        <v>1</v>
      </c>
      <c r="Q92" s="73">
        <f>'[2]Malaysia Palm Oil Imports'!GW$295</f>
        <v>11.147999999999996</v>
      </c>
      <c r="R92" s="73">
        <f>'[2]Malaysia Palm Oil Imports'!HI$295</f>
        <v>1.7070000000000016</v>
      </c>
      <c r="S92" s="73">
        <f>'[2]Malaysia Palm Oil Imports'!HU$295</f>
        <v>3.0629999999999971</v>
      </c>
      <c r="T92" s="73">
        <f>'[2]Malaysia Palm Oil Imports'!IG$295</f>
        <v>7.5050000000000185</v>
      </c>
      <c r="U92" s="73">
        <f>'[2]Malaysia Palm Oil Imports'!IS$295</f>
        <v>28.835999999999984</v>
      </c>
      <c r="V92" s="73">
        <f>'[2]Malaysia Palm Oil Imports'!JE$295</f>
        <v>24.411999999999992</v>
      </c>
      <c r="W92" s="73">
        <f>'[2]Malaysia Palm Oil Imports'!JQ$295</f>
        <v>2.8000000000000001E-2</v>
      </c>
      <c r="X92" s="73">
        <f>'[2]Malaysia Palm Oil Imports'!KC$295</f>
        <v>8.2560000000000002</v>
      </c>
      <c r="Y92" s="73">
        <f>'[2]Malaysia Palm Oil Imports'!KO$295</f>
        <v>0.30000000000000426</v>
      </c>
      <c r="Z92" s="73">
        <f>'[2]Malaysia Palm Oil Imports'!LA$295</f>
        <v>2.5199999999999942</v>
      </c>
      <c r="AA92" s="73">
        <f>'[2]Malaysia Palm Oil Imports'!LM$295</f>
        <v>2.5408949999999981</v>
      </c>
      <c r="AB92" s="73">
        <f>'[2]Malaysia Palm Oil Imports'!LY$295</f>
        <v>1.1661750000000051</v>
      </c>
      <c r="AC92" s="73">
        <f>'[2]Malaysia Palm Oil Imports'!MK$295</f>
        <v>3.5925210000000054</v>
      </c>
      <c r="AD92" s="73">
        <f>'[2]Malaysia Palm Oil Imports'!MW$295</f>
        <v>0.2583939999999908</v>
      </c>
      <c r="AE92" s="73">
        <f>'[2]Malaysia Palm Oil Imports'!NI$295</f>
        <v>0.38599999999999979</v>
      </c>
      <c r="AF92" s="73">
        <f>'[2]Malaysia Palm Oil Imports'!NU$295</f>
        <v>1.0669999999999882</v>
      </c>
      <c r="AG92" s="74">
        <f>'[2]Malaysia Palm Oil Imports'!OG$295</f>
        <v>4.1776790000000004</v>
      </c>
      <c r="AH92" s="66"/>
      <c r="AI92" s="66"/>
    </row>
    <row r="93" spans="2:35">
      <c r="B93" s="59" t="s">
        <v>69</v>
      </c>
      <c r="C93" s="72">
        <f>'Malaysia Palm Complex'!AI125+'Indonesia Palm Complex'!B92</f>
        <v>19.105062586543045</v>
      </c>
      <c r="D93" s="72">
        <f>'Malaysia Palm Complex'!AJ125+'Indonesia Palm Complex'!C92</f>
        <v>20.236469672312225</v>
      </c>
      <c r="E93" s="73">
        <f>'[2]Malaysia Palm Oil Imports'!BJ$295</f>
        <v>0.10751999999999917</v>
      </c>
      <c r="F93" s="73">
        <f>'[2]Malaysia Palm Oil Imports'!BV$295</f>
        <v>9.735000000000027E-2</v>
      </c>
      <c r="G93" s="73">
        <f>'[2]Malaysia Palm Oil Imports'!CH$295</f>
        <v>0.22428198747358508</v>
      </c>
      <c r="H93" s="73">
        <f>'[2]Malaysia Palm Oil Imports'!CT$295</f>
        <v>1.2357998599656464E-2</v>
      </c>
      <c r="I93" s="73">
        <f>'[2]Malaysia Palm Oil Imports'!DF$295</f>
        <v>1.8610789515741428E-3</v>
      </c>
      <c r="J93" s="73">
        <f>'[2]Malaysia Palm Oil Imports'!DR$295</f>
        <v>5.2943293474014795E-2</v>
      </c>
      <c r="K93" s="73">
        <f>'[2]Malaysia Palm Oil Imports'!ED$295</f>
        <v>5.4048999999999035E-2</v>
      </c>
      <c r="L93" s="73">
        <f>'[2]Malaysia Palm Oil Imports'!EP$295</f>
        <v>0.61170800000000003</v>
      </c>
      <c r="M93" s="73">
        <f>'[2]Malaysia Palm Oil Imports'!FB$295</f>
        <v>1.7882000000000009E-2</v>
      </c>
      <c r="N93" s="73">
        <f>'[2]Malaysia Palm Oil Imports'!FN$295</f>
        <v>1.2594489999999956</v>
      </c>
      <c r="O93" s="73">
        <f>'[2]Malaysia Palm Oil Imports'!FZ$295</f>
        <v>1.3900000000000023</v>
      </c>
      <c r="P93" s="73">
        <f>'[2]Malaysia Palm Oil Imports'!GL$295</f>
        <v>1.1989999999999994</v>
      </c>
      <c r="Q93" s="73">
        <f>'[2]Malaysia Palm Oil Imports'!GX$295</f>
        <v>6.6840000000000019</v>
      </c>
      <c r="R93" s="73">
        <f>'[2]Malaysia Palm Oil Imports'!HJ$295</f>
        <v>14.431000000000006</v>
      </c>
      <c r="S93" s="73">
        <f>'[2]Malaysia Palm Oil Imports'!HV$295</f>
        <v>1.324999999999998</v>
      </c>
      <c r="T93" s="73">
        <f>'[2]Malaysia Palm Oil Imports'!IH$295</f>
        <v>1.3380000000000032</v>
      </c>
      <c r="U93" s="73">
        <f>'[2]Malaysia Palm Oil Imports'!IT$295</f>
        <v>4.3980000000000024</v>
      </c>
      <c r="V93" s="73">
        <f>'[2]Malaysia Palm Oil Imports'!JF$295</f>
        <v>17.425000000000008</v>
      </c>
      <c r="W93" s="73">
        <f>'[2]Malaysia Palm Oil Imports'!JR$295</f>
        <v>4.5620000000000012</v>
      </c>
      <c r="X93" s="73">
        <f>'[2]Malaysia Palm Oil Imports'!KD$295</f>
        <v>16.347999999999999</v>
      </c>
      <c r="Y93" s="73">
        <f>'[2]Malaysia Palm Oil Imports'!KP$295</f>
        <v>3.3190000000000026</v>
      </c>
      <c r="Z93" s="73">
        <f>'[2]Malaysia Palm Oil Imports'!LB$295</f>
        <v>2.6049999999999964</v>
      </c>
      <c r="AA93" s="73">
        <f>'[2]Malaysia Palm Oil Imports'!LN$295</f>
        <v>2.5900670000000003</v>
      </c>
      <c r="AB93" s="73">
        <f>'[2]Malaysia Palm Oil Imports'!LZ$295</f>
        <v>13.902873999999999</v>
      </c>
      <c r="AC93" s="73">
        <f>'[2]Malaysia Palm Oil Imports'!ML$295</f>
        <v>7.0553480000000013</v>
      </c>
      <c r="AD93" s="73">
        <f>'[2]Malaysia Palm Oil Imports'!MX$295</f>
        <v>0.25327399999999956</v>
      </c>
      <c r="AE93" s="73">
        <f>'[2]Malaysia Palm Oil Imports'!NJ$295</f>
        <v>21.987000000000005</v>
      </c>
      <c r="AF93" s="73">
        <f>'[2]Malaysia Palm Oil Imports'!NV$295</f>
        <v>0.92799999999999461</v>
      </c>
      <c r="AG93" s="74">
        <f>'[2]Malaysia Palm Oil Imports'!OH$295</f>
        <v>9.2721129999999992</v>
      </c>
      <c r="AH93" s="67"/>
      <c r="AI93" s="67"/>
    </row>
    <row r="94" spans="2:35">
      <c r="B94" s="59" t="s">
        <v>70</v>
      </c>
      <c r="C94" s="72">
        <f>'Malaysia Palm Complex'!AI126+'Indonesia Palm Complex'!B93</f>
        <v>34.570843382649116</v>
      </c>
      <c r="D94" s="72">
        <f>'Malaysia Palm Complex'!AJ126+'Indonesia Palm Complex'!C93</f>
        <v>10.150291512633483</v>
      </c>
      <c r="E94" s="73">
        <f>'[2]Malaysia Palm Oil Imports'!BK$295</f>
        <v>5.0025459999999997</v>
      </c>
      <c r="F94" s="73">
        <f>'[2]Malaysia Palm Oil Imports'!BW$295</f>
        <v>0.16890099999999997</v>
      </c>
      <c r="G94" s="73">
        <f>'[2]Malaysia Palm Oil Imports'!CI$295</f>
        <v>0.33859771541344802</v>
      </c>
      <c r="H94" s="73">
        <f>'[2]Malaysia Palm Oil Imports'!CU$295</f>
        <v>0.8118970767617556</v>
      </c>
      <c r="I94" s="73">
        <f>'[2]Malaysia Palm Oil Imports'!DG$295</f>
        <v>7.9547288938079205E-2</v>
      </c>
      <c r="J94" s="73">
        <f>'[2]Malaysia Palm Oil Imports'!DS$295</f>
        <v>0.31161563480355903</v>
      </c>
      <c r="K94" s="73">
        <f>'[2]Malaysia Palm Oil Imports'!EE$295</f>
        <v>3.8981999999999795E-2</v>
      </c>
      <c r="L94" s="73">
        <f>'[2]Malaysia Palm Oil Imports'!EQ$295</f>
        <v>3.4103529999999989</v>
      </c>
      <c r="M94" s="73">
        <f>'[2]Malaysia Palm Oil Imports'!FC$295</f>
        <v>2.8817509999999866</v>
      </c>
      <c r="N94" s="73">
        <f>'[2]Malaysia Palm Oil Imports'!FO$295</f>
        <v>0.91868599999999911</v>
      </c>
      <c r="O94" s="73">
        <f>'[2]Malaysia Palm Oil Imports'!GA$295</f>
        <v>1.38</v>
      </c>
      <c r="P94" s="73">
        <f>'[2]Malaysia Palm Oil Imports'!GM$295</f>
        <v>7.0699999999999994</v>
      </c>
      <c r="Q94" s="73">
        <f>'[2]Malaysia Palm Oil Imports'!GY$295</f>
        <v>27.21900000000096</v>
      </c>
      <c r="R94" s="73">
        <f>'[2]Malaysia Palm Oil Imports'!HK$295</f>
        <v>6.7519999999999971</v>
      </c>
      <c r="S94" s="73">
        <f>'[2]Malaysia Palm Oil Imports'!HW$295</f>
        <v>0.64699999999999114</v>
      </c>
      <c r="T94" s="73">
        <f>'[2]Malaysia Palm Oil Imports'!II$295</f>
        <v>9.3859999999999957</v>
      </c>
      <c r="U94" s="73">
        <f>'[2]Malaysia Palm Oil Imports'!IU$295</f>
        <v>0.14699999999999885</v>
      </c>
      <c r="V94" s="73">
        <f>'[2]Malaysia Palm Oil Imports'!JG$295</f>
        <v>14.498999999999999</v>
      </c>
      <c r="W94" s="73">
        <f>'[2]Malaysia Palm Oil Imports'!JS$295</f>
        <v>6.0730000000000004</v>
      </c>
      <c r="X94" s="73">
        <f>'[2]Malaysia Palm Oil Imports'!KE$295</f>
        <v>7.8350000000000035</v>
      </c>
      <c r="Y94" s="73">
        <f>'[2]Malaysia Palm Oil Imports'!KQ$295</f>
        <v>5.799999999999926E-2</v>
      </c>
      <c r="Z94" s="73">
        <f>'[2]Malaysia Palm Oil Imports'!LC$295</f>
        <v>11.424999999999997</v>
      </c>
      <c r="AA94" s="73">
        <f>'[2]Malaysia Palm Oil Imports'!LO$295</f>
        <v>19.619295999999999</v>
      </c>
      <c r="AB94" s="73">
        <f>'[2]Malaysia Palm Oil Imports'!MA$295</f>
        <v>4.3381500000000033</v>
      </c>
      <c r="AC94" s="73">
        <f>'[2]Malaysia Palm Oil Imports'!MM$295</f>
        <v>6.7572490000000016</v>
      </c>
      <c r="AD94" s="73">
        <f>'[2]Malaysia Palm Oil Imports'!MY$295</f>
        <v>9.8433400000000031</v>
      </c>
      <c r="AE94" s="73">
        <f>'[2]Malaysia Palm Oil Imports'!NK$295</f>
        <v>7.9870000000000019</v>
      </c>
      <c r="AF94" s="73">
        <f>'[2]Malaysia Palm Oil Imports'!NW$295</f>
        <v>7.0070000000000014</v>
      </c>
      <c r="AG94" s="74">
        <f>'[2]Malaysia Palm Oil Imports'!OI$295</f>
        <v>3.5257000000000205E-2</v>
      </c>
      <c r="AH94" s="67"/>
      <c r="AI94" s="67"/>
    </row>
    <row r="95" spans="2:35">
      <c r="B95" s="59" t="s">
        <v>71</v>
      </c>
      <c r="C95" s="72">
        <f>'Malaysia Palm Complex'!AI127+'Indonesia Palm Complex'!B94</f>
        <v>44.681337532851558</v>
      </c>
      <c r="D95" s="72">
        <f>'Malaysia Palm Complex'!AJ127+'Indonesia Palm Complex'!C94</f>
        <v>9.5547032386072193</v>
      </c>
      <c r="E95" s="73">
        <f>'[2]Malaysia Palm Oil Imports'!BL$295</f>
        <v>7.7998450000000004</v>
      </c>
      <c r="F95" s="73">
        <f>'[2]Malaysia Palm Oil Imports'!BX$295</f>
        <v>2.9195670834257781E-3</v>
      </c>
      <c r="G95" s="73">
        <f>'[2]Malaysia Palm Oil Imports'!CJ$295</f>
        <v>1.198851005255603</v>
      </c>
      <c r="H95" s="73">
        <f>'[2]Malaysia Palm Oil Imports'!CV$295</f>
        <v>2.220934334872974</v>
      </c>
      <c r="I95" s="73">
        <f>'[2]Malaysia Palm Oil Imports'!DH$295</f>
        <v>0.68922778499954218</v>
      </c>
      <c r="J95" s="73">
        <f>'[2]Malaysia Palm Oil Imports'!DT$295</f>
        <v>2.8806111886485191</v>
      </c>
      <c r="K95" s="73">
        <f>'[2]Malaysia Palm Oil Imports'!EF$295</f>
        <v>1.9071000000000116E-2</v>
      </c>
      <c r="L95" s="73">
        <f>'[2]Malaysia Palm Oil Imports'!ER$295</f>
        <v>7.7175530000000006</v>
      </c>
      <c r="M95" s="73">
        <f>'[2]Malaysia Palm Oil Imports'!FD$295</f>
        <v>7.7527580000000107</v>
      </c>
      <c r="N95" s="73">
        <f>'[2]Malaysia Palm Oil Imports'!FP$295</f>
        <v>1.5855520000000005</v>
      </c>
      <c r="O95" s="73">
        <f>'[2]Malaysia Palm Oil Imports'!GB$295</f>
        <v>6.0630000000000006</v>
      </c>
      <c r="P95" s="73">
        <f>'[2]Malaysia Palm Oil Imports'!GN$295</f>
        <v>3.2600000000000002</v>
      </c>
      <c r="Q95" s="73">
        <f>'[2]Malaysia Palm Oil Imports'!GZ$295</f>
        <v>14.915000000000006</v>
      </c>
      <c r="R95" s="73">
        <f>'[2]Malaysia Palm Oil Imports'!HL$295</f>
        <v>2.9450000000000012</v>
      </c>
      <c r="S95" s="73">
        <f>'[2]Malaysia Palm Oil Imports'!HX$295</f>
        <v>3.4960000000000004</v>
      </c>
      <c r="T95" s="73">
        <f>'[2]Malaysia Palm Oil Imports'!IJ$295</f>
        <v>2.3410000000000077</v>
      </c>
      <c r="U95" s="73">
        <f>'[2]Malaysia Palm Oil Imports'!IV$295</f>
        <v>13.119000000000009</v>
      </c>
      <c r="V95" s="73">
        <f>'[2]Malaysia Palm Oil Imports'!JH$295</f>
        <v>13.027000000000001</v>
      </c>
      <c r="W95" s="73">
        <f>'[2]Malaysia Palm Oil Imports'!JT$295</f>
        <v>7.2269999999999976</v>
      </c>
      <c r="X95" s="73">
        <f>'[2]Malaysia Palm Oil Imports'!KF$295</f>
        <v>0.19300000000000658</v>
      </c>
      <c r="Y95" s="73">
        <f>'[2]Malaysia Palm Oil Imports'!KR$295</f>
        <v>15.853000000000005</v>
      </c>
      <c r="Z95" s="73">
        <f>'[2]Malaysia Palm Oil Imports'!LD$295</f>
        <v>3.7779999999999987</v>
      </c>
      <c r="AA95" s="73">
        <f>'[2]Malaysia Palm Oil Imports'!LP$295</f>
        <v>12.414143999999997</v>
      </c>
      <c r="AB95" s="73">
        <f>'[2]Malaysia Palm Oil Imports'!MB$295</f>
        <v>12.952172999999997</v>
      </c>
      <c r="AC95" s="73">
        <f>'[2]Malaysia Palm Oil Imports'!MN$295</f>
        <v>17.194022999999998</v>
      </c>
      <c r="AD95" s="73">
        <f>'[2]Malaysia Palm Oil Imports'!MZ$295</f>
        <v>0.77424100000000096</v>
      </c>
      <c r="AE95" s="73">
        <f>'[2]Malaysia Palm Oil Imports'!NL$295</f>
        <v>4.2920000000000016</v>
      </c>
      <c r="AF95" s="73">
        <f>'[2]Malaysia Palm Oil Imports'!NX$295</f>
        <v>0.56799999999999462</v>
      </c>
      <c r="AG95" s="74">
        <f>'[2]Malaysia Palm Oil Imports'!OJ$295</f>
        <v>0.40023100000000017</v>
      </c>
      <c r="AH95" s="67"/>
      <c r="AI95" s="67"/>
    </row>
    <row r="96" spans="2:35">
      <c r="B96" s="59" t="s">
        <v>72</v>
      </c>
      <c r="C96" s="72">
        <f>'Malaysia Palm Complex'!AI128+'Indonesia Palm Complex'!B95</f>
        <v>31.303450741014384</v>
      </c>
      <c r="D96" s="72">
        <f>'Malaysia Palm Complex'!AJ128+'Indonesia Palm Complex'!C95</f>
        <v>7.411990516936946</v>
      </c>
      <c r="E96" s="73">
        <f>'[2]Malaysia Palm Oil Imports'!BM$295</f>
        <v>0.13300000000000001</v>
      </c>
      <c r="F96" s="73">
        <f>'[2]Malaysia Palm Oil Imports'!BY$295</f>
        <v>4.0553293148267382E-2</v>
      </c>
      <c r="G96" s="73">
        <f>'[2]Malaysia Palm Oil Imports'!CK$295</f>
        <v>3.3257569308891197</v>
      </c>
      <c r="H96" s="73">
        <f>'[2]Malaysia Palm Oil Imports'!CW$295</f>
        <v>2.4263706311077002</v>
      </c>
      <c r="I96" s="73">
        <f>'[2]Malaysia Palm Oil Imports'!DI$295</f>
        <v>1.955402114965282</v>
      </c>
      <c r="J96" s="73">
        <f>'[2]Malaysia Palm Oil Imports'!DU$295</f>
        <v>1.2575346659100763</v>
      </c>
      <c r="K96" s="73">
        <f>'[2]Malaysia Palm Oil Imports'!EG$295</f>
        <v>5.8399450000000002</v>
      </c>
      <c r="L96" s="73">
        <f>'[2]Malaysia Palm Oil Imports'!ES$295</f>
        <v>1.504051</v>
      </c>
      <c r="M96" s="73">
        <f>'[2]Malaysia Palm Oil Imports'!FE$295</f>
        <v>6.3703600000000042</v>
      </c>
      <c r="N96" s="73">
        <f>'[2]Malaysia Palm Oil Imports'!FQ$295</f>
        <v>3.1705970000000003</v>
      </c>
      <c r="O96" s="73">
        <f>'[2]Malaysia Palm Oil Imports'!GC$295</f>
        <v>2.4959999999999978</v>
      </c>
      <c r="P96" s="73">
        <f>'[2]Malaysia Palm Oil Imports'!GO$295</f>
        <v>10.910999999999996</v>
      </c>
      <c r="Q96" s="73">
        <f>'[2]Malaysia Palm Oil Imports'!HA$295</f>
        <v>1.538</v>
      </c>
      <c r="R96" s="73">
        <f>'[2]Malaysia Palm Oil Imports'!HM$295</f>
        <v>3.0830000000000028</v>
      </c>
      <c r="S96" s="73">
        <f>'[2]Malaysia Palm Oil Imports'!HY$295</f>
        <v>9.1019999999999985</v>
      </c>
      <c r="T96" s="73">
        <f>'[2]Malaysia Palm Oil Imports'!IK$295</f>
        <v>7.0010000000000092</v>
      </c>
      <c r="U96" s="73">
        <f>'[2]Malaysia Palm Oil Imports'!IW$295</f>
        <v>4.5689999999999928</v>
      </c>
      <c r="V96" s="73">
        <f>'[2]Malaysia Palm Oil Imports'!JI$295</f>
        <v>8.3890000000000047</v>
      </c>
      <c r="W96" s="73">
        <f>'[2]Malaysia Palm Oil Imports'!JU$295</f>
        <v>4.4999999999999929E-2</v>
      </c>
      <c r="X96" s="73">
        <f>'[2]Malaysia Palm Oil Imports'!KG$295</f>
        <v>2.8960000000000008</v>
      </c>
      <c r="Y96" s="73">
        <f>'[2]Malaysia Palm Oil Imports'!KS$295</f>
        <v>2.1309999999999976</v>
      </c>
      <c r="Z96" s="73">
        <f>'[2]Malaysia Palm Oil Imports'!LE$295</f>
        <v>3.6410000000000018</v>
      </c>
      <c r="AA96" s="73">
        <f>'[2]Malaysia Palm Oil Imports'!LQ$295</f>
        <v>6.8475309999999938</v>
      </c>
      <c r="AB96" s="73">
        <f>'[2]Malaysia Palm Oil Imports'!MC$295</f>
        <v>5.9951909999999877</v>
      </c>
      <c r="AC96" s="73">
        <f>'[2]Malaysia Palm Oil Imports'!MO$295</f>
        <v>7.5611999999999986</v>
      </c>
      <c r="AD96" s="73">
        <f>'[2]Malaysia Palm Oil Imports'!NA$295</f>
        <v>2.660242000000006</v>
      </c>
      <c r="AE96" s="73">
        <f>'[2]Malaysia Palm Oil Imports'!NM$295</f>
        <v>7.0540000000000029</v>
      </c>
      <c r="AF96" s="73">
        <f>'[2]Malaysia Palm Oil Imports'!NY$295</f>
        <v>9.1299999999999955</v>
      </c>
      <c r="AG96" s="74">
        <f>'[2]Malaysia Palm Oil Imports'!OK$295</f>
        <v>0.62811099999999986</v>
      </c>
      <c r="AH96" s="67"/>
      <c r="AI96" s="67"/>
    </row>
    <row r="97" spans="2:53">
      <c r="B97" s="59" t="s">
        <v>73</v>
      </c>
      <c r="C97" s="72">
        <f>'Malaysia Palm Complex'!AI129+'Indonesia Palm Complex'!B96</f>
        <v>28.150172970212839</v>
      </c>
      <c r="D97" s="72">
        <f>'Malaysia Palm Complex'!AJ129+'Indonesia Palm Complex'!C96</f>
        <v>5.365091275915244</v>
      </c>
      <c r="E97" s="73">
        <f>'[2]Malaysia Palm Oil Imports'!BN$295</f>
        <v>3.7100000000000001E-2</v>
      </c>
      <c r="F97" s="73">
        <f>'[2]Malaysia Palm Oil Imports'!BZ$295</f>
        <v>0.12965480142567543</v>
      </c>
      <c r="G97" s="73">
        <f>'[2]Malaysia Palm Oil Imports'!CL$295</f>
        <v>6.1670376007309962</v>
      </c>
      <c r="H97" s="73">
        <f>'[2]Malaysia Palm Oil Imports'!CX$295</f>
        <v>1.2697078966969368</v>
      </c>
      <c r="I97" s="73">
        <f>'[2]Malaysia Palm Oil Imports'!DJ$295</f>
        <v>0.78503172577511537</v>
      </c>
      <c r="J97" s="73">
        <f>'[2]Malaysia Palm Oil Imports'!DV$295</f>
        <v>0.11771304075843592</v>
      </c>
      <c r="K97" s="73">
        <f>'[2]Malaysia Palm Oil Imports'!EH$295</f>
        <v>4.6602770000000007</v>
      </c>
      <c r="L97" s="73">
        <f>'[2]Malaysia Palm Oil Imports'!ET$295</f>
        <v>8.199999999999999E-2</v>
      </c>
      <c r="M97" s="73">
        <f>'[2]Malaysia Palm Oil Imports'!FF$295</f>
        <v>0.78027799999999636</v>
      </c>
      <c r="N97" s="73">
        <f>'[2]Malaysia Palm Oil Imports'!FR$295</f>
        <v>2.0167570000000001</v>
      </c>
      <c r="O97" s="73">
        <f>'[2]Malaysia Palm Oil Imports'!GD$295</f>
        <v>1.4450000000000016</v>
      </c>
      <c r="P97" s="73">
        <f>'[2]Malaysia Palm Oil Imports'!GP$295</f>
        <v>4.6890000000000018</v>
      </c>
      <c r="Q97" s="73">
        <f>'[2]Malaysia Palm Oil Imports'!HB$295</f>
        <v>0.30299999999999949</v>
      </c>
      <c r="R97" s="73">
        <f>'[2]Malaysia Palm Oil Imports'!HN$295</f>
        <v>1.5389999999999866</v>
      </c>
      <c r="S97" s="73">
        <f>'[2]Malaysia Palm Oil Imports'!HZ$295</f>
        <v>0.33300000000000729</v>
      </c>
      <c r="T97" s="73">
        <f>'[2]Malaysia Palm Oil Imports'!IL$295</f>
        <v>28.100999999999985</v>
      </c>
      <c r="U97" s="73">
        <f>'[2]Malaysia Palm Oil Imports'!IX$295</f>
        <v>5.8340000000000032</v>
      </c>
      <c r="V97" s="73">
        <f>'[2]Malaysia Palm Oil Imports'!JJ$295</f>
        <v>7.2239999999999975</v>
      </c>
      <c r="W97" s="73">
        <f>'[2]Malaysia Palm Oil Imports'!JV$295</f>
        <v>2.5830000000000051</v>
      </c>
      <c r="X97" s="73">
        <f>'[2]Malaysia Palm Oil Imports'!KH$295</f>
        <v>5.4890000000000043</v>
      </c>
      <c r="Y97" s="73">
        <f>'[2]Malaysia Palm Oil Imports'!KT$295</f>
        <v>10.737000000000002</v>
      </c>
      <c r="Z97" s="73">
        <f>'[2]Malaysia Palm Oil Imports'!LF$295</f>
        <v>3.7180000000000035</v>
      </c>
      <c r="AA97" s="73">
        <f>'[2]Malaysia Palm Oil Imports'!LR$295</f>
        <v>0.49080499999999705</v>
      </c>
      <c r="AB97" s="73">
        <f>'[2]Malaysia Palm Oil Imports'!MD$295</f>
        <v>3.6833040000000032</v>
      </c>
      <c r="AC97" s="73">
        <f>'[2]Malaysia Palm Oil Imports'!MP$295</f>
        <v>7.1907149999999973</v>
      </c>
      <c r="AD97" s="73">
        <f>'[2]Malaysia Palm Oil Imports'!NB$295</f>
        <v>18.810156000000003</v>
      </c>
      <c r="AE97" s="73">
        <f>'[2]Malaysia Palm Oil Imports'!NN$295</f>
        <v>0.6780000000000066</v>
      </c>
      <c r="AF97" s="73">
        <f>'[2]Malaysia Palm Oil Imports'!NZ$295</f>
        <v>7.7189999999999896</v>
      </c>
      <c r="AG97" s="74">
        <f>'[2]Malaysia Palm Oil Imports'!OL$295</f>
        <v>0.73941499999999927</v>
      </c>
      <c r="AH97" s="67"/>
      <c r="AI97" s="67"/>
    </row>
    <row r="98" spans="2:53">
      <c r="B98" s="59" t="s">
        <v>74</v>
      </c>
      <c r="C98" s="72">
        <f>'Malaysia Palm Complex'!AI130+'Indonesia Palm Complex'!B97</f>
        <v>26.315416346478457</v>
      </c>
      <c r="D98" s="72">
        <f>'Malaysia Palm Complex'!AJ130+'Indonesia Palm Complex'!C97</f>
        <v>1.615877111664823</v>
      </c>
      <c r="E98" s="73">
        <f>'[2]Malaysia Palm Oil Imports'!BO$295</f>
        <v>0.14300100000000002</v>
      </c>
      <c r="F98" s="73">
        <f>'[2]Malaysia Palm Oil Imports'!CA$295</f>
        <v>1.2849070752487686</v>
      </c>
      <c r="G98" s="73">
        <f>'[2]Malaysia Palm Oil Imports'!CM$295</f>
        <v>4.7938963461218016</v>
      </c>
      <c r="H98" s="73">
        <f>'[2]Malaysia Palm Oil Imports'!CY$295</f>
        <v>17.382227297311296</v>
      </c>
      <c r="I98" s="73">
        <f>'[2]Malaysia Palm Oil Imports'!DK$295</f>
        <v>0.84711636364348775</v>
      </c>
      <c r="J98" s="73">
        <f>'[2]Malaysia Palm Oil Imports'!DW$295</f>
        <v>1.3704872911419377</v>
      </c>
      <c r="K98" s="73">
        <f>'[2]Malaysia Palm Oil Imports'!EI$295</f>
        <v>17.390066000000001</v>
      </c>
      <c r="L98" s="73">
        <f>'[2]Malaysia Palm Oil Imports'!EU$295</f>
        <v>7.0621919999999996</v>
      </c>
      <c r="M98" s="73">
        <f>'[2]Malaysia Palm Oil Imports'!FG$295</f>
        <v>0.47473100000000201</v>
      </c>
      <c r="N98" s="73">
        <f>'[2]Malaysia Palm Oil Imports'!FS$295</f>
        <v>2.0189039999999996</v>
      </c>
      <c r="O98" s="73">
        <f>'[2]Malaysia Palm Oil Imports'!GE$295</f>
        <v>2.1390000000000007</v>
      </c>
      <c r="P98" s="73">
        <f>'[2]Malaysia Palm Oil Imports'!GQ$295</f>
        <v>0.53199999999999981</v>
      </c>
      <c r="Q98" s="73">
        <f>'[2]Malaysia Palm Oil Imports'!HC$295</f>
        <v>1.1300000000000003</v>
      </c>
      <c r="R98" s="73">
        <f>'[2]Malaysia Palm Oil Imports'!HO$295</f>
        <v>0.79900000000000659</v>
      </c>
      <c r="S98" s="73">
        <f>'[2]Malaysia Palm Oil Imports'!IA$295</f>
        <v>15.536999999999983</v>
      </c>
      <c r="T98" s="73">
        <f>'[2]Malaysia Palm Oil Imports'!IM$295</f>
        <v>26.773</v>
      </c>
      <c r="U98" s="73">
        <f>'[2]Malaysia Palm Oil Imports'!IY$295</f>
        <v>6.2550000000000097</v>
      </c>
      <c r="V98" s="73">
        <f>'[2]Malaysia Palm Oil Imports'!JK$295</f>
        <v>3.5169999999999995</v>
      </c>
      <c r="W98" s="73">
        <f>'[2]Malaysia Palm Oil Imports'!JW$295</f>
        <v>6.8929999999999998</v>
      </c>
      <c r="X98" s="73">
        <f>'[2]Malaysia Palm Oil Imports'!KI$295</f>
        <v>3.3999999999999986</v>
      </c>
      <c r="Y98" s="73">
        <f>'[2]Malaysia Palm Oil Imports'!KU$295</f>
        <v>4.7090000000000014</v>
      </c>
      <c r="Z98" s="73">
        <f>'[2]Malaysia Palm Oil Imports'!LG$295</f>
        <v>7.3740000000000014</v>
      </c>
      <c r="AA98" s="73">
        <f>'[2]Malaysia Palm Oil Imports'!LS$295</f>
        <v>9.7100359999999988</v>
      </c>
      <c r="AB98" s="73">
        <f>'[2]Malaysia Palm Oil Imports'!ME$295</f>
        <v>3.7382159999999995</v>
      </c>
      <c r="AC98" s="73">
        <f>'[2]Malaysia Palm Oil Imports'!MQ$295</f>
        <v>27.521743999999998</v>
      </c>
      <c r="AD98" s="73">
        <f>'[2]Malaysia Palm Oil Imports'!NC$295</f>
        <v>14.273804999999996</v>
      </c>
      <c r="AE98" s="73">
        <f>'[2]Malaysia Palm Oil Imports'!NO$295</f>
        <v>0.86499999999999955</v>
      </c>
      <c r="AF98" s="73">
        <f>'[2]Malaysia Palm Oil Imports'!OA$295</f>
        <v>4.1000000000009543E-2</v>
      </c>
      <c r="AG98" s="74">
        <f>'[2]Malaysia Palm Oil Imports'!OM$295</f>
        <v>1.4201579999999994</v>
      </c>
      <c r="AH98" s="67"/>
      <c r="AI98" s="67"/>
    </row>
    <row r="99" spans="2:53">
      <c r="B99" s="59" t="s">
        <v>75</v>
      </c>
      <c r="C99" s="72">
        <f>'Malaysia Palm Complex'!AI131+'Indonesia Palm Complex'!B98</f>
        <v>37.048779565373657</v>
      </c>
      <c r="D99" s="72">
        <f>'Malaysia Palm Complex'!AJ131+'Indonesia Palm Complex'!C98</f>
        <v>1.3640520502411775</v>
      </c>
      <c r="E99" s="73">
        <f>'[2]Malaysia Palm Oil Imports'!BP$295</f>
        <v>8.0373000000001582E-2</v>
      </c>
      <c r="F99" s="73">
        <f>'[2]Malaysia Palm Oil Imports'!CB$295</f>
        <v>0.12495229359351478</v>
      </c>
      <c r="G99" s="73">
        <f>'[2]Malaysia Palm Oil Imports'!CN$295</f>
        <v>5.2487133686822931</v>
      </c>
      <c r="H99" s="73">
        <f>'[2]Malaysia Palm Oil Imports'!CZ$295</f>
        <v>3.9822308646735345</v>
      </c>
      <c r="I99" s="73">
        <f>'[2]Malaysia Palm Oil Imports'!DL$295</f>
        <v>0.50995467432458641</v>
      </c>
      <c r="J99" s="73">
        <f>'[2]Malaysia Palm Oil Imports'!DX$295</f>
        <v>1.9021178880366043</v>
      </c>
      <c r="K99" s="73">
        <f>'[2]Malaysia Palm Oil Imports'!EJ$295</f>
        <v>7.2609029999999999</v>
      </c>
      <c r="L99" s="73">
        <f>'[2]Malaysia Palm Oil Imports'!EV$295</f>
        <v>2.2467519999999999</v>
      </c>
      <c r="M99" s="73">
        <f>'[2]Malaysia Palm Oil Imports'!FH$295</f>
        <v>0.19015499999999683</v>
      </c>
      <c r="N99" s="73">
        <f>'[2]Malaysia Palm Oil Imports'!FT$295</f>
        <v>2.0340009999999999</v>
      </c>
      <c r="O99" s="73">
        <f>'[2]Malaysia Palm Oil Imports'!GF$295</f>
        <v>4.2270000000000003</v>
      </c>
      <c r="P99" s="73">
        <f>'[2]Malaysia Palm Oil Imports'!GR$295</f>
        <v>0.9049999999999998</v>
      </c>
      <c r="Q99" s="73">
        <f>'[2]Malaysia Palm Oil Imports'!HD$295</f>
        <v>25.117999999999995</v>
      </c>
      <c r="R99" s="73">
        <f>'[2]Malaysia Palm Oil Imports'!HP$295</f>
        <v>0.80799999999999805</v>
      </c>
      <c r="S99" s="73">
        <f>'[2]Malaysia Palm Oil Imports'!IB$295</f>
        <v>17.619000000000003</v>
      </c>
      <c r="T99" s="73">
        <f>'[2]Malaysia Palm Oil Imports'!IN$295</f>
        <v>23.554000000000006</v>
      </c>
      <c r="U99" s="73">
        <f>'[2]Malaysia Palm Oil Imports'!IZ$295</f>
        <v>14.504999999999999</v>
      </c>
      <c r="V99" s="73">
        <f>'[2]Malaysia Palm Oil Imports'!JL$295</f>
        <v>7.927999999999999</v>
      </c>
      <c r="W99" s="73">
        <f>'[2]Malaysia Palm Oil Imports'!JX$295</f>
        <v>4.0600000000000023</v>
      </c>
      <c r="X99" s="73">
        <f>'[2]Malaysia Palm Oil Imports'!KJ$295</f>
        <v>1.8000000000000682E-2</v>
      </c>
      <c r="Y99" s="73">
        <f>'[2]Malaysia Palm Oil Imports'!KV$295</f>
        <v>3.4000000000000057</v>
      </c>
      <c r="Z99" s="73">
        <f>'[2]Malaysia Palm Oil Imports'!LH$295</f>
        <v>0.79800000000000182</v>
      </c>
      <c r="AA99" s="73">
        <f>'[2]Malaysia Palm Oil Imports'!LT$295</f>
        <v>0</v>
      </c>
      <c r="AB99" s="73">
        <f>'[2]Malaysia Palm Oil Imports'!MF$295</f>
        <v>5.2334790000000027</v>
      </c>
      <c r="AC99" s="73">
        <f>'[2]Malaysia Palm Oil Imports'!MR$295</f>
        <v>18.945434000000006</v>
      </c>
      <c r="AD99" s="73">
        <f>'[2]Malaysia Palm Oil Imports'!ND$295</f>
        <v>5.0241650000000035</v>
      </c>
      <c r="AE99" s="73">
        <f>'[2]Malaysia Palm Oil Imports'!NP$295</f>
        <v>6.8549999999999942</v>
      </c>
      <c r="AF99" s="73">
        <f>'[2]Malaysia Palm Oil Imports'!OB$295</f>
        <v>1.033000000000003</v>
      </c>
      <c r="AG99" s="74">
        <f>'[2]Malaysia Palm Oil Imports'!ON$295</f>
        <v>0.70379099999999928</v>
      </c>
      <c r="AH99" s="67"/>
      <c r="AI99" s="67"/>
    </row>
    <row r="100" spans="2:53" ht="15.75" thickBot="1">
      <c r="B100" s="59" t="s">
        <v>76</v>
      </c>
      <c r="C100" s="75">
        <f>SUM(C88:C99)</f>
        <v>390.40000000000003</v>
      </c>
      <c r="D100" s="75">
        <f>SUM(D88:D99)</f>
        <v>114.80000000000001</v>
      </c>
      <c r="E100" s="75">
        <f>SUM(E88:E99)</f>
        <v>16.968659000000006</v>
      </c>
      <c r="F100" s="75">
        <f>SUM(F88:F99)</f>
        <v>16.360142742535967</v>
      </c>
      <c r="G100" s="75">
        <f t="shared" ref="G100:AG100" si="67">SUM(G88:G99)</f>
        <v>24.761217489544567</v>
      </c>
      <c r="H100" s="75">
        <f t="shared" si="67"/>
        <v>29.01675510607782</v>
      </c>
      <c r="I100" s="75">
        <f t="shared" si="67"/>
        <v>5.0673406877661353</v>
      </c>
      <c r="J100" s="75">
        <f t="shared" si="67"/>
        <v>11.137187620933467</v>
      </c>
      <c r="K100" s="75">
        <f t="shared" si="67"/>
        <v>42.343202874293041</v>
      </c>
      <c r="L100" s="75">
        <f t="shared" si="67"/>
        <v>30.249879000000004</v>
      </c>
      <c r="M100" s="75">
        <f t="shared" si="67"/>
        <v>19.461930999999996</v>
      </c>
      <c r="N100" s="75">
        <f t="shared" si="67"/>
        <v>13.541623999999999</v>
      </c>
      <c r="O100" s="75">
        <f t="shared" si="67"/>
        <v>26.187971000000012</v>
      </c>
      <c r="P100" s="75">
        <f t="shared" si="67"/>
        <v>98.427000000000007</v>
      </c>
      <c r="Q100" s="75">
        <f t="shared" si="67"/>
        <v>96.737000000000961</v>
      </c>
      <c r="R100" s="75">
        <f t="shared" si="67"/>
        <v>57.859999999999971</v>
      </c>
      <c r="S100" s="75">
        <f t="shared" si="67"/>
        <v>63.70599999999996</v>
      </c>
      <c r="T100" s="75">
        <f t="shared" si="67"/>
        <v>128.68600000000001</v>
      </c>
      <c r="U100" s="75">
        <f t="shared" si="67"/>
        <v>141.26500000000004</v>
      </c>
      <c r="V100" s="75">
        <f t="shared" si="67"/>
        <v>133.79400000000001</v>
      </c>
      <c r="W100" s="75">
        <f t="shared" si="67"/>
        <v>44.061000000000014</v>
      </c>
      <c r="X100" s="75">
        <f t="shared" si="67"/>
        <v>53.153000000000013</v>
      </c>
      <c r="Y100" s="75">
        <f t="shared" si="67"/>
        <v>60.816000000000017</v>
      </c>
      <c r="Z100" s="75">
        <f t="shared" si="67"/>
        <v>57.000999999999998</v>
      </c>
      <c r="AA100" s="75">
        <f t="shared" si="67"/>
        <v>86.710893999999982</v>
      </c>
      <c r="AB100" s="75">
        <f t="shared" si="67"/>
        <v>91.283073999999999</v>
      </c>
      <c r="AC100" s="75">
        <f t="shared" si="67"/>
        <v>128.70833600000003</v>
      </c>
      <c r="AD100" s="75">
        <f t="shared" si="67"/>
        <v>85.05397099999999</v>
      </c>
      <c r="AE100" s="75">
        <f t="shared" si="67"/>
        <v>97.422477000000015</v>
      </c>
      <c r="AF100" s="75">
        <f t="shared" si="67"/>
        <v>46.564999999999948</v>
      </c>
      <c r="AG100" s="76">
        <f t="shared" si="67"/>
        <v>42.812823000000009</v>
      </c>
      <c r="AH100" s="67"/>
      <c r="AI100" s="67"/>
    </row>
    <row r="101" spans="2:53">
      <c r="B101" s="68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</row>
    <row r="102" spans="2:53" ht="18.75" thickBot="1">
      <c r="B102" s="59" t="s">
        <v>79</v>
      </c>
      <c r="E102" s="77"/>
      <c r="F102" s="77"/>
      <c r="G102" s="77"/>
      <c r="H102" s="77"/>
      <c r="I102" s="77"/>
      <c r="J102" s="77"/>
      <c r="AL102" s="78" t="s">
        <v>80</v>
      </c>
      <c r="AU102" s="78" t="s">
        <v>81</v>
      </c>
    </row>
    <row r="103" spans="2:53" ht="15.75" thickBot="1">
      <c r="B103" s="60"/>
      <c r="C103" s="61" t="s">
        <v>11</v>
      </c>
      <c r="D103" s="61" t="s">
        <v>12</v>
      </c>
      <c r="E103" s="61" t="s">
        <v>13</v>
      </c>
      <c r="F103" s="61" t="s">
        <v>14</v>
      </c>
      <c r="G103" s="61" t="s">
        <v>15</v>
      </c>
      <c r="H103" s="61" t="s">
        <v>16</v>
      </c>
      <c r="I103" s="61" t="s">
        <v>17</v>
      </c>
      <c r="J103" s="61" t="s">
        <v>18</v>
      </c>
      <c r="K103" s="61" t="s">
        <v>19</v>
      </c>
      <c r="L103" s="61" t="s">
        <v>20</v>
      </c>
      <c r="M103" s="61" t="s">
        <v>21</v>
      </c>
      <c r="N103" s="61" t="s">
        <v>22</v>
      </c>
      <c r="O103" s="61" t="s">
        <v>23</v>
      </c>
      <c r="P103" s="61" t="s">
        <v>24</v>
      </c>
      <c r="Q103" s="61" t="s">
        <v>25</v>
      </c>
      <c r="R103" s="61" t="s">
        <v>26</v>
      </c>
      <c r="S103" s="61" t="s">
        <v>27</v>
      </c>
      <c r="T103" s="61" t="s">
        <v>28</v>
      </c>
      <c r="U103" s="61" t="s">
        <v>29</v>
      </c>
      <c r="V103" s="61" t="s">
        <v>30</v>
      </c>
      <c r="W103" s="61" t="s">
        <v>31</v>
      </c>
      <c r="X103" s="61" t="s">
        <v>32</v>
      </c>
      <c r="Y103" s="61" t="s">
        <v>33</v>
      </c>
      <c r="Z103" s="61" t="s">
        <v>34</v>
      </c>
      <c r="AA103" s="61" t="s">
        <v>35</v>
      </c>
      <c r="AB103" s="61" t="s">
        <v>36</v>
      </c>
      <c r="AC103" s="61" t="s">
        <v>37</v>
      </c>
      <c r="AD103" s="61" t="s">
        <v>38</v>
      </c>
      <c r="AE103" s="61" t="str">
        <f>AE3</f>
        <v>21/22</v>
      </c>
      <c r="AF103" s="61" t="str">
        <f t="shared" ref="AF103:AG103" si="68">AF3</f>
        <v>22/23</v>
      </c>
      <c r="AG103" s="61" t="str">
        <f t="shared" si="68"/>
        <v>23/24</v>
      </c>
      <c r="AH103" s="62"/>
      <c r="AI103" s="62"/>
      <c r="AL103" s="61" t="str">
        <f>Y103</f>
        <v xml:space="preserve">15/16 </v>
      </c>
      <c r="AM103" s="61" t="str">
        <f t="shared" ref="AM103:AQ103" si="69">Z103</f>
        <v xml:space="preserve">16/17 </v>
      </c>
      <c r="AN103" s="61" t="str">
        <f t="shared" si="69"/>
        <v xml:space="preserve">17/18 </v>
      </c>
      <c r="AO103" s="61" t="str">
        <f t="shared" si="69"/>
        <v xml:space="preserve">18/19 </v>
      </c>
      <c r="AP103" s="61" t="str">
        <f t="shared" si="69"/>
        <v>19/20</v>
      </c>
      <c r="AQ103" s="61" t="str">
        <f t="shared" si="69"/>
        <v>20/21</v>
      </c>
      <c r="AR103" s="61" t="str">
        <f>AE103</f>
        <v>21/22</v>
      </c>
      <c r="AS103" s="61" t="str">
        <f>AF103</f>
        <v>22/23</v>
      </c>
      <c r="AU103" s="61" t="str">
        <f t="shared" ref="AU103:BA103" si="70">AL103</f>
        <v xml:space="preserve">15/16 </v>
      </c>
      <c r="AV103" s="61" t="str">
        <f t="shared" si="70"/>
        <v xml:space="preserve">16/17 </v>
      </c>
      <c r="AW103" s="61" t="str">
        <f t="shared" si="70"/>
        <v xml:space="preserve">17/18 </v>
      </c>
      <c r="AX103" s="61" t="str">
        <f t="shared" si="70"/>
        <v xml:space="preserve">18/19 </v>
      </c>
      <c r="AY103" s="61" t="str">
        <f t="shared" si="70"/>
        <v>19/20</v>
      </c>
      <c r="AZ103" s="61" t="str">
        <f t="shared" si="70"/>
        <v>20/21</v>
      </c>
      <c r="BA103" s="61" t="str">
        <f t="shared" si="70"/>
        <v>21/22</v>
      </c>
    </row>
    <row r="104" spans="2:53">
      <c r="B104" s="59" t="s">
        <v>64</v>
      </c>
      <c r="C104" s="72">
        <f>'Malaysia Palm Complex'!AI136+'Indonesia Palm Complex'!B103</f>
        <v>609.32399999999996</v>
      </c>
      <c r="D104" s="72">
        <f>'Malaysia Palm Complex'!AJ136+'Indonesia Palm Complex'!C103</f>
        <v>597.84</v>
      </c>
      <c r="E104" s="72">
        <f>'Malaysia Palm Complex'!AK136+'Indonesia Palm Complex'!D103</f>
        <v>894.31312099902641</v>
      </c>
      <c r="F104" s="73">
        <f>'[2]Malaysia Palm Oil Exports'!BQ$295</f>
        <v>840.95736399999998</v>
      </c>
      <c r="G104" s="73">
        <f>'[2]Malaysia Palm Oil Exports'!CC$295</f>
        <v>934.32818646202054</v>
      </c>
      <c r="H104" s="73">
        <f>'[2]Malaysia Palm Oil Exports'!CO$295</f>
        <v>902.8431320000002</v>
      </c>
      <c r="I104" s="73">
        <f>'[2]Malaysia Palm Oil Exports'!DA$295</f>
        <v>1237.6276470000003</v>
      </c>
      <c r="J104" s="73">
        <f>'[2]Malaysia Palm Oil Exports'!DM$295</f>
        <v>1388.9802120000002</v>
      </c>
      <c r="K104" s="73">
        <f>'[2]Malaysia Palm Oil Exports'!DY$295</f>
        <v>1371.7521589999999</v>
      </c>
      <c r="L104" s="73">
        <f>'[2]Malaysia Palm Oil Exports'!EK$295</f>
        <v>1639.623924</v>
      </c>
      <c r="M104" s="73">
        <f>'[2]Malaysia Palm Oil Exports'!EW$295</f>
        <v>1644.991059</v>
      </c>
      <c r="N104" s="73">
        <f>'[2]Malaysia Palm Oil Exports'!FI$295</f>
        <v>1895.460922</v>
      </c>
      <c r="O104" s="73">
        <f>'[2]Malaysia Palm Oil Exports'!FU$295</f>
        <v>2823.1219999999998</v>
      </c>
      <c r="P104" s="73">
        <f>'[2]Malaysia Palm Oil Exports'!GG$295</f>
        <v>3046.9120000000003</v>
      </c>
      <c r="Q104" s="73">
        <f>'[2]Malaysia Palm Oil Exports'!GS$295</f>
        <v>3241.1019999999999</v>
      </c>
      <c r="R104" s="73">
        <f>'[2]Malaysia Palm Oil Exports'!HE$295</f>
        <v>2569.0429999999997</v>
      </c>
      <c r="S104" s="73">
        <f>'[2]Malaysia Palm Oil Exports'!HQ$295</f>
        <v>2718.2479999999996</v>
      </c>
      <c r="T104" s="73">
        <f>'[2]Malaysia Palm Oil Exports'!IC$295</f>
        <v>3101.1220000000003</v>
      </c>
      <c r="U104" s="73">
        <f>'[2]Malaysia Palm Oil Exports'!IO$295</f>
        <v>3038.2840000000001</v>
      </c>
      <c r="V104" s="73">
        <f>'[2]Malaysia Palm Oil Exports'!JA$295</f>
        <v>3178.8609999999999</v>
      </c>
      <c r="W104" s="73">
        <f>'[2]Malaysia Palm Oil Exports'!JM$295</f>
        <v>3182.9970000000003</v>
      </c>
      <c r="X104" s="73">
        <f>'[2]Malaysia Palm Oil Exports'!JY$295</f>
        <v>4215.3459999999995</v>
      </c>
      <c r="Y104" s="73">
        <f>'[2]Malaysia Palm Oil Exports'!KK$295</f>
        <v>4158.8230000000003</v>
      </c>
      <c r="Z104" s="73">
        <f>'[2]Malaysia Palm Oil Exports'!KW$295</f>
        <v>3504.8050549999998</v>
      </c>
      <c r="AA104" s="73">
        <f>'[2]Malaysia Palm Oil Exports'!LI$295</f>
        <v>3558.1651049999996</v>
      </c>
      <c r="AB104" s="73">
        <f>'[2]Malaysia Palm Oil Exports'!LU$295</f>
        <v>3918.5025129999999</v>
      </c>
      <c r="AC104" s="73">
        <f>'[2]Malaysia Palm Oil Exports'!MG$295</f>
        <v>3631.2036749999997</v>
      </c>
      <c r="AD104" s="73">
        <f>'[2]Malaysia Palm Oil Exports'!MS$295</f>
        <v>3879.3905589999995</v>
      </c>
      <c r="AE104" s="73">
        <f>'[2]Malaysia Palm Oil Exports'!NE$295</f>
        <v>3751.6049929999999</v>
      </c>
      <c r="AF104" s="73">
        <f>'[2]Malaysia Palm Oil Exports'!NQ$295</f>
        <v>4366.6016</v>
      </c>
      <c r="AG104" s="74">
        <f>'[2]Malaysia Palm Oil Exports'!OC$295</f>
        <v>3499.7128499999999</v>
      </c>
      <c r="AH104" s="79">
        <f>AF104/AE115-1</f>
        <v>0.16948760654536787</v>
      </c>
      <c r="AI104" s="79">
        <f>AF104/AE104-1</f>
        <v>0.16392893392228203</v>
      </c>
      <c r="AL104" s="3"/>
      <c r="AM104" s="3">
        <v>2541</v>
      </c>
      <c r="AN104" s="3">
        <v>2710</v>
      </c>
      <c r="AO104" s="3">
        <v>3352</v>
      </c>
      <c r="AP104" s="3">
        <v>3041</v>
      </c>
      <c r="AQ104" s="3">
        <v>3028</v>
      </c>
      <c r="AR104" s="3">
        <v>3213</v>
      </c>
      <c r="AS104" s="3">
        <v>3213</v>
      </c>
      <c r="AT104" s="3"/>
      <c r="AU104" s="3"/>
      <c r="AV104" s="3">
        <f t="shared" ref="AV104:BA116" si="71">AM104-Z104</f>
        <v>-963.80505499999981</v>
      </c>
      <c r="AW104" s="3">
        <f t="shared" si="71"/>
        <v>-848.16510499999958</v>
      </c>
      <c r="AX104" s="3">
        <f t="shared" si="71"/>
        <v>-566.50251299999991</v>
      </c>
      <c r="AY104" s="3">
        <f t="shared" si="71"/>
        <v>-590.20367499999975</v>
      </c>
      <c r="AZ104" s="3">
        <f t="shared" si="71"/>
        <v>-851.39055899999948</v>
      </c>
      <c r="BA104" s="3">
        <f t="shared" si="71"/>
        <v>-538.60499299999992</v>
      </c>
    </row>
    <row r="105" spans="2:53">
      <c r="B105" s="59" t="s">
        <v>65</v>
      </c>
      <c r="C105" s="72">
        <f>'Malaysia Palm Complex'!AI137+'Indonesia Palm Complex'!B104</f>
        <v>541.26300000000003</v>
      </c>
      <c r="D105" s="72">
        <f>'Malaysia Palm Complex'!AJ137+'Indonesia Palm Complex'!C104</f>
        <v>587.81299999999999</v>
      </c>
      <c r="E105" s="72">
        <f>'Malaysia Palm Complex'!AK137+'Indonesia Palm Complex'!D104</f>
        <v>872.31810474491431</v>
      </c>
      <c r="F105" s="73">
        <f>'[2]Malaysia Palm Oil Exports'!BR$295</f>
        <v>751.61499100000003</v>
      </c>
      <c r="G105" s="73">
        <f>'[2]Malaysia Palm Oil Exports'!CD$295</f>
        <v>1056.3267978041461</v>
      </c>
      <c r="H105" s="73">
        <f>'[2]Malaysia Palm Oil Exports'!CP$295</f>
        <v>822.82822700000008</v>
      </c>
      <c r="I105" s="73">
        <f>'[2]Malaysia Palm Oil Exports'!DB$295</f>
        <v>1054.377888</v>
      </c>
      <c r="J105" s="73">
        <f>'[2]Malaysia Palm Oil Exports'!DN$295</f>
        <v>1287.7396119999999</v>
      </c>
      <c r="K105" s="73">
        <f>'[2]Malaysia Palm Oil Exports'!DZ$295</f>
        <v>1395.7353280000002</v>
      </c>
      <c r="L105" s="73">
        <f>'[2]Malaysia Palm Oil Exports'!EL$295</f>
        <v>1348.184076</v>
      </c>
      <c r="M105" s="73">
        <f>'[2]Malaysia Palm Oil Exports'!EX$295</f>
        <v>1633.6105640000001</v>
      </c>
      <c r="N105" s="73">
        <f>'[2]Malaysia Palm Oil Exports'!FJ$295</f>
        <v>2052.75567</v>
      </c>
      <c r="O105" s="73">
        <f>'[2]Malaysia Palm Oil Exports'!FV$295</f>
        <v>1816.8630000000003</v>
      </c>
      <c r="P105" s="73">
        <f>'[2]Malaysia Palm Oil Exports'!GH$295</f>
        <v>2107.3209999999999</v>
      </c>
      <c r="Q105" s="73">
        <f>'[2]Malaysia Palm Oil Exports'!GT$295</f>
        <v>1849.5360000000001</v>
      </c>
      <c r="R105" s="73">
        <f>'[2]Malaysia Palm Oil Exports'!HF$295</f>
        <v>3000.01</v>
      </c>
      <c r="S105" s="73">
        <f>'[2]Malaysia Palm Oil Exports'!HR$295</f>
        <v>2760.0419999999995</v>
      </c>
      <c r="T105" s="73">
        <f>'[2]Malaysia Palm Oil Exports'!ID$295</f>
        <v>3084.7139999999999</v>
      </c>
      <c r="U105" s="73">
        <f>'[2]Malaysia Palm Oil Exports'!IP$295</f>
        <v>3632.0989999999993</v>
      </c>
      <c r="V105" s="73">
        <f>'[2]Malaysia Palm Oil Exports'!JB$295</f>
        <v>3795.8129999999996</v>
      </c>
      <c r="W105" s="73">
        <f>'[2]Malaysia Palm Oil Exports'!JN$295</f>
        <v>3947.931</v>
      </c>
      <c r="X105" s="73">
        <f>'[2]Malaysia Palm Oil Exports'!JZ$295</f>
        <v>3560.51</v>
      </c>
      <c r="Y105" s="73">
        <f>'[2]Malaysia Palm Oil Exports'!KL$295</f>
        <v>3585.808</v>
      </c>
      <c r="Z105" s="73">
        <f>'[2]Malaysia Palm Oil Exports'!KX$295</f>
        <v>3891.1291029999998</v>
      </c>
      <c r="AA105" s="73">
        <f>'[2]Malaysia Palm Oil Exports'!LJ$295</f>
        <v>3572.0751170000003</v>
      </c>
      <c r="AB105" s="73">
        <f>'[2]Malaysia Palm Oil Exports'!LV$295</f>
        <v>3600.3996049999996</v>
      </c>
      <c r="AC105" s="73">
        <f>'[2]Malaysia Palm Oil Exports'!MH$295</f>
        <v>3700.5030339999998</v>
      </c>
      <c r="AD105" s="73">
        <f>'[2]Malaysia Palm Oil Exports'!MT$295</f>
        <v>3632.7009529999996</v>
      </c>
      <c r="AE105" s="73">
        <f>'[2]Malaysia Palm Oil Exports'!NF$295</f>
        <v>2676.3620000000001</v>
      </c>
      <c r="AF105" s="73">
        <f>'[2]Malaysia Palm Oil Exports'!NR$295</f>
        <v>3803.8698000000004</v>
      </c>
      <c r="AG105" s="74">
        <f>'[2]Malaysia Palm Oil Exports'!OD$295</f>
        <v>3591.673515</v>
      </c>
      <c r="AH105" s="79">
        <f t="shared" ref="AH105:AH113" si="72">AF105/AF104-1</f>
        <v>-0.12887179815076322</v>
      </c>
      <c r="AI105" s="79">
        <f t="shared" ref="AI105:AI114" si="73">AF105/AE105-1</f>
        <v>0.42128374263272317</v>
      </c>
      <c r="AL105" s="3"/>
      <c r="AM105" s="3">
        <v>2937.0000000000005</v>
      </c>
      <c r="AN105" s="3">
        <v>2722</v>
      </c>
      <c r="AO105" s="3">
        <v>3219</v>
      </c>
      <c r="AP105" s="3">
        <v>3127</v>
      </c>
      <c r="AQ105" s="3">
        <v>3391</v>
      </c>
      <c r="AR105" s="3">
        <v>2321</v>
      </c>
      <c r="AS105" s="3">
        <v>2321</v>
      </c>
      <c r="AT105" s="3"/>
      <c r="AU105" s="3"/>
      <c r="AV105" s="3">
        <f t="shared" si="71"/>
        <v>-954.1291029999993</v>
      </c>
      <c r="AW105" s="3">
        <f t="shared" si="71"/>
        <v>-850.07511700000032</v>
      </c>
      <c r="AX105" s="3">
        <f t="shared" si="71"/>
        <v>-381.39960499999961</v>
      </c>
      <c r="AY105" s="3">
        <f t="shared" si="71"/>
        <v>-573.50303399999984</v>
      </c>
      <c r="AZ105" s="3">
        <f t="shared" si="71"/>
        <v>-241.70095299999957</v>
      </c>
      <c r="BA105" s="3">
        <f t="shared" si="71"/>
        <v>-355.36200000000008</v>
      </c>
    </row>
    <row r="106" spans="2:53">
      <c r="B106" s="59" t="s">
        <v>66</v>
      </c>
      <c r="C106" s="72">
        <f>'Malaysia Palm Complex'!AI138+'Indonesia Palm Complex'!B105</f>
        <v>482.95499999999998</v>
      </c>
      <c r="D106" s="72">
        <f>'Malaysia Palm Complex'!AJ138+'Indonesia Palm Complex'!C105</f>
        <v>531.81600000000003</v>
      </c>
      <c r="E106" s="72">
        <f>'Malaysia Palm Complex'!AK138+'Indonesia Palm Complex'!D105</f>
        <v>728.71966125605923</v>
      </c>
      <c r="F106" s="73">
        <f>'[2]Malaysia Palm Oil Exports'!BS$295</f>
        <v>750.82675299999994</v>
      </c>
      <c r="G106" s="73">
        <f>'[2]Malaysia Palm Oil Exports'!CE$295</f>
        <v>823.26711735134757</v>
      </c>
      <c r="H106" s="73">
        <f>'[2]Malaysia Palm Oil Exports'!CQ$295</f>
        <v>688.91275100000007</v>
      </c>
      <c r="I106" s="73">
        <f>'[2]Malaysia Palm Oil Exports'!DC$295</f>
        <v>1132.7393120000002</v>
      </c>
      <c r="J106" s="73">
        <f>'[2]Malaysia Palm Oil Exports'!DO$295</f>
        <v>1246.11895</v>
      </c>
      <c r="K106" s="73">
        <f>'[2]Malaysia Palm Oil Exports'!EA$295</f>
        <v>1517.4326730000002</v>
      </c>
      <c r="L106" s="73">
        <f>'[2]Malaysia Palm Oil Exports'!EM$295</f>
        <v>1615.4370630000003</v>
      </c>
      <c r="M106" s="73">
        <f>'[2]Malaysia Palm Oil Exports'!EY$295</f>
        <v>1431.5511350000002</v>
      </c>
      <c r="N106" s="73">
        <f>'[2]Malaysia Palm Oil Exports'!FK$295</f>
        <v>1967.03385</v>
      </c>
      <c r="O106" s="73">
        <f>'[2]Malaysia Palm Oil Exports'!FW$295</f>
        <v>1724.9969999999998</v>
      </c>
      <c r="P106" s="73">
        <f>'[2]Malaysia Palm Oil Exports'!GI$295</f>
        <v>2444.9589999999998</v>
      </c>
      <c r="Q106" s="73">
        <f>'[2]Malaysia Palm Oil Exports'!GU$295</f>
        <v>2968.2619999999997</v>
      </c>
      <c r="R106" s="73">
        <f>'[2]Malaysia Palm Oil Exports'!HG$295</f>
        <v>3024.3609999999999</v>
      </c>
      <c r="S106" s="73">
        <f>'[2]Malaysia Palm Oil Exports'!HS$295</f>
        <v>3699.8440000000001</v>
      </c>
      <c r="T106" s="73">
        <f>'[2]Malaysia Palm Oil Exports'!IE$295</f>
        <v>2652.6219999999994</v>
      </c>
      <c r="U106" s="73">
        <f>'[2]Malaysia Palm Oil Exports'!IQ$295</f>
        <v>3103.0910000000003</v>
      </c>
      <c r="V106" s="73">
        <f>'[2]Malaysia Palm Oil Exports'!JC$295</f>
        <v>3392.2289999999998</v>
      </c>
      <c r="W106" s="73">
        <f>'[2]Malaysia Palm Oil Exports'!JO$295</f>
        <v>3257.1760000000004</v>
      </c>
      <c r="X106" s="73">
        <f>'[2]Malaysia Palm Oil Exports'!KA$295</f>
        <v>3474.6990000000001</v>
      </c>
      <c r="Y106" s="73">
        <f>'[2]Malaysia Palm Oil Exports'!KM$295</f>
        <v>4023.7089999999998</v>
      </c>
      <c r="Z106" s="73">
        <f>'[2]Malaysia Palm Oil Exports'!KY$295</f>
        <v>3713.2358979999999</v>
      </c>
      <c r="AA106" s="73">
        <f>'[2]Malaysia Palm Oil Exports'!LK$295</f>
        <v>3330.2709520000003</v>
      </c>
      <c r="AB106" s="73">
        <f>'[2]Malaysia Palm Oil Exports'!LW$295</f>
        <v>3561.9097099999999</v>
      </c>
      <c r="AC106" s="73">
        <f>'[2]Malaysia Palm Oil Exports'!MI$295</f>
        <v>3926.3728690000003</v>
      </c>
      <c r="AD106" s="73">
        <f>'[2]Malaysia Palm Oil Exports'!MU$295</f>
        <v>4100.987435</v>
      </c>
      <c r="AE106" s="73">
        <f>'[2]Malaysia Palm Oil Exports'!NG$295</f>
        <v>3188.3339999999998</v>
      </c>
      <c r="AF106" s="73">
        <f>'[2]Malaysia Palm Oil Exports'!NS$295</f>
        <v>3829.6998000000003</v>
      </c>
      <c r="AG106" s="74">
        <f>'[2]Malaysia Palm Oil Exports'!OE$295</f>
        <v>2923.7935310000003</v>
      </c>
      <c r="AH106" s="79">
        <f t="shared" si="72"/>
        <v>6.7904532379103877E-3</v>
      </c>
      <c r="AI106" s="79">
        <f t="shared" si="73"/>
        <v>0.20116016703394335</v>
      </c>
      <c r="AL106" s="3"/>
      <c r="AM106" s="3">
        <v>2778</v>
      </c>
      <c r="AN106" s="3">
        <v>2730</v>
      </c>
      <c r="AO106" s="3">
        <v>3132</v>
      </c>
      <c r="AP106" s="3">
        <v>3283</v>
      </c>
      <c r="AQ106" s="3">
        <v>3509</v>
      </c>
      <c r="AR106" s="3">
        <v>2460</v>
      </c>
      <c r="AS106" s="3">
        <v>2460</v>
      </c>
      <c r="AT106" s="3"/>
      <c r="AU106" s="3"/>
      <c r="AV106" s="3">
        <f t="shared" si="71"/>
        <v>-935.23589799999991</v>
      </c>
      <c r="AW106" s="3">
        <f t="shared" si="71"/>
        <v>-600.27095200000031</v>
      </c>
      <c r="AX106" s="3">
        <f t="shared" si="71"/>
        <v>-429.9097099999999</v>
      </c>
      <c r="AY106" s="3">
        <f t="shared" si="71"/>
        <v>-643.37286900000026</v>
      </c>
      <c r="AZ106" s="3">
        <f t="shared" si="71"/>
        <v>-591.987435</v>
      </c>
      <c r="BA106" s="3">
        <f t="shared" si="71"/>
        <v>-728.33399999999983</v>
      </c>
    </row>
    <row r="107" spans="2:53">
      <c r="B107" s="59" t="s">
        <v>67</v>
      </c>
      <c r="C107" s="72">
        <f>'Malaysia Palm Complex'!AI139+'Indonesia Palm Complex'!B106</f>
        <v>658.23199999999997</v>
      </c>
      <c r="D107" s="72">
        <f>'Malaysia Palm Complex'!AJ139+'Indonesia Palm Complex'!C106</f>
        <v>452.59399999999999</v>
      </c>
      <c r="E107" s="73">
        <f>'[2]Malaysia Palm Oil Exports'!BH$295</f>
        <v>591.76585699999987</v>
      </c>
      <c r="F107" s="73">
        <f>'[2]Malaysia Palm Oil Exports'!BT$295</f>
        <v>637.51272392692408</v>
      </c>
      <c r="G107" s="73">
        <f>'[2]Malaysia Palm Oil Exports'!CF$295</f>
        <v>672.10120399999994</v>
      </c>
      <c r="H107" s="73">
        <f>'[2]Malaysia Palm Oil Exports'!CR$295</f>
        <v>599.25384399999996</v>
      </c>
      <c r="I107" s="73">
        <f>'[2]Malaysia Palm Oil Exports'!DD$295</f>
        <v>849.35616699999991</v>
      </c>
      <c r="J107" s="73">
        <f>'[2]Malaysia Palm Oil Exports'!DP$295</f>
        <v>1075.5739130000002</v>
      </c>
      <c r="K107" s="73">
        <f>'[2]Malaysia Palm Oil Exports'!EB$295</f>
        <v>1403.6475379999999</v>
      </c>
      <c r="L107" s="73">
        <f>'[2]Malaysia Palm Oil Exports'!EN$295</f>
        <v>1331.2962939999998</v>
      </c>
      <c r="M107" s="73">
        <f>'[2]Malaysia Palm Oil Exports'!EZ$295</f>
        <v>1435.9928300000001</v>
      </c>
      <c r="N107" s="73">
        <f>'[2]Malaysia Palm Oil Exports'!FL$295</f>
        <v>1423.2312669999999</v>
      </c>
      <c r="O107" s="73">
        <f>'[2]Malaysia Palm Oil Exports'!FX$295</f>
        <v>1662.366</v>
      </c>
      <c r="P107" s="73">
        <f>'[2]Malaysia Palm Oil Exports'!GJ$295</f>
        <v>1670.9279999999999</v>
      </c>
      <c r="Q107" s="73">
        <f>'[2]Malaysia Palm Oil Exports'!GV$295</f>
        <v>2381.3739999999998</v>
      </c>
      <c r="R107" s="73">
        <f>'[2]Malaysia Palm Oil Exports'!HH$295</f>
        <v>2598.6539999999995</v>
      </c>
      <c r="S107" s="73">
        <f>'[2]Malaysia Palm Oil Exports'!HT$295</f>
        <v>2328.326</v>
      </c>
      <c r="T107" s="73">
        <f>'[2]Malaysia Palm Oil Exports'!IF$295</f>
        <v>2207.8959999999997</v>
      </c>
      <c r="U107" s="73">
        <f>'[2]Malaysia Palm Oil Exports'!IR$295</f>
        <v>2752.4110000000001</v>
      </c>
      <c r="V107" s="73">
        <f>'[2]Malaysia Palm Oil Exports'!JD$295</f>
        <v>3818.5680000000002</v>
      </c>
      <c r="W107" s="73">
        <f>'[2]Malaysia Palm Oil Exports'!JP$295</f>
        <v>2815.5440000000003</v>
      </c>
      <c r="X107" s="73">
        <f>'[2]Malaysia Palm Oil Exports'!KB$295</f>
        <v>2983.4840000000004</v>
      </c>
      <c r="Y107" s="73">
        <f>'[2]Malaysia Palm Oil Exports'!KN$295</f>
        <v>3214.3549999999996</v>
      </c>
      <c r="Z107" s="73">
        <f>'[2]Malaysia Palm Oil Exports'!KZ$295</f>
        <v>3660.8768130000003</v>
      </c>
      <c r="AA107" s="73">
        <f>'[2]Malaysia Palm Oil Exports'!LL$295</f>
        <v>3405.0175040000004</v>
      </c>
      <c r="AB107" s="73">
        <f>'[2]Malaysia Palm Oil Exports'!LX$295</f>
        <v>3954.0283369999997</v>
      </c>
      <c r="AC107" s="73">
        <f>'[2]Malaysia Palm Oil Exports'!MJ$295</f>
        <v>2956.7227940000002</v>
      </c>
      <c r="AD107" s="73">
        <f>'[2]Malaysia Palm Oil Exports'!MV$295</f>
        <v>3030.8729300000005</v>
      </c>
      <c r="AE107" s="73">
        <f>'[2]Malaysia Palm Oil Exports'!NH$295</f>
        <v>2408.9179999999997</v>
      </c>
      <c r="AF107" s="73">
        <f>'[2]Malaysia Palm Oil Exports'!NT$295</f>
        <v>3020.5776000000001</v>
      </c>
      <c r="AG107" s="74">
        <f>'[2]Malaysia Palm Oil Exports'!OF$295</f>
        <v>3299.0699240000004</v>
      </c>
      <c r="AH107" s="79">
        <f t="shared" si="72"/>
        <v>-0.2112756200890733</v>
      </c>
      <c r="AI107" s="79">
        <f t="shared" si="73"/>
        <v>0.25391466210140834</v>
      </c>
      <c r="AL107" s="3">
        <v>2194</v>
      </c>
      <c r="AM107" s="3">
        <v>2838</v>
      </c>
      <c r="AN107" s="3">
        <v>2836</v>
      </c>
      <c r="AO107" s="3">
        <v>3254</v>
      </c>
      <c r="AP107" s="3">
        <v>2393.0000000000005</v>
      </c>
      <c r="AQ107" s="3">
        <v>2861</v>
      </c>
      <c r="AR107" s="3">
        <v>2179</v>
      </c>
      <c r="AS107" s="3">
        <v>2179</v>
      </c>
      <c r="AT107" s="3"/>
      <c r="AU107" s="3">
        <f t="shared" ref="AU107:AU115" si="74">AL107-Y107</f>
        <v>-1020.3549999999996</v>
      </c>
      <c r="AV107" s="3">
        <f t="shared" si="71"/>
        <v>-822.87681300000031</v>
      </c>
      <c r="AW107" s="3">
        <f t="shared" si="71"/>
        <v>-569.01750400000037</v>
      </c>
      <c r="AX107" s="3">
        <f t="shared" si="71"/>
        <v>-700.02833699999974</v>
      </c>
      <c r="AY107" s="3">
        <f t="shared" si="71"/>
        <v>-563.72279399999979</v>
      </c>
      <c r="AZ107" s="3">
        <f t="shared" si="71"/>
        <v>-169.87293000000045</v>
      </c>
      <c r="BA107" s="3">
        <f t="shared" si="71"/>
        <v>-229.91799999999967</v>
      </c>
    </row>
    <row r="108" spans="2:53">
      <c r="B108" s="59" t="s">
        <v>68</v>
      </c>
      <c r="C108" s="72">
        <f>'Malaysia Palm Complex'!AI140+'Indonesia Palm Complex'!B107</f>
        <v>581.62099999999998</v>
      </c>
      <c r="D108" s="72">
        <f>'Malaysia Palm Complex'!AJ140+'Indonesia Palm Complex'!C107</f>
        <v>524.77599999999995</v>
      </c>
      <c r="E108" s="73">
        <f>'[2]Malaysia Palm Oil Exports'!BI$295</f>
        <v>572.61540100000002</v>
      </c>
      <c r="F108" s="73">
        <f>'[2]Malaysia Palm Oil Exports'!BU$295</f>
        <v>537.89610656281707</v>
      </c>
      <c r="G108" s="73">
        <f>'[2]Malaysia Palm Oil Exports'!CG$295</f>
        <v>559.1244979999999</v>
      </c>
      <c r="H108" s="73">
        <f>'[2]Malaysia Palm Oil Exports'!CS$295</f>
        <v>632.74572699999999</v>
      </c>
      <c r="I108" s="73">
        <f>'[2]Malaysia Palm Oil Exports'!DE$295</f>
        <v>904.96883699999989</v>
      </c>
      <c r="J108" s="73">
        <f>'[2]Malaysia Palm Oil Exports'!DQ$295</f>
        <v>1015.479505</v>
      </c>
      <c r="K108" s="73">
        <f>'[2]Malaysia Palm Oil Exports'!EC$295</f>
        <v>1079.0920690000003</v>
      </c>
      <c r="L108" s="73">
        <f>'[2]Malaysia Palm Oil Exports'!EO$295</f>
        <v>1012.0606860000001</v>
      </c>
      <c r="M108" s="73">
        <f>'[2]Malaysia Palm Oil Exports'!FA$295</f>
        <v>1399.9726829999997</v>
      </c>
      <c r="N108" s="73">
        <f>'[2]Malaysia Palm Oil Exports'!FM$295</f>
        <v>1647.8231769999998</v>
      </c>
      <c r="O108" s="73">
        <f>'[2]Malaysia Palm Oil Exports'!FY$295</f>
        <v>1789.2110000000002</v>
      </c>
      <c r="P108" s="73">
        <f>'[2]Malaysia Palm Oil Exports'!GK$295</f>
        <v>1825.6979999999999</v>
      </c>
      <c r="Q108" s="73">
        <f>'[2]Malaysia Palm Oil Exports'!GW$295</f>
        <v>1917.7279999999998</v>
      </c>
      <c r="R108" s="73">
        <f>'[2]Malaysia Palm Oil Exports'!HI$295</f>
        <v>2168.9210000000003</v>
      </c>
      <c r="S108" s="73">
        <f>'[2]Malaysia Palm Oil Exports'!HU$295</f>
        <v>2309.0940000000001</v>
      </c>
      <c r="T108" s="73">
        <f>'[2]Malaysia Palm Oil Exports'!IG$295</f>
        <v>1845.6849999999995</v>
      </c>
      <c r="U108" s="73">
        <f>'[2]Malaysia Palm Oil Exports'!IS$295</f>
        <v>2352.915</v>
      </c>
      <c r="V108" s="73">
        <f>'[2]Malaysia Palm Oil Exports'!JE$295</f>
        <v>3205.5149999999994</v>
      </c>
      <c r="W108" s="73">
        <f>'[2]Malaysia Palm Oil Exports'!JQ$295</f>
        <v>3186.0970000000007</v>
      </c>
      <c r="X108" s="73">
        <f>'[2]Malaysia Palm Oil Exports'!KC$295</f>
        <v>2734.4389999999999</v>
      </c>
      <c r="Y108" s="73">
        <f>'[2]Malaysia Palm Oil Exports'!KO$295</f>
        <v>2962.0749999999998</v>
      </c>
      <c r="Z108" s="73">
        <f>'[2]Malaysia Palm Oil Exports'!LA$295</f>
        <v>3158.7125290000004</v>
      </c>
      <c r="AA108" s="73">
        <f>'[2]Malaysia Palm Oil Exports'!LM$295</f>
        <v>3148.8952680000002</v>
      </c>
      <c r="AB108" s="73">
        <f>'[2]Malaysia Palm Oil Exports'!LY$295</f>
        <v>3157.1974300000002</v>
      </c>
      <c r="AC108" s="73">
        <f>'[2]Malaysia Palm Oil Exports'!MK$295</f>
        <v>3021.3286840000001</v>
      </c>
      <c r="AD108" s="73">
        <f>'[2]Malaysia Palm Oil Exports'!MW$295</f>
        <v>2218.4803499999998</v>
      </c>
      <c r="AE108" s="73">
        <f>'[2]Malaysia Palm Oil Exports'!NI$295</f>
        <v>2184.8589999999999</v>
      </c>
      <c r="AF108" s="73">
        <f>'[2]Malaysia Palm Oil Exports'!NU$295</f>
        <v>3044.4567999999999</v>
      </c>
      <c r="AG108" s="74">
        <f>'[2]Malaysia Palm Oil Exports'!OG$295</f>
        <v>2227.6076800000001</v>
      </c>
      <c r="AH108" s="79">
        <f t="shared" si="72"/>
        <v>7.9055078737257922E-3</v>
      </c>
      <c r="AI108" s="79">
        <f t="shared" si="73"/>
        <v>0.39343399276566582</v>
      </c>
      <c r="AL108" s="3">
        <v>2419</v>
      </c>
      <c r="AM108" s="3">
        <v>2655.0000000000005</v>
      </c>
      <c r="AN108" s="3">
        <v>2479</v>
      </c>
      <c r="AO108" s="3">
        <v>2880</v>
      </c>
      <c r="AP108" s="3">
        <v>2537</v>
      </c>
      <c r="AQ108" s="3">
        <v>1994</v>
      </c>
      <c r="AR108" s="3">
        <v>2098</v>
      </c>
      <c r="AS108" s="3">
        <v>2098</v>
      </c>
      <c r="AT108" s="3"/>
      <c r="AU108" s="3">
        <f t="shared" si="74"/>
        <v>-543.07499999999982</v>
      </c>
      <c r="AV108" s="3">
        <f t="shared" si="71"/>
        <v>-503.7125289999999</v>
      </c>
      <c r="AW108" s="3">
        <f t="shared" si="71"/>
        <v>-669.89526800000021</v>
      </c>
      <c r="AX108" s="3">
        <f t="shared" si="71"/>
        <v>-277.19743000000017</v>
      </c>
      <c r="AY108" s="3">
        <f t="shared" si="71"/>
        <v>-484.32868400000007</v>
      </c>
      <c r="AZ108" s="3">
        <f t="shared" si="71"/>
        <v>-224.48034999999982</v>
      </c>
      <c r="BA108" s="3">
        <f t="shared" si="71"/>
        <v>-86.858999999999924</v>
      </c>
    </row>
    <row r="109" spans="2:53">
      <c r="B109" s="59" t="s">
        <v>69</v>
      </c>
      <c r="C109" s="72">
        <f>'Malaysia Palm Complex'!AI141+'Indonesia Palm Complex'!B108</f>
        <v>564.202</v>
      </c>
      <c r="D109" s="72">
        <f>'Malaysia Palm Complex'!AJ141+'Indonesia Palm Complex'!C108</f>
        <v>535.66</v>
      </c>
      <c r="E109" s="73">
        <f>'[2]Malaysia Palm Oil Exports'!BJ$295</f>
        <v>706.67578499999991</v>
      </c>
      <c r="F109" s="73">
        <f>'[2]Malaysia Palm Oil Exports'!BV$295</f>
        <v>669.30218764322399</v>
      </c>
      <c r="G109" s="73">
        <f>'[2]Malaysia Palm Oil Exports'!CH$295</f>
        <v>663.65501300000017</v>
      </c>
      <c r="H109" s="73">
        <f>'[2]Malaysia Palm Oil Exports'!CT$295</f>
        <v>830.13113999999996</v>
      </c>
      <c r="I109" s="73">
        <f>'[2]Malaysia Palm Oil Exports'!DF$295</f>
        <v>1090.8150620000001</v>
      </c>
      <c r="J109" s="73">
        <f>'[2]Malaysia Palm Oil Exports'!DR$295</f>
        <v>1360.1405530000002</v>
      </c>
      <c r="K109" s="73">
        <f>'[2]Malaysia Palm Oil Exports'!ED$295</f>
        <v>1227.154493</v>
      </c>
      <c r="L109" s="73">
        <f>'[2]Malaysia Palm Oil Exports'!EP$295</f>
        <v>1493.7405389999999</v>
      </c>
      <c r="M109" s="73">
        <f>'[2]Malaysia Palm Oil Exports'!FB$295</f>
        <v>1468.4874519999998</v>
      </c>
      <c r="N109" s="73">
        <f>'[2]Malaysia Palm Oil Exports'!FN$295</f>
        <v>1950.5839849999998</v>
      </c>
      <c r="O109" s="73">
        <f>'[2]Malaysia Palm Oil Exports'!FZ$295</f>
        <v>1819.4660000000001</v>
      </c>
      <c r="P109" s="73">
        <f>'[2]Malaysia Palm Oil Exports'!GL$295</f>
        <v>1836.4699999999998</v>
      </c>
      <c r="Q109" s="73">
        <f>'[2]Malaysia Palm Oil Exports'!GX$295</f>
        <v>2565.7510000000002</v>
      </c>
      <c r="R109" s="73">
        <f>'[2]Malaysia Palm Oil Exports'!HJ$295</f>
        <v>2441.6469999999999</v>
      </c>
      <c r="S109" s="73">
        <f>'[2]Malaysia Palm Oil Exports'!HV$295</f>
        <v>2341.5060000000003</v>
      </c>
      <c r="T109" s="73">
        <f>'[2]Malaysia Palm Oil Exports'!IH$295</f>
        <v>1627.4960000000001</v>
      </c>
      <c r="U109" s="73">
        <f>'[2]Malaysia Palm Oil Exports'!IT$295</f>
        <v>2891.8729999999996</v>
      </c>
      <c r="V109" s="73">
        <f>'[2]Malaysia Palm Oil Exports'!JF$295</f>
        <v>2786.6840000000002</v>
      </c>
      <c r="W109" s="73">
        <f>'[2]Malaysia Palm Oil Exports'!JR$295</f>
        <v>3252.0089999999996</v>
      </c>
      <c r="X109" s="73">
        <f>'[2]Malaysia Palm Oil Exports'!KD$295</f>
        <v>3095.3469999999998</v>
      </c>
      <c r="Y109" s="73">
        <f>'[2]Malaysia Palm Oil Exports'!KP$295</f>
        <v>3020.5279999999998</v>
      </c>
      <c r="Z109" s="73">
        <f>'[2]Malaysia Palm Oil Exports'!LB$295</f>
        <v>3377.3921190000001</v>
      </c>
      <c r="AA109" s="73">
        <f>'[2]Malaysia Palm Oil Exports'!LN$295</f>
        <v>3259.3301309999997</v>
      </c>
      <c r="AB109" s="73">
        <f>'[2]Malaysia Palm Oil Exports'!LZ$295</f>
        <v>3262.8366260000003</v>
      </c>
      <c r="AC109" s="73">
        <f>'[2]Malaysia Palm Oil Exports'!ML$295</f>
        <v>3175.4910639999998</v>
      </c>
      <c r="AD109" s="73">
        <f>'[2]Malaysia Palm Oil Exports'!MX$295</f>
        <v>3550.441292</v>
      </c>
      <c r="AE109" s="73">
        <f>'[2]Malaysia Palm Oil Exports'!NJ$295</f>
        <v>2761.4430000000002</v>
      </c>
      <c r="AF109" s="73">
        <f>'[2]Malaysia Palm Oil Exports'!NV$295</f>
        <v>3018.5424699999999</v>
      </c>
      <c r="AG109" s="74">
        <f>'[2]Malaysia Palm Oil Exports'!OH$295</f>
        <v>2858.9600959999998</v>
      </c>
      <c r="AH109" s="79">
        <f t="shared" si="72"/>
        <v>-8.5119716594435069E-3</v>
      </c>
      <c r="AI109" s="79">
        <f t="shared" si="73"/>
        <v>9.3103305047397278E-2</v>
      </c>
      <c r="AL109" s="3">
        <v>1881</v>
      </c>
      <c r="AM109" s="3">
        <v>2526.0000000000005</v>
      </c>
      <c r="AN109" s="3">
        <v>2527</v>
      </c>
      <c r="AO109" s="3">
        <v>2961</v>
      </c>
      <c r="AP109" s="3">
        <v>2727</v>
      </c>
      <c r="AQ109" s="3">
        <v>3232</v>
      </c>
      <c r="AR109" s="3">
        <f>'Indonesia Palm Complex'!AU108</f>
        <v>2018</v>
      </c>
      <c r="AS109" s="3">
        <f>'Indonesia Palm Complex'!AV108</f>
        <v>2641</v>
      </c>
      <c r="AT109" s="3"/>
      <c r="AU109" s="3">
        <f t="shared" si="74"/>
        <v>-1139.5279999999998</v>
      </c>
      <c r="AV109" s="3">
        <f t="shared" si="71"/>
        <v>-851.39211899999964</v>
      </c>
      <c r="AW109" s="3">
        <f t="shared" si="71"/>
        <v>-732.33013099999971</v>
      </c>
      <c r="AX109" s="3">
        <f t="shared" si="71"/>
        <v>-301.83662600000025</v>
      </c>
      <c r="AY109" s="3">
        <f t="shared" si="71"/>
        <v>-448.49106399999982</v>
      </c>
      <c r="AZ109" s="3">
        <f t="shared" si="71"/>
        <v>-318.44129199999998</v>
      </c>
      <c r="BA109" s="3">
        <f t="shared" si="71"/>
        <v>-743.44300000000021</v>
      </c>
    </row>
    <row r="110" spans="2:53">
      <c r="B110" s="59" t="s">
        <v>70</v>
      </c>
      <c r="C110" s="72">
        <f>'Malaysia Palm Complex'!AI142+'Indonesia Palm Complex'!B109</f>
        <v>557.84799999999996</v>
      </c>
      <c r="D110" s="72">
        <f>'Malaysia Palm Complex'!AJ142+'Indonesia Palm Complex'!C109</f>
        <v>540.64499999999998</v>
      </c>
      <c r="E110" s="73">
        <f>'[2]Malaysia Palm Oil Exports'!BK$295</f>
        <v>615.90641900000003</v>
      </c>
      <c r="F110" s="73">
        <f>'[2]Malaysia Palm Oil Exports'!BW$295</f>
        <v>738.90893185331629</v>
      </c>
      <c r="G110" s="73">
        <f>'[2]Malaysia Palm Oil Exports'!CI$295</f>
        <v>585.26046799999995</v>
      </c>
      <c r="H110" s="73">
        <f>'[2]Malaysia Palm Oil Exports'!CU$295</f>
        <v>842.4057739999995</v>
      </c>
      <c r="I110" s="73">
        <f>'[2]Malaysia Palm Oil Exports'!DG$295</f>
        <v>886.99625900000001</v>
      </c>
      <c r="J110" s="73">
        <f>'[2]Malaysia Palm Oil Exports'!DS$295</f>
        <v>1260.358485</v>
      </c>
      <c r="K110" s="73">
        <f>'[2]Malaysia Palm Oil Exports'!EE$295</f>
        <v>1170.1201040000001</v>
      </c>
      <c r="L110" s="73">
        <f>'[2]Malaysia Palm Oil Exports'!EQ$295</f>
        <v>1512.5893960000001</v>
      </c>
      <c r="M110" s="73">
        <f>'[2]Malaysia Palm Oil Exports'!FC$295</f>
        <v>1355.0258640000002</v>
      </c>
      <c r="N110" s="73">
        <f>'[2]Malaysia Palm Oil Exports'!FO$295</f>
        <v>1962.1300230000002</v>
      </c>
      <c r="O110" s="73">
        <f>'[2]Malaysia Palm Oil Exports'!GA$295</f>
        <v>2309.3580000000002</v>
      </c>
      <c r="P110" s="73">
        <f>'[2]Malaysia Palm Oil Exports'!GM$295</f>
        <v>2137.5120000000002</v>
      </c>
      <c r="Q110" s="73">
        <f>'[2]Malaysia Palm Oil Exports'!GY$295</f>
        <v>1675.4500000000003</v>
      </c>
      <c r="R110" s="73">
        <f>'[2]Malaysia Palm Oil Exports'!HK$295</f>
        <v>2265.2930000000001</v>
      </c>
      <c r="S110" s="73">
        <f>'[2]Malaysia Palm Oil Exports'!HW$295</f>
        <v>2088.4479999999999</v>
      </c>
      <c r="T110" s="73">
        <f>'[2]Malaysia Palm Oil Exports'!II$295</f>
        <v>2459.5880000000002</v>
      </c>
      <c r="U110" s="73">
        <f>'[2]Malaysia Palm Oil Exports'!IU$295</f>
        <v>2559.9209999999998</v>
      </c>
      <c r="V110" s="73">
        <f>'[2]Malaysia Palm Oil Exports'!JG$295</f>
        <v>2898.2709999999997</v>
      </c>
      <c r="W110" s="73">
        <f>'[2]Malaysia Palm Oil Exports'!JS$295</f>
        <v>2250.9889999999996</v>
      </c>
      <c r="X110" s="73">
        <f>'[2]Malaysia Palm Oil Exports'!KE$295</f>
        <v>3544.6790000000001</v>
      </c>
      <c r="Y110" s="73">
        <f>'[2]Malaysia Palm Oil Exports'!KQ$295</f>
        <v>2931.7220000000002</v>
      </c>
      <c r="Z110" s="73">
        <f>'[2]Malaysia Palm Oil Exports'!LC$295</f>
        <v>3342.4483200000004</v>
      </c>
      <c r="AA110" s="73">
        <f>'[2]Malaysia Palm Oil Exports'!LO$295</f>
        <v>3223.0720980000001</v>
      </c>
      <c r="AB110" s="73">
        <f>'[2]Malaysia Palm Oil Exports'!MA$295</f>
        <v>3019.8898939999999</v>
      </c>
      <c r="AC110" s="73">
        <f>'[2]Malaysia Palm Oil Exports'!MM$295</f>
        <v>3198.6544530000001</v>
      </c>
      <c r="AD110" s="73">
        <f>'[2]Malaysia Palm Oil Exports'!MY$295</f>
        <v>3237.9198340000003</v>
      </c>
      <c r="AE110" s="73">
        <f>'[2]Malaysia Palm Oil Exports'!NK$295</f>
        <v>2454.7730000000001</v>
      </c>
      <c r="AF110" s="73">
        <f>'[2]Malaysia Palm Oil Exports'!NW$295</f>
        <v>2335.0192299999999</v>
      </c>
      <c r="AG110" s="74">
        <f>'[2]Malaysia Palm Oil Exports'!OI$295</f>
        <v>2632.3561810000001</v>
      </c>
      <c r="AH110" s="79">
        <f t="shared" si="72"/>
        <v>-0.2264414851847355</v>
      </c>
      <c r="AI110" s="79">
        <f t="shared" si="73"/>
        <v>-4.8784050500799925E-2</v>
      </c>
      <c r="AL110" s="3">
        <v>2235</v>
      </c>
      <c r="AM110" s="3">
        <v>2679.0000000000005</v>
      </c>
      <c r="AN110" s="3">
        <v>2394</v>
      </c>
      <c r="AO110" s="3">
        <v>2439</v>
      </c>
      <c r="AP110" s="3">
        <v>2650</v>
      </c>
      <c r="AQ110" s="3">
        <v>2636</v>
      </c>
      <c r="AR110" s="3">
        <f>'Indonesia Palm Complex'!AU109</f>
        <v>2089</v>
      </c>
      <c r="AS110" s="3">
        <f>'Indonesia Palm Complex'!AV109</f>
        <v>2134</v>
      </c>
      <c r="AT110" s="3"/>
      <c r="AU110" s="3">
        <f t="shared" si="74"/>
        <v>-696.72200000000021</v>
      </c>
      <c r="AV110" s="3">
        <f t="shared" si="71"/>
        <v>-663.44831999999997</v>
      </c>
      <c r="AW110" s="3">
        <f t="shared" si="71"/>
        <v>-829.0720980000001</v>
      </c>
      <c r="AX110" s="3">
        <f t="shared" si="71"/>
        <v>-580.88989399999991</v>
      </c>
      <c r="AY110" s="3">
        <f t="shared" si="71"/>
        <v>-548.6544530000001</v>
      </c>
      <c r="AZ110" s="3">
        <f t="shared" si="71"/>
        <v>-601.91983400000026</v>
      </c>
      <c r="BA110" s="3">
        <f t="shared" si="71"/>
        <v>-365.77300000000014</v>
      </c>
    </row>
    <row r="111" spans="2:53">
      <c r="B111" s="59" t="s">
        <v>71</v>
      </c>
      <c r="C111" s="72">
        <f>'Malaysia Palm Complex'!AI143+'Indonesia Palm Complex'!B110</f>
        <v>500.41300000000001</v>
      </c>
      <c r="D111" s="72">
        <f>'Malaysia Palm Complex'!AJ143+'Indonesia Palm Complex'!C110</f>
        <v>522.19000000000005</v>
      </c>
      <c r="E111" s="73">
        <f>'[2]Malaysia Palm Oil Exports'!BL$295</f>
        <v>678.20931299999995</v>
      </c>
      <c r="F111" s="73">
        <f>'[2]Malaysia Palm Oil Exports'!BX$295</f>
        <v>780.3247513925628</v>
      </c>
      <c r="G111" s="73">
        <f>'[2]Malaysia Palm Oil Exports'!CJ$295</f>
        <v>662.84367300000008</v>
      </c>
      <c r="H111" s="73">
        <f>'[2]Malaysia Palm Oil Exports'!CV$295</f>
        <v>921.37470699999994</v>
      </c>
      <c r="I111" s="73">
        <f>'[2]Malaysia Palm Oil Exports'!DH$295</f>
        <v>856.63898599999993</v>
      </c>
      <c r="J111" s="73">
        <f>'[2]Malaysia Palm Oil Exports'!DT$295</f>
        <v>1267.8777929999997</v>
      </c>
      <c r="K111" s="73">
        <f>'[2]Malaysia Palm Oil Exports'!EF$295</f>
        <v>1361.8103590000001</v>
      </c>
      <c r="L111" s="73">
        <f>'[2]Malaysia Palm Oil Exports'!ER$295</f>
        <v>1661.9469180000006</v>
      </c>
      <c r="M111" s="73">
        <f>'[2]Malaysia Palm Oil Exports'!FD$295</f>
        <v>1374.6636370000001</v>
      </c>
      <c r="N111" s="73">
        <f>'[2]Malaysia Palm Oil Exports'!FP$295</f>
        <v>2281.6550809999999</v>
      </c>
      <c r="O111" s="73">
        <f>'[2]Malaysia Palm Oil Exports'!GB$295</f>
        <v>2246.4540000000002</v>
      </c>
      <c r="P111" s="73">
        <f>'[2]Malaysia Palm Oil Exports'!GN$295</f>
        <v>2017.5700000000002</v>
      </c>
      <c r="Q111" s="73">
        <f>'[2]Malaysia Palm Oil Exports'!GZ$295</f>
        <v>2664.3789999999999</v>
      </c>
      <c r="R111" s="73">
        <f>'[2]Malaysia Palm Oil Exports'!HL$295</f>
        <v>2647.8539999999998</v>
      </c>
      <c r="S111" s="73">
        <f>'[2]Malaysia Palm Oil Exports'!HX$295</f>
        <v>2369.8409999999999</v>
      </c>
      <c r="T111" s="73">
        <f>'[2]Malaysia Palm Oil Exports'!IJ$295</f>
        <v>3021.8630000000003</v>
      </c>
      <c r="U111" s="73">
        <f>'[2]Malaysia Palm Oil Exports'!IV$295</f>
        <v>2311.1760000000004</v>
      </c>
      <c r="V111" s="73">
        <f>'[2]Malaysia Palm Oil Exports'!JH$295</f>
        <v>3192.1669999999995</v>
      </c>
      <c r="W111" s="73">
        <f>'[2]Malaysia Palm Oil Exports'!JT$295</f>
        <v>3316.2340000000004</v>
      </c>
      <c r="X111" s="73">
        <f>'[2]Malaysia Palm Oil Exports'!KF$295</f>
        <v>3541.9110000000001</v>
      </c>
      <c r="Y111" s="73">
        <f>'[2]Malaysia Palm Oil Exports'!KR$295</f>
        <v>2851.3435559999998</v>
      </c>
      <c r="Z111" s="73">
        <f>'[2]Malaysia Palm Oil Exports'!LD$295</f>
        <v>3667.3849510000005</v>
      </c>
      <c r="AA111" s="73">
        <f>'[2]Malaysia Palm Oil Exports'!LP$295</f>
        <v>3026.1136080000001</v>
      </c>
      <c r="AB111" s="73">
        <f>'[2]Malaysia Palm Oil Exports'!MB$295</f>
        <v>3517.9181659999995</v>
      </c>
      <c r="AC111" s="73">
        <f>'[2]Malaysia Palm Oil Exports'!MN$295</f>
        <v>3151.4343500000004</v>
      </c>
      <c r="AD111" s="73">
        <f>'[2]Malaysia Palm Oil Exports'!MZ$295</f>
        <v>3333.61553</v>
      </c>
      <c r="AE111" s="73">
        <f>'[2]Malaysia Palm Oil Exports'!NL$295</f>
        <v>1220.1586</v>
      </c>
      <c r="AF111" s="73">
        <f>'[2]Malaysia Palm Oil Exports'!NX$295</f>
        <v>2466.5891799999999</v>
      </c>
      <c r="AG111" s="74">
        <f>'[2]Malaysia Palm Oil Exports'!OJ$295</f>
        <v>2385.6382199999998</v>
      </c>
      <c r="AH111" s="79">
        <f t="shared" si="72"/>
        <v>5.6346409618219795E-2</v>
      </c>
      <c r="AI111" s="79">
        <f t="shared" si="73"/>
        <v>1.021531610726671</v>
      </c>
      <c r="AL111" s="3">
        <v>1906.0000000000002</v>
      </c>
      <c r="AM111" s="3">
        <v>2678</v>
      </c>
      <c r="AN111" s="3">
        <v>2333</v>
      </c>
      <c r="AO111" s="3">
        <v>2788.0000000000005</v>
      </c>
      <c r="AP111" s="3">
        <v>2428</v>
      </c>
      <c r="AQ111" s="3">
        <v>2952</v>
      </c>
      <c r="AR111" s="3">
        <f>'Indonesia Palm Complex'!AU110</f>
        <v>678</v>
      </c>
      <c r="AS111" s="3">
        <f>'Indonesia Palm Complex'!AV110</f>
        <v>2230</v>
      </c>
      <c r="AT111" s="3"/>
      <c r="AU111" s="3">
        <f t="shared" si="74"/>
        <v>-945.34355599999958</v>
      </c>
      <c r="AV111" s="3">
        <f t="shared" si="71"/>
        <v>-989.38495100000046</v>
      </c>
      <c r="AW111" s="3">
        <f t="shared" si="71"/>
        <v>-693.11360800000011</v>
      </c>
      <c r="AX111" s="3">
        <f t="shared" si="71"/>
        <v>-729.91816599999902</v>
      </c>
      <c r="AY111" s="3">
        <f t="shared" si="71"/>
        <v>-723.43435000000045</v>
      </c>
      <c r="AZ111" s="3">
        <f t="shared" si="71"/>
        <v>-381.61553000000004</v>
      </c>
      <c r="BA111" s="3">
        <f t="shared" si="71"/>
        <v>-542.15859999999998</v>
      </c>
    </row>
    <row r="112" spans="2:53">
      <c r="B112" s="59" t="s">
        <v>72</v>
      </c>
      <c r="C112" s="72">
        <f>'Malaysia Palm Complex'!AI144+'Indonesia Palm Complex'!B111</f>
        <v>448.14</v>
      </c>
      <c r="D112" s="72">
        <f>'Malaysia Palm Complex'!AJ144+'Indonesia Palm Complex'!C111</f>
        <v>550.51700000000005</v>
      </c>
      <c r="E112" s="73">
        <f>'[2]Malaysia Palm Oil Exports'!BM$295</f>
        <v>672.12682700000016</v>
      </c>
      <c r="F112" s="73">
        <f>'[2]Malaysia Palm Oil Exports'!BY$295</f>
        <v>845.64629645516607</v>
      </c>
      <c r="G112" s="73">
        <f>'[2]Malaysia Palm Oil Exports'!CK$295</f>
        <v>644.90107300000011</v>
      </c>
      <c r="H112" s="73">
        <f>'[2]Malaysia Palm Oil Exports'!CW$295</f>
        <v>907.16237800000022</v>
      </c>
      <c r="I112" s="73">
        <f>'[2]Malaysia Palm Oil Exports'!DI$295</f>
        <v>1094.239268</v>
      </c>
      <c r="J112" s="73">
        <f>'[2]Malaysia Palm Oil Exports'!DU$295</f>
        <v>1237.3242559999999</v>
      </c>
      <c r="K112" s="73">
        <f>'[2]Malaysia Palm Oil Exports'!EG$295</f>
        <v>1393.0626239999997</v>
      </c>
      <c r="L112" s="73">
        <f>'[2]Malaysia Palm Oil Exports'!ES$295</f>
        <v>1572.0193060000001</v>
      </c>
      <c r="M112" s="73">
        <f>'[2]Malaysia Palm Oil Exports'!FE$295</f>
        <v>1515.6595499999999</v>
      </c>
      <c r="N112" s="73">
        <f>'[2]Malaysia Palm Oil Exports'!FQ$295</f>
        <v>1602.029892</v>
      </c>
      <c r="O112" s="73">
        <f>'[2]Malaysia Palm Oil Exports'!GC$295</f>
        <v>1798.1509999999998</v>
      </c>
      <c r="P112" s="73">
        <f>'[2]Malaysia Palm Oil Exports'!GO$295</f>
        <v>1913.17</v>
      </c>
      <c r="Q112" s="73">
        <f>'[2]Malaysia Palm Oil Exports'!HA$295</f>
        <v>2608.27</v>
      </c>
      <c r="R112" s="73">
        <f>'[2]Malaysia Palm Oil Exports'!HM$295</f>
        <v>2178.7759999999998</v>
      </c>
      <c r="S112" s="73">
        <f>'[2]Malaysia Palm Oil Exports'!HY$295</f>
        <v>2534.7060000000001</v>
      </c>
      <c r="T112" s="73">
        <f>'[2]Malaysia Palm Oil Exports'!IK$295</f>
        <v>3094.3419999999996</v>
      </c>
      <c r="U112" s="73">
        <f>'[2]Malaysia Palm Oil Exports'!IW$295</f>
        <v>2539.2790000000005</v>
      </c>
      <c r="V112" s="73">
        <f>'[2]Malaysia Palm Oil Exports'!JI$295</f>
        <v>3036.0059999999999</v>
      </c>
      <c r="W112" s="73">
        <f>'[2]Malaysia Palm Oil Exports'!JU$295</f>
        <v>3380.2420000000002</v>
      </c>
      <c r="X112" s="73">
        <f>'[2]Malaysia Palm Oil Exports'!KG$295</f>
        <v>4052.5029999999997</v>
      </c>
      <c r="Y112" s="73">
        <f>'[2]Malaysia Palm Oil Exports'!KS$295</f>
        <v>2559.1665000000003</v>
      </c>
      <c r="Z112" s="73">
        <f>'[2]Malaysia Palm Oil Exports'!LE$295</f>
        <v>3269.9930350000004</v>
      </c>
      <c r="AA112" s="73">
        <f>'[2]Malaysia Palm Oil Exports'!LQ$295</f>
        <v>2764.8269829999999</v>
      </c>
      <c r="AB112" s="73">
        <f>'[2]Malaysia Palm Oil Exports'!MC$295</f>
        <v>3099.4005189999998</v>
      </c>
      <c r="AC112" s="73">
        <f>'[2]Malaysia Palm Oil Exports'!MO$295</f>
        <v>3760.9174510000003</v>
      </c>
      <c r="AD112" s="73">
        <f>'[2]Malaysia Palm Oil Exports'!NA$295</f>
        <v>2731.5033329999997</v>
      </c>
      <c r="AE112" s="73">
        <f>'[2]Malaysia Palm Oil Exports'!NM$295</f>
        <v>2830.6003000000001</v>
      </c>
      <c r="AF112" s="73">
        <f>'[2]Malaysia Palm Oil Exports'!NY$295</f>
        <v>3674.7500099999997</v>
      </c>
      <c r="AG112" s="74">
        <f>'[2]Malaysia Palm Oil Exports'!OK$295</f>
        <v>3626.4361369999997</v>
      </c>
      <c r="AH112" s="79">
        <f t="shared" si="72"/>
        <v>0.48981031774411643</v>
      </c>
      <c r="AI112" s="79">
        <f t="shared" si="73"/>
        <v>0.29822285753308209</v>
      </c>
      <c r="AL112" s="3">
        <v>1886.0000000000002</v>
      </c>
      <c r="AM112" s="3">
        <v>2239</v>
      </c>
      <c r="AN112" s="3">
        <v>2732</v>
      </c>
      <c r="AO112" s="3">
        <v>2522.0000000000005</v>
      </c>
      <c r="AP112" s="3">
        <v>2767</v>
      </c>
      <c r="AQ112" s="3">
        <v>2026.0000000000002</v>
      </c>
      <c r="AR112" s="3">
        <f>'Indonesia Palm Complex'!AU111</f>
        <v>2334</v>
      </c>
      <c r="AS112" s="3">
        <f>'Indonesia Palm Complex'!AV111</f>
        <v>3450</v>
      </c>
      <c r="AT112" s="3"/>
      <c r="AU112" s="3">
        <f t="shared" si="74"/>
        <v>-673.16650000000004</v>
      </c>
      <c r="AV112" s="3">
        <f t="shared" si="71"/>
        <v>-1030.9930350000004</v>
      </c>
      <c r="AW112" s="3">
        <f t="shared" si="71"/>
        <v>-32.826982999999927</v>
      </c>
      <c r="AX112" s="3">
        <f t="shared" si="71"/>
        <v>-577.40051899999935</v>
      </c>
      <c r="AY112" s="3">
        <f t="shared" si="71"/>
        <v>-993.91745100000026</v>
      </c>
      <c r="AZ112" s="3">
        <f t="shared" si="71"/>
        <v>-705.50333299999943</v>
      </c>
      <c r="BA112" s="3">
        <f t="shared" si="71"/>
        <v>-496.60030000000006</v>
      </c>
    </row>
    <row r="113" spans="2:53">
      <c r="B113" s="59" t="s">
        <v>73</v>
      </c>
      <c r="C113" s="72">
        <f>'Malaysia Palm Complex'!AI145+'Indonesia Palm Complex'!B112</f>
        <v>572.40300000000002</v>
      </c>
      <c r="D113" s="72">
        <f>'Malaysia Palm Complex'!AJ145+'Indonesia Palm Complex'!C112</f>
        <v>565.20799999999997</v>
      </c>
      <c r="E113" s="73">
        <f>'[2]Malaysia Palm Oil Exports'!BN$295</f>
        <v>786.47708799999998</v>
      </c>
      <c r="F113" s="73">
        <f>'[2]Malaysia Palm Oil Exports'!BZ$295</f>
        <v>1070.2757890811449</v>
      </c>
      <c r="G113" s="73">
        <f>'[2]Malaysia Palm Oil Exports'!CL$295</f>
        <v>767.48833999999999</v>
      </c>
      <c r="H113" s="73">
        <f>'[2]Malaysia Palm Oil Exports'!CX$295</f>
        <v>1066.3038079999999</v>
      </c>
      <c r="I113" s="73">
        <f>'[2]Malaysia Palm Oil Exports'!DJ$295</f>
        <v>1090.1282470000001</v>
      </c>
      <c r="J113" s="73">
        <f>'[2]Malaysia Palm Oil Exports'!DV$295</f>
        <v>1399.2070960000001</v>
      </c>
      <c r="K113" s="73">
        <f>'[2]Malaysia Palm Oil Exports'!EH$295</f>
        <v>1414.1042590000002</v>
      </c>
      <c r="L113" s="73">
        <f>'[2]Malaysia Palm Oil Exports'!ET$295</f>
        <v>1670.0670490000002</v>
      </c>
      <c r="M113" s="73">
        <f>'[2]Malaysia Palm Oil Exports'!FF$295</f>
        <v>1888.9288279999998</v>
      </c>
      <c r="N113" s="73">
        <f>'[2]Malaysia Palm Oil Exports'!FR$295</f>
        <v>2221.2191560000001</v>
      </c>
      <c r="O113" s="73">
        <f>'[2]Malaysia Palm Oil Exports'!GD$295</f>
        <v>2269.0129999999999</v>
      </c>
      <c r="P113" s="73">
        <f>'[2]Malaysia Palm Oil Exports'!GP$295</f>
        <v>2028.6540000000005</v>
      </c>
      <c r="Q113" s="73">
        <f>'[2]Malaysia Palm Oil Exports'!HB$295</f>
        <v>1756.7579999999998</v>
      </c>
      <c r="R113" s="73">
        <f>'[2]Malaysia Palm Oil Exports'!HN$295</f>
        <v>2261.6030000000001</v>
      </c>
      <c r="S113" s="73">
        <f>'[2]Malaysia Palm Oil Exports'!HZ$295</f>
        <v>2469.857</v>
      </c>
      <c r="T113" s="73">
        <f>'[2]Malaysia Palm Oil Exports'!IL$295</f>
        <v>2432.6470000000004</v>
      </c>
      <c r="U113" s="73">
        <f>'[2]Malaysia Palm Oil Exports'!IX$295</f>
        <v>3162.7129999999997</v>
      </c>
      <c r="V113" s="73">
        <f>'[2]Malaysia Palm Oil Exports'!JJ$295</f>
        <v>2673.1880000000001</v>
      </c>
      <c r="W113" s="73">
        <f>'[2]Malaysia Palm Oil Exports'!JV$295</f>
        <v>3496.3620000000001</v>
      </c>
      <c r="X113" s="73">
        <f>'[2]Malaysia Palm Oil Exports'!KH$295</f>
        <v>3471.6749999999997</v>
      </c>
      <c r="Y113" s="73">
        <f>'[2]Malaysia Palm Oil Exports'!KT$295</f>
        <v>2867.5361309999998</v>
      </c>
      <c r="Z113" s="73">
        <f>'[2]Malaysia Palm Oil Exports'!LF$295</f>
        <v>3455.2898260000002</v>
      </c>
      <c r="AA113" s="73">
        <f>'[2]Malaysia Palm Oil Exports'!LR$295</f>
        <v>3441.6618949999993</v>
      </c>
      <c r="AB113" s="73">
        <f>'[2]Malaysia Palm Oil Exports'!MD$295</f>
        <v>3331.2286569999997</v>
      </c>
      <c r="AC113" s="73">
        <f>'[2]Malaysia Palm Oil Exports'!MP$295</f>
        <v>4120.5908770000005</v>
      </c>
      <c r="AD113" s="73">
        <f>'[2]Malaysia Palm Oil Exports'!NB$295</f>
        <v>3790.9427429999996</v>
      </c>
      <c r="AE113" s="73">
        <f>'[2]Malaysia Palm Oil Exports'!NN$295</f>
        <v>3079.5559000000003</v>
      </c>
      <c r="AF113" s="73">
        <f>'[2]Malaysia Palm Oil Exports'!NZ$295</f>
        <v>3681.8971099999999</v>
      </c>
      <c r="AG113" s="74">
        <f>'[2]Malaysia Palm Oil Exports'!OL$295</f>
        <v>3301.1102949999995</v>
      </c>
      <c r="AH113" s="79">
        <f t="shared" si="72"/>
        <v>1.944921417933454E-3</v>
      </c>
      <c r="AI113" s="79">
        <f t="shared" si="73"/>
        <v>0.19559353022297787</v>
      </c>
      <c r="AL113" s="3">
        <v>1737</v>
      </c>
      <c r="AM113" s="3">
        <v>2535</v>
      </c>
      <c r="AN113" s="3">
        <v>3219</v>
      </c>
      <c r="AO113" s="3">
        <v>2916</v>
      </c>
      <c r="AP113" s="3">
        <v>3129</v>
      </c>
      <c r="AQ113" s="3">
        <v>2742</v>
      </c>
      <c r="AR113" s="3">
        <f>'Indonesia Palm Complex'!AU112</f>
        <v>2705</v>
      </c>
      <c r="AS113" s="3">
        <f>'Indonesia Palm Complex'!AV112</f>
        <v>3519</v>
      </c>
      <c r="AT113" s="3"/>
      <c r="AU113" s="3">
        <f t="shared" si="74"/>
        <v>-1130.5361309999998</v>
      </c>
      <c r="AV113" s="3">
        <f t="shared" si="71"/>
        <v>-920.28982600000018</v>
      </c>
      <c r="AW113" s="3">
        <f t="shared" si="71"/>
        <v>-222.66189499999928</v>
      </c>
      <c r="AX113" s="3">
        <f t="shared" si="71"/>
        <v>-415.22865699999966</v>
      </c>
      <c r="AY113" s="3">
        <f t="shared" si="71"/>
        <v>-991.59087700000055</v>
      </c>
      <c r="AZ113" s="3">
        <f t="shared" si="71"/>
        <v>-1048.9427429999996</v>
      </c>
      <c r="BA113" s="3">
        <f t="shared" si="71"/>
        <v>-374.55590000000029</v>
      </c>
    </row>
    <row r="114" spans="2:53">
      <c r="B114" s="59" t="s">
        <v>74</v>
      </c>
      <c r="C114" s="72">
        <f>'Malaysia Palm Complex'!AI146+'Indonesia Palm Complex'!B113</f>
        <v>583.34100000000001</v>
      </c>
      <c r="D114" s="72">
        <f>'Malaysia Palm Complex'!AJ146+'Indonesia Palm Complex'!C113</f>
        <v>582.75</v>
      </c>
      <c r="E114" s="73">
        <f>'[2]Malaysia Palm Oil Exports'!BO$295</f>
        <v>890.03976899999998</v>
      </c>
      <c r="F114" s="73">
        <f>'[2]Malaysia Palm Oil Exports'!CA$295</f>
        <v>988.12014425656866</v>
      </c>
      <c r="G114" s="73">
        <f>'[2]Malaysia Palm Oil Exports'!CM$295</f>
        <v>865.73562799999991</v>
      </c>
      <c r="H114" s="73">
        <f>'[2]Malaysia Palm Oil Exports'!CY$295</f>
        <v>1403.5009970000001</v>
      </c>
      <c r="I114" s="73">
        <f>'[2]Malaysia Palm Oil Exports'!DK$295</f>
        <v>1143.0588459999999</v>
      </c>
      <c r="J114" s="73">
        <f>'[2]Malaysia Palm Oil Exports'!DW$295</f>
        <v>1500.3622170000003</v>
      </c>
      <c r="K114" s="73">
        <f>'[2]Malaysia Palm Oil Exports'!EI$295</f>
        <v>1438.7440810000001</v>
      </c>
      <c r="L114" s="73">
        <f>'[2]Malaysia Palm Oil Exports'!EU$295</f>
        <v>1617.3950139999997</v>
      </c>
      <c r="M114" s="73">
        <f>'[2]Malaysia Palm Oil Exports'!FG$295</f>
        <v>2177.6692749999997</v>
      </c>
      <c r="N114" s="73">
        <f>'[2]Malaysia Palm Oil Exports'!FS$295</f>
        <v>1903.5094149999995</v>
      </c>
      <c r="O114" s="73">
        <f>'[2]Malaysia Palm Oil Exports'!GE$295</f>
        <v>1942.48</v>
      </c>
      <c r="P114" s="73">
        <f>'[2]Malaysia Palm Oil Exports'!GQ$295</f>
        <v>1887.9479999999999</v>
      </c>
      <c r="Q114" s="73">
        <f>'[2]Malaysia Palm Oil Exports'!HC$295</f>
        <v>2264.4829999999997</v>
      </c>
      <c r="R114" s="73">
        <f>'[2]Malaysia Palm Oil Exports'!HO$295</f>
        <v>3133.0859999999998</v>
      </c>
      <c r="S114" s="73">
        <f>'[2]Malaysia Palm Oil Exports'!IA$295</f>
        <v>3311.7829999999999</v>
      </c>
      <c r="T114" s="73">
        <f>'[2]Malaysia Palm Oil Exports'!IM$295</f>
        <v>3554.5550000000003</v>
      </c>
      <c r="U114" s="73">
        <f>'[2]Malaysia Palm Oil Exports'!IY$295</f>
        <v>2774.8889999999997</v>
      </c>
      <c r="V114" s="73">
        <f>'[2]Malaysia Palm Oil Exports'!JK$295</f>
        <v>2953.4470000000001</v>
      </c>
      <c r="W114" s="73">
        <f>'[2]Malaysia Palm Oil Exports'!JW$295</f>
        <v>3093.6899999999996</v>
      </c>
      <c r="X114" s="73">
        <f>'[2]Malaysia Palm Oil Exports'!KI$295</f>
        <v>3535.1610000000001</v>
      </c>
      <c r="Y114" s="73">
        <f>'[2]Malaysia Palm Oil Exports'!KU$295</f>
        <v>3572.5563490000004</v>
      </c>
      <c r="Z114" s="73">
        <f>'[2]Malaysia Palm Oil Exports'!LG$295</f>
        <v>3838.4235559999997</v>
      </c>
      <c r="AA114" s="73">
        <f>'[2]Malaysia Palm Oil Exports'!LS$295</f>
        <v>3496.0656950000002</v>
      </c>
      <c r="AB114" s="73">
        <f>'[2]Malaysia Palm Oil Exports'!ME$295</f>
        <v>3792.8748610000002</v>
      </c>
      <c r="AC114" s="73">
        <f>'[2]Malaysia Palm Oil Exports'!MQ$295</f>
        <v>3591.0439509999997</v>
      </c>
      <c r="AD114" s="73">
        <f>'[2]Malaysia Palm Oil Exports'!NC$295</f>
        <v>4415.6163579999993</v>
      </c>
      <c r="AE114" s="73">
        <f>'[2]Malaysia Palm Oil Exports'!NO$295</f>
        <v>4507.8307999999997</v>
      </c>
      <c r="AF114" s="73">
        <f>'[2]Malaysia Palm Oil Exports'!OA$295</f>
        <v>3690.5005599999995</v>
      </c>
      <c r="AG114" s="74">
        <f>'[2]Malaysia Palm Oil Exports'!OM$295</f>
        <v>3202.046484</v>
      </c>
      <c r="AH114" s="79">
        <f>AF114/AF113-1</f>
        <v>2.3366894138983074E-3</v>
      </c>
      <c r="AI114" s="79">
        <f t="shared" si="73"/>
        <v>-0.18131342462986855</v>
      </c>
      <c r="AL114" s="3">
        <v>2234</v>
      </c>
      <c r="AM114" s="3">
        <v>3043</v>
      </c>
      <c r="AN114" s="3">
        <v>3297</v>
      </c>
      <c r="AO114" s="3">
        <v>2891</v>
      </c>
      <c r="AP114" s="3">
        <v>2683.0000000000005</v>
      </c>
      <c r="AQ114" s="3">
        <v>4274</v>
      </c>
      <c r="AR114" s="3">
        <f>'Indonesia Palm Complex'!AU113</f>
        <v>4334</v>
      </c>
      <c r="AS114" s="3">
        <f>'Indonesia Palm Complex'!AV113</f>
        <v>2073</v>
      </c>
      <c r="AT114" s="3"/>
      <c r="AU114" s="3">
        <f t="shared" si="74"/>
        <v>-1338.5563490000004</v>
      </c>
      <c r="AV114" s="3">
        <f t="shared" si="71"/>
        <v>-795.42355599999973</v>
      </c>
      <c r="AW114" s="3">
        <f t="shared" si="71"/>
        <v>-199.06569500000023</v>
      </c>
      <c r="AX114" s="3">
        <f t="shared" si="71"/>
        <v>-901.87486100000024</v>
      </c>
      <c r="AY114" s="3">
        <f t="shared" si="71"/>
        <v>-908.0439509999992</v>
      </c>
      <c r="AZ114" s="3">
        <f t="shared" si="71"/>
        <v>-141.61635799999931</v>
      </c>
      <c r="BA114" s="3">
        <f t="shared" si="71"/>
        <v>-173.83079999999973</v>
      </c>
    </row>
    <row r="115" spans="2:53">
      <c r="B115" s="59" t="s">
        <v>75</v>
      </c>
      <c r="C115" s="72">
        <f>'Malaysia Palm Complex'!AI147+'Indonesia Palm Complex'!B114</f>
        <v>566.57000000000005</v>
      </c>
      <c r="D115" s="72">
        <f>'Malaysia Palm Complex'!AJ147+'Indonesia Palm Complex'!C114</f>
        <v>578.77200000000005</v>
      </c>
      <c r="E115" s="73">
        <f>'[2]Malaysia Palm Oil Exports'!BP$295</f>
        <v>769.42854899999998</v>
      </c>
      <c r="F115" s="73">
        <f>'[2]Malaysia Palm Oil Exports'!CB$295</f>
        <v>1102.7212088565739</v>
      </c>
      <c r="G115" s="73">
        <f>'[2]Malaysia Palm Oil Exports'!CN$295</f>
        <v>850.33764200000041</v>
      </c>
      <c r="H115" s="73">
        <f>'[2]Malaysia Palm Oil Exports'!CZ$295</f>
        <v>1333.7921900000001</v>
      </c>
      <c r="I115" s="73">
        <f>'[2]Malaysia Palm Oil Exports'!DL$295</f>
        <v>1229.0503270000004</v>
      </c>
      <c r="J115" s="73">
        <f>'[2]Malaysia Palm Oil Exports'!DX$295</f>
        <v>1040.4774160000002</v>
      </c>
      <c r="K115" s="73">
        <f>'[2]Malaysia Palm Oil Exports'!EJ$295</f>
        <v>1702.2845769999997</v>
      </c>
      <c r="L115" s="73">
        <f>'[2]Malaysia Palm Oil Exports'!EV$295</f>
        <v>1666.9963349999998</v>
      </c>
      <c r="M115" s="73">
        <f>'[2]Malaysia Palm Oil Exports'!FH$295</f>
        <v>2123.9593439999999</v>
      </c>
      <c r="N115" s="73">
        <f>'[2]Malaysia Palm Oil Exports'!FT$295</f>
        <v>1817.5650000000003</v>
      </c>
      <c r="O115" s="73">
        <f>'[2]Malaysia Palm Oil Exports'!GF$295</f>
        <v>2384.7260000000001</v>
      </c>
      <c r="P115" s="73">
        <f>'[2]Malaysia Palm Oil Exports'!GR$295</f>
        <v>1841.857</v>
      </c>
      <c r="Q115" s="73">
        <f>'[2]Malaysia Palm Oil Exports'!HD$295</f>
        <v>2524.4690000000001</v>
      </c>
      <c r="R115" s="73">
        <f>'[2]Malaysia Palm Oil Exports'!HP$295</f>
        <v>2615.8909999999996</v>
      </c>
      <c r="S115" s="73">
        <f>'[2]Malaysia Palm Oil Exports'!IB$295</f>
        <v>2826.8270000000002</v>
      </c>
      <c r="T115" s="73">
        <f>'[2]Malaysia Palm Oil Exports'!IN$295</f>
        <v>2847.183</v>
      </c>
      <c r="U115" s="73">
        <f>'[2]Malaysia Palm Oil Exports'!IZ$295</f>
        <v>3290.7929999999997</v>
      </c>
      <c r="V115" s="73">
        <f>'[2]Malaysia Palm Oil Exports'!JL$295</f>
        <v>3171.4620000000004</v>
      </c>
      <c r="W115" s="73">
        <f>'[2]Malaysia Palm Oil Exports'!JX$295</f>
        <v>3528.9179999999997</v>
      </c>
      <c r="X115" s="73">
        <f>'[2]Malaysia Palm Oil Exports'!KJ$295</f>
        <v>3913.0140000000001</v>
      </c>
      <c r="Y115" s="73">
        <f>'[2]Malaysia Palm Oil Exports'!KV$295</f>
        <v>3102.1620929999999</v>
      </c>
      <c r="Z115" s="73">
        <f>'[2]Malaysia Palm Oil Exports'!LH$295</f>
        <v>3547.0825850000001</v>
      </c>
      <c r="AA115" s="73">
        <f>'[2]Malaysia Palm Oil Exports'!LT$295</f>
        <v>3833.0088719999999</v>
      </c>
      <c r="AB115" s="73">
        <f>'[2]Malaysia Palm Oil Exports'!MF$295</f>
        <v>3668.2582660000003</v>
      </c>
      <c r="AC115" s="73">
        <f>'[2]Malaysia Palm Oil Exports'!MR$295</f>
        <v>3638.7601910000003</v>
      </c>
      <c r="AD115" s="73">
        <f>'[2]Malaysia Palm Oil Exports'!ND$295</f>
        <v>3704.0305910000002</v>
      </c>
      <c r="AE115" s="73">
        <f>'[2]Malaysia Palm Oil Exports'!NP$295</f>
        <v>3733.7732999999998</v>
      </c>
      <c r="AF115" s="73">
        <f>'[2]Malaysia Palm Oil Exports'!OB$295</f>
        <v>3264.8146799999995</v>
      </c>
      <c r="AG115" s="74">
        <f>'[2]Malaysia Palm Oil Exports'!ON$295</f>
        <v>2777.91635</v>
      </c>
      <c r="AH115" s="67"/>
      <c r="AI115" s="67"/>
      <c r="AL115" s="3">
        <v>1888.0000000000002</v>
      </c>
      <c r="AM115" s="3">
        <v>2828</v>
      </c>
      <c r="AN115" s="3">
        <v>3188</v>
      </c>
      <c r="AO115" s="3">
        <v>3264.0000000000005</v>
      </c>
      <c r="AP115" s="3">
        <v>2764.0000000000005</v>
      </c>
      <c r="AQ115" s="3">
        <v>2886</v>
      </c>
      <c r="AR115" s="3">
        <f>'Indonesia Palm Complex'!AU114</f>
        <v>3183</v>
      </c>
      <c r="AS115" s="3">
        <f>'Indonesia Palm Complex'!AV114</f>
        <v>2693</v>
      </c>
      <c r="AT115" s="3"/>
      <c r="AU115" s="3">
        <f t="shared" si="74"/>
        <v>-1214.1620929999997</v>
      </c>
      <c r="AV115" s="3">
        <f t="shared" si="71"/>
        <v>-719.08258500000011</v>
      </c>
      <c r="AW115" s="3">
        <f t="shared" si="71"/>
        <v>-645.00887199999988</v>
      </c>
      <c r="AX115" s="3">
        <f t="shared" si="71"/>
        <v>-404.25826599999982</v>
      </c>
      <c r="AY115" s="3">
        <f t="shared" si="71"/>
        <v>-874.76019099999985</v>
      </c>
      <c r="AZ115" s="3">
        <f t="shared" si="71"/>
        <v>-818.03059100000019</v>
      </c>
      <c r="BA115" s="3">
        <f t="shared" si="71"/>
        <v>-550.77329999999984</v>
      </c>
    </row>
    <row r="116" spans="2:53" ht="15.75" thickBot="1">
      <c r="B116" s="59" t="s">
        <v>76</v>
      </c>
      <c r="C116" s="75">
        <f t="shared" ref="C116:E116" si="75">SUM(C104:C115)</f>
        <v>6666.3120000000008</v>
      </c>
      <c r="D116" s="75">
        <f t="shared" si="75"/>
        <v>6570.5809999999992</v>
      </c>
      <c r="E116" s="75">
        <f t="shared" si="75"/>
        <v>8778.5958949999986</v>
      </c>
      <c r="F116" s="75">
        <f t="shared" ref="F116:Y116" si="76">SUM(F104:F115)</f>
        <v>9714.1072480282965</v>
      </c>
      <c r="G116" s="75">
        <f t="shared" si="76"/>
        <v>9085.369640617515</v>
      </c>
      <c r="H116" s="75">
        <f t="shared" si="76"/>
        <v>10951.254675</v>
      </c>
      <c r="I116" s="75">
        <f t="shared" si="76"/>
        <v>12569.996846</v>
      </c>
      <c r="J116" s="75">
        <f t="shared" si="76"/>
        <v>15079.640008</v>
      </c>
      <c r="K116" s="75">
        <f t="shared" si="76"/>
        <v>16474.940264000001</v>
      </c>
      <c r="L116" s="75">
        <f t="shared" si="76"/>
        <v>18141.356599999996</v>
      </c>
      <c r="M116" s="75">
        <f t="shared" si="76"/>
        <v>19450.512220999997</v>
      </c>
      <c r="N116" s="75">
        <f t="shared" si="76"/>
        <v>22724.997437999995</v>
      </c>
      <c r="O116" s="75">
        <f t="shared" si="76"/>
        <v>24586.206999999999</v>
      </c>
      <c r="P116" s="75">
        <f t="shared" si="76"/>
        <v>24758.999000000003</v>
      </c>
      <c r="Q116" s="75">
        <f t="shared" si="76"/>
        <v>28417.562000000002</v>
      </c>
      <c r="R116" s="75">
        <f t="shared" si="76"/>
        <v>30905.138999999999</v>
      </c>
      <c r="S116" s="75">
        <f t="shared" si="76"/>
        <v>31758.522000000001</v>
      </c>
      <c r="T116" s="75">
        <f t="shared" si="76"/>
        <v>31929.713000000003</v>
      </c>
      <c r="U116" s="75">
        <f t="shared" si="76"/>
        <v>34409.443999999996</v>
      </c>
      <c r="V116" s="75">
        <f t="shared" si="76"/>
        <v>38102.211000000003</v>
      </c>
      <c r="W116" s="75">
        <f t="shared" si="76"/>
        <v>38708.188999999998</v>
      </c>
      <c r="X116" s="75">
        <f t="shared" si="76"/>
        <v>42122.768000000004</v>
      </c>
      <c r="Y116" s="75">
        <f t="shared" si="76"/>
        <v>38849.784629000002</v>
      </c>
      <c r="Z116" s="75">
        <f>SUM(Z104:Z115)</f>
        <v>42426.773790000007</v>
      </c>
      <c r="AA116" s="75">
        <f>SUM(AA104:AA115)</f>
        <v>40058.503227999994</v>
      </c>
      <c r="AB116" s="75">
        <f>SUM(AB104:AB115)</f>
        <v>41884.444584000004</v>
      </c>
      <c r="AC116" s="75">
        <f>SUM(AC104:AC115)</f>
        <v>41873.023393000003</v>
      </c>
      <c r="AD116" s="75">
        <f>SUM(AD104:AD115)</f>
        <v>41626.501907999998</v>
      </c>
      <c r="AE116" s="75">
        <f t="shared" ref="AE116:AG116" si="77">SUM(AE104:AE115)</f>
        <v>34798.212892999996</v>
      </c>
      <c r="AF116" s="75">
        <f t="shared" si="77"/>
        <v>40197.318839999993</v>
      </c>
      <c r="AG116" s="76">
        <f t="shared" si="77"/>
        <v>36326.321262999998</v>
      </c>
      <c r="AH116" s="67"/>
      <c r="AI116" s="79">
        <f t="shared" ref="AI116" si="78">AF116/AE116-1</f>
        <v>0.15515469037451868</v>
      </c>
      <c r="AL116" s="3">
        <f>SUM(AL104:AL115)</f>
        <v>18380</v>
      </c>
      <c r="AM116" s="3">
        <f t="shared" ref="AM116:AS116" si="79">SUM(AM104:AM115)</f>
        <v>32277</v>
      </c>
      <c r="AN116" s="3">
        <f t="shared" si="79"/>
        <v>33167</v>
      </c>
      <c r="AO116" s="3">
        <f t="shared" si="79"/>
        <v>35618</v>
      </c>
      <c r="AP116" s="3">
        <f t="shared" si="79"/>
        <v>33529</v>
      </c>
      <c r="AQ116" s="3">
        <f t="shared" si="79"/>
        <v>35531</v>
      </c>
      <c r="AR116" s="3">
        <f t="shared" si="79"/>
        <v>29612</v>
      </c>
      <c r="AS116" s="3">
        <f t="shared" si="79"/>
        <v>31011</v>
      </c>
      <c r="AT116" s="3"/>
      <c r="AU116" s="3">
        <f>SUM(AU104:AU115)</f>
        <v>-8701.4446289999996</v>
      </c>
      <c r="AV116" s="3">
        <f>SUM(AV104:AV115)</f>
        <v>-10149.773789999997</v>
      </c>
      <c r="AW116" s="3">
        <f t="shared" ref="AW116:AZ116" si="80">SUM(AW104:AW115)</f>
        <v>-6891.5032279999996</v>
      </c>
      <c r="AX116" s="3">
        <f t="shared" si="80"/>
        <v>-6266.444583999998</v>
      </c>
      <c r="AY116" s="3">
        <f t="shared" si="80"/>
        <v>-8344.0233929999995</v>
      </c>
      <c r="AZ116" s="3">
        <f t="shared" si="80"/>
        <v>-6095.5019079999984</v>
      </c>
      <c r="BA116" s="3">
        <f t="shared" si="71"/>
        <v>-5186.2128929999963</v>
      </c>
    </row>
    <row r="117" spans="2:53">
      <c r="B117" s="68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80">
        <f>AF116/AE116-1</f>
        <v>0.15515469037451868</v>
      </c>
      <c r="AG117" s="80">
        <f>AG116/AF116-1</f>
        <v>-9.6299894836468503E-2</v>
      </c>
    </row>
    <row r="118" spans="2:53" ht="18.75" thickBot="1">
      <c r="B118" s="59" t="s">
        <v>82</v>
      </c>
      <c r="E118" s="77"/>
      <c r="F118" s="77"/>
      <c r="G118" s="77"/>
      <c r="H118" s="77"/>
      <c r="I118" s="77"/>
      <c r="J118" s="77"/>
      <c r="AL118" s="78" t="s">
        <v>83</v>
      </c>
      <c r="AU118" s="78" t="s">
        <v>84</v>
      </c>
    </row>
    <row r="119" spans="2:53" ht="15.75" thickBot="1">
      <c r="B119" s="60"/>
      <c r="C119" s="61" t="s">
        <v>11</v>
      </c>
      <c r="D119" s="61" t="s">
        <v>12</v>
      </c>
      <c r="E119" s="61" t="s">
        <v>13</v>
      </c>
      <c r="F119" s="61" t="s">
        <v>14</v>
      </c>
      <c r="G119" s="61" t="s">
        <v>15</v>
      </c>
      <c r="H119" s="61" t="s">
        <v>16</v>
      </c>
      <c r="I119" s="61" t="s">
        <v>17</v>
      </c>
      <c r="J119" s="61" t="s">
        <v>18</v>
      </c>
      <c r="K119" s="61" t="s">
        <v>19</v>
      </c>
      <c r="L119" s="61" t="s">
        <v>20</v>
      </c>
      <c r="M119" s="61" t="s">
        <v>21</v>
      </c>
      <c r="N119" s="61" t="s">
        <v>22</v>
      </c>
      <c r="O119" s="61" t="s">
        <v>23</v>
      </c>
      <c r="P119" s="61" t="s">
        <v>24</v>
      </c>
      <c r="Q119" s="61" t="s">
        <v>25</v>
      </c>
      <c r="R119" s="61" t="s">
        <v>26</v>
      </c>
      <c r="S119" s="61" t="s">
        <v>27</v>
      </c>
      <c r="T119" s="61" t="s">
        <v>28</v>
      </c>
      <c r="U119" s="61" t="s">
        <v>29</v>
      </c>
      <c r="V119" s="61" t="s">
        <v>30</v>
      </c>
      <c r="W119" s="61" t="s">
        <v>31</v>
      </c>
      <c r="X119" s="61" t="s">
        <v>32</v>
      </c>
      <c r="Y119" s="61" t="s">
        <v>33</v>
      </c>
      <c r="Z119" s="61" t="s">
        <v>34</v>
      </c>
      <c r="AA119" s="61" t="s">
        <v>35</v>
      </c>
      <c r="AB119" s="61" t="s">
        <v>36</v>
      </c>
      <c r="AC119" s="61" t="s">
        <v>37</v>
      </c>
      <c r="AD119" s="61" t="s">
        <v>38</v>
      </c>
      <c r="AE119" s="61" t="str">
        <f>AE3</f>
        <v>21/22</v>
      </c>
      <c r="AF119" s="61" t="str">
        <f t="shared" ref="AF119:AG119" si="81">AF3</f>
        <v>22/23</v>
      </c>
      <c r="AG119" s="61" t="str">
        <f t="shared" si="81"/>
        <v>23/24</v>
      </c>
      <c r="AH119" s="62"/>
      <c r="AI119" s="81" t="s">
        <v>85</v>
      </c>
      <c r="AJ119" s="81" t="s">
        <v>86</v>
      </c>
      <c r="AL119" s="61" t="str">
        <f>Y119</f>
        <v xml:space="preserve">15/16 </v>
      </c>
      <c r="AM119" s="61" t="str">
        <f t="shared" ref="AM119:AQ119" si="82">Z119</f>
        <v xml:space="preserve">16/17 </v>
      </c>
      <c r="AN119" s="61" t="str">
        <f t="shared" si="82"/>
        <v xml:space="preserve">17/18 </v>
      </c>
      <c r="AO119" s="61" t="str">
        <f t="shared" si="82"/>
        <v xml:space="preserve">18/19 </v>
      </c>
      <c r="AP119" s="61" t="str">
        <f t="shared" si="82"/>
        <v>19/20</v>
      </c>
      <c r="AQ119" s="61" t="str">
        <f t="shared" si="82"/>
        <v>20/21</v>
      </c>
      <c r="AR119" s="61" t="str">
        <f>AE119</f>
        <v>21/22</v>
      </c>
      <c r="AS119" s="61" t="str">
        <f>AF119</f>
        <v>22/23</v>
      </c>
      <c r="AU119" s="61" t="str">
        <f t="shared" ref="AU119:BA119" si="83">AL119</f>
        <v xml:space="preserve">15/16 </v>
      </c>
      <c r="AV119" s="61" t="str">
        <f t="shared" si="83"/>
        <v xml:space="preserve">16/17 </v>
      </c>
      <c r="AW119" s="61" t="str">
        <f t="shared" si="83"/>
        <v xml:space="preserve">17/18 </v>
      </c>
      <c r="AX119" s="61" t="str">
        <f t="shared" si="83"/>
        <v xml:space="preserve">18/19 </v>
      </c>
      <c r="AY119" s="61" t="str">
        <f t="shared" si="83"/>
        <v>19/20</v>
      </c>
      <c r="AZ119" s="61" t="str">
        <f t="shared" si="83"/>
        <v>20/21</v>
      </c>
      <c r="BA119" s="61" t="str">
        <f t="shared" si="83"/>
        <v>21/22</v>
      </c>
    </row>
    <row r="120" spans="2:53">
      <c r="B120" s="59" t="s">
        <v>64</v>
      </c>
      <c r="C120" s="63" t="e">
        <f>C10+C57+C88-C104-C136</f>
        <v>#REF!</v>
      </c>
      <c r="D120" s="63" t="e">
        <f t="shared" ref="D120:AF120" si="84">C147+D57+D88-D104-D136</f>
        <v>#REF!</v>
      </c>
      <c r="E120" s="63" t="e">
        <f t="shared" si="84"/>
        <v>#REF!</v>
      </c>
      <c r="F120" s="63" t="e">
        <f t="shared" si="84"/>
        <v>#REF!</v>
      </c>
      <c r="G120" s="63" t="e">
        <f t="shared" si="84"/>
        <v>#REF!</v>
      </c>
      <c r="H120" s="63" t="e">
        <f t="shared" si="84"/>
        <v>#REF!</v>
      </c>
      <c r="I120" s="63" t="e">
        <f t="shared" si="84"/>
        <v>#REF!</v>
      </c>
      <c r="J120" s="63" t="e">
        <f t="shared" si="84"/>
        <v>#REF!</v>
      </c>
      <c r="K120" s="63" t="e">
        <f t="shared" si="84"/>
        <v>#REF!</v>
      </c>
      <c r="L120" s="63" t="e">
        <f t="shared" si="84"/>
        <v>#REF!</v>
      </c>
      <c r="M120" s="63" t="e">
        <f t="shared" si="84"/>
        <v>#REF!</v>
      </c>
      <c r="N120" s="63" t="e">
        <f t="shared" si="84"/>
        <v>#REF!</v>
      </c>
      <c r="O120" s="63" t="e">
        <f t="shared" si="84"/>
        <v>#REF!</v>
      </c>
      <c r="P120" s="63" t="e">
        <f t="shared" si="84"/>
        <v>#REF!</v>
      </c>
      <c r="Q120" s="63" t="e">
        <f t="shared" si="84"/>
        <v>#REF!</v>
      </c>
      <c r="R120" s="63" t="e">
        <f t="shared" si="84"/>
        <v>#REF!</v>
      </c>
      <c r="S120" s="63" t="e">
        <f t="shared" si="84"/>
        <v>#REF!</v>
      </c>
      <c r="T120" s="63" t="e">
        <f t="shared" si="84"/>
        <v>#REF!</v>
      </c>
      <c r="U120" s="63" t="e">
        <f t="shared" si="84"/>
        <v>#REF!</v>
      </c>
      <c r="V120" s="63" t="e">
        <f t="shared" si="84"/>
        <v>#REF!</v>
      </c>
      <c r="W120" s="63" t="e">
        <f t="shared" si="84"/>
        <v>#REF!</v>
      </c>
      <c r="X120" s="63" t="e">
        <f t="shared" si="84"/>
        <v>#REF!</v>
      </c>
      <c r="Y120" s="63">
        <f t="shared" si="84"/>
        <v>1386.5251515554946</v>
      </c>
      <c r="Z120" s="64">
        <f t="shared" si="84"/>
        <v>1687.3819450000015</v>
      </c>
      <c r="AA120" s="64">
        <f t="shared" si="84"/>
        <v>1963.865894999999</v>
      </c>
      <c r="AB120" s="64">
        <f t="shared" si="84"/>
        <v>2559.6804870000005</v>
      </c>
      <c r="AC120" s="64">
        <f t="shared" si="84"/>
        <v>2804.1799240000018</v>
      </c>
      <c r="AD120" s="64">
        <f t="shared" si="84"/>
        <v>2504.1204890000017</v>
      </c>
      <c r="AE120" s="64">
        <f t="shared" si="84"/>
        <v>2564.557483999999</v>
      </c>
      <c r="AF120" s="64">
        <f t="shared" si="84"/>
        <v>3004.2173999999995</v>
      </c>
      <c r="AG120" s="65" t="e">
        <f t="shared" ref="AG120:AG124" si="85">AG$132*(SUM(AA120:AE120)/SUM(AA$132:AE$132))</f>
        <v>#REF!</v>
      </c>
      <c r="AH120" s="64"/>
      <c r="AI120" s="82" t="e">
        <f>AG120/AVERAGE(AB120:AF120)-1</f>
        <v>#REF!</v>
      </c>
      <c r="AJ120" s="82" t="e">
        <f>AG120/AF120-1</f>
        <v>#REF!</v>
      </c>
      <c r="AL120" s="3"/>
      <c r="AM120" s="3">
        <v>1000</v>
      </c>
      <c r="AN120" s="3">
        <v>985</v>
      </c>
      <c r="AO120" s="3">
        <v>1353</v>
      </c>
      <c r="AP120" s="3">
        <v>1498</v>
      </c>
      <c r="AQ120" s="3">
        <v>1476</v>
      </c>
      <c r="AR120" s="3">
        <v>1449</v>
      </c>
      <c r="AS120" s="3">
        <v>1449</v>
      </c>
      <c r="AT120" s="3"/>
      <c r="AU120" s="3"/>
      <c r="AV120" s="3">
        <f t="shared" ref="AV120:BA132" si="86">AM120-Z120</f>
        <v>-687.38194500000145</v>
      </c>
      <c r="AW120" s="3">
        <f t="shared" si="86"/>
        <v>-978.865894999999</v>
      </c>
      <c r="AX120" s="3">
        <f t="shared" si="86"/>
        <v>-1206.6804870000005</v>
      </c>
      <c r="AY120" s="3">
        <f t="shared" si="86"/>
        <v>-1306.1799240000018</v>
      </c>
      <c r="AZ120" s="3">
        <f t="shared" si="86"/>
        <v>-1028.1204890000017</v>
      </c>
      <c r="BA120" s="3">
        <f t="shared" si="86"/>
        <v>-1115.557483999999</v>
      </c>
    </row>
    <row r="121" spans="2:53">
      <c r="B121" s="59" t="s">
        <v>65</v>
      </c>
      <c r="C121" s="63" t="e">
        <f t="shared" ref="C121:AF129" si="87">C136+C58+C89-C105-C137</f>
        <v>#REF!</v>
      </c>
      <c r="D121" s="63" t="e">
        <f t="shared" si="87"/>
        <v>#REF!</v>
      </c>
      <c r="E121" s="63" t="e">
        <f t="shared" si="87"/>
        <v>#REF!</v>
      </c>
      <c r="F121" s="63" t="e">
        <f t="shared" si="87"/>
        <v>#REF!</v>
      </c>
      <c r="G121" s="63" t="e">
        <f t="shared" si="87"/>
        <v>#REF!</v>
      </c>
      <c r="H121" s="63" t="e">
        <f t="shared" si="87"/>
        <v>#REF!</v>
      </c>
      <c r="I121" s="63" t="e">
        <f t="shared" si="87"/>
        <v>#REF!</v>
      </c>
      <c r="J121" s="63" t="e">
        <f t="shared" si="87"/>
        <v>#REF!</v>
      </c>
      <c r="K121" s="63" t="e">
        <f t="shared" si="87"/>
        <v>#REF!</v>
      </c>
      <c r="L121" s="63" t="e">
        <f t="shared" si="87"/>
        <v>#REF!</v>
      </c>
      <c r="M121" s="63" t="e">
        <f t="shared" si="87"/>
        <v>#REF!</v>
      </c>
      <c r="N121" s="63" t="e">
        <f t="shared" si="87"/>
        <v>#REF!</v>
      </c>
      <c r="O121" s="63" t="e">
        <f t="shared" si="87"/>
        <v>#REF!</v>
      </c>
      <c r="P121" s="63" t="e">
        <f t="shared" si="87"/>
        <v>#REF!</v>
      </c>
      <c r="Q121" s="63" t="e">
        <f t="shared" si="87"/>
        <v>#REF!</v>
      </c>
      <c r="R121" s="63" t="e">
        <f t="shared" si="87"/>
        <v>#REF!</v>
      </c>
      <c r="S121" s="63" t="e">
        <f t="shared" si="87"/>
        <v>#REF!</v>
      </c>
      <c r="T121" s="63" t="e">
        <f t="shared" si="87"/>
        <v>#REF!</v>
      </c>
      <c r="U121" s="63" t="e">
        <f t="shared" si="87"/>
        <v>#REF!</v>
      </c>
      <c r="V121" s="63" t="e">
        <f t="shared" si="87"/>
        <v>#REF!</v>
      </c>
      <c r="W121" s="63" t="e">
        <f t="shared" si="87"/>
        <v>#REF!</v>
      </c>
      <c r="X121" s="63" t="e">
        <f t="shared" si="87"/>
        <v>#REF!</v>
      </c>
      <c r="Y121" s="63">
        <f t="shared" si="87"/>
        <v>1098.8229475251001</v>
      </c>
      <c r="Z121" s="64">
        <f t="shared" si="87"/>
        <v>1511.5588969999999</v>
      </c>
      <c r="AA121" s="64">
        <f t="shared" si="87"/>
        <v>1678.9368829999994</v>
      </c>
      <c r="AB121" s="64">
        <f t="shared" si="87"/>
        <v>2655.6131980000027</v>
      </c>
      <c r="AC121" s="64">
        <f t="shared" si="87"/>
        <v>2535.8140260000018</v>
      </c>
      <c r="AD121" s="64">
        <f t="shared" si="87"/>
        <v>2717.2480600000008</v>
      </c>
      <c r="AE121" s="64">
        <f t="shared" si="87"/>
        <v>2872.0710000000017</v>
      </c>
      <c r="AF121" s="64">
        <f t="shared" si="87"/>
        <v>2777.734199999999</v>
      </c>
      <c r="AG121" s="65" t="e">
        <f t="shared" si="85"/>
        <v>#REF!</v>
      </c>
      <c r="AH121" s="64"/>
      <c r="AI121" s="82" t="e">
        <f t="shared" ref="AI121:AI132" si="88">AG121/AVERAGE(AB121:AF121)-1</f>
        <v>#REF!</v>
      </c>
      <c r="AJ121" s="82" t="e">
        <f t="shared" ref="AJ121:AJ132" si="89">AG121/AF121-1</f>
        <v>#REF!</v>
      </c>
      <c r="AL121" s="3"/>
      <c r="AM121" s="3">
        <v>977</v>
      </c>
      <c r="AN121" s="3">
        <v>931</v>
      </c>
      <c r="AO121" s="3">
        <v>1461</v>
      </c>
      <c r="AP121" s="3">
        <v>1432</v>
      </c>
      <c r="AQ121" s="3">
        <v>1451</v>
      </c>
      <c r="AR121" s="3">
        <v>1578</v>
      </c>
      <c r="AS121" s="3">
        <v>1578</v>
      </c>
      <c r="AT121" s="3"/>
      <c r="AU121" s="3"/>
      <c r="AV121" s="3">
        <f t="shared" si="86"/>
        <v>-534.55889699999989</v>
      </c>
      <c r="AW121" s="3">
        <f t="shared" si="86"/>
        <v>-747.9368829999994</v>
      </c>
      <c r="AX121" s="3">
        <f t="shared" si="86"/>
        <v>-1194.6131980000027</v>
      </c>
      <c r="AY121" s="3">
        <f t="shared" si="86"/>
        <v>-1103.8140260000018</v>
      </c>
      <c r="AZ121" s="3">
        <f t="shared" si="86"/>
        <v>-1266.2480600000008</v>
      </c>
      <c r="BA121" s="3">
        <f t="shared" si="86"/>
        <v>-1294.0710000000017</v>
      </c>
    </row>
    <row r="122" spans="2:53">
      <c r="B122" s="59" t="s">
        <v>66</v>
      </c>
      <c r="C122" s="63" t="e">
        <f t="shared" si="87"/>
        <v>#REF!</v>
      </c>
      <c r="D122" s="63" t="e">
        <f t="shared" si="87"/>
        <v>#REF!</v>
      </c>
      <c r="E122" s="63" t="e">
        <f t="shared" si="87"/>
        <v>#REF!</v>
      </c>
      <c r="F122" s="63" t="e">
        <f t="shared" si="87"/>
        <v>#REF!</v>
      </c>
      <c r="G122" s="63" t="e">
        <f t="shared" si="87"/>
        <v>#REF!</v>
      </c>
      <c r="H122" s="63" t="e">
        <f t="shared" si="87"/>
        <v>#REF!</v>
      </c>
      <c r="I122" s="63" t="e">
        <f t="shared" si="87"/>
        <v>#REF!</v>
      </c>
      <c r="J122" s="63" t="e">
        <f t="shared" si="87"/>
        <v>#REF!</v>
      </c>
      <c r="K122" s="63" t="e">
        <f t="shared" si="87"/>
        <v>#REF!</v>
      </c>
      <c r="L122" s="63" t="e">
        <f t="shared" si="87"/>
        <v>#REF!</v>
      </c>
      <c r="M122" s="63" t="e">
        <f t="shared" si="87"/>
        <v>#REF!</v>
      </c>
      <c r="N122" s="63" t="e">
        <f t="shared" si="87"/>
        <v>#REF!</v>
      </c>
      <c r="O122" s="63" t="e">
        <f t="shared" si="87"/>
        <v>#REF!</v>
      </c>
      <c r="P122" s="63" t="e">
        <f t="shared" si="87"/>
        <v>#REF!</v>
      </c>
      <c r="Q122" s="63" t="e">
        <f t="shared" si="87"/>
        <v>#REF!</v>
      </c>
      <c r="R122" s="63" t="e">
        <f t="shared" si="87"/>
        <v>#REF!</v>
      </c>
      <c r="S122" s="63" t="e">
        <f t="shared" si="87"/>
        <v>#REF!</v>
      </c>
      <c r="T122" s="63" t="e">
        <f t="shared" si="87"/>
        <v>#REF!</v>
      </c>
      <c r="U122" s="63" t="e">
        <f t="shared" si="87"/>
        <v>#REF!</v>
      </c>
      <c r="V122" s="63" t="e">
        <f t="shared" si="87"/>
        <v>#REF!</v>
      </c>
      <c r="W122" s="63" t="e">
        <f t="shared" si="87"/>
        <v>#REF!</v>
      </c>
      <c r="X122" s="63" t="e">
        <f t="shared" si="87"/>
        <v>#REF!</v>
      </c>
      <c r="Y122" s="63">
        <f>Y137+Y59+Y90-Y106-Y138</f>
        <v>206.67305123104597</v>
      </c>
      <c r="Z122" s="64">
        <f t="shared" si="87"/>
        <v>1552.2501020000009</v>
      </c>
      <c r="AA122" s="64">
        <f t="shared" si="87"/>
        <v>2014.4540479999978</v>
      </c>
      <c r="AB122" s="64">
        <f t="shared" si="87"/>
        <v>2349.1342929999992</v>
      </c>
      <c r="AC122" s="64">
        <f t="shared" si="87"/>
        <v>0.37298899999950663</v>
      </c>
      <c r="AD122" s="64">
        <f t="shared" si="87"/>
        <v>2546.3046109999996</v>
      </c>
      <c r="AE122" s="64">
        <f t="shared" si="87"/>
        <v>2588.12</v>
      </c>
      <c r="AF122" s="64">
        <f t="shared" si="87"/>
        <v>2482.0991999999987</v>
      </c>
      <c r="AG122" s="65" t="e">
        <f t="shared" si="85"/>
        <v>#REF!</v>
      </c>
      <c r="AH122" s="64"/>
      <c r="AI122" s="82" t="e">
        <f t="shared" si="88"/>
        <v>#REF!</v>
      </c>
      <c r="AJ122" s="82" t="e">
        <f t="shared" si="89"/>
        <v>#REF!</v>
      </c>
      <c r="AL122" s="3"/>
      <c r="AM122" s="3">
        <v>1011.0000000000001</v>
      </c>
      <c r="AN122" s="3">
        <v>946.00000000000011</v>
      </c>
      <c r="AO122" s="3">
        <v>1177</v>
      </c>
      <c r="AP122" s="3">
        <v>1432</v>
      </c>
      <c r="AQ122" s="3">
        <v>1500</v>
      </c>
      <c r="AR122" s="3">
        <v>1666</v>
      </c>
      <c r="AS122" s="3">
        <v>1666</v>
      </c>
      <c r="AT122" s="3"/>
      <c r="AU122" s="3"/>
      <c r="AV122" s="3">
        <f t="shared" si="86"/>
        <v>-541.25010200000077</v>
      </c>
      <c r="AW122" s="3">
        <f t="shared" si="86"/>
        <v>-1068.4540479999978</v>
      </c>
      <c r="AX122" s="3">
        <f t="shared" si="86"/>
        <v>-1172.1342929999992</v>
      </c>
      <c r="AY122" s="3">
        <f t="shared" si="86"/>
        <v>1431.6270110000005</v>
      </c>
      <c r="AZ122" s="3">
        <f t="shared" si="86"/>
        <v>-1046.3046109999996</v>
      </c>
      <c r="BA122" s="3">
        <f t="shared" si="86"/>
        <v>-922.11999999999989</v>
      </c>
    </row>
    <row r="123" spans="2:53">
      <c r="B123" s="59" t="s">
        <v>67</v>
      </c>
      <c r="C123" s="63" t="e">
        <f t="shared" si="87"/>
        <v>#REF!</v>
      </c>
      <c r="D123" s="63" t="e">
        <f t="shared" si="87"/>
        <v>#REF!</v>
      </c>
      <c r="E123" s="63" t="e">
        <f t="shared" si="87"/>
        <v>#REF!</v>
      </c>
      <c r="F123" s="63" t="e">
        <f t="shared" si="87"/>
        <v>#REF!</v>
      </c>
      <c r="G123" s="63" t="e">
        <f t="shared" si="87"/>
        <v>#REF!</v>
      </c>
      <c r="H123" s="63" t="e">
        <f t="shared" si="87"/>
        <v>#REF!</v>
      </c>
      <c r="I123" s="63" t="e">
        <f t="shared" si="87"/>
        <v>#REF!</v>
      </c>
      <c r="J123" s="63" t="e">
        <f t="shared" si="87"/>
        <v>#REF!</v>
      </c>
      <c r="K123" s="63" t="e">
        <f t="shared" si="87"/>
        <v>#REF!</v>
      </c>
      <c r="L123" s="63" t="e">
        <f t="shared" si="87"/>
        <v>#REF!</v>
      </c>
      <c r="M123" s="63" t="e">
        <f t="shared" si="87"/>
        <v>#REF!</v>
      </c>
      <c r="N123" s="63" t="e">
        <f t="shared" si="87"/>
        <v>#REF!</v>
      </c>
      <c r="O123" s="63" t="e">
        <f t="shared" si="87"/>
        <v>#REF!</v>
      </c>
      <c r="P123" s="63" t="e">
        <f t="shared" si="87"/>
        <v>#REF!</v>
      </c>
      <c r="Q123" s="63" t="e">
        <f t="shared" si="87"/>
        <v>#REF!</v>
      </c>
      <c r="R123" s="63" t="e">
        <f t="shared" si="87"/>
        <v>#REF!</v>
      </c>
      <c r="S123" s="63" t="e">
        <f t="shared" si="87"/>
        <v>#REF!</v>
      </c>
      <c r="T123" s="63" t="e">
        <f t="shared" si="87"/>
        <v>#REF!</v>
      </c>
      <c r="U123" s="63" t="e">
        <f t="shared" si="87"/>
        <v>#REF!</v>
      </c>
      <c r="V123" s="63" t="e">
        <f t="shared" si="87"/>
        <v>#REF!</v>
      </c>
      <c r="W123" s="63" t="e">
        <f t="shared" si="87"/>
        <v>#REF!</v>
      </c>
      <c r="X123" s="63" t="e">
        <f t="shared" si="87"/>
        <v>#REF!</v>
      </c>
      <c r="Y123" s="64">
        <f t="shared" si="87"/>
        <v>-412.86800000000039</v>
      </c>
      <c r="Z123" s="64">
        <f t="shared" si="87"/>
        <v>-1173.0488129999999</v>
      </c>
      <c r="AA123" s="64">
        <f t="shared" si="87"/>
        <v>2183.4336160000003</v>
      </c>
      <c r="AB123" s="64">
        <f t="shared" si="87"/>
        <v>2637.2563690000015</v>
      </c>
      <c r="AC123" s="64">
        <f t="shared" si="87"/>
        <v>2367.0837909999991</v>
      </c>
      <c r="AD123" s="64">
        <f t="shared" si="87"/>
        <v>2427.1853169999995</v>
      </c>
      <c r="AE123" s="64">
        <f t="shared" si="87"/>
        <v>2617.3469999999988</v>
      </c>
      <c r="AF123" s="64">
        <f t="shared" si="87"/>
        <v>3116.8563999999988</v>
      </c>
      <c r="AG123" s="65" t="e">
        <f t="shared" si="85"/>
        <v>#REF!</v>
      </c>
      <c r="AH123" s="64"/>
      <c r="AI123" s="82" t="e">
        <f t="shared" si="88"/>
        <v>#REF!</v>
      </c>
      <c r="AJ123" s="82" t="e">
        <f t="shared" si="89"/>
        <v>#REF!</v>
      </c>
      <c r="AL123" s="3">
        <v>938</v>
      </c>
      <c r="AM123" s="3">
        <v>913</v>
      </c>
      <c r="AN123" s="3">
        <v>974</v>
      </c>
      <c r="AO123" s="3">
        <v>1366</v>
      </c>
      <c r="AP123" s="3">
        <v>1494</v>
      </c>
      <c r="AQ123" s="3">
        <v>1516</v>
      </c>
      <c r="AR123" s="3">
        <v>1506</v>
      </c>
      <c r="AS123" s="3">
        <v>1786</v>
      </c>
      <c r="AT123" s="3"/>
      <c r="AU123" s="3">
        <f t="shared" ref="AU123:AU131" si="90">AL123-Y123</f>
        <v>1350.8680000000004</v>
      </c>
      <c r="AV123" s="3">
        <f t="shared" si="86"/>
        <v>2086.0488129999999</v>
      </c>
      <c r="AW123" s="3">
        <f t="shared" si="86"/>
        <v>-1209.4336160000003</v>
      </c>
      <c r="AX123" s="3">
        <f t="shared" si="86"/>
        <v>-1271.2563690000015</v>
      </c>
      <c r="AY123" s="3">
        <f t="shared" si="86"/>
        <v>-873.08379099999911</v>
      </c>
      <c r="AZ123" s="3">
        <f t="shared" si="86"/>
        <v>-911.18531699999949</v>
      </c>
      <c r="BA123" s="3">
        <f t="shared" si="86"/>
        <v>-1111.3469999999988</v>
      </c>
    </row>
    <row r="124" spans="2:53">
      <c r="B124" s="59" t="s">
        <v>68</v>
      </c>
      <c r="C124" s="63" t="e">
        <f t="shared" si="87"/>
        <v>#REF!</v>
      </c>
      <c r="D124" s="63" t="e">
        <f t="shared" si="87"/>
        <v>#REF!</v>
      </c>
      <c r="E124" s="63" t="e">
        <f t="shared" si="87"/>
        <v>#REF!</v>
      </c>
      <c r="F124" s="63" t="e">
        <f t="shared" si="87"/>
        <v>#REF!</v>
      </c>
      <c r="G124" s="63" t="e">
        <f t="shared" si="87"/>
        <v>#REF!</v>
      </c>
      <c r="H124" s="63" t="e">
        <f t="shared" si="87"/>
        <v>#REF!</v>
      </c>
      <c r="I124" s="63" t="e">
        <f t="shared" si="87"/>
        <v>#REF!</v>
      </c>
      <c r="J124" s="63" t="e">
        <f t="shared" si="87"/>
        <v>#REF!</v>
      </c>
      <c r="K124" s="63" t="e">
        <f t="shared" si="87"/>
        <v>#REF!</v>
      </c>
      <c r="L124" s="63" t="e">
        <f t="shared" si="87"/>
        <v>#REF!</v>
      </c>
      <c r="M124" s="63" t="e">
        <f t="shared" si="87"/>
        <v>#REF!</v>
      </c>
      <c r="N124" s="63" t="e">
        <f t="shared" si="87"/>
        <v>#REF!</v>
      </c>
      <c r="O124" s="63" t="e">
        <f t="shared" si="87"/>
        <v>#REF!</v>
      </c>
      <c r="P124" s="63" t="e">
        <f t="shared" si="87"/>
        <v>#REF!</v>
      </c>
      <c r="Q124" s="63" t="e">
        <f t="shared" si="87"/>
        <v>#REF!</v>
      </c>
      <c r="R124" s="63" t="e">
        <f t="shared" si="87"/>
        <v>#REF!</v>
      </c>
      <c r="S124" s="63" t="e">
        <f t="shared" si="87"/>
        <v>#REF!</v>
      </c>
      <c r="T124" s="63" t="e">
        <f t="shared" si="87"/>
        <v>#REF!</v>
      </c>
      <c r="U124" s="63" t="e">
        <f t="shared" si="87"/>
        <v>#REF!</v>
      </c>
      <c r="V124" s="63" t="e">
        <f t="shared" si="87"/>
        <v>#REF!</v>
      </c>
      <c r="W124" s="63" t="e">
        <f t="shared" si="87"/>
        <v>#REF!</v>
      </c>
      <c r="X124" s="63" t="e">
        <f t="shared" si="87"/>
        <v>#REF!</v>
      </c>
      <c r="Y124" s="64">
        <f t="shared" si="87"/>
        <v>1616.5659999999998</v>
      </c>
      <c r="Z124" s="64">
        <f t="shared" si="87"/>
        <v>1743.0734710000006</v>
      </c>
      <c r="AA124" s="64">
        <f t="shared" si="87"/>
        <v>1740.7096270000002</v>
      </c>
      <c r="AB124" s="64">
        <f t="shared" si="87"/>
        <v>2732.4287449999993</v>
      </c>
      <c r="AC124" s="64">
        <f t="shared" si="87"/>
        <v>2409.9348370000007</v>
      </c>
      <c r="AD124" s="64">
        <f t="shared" si="87"/>
        <v>2507.6310439999997</v>
      </c>
      <c r="AE124" s="64">
        <f>AE139+AE61+AE92-AE108-AE140</f>
        <v>2456.0539999999983</v>
      </c>
      <c r="AF124" s="64">
        <f t="shared" si="87"/>
        <v>2944.5272000000004</v>
      </c>
      <c r="AG124" s="65" t="e">
        <f t="shared" si="85"/>
        <v>#REF!</v>
      </c>
      <c r="AH124" s="64"/>
      <c r="AI124" s="82" t="e">
        <f t="shared" si="88"/>
        <v>#REF!</v>
      </c>
      <c r="AJ124" s="82" t="e">
        <f t="shared" si="89"/>
        <v>#REF!</v>
      </c>
      <c r="AL124" s="3">
        <v>979</v>
      </c>
      <c r="AM124" s="3">
        <v>904</v>
      </c>
      <c r="AN124" s="3">
        <v>992</v>
      </c>
      <c r="AO124" s="3">
        <v>1517.0000000000002</v>
      </c>
      <c r="AP124" s="3">
        <v>1547</v>
      </c>
      <c r="AQ124" s="3">
        <v>1604</v>
      </c>
      <c r="AR124" s="3">
        <v>1377</v>
      </c>
      <c r="AS124" s="3">
        <v>1803</v>
      </c>
      <c r="AT124" s="3"/>
      <c r="AU124" s="3">
        <f t="shared" si="90"/>
        <v>-637.5659999999998</v>
      </c>
      <c r="AV124" s="3">
        <f t="shared" si="86"/>
        <v>-839.07347100000061</v>
      </c>
      <c r="AW124" s="3">
        <f t="shared" si="86"/>
        <v>-748.70962700000018</v>
      </c>
      <c r="AX124" s="3">
        <f t="shared" si="86"/>
        <v>-1215.428744999999</v>
      </c>
      <c r="AY124" s="3">
        <f t="shared" si="86"/>
        <v>-862.9348370000007</v>
      </c>
      <c r="AZ124" s="3">
        <f t="shared" si="86"/>
        <v>-903.63104399999975</v>
      </c>
      <c r="BA124" s="3">
        <f t="shared" si="86"/>
        <v>-1079.0539999999983</v>
      </c>
    </row>
    <row r="125" spans="2:53">
      <c r="B125" s="59" t="s">
        <v>69</v>
      </c>
      <c r="C125" s="63" t="e">
        <f t="shared" si="87"/>
        <v>#REF!</v>
      </c>
      <c r="D125" s="63" t="e">
        <f t="shared" si="87"/>
        <v>#REF!</v>
      </c>
      <c r="E125" s="63" t="e">
        <f t="shared" si="87"/>
        <v>#REF!</v>
      </c>
      <c r="F125" s="63" t="e">
        <f t="shared" si="87"/>
        <v>#REF!</v>
      </c>
      <c r="G125" s="63" t="e">
        <f t="shared" si="87"/>
        <v>#REF!</v>
      </c>
      <c r="H125" s="63" t="e">
        <f t="shared" si="87"/>
        <v>#REF!</v>
      </c>
      <c r="I125" s="63" t="e">
        <f t="shared" si="87"/>
        <v>#REF!</v>
      </c>
      <c r="J125" s="63" t="e">
        <f t="shared" si="87"/>
        <v>#REF!</v>
      </c>
      <c r="K125" s="63" t="e">
        <f t="shared" si="87"/>
        <v>#REF!</v>
      </c>
      <c r="L125" s="63" t="e">
        <f t="shared" si="87"/>
        <v>#REF!</v>
      </c>
      <c r="M125" s="63" t="e">
        <f t="shared" si="87"/>
        <v>#REF!</v>
      </c>
      <c r="N125" s="63" t="e">
        <f t="shared" si="87"/>
        <v>#REF!</v>
      </c>
      <c r="O125" s="63" t="e">
        <f t="shared" si="87"/>
        <v>#REF!</v>
      </c>
      <c r="P125" s="63" t="e">
        <f t="shared" si="87"/>
        <v>#REF!</v>
      </c>
      <c r="Q125" s="63" t="e">
        <f t="shared" si="87"/>
        <v>#REF!</v>
      </c>
      <c r="R125" s="63" t="e">
        <f t="shared" si="87"/>
        <v>#REF!</v>
      </c>
      <c r="S125" s="63" t="e">
        <f t="shared" si="87"/>
        <v>#REF!</v>
      </c>
      <c r="T125" s="63" t="e">
        <f t="shared" si="87"/>
        <v>#REF!</v>
      </c>
      <c r="U125" s="63" t="e">
        <f t="shared" si="87"/>
        <v>#REF!</v>
      </c>
      <c r="V125" s="63" t="e">
        <f t="shared" si="87"/>
        <v>#REF!</v>
      </c>
      <c r="W125" s="63" t="e">
        <f t="shared" si="87"/>
        <v>#REF!</v>
      </c>
      <c r="X125" s="63" t="e">
        <f t="shared" si="87"/>
        <v>#REF!</v>
      </c>
      <c r="Y125" s="64">
        <f t="shared" si="87"/>
        <v>1219.9839999999995</v>
      </c>
      <c r="Z125" s="64">
        <f t="shared" si="87"/>
        <v>1443.375880999999</v>
      </c>
      <c r="AA125" s="64">
        <f t="shared" si="87"/>
        <v>1974.9029359999995</v>
      </c>
      <c r="AB125" s="64">
        <f t="shared" si="87"/>
        <v>2942.6442480000005</v>
      </c>
      <c r="AC125" s="64">
        <f t="shared" si="87"/>
        <v>2437.555284</v>
      </c>
      <c r="AD125" s="64">
        <f t="shared" si="87"/>
        <v>2513.4009820000019</v>
      </c>
      <c r="AE125" s="64">
        <f t="shared" si="87"/>
        <v>2225.8410000000003</v>
      </c>
      <c r="AF125" s="64">
        <f t="shared" si="87"/>
        <v>3169.5715299999983</v>
      </c>
      <c r="AG125" s="65" t="e">
        <f>AG$132*(SUM(AA125:AE125)/SUM(AA$132:AE$132))</f>
        <v>#REF!</v>
      </c>
      <c r="AH125" s="65"/>
      <c r="AI125" s="82" t="e">
        <f t="shared" si="88"/>
        <v>#REF!</v>
      </c>
      <c r="AJ125" s="82" t="e">
        <f t="shared" si="89"/>
        <v>#REF!</v>
      </c>
      <c r="AL125" s="3">
        <v>852</v>
      </c>
      <c r="AM125" s="3">
        <v>921</v>
      </c>
      <c r="AN125" s="3">
        <v>977</v>
      </c>
      <c r="AO125" s="3">
        <v>1422</v>
      </c>
      <c r="AP125" s="3">
        <v>1511.0000000000002</v>
      </c>
      <c r="AQ125" s="3">
        <v>1589</v>
      </c>
      <c r="AR125" s="3">
        <f>'Indonesia Palm Complex'!AU124</f>
        <v>1507</v>
      </c>
      <c r="AS125" s="3">
        <v>1812</v>
      </c>
      <c r="AT125" s="3"/>
      <c r="AU125" s="3">
        <f t="shared" si="90"/>
        <v>-367.98399999999947</v>
      </c>
      <c r="AV125" s="3">
        <f t="shared" si="86"/>
        <v>-522.37588099999903</v>
      </c>
      <c r="AW125" s="3">
        <f t="shared" si="86"/>
        <v>-997.9029359999995</v>
      </c>
      <c r="AX125" s="3">
        <f t="shared" si="86"/>
        <v>-1520.6442480000005</v>
      </c>
      <c r="AY125" s="3">
        <f t="shared" si="86"/>
        <v>-926.5552839999998</v>
      </c>
      <c r="AZ125" s="3">
        <f t="shared" si="86"/>
        <v>-924.40098200000193</v>
      </c>
      <c r="BA125" s="3">
        <f t="shared" si="86"/>
        <v>-718.84100000000035</v>
      </c>
    </row>
    <row r="126" spans="2:53">
      <c r="B126" s="59" t="s">
        <v>70</v>
      </c>
      <c r="C126" s="63" t="e">
        <f t="shared" si="87"/>
        <v>#REF!</v>
      </c>
      <c r="D126" s="63" t="e">
        <f t="shared" si="87"/>
        <v>#REF!</v>
      </c>
      <c r="E126" s="63" t="e">
        <f t="shared" si="87"/>
        <v>#REF!</v>
      </c>
      <c r="F126" s="63" t="e">
        <f t="shared" si="87"/>
        <v>#REF!</v>
      </c>
      <c r="G126" s="63" t="e">
        <f t="shared" si="87"/>
        <v>#REF!</v>
      </c>
      <c r="H126" s="63" t="e">
        <f t="shared" si="87"/>
        <v>#REF!</v>
      </c>
      <c r="I126" s="63" t="e">
        <f t="shared" si="87"/>
        <v>#REF!</v>
      </c>
      <c r="J126" s="63" t="e">
        <f t="shared" si="87"/>
        <v>#REF!</v>
      </c>
      <c r="K126" s="63" t="e">
        <f t="shared" si="87"/>
        <v>#REF!</v>
      </c>
      <c r="L126" s="63" t="e">
        <f t="shared" si="87"/>
        <v>#REF!</v>
      </c>
      <c r="M126" s="63" t="e">
        <f t="shared" si="87"/>
        <v>#REF!</v>
      </c>
      <c r="N126" s="63" t="e">
        <f t="shared" si="87"/>
        <v>#REF!</v>
      </c>
      <c r="O126" s="63" t="e">
        <f t="shared" si="87"/>
        <v>#REF!</v>
      </c>
      <c r="P126" s="63" t="e">
        <f t="shared" si="87"/>
        <v>#REF!</v>
      </c>
      <c r="Q126" s="63" t="e">
        <f t="shared" si="87"/>
        <v>#REF!</v>
      </c>
      <c r="R126" s="63" t="e">
        <f t="shared" si="87"/>
        <v>#REF!</v>
      </c>
      <c r="S126" s="63" t="e">
        <f t="shared" si="87"/>
        <v>#REF!</v>
      </c>
      <c r="T126" s="63" t="e">
        <f t="shared" si="87"/>
        <v>#REF!</v>
      </c>
      <c r="U126" s="63" t="e">
        <f t="shared" si="87"/>
        <v>#REF!</v>
      </c>
      <c r="V126" s="63" t="e">
        <f t="shared" si="87"/>
        <v>#REF!</v>
      </c>
      <c r="W126" s="63" t="e">
        <f t="shared" si="87"/>
        <v>#REF!</v>
      </c>
      <c r="X126" s="63" t="e">
        <f t="shared" si="87"/>
        <v>#REF!</v>
      </c>
      <c r="Y126" s="64">
        <f t="shared" si="87"/>
        <v>1538.7630000000017</v>
      </c>
      <c r="Z126" s="64">
        <f t="shared" si="87"/>
        <v>1762.0956799999994</v>
      </c>
      <c r="AA126" s="64">
        <f t="shared" si="87"/>
        <v>1889.8971980000006</v>
      </c>
      <c r="AB126" s="64">
        <f t="shared" si="87"/>
        <v>2724.2852559999992</v>
      </c>
      <c r="AC126" s="64">
        <f t="shared" si="87"/>
        <v>2198.9677960000017</v>
      </c>
      <c r="AD126" s="64">
        <f t="shared" si="87"/>
        <v>2439.0555059999997</v>
      </c>
      <c r="AE126" s="64">
        <f t="shared" si="87"/>
        <v>2680.6309999999994</v>
      </c>
      <c r="AF126" s="64">
        <f t="shared" si="87"/>
        <v>3073.6917699999995</v>
      </c>
      <c r="AG126" s="65" t="e">
        <f t="shared" ref="AF126:AG130" si="91">AG$132*(SUM(AA126:AE126)/SUM(AA$132:AE$132))</f>
        <v>#REF!</v>
      </c>
      <c r="AH126" s="65"/>
      <c r="AI126" s="82" t="e">
        <f t="shared" si="88"/>
        <v>#REF!</v>
      </c>
      <c r="AJ126" s="82" t="e">
        <f t="shared" si="89"/>
        <v>#REF!</v>
      </c>
      <c r="AL126" s="3">
        <v>852</v>
      </c>
      <c r="AM126" s="3">
        <v>914</v>
      </c>
      <c r="AN126" s="3">
        <v>999</v>
      </c>
      <c r="AO126" s="3">
        <v>1458</v>
      </c>
      <c r="AP126" s="3">
        <v>1403</v>
      </c>
      <c r="AQ126" s="3">
        <v>1611</v>
      </c>
      <c r="AR126" s="3">
        <f>'Indonesia Palm Complex'!AU125</f>
        <v>1751</v>
      </c>
      <c r="AS126" s="3">
        <v>1897</v>
      </c>
      <c r="AT126" s="3"/>
      <c r="AU126" s="3">
        <f t="shared" si="90"/>
        <v>-686.76300000000174</v>
      </c>
      <c r="AV126" s="3">
        <f t="shared" si="86"/>
        <v>-848.09567999999945</v>
      </c>
      <c r="AW126" s="3">
        <f t="shared" si="86"/>
        <v>-890.89719800000057</v>
      </c>
      <c r="AX126" s="3">
        <f t="shared" si="86"/>
        <v>-1266.2852559999992</v>
      </c>
      <c r="AY126" s="3">
        <f t="shared" si="86"/>
        <v>-795.96779600000173</v>
      </c>
      <c r="AZ126" s="3">
        <f t="shared" si="86"/>
        <v>-828.0555059999997</v>
      </c>
      <c r="BA126" s="3">
        <f t="shared" si="86"/>
        <v>-929.6309999999994</v>
      </c>
    </row>
    <row r="127" spans="2:53">
      <c r="B127" s="59" t="s">
        <v>71</v>
      </c>
      <c r="C127" s="63" t="e">
        <f t="shared" si="87"/>
        <v>#REF!</v>
      </c>
      <c r="D127" s="63" t="e">
        <f t="shared" si="87"/>
        <v>#REF!</v>
      </c>
      <c r="E127" s="63" t="e">
        <f t="shared" si="87"/>
        <v>#REF!</v>
      </c>
      <c r="F127" s="63" t="e">
        <f t="shared" si="87"/>
        <v>#REF!</v>
      </c>
      <c r="G127" s="63" t="e">
        <f t="shared" si="87"/>
        <v>#REF!</v>
      </c>
      <c r="H127" s="63" t="e">
        <f t="shared" si="87"/>
        <v>#REF!</v>
      </c>
      <c r="I127" s="63" t="e">
        <f t="shared" si="87"/>
        <v>#REF!</v>
      </c>
      <c r="J127" s="63" t="e">
        <f t="shared" si="87"/>
        <v>#REF!</v>
      </c>
      <c r="K127" s="63" t="e">
        <f t="shared" si="87"/>
        <v>#REF!</v>
      </c>
      <c r="L127" s="63" t="e">
        <f t="shared" si="87"/>
        <v>#REF!</v>
      </c>
      <c r="M127" s="63" t="e">
        <f t="shared" si="87"/>
        <v>#REF!</v>
      </c>
      <c r="N127" s="63" t="e">
        <f t="shared" si="87"/>
        <v>#REF!</v>
      </c>
      <c r="O127" s="63" t="e">
        <f t="shared" si="87"/>
        <v>#REF!</v>
      </c>
      <c r="P127" s="63" t="e">
        <f t="shared" si="87"/>
        <v>#REF!</v>
      </c>
      <c r="Q127" s="63" t="e">
        <f t="shared" si="87"/>
        <v>#REF!</v>
      </c>
      <c r="R127" s="63" t="e">
        <f t="shared" si="87"/>
        <v>#REF!</v>
      </c>
      <c r="S127" s="63" t="e">
        <f t="shared" si="87"/>
        <v>#REF!</v>
      </c>
      <c r="T127" s="63" t="e">
        <f t="shared" si="87"/>
        <v>#REF!</v>
      </c>
      <c r="U127" s="63" t="e">
        <f t="shared" si="87"/>
        <v>#REF!</v>
      </c>
      <c r="V127" s="63" t="e">
        <f t="shared" si="87"/>
        <v>#REF!</v>
      </c>
      <c r="W127" s="63" t="e">
        <f t="shared" si="87"/>
        <v>#REF!</v>
      </c>
      <c r="X127" s="63" t="e">
        <f t="shared" si="87"/>
        <v>#REF!</v>
      </c>
      <c r="Y127" s="64">
        <f t="shared" si="87"/>
        <v>1486.720444</v>
      </c>
      <c r="Z127" s="64">
        <f t="shared" si="87"/>
        <v>1632.6590489999994</v>
      </c>
      <c r="AA127" s="64">
        <f t="shared" si="87"/>
        <v>1985.5635360000015</v>
      </c>
      <c r="AB127" s="64">
        <f t="shared" si="87"/>
        <v>2830.9540070000012</v>
      </c>
      <c r="AC127" s="64">
        <f t="shared" si="87"/>
        <v>2340.0156729999981</v>
      </c>
      <c r="AD127" s="64">
        <f t="shared" si="87"/>
        <v>2844.1777109999994</v>
      </c>
      <c r="AE127" s="64">
        <f t="shared" si="87"/>
        <v>2649.8283999999985</v>
      </c>
      <c r="AF127" s="64">
        <f t="shared" si="87"/>
        <v>2963.2858199999991</v>
      </c>
      <c r="AG127" s="65" t="e">
        <f t="shared" si="91"/>
        <v>#REF!</v>
      </c>
      <c r="AH127" s="65"/>
      <c r="AI127" s="82" t="e">
        <f t="shared" si="88"/>
        <v>#REF!</v>
      </c>
      <c r="AJ127" s="82" t="e">
        <f t="shared" si="89"/>
        <v>#REF!</v>
      </c>
      <c r="AL127" s="3">
        <v>898</v>
      </c>
      <c r="AM127" s="3">
        <v>920</v>
      </c>
      <c r="AN127" s="3">
        <v>1130.0000000000002</v>
      </c>
      <c r="AO127" s="3">
        <v>1594</v>
      </c>
      <c r="AP127" s="3">
        <v>1380.0000000000002</v>
      </c>
      <c r="AQ127" s="3">
        <v>1681</v>
      </c>
      <c r="AR127" s="3">
        <f>'Indonesia Palm Complex'!AU126</f>
        <v>1610</v>
      </c>
      <c r="AS127" s="3">
        <v>1817</v>
      </c>
      <c r="AT127" s="3"/>
      <c r="AU127" s="3">
        <f t="shared" si="90"/>
        <v>-588.72044400000004</v>
      </c>
      <c r="AV127" s="3">
        <f t="shared" si="86"/>
        <v>-712.65904899999941</v>
      </c>
      <c r="AW127" s="3">
        <f t="shared" si="86"/>
        <v>-855.56353600000125</v>
      </c>
      <c r="AX127" s="3">
        <f t="shared" si="86"/>
        <v>-1236.9540070000012</v>
      </c>
      <c r="AY127" s="3">
        <f t="shared" si="86"/>
        <v>-960.01567299999783</v>
      </c>
      <c r="AZ127" s="3">
        <f t="shared" si="86"/>
        <v>-1163.1777109999994</v>
      </c>
      <c r="BA127" s="3">
        <f t="shared" si="86"/>
        <v>-1039.8283999999985</v>
      </c>
    </row>
    <row r="128" spans="2:53">
      <c r="B128" s="59" t="s">
        <v>72</v>
      </c>
      <c r="C128" s="63" t="e">
        <f t="shared" si="87"/>
        <v>#REF!</v>
      </c>
      <c r="D128" s="63" t="e">
        <f t="shared" si="87"/>
        <v>#REF!</v>
      </c>
      <c r="E128" s="63" t="e">
        <f t="shared" si="87"/>
        <v>#REF!</v>
      </c>
      <c r="F128" s="63" t="e">
        <f t="shared" si="87"/>
        <v>#REF!</v>
      </c>
      <c r="G128" s="63" t="e">
        <f t="shared" si="87"/>
        <v>#REF!</v>
      </c>
      <c r="H128" s="63" t="e">
        <f t="shared" si="87"/>
        <v>#REF!</v>
      </c>
      <c r="I128" s="63" t="e">
        <f t="shared" si="87"/>
        <v>#REF!</v>
      </c>
      <c r="J128" s="63" t="e">
        <f t="shared" si="87"/>
        <v>#REF!</v>
      </c>
      <c r="K128" s="63" t="e">
        <f t="shared" si="87"/>
        <v>#REF!</v>
      </c>
      <c r="L128" s="63" t="e">
        <f t="shared" si="87"/>
        <v>#REF!</v>
      </c>
      <c r="M128" s="63" t="e">
        <f t="shared" si="87"/>
        <v>#REF!</v>
      </c>
      <c r="N128" s="63" t="e">
        <f t="shared" si="87"/>
        <v>#REF!</v>
      </c>
      <c r="O128" s="63" t="e">
        <f t="shared" si="87"/>
        <v>#REF!</v>
      </c>
      <c r="P128" s="63" t="e">
        <f t="shared" si="87"/>
        <v>#REF!</v>
      </c>
      <c r="Q128" s="63" t="e">
        <f t="shared" si="87"/>
        <v>#REF!</v>
      </c>
      <c r="R128" s="63" t="e">
        <f t="shared" si="87"/>
        <v>#REF!</v>
      </c>
      <c r="S128" s="63" t="e">
        <f t="shared" si="87"/>
        <v>#REF!</v>
      </c>
      <c r="T128" s="63" t="e">
        <f t="shared" si="87"/>
        <v>#REF!</v>
      </c>
      <c r="U128" s="63" t="e">
        <f t="shared" si="87"/>
        <v>#REF!</v>
      </c>
      <c r="V128" s="63" t="e">
        <f t="shared" si="87"/>
        <v>#REF!</v>
      </c>
      <c r="W128" s="63" t="e">
        <f t="shared" si="87"/>
        <v>#REF!</v>
      </c>
      <c r="X128" s="63" t="e">
        <f t="shared" si="87"/>
        <v>#REF!</v>
      </c>
      <c r="Y128" s="64">
        <f t="shared" si="87"/>
        <v>1692.8114999999998</v>
      </c>
      <c r="Z128" s="64">
        <f t="shared" si="87"/>
        <v>1404.1859649999997</v>
      </c>
      <c r="AA128" s="64">
        <f t="shared" si="87"/>
        <v>2415.5715479999999</v>
      </c>
      <c r="AB128" s="64">
        <f t="shared" si="87"/>
        <v>2404.1696719999982</v>
      </c>
      <c r="AC128" s="64">
        <f t="shared" si="87"/>
        <v>2360.5927489999985</v>
      </c>
      <c r="AD128" s="64">
        <f t="shared" si="87"/>
        <v>2298.5359089999993</v>
      </c>
      <c r="AE128" s="64">
        <f t="shared" si="87"/>
        <v>2763.0367000000024</v>
      </c>
      <c r="AF128" s="64">
        <f t="shared" si="87"/>
        <v>3166.5099899999996</v>
      </c>
      <c r="AG128" s="65" t="e">
        <f t="shared" si="91"/>
        <v>#REF!</v>
      </c>
      <c r="AH128" s="65"/>
      <c r="AI128" s="82" t="e">
        <f t="shared" si="88"/>
        <v>#REF!</v>
      </c>
      <c r="AJ128" s="82" t="e">
        <f t="shared" si="89"/>
        <v>#REF!</v>
      </c>
      <c r="AL128" s="3">
        <v>955.00000000000011</v>
      </c>
      <c r="AM128" s="3">
        <v>888</v>
      </c>
      <c r="AN128" s="3">
        <v>1126</v>
      </c>
      <c r="AO128" s="3">
        <v>1432</v>
      </c>
      <c r="AP128" s="3">
        <v>1331</v>
      </c>
      <c r="AQ128" s="3">
        <v>1662.0000000000002</v>
      </c>
      <c r="AR128" s="3">
        <f>'Indonesia Palm Complex'!AU127</f>
        <v>1835</v>
      </c>
      <c r="AS128" s="3">
        <v>1963</v>
      </c>
      <c r="AT128" s="3"/>
      <c r="AU128" s="3">
        <f t="shared" si="90"/>
        <v>-737.81149999999968</v>
      </c>
      <c r="AV128" s="3">
        <f t="shared" si="86"/>
        <v>-516.18596499999967</v>
      </c>
      <c r="AW128" s="3">
        <f t="shared" si="86"/>
        <v>-1289.5715479999999</v>
      </c>
      <c r="AX128" s="3">
        <f t="shared" si="86"/>
        <v>-972.16967199999817</v>
      </c>
      <c r="AY128" s="3">
        <f t="shared" si="86"/>
        <v>-1029.5927489999985</v>
      </c>
      <c r="AZ128" s="3">
        <f t="shared" si="86"/>
        <v>-636.53590899999904</v>
      </c>
      <c r="BA128" s="3">
        <f t="shared" si="86"/>
        <v>-928.03670000000238</v>
      </c>
    </row>
    <row r="129" spans="2:57">
      <c r="B129" s="59" t="s">
        <v>73</v>
      </c>
      <c r="C129" s="63" t="e">
        <f t="shared" si="87"/>
        <v>#REF!</v>
      </c>
      <c r="D129" s="63" t="e">
        <f t="shared" si="87"/>
        <v>#REF!</v>
      </c>
      <c r="E129" s="63" t="e">
        <f t="shared" si="87"/>
        <v>#REF!</v>
      </c>
      <c r="F129" s="63" t="e">
        <f t="shared" si="87"/>
        <v>#REF!</v>
      </c>
      <c r="G129" s="63" t="e">
        <f t="shared" si="87"/>
        <v>#REF!</v>
      </c>
      <c r="H129" s="63" t="e">
        <f t="shared" si="87"/>
        <v>#REF!</v>
      </c>
      <c r="I129" s="63" t="e">
        <f t="shared" si="87"/>
        <v>#REF!</v>
      </c>
      <c r="J129" s="63" t="e">
        <f t="shared" si="87"/>
        <v>#REF!</v>
      </c>
      <c r="K129" s="63" t="e">
        <f t="shared" si="87"/>
        <v>#REF!</v>
      </c>
      <c r="L129" s="63" t="e">
        <f t="shared" si="87"/>
        <v>#REF!</v>
      </c>
      <c r="M129" s="63" t="e">
        <f t="shared" si="87"/>
        <v>#REF!</v>
      </c>
      <c r="N129" s="63" t="e">
        <f t="shared" si="87"/>
        <v>#REF!</v>
      </c>
      <c r="O129" s="63" t="e">
        <f t="shared" si="87"/>
        <v>#REF!</v>
      </c>
      <c r="P129" s="63" t="e">
        <f t="shared" si="87"/>
        <v>#REF!</v>
      </c>
      <c r="Q129" s="63" t="e">
        <f t="shared" si="87"/>
        <v>#REF!</v>
      </c>
      <c r="R129" s="63" t="e">
        <f t="shared" si="87"/>
        <v>#REF!</v>
      </c>
      <c r="S129" s="63" t="e">
        <f t="shared" si="87"/>
        <v>#REF!</v>
      </c>
      <c r="T129" s="63" t="e">
        <f t="shared" ref="C129:AF131" si="92">T144+T66+T97-T113-T145</f>
        <v>#REF!</v>
      </c>
      <c r="U129" s="63" t="e">
        <f t="shared" si="92"/>
        <v>#REF!</v>
      </c>
      <c r="V129" s="63" t="e">
        <f t="shared" si="92"/>
        <v>#REF!</v>
      </c>
      <c r="W129" s="63" t="e">
        <f t="shared" si="92"/>
        <v>#REF!</v>
      </c>
      <c r="X129" s="63" t="e">
        <f t="shared" si="92"/>
        <v>#REF!</v>
      </c>
      <c r="Y129" s="64">
        <f t="shared" si="92"/>
        <v>1434.7998690000004</v>
      </c>
      <c r="Z129" s="64">
        <f t="shared" si="92"/>
        <v>-30.474826000000576</v>
      </c>
      <c r="AA129" s="64">
        <f t="shared" si="92"/>
        <v>2245.5419100000017</v>
      </c>
      <c r="AB129" s="64">
        <f t="shared" si="92"/>
        <v>2799.7856470000006</v>
      </c>
      <c r="AC129" s="64">
        <f t="shared" si="92"/>
        <v>2451.0038380000005</v>
      </c>
      <c r="AD129" s="64">
        <f t="shared" si="92"/>
        <v>2050.7694130000009</v>
      </c>
      <c r="AE129" s="64">
        <f t="shared" si="92"/>
        <v>2952.2130999999981</v>
      </c>
      <c r="AF129" s="64">
        <f t="shared" si="92"/>
        <v>3192.6198899999999</v>
      </c>
      <c r="AG129" s="65" t="e">
        <f t="shared" si="91"/>
        <v>#REF!</v>
      </c>
      <c r="AH129" s="65"/>
      <c r="AI129" s="82" t="e">
        <f t="shared" si="88"/>
        <v>#REF!</v>
      </c>
      <c r="AJ129" s="82" t="e">
        <f t="shared" si="89"/>
        <v>#REF!</v>
      </c>
      <c r="AL129" s="3">
        <v>966</v>
      </c>
      <c r="AM129" s="3">
        <v>821.00000000000011</v>
      </c>
      <c r="AN129" s="3">
        <v>1010</v>
      </c>
      <c r="AO129" s="3">
        <v>1437</v>
      </c>
      <c r="AP129" s="3">
        <v>1428</v>
      </c>
      <c r="AQ129" s="3">
        <v>1444</v>
      </c>
      <c r="AR129" s="3">
        <f>'Indonesia Palm Complex'!AU128</f>
        <v>1881</v>
      </c>
      <c r="AS129" s="3">
        <v>1757</v>
      </c>
      <c r="AT129" s="3"/>
      <c r="AU129" s="3">
        <f t="shared" si="90"/>
        <v>-468.7998690000004</v>
      </c>
      <c r="AV129" s="3">
        <f t="shared" si="86"/>
        <v>851.47482600000069</v>
      </c>
      <c r="AW129" s="3">
        <f t="shared" si="86"/>
        <v>-1235.5419100000017</v>
      </c>
      <c r="AX129" s="3">
        <f t="shared" si="86"/>
        <v>-1362.7856470000006</v>
      </c>
      <c r="AY129" s="3">
        <f t="shared" si="86"/>
        <v>-1023.0038380000005</v>
      </c>
      <c r="AZ129" s="3">
        <f t="shared" si="86"/>
        <v>-606.7694130000009</v>
      </c>
      <c r="BA129" s="3">
        <f t="shared" si="86"/>
        <v>-1071.2130999999981</v>
      </c>
    </row>
    <row r="130" spans="2:57">
      <c r="B130" s="59" t="s">
        <v>74</v>
      </c>
      <c r="C130" s="63" t="e">
        <f t="shared" si="92"/>
        <v>#REF!</v>
      </c>
      <c r="D130" s="63" t="e">
        <f t="shared" si="92"/>
        <v>#REF!</v>
      </c>
      <c r="E130" s="63" t="e">
        <f t="shared" si="92"/>
        <v>#REF!</v>
      </c>
      <c r="F130" s="63" t="e">
        <f t="shared" si="92"/>
        <v>#REF!</v>
      </c>
      <c r="G130" s="63" t="e">
        <f t="shared" si="92"/>
        <v>#REF!</v>
      </c>
      <c r="H130" s="63" t="e">
        <f t="shared" si="92"/>
        <v>#REF!</v>
      </c>
      <c r="I130" s="63" t="e">
        <f t="shared" si="92"/>
        <v>#REF!</v>
      </c>
      <c r="J130" s="63" t="e">
        <f t="shared" si="92"/>
        <v>#REF!</v>
      </c>
      <c r="K130" s="63" t="e">
        <f t="shared" si="92"/>
        <v>#REF!</v>
      </c>
      <c r="L130" s="63" t="e">
        <f t="shared" si="92"/>
        <v>#REF!</v>
      </c>
      <c r="M130" s="63" t="e">
        <f t="shared" si="92"/>
        <v>#REF!</v>
      </c>
      <c r="N130" s="63" t="e">
        <f t="shared" si="92"/>
        <v>#REF!</v>
      </c>
      <c r="O130" s="63" t="e">
        <f t="shared" si="92"/>
        <v>#REF!</v>
      </c>
      <c r="P130" s="63" t="e">
        <f t="shared" si="92"/>
        <v>#REF!</v>
      </c>
      <c r="Q130" s="63" t="e">
        <f t="shared" si="92"/>
        <v>#REF!</v>
      </c>
      <c r="R130" s="63" t="e">
        <f t="shared" si="92"/>
        <v>#REF!</v>
      </c>
      <c r="S130" s="63" t="e">
        <f t="shared" si="92"/>
        <v>#REF!</v>
      </c>
      <c r="T130" s="63" t="e">
        <f t="shared" si="92"/>
        <v>#REF!</v>
      </c>
      <c r="U130" s="63" t="e">
        <f t="shared" si="92"/>
        <v>#REF!</v>
      </c>
      <c r="V130" s="63" t="e">
        <f t="shared" si="92"/>
        <v>#REF!</v>
      </c>
      <c r="W130" s="63" t="e">
        <f t="shared" si="92"/>
        <v>#REF!</v>
      </c>
      <c r="X130" s="63" t="e">
        <f t="shared" si="92"/>
        <v>#REF!</v>
      </c>
      <c r="Y130" s="64">
        <f t="shared" si="92"/>
        <v>1601.2716510000009</v>
      </c>
      <c r="Z130" s="64">
        <f t="shared" si="92"/>
        <v>1802.5864439999987</v>
      </c>
      <c r="AA130" s="64">
        <f t="shared" si="92"/>
        <v>2230.8763409999992</v>
      </c>
      <c r="AB130" s="64">
        <f t="shared" si="92"/>
        <v>2573.1853550000005</v>
      </c>
      <c r="AC130" s="64">
        <f t="shared" si="92"/>
        <v>2360.1487929999994</v>
      </c>
      <c r="AD130" s="64">
        <f t="shared" si="92"/>
        <v>2665.7274469999993</v>
      </c>
      <c r="AE130" s="64">
        <f t="shared" si="92"/>
        <v>3073.4512000000013</v>
      </c>
      <c r="AF130" s="64">
        <f t="shared" si="91"/>
        <v>3141.4394869542921</v>
      </c>
      <c r="AG130" s="65" t="e">
        <f t="shared" si="91"/>
        <v>#REF!</v>
      </c>
      <c r="AH130" s="65"/>
      <c r="AI130" s="82" t="e">
        <f t="shared" si="88"/>
        <v>#REF!</v>
      </c>
      <c r="AJ130" s="82" t="e">
        <f t="shared" si="89"/>
        <v>#REF!</v>
      </c>
      <c r="AL130" s="3">
        <v>926</v>
      </c>
      <c r="AM130" s="3">
        <v>937</v>
      </c>
      <c r="AN130" s="3">
        <v>1073</v>
      </c>
      <c r="AO130" s="3">
        <v>1512</v>
      </c>
      <c r="AP130" s="3">
        <v>1381</v>
      </c>
      <c r="AQ130" s="3">
        <v>1465</v>
      </c>
      <c r="AR130" s="3">
        <f>'Indonesia Palm Complex'!AU129</f>
        <v>1841</v>
      </c>
      <c r="AS130" s="3">
        <v>2037</v>
      </c>
      <c r="AT130" s="3"/>
      <c r="AU130" s="3">
        <f t="shared" si="90"/>
        <v>-675.27165100000093</v>
      </c>
      <c r="AV130" s="3">
        <f t="shared" si="86"/>
        <v>-865.58644399999866</v>
      </c>
      <c r="AW130" s="3">
        <f t="shared" si="86"/>
        <v>-1157.8763409999992</v>
      </c>
      <c r="AX130" s="3">
        <f t="shared" si="86"/>
        <v>-1061.1853550000005</v>
      </c>
      <c r="AY130" s="3">
        <f t="shared" si="86"/>
        <v>-979.14879299999939</v>
      </c>
      <c r="AZ130" s="3">
        <f t="shared" si="86"/>
        <v>-1200.7274469999993</v>
      </c>
      <c r="BA130" s="3">
        <f t="shared" si="86"/>
        <v>-1232.4512000000013</v>
      </c>
    </row>
    <row r="131" spans="2:57">
      <c r="B131" s="59" t="s">
        <v>75</v>
      </c>
      <c r="C131" s="63" t="e">
        <f t="shared" si="92"/>
        <v>#REF!</v>
      </c>
      <c r="D131" s="63" t="e">
        <f t="shared" si="92"/>
        <v>#REF!</v>
      </c>
      <c r="E131" s="63" t="e">
        <f t="shared" si="92"/>
        <v>#REF!</v>
      </c>
      <c r="F131" s="63" t="e">
        <f t="shared" si="92"/>
        <v>#REF!</v>
      </c>
      <c r="G131" s="63" t="e">
        <f t="shared" si="92"/>
        <v>#REF!</v>
      </c>
      <c r="H131" s="63" t="e">
        <f t="shared" si="92"/>
        <v>#REF!</v>
      </c>
      <c r="I131" s="63" t="e">
        <f t="shared" si="92"/>
        <v>#REF!</v>
      </c>
      <c r="J131" s="63" t="e">
        <f t="shared" si="92"/>
        <v>#REF!</v>
      </c>
      <c r="K131" s="63" t="e">
        <f t="shared" si="92"/>
        <v>#REF!</v>
      </c>
      <c r="L131" s="63" t="e">
        <f t="shared" si="92"/>
        <v>#REF!</v>
      </c>
      <c r="M131" s="63" t="e">
        <f t="shared" si="92"/>
        <v>#REF!</v>
      </c>
      <c r="N131" s="63" t="e">
        <f t="shared" si="92"/>
        <v>#REF!</v>
      </c>
      <c r="O131" s="63" t="e">
        <f t="shared" si="92"/>
        <v>#REF!</v>
      </c>
      <c r="P131" s="63" t="e">
        <f t="shared" si="92"/>
        <v>#REF!</v>
      </c>
      <c r="Q131" s="63" t="e">
        <f t="shared" si="92"/>
        <v>#REF!</v>
      </c>
      <c r="R131" s="63" t="e">
        <f t="shared" si="92"/>
        <v>#REF!</v>
      </c>
      <c r="S131" s="63" t="e">
        <f t="shared" si="92"/>
        <v>#REF!</v>
      </c>
      <c r="T131" s="63" t="e">
        <f t="shared" si="92"/>
        <v>#REF!</v>
      </c>
      <c r="U131" s="63" t="e">
        <f t="shared" si="92"/>
        <v>#REF!</v>
      </c>
      <c r="V131" s="63" t="e">
        <f t="shared" si="92"/>
        <v>#REF!</v>
      </c>
      <c r="W131" s="63" t="e">
        <f t="shared" si="92"/>
        <v>#REF!</v>
      </c>
      <c r="X131" s="63" t="e">
        <f t="shared" si="92"/>
        <v>#REF!</v>
      </c>
      <c r="Y131" s="64">
        <f t="shared" si="92"/>
        <v>1387.645907000001</v>
      </c>
      <c r="Z131" s="64">
        <f t="shared" si="92"/>
        <v>1965.4284150000003</v>
      </c>
      <c r="AA131" s="64">
        <f t="shared" si="92"/>
        <v>2402.0611279999994</v>
      </c>
      <c r="AB131" s="64">
        <f t="shared" si="92"/>
        <v>2644.4832130000013</v>
      </c>
      <c r="AC131" s="64">
        <f t="shared" si="92"/>
        <v>2441.3572430000022</v>
      </c>
      <c r="AD131" s="64">
        <f t="shared" si="92"/>
        <v>2480.0755740000004</v>
      </c>
      <c r="AE131" s="64">
        <f t="shared" si="92"/>
        <v>2817.9986999999974</v>
      </c>
      <c r="AF131" s="64">
        <f>AF132-SUM(AF120:AF130)</f>
        <v>1691.7962730457075</v>
      </c>
      <c r="AG131" s="65" t="e">
        <f>AG132-SUM(AG120:AG130)</f>
        <v>#REF!</v>
      </c>
      <c r="AH131" s="65"/>
      <c r="AI131" s="82" t="e">
        <f t="shared" si="88"/>
        <v>#REF!</v>
      </c>
      <c r="AJ131" s="82" t="e">
        <f t="shared" si="89"/>
        <v>#REF!</v>
      </c>
      <c r="AL131" s="3">
        <v>966</v>
      </c>
      <c r="AM131" s="3">
        <v>978</v>
      </c>
      <c r="AN131" s="3">
        <v>1218</v>
      </c>
      <c r="AO131" s="3">
        <v>1410</v>
      </c>
      <c r="AP131" s="3">
        <v>1448</v>
      </c>
      <c r="AQ131" s="3">
        <v>1475</v>
      </c>
      <c r="AR131" s="3">
        <f>'Indonesia Palm Complex'!AU130</f>
        <v>1821</v>
      </c>
      <c r="AS131" s="3">
        <v>1979</v>
      </c>
      <c r="AT131" s="3"/>
      <c r="AU131" s="3">
        <f t="shared" si="90"/>
        <v>-421.64590700000099</v>
      </c>
      <c r="AV131" s="3">
        <f t="shared" si="86"/>
        <v>-987.42841500000031</v>
      </c>
      <c r="AW131" s="3">
        <f t="shared" si="86"/>
        <v>-1184.0611279999994</v>
      </c>
      <c r="AX131" s="3">
        <f t="shared" si="86"/>
        <v>-1234.4832130000013</v>
      </c>
      <c r="AY131" s="3">
        <f t="shared" si="86"/>
        <v>-993.3572430000022</v>
      </c>
      <c r="AZ131" s="3">
        <f t="shared" si="86"/>
        <v>-1005.0755740000004</v>
      </c>
      <c r="BA131" s="3">
        <f t="shared" si="86"/>
        <v>-996.99869999999737</v>
      </c>
    </row>
    <row r="132" spans="2:57" ht="15.75" thickBot="1">
      <c r="B132" s="59" t="s">
        <v>76</v>
      </c>
      <c r="C132" s="3" t="e">
        <f t="shared" ref="C132:AD132" si="93">SUM(C120:C131)</f>
        <v>#REF!</v>
      </c>
      <c r="D132" s="3" t="e">
        <f t="shared" si="93"/>
        <v>#REF!</v>
      </c>
      <c r="E132" s="3" t="e">
        <f t="shared" si="93"/>
        <v>#REF!</v>
      </c>
      <c r="F132" s="3" t="e">
        <f t="shared" si="93"/>
        <v>#REF!</v>
      </c>
      <c r="G132" s="3" t="e">
        <f t="shared" si="93"/>
        <v>#REF!</v>
      </c>
      <c r="H132" s="3" t="e">
        <f t="shared" si="93"/>
        <v>#REF!</v>
      </c>
      <c r="I132" s="3" t="e">
        <f t="shared" si="93"/>
        <v>#REF!</v>
      </c>
      <c r="J132" s="3" t="e">
        <f t="shared" si="93"/>
        <v>#REF!</v>
      </c>
      <c r="K132" s="3" t="e">
        <f t="shared" si="93"/>
        <v>#REF!</v>
      </c>
      <c r="L132" s="3" t="e">
        <f t="shared" si="93"/>
        <v>#REF!</v>
      </c>
      <c r="M132" s="3" t="e">
        <f t="shared" si="93"/>
        <v>#REF!</v>
      </c>
      <c r="N132" s="3" t="e">
        <f t="shared" si="93"/>
        <v>#REF!</v>
      </c>
      <c r="O132" s="3" t="e">
        <f t="shared" si="93"/>
        <v>#REF!</v>
      </c>
      <c r="P132" s="3" t="e">
        <f t="shared" si="93"/>
        <v>#REF!</v>
      </c>
      <c r="Q132" s="3" t="e">
        <f t="shared" si="93"/>
        <v>#REF!</v>
      </c>
      <c r="R132" s="3" t="e">
        <f t="shared" si="93"/>
        <v>#REF!</v>
      </c>
      <c r="S132" s="3" t="e">
        <f t="shared" si="93"/>
        <v>#REF!</v>
      </c>
      <c r="T132" s="3" t="e">
        <f t="shared" si="93"/>
        <v>#REF!</v>
      </c>
      <c r="U132" s="3" t="e">
        <f t="shared" si="93"/>
        <v>#REF!</v>
      </c>
      <c r="V132" s="3" t="e">
        <f t="shared" si="93"/>
        <v>#REF!</v>
      </c>
      <c r="W132" s="3" t="e">
        <f t="shared" si="93"/>
        <v>#REF!</v>
      </c>
      <c r="X132" s="3" t="e">
        <f t="shared" si="93"/>
        <v>#REF!</v>
      </c>
      <c r="Y132" s="3">
        <f t="shared" si="93"/>
        <v>14257.715521311642</v>
      </c>
      <c r="Z132" s="3">
        <f t="shared" si="93"/>
        <v>15301.072209999998</v>
      </c>
      <c r="AA132" s="3">
        <f t="shared" si="93"/>
        <v>24725.814665999991</v>
      </c>
      <c r="AB132" s="3">
        <f t="shared" si="93"/>
        <v>31853.620490000008</v>
      </c>
      <c r="AC132" s="3">
        <f t="shared" si="93"/>
        <v>26707.026943000004</v>
      </c>
      <c r="AD132" s="3">
        <f t="shared" si="93"/>
        <v>29994.232063000003</v>
      </c>
      <c r="AE132" s="3">
        <f t="shared" ref="AE132" si="94">SUM(AE120:AE131)</f>
        <v>32261.149583999992</v>
      </c>
      <c r="AF132" s="64">
        <f>AF14</f>
        <v>34724.349159999998</v>
      </c>
      <c r="AG132" s="65" t="e">
        <f>AG14</f>
        <v>#REF!</v>
      </c>
      <c r="AH132" s="65"/>
      <c r="AI132" s="82" t="e">
        <f t="shared" si="88"/>
        <v>#REF!</v>
      </c>
      <c r="AJ132" s="82" t="e">
        <f t="shared" si="89"/>
        <v>#REF!</v>
      </c>
      <c r="AL132" s="3">
        <f>SUM(AL120:AL131)</f>
        <v>8332</v>
      </c>
      <c r="AM132" s="3">
        <f t="shared" ref="AM132:AQ132" si="95">SUM(AM120:AM131)</f>
        <v>11184</v>
      </c>
      <c r="AN132" s="3">
        <f t="shared" si="95"/>
        <v>12361</v>
      </c>
      <c r="AO132" s="3">
        <f t="shared" si="95"/>
        <v>17139</v>
      </c>
      <c r="AP132" s="3">
        <f t="shared" si="95"/>
        <v>17285</v>
      </c>
      <c r="AQ132" s="3">
        <f t="shared" si="95"/>
        <v>18474</v>
      </c>
      <c r="AR132" s="3">
        <f>'Indonesia Palm Complex'!AU131</f>
        <v>19822</v>
      </c>
      <c r="AS132" s="3">
        <f>'Indonesia Palm Complex'!AV131</f>
        <v>21858.519584600002</v>
      </c>
      <c r="AT132" s="3"/>
      <c r="AU132" s="3">
        <f>SUM(AU120:AU131)</f>
        <v>-3233.6943710000028</v>
      </c>
      <c r="AV132" s="3">
        <f>SUM(AV120:AV131)</f>
        <v>-4117.0722099999984</v>
      </c>
      <c r="AW132" s="3">
        <f t="shared" ref="AW132:AZ132" si="96">SUM(AW120:AW131)</f>
        <v>-12364.814665999998</v>
      </c>
      <c r="AX132" s="3">
        <f t="shared" si="96"/>
        <v>-14714.620490000003</v>
      </c>
      <c r="AY132" s="3">
        <f t="shared" si="96"/>
        <v>-9422.0269430000044</v>
      </c>
      <c r="AZ132" s="3">
        <f t="shared" si="96"/>
        <v>-11520.232063000003</v>
      </c>
      <c r="BA132" s="3">
        <f t="shared" si="86"/>
        <v>-12439.149583999992</v>
      </c>
    </row>
    <row r="133" spans="2:57">
      <c r="B133" s="68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83"/>
      <c r="AA133" s="83"/>
      <c r="AB133" s="83"/>
      <c r="AC133" s="83"/>
      <c r="AD133" s="83"/>
      <c r="AE133" s="83"/>
      <c r="AF133" s="83"/>
      <c r="AG133" s="83"/>
    </row>
    <row r="134" spans="2:57" ht="23.25" customHeight="1" thickBot="1">
      <c r="B134" s="59" t="s">
        <v>87</v>
      </c>
      <c r="AM134" s="78" t="s">
        <v>88</v>
      </c>
      <c r="BE134" s="354" t="s">
        <v>89</v>
      </c>
    </row>
    <row r="135" spans="2:57" ht="18.75" customHeight="1" thickBot="1">
      <c r="B135" s="60"/>
      <c r="C135" s="61" t="s">
        <v>11</v>
      </c>
      <c r="D135" s="61" t="s">
        <v>12</v>
      </c>
      <c r="E135" s="61" t="s">
        <v>13</v>
      </c>
      <c r="F135" s="61" t="s">
        <v>14</v>
      </c>
      <c r="G135" s="61" t="s">
        <v>15</v>
      </c>
      <c r="H135" s="61" t="s">
        <v>16</v>
      </c>
      <c r="I135" s="61" t="s">
        <v>17</v>
      </c>
      <c r="J135" s="61" t="s">
        <v>18</v>
      </c>
      <c r="K135" s="61" t="s">
        <v>19</v>
      </c>
      <c r="L135" s="61" t="s">
        <v>20</v>
      </c>
      <c r="M135" s="61" t="s">
        <v>21</v>
      </c>
      <c r="N135" s="61" t="s">
        <v>22</v>
      </c>
      <c r="O135" s="61" t="s">
        <v>23</v>
      </c>
      <c r="P135" s="61" t="s">
        <v>24</v>
      </c>
      <c r="Q135" s="61" t="s">
        <v>25</v>
      </c>
      <c r="R135" s="61" t="s">
        <v>26</v>
      </c>
      <c r="S135" s="61" t="s">
        <v>27</v>
      </c>
      <c r="T135" s="61" t="s">
        <v>28</v>
      </c>
      <c r="U135" s="61" t="s">
        <v>29</v>
      </c>
      <c r="V135" s="61" t="s">
        <v>30</v>
      </c>
      <c r="W135" s="61" t="s">
        <v>31</v>
      </c>
      <c r="X135" s="61" t="s">
        <v>32</v>
      </c>
      <c r="Y135" s="61" t="s">
        <v>33</v>
      </c>
      <c r="Z135" s="61" t="s">
        <v>34</v>
      </c>
      <c r="AA135" s="61" t="s">
        <v>35</v>
      </c>
      <c r="AB135" s="61" t="s">
        <v>36</v>
      </c>
      <c r="AC135" s="61" t="s">
        <v>37</v>
      </c>
      <c r="AD135" s="61" t="s">
        <v>38</v>
      </c>
      <c r="AE135" s="61" t="str">
        <f>AE3</f>
        <v>21/22</v>
      </c>
      <c r="AF135" s="61" t="str">
        <f t="shared" ref="AF135:AG135" si="97">AF3</f>
        <v>22/23</v>
      </c>
      <c r="AG135" s="61" t="str">
        <f t="shared" si="97"/>
        <v>23/24</v>
      </c>
      <c r="AH135" s="62"/>
      <c r="AI135" s="62"/>
      <c r="AM135" s="61" t="str">
        <f t="shared" ref="AM135:BD135" si="98">P119</f>
        <v xml:space="preserve">06/07 </v>
      </c>
      <c r="AN135" s="61" t="str">
        <f t="shared" si="98"/>
        <v xml:space="preserve">07/08 </v>
      </c>
      <c r="AO135" s="61" t="str">
        <f t="shared" si="98"/>
        <v xml:space="preserve">08/09 </v>
      </c>
      <c r="AP135" s="61" t="str">
        <f t="shared" si="98"/>
        <v xml:space="preserve">09/10 </v>
      </c>
      <c r="AQ135" s="61" t="str">
        <f t="shared" si="98"/>
        <v xml:space="preserve">10/11 </v>
      </c>
      <c r="AR135" s="61" t="str">
        <f t="shared" si="98"/>
        <v xml:space="preserve">11/12 </v>
      </c>
      <c r="AS135" s="61" t="str">
        <f t="shared" si="98"/>
        <v xml:space="preserve">12/13 </v>
      </c>
      <c r="AT135" s="61" t="str">
        <f t="shared" si="98"/>
        <v xml:space="preserve">13/14 </v>
      </c>
      <c r="AU135" s="61" t="str">
        <f t="shared" si="98"/>
        <v xml:space="preserve">14/15 </v>
      </c>
      <c r="AV135" s="61" t="str">
        <f t="shared" si="98"/>
        <v xml:space="preserve">15/16 </v>
      </c>
      <c r="AW135" s="61" t="str">
        <f t="shared" si="98"/>
        <v xml:space="preserve">16/17 </v>
      </c>
      <c r="AX135" s="61" t="str">
        <f t="shared" si="98"/>
        <v xml:space="preserve">17/18 </v>
      </c>
      <c r="AY135" s="61" t="str">
        <f t="shared" si="98"/>
        <v xml:space="preserve">18/19 </v>
      </c>
      <c r="AZ135" s="61" t="str">
        <f t="shared" si="98"/>
        <v>19/20</v>
      </c>
      <c r="BA135" s="61" t="str">
        <f t="shared" si="98"/>
        <v>20/21</v>
      </c>
      <c r="BB135" s="61" t="str">
        <f t="shared" si="98"/>
        <v>21/22</v>
      </c>
      <c r="BC135" s="61" t="str">
        <f t="shared" si="98"/>
        <v>22/23</v>
      </c>
      <c r="BD135" s="61" t="str">
        <f t="shared" si="98"/>
        <v>23/24</v>
      </c>
      <c r="BE135" s="355"/>
    </row>
    <row r="136" spans="2:57">
      <c r="B136" s="59" t="s">
        <v>64</v>
      </c>
      <c r="C136" s="63">
        <f>'Malaysia Palm Complex'!AI168+'Indonesia Palm Complex'!B135</f>
        <v>1185.3009999999999</v>
      </c>
      <c r="D136" s="63">
        <f>'Malaysia Palm Complex'!AJ168+'Indonesia Palm Complex'!C135</f>
        <v>732.4523333333334</v>
      </c>
      <c r="E136" s="63">
        <f>'Malaysia Palm Complex'!AK168+'Indonesia Palm Complex'!D135</f>
        <v>785.76700000000005</v>
      </c>
      <c r="F136" s="63">
        <f>'Malaysia Palm Complex'!AL168+'Indonesia Palm Complex'!E135</f>
        <v>1105.5909999999999</v>
      </c>
      <c r="G136" s="63">
        <f>'Malaysia Palm Complex'!AM168+'Indonesia Palm Complex'!F135</f>
        <v>1265.6323333333332</v>
      </c>
      <c r="H136" s="63">
        <f>'Malaysia Palm Complex'!AN168+'Indonesia Palm Complex'!G135</f>
        <v>903.83233333333339</v>
      </c>
      <c r="I136" s="63">
        <f>'Malaysia Palm Complex'!AO168+'Indonesia Palm Complex'!H135</f>
        <v>1451.7660000000001</v>
      </c>
      <c r="J136" s="63">
        <f>'Malaysia Palm Complex'!AP168+'Indonesia Palm Complex'!I135</f>
        <v>1821.742</v>
      </c>
      <c r="K136" s="63">
        <f>'Malaysia Palm Complex'!AQ168+'Indonesia Palm Complex'!J135</f>
        <v>1979.7723333333333</v>
      </c>
      <c r="L136" s="63">
        <f>'Malaysia Palm Complex'!AR168+'Indonesia Palm Complex'!K135</f>
        <v>1730.5440000000001</v>
      </c>
      <c r="M136" s="63">
        <f>'Malaysia Palm Complex'!AS168+'Indonesia Palm Complex'!L135</f>
        <v>1604.9163333333333</v>
      </c>
      <c r="N136" s="63">
        <f>'Malaysia Palm Complex'!AT168+'Indonesia Palm Complex'!M135</f>
        <v>2298.7156666666665</v>
      </c>
      <c r="O136" s="63">
        <f>'Malaysia Palm Complex'!AU168+'Indonesia Palm Complex'!N135</f>
        <v>2366.3386666666665</v>
      </c>
      <c r="P136" s="63">
        <f>'Malaysia Palm Complex'!AV168+'Indonesia Palm Complex'!O135</f>
        <v>2751.2683333333334</v>
      </c>
      <c r="Q136" s="63">
        <f>'Malaysia Palm Complex'!AW168+'Indonesia Palm Complex'!P135</f>
        <v>3575.7820000000002</v>
      </c>
      <c r="R136" s="63">
        <f>'Malaysia Palm Complex'!AX168+'Indonesia Palm Complex'!Q135</f>
        <v>3525.2403333333332</v>
      </c>
      <c r="S136" s="63">
        <f>'Malaysia Palm Complex'!AY168+'Indonesia Palm Complex'!R135</f>
        <v>3176.8593333333333</v>
      </c>
      <c r="T136" s="63">
        <f>'Malaysia Palm Complex'!AZ168+'Indonesia Palm Complex'!S135</f>
        <v>3332.6193333333331</v>
      </c>
      <c r="U136" s="63">
        <f>'Malaysia Palm Complex'!BA168+'Indonesia Palm Complex'!T135</f>
        <v>4555.1689999999999</v>
      </c>
      <c r="V136" s="63">
        <f>'Malaysia Palm Complex'!BB168+'Indonesia Palm Complex'!U135</f>
        <v>5324.6729999999998</v>
      </c>
      <c r="W136" s="63">
        <f>'Malaysia Palm Complex'!BC168+'Indonesia Palm Complex'!V135</f>
        <v>4950.2693333333336</v>
      </c>
      <c r="X136" s="63">
        <f>'Malaysia Palm Complex'!BD168+'Indonesia Palm Complex'!W135</f>
        <v>5073.8620000000001</v>
      </c>
      <c r="Y136" s="63">
        <f>'Malaysia Palm Complex'!BE168+'Indonesia Palm Complex'!X135</f>
        <v>5664.7266666666665</v>
      </c>
      <c r="Z136" s="64">
        <f>'Malaysia Palm Complex'!BF168+'Indonesia Palm Complex'!Y135</f>
        <v>3756.471</v>
      </c>
      <c r="AA136" s="64">
        <f>'Malaysia Palm Complex'!BG168+'Indonesia Palm Complex'!Z135</f>
        <v>5583.3410000000003</v>
      </c>
      <c r="AB136" s="64">
        <f>'Malaysia Palm Complex'!BH168+'Indonesia Palm Complex'!AA135</f>
        <v>7129.4780000000001</v>
      </c>
      <c r="AC136" s="64">
        <f>'Malaysia Palm Complex'!BI168+'Indonesia Palm Complex'!AB135</f>
        <v>6065.2199999999993</v>
      </c>
      <c r="AD136" s="64">
        <f>'Malaysia Palm Complex'!BJ168+'Indonesia Palm Complex'!AC135</f>
        <v>7654.665</v>
      </c>
      <c r="AE136" s="64">
        <f>'Malaysia Palm Complex'!BK168+'Indonesia Palm Complex'!AD135</f>
        <v>5238.5680000000002</v>
      </c>
      <c r="AF136" s="64">
        <f>'Malaysia Palm Complex'!BL168+'Indonesia Palm Complex'!AE135</f>
        <v>5787.1129999999994</v>
      </c>
      <c r="AG136" s="65" t="e">
        <f>AF147+AG57+AG88-AG104-AG120</f>
        <v>#REF!</v>
      </c>
      <c r="AH136" s="64"/>
      <c r="AI136" s="64"/>
      <c r="AL136" s="84" t="s">
        <v>90</v>
      </c>
      <c r="AM136" s="85" t="e">
        <f>SUM(P120:P122)/P$132</f>
        <v>#REF!</v>
      </c>
      <c r="AN136" s="85" t="e">
        <f t="shared" ref="AN136:AV136" si="99">SUM(Q120:Q122)/Q132</f>
        <v>#REF!</v>
      </c>
      <c r="AO136" s="85" t="e">
        <f t="shared" si="99"/>
        <v>#REF!</v>
      </c>
      <c r="AP136" s="85" t="e">
        <f t="shared" si="99"/>
        <v>#REF!</v>
      </c>
      <c r="AQ136" s="85" t="e">
        <f t="shared" si="99"/>
        <v>#REF!</v>
      </c>
      <c r="AR136" s="85" t="e">
        <f t="shared" si="99"/>
        <v>#REF!</v>
      </c>
      <c r="AS136" s="85" t="e">
        <f t="shared" si="99"/>
        <v>#REF!</v>
      </c>
      <c r="AT136" s="85" t="e">
        <f t="shared" si="99"/>
        <v>#REF!</v>
      </c>
      <c r="AU136" s="85" t="e">
        <f t="shared" si="99"/>
        <v>#REF!</v>
      </c>
      <c r="AV136" s="85">
        <f t="shared" si="99"/>
        <v>0.1888115347993693</v>
      </c>
      <c r="AW136" s="85" t="e">
        <f>AVERAGE(AM136:AV136)</f>
        <v>#REF!</v>
      </c>
      <c r="AX136" s="85">
        <f t="shared" ref="AX136:BD136" si="100">SUM(Z120:Z122)/Z132</f>
        <v>0.31051359530836448</v>
      </c>
      <c r="AY136" s="85">
        <f t="shared" si="100"/>
        <v>0.22879961297207266</v>
      </c>
      <c r="AZ136" s="85">
        <f t="shared" si="100"/>
        <v>0.23747466886455645</v>
      </c>
      <c r="BA136" s="85">
        <f t="shared" si="100"/>
        <v>0.1999611169898389</v>
      </c>
      <c r="BB136" s="85">
        <f t="shared" si="100"/>
        <v>0.25897222985021756</v>
      </c>
      <c r="BC136" s="85">
        <f t="shared" si="100"/>
        <v>0.2487434139042552</v>
      </c>
      <c r="BD136" s="86">
        <f t="shared" si="100"/>
        <v>0.23799008476506167</v>
      </c>
      <c r="BE136" s="87">
        <f>BD136/AVERAGE(AY136:BC136)-1</f>
        <v>1.3628661387099061E-2</v>
      </c>
    </row>
    <row r="137" spans="2:57">
      <c r="B137" s="59" t="s">
        <v>65</v>
      </c>
      <c r="C137" s="63">
        <f>'Malaysia Palm Complex'!AI169+'Indonesia Palm Complex'!B136</f>
        <v>1222.2719999999999</v>
      </c>
      <c r="D137" s="63">
        <f>'Malaysia Palm Complex'!AJ169+'Indonesia Palm Complex'!C136</f>
        <v>718.37866666666662</v>
      </c>
      <c r="E137" s="63">
        <f>'Malaysia Palm Complex'!AK169+'Indonesia Palm Complex'!D136</f>
        <v>883.899</v>
      </c>
      <c r="F137" s="63">
        <f>'Malaysia Palm Complex'!AL169+'Indonesia Palm Complex'!E136</f>
        <v>1114.4580000000001</v>
      </c>
      <c r="G137" s="63">
        <f>'Malaysia Palm Complex'!AM169+'Indonesia Palm Complex'!F136</f>
        <v>1372.7346666666667</v>
      </c>
      <c r="H137" s="63">
        <f>'Malaysia Palm Complex'!AN169+'Indonesia Palm Complex'!G136</f>
        <v>1009.8146666666667</v>
      </c>
      <c r="I137" s="63">
        <f>'Malaysia Palm Complex'!AO169+'Indonesia Palm Complex'!H136</f>
        <v>1486.404</v>
      </c>
      <c r="J137" s="63">
        <f>'Malaysia Palm Complex'!AP169+'Indonesia Palm Complex'!I136</f>
        <v>1960.173</v>
      </c>
      <c r="K137" s="63">
        <f>'Malaysia Palm Complex'!AQ169+'Indonesia Palm Complex'!J136</f>
        <v>1924.1936666666668</v>
      </c>
      <c r="L137" s="63">
        <f>'Malaysia Palm Complex'!AR169+'Indonesia Palm Complex'!K136</f>
        <v>1776.2270000000001</v>
      </c>
      <c r="M137" s="63">
        <f>'Malaysia Palm Complex'!AS169+'Indonesia Palm Complex'!L136</f>
        <v>1669.9326666666666</v>
      </c>
      <c r="N137" s="63">
        <f>'Malaysia Palm Complex'!AT169+'Indonesia Palm Complex'!M136</f>
        <v>2359.9853333333331</v>
      </c>
      <c r="O137" s="63">
        <f>'Malaysia Palm Complex'!AU169+'Indonesia Palm Complex'!N136</f>
        <v>2489.5143333333335</v>
      </c>
      <c r="P137" s="63">
        <f>'Malaysia Palm Complex'!AV169+'Indonesia Palm Complex'!O136</f>
        <v>2914.3986666666665</v>
      </c>
      <c r="Q137" s="63">
        <f>'Malaysia Palm Complex'!AW169+'Indonesia Palm Complex'!P136</f>
        <v>3777.2719999999999</v>
      </c>
      <c r="R137" s="63">
        <f>'Malaysia Palm Complex'!AX169+'Indonesia Palm Complex'!Q136</f>
        <v>3676.8226666666665</v>
      </c>
      <c r="S137" s="63">
        <f>'Malaysia Palm Complex'!AY169+'Indonesia Palm Complex'!R136</f>
        <v>3160.2796666666663</v>
      </c>
      <c r="T137" s="63">
        <f>'Malaysia Palm Complex'!AZ169+'Indonesia Palm Complex'!S136</f>
        <v>3251.3306666666667</v>
      </c>
      <c r="U137" s="63">
        <f>'Malaysia Palm Complex'!BA169+'Indonesia Palm Complex'!T136</f>
        <v>4553.8829999999998</v>
      </c>
      <c r="V137" s="63">
        <f>'Malaysia Palm Complex'!BB169+'Indonesia Palm Complex'!U136</f>
        <v>5412.7449999999999</v>
      </c>
      <c r="W137" s="63">
        <f>'Malaysia Palm Complex'!BC169+'Indonesia Palm Complex'!V136</f>
        <v>5065.3516666666674</v>
      </c>
      <c r="X137" s="63">
        <f>'Malaysia Palm Complex'!BD169+'Indonesia Palm Complex'!W136</f>
        <v>5182.6769999999997</v>
      </c>
      <c r="Y137" s="63">
        <f>'Malaysia Palm Complex'!BE169+'Indonesia Palm Complex'!X136</f>
        <v>5678.7833333333328</v>
      </c>
      <c r="Z137" s="64">
        <f>'Malaysia Palm Complex'!BF169+'Indonesia Palm Complex'!Y136</f>
        <v>3369.7280000000001</v>
      </c>
      <c r="AA137" s="64">
        <f>'Malaysia Palm Complex'!BG169+'Indonesia Palm Complex'!Z136</f>
        <v>6448.7730000000001</v>
      </c>
      <c r="AB137" s="64">
        <f>'Malaysia Palm Complex'!BH169+'Indonesia Palm Complex'!AA136</f>
        <v>6897.0859999999993</v>
      </c>
      <c r="AC137" s="64">
        <f>'Malaysia Palm Complex'!BI169+'Indonesia Palm Complex'!AB136</f>
        <v>5391.0349999999999</v>
      </c>
      <c r="AD137" s="64">
        <f>'Malaysia Palm Complex'!BJ169+'Indonesia Palm Complex'!AC136</f>
        <v>7391.5050000000001</v>
      </c>
      <c r="AE137" s="64">
        <f>'Malaysia Palm Complex'!BK169+'Indonesia Palm Complex'!AD136</f>
        <v>5705.0609999999997</v>
      </c>
      <c r="AF137" s="64">
        <f>'Malaysia Palm Complex'!BL169+'Indonesia Palm Complex'!AE136</f>
        <v>5821.4709999999995</v>
      </c>
      <c r="AG137" s="65" t="e">
        <f t="shared" ref="AG137:AG140" si="101">AG136+AG58+AG89-AG105-AG121</f>
        <v>#REF!</v>
      </c>
      <c r="AH137" s="64"/>
      <c r="AI137" s="64"/>
      <c r="AL137" s="84" t="s">
        <v>91</v>
      </c>
      <c r="AM137" s="85" t="e">
        <f t="shared" ref="AM137:AV137" si="102">SUM(P123:P125)/P$132</f>
        <v>#REF!</v>
      </c>
      <c r="AN137" s="85" t="e">
        <f t="shared" si="102"/>
        <v>#REF!</v>
      </c>
      <c r="AO137" s="85" t="e">
        <f t="shared" si="102"/>
        <v>#REF!</v>
      </c>
      <c r="AP137" s="85" t="e">
        <f t="shared" si="102"/>
        <v>#REF!</v>
      </c>
      <c r="AQ137" s="85" t="e">
        <f t="shared" si="102"/>
        <v>#REF!</v>
      </c>
      <c r="AR137" s="85" t="e">
        <f t="shared" si="102"/>
        <v>#REF!</v>
      </c>
      <c r="AS137" s="85" t="e">
        <f t="shared" si="102"/>
        <v>#REF!</v>
      </c>
      <c r="AT137" s="85" t="e">
        <f t="shared" si="102"/>
        <v>#REF!</v>
      </c>
      <c r="AU137" s="85" t="e">
        <f t="shared" si="102"/>
        <v>#REF!</v>
      </c>
      <c r="AV137" s="85">
        <f t="shared" si="102"/>
        <v>0.16999090747583043</v>
      </c>
      <c r="AW137" s="85" t="e">
        <f>AVERAGE(AM137:AV137)</f>
        <v>#REF!</v>
      </c>
      <c r="AX137" s="85">
        <f t="shared" ref="AX137:BD137" si="103">SUM(Z123:Z125)/Z$132</f>
        <v>0.1315855850731914</v>
      </c>
      <c r="AY137" s="85">
        <f t="shared" si="103"/>
        <v>0.23857843548069899</v>
      </c>
      <c r="AZ137" s="85">
        <f t="shared" si="103"/>
        <v>0.26095398997453173</v>
      </c>
      <c r="BA137" s="85">
        <f t="shared" si="103"/>
        <v>0.27013766554389768</v>
      </c>
      <c r="BB137" s="85">
        <f t="shared" si="103"/>
        <v>0.24832165488870447</v>
      </c>
      <c r="BC137" s="85">
        <f t="shared" si="103"/>
        <v>0.22625486364007552</v>
      </c>
      <c r="BD137" s="86">
        <f t="shared" si="103"/>
        <v>0.26583522379257168</v>
      </c>
      <c r="BE137" s="87">
        <f t="shared" ref="BE137:BE139" si="104">BD137/AVERAGE(AY137:BC137)-1</f>
        <v>6.8257778469795749E-2</v>
      </c>
    </row>
    <row r="138" spans="2:57">
      <c r="B138" s="59" t="s">
        <v>66</v>
      </c>
      <c r="C138" s="63">
        <f>'Malaysia Palm Complex'!AI170+'Indonesia Palm Complex'!B137</f>
        <v>1233.3720000000001</v>
      </c>
      <c r="D138" s="63">
        <f>'Malaysia Palm Complex'!AJ170+'Indonesia Palm Complex'!C137</f>
        <v>777.97199999999998</v>
      </c>
      <c r="E138" s="63">
        <f>'Malaysia Palm Complex'!AK170+'Indonesia Palm Complex'!D137</f>
        <v>951.13800000000003</v>
      </c>
      <c r="F138" s="63">
        <f>'Malaysia Palm Complex'!AL170+'Indonesia Palm Complex'!E137</f>
        <v>960.70399999999995</v>
      </c>
      <c r="G138" s="63">
        <f>'Malaysia Palm Complex'!AM170+'Indonesia Palm Complex'!F137</f>
        <v>1201.732</v>
      </c>
      <c r="H138" s="63">
        <f>'Malaysia Palm Complex'!AN170+'Indonesia Palm Complex'!G137</f>
        <v>1062.854</v>
      </c>
      <c r="I138" s="63">
        <f>'Malaysia Palm Complex'!AO170+'Indonesia Palm Complex'!H137</f>
        <v>1426.4590000000001</v>
      </c>
      <c r="J138" s="63">
        <f>'Malaysia Palm Complex'!AP170+'Indonesia Palm Complex'!I137</f>
        <v>1873.7059999999999</v>
      </c>
      <c r="K138" s="63">
        <f>'Malaysia Palm Complex'!AQ170+'Indonesia Palm Complex'!J137</f>
        <v>1830.5709999999999</v>
      </c>
      <c r="L138" s="63">
        <f>'Malaysia Palm Complex'!AR170+'Indonesia Palm Complex'!K137</f>
        <v>1691.194</v>
      </c>
      <c r="M138" s="63">
        <f>'Malaysia Palm Complex'!AS170+'Indonesia Palm Complex'!L137</f>
        <v>1936.0410000000002</v>
      </c>
      <c r="N138" s="63">
        <f>'Malaysia Palm Complex'!AT170+'Indonesia Palm Complex'!M137</f>
        <v>2413.538</v>
      </c>
      <c r="O138" s="63">
        <f>'Malaysia Palm Complex'!AU170+'Indonesia Palm Complex'!N137</f>
        <v>2510.7999999999997</v>
      </c>
      <c r="P138" s="63">
        <f>'Malaysia Palm Complex'!AV170+'Indonesia Palm Complex'!O137</f>
        <v>2830.0859999999998</v>
      </c>
      <c r="Q138" s="63">
        <f>'Malaysia Palm Complex'!AW170+'Indonesia Palm Complex'!P137</f>
        <v>3598.2669999999998</v>
      </c>
      <c r="R138" s="63">
        <f>'Malaysia Palm Complex'!AX170+'Indonesia Palm Complex'!Q137</f>
        <v>3382.21</v>
      </c>
      <c r="S138" s="63">
        <f>'Malaysia Palm Complex'!AY170+'Indonesia Palm Complex'!R137</f>
        <v>3488.2569999999996</v>
      </c>
      <c r="T138" s="63">
        <f>'Malaysia Palm Complex'!AZ170+'Indonesia Palm Complex'!S137</f>
        <v>3307.9870000000001</v>
      </c>
      <c r="U138" s="63">
        <f>'Malaysia Palm Complex'!BA170+'Indonesia Palm Complex'!T137</f>
        <v>4547.7960000000003</v>
      </c>
      <c r="V138" s="63">
        <f>'Malaysia Palm Complex'!BB170+'Indonesia Palm Complex'!U137</f>
        <v>5501.9189999999999</v>
      </c>
      <c r="W138" s="63">
        <f>'Malaysia Palm Complex'!BC170+'Indonesia Palm Complex'!V137</f>
        <v>5056.1110000000008</v>
      </c>
      <c r="X138" s="63">
        <f>'Malaysia Palm Complex'!BD170+'Indonesia Palm Complex'!W137</f>
        <v>4920.5389999999998</v>
      </c>
      <c r="Y138" s="63">
        <f>'Malaysia Palm Complex'!BE170+'Indonesia Palm Complex'!X137</f>
        <v>5344.19</v>
      </c>
      <c r="Z138" s="64">
        <f>'Malaysia Palm Complex'!BF170+'Indonesia Palm Complex'!Y137</f>
        <v>2734.6729999999998</v>
      </c>
      <c r="AA138" s="64">
        <f>'Malaysia Palm Complex'!BG170+'Indonesia Palm Complex'!Z137</f>
        <v>6754.0930000000008</v>
      </c>
      <c r="AB138" s="64">
        <f>'Malaysia Palm Complex'!BH170+'Indonesia Palm Complex'!AA137</f>
        <v>6477.4760000000006</v>
      </c>
      <c r="AC138" s="64">
        <f>'Malaysia Palm Complex'!BI170+'Indonesia Palm Complex'!AB137</f>
        <v>6607.527</v>
      </c>
      <c r="AD138" s="64">
        <f>'Malaysia Palm Complex'!BJ170+'Indonesia Palm Complex'!AC137</f>
        <v>6132.6980000000003</v>
      </c>
      <c r="AE138" s="64">
        <f>'Malaysia Palm Complex'!BK170+'Indonesia Palm Complex'!AD137</f>
        <v>5743.5940000000001</v>
      </c>
      <c r="AF138" s="64">
        <f>'Malaysia Palm Complex'!BL170+'Indonesia Palm Complex'!AE137</f>
        <v>5854.5740000000005</v>
      </c>
      <c r="AG138" s="65" t="e">
        <f t="shared" si="101"/>
        <v>#REF!</v>
      </c>
      <c r="AH138" s="64"/>
      <c r="AI138" s="64"/>
      <c r="AL138" s="84" t="s">
        <v>92</v>
      </c>
      <c r="AM138" s="85" t="e">
        <f t="shared" ref="AM138:AV138" si="105">SUM(P126:P128)/P$132</f>
        <v>#REF!</v>
      </c>
      <c r="AN138" s="85" t="e">
        <f t="shared" si="105"/>
        <v>#REF!</v>
      </c>
      <c r="AO138" s="85" t="e">
        <f t="shared" si="105"/>
        <v>#REF!</v>
      </c>
      <c r="AP138" s="85" t="e">
        <f t="shared" si="105"/>
        <v>#REF!</v>
      </c>
      <c r="AQ138" s="85" t="e">
        <f t="shared" si="105"/>
        <v>#REF!</v>
      </c>
      <c r="AR138" s="85" t="e">
        <f t="shared" si="105"/>
        <v>#REF!</v>
      </c>
      <c r="AS138" s="85" t="e">
        <f t="shared" si="105"/>
        <v>#REF!</v>
      </c>
      <c r="AT138" s="85" t="e">
        <f t="shared" si="105"/>
        <v>#REF!</v>
      </c>
      <c r="AU138" s="85" t="e">
        <f t="shared" si="105"/>
        <v>#REF!</v>
      </c>
      <c r="AV138" s="85">
        <f t="shared" si="105"/>
        <v>0.33092923876530961</v>
      </c>
      <c r="AW138" s="85" t="e">
        <f>AVERAGE(AM138:AV138)</f>
        <v>#REF!</v>
      </c>
      <c r="AX138" s="85">
        <f t="shared" ref="AX138:BD138" si="106">SUM(Z126:Z128)/Z$132</f>
        <v>0.31363427530677601</v>
      </c>
      <c r="AY138" s="85">
        <f t="shared" si="106"/>
        <v>0.25443174944810548</v>
      </c>
      <c r="AZ138" s="85">
        <f t="shared" si="106"/>
        <v>0.24987454526554501</v>
      </c>
      <c r="BA138" s="85">
        <f t="shared" si="106"/>
        <v>0.25834310321120935</v>
      </c>
      <c r="BB138" s="85">
        <f t="shared" si="106"/>
        <v>0.25277423706248658</v>
      </c>
      <c r="BC138" s="85">
        <f t="shared" si="106"/>
        <v>0.25087438620023611</v>
      </c>
      <c r="BD138" s="86">
        <f t="shared" si="106"/>
        <v>0.26504420680695628</v>
      </c>
      <c r="BE138" s="87">
        <f t="shared" si="104"/>
        <v>4.6531710435698814E-2</v>
      </c>
    </row>
    <row r="139" spans="2:57">
      <c r="B139" s="59" t="s">
        <v>67</v>
      </c>
      <c r="C139" s="63">
        <f>'Malaysia Palm Complex'!AI171+'Indonesia Palm Complex'!B138</f>
        <v>1010.941</v>
      </c>
      <c r="D139" s="63">
        <f>'Malaysia Palm Complex'!AJ171+'Indonesia Palm Complex'!C138</f>
        <v>841.71033333333332</v>
      </c>
      <c r="E139" s="63">
        <f>'Malaysia Palm Complex'!AK171+'Indonesia Palm Complex'!D138</f>
        <v>923.42499999999995</v>
      </c>
      <c r="F139" s="63">
        <f>'Malaysia Palm Complex'!AL171+'Indonesia Palm Complex'!E138</f>
        <v>870.48699999999997</v>
      </c>
      <c r="G139" s="63">
        <f>'Malaysia Palm Complex'!AM171+'Indonesia Palm Complex'!F138</f>
        <v>954.54333333333341</v>
      </c>
      <c r="H139" s="63">
        <f>'Malaysia Palm Complex'!AN171+'Indonesia Palm Complex'!G138</f>
        <v>913.76233333333334</v>
      </c>
      <c r="I139" s="63">
        <f>'Malaysia Palm Complex'!AO171+'Indonesia Palm Complex'!H138</f>
        <v>1459.0440000000001</v>
      </c>
      <c r="J139" s="63">
        <f>'Malaysia Palm Complex'!AP171+'Indonesia Palm Complex'!I138</f>
        <v>1998.0940000000001</v>
      </c>
      <c r="K139" s="63">
        <f>'Malaysia Palm Complex'!AQ171+'Indonesia Palm Complex'!J138</f>
        <v>1856.1513333333335</v>
      </c>
      <c r="L139" s="63">
        <f>'Malaysia Palm Complex'!AR171+'Indonesia Palm Complex'!K138</f>
        <v>1673.7280000000001</v>
      </c>
      <c r="M139" s="63">
        <f>'Malaysia Palm Complex'!AS171+'Indonesia Palm Complex'!L138</f>
        <v>1866.1833333333334</v>
      </c>
      <c r="N139" s="63">
        <f>'Malaysia Palm Complex'!AT171+'Indonesia Palm Complex'!M138</f>
        <v>2432.8886666666667</v>
      </c>
      <c r="O139" s="63">
        <f>'Malaysia Palm Complex'!AU171+'Indonesia Palm Complex'!N138</f>
        <v>2465.4626666666663</v>
      </c>
      <c r="P139" s="63">
        <f>'Malaysia Palm Complex'!AV171+'Indonesia Palm Complex'!O138</f>
        <v>2880.7063333333331</v>
      </c>
      <c r="Q139" s="63">
        <f>'Malaysia Palm Complex'!AW171+'Indonesia Palm Complex'!P138</f>
        <v>3737.7799999999997</v>
      </c>
      <c r="R139" s="63">
        <f>'Malaysia Palm Complex'!AX171+'Indonesia Palm Complex'!Q138</f>
        <v>3197.2403333333332</v>
      </c>
      <c r="S139" s="63">
        <f>'Malaysia Palm Complex'!AY171+'Indonesia Palm Complex'!R138</f>
        <v>3276.3393333333333</v>
      </c>
      <c r="T139" s="63">
        <f>'Malaysia Palm Complex'!AZ171+'Indonesia Palm Complex'!S138</f>
        <v>3187.7893333333332</v>
      </c>
      <c r="U139" s="63">
        <f>'Malaysia Palm Complex'!BA171+'Indonesia Palm Complex'!T138</f>
        <v>4544.8810000000003</v>
      </c>
      <c r="V139" s="63">
        <f>'Malaysia Palm Complex'!BB171+'Indonesia Palm Complex'!U138</f>
        <v>5465.3449999999993</v>
      </c>
      <c r="W139" s="63">
        <f>'Malaysia Palm Complex'!BC171+'Indonesia Palm Complex'!V138</f>
        <v>4986.5483333333341</v>
      </c>
      <c r="X139" s="63">
        <f>'Malaysia Palm Complex'!BD171+'Indonesia Palm Complex'!W138</f>
        <v>4664.8950000000004</v>
      </c>
      <c r="Y139" s="64">
        <f>'Malaysia Palm Complex'!BE171+'Indonesia Palm Complex'!X138</f>
        <v>6667.7780000000002</v>
      </c>
      <c r="Z139" s="64">
        <f>'Malaysia Palm Complex'!BF171+'Indonesia Palm Complex'!Y138</f>
        <v>4396.0879999999997</v>
      </c>
      <c r="AA139" s="64">
        <f>'Malaysia Palm Complex'!BG171+'Indonesia Palm Complex'!Z138</f>
        <v>6171.7039999999997</v>
      </c>
      <c r="AB139" s="64">
        <f>'Malaysia Palm Complex'!BH171+'Indonesia Palm Complex'!AA138</f>
        <v>6022.8710000000001</v>
      </c>
      <c r="AC139" s="64">
        <f>'Malaysia Palm Complex'!BI171+'Indonesia Palm Complex'!AB138</f>
        <v>6274.4169999999995</v>
      </c>
      <c r="AD139" s="64">
        <f>'Malaysia Palm Complex'!BJ171+'Indonesia Palm Complex'!AC138</f>
        <v>5568.6390000000001</v>
      </c>
      <c r="AE139" s="64">
        <f>'Malaysia Palm Complex'!BK171+'Indonesia Palm Complex'!AD138</f>
        <v>6230.4769999999999</v>
      </c>
      <c r="AF139" s="64">
        <f>'Malaysia Palm Complex'!BL171+'Indonesia Palm Complex'!AE138</f>
        <v>5367.1980000000003</v>
      </c>
      <c r="AG139" s="65" t="e">
        <f t="shared" si="101"/>
        <v>#REF!</v>
      </c>
      <c r="AH139" s="64"/>
      <c r="AI139" s="64"/>
      <c r="AL139" s="84" t="s">
        <v>93</v>
      </c>
      <c r="AM139" s="85" t="e">
        <f t="shared" ref="AM139:AV139" si="107">SUM(P129:P131)/P$132</f>
        <v>#REF!</v>
      </c>
      <c r="AN139" s="85" t="e">
        <f t="shared" si="107"/>
        <v>#REF!</v>
      </c>
      <c r="AO139" s="85" t="e">
        <f t="shared" si="107"/>
        <v>#REF!</v>
      </c>
      <c r="AP139" s="85" t="e">
        <f t="shared" si="107"/>
        <v>#REF!</v>
      </c>
      <c r="AQ139" s="85" t="e">
        <f t="shared" si="107"/>
        <v>#REF!</v>
      </c>
      <c r="AR139" s="85" t="e">
        <f t="shared" si="107"/>
        <v>#REF!</v>
      </c>
      <c r="AS139" s="85" t="e">
        <f t="shared" si="107"/>
        <v>#REF!</v>
      </c>
      <c r="AT139" s="85" t="e">
        <f t="shared" si="107"/>
        <v>#REF!</v>
      </c>
      <c r="AU139" s="85" t="e">
        <f t="shared" si="107"/>
        <v>#REF!</v>
      </c>
      <c r="AV139" s="85">
        <f t="shared" si="107"/>
        <v>0.31026831895949075</v>
      </c>
      <c r="AW139" s="85" t="e">
        <f>AVERAGE(AM139:AV139)</f>
        <v>#REF!</v>
      </c>
      <c r="AX139" s="85">
        <f t="shared" ref="AX139:BD139" si="108">SUM(Z129:Z131)/Z$132</f>
        <v>0.24426654431166814</v>
      </c>
      <c r="AY139" s="85">
        <f t="shared" si="108"/>
        <v>0.27819020209912315</v>
      </c>
      <c r="AZ139" s="85">
        <f t="shared" si="108"/>
        <v>0.2516967958953667</v>
      </c>
      <c r="BA139" s="85">
        <f t="shared" si="108"/>
        <v>0.27155811425505405</v>
      </c>
      <c r="BB139" s="85">
        <f t="shared" si="108"/>
        <v>0.23993187819859138</v>
      </c>
      <c r="BC139" s="85">
        <f t="shared" si="108"/>
        <v>0.27412733625543328</v>
      </c>
      <c r="BD139" s="86">
        <f t="shared" si="108"/>
        <v>0.23113048463541022</v>
      </c>
      <c r="BE139" s="87">
        <f t="shared" si="104"/>
        <v>-0.12151378013866299</v>
      </c>
    </row>
    <row r="140" spans="2:57">
      <c r="B140" s="59" t="s">
        <v>68</v>
      </c>
      <c r="C140" s="63">
        <f>'Malaysia Palm Complex'!AI172+'Indonesia Palm Complex'!B139</f>
        <v>783.69</v>
      </c>
      <c r="D140" s="63">
        <f>'Malaysia Palm Complex'!AJ172+'Indonesia Palm Complex'!C139</f>
        <v>753.81466666666665</v>
      </c>
      <c r="E140" s="63">
        <f>'Malaysia Palm Complex'!AK172+'Indonesia Palm Complex'!D139</f>
        <v>830.21500000000003</v>
      </c>
      <c r="F140" s="63">
        <f>'Malaysia Palm Complex'!AL172+'Indonesia Palm Complex'!E139</f>
        <v>905.51300000000003</v>
      </c>
      <c r="G140" s="63">
        <f>'Malaysia Palm Complex'!AM172+'Indonesia Palm Complex'!F139</f>
        <v>979.1636666666667</v>
      </c>
      <c r="H140" s="63">
        <f>'Malaysia Palm Complex'!AN172+'Indonesia Palm Complex'!G139</f>
        <v>943.78766666666672</v>
      </c>
      <c r="I140" s="63">
        <f>'Malaysia Palm Complex'!AO172+'Indonesia Palm Complex'!H139</f>
        <v>1424.68</v>
      </c>
      <c r="J140" s="63">
        <f>'Malaysia Palm Complex'!AP172+'Indonesia Palm Complex'!I139</f>
        <v>1993.8489999999999</v>
      </c>
      <c r="K140" s="63">
        <f>'Malaysia Palm Complex'!AQ172+'Indonesia Palm Complex'!J139</f>
        <v>1879.358666666667</v>
      </c>
      <c r="L140" s="63">
        <f>'Malaysia Palm Complex'!AR172+'Indonesia Palm Complex'!K139</f>
        <v>1696.444</v>
      </c>
      <c r="M140" s="63">
        <f>'Malaysia Palm Complex'!AS172+'Indonesia Palm Complex'!L139</f>
        <v>1797.0186666666668</v>
      </c>
      <c r="N140" s="63">
        <f>'Malaysia Palm Complex'!AT172+'Indonesia Palm Complex'!M139</f>
        <v>2447.7533333333331</v>
      </c>
      <c r="O140" s="63">
        <f>'Malaysia Palm Complex'!AU172+'Indonesia Palm Complex'!N139</f>
        <v>2589.9703333333332</v>
      </c>
      <c r="P140" s="63">
        <f>'Malaysia Palm Complex'!AV172+'Indonesia Palm Complex'!O139</f>
        <v>2983.5436666666665</v>
      </c>
      <c r="Q140" s="63">
        <f>'Malaysia Palm Complex'!AW172+'Indonesia Palm Complex'!P139</f>
        <v>3741.549</v>
      </c>
      <c r="R140" s="63">
        <f>'Malaysia Palm Complex'!AX172+'Indonesia Palm Complex'!Q139</f>
        <v>2906.7586666666666</v>
      </c>
      <c r="S140" s="63">
        <f>'Malaysia Palm Complex'!AY172+'Indonesia Palm Complex'!R139</f>
        <v>3085.9086666666662</v>
      </c>
      <c r="T140" s="63">
        <f>'Malaysia Palm Complex'!AZ172+'Indonesia Palm Complex'!S139</f>
        <v>3328.0856666666664</v>
      </c>
      <c r="U140" s="63">
        <f>'Malaysia Palm Complex'!BA172+'Indonesia Palm Complex'!T139</f>
        <v>4619.1980000000003</v>
      </c>
      <c r="V140" s="63">
        <f>'Malaysia Palm Complex'!BB172+'Indonesia Palm Complex'!U139</f>
        <v>5355.3490000000002</v>
      </c>
      <c r="W140" s="63">
        <f>'Malaysia Palm Complex'!BC172+'Indonesia Palm Complex'!V139</f>
        <v>4690.5976666666675</v>
      </c>
      <c r="X140" s="63">
        <f>'Malaysia Palm Complex'!BD172+'Indonesia Palm Complex'!W139</f>
        <v>4634.576</v>
      </c>
      <c r="Y140" s="64">
        <f>'Malaysia Palm Complex'!BE172+'Indonesia Palm Complex'!X139</f>
        <v>5605.3410000000003</v>
      </c>
      <c r="Z140" s="64">
        <f>'Malaysia Palm Complex'!BF172+'Indonesia Palm Complex'!Y139</f>
        <v>3386.3609999999999</v>
      </c>
      <c r="AA140" s="64">
        <f>'Malaysia Palm Complex'!BG172+'Indonesia Palm Complex'!Z139</f>
        <v>5979.4449999999997</v>
      </c>
      <c r="AB140" s="64">
        <f>'Malaysia Palm Complex'!BH172+'Indonesia Palm Complex'!AA139</f>
        <v>5558.9290000000001</v>
      </c>
      <c r="AC140" s="64">
        <f>'Malaysia Palm Complex'!BI172+'Indonesia Palm Complex'!AB139</f>
        <v>5743.2610000000004</v>
      </c>
      <c r="AD140" s="64">
        <f>'Malaysia Palm Complex'!BJ172+'Indonesia Palm Complex'!AC139</f>
        <v>5331.0220000000008</v>
      </c>
      <c r="AE140" s="64">
        <f>'Malaysia Palm Complex'!BK172+'Indonesia Palm Complex'!AD139</f>
        <v>6561.4120000000003</v>
      </c>
      <c r="AF140" s="64">
        <f>'Malaysia Palm Complex'!BL172+'Indonesia Palm Complex'!AE139</f>
        <v>4884.8539999999994</v>
      </c>
      <c r="AG140" s="65" t="e">
        <f t="shared" si="101"/>
        <v>#REF!</v>
      </c>
      <c r="AH140" s="64"/>
      <c r="AI140" s="64"/>
    </row>
    <row r="141" spans="2:57">
      <c r="B141" s="59" t="s">
        <v>69</v>
      </c>
      <c r="C141" s="63">
        <f>'Malaysia Palm Complex'!AI173+'Indonesia Palm Complex'!B140</f>
        <v>637.04700000000003</v>
      </c>
      <c r="D141" s="63">
        <f>'Malaysia Palm Complex'!AJ173+'Indonesia Palm Complex'!C140</f>
        <v>744.66800000000001</v>
      </c>
      <c r="E141" s="63">
        <f>'Malaysia Palm Complex'!AK173+'Indonesia Palm Complex'!D140</f>
        <v>796.68299999999999</v>
      </c>
      <c r="F141" s="63">
        <f>'Malaysia Palm Complex'!AL173+'Indonesia Palm Complex'!E140</f>
        <v>881.26300000000003</v>
      </c>
      <c r="G141" s="63">
        <f>'Malaysia Palm Complex'!AM173+'Indonesia Palm Complex'!F140</f>
        <v>869.25600000000009</v>
      </c>
      <c r="H141" s="63">
        <f>'Malaysia Palm Complex'!AN173+'Indonesia Palm Complex'!G140</f>
        <v>953.05200000000013</v>
      </c>
      <c r="I141" s="63">
        <f>'Malaysia Palm Complex'!AO173+'Indonesia Palm Complex'!H140</f>
        <v>1238.6320000000001</v>
      </c>
      <c r="J141" s="63">
        <f>'Malaysia Palm Complex'!AP173+'Indonesia Palm Complex'!I140</f>
        <v>1773.502</v>
      </c>
      <c r="K141" s="63">
        <f>'Malaysia Palm Complex'!AQ173+'Indonesia Palm Complex'!J140</f>
        <v>1750.3550000000002</v>
      </c>
      <c r="L141" s="63">
        <f>'Malaysia Palm Complex'!AR173+'Indonesia Palm Complex'!K140</f>
        <v>1617.4369999999999</v>
      </c>
      <c r="M141" s="63">
        <f>'Malaysia Palm Complex'!AS173+'Indonesia Palm Complex'!L140</f>
        <v>1786.8010000000004</v>
      </c>
      <c r="N141" s="63">
        <f>'Malaysia Palm Complex'!AT173+'Indonesia Palm Complex'!M140</f>
        <v>2346.268</v>
      </c>
      <c r="O141" s="63">
        <f>'Malaysia Palm Complex'!AU173+'Indonesia Palm Complex'!N140</f>
        <v>2549.0699999999997</v>
      </c>
      <c r="P141" s="63">
        <f>'Malaysia Palm Complex'!AV173+'Indonesia Palm Complex'!O140</f>
        <v>2909.1319999999996</v>
      </c>
      <c r="Q141" s="63">
        <f>'Malaysia Palm Complex'!AW173+'Indonesia Palm Complex'!P140</f>
        <v>3587.453</v>
      </c>
      <c r="R141" s="63">
        <f>'Malaysia Palm Complex'!AX173+'Indonesia Palm Complex'!Q140</f>
        <v>2683.6149999999998</v>
      </c>
      <c r="S141" s="63">
        <f>'Malaysia Palm Complex'!AY173+'Indonesia Palm Complex'!R140</f>
        <v>2976.5589999999993</v>
      </c>
      <c r="T141" s="63">
        <f>'Malaysia Palm Complex'!AZ173+'Indonesia Palm Complex'!S140</f>
        <v>3538.6849999999995</v>
      </c>
      <c r="U141" s="63">
        <f>'Malaysia Palm Complex'!BA173+'Indonesia Palm Complex'!T140</f>
        <v>4547.8810000000003</v>
      </c>
      <c r="V141" s="63">
        <f>'Malaysia Palm Complex'!BB173+'Indonesia Palm Complex'!U140</f>
        <v>5117.8099999999995</v>
      </c>
      <c r="W141" s="63">
        <f>'Malaysia Palm Complex'!BC173+'Indonesia Palm Complex'!V140</f>
        <v>4704.0930000000008</v>
      </c>
      <c r="X141" s="63">
        <f>'Malaysia Palm Complex'!BD173+'Indonesia Palm Complex'!W140</f>
        <v>4758.1319999999996</v>
      </c>
      <c r="Y141" s="64">
        <f>'Malaysia Palm Complex'!BE173+'Indonesia Palm Complex'!X140</f>
        <v>4904.6310000000003</v>
      </c>
      <c r="Z141" s="64">
        <f>'Malaysia Palm Complex'!BF173+'Indonesia Palm Complex'!Y140</f>
        <v>2950.2190000000001</v>
      </c>
      <c r="AA141" s="64">
        <f>'Malaysia Palm Complex'!BG173+'Indonesia Palm Complex'!Z140</f>
        <v>5971.759</v>
      </c>
      <c r="AB141" s="64">
        <f>'Malaysia Palm Complex'!BH173+'Indonesia Palm Complex'!AA140</f>
        <v>5352.4089999999997</v>
      </c>
      <c r="AC141" s="64">
        <f>'Malaysia Palm Complex'!BI173+'Indonesia Palm Complex'!AB140</f>
        <v>5111.5920000000006</v>
      </c>
      <c r="AD141" s="64">
        <f>'Malaysia Palm Complex'!BJ173+'Indonesia Palm Complex'!AC140</f>
        <v>4710.9160000000002</v>
      </c>
      <c r="AE141" s="64">
        <f>'Malaysia Palm Complex'!BK173+'Indonesia Palm Complex'!AD140</f>
        <v>7157.3379999999997</v>
      </c>
      <c r="AF141" s="64">
        <f>'Malaysia Palm Complex'!BL173+'Indonesia Palm Complex'!AE140</f>
        <v>4812.0219999999999</v>
      </c>
      <c r="AG141" s="65" t="e">
        <f>AG140+AG62+AG93-AG109-AG125</f>
        <v>#REF!</v>
      </c>
      <c r="AH141" s="65"/>
      <c r="AI141" s="65"/>
      <c r="AL141" s="65"/>
      <c r="AM141" s="65"/>
      <c r="AN141" s="88"/>
      <c r="AO141" s="89"/>
    </row>
    <row r="142" spans="2:57">
      <c r="B142" s="59" t="s">
        <v>70</v>
      </c>
      <c r="C142" s="63">
        <f>'Malaysia Palm Complex'!AI174+'Indonesia Palm Complex'!B141</f>
        <v>533.07999999999993</v>
      </c>
      <c r="D142" s="63">
        <f>'Malaysia Palm Complex'!AJ174+'Indonesia Palm Complex'!C141</f>
        <v>713.56433333333337</v>
      </c>
      <c r="E142" s="63">
        <f>'Malaysia Palm Complex'!AK174+'Indonesia Palm Complex'!D141</f>
        <v>809.64499999999998</v>
      </c>
      <c r="F142" s="63">
        <f>'Malaysia Palm Complex'!AL174+'Indonesia Palm Complex'!E141</f>
        <v>912.51900000000001</v>
      </c>
      <c r="G142" s="63">
        <f>'Malaysia Palm Complex'!AM174+'Indonesia Palm Complex'!F141</f>
        <v>876.28033333333337</v>
      </c>
      <c r="H142" s="63">
        <f>'Malaysia Palm Complex'!AN174+'Indonesia Palm Complex'!G141</f>
        <v>1033.9433333333334</v>
      </c>
      <c r="I142" s="63">
        <f>'Malaysia Palm Complex'!AO174+'Indonesia Palm Complex'!H141</f>
        <v>1280.991</v>
      </c>
      <c r="J142" s="63">
        <f>'Malaysia Palm Complex'!AP174+'Indonesia Palm Complex'!I141</f>
        <v>1734.1310000000001</v>
      </c>
      <c r="K142" s="63">
        <f>'Malaysia Palm Complex'!AQ174+'Indonesia Palm Complex'!J141</f>
        <v>1625.7113333333336</v>
      </c>
      <c r="L142" s="63">
        <f>'Malaysia Palm Complex'!AR174+'Indonesia Palm Complex'!K141</f>
        <v>1601.49</v>
      </c>
      <c r="M142" s="63">
        <f>'Malaysia Palm Complex'!AS174+'Indonesia Palm Complex'!L141</f>
        <v>1850.5133333333335</v>
      </c>
      <c r="N142" s="63">
        <f>'Malaysia Palm Complex'!AT174+'Indonesia Palm Complex'!M141</f>
        <v>2370.4326666666666</v>
      </c>
      <c r="O142" s="63">
        <f>'Malaysia Palm Complex'!AU174+'Indonesia Palm Complex'!N141</f>
        <v>2500.2606666666666</v>
      </c>
      <c r="P142" s="63">
        <f>'Malaysia Palm Complex'!AV174+'Indonesia Palm Complex'!O141</f>
        <v>2844.8623333333326</v>
      </c>
      <c r="Q142" s="63">
        <f>'Malaysia Palm Complex'!AW174+'Indonesia Palm Complex'!P141</f>
        <v>3501.799</v>
      </c>
      <c r="R142" s="63">
        <f>'Malaysia Palm Complex'!AX174+'Indonesia Palm Complex'!Q141</f>
        <v>2587.0353333333328</v>
      </c>
      <c r="S142" s="63">
        <f>'Malaysia Palm Complex'!AY174+'Indonesia Palm Complex'!R141</f>
        <v>2964.9363333333331</v>
      </c>
      <c r="T142" s="63">
        <f>'Malaysia Palm Complex'!AZ174+'Indonesia Palm Complex'!S141</f>
        <v>3672.8753333333325</v>
      </c>
      <c r="U142" s="63">
        <f>'Malaysia Palm Complex'!BA174+'Indonesia Palm Complex'!T141</f>
        <v>4475.2309999999998</v>
      </c>
      <c r="V142" s="63">
        <f>'Malaysia Palm Complex'!BB174+'Indonesia Palm Complex'!U141</f>
        <v>4898.0309999999999</v>
      </c>
      <c r="W142" s="63">
        <f>'Malaysia Palm Complex'!BC174+'Indonesia Palm Complex'!V141</f>
        <v>4764.5233333333344</v>
      </c>
      <c r="X142" s="63">
        <f>'Malaysia Palm Complex'!BD174+'Indonesia Palm Complex'!W141</f>
        <v>5079.7240000000002</v>
      </c>
      <c r="Y142" s="64">
        <f>'Malaysia Palm Complex'!BE174+'Indonesia Palm Complex'!X141</f>
        <v>4070.4949999999999</v>
      </c>
      <c r="Z142" s="64">
        <f>'Malaysia Palm Complex'!BF174+'Indonesia Palm Complex'!Y141</f>
        <v>2489.1260000000002</v>
      </c>
      <c r="AA142" s="64">
        <f>'Malaysia Palm Complex'!BG174+'Indonesia Palm Complex'!Z141</f>
        <v>6154.74</v>
      </c>
      <c r="AB142" s="64">
        <f>'Malaysia Palm Complex'!BH174+'Indonesia Palm Complex'!AA141</f>
        <v>5905.9400000000005</v>
      </c>
      <c r="AC142" s="64">
        <f>'Malaysia Palm Complex'!BI174+'Indonesia Palm Complex'!AB141</f>
        <v>5417.4979999999996</v>
      </c>
      <c r="AD142" s="64">
        <f>'Malaysia Palm Complex'!BJ174+'Indonesia Palm Complex'!AC141</f>
        <v>4668.9049999999997</v>
      </c>
      <c r="AE142" s="64">
        <f>'Malaysia Palm Complex'!BK174+'Indonesia Palm Complex'!AD141</f>
        <v>7746.9740000000002</v>
      </c>
      <c r="AF142" s="64">
        <f>'Malaysia Palm Complex'!BL174+'Indonesia Palm Complex'!AE141</f>
        <v>5130.8770000000004</v>
      </c>
      <c r="AG142" s="65" t="e">
        <f t="shared" ref="AF142:AG147" si="109">AG141+AG63+AG94-AG110-AG126</f>
        <v>#REF!</v>
      </c>
      <c r="AH142" s="65"/>
      <c r="AI142" s="65"/>
      <c r="AL142" s="65"/>
      <c r="AM142" s="65"/>
      <c r="AN142" s="89"/>
      <c r="AO142" s="88"/>
    </row>
    <row r="143" spans="2:57">
      <c r="B143" s="59" t="s">
        <v>71</v>
      </c>
      <c r="C143" s="63">
        <f>'Malaysia Palm Complex'!AI175+'Indonesia Palm Complex'!B142</f>
        <v>489.59500000000003</v>
      </c>
      <c r="D143" s="63">
        <f>'Malaysia Palm Complex'!AJ175+'Indonesia Palm Complex'!C142</f>
        <v>619.63066666666668</v>
      </c>
      <c r="E143" s="63">
        <f>'Malaysia Palm Complex'!AK175+'Indonesia Palm Complex'!D142</f>
        <v>835.24900000000002</v>
      </c>
      <c r="F143" s="63">
        <f>'Malaysia Palm Complex'!AL175+'Indonesia Palm Complex'!E142</f>
        <v>930.38699999999994</v>
      </c>
      <c r="G143" s="63">
        <f>'Malaysia Palm Complex'!AM175+'Indonesia Palm Complex'!F142</f>
        <v>894.50866666666673</v>
      </c>
      <c r="H143" s="63">
        <f>'Malaysia Palm Complex'!AN175+'Indonesia Palm Complex'!G142</f>
        <v>1186.9796666666666</v>
      </c>
      <c r="I143" s="63">
        <f>'Malaysia Palm Complex'!AO175+'Indonesia Palm Complex'!H142</f>
        <v>1405.473</v>
      </c>
      <c r="J143" s="63">
        <f>'Malaysia Palm Complex'!AP175+'Indonesia Palm Complex'!I142</f>
        <v>1752.873</v>
      </c>
      <c r="K143" s="63">
        <f>'Malaysia Palm Complex'!AQ175+'Indonesia Palm Complex'!J142</f>
        <v>1483.3936666666668</v>
      </c>
      <c r="L143" s="63">
        <f>'Malaysia Palm Complex'!AR175+'Indonesia Palm Complex'!K142</f>
        <v>1587.8589999999999</v>
      </c>
      <c r="M143" s="63">
        <f>'Malaysia Palm Complex'!AS175+'Indonesia Palm Complex'!L142</f>
        <v>1913.712666666667</v>
      </c>
      <c r="N143" s="63">
        <f>'Malaysia Palm Complex'!AT175+'Indonesia Palm Complex'!M142</f>
        <v>2178.6093333333329</v>
      </c>
      <c r="O143" s="63">
        <f>'Malaysia Palm Complex'!AU175+'Indonesia Palm Complex'!N142</f>
        <v>2573.7403333333332</v>
      </c>
      <c r="P143" s="63">
        <f>'Malaysia Palm Complex'!AV175+'Indonesia Palm Complex'!O142</f>
        <v>2855.2696666666661</v>
      </c>
      <c r="Q143" s="63">
        <f>'Malaysia Palm Complex'!AW175+'Indonesia Palm Complex'!P142</f>
        <v>3574.3599999999997</v>
      </c>
      <c r="R143" s="63">
        <f>'Malaysia Palm Complex'!AX175+'Indonesia Palm Complex'!Q142</f>
        <v>2642.7046666666661</v>
      </c>
      <c r="S143" s="63">
        <f>'Malaysia Palm Complex'!AY175+'Indonesia Palm Complex'!R142</f>
        <v>2929.4046666666663</v>
      </c>
      <c r="T143" s="63">
        <f>'Malaysia Palm Complex'!AZ175+'Indonesia Palm Complex'!S142</f>
        <v>4002.3216666666658</v>
      </c>
      <c r="U143" s="63">
        <f>'Malaysia Palm Complex'!BA175+'Indonesia Palm Complex'!T142</f>
        <v>4443.7139999999999</v>
      </c>
      <c r="V143" s="63">
        <f>'Malaysia Palm Complex'!BB175+'Indonesia Palm Complex'!U142</f>
        <v>4828.3410000000003</v>
      </c>
      <c r="W143" s="63">
        <f>'Malaysia Palm Complex'!BC175+'Indonesia Palm Complex'!V142</f>
        <v>4822.0076666666682</v>
      </c>
      <c r="X143" s="63">
        <f>'Malaysia Palm Complex'!BD175+'Indonesia Palm Complex'!W142</f>
        <v>5135.4480000000003</v>
      </c>
      <c r="Y143" s="64">
        <f>'Malaysia Palm Complex'!BE175+'Indonesia Palm Complex'!X142</f>
        <v>3607.8589999999999</v>
      </c>
      <c r="Z143" s="64">
        <f>'Malaysia Palm Complex'!BF175+'Indonesia Palm Complex'!Y142</f>
        <v>2177.3540000000003</v>
      </c>
      <c r="AA143" s="64">
        <f>'Malaysia Palm Complex'!BG175+'Indonesia Palm Complex'!Z142</f>
        <v>6923.8819999999996</v>
      </c>
      <c r="AB143" s="64">
        <f>'Malaysia Palm Complex'!BH175+'Indonesia Palm Complex'!AA142</f>
        <v>5969.4870000000001</v>
      </c>
      <c r="AC143" s="64">
        <f>'Malaysia Palm Complex'!BI175+'Indonesia Palm Complex'!AB142</f>
        <v>5563.5790000000006</v>
      </c>
      <c r="AD143" s="64">
        <f>'Malaysia Palm Complex'!BJ175+'Indonesia Palm Complex'!AC142</f>
        <v>4417.4110000000001</v>
      </c>
      <c r="AE143" s="64">
        <f>'Malaysia Palm Complex'!BK175+'Indonesia Palm Complex'!AD142</f>
        <v>8756.3080000000009</v>
      </c>
      <c r="AF143" s="64">
        <f>'Malaysia Palm Complex'!BL175+'Indonesia Palm Complex'!AE142</f>
        <v>6306.2039999999997</v>
      </c>
      <c r="AG143" s="65" t="e">
        <f t="shared" si="109"/>
        <v>#REF!</v>
      </c>
      <c r="AH143" s="65"/>
      <c r="AI143" s="65"/>
      <c r="AL143" s="65"/>
      <c r="AM143" s="65"/>
      <c r="AN143" s="89"/>
      <c r="AO143" s="89"/>
    </row>
    <row r="144" spans="2:57">
      <c r="B144" s="59" t="s">
        <v>72</v>
      </c>
      <c r="C144" s="63">
        <f>'Malaysia Palm Complex'!AI176+'Indonesia Palm Complex'!B143</f>
        <v>499.923</v>
      </c>
      <c r="D144" s="63">
        <f>'Malaysia Palm Complex'!AJ176+'Indonesia Palm Complex'!C143</f>
        <v>628.80799999999999</v>
      </c>
      <c r="E144" s="63">
        <f>'Malaysia Palm Complex'!AK176+'Indonesia Palm Complex'!D143</f>
        <v>899.67</v>
      </c>
      <c r="F144" s="63">
        <f>'Malaysia Palm Complex'!AL176+'Indonesia Palm Complex'!E143</f>
        <v>1019.481</v>
      </c>
      <c r="G144" s="63">
        <f>'Malaysia Palm Complex'!AM176+'Indonesia Palm Complex'!F143</f>
        <v>940.20600000000013</v>
      </c>
      <c r="H144" s="63">
        <f>'Malaysia Palm Complex'!AN176+'Indonesia Palm Complex'!G143</f>
        <v>1261.0509999999999</v>
      </c>
      <c r="I144" s="63">
        <f>'Malaysia Palm Complex'!AO176+'Indonesia Palm Complex'!H143</f>
        <v>1379.7470000000001</v>
      </c>
      <c r="J144" s="63">
        <f>'Malaysia Palm Complex'!AP176+'Indonesia Palm Complex'!I143</f>
        <v>1620.5429999999999</v>
      </c>
      <c r="K144" s="63">
        <f>'Malaysia Palm Complex'!AQ176+'Indonesia Palm Complex'!J143</f>
        <v>1453.9930000000004</v>
      </c>
      <c r="L144" s="63">
        <f>'Malaysia Palm Complex'!AR176+'Indonesia Palm Complex'!K143</f>
        <v>1653.499</v>
      </c>
      <c r="M144" s="63">
        <f>'Malaysia Palm Complex'!AS176+'Indonesia Palm Complex'!L143</f>
        <v>2099.7640000000001</v>
      </c>
      <c r="N144" s="63">
        <f>'Malaysia Palm Complex'!AT176+'Indonesia Palm Complex'!M143</f>
        <v>2060.0029999999997</v>
      </c>
      <c r="O144" s="63">
        <f>'Malaysia Palm Complex'!AU176+'Indonesia Palm Complex'!N143</f>
        <v>2664.8649999999998</v>
      </c>
      <c r="P144" s="63">
        <f>'Malaysia Palm Complex'!AV176+'Indonesia Palm Complex'!O143</f>
        <v>3020.5099999999993</v>
      </c>
      <c r="Q144" s="63">
        <f>'Malaysia Palm Complex'!AW176+'Indonesia Palm Complex'!P143</f>
        <v>3643.9139999999998</v>
      </c>
      <c r="R144" s="63">
        <f>'Malaysia Palm Complex'!AX176+'Indonesia Palm Complex'!Q143</f>
        <v>2658.7219999999993</v>
      </c>
      <c r="S144" s="63">
        <f>'Malaysia Palm Complex'!AY176+'Indonesia Palm Complex'!R143</f>
        <v>2843.5169999999994</v>
      </c>
      <c r="T144" s="63">
        <f>'Malaysia Palm Complex'!AZ176+'Indonesia Palm Complex'!S143</f>
        <v>4211.9579999999996</v>
      </c>
      <c r="U144" s="63">
        <f>'Malaysia Palm Complex'!BA176+'Indonesia Palm Complex'!T143</f>
        <v>4390.6450000000004</v>
      </c>
      <c r="V144" s="63">
        <f>'Malaysia Palm Complex'!BB176+'Indonesia Palm Complex'!U143</f>
        <v>4687.1040000000003</v>
      </c>
      <c r="W144" s="63">
        <f>'Malaysia Palm Complex'!BC176+'Indonesia Palm Complex'!V143</f>
        <v>4619.7560000000012</v>
      </c>
      <c r="X144" s="63">
        <f>'Malaysia Palm Complex'!BD176+'Indonesia Palm Complex'!W143</f>
        <v>5036.1219999999994</v>
      </c>
      <c r="Y144" s="64">
        <f>'Malaysia Palm Complex'!BE176+'Indonesia Palm Complex'!X143</f>
        <v>3577.625</v>
      </c>
      <c r="Z144" s="64">
        <f>'Malaysia Palm Complex'!BF176+'Indonesia Palm Complex'!Y143</f>
        <v>2348.0709999999999</v>
      </c>
      <c r="AA144" s="64">
        <f>'Malaysia Palm Complex'!BG176+'Indonesia Palm Complex'!Z143</f>
        <v>7032.0349999999999</v>
      </c>
      <c r="AB144" s="64">
        <f>'Malaysia Palm Complex'!BH176+'Indonesia Palm Complex'!AA143</f>
        <v>5962.8690000000006</v>
      </c>
      <c r="AC144" s="64">
        <f>'Malaysia Palm Complex'!BI176+'Indonesia Palm Complex'!AB143</f>
        <v>5844.3720000000003</v>
      </c>
      <c r="AD144" s="64">
        <f>'Malaysia Palm Complex'!BJ176+'Indonesia Palm Complex'!AC143</f>
        <v>5904.2190000000001</v>
      </c>
      <c r="AE144" s="64">
        <f>'Malaysia Palm Complex'!BK176+'Indonesia Palm Complex'!AD143</f>
        <v>8333.8359999999993</v>
      </c>
      <c r="AF144" s="64">
        <f>'Malaysia Palm Complex'!BL176+'Indonesia Palm Complex'!AE143</f>
        <v>5347.7709999999997</v>
      </c>
      <c r="AG144" s="65" t="e">
        <f t="shared" si="109"/>
        <v>#REF!</v>
      </c>
      <c r="AH144" s="65"/>
      <c r="AI144" s="65"/>
      <c r="AL144" s="65"/>
      <c r="AM144" s="65"/>
      <c r="AN144" s="89"/>
      <c r="AO144" s="89"/>
    </row>
    <row r="145" spans="2:41">
      <c r="B145" s="59" t="s">
        <v>73</v>
      </c>
      <c r="C145" s="63">
        <f>'Malaysia Palm Complex'!AI177+'Indonesia Palm Complex'!B144</f>
        <v>475.47500000000002</v>
      </c>
      <c r="D145" s="63">
        <f>'Malaysia Palm Complex'!AJ177+'Indonesia Palm Complex'!C144</f>
        <v>663.70333333333338</v>
      </c>
      <c r="E145" s="63">
        <f>'Malaysia Palm Complex'!AK177+'Indonesia Palm Complex'!D144</f>
        <v>887.16499999999996</v>
      </c>
      <c r="F145" s="63">
        <f>'Malaysia Palm Complex'!AL177+'Indonesia Palm Complex'!E144</f>
        <v>1006.083</v>
      </c>
      <c r="G145" s="63">
        <f>'Malaysia Palm Complex'!AM177+'Indonesia Palm Complex'!F144</f>
        <v>994.48733333333348</v>
      </c>
      <c r="H145" s="63">
        <f>'Malaysia Palm Complex'!AN177+'Indonesia Palm Complex'!G144</f>
        <v>1371.3533333333335</v>
      </c>
      <c r="I145" s="63">
        <f>'Malaysia Palm Complex'!AO177+'Indonesia Palm Complex'!H144</f>
        <v>1434.502</v>
      </c>
      <c r="J145" s="63">
        <f>'Malaysia Palm Complex'!AP177+'Indonesia Palm Complex'!I144</f>
        <v>1515.9549999999999</v>
      </c>
      <c r="K145" s="63">
        <f>'Malaysia Palm Complex'!AQ177+'Indonesia Palm Complex'!J144</f>
        <v>1471.4633333333336</v>
      </c>
      <c r="L145" s="63">
        <f>'Malaysia Palm Complex'!AR177+'Indonesia Palm Complex'!K144</f>
        <v>1692.4180000000001</v>
      </c>
      <c r="M145" s="63">
        <f>'Malaysia Palm Complex'!AS177+'Indonesia Palm Complex'!L144</f>
        <v>2199.9753333333338</v>
      </c>
      <c r="N145" s="63">
        <f>'Malaysia Palm Complex'!AT177+'Indonesia Palm Complex'!M144</f>
        <v>2140.9256666666661</v>
      </c>
      <c r="O145" s="63">
        <f>'Malaysia Palm Complex'!AU177+'Indonesia Palm Complex'!N144</f>
        <v>2617.9846666666663</v>
      </c>
      <c r="P145" s="63">
        <f>'Malaysia Palm Complex'!AV177+'Indonesia Palm Complex'!O144</f>
        <v>3210.6653333333325</v>
      </c>
      <c r="Q145" s="63">
        <f>'Malaysia Palm Complex'!AW177+'Indonesia Palm Complex'!P144</f>
        <v>3536.3969999999999</v>
      </c>
      <c r="R145" s="63">
        <f>'Malaysia Palm Complex'!AX177+'Indonesia Palm Complex'!Q144</f>
        <v>2558.0753333333323</v>
      </c>
      <c r="S145" s="63">
        <f>'Malaysia Palm Complex'!AY177+'Indonesia Palm Complex'!R144</f>
        <v>2821.5853333333325</v>
      </c>
      <c r="T145" s="63">
        <f>'Malaysia Palm Complex'!AZ177+'Indonesia Palm Complex'!S144</f>
        <v>4243.5373333333328</v>
      </c>
      <c r="U145" s="63">
        <f>'Malaysia Palm Complex'!BA177+'Indonesia Palm Complex'!T144</f>
        <v>4724.0929999999998</v>
      </c>
      <c r="V145" s="63">
        <f>'Malaysia Palm Complex'!BB177+'Indonesia Palm Complex'!U144</f>
        <v>4741.2579999999998</v>
      </c>
      <c r="W145" s="63">
        <f>'Malaysia Palm Complex'!BC177+'Indonesia Palm Complex'!V144</f>
        <v>4630.0893333333352</v>
      </c>
      <c r="X145" s="63">
        <f>'Malaysia Palm Complex'!BD177+'Indonesia Palm Complex'!W144</f>
        <v>5150.3860000000004</v>
      </c>
      <c r="Y145" s="64">
        <f>'Malaysia Palm Complex'!BE177+'Indonesia Palm Complex'!X144</f>
        <v>3650.3670000000002</v>
      </c>
      <c r="Z145" s="64">
        <f>'Malaysia Palm Complex'!BF177+'Indonesia Palm Complex'!Y144</f>
        <v>4505.8019999999997</v>
      </c>
      <c r="AA145" s="64">
        <f>'Malaysia Palm Complex'!BG177+'Indonesia Palm Complex'!Z144</f>
        <v>7132.5419999999995</v>
      </c>
      <c r="AB145" s="64">
        <f>'Malaysia Palm Complex'!BH177+'Indonesia Palm Complex'!AA144</f>
        <v>5893.2970000000005</v>
      </c>
      <c r="AC145" s="64">
        <f>'Malaysia Palm Complex'!BI177+'Indonesia Palm Complex'!AB144</f>
        <v>5315.3649999999998</v>
      </c>
      <c r="AD145" s="64">
        <f>'Malaysia Palm Complex'!BJ177+'Indonesia Palm Complex'!AC144</f>
        <v>6045.46</v>
      </c>
      <c r="AE145" s="64">
        <f>'Malaysia Palm Complex'!BK177+'Indonesia Palm Complex'!AD144</f>
        <v>7679.308</v>
      </c>
      <c r="AF145" s="64">
        <f>'Malaysia Palm Complex'!BL177+'Indonesia Palm Complex'!AE144</f>
        <v>4861.8999999999996</v>
      </c>
      <c r="AG145" s="65" t="e">
        <f t="shared" si="109"/>
        <v>#REF!</v>
      </c>
      <c r="AH145" s="65"/>
      <c r="AI145" s="65"/>
      <c r="AL145" s="65"/>
      <c r="AM145" s="65"/>
      <c r="AN145" s="89"/>
      <c r="AO145" s="88"/>
    </row>
    <row r="146" spans="2:41">
      <c r="B146" s="59" t="s">
        <v>74</v>
      </c>
      <c r="C146" s="63">
        <f>'Malaysia Palm Complex'!AI178+'Indonesia Palm Complex'!B145</f>
        <v>518.93499999999995</v>
      </c>
      <c r="D146" s="63">
        <f>'Malaysia Palm Complex'!AJ178+'Indonesia Palm Complex'!C145</f>
        <v>642.87266666666665</v>
      </c>
      <c r="E146" s="63">
        <f>'Malaysia Palm Complex'!AK178+'Indonesia Palm Complex'!D145</f>
        <v>940.26599999999996</v>
      </c>
      <c r="F146" s="63">
        <f>'Malaysia Palm Complex'!AL178+'Indonesia Palm Complex'!E145</f>
        <v>1056.837</v>
      </c>
      <c r="G146" s="63">
        <f>'Malaysia Palm Complex'!AM178+'Indonesia Palm Complex'!F145</f>
        <v>922.3326666666668</v>
      </c>
      <c r="H146" s="63">
        <f>'Malaysia Palm Complex'!AN178+'Indonesia Palm Complex'!G145</f>
        <v>1303.8246666666666</v>
      </c>
      <c r="I146" s="63">
        <f>'Malaysia Palm Complex'!AO178+'Indonesia Palm Complex'!H145</f>
        <v>1569.0630000000001</v>
      </c>
      <c r="J146" s="63">
        <f>'Malaysia Palm Complex'!AP178+'Indonesia Palm Complex'!I145</f>
        <v>1523.413</v>
      </c>
      <c r="K146" s="63">
        <f>'Malaysia Palm Complex'!AQ178+'Indonesia Palm Complex'!J145</f>
        <v>1610.0436666666669</v>
      </c>
      <c r="L146" s="63">
        <f>'Malaysia Palm Complex'!AR178+'Indonesia Palm Complex'!K145</f>
        <v>1707.3969999999999</v>
      </c>
      <c r="M146" s="63">
        <f>'Malaysia Palm Complex'!AS178+'Indonesia Palm Complex'!L145</f>
        <v>2188.7236666666672</v>
      </c>
      <c r="N146" s="63">
        <f>'Malaysia Palm Complex'!AT178+'Indonesia Palm Complex'!M145</f>
        <v>2193.9923333333331</v>
      </c>
      <c r="O146" s="63">
        <f>'Malaysia Palm Complex'!AU178+'Indonesia Palm Complex'!N145</f>
        <v>2740.3793333333333</v>
      </c>
      <c r="P146" s="63">
        <f>'Malaysia Palm Complex'!AV178+'Indonesia Palm Complex'!O145</f>
        <v>3438.2636666666658</v>
      </c>
      <c r="Q146" s="63">
        <f>'Malaysia Palm Complex'!AW178+'Indonesia Palm Complex'!P145</f>
        <v>3356.788</v>
      </c>
      <c r="R146" s="63">
        <f>'Malaysia Palm Complex'!AX178+'Indonesia Palm Complex'!Q145</f>
        <v>2618.6156666666657</v>
      </c>
      <c r="S146" s="63">
        <f>'Malaysia Palm Complex'!AY178+'Indonesia Palm Complex'!R145</f>
        <v>3145.4016666666657</v>
      </c>
      <c r="T146" s="63">
        <f>'Malaysia Palm Complex'!AZ178+'Indonesia Palm Complex'!S145</f>
        <v>4212.2296666666662</v>
      </c>
      <c r="U146" s="63">
        <f>'Malaysia Palm Complex'!BA178+'Indonesia Palm Complex'!T145</f>
        <v>4871.2970000000005</v>
      </c>
      <c r="V146" s="63">
        <f>'Malaysia Palm Complex'!BB178+'Indonesia Palm Complex'!U145</f>
        <v>4762.6319999999996</v>
      </c>
      <c r="W146" s="63">
        <f>'Malaysia Palm Complex'!BC178+'Indonesia Palm Complex'!V145</f>
        <v>4980.8656666666684</v>
      </c>
      <c r="X146" s="63">
        <f>'Malaysia Palm Complex'!BD178+'Indonesia Palm Complex'!W145</f>
        <v>5382.6779999999999</v>
      </c>
      <c r="Y146" s="64">
        <f>'Malaysia Palm Complex'!BE178+'Indonesia Palm Complex'!X145</f>
        <v>3159.0810000000001</v>
      </c>
      <c r="Z146" s="64">
        <f>'Malaysia Palm Complex'!BF178+'Indonesia Palm Complex'!Y145</f>
        <v>4632.7170000000006</v>
      </c>
      <c r="AA146" s="64">
        <f>'Malaysia Palm Complex'!BG178+'Indonesia Palm Complex'!Z145</f>
        <v>7096.9150000000009</v>
      </c>
      <c r="AB146" s="64">
        <f>'Malaysia Palm Complex'!BH178+'Indonesia Palm Complex'!AA145</f>
        <v>6054.5230000000001</v>
      </c>
      <c r="AC146" s="64">
        <f>'Malaysia Palm Complex'!BI178+'Indonesia Palm Complex'!AB145</f>
        <v>6064.0029999999997</v>
      </c>
      <c r="AD146" s="64">
        <f>'Malaysia Palm Complex'!BJ178+'Indonesia Palm Complex'!AC145</f>
        <v>5307.746000000001</v>
      </c>
      <c r="AE146" s="64">
        <f>'Malaysia Palm Complex'!BK178+'Indonesia Palm Complex'!AD145</f>
        <v>6130.6779999999999</v>
      </c>
      <c r="AF146" s="64">
        <f t="shared" si="109"/>
        <v>4004.4729530457071</v>
      </c>
      <c r="AG146" s="65" t="e">
        <f t="shared" si="109"/>
        <v>#REF!</v>
      </c>
      <c r="AH146" s="65"/>
      <c r="AI146" s="65"/>
      <c r="AL146" s="65"/>
      <c r="AM146" s="65"/>
      <c r="AN146" s="88"/>
    </row>
    <row r="147" spans="2:41" ht="15.75" thickBot="1">
      <c r="B147" s="59" t="s">
        <v>75</v>
      </c>
      <c r="C147" s="63">
        <f>'Malaysia Palm Complex'!AI179+'Indonesia Palm Complex'!B146</f>
        <v>640.28800000000001</v>
      </c>
      <c r="D147" s="63">
        <f>'Malaysia Palm Complex'!AJ179+'Indonesia Palm Complex'!C146</f>
        <v>720.26900000000001</v>
      </c>
      <c r="E147" s="63">
        <f>'Malaysia Palm Complex'!AK179+'Indonesia Palm Complex'!D146</f>
        <v>1037.4380000000001</v>
      </c>
      <c r="F147" s="63">
        <f>'Malaysia Palm Complex'!AL179+'Indonesia Palm Complex'!E146</f>
        <v>1143.0410000000002</v>
      </c>
      <c r="G147" s="63">
        <f>'Malaysia Palm Complex'!AM179+'Indonesia Palm Complex'!F146</f>
        <v>967.79</v>
      </c>
      <c r="H147" s="63">
        <f>'Malaysia Palm Complex'!AN179+'Indonesia Palm Complex'!G146</f>
        <v>1410.1030000000001</v>
      </c>
      <c r="I147" s="63">
        <f>'Malaysia Palm Complex'!AO179+'Indonesia Palm Complex'!H146</f>
        <v>1759.066</v>
      </c>
      <c r="J147" s="63">
        <f>'Malaysia Palm Complex'!AP179+'Indonesia Palm Complex'!I146</f>
        <v>1870.8889999999999</v>
      </c>
      <c r="K147" s="63">
        <f>'Malaysia Palm Complex'!AQ179+'Indonesia Palm Complex'!J146</f>
        <v>1652.163</v>
      </c>
      <c r="L147" s="63">
        <f>'Malaysia Palm Complex'!AR179+'Indonesia Palm Complex'!K146</f>
        <v>1685.2660000000001</v>
      </c>
      <c r="M147" s="63">
        <f>'Malaysia Palm Complex'!AS179+'Indonesia Palm Complex'!L146</f>
        <v>2281.223</v>
      </c>
      <c r="N147" s="63">
        <f>'Malaysia Palm Complex'!AT179+'Indonesia Palm Complex'!M146</f>
        <v>2287.4349999999999</v>
      </c>
      <c r="O147" s="63">
        <f>'Malaysia Palm Complex'!AU179+'Indonesia Palm Complex'!N146</f>
        <v>2874.2</v>
      </c>
      <c r="P147" s="63">
        <f>'Malaysia Palm Complex'!AV179+'Indonesia Palm Complex'!O146</f>
        <v>3531.9390000000003</v>
      </c>
      <c r="Q147" s="63">
        <f>'Malaysia Palm Complex'!AW179+'Indonesia Palm Complex'!P146</f>
        <v>3408.3989999999999</v>
      </c>
      <c r="R147" s="63">
        <f>'Malaysia Palm Complex'!AX179+'Indonesia Palm Complex'!Q146</f>
        <v>2758.299</v>
      </c>
      <c r="S147" s="63">
        <f>'Malaysia Palm Complex'!AY179+'Indonesia Palm Complex'!R146</f>
        <v>3172.9259999999999</v>
      </c>
      <c r="T147" s="63">
        <f>'Malaysia Palm Complex'!AZ179+'Indonesia Palm Complex'!S146</f>
        <v>4553.2919999999995</v>
      </c>
      <c r="U147" s="63">
        <f>'Malaysia Palm Complex'!BA179+'Indonesia Palm Complex'!T146</f>
        <v>5272.99</v>
      </c>
      <c r="V147" s="63">
        <f>'Malaysia Palm Complex'!BB179+'Indonesia Palm Complex'!U146</f>
        <v>4905.7730000000001</v>
      </c>
      <c r="W147" s="63">
        <f>'Malaysia Palm Complex'!BC179+'Indonesia Palm Complex'!V146</f>
        <v>5000.0730000000003</v>
      </c>
      <c r="X147" s="63">
        <f>'Malaysia Palm Complex'!BD179+'Indonesia Palm Complex'!W146</f>
        <v>5530.2890000000007</v>
      </c>
      <c r="Y147" s="64">
        <f>'Malaysia Palm Complex'!BE179+'Indonesia Palm Complex'!X146</f>
        <v>3720.7579999999998</v>
      </c>
      <c r="Z147" s="64">
        <f>'Malaysia Palm Complex'!BF179+'Indonesia Palm Complex'!Y146</f>
        <v>4934.9220000000005</v>
      </c>
      <c r="AA147" s="64">
        <f>'Malaysia Palm Complex'!BG179+'Indonesia Palm Complex'!Z146</f>
        <v>7131.4470000000001</v>
      </c>
      <c r="AB147" s="64">
        <f>'Malaysia Palm Complex'!BH179+'Indonesia Palm Complex'!AA146</f>
        <v>6181.4480000000003</v>
      </c>
      <c r="AC147" s="64">
        <f>'Malaysia Palm Complex'!BI179+'Indonesia Palm Complex'!AB146</f>
        <v>7065.0869999999995</v>
      </c>
      <c r="AD147" s="64">
        <f>'Malaysia Palm Complex'!BJ179+'Indonesia Palm Complex'!AC146</f>
        <v>5405.4040000000005</v>
      </c>
      <c r="AE147" s="64">
        <f>'Malaysia Palm Complex'!BK179+'Indonesia Palm Complex'!AD146</f>
        <v>6343.2020000000002</v>
      </c>
      <c r="AF147" s="64">
        <f t="shared" si="109"/>
        <v>5415.3289999999997</v>
      </c>
      <c r="AG147" s="65" t="e">
        <f t="shared" si="109"/>
        <v>#REF!</v>
      </c>
      <c r="AH147" s="71"/>
      <c r="AI147" s="71"/>
      <c r="AL147" s="65"/>
      <c r="AM147" s="65"/>
      <c r="AN147" s="89"/>
    </row>
    <row r="148" spans="2:41">
      <c r="B148" s="68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>
        <f>'Indonesia Palm Complex'!Y146</f>
        <v>2919</v>
      </c>
      <c r="AA148" s="90">
        <f>'Indonesia Palm Complex'!Z146</f>
        <v>4602</v>
      </c>
      <c r="AB148" s="90">
        <f>'Indonesia Palm Complex'!AA146</f>
        <v>3733</v>
      </c>
      <c r="AC148" s="90">
        <f>'Indonesia Palm Complex'!AB146</f>
        <v>5343</v>
      </c>
      <c r="AD148" s="90">
        <f>'Indonesia Palm Complex'!AC146</f>
        <v>3649</v>
      </c>
      <c r="AE148" s="90">
        <f>'Indonesia Palm Complex'!AD146</f>
        <v>4025</v>
      </c>
      <c r="AF148" s="90">
        <f>'Indonesia Palm Complex'!AE146</f>
        <v>3103</v>
      </c>
      <c r="AG148" s="90"/>
      <c r="AH148" s="91"/>
      <c r="AI148" s="91"/>
    </row>
    <row r="149" spans="2:41" ht="15.75" thickBot="1">
      <c r="B149" s="59" t="s">
        <v>94</v>
      </c>
      <c r="Z149" s="2">
        <f>'Malaysia Palm Complex'!BF179</f>
        <v>2015.922</v>
      </c>
      <c r="AA149" s="2">
        <f>'Malaysia Palm Complex'!BG179</f>
        <v>2529.4470000000001</v>
      </c>
      <c r="AB149" s="2">
        <f>'Malaysia Palm Complex'!BH179</f>
        <v>2448.4479999999999</v>
      </c>
      <c r="AC149" s="2">
        <f>'Malaysia Palm Complex'!BI179</f>
        <v>1722.087</v>
      </c>
      <c r="AD149" s="2">
        <f>'Malaysia Palm Complex'!BJ179</f>
        <v>1756.404</v>
      </c>
      <c r="AE149" s="2">
        <f>'Malaysia Palm Complex'!BK179</f>
        <v>2318.2020000000002</v>
      </c>
      <c r="AF149" s="2">
        <f>'Malaysia Palm Complex'!BL179</f>
        <v>2312.3290000000002</v>
      </c>
      <c r="AH149" s="2">
        <f>AF149+AF148</f>
        <v>5415.3289999999997</v>
      </c>
      <c r="AI149" s="2">
        <f>AH149-AF147</f>
        <v>0</v>
      </c>
    </row>
    <row r="150" spans="2:41" ht="15.75" thickBot="1">
      <c r="B150" s="60"/>
      <c r="C150" s="61" t="s">
        <v>11</v>
      </c>
      <c r="D150" s="61" t="s">
        <v>12</v>
      </c>
      <c r="E150" s="61" t="s">
        <v>13</v>
      </c>
      <c r="F150" s="61" t="s">
        <v>14</v>
      </c>
      <c r="G150" s="61" t="s">
        <v>15</v>
      </c>
      <c r="H150" s="61" t="s">
        <v>16</v>
      </c>
      <c r="I150" s="61" t="s">
        <v>17</v>
      </c>
      <c r="J150" s="61" t="s">
        <v>18</v>
      </c>
      <c r="K150" s="61" t="s">
        <v>19</v>
      </c>
      <c r="L150" s="61" t="s">
        <v>20</v>
      </c>
      <c r="M150" s="61" t="s">
        <v>21</v>
      </c>
      <c r="N150" s="61" t="s">
        <v>22</v>
      </c>
      <c r="O150" s="61" t="s">
        <v>23</v>
      </c>
      <c r="P150" s="61" t="s">
        <v>24</v>
      </c>
      <c r="Q150" s="61" t="s">
        <v>25</v>
      </c>
      <c r="R150" s="61" t="s">
        <v>26</v>
      </c>
      <c r="S150" s="61" t="s">
        <v>27</v>
      </c>
      <c r="T150" s="61" t="s">
        <v>28</v>
      </c>
      <c r="U150" s="61" t="s">
        <v>29</v>
      </c>
      <c r="V150" s="61" t="s">
        <v>30</v>
      </c>
      <c r="W150" s="61" t="s">
        <v>31</v>
      </c>
      <c r="X150" s="61" t="s">
        <v>32</v>
      </c>
      <c r="Y150" s="61" t="s">
        <v>33</v>
      </c>
      <c r="Z150" s="61" t="s">
        <v>34</v>
      </c>
      <c r="AA150" s="61" t="s">
        <v>35</v>
      </c>
      <c r="AB150" s="61" t="s">
        <v>36</v>
      </c>
      <c r="AC150" s="61" t="s">
        <v>37</v>
      </c>
      <c r="AD150" s="61" t="s">
        <v>38</v>
      </c>
      <c r="AE150" s="61" t="str">
        <f>AE3</f>
        <v>21/22</v>
      </c>
      <c r="AF150" s="61" t="str">
        <f t="shared" ref="AF150:AG150" si="110">AF3</f>
        <v>22/23</v>
      </c>
      <c r="AG150" s="61" t="str">
        <f t="shared" si="110"/>
        <v>23/24</v>
      </c>
      <c r="AH150" s="62"/>
      <c r="AI150" s="62"/>
    </row>
    <row r="151" spans="2:41">
      <c r="B151" s="59" t="s">
        <v>64</v>
      </c>
      <c r="C151" s="3">
        <v>752</v>
      </c>
      <c r="D151" s="3">
        <v>1490</v>
      </c>
      <c r="E151" s="3">
        <v>1426</v>
      </c>
      <c r="F151" s="3">
        <v>1175</v>
      </c>
      <c r="G151" s="3">
        <v>1672</v>
      </c>
      <c r="H151" s="3">
        <v>2376</v>
      </c>
      <c r="I151" s="3">
        <v>1235</v>
      </c>
      <c r="J151" s="3">
        <v>824</v>
      </c>
      <c r="K151" s="3">
        <v>935</v>
      </c>
      <c r="L151" s="3">
        <v>1501</v>
      </c>
      <c r="M151" s="3">
        <v>1860</v>
      </c>
      <c r="N151" s="3">
        <v>1465</v>
      </c>
      <c r="O151" s="3">
        <v>1445</v>
      </c>
      <c r="P151" s="3">
        <v>1622</v>
      </c>
      <c r="Q151" s="3">
        <v>2890</v>
      </c>
      <c r="R151" s="3">
        <v>1557</v>
      </c>
      <c r="S151" s="3">
        <v>2148</v>
      </c>
      <c r="T151" s="3">
        <v>3040</v>
      </c>
      <c r="U151" s="3">
        <v>2935</v>
      </c>
      <c r="V151" s="3">
        <v>2394</v>
      </c>
      <c r="W151" s="3">
        <v>2620</v>
      </c>
      <c r="X151" s="3">
        <v>2291</v>
      </c>
      <c r="Y151" s="3">
        <v>2250</v>
      </c>
      <c r="Z151" s="3">
        <v>2772</v>
      </c>
      <c r="AA151" s="3">
        <v>2792</v>
      </c>
      <c r="AB151" s="3"/>
      <c r="AC151" s="3"/>
      <c r="AD151" s="3"/>
      <c r="AE151" s="3"/>
      <c r="AF151" s="3"/>
      <c r="AG151" s="3"/>
      <c r="AH151" s="3"/>
      <c r="AI151" s="3"/>
    </row>
    <row r="152" spans="2:41">
      <c r="B152" s="59" t="s">
        <v>65</v>
      </c>
      <c r="C152" s="3">
        <v>838</v>
      </c>
      <c r="D152" s="3">
        <v>1760</v>
      </c>
      <c r="E152" s="3">
        <v>1414</v>
      </c>
      <c r="F152" s="3">
        <v>1190</v>
      </c>
      <c r="G152" s="3">
        <v>1703</v>
      </c>
      <c r="H152" s="3">
        <v>2296</v>
      </c>
      <c r="I152" s="3">
        <v>1238</v>
      </c>
      <c r="J152" s="3">
        <v>790</v>
      </c>
      <c r="K152" s="3">
        <v>1058</v>
      </c>
      <c r="L152" s="3">
        <v>1575</v>
      </c>
      <c r="M152" s="3">
        <v>1833</v>
      </c>
      <c r="N152" s="3">
        <v>1451</v>
      </c>
      <c r="O152" s="3">
        <v>1389</v>
      </c>
      <c r="P152" s="3">
        <v>1901</v>
      </c>
      <c r="Q152" s="3">
        <v>2925</v>
      </c>
      <c r="R152" s="3">
        <v>1670</v>
      </c>
      <c r="S152" s="3">
        <v>2440</v>
      </c>
      <c r="T152" s="3">
        <v>3506</v>
      </c>
      <c r="U152" s="3">
        <v>2980</v>
      </c>
      <c r="V152" s="3">
        <v>2145</v>
      </c>
      <c r="W152" s="3">
        <v>2615</v>
      </c>
      <c r="X152" s="3">
        <v>2143</v>
      </c>
      <c r="Y152" s="3">
        <v>2149</v>
      </c>
      <c r="Z152" s="3">
        <v>3079</v>
      </c>
      <c r="AA152" s="3">
        <v>2490</v>
      </c>
      <c r="AB152" s="3"/>
      <c r="AC152" s="3"/>
      <c r="AD152" s="3"/>
      <c r="AE152" s="3"/>
      <c r="AF152" s="3"/>
      <c r="AG152" s="3"/>
      <c r="AH152" s="3"/>
      <c r="AI152" s="3"/>
    </row>
    <row r="153" spans="2:41">
      <c r="B153" s="59" t="s">
        <v>66</v>
      </c>
      <c r="C153" s="3">
        <v>990</v>
      </c>
      <c r="D153" s="3">
        <v>1635</v>
      </c>
      <c r="E153" s="3">
        <v>1350</v>
      </c>
      <c r="F153" s="3">
        <v>1255</v>
      </c>
      <c r="G153" s="3">
        <v>2068</v>
      </c>
      <c r="H153" s="3">
        <v>2172</v>
      </c>
      <c r="I153" s="3">
        <v>1173</v>
      </c>
      <c r="J153" s="3">
        <v>732</v>
      </c>
      <c r="K153" s="3">
        <v>1132</v>
      </c>
      <c r="L153" s="3">
        <v>1654</v>
      </c>
      <c r="M153" s="3">
        <v>1781</v>
      </c>
      <c r="N153" s="3">
        <v>1384</v>
      </c>
      <c r="O153" s="3">
        <v>1397</v>
      </c>
      <c r="P153" s="3">
        <v>1997</v>
      </c>
      <c r="Q153" s="3">
        <v>3070</v>
      </c>
      <c r="R153" s="3">
        <v>1685</v>
      </c>
      <c r="S153" s="3">
        <v>2580</v>
      </c>
      <c r="T153" s="3">
        <v>3814</v>
      </c>
      <c r="U153" s="3">
        <v>3172</v>
      </c>
      <c r="V153" s="3">
        <v>2320</v>
      </c>
      <c r="W153" s="3">
        <v>2629</v>
      </c>
      <c r="X153" s="3">
        <v>2305</v>
      </c>
      <c r="Y153" s="3">
        <v>2400</v>
      </c>
      <c r="Z153" s="3">
        <v>3217</v>
      </c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2:41">
      <c r="B154" s="59" t="s">
        <v>67</v>
      </c>
      <c r="C154" s="3">
        <v>985</v>
      </c>
      <c r="D154" s="3">
        <v>1515</v>
      </c>
      <c r="E154" s="3">
        <v>1165</v>
      </c>
      <c r="F154" s="3">
        <v>1334</v>
      </c>
      <c r="G154" s="3">
        <v>2500</v>
      </c>
      <c r="H154" s="3">
        <v>1930</v>
      </c>
      <c r="I154" s="3">
        <v>1134</v>
      </c>
      <c r="J154" s="3">
        <v>720</v>
      </c>
      <c r="K154" s="3">
        <v>1120</v>
      </c>
      <c r="L154" s="3">
        <v>1606</v>
      </c>
      <c r="M154" s="3">
        <v>1800</v>
      </c>
      <c r="N154" s="3">
        <v>1275</v>
      </c>
      <c r="O154" s="3">
        <v>1425</v>
      </c>
      <c r="P154" s="3">
        <v>1901</v>
      </c>
      <c r="Q154" s="3">
        <v>3230</v>
      </c>
      <c r="R154" s="3">
        <v>1790</v>
      </c>
      <c r="S154" s="3">
        <v>2450</v>
      </c>
      <c r="T154" s="3">
        <v>3840</v>
      </c>
      <c r="U154" s="3">
        <v>3082</v>
      </c>
      <c r="V154" s="3">
        <v>2511</v>
      </c>
      <c r="W154" s="3">
        <v>2535</v>
      </c>
      <c r="X154" s="3">
        <v>2141</v>
      </c>
      <c r="Y154" s="3">
        <v>2350</v>
      </c>
      <c r="Z154" s="3">
        <v>3230</v>
      </c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2:41">
      <c r="B155" s="59" t="s">
        <v>68</v>
      </c>
      <c r="C155" s="3">
        <v>984</v>
      </c>
      <c r="D155" s="3">
        <v>1656</v>
      </c>
      <c r="E155" s="3">
        <v>1173</v>
      </c>
      <c r="F155" s="3">
        <v>1287</v>
      </c>
      <c r="G155" s="3">
        <v>2194</v>
      </c>
      <c r="H155" s="3">
        <v>1652</v>
      </c>
      <c r="I155" s="3">
        <v>1028</v>
      </c>
      <c r="J155" s="3">
        <v>715</v>
      </c>
      <c r="K155" s="3">
        <v>1134</v>
      </c>
      <c r="L155" s="3">
        <v>1590</v>
      </c>
      <c r="M155" s="3">
        <v>1960</v>
      </c>
      <c r="N155" s="3">
        <v>1403</v>
      </c>
      <c r="O155" s="3">
        <v>1470</v>
      </c>
      <c r="P155" s="3">
        <v>1957</v>
      </c>
      <c r="Q155" s="3">
        <v>3977</v>
      </c>
      <c r="R155" s="3">
        <v>1950</v>
      </c>
      <c r="S155" s="3">
        <v>2595</v>
      </c>
      <c r="T155" s="3">
        <v>3550</v>
      </c>
      <c r="U155" s="3">
        <v>3225</v>
      </c>
      <c r="V155" s="3">
        <v>2375</v>
      </c>
      <c r="W155" s="3">
        <v>2821</v>
      </c>
      <c r="X155" s="3">
        <v>2321</v>
      </c>
      <c r="Y155" s="3">
        <v>2479</v>
      </c>
      <c r="Z155" s="3">
        <v>2898</v>
      </c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2:41">
      <c r="B156" s="59" t="s">
        <v>69</v>
      </c>
      <c r="C156" s="3">
        <v>1031</v>
      </c>
      <c r="D156" s="3">
        <v>1595</v>
      </c>
      <c r="E156" s="3">
        <v>1215</v>
      </c>
      <c r="F156" s="3">
        <v>1261</v>
      </c>
      <c r="G156" s="3">
        <v>2239</v>
      </c>
      <c r="H156" s="3">
        <v>1612</v>
      </c>
      <c r="I156" s="3">
        <v>1192</v>
      </c>
      <c r="J156" s="3">
        <v>865</v>
      </c>
      <c r="K156" s="3">
        <v>1140</v>
      </c>
      <c r="L156" s="3">
        <v>1445</v>
      </c>
      <c r="M156" s="3">
        <v>1980</v>
      </c>
      <c r="N156" s="3">
        <v>1457</v>
      </c>
      <c r="O156" s="3">
        <v>1388</v>
      </c>
      <c r="P156" s="3">
        <v>2060</v>
      </c>
      <c r="Q156" s="3">
        <v>3384</v>
      </c>
      <c r="R156" s="3">
        <v>2099</v>
      </c>
      <c r="S156" s="3">
        <v>2628</v>
      </c>
      <c r="T156" s="3">
        <v>3378</v>
      </c>
      <c r="U156" s="3">
        <v>3480</v>
      </c>
      <c r="V156" s="3">
        <v>2345</v>
      </c>
      <c r="W156" s="3">
        <v>2709</v>
      </c>
      <c r="X156" s="3">
        <v>2136</v>
      </c>
      <c r="Y156" s="3">
        <v>2693</v>
      </c>
      <c r="Z156" s="3">
        <v>2833</v>
      </c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2:41">
      <c r="B157" s="59" t="s">
        <v>70</v>
      </c>
      <c r="C157" s="3">
        <v>1240</v>
      </c>
      <c r="D157" s="3">
        <v>1449</v>
      </c>
      <c r="E157" s="3">
        <v>1250</v>
      </c>
      <c r="F157" s="3">
        <v>1310</v>
      </c>
      <c r="G157" s="3">
        <v>2393</v>
      </c>
      <c r="H157" s="3">
        <v>1665</v>
      </c>
      <c r="I157" s="3">
        <v>1151</v>
      </c>
      <c r="J157" s="3">
        <v>736</v>
      </c>
      <c r="K157" s="3">
        <v>1208</v>
      </c>
      <c r="L157" s="3">
        <v>1402</v>
      </c>
      <c r="M157" s="3">
        <v>1974</v>
      </c>
      <c r="N157" s="3">
        <v>1425</v>
      </c>
      <c r="O157" s="3">
        <v>1441</v>
      </c>
      <c r="P157" s="3">
        <v>2326</v>
      </c>
      <c r="Q157" s="3">
        <v>3350</v>
      </c>
      <c r="R157" s="3">
        <v>2716</v>
      </c>
      <c r="S157" s="3">
        <v>2577</v>
      </c>
      <c r="T157" s="3">
        <v>3363</v>
      </c>
      <c r="U157" s="3">
        <v>3472</v>
      </c>
      <c r="V157" s="3">
        <v>2270</v>
      </c>
      <c r="W157" s="3">
        <v>2692</v>
      </c>
      <c r="X157" s="3">
        <v>2070</v>
      </c>
      <c r="Y157" s="3">
        <v>2570</v>
      </c>
      <c r="Z157" s="3">
        <v>2700</v>
      </c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2:41">
      <c r="B158" s="59" t="s">
        <v>71</v>
      </c>
      <c r="C158" s="3">
        <v>1230</v>
      </c>
      <c r="D158" s="3">
        <v>1415</v>
      </c>
      <c r="E158" s="3">
        <v>1182</v>
      </c>
      <c r="F158" s="3">
        <v>1254</v>
      </c>
      <c r="G158" s="3">
        <v>2340</v>
      </c>
      <c r="H158" s="3">
        <v>1365</v>
      </c>
      <c r="I158" s="3">
        <v>1010</v>
      </c>
      <c r="J158" s="3">
        <v>737</v>
      </c>
      <c r="K158" s="3">
        <v>1429</v>
      </c>
      <c r="L158" s="3">
        <v>1466</v>
      </c>
      <c r="M158" s="3">
        <v>1640</v>
      </c>
      <c r="N158" s="3">
        <v>1409</v>
      </c>
      <c r="O158" s="3">
        <v>1411</v>
      </c>
      <c r="P158" s="3">
        <v>2724</v>
      </c>
      <c r="Q158" s="3">
        <v>3525</v>
      </c>
      <c r="R158" s="3">
        <v>2615</v>
      </c>
      <c r="S158" s="3">
        <v>2499</v>
      </c>
      <c r="T158" s="3">
        <v>3475</v>
      </c>
      <c r="U158" s="3">
        <v>3075</v>
      </c>
      <c r="V158" s="3">
        <v>2360</v>
      </c>
      <c r="W158" s="3">
        <v>2431</v>
      </c>
      <c r="X158" s="3">
        <v>2165</v>
      </c>
      <c r="Y158" s="3">
        <v>2635</v>
      </c>
      <c r="Z158" s="3">
        <v>2749</v>
      </c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2:41">
      <c r="B159" s="59" t="s">
        <v>72</v>
      </c>
      <c r="C159" s="3">
        <v>1173</v>
      </c>
      <c r="D159" s="3">
        <v>1418</v>
      </c>
      <c r="E159" s="3">
        <v>1075</v>
      </c>
      <c r="F159" s="3">
        <v>1151</v>
      </c>
      <c r="G159" s="3">
        <v>2321</v>
      </c>
      <c r="H159" s="3">
        <v>1227</v>
      </c>
      <c r="I159" s="3">
        <v>1020</v>
      </c>
      <c r="J159" s="3">
        <v>845</v>
      </c>
      <c r="K159" s="3">
        <v>1361</v>
      </c>
      <c r="L159" s="3">
        <v>1464</v>
      </c>
      <c r="M159" s="3">
        <v>1560</v>
      </c>
      <c r="N159" s="3">
        <v>1410</v>
      </c>
      <c r="O159" s="3">
        <v>1429</v>
      </c>
      <c r="P159" s="3">
        <v>2513</v>
      </c>
      <c r="Q159" s="3">
        <v>3540</v>
      </c>
      <c r="R159" s="3">
        <v>2245</v>
      </c>
      <c r="S159" s="3">
        <v>2425</v>
      </c>
      <c r="T159" s="3">
        <v>3120</v>
      </c>
      <c r="U159" s="3">
        <v>2983</v>
      </c>
      <c r="V159" s="3">
        <v>2337</v>
      </c>
      <c r="W159" s="3">
        <v>2448</v>
      </c>
      <c r="X159" s="3">
        <v>2220</v>
      </c>
      <c r="Y159" s="3">
        <v>2400</v>
      </c>
      <c r="Z159" s="3">
        <v>2595</v>
      </c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2:41">
      <c r="B160" s="59" t="s">
        <v>73</v>
      </c>
      <c r="C160" s="3">
        <v>1327</v>
      </c>
      <c r="D160" s="3">
        <v>1462</v>
      </c>
      <c r="E160" s="3">
        <v>1062</v>
      </c>
      <c r="F160" s="3">
        <v>1146</v>
      </c>
      <c r="G160" s="3">
        <v>2470</v>
      </c>
      <c r="H160" s="3">
        <v>915</v>
      </c>
      <c r="I160" s="3">
        <v>1019</v>
      </c>
      <c r="J160" s="3">
        <v>1233</v>
      </c>
      <c r="K160" s="3">
        <v>1496</v>
      </c>
      <c r="L160" s="3">
        <v>1385</v>
      </c>
      <c r="M160" s="3">
        <v>1443</v>
      </c>
      <c r="N160" s="3">
        <v>1361</v>
      </c>
      <c r="O160" s="3">
        <v>1590</v>
      </c>
      <c r="P160" s="3">
        <v>2693</v>
      </c>
      <c r="Q160" s="3">
        <v>3053</v>
      </c>
      <c r="R160" s="3">
        <v>2279</v>
      </c>
      <c r="S160" s="3">
        <v>2589</v>
      </c>
      <c r="T160" s="3">
        <v>3120</v>
      </c>
      <c r="U160" s="3">
        <v>2955</v>
      </c>
      <c r="V160" s="3">
        <v>2280</v>
      </c>
      <c r="W160" s="3">
        <v>2328</v>
      </c>
      <c r="X160" s="3">
        <v>2120</v>
      </c>
      <c r="Y160" s="3">
        <v>2385</v>
      </c>
      <c r="Z160" s="3">
        <v>2675</v>
      </c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2:66">
      <c r="B161" s="59" t="s">
        <v>74</v>
      </c>
      <c r="C161" s="3">
        <v>1400</v>
      </c>
      <c r="D161" s="3">
        <v>1352</v>
      </c>
      <c r="E161" s="3">
        <v>1219</v>
      </c>
      <c r="F161" s="3">
        <v>1287</v>
      </c>
      <c r="G161" s="3">
        <v>2560</v>
      </c>
      <c r="H161" s="3">
        <v>1305</v>
      </c>
      <c r="I161" s="3">
        <v>953</v>
      </c>
      <c r="J161" s="3">
        <v>1060</v>
      </c>
      <c r="K161" s="3">
        <v>1460</v>
      </c>
      <c r="L161" s="3">
        <v>1400</v>
      </c>
      <c r="M161" s="3">
        <v>1550</v>
      </c>
      <c r="N161" s="3">
        <v>1360</v>
      </c>
      <c r="O161" s="3">
        <v>1557</v>
      </c>
      <c r="P161" s="3">
        <v>2489</v>
      </c>
      <c r="Q161" s="3">
        <v>2512</v>
      </c>
      <c r="R161" s="3">
        <v>2427</v>
      </c>
      <c r="S161" s="3">
        <v>2720</v>
      </c>
      <c r="T161" s="3">
        <v>3120</v>
      </c>
      <c r="U161" s="3">
        <v>2925</v>
      </c>
      <c r="V161" s="3">
        <v>2407</v>
      </c>
      <c r="W161" s="3">
        <v>1940</v>
      </c>
      <c r="X161" s="3">
        <v>1928</v>
      </c>
      <c r="Y161" s="3">
        <v>2792</v>
      </c>
      <c r="Z161" s="3">
        <v>2680</v>
      </c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2:66">
      <c r="B162" s="59" t="s">
        <v>75</v>
      </c>
      <c r="C162" s="3">
        <v>1414</v>
      </c>
      <c r="D162" s="3">
        <v>1351</v>
      </c>
      <c r="E162" s="3">
        <v>1115</v>
      </c>
      <c r="F162" s="3">
        <v>1561</v>
      </c>
      <c r="G162" s="3">
        <v>2303</v>
      </c>
      <c r="H162" s="3">
        <v>1240</v>
      </c>
      <c r="I162" s="3">
        <v>870</v>
      </c>
      <c r="J162" s="3">
        <v>930</v>
      </c>
      <c r="K162" s="3">
        <v>1357</v>
      </c>
      <c r="L162" s="3">
        <v>1498</v>
      </c>
      <c r="M162" s="3">
        <v>1491</v>
      </c>
      <c r="N162" s="3">
        <v>1449</v>
      </c>
      <c r="O162" s="3">
        <v>1542</v>
      </c>
      <c r="P162" s="3">
        <v>2689</v>
      </c>
      <c r="Q162" s="3">
        <v>2073</v>
      </c>
      <c r="R162" s="3">
        <v>2145</v>
      </c>
      <c r="S162" s="3">
        <v>2737</v>
      </c>
      <c r="T162" s="3">
        <v>2928</v>
      </c>
      <c r="U162" s="3">
        <v>2420</v>
      </c>
      <c r="V162" s="3">
        <v>2355</v>
      </c>
      <c r="W162" s="3">
        <v>2233</v>
      </c>
      <c r="X162" s="3">
        <v>2336</v>
      </c>
      <c r="Y162" s="3">
        <v>2775</v>
      </c>
      <c r="Z162" s="3">
        <v>2730</v>
      </c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2:66" ht="15.75" thickBot="1">
      <c r="B163" s="59" t="s">
        <v>95</v>
      </c>
      <c r="C163" s="3">
        <f t="shared" ref="C163:Z163" si="111">AVERAGE(C151:C162)</f>
        <v>1113.6666666666667</v>
      </c>
      <c r="D163" s="3">
        <f t="shared" si="111"/>
        <v>1508.1666666666667</v>
      </c>
      <c r="E163" s="3">
        <f t="shared" si="111"/>
        <v>1220.5</v>
      </c>
      <c r="F163" s="3">
        <f t="shared" si="111"/>
        <v>1267.5833333333333</v>
      </c>
      <c r="G163" s="3">
        <f t="shared" si="111"/>
        <v>2230.25</v>
      </c>
      <c r="H163" s="3">
        <f t="shared" si="111"/>
        <v>1646.25</v>
      </c>
      <c r="I163" s="3">
        <f t="shared" si="111"/>
        <v>1085.25</v>
      </c>
      <c r="J163" s="3">
        <f t="shared" si="111"/>
        <v>848.91666666666663</v>
      </c>
      <c r="K163" s="3">
        <f t="shared" si="111"/>
        <v>1235.8333333333333</v>
      </c>
      <c r="L163" s="3">
        <f t="shared" si="111"/>
        <v>1498.8333333333333</v>
      </c>
      <c r="M163" s="3">
        <f t="shared" si="111"/>
        <v>1739.3333333333333</v>
      </c>
      <c r="N163" s="3">
        <f t="shared" si="111"/>
        <v>1404.0833333333333</v>
      </c>
      <c r="O163" s="3">
        <f t="shared" si="111"/>
        <v>1457</v>
      </c>
      <c r="P163" s="3">
        <f t="shared" si="111"/>
        <v>2239.3333333333335</v>
      </c>
      <c r="Q163" s="3">
        <f t="shared" si="111"/>
        <v>3127.4166666666665</v>
      </c>
      <c r="R163" s="3">
        <f t="shared" si="111"/>
        <v>2098.1666666666665</v>
      </c>
      <c r="S163" s="3">
        <f t="shared" si="111"/>
        <v>2532.3333333333335</v>
      </c>
      <c r="T163" s="3">
        <f t="shared" si="111"/>
        <v>3354.5</v>
      </c>
      <c r="U163" s="3">
        <f t="shared" si="111"/>
        <v>3058.6666666666665</v>
      </c>
      <c r="V163" s="3">
        <f t="shared" si="111"/>
        <v>2341.5833333333335</v>
      </c>
      <c r="W163" s="3">
        <f t="shared" si="111"/>
        <v>2500.0833333333335</v>
      </c>
      <c r="X163" s="3">
        <f t="shared" si="111"/>
        <v>2181.3333333333335</v>
      </c>
      <c r="Y163" s="3">
        <f t="shared" si="111"/>
        <v>2489.8333333333335</v>
      </c>
      <c r="Z163" s="3">
        <f t="shared" si="111"/>
        <v>2846.5</v>
      </c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2:66">
      <c r="B164" s="68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</row>
    <row r="165" spans="2:66" ht="15.75" thickBot="1">
      <c r="B165" s="59" t="s">
        <v>96</v>
      </c>
    </row>
    <row r="166" spans="2:66" ht="15.75" thickBot="1">
      <c r="B166" s="60"/>
      <c r="C166" s="61" t="s">
        <v>11</v>
      </c>
      <c r="D166" s="61" t="s">
        <v>12</v>
      </c>
      <c r="E166" s="61" t="s">
        <v>13</v>
      </c>
      <c r="F166" s="61" t="s">
        <v>14</v>
      </c>
      <c r="G166" s="61" t="s">
        <v>15</v>
      </c>
      <c r="H166" s="61" t="s">
        <v>16</v>
      </c>
      <c r="I166" s="61" t="s">
        <v>17</v>
      </c>
      <c r="J166" s="61" t="s">
        <v>18</v>
      </c>
      <c r="K166" s="61" t="s">
        <v>19</v>
      </c>
      <c r="L166" s="61" t="s">
        <v>20</v>
      </c>
      <c r="M166" s="61" t="s">
        <v>21</v>
      </c>
      <c r="N166" s="61" t="s">
        <v>22</v>
      </c>
      <c r="O166" s="61" t="s">
        <v>23</v>
      </c>
      <c r="P166" s="61" t="s">
        <v>24</v>
      </c>
      <c r="Q166" s="61" t="s">
        <v>25</v>
      </c>
      <c r="R166" s="61" t="s">
        <v>26</v>
      </c>
      <c r="S166" s="61" t="s">
        <v>27</v>
      </c>
      <c r="T166" s="61" t="s">
        <v>28</v>
      </c>
      <c r="U166" s="61" t="s">
        <v>29</v>
      </c>
      <c r="V166" s="61" t="s">
        <v>30</v>
      </c>
      <c r="W166" s="61" t="s">
        <v>31</v>
      </c>
      <c r="X166" s="61" t="s">
        <v>32</v>
      </c>
      <c r="Y166" s="61" t="s">
        <v>33</v>
      </c>
      <c r="Z166" s="61" t="s">
        <v>34</v>
      </c>
      <c r="AA166" s="61" t="s">
        <v>35</v>
      </c>
      <c r="AB166" s="61" t="s">
        <v>36</v>
      </c>
      <c r="AC166" s="61" t="s">
        <v>37</v>
      </c>
      <c r="AD166" s="61" t="s">
        <v>38</v>
      </c>
      <c r="AE166" s="61" t="str">
        <f>AE3</f>
        <v>21/22</v>
      </c>
      <c r="AF166" s="61" t="str">
        <f t="shared" ref="AF166:AG166" si="112">AF3</f>
        <v>22/23</v>
      </c>
      <c r="AG166" s="61" t="str">
        <f t="shared" si="112"/>
        <v>23/24</v>
      </c>
      <c r="AH166" s="62"/>
      <c r="AI166" s="62"/>
      <c r="AL166" s="92" t="str">
        <f t="shared" ref="AL166:BM166" si="113">C166</f>
        <v xml:space="preserve">93/94 </v>
      </c>
      <c r="AM166" s="92" t="str">
        <f t="shared" si="113"/>
        <v xml:space="preserve">94/95 </v>
      </c>
      <c r="AN166" s="92" t="str">
        <f t="shared" si="113"/>
        <v xml:space="preserve">95/96 </v>
      </c>
      <c r="AO166" s="92" t="str">
        <f t="shared" si="113"/>
        <v xml:space="preserve">96/97 </v>
      </c>
      <c r="AP166" s="92" t="str">
        <f t="shared" si="113"/>
        <v xml:space="preserve">97/98 </v>
      </c>
      <c r="AQ166" s="92" t="str">
        <f t="shared" si="113"/>
        <v xml:space="preserve">98/99 </v>
      </c>
      <c r="AR166" s="92" t="str">
        <f t="shared" si="113"/>
        <v xml:space="preserve">99/00 </v>
      </c>
      <c r="AS166" s="92" t="str">
        <f t="shared" si="113"/>
        <v xml:space="preserve">00/01 </v>
      </c>
      <c r="AT166" s="92" t="str">
        <f t="shared" si="113"/>
        <v xml:space="preserve">01/02 </v>
      </c>
      <c r="AU166" s="92" t="str">
        <f t="shared" si="113"/>
        <v xml:space="preserve">02/03 </v>
      </c>
      <c r="AV166" s="92" t="str">
        <f t="shared" si="113"/>
        <v xml:space="preserve">03/04 </v>
      </c>
      <c r="AW166" s="92" t="str">
        <f t="shared" si="113"/>
        <v xml:space="preserve">04/05 </v>
      </c>
      <c r="AX166" s="92" t="str">
        <f t="shared" si="113"/>
        <v xml:space="preserve">05/06 </v>
      </c>
      <c r="AY166" s="92" t="str">
        <f t="shared" si="113"/>
        <v xml:space="preserve">06/07 </v>
      </c>
      <c r="AZ166" s="92" t="str">
        <f t="shared" si="113"/>
        <v xml:space="preserve">07/08 </v>
      </c>
      <c r="BA166" s="92" t="str">
        <f t="shared" si="113"/>
        <v xml:space="preserve">08/09 </v>
      </c>
      <c r="BB166" s="92" t="str">
        <f t="shared" si="113"/>
        <v xml:space="preserve">09/10 </v>
      </c>
      <c r="BC166" s="92" t="str">
        <f t="shared" si="113"/>
        <v xml:space="preserve">10/11 </v>
      </c>
      <c r="BD166" s="92" t="str">
        <f t="shared" si="113"/>
        <v xml:space="preserve">11/12 </v>
      </c>
      <c r="BE166" s="92" t="str">
        <f t="shared" si="113"/>
        <v xml:space="preserve">12/13 </v>
      </c>
      <c r="BF166" s="92" t="str">
        <f t="shared" si="113"/>
        <v xml:space="preserve">13/14 </v>
      </c>
      <c r="BG166" s="92" t="str">
        <f t="shared" si="113"/>
        <v xml:space="preserve">14/15 </v>
      </c>
      <c r="BH166" s="92" t="str">
        <f t="shared" si="113"/>
        <v xml:space="preserve">15/16 </v>
      </c>
      <c r="BI166" s="92" t="str">
        <f t="shared" si="113"/>
        <v xml:space="preserve">16/17 </v>
      </c>
      <c r="BJ166" s="92" t="str">
        <f t="shared" si="113"/>
        <v xml:space="preserve">17/18 </v>
      </c>
      <c r="BK166" s="92" t="str">
        <f t="shared" si="113"/>
        <v xml:space="preserve">18/19 </v>
      </c>
      <c r="BL166" s="92" t="str">
        <f t="shared" si="113"/>
        <v>19/20</v>
      </c>
      <c r="BM166" s="92" t="str">
        <f t="shared" si="113"/>
        <v>20/21</v>
      </c>
      <c r="BN166" s="93"/>
    </row>
    <row r="167" spans="2:66">
      <c r="B167" s="59" t="s">
        <v>64</v>
      </c>
      <c r="C167" s="63">
        <f t="shared" ref="C167:AG175" si="114">AL167/AL$179*(C$24/12)</f>
        <v>110.26586831482598</v>
      </c>
      <c r="D167" s="63">
        <f t="shared" si="114"/>
        <v>116.09369258018984</v>
      </c>
      <c r="E167" s="63">
        <f t="shared" si="114"/>
        <v>132.10233405475444</v>
      </c>
      <c r="F167" s="63">
        <f t="shared" si="114"/>
        <v>156.44302401723377</v>
      </c>
      <c r="G167" s="63">
        <f t="shared" si="114"/>
        <v>152.70584719383754</v>
      </c>
      <c r="H167" s="63">
        <f t="shared" si="114"/>
        <v>138.08508753722063</v>
      </c>
      <c r="I167" s="63">
        <f t="shared" si="114"/>
        <v>203.66329585690517</v>
      </c>
      <c r="J167" s="63">
        <f t="shared" si="114"/>
        <v>239.32937024859746</v>
      </c>
      <c r="K167" s="63">
        <f t="shared" si="114"/>
        <v>254.39925529144421</v>
      </c>
      <c r="L167" s="63">
        <f t="shared" si="114"/>
        <v>267.02882365705568</v>
      </c>
      <c r="M167" s="63">
        <f t="shared" si="114"/>
        <v>292.94923979701548</v>
      </c>
      <c r="N167" s="63">
        <f t="shared" si="114"/>
        <v>330.98055631552842</v>
      </c>
      <c r="O167" s="63">
        <f t="shared" si="114"/>
        <v>374.25640374746746</v>
      </c>
      <c r="P167" s="63">
        <f t="shared" si="114"/>
        <v>387.49613045367425</v>
      </c>
      <c r="Q167" s="63">
        <f t="shared" si="114"/>
        <v>417.82864559260406</v>
      </c>
      <c r="R167" s="63">
        <f t="shared" si="114"/>
        <v>513.95921697272763</v>
      </c>
      <c r="S167" s="63">
        <f t="shared" si="114"/>
        <v>639.15422495723442</v>
      </c>
      <c r="T167" s="63">
        <f t="shared" si="114"/>
        <v>548.32605405691334</v>
      </c>
      <c r="U167" s="63">
        <f t="shared" si="114"/>
        <v>701.55670796410936</v>
      </c>
      <c r="V167" s="63">
        <f t="shared" si="114"/>
        <v>717.20784047346297</v>
      </c>
      <c r="W167" s="63">
        <f t="shared" si="114"/>
        <v>783.29282704425282</v>
      </c>
      <c r="X167" s="63">
        <f t="shared" si="114"/>
        <v>815.10996817679472</v>
      </c>
      <c r="Y167" s="63">
        <f t="shared" si="114"/>
        <v>943.29678264656809</v>
      </c>
      <c r="Z167" s="63">
        <f t="shared" si="114"/>
        <v>808.67979697214935</v>
      </c>
      <c r="AA167" s="65" t="e">
        <f t="shared" si="114"/>
        <v>#REF!</v>
      </c>
      <c r="AB167" s="65" t="e">
        <f t="shared" si="114"/>
        <v>#REF!</v>
      </c>
      <c r="AC167" s="65" t="e">
        <f t="shared" si="114"/>
        <v>#REF!</v>
      </c>
      <c r="AD167" s="65" t="e">
        <f t="shared" si="114"/>
        <v>#REF!</v>
      </c>
      <c r="AE167" s="65" t="e">
        <f t="shared" si="114"/>
        <v>#DIV/0!</v>
      </c>
      <c r="AF167" s="65" t="e">
        <f t="shared" si="114"/>
        <v>#DIV/0!</v>
      </c>
      <c r="AG167" s="65" t="e">
        <f t="shared" si="114"/>
        <v>#DIV/0!</v>
      </c>
      <c r="AH167" s="65"/>
      <c r="AI167" s="65"/>
      <c r="AL167" s="66">
        <f>'Malaysia Palm Complex'!AI199/31</f>
        <v>7.6777741935483865</v>
      </c>
      <c r="AM167" s="66">
        <f>'Malaysia Palm Complex'!AJ199/31</f>
        <v>7.6903548387096778</v>
      </c>
      <c r="AN167" s="66">
        <f>'Malaysia Palm Complex'!AK199/31</f>
        <v>7.6339677419354839</v>
      </c>
      <c r="AO167" s="66">
        <f>'Malaysia Palm Complex'!AL199/31</f>
        <v>8.5050645161290319</v>
      </c>
      <c r="AP167" s="66">
        <f>'Malaysia Palm Complex'!AM199/31</f>
        <v>8.508387096774193</v>
      </c>
      <c r="AQ167" s="66">
        <f>'Malaysia Palm Complex'!AN199/31</f>
        <v>7.4054193548387097</v>
      </c>
      <c r="AR167" s="66">
        <f>'Malaysia Palm Complex'!AO199/31</f>
        <v>9.7201290322580647</v>
      </c>
      <c r="AS167" s="66">
        <f>'Malaysia Palm Complex'!AP199/31</f>
        <v>11.012645161290322</v>
      </c>
      <c r="AT167" s="66">
        <f>'Malaysia Palm Complex'!AQ199/31</f>
        <v>10.439806451612904</v>
      </c>
      <c r="AU167" s="66">
        <f>'Malaysia Palm Complex'!AR199/31</f>
        <v>10.619225806451613</v>
      </c>
      <c r="AV167" s="66">
        <f>'Malaysia Palm Complex'!AS199/31</f>
        <v>10.374935483870967</v>
      </c>
      <c r="AW167" s="66">
        <f>'Malaysia Palm Complex'!AT199/31</f>
        <v>11.396193548387096</v>
      </c>
      <c r="AX167" s="66">
        <f>'Malaysia Palm Complex'!AU199/31</f>
        <v>11.758967741935484</v>
      </c>
      <c r="AY167" s="66">
        <f>'Malaysia Palm Complex'!AV199/31</f>
        <v>11.267838709677418</v>
      </c>
      <c r="AZ167" s="66">
        <f>'Malaysia Palm Complex'!AW199/31</f>
        <v>12.983419354838709</v>
      </c>
      <c r="BA167" s="66">
        <f>'Malaysia Palm Complex'!AX199/31</f>
        <v>13.716806451612904</v>
      </c>
      <c r="BB167" s="66">
        <f>'Malaysia Palm Complex'!AY199/31</f>
        <v>16.143709677419356</v>
      </c>
      <c r="BC167" s="66">
        <f>'Malaysia Palm Complex'!AZ199/31</f>
        <v>13.141225806451612</v>
      </c>
      <c r="BD167" s="66">
        <f>'Malaysia Palm Complex'!BA199/31</f>
        <v>15.248935483870968</v>
      </c>
      <c r="BE167" s="66">
        <f>'Malaysia Palm Complex'!BB199/31</f>
        <v>15.345064516129032</v>
      </c>
      <c r="BF167" s="66">
        <f>'Malaysia Palm Complex'!BC199/31</f>
        <v>16.012483870967742</v>
      </c>
      <c r="BG167" s="66">
        <f>'Malaysia Palm Complex'!BD199/31</f>
        <v>15.161903225806451</v>
      </c>
      <c r="BH167" s="66">
        <f>'Malaysia Palm Complex'!BE199/31</f>
        <v>15.687387096774195</v>
      </c>
      <c r="BI167" s="66">
        <f>'Malaysia Palm Complex'!BF199/31</f>
        <v>12.90725806451613</v>
      </c>
      <c r="BJ167" s="66">
        <f>'Malaysia Palm Complex'!BG199/31</f>
        <v>16.095677419354839</v>
      </c>
      <c r="BK167" s="66">
        <f>'Malaysia Palm Complex'!BH199/31</f>
        <v>15.666645161290322</v>
      </c>
      <c r="BL167" s="66">
        <f>'Malaysia Palm Complex'!BI199/31</f>
        <v>14.277548387096774</v>
      </c>
      <c r="BM167" s="66">
        <f>'Malaysia Palm Complex'!BJ199/31</f>
        <v>13.487774193548386</v>
      </c>
      <c r="BN167" s="66"/>
    </row>
    <row r="168" spans="2:66">
      <c r="B168" s="59" t="s">
        <v>65</v>
      </c>
      <c r="C168" s="63">
        <f t="shared" si="114"/>
        <v>99.971774369775417</v>
      </c>
      <c r="D168" s="63">
        <f t="shared" si="114"/>
        <v>102.70823687384129</v>
      </c>
      <c r="E168" s="63">
        <f t="shared" si="114"/>
        <v>133.7001017178093</v>
      </c>
      <c r="F168" s="63">
        <f t="shared" si="114"/>
        <v>136.53267445951136</v>
      </c>
      <c r="G168" s="63">
        <f t="shared" si="114"/>
        <v>140.5590859090878</v>
      </c>
      <c r="H168" s="63">
        <f t="shared" si="114"/>
        <v>129.42653917932324</v>
      </c>
      <c r="I168" s="63">
        <f t="shared" si="114"/>
        <v>197.32518338729767</v>
      </c>
      <c r="J168" s="63">
        <f t="shared" si="114"/>
        <v>238.84520881324059</v>
      </c>
      <c r="K168" s="63">
        <f t="shared" si="114"/>
        <v>241.09731186772427</v>
      </c>
      <c r="L168" s="63">
        <f t="shared" si="114"/>
        <v>235.92450870709536</v>
      </c>
      <c r="M168" s="63">
        <f t="shared" si="114"/>
        <v>268.84389510336672</v>
      </c>
      <c r="N168" s="63">
        <f t="shared" si="114"/>
        <v>315.16485064498829</v>
      </c>
      <c r="O168" s="63">
        <f t="shared" si="114"/>
        <v>332.45861392094031</v>
      </c>
      <c r="P168" s="63">
        <f t="shared" si="114"/>
        <v>444.16537199828269</v>
      </c>
      <c r="Q168" s="63">
        <f t="shared" si="114"/>
        <v>454.84342636955449</v>
      </c>
      <c r="R168" s="63">
        <f t="shared" si="114"/>
        <v>538.00053088066784</v>
      </c>
      <c r="S168" s="63">
        <f t="shared" si="114"/>
        <v>539.71046702253318</v>
      </c>
      <c r="T168" s="63">
        <f t="shared" si="114"/>
        <v>505.84271256785877</v>
      </c>
      <c r="U168" s="63">
        <f t="shared" si="114"/>
        <v>619.0523813868964</v>
      </c>
      <c r="V168" s="63">
        <f t="shared" si="114"/>
        <v>744.3568739328914</v>
      </c>
      <c r="W168" s="63">
        <f t="shared" si="114"/>
        <v>763.15911784248033</v>
      </c>
      <c r="X168" s="63">
        <f t="shared" si="114"/>
        <v>771.24489313643244</v>
      </c>
      <c r="Y168" s="63">
        <f t="shared" si="114"/>
        <v>792.14650272169308</v>
      </c>
      <c r="Z168" s="63">
        <f t="shared" si="114"/>
        <v>763.80191669033775</v>
      </c>
      <c r="AA168" s="65" t="e">
        <f t="shared" si="114"/>
        <v>#REF!</v>
      </c>
      <c r="AB168" s="65" t="e">
        <f t="shared" si="114"/>
        <v>#REF!</v>
      </c>
      <c r="AC168" s="65" t="e">
        <f t="shared" si="114"/>
        <v>#REF!</v>
      </c>
      <c r="AD168" s="65" t="e">
        <f t="shared" si="114"/>
        <v>#REF!</v>
      </c>
      <c r="AE168" s="65" t="e">
        <f t="shared" si="114"/>
        <v>#DIV/0!</v>
      </c>
      <c r="AF168" s="65" t="e">
        <f t="shared" si="114"/>
        <v>#DIV/0!</v>
      </c>
      <c r="AG168" s="65" t="e">
        <f t="shared" si="114"/>
        <v>#DIV/0!</v>
      </c>
      <c r="AH168" s="65"/>
      <c r="AI168" s="65"/>
      <c r="AL168" s="66">
        <f>'Malaysia Palm Complex'!AI200/30</f>
        <v>6.9610000000000003</v>
      </c>
      <c r="AM168" s="66">
        <f>'Malaysia Palm Complex'!AJ200/30</f>
        <v>6.8036666666666674</v>
      </c>
      <c r="AN168" s="66">
        <f>'Malaysia Palm Complex'!AK200/30</f>
        <v>7.7262999999999993</v>
      </c>
      <c r="AO168" s="66">
        <f>'Malaysia Palm Complex'!AL200/30</f>
        <v>7.4226333333333336</v>
      </c>
      <c r="AP168" s="66">
        <f>'Malaysia Palm Complex'!AM200/30</f>
        <v>7.8315999999999999</v>
      </c>
      <c r="AQ168" s="66">
        <f>'Malaysia Palm Complex'!AN200/30</f>
        <v>6.9410666666666669</v>
      </c>
      <c r="AR168" s="66">
        <f>'Malaysia Palm Complex'!AO200/30</f>
        <v>9.4176333333333329</v>
      </c>
      <c r="AS168" s="66">
        <f>'Malaysia Palm Complex'!AP200/30</f>
        <v>10.990366666666667</v>
      </c>
      <c r="AT168" s="66">
        <f>'Malaysia Palm Complex'!AQ200/30</f>
        <v>9.893933333333333</v>
      </c>
      <c r="AU168" s="66">
        <f>'Malaysia Palm Complex'!AR200/30</f>
        <v>9.3822666666666681</v>
      </c>
      <c r="AV168" s="66">
        <f>'Malaysia Palm Complex'!AS200/30</f>
        <v>9.521233333333333</v>
      </c>
      <c r="AW168" s="66">
        <f>'Malaysia Palm Complex'!AT200/30</f>
        <v>10.851633333333332</v>
      </c>
      <c r="AX168" s="66">
        <f>'Malaysia Palm Complex'!AU200/30</f>
        <v>10.445699999999999</v>
      </c>
      <c r="AY168" s="66">
        <f>'Malaysia Palm Complex'!AV200/30</f>
        <v>12.915699999999999</v>
      </c>
      <c r="AZ168" s="66">
        <f>'Malaysia Palm Complex'!AW200/30</f>
        <v>14.133599999999999</v>
      </c>
      <c r="BA168" s="66">
        <f>'Malaysia Palm Complex'!AX200/30</f>
        <v>14.358433333333332</v>
      </c>
      <c r="BB168" s="66">
        <f>'Malaysia Palm Complex'!AY200/30</f>
        <v>13.631966666666667</v>
      </c>
      <c r="BC168" s="66">
        <f>'Malaysia Palm Complex'!AZ200/30</f>
        <v>12.123066666666666</v>
      </c>
      <c r="BD168" s="66">
        <f>'Malaysia Palm Complex'!BA200/30</f>
        <v>13.455633333333333</v>
      </c>
      <c r="BE168" s="66">
        <f>'Malaysia Palm Complex'!BB200/30</f>
        <v>15.925933333333335</v>
      </c>
      <c r="BF168" s="66">
        <f>'Malaysia Palm Complex'!BC200/30</f>
        <v>15.600899999999999</v>
      </c>
      <c r="BG168" s="66">
        <f>'Malaysia Palm Complex'!BD200/30</f>
        <v>14.345966666666667</v>
      </c>
      <c r="BH168" s="66">
        <f>'Malaysia Palm Complex'!BE200/30</f>
        <v>13.1737</v>
      </c>
      <c r="BI168" s="66">
        <f>'Malaysia Palm Complex'!BF200/30</f>
        <v>12.190966666666666</v>
      </c>
      <c r="BJ168" s="66">
        <f>'Malaysia Palm Complex'!BG200/30</f>
        <v>16.162666666666667</v>
      </c>
      <c r="BK168" s="66">
        <f>'Malaysia Palm Complex'!BH200/30</f>
        <v>15.057466666666667</v>
      </c>
      <c r="BL168" s="66">
        <f>'Malaysia Palm Complex'!BI200/30</f>
        <v>12.087999999999999</v>
      </c>
      <c r="BM168" s="66">
        <f>'Malaysia Palm Complex'!BJ200/30</f>
        <v>11.671466666666667</v>
      </c>
      <c r="BN168" s="66"/>
    </row>
    <row r="169" spans="2:66">
      <c r="B169" s="59" t="s">
        <v>66</v>
      </c>
      <c r="C169" s="63">
        <f t="shared" si="114"/>
        <v>82.817421957654219</v>
      </c>
      <c r="D169" s="63">
        <f t="shared" si="114"/>
        <v>99.409676986757404</v>
      </c>
      <c r="E169" s="63">
        <f t="shared" si="114"/>
        <v>114.51756763559698</v>
      </c>
      <c r="F169" s="63">
        <f t="shared" si="114"/>
        <v>114.9020214591885</v>
      </c>
      <c r="G169" s="63">
        <f t="shared" si="114"/>
        <v>108.10237747264995</v>
      </c>
      <c r="H169" s="63">
        <f t="shared" si="114"/>
        <v>107.02243903831334</v>
      </c>
      <c r="I169" s="63">
        <f t="shared" si="114"/>
        <v>180.1583816226599</v>
      </c>
      <c r="J169" s="63">
        <f t="shared" si="114"/>
        <v>185.43062832672123</v>
      </c>
      <c r="K169" s="63">
        <f t="shared" si="114"/>
        <v>211.48764728252067</v>
      </c>
      <c r="L169" s="63">
        <f t="shared" si="114"/>
        <v>203.09362432094852</v>
      </c>
      <c r="M169" s="63">
        <f t="shared" si="114"/>
        <v>281.38695211863637</v>
      </c>
      <c r="N169" s="63">
        <f t="shared" si="114"/>
        <v>321.22489219192863</v>
      </c>
      <c r="O169" s="63">
        <f t="shared" si="114"/>
        <v>281.44691824961865</v>
      </c>
      <c r="P169" s="63">
        <f t="shared" si="114"/>
        <v>326.21169765240211</v>
      </c>
      <c r="Q169" s="63">
        <f t="shared" si="114"/>
        <v>377.92955304104669</v>
      </c>
      <c r="R169" s="63">
        <f t="shared" si="114"/>
        <v>466.31397279652754</v>
      </c>
      <c r="S169" s="63">
        <f t="shared" si="114"/>
        <v>500.40377955539242</v>
      </c>
      <c r="T169" s="63">
        <f t="shared" si="114"/>
        <v>408.01214944935725</v>
      </c>
      <c r="U169" s="63">
        <f t="shared" si="114"/>
        <v>567.5696867475765</v>
      </c>
      <c r="V169" s="63">
        <f t="shared" si="114"/>
        <v>674.85808625794539</v>
      </c>
      <c r="W169" s="63">
        <f t="shared" si="114"/>
        <v>672.9378004893415</v>
      </c>
      <c r="X169" s="63">
        <f t="shared" si="114"/>
        <v>584.77787385010299</v>
      </c>
      <c r="Y169" s="63">
        <f t="shared" si="114"/>
        <v>666.92738460646797</v>
      </c>
      <c r="Z169" s="63">
        <f t="shared" si="114"/>
        <v>700.34045172580863</v>
      </c>
      <c r="AA169" s="65" t="e">
        <f t="shared" si="114"/>
        <v>#REF!</v>
      </c>
      <c r="AB169" s="65" t="e">
        <f t="shared" si="114"/>
        <v>#REF!</v>
      </c>
      <c r="AC169" s="65" t="e">
        <f t="shared" si="114"/>
        <v>#REF!</v>
      </c>
      <c r="AD169" s="65" t="e">
        <f t="shared" si="114"/>
        <v>#REF!</v>
      </c>
      <c r="AE169" s="65" t="e">
        <f t="shared" si="114"/>
        <v>#DIV/0!</v>
      </c>
      <c r="AF169" s="65" t="e">
        <f t="shared" si="114"/>
        <v>#DIV/0!</v>
      </c>
      <c r="AG169" s="65" t="e">
        <f t="shared" si="114"/>
        <v>#DIV/0!</v>
      </c>
      <c r="AH169" s="65"/>
      <c r="AI169" s="65"/>
      <c r="AL169" s="66">
        <f>'Malaysia Palm Complex'!AI201/31</f>
        <v>5.7665483870967744</v>
      </c>
      <c r="AM169" s="66">
        <f>'Malaysia Palm Complex'!AJ201/31</f>
        <v>6.5851612903225805</v>
      </c>
      <c r="AN169" s="66">
        <f>'Malaysia Palm Complex'!AK201/31</f>
        <v>6.6177741935483878</v>
      </c>
      <c r="AO169" s="66">
        <f>'Malaysia Palm Complex'!AL201/31</f>
        <v>6.246677419354838</v>
      </c>
      <c r="AP169" s="66">
        <f>'Malaysia Palm Complex'!AM201/31</f>
        <v>6.0231935483870966</v>
      </c>
      <c r="AQ169" s="66">
        <f>'Malaysia Palm Complex'!AN201/31</f>
        <v>5.7395483870967734</v>
      </c>
      <c r="AR169" s="66">
        <f>'Malaysia Palm Complex'!AO201/31</f>
        <v>8.5983225806451618</v>
      </c>
      <c r="AS169" s="66">
        <f>'Malaysia Palm Complex'!AP201/31</f>
        <v>8.532516129032258</v>
      </c>
      <c r="AT169" s="66">
        <f>'Malaysia Palm Complex'!AQ201/31</f>
        <v>8.678838709677418</v>
      </c>
      <c r="AU169" s="66">
        <f>'Malaysia Palm Complex'!AR201/31</f>
        <v>8.0766451612903225</v>
      </c>
      <c r="AV169" s="66">
        <f>'Malaysia Palm Complex'!AS201/31</f>
        <v>9.9654516129032249</v>
      </c>
      <c r="AW169" s="66">
        <f>'Malaysia Palm Complex'!AT201/31</f>
        <v>11.060290322580647</v>
      </c>
      <c r="AX169" s="66">
        <f>'Malaysia Palm Complex'!AU201/31</f>
        <v>8.8429354838709671</v>
      </c>
      <c r="AY169" s="66">
        <f>'Malaysia Palm Complex'!AV201/31</f>
        <v>9.4857741935483872</v>
      </c>
      <c r="AZ169" s="66">
        <f>'Malaysia Palm Complex'!AW201/31</f>
        <v>11.743612903225808</v>
      </c>
      <c r="BA169" s="66">
        <f>'Malaysia Palm Complex'!AX201/31</f>
        <v>12.445225806451614</v>
      </c>
      <c r="BB169" s="66">
        <f>'Malaysia Palm Complex'!AY201/31</f>
        <v>12.639161290322582</v>
      </c>
      <c r="BC169" s="66">
        <f>'Malaysia Palm Complex'!AZ201/31</f>
        <v>9.7784516129032255</v>
      </c>
      <c r="BD169" s="66">
        <f>'Malaysia Palm Complex'!BA201/31</f>
        <v>12.336612903225806</v>
      </c>
      <c r="BE169" s="66">
        <f>'Malaysia Palm Complex'!BB201/31</f>
        <v>14.438967741935484</v>
      </c>
      <c r="BF169" s="66">
        <f>'Malaysia Palm Complex'!BC201/31</f>
        <v>13.756548387096773</v>
      </c>
      <c r="BG169" s="66">
        <f>'Malaysia Palm Complex'!BD201/31</f>
        <v>10.877483870967742</v>
      </c>
      <c r="BH169" s="66">
        <f>'Malaysia Palm Complex'!BE201/31</f>
        <v>11.091258064516129</v>
      </c>
      <c r="BI169" s="66">
        <f>'Malaysia Palm Complex'!BF201/31</f>
        <v>11.178064516129032</v>
      </c>
      <c r="BJ169" s="66">
        <f>'Malaysia Palm Complex'!BG201/31</f>
        <v>15.002000000000001</v>
      </c>
      <c r="BK169" s="66">
        <f>'Malaysia Palm Complex'!BH201/31</f>
        <v>14.404129032258066</v>
      </c>
      <c r="BL169" s="66">
        <f>'Malaysia Palm Complex'!BI201/31</f>
        <v>10.201290322580645</v>
      </c>
      <c r="BM169" s="66">
        <f>'Malaysia Palm Complex'!BJ201/31</f>
        <v>10.006870967741936</v>
      </c>
      <c r="BN169" s="66"/>
    </row>
    <row r="170" spans="2:66">
      <c r="B170" s="59" t="s">
        <v>67</v>
      </c>
      <c r="C170" s="63">
        <f t="shared" si="114"/>
        <v>77.511006474008425</v>
      </c>
      <c r="D170" s="63">
        <f t="shared" si="114"/>
        <v>94.850194251247416</v>
      </c>
      <c r="E170" s="63">
        <f t="shared" si="114"/>
        <v>99.131594782722928</v>
      </c>
      <c r="F170" s="63">
        <f t="shared" si="114"/>
        <v>101.64521415806232</v>
      </c>
      <c r="G170" s="63">
        <f t="shared" si="114"/>
        <v>89.262519368560376</v>
      </c>
      <c r="H170" s="63">
        <f t="shared" si="114"/>
        <v>87.835199495564353</v>
      </c>
      <c r="I170" s="63">
        <f t="shared" si="114"/>
        <v>156.66495759838642</v>
      </c>
      <c r="J170" s="63">
        <f t="shared" si="114"/>
        <v>211.05152891746587</v>
      </c>
      <c r="K170" s="63">
        <f t="shared" si="114"/>
        <v>212.7225645967178</v>
      </c>
      <c r="L170" s="63">
        <f t="shared" si="114"/>
        <v>196.68388129692011</v>
      </c>
      <c r="M170" s="63">
        <f t="shared" si="114"/>
        <v>217.41363597786477</v>
      </c>
      <c r="N170" s="63">
        <f t="shared" si="114"/>
        <v>293.81384629465748</v>
      </c>
      <c r="O170" s="63">
        <f t="shared" si="114"/>
        <v>255.79307338601978</v>
      </c>
      <c r="P170" s="63">
        <f t="shared" si="114"/>
        <v>337.12539416060054</v>
      </c>
      <c r="Q170" s="63">
        <f t="shared" si="114"/>
        <v>387.07954007724965</v>
      </c>
      <c r="R170" s="63">
        <f t="shared" si="114"/>
        <v>427.09207032518907</v>
      </c>
      <c r="S170" s="63">
        <f t="shared" si="114"/>
        <v>438.26550606213266</v>
      </c>
      <c r="T170" s="63">
        <f t="shared" si="114"/>
        <v>358.66956144590011</v>
      </c>
      <c r="U170" s="63">
        <f t="shared" si="114"/>
        <v>499.67384667275371</v>
      </c>
      <c r="V170" s="63">
        <f t="shared" si="114"/>
        <v>622.97816733751517</v>
      </c>
      <c r="W170" s="63">
        <f t="shared" si="114"/>
        <v>611.23057205353336</v>
      </c>
      <c r="X170" s="63">
        <f t="shared" si="114"/>
        <v>506.36919890041491</v>
      </c>
      <c r="Y170" s="63">
        <f t="shared" si="114"/>
        <v>535.82067501264146</v>
      </c>
      <c r="Z170" s="63">
        <f t="shared" si="114"/>
        <v>626.89888605914462</v>
      </c>
      <c r="AA170" s="65" t="e">
        <f t="shared" si="114"/>
        <v>#REF!</v>
      </c>
      <c r="AB170" s="65" t="e">
        <f t="shared" si="114"/>
        <v>#REF!</v>
      </c>
      <c r="AC170" s="65" t="e">
        <f t="shared" si="114"/>
        <v>#REF!</v>
      </c>
      <c r="AD170" s="65" t="e">
        <f t="shared" si="114"/>
        <v>#REF!</v>
      </c>
      <c r="AE170" s="65" t="e">
        <f t="shared" si="114"/>
        <v>#DIV/0!</v>
      </c>
      <c r="AF170" s="65" t="e">
        <f t="shared" si="114"/>
        <v>#DIV/0!</v>
      </c>
      <c r="AG170" s="65" t="e">
        <f t="shared" si="114"/>
        <v>#DIV/0!</v>
      </c>
      <c r="AH170" s="65"/>
      <c r="AI170" s="65"/>
      <c r="AL170" s="66">
        <f>'Malaysia Palm Complex'!AI202/31</f>
        <v>5.3970645161290323</v>
      </c>
      <c r="AM170" s="66">
        <f>'Malaysia Palm Complex'!AJ202/31</f>
        <v>6.2831290322580644</v>
      </c>
      <c r="AN170" s="66">
        <f>'Malaysia Palm Complex'!AK202/31</f>
        <v>5.7286451612903226</v>
      </c>
      <c r="AO170" s="66">
        <f>'Malaysia Palm Complex'!AL202/31</f>
        <v>5.5259677419354842</v>
      </c>
      <c r="AP170" s="66">
        <f>'Malaysia Palm Complex'!AM202/31</f>
        <v>4.9734838709677422</v>
      </c>
      <c r="AQ170" s="66">
        <f>'Malaysia Palm Complex'!AN202/31</f>
        <v>4.7105483870967735</v>
      </c>
      <c r="AR170" s="66">
        <f>'Malaysia Palm Complex'!AO202/31</f>
        <v>7.4770645161290314</v>
      </c>
      <c r="AS170" s="66">
        <f>'Malaysia Palm Complex'!AP202/31</f>
        <v>9.7114516129032253</v>
      </c>
      <c r="AT170" s="66">
        <f>'Malaysia Palm Complex'!AQ202/31</f>
        <v>8.7295161290322589</v>
      </c>
      <c r="AU170" s="66">
        <f>'Malaysia Palm Complex'!AR202/31</f>
        <v>7.8217419354838702</v>
      </c>
      <c r="AV170" s="66">
        <f>'Malaysia Palm Complex'!AS202/31</f>
        <v>7.6998064516129032</v>
      </c>
      <c r="AW170" s="66">
        <f>'Malaysia Palm Complex'!AT202/31</f>
        <v>10.116483870967741</v>
      </c>
      <c r="AX170" s="66">
        <f>'Malaysia Palm Complex'!AU202/31</f>
        <v>8.0369032258064514</v>
      </c>
      <c r="AY170" s="66">
        <f>'Malaysia Palm Complex'!AV202/31</f>
        <v>9.8031290322580649</v>
      </c>
      <c r="AZ170" s="66">
        <f>'Malaysia Palm Complex'!AW202/31</f>
        <v>12.027935483870968</v>
      </c>
      <c r="BA170" s="66">
        <f>'Malaysia Palm Complex'!AX202/31</f>
        <v>11.398451612903225</v>
      </c>
      <c r="BB170" s="66">
        <f>'Malaysia Palm Complex'!AY202/31</f>
        <v>11.069677419354839</v>
      </c>
      <c r="BC170" s="66">
        <f>'Malaysia Palm Complex'!AZ202/31</f>
        <v>8.5959032258064525</v>
      </c>
      <c r="BD170" s="66">
        <f>'Malaysia Palm Complex'!BA202/31</f>
        <v>10.860838709677418</v>
      </c>
      <c r="BE170" s="66">
        <f>'Malaysia Palm Complex'!BB202/31</f>
        <v>13.328967741935482</v>
      </c>
      <c r="BF170" s="66">
        <f>'Malaysia Palm Complex'!BC202/31</f>
        <v>12.495096774193549</v>
      </c>
      <c r="BG170" s="66">
        <f>'Malaysia Palm Complex'!BD202/31</f>
        <v>9.4189999999999987</v>
      </c>
      <c r="BH170" s="66">
        <f>'Malaysia Palm Complex'!BE202/31</f>
        <v>8.910903225806452</v>
      </c>
      <c r="BI170" s="66">
        <f>'Malaysia Palm Complex'!BF202/31</f>
        <v>10.005870967741936</v>
      </c>
      <c r="BJ170" s="66">
        <f>'Malaysia Palm Complex'!BG202/31</f>
        <v>13.497548387096774</v>
      </c>
      <c r="BK170" s="66">
        <f>'Malaysia Palm Complex'!BH202/31</f>
        <v>14.368612903225808</v>
      </c>
      <c r="BL170" s="66">
        <f>'Malaysia Palm Complex'!BI202/31</f>
        <v>9.2551290322580648</v>
      </c>
      <c r="BM170" s="66">
        <f>'Malaysia Palm Complex'!BJ202/31</f>
        <v>8.9355161290322567</v>
      </c>
      <c r="BN170" s="66"/>
    </row>
    <row r="171" spans="2:66">
      <c r="B171" s="59" t="s">
        <v>68</v>
      </c>
      <c r="C171" s="63">
        <f t="shared" si="114"/>
        <v>72.023911573685339</v>
      </c>
      <c r="D171" s="63">
        <f t="shared" si="114"/>
        <v>88.709560734485422</v>
      </c>
      <c r="E171" s="63">
        <f t="shared" si="114"/>
        <v>82.802863171679888</v>
      </c>
      <c r="F171" s="63">
        <f t="shared" si="114"/>
        <v>98.224504548761786</v>
      </c>
      <c r="G171" s="63">
        <f t="shared" si="114"/>
        <v>115.62539341895432</v>
      </c>
      <c r="H171" s="63">
        <f t="shared" si="114"/>
        <v>108.86087996578135</v>
      </c>
      <c r="I171" s="63">
        <f t="shared" si="114"/>
        <v>163.07214972531227</v>
      </c>
      <c r="J171" s="63">
        <f t="shared" si="114"/>
        <v>201.48884566847045</v>
      </c>
      <c r="K171" s="63">
        <f t="shared" si="114"/>
        <v>193.00046793831044</v>
      </c>
      <c r="L171" s="63">
        <f t="shared" si="114"/>
        <v>193.27862564844318</v>
      </c>
      <c r="M171" s="63">
        <f t="shared" si="114"/>
        <v>240.86627878841568</v>
      </c>
      <c r="N171" s="63">
        <f t="shared" si="114"/>
        <v>299.06073960984708</v>
      </c>
      <c r="O171" s="63">
        <f t="shared" si="114"/>
        <v>332.24082413174733</v>
      </c>
      <c r="P171" s="63">
        <f t="shared" si="114"/>
        <v>325.09688921156163</v>
      </c>
      <c r="Q171" s="63">
        <f t="shared" si="114"/>
        <v>371.86426454212233</v>
      </c>
      <c r="R171" s="63">
        <f t="shared" si="114"/>
        <v>426.34851180651339</v>
      </c>
      <c r="S171" s="63">
        <f t="shared" si="114"/>
        <v>420.00961271101903</v>
      </c>
      <c r="T171" s="63">
        <f t="shared" si="114"/>
        <v>416.09106012909388</v>
      </c>
      <c r="U171" s="63">
        <f t="shared" si="114"/>
        <v>507.23461919483321</v>
      </c>
      <c r="V171" s="63">
        <f t="shared" si="114"/>
        <v>563.57149246311042</v>
      </c>
      <c r="W171" s="63">
        <f t="shared" si="114"/>
        <v>562.73448622820808</v>
      </c>
      <c r="X171" s="63">
        <f t="shared" si="114"/>
        <v>536.27726091515638</v>
      </c>
      <c r="Y171" s="63">
        <f t="shared" si="114"/>
        <v>561.45514484097885</v>
      </c>
      <c r="Z171" s="63">
        <f t="shared" si="114"/>
        <v>707.23943921318323</v>
      </c>
      <c r="AA171" s="65" t="e">
        <f t="shared" si="114"/>
        <v>#REF!</v>
      </c>
      <c r="AB171" s="65" t="e">
        <f t="shared" si="114"/>
        <v>#REF!</v>
      </c>
      <c r="AC171" s="65" t="e">
        <f t="shared" si="114"/>
        <v>#REF!</v>
      </c>
      <c r="AD171" s="65" t="e">
        <f t="shared" si="114"/>
        <v>#REF!</v>
      </c>
      <c r="AE171" s="65" t="e">
        <f t="shared" si="114"/>
        <v>#DIV/0!</v>
      </c>
      <c r="AF171" s="65" t="e">
        <f t="shared" si="114"/>
        <v>#DIV/0!</v>
      </c>
      <c r="AG171" s="65" t="e">
        <f t="shared" si="114"/>
        <v>#DIV/0!</v>
      </c>
      <c r="AH171" s="65"/>
      <c r="AI171" s="65"/>
      <c r="AL171" s="66">
        <f>'Malaysia Palm Complex'!AI203/28</f>
        <v>5.0149999999999997</v>
      </c>
      <c r="AM171" s="66">
        <f>'Malaysia Palm Complex'!AJ203/28</f>
        <v>5.8763571428571435</v>
      </c>
      <c r="AN171" s="66">
        <f>'Malaysia Palm Complex'!AK203/28</f>
        <v>4.7850357142857138</v>
      </c>
      <c r="AO171" s="66">
        <f>'Malaysia Palm Complex'!AL203/28</f>
        <v>5.3400000000000007</v>
      </c>
      <c r="AP171" s="66">
        <f>'Malaysia Palm Complex'!AM203/28</f>
        <v>6.4423571428571424</v>
      </c>
      <c r="AQ171" s="66">
        <f>'Malaysia Palm Complex'!AN203/28</f>
        <v>5.8381428571428566</v>
      </c>
      <c r="AR171" s="66">
        <f>'Malaysia Palm Complex'!AO203/28</f>
        <v>7.782857142857142</v>
      </c>
      <c r="AS171" s="66">
        <f>'Malaysia Palm Complex'!AP203/28</f>
        <v>9.2714285714285722</v>
      </c>
      <c r="AT171" s="66">
        <f>'Malaysia Palm Complex'!AQ203/28</f>
        <v>7.9201785714285711</v>
      </c>
      <c r="AU171" s="66">
        <f>'Malaysia Palm Complex'!AR203/28</f>
        <v>7.6863214285714294</v>
      </c>
      <c r="AV171" s="66">
        <f>'Malaysia Palm Complex'!AS203/28</f>
        <v>8.5303928571428571</v>
      </c>
      <c r="AW171" s="66">
        <f>'Malaysia Palm Complex'!AT203/28</f>
        <v>10.297142857142857</v>
      </c>
      <c r="AX171" s="66">
        <f>'Malaysia Palm Complex'!AU203/28</f>
        <v>10.438857142857144</v>
      </c>
      <c r="AY171" s="66">
        <f>'Malaysia Palm Complex'!AV203/28</f>
        <v>9.4533571428571435</v>
      </c>
      <c r="AZ171" s="66">
        <f>'Malaysia Palm Complex'!AW203/28</f>
        <v>11.555142857142856</v>
      </c>
      <c r="BA171" s="66">
        <f>'Malaysia Palm Complex'!AX203/28</f>
        <v>11.378607142857144</v>
      </c>
      <c r="BB171" s="66">
        <f>'Malaysia Palm Complex'!AY203/28</f>
        <v>10.608571428571429</v>
      </c>
      <c r="BC171" s="66">
        <f>'Malaysia Palm Complex'!AZ203/28</f>
        <v>9.9720714285714287</v>
      </c>
      <c r="BD171" s="66">
        <f>'Malaysia Palm Complex'!BA203/28</f>
        <v>11.025178571428571</v>
      </c>
      <c r="BE171" s="66">
        <f>'Malaysia Palm Complex'!BB203/28</f>
        <v>12.057928571428572</v>
      </c>
      <c r="BF171" s="66">
        <f>'Malaysia Palm Complex'!BC203/28</f>
        <v>11.503714285714285</v>
      </c>
      <c r="BG171" s="66">
        <f>'Malaysia Palm Complex'!BD203/28</f>
        <v>9.97532142857143</v>
      </c>
      <c r="BH171" s="66">
        <f>'Malaysia Palm Complex'!BE203/28</f>
        <v>9.3372142857142855</v>
      </c>
      <c r="BI171" s="66">
        <f>'Malaysia Palm Complex'!BF203/28</f>
        <v>11.288178571428572</v>
      </c>
      <c r="BJ171" s="66">
        <f>'Malaysia Palm Complex'!BG203/28</f>
        <v>12.168142857142858</v>
      </c>
      <c r="BK171" s="66">
        <f>'Malaysia Palm Complex'!BH203/28</f>
        <v>14.132285714285715</v>
      </c>
      <c r="BL171" s="66">
        <f>'Malaysia Palm Complex'!BI203/28</f>
        <v>11.850285714285715</v>
      </c>
      <c r="BM171" s="66">
        <f>'Malaysia Palm Complex'!BJ203/28</f>
        <v>9.7251071428571425</v>
      </c>
      <c r="BN171" s="66"/>
    </row>
    <row r="172" spans="2:66">
      <c r="B172" s="59" t="s">
        <v>69</v>
      </c>
      <c r="C172" s="63">
        <f t="shared" si="114"/>
        <v>68.986180970728682</v>
      </c>
      <c r="D172" s="63">
        <f t="shared" si="114"/>
        <v>85.252052126191145</v>
      </c>
      <c r="E172" s="63">
        <f t="shared" si="114"/>
        <v>110.5458955807336</v>
      </c>
      <c r="F172" s="63">
        <f t="shared" si="114"/>
        <v>120.14196708967128</v>
      </c>
      <c r="G172" s="63">
        <f t="shared" si="114"/>
        <v>106.82867083090579</v>
      </c>
      <c r="H172" s="63">
        <f t="shared" si="114"/>
        <v>126.52727043279977</v>
      </c>
      <c r="I172" s="63">
        <f t="shared" si="114"/>
        <v>151.75796204568857</v>
      </c>
      <c r="J172" s="63">
        <f t="shared" si="114"/>
        <v>181.57561061395396</v>
      </c>
      <c r="K172" s="63">
        <f t="shared" si="114"/>
        <v>200.11005771811037</v>
      </c>
      <c r="L172" s="63">
        <f t="shared" si="114"/>
        <v>222.88498347600662</v>
      </c>
      <c r="M172" s="63">
        <f t="shared" si="114"/>
        <v>232.99549002812716</v>
      </c>
      <c r="N172" s="63">
        <f t="shared" si="114"/>
        <v>314.64241873255935</v>
      </c>
      <c r="O172" s="63">
        <f t="shared" si="114"/>
        <v>346.91263097553684</v>
      </c>
      <c r="P172" s="63">
        <f t="shared" si="114"/>
        <v>320.70271037249626</v>
      </c>
      <c r="Q172" s="63">
        <f t="shared" si="114"/>
        <v>366.13858948792733</v>
      </c>
      <c r="R172" s="63">
        <f t="shared" si="114"/>
        <v>417.58332743637493</v>
      </c>
      <c r="S172" s="63">
        <f t="shared" si="114"/>
        <v>465.87996221108773</v>
      </c>
      <c r="T172" s="63">
        <f t="shared" si="114"/>
        <v>495.88769278064586</v>
      </c>
      <c r="U172" s="63">
        <f t="shared" si="114"/>
        <v>465.91069640275384</v>
      </c>
      <c r="V172" s="63">
        <f t="shared" si="114"/>
        <v>511.85171270371046</v>
      </c>
      <c r="W172" s="63">
        <f t="shared" si="114"/>
        <v>610.12598031577443</v>
      </c>
      <c r="X172" s="63">
        <f t="shared" si="114"/>
        <v>657.80010365362227</v>
      </c>
      <c r="Y172" s="63">
        <f t="shared" si="114"/>
        <v>600.64566997684801</v>
      </c>
      <c r="Z172" s="63">
        <f t="shared" si="114"/>
        <v>756.95056384874488</v>
      </c>
      <c r="AA172" s="65" t="e">
        <f t="shared" si="114"/>
        <v>#REF!</v>
      </c>
      <c r="AB172" s="65" t="e">
        <f t="shared" si="114"/>
        <v>#REF!</v>
      </c>
      <c r="AC172" s="65" t="e">
        <f t="shared" si="114"/>
        <v>#REF!</v>
      </c>
      <c r="AD172" s="65" t="e">
        <f t="shared" si="114"/>
        <v>#REF!</v>
      </c>
      <c r="AE172" s="65" t="e">
        <f t="shared" si="114"/>
        <v>#DIV/0!</v>
      </c>
      <c r="AF172" s="65" t="e">
        <f t="shared" si="114"/>
        <v>#DIV/0!</v>
      </c>
      <c r="AG172" s="65" t="e">
        <f t="shared" si="114"/>
        <v>#DIV/0!</v>
      </c>
      <c r="AH172" s="65"/>
      <c r="AI172" s="65"/>
      <c r="AL172" s="66">
        <f>'Malaysia Palm Complex'!AI204/31</f>
        <v>4.8034838709677414</v>
      </c>
      <c r="AM172" s="66">
        <f>'Malaysia Palm Complex'!AJ204/31</f>
        <v>5.6473225806451612</v>
      </c>
      <c r="AN172" s="66">
        <f>'Malaysia Palm Complex'!AK204/31</f>
        <v>6.3882580645161289</v>
      </c>
      <c r="AO172" s="66">
        <f>'Malaysia Palm Complex'!AL204/31</f>
        <v>6.5315483870967741</v>
      </c>
      <c r="AP172" s="66">
        <f>'Malaysia Palm Complex'!AM204/31</f>
        <v>5.9522258064516134</v>
      </c>
      <c r="AQ172" s="66">
        <f>'Malaysia Palm Complex'!AN204/31</f>
        <v>6.785580645161291</v>
      </c>
      <c r="AR172" s="66">
        <f>'Malaysia Palm Complex'!AO204/31</f>
        <v>7.2428709677419354</v>
      </c>
      <c r="AS172" s="66">
        <f>'Malaysia Palm Complex'!AP204/31</f>
        <v>8.3551290322580645</v>
      </c>
      <c r="AT172" s="66">
        <f>'Malaysia Palm Complex'!AQ204/31</f>
        <v>8.2119354838709668</v>
      </c>
      <c r="AU172" s="66">
        <f>'Malaysia Palm Complex'!AR204/31</f>
        <v>8.8637096774193544</v>
      </c>
      <c r="AV172" s="66">
        <f>'Malaysia Palm Complex'!AS204/31</f>
        <v>8.2516451612903214</v>
      </c>
      <c r="AW172" s="66">
        <f>'Malaysia Palm Complex'!AT204/31</f>
        <v>10.833645161290324</v>
      </c>
      <c r="AX172" s="66">
        <f>'Malaysia Palm Complex'!AU204/31</f>
        <v>10.899838709677418</v>
      </c>
      <c r="AY172" s="66">
        <f>'Malaysia Palm Complex'!AV204/31</f>
        <v>9.3255806451612901</v>
      </c>
      <c r="AZ172" s="66">
        <f>'Malaysia Palm Complex'!AW204/31</f>
        <v>11.377225806451614</v>
      </c>
      <c r="BA172" s="66">
        <f>'Malaysia Palm Complex'!AX204/31</f>
        <v>11.144677419354839</v>
      </c>
      <c r="BB172" s="66">
        <f>'Malaysia Palm Complex'!AY204/31</f>
        <v>11.76716129032258</v>
      </c>
      <c r="BC172" s="66">
        <f>'Malaysia Palm Complex'!AZ204/31</f>
        <v>11.884483870967742</v>
      </c>
      <c r="BD172" s="66">
        <f>'Malaysia Palm Complex'!BA204/31</f>
        <v>10.126967741935482</v>
      </c>
      <c r="BE172" s="66">
        <f>'Malaysia Palm Complex'!BB204/31</f>
        <v>10.951354838709678</v>
      </c>
      <c r="BF172" s="66">
        <f>'Malaysia Palm Complex'!BC204/31</f>
        <v>12.472516129032259</v>
      </c>
      <c r="BG172" s="66">
        <f>'Malaysia Palm Complex'!BD204/31</f>
        <v>12.235774193548387</v>
      </c>
      <c r="BH172" s="66">
        <f>'Malaysia Palm Complex'!BE204/31</f>
        <v>9.9889677419354843</v>
      </c>
      <c r="BI172" s="66">
        <f>'Malaysia Palm Complex'!BF204/31</f>
        <v>12.081612903225805</v>
      </c>
      <c r="BJ172" s="66">
        <f>'Malaysia Palm Complex'!BG204/31</f>
        <v>13.062064516129032</v>
      </c>
      <c r="BK172" s="66">
        <f>'Malaysia Palm Complex'!BH204/31</f>
        <v>13.952193548387095</v>
      </c>
      <c r="BL172" s="66">
        <f>'Malaysia Palm Complex'!BI204/31</f>
        <v>11.324451612903225</v>
      </c>
      <c r="BM172" s="66">
        <f>'Malaysia Palm Complex'!BJ204/31</f>
        <v>11.586193548387097</v>
      </c>
      <c r="BN172" s="66"/>
    </row>
    <row r="173" spans="2:66">
      <c r="B173" s="59" t="s">
        <v>70</v>
      </c>
      <c r="C173" s="63">
        <f t="shared" si="114"/>
        <v>75.33476150684325</v>
      </c>
      <c r="D173" s="63">
        <f t="shared" si="114"/>
        <v>87.448684263977782</v>
      </c>
      <c r="E173" s="63">
        <f t="shared" si="114"/>
        <v>106.51350876402898</v>
      </c>
      <c r="F173" s="63">
        <f t="shared" si="114"/>
        <v>133.06170741674896</v>
      </c>
      <c r="G173" s="63">
        <f t="shared" si="114"/>
        <v>111.95286984498452</v>
      </c>
      <c r="H173" s="63">
        <f t="shared" si="114"/>
        <v>162.39415733892642</v>
      </c>
      <c r="I173" s="63">
        <f t="shared" si="114"/>
        <v>164.48805579283061</v>
      </c>
      <c r="J173" s="63">
        <f t="shared" si="114"/>
        <v>192.28172645415194</v>
      </c>
      <c r="K173" s="63">
        <f t="shared" si="114"/>
        <v>195.47111296832483</v>
      </c>
      <c r="L173" s="63">
        <f t="shared" si="114"/>
        <v>254.80061517775553</v>
      </c>
      <c r="M173" s="63">
        <f t="shared" si="114"/>
        <v>253.17936653667076</v>
      </c>
      <c r="N173" s="63">
        <f t="shared" si="114"/>
        <v>326.93407459988032</v>
      </c>
      <c r="O173" s="63">
        <f t="shared" si="114"/>
        <v>373.35035187680973</v>
      </c>
      <c r="P173" s="63">
        <f t="shared" si="114"/>
        <v>338.72580340663575</v>
      </c>
      <c r="Q173" s="63">
        <f t="shared" si="114"/>
        <v>371.36192336269733</v>
      </c>
      <c r="R173" s="63">
        <f t="shared" si="114"/>
        <v>419.55381003120624</v>
      </c>
      <c r="S173" s="63">
        <f t="shared" si="114"/>
        <v>440.78046245138989</v>
      </c>
      <c r="T173" s="63">
        <f t="shared" si="114"/>
        <v>538.96313455783491</v>
      </c>
      <c r="U173" s="63">
        <f t="shared" si="114"/>
        <v>497.45759886015884</v>
      </c>
      <c r="V173" s="63">
        <f t="shared" si="114"/>
        <v>534.35693305833797</v>
      </c>
      <c r="W173" s="63">
        <f t="shared" si="114"/>
        <v>634.34431196496018</v>
      </c>
      <c r="X173" s="63">
        <f t="shared" si="114"/>
        <v>774.90597631353376</v>
      </c>
      <c r="Y173" s="63">
        <f t="shared" si="114"/>
        <v>653.69910276952692</v>
      </c>
      <c r="Z173" s="63">
        <f t="shared" si="114"/>
        <v>808.86411836542356</v>
      </c>
      <c r="AA173" s="65" t="e">
        <f t="shared" si="114"/>
        <v>#REF!</v>
      </c>
      <c r="AB173" s="65" t="e">
        <f t="shared" si="114"/>
        <v>#REF!</v>
      </c>
      <c r="AC173" s="65" t="e">
        <f t="shared" si="114"/>
        <v>#REF!</v>
      </c>
      <c r="AD173" s="65" t="e">
        <f t="shared" si="114"/>
        <v>#REF!</v>
      </c>
      <c r="AE173" s="65" t="e">
        <f t="shared" si="114"/>
        <v>#DIV/0!</v>
      </c>
      <c r="AF173" s="65" t="e">
        <f t="shared" si="114"/>
        <v>#DIV/0!</v>
      </c>
      <c r="AG173" s="65" t="e">
        <f t="shared" si="114"/>
        <v>#DIV/0!</v>
      </c>
      <c r="AH173" s="65"/>
      <c r="AI173" s="65"/>
      <c r="AL173" s="66">
        <f>'Malaysia Palm Complex'!AI205/30</f>
        <v>5.2455333333333334</v>
      </c>
      <c r="AM173" s="66">
        <f>'Malaysia Palm Complex'!AJ205/30</f>
        <v>5.7928333333333333</v>
      </c>
      <c r="AN173" s="66">
        <f>'Malaysia Palm Complex'!AK205/30</f>
        <v>6.1552333333333333</v>
      </c>
      <c r="AO173" s="66">
        <f>'Malaysia Palm Complex'!AL205/30</f>
        <v>7.2339333333333338</v>
      </c>
      <c r="AP173" s="66">
        <f>'Malaysia Palm Complex'!AM205/30</f>
        <v>6.2377333333333338</v>
      </c>
      <c r="AQ173" s="66">
        <f>'Malaysia Palm Complex'!AN205/30</f>
        <v>8.7091000000000012</v>
      </c>
      <c r="AR173" s="66">
        <f>'Malaysia Palm Complex'!AO205/30</f>
        <v>7.8504333333333332</v>
      </c>
      <c r="AS173" s="66">
        <f>'Malaysia Palm Complex'!AP205/30</f>
        <v>8.8477666666666668</v>
      </c>
      <c r="AT173" s="66">
        <f>'Malaysia Palm Complex'!AQ205/30</f>
        <v>8.0215666666666667</v>
      </c>
      <c r="AU173" s="66">
        <f>'Malaysia Palm Complex'!AR205/30</f>
        <v>10.132933333333334</v>
      </c>
      <c r="AV173" s="66">
        <f>'Malaysia Palm Complex'!AS205/30</f>
        <v>8.9664666666666673</v>
      </c>
      <c r="AW173" s="66">
        <f>'Malaysia Palm Complex'!AT205/30</f>
        <v>11.256866666666667</v>
      </c>
      <c r="AX173" s="66">
        <f>'Malaysia Palm Complex'!AU205/30</f>
        <v>11.730500000000001</v>
      </c>
      <c r="AY173" s="66">
        <f>'Malaysia Palm Complex'!AV205/30</f>
        <v>9.8496666666666677</v>
      </c>
      <c r="AZ173" s="66">
        <f>'Malaysia Palm Complex'!AW205/30</f>
        <v>11.539533333333333</v>
      </c>
      <c r="BA173" s="66">
        <f>'Malaysia Palm Complex'!AX205/30</f>
        <v>11.197266666666668</v>
      </c>
      <c r="BB173" s="66">
        <f>'Malaysia Palm Complex'!AY205/30</f>
        <v>11.133199999999999</v>
      </c>
      <c r="BC173" s="66">
        <f>'Malaysia Palm Complex'!AZ205/30</f>
        <v>12.916833333333333</v>
      </c>
      <c r="BD173" s="66">
        <f>'Malaysia Palm Complex'!BA205/30</f>
        <v>10.812666666666667</v>
      </c>
      <c r="BE173" s="66">
        <f>'Malaysia Palm Complex'!BB205/30</f>
        <v>11.432866666666666</v>
      </c>
      <c r="BF173" s="66">
        <f>'Malaysia Palm Complex'!BC205/30</f>
        <v>12.967600000000001</v>
      </c>
      <c r="BG173" s="66">
        <f>'Malaysia Palm Complex'!BD205/30</f>
        <v>14.414066666666667</v>
      </c>
      <c r="BH173" s="66">
        <f>'Malaysia Palm Complex'!BE205/30</f>
        <v>10.871266666666665</v>
      </c>
      <c r="BI173" s="66">
        <f>'Malaysia Palm Complex'!BF205/30</f>
        <v>12.9102</v>
      </c>
      <c r="BJ173" s="66">
        <f>'Malaysia Palm Complex'!BG205/30</f>
        <v>13.100099999999999</v>
      </c>
      <c r="BK173" s="66">
        <f>'Malaysia Palm Complex'!BH205/30</f>
        <v>13.962466666666668</v>
      </c>
      <c r="BL173" s="66">
        <f>'Malaysia Palm Complex'!BI205/30</f>
        <v>13.753233333333332</v>
      </c>
      <c r="BM173" s="66">
        <f>'Malaysia Palm Complex'!BJ205/30</f>
        <v>12.8003</v>
      </c>
      <c r="BN173" s="66"/>
    </row>
    <row r="174" spans="2:66">
      <c r="B174" s="59" t="s">
        <v>71</v>
      </c>
      <c r="C174" s="63">
        <f t="shared" si="114"/>
        <v>72.612741159831117</v>
      </c>
      <c r="D174" s="63">
        <f t="shared" si="114"/>
        <v>83.701058586449676</v>
      </c>
      <c r="E174" s="63">
        <f t="shared" si="114"/>
        <v>116.73534037965487</v>
      </c>
      <c r="F174" s="63">
        <f t="shared" si="114"/>
        <v>134.81808703354631</v>
      </c>
      <c r="G174" s="63">
        <f t="shared" si="114"/>
        <v>110.3244166049291</v>
      </c>
      <c r="H174" s="63">
        <f t="shared" si="114"/>
        <v>174.2334161619608</v>
      </c>
      <c r="I174" s="63">
        <f t="shared" si="114"/>
        <v>163.01634013402031</v>
      </c>
      <c r="J174" s="63">
        <f t="shared" si="114"/>
        <v>197.2543651413298</v>
      </c>
      <c r="K174" s="63">
        <f t="shared" si="114"/>
        <v>195.41014007228969</v>
      </c>
      <c r="L174" s="63">
        <f t="shared" si="114"/>
        <v>260.67018336784304</v>
      </c>
      <c r="M174" s="63">
        <f t="shared" si="114"/>
        <v>258.23414051498759</v>
      </c>
      <c r="N174" s="63">
        <f t="shared" si="114"/>
        <v>318.78714725294776</v>
      </c>
      <c r="O174" s="63">
        <f t="shared" si="114"/>
        <v>373.83238173887634</v>
      </c>
      <c r="P174" s="63">
        <f t="shared" si="114"/>
        <v>346.70566281731965</v>
      </c>
      <c r="Q174" s="63">
        <f t="shared" si="114"/>
        <v>379.13584813249975</v>
      </c>
      <c r="R174" s="63">
        <f t="shared" si="114"/>
        <v>424.88621602595356</v>
      </c>
      <c r="S174" s="63">
        <f t="shared" si="114"/>
        <v>433.10200378619953</v>
      </c>
      <c r="T174" s="63">
        <f t="shared" si="114"/>
        <v>581.09952510893822</v>
      </c>
      <c r="U174" s="63">
        <f t="shared" si="114"/>
        <v>509.53417064611097</v>
      </c>
      <c r="V174" s="63">
        <f t="shared" si="114"/>
        <v>516.99296593005931</v>
      </c>
      <c r="W174" s="63">
        <f t="shared" si="114"/>
        <v>630.00231964264924</v>
      </c>
      <c r="X174" s="63">
        <f t="shared" si="114"/>
        <v>779.39745533228279</v>
      </c>
      <c r="Y174" s="63">
        <f t="shared" si="114"/>
        <v>649.08014407188784</v>
      </c>
      <c r="Z174" s="63">
        <f t="shared" si="114"/>
        <v>819.08627563409141</v>
      </c>
      <c r="AA174" s="65" t="e">
        <f t="shared" si="114"/>
        <v>#REF!</v>
      </c>
      <c r="AB174" s="65" t="e">
        <f t="shared" si="114"/>
        <v>#REF!</v>
      </c>
      <c r="AC174" s="65" t="e">
        <f t="shared" si="114"/>
        <v>#REF!</v>
      </c>
      <c r="AD174" s="65" t="e">
        <f t="shared" si="114"/>
        <v>#REF!</v>
      </c>
      <c r="AE174" s="65" t="e">
        <f t="shared" si="114"/>
        <v>#DIV/0!</v>
      </c>
      <c r="AF174" s="65" t="e">
        <f t="shared" si="114"/>
        <v>#DIV/0!</v>
      </c>
      <c r="AG174" s="65" t="e">
        <f t="shared" si="114"/>
        <v>#DIV/0!</v>
      </c>
      <c r="AH174" s="65"/>
      <c r="AI174" s="65"/>
      <c r="AL174" s="66">
        <f>'Malaysia Palm Complex'!AI206/31</f>
        <v>5.056</v>
      </c>
      <c r="AM174" s="66">
        <f>'Malaysia Palm Complex'!AJ206/31</f>
        <v>5.5445806451612905</v>
      </c>
      <c r="AN174" s="66">
        <f>'Malaysia Palm Complex'!AK206/31</f>
        <v>6.7459354838709675</v>
      </c>
      <c r="AO174" s="66">
        <f>'Malaysia Palm Complex'!AL206/31</f>
        <v>7.3294193548387092</v>
      </c>
      <c r="AP174" s="66">
        <f>'Malaysia Palm Complex'!AM206/31</f>
        <v>6.1469999999999994</v>
      </c>
      <c r="AQ174" s="66">
        <f>'Malaysia Palm Complex'!AN206/31</f>
        <v>9.3440322580645176</v>
      </c>
      <c r="AR174" s="66">
        <f>'Malaysia Palm Complex'!AO206/31</f>
        <v>7.7801935483870972</v>
      </c>
      <c r="AS174" s="66">
        <f>'Malaysia Palm Complex'!AP206/31</f>
        <v>9.0765806451612914</v>
      </c>
      <c r="AT174" s="66">
        <f>'Malaysia Palm Complex'!AQ206/31</f>
        <v>8.019064516129033</v>
      </c>
      <c r="AU174" s="66">
        <f>'Malaysia Palm Complex'!AR206/31</f>
        <v>10.366354838709679</v>
      </c>
      <c r="AV174" s="66">
        <f>'Malaysia Palm Complex'!AS206/31</f>
        <v>9.1454838709677411</v>
      </c>
      <c r="AW174" s="66">
        <f>'Malaysia Palm Complex'!AT206/31</f>
        <v>10.976354838709677</v>
      </c>
      <c r="AX174" s="66">
        <f>'Malaysia Palm Complex'!AU206/31</f>
        <v>11.745645161290323</v>
      </c>
      <c r="AY174" s="66">
        <f>'Malaysia Palm Complex'!AV206/31</f>
        <v>10.081709677419356</v>
      </c>
      <c r="AZ174" s="66">
        <f>'Malaysia Palm Complex'!AW206/31</f>
        <v>11.781096774193548</v>
      </c>
      <c r="BA174" s="66">
        <f>'Malaysia Palm Complex'!AX206/31</f>
        <v>11.339580645161289</v>
      </c>
      <c r="BB174" s="66">
        <f>'Malaysia Palm Complex'!AY206/31</f>
        <v>10.93925806451613</v>
      </c>
      <c r="BC174" s="66">
        <f>'Malaysia Palm Complex'!AZ206/31</f>
        <v>13.926677419354839</v>
      </c>
      <c r="BD174" s="66">
        <f>'Malaysia Palm Complex'!BA206/31</f>
        <v>11.07516129032258</v>
      </c>
      <c r="BE174" s="66">
        <f>'Malaysia Palm Complex'!BB206/31</f>
        <v>11.061354838709677</v>
      </c>
      <c r="BF174" s="66">
        <f>'Malaysia Palm Complex'!BC206/31</f>
        <v>12.878838709677421</v>
      </c>
      <c r="BG174" s="66">
        <f>'Malaysia Palm Complex'!BD206/31</f>
        <v>14.497612903225805</v>
      </c>
      <c r="BH174" s="66">
        <f>'Malaysia Palm Complex'!BE206/31</f>
        <v>10.794451612903226</v>
      </c>
      <c r="BI174" s="66">
        <f>'Malaysia Palm Complex'!BF206/31</f>
        <v>13.073354838709678</v>
      </c>
      <c r="BJ174" s="66">
        <f>'Malaysia Palm Complex'!BG206/31</f>
        <v>12.289903225806452</v>
      </c>
      <c r="BK174" s="66">
        <f>'Malaysia Palm Complex'!BH206/31</f>
        <v>13.199580645161291</v>
      </c>
      <c r="BL174" s="66">
        <f>'Malaysia Palm Complex'!BI206/31</f>
        <v>12.944516129032257</v>
      </c>
      <c r="BM174" s="66">
        <f>'Malaysia Palm Complex'!BJ206/31</f>
        <v>12.368483870967742</v>
      </c>
      <c r="BN174" s="66"/>
    </row>
    <row r="175" spans="2:66">
      <c r="B175" s="59" t="s">
        <v>72</v>
      </c>
      <c r="C175" s="63">
        <f t="shared" si="114"/>
        <v>81.018642544492749</v>
      </c>
      <c r="D175" s="63">
        <f t="shared" si="114"/>
        <v>92.358913921588595</v>
      </c>
      <c r="E175" s="63">
        <f t="shared" si="114"/>
        <v>117.70378083615276</v>
      </c>
      <c r="F175" s="63">
        <f t="shared" si="114"/>
        <v>138.16852326185904</v>
      </c>
      <c r="G175" s="63">
        <f t="shared" si="114"/>
        <v>117.00693779942539</v>
      </c>
      <c r="H175" s="63">
        <f t="shared" si="114"/>
        <v>166.0737316211769</v>
      </c>
      <c r="I175" s="63">
        <f t="shared" si="114"/>
        <v>165.49169183913926</v>
      </c>
      <c r="J175" s="63">
        <f t="shared" ref="J175:Y175" si="115">AS175/AS$179*(J$24/12)</f>
        <v>188.40686931580342</v>
      </c>
      <c r="K175" s="63">
        <f t="shared" si="115"/>
        <v>201.84258408628409</v>
      </c>
      <c r="L175" s="63">
        <f t="shared" si="115"/>
        <v>269.43714142956139</v>
      </c>
      <c r="M175" s="63">
        <f t="shared" si="115"/>
        <v>280.31063496565457</v>
      </c>
      <c r="N175" s="63">
        <f t="shared" si="115"/>
        <v>293.19182472542076</v>
      </c>
      <c r="O175" s="63">
        <f t="shared" si="115"/>
        <v>361.79279185991368</v>
      </c>
      <c r="P175" s="63">
        <f t="shared" si="115"/>
        <v>331.79630500874373</v>
      </c>
      <c r="Q175" s="63">
        <f t="shared" si="115"/>
        <v>390.9648760746208</v>
      </c>
      <c r="R175" s="63">
        <f t="shared" si="115"/>
        <v>441.76811252531195</v>
      </c>
      <c r="S175" s="63">
        <f t="shared" si="115"/>
        <v>444.41232580504158</v>
      </c>
      <c r="T175" s="63">
        <f t="shared" si="115"/>
        <v>586.97543737956994</v>
      </c>
      <c r="U175" s="63">
        <f t="shared" si="115"/>
        <v>547.91493259743288</v>
      </c>
      <c r="V175" s="63">
        <f t="shared" si="115"/>
        <v>545.03671816943574</v>
      </c>
      <c r="W175" s="63">
        <f t="shared" si="115"/>
        <v>582.60086920098399</v>
      </c>
      <c r="X175" s="63">
        <f t="shared" si="115"/>
        <v>741.10681341421434</v>
      </c>
      <c r="Y175" s="63">
        <f t="shared" si="115"/>
        <v>743.71506750034484</v>
      </c>
      <c r="Z175" s="63">
        <f t="shared" ref="S175:AG178" si="116">BI175/BI$179*(Z$24/12)</f>
        <v>774.45085613239462</v>
      </c>
      <c r="AA175" s="65" t="e">
        <f t="shared" si="116"/>
        <v>#REF!</v>
      </c>
      <c r="AB175" s="65" t="e">
        <f t="shared" si="116"/>
        <v>#REF!</v>
      </c>
      <c r="AC175" s="65" t="e">
        <f t="shared" si="116"/>
        <v>#REF!</v>
      </c>
      <c r="AD175" s="65" t="e">
        <f t="shared" si="116"/>
        <v>#REF!</v>
      </c>
      <c r="AE175" s="65" t="e">
        <f t="shared" si="116"/>
        <v>#DIV/0!</v>
      </c>
      <c r="AF175" s="65" t="e">
        <f t="shared" si="116"/>
        <v>#DIV/0!</v>
      </c>
      <c r="AG175" s="65" t="e">
        <f t="shared" si="116"/>
        <v>#DIV/0!</v>
      </c>
      <c r="AH175" s="65"/>
      <c r="AI175" s="65"/>
      <c r="AL175" s="66">
        <f>'Malaysia Palm Complex'!AI207/30</f>
        <v>5.6413000000000002</v>
      </c>
      <c r="AM175" s="66">
        <f>'Malaysia Palm Complex'!AJ207/30</f>
        <v>6.1181000000000001</v>
      </c>
      <c r="AN175" s="66">
        <f>'Malaysia Palm Complex'!AK207/30</f>
        <v>6.8018999999999998</v>
      </c>
      <c r="AO175" s="66">
        <f>'Malaysia Palm Complex'!AL207/30</f>
        <v>7.5115666666666669</v>
      </c>
      <c r="AP175" s="66">
        <f>'Malaysia Palm Complex'!AM207/30</f>
        <v>6.5193333333333339</v>
      </c>
      <c r="AQ175" s="66">
        <f>'Malaysia Palm Complex'!AN207/30</f>
        <v>8.9064333333333323</v>
      </c>
      <c r="AR175" s="66">
        <f>'Malaysia Palm Complex'!AO207/30</f>
        <v>7.8983333333333325</v>
      </c>
      <c r="AS175" s="66">
        <f>'Malaysia Palm Complex'!AP207/30</f>
        <v>8.6694666666666667</v>
      </c>
      <c r="AT175" s="66">
        <f>'Malaysia Palm Complex'!AQ207/30</f>
        <v>8.2830333333333339</v>
      </c>
      <c r="AU175" s="66">
        <f>'Malaysia Palm Complex'!AR207/30</f>
        <v>10.715</v>
      </c>
      <c r="AV175" s="66">
        <f>'Malaysia Palm Complex'!AS207/30</f>
        <v>9.9273333333333333</v>
      </c>
      <c r="AW175" s="66">
        <f>'Malaysia Palm Complex'!AT207/30</f>
        <v>10.095066666666666</v>
      </c>
      <c r="AX175" s="66">
        <f>'Malaysia Palm Complex'!AU207/30</f>
        <v>11.367366666666667</v>
      </c>
      <c r="AY175" s="66">
        <f>'Malaysia Palm Complex'!AV207/30</f>
        <v>9.6481666666666666</v>
      </c>
      <c r="AZ175" s="66">
        <f>'Malaysia Palm Complex'!AW207/30</f>
        <v>12.148666666666665</v>
      </c>
      <c r="BA175" s="66">
        <f>'Malaysia Palm Complex'!AX207/30</f>
        <v>11.790133333333333</v>
      </c>
      <c r="BB175" s="66">
        <f>'Malaysia Palm Complex'!AY207/30</f>
        <v>11.224933333333333</v>
      </c>
      <c r="BC175" s="66">
        <f>'Malaysia Palm Complex'!AZ207/30</f>
        <v>14.067499999999999</v>
      </c>
      <c r="BD175" s="66">
        <f>'Malaysia Palm Complex'!BA207/30</f>
        <v>11.9094</v>
      </c>
      <c r="BE175" s="66">
        <f>'Malaysia Palm Complex'!BB207/30</f>
        <v>11.661366666666668</v>
      </c>
      <c r="BF175" s="66">
        <f>'Malaysia Palm Complex'!BC207/30</f>
        <v>11.909833333333333</v>
      </c>
      <c r="BG175" s="66">
        <f>'Malaysia Palm Complex'!BD207/30</f>
        <v>13.785366666666667</v>
      </c>
      <c r="BH175" s="66">
        <f>'Malaysia Palm Complex'!BE207/30</f>
        <v>12.368266666666667</v>
      </c>
      <c r="BI175" s="66">
        <f>'Malaysia Palm Complex'!BF207/30</f>
        <v>12.360933333333332</v>
      </c>
      <c r="BJ175" s="66">
        <f>'Malaysia Palm Complex'!BG207/30</f>
        <v>10.524366666666667</v>
      </c>
      <c r="BK175" s="66">
        <f>'Malaysia Palm Complex'!BH207/30</f>
        <v>11.872133333333332</v>
      </c>
      <c r="BL175" s="66">
        <f>'Malaysia Palm Complex'!BI207/30</f>
        <v>15.523733333333332</v>
      </c>
      <c r="BM175" s="66">
        <f>'Malaysia Palm Complex'!BJ207/30</f>
        <v>12.474933333333333</v>
      </c>
      <c r="BN175" s="66"/>
    </row>
    <row r="176" spans="2:66">
      <c r="B176" s="59" t="s">
        <v>73</v>
      </c>
      <c r="C176" s="63">
        <f t="shared" ref="C176:R178" si="117">AL176/AL$179*(C$24/12)</f>
        <v>86.362908049529636</v>
      </c>
      <c r="D176" s="63">
        <f t="shared" si="117"/>
        <v>99.025946089012905</v>
      </c>
      <c r="E176" s="63">
        <f t="shared" si="117"/>
        <v>115.06126525772443</v>
      </c>
      <c r="F176" s="63">
        <f t="shared" si="117"/>
        <v>145.20541442650645</v>
      </c>
      <c r="G176" s="63">
        <f t="shared" si="117"/>
        <v>126.93123538301539</v>
      </c>
      <c r="H176" s="63">
        <f t="shared" si="117"/>
        <v>162.4025181850233</v>
      </c>
      <c r="I176" s="63">
        <f t="shared" si="117"/>
        <v>165.50836390851023</v>
      </c>
      <c r="J176" s="63">
        <f t="shared" si="117"/>
        <v>178.34592037887145</v>
      </c>
      <c r="K176" s="63">
        <f t="shared" si="117"/>
        <v>211.22588568759539</v>
      </c>
      <c r="L176" s="63">
        <f t="shared" si="117"/>
        <v>278.62346637857706</v>
      </c>
      <c r="M176" s="63">
        <f t="shared" si="117"/>
        <v>298.57645054831733</v>
      </c>
      <c r="N176" s="63">
        <f t="shared" si="117"/>
        <v>326.80210034786728</v>
      </c>
      <c r="O176" s="63">
        <f t="shared" si="117"/>
        <v>356.26575566867274</v>
      </c>
      <c r="P176" s="63">
        <f t="shared" si="117"/>
        <v>378.96862638185871</v>
      </c>
      <c r="Q176" s="63">
        <f t="shared" si="117"/>
        <v>417.60129737829402</v>
      </c>
      <c r="R176" s="63">
        <f t="shared" si="117"/>
        <v>461.72821322869208</v>
      </c>
      <c r="S176" s="63">
        <f t="shared" si="116"/>
        <v>496.72304407202876</v>
      </c>
      <c r="T176" s="63">
        <f t="shared" si="116"/>
        <v>572.0544831988143</v>
      </c>
      <c r="U176" s="63">
        <f t="shared" si="116"/>
        <v>627.97975407682225</v>
      </c>
      <c r="V176" s="63">
        <f t="shared" si="116"/>
        <v>618.70082557706019</v>
      </c>
      <c r="W176" s="63">
        <f t="shared" si="116"/>
        <v>640.81785074350671</v>
      </c>
      <c r="X176" s="63">
        <f t="shared" si="116"/>
        <v>747.42562573963346</v>
      </c>
      <c r="Y176" s="63">
        <f t="shared" si="116"/>
        <v>712.96050191617917</v>
      </c>
      <c r="Z176" s="63">
        <f t="shared" si="116"/>
        <v>905.78604678188594</v>
      </c>
      <c r="AA176" s="65" t="e">
        <f t="shared" si="116"/>
        <v>#REF!</v>
      </c>
      <c r="AB176" s="65" t="e">
        <f t="shared" si="116"/>
        <v>#REF!</v>
      </c>
      <c r="AC176" s="65" t="e">
        <f t="shared" si="116"/>
        <v>#REF!</v>
      </c>
      <c r="AD176" s="65" t="e">
        <f t="shared" si="116"/>
        <v>#REF!</v>
      </c>
      <c r="AE176" s="65" t="e">
        <f t="shared" si="116"/>
        <v>#DIV/0!</v>
      </c>
      <c r="AF176" s="65" t="e">
        <f t="shared" si="116"/>
        <v>#DIV/0!</v>
      </c>
      <c r="AG176" s="65" t="e">
        <f t="shared" si="116"/>
        <v>#DIV/0!</v>
      </c>
      <c r="AH176" s="65"/>
      <c r="AI176" s="65"/>
      <c r="AL176" s="66">
        <f>'Malaysia Palm Complex'!AI208/31</f>
        <v>6.0134193548387094</v>
      </c>
      <c r="AM176" s="66">
        <f>'Malaysia Palm Complex'!AJ208/31</f>
        <v>6.5597419354838715</v>
      </c>
      <c r="AN176" s="66">
        <f>'Malaysia Palm Complex'!AK208/31</f>
        <v>6.649193548387097</v>
      </c>
      <c r="AO176" s="66">
        <f>'Malaysia Palm Complex'!AL208/31</f>
        <v>7.8941290322580642</v>
      </c>
      <c r="AP176" s="66">
        <f>'Malaysia Palm Complex'!AM208/31</f>
        <v>7.0722903225806455</v>
      </c>
      <c r="AQ176" s="66">
        <f>'Malaysia Palm Complex'!AN208/31</f>
        <v>8.709548387096774</v>
      </c>
      <c r="AR176" s="66">
        <f>'Malaysia Palm Complex'!AO208/31</f>
        <v>7.8991290322580641</v>
      </c>
      <c r="AS176" s="66">
        <f>'Malaysia Palm Complex'!AP208/31</f>
        <v>8.2065161290322575</v>
      </c>
      <c r="AT176" s="66">
        <f>'Malaysia Palm Complex'!AQ208/31</f>
        <v>8.6680967741935486</v>
      </c>
      <c r="AU176" s="66">
        <f>'Malaysia Palm Complex'!AR208/31</f>
        <v>11.080322580645161</v>
      </c>
      <c r="AV176" s="66">
        <f>'Malaysia Palm Complex'!AS208/31</f>
        <v>10.574225806451613</v>
      </c>
      <c r="AW176" s="66">
        <f>'Malaysia Palm Complex'!AT208/31</f>
        <v>11.252322580645162</v>
      </c>
      <c r="AX176" s="66">
        <f>'Malaysia Palm Complex'!AU208/31</f>
        <v>11.193709677419355</v>
      </c>
      <c r="AY176" s="66">
        <f>'Malaysia Palm Complex'!AV208/31</f>
        <v>11.019870967741936</v>
      </c>
      <c r="AZ176" s="66">
        <f>'Malaysia Palm Complex'!AW208/31</f>
        <v>12.976354838709677</v>
      </c>
      <c r="BA176" s="66">
        <f>'Malaysia Palm Complex'!AX208/31</f>
        <v>12.322838709677418</v>
      </c>
      <c r="BB176" s="66">
        <f>'Malaysia Palm Complex'!AY208/31</f>
        <v>12.546193548387098</v>
      </c>
      <c r="BC176" s="66">
        <f>'Malaysia Palm Complex'!AZ208/31</f>
        <v>13.709903225806451</v>
      </c>
      <c r="BD176" s="66">
        <f>'Malaysia Palm Complex'!BA208/31</f>
        <v>13.649677419354838</v>
      </c>
      <c r="BE176" s="66">
        <f>'Malaysia Palm Complex'!BB208/31</f>
        <v>13.237451612903225</v>
      </c>
      <c r="BF176" s="66">
        <f>'Malaysia Palm Complex'!BC208/31</f>
        <v>13.099935483870969</v>
      </c>
      <c r="BG176" s="66">
        <f>'Malaysia Palm Complex'!BD208/31</f>
        <v>13.902903225806451</v>
      </c>
      <c r="BH176" s="66">
        <f>'Malaysia Palm Complex'!BE208/31</f>
        <v>11.856806451612902</v>
      </c>
      <c r="BI176" s="66">
        <f>'Malaysia Palm Complex'!BF208/31</f>
        <v>14.457161290322581</v>
      </c>
      <c r="BJ176" s="66">
        <f>'Malaysia Palm Complex'!BG208/31</f>
        <v>11.652258064516129</v>
      </c>
      <c r="BK176" s="66">
        <f>'Malaysia Palm Complex'!BH208/31</f>
        <v>13.301709677419355</v>
      </c>
      <c r="BL176" s="66">
        <f>'Malaysia Palm Complex'!BI208/31</f>
        <v>14.495064516129032</v>
      </c>
      <c r="BM176" s="66">
        <f>'Malaysia Palm Complex'!BJ208/31</f>
        <v>11.904645161290322</v>
      </c>
      <c r="BN176" s="66"/>
    </row>
    <row r="177" spans="2:66">
      <c r="B177" s="59" t="s">
        <v>74</v>
      </c>
      <c r="C177" s="63">
        <f t="shared" si="117"/>
        <v>95.38205390561626</v>
      </c>
      <c r="D177" s="63">
        <f t="shared" si="117"/>
        <v>106.18096903388616</v>
      </c>
      <c r="E177" s="63">
        <f t="shared" si="117"/>
        <v>135.3511227208549</v>
      </c>
      <c r="F177" s="63">
        <f t="shared" si="117"/>
        <v>148.04759986077352</v>
      </c>
      <c r="G177" s="63">
        <f t="shared" si="117"/>
        <v>141.39243742732717</v>
      </c>
      <c r="H177" s="63">
        <f t="shared" si="117"/>
        <v>164.25273132128135</v>
      </c>
      <c r="I177" s="63">
        <f t="shared" si="117"/>
        <v>188.46715522173903</v>
      </c>
      <c r="J177" s="63">
        <f t="shared" si="117"/>
        <v>200.0304826431589</v>
      </c>
      <c r="K177" s="63">
        <f t="shared" si="117"/>
        <v>244.80683264017298</v>
      </c>
      <c r="L177" s="63">
        <f t="shared" si="117"/>
        <v>280.49723332181998</v>
      </c>
      <c r="M177" s="63">
        <f t="shared" si="117"/>
        <v>306.7175981195598</v>
      </c>
      <c r="N177" s="63">
        <f t="shared" si="117"/>
        <v>342.96972694740276</v>
      </c>
      <c r="O177" s="63">
        <f t="shared" si="117"/>
        <v>409.51901853456343</v>
      </c>
      <c r="P177" s="63">
        <f t="shared" si="117"/>
        <v>441.8327607309734</v>
      </c>
      <c r="Q177" s="63">
        <f t="shared" si="117"/>
        <v>421.12675187964936</v>
      </c>
      <c r="R177" s="63">
        <f t="shared" si="117"/>
        <v>450.97693980858264</v>
      </c>
      <c r="S177" s="63">
        <f t="shared" si="116"/>
        <v>534.66961335783742</v>
      </c>
      <c r="T177" s="63">
        <f t="shared" si="116"/>
        <v>550.80805662867954</v>
      </c>
      <c r="U177" s="63">
        <f t="shared" si="116"/>
        <v>601.21856173973936</v>
      </c>
      <c r="V177" s="63">
        <f t="shared" si="116"/>
        <v>659.32727995747041</v>
      </c>
      <c r="W177" s="63">
        <f t="shared" si="116"/>
        <v>820.89786376215966</v>
      </c>
      <c r="X177" s="63">
        <f t="shared" si="116"/>
        <v>908.19002945506907</v>
      </c>
      <c r="Y177" s="63">
        <f t="shared" si="116"/>
        <v>782.17699264935516</v>
      </c>
      <c r="Z177" s="63">
        <f t="shared" si="116"/>
        <v>904.91698758114103</v>
      </c>
      <c r="AA177" s="65" t="e">
        <f t="shared" si="116"/>
        <v>#REF!</v>
      </c>
      <c r="AB177" s="65" t="e">
        <f t="shared" si="116"/>
        <v>#REF!</v>
      </c>
      <c r="AC177" s="65" t="e">
        <f t="shared" si="116"/>
        <v>#REF!</v>
      </c>
      <c r="AD177" s="65" t="e">
        <f t="shared" si="116"/>
        <v>#REF!</v>
      </c>
      <c r="AE177" s="65" t="e">
        <f t="shared" si="116"/>
        <v>#DIV/0!</v>
      </c>
      <c r="AF177" s="65" t="e">
        <f t="shared" si="116"/>
        <v>#DIV/0!</v>
      </c>
      <c r="AG177" s="65" t="e">
        <f t="shared" si="116"/>
        <v>#DIV/0!</v>
      </c>
      <c r="AH177" s="65"/>
      <c r="AI177" s="65"/>
      <c r="AL177" s="66">
        <f>'Malaysia Palm Complex'!AI209/31</f>
        <v>6.6414193548387095</v>
      </c>
      <c r="AM177" s="66">
        <f>'Malaysia Palm Complex'!AJ209/31</f>
        <v>7.0337096774193544</v>
      </c>
      <c r="AN177" s="66">
        <f>'Malaysia Palm Complex'!AK209/31</f>
        <v>7.8217096774193555</v>
      </c>
      <c r="AO177" s="66">
        <f>'Malaysia Palm Complex'!AL209/31</f>
        <v>8.048645161290322</v>
      </c>
      <c r="AP177" s="66">
        <f>'Malaysia Palm Complex'!AM209/31</f>
        <v>7.8780322580645157</v>
      </c>
      <c r="AQ177" s="66">
        <f>'Malaysia Palm Complex'!AN209/31</f>
        <v>8.8087741935483876</v>
      </c>
      <c r="AR177" s="66">
        <f>'Malaysia Palm Complex'!AO209/31</f>
        <v>8.9948709677419352</v>
      </c>
      <c r="AS177" s="66">
        <f>'Malaysia Palm Complex'!AP209/31</f>
        <v>9.2043225806451616</v>
      </c>
      <c r="AT177" s="66">
        <f>'Malaysia Palm Complex'!AQ209/31</f>
        <v>10.04616129032258</v>
      </c>
      <c r="AU177" s="66">
        <f>'Malaysia Palm Complex'!AR209/31</f>
        <v>11.154838709677419</v>
      </c>
      <c r="AV177" s="66">
        <f>'Malaysia Palm Complex'!AS209/31</f>
        <v>10.862548387096773</v>
      </c>
      <c r="AW177" s="66">
        <f>'Malaysia Palm Complex'!AT209/31</f>
        <v>11.809000000000001</v>
      </c>
      <c r="AX177" s="66">
        <f>'Malaysia Palm Complex'!AU209/31</f>
        <v>12.866903225806452</v>
      </c>
      <c r="AY177" s="66">
        <f>'Malaysia Palm Complex'!AV209/31</f>
        <v>12.847870967741935</v>
      </c>
      <c r="AZ177" s="66">
        <f>'Malaysia Palm Complex'!AW209/31</f>
        <v>13.085903225806453</v>
      </c>
      <c r="BA177" s="66">
        <f>'Malaysia Palm Complex'!AX209/31</f>
        <v>12.035903225806452</v>
      </c>
      <c r="BB177" s="66">
        <f>'Malaysia Palm Complex'!AY209/31</f>
        <v>13.504645161290323</v>
      </c>
      <c r="BC177" s="66">
        <f>'Malaysia Palm Complex'!AZ209/31</f>
        <v>13.200709677419354</v>
      </c>
      <c r="BD177" s="66">
        <f>'Malaysia Palm Complex'!BA209/31</f>
        <v>13.068</v>
      </c>
      <c r="BE177" s="66">
        <f>'Malaysia Palm Complex'!BB209/31</f>
        <v>14.10667741935484</v>
      </c>
      <c r="BF177" s="66">
        <f>'Malaysia Palm Complex'!BC209/31</f>
        <v>16.781225806451612</v>
      </c>
      <c r="BG177" s="66">
        <f>'Malaysia Palm Complex'!BD209/31</f>
        <v>16.893290322580647</v>
      </c>
      <c r="BH177" s="66">
        <f>'Malaysia Palm Complex'!BE209/31</f>
        <v>13.007903225806452</v>
      </c>
      <c r="BI177" s="66">
        <f>'Malaysia Palm Complex'!BF209/31</f>
        <v>14.443290322580646</v>
      </c>
      <c r="BJ177" s="66">
        <f>'Malaysia Palm Complex'!BG209/31</f>
        <v>12.828483870967741</v>
      </c>
      <c r="BK177" s="66">
        <f>'Malaysia Palm Complex'!BH209/31</f>
        <v>14.405967741935482</v>
      </c>
      <c r="BL177" s="66">
        <f>'Malaysia Palm Complex'!BI209/31</f>
        <v>14.828354838709677</v>
      </c>
      <c r="BM177" s="66">
        <f>'Malaysia Palm Complex'!BJ209/31</f>
        <v>13.814645161290324</v>
      </c>
      <c r="BN177" s="66"/>
    </row>
    <row r="178" spans="2:66">
      <c r="B178" s="59" t="s">
        <v>75</v>
      </c>
      <c r="C178" s="63">
        <f t="shared" si="117"/>
        <v>107.71272917300898</v>
      </c>
      <c r="D178" s="63">
        <f t="shared" si="117"/>
        <v>119.2610145523725</v>
      </c>
      <c r="E178" s="63">
        <f t="shared" si="117"/>
        <v>145.83462509828703</v>
      </c>
      <c r="F178" s="63">
        <f t="shared" si="117"/>
        <v>162.80926226813645</v>
      </c>
      <c r="G178" s="63">
        <f t="shared" si="117"/>
        <v>154.30820874632269</v>
      </c>
      <c r="H178" s="63">
        <f t="shared" si="117"/>
        <v>182.88602972262873</v>
      </c>
      <c r="I178" s="63">
        <f t="shared" si="117"/>
        <v>220.386462867511</v>
      </c>
      <c r="J178" s="63">
        <f t="shared" si="117"/>
        <v>225.9594434782353</v>
      </c>
      <c r="K178" s="63">
        <f t="shared" si="117"/>
        <v>278.42613985050542</v>
      </c>
      <c r="L178" s="63">
        <f t="shared" si="117"/>
        <v>287.0769132179737</v>
      </c>
      <c r="M178" s="63">
        <f t="shared" si="117"/>
        <v>368.52631750138397</v>
      </c>
      <c r="N178" s="63">
        <f t="shared" si="117"/>
        <v>366.42782233697147</v>
      </c>
      <c r="O178" s="63">
        <f t="shared" si="117"/>
        <v>437.1312359098344</v>
      </c>
      <c r="P178" s="63">
        <f t="shared" si="117"/>
        <v>471.17264780545156</v>
      </c>
      <c r="Q178" s="63">
        <f t="shared" si="117"/>
        <v>432.12528406173379</v>
      </c>
      <c r="R178" s="63">
        <f t="shared" si="117"/>
        <v>481.78907816225302</v>
      </c>
      <c r="S178" s="63">
        <f t="shared" si="116"/>
        <v>521.88899800810316</v>
      </c>
      <c r="T178" s="63">
        <f t="shared" si="116"/>
        <v>637.27013269639394</v>
      </c>
      <c r="U178" s="63">
        <f t="shared" si="116"/>
        <v>754.89704371081211</v>
      </c>
      <c r="V178" s="63">
        <f t="shared" si="116"/>
        <v>770.76110413900074</v>
      </c>
      <c r="W178" s="63">
        <f t="shared" si="116"/>
        <v>787.85600071214856</v>
      </c>
      <c r="X178" s="63">
        <f t="shared" si="116"/>
        <v>877.39480111274293</v>
      </c>
      <c r="Y178" s="63">
        <f t="shared" si="116"/>
        <v>858.07603128750884</v>
      </c>
      <c r="Z178" s="63">
        <f t="shared" si="116"/>
        <v>922.98466099569566</v>
      </c>
      <c r="AA178" s="65" t="e">
        <f t="shared" si="116"/>
        <v>#REF!</v>
      </c>
      <c r="AB178" s="65" t="e">
        <f t="shared" si="116"/>
        <v>#REF!</v>
      </c>
      <c r="AC178" s="65" t="e">
        <f t="shared" si="116"/>
        <v>#REF!</v>
      </c>
      <c r="AD178" s="65" t="e">
        <f t="shared" si="116"/>
        <v>#REF!</v>
      </c>
      <c r="AE178" s="65" t="e">
        <f t="shared" si="116"/>
        <v>#DIV/0!</v>
      </c>
      <c r="AF178" s="65" t="e">
        <f t="shared" si="116"/>
        <v>#DIV/0!</v>
      </c>
      <c r="AG178" s="65" t="e">
        <f t="shared" si="116"/>
        <v>#DIV/0!</v>
      </c>
      <c r="AH178" s="65"/>
      <c r="AI178" s="65"/>
      <c r="AL178" s="66">
        <f>'Malaysia Palm Complex'!AI210/30</f>
        <v>7.5</v>
      </c>
      <c r="AM178" s="66">
        <f>'Malaysia Palm Complex'!AJ210/30</f>
        <v>7.9001666666666663</v>
      </c>
      <c r="AN178" s="66">
        <f>'Malaysia Palm Complex'!AK210/30</f>
        <v>8.4275333333333329</v>
      </c>
      <c r="AO178" s="66">
        <f>'Malaysia Palm Complex'!AL210/30</f>
        <v>8.8511666666666677</v>
      </c>
      <c r="AP178" s="66">
        <f>'Malaysia Palm Complex'!AM210/30</f>
        <v>8.597666666666667</v>
      </c>
      <c r="AQ178" s="66">
        <f>'Malaysia Palm Complex'!AN210/30</f>
        <v>9.8080666666666669</v>
      </c>
      <c r="AR178" s="66">
        <f>'Malaysia Palm Complex'!AO210/30</f>
        <v>10.518266666666667</v>
      </c>
      <c r="AS178" s="66">
        <f>'Malaysia Palm Complex'!AP210/30</f>
        <v>10.397433333333334</v>
      </c>
      <c r="AT178" s="66">
        <f>'Malaysia Palm Complex'!AQ210/30</f>
        <v>11.425800000000001</v>
      </c>
      <c r="AU178" s="66">
        <f>'Malaysia Palm Complex'!AR210/30</f>
        <v>11.416500000000001</v>
      </c>
      <c r="AV178" s="66">
        <f>'Malaysia Palm Complex'!AS210/30</f>
        <v>13.051533333333333</v>
      </c>
      <c r="AW178" s="66">
        <f>'Malaysia Palm Complex'!AT210/30</f>
        <v>12.6167</v>
      </c>
      <c r="AX178" s="66">
        <f>'Malaysia Palm Complex'!AU210/30</f>
        <v>13.734466666666666</v>
      </c>
      <c r="AY178" s="66">
        <f>'Malaysia Palm Complex'!AV210/30</f>
        <v>13.701033333333333</v>
      </c>
      <c r="AZ178" s="66">
        <f>'Malaysia Palm Complex'!AW210/30</f>
        <v>13.427666666666665</v>
      </c>
      <c r="BA178" s="66">
        <f>'Malaysia Palm Complex'!AX210/30</f>
        <v>12.858233333333335</v>
      </c>
      <c r="BB178" s="66">
        <f>'Malaysia Palm Complex'!AY210/30</f>
        <v>13.181833333333334</v>
      </c>
      <c r="BC178" s="66">
        <f>'Malaysia Palm Complex'!AZ210/30</f>
        <v>15.272866666666665</v>
      </c>
      <c r="BD178" s="66">
        <f>'Malaysia Palm Complex'!BA210/30</f>
        <v>16.408333333333335</v>
      </c>
      <c r="BE178" s="66">
        <f>'Malaysia Palm Complex'!BB210/30</f>
        <v>16.490866666666665</v>
      </c>
      <c r="BF178" s="66">
        <f>'Malaysia Palm Complex'!BC210/30</f>
        <v>16.105766666666668</v>
      </c>
      <c r="BG178" s="66">
        <f>'Malaysia Palm Complex'!BD210/30</f>
        <v>16.320466666666665</v>
      </c>
      <c r="BH178" s="66">
        <f>'Malaysia Palm Complex'!BE210/30</f>
        <v>14.270133333333332</v>
      </c>
      <c r="BI178" s="66">
        <f>'Malaysia Palm Complex'!BF210/30</f>
        <v>14.731666666666666</v>
      </c>
      <c r="BJ178" s="66">
        <f>'Malaysia Palm Complex'!BG210/30</f>
        <v>15.426500000000001</v>
      </c>
      <c r="BK178" s="66">
        <f>'Malaysia Palm Complex'!BH210/30</f>
        <v>15.1218</v>
      </c>
      <c r="BL178" s="66">
        <f>'Malaysia Palm Complex'!BI210/30</f>
        <v>15.535</v>
      </c>
      <c r="BM178" s="66">
        <f>'Malaysia Palm Complex'!BJ210/30</f>
        <v>13.944266666666666</v>
      </c>
      <c r="BN178" s="66"/>
    </row>
    <row r="179" spans="2:66" ht="15.75" thickBot="1">
      <c r="B179" s="59" t="s">
        <v>76</v>
      </c>
      <c r="C179" s="3">
        <f t="shared" ref="C179:Z179" si="118">SUM(C167:C178)</f>
        <v>1030</v>
      </c>
      <c r="D179" s="3">
        <f t="shared" si="118"/>
        <v>1175.0000000000002</v>
      </c>
      <c r="E179" s="3">
        <f t="shared" si="118"/>
        <v>1410</v>
      </c>
      <c r="F179" s="3">
        <f t="shared" si="118"/>
        <v>1589.9999999999998</v>
      </c>
      <c r="G179" s="3">
        <f t="shared" si="118"/>
        <v>1475</v>
      </c>
      <c r="H179" s="3">
        <f t="shared" si="118"/>
        <v>1710.0000000000002</v>
      </c>
      <c r="I179" s="3">
        <f t="shared" si="118"/>
        <v>2120.0000000000009</v>
      </c>
      <c r="J179" s="3">
        <f t="shared" si="118"/>
        <v>2440.0000000000005</v>
      </c>
      <c r="K179" s="3">
        <f t="shared" si="118"/>
        <v>2640.0000000000005</v>
      </c>
      <c r="L179" s="3">
        <f t="shared" si="118"/>
        <v>2950.0000000000009</v>
      </c>
      <c r="M179" s="3">
        <f t="shared" si="118"/>
        <v>3300.0000000000005</v>
      </c>
      <c r="N179" s="3">
        <f t="shared" si="118"/>
        <v>3849.9999999999995</v>
      </c>
      <c r="O179" s="3">
        <f t="shared" si="118"/>
        <v>4235.0000000000009</v>
      </c>
      <c r="P179" s="3">
        <f t="shared" si="118"/>
        <v>4450</v>
      </c>
      <c r="Q179" s="3">
        <f t="shared" si="118"/>
        <v>4787.9999999999991</v>
      </c>
      <c r="R179" s="3">
        <f t="shared" si="118"/>
        <v>5470</v>
      </c>
      <c r="S179" s="3">
        <f t="shared" si="118"/>
        <v>5874.9999999999991</v>
      </c>
      <c r="T179" s="3">
        <f t="shared" si="118"/>
        <v>6200.0000000000018</v>
      </c>
      <c r="U179" s="3">
        <f t="shared" si="118"/>
        <v>6899.9999999999991</v>
      </c>
      <c r="V179" s="3">
        <f t="shared" si="118"/>
        <v>7480.0000000000009</v>
      </c>
      <c r="W179" s="3">
        <f t="shared" si="118"/>
        <v>8099.9999999999982</v>
      </c>
      <c r="X179" s="3">
        <f t="shared" si="118"/>
        <v>8700</v>
      </c>
      <c r="Y179" s="3">
        <f t="shared" si="118"/>
        <v>8500</v>
      </c>
      <c r="Z179" s="3">
        <f t="shared" si="118"/>
        <v>9499.9999999999982</v>
      </c>
      <c r="AA179" s="71" t="e">
        <f t="shared" ref="AA179:AG179" si="119">SUM(AA167:AA178)</f>
        <v>#REF!</v>
      </c>
      <c r="AB179" s="71" t="e">
        <f t="shared" si="119"/>
        <v>#REF!</v>
      </c>
      <c r="AC179" s="71" t="e">
        <f t="shared" si="119"/>
        <v>#REF!</v>
      </c>
      <c r="AD179" s="71" t="e">
        <f t="shared" si="119"/>
        <v>#REF!</v>
      </c>
      <c r="AE179" s="71" t="e">
        <f t="shared" si="119"/>
        <v>#DIV/0!</v>
      </c>
      <c r="AF179" s="71" t="e">
        <f t="shared" si="119"/>
        <v>#DIV/0!</v>
      </c>
      <c r="AG179" s="71" t="e">
        <f t="shared" si="119"/>
        <v>#DIV/0!</v>
      </c>
      <c r="AH179" s="71"/>
      <c r="AI179" s="71"/>
      <c r="AL179" s="66">
        <f>AVERAGE(AL167:AL178)</f>
        <v>5.9765452508960566</v>
      </c>
      <c r="AM179" s="66">
        <f t="shared" ref="AM179:BK179" si="120">AVERAGE(AM167:AM178)</f>
        <v>6.4862603174603173</v>
      </c>
      <c r="AN179" s="66">
        <f t="shared" si="120"/>
        <v>6.7901238543266764</v>
      </c>
      <c r="AO179" s="66">
        <f t="shared" si="120"/>
        <v>7.2033959677419368</v>
      </c>
      <c r="AP179" s="66">
        <f t="shared" si="120"/>
        <v>6.848608614951357</v>
      </c>
      <c r="AQ179" s="66">
        <f t="shared" si="120"/>
        <v>7.642188428059395</v>
      </c>
      <c r="AR179" s="66">
        <f t="shared" si="120"/>
        <v>8.431675371223756</v>
      </c>
      <c r="AS179" s="66">
        <f t="shared" si="120"/>
        <v>9.3563019329237065</v>
      </c>
      <c r="AT179" s="66">
        <f t="shared" si="120"/>
        <v>9.0281609383000507</v>
      </c>
      <c r="AU179" s="66">
        <f t="shared" si="120"/>
        <v>9.7763216781874043</v>
      </c>
      <c r="AV179" s="66">
        <f t="shared" si="120"/>
        <v>9.7392546915002551</v>
      </c>
      <c r="AW179" s="66">
        <f t="shared" si="120"/>
        <v>11.046808320532515</v>
      </c>
      <c r="AX179" s="66">
        <f t="shared" si="120"/>
        <v>11.088482808499743</v>
      </c>
      <c r="AY179" s="66">
        <f t="shared" si="120"/>
        <v>10.783308166922682</v>
      </c>
      <c r="AZ179" s="66">
        <f t="shared" si="120"/>
        <v>12.398346492575525</v>
      </c>
      <c r="BA179" s="66">
        <f t="shared" si="120"/>
        <v>12.165513140040963</v>
      </c>
      <c r="BB179" s="66">
        <f t="shared" si="120"/>
        <v>12.365859267793139</v>
      </c>
      <c r="BC179" s="66">
        <f t="shared" si="120"/>
        <v>12.382474411162313</v>
      </c>
      <c r="BD179" s="66">
        <f t="shared" si="120"/>
        <v>12.498117121095751</v>
      </c>
      <c r="BE179" s="66">
        <f t="shared" si="120"/>
        <v>13.336566717869944</v>
      </c>
      <c r="BF179" s="66">
        <f t="shared" si="120"/>
        <v>13.798704953917053</v>
      </c>
      <c r="BG179" s="66">
        <f t="shared" si="120"/>
        <v>13.485762986431132</v>
      </c>
      <c r="BH179" s="66">
        <f t="shared" si="120"/>
        <v>11.779854864311316</v>
      </c>
      <c r="BI179" s="66">
        <f t="shared" si="120"/>
        <v>12.635713178443419</v>
      </c>
      <c r="BJ179" s="66">
        <f t="shared" si="120"/>
        <v>13.484142639528931</v>
      </c>
      <c r="BK179" s="66">
        <f t="shared" si="120"/>
        <v>14.120415924219152</v>
      </c>
      <c r="BL179" s="66">
        <f>AVERAGE(BL167:BL178)</f>
        <v>13.006383934971836</v>
      </c>
      <c r="BM179" s="66">
        <f>AVERAGE(BM167:BM178)</f>
        <v>11.893350236815154</v>
      </c>
      <c r="BN179" s="66"/>
    </row>
    <row r="180" spans="2:66">
      <c r="B180" s="68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</row>
    <row r="181" spans="2:66" ht="15.75" thickBot="1">
      <c r="B181" s="59" t="s">
        <v>97</v>
      </c>
    </row>
    <row r="182" spans="2:66" ht="15.75" thickBot="1">
      <c r="B182" s="60"/>
      <c r="C182" s="61" t="s">
        <v>11</v>
      </c>
      <c r="D182" s="61" t="s">
        <v>12</v>
      </c>
      <c r="E182" s="61" t="s">
        <v>13</v>
      </c>
      <c r="F182" s="61" t="s">
        <v>14</v>
      </c>
      <c r="G182" s="61" t="s">
        <v>15</v>
      </c>
      <c r="H182" s="61" t="s">
        <v>16</v>
      </c>
      <c r="I182" s="61" t="s">
        <v>17</v>
      </c>
      <c r="J182" s="61" t="s">
        <v>18</v>
      </c>
      <c r="K182" s="61" t="s">
        <v>19</v>
      </c>
      <c r="L182" s="61" t="s">
        <v>20</v>
      </c>
      <c r="M182" s="61" t="s">
        <v>21</v>
      </c>
      <c r="N182" s="61" t="s">
        <v>22</v>
      </c>
      <c r="O182" s="61" t="s">
        <v>23</v>
      </c>
      <c r="P182" s="61" t="s">
        <v>24</v>
      </c>
      <c r="Q182" s="61" t="s">
        <v>25</v>
      </c>
      <c r="R182" s="61" t="s">
        <v>26</v>
      </c>
      <c r="S182" s="61" t="s">
        <v>27</v>
      </c>
      <c r="T182" s="61" t="s">
        <v>28</v>
      </c>
      <c r="U182" s="61" t="s">
        <v>29</v>
      </c>
      <c r="V182" s="61" t="s">
        <v>30</v>
      </c>
      <c r="W182" s="61" t="s">
        <v>31</v>
      </c>
      <c r="X182" s="61" t="s">
        <v>32</v>
      </c>
      <c r="Y182" s="61" t="s">
        <v>33</v>
      </c>
      <c r="Z182" s="61" t="s">
        <v>34</v>
      </c>
      <c r="AA182" s="61" t="s">
        <v>35</v>
      </c>
      <c r="AB182" s="61" t="s">
        <v>36</v>
      </c>
      <c r="AC182" s="61" t="s">
        <v>37</v>
      </c>
      <c r="AD182" s="61" t="s">
        <v>38</v>
      </c>
      <c r="AE182" s="61" t="str">
        <f>AE3</f>
        <v>21/22</v>
      </c>
      <c r="AF182" s="61" t="str">
        <f t="shared" ref="AF182:AG182" si="121">AF3</f>
        <v>22/23</v>
      </c>
      <c r="AG182" s="61" t="str">
        <f t="shared" si="121"/>
        <v>23/24</v>
      </c>
      <c r="AH182" s="62"/>
      <c r="AI182" s="62"/>
    </row>
    <row r="183" spans="2:66">
      <c r="B183" s="59" t="s">
        <v>64</v>
      </c>
      <c r="C183" s="94" t="e">
        <f t="shared" ref="C183:AG191" si="122">C167/C57</f>
        <v>#REF!</v>
      </c>
      <c r="D183" s="94" t="e">
        <f t="shared" si="122"/>
        <v>#REF!</v>
      </c>
      <c r="E183" s="94" t="e">
        <f t="shared" si="122"/>
        <v>#REF!</v>
      </c>
      <c r="F183" s="94" t="e">
        <f t="shared" si="122"/>
        <v>#REF!</v>
      </c>
      <c r="G183" s="94" t="e">
        <f t="shared" si="122"/>
        <v>#REF!</v>
      </c>
      <c r="H183" s="94" t="e">
        <f t="shared" si="122"/>
        <v>#REF!</v>
      </c>
      <c r="I183" s="94" t="e">
        <f t="shared" si="122"/>
        <v>#REF!</v>
      </c>
      <c r="J183" s="94" t="e">
        <f t="shared" si="122"/>
        <v>#REF!</v>
      </c>
      <c r="K183" s="94" t="e">
        <f t="shared" si="122"/>
        <v>#REF!</v>
      </c>
      <c r="L183" s="94" t="e">
        <f t="shared" si="122"/>
        <v>#REF!</v>
      </c>
      <c r="M183" s="94" t="e">
        <f t="shared" si="122"/>
        <v>#REF!</v>
      </c>
      <c r="N183" s="94" t="e">
        <f t="shared" si="122"/>
        <v>#REF!</v>
      </c>
      <c r="O183" s="94" t="e">
        <f t="shared" si="122"/>
        <v>#REF!</v>
      </c>
      <c r="P183" s="94" t="e">
        <f t="shared" si="122"/>
        <v>#REF!</v>
      </c>
      <c r="Q183" s="94" t="e">
        <f t="shared" si="122"/>
        <v>#REF!</v>
      </c>
      <c r="R183" s="94" t="e">
        <f t="shared" si="122"/>
        <v>#REF!</v>
      </c>
      <c r="S183" s="94" t="e">
        <f t="shared" si="122"/>
        <v>#REF!</v>
      </c>
      <c r="T183" s="94" t="e">
        <f t="shared" si="122"/>
        <v>#REF!</v>
      </c>
      <c r="U183" s="94" t="e">
        <f t="shared" si="122"/>
        <v>#REF!</v>
      </c>
      <c r="V183" s="94" t="e">
        <f t="shared" si="122"/>
        <v>#REF!</v>
      </c>
      <c r="W183" s="94" t="e">
        <f t="shared" si="122"/>
        <v>#REF!</v>
      </c>
      <c r="X183" s="94" t="e">
        <f t="shared" si="122"/>
        <v>#REF!</v>
      </c>
      <c r="Y183" s="94">
        <f t="shared" si="122"/>
        <v>0.1664479196768488</v>
      </c>
      <c r="Z183" s="94">
        <f t="shared" si="122"/>
        <v>0.15468619780399204</v>
      </c>
      <c r="AA183" s="95" t="e">
        <f t="shared" si="122"/>
        <v>#REF!</v>
      </c>
      <c r="AB183" s="95" t="e">
        <f t="shared" si="122"/>
        <v>#REF!</v>
      </c>
      <c r="AC183" s="95" t="e">
        <f t="shared" si="122"/>
        <v>#REF!</v>
      </c>
      <c r="AD183" s="95" t="e">
        <f t="shared" si="122"/>
        <v>#REF!</v>
      </c>
      <c r="AE183" s="95" t="e">
        <f t="shared" si="122"/>
        <v>#DIV/0!</v>
      </c>
      <c r="AF183" s="95" t="e">
        <f t="shared" si="122"/>
        <v>#DIV/0!</v>
      </c>
      <c r="AG183" s="95" t="e">
        <f t="shared" si="122"/>
        <v>#DIV/0!</v>
      </c>
      <c r="AH183" s="95"/>
      <c r="AI183" s="95"/>
    </row>
    <row r="184" spans="2:66">
      <c r="B184" s="59" t="s">
        <v>65</v>
      </c>
      <c r="C184" s="94" t="e">
        <f t="shared" si="122"/>
        <v>#REF!</v>
      </c>
      <c r="D184" s="94" t="e">
        <f t="shared" si="122"/>
        <v>#REF!</v>
      </c>
      <c r="E184" s="94" t="e">
        <f t="shared" si="122"/>
        <v>#REF!</v>
      </c>
      <c r="F184" s="94" t="e">
        <f t="shared" si="122"/>
        <v>#REF!</v>
      </c>
      <c r="G184" s="94" t="e">
        <f t="shared" si="122"/>
        <v>#REF!</v>
      </c>
      <c r="H184" s="94" t="e">
        <f t="shared" si="122"/>
        <v>#REF!</v>
      </c>
      <c r="I184" s="94" t="e">
        <f t="shared" si="122"/>
        <v>#REF!</v>
      </c>
      <c r="J184" s="94" t="e">
        <f t="shared" si="122"/>
        <v>#REF!</v>
      </c>
      <c r="K184" s="94" t="e">
        <f t="shared" si="122"/>
        <v>#REF!</v>
      </c>
      <c r="L184" s="94" t="e">
        <f t="shared" si="122"/>
        <v>#REF!</v>
      </c>
      <c r="M184" s="94" t="e">
        <f t="shared" si="122"/>
        <v>#REF!</v>
      </c>
      <c r="N184" s="94" t="e">
        <f t="shared" si="122"/>
        <v>#REF!</v>
      </c>
      <c r="O184" s="94" t="e">
        <f t="shared" si="122"/>
        <v>#REF!</v>
      </c>
      <c r="P184" s="94" t="e">
        <f t="shared" si="122"/>
        <v>#REF!</v>
      </c>
      <c r="Q184" s="94" t="e">
        <f t="shared" si="122"/>
        <v>#REF!</v>
      </c>
      <c r="R184" s="94" t="e">
        <f t="shared" si="122"/>
        <v>#REF!</v>
      </c>
      <c r="S184" s="94" t="e">
        <f t="shared" si="122"/>
        <v>#REF!</v>
      </c>
      <c r="T184" s="94" t="e">
        <f t="shared" si="122"/>
        <v>#REF!</v>
      </c>
      <c r="U184" s="94" t="e">
        <f t="shared" si="122"/>
        <v>#REF!</v>
      </c>
      <c r="V184" s="94" t="e">
        <f t="shared" si="122"/>
        <v>#REF!</v>
      </c>
      <c r="W184" s="94" t="e">
        <f t="shared" si="122"/>
        <v>#REF!</v>
      </c>
      <c r="X184" s="94" t="e">
        <f t="shared" si="122"/>
        <v>#REF!</v>
      </c>
      <c r="Y184" s="94">
        <f t="shared" si="122"/>
        <v>0.16858938665778184</v>
      </c>
      <c r="Z184" s="94">
        <f t="shared" si="122"/>
        <v>0.15236612076397868</v>
      </c>
      <c r="AA184" s="95" t="e">
        <f t="shared" si="122"/>
        <v>#REF!</v>
      </c>
      <c r="AB184" s="95" t="e">
        <f t="shared" si="122"/>
        <v>#REF!</v>
      </c>
      <c r="AC184" s="95" t="e">
        <f t="shared" si="122"/>
        <v>#REF!</v>
      </c>
      <c r="AD184" s="95" t="e">
        <f t="shared" si="122"/>
        <v>#REF!</v>
      </c>
      <c r="AE184" s="95" t="e">
        <f t="shared" si="122"/>
        <v>#DIV/0!</v>
      </c>
      <c r="AF184" s="95" t="e">
        <f t="shared" si="122"/>
        <v>#DIV/0!</v>
      </c>
      <c r="AG184" s="95" t="e">
        <f t="shared" si="122"/>
        <v>#DIV/0!</v>
      </c>
      <c r="AH184" s="95"/>
      <c r="AI184" s="95"/>
    </row>
    <row r="185" spans="2:66">
      <c r="B185" s="59" t="s">
        <v>66</v>
      </c>
      <c r="C185" s="94" t="e">
        <f t="shared" si="122"/>
        <v>#REF!</v>
      </c>
      <c r="D185" s="94" t="e">
        <f t="shared" si="122"/>
        <v>#REF!</v>
      </c>
      <c r="E185" s="94" t="e">
        <f t="shared" si="122"/>
        <v>#REF!</v>
      </c>
      <c r="F185" s="94" t="e">
        <f t="shared" si="122"/>
        <v>#REF!</v>
      </c>
      <c r="G185" s="94" t="e">
        <f t="shared" si="122"/>
        <v>#REF!</v>
      </c>
      <c r="H185" s="94" t="e">
        <f t="shared" si="122"/>
        <v>#REF!</v>
      </c>
      <c r="I185" s="94" t="e">
        <f t="shared" si="122"/>
        <v>#REF!</v>
      </c>
      <c r="J185" s="94" t="e">
        <f t="shared" si="122"/>
        <v>#REF!</v>
      </c>
      <c r="K185" s="94" t="e">
        <f t="shared" si="122"/>
        <v>#REF!</v>
      </c>
      <c r="L185" s="94" t="e">
        <f t="shared" si="122"/>
        <v>#REF!</v>
      </c>
      <c r="M185" s="94" t="e">
        <f t="shared" si="122"/>
        <v>#REF!</v>
      </c>
      <c r="N185" s="94" t="e">
        <f t="shared" si="122"/>
        <v>#REF!</v>
      </c>
      <c r="O185" s="94" t="e">
        <f t="shared" si="122"/>
        <v>#REF!</v>
      </c>
      <c r="P185" s="94" t="e">
        <f t="shared" si="122"/>
        <v>#REF!</v>
      </c>
      <c r="Q185" s="94" t="e">
        <f t="shared" si="122"/>
        <v>#REF!</v>
      </c>
      <c r="R185" s="94" t="e">
        <f t="shared" si="122"/>
        <v>#REF!</v>
      </c>
      <c r="S185" s="94" t="e">
        <f t="shared" si="122"/>
        <v>#REF!</v>
      </c>
      <c r="T185" s="94" t="e">
        <f t="shared" si="122"/>
        <v>#REF!</v>
      </c>
      <c r="U185" s="94" t="e">
        <f t="shared" si="122"/>
        <v>#REF!</v>
      </c>
      <c r="V185" s="94" t="e">
        <f t="shared" si="122"/>
        <v>#REF!</v>
      </c>
      <c r="W185" s="94" t="e">
        <f t="shared" si="122"/>
        <v>#REF!</v>
      </c>
      <c r="X185" s="94" t="e">
        <f t="shared" si="122"/>
        <v>#REF!</v>
      </c>
      <c r="Y185" s="94">
        <f t="shared" si="122"/>
        <v>0.17134141344615675</v>
      </c>
      <c r="Z185" s="94">
        <f t="shared" si="122"/>
        <v>0.15140149121223986</v>
      </c>
      <c r="AA185" s="95" t="e">
        <f t="shared" si="122"/>
        <v>#REF!</v>
      </c>
      <c r="AB185" s="95" t="e">
        <f t="shared" si="122"/>
        <v>#REF!</v>
      </c>
      <c r="AC185" s="95" t="e">
        <f t="shared" si="122"/>
        <v>#REF!</v>
      </c>
      <c r="AD185" s="95" t="e">
        <f t="shared" si="122"/>
        <v>#REF!</v>
      </c>
      <c r="AE185" s="95" t="e">
        <f t="shared" si="122"/>
        <v>#DIV/0!</v>
      </c>
      <c r="AF185" s="95" t="e">
        <f t="shared" si="122"/>
        <v>#DIV/0!</v>
      </c>
      <c r="AG185" s="95" t="e">
        <f t="shared" si="122"/>
        <v>#DIV/0!</v>
      </c>
      <c r="AH185" s="95"/>
      <c r="AI185" s="95"/>
    </row>
    <row r="186" spans="2:66">
      <c r="B186" s="59" t="s">
        <v>67</v>
      </c>
      <c r="C186" s="94" t="e">
        <f t="shared" si="122"/>
        <v>#REF!</v>
      </c>
      <c r="D186" s="94" t="e">
        <f t="shared" si="122"/>
        <v>#REF!</v>
      </c>
      <c r="E186" s="94" t="e">
        <f t="shared" si="122"/>
        <v>#REF!</v>
      </c>
      <c r="F186" s="94" t="e">
        <f t="shared" si="122"/>
        <v>#REF!</v>
      </c>
      <c r="G186" s="94" t="e">
        <f t="shared" si="122"/>
        <v>#REF!</v>
      </c>
      <c r="H186" s="94" t="e">
        <f t="shared" si="122"/>
        <v>#REF!</v>
      </c>
      <c r="I186" s="94" t="e">
        <f t="shared" si="122"/>
        <v>#REF!</v>
      </c>
      <c r="J186" s="94" t="e">
        <f t="shared" si="122"/>
        <v>#REF!</v>
      </c>
      <c r="K186" s="94" t="e">
        <f t="shared" si="122"/>
        <v>#REF!</v>
      </c>
      <c r="L186" s="94" t="e">
        <f t="shared" si="122"/>
        <v>#REF!</v>
      </c>
      <c r="M186" s="94" t="e">
        <f t="shared" si="122"/>
        <v>#REF!</v>
      </c>
      <c r="N186" s="94" t="e">
        <f t="shared" si="122"/>
        <v>#REF!</v>
      </c>
      <c r="O186" s="94" t="e">
        <f t="shared" si="122"/>
        <v>#REF!</v>
      </c>
      <c r="P186" s="94" t="e">
        <f t="shared" si="122"/>
        <v>#REF!</v>
      </c>
      <c r="Q186" s="94" t="e">
        <f t="shared" si="122"/>
        <v>#REF!</v>
      </c>
      <c r="R186" s="94" t="e">
        <f t="shared" si="122"/>
        <v>#REF!</v>
      </c>
      <c r="S186" s="94" t="e">
        <f t="shared" si="122"/>
        <v>#REF!</v>
      </c>
      <c r="T186" s="94" t="e">
        <f t="shared" si="122"/>
        <v>#REF!</v>
      </c>
      <c r="U186" s="94" t="e">
        <f t="shared" si="122"/>
        <v>#REF!</v>
      </c>
      <c r="V186" s="94" t="e">
        <f t="shared" si="122"/>
        <v>#REF!</v>
      </c>
      <c r="W186" s="94" t="e">
        <f t="shared" si="122"/>
        <v>#REF!</v>
      </c>
      <c r="X186" s="94" t="e">
        <f t="shared" si="122"/>
        <v>#REF!</v>
      </c>
      <c r="Y186" s="94">
        <f t="shared" si="122"/>
        <v>0.13002998607112773</v>
      </c>
      <c r="Z186" s="94">
        <f t="shared" si="122"/>
        <v>0.15157683127675711</v>
      </c>
      <c r="AA186" s="95" t="e">
        <f t="shared" si="122"/>
        <v>#REF!</v>
      </c>
      <c r="AB186" s="95" t="e">
        <f t="shared" si="122"/>
        <v>#REF!</v>
      </c>
      <c r="AC186" s="95" t="e">
        <f t="shared" si="122"/>
        <v>#REF!</v>
      </c>
      <c r="AD186" s="95" t="e">
        <f t="shared" si="122"/>
        <v>#REF!</v>
      </c>
      <c r="AE186" s="95" t="e">
        <f t="shared" si="122"/>
        <v>#DIV/0!</v>
      </c>
      <c r="AF186" s="95" t="e">
        <f t="shared" si="122"/>
        <v>#DIV/0!</v>
      </c>
      <c r="AG186" s="95" t="e">
        <f t="shared" si="122"/>
        <v>#DIV/0!</v>
      </c>
      <c r="AH186" s="95"/>
      <c r="AI186" s="95"/>
    </row>
    <row r="187" spans="2:66">
      <c r="B187" s="59" t="s">
        <v>68</v>
      </c>
      <c r="C187" s="94" t="e">
        <f t="shared" si="122"/>
        <v>#REF!</v>
      </c>
      <c r="D187" s="94" t="e">
        <f t="shared" si="122"/>
        <v>#REF!</v>
      </c>
      <c r="E187" s="94" t="e">
        <f t="shared" si="122"/>
        <v>#REF!</v>
      </c>
      <c r="F187" s="94" t="e">
        <f t="shared" si="122"/>
        <v>#REF!</v>
      </c>
      <c r="G187" s="94" t="e">
        <f t="shared" si="122"/>
        <v>#REF!</v>
      </c>
      <c r="H187" s="94" t="e">
        <f t="shared" si="122"/>
        <v>#REF!</v>
      </c>
      <c r="I187" s="94" t="e">
        <f t="shared" si="122"/>
        <v>#REF!</v>
      </c>
      <c r="J187" s="94" t="e">
        <f t="shared" si="122"/>
        <v>#REF!</v>
      </c>
      <c r="K187" s="94" t="e">
        <f t="shared" si="122"/>
        <v>#REF!</v>
      </c>
      <c r="L187" s="94" t="e">
        <f t="shared" si="122"/>
        <v>#REF!</v>
      </c>
      <c r="M187" s="94" t="e">
        <f t="shared" si="122"/>
        <v>#REF!</v>
      </c>
      <c r="N187" s="94" t="e">
        <f t="shared" si="122"/>
        <v>#REF!</v>
      </c>
      <c r="O187" s="94" t="e">
        <f t="shared" si="122"/>
        <v>#REF!</v>
      </c>
      <c r="P187" s="94" t="e">
        <f t="shared" si="122"/>
        <v>#REF!</v>
      </c>
      <c r="Q187" s="94" t="e">
        <f t="shared" si="122"/>
        <v>#REF!</v>
      </c>
      <c r="R187" s="94" t="e">
        <f t="shared" si="122"/>
        <v>#REF!</v>
      </c>
      <c r="S187" s="94" t="e">
        <f t="shared" si="122"/>
        <v>#REF!</v>
      </c>
      <c r="T187" s="94" t="e">
        <f t="shared" si="122"/>
        <v>#REF!</v>
      </c>
      <c r="U187" s="94" t="e">
        <f t="shared" si="122"/>
        <v>#REF!</v>
      </c>
      <c r="V187" s="94" t="e">
        <f t="shared" si="122"/>
        <v>#REF!</v>
      </c>
      <c r="W187" s="94" t="e">
        <f t="shared" si="122"/>
        <v>#REF!</v>
      </c>
      <c r="X187" s="94" t="e">
        <f t="shared" si="122"/>
        <v>#REF!</v>
      </c>
      <c r="Y187" s="94">
        <f t="shared" si="122"/>
        <v>0.15969012374654679</v>
      </c>
      <c r="Z187" s="94">
        <f t="shared" si="122"/>
        <v>0.18183117310642297</v>
      </c>
      <c r="AA187" s="95" t="e">
        <f t="shared" si="122"/>
        <v>#REF!</v>
      </c>
      <c r="AB187" s="95" t="e">
        <f t="shared" si="122"/>
        <v>#REF!</v>
      </c>
      <c r="AC187" s="95" t="e">
        <f t="shared" si="122"/>
        <v>#REF!</v>
      </c>
      <c r="AD187" s="95" t="e">
        <f t="shared" si="122"/>
        <v>#REF!</v>
      </c>
      <c r="AE187" s="95" t="e">
        <f t="shared" si="122"/>
        <v>#DIV/0!</v>
      </c>
      <c r="AF187" s="95" t="e">
        <f t="shared" si="122"/>
        <v>#DIV/0!</v>
      </c>
      <c r="AG187" s="95" t="e">
        <f t="shared" si="122"/>
        <v>#DIV/0!</v>
      </c>
      <c r="AH187" s="95"/>
      <c r="AI187" s="95"/>
    </row>
    <row r="188" spans="2:66">
      <c r="B188" s="59" t="s">
        <v>69</v>
      </c>
      <c r="C188" s="94" t="e">
        <f t="shared" si="122"/>
        <v>#REF!</v>
      </c>
      <c r="D188" s="94" t="e">
        <f t="shared" si="122"/>
        <v>#REF!</v>
      </c>
      <c r="E188" s="94" t="e">
        <f t="shared" si="122"/>
        <v>#REF!</v>
      </c>
      <c r="F188" s="94" t="e">
        <f t="shared" si="122"/>
        <v>#REF!</v>
      </c>
      <c r="G188" s="94" t="e">
        <f t="shared" si="122"/>
        <v>#REF!</v>
      </c>
      <c r="H188" s="94" t="e">
        <f t="shared" si="122"/>
        <v>#REF!</v>
      </c>
      <c r="I188" s="94" t="e">
        <f t="shared" si="122"/>
        <v>#REF!</v>
      </c>
      <c r="J188" s="94" t="e">
        <f t="shared" si="122"/>
        <v>#REF!</v>
      </c>
      <c r="K188" s="94" t="e">
        <f t="shared" si="122"/>
        <v>#REF!</v>
      </c>
      <c r="L188" s="94" t="e">
        <f t="shared" si="122"/>
        <v>#REF!</v>
      </c>
      <c r="M188" s="94" t="e">
        <f t="shared" si="122"/>
        <v>#REF!</v>
      </c>
      <c r="N188" s="94" t="e">
        <f t="shared" si="122"/>
        <v>#REF!</v>
      </c>
      <c r="O188" s="94" t="e">
        <f t="shared" si="122"/>
        <v>#REF!</v>
      </c>
      <c r="P188" s="94" t="e">
        <f t="shared" si="122"/>
        <v>#REF!</v>
      </c>
      <c r="Q188" s="94" t="e">
        <f t="shared" si="122"/>
        <v>#REF!</v>
      </c>
      <c r="R188" s="94" t="e">
        <f t="shared" si="122"/>
        <v>#REF!</v>
      </c>
      <c r="S188" s="94" t="e">
        <f t="shared" si="122"/>
        <v>#REF!</v>
      </c>
      <c r="T188" s="94" t="e">
        <f t="shared" si="122"/>
        <v>#REF!</v>
      </c>
      <c r="U188" s="94" t="e">
        <f t="shared" si="122"/>
        <v>#REF!</v>
      </c>
      <c r="V188" s="94" t="e">
        <f t="shared" si="122"/>
        <v>#REF!</v>
      </c>
      <c r="W188" s="94" t="e">
        <f t="shared" si="122"/>
        <v>#REF!</v>
      </c>
      <c r="X188" s="94" t="e">
        <f t="shared" si="122"/>
        <v>#REF!</v>
      </c>
      <c r="Y188" s="94">
        <f t="shared" si="122"/>
        <v>0.16984265723229774</v>
      </c>
      <c r="Z188" s="94">
        <f t="shared" si="122"/>
        <v>0.17274005849098964</v>
      </c>
      <c r="AA188" s="95" t="e">
        <f t="shared" si="122"/>
        <v>#REF!</v>
      </c>
      <c r="AB188" s="95" t="e">
        <f t="shared" si="122"/>
        <v>#REF!</v>
      </c>
      <c r="AC188" s="95" t="e">
        <f t="shared" si="122"/>
        <v>#REF!</v>
      </c>
      <c r="AD188" s="95" t="e">
        <f t="shared" si="122"/>
        <v>#REF!</v>
      </c>
      <c r="AE188" s="95" t="e">
        <f t="shared" si="122"/>
        <v>#DIV/0!</v>
      </c>
      <c r="AF188" s="95" t="e">
        <f t="shared" si="122"/>
        <v>#DIV/0!</v>
      </c>
      <c r="AG188" s="95" t="e">
        <f t="shared" si="122"/>
        <v>#DIV/0!</v>
      </c>
      <c r="AH188" s="95"/>
      <c r="AI188" s="95"/>
    </row>
    <row r="189" spans="2:66">
      <c r="B189" s="59" t="s">
        <v>70</v>
      </c>
      <c r="C189" s="94" t="e">
        <f t="shared" si="122"/>
        <v>#REF!</v>
      </c>
      <c r="D189" s="94" t="e">
        <f t="shared" si="122"/>
        <v>#REF!</v>
      </c>
      <c r="E189" s="94" t="e">
        <f t="shared" si="122"/>
        <v>#REF!</v>
      </c>
      <c r="F189" s="94" t="e">
        <f t="shared" si="122"/>
        <v>#REF!</v>
      </c>
      <c r="G189" s="94" t="e">
        <f t="shared" si="122"/>
        <v>#REF!</v>
      </c>
      <c r="H189" s="94" t="e">
        <f t="shared" si="122"/>
        <v>#REF!</v>
      </c>
      <c r="I189" s="94" t="e">
        <f t="shared" si="122"/>
        <v>#REF!</v>
      </c>
      <c r="J189" s="94" t="e">
        <f t="shared" si="122"/>
        <v>#REF!</v>
      </c>
      <c r="K189" s="94" t="e">
        <f t="shared" si="122"/>
        <v>#REF!</v>
      </c>
      <c r="L189" s="94" t="e">
        <f t="shared" si="122"/>
        <v>#REF!</v>
      </c>
      <c r="M189" s="94" t="e">
        <f t="shared" si="122"/>
        <v>#REF!</v>
      </c>
      <c r="N189" s="94" t="e">
        <f t="shared" si="122"/>
        <v>#REF!</v>
      </c>
      <c r="O189" s="94" t="e">
        <f t="shared" si="122"/>
        <v>#REF!</v>
      </c>
      <c r="P189" s="94" t="e">
        <f t="shared" si="122"/>
        <v>#REF!</v>
      </c>
      <c r="Q189" s="94" t="e">
        <f t="shared" si="122"/>
        <v>#REF!</v>
      </c>
      <c r="R189" s="94" t="e">
        <f t="shared" si="122"/>
        <v>#REF!</v>
      </c>
      <c r="S189" s="94" t="e">
        <f t="shared" si="122"/>
        <v>#REF!</v>
      </c>
      <c r="T189" s="94" t="e">
        <f t="shared" si="122"/>
        <v>#REF!</v>
      </c>
      <c r="U189" s="94" t="e">
        <f t="shared" si="122"/>
        <v>#REF!</v>
      </c>
      <c r="V189" s="94" t="e">
        <f t="shared" si="122"/>
        <v>#REF!</v>
      </c>
      <c r="W189" s="94" t="e">
        <f t="shared" si="122"/>
        <v>#REF!</v>
      </c>
      <c r="X189" s="94" t="e">
        <f t="shared" si="122"/>
        <v>#REF!</v>
      </c>
      <c r="Y189" s="94">
        <f t="shared" si="122"/>
        <v>0.17977084418423248</v>
      </c>
      <c r="Z189" s="94">
        <f t="shared" si="122"/>
        <v>0.17462426125531758</v>
      </c>
      <c r="AA189" s="95" t="e">
        <f t="shared" si="122"/>
        <v>#REF!</v>
      </c>
      <c r="AB189" s="95" t="e">
        <f t="shared" si="122"/>
        <v>#REF!</v>
      </c>
      <c r="AC189" s="95" t="e">
        <f t="shared" si="122"/>
        <v>#REF!</v>
      </c>
      <c r="AD189" s="95" t="e">
        <f t="shared" si="122"/>
        <v>#REF!</v>
      </c>
      <c r="AE189" s="95" t="e">
        <f t="shared" si="122"/>
        <v>#DIV/0!</v>
      </c>
      <c r="AF189" s="95" t="e">
        <f t="shared" si="122"/>
        <v>#DIV/0!</v>
      </c>
      <c r="AG189" s="95" t="e">
        <f t="shared" si="122"/>
        <v>#DIV/0!</v>
      </c>
      <c r="AH189" s="95"/>
      <c r="AI189" s="95"/>
    </row>
    <row r="190" spans="2:66">
      <c r="B190" s="59" t="s">
        <v>71</v>
      </c>
      <c r="C190" s="94" t="e">
        <f t="shared" si="122"/>
        <v>#REF!</v>
      </c>
      <c r="D190" s="94" t="e">
        <f t="shared" si="122"/>
        <v>#REF!</v>
      </c>
      <c r="E190" s="94" t="e">
        <f t="shared" si="122"/>
        <v>#REF!</v>
      </c>
      <c r="F190" s="94" t="e">
        <f t="shared" si="122"/>
        <v>#REF!</v>
      </c>
      <c r="G190" s="94" t="e">
        <f t="shared" si="122"/>
        <v>#REF!</v>
      </c>
      <c r="H190" s="94" t="e">
        <f t="shared" si="122"/>
        <v>#REF!</v>
      </c>
      <c r="I190" s="94" t="e">
        <f t="shared" si="122"/>
        <v>#REF!</v>
      </c>
      <c r="J190" s="94" t="e">
        <f t="shared" si="122"/>
        <v>#REF!</v>
      </c>
      <c r="K190" s="94" t="e">
        <f t="shared" si="122"/>
        <v>#REF!</v>
      </c>
      <c r="L190" s="94" t="e">
        <f t="shared" si="122"/>
        <v>#REF!</v>
      </c>
      <c r="M190" s="94" t="e">
        <f t="shared" si="122"/>
        <v>#REF!</v>
      </c>
      <c r="N190" s="94" t="e">
        <f t="shared" si="122"/>
        <v>#REF!</v>
      </c>
      <c r="O190" s="94" t="e">
        <f t="shared" si="122"/>
        <v>#REF!</v>
      </c>
      <c r="P190" s="94" t="e">
        <f t="shared" si="122"/>
        <v>#REF!</v>
      </c>
      <c r="Q190" s="94" t="e">
        <f t="shared" si="122"/>
        <v>#REF!</v>
      </c>
      <c r="R190" s="94" t="e">
        <f t="shared" si="122"/>
        <v>#REF!</v>
      </c>
      <c r="S190" s="94" t="e">
        <f t="shared" si="122"/>
        <v>#REF!</v>
      </c>
      <c r="T190" s="94" t="e">
        <f t="shared" si="122"/>
        <v>#REF!</v>
      </c>
      <c r="U190" s="94" t="e">
        <f t="shared" si="122"/>
        <v>#REF!</v>
      </c>
      <c r="V190" s="94" t="e">
        <f t="shared" si="122"/>
        <v>#REF!</v>
      </c>
      <c r="W190" s="94" t="e">
        <f t="shared" si="122"/>
        <v>#REF!</v>
      </c>
      <c r="X190" s="94" t="e">
        <f t="shared" si="122"/>
        <v>#REF!</v>
      </c>
      <c r="Y190" s="94">
        <f t="shared" si="122"/>
        <v>0.1681739943055616</v>
      </c>
      <c r="Z190" s="94">
        <f t="shared" si="122"/>
        <v>0.16432686560242454</v>
      </c>
      <c r="AA190" s="95" t="e">
        <f t="shared" si="122"/>
        <v>#REF!</v>
      </c>
      <c r="AB190" s="95" t="e">
        <f t="shared" si="122"/>
        <v>#REF!</v>
      </c>
      <c r="AC190" s="95" t="e">
        <f t="shared" si="122"/>
        <v>#REF!</v>
      </c>
      <c r="AD190" s="95" t="e">
        <f t="shared" si="122"/>
        <v>#REF!</v>
      </c>
      <c r="AE190" s="95" t="e">
        <f t="shared" si="122"/>
        <v>#DIV/0!</v>
      </c>
      <c r="AF190" s="95" t="e">
        <f t="shared" si="122"/>
        <v>#DIV/0!</v>
      </c>
      <c r="AG190" s="95" t="e">
        <f t="shared" si="122"/>
        <v>#DIV/0!</v>
      </c>
      <c r="AH190" s="95"/>
      <c r="AI190" s="95"/>
    </row>
    <row r="191" spans="2:66">
      <c r="B191" s="59" t="s">
        <v>72</v>
      </c>
      <c r="C191" s="94" t="e">
        <f t="shared" si="122"/>
        <v>#REF!</v>
      </c>
      <c r="D191" s="94" t="e">
        <f t="shared" si="122"/>
        <v>#REF!</v>
      </c>
      <c r="E191" s="94" t="e">
        <f t="shared" si="122"/>
        <v>#REF!</v>
      </c>
      <c r="F191" s="94" t="e">
        <f t="shared" si="122"/>
        <v>#REF!</v>
      </c>
      <c r="G191" s="94" t="e">
        <f t="shared" si="122"/>
        <v>#REF!</v>
      </c>
      <c r="H191" s="94" t="e">
        <f t="shared" si="122"/>
        <v>#REF!</v>
      </c>
      <c r="I191" s="94" t="e">
        <f t="shared" si="122"/>
        <v>#REF!</v>
      </c>
      <c r="J191" s="94" t="e">
        <f t="shared" ref="J191:AG194" si="123">J175/J65</f>
        <v>#REF!</v>
      </c>
      <c r="K191" s="94" t="e">
        <f t="shared" si="123"/>
        <v>#REF!</v>
      </c>
      <c r="L191" s="94" t="e">
        <f t="shared" si="123"/>
        <v>#REF!</v>
      </c>
      <c r="M191" s="94" t="e">
        <f t="shared" si="123"/>
        <v>#REF!</v>
      </c>
      <c r="N191" s="94" t="e">
        <f t="shared" si="123"/>
        <v>#REF!</v>
      </c>
      <c r="O191" s="94" t="e">
        <f t="shared" si="123"/>
        <v>#REF!</v>
      </c>
      <c r="P191" s="94" t="e">
        <f t="shared" si="123"/>
        <v>#REF!</v>
      </c>
      <c r="Q191" s="94" t="e">
        <f t="shared" si="123"/>
        <v>#REF!</v>
      </c>
      <c r="R191" s="94" t="e">
        <f t="shared" si="123"/>
        <v>#REF!</v>
      </c>
      <c r="S191" s="94" t="e">
        <f t="shared" si="123"/>
        <v>#REF!</v>
      </c>
      <c r="T191" s="94" t="e">
        <f t="shared" si="123"/>
        <v>#REF!</v>
      </c>
      <c r="U191" s="94" t="e">
        <f t="shared" si="123"/>
        <v>#REF!</v>
      </c>
      <c r="V191" s="94" t="e">
        <f t="shared" si="123"/>
        <v>#REF!</v>
      </c>
      <c r="W191" s="94" t="e">
        <f t="shared" si="123"/>
        <v>#REF!</v>
      </c>
      <c r="X191" s="94" t="e">
        <f t="shared" si="123"/>
        <v>#REF!</v>
      </c>
      <c r="Y191" s="94">
        <f t="shared" si="123"/>
        <v>0.17625196137663449</v>
      </c>
      <c r="Z191" s="94">
        <f t="shared" si="123"/>
        <v>0.15996902789305553</v>
      </c>
      <c r="AA191" s="95" t="e">
        <f t="shared" si="123"/>
        <v>#REF!</v>
      </c>
      <c r="AB191" s="95" t="e">
        <f t="shared" si="123"/>
        <v>#REF!</v>
      </c>
      <c r="AC191" s="95" t="e">
        <f t="shared" si="123"/>
        <v>#REF!</v>
      </c>
      <c r="AD191" s="95" t="e">
        <f t="shared" si="123"/>
        <v>#REF!</v>
      </c>
      <c r="AE191" s="95" t="e">
        <f t="shared" si="123"/>
        <v>#DIV/0!</v>
      </c>
      <c r="AF191" s="95" t="e">
        <f t="shared" si="123"/>
        <v>#DIV/0!</v>
      </c>
      <c r="AG191" s="95" t="e">
        <f t="shared" si="123"/>
        <v>#DIV/0!</v>
      </c>
      <c r="AH191" s="95"/>
      <c r="AI191" s="95"/>
    </row>
    <row r="192" spans="2:66">
      <c r="B192" s="59" t="s">
        <v>73</v>
      </c>
      <c r="C192" s="94" t="e">
        <f t="shared" ref="C192:Z194" si="124">C176/C66</f>
        <v>#REF!</v>
      </c>
      <c r="D192" s="94" t="e">
        <f t="shared" si="124"/>
        <v>#REF!</v>
      </c>
      <c r="E192" s="94" t="e">
        <f t="shared" si="124"/>
        <v>#REF!</v>
      </c>
      <c r="F192" s="94" t="e">
        <f t="shared" si="124"/>
        <v>#REF!</v>
      </c>
      <c r="G192" s="94" t="e">
        <f t="shared" si="124"/>
        <v>#REF!</v>
      </c>
      <c r="H192" s="94" t="e">
        <f t="shared" si="124"/>
        <v>#REF!</v>
      </c>
      <c r="I192" s="94" t="e">
        <f t="shared" si="124"/>
        <v>#REF!</v>
      </c>
      <c r="J192" s="94" t="e">
        <f t="shared" si="124"/>
        <v>#REF!</v>
      </c>
      <c r="K192" s="94" t="e">
        <f t="shared" si="124"/>
        <v>#REF!</v>
      </c>
      <c r="L192" s="94" t="e">
        <f t="shared" si="124"/>
        <v>#REF!</v>
      </c>
      <c r="M192" s="94" t="e">
        <f t="shared" si="124"/>
        <v>#REF!</v>
      </c>
      <c r="N192" s="94" t="e">
        <f t="shared" si="124"/>
        <v>#REF!</v>
      </c>
      <c r="O192" s="94" t="e">
        <f t="shared" si="124"/>
        <v>#REF!</v>
      </c>
      <c r="P192" s="94" t="e">
        <f t="shared" si="124"/>
        <v>#REF!</v>
      </c>
      <c r="Q192" s="94" t="e">
        <f t="shared" si="124"/>
        <v>#REF!</v>
      </c>
      <c r="R192" s="94" t="e">
        <f t="shared" si="124"/>
        <v>#REF!</v>
      </c>
      <c r="S192" s="94" t="e">
        <f t="shared" si="124"/>
        <v>#REF!</v>
      </c>
      <c r="T192" s="94" t="e">
        <f t="shared" si="124"/>
        <v>#REF!</v>
      </c>
      <c r="U192" s="94" t="e">
        <f t="shared" si="124"/>
        <v>#REF!</v>
      </c>
      <c r="V192" s="94" t="e">
        <f t="shared" si="124"/>
        <v>#REF!</v>
      </c>
      <c r="W192" s="94" t="e">
        <f t="shared" si="124"/>
        <v>#REF!</v>
      </c>
      <c r="X192" s="94" t="e">
        <f t="shared" si="124"/>
        <v>#REF!</v>
      </c>
      <c r="Y192" s="94">
        <f t="shared" si="124"/>
        <v>0.16336040238748051</v>
      </c>
      <c r="Z192" s="94">
        <f t="shared" si="124"/>
        <v>0.16236135023017129</v>
      </c>
      <c r="AA192" s="95" t="e">
        <f t="shared" si="123"/>
        <v>#REF!</v>
      </c>
      <c r="AB192" s="95" t="e">
        <f t="shared" si="123"/>
        <v>#REF!</v>
      </c>
      <c r="AC192" s="95" t="e">
        <f t="shared" si="123"/>
        <v>#REF!</v>
      </c>
      <c r="AD192" s="95" t="e">
        <f t="shared" si="123"/>
        <v>#REF!</v>
      </c>
      <c r="AE192" s="95" t="e">
        <f t="shared" si="123"/>
        <v>#DIV/0!</v>
      </c>
      <c r="AF192" s="95" t="e">
        <f t="shared" si="123"/>
        <v>#DIV/0!</v>
      </c>
      <c r="AG192" s="95" t="e">
        <f t="shared" si="123"/>
        <v>#DIV/0!</v>
      </c>
      <c r="AH192" s="95"/>
      <c r="AI192" s="95"/>
    </row>
    <row r="193" spans="2:35">
      <c r="B193" s="59" t="s">
        <v>74</v>
      </c>
      <c r="C193" s="94" t="e">
        <f t="shared" si="124"/>
        <v>#REF!</v>
      </c>
      <c r="D193" s="94" t="e">
        <f t="shared" si="124"/>
        <v>#REF!</v>
      </c>
      <c r="E193" s="94" t="e">
        <f t="shared" si="124"/>
        <v>#REF!</v>
      </c>
      <c r="F193" s="94" t="e">
        <f t="shared" si="124"/>
        <v>#REF!</v>
      </c>
      <c r="G193" s="94" t="e">
        <f t="shared" si="124"/>
        <v>#REF!</v>
      </c>
      <c r="H193" s="94" t="e">
        <f t="shared" si="124"/>
        <v>#REF!</v>
      </c>
      <c r="I193" s="94" t="e">
        <f t="shared" si="124"/>
        <v>#REF!</v>
      </c>
      <c r="J193" s="94" t="e">
        <f t="shared" si="124"/>
        <v>#REF!</v>
      </c>
      <c r="K193" s="94" t="e">
        <f t="shared" si="124"/>
        <v>#REF!</v>
      </c>
      <c r="L193" s="94" t="e">
        <f t="shared" si="124"/>
        <v>#REF!</v>
      </c>
      <c r="M193" s="94" t="e">
        <f t="shared" si="124"/>
        <v>#REF!</v>
      </c>
      <c r="N193" s="94" t="e">
        <f t="shared" si="124"/>
        <v>#REF!</v>
      </c>
      <c r="O193" s="94" t="e">
        <f t="shared" si="124"/>
        <v>#REF!</v>
      </c>
      <c r="P193" s="94" t="e">
        <f t="shared" si="124"/>
        <v>#REF!</v>
      </c>
      <c r="Q193" s="94" t="e">
        <f t="shared" si="124"/>
        <v>#REF!</v>
      </c>
      <c r="R193" s="94" t="e">
        <f t="shared" si="124"/>
        <v>#REF!</v>
      </c>
      <c r="S193" s="94" t="e">
        <f t="shared" si="124"/>
        <v>#REF!</v>
      </c>
      <c r="T193" s="94" t="e">
        <f t="shared" si="124"/>
        <v>#REF!</v>
      </c>
      <c r="U193" s="94" t="e">
        <f t="shared" si="124"/>
        <v>#REF!</v>
      </c>
      <c r="V193" s="94" t="e">
        <f t="shared" si="124"/>
        <v>#REF!</v>
      </c>
      <c r="W193" s="94" t="e">
        <f t="shared" si="124"/>
        <v>#REF!</v>
      </c>
      <c r="X193" s="94" t="e">
        <f t="shared" si="124"/>
        <v>#REF!</v>
      </c>
      <c r="Y193" s="94">
        <f t="shared" si="124"/>
        <v>0.16720925963995617</v>
      </c>
      <c r="Z193" s="94">
        <f t="shared" si="124"/>
        <v>0.15708861662385093</v>
      </c>
      <c r="AA193" s="95" t="e">
        <f t="shared" si="123"/>
        <v>#REF!</v>
      </c>
      <c r="AB193" s="95" t="e">
        <f t="shared" si="123"/>
        <v>#REF!</v>
      </c>
      <c r="AC193" s="95" t="e">
        <f t="shared" si="123"/>
        <v>#REF!</v>
      </c>
      <c r="AD193" s="95" t="e">
        <f t="shared" si="123"/>
        <v>#REF!</v>
      </c>
      <c r="AE193" s="95" t="e">
        <f t="shared" si="123"/>
        <v>#DIV/0!</v>
      </c>
      <c r="AF193" s="95" t="e">
        <f t="shared" si="123"/>
        <v>#DIV/0!</v>
      </c>
      <c r="AG193" s="95" t="e">
        <f t="shared" si="123"/>
        <v>#DIV/0!</v>
      </c>
      <c r="AH193" s="95"/>
      <c r="AI193" s="95"/>
    </row>
    <row r="194" spans="2:35">
      <c r="B194" s="59" t="s">
        <v>75</v>
      </c>
      <c r="C194" s="94" t="e">
        <f t="shared" si="124"/>
        <v>#REF!</v>
      </c>
      <c r="D194" s="94" t="e">
        <f t="shared" si="124"/>
        <v>#REF!</v>
      </c>
      <c r="E194" s="94" t="e">
        <f t="shared" si="124"/>
        <v>#REF!</v>
      </c>
      <c r="F194" s="94" t="e">
        <f t="shared" si="124"/>
        <v>#REF!</v>
      </c>
      <c r="G194" s="94" t="e">
        <f t="shared" si="124"/>
        <v>#REF!</v>
      </c>
      <c r="H194" s="94" t="e">
        <f t="shared" si="124"/>
        <v>#REF!</v>
      </c>
      <c r="I194" s="94" t="e">
        <f t="shared" si="124"/>
        <v>#REF!</v>
      </c>
      <c r="J194" s="94" t="e">
        <f t="shared" si="124"/>
        <v>#REF!</v>
      </c>
      <c r="K194" s="94" t="e">
        <f t="shared" si="124"/>
        <v>#REF!</v>
      </c>
      <c r="L194" s="94" t="e">
        <f t="shared" si="124"/>
        <v>#REF!</v>
      </c>
      <c r="M194" s="94" t="e">
        <f t="shared" si="124"/>
        <v>#REF!</v>
      </c>
      <c r="N194" s="94" t="e">
        <f t="shared" si="124"/>
        <v>#REF!</v>
      </c>
      <c r="O194" s="94" t="e">
        <f t="shared" si="124"/>
        <v>#REF!</v>
      </c>
      <c r="P194" s="94" t="e">
        <f t="shared" si="124"/>
        <v>#REF!</v>
      </c>
      <c r="Q194" s="94" t="e">
        <f t="shared" si="124"/>
        <v>#REF!</v>
      </c>
      <c r="R194" s="94" t="e">
        <f t="shared" si="124"/>
        <v>#REF!</v>
      </c>
      <c r="S194" s="94" t="e">
        <f t="shared" si="124"/>
        <v>#REF!</v>
      </c>
      <c r="T194" s="94" t="e">
        <f t="shared" si="124"/>
        <v>#REF!</v>
      </c>
      <c r="U194" s="94" t="e">
        <f t="shared" si="124"/>
        <v>#REF!</v>
      </c>
      <c r="V194" s="94" t="e">
        <f t="shared" si="124"/>
        <v>#REF!</v>
      </c>
      <c r="W194" s="94" t="e">
        <f t="shared" si="124"/>
        <v>#REF!</v>
      </c>
      <c r="X194" s="94" t="e">
        <f t="shared" si="124"/>
        <v>#REF!</v>
      </c>
      <c r="Y194" s="94">
        <f t="shared" si="124"/>
        <v>0.16998050375291004</v>
      </c>
      <c r="Z194" s="94">
        <f t="shared" si="124"/>
        <v>0.15875433072769443</v>
      </c>
      <c r="AA194" s="95" t="e">
        <f t="shared" si="123"/>
        <v>#REF!</v>
      </c>
      <c r="AB194" s="95" t="e">
        <f t="shared" si="123"/>
        <v>#REF!</v>
      </c>
      <c r="AC194" s="95" t="e">
        <f t="shared" si="123"/>
        <v>#REF!</v>
      </c>
      <c r="AD194" s="95" t="e">
        <f t="shared" si="123"/>
        <v>#REF!</v>
      </c>
      <c r="AE194" s="95" t="e">
        <f t="shared" si="123"/>
        <v>#DIV/0!</v>
      </c>
      <c r="AF194" s="95" t="e">
        <f t="shared" si="123"/>
        <v>#DIV/0!</v>
      </c>
      <c r="AG194" s="95" t="e">
        <f t="shared" si="123"/>
        <v>#DIV/0!</v>
      </c>
      <c r="AH194" s="95"/>
      <c r="AI194" s="95"/>
    </row>
    <row r="195" spans="2:35" ht="15.75" thickBot="1">
      <c r="B195" s="59" t="s">
        <v>95</v>
      </c>
      <c r="C195" s="96" t="e">
        <f t="shared" ref="C195:Z195" si="125">AVERAGE(C183:C194)</f>
        <v>#REF!</v>
      </c>
      <c r="D195" s="96" t="e">
        <f t="shared" si="125"/>
        <v>#REF!</v>
      </c>
      <c r="E195" s="96" t="e">
        <f t="shared" si="125"/>
        <v>#REF!</v>
      </c>
      <c r="F195" s="96" t="e">
        <f t="shared" si="125"/>
        <v>#REF!</v>
      </c>
      <c r="G195" s="96" t="e">
        <f t="shared" si="125"/>
        <v>#REF!</v>
      </c>
      <c r="H195" s="96" t="e">
        <f t="shared" si="125"/>
        <v>#REF!</v>
      </c>
      <c r="I195" s="96" t="e">
        <f t="shared" si="125"/>
        <v>#REF!</v>
      </c>
      <c r="J195" s="96" t="e">
        <f t="shared" si="125"/>
        <v>#REF!</v>
      </c>
      <c r="K195" s="96" t="e">
        <f t="shared" si="125"/>
        <v>#REF!</v>
      </c>
      <c r="L195" s="96" t="e">
        <f t="shared" si="125"/>
        <v>#REF!</v>
      </c>
      <c r="M195" s="96" t="e">
        <f t="shared" si="125"/>
        <v>#REF!</v>
      </c>
      <c r="N195" s="96" t="e">
        <f t="shared" si="125"/>
        <v>#REF!</v>
      </c>
      <c r="O195" s="96" t="e">
        <f t="shared" si="125"/>
        <v>#REF!</v>
      </c>
      <c r="P195" s="96" t="e">
        <f t="shared" si="125"/>
        <v>#REF!</v>
      </c>
      <c r="Q195" s="96" t="e">
        <f t="shared" si="125"/>
        <v>#REF!</v>
      </c>
      <c r="R195" s="96" t="e">
        <f t="shared" si="125"/>
        <v>#REF!</v>
      </c>
      <c r="S195" s="96" t="e">
        <f t="shared" si="125"/>
        <v>#REF!</v>
      </c>
      <c r="T195" s="96" t="e">
        <f t="shared" si="125"/>
        <v>#REF!</v>
      </c>
      <c r="U195" s="96" t="e">
        <f t="shared" si="125"/>
        <v>#REF!</v>
      </c>
      <c r="V195" s="96" t="e">
        <f t="shared" si="125"/>
        <v>#REF!</v>
      </c>
      <c r="W195" s="96" t="e">
        <f t="shared" si="125"/>
        <v>#REF!</v>
      </c>
      <c r="X195" s="96" t="e">
        <f t="shared" si="125"/>
        <v>#REF!</v>
      </c>
      <c r="Y195" s="96">
        <f t="shared" si="125"/>
        <v>0.16589070437312792</v>
      </c>
      <c r="Z195" s="96">
        <f t="shared" si="125"/>
        <v>0.16181052708224122</v>
      </c>
      <c r="AA195" s="95" t="e">
        <f t="shared" ref="AA195:AG195" si="126">FORECAST(AA54,P195:Z195,P54:Z54)</f>
        <v>#REF!</v>
      </c>
      <c r="AB195" s="95" t="e">
        <f t="shared" si="126"/>
        <v>#REF!</v>
      </c>
      <c r="AC195" s="95" t="e">
        <f t="shared" si="126"/>
        <v>#REF!</v>
      </c>
      <c r="AD195" s="95" t="e">
        <f t="shared" si="126"/>
        <v>#REF!</v>
      </c>
      <c r="AE195" s="95" t="e">
        <f t="shared" si="126"/>
        <v>#REF!</v>
      </c>
      <c r="AF195" s="95" t="e">
        <f t="shared" si="126"/>
        <v>#REF!</v>
      </c>
      <c r="AG195" s="95" t="e">
        <f t="shared" si="126"/>
        <v>#REF!</v>
      </c>
      <c r="AH195" s="95"/>
      <c r="AI195" s="95"/>
    </row>
    <row r="196" spans="2:35"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</row>
    <row r="197" spans="2:35" ht="15.75" thickBot="1">
      <c r="B197" s="59" t="s">
        <v>98</v>
      </c>
    </row>
    <row r="198" spans="2:35" ht="15.75" thickBot="1">
      <c r="B198" s="60"/>
      <c r="C198" s="61" t="s">
        <v>11</v>
      </c>
      <c r="D198" s="61" t="s">
        <v>12</v>
      </c>
      <c r="E198" s="61" t="s">
        <v>13</v>
      </c>
      <c r="F198" s="61" t="s">
        <v>14</v>
      </c>
      <c r="G198" s="61" t="s">
        <v>15</v>
      </c>
      <c r="H198" s="61" t="s">
        <v>16</v>
      </c>
      <c r="I198" s="61" t="s">
        <v>17</v>
      </c>
      <c r="J198" s="61" t="s">
        <v>18</v>
      </c>
      <c r="K198" s="61" t="s">
        <v>19</v>
      </c>
      <c r="L198" s="61" t="s">
        <v>20</v>
      </c>
      <c r="M198" s="61" t="s">
        <v>21</v>
      </c>
      <c r="N198" s="61" t="s">
        <v>22</v>
      </c>
      <c r="O198" s="61" t="s">
        <v>23</v>
      </c>
      <c r="P198" s="61" t="s">
        <v>24</v>
      </c>
      <c r="Q198" s="61" t="s">
        <v>25</v>
      </c>
      <c r="R198" s="61" t="s">
        <v>26</v>
      </c>
      <c r="S198" s="61" t="s">
        <v>27</v>
      </c>
      <c r="T198" s="61" t="s">
        <v>28</v>
      </c>
      <c r="U198" s="61" t="s">
        <v>29</v>
      </c>
      <c r="V198" s="61" t="s">
        <v>30</v>
      </c>
      <c r="W198" s="61" t="s">
        <v>31</v>
      </c>
      <c r="X198" s="61" t="s">
        <v>32</v>
      </c>
      <c r="Y198" s="61" t="s">
        <v>33</v>
      </c>
      <c r="Z198" s="61" t="s">
        <v>34</v>
      </c>
      <c r="AA198" s="61" t="s">
        <v>35</v>
      </c>
      <c r="AB198" s="61" t="s">
        <v>36</v>
      </c>
      <c r="AC198" s="61" t="s">
        <v>37</v>
      </c>
      <c r="AD198" s="61" t="s">
        <v>38</v>
      </c>
      <c r="AE198" s="61" t="str">
        <f>AE3</f>
        <v>21/22</v>
      </c>
      <c r="AF198" s="61" t="str">
        <f t="shared" ref="AF198:AG198" si="127">AF3</f>
        <v>22/23</v>
      </c>
      <c r="AG198" s="61" t="str">
        <f t="shared" si="127"/>
        <v>23/24</v>
      </c>
      <c r="AH198" s="62"/>
      <c r="AI198" s="62"/>
    </row>
    <row r="199" spans="2:35">
      <c r="B199" s="59" t="s">
        <v>64</v>
      </c>
      <c r="C199" s="72">
        <f t="shared" ref="C199:C209" si="128">(SUM(F199:J199)/SUM(F$211:J$211))*C$211</f>
        <v>0</v>
      </c>
      <c r="D199" s="72">
        <f t="shared" ref="D199:D209" si="129">(SUM(G199:K199)/SUM(G$211:K$211))*D$211</f>
        <v>0</v>
      </c>
      <c r="E199" s="72">
        <f>(SUM(F199:J199)/SUM(F$211:J$211))*E$211</f>
        <v>0</v>
      </c>
      <c r="F199" s="66">
        <f>'[2]Indonesia Palm Kernel Imports'!BN$290</f>
        <v>5.8240000000000002E-3</v>
      </c>
      <c r="G199" s="66">
        <f>'[2]Indonesia Palm Kernel Imports'!BZ$290</f>
        <v>7.0090000000000005E-3</v>
      </c>
      <c r="H199" s="66">
        <f>'[2]Indonesia Palm Kernel Imports'!CL$290</f>
        <v>3.1160000000000003E-3</v>
      </c>
      <c r="I199" s="66">
        <f>'[2]Indonesia Palm Kernel Imports'!CX$290</f>
        <v>0</v>
      </c>
      <c r="J199" s="66">
        <f>'[2]Indonesia Palm Kernel Imports'!DJ$290</f>
        <v>1.9000000000000001E-4</v>
      </c>
      <c r="K199" s="66">
        <f>'[2]Indonesia Palm Kernel Imports'!DV$290</f>
        <v>5.8000000000000003E-2</v>
      </c>
      <c r="L199" s="66">
        <f>'[2]Indonesia Palm Kernel Imports'!EH$290</f>
        <v>2.0999999999999998E-4</v>
      </c>
      <c r="M199" s="66">
        <f>'[2]Indonesia Palm Kernel Imports'!ET$290</f>
        <v>0</v>
      </c>
      <c r="N199" s="66">
        <f>'[2]Indonesia Palm Kernel Imports'!FF$290</f>
        <v>1E-3</v>
      </c>
      <c r="O199" s="66">
        <f>'[2]Indonesia Palm Kernel Imports'!FR$290</f>
        <v>3.754E-3</v>
      </c>
      <c r="P199" s="66">
        <f>'[2]Indonesia Palm Kernel Imports'!GD$290</f>
        <v>0</v>
      </c>
      <c r="Q199" s="66">
        <f>'[2]Indonesia Palm Kernel Imports'!GP$290</f>
        <v>2E-3</v>
      </c>
      <c r="R199" s="66">
        <f>'[2]Indonesia Palm Kernel Imports'!HB$290</f>
        <v>2E-3</v>
      </c>
      <c r="S199" s="66">
        <f>'[2]Indonesia Palm Kernel Imports'!HN$290</f>
        <v>0</v>
      </c>
      <c r="T199" s="66">
        <f>'[2]Indonesia Palm Kernel Imports'!HZ$290</f>
        <v>0</v>
      </c>
      <c r="U199" s="66">
        <f>'[2]Indonesia Palm Kernel Imports'!IL$290</f>
        <v>0</v>
      </c>
      <c r="V199" s="66">
        <f>'[2]Indonesia Palm Kernel Imports'!IX$290</f>
        <v>0</v>
      </c>
      <c r="W199" s="66">
        <f>'[2]Indonesia Palm Kernel Imports'!JJ$290</f>
        <v>1E-3</v>
      </c>
      <c r="X199" s="66">
        <f>'[2]Indonesia Palm Kernel Imports'!JV$290</f>
        <v>2E-3</v>
      </c>
      <c r="Y199" s="66">
        <f>'[2]Indonesia Palm Kernel Imports'!KH$290</f>
        <v>0</v>
      </c>
      <c r="Z199" s="66">
        <f>'[2]Indonesia Palm Kernel Imports'!KT$290</f>
        <v>0</v>
      </c>
      <c r="AA199" s="66">
        <f>'[2]Indonesia Palm Kernel Imports'!LF$290</f>
        <v>0</v>
      </c>
      <c r="AB199" s="67">
        <f t="shared" ref="AB199:AG199" si="130">(SUM(V199:Z199)/SUM(V$211:Z$211))*AB$211</f>
        <v>0</v>
      </c>
      <c r="AC199" s="67">
        <f t="shared" si="130"/>
        <v>0</v>
      </c>
      <c r="AD199" s="67">
        <f t="shared" si="130"/>
        <v>0</v>
      </c>
      <c r="AE199" s="67">
        <f t="shared" si="130"/>
        <v>0</v>
      </c>
      <c r="AF199" s="67">
        <f t="shared" si="130"/>
        <v>0</v>
      </c>
      <c r="AG199" s="67" t="e">
        <f t="shared" si="130"/>
        <v>#DIV/0!</v>
      </c>
      <c r="AH199" s="67"/>
      <c r="AI199" s="67"/>
    </row>
    <row r="200" spans="2:35">
      <c r="B200" s="59" t="s">
        <v>65</v>
      </c>
      <c r="C200" s="72">
        <f t="shared" si="128"/>
        <v>0</v>
      </c>
      <c r="D200" s="72">
        <f t="shared" si="129"/>
        <v>0</v>
      </c>
      <c r="E200" s="72">
        <f>(SUM(F200:J200)/SUM(F$211:J$211))*E$211</f>
        <v>0</v>
      </c>
      <c r="F200" s="66">
        <f>'[2]Indonesia Palm Kernel Imports'!BO$290</f>
        <v>5.2069289999999997</v>
      </c>
      <c r="G200" s="66">
        <f>'[2]Indonesia Palm Kernel Imports'!CA$290</f>
        <v>1.0211E-2</v>
      </c>
      <c r="H200" s="66">
        <f>'[2]Indonesia Palm Kernel Imports'!CM$290</f>
        <v>1.627E-3</v>
      </c>
      <c r="I200" s="66">
        <f>'[2]Indonesia Palm Kernel Imports'!CY$290</f>
        <v>0</v>
      </c>
      <c r="J200" s="66">
        <f>'[2]Indonesia Palm Kernel Imports'!DK$290</f>
        <v>2.3E-5</v>
      </c>
      <c r="K200" s="66">
        <f>'[2]Indonesia Palm Kernel Imports'!DW$290</f>
        <v>0</v>
      </c>
      <c r="L200" s="66">
        <f>'[2]Indonesia Palm Kernel Imports'!EI$290</f>
        <v>0</v>
      </c>
      <c r="M200" s="66">
        <f>'[2]Indonesia Palm Kernel Imports'!EU$290</f>
        <v>5.6100000000000008E-4</v>
      </c>
      <c r="N200" s="66">
        <f>'[2]Indonesia Palm Kernel Imports'!FG$290</f>
        <v>4.6379999999999998E-3</v>
      </c>
      <c r="O200" s="66">
        <f>'[2]Indonesia Palm Kernel Imports'!FS$290</f>
        <v>3.8070000000000001E-3</v>
      </c>
      <c r="P200" s="66">
        <f>'[2]Indonesia Palm Kernel Imports'!GE$290</f>
        <v>1E-3</v>
      </c>
      <c r="Q200" s="66">
        <f>'[2]Indonesia Palm Kernel Imports'!GQ$290</f>
        <v>1E-3</v>
      </c>
      <c r="R200" s="66">
        <f>'[2]Indonesia Palm Kernel Imports'!HC$290</f>
        <v>2E-3</v>
      </c>
      <c r="S200" s="66">
        <f>'[2]Indonesia Palm Kernel Imports'!HO$290</f>
        <v>0</v>
      </c>
      <c r="T200" s="66">
        <f>'[2]Indonesia Palm Kernel Imports'!IA$290</f>
        <v>0</v>
      </c>
      <c r="U200" s="66">
        <f>'[2]Indonesia Palm Kernel Imports'!IM$290</f>
        <v>0</v>
      </c>
      <c r="V200" s="66">
        <f>'[2]Indonesia Palm Kernel Imports'!IY$290</f>
        <v>0.28299999999999997</v>
      </c>
      <c r="W200" s="66">
        <f>'[2]Indonesia Palm Kernel Imports'!JK$290</f>
        <v>0</v>
      </c>
      <c r="X200" s="66">
        <f>'[2]Indonesia Palm Kernel Imports'!JW$290</f>
        <v>0</v>
      </c>
      <c r="Y200" s="66">
        <f>'[2]Indonesia Palm Kernel Imports'!KI$290</f>
        <v>0</v>
      </c>
      <c r="Z200" s="66">
        <f>'[2]Indonesia Palm Kernel Imports'!KU$290</f>
        <v>0</v>
      </c>
      <c r="AA200" s="66">
        <f>'[2]Indonesia Palm Kernel Imports'!LG$290</f>
        <v>0</v>
      </c>
      <c r="AB200" s="67">
        <f t="shared" ref="AB200:AG200" si="131">(SUM(V1211:Z1211)/SUM(V$211:Z$211))*AB$211</f>
        <v>0</v>
      </c>
      <c r="AC200" s="67">
        <f t="shared" si="131"/>
        <v>0</v>
      </c>
      <c r="AD200" s="67">
        <f t="shared" si="131"/>
        <v>0</v>
      </c>
      <c r="AE200" s="67">
        <f t="shared" si="131"/>
        <v>0</v>
      </c>
      <c r="AF200" s="67">
        <f t="shared" si="131"/>
        <v>0</v>
      </c>
      <c r="AG200" s="67" t="e">
        <f t="shared" si="131"/>
        <v>#DIV/0!</v>
      </c>
      <c r="AH200" s="67"/>
      <c r="AI200" s="67"/>
    </row>
    <row r="201" spans="2:35">
      <c r="B201" s="59" t="s">
        <v>66</v>
      </c>
      <c r="C201" s="72">
        <f t="shared" si="128"/>
        <v>0</v>
      </c>
      <c r="D201" s="72">
        <f t="shared" si="129"/>
        <v>0</v>
      </c>
      <c r="E201" s="72">
        <f>(SUM(F201:J201)/SUM(F$211:J$211))*E$211</f>
        <v>0</v>
      </c>
      <c r="F201" s="66">
        <f>'[2]Indonesia Palm Kernel Imports'!BP$290</f>
        <v>1.0742000000000002E-2</v>
      </c>
      <c r="G201" s="66">
        <f>'[2]Indonesia Palm Kernel Imports'!CB$290</f>
        <v>1.5472E-2</v>
      </c>
      <c r="H201" s="66">
        <f>'[2]Indonesia Palm Kernel Imports'!CN$290</f>
        <v>6.9499999999999998E-4</v>
      </c>
      <c r="I201" s="66">
        <f>'[2]Indonesia Palm Kernel Imports'!CZ$290</f>
        <v>1.0560000000000001E-3</v>
      </c>
      <c r="J201" s="66">
        <f>'[2]Indonesia Palm Kernel Imports'!DL$290</f>
        <v>2.5371999999999999E-2</v>
      </c>
      <c r="K201" s="66">
        <f>'[2]Indonesia Palm Kernel Imports'!DX$290</f>
        <v>0</v>
      </c>
      <c r="L201" s="66">
        <f>'[2]Indonesia Palm Kernel Imports'!EJ$290</f>
        <v>0</v>
      </c>
      <c r="M201" s="66">
        <f>'[2]Indonesia Palm Kernel Imports'!EV$290</f>
        <v>2.7519999999999997E-3</v>
      </c>
      <c r="N201" s="66">
        <f>'[2]Indonesia Palm Kernel Imports'!FH$290</f>
        <v>3.395E-3</v>
      </c>
      <c r="O201" s="66">
        <f>'[2]Indonesia Palm Kernel Imports'!FT$290</f>
        <v>1.9959999999999999E-3</v>
      </c>
      <c r="P201" s="66">
        <f>'[2]Indonesia Palm Kernel Imports'!GF$290</f>
        <v>0</v>
      </c>
      <c r="Q201" s="66">
        <f>'[2]Indonesia Palm Kernel Imports'!GR$290</f>
        <v>3.0000000000000001E-3</v>
      </c>
      <c r="R201" s="66">
        <f>'[2]Indonesia Palm Kernel Imports'!HD$290</f>
        <v>0</v>
      </c>
      <c r="S201" s="66">
        <f>'[2]Indonesia Palm Kernel Imports'!HP$290</f>
        <v>0</v>
      </c>
      <c r="T201" s="66">
        <f>'[2]Indonesia Palm Kernel Imports'!IB$290</f>
        <v>0</v>
      </c>
      <c r="U201" s="66">
        <f>'[2]Indonesia Palm Kernel Imports'!IN$290</f>
        <v>0</v>
      </c>
      <c r="V201" s="66">
        <f>'[2]Indonesia Palm Kernel Imports'!IZ$290</f>
        <v>0.96199999999999997</v>
      </c>
      <c r="W201" s="66">
        <f>'[2]Indonesia Palm Kernel Imports'!JL$290</f>
        <v>0</v>
      </c>
      <c r="X201" s="66">
        <f>'[2]Indonesia Palm Kernel Imports'!JX$290</f>
        <v>0</v>
      </c>
      <c r="Y201" s="66">
        <f>'[2]Indonesia Palm Kernel Imports'!KJ$290</f>
        <v>0</v>
      </c>
      <c r="Z201" s="66">
        <f>'[2]Indonesia Palm Kernel Imports'!KV$290</f>
        <v>0</v>
      </c>
      <c r="AA201" s="66">
        <f>'[2]Indonesia Palm Kernel Imports'!LH$290</f>
        <v>0</v>
      </c>
      <c r="AB201" s="67">
        <f t="shared" ref="AB201:AB209" si="132">(SUM(V201:Z201)/SUM(V$211:Z$211))*AB$211</f>
        <v>0</v>
      </c>
      <c r="AC201" s="67">
        <f t="shared" ref="AC201:AC209" si="133">(SUM(W201:AA201)/SUM(W$211:AA$211))*AC$211</f>
        <v>0</v>
      </c>
      <c r="AD201" s="67">
        <f t="shared" ref="AD201:AG209" si="134">(SUM(X201:AB201)/SUM(X$211:AB$211))*AD$211</f>
        <v>0</v>
      </c>
      <c r="AE201" s="67">
        <f t="shared" si="134"/>
        <v>0</v>
      </c>
      <c r="AF201" s="67">
        <f t="shared" si="134"/>
        <v>0</v>
      </c>
      <c r="AG201" s="67" t="e">
        <f t="shared" si="134"/>
        <v>#DIV/0!</v>
      </c>
      <c r="AH201" s="67"/>
      <c r="AI201" s="67"/>
    </row>
    <row r="202" spans="2:35">
      <c r="B202" s="59" t="s">
        <v>67</v>
      </c>
      <c r="C202" s="72">
        <f t="shared" si="128"/>
        <v>0</v>
      </c>
      <c r="D202" s="72">
        <f t="shared" si="129"/>
        <v>0</v>
      </c>
      <c r="E202" s="66">
        <f>'[2]Indonesia Palm Kernel Imports'!BE$290</f>
        <v>6.7250000000000001E-3</v>
      </c>
      <c r="F202" s="66">
        <f>'[2]Indonesia Palm Kernel Imports'!BQ$290</f>
        <v>0.219669</v>
      </c>
      <c r="G202" s="66">
        <f>'[2]Indonesia Palm Kernel Imports'!CC$290</f>
        <v>8.8420000000000009E-3</v>
      </c>
      <c r="H202" s="66">
        <f>'[2]Indonesia Palm Kernel Imports'!CO$290</f>
        <v>2.196E-3</v>
      </c>
      <c r="I202" s="66">
        <f>'[2]Indonesia Palm Kernel Imports'!DA$290</f>
        <v>1.16E-4</v>
      </c>
      <c r="J202" s="66">
        <f>'[2]Indonesia Palm Kernel Imports'!DM$290</f>
        <v>5.7279999999999996E-3</v>
      </c>
      <c r="K202" s="66">
        <f>'[2]Indonesia Palm Kernel Imports'!DY$290</f>
        <v>0</v>
      </c>
      <c r="L202" s="66">
        <f>'[2]Indonesia Palm Kernel Imports'!EK$290</f>
        <v>0</v>
      </c>
      <c r="M202" s="66">
        <f>'[2]Indonesia Palm Kernel Imports'!EW$290</f>
        <v>5.4800000000000009E-4</v>
      </c>
      <c r="N202" s="66">
        <f>'[2]Indonesia Palm Kernel Imports'!FI$290</f>
        <v>2.9880000000000002E-3</v>
      </c>
      <c r="O202" s="66">
        <f>'[2]Indonesia Palm Kernel Imports'!FU$290</f>
        <v>1E-3</v>
      </c>
      <c r="P202" s="66">
        <f>'[2]Indonesia Palm Kernel Imports'!GG$290</f>
        <v>0</v>
      </c>
      <c r="Q202" s="66">
        <f>'[2]Indonesia Palm Kernel Imports'!GS$290</f>
        <v>5.0000000000000001E-3</v>
      </c>
      <c r="R202" s="66">
        <f>'[2]Indonesia Palm Kernel Imports'!HE$290</f>
        <v>0</v>
      </c>
      <c r="S202" s="66">
        <f>'[2]Indonesia Palm Kernel Imports'!HQ$290</f>
        <v>0</v>
      </c>
      <c r="T202" s="66">
        <f>'[2]Indonesia Palm Kernel Imports'!IC$290</f>
        <v>0</v>
      </c>
      <c r="U202" s="66">
        <f>'[2]Indonesia Palm Kernel Imports'!IO$290</f>
        <v>0</v>
      </c>
      <c r="V202" s="66">
        <f>'[2]Indonesia Palm Kernel Imports'!JA$290</f>
        <v>2E-3</v>
      </c>
      <c r="W202" s="66">
        <f>'[2]Indonesia Palm Kernel Imports'!JM$290</f>
        <v>0</v>
      </c>
      <c r="X202" s="66">
        <f>'[2]Indonesia Palm Kernel Imports'!JY$290</f>
        <v>0</v>
      </c>
      <c r="Y202" s="66">
        <f>'[2]Indonesia Palm Kernel Imports'!KK$290</f>
        <v>0</v>
      </c>
      <c r="Z202" s="66">
        <f>'[2]Indonesia Palm Kernel Imports'!KW$290</f>
        <v>0</v>
      </c>
      <c r="AA202" s="66">
        <f>'[2]Indonesia Palm Kernel Imports'!LI$290</f>
        <v>0</v>
      </c>
      <c r="AB202" s="67">
        <f t="shared" si="132"/>
        <v>0</v>
      </c>
      <c r="AC202" s="67">
        <f t="shared" si="133"/>
        <v>0</v>
      </c>
      <c r="AD202" s="67">
        <f t="shared" si="134"/>
        <v>0</v>
      </c>
      <c r="AE202" s="67">
        <f t="shared" si="134"/>
        <v>0</v>
      </c>
      <c r="AF202" s="67">
        <f t="shared" si="134"/>
        <v>0</v>
      </c>
      <c r="AG202" s="67" t="e">
        <f t="shared" si="134"/>
        <v>#DIV/0!</v>
      </c>
      <c r="AH202" s="67"/>
      <c r="AI202" s="67"/>
    </row>
    <row r="203" spans="2:35">
      <c r="B203" s="59" t="s">
        <v>68</v>
      </c>
      <c r="C203" s="72">
        <f t="shared" si="128"/>
        <v>0</v>
      </c>
      <c r="D203" s="72">
        <f t="shared" si="129"/>
        <v>0</v>
      </c>
      <c r="E203" s="66">
        <f>'[2]Indonesia Palm Kernel Imports'!BF$290</f>
        <v>9.4320000000000011E-3</v>
      </c>
      <c r="F203" s="66">
        <f>'[2]Indonesia Palm Kernel Imports'!BR$290</f>
        <v>7.5380000000000004E-3</v>
      </c>
      <c r="G203" s="66">
        <f>'[2]Indonesia Palm Kernel Imports'!CD$290</f>
        <v>7.6270000000000001E-3</v>
      </c>
      <c r="H203" s="66">
        <f>'[2]Indonesia Palm Kernel Imports'!CP$290</f>
        <v>2.9999999999999997E-4</v>
      </c>
      <c r="I203" s="66">
        <f>'[2]Indonesia Palm Kernel Imports'!DB$290</f>
        <v>3.261E-3</v>
      </c>
      <c r="J203" s="66">
        <f>'[2]Indonesia Palm Kernel Imports'!DN$290</f>
        <v>2.0568000000000003E-2</v>
      </c>
      <c r="K203" s="66">
        <f>'[2]Indonesia Palm Kernel Imports'!DZ$290</f>
        <v>0</v>
      </c>
      <c r="L203" s="66">
        <f>'[2]Indonesia Palm Kernel Imports'!EL$290</f>
        <v>0</v>
      </c>
      <c r="M203" s="66">
        <f>'[2]Indonesia Palm Kernel Imports'!EX$290</f>
        <v>2.9629999999999999E-3</v>
      </c>
      <c r="N203" s="66">
        <f>'[2]Indonesia Palm Kernel Imports'!FJ$290</f>
        <v>4.8669999999999998E-3</v>
      </c>
      <c r="O203" s="66">
        <f>'[2]Indonesia Palm Kernel Imports'!FV$290</f>
        <v>2E-3</v>
      </c>
      <c r="P203" s="66">
        <f>'[2]Indonesia Palm Kernel Imports'!GH$290</f>
        <v>0</v>
      </c>
      <c r="Q203" s="66">
        <f>'[2]Indonesia Palm Kernel Imports'!GT$290</f>
        <v>2E-3</v>
      </c>
      <c r="R203" s="66">
        <f>'[2]Indonesia Palm Kernel Imports'!HF$290</f>
        <v>0</v>
      </c>
      <c r="S203" s="66">
        <f>'[2]Indonesia Palm Kernel Imports'!HR$290</f>
        <v>0</v>
      </c>
      <c r="T203" s="66">
        <f>'[2]Indonesia Palm Kernel Imports'!ID$290</f>
        <v>0</v>
      </c>
      <c r="U203" s="66">
        <f>'[2]Indonesia Palm Kernel Imports'!IP$290</f>
        <v>0</v>
      </c>
      <c r="V203" s="66">
        <f>'[2]Indonesia Palm Kernel Imports'!JB$290</f>
        <v>1E-3</v>
      </c>
      <c r="W203" s="66">
        <f>'[2]Indonesia Palm Kernel Imports'!JN$290</f>
        <v>0</v>
      </c>
      <c r="X203" s="66">
        <f>'[2]Indonesia Palm Kernel Imports'!JZ$290</f>
        <v>0</v>
      </c>
      <c r="Y203" s="66">
        <f>'[2]Indonesia Palm Kernel Imports'!KL$290</f>
        <v>0</v>
      </c>
      <c r="Z203" s="66">
        <f>'[2]Indonesia Palm Kernel Imports'!KX$290</f>
        <v>0</v>
      </c>
      <c r="AA203" s="67">
        <f t="shared" ref="AA203:AA209" si="135">(SUM(U203:Y203)/SUM(U$211:Y$211))*AA$211</f>
        <v>0</v>
      </c>
      <c r="AB203" s="67">
        <f t="shared" si="132"/>
        <v>0</v>
      </c>
      <c r="AC203" s="67">
        <f t="shared" si="133"/>
        <v>0</v>
      </c>
      <c r="AD203" s="67">
        <f t="shared" si="134"/>
        <v>0</v>
      </c>
      <c r="AE203" s="67">
        <f t="shared" si="134"/>
        <v>0</v>
      </c>
      <c r="AF203" s="67">
        <f t="shared" si="134"/>
        <v>0</v>
      </c>
      <c r="AG203" s="67" t="e">
        <f t="shared" si="134"/>
        <v>#DIV/0!</v>
      </c>
      <c r="AH203" s="67"/>
      <c r="AI203" s="67"/>
    </row>
    <row r="204" spans="2:35">
      <c r="B204" s="59" t="s">
        <v>69</v>
      </c>
      <c r="C204" s="72">
        <f t="shared" si="128"/>
        <v>0</v>
      </c>
      <c r="D204" s="72">
        <f t="shared" si="129"/>
        <v>0</v>
      </c>
      <c r="E204" s="66">
        <f>'[2]Indonesia Palm Kernel Imports'!BG$290</f>
        <v>1.5969999999999999E-3</v>
      </c>
      <c r="F204" s="66">
        <f>'[2]Indonesia Palm Kernel Imports'!BS$290</f>
        <v>8.4489999999999999E-3</v>
      </c>
      <c r="G204" s="66">
        <f>'[2]Indonesia Palm Kernel Imports'!CE$290</f>
        <v>6.45E-3</v>
      </c>
      <c r="H204" s="66">
        <f>'[2]Indonesia Palm Kernel Imports'!CQ$290</f>
        <v>1.1999999999999999E-4</v>
      </c>
      <c r="I204" s="66">
        <f>'[2]Indonesia Palm Kernel Imports'!DC$290</f>
        <v>2.0670000000000003E-3</v>
      </c>
      <c r="J204" s="66">
        <f>'[2]Indonesia Palm Kernel Imports'!DO$290</f>
        <v>0</v>
      </c>
      <c r="K204" s="66">
        <f>'[2]Indonesia Palm Kernel Imports'!EA$290</f>
        <v>0</v>
      </c>
      <c r="L204" s="66">
        <f>'[2]Indonesia Palm Kernel Imports'!EM$290</f>
        <v>2.9099999999999997E-4</v>
      </c>
      <c r="M204" s="66">
        <f>'[2]Indonesia Palm Kernel Imports'!EY$290</f>
        <v>0</v>
      </c>
      <c r="N204" s="66">
        <f>'[2]Indonesia Palm Kernel Imports'!FK$290</f>
        <v>3.359E-3</v>
      </c>
      <c r="O204" s="66">
        <f>'[2]Indonesia Palm Kernel Imports'!FW$290</f>
        <v>4.0000000000000001E-3</v>
      </c>
      <c r="P204" s="66">
        <f>'[2]Indonesia Palm Kernel Imports'!GI$290</f>
        <v>2E-3</v>
      </c>
      <c r="Q204" s="66">
        <f>'[2]Indonesia Palm Kernel Imports'!GU$290</f>
        <v>3.0000000000000001E-3</v>
      </c>
      <c r="R204" s="66">
        <f>'[2]Indonesia Palm Kernel Imports'!HG$290</f>
        <v>0</v>
      </c>
      <c r="S204" s="66">
        <f>'[2]Indonesia Palm Kernel Imports'!HS$290</f>
        <v>0</v>
      </c>
      <c r="T204" s="66">
        <f>'[2]Indonesia Palm Kernel Imports'!IE$290</f>
        <v>0</v>
      </c>
      <c r="U204" s="66">
        <f>'[2]Indonesia Palm Kernel Imports'!IQ$290</f>
        <v>1E-3</v>
      </c>
      <c r="V204" s="66">
        <f>'[2]Indonesia Palm Kernel Imports'!JC$290</f>
        <v>3.2410000000000001</v>
      </c>
      <c r="W204" s="66">
        <f>'[2]Indonesia Palm Kernel Imports'!JO$290</f>
        <v>0</v>
      </c>
      <c r="X204" s="66">
        <f>'[2]Indonesia Palm Kernel Imports'!KA$290</f>
        <v>0</v>
      </c>
      <c r="Y204" s="66">
        <f>'[2]Indonesia Palm Kernel Imports'!KM$290</f>
        <v>0</v>
      </c>
      <c r="Z204" s="66">
        <f>'[2]Indonesia Palm Kernel Imports'!KY$290</f>
        <v>0</v>
      </c>
      <c r="AA204" s="67">
        <f t="shared" si="135"/>
        <v>0</v>
      </c>
      <c r="AB204" s="67">
        <f t="shared" si="132"/>
        <v>0</v>
      </c>
      <c r="AC204" s="67">
        <f t="shared" si="133"/>
        <v>0</v>
      </c>
      <c r="AD204" s="67">
        <f t="shared" si="134"/>
        <v>0</v>
      </c>
      <c r="AE204" s="67">
        <f t="shared" si="134"/>
        <v>0</v>
      </c>
      <c r="AF204" s="67">
        <f t="shared" si="134"/>
        <v>0</v>
      </c>
      <c r="AG204" s="67" t="e">
        <f t="shared" si="134"/>
        <v>#DIV/0!</v>
      </c>
      <c r="AH204" s="67"/>
      <c r="AI204" s="67"/>
    </row>
    <row r="205" spans="2:35">
      <c r="B205" s="59" t="s">
        <v>70</v>
      </c>
      <c r="C205" s="72">
        <f t="shared" si="128"/>
        <v>0</v>
      </c>
      <c r="D205" s="72">
        <f t="shared" si="129"/>
        <v>0</v>
      </c>
      <c r="E205" s="66">
        <f>'[2]Indonesia Palm Kernel Imports'!BH$290</f>
        <v>2.8519999999999999E-3</v>
      </c>
      <c r="F205" s="66">
        <f>'[2]Indonesia Palm Kernel Imports'!BT$290</f>
        <v>4.3570000000000006E-3</v>
      </c>
      <c r="G205" s="66">
        <f>'[2]Indonesia Palm Kernel Imports'!CF$290</f>
        <v>4.1099999999999999E-3</v>
      </c>
      <c r="H205" s="66">
        <f>'[2]Indonesia Palm Kernel Imports'!CR$290</f>
        <v>2.2100000000000001E-4</v>
      </c>
      <c r="I205" s="66">
        <f>'[2]Indonesia Palm Kernel Imports'!DD$290</f>
        <v>3.1269999999999996E-3</v>
      </c>
      <c r="J205" s="66">
        <f>'[2]Indonesia Palm Kernel Imports'!DP$290</f>
        <v>0</v>
      </c>
      <c r="K205" s="66">
        <f>'[2]Indonesia Palm Kernel Imports'!EB$290</f>
        <v>0</v>
      </c>
      <c r="L205" s="66">
        <f>'[2]Indonesia Palm Kernel Imports'!EN$290</f>
        <v>2.5000000000000001E-4</v>
      </c>
      <c r="M205" s="66">
        <f>'[2]Indonesia Palm Kernel Imports'!EZ$290</f>
        <v>5.8E-4</v>
      </c>
      <c r="N205" s="66">
        <f>'[2]Indonesia Palm Kernel Imports'!FL$290</f>
        <v>8.6499999999999999E-4</v>
      </c>
      <c r="O205" s="66">
        <f>'[2]Indonesia Palm Kernel Imports'!FX$290</f>
        <v>1E-3</v>
      </c>
      <c r="P205" s="66">
        <f>'[2]Indonesia Palm Kernel Imports'!GJ$290</f>
        <v>1E-3</v>
      </c>
      <c r="Q205" s="66">
        <f>'[2]Indonesia Palm Kernel Imports'!GV$290</f>
        <v>0</v>
      </c>
      <c r="R205" s="66">
        <f>'[2]Indonesia Palm Kernel Imports'!HH$290</f>
        <v>0</v>
      </c>
      <c r="S205" s="66">
        <f>'[2]Indonesia Palm Kernel Imports'!HT$290</f>
        <v>0</v>
      </c>
      <c r="T205" s="66">
        <f>'[2]Indonesia Palm Kernel Imports'!IF$290</f>
        <v>0</v>
      </c>
      <c r="U205" s="66">
        <f>'[2]Indonesia Palm Kernel Imports'!IR$290</f>
        <v>2.1000000000000001E-2</v>
      </c>
      <c r="V205" s="66">
        <f>'[2]Indonesia Palm Kernel Imports'!JD$290</f>
        <v>0</v>
      </c>
      <c r="W205" s="66">
        <f>'[2]Indonesia Palm Kernel Imports'!JP$290</f>
        <v>0</v>
      </c>
      <c r="X205" s="66">
        <f>'[2]Indonesia Palm Kernel Imports'!KB$290</f>
        <v>0</v>
      </c>
      <c r="Y205" s="66">
        <f>'[2]Indonesia Palm Kernel Imports'!KN$290</f>
        <v>0</v>
      </c>
      <c r="Z205" s="66">
        <f>'[2]Indonesia Palm Kernel Imports'!KZ$290</f>
        <v>1E-3</v>
      </c>
      <c r="AA205" s="67">
        <f t="shared" si="135"/>
        <v>0</v>
      </c>
      <c r="AB205" s="67">
        <f t="shared" si="132"/>
        <v>0</v>
      </c>
      <c r="AC205" s="67">
        <f t="shared" si="133"/>
        <v>0</v>
      </c>
      <c r="AD205" s="67">
        <f t="shared" si="134"/>
        <v>0</v>
      </c>
      <c r="AE205" s="67">
        <f t="shared" si="134"/>
        <v>0</v>
      </c>
      <c r="AF205" s="67">
        <f t="shared" si="134"/>
        <v>0</v>
      </c>
      <c r="AG205" s="67" t="e">
        <f t="shared" si="134"/>
        <v>#DIV/0!</v>
      </c>
      <c r="AH205" s="67"/>
      <c r="AI205" s="67"/>
    </row>
    <row r="206" spans="2:35">
      <c r="B206" s="59" t="s">
        <v>71</v>
      </c>
      <c r="C206" s="72">
        <f t="shared" si="128"/>
        <v>0</v>
      </c>
      <c r="D206" s="72">
        <f t="shared" si="129"/>
        <v>0</v>
      </c>
      <c r="E206" s="66">
        <f>'[2]Indonesia Palm Kernel Imports'!BI$290</f>
        <v>6.6169999999999996E-3</v>
      </c>
      <c r="F206" s="66">
        <f>'[2]Indonesia Palm Kernel Imports'!BU$290</f>
        <v>6.202E-3</v>
      </c>
      <c r="G206" s="66">
        <f>'[2]Indonesia Palm Kernel Imports'!CG$290</f>
        <v>2.6349999999999998E-3</v>
      </c>
      <c r="H206" s="66">
        <f>'[2]Indonesia Palm Kernel Imports'!CS$290</f>
        <v>1.7999999999999999E-2</v>
      </c>
      <c r="I206" s="66">
        <f>'[2]Indonesia Palm Kernel Imports'!DE$290</f>
        <v>4.241E-3</v>
      </c>
      <c r="J206" s="66">
        <f>'[2]Indonesia Palm Kernel Imports'!DQ$290</f>
        <v>0</v>
      </c>
      <c r="K206" s="66">
        <f>'[2]Indonesia Palm Kernel Imports'!EC$290</f>
        <v>0</v>
      </c>
      <c r="L206" s="66">
        <f>'[2]Indonesia Palm Kernel Imports'!EO$290</f>
        <v>2.5000000000000001E-4</v>
      </c>
      <c r="M206" s="66">
        <f>'[2]Indonesia Palm Kernel Imports'!FA$290</f>
        <v>5.2800000000000004E-4</v>
      </c>
      <c r="N206" s="66">
        <f>'[2]Indonesia Palm Kernel Imports'!FM$290</f>
        <v>1.8890000000000001E-3</v>
      </c>
      <c r="O206" s="66">
        <f>'[2]Indonesia Palm Kernel Imports'!FY$290</f>
        <v>1E-3</v>
      </c>
      <c r="P206" s="66">
        <f>'[2]Indonesia Palm Kernel Imports'!GK$290</f>
        <v>3.0000000000000001E-3</v>
      </c>
      <c r="Q206" s="66">
        <f>'[2]Indonesia Palm Kernel Imports'!GW$290</f>
        <v>2E-3</v>
      </c>
      <c r="R206" s="66">
        <f>'[2]Indonesia Palm Kernel Imports'!HI$290</f>
        <v>0</v>
      </c>
      <c r="S206" s="66">
        <f>'[2]Indonesia Palm Kernel Imports'!HU$290</f>
        <v>0</v>
      </c>
      <c r="T206" s="66">
        <f>'[2]Indonesia Palm Kernel Imports'!IG$290</f>
        <v>0</v>
      </c>
      <c r="U206" s="66">
        <f>'[2]Indonesia Palm Kernel Imports'!IS$290</f>
        <v>1E-3</v>
      </c>
      <c r="V206" s="66">
        <f>'[2]Indonesia Palm Kernel Imports'!JE$290</f>
        <v>0</v>
      </c>
      <c r="W206" s="66">
        <f>'[2]Indonesia Palm Kernel Imports'!JQ$290</f>
        <v>0</v>
      </c>
      <c r="X206" s="66">
        <f>'[2]Indonesia Palm Kernel Imports'!KC$290</f>
        <v>0</v>
      </c>
      <c r="Y206" s="66">
        <f>'[2]Indonesia Palm Kernel Imports'!KO$290</f>
        <v>0</v>
      </c>
      <c r="Z206" s="66">
        <f>'[2]Indonesia Palm Kernel Imports'!LA$290</f>
        <v>1E-3</v>
      </c>
      <c r="AA206" s="67">
        <f t="shared" si="135"/>
        <v>0</v>
      </c>
      <c r="AB206" s="67">
        <f t="shared" si="132"/>
        <v>0</v>
      </c>
      <c r="AC206" s="67">
        <f t="shared" si="133"/>
        <v>0</v>
      </c>
      <c r="AD206" s="67">
        <f t="shared" si="134"/>
        <v>0</v>
      </c>
      <c r="AE206" s="67">
        <f t="shared" si="134"/>
        <v>0</v>
      </c>
      <c r="AF206" s="67">
        <f t="shared" si="134"/>
        <v>0</v>
      </c>
      <c r="AG206" s="67" t="e">
        <f t="shared" si="134"/>
        <v>#DIV/0!</v>
      </c>
      <c r="AH206" s="67"/>
      <c r="AI206" s="67"/>
    </row>
    <row r="207" spans="2:35">
      <c r="B207" s="59" t="s">
        <v>72</v>
      </c>
      <c r="C207" s="72">
        <f t="shared" si="128"/>
        <v>0</v>
      </c>
      <c r="D207" s="72">
        <f t="shared" si="129"/>
        <v>0</v>
      </c>
      <c r="E207" s="66">
        <f>'[2]Indonesia Palm Kernel Imports'!BJ$290</f>
        <v>6.7679999999999997E-3</v>
      </c>
      <c r="F207" s="66">
        <f>'[2]Indonesia Palm Kernel Imports'!BV$290</f>
        <v>4.3220000000000003E-3</v>
      </c>
      <c r="G207" s="66">
        <f>'[2]Indonesia Palm Kernel Imports'!CH$290</f>
        <v>4.57E-4</v>
      </c>
      <c r="H207" s="66">
        <f>'[2]Indonesia Palm Kernel Imports'!CT$290</f>
        <v>0</v>
      </c>
      <c r="I207" s="66">
        <f>'[2]Indonesia Palm Kernel Imports'!DF$290</f>
        <v>1.5089999999999999E-3</v>
      </c>
      <c r="J207" s="66">
        <f>'[2]Indonesia Palm Kernel Imports'!DR$290</f>
        <v>1.1699999999999999E-2</v>
      </c>
      <c r="K207" s="66">
        <f>'[2]Indonesia Palm Kernel Imports'!ED$290</f>
        <v>0</v>
      </c>
      <c r="L207" s="66">
        <f>'[2]Indonesia Palm Kernel Imports'!EP$290</f>
        <v>0</v>
      </c>
      <c r="M207" s="66">
        <f>'[2]Indonesia Palm Kernel Imports'!FB$290</f>
        <v>8.2399999999999997E-4</v>
      </c>
      <c r="N207" s="66">
        <f>'[2]Indonesia Palm Kernel Imports'!FN$290</f>
        <v>7.5250000000000004E-3</v>
      </c>
      <c r="O207" s="66">
        <f>'[2]Indonesia Palm Kernel Imports'!FZ$290</f>
        <v>1.3740000000000001</v>
      </c>
      <c r="P207" s="66">
        <f>'[2]Indonesia Palm Kernel Imports'!GL$290</f>
        <v>2E-3</v>
      </c>
      <c r="Q207" s="66">
        <f>'[2]Indonesia Palm Kernel Imports'!GX$290</f>
        <v>5.0000000000000001E-3</v>
      </c>
      <c r="R207" s="66">
        <f>'[2]Indonesia Palm Kernel Imports'!HJ$290</f>
        <v>0</v>
      </c>
      <c r="S207" s="66">
        <f>'[2]Indonesia Palm Kernel Imports'!HV$290</f>
        <v>0</v>
      </c>
      <c r="T207" s="66">
        <f>'[2]Indonesia Palm Kernel Imports'!IH$290</f>
        <v>0</v>
      </c>
      <c r="U207" s="66">
        <f>'[2]Indonesia Palm Kernel Imports'!IT$290</f>
        <v>1E-3</v>
      </c>
      <c r="V207" s="66">
        <f>'[2]Indonesia Palm Kernel Imports'!JF$290</f>
        <v>0</v>
      </c>
      <c r="W207" s="66">
        <f>'[2]Indonesia Palm Kernel Imports'!JR$290</f>
        <v>1E-3</v>
      </c>
      <c r="X207" s="66">
        <f>'[2]Indonesia Palm Kernel Imports'!KD$290</f>
        <v>0</v>
      </c>
      <c r="Y207" s="66">
        <f>'[2]Indonesia Palm Kernel Imports'!KP$290</f>
        <v>0</v>
      </c>
      <c r="Z207" s="66">
        <f>'[2]Indonesia Palm Kernel Imports'!LB$290</f>
        <v>0</v>
      </c>
      <c r="AA207" s="67">
        <f t="shared" si="135"/>
        <v>0</v>
      </c>
      <c r="AB207" s="67">
        <f t="shared" si="132"/>
        <v>0</v>
      </c>
      <c r="AC207" s="67">
        <f t="shared" si="133"/>
        <v>0</v>
      </c>
      <c r="AD207" s="67">
        <f t="shared" si="134"/>
        <v>0</v>
      </c>
      <c r="AE207" s="67">
        <f t="shared" si="134"/>
        <v>0</v>
      </c>
      <c r="AF207" s="67">
        <f t="shared" si="134"/>
        <v>0</v>
      </c>
      <c r="AG207" s="67" t="e">
        <f t="shared" si="134"/>
        <v>#DIV/0!</v>
      </c>
      <c r="AH207" s="67"/>
      <c r="AI207" s="67"/>
    </row>
    <row r="208" spans="2:35">
      <c r="B208" s="59" t="s">
        <v>73</v>
      </c>
      <c r="C208" s="72">
        <f t="shared" si="128"/>
        <v>0</v>
      </c>
      <c r="D208" s="72">
        <f t="shared" si="129"/>
        <v>0</v>
      </c>
      <c r="E208" s="66">
        <f>'[2]Indonesia Palm Kernel Imports'!BK$290</f>
        <v>2.1393000000000002E-2</v>
      </c>
      <c r="F208" s="66">
        <f>'[2]Indonesia Palm Kernel Imports'!BW$290</f>
        <v>2.1970000000000002E-3</v>
      </c>
      <c r="G208" s="66">
        <f>'[2]Indonesia Palm Kernel Imports'!CI$290</f>
        <v>1.916E-3</v>
      </c>
      <c r="H208" s="66">
        <f>'[2]Indonesia Palm Kernel Imports'!CU$290</f>
        <v>0</v>
      </c>
      <c r="I208" s="66">
        <f>'[2]Indonesia Palm Kernel Imports'!DG$290</f>
        <v>9.9200000000000004E-4</v>
      </c>
      <c r="J208" s="66">
        <f>'[2]Indonesia Palm Kernel Imports'!DS$290</f>
        <v>1.1699999999999999E-2</v>
      </c>
      <c r="K208" s="66">
        <f>'[2]Indonesia Palm Kernel Imports'!EE$290</f>
        <v>1.6E-2</v>
      </c>
      <c r="L208" s="66">
        <f>'[2]Indonesia Palm Kernel Imports'!EQ$290</f>
        <v>5.7299999999999994E-4</v>
      </c>
      <c r="M208" s="66">
        <f>'[2]Indonesia Palm Kernel Imports'!FC$290</f>
        <v>5.4500000000000002E-4</v>
      </c>
      <c r="N208" s="66">
        <f>'[2]Indonesia Palm Kernel Imports'!FO$290</f>
        <v>4.7670000000000004E-3</v>
      </c>
      <c r="O208" s="66">
        <f>'[2]Indonesia Palm Kernel Imports'!GA$290</f>
        <v>0</v>
      </c>
      <c r="P208" s="66">
        <f>'[2]Indonesia Palm Kernel Imports'!GM$290</f>
        <v>2E-3</v>
      </c>
      <c r="Q208" s="66">
        <f>'[2]Indonesia Palm Kernel Imports'!GY$290</f>
        <v>7.0000000000000001E-3</v>
      </c>
      <c r="R208" s="66">
        <f>'[2]Indonesia Palm Kernel Imports'!HK$290</f>
        <v>0</v>
      </c>
      <c r="S208" s="66">
        <f>'[2]Indonesia Palm Kernel Imports'!HW$290</f>
        <v>0</v>
      </c>
      <c r="T208" s="66">
        <f>'[2]Indonesia Palm Kernel Imports'!II$290</f>
        <v>0</v>
      </c>
      <c r="U208" s="66">
        <f>'[2]Indonesia Palm Kernel Imports'!IU$290</f>
        <v>0</v>
      </c>
      <c r="V208" s="66">
        <f>'[2]Indonesia Palm Kernel Imports'!JG$290</f>
        <v>1E-3</v>
      </c>
      <c r="W208" s="66">
        <f>'[2]Indonesia Palm Kernel Imports'!JS$290</f>
        <v>0</v>
      </c>
      <c r="X208" s="66">
        <f>'[2]Indonesia Palm Kernel Imports'!KE$290</f>
        <v>0</v>
      </c>
      <c r="Y208" s="66">
        <f>'[2]Indonesia Palm Kernel Imports'!KQ$290</f>
        <v>1E-3</v>
      </c>
      <c r="Z208" s="66">
        <f>'[2]Indonesia Palm Kernel Imports'!LC$290</f>
        <v>0</v>
      </c>
      <c r="AA208" s="67">
        <f t="shared" si="135"/>
        <v>0</v>
      </c>
      <c r="AB208" s="67">
        <f t="shared" si="132"/>
        <v>0</v>
      </c>
      <c r="AC208" s="67">
        <f t="shared" si="133"/>
        <v>0</v>
      </c>
      <c r="AD208" s="67">
        <f t="shared" si="134"/>
        <v>0</v>
      </c>
      <c r="AE208" s="67">
        <f t="shared" si="134"/>
        <v>0</v>
      </c>
      <c r="AF208" s="67">
        <f t="shared" si="134"/>
        <v>0</v>
      </c>
      <c r="AG208" s="67" t="e">
        <f t="shared" si="134"/>
        <v>#DIV/0!</v>
      </c>
      <c r="AH208" s="67"/>
      <c r="AI208" s="67"/>
    </row>
    <row r="209" spans="2:35">
      <c r="B209" s="59" t="s">
        <v>74</v>
      </c>
      <c r="C209" s="72">
        <f t="shared" si="128"/>
        <v>0</v>
      </c>
      <c r="D209" s="72">
        <f t="shared" si="129"/>
        <v>0</v>
      </c>
      <c r="E209" s="66">
        <f>'[2]Indonesia Palm Kernel Imports'!BL$290</f>
        <v>5.6280000000000002E-3</v>
      </c>
      <c r="F209" s="66">
        <f>'[2]Indonesia Palm Kernel Imports'!BX$290</f>
        <v>3.261E-3</v>
      </c>
      <c r="G209" s="66">
        <f>'[2]Indonesia Palm Kernel Imports'!CJ$290</f>
        <v>2.0100000000000001E-4</v>
      </c>
      <c r="H209" s="66">
        <f>'[2]Indonesia Palm Kernel Imports'!CV$290</f>
        <v>0</v>
      </c>
      <c r="I209" s="66">
        <f>'[2]Indonesia Palm Kernel Imports'!DH$290</f>
        <v>3.8000000000000002E-4</v>
      </c>
      <c r="J209" s="66">
        <f>'[2]Indonesia Palm Kernel Imports'!DT$290</f>
        <v>0</v>
      </c>
      <c r="K209" s="66">
        <f>'[2]Indonesia Palm Kernel Imports'!EF$290</f>
        <v>6.8600000000000009E-4</v>
      </c>
      <c r="L209" s="66">
        <f>'[2]Indonesia Palm Kernel Imports'!ER$290</f>
        <v>3.7399999999999998E-4</v>
      </c>
      <c r="M209" s="66">
        <f>'[2]Indonesia Palm Kernel Imports'!FD$290</f>
        <v>8.7500000000000002E-4</v>
      </c>
      <c r="N209" s="66">
        <f>'[2]Indonesia Palm Kernel Imports'!FP$290</f>
        <v>4.0919999999999993E-3</v>
      </c>
      <c r="O209" s="66">
        <f>'[2]Indonesia Palm Kernel Imports'!GB$290</f>
        <v>0</v>
      </c>
      <c r="P209" s="66">
        <f>'[2]Indonesia Palm Kernel Imports'!GN$290</f>
        <v>2E-3</v>
      </c>
      <c r="Q209" s="66">
        <f>'[2]Indonesia Palm Kernel Imports'!GZ$290</f>
        <v>2E-3</v>
      </c>
      <c r="R209" s="66">
        <f>'[2]Indonesia Palm Kernel Imports'!HL$290</f>
        <v>0</v>
      </c>
      <c r="S209" s="66">
        <f>'[2]Indonesia Palm Kernel Imports'!HX$290</f>
        <v>0</v>
      </c>
      <c r="T209" s="66">
        <f>'[2]Indonesia Palm Kernel Imports'!IJ$290</f>
        <v>0</v>
      </c>
      <c r="U209" s="66">
        <f>'[2]Indonesia Palm Kernel Imports'!IV$290</f>
        <v>1E-3</v>
      </c>
      <c r="V209" s="66">
        <f>'[2]Indonesia Palm Kernel Imports'!JH$290</f>
        <v>0</v>
      </c>
      <c r="W209" s="66">
        <f>'[2]Indonesia Palm Kernel Imports'!JT$290</f>
        <v>0</v>
      </c>
      <c r="X209" s="66">
        <f>'[2]Indonesia Palm Kernel Imports'!KF$290</f>
        <v>1E-3</v>
      </c>
      <c r="Y209" s="66">
        <f>'[2]Indonesia Palm Kernel Imports'!KR$290</f>
        <v>2E-3</v>
      </c>
      <c r="Z209" s="66">
        <f>'[2]Indonesia Palm Kernel Imports'!LD$290</f>
        <v>0</v>
      </c>
      <c r="AA209" s="67">
        <f t="shared" si="135"/>
        <v>0</v>
      </c>
      <c r="AB209" s="67">
        <f t="shared" si="132"/>
        <v>0</v>
      </c>
      <c r="AC209" s="67">
        <f t="shared" si="133"/>
        <v>0</v>
      </c>
      <c r="AD209" s="67">
        <f t="shared" si="134"/>
        <v>0</v>
      </c>
      <c r="AE209" s="67">
        <f t="shared" si="134"/>
        <v>0</v>
      </c>
      <c r="AF209" s="67">
        <f t="shared" si="134"/>
        <v>0</v>
      </c>
      <c r="AG209" s="67" t="e">
        <f t="shared" si="134"/>
        <v>#DIV/0!</v>
      </c>
      <c r="AH209" s="67"/>
      <c r="AI209" s="67"/>
    </row>
    <row r="210" spans="2:35">
      <c r="B210" s="59" t="s">
        <v>75</v>
      </c>
      <c r="C210" s="72">
        <f>C211-SUM(C199:C209)</f>
        <v>0</v>
      </c>
      <c r="D210" s="72">
        <f>D211-SUM(D199:D209)</f>
        <v>0</v>
      </c>
      <c r="E210" s="66">
        <f>'[2]Indonesia Palm Kernel Imports'!BM$290</f>
        <v>6.5499999999999994E-3</v>
      </c>
      <c r="F210" s="66">
        <f>'[2]Indonesia Palm Kernel Imports'!BY$290</f>
        <v>3.2669999999999999E-3</v>
      </c>
      <c r="G210" s="66">
        <f>'[2]Indonesia Palm Kernel Imports'!CK$290</f>
        <v>1.322E-3</v>
      </c>
      <c r="H210" s="66">
        <f>'[2]Indonesia Palm Kernel Imports'!CW$290</f>
        <v>0</v>
      </c>
      <c r="I210" s="66">
        <f>'[2]Indonesia Palm Kernel Imports'!DI$290</f>
        <v>9.7300000000000002E-4</v>
      </c>
      <c r="J210" s="66">
        <f>'[2]Indonesia Palm Kernel Imports'!DU$290</f>
        <v>0</v>
      </c>
      <c r="K210" s="66">
        <f>'[2]Indonesia Palm Kernel Imports'!EG$290</f>
        <v>0</v>
      </c>
      <c r="L210" s="66">
        <f>'[2]Indonesia Palm Kernel Imports'!ES$290</f>
        <v>2.444E-3</v>
      </c>
      <c r="M210" s="66">
        <f>'[2]Indonesia Palm Kernel Imports'!FE$290</f>
        <v>2.941E-3</v>
      </c>
      <c r="N210" s="66">
        <f>'[2]Indonesia Palm Kernel Imports'!FQ$290</f>
        <v>3.4629999999999999E-3</v>
      </c>
      <c r="O210" s="66">
        <f>'[2]Indonesia Palm Kernel Imports'!GC$290</f>
        <v>0</v>
      </c>
      <c r="P210" s="66">
        <f>'[2]Indonesia Palm Kernel Imports'!GO$290</f>
        <v>3.0000000000000001E-3</v>
      </c>
      <c r="Q210" s="66">
        <f>'[2]Indonesia Palm Kernel Imports'!HA$290</f>
        <v>5.0000000000000001E-3</v>
      </c>
      <c r="R210" s="66">
        <f>'[2]Indonesia Palm Kernel Imports'!HM$290</f>
        <v>0</v>
      </c>
      <c r="S210" s="66">
        <f>'[2]Indonesia Palm Kernel Imports'!HY$290</f>
        <v>0</v>
      </c>
      <c r="T210" s="66">
        <f>'[2]Indonesia Palm Kernel Imports'!IK$290</f>
        <v>0</v>
      </c>
      <c r="U210" s="66">
        <f>'[2]Indonesia Palm Kernel Imports'!IW$290</f>
        <v>0</v>
      </c>
      <c r="V210" s="66">
        <f>'[2]Indonesia Palm Kernel Imports'!JI$290</f>
        <v>0</v>
      </c>
      <c r="W210" s="66">
        <f>'[2]Indonesia Palm Kernel Imports'!JU$290</f>
        <v>0</v>
      </c>
      <c r="X210" s="66">
        <f>'[2]Indonesia Palm Kernel Imports'!KG$290</f>
        <v>0</v>
      </c>
      <c r="Y210" s="66">
        <f>'[2]Indonesia Palm Kernel Imports'!KS$290</f>
        <v>0</v>
      </c>
      <c r="Z210" s="66">
        <f>'[2]Indonesia Palm Kernel Imports'!LE$290</f>
        <v>0</v>
      </c>
      <c r="AA210" s="67">
        <f t="shared" ref="AA210:AG210" si="136">AA211-SUM(AA199:AA209)</f>
        <v>0</v>
      </c>
      <c r="AB210" s="67">
        <f t="shared" si="136"/>
        <v>0</v>
      </c>
      <c r="AC210" s="67">
        <f t="shared" si="136"/>
        <v>0</v>
      </c>
      <c r="AD210" s="67">
        <f t="shared" si="136"/>
        <v>0</v>
      </c>
      <c r="AE210" s="67">
        <f t="shared" si="136"/>
        <v>0</v>
      </c>
      <c r="AF210" s="67">
        <f t="shared" si="136"/>
        <v>0</v>
      </c>
      <c r="AG210" s="67" t="e">
        <f t="shared" si="136"/>
        <v>#DIV/0!</v>
      </c>
      <c r="AH210" s="67"/>
      <c r="AI210" s="67"/>
    </row>
    <row r="211" spans="2:35" ht="15.75" thickBot="1">
      <c r="B211" s="59" t="s">
        <v>76</v>
      </c>
      <c r="C211" s="75">
        <f>C25</f>
        <v>0</v>
      </c>
      <c r="D211" s="75">
        <f>D25</f>
        <v>0</v>
      </c>
      <c r="E211" s="75">
        <f>E25</f>
        <v>0</v>
      </c>
      <c r="F211" s="75">
        <f t="shared" ref="F211:Y211" si="137">SUM(F199:F210)</f>
        <v>5.4827569999999985</v>
      </c>
      <c r="G211" s="75">
        <f t="shared" si="137"/>
        <v>6.6252000000000019E-2</v>
      </c>
      <c r="H211" s="75">
        <f t="shared" si="137"/>
        <v>2.6275E-2</v>
      </c>
      <c r="I211" s="75">
        <f t="shared" si="137"/>
        <v>1.7722000000000002E-2</v>
      </c>
      <c r="J211" s="75">
        <f t="shared" si="137"/>
        <v>7.5281000000000001E-2</v>
      </c>
      <c r="K211" s="75">
        <f t="shared" si="137"/>
        <v>7.4686000000000016E-2</v>
      </c>
      <c r="L211" s="75">
        <f t="shared" si="137"/>
        <v>4.3920000000000001E-3</v>
      </c>
      <c r="M211" s="75">
        <f t="shared" si="137"/>
        <v>1.3117E-2</v>
      </c>
      <c r="N211" s="75">
        <f t="shared" si="137"/>
        <v>4.2848000000000004E-2</v>
      </c>
      <c r="O211" s="75">
        <f t="shared" si="137"/>
        <v>1.392557</v>
      </c>
      <c r="P211" s="75">
        <f t="shared" si="137"/>
        <v>1.6E-2</v>
      </c>
      <c r="Q211" s="75">
        <f t="shared" si="137"/>
        <v>3.6999999999999998E-2</v>
      </c>
      <c r="R211" s="75">
        <f t="shared" si="137"/>
        <v>4.0000000000000001E-3</v>
      </c>
      <c r="S211" s="75">
        <f t="shared" si="137"/>
        <v>0</v>
      </c>
      <c r="T211" s="75">
        <f t="shared" si="137"/>
        <v>0</v>
      </c>
      <c r="U211" s="75">
        <f t="shared" si="137"/>
        <v>2.5000000000000005E-2</v>
      </c>
      <c r="V211" s="75">
        <f t="shared" si="137"/>
        <v>4.49</v>
      </c>
      <c r="W211" s="75">
        <f t="shared" si="137"/>
        <v>2E-3</v>
      </c>
      <c r="X211" s="75">
        <f t="shared" si="137"/>
        <v>3.0000000000000001E-3</v>
      </c>
      <c r="Y211" s="75">
        <f t="shared" si="137"/>
        <v>3.0000000000000001E-3</v>
      </c>
      <c r="Z211" s="75">
        <f>SUM(Z199:Z210)</f>
        <v>2E-3</v>
      </c>
      <c r="AA211" s="67">
        <f t="shared" ref="AA211:AG211" si="138">AA25</f>
        <v>0</v>
      </c>
      <c r="AB211" s="67">
        <f t="shared" si="138"/>
        <v>0</v>
      </c>
      <c r="AC211" s="67">
        <f t="shared" si="138"/>
        <v>0</v>
      </c>
      <c r="AD211" s="67">
        <f t="shared" si="138"/>
        <v>0</v>
      </c>
      <c r="AE211" s="67">
        <f t="shared" si="138"/>
        <v>0</v>
      </c>
      <c r="AF211" s="67">
        <f t="shared" si="138"/>
        <v>0</v>
      </c>
      <c r="AG211" s="67">
        <f t="shared" si="138"/>
        <v>0</v>
      </c>
      <c r="AH211" s="67"/>
      <c r="AI211" s="67"/>
    </row>
    <row r="212" spans="2:35">
      <c r="B212" s="68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</row>
    <row r="213" spans="2:35" ht="15.75" thickBot="1">
      <c r="B213" s="59" t="s">
        <v>99</v>
      </c>
    </row>
    <row r="214" spans="2:35" ht="15.75" thickBot="1">
      <c r="B214" s="60"/>
      <c r="C214" s="61" t="s">
        <v>11</v>
      </c>
      <c r="D214" s="61" t="s">
        <v>12</v>
      </c>
      <c r="E214" s="61" t="s">
        <v>13</v>
      </c>
      <c r="F214" s="61" t="s">
        <v>14</v>
      </c>
      <c r="G214" s="61" t="s">
        <v>15</v>
      </c>
      <c r="H214" s="61" t="s">
        <v>16</v>
      </c>
      <c r="I214" s="61" t="s">
        <v>17</v>
      </c>
      <c r="J214" s="61" t="s">
        <v>18</v>
      </c>
      <c r="K214" s="61" t="s">
        <v>19</v>
      </c>
      <c r="L214" s="61" t="s">
        <v>20</v>
      </c>
      <c r="M214" s="61" t="s">
        <v>21</v>
      </c>
      <c r="N214" s="61" t="s">
        <v>22</v>
      </c>
      <c r="O214" s="61" t="s">
        <v>23</v>
      </c>
      <c r="P214" s="61" t="s">
        <v>24</v>
      </c>
      <c r="Q214" s="61" t="s">
        <v>25</v>
      </c>
      <c r="R214" s="61" t="s">
        <v>26</v>
      </c>
      <c r="S214" s="61" t="s">
        <v>27</v>
      </c>
      <c r="T214" s="61" t="s">
        <v>28</v>
      </c>
      <c r="U214" s="61" t="s">
        <v>29</v>
      </c>
      <c r="V214" s="61" t="s">
        <v>30</v>
      </c>
      <c r="W214" s="61" t="s">
        <v>31</v>
      </c>
      <c r="X214" s="61" t="s">
        <v>32</v>
      </c>
      <c r="Y214" s="61" t="s">
        <v>33</v>
      </c>
      <c r="Z214" s="61" t="s">
        <v>34</v>
      </c>
      <c r="AA214" s="61" t="s">
        <v>35</v>
      </c>
      <c r="AB214" s="61" t="s">
        <v>36</v>
      </c>
      <c r="AC214" s="61" t="s">
        <v>37</v>
      </c>
      <c r="AD214" s="61" t="s">
        <v>38</v>
      </c>
      <c r="AE214" s="61" t="str">
        <f>AE3</f>
        <v>21/22</v>
      </c>
      <c r="AF214" s="61" t="str">
        <f t="shared" ref="AF214:AG214" si="139">AF3</f>
        <v>22/23</v>
      </c>
      <c r="AG214" s="61" t="str">
        <f t="shared" si="139"/>
        <v>23/24</v>
      </c>
      <c r="AH214" s="62"/>
      <c r="AI214" s="62"/>
    </row>
    <row r="215" spans="2:35">
      <c r="B215" s="59" t="s">
        <v>64</v>
      </c>
      <c r="C215" s="72">
        <f>(SUM(F215:J215)/SUM(F$227:J$227))*C$227</f>
        <v>0</v>
      </c>
      <c r="D215" s="72">
        <f>(SUM(G215:K215)/SUM(G$227:K$227))*D$227</f>
        <v>0</v>
      </c>
      <c r="E215" s="72">
        <f>(SUM(F215:J215)/SUM(F$227:J$227))*E$227</f>
        <v>0</v>
      </c>
      <c r="F215" s="66">
        <f>'[2]Indonesia Palm Kernel Exports'!BN$290</f>
        <v>0.10058199999999999</v>
      </c>
      <c r="G215" s="66">
        <f>'[2]Indonesia Palm Kernel Exports'!BZ$290</f>
        <v>0</v>
      </c>
      <c r="H215" s="66">
        <f>'[2]Indonesia Palm Kernel Exports'!CL$290</f>
        <v>1</v>
      </c>
      <c r="I215" s="66">
        <f>'[2]Indonesia Palm Kernel Exports'!CX$290</f>
        <v>0.85</v>
      </c>
      <c r="J215" s="66">
        <f>'[2]Indonesia Palm Kernel Exports'!DJ$290</f>
        <v>0.11228</v>
      </c>
      <c r="K215" s="66">
        <f>'[2]Indonesia Palm Kernel Exports'!DV$290</f>
        <v>0.40001700000000001</v>
      </c>
      <c r="L215" s="66">
        <f>'[2]Indonesia Palm Kernel Exports'!EH$290</f>
        <v>0.47047000000000005</v>
      </c>
      <c r="M215" s="66">
        <f>'[2]Indonesia Palm Kernel Exports'!ET$290</f>
        <v>0.48002100000000003</v>
      </c>
      <c r="N215" s="66">
        <f>'[2]Indonesia Palm Kernel Exports'!FF$290</f>
        <v>4.75</v>
      </c>
      <c r="O215" s="66">
        <f>'[2]Indonesia Palm Kernel Exports'!FR$290</f>
        <v>6.2824620000000007</v>
      </c>
      <c r="P215" s="66">
        <f>'[2]Indonesia Palm Kernel Exports'!GD$290</f>
        <v>6.415</v>
      </c>
      <c r="Q215" s="66">
        <f>'[2]Indonesia Palm Kernel Exports'!GP$290</f>
        <v>1.45</v>
      </c>
      <c r="R215" s="66">
        <f>'[2]Indonesia Palm Kernel Exports'!HB$290</f>
        <v>0</v>
      </c>
      <c r="S215" s="66">
        <f>'[2]Indonesia Palm Kernel Exports'!HN$290</f>
        <v>0</v>
      </c>
      <c r="T215" s="66">
        <f>'[2]Indonesia Palm Kernel Exports'!HZ$290</f>
        <v>0</v>
      </c>
      <c r="U215" s="66">
        <f>'[2]Indonesia Palm Kernel Exports'!IL$290</f>
        <v>0</v>
      </c>
      <c r="V215" s="66">
        <f>'[2]Indonesia Palm Kernel Exports'!IX$290</f>
        <v>1E-3</v>
      </c>
      <c r="W215" s="66">
        <f>'[2]Indonesia Palm Kernel Exports'!JJ$290</f>
        <v>0</v>
      </c>
      <c r="X215" s="66">
        <f>'[2]Indonesia Palm Kernel Exports'!JV$290</f>
        <v>1.498</v>
      </c>
      <c r="Y215" s="66">
        <f>'[2]Indonesia Palm Kernel Exports'!KH$290</f>
        <v>0</v>
      </c>
      <c r="Z215" s="66">
        <f>'[2]Indonesia Palm Kernel Exports'!KT$290</f>
        <v>12.026999999999999</v>
      </c>
      <c r="AA215" s="66">
        <f>'[2]Indonesia Palm Kernel Exports'!LF$290</f>
        <v>2.516</v>
      </c>
      <c r="AB215" s="67">
        <f t="shared" ref="AB215:AG215" si="140">(SUM(V215:Z215)/SUM(V$211:Z$211))*AB$211</f>
        <v>0</v>
      </c>
      <c r="AC215" s="67">
        <f t="shared" si="140"/>
        <v>0</v>
      </c>
      <c r="AD215" s="67">
        <f t="shared" si="140"/>
        <v>0</v>
      </c>
      <c r="AE215" s="67">
        <f t="shared" si="140"/>
        <v>0</v>
      </c>
      <c r="AF215" s="67">
        <f t="shared" si="140"/>
        <v>0</v>
      </c>
      <c r="AG215" s="67" t="e">
        <f t="shared" si="140"/>
        <v>#DIV/0!</v>
      </c>
      <c r="AH215" s="67"/>
      <c r="AI215" s="67"/>
    </row>
    <row r="216" spans="2:35">
      <c r="B216" s="59" t="s">
        <v>65</v>
      </c>
      <c r="C216" s="72">
        <f t="shared" ref="C216:D225" si="141">(SUM(F216:J216)/SUM(F$227:J$227))*C$227</f>
        <v>0</v>
      </c>
      <c r="D216" s="72">
        <f t="shared" si="141"/>
        <v>0</v>
      </c>
      <c r="E216" s="72">
        <f>(SUM(F216:J216)/SUM(F$227:J$227))*E$227</f>
        <v>0</v>
      </c>
      <c r="F216" s="66">
        <f>'[2]Indonesia Palm Kernel Exports'!BO$290</f>
        <v>4.7999999999999996E-3</v>
      </c>
      <c r="G216" s="66">
        <f>'[2]Indonesia Palm Kernel Exports'!CA$290</f>
        <v>0</v>
      </c>
      <c r="H216" s="66">
        <f>'[2]Indonesia Palm Kernel Exports'!CM$290</f>
        <v>0.37560700000000002</v>
      </c>
      <c r="I216" s="66">
        <f>'[2]Indonesia Palm Kernel Exports'!CY$290</f>
        <v>0.59395000000000009</v>
      </c>
      <c r="J216" s="66">
        <f>'[2]Indonesia Palm Kernel Exports'!DK$290</f>
        <v>0.08</v>
      </c>
      <c r="K216" s="66">
        <f>'[2]Indonesia Palm Kernel Exports'!DW$290</f>
        <v>0.51685000000000003</v>
      </c>
      <c r="L216" s="66">
        <f>'[2]Indonesia Palm Kernel Exports'!EI$290</f>
        <v>0.51</v>
      </c>
      <c r="M216" s="66">
        <f>'[2]Indonesia Palm Kernel Exports'!EU$290</f>
        <v>2.98</v>
      </c>
      <c r="N216" s="66">
        <f>'[2]Indonesia Palm Kernel Exports'!FG$290</f>
        <v>1.617745</v>
      </c>
      <c r="O216" s="66">
        <f>'[2]Indonesia Palm Kernel Exports'!FS$290</f>
        <v>5.4259089999999999</v>
      </c>
      <c r="P216" s="66">
        <f>'[2]Indonesia Palm Kernel Exports'!GE$290</f>
        <v>14.396000000000001</v>
      </c>
      <c r="Q216" s="66">
        <f>'[2]Indonesia Palm Kernel Exports'!GQ$290</f>
        <v>0</v>
      </c>
      <c r="R216" s="66">
        <f>'[2]Indonesia Palm Kernel Exports'!HC$290</f>
        <v>6.0000000000000001E-3</v>
      </c>
      <c r="S216" s="66">
        <f>'[2]Indonesia Palm Kernel Exports'!HO$290</f>
        <v>0</v>
      </c>
      <c r="T216" s="66">
        <f>'[2]Indonesia Palm Kernel Exports'!IA$290</f>
        <v>0</v>
      </c>
      <c r="U216" s="66">
        <f>'[2]Indonesia Palm Kernel Exports'!IM$290</f>
        <v>0</v>
      </c>
      <c r="V216" s="66">
        <f>'[2]Indonesia Palm Kernel Exports'!IY$290</f>
        <v>1E-3</v>
      </c>
      <c r="W216" s="66">
        <f>'[2]Indonesia Palm Kernel Exports'!JK$290</f>
        <v>0</v>
      </c>
      <c r="X216" s="66">
        <f>'[2]Indonesia Palm Kernel Exports'!JW$290</f>
        <v>0</v>
      </c>
      <c r="Y216" s="66">
        <f>'[2]Indonesia Palm Kernel Exports'!KI$290</f>
        <v>0</v>
      </c>
      <c r="Z216" s="66">
        <f>'[2]Indonesia Palm Kernel Exports'!KU$290</f>
        <v>7.7750000000000004</v>
      </c>
      <c r="AA216" s="66">
        <f>'[2]Indonesia Palm Kernel Exports'!LG$290</f>
        <v>0.2</v>
      </c>
      <c r="AB216" s="67">
        <f t="shared" ref="AB216:AG216" si="142">(SUM(V1227:Z1227)/SUM(V$211:Z$211))*AB$211</f>
        <v>0</v>
      </c>
      <c r="AC216" s="67">
        <f t="shared" si="142"/>
        <v>0</v>
      </c>
      <c r="AD216" s="67">
        <f t="shared" si="142"/>
        <v>0</v>
      </c>
      <c r="AE216" s="67">
        <f t="shared" si="142"/>
        <v>0</v>
      </c>
      <c r="AF216" s="67">
        <f t="shared" si="142"/>
        <v>0</v>
      </c>
      <c r="AG216" s="67" t="e">
        <f t="shared" si="142"/>
        <v>#DIV/0!</v>
      </c>
      <c r="AH216" s="67"/>
      <c r="AI216" s="67"/>
    </row>
    <row r="217" spans="2:35">
      <c r="B217" s="59" t="s">
        <v>66</v>
      </c>
      <c r="C217" s="72">
        <f t="shared" si="141"/>
        <v>0</v>
      </c>
      <c r="D217" s="72">
        <f t="shared" si="141"/>
        <v>0</v>
      </c>
      <c r="E217" s="72">
        <f>(SUM(F217:J217)/SUM(F$227:J$227))*E$227</f>
        <v>0</v>
      </c>
      <c r="F217" s="66">
        <f>'[2]Indonesia Palm Kernel Exports'!BP$290</f>
        <v>0</v>
      </c>
      <c r="G217" s="66">
        <f>'[2]Indonesia Palm Kernel Exports'!CB$290</f>
        <v>0</v>
      </c>
      <c r="H217" s="66">
        <f>'[2]Indonesia Palm Kernel Exports'!CN$290</f>
        <v>1.9419999999999999</v>
      </c>
      <c r="I217" s="66">
        <f>'[2]Indonesia Palm Kernel Exports'!CZ$290</f>
        <v>0.60497000000000001</v>
      </c>
      <c r="J217" s="66">
        <f>'[2]Indonesia Palm Kernel Exports'!DL$290</f>
        <v>0.50009999999999999</v>
      </c>
      <c r="K217" s="66">
        <f>'[2]Indonesia Palm Kernel Exports'!DX$290</f>
        <v>0.51639999999999997</v>
      </c>
      <c r="L217" s="66">
        <f>'[2]Indonesia Palm Kernel Exports'!EJ$290</f>
        <v>0.48</v>
      </c>
      <c r="M217" s="66">
        <f>'[2]Indonesia Palm Kernel Exports'!EV$290</f>
        <v>1.020734</v>
      </c>
      <c r="N217" s="66">
        <f>'[2]Indonesia Palm Kernel Exports'!FH$290</f>
        <v>4.37</v>
      </c>
      <c r="O217" s="66">
        <f>'[2]Indonesia Palm Kernel Exports'!FT$290</f>
        <v>15.023357000000001</v>
      </c>
      <c r="P217" s="66">
        <f>'[2]Indonesia Palm Kernel Exports'!GF$290</f>
        <v>6.4</v>
      </c>
      <c r="Q217" s="66">
        <f>'[2]Indonesia Palm Kernel Exports'!GR$290</f>
        <v>0</v>
      </c>
      <c r="R217" s="66">
        <f>'[2]Indonesia Palm Kernel Exports'!HD$290</f>
        <v>0</v>
      </c>
      <c r="S217" s="66">
        <f>'[2]Indonesia Palm Kernel Exports'!HP$290</f>
        <v>0</v>
      </c>
      <c r="T217" s="66">
        <f>'[2]Indonesia Palm Kernel Exports'!IB$290</f>
        <v>0</v>
      </c>
      <c r="U217" s="66">
        <f>'[2]Indonesia Palm Kernel Exports'!IN$290</f>
        <v>0</v>
      </c>
      <c r="V217" s="66">
        <f>'[2]Indonesia Palm Kernel Exports'!IZ$290</f>
        <v>1.2</v>
      </c>
      <c r="W217" s="66">
        <f>'[2]Indonesia Palm Kernel Exports'!JL$290</f>
        <v>0</v>
      </c>
      <c r="X217" s="66">
        <f>'[2]Indonesia Palm Kernel Exports'!JX$290</f>
        <v>0</v>
      </c>
      <c r="Y217" s="66">
        <f>'[2]Indonesia Palm Kernel Exports'!KJ$290</f>
        <v>2.1</v>
      </c>
      <c r="Z217" s="66">
        <f>'[2]Indonesia Palm Kernel Exports'!KV$290</f>
        <v>9.2720000000000002</v>
      </c>
      <c r="AA217" s="66">
        <f>'[2]Indonesia Palm Kernel Exports'!LH$290</f>
        <v>0</v>
      </c>
      <c r="AB217" s="67">
        <f t="shared" ref="AB217:AB225" si="143">(SUM(V217:Z217)/SUM(V$211:Z$211))*AB$211</f>
        <v>0</v>
      </c>
      <c r="AC217" s="67">
        <f t="shared" ref="AC217:AC225" si="144">(SUM(W217:AA217)/SUM(W$211:AA$211))*AC$211</f>
        <v>0</v>
      </c>
      <c r="AD217" s="67">
        <f t="shared" ref="AD217:AG225" si="145">(SUM(X217:AB217)/SUM(X$211:AB$211))*AD$211</f>
        <v>0</v>
      </c>
      <c r="AE217" s="67">
        <f t="shared" si="145"/>
        <v>0</v>
      </c>
      <c r="AF217" s="67">
        <f t="shared" si="145"/>
        <v>0</v>
      </c>
      <c r="AG217" s="67" t="e">
        <f t="shared" si="145"/>
        <v>#DIV/0!</v>
      </c>
      <c r="AH217" s="67"/>
      <c r="AI217" s="67"/>
    </row>
    <row r="218" spans="2:35">
      <c r="B218" s="59" t="s">
        <v>67</v>
      </c>
      <c r="C218" s="72">
        <f t="shared" si="141"/>
        <v>0</v>
      </c>
      <c r="D218" s="72">
        <f t="shared" si="141"/>
        <v>0</v>
      </c>
      <c r="E218" s="66">
        <f>'[2]Indonesia Palm Kernel Exports'!BE$290</f>
        <v>0</v>
      </c>
      <c r="F218" s="66">
        <f>'[2]Indonesia Palm Kernel Exports'!BQ$290</f>
        <v>0</v>
      </c>
      <c r="G218" s="66">
        <f>'[2]Indonesia Palm Kernel Exports'!CC$290</f>
        <v>0</v>
      </c>
      <c r="H218" s="66">
        <f>'[2]Indonesia Palm Kernel Exports'!CO$290</f>
        <v>0.29179500000000003</v>
      </c>
      <c r="I218" s="66">
        <f>'[2]Indonesia Palm Kernel Exports'!DA$290</f>
        <v>0.160076</v>
      </c>
      <c r="J218" s="66">
        <f>'[2]Indonesia Palm Kernel Exports'!DM$290</f>
        <v>0.22</v>
      </c>
      <c r="K218" s="66">
        <f>'[2]Indonesia Palm Kernel Exports'!DY$290</f>
        <v>0.41639999999999999</v>
      </c>
      <c r="L218" s="66">
        <f>'[2]Indonesia Palm Kernel Exports'!EK$290</f>
        <v>0</v>
      </c>
      <c r="M218" s="66">
        <f>'[2]Indonesia Palm Kernel Exports'!EW$290</f>
        <v>1.230002</v>
      </c>
      <c r="N218" s="66">
        <f>'[2]Indonesia Palm Kernel Exports'!FI$290</f>
        <v>2.0750000000000002</v>
      </c>
      <c r="O218" s="66">
        <f>'[2]Indonesia Palm Kernel Exports'!FU$290</f>
        <v>6.5789999999999997</v>
      </c>
      <c r="P218" s="66">
        <f>'[2]Indonesia Palm Kernel Exports'!GG$290</f>
        <v>1.4950000000000001</v>
      </c>
      <c r="Q218" s="66">
        <f>'[2]Indonesia Palm Kernel Exports'!GS$290</f>
        <v>0</v>
      </c>
      <c r="R218" s="66">
        <f>'[2]Indonesia Palm Kernel Exports'!HE$290</f>
        <v>0</v>
      </c>
      <c r="S218" s="66">
        <f>'[2]Indonesia Palm Kernel Exports'!HQ$290</f>
        <v>0</v>
      </c>
      <c r="T218" s="66">
        <f>'[2]Indonesia Palm Kernel Exports'!IC$290</f>
        <v>0</v>
      </c>
      <c r="U218" s="66">
        <f>'[2]Indonesia Palm Kernel Exports'!IO$290</f>
        <v>0</v>
      </c>
      <c r="V218" s="66">
        <f>'[2]Indonesia Palm Kernel Exports'!JA$290</f>
        <v>0</v>
      </c>
      <c r="W218" s="66">
        <f>'[2]Indonesia Palm Kernel Exports'!JM$290</f>
        <v>1E-3</v>
      </c>
      <c r="X218" s="66">
        <f>'[2]Indonesia Palm Kernel Exports'!JY$290</f>
        <v>4.0720000000000001</v>
      </c>
      <c r="Y218" s="66">
        <f>'[2]Indonesia Palm Kernel Exports'!KK$290</f>
        <v>8.7040000000000006</v>
      </c>
      <c r="Z218" s="66">
        <f>'[2]Indonesia Palm Kernel Exports'!KW$290</f>
        <v>6.1639999999999997</v>
      </c>
      <c r="AA218" s="66">
        <f>'[2]Indonesia Palm Kernel Exports'!LI$290</f>
        <v>2.5609999999999999</v>
      </c>
      <c r="AB218" s="67">
        <f t="shared" si="143"/>
        <v>0</v>
      </c>
      <c r="AC218" s="67">
        <f t="shared" si="144"/>
        <v>0</v>
      </c>
      <c r="AD218" s="67">
        <f t="shared" si="145"/>
        <v>0</v>
      </c>
      <c r="AE218" s="67">
        <f t="shared" si="145"/>
        <v>0</v>
      </c>
      <c r="AF218" s="67">
        <f t="shared" si="145"/>
        <v>0</v>
      </c>
      <c r="AG218" s="67" t="e">
        <f t="shared" si="145"/>
        <v>#DIV/0!</v>
      </c>
      <c r="AH218" s="67"/>
      <c r="AI218" s="67"/>
    </row>
    <row r="219" spans="2:35">
      <c r="B219" s="59" t="s">
        <v>68</v>
      </c>
      <c r="C219" s="72">
        <f t="shared" si="141"/>
        <v>0</v>
      </c>
      <c r="D219" s="72">
        <f t="shared" si="141"/>
        <v>0</v>
      </c>
      <c r="E219" s="66">
        <f>'[2]Indonesia Palm Kernel Exports'!BF$290</f>
        <v>0</v>
      </c>
      <c r="F219" s="66">
        <f>'[2]Indonesia Palm Kernel Exports'!BR$290</f>
        <v>0</v>
      </c>
      <c r="G219" s="66">
        <f>'[2]Indonesia Palm Kernel Exports'!CD$290</f>
        <v>0</v>
      </c>
      <c r="H219" s="66">
        <f>'[2]Indonesia Palm Kernel Exports'!CP$290</f>
        <v>1.240923</v>
      </c>
      <c r="I219" s="66">
        <f>'[2]Indonesia Palm Kernel Exports'!DB$290</f>
        <v>0.84</v>
      </c>
      <c r="J219" s="66">
        <f>'[2]Indonesia Palm Kernel Exports'!DN$290</f>
        <v>8.0001000000000003E-2</v>
      </c>
      <c r="K219" s="66">
        <f>'[2]Indonesia Palm Kernel Exports'!DZ$290</f>
        <v>3.4130000000000001E-2</v>
      </c>
      <c r="L219" s="66">
        <f>'[2]Indonesia Palm Kernel Exports'!EL$290</f>
        <v>0</v>
      </c>
      <c r="M219" s="66">
        <f>'[2]Indonesia Palm Kernel Exports'!EX$290</f>
        <v>1.00041</v>
      </c>
      <c r="N219" s="66">
        <f>'[2]Indonesia Palm Kernel Exports'!FJ$290</f>
        <v>1.8501489999999998</v>
      </c>
      <c r="O219" s="66">
        <f>'[2]Indonesia Palm Kernel Exports'!FV$290</f>
        <v>13.313000000000001</v>
      </c>
      <c r="P219" s="66">
        <f>'[2]Indonesia Palm Kernel Exports'!GH$290</f>
        <v>0.7</v>
      </c>
      <c r="Q219" s="66">
        <f>'[2]Indonesia Palm Kernel Exports'!GT$290</f>
        <v>0</v>
      </c>
      <c r="R219" s="66">
        <f>'[2]Indonesia Palm Kernel Exports'!HF$290</f>
        <v>0</v>
      </c>
      <c r="S219" s="66">
        <f>'[2]Indonesia Palm Kernel Exports'!HR$290</f>
        <v>0</v>
      </c>
      <c r="T219" s="66">
        <f>'[2]Indonesia Palm Kernel Exports'!ID$290</f>
        <v>0</v>
      </c>
      <c r="U219" s="66">
        <f>'[2]Indonesia Palm Kernel Exports'!IP$290</f>
        <v>0</v>
      </c>
      <c r="V219" s="66">
        <f>'[2]Indonesia Palm Kernel Exports'!JB$290</f>
        <v>2</v>
      </c>
      <c r="W219" s="66">
        <f>'[2]Indonesia Palm Kernel Exports'!JN$290</f>
        <v>1E-3</v>
      </c>
      <c r="X219" s="66">
        <f>'[2]Indonesia Palm Kernel Exports'!JZ$290</f>
        <v>0</v>
      </c>
      <c r="Y219" s="66">
        <f>'[2]Indonesia Palm Kernel Exports'!KL$290</f>
        <v>2.63</v>
      </c>
      <c r="Z219" s="66">
        <f>'[2]Indonesia Palm Kernel Exports'!KX$290</f>
        <v>4.6559999999999997</v>
      </c>
      <c r="AA219" s="67">
        <f t="shared" ref="AA219:AA225" si="146">(SUM(U219:Y219)/SUM(U$211:Y$211))*AA$211</f>
        <v>0</v>
      </c>
      <c r="AB219" s="67">
        <f t="shared" si="143"/>
        <v>0</v>
      </c>
      <c r="AC219" s="67">
        <f t="shared" si="144"/>
        <v>0</v>
      </c>
      <c r="AD219" s="67">
        <f t="shared" si="145"/>
        <v>0</v>
      </c>
      <c r="AE219" s="67">
        <f t="shared" si="145"/>
        <v>0</v>
      </c>
      <c r="AF219" s="67">
        <f t="shared" si="145"/>
        <v>0</v>
      </c>
      <c r="AG219" s="67" t="e">
        <f t="shared" si="145"/>
        <v>#DIV/0!</v>
      </c>
      <c r="AH219" s="67"/>
      <c r="AI219" s="67"/>
    </row>
    <row r="220" spans="2:35">
      <c r="B220" s="59" t="s">
        <v>69</v>
      </c>
      <c r="C220" s="72">
        <f t="shared" si="141"/>
        <v>0</v>
      </c>
      <c r="D220" s="72">
        <f t="shared" si="141"/>
        <v>0</v>
      </c>
      <c r="E220" s="66">
        <f>'[2]Indonesia Palm Kernel Exports'!BG$290</f>
        <v>2.5000000000000001E-4</v>
      </c>
      <c r="F220" s="66">
        <f>'[2]Indonesia Palm Kernel Exports'!BS$290</f>
        <v>0</v>
      </c>
      <c r="G220" s="66">
        <f>'[2]Indonesia Palm Kernel Exports'!CE$290</f>
        <v>0</v>
      </c>
      <c r="H220" s="66">
        <f>'[2]Indonesia Palm Kernel Exports'!CQ$290</f>
        <v>1.2939500000000002</v>
      </c>
      <c r="I220" s="66">
        <f>'[2]Indonesia Palm Kernel Exports'!DC$290</f>
        <v>0.73460599999999998</v>
      </c>
      <c r="J220" s="66">
        <f>'[2]Indonesia Palm Kernel Exports'!DO$290</f>
        <v>2.9542000000000002E-2</v>
      </c>
      <c r="K220" s="66">
        <f>'[2]Indonesia Palm Kernel Exports'!EA$290</f>
        <v>1.685E-2</v>
      </c>
      <c r="L220" s="66">
        <f>'[2]Indonesia Palm Kernel Exports'!EM$290</f>
        <v>0</v>
      </c>
      <c r="M220" s="66">
        <f>'[2]Indonesia Palm Kernel Exports'!EY$290</f>
        <v>0.48</v>
      </c>
      <c r="N220" s="66">
        <f>'[2]Indonesia Palm Kernel Exports'!FK$290</f>
        <v>6.4111970000000005</v>
      </c>
      <c r="O220" s="66">
        <f>'[2]Indonesia Palm Kernel Exports'!FW$290</f>
        <v>7.5510000000000002</v>
      </c>
      <c r="P220" s="66">
        <f>'[2]Indonesia Palm Kernel Exports'!GI$290</f>
        <v>3.3000000000000002E-2</v>
      </c>
      <c r="Q220" s="66">
        <f>'[2]Indonesia Palm Kernel Exports'!GU$290</f>
        <v>3.6999999999999998E-2</v>
      </c>
      <c r="R220" s="66">
        <f>'[2]Indonesia Palm Kernel Exports'!HG$290</f>
        <v>0</v>
      </c>
      <c r="S220" s="66">
        <f>'[2]Indonesia Palm Kernel Exports'!HS$290</f>
        <v>0</v>
      </c>
      <c r="T220" s="66">
        <f>'[2]Indonesia Palm Kernel Exports'!IE$290</f>
        <v>0</v>
      </c>
      <c r="U220" s="66">
        <f>'[2]Indonesia Palm Kernel Exports'!IQ$290</f>
        <v>0</v>
      </c>
      <c r="V220" s="66">
        <f>'[2]Indonesia Palm Kernel Exports'!JC$290</f>
        <v>0</v>
      </c>
      <c r="W220" s="66">
        <f>'[2]Indonesia Palm Kernel Exports'!JO$290</f>
        <v>1E-3</v>
      </c>
      <c r="X220" s="66">
        <f>'[2]Indonesia Palm Kernel Exports'!KA$290</f>
        <v>0</v>
      </c>
      <c r="Y220" s="66">
        <f>'[2]Indonesia Palm Kernel Exports'!KM$290</f>
        <v>8.7279999999999998</v>
      </c>
      <c r="Z220" s="66">
        <f>'[2]Indonesia Palm Kernel Exports'!KY$290</f>
        <v>2.2149999999999999</v>
      </c>
      <c r="AA220" s="67">
        <f t="shared" si="146"/>
        <v>0</v>
      </c>
      <c r="AB220" s="67">
        <f t="shared" si="143"/>
        <v>0</v>
      </c>
      <c r="AC220" s="67">
        <f t="shared" si="144"/>
        <v>0</v>
      </c>
      <c r="AD220" s="67">
        <f t="shared" si="145"/>
        <v>0</v>
      </c>
      <c r="AE220" s="67">
        <f t="shared" si="145"/>
        <v>0</v>
      </c>
      <c r="AF220" s="67">
        <f t="shared" si="145"/>
        <v>0</v>
      </c>
      <c r="AG220" s="67" t="e">
        <f t="shared" si="145"/>
        <v>#DIV/0!</v>
      </c>
      <c r="AH220" s="67"/>
      <c r="AI220" s="67"/>
    </row>
    <row r="221" spans="2:35">
      <c r="B221" s="59" t="s">
        <v>70</v>
      </c>
      <c r="C221" s="72">
        <f t="shared" si="141"/>
        <v>0</v>
      </c>
      <c r="D221" s="72">
        <f t="shared" si="141"/>
        <v>0</v>
      </c>
      <c r="E221" s="66">
        <f>'[2]Indonesia Palm Kernel Exports'!BH$290</f>
        <v>0</v>
      </c>
      <c r="F221" s="66">
        <f>'[2]Indonesia Palm Kernel Exports'!BT$290</f>
        <v>0</v>
      </c>
      <c r="G221" s="66">
        <f>'[2]Indonesia Palm Kernel Exports'!CF$290</f>
        <v>0</v>
      </c>
      <c r="H221" s="66">
        <f>'[2]Indonesia Palm Kernel Exports'!CR$290</f>
        <v>9.5947000000000005E-2</v>
      </c>
      <c r="I221" s="66">
        <f>'[2]Indonesia Palm Kernel Exports'!DD$290</f>
        <v>0.57324900000000001</v>
      </c>
      <c r="J221" s="66">
        <f>'[2]Indonesia Palm Kernel Exports'!DP$290</f>
        <v>7.54E-4</v>
      </c>
      <c r="K221" s="66">
        <f>'[2]Indonesia Palm Kernel Exports'!EB$290</f>
        <v>0.50000599999999995</v>
      </c>
      <c r="L221" s="66">
        <f>'[2]Indonesia Palm Kernel Exports'!EN$290</f>
        <v>0</v>
      </c>
      <c r="M221" s="66">
        <f>'[2]Indonesia Palm Kernel Exports'!EZ$290</f>
        <v>0.61008000000000007</v>
      </c>
      <c r="N221" s="66">
        <f>'[2]Indonesia Palm Kernel Exports'!FL$290</f>
        <v>3.65</v>
      </c>
      <c r="O221" s="66">
        <f>'[2]Indonesia Palm Kernel Exports'!FX$290</f>
        <v>5.6989999999999998</v>
      </c>
      <c r="P221" s="66">
        <f>'[2]Indonesia Palm Kernel Exports'!GJ$290</f>
        <v>0</v>
      </c>
      <c r="Q221" s="66">
        <f>'[2]Indonesia Palm Kernel Exports'!GV$290</f>
        <v>6.0000000000000001E-3</v>
      </c>
      <c r="R221" s="66">
        <f>'[2]Indonesia Palm Kernel Exports'!HH$290</f>
        <v>0</v>
      </c>
      <c r="S221" s="66">
        <f>'[2]Indonesia Palm Kernel Exports'!HT$290</f>
        <v>0</v>
      </c>
      <c r="T221" s="66">
        <f>'[2]Indonesia Palm Kernel Exports'!IF$290</f>
        <v>0</v>
      </c>
      <c r="U221" s="66">
        <f>'[2]Indonesia Palm Kernel Exports'!IR$290</f>
        <v>0</v>
      </c>
      <c r="V221" s="66">
        <f>'[2]Indonesia Palm Kernel Exports'!JD$290</f>
        <v>1E-3</v>
      </c>
      <c r="W221" s="66">
        <f>'[2]Indonesia Palm Kernel Exports'!JP$290</f>
        <v>1E-3</v>
      </c>
      <c r="X221" s="66">
        <f>'[2]Indonesia Palm Kernel Exports'!KB$290</f>
        <v>0</v>
      </c>
      <c r="Y221" s="66">
        <f>'[2]Indonesia Palm Kernel Exports'!KN$290</f>
        <v>29.527000000000001</v>
      </c>
      <c r="Z221" s="66">
        <f>'[2]Indonesia Palm Kernel Exports'!KZ$290</f>
        <v>4.4429999999999996</v>
      </c>
      <c r="AA221" s="67">
        <f t="shared" si="146"/>
        <v>0</v>
      </c>
      <c r="AB221" s="67">
        <f t="shared" si="143"/>
        <v>0</v>
      </c>
      <c r="AC221" s="67">
        <f t="shared" si="144"/>
        <v>0</v>
      </c>
      <c r="AD221" s="67">
        <f t="shared" si="145"/>
        <v>0</v>
      </c>
      <c r="AE221" s="67">
        <f t="shared" si="145"/>
        <v>0</v>
      </c>
      <c r="AF221" s="67">
        <f t="shared" si="145"/>
        <v>0</v>
      </c>
      <c r="AG221" s="67" t="e">
        <f t="shared" si="145"/>
        <v>#DIV/0!</v>
      </c>
      <c r="AH221" s="67"/>
      <c r="AI221" s="67"/>
    </row>
    <row r="222" spans="2:35">
      <c r="B222" s="59" t="s">
        <v>71</v>
      </c>
      <c r="C222" s="72">
        <f t="shared" si="141"/>
        <v>0</v>
      </c>
      <c r="D222" s="72">
        <f t="shared" si="141"/>
        <v>0</v>
      </c>
      <c r="E222" s="66">
        <f>'[2]Indonesia Palm Kernel Exports'!BI$290</f>
        <v>2.5700000000000001E-4</v>
      </c>
      <c r="F222" s="66">
        <f>'[2]Indonesia Palm Kernel Exports'!BU$290</f>
        <v>0</v>
      </c>
      <c r="G222" s="66">
        <f>'[2]Indonesia Palm Kernel Exports'!CG$290</f>
        <v>0</v>
      </c>
      <c r="H222" s="66">
        <f>'[2]Indonesia Palm Kernel Exports'!CS$290</f>
        <v>0.17577999999999999</v>
      </c>
      <c r="I222" s="66">
        <f>'[2]Indonesia Palm Kernel Exports'!DE$290</f>
        <v>0.56063599999999991</v>
      </c>
      <c r="J222" s="66">
        <f>'[2]Indonesia Palm Kernel Exports'!DQ$290</f>
        <v>0</v>
      </c>
      <c r="K222" s="66">
        <f>'[2]Indonesia Palm Kernel Exports'!EC$290</f>
        <v>1.685E-2</v>
      </c>
      <c r="L222" s="66">
        <f>'[2]Indonesia Palm Kernel Exports'!EO$290</f>
        <v>2.7941379999999998</v>
      </c>
      <c r="M222" s="66">
        <f>'[2]Indonesia Palm Kernel Exports'!FA$290</f>
        <v>0.20038</v>
      </c>
      <c r="N222" s="66">
        <f>'[2]Indonesia Palm Kernel Exports'!FM$290</f>
        <v>5.53</v>
      </c>
      <c r="O222" s="66">
        <f>'[2]Indonesia Palm Kernel Exports'!FY$290</f>
        <v>8.5670000000000002</v>
      </c>
      <c r="P222" s="66">
        <f>'[2]Indonesia Palm Kernel Exports'!GK$290</f>
        <v>0</v>
      </c>
      <c r="Q222" s="66">
        <f>'[2]Indonesia Palm Kernel Exports'!GW$290</f>
        <v>0</v>
      </c>
      <c r="R222" s="66">
        <f>'[2]Indonesia Palm Kernel Exports'!HI$290</f>
        <v>0</v>
      </c>
      <c r="S222" s="66">
        <f>'[2]Indonesia Palm Kernel Exports'!HU$290</f>
        <v>0</v>
      </c>
      <c r="T222" s="66">
        <f>'[2]Indonesia Palm Kernel Exports'!IG$290</f>
        <v>0</v>
      </c>
      <c r="U222" s="66">
        <f>'[2]Indonesia Palm Kernel Exports'!IS$290</f>
        <v>0</v>
      </c>
      <c r="V222" s="66">
        <f>'[2]Indonesia Palm Kernel Exports'!JE$290</f>
        <v>1E-3</v>
      </c>
      <c r="W222" s="66">
        <f>'[2]Indonesia Palm Kernel Exports'!JQ$290</f>
        <v>1E-3</v>
      </c>
      <c r="X222" s="66">
        <f>'[2]Indonesia Palm Kernel Exports'!KC$290</f>
        <v>0</v>
      </c>
      <c r="Y222" s="66">
        <f>'[2]Indonesia Palm Kernel Exports'!KO$290</f>
        <v>23.157</v>
      </c>
      <c r="Z222" s="66">
        <f>'[2]Indonesia Palm Kernel Exports'!LA$290</f>
        <v>3.3719999999999999</v>
      </c>
      <c r="AA222" s="67">
        <f t="shared" si="146"/>
        <v>0</v>
      </c>
      <c r="AB222" s="67">
        <f t="shared" si="143"/>
        <v>0</v>
      </c>
      <c r="AC222" s="67">
        <f t="shared" si="144"/>
        <v>0</v>
      </c>
      <c r="AD222" s="67">
        <f t="shared" si="145"/>
        <v>0</v>
      </c>
      <c r="AE222" s="67">
        <f t="shared" si="145"/>
        <v>0</v>
      </c>
      <c r="AF222" s="67">
        <f t="shared" si="145"/>
        <v>0</v>
      </c>
      <c r="AG222" s="67" t="e">
        <f t="shared" si="145"/>
        <v>#DIV/0!</v>
      </c>
      <c r="AH222" s="67"/>
      <c r="AI222" s="67"/>
    </row>
    <row r="223" spans="2:35">
      <c r="B223" s="59" t="s">
        <v>72</v>
      </c>
      <c r="C223" s="72">
        <f t="shared" si="141"/>
        <v>0</v>
      </c>
      <c r="D223" s="72">
        <f t="shared" si="141"/>
        <v>0</v>
      </c>
      <c r="E223" s="66">
        <f>'[2]Indonesia Palm Kernel Exports'!BJ$290</f>
        <v>0</v>
      </c>
      <c r="F223" s="66">
        <f>'[2]Indonesia Palm Kernel Exports'!BV$290</f>
        <v>0</v>
      </c>
      <c r="G223" s="66">
        <f>'[2]Indonesia Palm Kernel Exports'!CH$290</f>
        <v>0</v>
      </c>
      <c r="H223" s="66">
        <f>'[2]Indonesia Palm Kernel Exports'!CT$290</f>
        <v>0.42671800000000004</v>
      </c>
      <c r="I223" s="66">
        <f>'[2]Indonesia Palm Kernel Exports'!DF$290</f>
        <v>0.48781799999999997</v>
      </c>
      <c r="J223" s="66">
        <f>'[2]Indonesia Palm Kernel Exports'!DR$290</f>
        <v>0.01</v>
      </c>
      <c r="K223" s="66">
        <f>'[2]Indonesia Palm Kernel Exports'!ED$290</f>
        <v>0</v>
      </c>
      <c r="L223" s="66">
        <f>'[2]Indonesia Palm Kernel Exports'!EP$290</f>
        <v>3.3830000000000002E-3</v>
      </c>
      <c r="M223" s="66">
        <f>'[2]Indonesia Palm Kernel Exports'!FB$290</f>
        <v>2.607008</v>
      </c>
      <c r="N223" s="66">
        <f>'[2]Indonesia Palm Kernel Exports'!FN$290</f>
        <v>3.827</v>
      </c>
      <c r="O223" s="66">
        <f>'[2]Indonesia Palm Kernel Exports'!FZ$290</f>
        <v>9.4120000000000008</v>
      </c>
      <c r="P223" s="66">
        <f>'[2]Indonesia Palm Kernel Exports'!GL$290</f>
        <v>4.41</v>
      </c>
      <c r="Q223" s="66">
        <f>'[2]Indonesia Palm Kernel Exports'!GX$290</f>
        <v>0</v>
      </c>
      <c r="R223" s="66">
        <f>'[2]Indonesia Palm Kernel Exports'!HJ$290</f>
        <v>0</v>
      </c>
      <c r="S223" s="66">
        <f>'[2]Indonesia Palm Kernel Exports'!HV$290</f>
        <v>0</v>
      </c>
      <c r="T223" s="66">
        <f>'[2]Indonesia Palm Kernel Exports'!IH$290</f>
        <v>0</v>
      </c>
      <c r="U223" s="66">
        <f>'[2]Indonesia Palm Kernel Exports'!IT$290</f>
        <v>1E-3</v>
      </c>
      <c r="V223" s="66">
        <f>'[2]Indonesia Palm Kernel Exports'!JF$290</f>
        <v>0</v>
      </c>
      <c r="W223" s="66">
        <f>'[2]Indonesia Palm Kernel Exports'!JR$290</f>
        <v>1E-3</v>
      </c>
      <c r="X223" s="66">
        <f>'[2]Indonesia Palm Kernel Exports'!KD$290</f>
        <v>2E-3</v>
      </c>
      <c r="Y223" s="66">
        <f>'[2]Indonesia Palm Kernel Exports'!KP$290</f>
        <v>5.5960000000000001</v>
      </c>
      <c r="Z223" s="66">
        <f>'[2]Indonesia Palm Kernel Exports'!LB$290</f>
        <v>2.9940000000000002</v>
      </c>
      <c r="AA223" s="67">
        <f t="shared" si="146"/>
        <v>0</v>
      </c>
      <c r="AB223" s="67">
        <f t="shared" si="143"/>
        <v>0</v>
      </c>
      <c r="AC223" s="67">
        <f t="shared" si="144"/>
        <v>0</v>
      </c>
      <c r="AD223" s="67">
        <f t="shared" si="145"/>
        <v>0</v>
      </c>
      <c r="AE223" s="67">
        <f t="shared" si="145"/>
        <v>0</v>
      </c>
      <c r="AF223" s="67">
        <f t="shared" si="145"/>
        <v>0</v>
      </c>
      <c r="AG223" s="67" t="e">
        <f t="shared" si="145"/>
        <v>#DIV/0!</v>
      </c>
      <c r="AH223" s="67"/>
      <c r="AI223" s="67"/>
    </row>
    <row r="224" spans="2:35">
      <c r="B224" s="59" t="s">
        <v>73</v>
      </c>
      <c r="C224" s="72">
        <f t="shared" si="141"/>
        <v>0</v>
      </c>
      <c r="D224" s="72">
        <f t="shared" si="141"/>
        <v>0</v>
      </c>
      <c r="E224" s="66">
        <f>'[2]Indonesia Palm Kernel Exports'!BK$290</f>
        <v>0</v>
      </c>
      <c r="F224" s="66">
        <f>'[2]Indonesia Palm Kernel Exports'!BW$290</f>
        <v>0</v>
      </c>
      <c r="G224" s="66">
        <f>'[2]Indonesia Palm Kernel Exports'!CI$290</f>
        <v>0</v>
      </c>
      <c r="H224" s="66">
        <f>'[2]Indonesia Palm Kernel Exports'!CU$290</f>
        <v>0.33520899999999998</v>
      </c>
      <c r="I224" s="66">
        <f>'[2]Indonesia Palm Kernel Exports'!DG$290</f>
        <v>0.51019000000000003</v>
      </c>
      <c r="J224" s="66">
        <f>'[2]Indonesia Palm Kernel Exports'!DS$290</f>
        <v>4.8010000000000006E-3</v>
      </c>
      <c r="K224" s="66">
        <f>'[2]Indonesia Palm Kernel Exports'!EE$290</f>
        <v>0.75</v>
      </c>
      <c r="L224" s="66">
        <f>'[2]Indonesia Palm Kernel Exports'!EQ$290</f>
        <v>4.4000000000000003E-3</v>
      </c>
      <c r="M224" s="66">
        <f>'[2]Indonesia Palm Kernel Exports'!FC$290</f>
        <v>2.250937</v>
      </c>
      <c r="N224" s="66">
        <f>'[2]Indonesia Palm Kernel Exports'!FO$290</f>
        <v>4.0525900000000004</v>
      </c>
      <c r="O224" s="66">
        <f>'[2]Indonesia Palm Kernel Exports'!GA$290</f>
        <v>11.295</v>
      </c>
      <c r="P224" s="66">
        <f>'[2]Indonesia Palm Kernel Exports'!GM$290</f>
        <v>8.8379999999999992</v>
      </c>
      <c r="Q224" s="66">
        <f>'[2]Indonesia Palm Kernel Exports'!GY$290</f>
        <v>0</v>
      </c>
      <c r="R224" s="66">
        <f>'[2]Indonesia Palm Kernel Exports'!HK$290</f>
        <v>0</v>
      </c>
      <c r="S224" s="66">
        <f>'[2]Indonesia Palm Kernel Exports'!HW$290</f>
        <v>0</v>
      </c>
      <c r="T224" s="66">
        <f>'[2]Indonesia Palm Kernel Exports'!II$290</f>
        <v>0</v>
      </c>
      <c r="U224" s="66">
        <f>'[2]Indonesia Palm Kernel Exports'!IU$290</f>
        <v>2E-3</v>
      </c>
      <c r="V224" s="66">
        <f>'[2]Indonesia Palm Kernel Exports'!JG$290</f>
        <v>2E-3</v>
      </c>
      <c r="W224" s="66">
        <f>'[2]Indonesia Palm Kernel Exports'!JS$290</f>
        <v>1E-3</v>
      </c>
      <c r="X224" s="66">
        <f>'[2]Indonesia Palm Kernel Exports'!KE$290</f>
        <v>0</v>
      </c>
      <c r="Y224" s="66">
        <f>'[2]Indonesia Palm Kernel Exports'!KQ$290</f>
        <v>4.1630000000000003</v>
      </c>
      <c r="Z224" s="66">
        <f>'[2]Indonesia Palm Kernel Exports'!LC$290</f>
        <v>1.879</v>
      </c>
      <c r="AA224" s="67">
        <f t="shared" si="146"/>
        <v>0</v>
      </c>
      <c r="AB224" s="67">
        <f t="shared" si="143"/>
        <v>0</v>
      </c>
      <c r="AC224" s="67">
        <f t="shared" si="144"/>
        <v>0</v>
      </c>
      <c r="AD224" s="67">
        <f t="shared" si="145"/>
        <v>0</v>
      </c>
      <c r="AE224" s="67">
        <f t="shared" si="145"/>
        <v>0</v>
      </c>
      <c r="AF224" s="67">
        <f t="shared" si="145"/>
        <v>0</v>
      </c>
      <c r="AG224" s="67" t="e">
        <f t="shared" si="145"/>
        <v>#DIV/0!</v>
      </c>
      <c r="AH224" s="67"/>
      <c r="AI224" s="67"/>
    </row>
    <row r="225" spans="2:35">
      <c r="B225" s="59" t="s">
        <v>74</v>
      </c>
      <c r="C225" s="72">
        <f t="shared" si="141"/>
        <v>0</v>
      </c>
      <c r="D225" s="72">
        <f t="shared" si="141"/>
        <v>0</v>
      </c>
      <c r="E225" s="66">
        <f>'[2]Indonesia Palm Kernel Exports'!BL$290</f>
        <v>0</v>
      </c>
      <c r="F225" s="66">
        <f>'[2]Indonesia Palm Kernel Exports'!BX$290</f>
        <v>0</v>
      </c>
      <c r="G225" s="66">
        <f>'[2]Indonesia Palm Kernel Exports'!CJ$290</f>
        <v>0</v>
      </c>
      <c r="H225" s="66">
        <f>'[2]Indonesia Palm Kernel Exports'!CV$290</f>
        <v>0.88500000000000001</v>
      </c>
      <c r="I225" s="66">
        <f>'[2]Indonesia Palm Kernel Exports'!DH$290</f>
        <v>1.6715170000000001</v>
      </c>
      <c r="J225" s="66">
        <f>'[2]Indonesia Palm Kernel Exports'!DT$290</f>
        <v>0</v>
      </c>
      <c r="K225" s="66">
        <f>'[2]Indonesia Palm Kernel Exports'!EF$290</f>
        <v>1.4168499999999999</v>
      </c>
      <c r="L225" s="66">
        <f>'[2]Indonesia Palm Kernel Exports'!ER$290</f>
        <v>5.5835999999999997E-2</v>
      </c>
      <c r="M225" s="66">
        <f>'[2]Indonesia Palm Kernel Exports'!FD$290</f>
        <v>10.559225</v>
      </c>
      <c r="N225" s="66">
        <f>'[2]Indonesia Palm Kernel Exports'!FP$290</f>
        <v>7.631691</v>
      </c>
      <c r="O225" s="66">
        <f>'[2]Indonesia Palm Kernel Exports'!GB$290</f>
        <v>8.75</v>
      </c>
      <c r="P225" s="66">
        <f>'[2]Indonesia Palm Kernel Exports'!GN$290</f>
        <v>3.621</v>
      </c>
      <c r="Q225" s="66">
        <f>'[2]Indonesia Palm Kernel Exports'!GZ$290</f>
        <v>0</v>
      </c>
      <c r="R225" s="66">
        <f>'[2]Indonesia Palm Kernel Exports'!HL$290</f>
        <v>0</v>
      </c>
      <c r="S225" s="66">
        <f>'[2]Indonesia Palm Kernel Exports'!HX$290</f>
        <v>0</v>
      </c>
      <c r="T225" s="66">
        <f>'[2]Indonesia Palm Kernel Exports'!IJ$290</f>
        <v>0</v>
      </c>
      <c r="U225" s="66">
        <f>'[2]Indonesia Palm Kernel Exports'!IV$290</f>
        <v>2E-3</v>
      </c>
      <c r="V225" s="66">
        <f>'[2]Indonesia Palm Kernel Exports'!JH$290</f>
        <v>2E-3</v>
      </c>
      <c r="W225" s="66">
        <f>'[2]Indonesia Palm Kernel Exports'!JT$290</f>
        <v>0</v>
      </c>
      <c r="X225" s="66">
        <f>'[2]Indonesia Palm Kernel Exports'!KF$290</f>
        <v>1E-3</v>
      </c>
      <c r="Y225" s="66">
        <f>'[2]Indonesia Palm Kernel Exports'!KR$290</f>
        <v>153.69300000000001</v>
      </c>
      <c r="Z225" s="66">
        <f>'[2]Indonesia Palm Kernel Exports'!LD$290</f>
        <v>2.512</v>
      </c>
      <c r="AA225" s="67">
        <f t="shared" si="146"/>
        <v>0</v>
      </c>
      <c r="AB225" s="67">
        <f t="shared" si="143"/>
        <v>0</v>
      </c>
      <c r="AC225" s="67">
        <f t="shared" si="144"/>
        <v>0</v>
      </c>
      <c r="AD225" s="67">
        <f t="shared" si="145"/>
        <v>0</v>
      </c>
      <c r="AE225" s="67">
        <f t="shared" si="145"/>
        <v>0</v>
      </c>
      <c r="AF225" s="67">
        <f t="shared" si="145"/>
        <v>0</v>
      </c>
      <c r="AG225" s="67" t="e">
        <f t="shared" si="145"/>
        <v>#DIV/0!</v>
      </c>
      <c r="AH225" s="67"/>
      <c r="AI225" s="67"/>
    </row>
    <row r="226" spans="2:35">
      <c r="B226" s="59" t="s">
        <v>75</v>
      </c>
      <c r="C226" s="72">
        <f>C227-SUM(C215:C225)</f>
        <v>0</v>
      </c>
      <c r="D226" s="72">
        <f>D227-SUM(D215:D225)</f>
        <v>0</v>
      </c>
      <c r="E226" s="66">
        <f>'[2]Indonesia Palm Kernel Exports'!BM$290</f>
        <v>0</v>
      </c>
      <c r="F226" s="66">
        <f>'[2]Indonesia Palm Kernel Exports'!BY$290</f>
        <v>0</v>
      </c>
      <c r="G226" s="66">
        <f>'[2]Indonesia Palm Kernel Exports'!CK$290</f>
        <v>6.8000000000000005E-2</v>
      </c>
      <c r="H226" s="66">
        <f>'[2]Indonesia Palm Kernel Exports'!CW$290</f>
        <v>1.0339020000000001</v>
      </c>
      <c r="I226" s="66">
        <f>'[2]Indonesia Palm Kernel Exports'!DI$290</f>
        <v>2.0099999999999998</v>
      </c>
      <c r="J226" s="66">
        <f>'[2]Indonesia Palm Kernel Exports'!DU$290</f>
        <v>0</v>
      </c>
      <c r="K226" s="66">
        <f>'[2]Indonesia Palm Kernel Exports'!EG$290</f>
        <v>1.09185</v>
      </c>
      <c r="L226" s="66">
        <f>'[2]Indonesia Palm Kernel Exports'!ES$290</f>
        <v>8.1620000000000009E-3</v>
      </c>
      <c r="M226" s="66">
        <f>'[2]Indonesia Palm Kernel Exports'!FE$290</f>
        <v>5.3292229999999998</v>
      </c>
      <c r="N226" s="66">
        <f>'[2]Indonesia Palm Kernel Exports'!FQ$290</f>
        <v>11.390238</v>
      </c>
      <c r="O226" s="66">
        <f>'[2]Indonesia Palm Kernel Exports'!GC$290</f>
        <v>6.0090000000000003</v>
      </c>
      <c r="P226" s="66">
        <f>'[2]Indonesia Palm Kernel Exports'!GO$290</f>
        <v>0</v>
      </c>
      <c r="Q226" s="66">
        <f>'[2]Indonesia Palm Kernel Exports'!HA$290</f>
        <v>0</v>
      </c>
      <c r="R226" s="66">
        <f>'[2]Indonesia Palm Kernel Exports'!HM$290</f>
        <v>0</v>
      </c>
      <c r="S226" s="66">
        <f>'[2]Indonesia Palm Kernel Exports'!HY$290</f>
        <v>0</v>
      </c>
      <c r="T226" s="66">
        <f>'[2]Indonesia Palm Kernel Exports'!IK$290</f>
        <v>0</v>
      </c>
      <c r="U226" s="66">
        <f>'[2]Indonesia Palm Kernel Exports'!IW$290</f>
        <v>1E-3</v>
      </c>
      <c r="V226" s="66">
        <f>'[2]Indonesia Palm Kernel Exports'!JI$290</f>
        <v>1E-3</v>
      </c>
      <c r="W226" s="66">
        <f>'[2]Indonesia Palm Kernel Exports'!JU$290</f>
        <v>0</v>
      </c>
      <c r="X226" s="66">
        <f>'[2]Indonesia Palm Kernel Exports'!KG$290</f>
        <v>0</v>
      </c>
      <c r="Y226" s="66">
        <f>'[2]Indonesia Palm Kernel Exports'!KS$290</f>
        <v>16.36</v>
      </c>
      <c r="Z226" s="66">
        <f>'[2]Indonesia Palm Kernel Exports'!LE$290</f>
        <v>0</v>
      </c>
      <c r="AA226" s="67">
        <f t="shared" ref="AA226:AG226" si="147">AA227-SUM(AA215:AA225)</f>
        <v>-5.2770000000000001</v>
      </c>
      <c r="AB226" s="67">
        <f t="shared" si="147"/>
        <v>0</v>
      </c>
      <c r="AC226" s="67">
        <f t="shared" si="147"/>
        <v>0</v>
      </c>
      <c r="AD226" s="67">
        <f t="shared" si="147"/>
        <v>0</v>
      </c>
      <c r="AE226" s="67">
        <f t="shared" si="147"/>
        <v>0</v>
      </c>
      <c r="AF226" s="67">
        <f t="shared" si="147"/>
        <v>0</v>
      </c>
      <c r="AG226" s="67" t="e">
        <f t="shared" si="147"/>
        <v>#DIV/0!</v>
      </c>
      <c r="AH226" s="67"/>
      <c r="AI226" s="67"/>
    </row>
    <row r="227" spans="2:35" ht="15.75" thickBot="1">
      <c r="B227" s="59" t="s">
        <v>76</v>
      </c>
      <c r="C227" s="75">
        <f>C28</f>
        <v>0</v>
      </c>
      <c r="D227" s="75">
        <f>D28</f>
        <v>0</v>
      </c>
      <c r="E227" s="75">
        <f>E28</f>
        <v>0</v>
      </c>
      <c r="F227" s="75">
        <f t="shared" ref="F227:Y227" si="148">SUM(F215:F226)</f>
        <v>0.10538199999999999</v>
      </c>
      <c r="G227" s="75">
        <f t="shared" si="148"/>
        <v>6.8000000000000005E-2</v>
      </c>
      <c r="H227" s="75">
        <f t="shared" si="148"/>
        <v>9.0968309999999999</v>
      </c>
      <c r="I227" s="75">
        <f t="shared" si="148"/>
        <v>9.5970119999999994</v>
      </c>
      <c r="J227" s="75">
        <f t="shared" si="148"/>
        <v>1.0374779999999999</v>
      </c>
      <c r="K227" s="75">
        <f t="shared" si="148"/>
        <v>5.6762030000000001</v>
      </c>
      <c r="L227" s="75">
        <f t="shared" si="148"/>
        <v>4.3263889999999998</v>
      </c>
      <c r="M227" s="75">
        <f t="shared" si="148"/>
        <v>28.748019999999997</v>
      </c>
      <c r="N227" s="75">
        <f t="shared" si="148"/>
        <v>57.155609999999996</v>
      </c>
      <c r="O227" s="75">
        <f t="shared" si="148"/>
        <v>103.90672800000002</v>
      </c>
      <c r="P227" s="75">
        <f t="shared" si="148"/>
        <v>46.308000000000007</v>
      </c>
      <c r="Q227" s="75">
        <f t="shared" si="148"/>
        <v>1.4929999999999999</v>
      </c>
      <c r="R227" s="75">
        <f t="shared" si="148"/>
        <v>6.0000000000000001E-3</v>
      </c>
      <c r="S227" s="75">
        <f t="shared" si="148"/>
        <v>0</v>
      </c>
      <c r="T227" s="75">
        <f t="shared" si="148"/>
        <v>0</v>
      </c>
      <c r="U227" s="75">
        <f t="shared" si="148"/>
        <v>6.0000000000000001E-3</v>
      </c>
      <c r="V227" s="75">
        <f t="shared" si="148"/>
        <v>3.2089999999999992</v>
      </c>
      <c r="W227" s="75">
        <f t="shared" si="148"/>
        <v>7.0000000000000001E-3</v>
      </c>
      <c r="X227" s="75">
        <f t="shared" si="148"/>
        <v>5.5730000000000004</v>
      </c>
      <c r="Y227" s="75">
        <f t="shared" si="148"/>
        <v>254.65800000000002</v>
      </c>
      <c r="Z227" s="75">
        <f>SUM(Z215:Z226)</f>
        <v>57.30899999999999</v>
      </c>
      <c r="AA227" s="67">
        <f t="shared" ref="AA227:AG227" si="149">AA28</f>
        <v>0</v>
      </c>
      <c r="AB227" s="67">
        <f t="shared" si="149"/>
        <v>0</v>
      </c>
      <c r="AC227" s="67">
        <f t="shared" si="149"/>
        <v>0</v>
      </c>
      <c r="AD227" s="67">
        <f t="shared" si="149"/>
        <v>0</v>
      </c>
      <c r="AE227" s="67">
        <f t="shared" si="149"/>
        <v>0</v>
      </c>
      <c r="AF227" s="67">
        <f t="shared" si="149"/>
        <v>0</v>
      </c>
      <c r="AG227" s="67">
        <f t="shared" si="149"/>
        <v>0</v>
      </c>
      <c r="AH227" s="67"/>
      <c r="AI227" s="67"/>
    </row>
    <row r="228" spans="2:35">
      <c r="B228" s="68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</row>
    <row r="229" spans="2:35" ht="15.75" thickBot="1">
      <c r="B229" s="59" t="s">
        <v>100</v>
      </c>
    </row>
    <row r="230" spans="2:35" ht="15.75" thickBot="1">
      <c r="B230" s="60"/>
      <c r="C230" s="61" t="s">
        <v>11</v>
      </c>
      <c r="D230" s="61" t="s">
        <v>12</v>
      </c>
      <c r="E230" s="61" t="s">
        <v>13</v>
      </c>
      <c r="F230" s="61" t="s">
        <v>14</v>
      </c>
      <c r="G230" s="61" t="s">
        <v>15</v>
      </c>
      <c r="H230" s="61" t="s">
        <v>16</v>
      </c>
      <c r="I230" s="61" t="s">
        <v>17</v>
      </c>
      <c r="J230" s="61" t="s">
        <v>18</v>
      </c>
      <c r="K230" s="61" t="s">
        <v>19</v>
      </c>
      <c r="L230" s="61" t="s">
        <v>20</v>
      </c>
      <c r="M230" s="61" t="s">
        <v>21</v>
      </c>
      <c r="N230" s="61" t="s">
        <v>22</v>
      </c>
      <c r="O230" s="61" t="s">
        <v>23</v>
      </c>
      <c r="P230" s="61" t="s">
        <v>24</v>
      </c>
      <c r="Q230" s="61" t="s">
        <v>25</v>
      </c>
      <c r="R230" s="61" t="s">
        <v>26</v>
      </c>
      <c r="S230" s="61" t="s">
        <v>27</v>
      </c>
      <c r="T230" s="61" t="s">
        <v>28</v>
      </c>
      <c r="U230" s="61" t="s">
        <v>29</v>
      </c>
      <c r="V230" s="61" t="s">
        <v>30</v>
      </c>
      <c r="W230" s="61" t="s">
        <v>31</v>
      </c>
      <c r="X230" s="61" t="s">
        <v>32</v>
      </c>
      <c r="Y230" s="61" t="s">
        <v>33</v>
      </c>
      <c r="Z230" s="61" t="s">
        <v>34</v>
      </c>
      <c r="AA230" s="61" t="s">
        <v>35</v>
      </c>
      <c r="AB230" s="61" t="s">
        <v>36</v>
      </c>
      <c r="AC230" s="61" t="s">
        <v>37</v>
      </c>
      <c r="AD230" s="61" t="s">
        <v>38</v>
      </c>
      <c r="AE230" s="61" t="str">
        <f>AE3</f>
        <v>21/22</v>
      </c>
      <c r="AF230" s="61" t="str">
        <f t="shared" ref="AF230:AG230" si="150">AF3</f>
        <v>22/23</v>
      </c>
      <c r="AG230" s="61" t="str">
        <f t="shared" si="150"/>
        <v>23/24</v>
      </c>
      <c r="AH230" s="62"/>
      <c r="AI230" s="62"/>
    </row>
    <row r="231" spans="2:35">
      <c r="B231" s="59" t="s">
        <v>64</v>
      </c>
      <c r="C231" s="63">
        <f>C23+C167+C199-C215-C247</f>
        <v>109.84920164815931</v>
      </c>
      <c r="D231" s="63">
        <f t="shared" ref="D231:AA231" si="151">C258+D167+D199-D215-D247</f>
        <v>111.09369258018984</v>
      </c>
      <c r="E231" s="63">
        <f t="shared" si="151"/>
        <v>130.01900072142109</v>
      </c>
      <c r="F231" s="63">
        <f t="shared" si="151"/>
        <v>158.84826601723381</v>
      </c>
      <c r="G231" s="63">
        <f t="shared" si="151"/>
        <v>157.96285619383755</v>
      </c>
      <c r="H231" s="63">
        <f t="shared" si="151"/>
        <v>137.42153687055398</v>
      </c>
      <c r="I231" s="63">
        <f t="shared" si="151"/>
        <v>202.39662919023851</v>
      </c>
      <c r="J231" s="63">
        <f t="shared" si="151"/>
        <v>239.0506135819308</v>
      </c>
      <c r="K231" s="63">
        <f t="shared" si="151"/>
        <v>252.05723829144421</v>
      </c>
      <c r="L231" s="63">
        <f t="shared" si="151"/>
        <v>266.22523032372237</v>
      </c>
      <c r="M231" s="63">
        <f t="shared" si="151"/>
        <v>291.71921879701546</v>
      </c>
      <c r="N231" s="63">
        <f t="shared" si="151"/>
        <v>326.06488964886171</v>
      </c>
      <c r="O231" s="63">
        <f t="shared" si="151"/>
        <v>369.14436241413415</v>
      </c>
      <c r="P231" s="63">
        <f t="shared" si="151"/>
        <v>374.41446378700755</v>
      </c>
      <c r="Q231" s="63">
        <f t="shared" si="151"/>
        <v>424.29731225927065</v>
      </c>
      <c r="R231" s="63">
        <f t="shared" si="151"/>
        <v>499.7945503060609</v>
      </c>
      <c r="S231" s="63">
        <f t="shared" si="151"/>
        <v>651.65422495723442</v>
      </c>
      <c r="T231" s="63">
        <f t="shared" si="151"/>
        <v>546.24272072357996</v>
      </c>
      <c r="U231" s="63">
        <f t="shared" si="151"/>
        <v>701.97337463077599</v>
      </c>
      <c r="V231" s="63">
        <f t="shared" si="151"/>
        <v>714.70684047346299</v>
      </c>
      <c r="W231" s="63">
        <f t="shared" si="151"/>
        <v>784.96049371091942</v>
      </c>
      <c r="X231" s="63">
        <f t="shared" si="151"/>
        <v>815.28063484346126</v>
      </c>
      <c r="Y231" s="63">
        <f t="shared" si="151"/>
        <v>942.46344931323472</v>
      </c>
      <c r="Z231" s="63">
        <f t="shared" si="151"/>
        <v>797.23613030548267</v>
      </c>
      <c r="AA231" s="65" t="e">
        <f t="shared" si="151"/>
        <v>#REF!</v>
      </c>
      <c r="AB231" s="71" t="e">
        <f>(SUM(V231:Z231)/SUM(V$243:Z$243))*AB$243</f>
        <v>#REF!</v>
      </c>
      <c r="AC231" s="71" t="e">
        <f t="shared" ref="AC231:AC241" si="152">(SUM(W231:AA231)/SUM(W$243:AA$243))*AC$243</f>
        <v>#REF!</v>
      </c>
      <c r="AD231" s="71" t="e">
        <f t="shared" ref="AD231:AG241" si="153">(SUM(X231:AB231)/SUM(X$243:AB$243))*AD$243</f>
        <v>#REF!</v>
      </c>
      <c r="AE231" s="71" t="e">
        <f t="shared" si="153"/>
        <v>#REF!</v>
      </c>
      <c r="AF231" s="71" t="e">
        <f t="shared" si="153"/>
        <v>#REF!</v>
      </c>
      <c r="AG231" s="71" t="e">
        <f t="shared" si="153"/>
        <v>#REF!</v>
      </c>
      <c r="AH231" s="71"/>
      <c r="AI231" s="71"/>
    </row>
    <row r="232" spans="2:35">
      <c r="B232" s="59" t="s">
        <v>65</v>
      </c>
      <c r="C232" s="63">
        <f t="shared" ref="C232:AA242" si="154">C247+C168+C200-C216-C248</f>
        <v>99.55510770310876</v>
      </c>
      <c r="D232" s="63">
        <f t="shared" si="154"/>
        <v>97.708236873841287</v>
      </c>
      <c r="E232" s="63">
        <f t="shared" si="154"/>
        <v>131.61676838447599</v>
      </c>
      <c r="F232" s="63">
        <f t="shared" si="154"/>
        <v>144.23480345951137</v>
      </c>
      <c r="G232" s="63">
        <f t="shared" si="154"/>
        <v>145.8192969090878</v>
      </c>
      <c r="H232" s="63">
        <f t="shared" si="154"/>
        <v>129.38589251265657</v>
      </c>
      <c r="I232" s="63">
        <f t="shared" si="154"/>
        <v>196.31456672063098</v>
      </c>
      <c r="J232" s="63">
        <f t="shared" si="154"/>
        <v>238.59856514657389</v>
      </c>
      <c r="K232" s="63">
        <f t="shared" si="154"/>
        <v>238.58046186772427</v>
      </c>
      <c r="L232" s="63">
        <f t="shared" si="154"/>
        <v>235.08117537376199</v>
      </c>
      <c r="M232" s="63">
        <f t="shared" si="154"/>
        <v>265.11445610336671</v>
      </c>
      <c r="N232" s="63">
        <f t="shared" si="154"/>
        <v>313.38507697832165</v>
      </c>
      <c r="O232" s="63">
        <f t="shared" si="154"/>
        <v>328.20317858760694</v>
      </c>
      <c r="P232" s="63">
        <f t="shared" si="154"/>
        <v>423.10370533161603</v>
      </c>
      <c r="Q232" s="63">
        <f t="shared" si="154"/>
        <v>462.76109303622115</v>
      </c>
      <c r="R232" s="63">
        <f t="shared" si="154"/>
        <v>523.82986421400108</v>
      </c>
      <c r="S232" s="63">
        <f t="shared" si="154"/>
        <v>552.21046702253318</v>
      </c>
      <c r="T232" s="63">
        <f t="shared" si="154"/>
        <v>503.7593792345254</v>
      </c>
      <c r="U232" s="63">
        <f t="shared" si="154"/>
        <v>619.46904805356314</v>
      </c>
      <c r="V232" s="63">
        <f t="shared" si="154"/>
        <v>742.13887393289144</v>
      </c>
      <c r="W232" s="63">
        <f t="shared" si="154"/>
        <v>764.82578450914707</v>
      </c>
      <c r="X232" s="63">
        <f t="shared" si="154"/>
        <v>772.91155980309918</v>
      </c>
      <c r="Y232" s="63">
        <f t="shared" si="154"/>
        <v>791.31316938835982</v>
      </c>
      <c r="Z232" s="63">
        <f t="shared" si="154"/>
        <v>756.61025002367103</v>
      </c>
      <c r="AA232" s="65" t="e">
        <f t="shared" si="154"/>
        <v>#REF!</v>
      </c>
      <c r="AB232" s="71" t="e">
        <f>(SUM(V232:Z232)/SUM(V$243:Z$243))*AB$243</f>
        <v>#REF!</v>
      </c>
      <c r="AC232" s="71" t="e">
        <f t="shared" si="152"/>
        <v>#REF!</v>
      </c>
      <c r="AD232" s="71" t="e">
        <f t="shared" si="153"/>
        <v>#REF!</v>
      </c>
      <c r="AE232" s="71" t="e">
        <f t="shared" si="153"/>
        <v>#REF!</v>
      </c>
      <c r="AF232" s="71" t="e">
        <f t="shared" si="153"/>
        <v>#REF!</v>
      </c>
      <c r="AG232" s="71" t="e">
        <f t="shared" si="153"/>
        <v>#REF!</v>
      </c>
      <c r="AH232" s="71"/>
      <c r="AI232" s="71"/>
    </row>
    <row r="233" spans="2:35">
      <c r="B233" s="59" t="s">
        <v>66</v>
      </c>
      <c r="C233" s="63">
        <f t="shared" si="154"/>
        <v>82.400755290987547</v>
      </c>
      <c r="D233" s="63">
        <f t="shared" si="154"/>
        <v>94.409676986757404</v>
      </c>
      <c r="E233" s="63">
        <f t="shared" si="154"/>
        <v>112.43423430226365</v>
      </c>
      <c r="F233" s="63">
        <f t="shared" si="154"/>
        <v>117.41276345918851</v>
      </c>
      <c r="G233" s="63">
        <f t="shared" si="154"/>
        <v>113.36784947264994</v>
      </c>
      <c r="H233" s="63">
        <f t="shared" si="154"/>
        <v>105.41446737164667</v>
      </c>
      <c r="I233" s="63">
        <f t="shared" si="154"/>
        <v>179.13780095599324</v>
      </c>
      <c r="J233" s="63">
        <f t="shared" si="154"/>
        <v>184.78923366005458</v>
      </c>
      <c r="K233" s="63">
        <f t="shared" si="154"/>
        <v>208.97124728252066</v>
      </c>
      <c r="L233" s="63">
        <f t="shared" si="154"/>
        <v>202.28029098761519</v>
      </c>
      <c r="M233" s="63">
        <f t="shared" si="154"/>
        <v>279.61897011863635</v>
      </c>
      <c r="N233" s="63">
        <f t="shared" si="154"/>
        <v>316.69162052526195</v>
      </c>
      <c r="O233" s="63">
        <f t="shared" si="154"/>
        <v>267.59222391628538</v>
      </c>
      <c r="P233" s="63">
        <f t="shared" si="154"/>
        <v>313.14503098573545</v>
      </c>
      <c r="Q233" s="63">
        <f t="shared" si="154"/>
        <v>385.8492197077133</v>
      </c>
      <c r="R233" s="63">
        <f t="shared" si="154"/>
        <v>452.14730612986091</v>
      </c>
      <c r="S233" s="63">
        <f t="shared" si="154"/>
        <v>512.90377955539248</v>
      </c>
      <c r="T233" s="63">
        <f t="shared" si="154"/>
        <v>405.92881611602394</v>
      </c>
      <c r="U233" s="63">
        <f t="shared" si="154"/>
        <v>567.98635341424313</v>
      </c>
      <c r="V233" s="63">
        <f t="shared" si="154"/>
        <v>672.12008625794533</v>
      </c>
      <c r="W233" s="63">
        <f t="shared" si="154"/>
        <v>674.60446715600813</v>
      </c>
      <c r="X233" s="63">
        <f t="shared" si="154"/>
        <v>586.44454051676962</v>
      </c>
      <c r="Y233" s="63">
        <f t="shared" si="154"/>
        <v>663.99405127313457</v>
      </c>
      <c r="Z233" s="63">
        <f t="shared" si="154"/>
        <v>691.65178505914196</v>
      </c>
      <c r="AA233" s="65" t="e">
        <f t="shared" si="154"/>
        <v>#REF!</v>
      </c>
      <c r="AB233" s="71" t="e">
        <f>(SUM(V233:Z233)/SUM(V$243:Z$243))*AB$243</f>
        <v>#REF!</v>
      </c>
      <c r="AC233" s="71" t="e">
        <f t="shared" si="152"/>
        <v>#REF!</v>
      </c>
      <c r="AD233" s="71" t="e">
        <f t="shared" si="153"/>
        <v>#REF!</v>
      </c>
      <c r="AE233" s="71" t="e">
        <f t="shared" si="153"/>
        <v>#REF!</v>
      </c>
      <c r="AF233" s="71" t="e">
        <f t="shared" si="153"/>
        <v>#REF!</v>
      </c>
      <c r="AG233" s="71" t="e">
        <f t="shared" si="153"/>
        <v>#REF!</v>
      </c>
      <c r="AH233" s="71"/>
      <c r="AI233" s="71"/>
    </row>
    <row r="234" spans="2:35">
      <c r="B234" s="59" t="s">
        <v>67</v>
      </c>
      <c r="C234" s="63">
        <f t="shared" si="154"/>
        <v>77.094339807341754</v>
      </c>
      <c r="D234" s="63">
        <f t="shared" si="154"/>
        <v>89.850194251247416</v>
      </c>
      <c r="E234" s="63">
        <f t="shared" si="154"/>
        <v>97.054986449389588</v>
      </c>
      <c r="F234" s="63">
        <f t="shared" si="154"/>
        <v>104.36488315806233</v>
      </c>
      <c r="G234" s="63">
        <f t="shared" si="154"/>
        <v>94.521361368560378</v>
      </c>
      <c r="H234" s="63">
        <f t="shared" si="154"/>
        <v>87.878933828897686</v>
      </c>
      <c r="I234" s="63">
        <f t="shared" si="154"/>
        <v>156.08833093171975</v>
      </c>
      <c r="J234" s="63">
        <f t="shared" si="154"/>
        <v>210.67059025079922</v>
      </c>
      <c r="K234" s="63">
        <f t="shared" si="154"/>
        <v>210.30616459671779</v>
      </c>
      <c r="L234" s="63">
        <f t="shared" si="154"/>
        <v>196.35054796358676</v>
      </c>
      <c r="M234" s="63">
        <f t="shared" si="154"/>
        <v>215.43418197786474</v>
      </c>
      <c r="N234" s="63">
        <f t="shared" si="154"/>
        <v>291.57516762799082</v>
      </c>
      <c r="O234" s="63">
        <f t="shared" si="154"/>
        <v>250.38174005268641</v>
      </c>
      <c r="P234" s="63">
        <f t="shared" si="154"/>
        <v>328.9637274939339</v>
      </c>
      <c r="Q234" s="63">
        <f t="shared" si="154"/>
        <v>395.00120674391633</v>
      </c>
      <c r="R234" s="63">
        <f t="shared" si="154"/>
        <v>412.92540365852244</v>
      </c>
      <c r="S234" s="63">
        <f t="shared" si="154"/>
        <v>450.76550606213266</v>
      </c>
      <c r="T234" s="63">
        <f t="shared" si="154"/>
        <v>356.5862281125668</v>
      </c>
      <c r="U234" s="63">
        <f t="shared" si="154"/>
        <v>500.0905133394204</v>
      </c>
      <c r="V234" s="63">
        <f t="shared" si="154"/>
        <v>620.48016733751513</v>
      </c>
      <c r="W234" s="63">
        <f t="shared" si="154"/>
        <v>612.89623872020002</v>
      </c>
      <c r="X234" s="63">
        <f t="shared" si="154"/>
        <v>503.96386556708154</v>
      </c>
      <c r="Y234" s="63">
        <f t="shared" si="154"/>
        <v>526.28334167930814</v>
      </c>
      <c r="Z234" s="63">
        <f t="shared" si="154"/>
        <v>621.318219392478</v>
      </c>
      <c r="AA234" s="65" t="e">
        <f t="shared" si="154"/>
        <v>#REF!</v>
      </c>
      <c r="AB234" s="71" t="e">
        <f t="shared" ref="AA234:AB241" si="155">(SUM(V234:Z234)/SUM(V$243:Z$243))*AB$243</f>
        <v>#REF!</v>
      </c>
      <c r="AC234" s="71" t="e">
        <f t="shared" si="152"/>
        <v>#REF!</v>
      </c>
      <c r="AD234" s="71" t="e">
        <f t="shared" si="153"/>
        <v>#REF!</v>
      </c>
      <c r="AE234" s="71" t="e">
        <f t="shared" si="153"/>
        <v>#REF!</v>
      </c>
      <c r="AF234" s="71" t="e">
        <f t="shared" si="153"/>
        <v>#REF!</v>
      </c>
      <c r="AG234" s="71" t="e">
        <f t="shared" si="153"/>
        <v>#REF!</v>
      </c>
      <c r="AH234" s="71"/>
      <c r="AI234" s="71"/>
    </row>
    <row r="235" spans="2:35">
      <c r="B235" s="59" t="s">
        <v>68</v>
      </c>
      <c r="C235" s="63">
        <f t="shared" si="154"/>
        <v>71.607244907018682</v>
      </c>
      <c r="D235" s="63">
        <f t="shared" si="154"/>
        <v>83.709560734485422</v>
      </c>
      <c r="E235" s="63">
        <f t="shared" si="154"/>
        <v>80.728961838346564</v>
      </c>
      <c r="F235" s="63">
        <f t="shared" si="154"/>
        <v>100.7320425487618</v>
      </c>
      <c r="G235" s="63">
        <f t="shared" si="154"/>
        <v>120.88302041895435</v>
      </c>
      <c r="H235" s="63">
        <f t="shared" si="154"/>
        <v>107.95359029911469</v>
      </c>
      <c r="I235" s="63">
        <f t="shared" si="154"/>
        <v>161.81874405864559</v>
      </c>
      <c r="J235" s="63">
        <f t="shared" si="154"/>
        <v>201.26274600180375</v>
      </c>
      <c r="K235" s="63">
        <f t="shared" si="154"/>
        <v>190.96633793831043</v>
      </c>
      <c r="L235" s="63">
        <f t="shared" si="154"/>
        <v>192.94529231510984</v>
      </c>
      <c r="M235" s="63">
        <f t="shared" si="154"/>
        <v>239.11883178841572</v>
      </c>
      <c r="N235" s="63">
        <f t="shared" si="154"/>
        <v>297.04879094318045</v>
      </c>
      <c r="O235" s="63">
        <f t="shared" si="154"/>
        <v>320.09649079841404</v>
      </c>
      <c r="P235" s="63">
        <f t="shared" si="154"/>
        <v>317.73022254489501</v>
      </c>
      <c r="Q235" s="63">
        <f t="shared" si="154"/>
        <v>379.78293120878902</v>
      </c>
      <c r="R235" s="63">
        <f t="shared" si="154"/>
        <v>412.18184513984676</v>
      </c>
      <c r="S235" s="63">
        <f t="shared" si="154"/>
        <v>432.50961271101903</v>
      </c>
      <c r="T235" s="63">
        <f t="shared" si="154"/>
        <v>414.00772679576056</v>
      </c>
      <c r="U235" s="63">
        <f t="shared" si="154"/>
        <v>507.65128586149984</v>
      </c>
      <c r="V235" s="63">
        <f t="shared" si="154"/>
        <v>559.07249246311039</v>
      </c>
      <c r="W235" s="63">
        <f t="shared" si="154"/>
        <v>564.40015289487485</v>
      </c>
      <c r="X235" s="63">
        <f t="shared" si="154"/>
        <v>537.94392758182312</v>
      </c>
      <c r="Y235" s="63">
        <f t="shared" si="154"/>
        <v>557.99181150764559</v>
      </c>
      <c r="Z235" s="63">
        <f t="shared" si="154"/>
        <v>703.16677254651654</v>
      </c>
      <c r="AA235" s="65" t="e">
        <f t="shared" si="154"/>
        <v>#REF!</v>
      </c>
      <c r="AB235" s="71" t="e">
        <f t="shared" si="155"/>
        <v>#REF!</v>
      </c>
      <c r="AC235" s="71" t="e">
        <f t="shared" si="152"/>
        <v>#REF!</v>
      </c>
      <c r="AD235" s="71" t="e">
        <f t="shared" si="153"/>
        <v>#REF!</v>
      </c>
      <c r="AE235" s="71" t="e">
        <f t="shared" si="153"/>
        <v>#REF!</v>
      </c>
      <c r="AF235" s="71" t="e">
        <f t="shared" si="153"/>
        <v>#REF!</v>
      </c>
      <c r="AG235" s="71" t="e">
        <f t="shared" si="153"/>
        <v>#REF!</v>
      </c>
      <c r="AH235" s="71"/>
      <c r="AI235" s="71"/>
    </row>
    <row r="236" spans="2:35">
      <c r="B236" s="59" t="s">
        <v>69</v>
      </c>
      <c r="C236" s="63">
        <f t="shared" si="154"/>
        <v>68.569514304062011</v>
      </c>
      <c r="D236" s="63">
        <f t="shared" si="154"/>
        <v>80.252052126191145</v>
      </c>
      <c r="E236" s="63">
        <f t="shared" si="154"/>
        <v>108.46390924740027</v>
      </c>
      <c r="F236" s="63">
        <f t="shared" si="154"/>
        <v>122.6504160896713</v>
      </c>
      <c r="G236" s="63">
        <f t="shared" si="154"/>
        <v>112.08512083090579</v>
      </c>
      <c r="H236" s="63">
        <f t="shared" si="154"/>
        <v>125.56677376613311</v>
      </c>
      <c r="I236" s="63">
        <f t="shared" si="154"/>
        <v>150.60875637902191</v>
      </c>
      <c r="J236" s="63">
        <f t="shared" si="154"/>
        <v>181.37940194728731</v>
      </c>
      <c r="K236" s="63">
        <f t="shared" si="154"/>
        <v>198.09320771811036</v>
      </c>
      <c r="L236" s="63">
        <f t="shared" si="154"/>
        <v>222.55194114267329</v>
      </c>
      <c r="M236" s="63">
        <f t="shared" si="154"/>
        <v>231.76549002812715</v>
      </c>
      <c r="N236" s="63">
        <f t="shared" si="154"/>
        <v>308.06791406589264</v>
      </c>
      <c r="O236" s="63">
        <f t="shared" si="154"/>
        <v>340.53229764220356</v>
      </c>
      <c r="P236" s="63">
        <f t="shared" si="154"/>
        <v>314.00504370582956</v>
      </c>
      <c r="Q236" s="63">
        <f t="shared" si="154"/>
        <v>374.02125615459397</v>
      </c>
      <c r="R236" s="63">
        <f t="shared" si="154"/>
        <v>403.41666076970824</v>
      </c>
      <c r="S236" s="63">
        <f t="shared" si="154"/>
        <v>478.37996221108779</v>
      </c>
      <c r="T236" s="63">
        <f t="shared" si="154"/>
        <v>493.80435944731255</v>
      </c>
      <c r="U236" s="63">
        <f t="shared" si="154"/>
        <v>466.32836306942045</v>
      </c>
      <c r="V236" s="63">
        <f t="shared" si="154"/>
        <v>512.5927127037105</v>
      </c>
      <c r="W236" s="63">
        <f t="shared" si="154"/>
        <v>611.79164698244108</v>
      </c>
      <c r="X236" s="63">
        <f t="shared" si="154"/>
        <v>659.4667703202889</v>
      </c>
      <c r="Y236" s="63">
        <f t="shared" si="154"/>
        <v>591.08433664351469</v>
      </c>
      <c r="Z236" s="63">
        <f t="shared" si="154"/>
        <v>755.31889718207822</v>
      </c>
      <c r="AA236" s="71" t="e">
        <f t="shared" si="155"/>
        <v>#REF!</v>
      </c>
      <c r="AB236" s="71" t="e">
        <f t="shared" si="155"/>
        <v>#REF!</v>
      </c>
      <c r="AC236" s="71" t="e">
        <f t="shared" si="152"/>
        <v>#REF!</v>
      </c>
      <c r="AD236" s="71" t="e">
        <f t="shared" si="153"/>
        <v>#REF!</v>
      </c>
      <c r="AE236" s="71" t="e">
        <f t="shared" si="153"/>
        <v>#REF!</v>
      </c>
      <c r="AF236" s="71" t="e">
        <f t="shared" si="153"/>
        <v>#REF!</v>
      </c>
      <c r="AG236" s="71" t="e">
        <f t="shared" si="153"/>
        <v>#REF!</v>
      </c>
      <c r="AH236" s="71"/>
      <c r="AI236" s="71"/>
    </row>
    <row r="237" spans="2:35">
      <c r="B237" s="59" t="s">
        <v>70</v>
      </c>
      <c r="C237" s="63">
        <f t="shared" si="154"/>
        <v>74.918094840176593</v>
      </c>
      <c r="D237" s="63">
        <f t="shared" si="154"/>
        <v>82.448684263977782</v>
      </c>
      <c r="E237" s="63">
        <f t="shared" si="154"/>
        <v>104.43302743069565</v>
      </c>
      <c r="F237" s="63">
        <f t="shared" si="154"/>
        <v>135.56606441674896</v>
      </c>
      <c r="G237" s="63">
        <f t="shared" si="154"/>
        <v>117.20697984498452</v>
      </c>
      <c r="H237" s="63">
        <f t="shared" si="154"/>
        <v>162.63176467225978</v>
      </c>
      <c r="I237" s="63">
        <f t="shared" si="154"/>
        <v>163.50126712616395</v>
      </c>
      <c r="J237" s="63">
        <f t="shared" si="154"/>
        <v>192.11430578748528</v>
      </c>
      <c r="K237" s="63">
        <f t="shared" si="154"/>
        <v>192.97110696832482</v>
      </c>
      <c r="L237" s="63">
        <f t="shared" si="154"/>
        <v>254.46753184442221</v>
      </c>
      <c r="M237" s="63">
        <f t="shared" si="154"/>
        <v>251.81986653667076</v>
      </c>
      <c r="N237" s="63">
        <f t="shared" si="154"/>
        <v>323.11827293321369</v>
      </c>
      <c r="O237" s="63">
        <f t="shared" si="154"/>
        <v>368.81901854347632</v>
      </c>
      <c r="P237" s="63">
        <f t="shared" si="154"/>
        <v>332.06013673996904</v>
      </c>
      <c r="Q237" s="63">
        <f t="shared" si="154"/>
        <v>379.27259002936404</v>
      </c>
      <c r="R237" s="63">
        <f t="shared" si="154"/>
        <v>405.38714336453955</v>
      </c>
      <c r="S237" s="63">
        <f t="shared" si="154"/>
        <v>453.28046245138989</v>
      </c>
      <c r="T237" s="63">
        <f t="shared" si="154"/>
        <v>536.87980122450153</v>
      </c>
      <c r="U237" s="63">
        <f t="shared" si="154"/>
        <v>497.89526552682554</v>
      </c>
      <c r="V237" s="63">
        <f t="shared" si="154"/>
        <v>531.855933058338</v>
      </c>
      <c r="W237" s="63">
        <f t="shared" si="154"/>
        <v>636.00997863162695</v>
      </c>
      <c r="X237" s="63">
        <f t="shared" si="154"/>
        <v>776.57264298020038</v>
      </c>
      <c r="Y237" s="63">
        <f t="shared" si="154"/>
        <v>623.3387694361935</v>
      </c>
      <c r="Z237" s="63">
        <f t="shared" si="154"/>
        <v>805.00545169875693</v>
      </c>
      <c r="AA237" s="71" t="e">
        <f t="shared" si="155"/>
        <v>#REF!</v>
      </c>
      <c r="AB237" s="71" t="e">
        <f t="shared" si="155"/>
        <v>#REF!</v>
      </c>
      <c r="AC237" s="71" t="e">
        <f t="shared" si="152"/>
        <v>#REF!</v>
      </c>
      <c r="AD237" s="71" t="e">
        <f t="shared" si="153"/>
        <v>#REF!</v>
      </c>
      <c r="AE237" s="71" t="e">
        <f t="shared" si="153"/>
        <v>#REF!</v>
      </c>
      <c r="AF237" s="71" t="e">
        <f t="shared" si="153"/>
        <v>#REF!</v>
      </c>
      <c r="AG237" s="71" t="e">
        <f t="shared" si="153"/>
        <v>#REF!</v>
      </c>
      <c r="AH237" s="71"/>
      <c r="AI237" s="71"/>
    </row>
    <row r="238" spans="2:35">
      <c r="B238" s="59" t="s">
        <v>71</v>
      </c>
      <c r="C238" s="63">
        <f t="shared" si="154"/>
        <v>72.196074493164446</v>
      </c>
      <c r="D238" s="63">
        <f t="shared" si="154"/>
        <v>78.701058586449676</v>
      </c>
      <c r="E238" s="63">
        <f t="shared" si="154"/>
        <v>114.65836704632156</v>
      </c>
      <c r="F238" s="63">
        <f t="shared" si="154"/>
        <v>137.32428903354631</v>
      </c>
      <c r="G238" s="63">
        <f t="shared" si="154"/>
        <v>115.5770516049291</v>
      </c>
      <c r="H238" s="63">
        <f t="shared" si="154"/>
        <v>174.40896949529412</v>
      </c>
      <c r="I238" s="63">
        <f t="shared" si="154"/>
        <v>162.04327846735364</v>
      </c>
      <c r="J238" s="63">
        <f t="shared" si="154"/>
        <v>197.08769847466311</v>
      </c>
      <c r="K238" s="63">
        <f t="shared" si="154"/>
        <v>193.39329007228969</v>
      </c>
      <c r="L238" s="63">
        <f t="shared" si="154"/>
        <v>257.54296203450974</v>
      </c>
      <c r="M238" s="63">
        <f t="shared" si="154"/>
        <v>257.28428851498757</v>
      </c>
      <c r="N238" s="63">
        <f t="shared" si="154"/>
        <v>313.09236958628111</v>
      </c>
      <c r="O238" s="63">
        <f t="shared" si="154"/>
        <v>366.43304840554299</v>
      </c>
      <c r="P238" s="63">
        <f t="shared" si="154"/>
        <v>340.04199615065295</v>
      </c>
      <c r="Q238" s="63">
        <f t="shared" si="154"/>
        <v>387.05451479916644</v>
      </c>
      <c r="R238" s="63">
        <f t="shared" si="154"/>
        <v>410.71954935928682</v>
      </c>
      <c r="S238" s="63">
        <f t="shared" si="154"/>
        <v>445.60200378619948</v>
      </c>
      <c r="T238" s="63">
        <f t="shared" si="154"/>
        <v>579.01619177560497</v>
      </c>
      <c r="U238" s="63">
        <f t="shared" si="154"/>
        <v>509.95183731277763</v>
      </c>
      <c r="V238" s="63">
        <f t="shared" si="154"/>
        <v>514.49196593005934</v>
      </c>
      <c r="W238" s="63">
        <f t="shared" si="154"/>
        <v>631.66798630931589</v>
      </c>
      <c r="X238" s="63">
        <f t="shared" si="154"/>
        <v>781.06412199894953</v>
      </c>
      <c r="Y238" s="63">
        <f t="shared" si="154"/>
        <v>625.08981073855443</v>
      </c>
      <c r="Z238" s="63">
        <f t="shared" si="154"/>
        <v>816.2986089674248</v>
      </c>
      <c r="AA238" s="71" t="e">
        <f t="shared" si="155"/>
        <v>#REF!</v>
      </c>
      <c r="AB238" s="71" t="e">
        <f t="shared" si="155"/>
        <v>#REF!</v>
      </c>
      <c r="AC238" s="71" t="e">
        <f t="shared" si="152"/>
        <v>#REF!</v>
      </c>
      <c r="AD238" s="71" t="e">
        <f t="shared" si="153"/>
        <v>#REF!</v>
      </c>
      <c r="AE238" s="71" t="e">
        <f t="shared" si="153"/>
        <v>#REF!</v>
      </c>
      <c r="AF238" s="71" t="e">
        <f t="shared" si="153"/>
        <v>#REF!</v>
      </c>
      <c r="AG238" s="71" t="e">
        <f t="shared" si="153"/>
        <v>#REF!</v>
      </c>
      <c r="AH238" s="71"/>
      <c r="AI238" s="71"/>
    </row>
    <row r="239" spans="2:35">
      <c r="B239" s="59" t="s">
        <v>72</v>
      </c>
      <c r="C239" s="63">
        <f t="shared" si="154"/>
        <v>80.601975877826078</v>
      </c>
      <c r="D239" s="63">
        <f t="shared" si="154"/>
        <v>87.358913921588595</v>
      </c>
      <c r="E239" s="63">
        <f t="shared" si="154"/>
        <v>115.62721550281942</v>
      </c>
      <c r="F239" s="63">
        <f t="shared" si="154"/>
        <v>140.67284526185904</v>
      </c>
      <c r="G239" s="63">
        <f t="shared" si="154"/>
        <v>122.25739479942538</v>
      </c>
      <c r="H239" s="63">
        <f t="shared" si="154"/>
        <v>165.98034695451025</v>
      </c>
      <c r="I239" s="63">
        <f t="shared" si="154"/>
        <v>164.5887161724726</v>
      </c>
      <c r="J239" s="63">
        <f t="shared" si="154"/>
        <v>188.24190264913673</v>
      </c>
      <c r="K239" s="63">
        <f t="shared" si="154"/>
        <v>199.84258408628409</v>
      </c>
      <c r="L239" s="63">
        <f t="shared" si="154"/>
        <v>269.10042509622809</v>
      </c>
      <c r="M239" s="63">
        <f t="shared" si="154"/>
        <v>276.95445096565459</v>
      </c>
      <c r="N239" s="63">
        <f t="shared" si="154"/>
        <v>289.20568305875406</v>
      </c>
      <c r="O239" s="63">
        <f t="shared" si="154"/>
        <v>354.92145852658041</v>
      </c>
      <c r="P239" s="63">
        <f t="shared" si="154"/>
        <v>320.72163834207709</v>
      </c>
      <c r="Q239" s="63">
        <f t="shared" si="154"/>
        <v>398.88654274128743</v>
      </c>
      <c r="R239" s="63">
        <f t="shared" si="154"/>
        <v>427.60144585864532</v>
      </c>
      <c r="S239" s="63">
        <f t="shared" si="154"/>
        <v>456.91232580504152</v>
      </c>
      <c r="T239" s="63">
        <f t="shared" si="154"/>
        <v>584.89210404623668</v>
      </c>
      <c r="U239" s="63">
        <f t="shared" si="154"/>
        <v>548.33159926409951</v>
      </c>
      <c r="V239" s="63">
        <f t="shared" si="154"/>
        <v>542.53671816943574</v>
      </c>
      <c r="W239" s="63">
        <f t="shared" si="154"/>
        <v>584.26753586765062</v>
      </c>
      <c r="X239" s="63">
        <f t="shared" si="154"/>
        <v>742.77148008088102</v>
      </c>
      <c r="Y239" s="63">
        <f t="shared" si="154"/>
        <v>737.28573416701147</v>
      </c>
      <c r="Z239" s="63">
        <f t="shared" si="154"/>
        <v>772.04018946572785</v>
      </c>
      <c r="AA239" s="71" t="e">
        <f t="shared" si="155"/>
        <v>#REF!</v>
      </c>
      <c r="AB239" s="71" t="e">
        <f t="shared" si="155"/>
        <v>#REF!</v>
      </c>
      <c r="AC239" s="71" t="e">
        <f t="shared" si="152"/>
        <v>#REF!</v>
      </c>
      <c r="AD239" s="71" t="e">
        <f t="shared" si="153"/>
        <v>#REF!</v>
      </c>
      <c r="AE239" s="71" t="e">
        <f t="shared" si="153"/>
        <v>#REF!</v>
      </c>
      <c r="AF239" s="71" t="e">
        <f t="shared" si="153"/>
        <v>#REF!</v>
      </c>
      <c r="AG239" s="71" t="e">
        <f t="shared" si="153"/>
        <v>#REF!</v>
      </c>
      <c r="AH239" s="71"/>
      <c r="AI239" s="71"/>
    </row>
    <row r="240" spans="2:35">
      <c r="B240" s="59" t="s">
        <v>73</v>
      </c>
      <c r="C240" s="63">
        <f t="shared" si="154"/>
        <v>85.946241382862979</v>
      </c>
      <c r="D240" s="63">
        <f t="shared" si="154"/>
        <v>94.025946089012905</v>
      </c>
      <c r="E240" s="63">
        <f t="shared" si="154"/>
        <v>112.99932492439109</v>
      </c>
      <c r="F240" s="63">
        <f t="shared" si="154"/>
        <v>147.70761142650645</v>
      </c>
      <c r="G240" s="63">
        <f t="shared" si="154"/>
        <v>132.1831513830154</v>
      </c>
      <c r="H240" s="63">
        <f t="shared" si="154"/>
        <v>162.40064251835665</v>
      </c>
      <c r="I240" s="63">
        <f t="shared" si="154"/>
        <v>164.58249924184358</v>
      </c>
      <c r="J240" s="63">
        <f t="shared" si="154"/>
        <v>178.1861527122048</v>
      </c>
      <c r="K240" s="63">
        <f t="shared" si="154"/>
        <v>208.49188568759538</v>
      </c>
      <c r="L240" s="63">
        <f t="shared" si="154"/>
        <v>278.28630604524369</v>
      </c>
      <c r="M240" s="63">
        <f t="shared" si="154"/>
        <v>295.57605854831729</v>
      </c>
      <c r="N240" s="63">
        <f t="shared" si="154"/>
        <v>322.58761068120066</v>
      </c>
      <c r="O240" s="63">
        <f t="shared" si="154"/>
        <v>346.13742233533935</v>
      </c>
      <c r="P240" s="63">
        <f t="shared" si="154"/>
        <v>363.46595971519201</v>
      </c>
      <c r="Q240" s="63">
        <f t="shared" si="154"/>
        <v>425.52496404496071</v>
      </c>
      <c r="R240" s="63">
        <f t="shared" si="154"/>
        <v>447.56154656202546</v>
      </c>
      <c r="S240" s="63">
        <f t="shared" si="154"/>
        <v>509.22304407202876</v>
      </c>
      <c r="T240" s="63">
        <f t="shared" si="154"/>
        <v>569.97114986548092</v>
      </c>
      <c r="U240" s="63">
        <f t="shared" si="154"/>
        <v>628.39442074348892</v>
      </c>
      <c r="V240" s="63">
        <f t="shared" si="154"/>
        <v>616.19982557706021</v>
      </c>
      <c r="W240" s="63">
        <f t="shared" si="154"/>
        <v>642.48351741017348</v>
      </c>
      <c r="X240" s="63">
        <f t="shared" si="154"/>
        <v>749.09229240630009</v>
      </c>
      <c r="Y240" s="63">
        <f t="shared" si="154"/>
        <v>707.96516858284576</v>
      </c>
      <c r="Z240" s="63">
        <f t="shared" si="154"/>
        <v>904.4903801152193</v>
      </c>
      <c r="AA240" s="71" t="e">
        <f t="shared" si="155"/>
        <v>#REF!</v>
      </c>
      <c r="AB240" s="71" t="e">
        <f t="shared" si="155"/>
        <v>#REF!</v>
      </c>
      <c r="AC240" s="71" t="e">
        <f t="shared" si="152"/>
        <v>#REF!</v>
      </c>
      <c r="AD240" s="71" t="e">
        <f t="shared" si="153"/>
        <v>#REF!</v>
      </c>
      <c r="AE240" s="71" t="e">
        <f t="shared" si="153"/>
        <v>#REF!</v>
      </c>
      <c r="AF240" s="71" t="e">
        <f t="shared" si="153"/>
        <v>#REF!</v>
      </c>
      <c r="AG240" s="71" t="e">
        <f t="shared" si="153"/>
        <v>#REF!</v>
      </c>
      <c r="AH240" s="71"/>
      <c r="AI240" s="71"/>
    </row>
    <row r="241" spans="2:35">
      <c r="B241" s="59" t="s">
        <v>74</v>
      </c>
      <c r="C241" s="63">
        <f t="shared" si="154"/>
        <v>94.965387238949589</v>
      </c>
      <c r="D241" s="63">
        <f t="shared" si="154"/>
        <v>101.18096903388616</v>
      </c>
      <c r="E241" s="63">
        <f t="shared" si="154"/>
        <v>133.27341738752159</v>
      </c>
      <c r="F241" s="63">
        <f t="shared" si="154"/>
        <v>150.55086086077353</v>
      </c>
      <c r="G241" s="63">
        <f t="shared" si="154"/>
        <v>146.64263842732717</v>
      </c>
      <c r="H241" s="63">
        <f t="shared" si="154"/>
        <v>163.70106465461467</v>
      </c>
      <c r="I241" s="63">
        <f t="shared" si="154"/>
        <v>186.37935155507236</v>
      </c>
      <c r="J241" s="63">
        <f t="shared" si="154"/>
        <v>199.86381597649225</v>
      </c>
      <c r="K241" s="63">
        <f t="shared" si="154"/>
        <v>241.39066864017292</v>
      </c>
      <c r="L241" s="63">
        <f t="shared" si="154"/>
        <v>280.10843798848668</v>
      </c>
      <c r="M241" s="63">
        <f t="shared" si="154"/>
        <v>295.40924811955978</v>
      </c>
      <c r="N241" s="63">
        <f t="shared" si="154"/>
        <v>335.1754612807361</v>
      </c>
      <c r="O241" s="63">
        <f t="shared" si="154"/>
        <v>401.93568520123011</v>
      </c>
      <c r="P241" s="63">
        <f t="shared" si="154"/>
        <v>431.54709406430675</v>
      </c>
      <c r="Q241" s="63">
        <f t="shared" si="154"/>
        <v>429.04541854631606</v>
      </c>
      <c r="R241" s="63">
        <f t="shared" si="154"/>
        <v>436.81027314191596</v>
      </c>
      <c r="S241" s="63">
        <f t="shared" si="154"/>
        <v>547.16961335783742</v>
      </c>
      <c r="T241" s="63">
        <f t="shared" si="154"/>
        <v>548.72472329534617</v>
      </c>
      <c r="U241" s="63">
        <f t="shared" si="154"/>
        <v>601.63422840640612</v>
      </c>
      <c r="V241" s="63">
        <f t="shared" si="154"/>
        <v>656.82527995747046</v>
      </c>
      <c r="W241" s="63">
        <f t="shared" si="154"/>
        <v>822.56453042882629</v>
      </c>
      <c r="X241" s="63">
        <f t="shared" si="154"/>
        <v>909.85669612173581</v>
      </c>
      <c r="Y241" s="63">
        <f t="shared" si="154"/>
        <v>627.65265931602175</v>
      </c>
      <c r="Z241" s="63">
        <f t="shared" si="154"/>
        <v>902.98832091447446</v>
      </c>
      <c r="AA241" s="71" t="e">
        <f t="shared" si="155"/>
        <v>#REF!</v>
      </c>
      <c r="AB241" s="71" t="e">
        <f t="shared" si="155"/>
        <v>#REF!</v>
      </c>
      <c r="AC241" s="71" t="e">
        <f t="shared" si="152"/>
        <v>#REF!</v>
      </c>
      <c r="AD241" s="71" t="e">
        <f t="shared" si="153"/>
        <v>#REF!</v>
      </c>
      <c r="AE241" s="71" t="e">
        <f t="shared" si="153"/>
        <v>#REF!</v>
      </c>
      <c r="AF241" s="71" t="e">
        <f t="shared" si="153"/>
        <v>#REF!</v>
      </c>
      <c r="AG241" s="71" t="e">
        <f t="shared" si="153"/>
        <v>#REF!</v>
      </c>
      <c r="AH241" s="71"/>
      <c r="AI241" s="71"/>
    </row>
    <row r="242" spans="2:35">
      <c r="B242" s="59" t="s">
        <v>75</v>
      </c>
      <c r="C242" s="63">
        <f t="shared" si="154"/>
        <v>107.29606250634231</v>
      </c>
      <c r="D242" s="63">
        <f t="shared" si="154"/>
        <v>114.2610145523725</v>
      </c>
      <c r="E242" s="63">
        <f t="shared" si="154"/>
        <v>143.75784176495364</v>
      </c>
      <c r="F242" s="63">
        <f t="shared" si="154"/>
        <v>165.31252926813644</v>
      </c>
      <c r="G242" s="63">
        <f t="shared" si="154"/>
        <v>159.49153074632267</v>
      </c>
      <c r="H242" s="63">
        <f t="shared" si="154"/>
        <v>182.18546105596207</v>
      </c>
      <c r="I242" s="63">
        <f t="shared" si="154"/>
        <v>217.96076920084434</v>
      </c>
      <c r="J242" s="63">
        <f t="shared" si="154"/>
        <v>225.79277681156861</v>
      </c>
      <c r="K242" s="63">
        <f t="shared" si="154"/>
        <v>275.3342898505054</v>
      </c>
      <c r="L242" s="63">
        <f t="shared" si="154"/>
        <v>286.73786188464038</v>
      </c>
      <c r="M242" s="63">
        <f t="shared" si="154"/>
        <v>362.45003550138398</v>
      </c>
      <c r="N242" s="63">
        <f t="shared" ref="N242:Z242" si="156">N257+N178+N210-N226-N258</f>
        <v>354.87438067030479</v>
      </c>
      <c r="O242" s="63">
        <f t="shared" si="156"/>
        <v>432.28890257650107</v>
      </c>
      <c r="P242" s="63">
        <f t="shared" si="156"/>
        <v>464.50898113878497</v>
      </c>
      <c r="Q242" s="63">
        <f t="shared" si="156"/>
        <v>440.04695072840042</v>
      </c>
      <c r="R242" s="63">
        <f t="shared" si="156"/>
        <v>467.62241149558633</v>
      </c>
      <c r="S242" s="63">
        <f t="shared" si="156"/>
        <v>534.38899800810316</v>
      </c>
      <c r="T242" s="63">
        <f t="shared" si="156"/>
        <v>635.18679936306069</v>
      </c>
      <c r="U242" s="63">
        <f t="shared" si="156"/>
        <v>755.31271037747877</v>
      </c>
      <c r="V242" s="63">
        <f t="shared" si="156"/>
        <v>768.26010413900076</v>
      </c>
      <c r="W242" s="63">
        <f t="shared" si="156"/>
        <v>789.52266737881519</v>
      </c>
      <c r="X242" s="63">
        <f t="shared" si="156"/>
        <v>879.06146777940955</v>
      </c>
      <c r="Y242" s="63">
        <f t="shared" si="156"/>
        <v>840.88269795417557</v>
      </c>
      <c r="Z242" s="63">
        <f t="shared" si="156"/>
        <v>923.56799432902892</v>
      </c>
      <c r="AA242" s="71" t="e">
        <f t="shared" ref="AA242:AG242" si="157">AA243-SUM(AA231:AA241)</f>
        <v>#REF!</v>
      </c>
      <c r="AB242" s="71" t="e">
        <f t="shared" si="157"/>
        <v>#REF!</v>
      </c>
      <c r="AC242" s="71" t="e">
        <f t="shared" si="157"/>
        <v>#REF!</v>
      </c>
      <c r="AD242" s="71" t="e">
        <f t="shared" si="157"/>
        <v>#REF!</v>
      </c>
      <c r="AE242" s="71" t="e">
        <f t="shared" si="157"/>
        <v>#REF!</v>
      </c>
      <c r="AF242" s="71" t="e">
        <f t="shared" si="157"/>
        <v>#REF!</v>
      </c>
      <c r="AG242" s="71" t="e">
        <f t="shared" si="157"/>
        <v>#REF!</v>
      </c>
      <c r="AH242" s="71"/>
      <c r="AI242" s="71"/>
    </row>
    <row r="243" spans="2:35" ht="15.75" thickBot="1">
      <c r="B243" s="59" t="s">
        <v>76</v>
      </c>
      <c r="C243" s="3">
        <f t="shared" ref="C243:Z243" si="158">SUM(C231:C242)</f>
        <v>1025</v>
      </c>
      <c r="D243" s="3">
        <f t="shared" si="158"/>
        <v>1115.0000000000002</v>
      </c>
      <c r="E243" s="3">
        <f t="shared" si="158"/>
        <v>1385.0670550000002</v>
      </c>
      <c r="F243" s="3">
        <f t="shared" si="158"/>
        <v>1625.377375</v>
      </c>
      <c r="G243" s="3">
        <f t="shared" si="158"/>
        <v>1537.9982520000003</v>
      </c>
      <c r="H243" s="3">
        <f t="shared" si="158"/>
        <v>1704.9294440000001</v>
      </c>
      <c r="I243" s="3">
        <f t="shared" si="158"/>
        <v>2105.4207100000008</v>
      </c>
      <c r="J243" s="3">
        <f t="shared" si="158"/>
        <v>2437.0378030000006</v>
      </c>
      <c r="K243" s="3">
        <f t="shared" si="158"/>
        <v>2610.3984829999999</v>
      </c>
      <c r="L243" s="3">
        <f t="shared" si="158"/>
        <v>2941.6780030000009</v>
      </c>
      <c r="M243" s="3">
        <f t="shared" si="158"/>
        <v>3262.265097</v>
      </c>
      <c r="N243" s="3">
        <f t="shared" si="158"/>
        <v>3790.8872379999993</v>
      </c>
      <c r="O243" s="3">
        <f t="shared" si="158"/>
        <v>4146.4858290000011</v>
      </c>
      <c r="P243" s="3">
        <f t="shared" si="158"/>
        <v>4323.7080000000005</v>
      </c>
      <c r="Q243" s="3">
        <f t="shared" si="158"/>
        <v>4881.5439999999999</v>
      </c>
      <c r="R243" s="3">
        <f t="shared" si="158"/>
        <v>5299.9980000000005</v>
      </c>
      <c r="S243" s="3">
        <f t="shared" si="158"/>
        <v>6024.9999999999991</v>
      </c>
      <c r="T243" s="3">
        <f t="shared" si="158"/>
        <v>6174.9999999999991</v>
      </c>
      <c r="U243" s="3">
        <f t="shared" si="158"/>
        <v>6905.0189999999984</v>
      </c>
      <c r="V243" s="3">
        <f t="shared" si="158"/>
        <v>7451.2809999999999</v>
      </c>
      <c r="W243" s="3">
        <f t="shared" si="158"/>
        <v>8119.994999999999</v>
      </c>
      <c r="X243" s="3">
        <f t="shared" si="158"/>
        <v>8714.4299999999985</v>
      </c>
      <c r="Y243" s="3">
        <f t="shared" si="158"/>
        <v>8235.3450000000012</v>
      </c>
      <c r="Z243" s="3">
        <f t="shared" si="158"/>
        <v>9449.6930000000011</v>
      </c>
      <c r="AA243" s="71" t="e">
        <f t="shared" ref="AA243:AG243" si="159">AA27</f>
        <v>#REF!</v>
      </c>
      <c r="AB243" s="71" t="e">
        <f t="shared" si="159"/>
        <v>#REF!</v>
      </c>
      <c r="AC243" s="71" t="e">
        <f t="shared" si="159"/>
        <v>#REF!</v>
      </c>
      <c r="AD243" s="71" t="e">
        <f t="shared" si="159"/>
        <v>#REF!</v>
      </c>
      <c r="AE243" s="71" t="e">
        <f t="shared" si="159"/>
        <v>#REF!</v>
      </c>
      <c r="AF243" s="71" t="e">
        <f t="shared" si="159"/>
        <v>#REF!</v>
      </c>
      <c r="AG243" s="71" t="e">
        <f t="shared" si="159"/>
        <v>#REF!</v>
      </c>
      <c r="AH243" s="71"/>
      <c r="AI243" s="71"/>
    </row>
    <row r="244" spans="2:35"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</row>
    <row r="245" spans="2:35" ht="15.75" thickBot="1">
      <c r="B245" s="59" t="s">
        <v>101</v>
      </c>
    </row>
    <row r="246" spans="2:35" ht="15.75" thickBot="1">
      <c r="B246" s="60"/>
      <c r="C246" s="61" t="s">
        <v>11</v>
      </c>
      <c r="D246" s="61" t="s">
        <v>12</v>
      </c>
      <c r="E246" s="61" t="s">
        <v>13</v>
      </c>
      <c r="F246" s="61" t="s">
        <v>14</v>
      </c>
      <c r="G246" s="61" t="s">
        <v>15</v>
      </c>
      <c r="H246" s="61" t="s">
        <v>16</v>
      </c>
      <c r="I246" s="61" t="s">
        <v>17</v>
      </c>
      <c r="J246" s="61" t="s">
        <v>18</v>
      </c>
      <c r="K246" s="61" t="s">
        <v>19</v>
      </c>
      <c r="L246" s="61" t="s">
        <v>20</v>
      </c>
      <c r="M246" s="61" t="s">
        <v>21</v>
      </c>
      <c r="N246" s="61" t="s">
        <v>22</v>
      </c>
      <c r="O246" s="61" t="s">
        <v>23</v>
      </c>
      <c r="P246" s="61" t="s">
        <v>24</v>
      </c>
      <c r="Q246" s="61" t="s">
        <v>25</v>
      </c>
      <c r="R246" s="61" t="s">
        <v>26</v>
      </c>
      <c r="S246" s="61" t="s">
        <v>27</v>
      </c>
      <c r="T246" s="61" t="s">
        <v>28</v>
      </c>
      <c r="U246" s="61" t="s">
        <v>29</v>
      </c>
      <c r="V246" s="61" t="s">
        <v>30</v>
      </c>
      <c r="W246" s="61" t="s">
        <v>31</v>
      </c>
      <c r="X246" s="61" t="s">
        <v>32</v>
      </c>
      <c r="Y246" s="61" t="s">
        <v>33</v>
      </c>
      <c r="Z246" s="61" t="s">
        <v>34</v>
      </c>
      <c r="AA246" s="61" t="s">
        <v>35</v>
      </c>
      <c r="AB246" s="61" t="s">
        <v>36</v>
      </c>
      <c r="AC246" s="61" t="s">
        <v>37</v>
      </c>
      <c r="AD246" s="61" t="s">
        <v>38</v>
      </c>
      <c r="AE246" s="61" t="str">
        <f>AE3</f>
        <v>21/22</v>
      </c>
      <c r="AF246" s="61" t="str">
        <f t="shared" ref="AF246:AG246" si="160">AF3</f>
        <v>22/23</v>
      </c>
      <c r="AG246" s="61" t="str">
        <f t="shared" si="160"/>
        <v>23/24</v>
      </c>
      <c r="AH246" s="62"/>
      <c r="AI246" s="62"/>
    </row>
    <row r="247" spans="2:35">
      <c r="B247" s="59" t="s">
        <v>64</v>
      </c>
      <c r="C247" s="63">
        <f>(C$258-C$23)/12+C23</f>
        <v>10.416666666666666</v>
      </c>
      <c r="D247" s="63">
        <f>(D$258-C$258)/12+C258</f>
        <v>20</v>
      </c>
      <c r="E247" s="63">
        <f t="shared" ref="E247:AG247" si="161">(E$258-D$258)/12+D258</f>
        <v>77.083333333333329</v>
      </c>
      <c r="F247" s="63">
        <f t="shared" si="161"/>
        <v>97.5</v>
      </c>
      <c r="G247" s="63">
        <f t="shared" si="161"/>
        <v>64.75</v>
      </c>
      <c r="H247" s="63">
        <f t="shared" si="161"/>
        <v>6.666666666666667</v>
      </c>
      <c r="I247" s="63">
        <f t="shared" si="161"/>
        <v>3.4166666666666665</v>
      </c>
      <c r="J247" s="63">
        <f t="shared" si="161"/>
        <v>8.1666666666666661</v>
      </c>
      <c r="K247" s="63">
        <f t="shared" si="161"/>
        <v>12</v>
      </c>
      <c r="L247" s="63">
        <f t="shared" si="161"/>
        <v>34.333333333333336</v>
      </c>
      <c r="M247" s="63">
        <f t="shared" si="161"/>
        <v>38.75</v>
      </c>
      <c r="N247" s="63">
        <f t="shared" si="161"/>
        <v>47.166666666666664</v>
      </c>
      <c r="O247" s="63">
        <f t="shared" si="161"/>
        <v>47.833333333333336</v>
      </c>
      <c r="P247" s="63">
        <f t="shared" si="161"/>
        <v>41.666666666666664</v>
      </c>
      <c r="Q247" s="63">
        <f t="shared" si="161"/>
        <v>107.08333333333333</v>
      </c>
      <c r="R247" s="63">
        <f t="shared" si="161"/>
        <v>34.166666666666664</v>
      </c>
      <c r="S247" s="63">
        <f t="shared" si="161"/>
        <v>177.5</v>
      </c>
      <c r="T247" s="63">
        <f t="shared" si="161"/>
        <v>42.083333333333336</v>
      </c>
      <c r="U247" s="63">
        <f t="shared" si="161"/>
        <v>64.583333333333329</v>
      </c>
      <c r="V247" s="63">
        <f t="shared" si="161"/>
        <v>62.5</v>
      </c>
      <c r="W247" s="63">
        <f t="shared" si="161"/>
        <v>88.333333333333329</v>
      </c>
      <c r="X247" s="63">
        <f t="shared" si="161"/>
        <v>68.333333333333329</v>
      </c>
      <c r="Y247" s="63">
        <f t="shared" si="161"/>
        <v>50.833333333333336</v>
      </c>
      <c r="Z247" s="63">
        <f t="shared" si="161"/>
        <v>59.416666666666664</v>
      </c>
      <c r="AA247" s="65">
        <f t="shared" si="161"/>
        <v>53.416666666666664</v>
      </c>
      <c r="AB247" s="65">
        <f t="shared" si="161"/>
        <v>58.166666666666664</v>
      </c>
      <c r="AC247" s="65">
        <f t="shared" si="161"/>
        <v>60</v>
      </c>
      <c r="AD247" s="65">
        <f t="shared" si="161"/>
        <v>60</v>
      </c>
      <c r="AE247" s="65">
        <f t="shared" si="161"/>
        <v>60.083333333333336</v>
      </c>
      <c r="AF247" s="65">
        <f t="shared" si="161"/>
        <v>61.083333333333336</v>
      </c>
      <c r="AG247" s="65">
        <f t="shared" si="161"/>
        <v>62.083333333333336</v>
      </c>
      <c r="AH247" s="65"/>
      <c r="AI247" s="65"/>
    </row>
    <row r="248" spans="2:35">
      <c r="B248" s="59" t="s">
        <v>65</v>
      </c>
      <c r="C248" s="63">
        <f>(C$258-C$23)/12+C247</f>
        <v>10.833333333333332</v>
      </c>
      <c r="D248" s="63">
        <f>(D$258-D$23)/12+D247</f>
        <v>25</v>
      </c>
      <c r="E248" s="63">
        <f t="shared" ref="E248:AA257" si="162">(E$258-E$23)/12+E247</f>
        <v>79.166666666666657</v>
      </c>
      <c r="F248" s="63">
        <f t="shared" si="162"/>
        <v>95</v>
      </c>
      <c r="G248" s="63">
        <f t="shared" si="162"/>
        <v>59.5</v>
      </c>
      <c r="H248" s="63">
        <f t="shared" si="162"/>
        <v>6.3333333333333339</v>
      </c>
      <c r="I248" s="63">
        <f t="shared" si="162"/>
        <v>3.833333333333333</v>
      </c>
      <c r="J248" s="63">
        <f t="shared" si="162"/>
        <v>8.3333333333333321</v>
      </c>
      <c r="K248" s="63">
        <f t="shared" si="162"/>
        <v>14</v>
      </c>
      <c r="L248" s="63">
        <f t="shared" si="162"/>
        <v>34.666666666666671</v>
      </c>
      <c r="M248" s="63">
        <f t="shared" si="162"/>
        <v>39.5</v>
      </c>
      <c r="N248" s="63">
        <f t="shared" si="162"/>
        <v>47.333333333333329</v>
      </c>
      <c r="O248" s="63">
        <f t="shared" si="162"/>
        <v>46.666666666666671</v>
      </c>
      <c r="P248" s="63">
        <f t="shared" si="162"/>
        <v>48.333333333333329</v>
      </c>
      <c r="Q248" s="63">
        <f t="shared" si="162"/>
        <v>99.166666666666657</v>
      </c>
      <c r="R248" s="63">
        <f t="shared" si="162"/>
        <v>48.333333333333329</v>
      </c>
      <c r="S248" s="63">
        <f t="shared" si="162"/>
        <v>165</v>
      </c>
      <c r="T248" s="63">
        <f t="shared" si="162"/>
        <v>44.166666666666671</v>
      </c>
      <c r="U248" s="63">
        <f t="shared" si="162"/>
        <v>64.166666666666657</v>
      </c>
      <c r="V248" s="63">
        <f t="shared" si="162"/>
        <v>65</v>
      </c>
      <c r="W248" s="63">
        <f t="shared" si="162"/>
        <v>86.666666666666657</v>
      </c>
      <c r="X248" s="63">
        <f t="shared" si="162"/>
        <v>66.666666666666657</v>
      </c>
      <c r="Y248" s="63">
        <f t="shared" si="162"/>
        <v>51.666666666666671</v>
      </c>
      <c r="Z248" s="63">
        <f t="shared" si="162"/>
        <v>58.833333333333329</v>
      </c>
      <c r="AA248" s="65">
        <f t="shared" si="162"/>
        <v>53.833333333333329</v>
      </c>
      <c r="AB248" s="65">
        <f>(AB$258-AB$23)/12+AB247</f>
        <v>58.333333333333329</v>
      </c>
      <c r="AC248" s="65">
        <f t="shared" ref="AC248:AG257" si="163">(AC$258-AC$23)/12+AC247</f>
        <v>60</v>
      </c>
      <c r="AD248" s="65">
        <f t="shared" si="163"/>
        <v>60</v>
      </c>
      <c r="AE248" s="65">
        <f t="shared" si="163"/>
        <v>60.166666666666671</v>
      </c>
      <c r="AF248" s="65">
        <f t="shared" si="163"/>
        <v>61.166666666666671</v>
      </c>
      <c r="AG248" s="65">
        <f t="shared" si="163"/>
        <v>62.166666666666671</v>
      </c>
      <c r="AH248" s="65"/>
      <c r="AI248" s="65"/>
    </row>
    <row r="249" spans="2:35">
      <c r="B249" s="59" t="s">
        <v>66</v>
      </c>
      <c r="C249" s="63">
        <f t="shared" ref="C249:D257" si="164">(C$258-C$23)/12+C248</f>
        <v>11.249999999999998</v>
      </c>
      <c r="D249" s="63">
        <f t="shared" si="164"/>
        <v>30</v>
      </c>
      <c r="E249" s="63">
        <f t="shared" si="162"/>
        <v>81.249999999999986</v>
      </c>
      <c r="F249" s="63">
        <f t="shared" si="162"/>
        <v>92.5</v>
      </c>
      <c r="G249" s="63">
        <f t="shared" si="162"/>
        <v>54.25</v>
      </c>
      <c r="H249" s="63">
        <f t="shared" si="162"/>
        <v>6.0000000000000009</v>
      </c>
      <c r="I249" s="63">
        <f t="shared" si="162"/>
        <v>4.25</v>
      </c>
      <c r="J249" s="63">
        <f t="shared" si="162"/>
        <v>8.4999999999999982</v>
      </c>
      <c r="K249" s="63">
        <f t="shared" si="162"/>
        <v>16</v>
      </c>
      <c r="L249" s="63">
        <f t="shared" si="162"/>
        <v>35.000000000000007</v>
      </c>
      <c r="M249" s="63">
        <f t="shared" si="162"/>
        <v>40.25</v>
      </c>
      <c r="N249" s="63">
        <f t="shared" si="162"/>
        <v>47.499999999999993</v>
      </c>
      <c r="O249" s="63">
        <f t="shared" si="162"/>
        <v>45.500000000000007</v>
      </c>
      <c r="P249" s="63">
        <f t="shared" si="162"/>
        <v>54.999999999999993</v>
      </c>
      <c r="Q249" s="63">
        <f t="shared" si="162"/>
        <v>91.249999999999986</v>
      </c>
      <c r="R249" s="63">
        <f t="shared" si="162"/>
        <v>62.499999999999993</v>
      </c>
      <c r="S249" s="63">
        <f t="shared" si="162"/>
        <v>152.5</v>
      </c>
      <c r="T249" s="63">
        <f t="shared" si="162"/>
        <v>46.250000000000007</v>
      </c>
      <c r="U249" s="63">
        <f t="shared" si="162"/>
        <v>63.749999999999993</v>
      </c>
      <c r="V249" s="63">
        <f t="shared" si="162"/>
        <v>67.5</v>
      </c>
      <c r="W249" s="63">
        <f t="shared" si="162"/>
        <v>84.999999999999986</v>
      </c>
      <c r="X249" s="63">
        <f t="shared" si="162"/>
        <v>64.999999999999986</v>
      </c>
      <c r="Y249" s="63">
        <f t="shared" si="162"/>
        <v>52.500000000000007</v>
      </c>
      <c r="Z249" s="63">
        <f t="shared" si="162"/>
        <v>58.249999999999993</v>
      </c>
      <c r="AA249" s="65">
        <f t="shared" si="162"/>
        <v>54.249999999999993</v>
      </c>
      <c r="AB249" s="65">
        <f t="shared" ref="AB249:AB257" si="165">(AB$258-AB$23)/12+AB248</f>
        <v>58.499999999999993</v>
      </c>
      <c r="AC249" s="65">
        <f t="shared" si="163"/>
        <v>60</v>
      </c>
      <c r="AD249" s="65">
        <f t="shared" si="163"/>
        <v>60</v>
      </c>
      <c r="AE249" s="65">
        <f t="shared" si="163"/>
        <v>60.250000000000007</v>
      </c>
      <c r="AF249" s="65">
        <f t="shared" si="163"/>
        <v>61.250000000000007</v>
      </c>
      <c r="AG249" s="65">
        <f t="shared" si="163"/>
        <v>62.250000000000007</v>
      </c>
      <c r="AH249" s="65"/>
      <c r="AI249" s="65"/>
    </row>
    <row r="250" spans="2:35">
      <c r="B250" s="59" t="s">
        <v>67</v>
      </c>
      <c r="C250" s="63">
        <f t="shared" si="164"/>
        <v>11.666666666666664</v>
      </c>
      <c r="D250" s="63">
        <f t="shared" si="164"/>
        <v>35</v>
      </c>
      <c r="E250" s="63">
        <f t="shared" si="162"/>
        <v>83.333333333333314</v>
      </c>
      <c r="F250" s="63">
        <f t="shared" si="162"/>
        <v>90</v>
      </c>
      <c r="G250" s="63">
        <f t="shared" si="162"/>
        <v>49</v>
      </c>
      <c r="H250" s="63">
        <f t="shared" si="162"/>
        <v>5.6666666666666679</v>
      </c>
      <c r="I250" s="63">
        <f t="shared" si="162"/>
        <v>4.666666666666667</v>
      </c>
      <c r="J250" s="63">
        <f t="shared" si="162"/>
        <v>8.6666666666666643</v>
      </c>
      <c r="K250" s="63">
        <f t="shared" si="162"/>
        <v>18</v>
      </c>
      <c r="L250" s="63">
        <f t="shared" si="162"/>
        <v>35.333333333333343</v>
      </c>
      <c r="M250" s="63">
        <f t="shared" si="162"/>
        <v>41</v>
      </c>
      <c r="N250" s="63">
        <f t="shared" si="162"/>
        <v>47.666666666666657</v>
      </c>
      <c r="O250" s="63">
        <f t="shared" si="162"/>
        <v>44.333333333333343</v>
      </c>
      <c r="P250" s="63">
        <f t="shared" si="162"/>
        <v>61.666666666666657</v>
      </c>
      <c r="Q250" s="63">
        <f t="shared" si="162"/>
        <v>83.333333333333314</v>
      </c>
      <c r="R250" s="63">
        <f t="shared" si="162"/>
        <v>76.666666666666657</v>
      </c>
      <c r="S250" s="63">
        <f t="shared" si="162"/>
        <v>140</v>
      </c>
      <c r="T250" s="63">
        <f t="shared" si="162"/>
        <v>48.333333333333343</v>
      </c>
      <c r="U250" s="63">
        <f t="shared" si="162"/>
        <v>63.333333333333329</v>
      </c>
      <c r="V250" s="63">
        <f t="shared" si="162"/>
        <v>70</v>
      </c>
      <c r="W250" s="63">
        <f t="shared" si="162"/>
        <v>83.333333333333314</v>
      </c>
      <c r="X250" s="63">
        <f t="shared" si="162"/>
        <v>63.333333333333321</v>
      </c>
      <c r="Y250" s="63">
        <f t="shared" si="162"/>
        <v>53.333333333333343</v>
      </c>
      <c r="Z250" s="63">
        <f t="shared" si="162"/>
        <v>57.666666666666657</v>
      </c>
      <c r="AA250" s="65">
        <f t="shared" si="162"/>
        <v>54.666666666666657</v>
      </c>
      <c r="AB250" s="65">
        <f t="shared" si="165"/>
        <v>58.666666666666657</v>
      </c>
      <c r="AC250" s="65">
        <f t="shared" si="163"/>
        <v>60</v>
      </c>
      <c r="AD250" s="65">
        <f t="shared" si="163"/>
        <v>60</v>
      </c>
      <c r="AE250" s="65">
        <f t="shared" si="163"/>
        <v>60.333333333333343</v>
      </c>
      <c r="AF250" s="65">
        <f t="shared" si="163"/>
        <v>61.333333333333343</v>
      </c>
      <c r="AG250" s="65">
        <f t="shared" si="163"/>
        <v>62.333333333333343</v>
      </c>
      <c r="AH250" s="65"/>
      <c r="AI250" s="65"/>
    </row>
    <row r="251" spans="2:35">
      <c r="B251" s="59" t="s">
        <v>68</v>
      </c>
      <c r="C251" s="63">
        <f t="shared" si="164"/>
        <v>12.08333333333333</v>
      </c>
      <c r="D251" s="63">
        <f t="shared" si="164"/>
        <v>40</v>
      </c>
      <c r="E251" s="63">
        <f t="shared" si="162"/>
        <v>85.416666666666643</v>
      </c>
      <c r="F251" s="63">
        <f t="shared" si="162"/>
        <v>87.5</v>
      </c>
      <c r="G251" s="63">
        <f t="shared" si="162"/>
        <v>43.75</v>
      </c>
      <c r="H251" s="63">
        <f t="shared" si="162"/>
        <v>5.3333333333333348</v>
      </c>
      <c r="I251" s="63">
        <f t="shared" si="162"/>
        <v>5.0833333333333339</v>
      </c>
      <c r="J251" s="63">
        <f t="shared" si="162"/>
        <v>8.8333333333333304</v>
      </c>
      <c r="K251" s="63">
        <f t="shared" si="162"/>
        <v>20</v>
      </c>
      <c r="L251" s="63">
        <f t="shared" si="162"/>
        <v>35.666666666666679</v>
      </c>
      <c r="M251" s="63">
        <f t="shared" si="162"/>
        <v>41.75</v>
      </c>
      <c r="N251" s="63">
        <f t="shared" si="162"/>
        <v>47.833333333333321</v>
      </c>
      <c r="O251" s="63">
        <f t="shared" si="162"/>
        <v>43.166666666666679</v>
      </c>
      <c r="P251" s="63">
        <f t="shared" si="162"/>
        <v>68.333333333333329</v>
      </c>
      <c r="Q251" s="63">
        <f t="shared" si="162"/>
        <v>75.416666666666643</v>
      </c>
      <c r="R251" s="63">
        <f t="shared" si="162"/>
        <v>90.833333333333329</v>
      </c>
      <c r="S251" s="63">
        <f t="shared" si="162"/>
        <v>127.5</v>
      </c>
      <c r="T251" s="63">
        <f t="shared" si="162"/>
        <v>50.416666666666679</v>
      </c>
      <c r="U251" s="63">
        <f t="shared" si="162"/>
        <v>62.916666666666664</v>
      </c>
      <c r="V251" s="63">
        <f t="shared" si="162"/>
        <v>72.5</v>
      </c>
      <c r="W251" s="63">
        <f t="shared" si="162"/>
        <v>81.666666666666643</v>
      </c>
      <c r="X251" s="63">
        <f t="shared" si="162"/>
        <v>61.666666666666657</v>
      </c>
      <c r="Y251" s="63">
        <f t="shared" si="162"/>
        <v>54.166666666666679</v>
      </c>
      <c r="Z251" s="63">
        <f t="shared" si="162"/>
        <v>57.083333333333321</v>
      </c>
      <c r="AA251" s="65">
        <f t="shared" si="162"/>
        <v>55.083333333333321</v>
      </c>
      <c r="AB251" s="65">
        <f t="shared" si="165"/>
        <v>58.833333333333321</v>
      </c>
      <c r="AC251" s="65">
        <f t="shared" si="163"/>
        <v>60</v>
      </c>
      <c r="AD251" s="65">
        <f t="shared" si="163"/>
        <v>60</v>
      </c>
      <c r="AE251" s="65">
        <f t="shared" si="163"/>
        <v>60.416666666666679</v>
      </c>
      <c r="AF251" s="65">
        <f t="shared" si="163"/>
        <v>61.416666666666679</v>
      </c>
      <c r="AG251" s="65">
        <f t="shared" si="163"/>
        <v>62.416666666666679</v>
      </c>
      <c r="AH251" s="65"/>
      <c r="AI251" s="65"/>
    </row>
    <row r="252" spans="2:35">
      <c r="B252" s="59" t="s">
        <v>69</v>
      </c>
      <c r="C252" s="63">
        <f t="shared" si="164"/>
        <v>12.499999999999996</v>
      </c>
      <c r="D252" s="63">
        <f t="shared" si="164"/>
        <v>45</v>
      </c>
      <c r="E252" s="63">
        <f t="shared" si="162"/>
        <v>87.499999999999972</v>
      </c>
      <c r="F252" s="63">
        <f t="shared" si="162"/>
        <v>85</v>
      </c>
      <c r="G252" s="63">
        <f t="shared" si="162"/>
        <v>38.5</v>
      </c>
      <c r="H252" s="63">
        <f t="shared" si="162"/>
        <v>5.0000000000000018</v>
      </c>
      <c r="I252" s="63">
        <f t="shared" si="162"/>
        <v>5.5000000000000009</v>
      </c>
      <c r="J252" s="63">
        <f t="shared" si="162"/>
        <v>8.9999999999999964</v>
      </c>
      <c r="K252" s="63">
        <f t="shared" si="162"/>
        <v>22</v>
      </c>
      <c r="L252" s="63">
        <f t="shared" si="162"/>
        <v>36.000000000000014</v>
      </c>
      <c r="M252" s="63">
        <f t="shared" si="162"/>
        <v>42.5</v>
      </c>
      <c r="N252" s="63">
        <f t="shared" si="162"/>
        <v>47.999999999999986</v>
      </c>
      <c r="O252" s="63">
        <f t="shared" si="162"/>
        <v>42.000000000000014</v>
      </c>
      <c r="P252" s="63">
        <f t="shared" si="162"/>
        <v>75</v>
      </c>
      <c r="Q252" s="63">
        <f t="shared" si="162"/>
        <v>67.499999999999972</v>
      </c>
      <c r="R252" s="63">
        <f t="shared" si="162"/>
        <v>105</v>
      </c>
      <c r="S252" s="63">
        <f t="shared" si="162"/>
        <v>115</v>
      </c>
      <c r="T252" s="63">
        <f t="shared" si="162"/>
        <v>52.500000000000014</v>
      </c>
      <c r="U252" s="63">
        <f t="shared" si="162"/>
        <v>62.5</v>
      </c>
      <c r="V252" s="63">
        <f t="shared" si="162"/>
        <v>75</v>
      </c>
      <c r="W252" s="63">
        <f t="shared" si="162"/>
        <v>79.999999999999972</v>
      </c>
      <c r="X252" s="63">
        <f t="shared" si="162"/>
        <v>59.999999999999993</v>
      </c>
      <c r="Y252" s="63">
        <f t="shared" si="162"/>
        <v>55.000000000000014</v>
      </c>
      <c r="Z252" s="63">
        <f t="shared" si="162"/>
        <v>56.499999999999986</v>
      </c>
      <c r="AA252" s="65">
        <f t="shared" si="162"/>
        <v>55.499999999999986</v>
      </c>
      <c r="AB252" s="65">
        <f t="shared" si="165"/>
        <v>58.999999999999986</v>
      </c>
      <c r="AC252" s="65">
        <f t="shared" si="163"/>
        <v>60</v>
      </c>
      <c r="AD252" s="65">
        <f t="shared" si="163"/>
        <v>60</v>
      </c>
      <c r="AE252" s="65">
        <f t="shared" si="163"/>
        <v>60.500000000000014</v>
      </c>
      <c r="AF252" s="65">
        <f t="shared" si="163"/>
        <v>61.500000000000014</v>
      </c>
      <c r="AG252" s="65">
        <f t="shared" si="163"/>
        <v>62.500000000000014</v>
      </c>
      <c r="AH252" s="65"/>
      <c r="AI252" s="65"/>
    </row>
    <row r="253" spans="2:35">
      <c r="B253" s="59" t="s">
        <v>70</v>
      </c>
      <c r="C253" s="63">
        <f t="shared" si="164"/>
        <v>12.916666666666663</v>
      </c>
      <c r="D253" s="63">
        <f t="shared" si="164"/>
        <v>50</v>
      </c>
      <c r="E253" s="63">
        <f t="shared" si="162"/>
        <v>89.5833333333333</v>
      </c>
      <c r="F253" s="63">
        <f t="shared" si="162"/>
        <v>82.5</v>
      </c>
      <c r="G253" s="63">
        <f t="shared" si="162"/>
        <v>33.25</v>
      </c>
      <c r="H253" s="63">
        <f t="shared" si="162"/>
        <v>4.6666666666666687</v>
      </c>
      <c r="I253" s="63">
        <f t="shared" si="162"/>
        <v>5.9166666666666679</v>
      </c>
      <c r="J253" s="63">
        <f t="shared" si="162"/>
        <v>9.1666666666666625</v>
      </c>
      <c r="K253" s="63">
        <f t="shared" si="162"/>
        <v>24</v>
      </c>
      <c r="L253" s="63">
        <f t="shared" si="162"/>
        <v>36.33333333333335</v>
      </c>
      <c r="M253" s="63">
        <f t="shared" si="162"/>
        <v>43.25</v>
      </c>
      <c r="N253" s="63">
        <f t="shared" si="162"/>
        <v>48.16666666666665</v>
      </c>
      <c r="O253" s="63">
        <f t="shared" si="162"/>
        <v>40.83333333333335</v>
      </c>
      <c r="P253" s="63">
        <f t="shared" si="162"/>
        <v>81.666666666666671</v>
      </c>
      <c r="Q253" s="63">
        <f t="shared" si="162"/>
        <v>59.583333333333307</v>
      </c>
      <c r="R253" s="63">
        <f t="shared" si="162"/>
        <v>119.16666666666667</v>
      </c>
      <c r="S253" s="63">
        <f t="shared" si="162"/>
        <v>102.5</v>
      </c>
      <c r="T253" s="63">
        <f t="shared" si="162"/>
        <v>54.58333333333335</v>
      </c>
      <c r="U253" s="63">
        <f t="shared" si="162"/>
        <v>62.083333333333336</v>
      </c>
      <c r="V253" s="63">
        <f t="shared" si="162"/>
        <v>77.5</v>
      </c>
      <c r="W253" s="63">
        <f t="shared" si="162"/>
        <v>78.3333333333333</v>
      </c>
      <c r="X253" s="63">
        <f t="shared" si="162"/>
        <v>58.333333333333329</v>
      </c>
      <c r="Y253" s="63">
        <f t="shared" si="162"/>
        <v>55.83333333333335</v>
      </c>
      <c r="Z253" s="63">
        <f t="shared" si="162"/>
        <v>55.91666666666665</v>
      </c>
      <c r="AA253" s="65">
        <f t="shared" si="162"/>
        <v>55.91666666666665</v>
      </c>
      <c r="AB253" s="65">
        <f t="shared" si="165"/>
        <v>59.16666666666665</v>
      </c>
      <c r="AC253" s="65">
        <f t="shared" si="163"/>
        <v>60</v>
      </c>
      <c r="AD253" s="65">
        <f t="shared" si="163"/>
        <v>60</v>
      </c>
      <c r="AE253" s="65">
        <f t="shared" si="163"/>
        <v>60.58333333333335</v>
      </c>
      <c r="AF253" s="65">
        <f t="shared" si="163"/>
        <v>61.58333333333335</v>
      </c>
      <c r="AG253" s="65">
        <f t="shared" si="163"/>
        <v>62.58333333333335</v>
      </c>
      <c r="AH253" s="65"/>
      <c r="AI253" s="65"/>
    </row>
    <row r="254" spans="2:35">
      <c r="B254" s="59" t="s">
        <v>71</v>
      </c>
      <c r="C254" s="63">
        <f t="shared" si="164"/>
        <v>13.333333333333329</v>
      </c>
      <c r="D254" s="63">
        <f t="shared" si="164"/>
        <v>55</v>
      </c>
      <c r="E254" s="63">
        <f t="shared" si="162"/>
        <v>91.666666666666629</v>
      </c>
      <c r="F254" s="63">
        <f t="shared" si="162"/>
        <v>80</v>
      </c>
      <c r="G254" s="63">
        <f t="shared" si="162"/>
        <v>28</v>
      </c>
      <c r="H254" s="63">
        <f t="shared" si="162"/>
        <v>4.3333333333333357</v>
      </c>
      <c r="I254" s="63">
        <f t="shared" si="162"/>
        <v>6.3333333333333348</v>
      </c>
      <c r="J254" s="63">
        <f t="shared" si="162"/>
        <v>9.3333333333333286</v>
      </c>
      <c r="K254" s="63">
        <f t="shared" si="162"/>
        <v>26</v>
      </c>
      <c r="L254" s="63">
        <f t="shared" si="162"/>
        <v>36.666666666666686</v>
      </c>
      <c r="M254" s="63">
        <f t="shared" si="162"/>
        <v>44</v>
      </c>
      <c r="N254" s="63">
        <f t="shared" si="162"/>
        <v>48.333333333333314</v>
      </c>
      <c r="O254" s="63">
        <f t="shared" si="162"/>
        <v>39.666666666666686</v>
      </c>
      <c r="P254" s="63">
        <f t="shared" si="162"/>
        <v>88.333333333333343</v>
      </c>
      <c r="Q254" s="63">
        <f t="shared" si="162"/>
        <v>51.666666666666643</v>
      </c>
      <c r="R254" s="63">
        <f t="shared" si="162"/>
        <v>133.33333333333334</v>
      </c>
      <c r="S254" s="63">
        <f t="shared" si="162"/>
        <v>90</v>
      </c>
      <c r="T254" s="63">
        <f t="shared" si="162"/>
        <v>56.666666666666686</v>
      </c>
      <c r="U254" s="63">
        <f t="shared" si="162"/>
        <v>61.666666666666671</v>
      </c>
      <c r="V254" s="63">
        <f t="shared" si="162"/>
        <v>80</v>
      </c>
      <c r="W254" s="63">
        <f t="shared" si="162"/>
        <v>76.666666666666629</v>
      </c>
      <c r="X254" s="63">
        <f t="shared" si="162"/>
        <v>56.666666666666664</v>
      </c>
      <c r="Y254" s="63">
        <f t="shared" si="162"/>
        <v>56.666666666666686</v>
      </c>
      <c r="Z254" s="63">
        <f t="shared" si="162"/>
        <v>55.333333333333314</v>
      </c>
      <c r="AA254" s="65">
        <f t="shared" si="162"/>
        <v>56.333333333333314</v>
      </c>
      <c r="AB254" s="65">
        <f t="shared" si="165"/>
        <v>59.333333333333314</v>
      </c>
      <c r="AC254" s="65">
        <f t="shared" si="163"/>
        <v>60</v>
      </c>
      <c r="AD254" s="65">
        <f t="shared" si="163"/>
        <v>60</v>
      </c>
      <c r="AE254" s="65">
        <f t="shared" si="163"/>
        <v>60.666666666666686</v>
      </c>
      <c r="AF254" s="65">
        <f t="shared" si="163"/>
        <v>61.666666666666686</v>
      </c>
      <c r="AG254" s="65">
        <f t="shared" si="163"/>
        <v>62.666666666666686</v>
      </c>
      <c r="AH254" s="65"/>
      <c r="AI254" s="65"/>
    </row>
    <row r="255" spans="2:35">
      <c r="B255" s="59" t="s">
        <v>72</v>
      </c>
      <c r="C255" s="63">
        <f t="shared" si="164"/>
        <v>13.749999999999995</v>
      </c>
      <c r="D255" s="63">
        <f t="shared" si="164"/>
        <v>60</v>
      </c>
      <c r="E255" s="63">
        <f t="shared" si="162"/>
        <v>93.749999999999957</v>
      </c>
      <c r="F255" s="63">
        <f t="shared" si="162"/>
        <v>77.5</v>
      </c>
      <c r="G255" s="63">
        <f t="shared" si="162"/>
        <v>22.75</v>
      </c>
      <c r="H255" s="63">
        <f t="shared" si="162"/>
        <v>4.0000000000000027</v>
      </c>
      <c r="I255" s="63">
        <f t="shared" si="162"/>
        <v>6.7500000000000018</v>
      </c>
      <c r="J255" s="63">
        <f t="shared" si="162"/>
        <v>9.4999999999999947</v>
      </c>
      <c r="K255" s="63">
        <f t="shared" si="162"/>
        <v>28</v>
      </c>
      <c r="L255" s="63">
        <f t="shared" si="162"/>
        <v>37.000000000000021</v>
      </c>
      <c r="M255" s="63">
        <f t="shared" si="162"/>
        <v>44.75</v>
      </c>
      <c r="N255" s="63">
        <f t="shared" si="162"/>
        <v>48.499999999999979</v>
      </c>
      <c r="O255" s="63">
        <f t="shared" si="162"/>
        <v>38.500000000000021</v>
      </c>
      <c r="P255" s="63">
        <f t="shared" si="162"/>
        <v>95.000000000000014</v>
      </c>
      <c r="Q255" s="63">
        <f t="shared" si="162"/>
        <v>43.749999999999979</v>
      </c>
      <c r="R255" s="63">
        <f t="shared" si="162"/>
        <v>147.5</v>
      </c>
      <c r="S255" s="63">
        <f t="shared" si="162"/>
        <v>77.5</v>
      </c>
      <c r="T255" s="63">
        <f t="shared" si="162"/>
        <v>58.750000000000021</v>
      </c>
      <c r="U255" s="63">
        <f t="shared" si="162"/>
        <v>61.250000000000007</v>
      </c>
      <c r="V255" s="63">
        <f t="shared" si="162"/>
        <v>82.5</v>
      </c>
      <c r="W255" s="63">
        <f t="shared" si="162"/>
        <v>74.999999999999957</v>
      </c>
      <c r="X255" s="63">
        <f t="shared" si="162"/>
        <v>55</v>
      </c>
      <c r="Y255" s="63">
        <f t="shared" si="162"/>
        <v>57.500000000000021</v>
      </c>
      <c r="Z255" s="63">
        <f t="shared" si="162"/>
        <v>54.749999999999979</v>
      </c>
      <c r="AA255" s="65">
        <f t="shared" si="162"/>
        <v>56.749999999999979</v>
      </c>
      <c r="AB255" s="65">
        <f t="shared" si="165"/>
        <v>59.499999999999979</v>
      </c>
      <c r="AC255" s="65">
        <f t="shared" si="163"/>
        <v>60</v>
      </c>
      <c r="AD255" s="65">
        <f t="shared" si="163"/>
        <v>60</v>
      </c>
      <c r="AE255" s="65">
        <f t="shared" si="163"/>
        <v>60.750000000000021</v>
      </c>
      <c r="AF255" s="65">
        <f t="shared" si="163"/>
        <v>61.750000000000021</v>
      </c>
      <c r="AG255" s="65">
        <f t="shared" si="163"/>
        <v>62.750000000000021</v>
      </c>
      <c r="AH255" s="65"/>
      <c r="AI255" s="65"/>
    </row>
    <row r="256" spans="2:35">
      <c r="B256" s="59" t="s">
        <v>73</v>
      </c>
      <c r="C256" s="63">
        <f t="shared" si="164"/>
        <v>14.166666666666661</v>
      </c>
      <c r="D256" s="63">
        <f t="shared" si="164"/>
        <v>65</v>
      </c>
      <c r="E256" s="63">
        <f t="shared" si="162"/>
        <v>95.833333333333286</v>
      </c>
      <c r="F256" s="63">
        <f t="shared" si="162"/>
        <v>75</v>
      </c>
      <c r="G256" s="63">
        <f t="shared" si="162"/>
        <v>17.5</v>
      </c>
      <c r="H256" s="63">
        <f t="shared" si="162"/>
        <v>3.6666666666666692</v>
      </c>
      <c r="I256" s="63">
        <f t="shared" si="162"/>
        <v>7.1666666666666687</v>
      </c>
      <c r="J256" s="63">
        <f t="shared" si="162"/>
        <v>9.6666666666666607</v>
      </c>
      <c r="K256" s="63">
        <f t="shared" si="162"/>
        <v>30</v>
      </c>
      <c r="L256" s="63">
        <f t="shared" si="162"/>
        <v>37.333333333333357</v>
      </c>
      <c r="M256" s="63">
        <f t="shared" si="162"/>
        <v>45.5</v>
      </c>
      <c r="N256" s="63">
        <f t="shared" si="162"/>
        <v>48.666666666666643</v>
      </c>
      <c r="O256" s="63">
        <f t="shared" si="162"/>
        <v>37.333333333333357</v>
      </c>
      <c r="P256" s="63">
        <f t="shared" si="162"/>
        <v>101.66666666666669</v>
      </c>
      <c r="Q256" s="63">
        <f t="shared" si="162"/>
        <v>35.833333333333314</v>
      </c>
      <c r="R256" s="63">
        <f t="shared" si="162"/>
        <v>161.66666666666666</v>
      </c>
      <c r="S256" s="63">
        <f t="shared" si="162"/>
        <v>65</v>
      </c>
      <c r="T256" s="63">
        <f t="shared" si="162"/>
        <v>60.833333333333357</v>
      </c>
      <c r="U256" s="63">
        <f t="shared" si="162"/>
        <v>60.833333333333343</v>
      </c>
      <c r="V256" s="63">
        <f t="shared" si="162"/>
        <v>85</v>
      </c>
      <c r="W256" s="63">
        <f t="shared" si="162"/>
        <v>73.333333333333286</v>
      </c>
      <c r="X256" s="63">
        <f t="shared" si="162"/>
        <v>53.333333333333336</v>
      </c>
      <c r="Y256" s="63">
        <f t="shared" si="162"/>
        <v>58.333333333333357</v>
      </c>
      <c r="Z256" s="63">
        <f t="shared" si="162"/>
        <v>54.166666666666643</v>
      </c>
      <c r="AA256" s="65">
        <f t="shared" si="162"/>
        <v>57.166666666666643</v>
      </c>
      <c r="AB256" s="65">
        <f t="shared" si="165"/>
        <v>59.666666666666643</v>
      </c>
      <c r="AC256" s="65">
        <f t="shared" si="163"/>
        <v>60</v>
      </c>
      <c r="AD256" s="65">
        <f t="shared" si="163"/>
        <v>60</v>
      </c>
      <c r="AE256" s="65">
        <f t="shared" si="163"/>
        <v>60.833333333333357</v>
      </c>
      <c r="AF256" s="65">
        <f t="shared" si="163"/>
        <v>61.833333333333357</v>
      </c>
      <c r="AG256" s="65">
        <f t="shared" si="163"/>
        <v>62.833333333333357</v>
      </c>
      <c r="AH256" s="65"/>
      <c r="AI256" s="65"/>
    </row>
    <row r="257" spans="2:65">
      <c r="B257" s="59" t="s">
        <v>74</v>
      </c>
      <c r="C257" s="63">
        <f t="shared" si="164"/>
        <v>14.583333333333327</v>
      </c>
      <c r="D257" s="63">
        <f t="shared" si="164"/>
        <v>70</v>
      </c>
      <c r="E257" s="63">
        <f t="shared" si="162"/>
        <v>97.916666666666615</v>
      </c>
      <c r="F257" s="63">
        <f t="shared" si="162"/>
        <v>72.5</v>
      </c>
      <c r="G257" s="63">
        <f t="shared" si="162"/>
        <v>12.25</v>
      </c>
      <c r="H257" s="63">
        <f t="shared" si="162"/>
        <v>3.3333333333333357</v>
      </c>
      <c r="I257" s="63">
        <f t="shared" si="162"/>
        <v>7.5833333333333357</v>
      </c>
      <c r="J257" s="63">
        <f t="shared" si="162"/>
        <v>9.8333333333333268</v>
      </c>
      <c r="K257" s="63">
        <f t="shared" si="162"/>
        <v>32</v>
      </c>
      <c r="L257" s="63">
        <f t="shared" si="162"/>
        <v>37.666666666666693</v>
      </c>
      <c r="M257" s="63">
        <f t="shared" si="162"/>
        <v>46.25</v>
      </c>
      <c r="N257" s="63">
        <f t="shared" si="162"/>
        <v>48.833333333333307</v>
      </c>
      <c r="O257" s="63">
        <f t="shared" si="162"/>
        <v>36.166666666666693</v>
      </c>
      <c r="P257" s="63">
        <f t="shared" si="162"/>
        <v>108.33333333333336</v>
      </c>
      <c r="Q257" s="63">
        <f t="shared" si="162"/>
        <v>27.916666666666647</v>
      </c>
      <c r="R257" s="63">
        <f t="shared" si="162"/>
        <v>175.83333333333331</v>
      </c>
      <c r="S257" s="63">
        <f t="shared" si="162"/>
        <v>52.5</v>
      </c>
      <c r="T257" s="63">
        <f t="shared" si="162"/>
        <v>62.916666666666693</v>
      </c>
      <c r="U257" s="63">
        <f t="shared" si="162"/>
        <v>60.416666666666679</v>
      </c>
      <c r="V257" s="63">
        <f t="shared" si="162"/>
        <v>87.5</v>
      </c>
      <c r="W257" s="63">
        <f t="shared" si="162"/>
        <v>71.666666666666615</v>
      </c>
      <c r="X257" s="63">
        <f t="shared" si="162"/>
        <v>51.666666666666671</v>
      </c>
      <c r="Y257" s="63">
        <f t="shared" si="162"/>
        <v>59.166666666666693</v>
      </c>
      <c r="Z257" s="63">
        <f t="shared" si="162"/>
        <v>53.583333333333307</v>
      </c>
      <c r="AA257" s="65">
        <f t="shared" si="162"/>
        <v>57.583333333333307</v>
      </c>
      <c r="AB257" s="65">
        <f t="shared" si="165"/>
        <v>59.833333333333307</v>
      </c>
      <c r="AC257" s="65">
        <f t="shared" si="163"/>
        <v>60</v>
      </c>
      <c r="AD257" s="65">
        <f t="shared" si="163"/>
        <v>60</v>
      </c>
      <c r="AE257" s="65">
        <f t="shared" si="163"/>
        <v>60.916666666666693</v>
      </c>
      <c r="AF257" s="65">
        <f t="shared" si="163"/>
        <v>61.916666666666693</v>
      </c>
      <c r="AG257" s="65">
        <f t="shared" si="163"/>
        <v>62.916666666666693</v>
      </c>
      <c r="AH257" s="65"/>
      <c r="AI257" s="65"/>
    </row>
    <row r="258" spans="2:65" ht="15.75" thickBot="1">
      <c r="B258" s="59" t="s">
        <v>75</v>
      </c>
      <c r="C258" s="3">
        <f>C30</f>
        <v>15</v>
      </c>
      <c r="D258" s="3">
        <f t="shared" ref="D258:AG258" si="166">D30</f>
        <v>75</v>
      </c>
      <c r="E258" s="3">
        <f t="shared" si="166"/>
        <v>100</v>
      </c>
      <c r="F258" s="3">
        <f t="shared" si="166"/>
        <v>70</v>
      </c>
      <c r="G258" s="3">
        <f t="shared" si="166"/>
        <v>7</v>
      </c>
      <c r="H258" s="3">
        <f t="shared" si="166"/>
        <v>3</v>
      </c>
      <c r="I258" s="3">
        <f t="shared" si="166"/>
        <v>8</v>
      </c>
      <c r="J258" s="3">
        <f t="shared" si="166"/>
        <v>10</v>
      </c>
      <c r="K258" s="3">
        <f t="shared" si="166"/>
        <v>34</v>
      </c>
      <c r="L258" s="3">
        <f t="shared" si="166"/>
        <v>38</v>
      </c>
      <c r="M258" s="3">
        <f t="shared" si="166"/>
        <v>47</v>
      </c>
      <c r="N258" s="3">
        <f t="shared" si="166"/>
        <v>49</v>
      </c>
      <c r="O258" s="3">
        <f t="shared" si="166"/>
        <v>35</v>
      </c>
      <c r="P258" s="3">
        <f t="shared" si="166"/>
        <v>115</v>
      </c>
      <c r="Q258" s="3">
        <f t="shared" si="166"/>
        <v>20</v>
      </c>
      <c r="R258" s="3">
        <f t="shared" si="166"/>
        <v>190</v>
      </c>
      <c r="S258" s="3">
        <f t="shared" si="166"/>
        <v>40</v>
      </c>
      <c r="T258" s="3">
        <f t="shared" si="166"/>
        <v>65</v>
      </c>
      <c r="U258" s="3">
        <f t="shared" si="166"/>
        <v>60</v>
      </c>
      <c r="V258" s="3">
        <f t="shared" si="166"/>
        <v>90</v>
      </c>
      <c r="W258" s="3">
        <f t="shared" si="166"/>
        <v>70</v>
      </c>
      <c r="X258" s="3">
        <f t="shared" si="166"/>
        <v>50</v>
      </c>
      <c r="Y258" s="3">
        <f t="shared" si="166"/>
        <v>60</v>
      </c>
      <c r="Z258" s="3">
        <f t="shared" si="166"/>
        <v>53</v>
      </c>
      <c r="AA258" s="3">
        <f t="shared" si="166"/>
        <v>58</v>
      </c>
      <c r="AB258" s="3">
        <f t="shared" si="166"/>
        <v>60</v>
      </c>
      <c r="AC258" s="3">
        <f t="shared" si="166"/>
        <v>60</v>
      </c>
      <c r="AD258" s="3">
        <f t="shared" si="166"/>
        <v>60</v>
      </c>
      <c r="AE258" s="3">
        <f t="shared" si="166"/>
        <v>61</v>
      </c>
      <c r="AF258" s="3">
        <f t="shared" si="166"/>
        <v>62</v>
      </c>
      <c r="AG258" s="3">
        <f t="shared" si="166"/>
        <v>63</v>
      </c>
      <c r="AH258" s="3"/>
      <c r="AI258" s="3"/>
    </row>
    <row r="259" spans="2:65">
      <c r="B259" s="68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2"/>
      <c r="AI259" s="2"/>
    </row>
    <row r="260" spans="2:65" ht="15.75" thickBot="1">
      <c r="B260" s="59" t="s">
        <v>102</v>
      </c>
    </row>
    <row r="261" spans="2:65" ht="15.75" thickBot="1">
      <c r="B261" s="60"/>
      <c r="C261" s="61" t="s">
        <v>11</v>
      </c>
      <c r="D261" s="61" t="s">
        <v>12</v>
      </c>
      <c r="E261" s="61" t="s">
        <v>13</v>
      </c>
      <c r="F261" s="61" t="s">
        <v>14</v>
      </c>
      <c r="G261" s="61" t="s">
        <v>15</v>
      </c>
      <c r="H261" s="61" t="s">
        <v>16</v>
      </c>
      <c r="I261" s="61" t="s">
        <v>17</v>
      </c>
      <c r="J261" s="61" t="s">
        <v>18</v>
      </c>
      <c r="K261" s="61" t="s">
        <v>19</v>
      </c>
      <c r="L261" s="61" t="s">
        <v>20</v>
      </c>
      <c r="M261" s="61" t="s">
        <v>21</v>
      </c>
      <c r="N261" s="61" t="s">
        <v>22</v>
      </c>
      <c r="O261" s="61" t="s">
        <v>23</v>
      </c>
      <c r="P261" s="61" t="s">
        <v>24</v>
      </c>
      <c r="Q261" s="61" t="s">
        <v>25</v>
      </c>
      <c r="R261" s="61" t="s">
        <v>26</v>
      </c>
      <c r="S261" s="61" t="s">
        <v>27</v>
      </c>
      <c r="T261" s="61" t="s">
        <v>28</v>
      </c>
      <c r="U261" s="61" t="s">
        <v>29</v>
      </c>
      <c r="V261" s="61" t="s">
        <v>30</v>
      </c>
      <c r="W261" s="61" t="s">
        <v>31</v>
      </c>
      <c r="X261" s="61" t="s">
        <v>32</v>
      </c>
      <c r="Y261" s="61" t="s">
        <v>33</v>
      </c>
      <c r="Z261" s="61" t="s">
        <v>34</v>
      </c>
      <c r="AA261" s="61" t="s">
        <v>35</v>
      </c>
      <c r="AB261" s="61" t="s">
        <v>36</v>
      </c>
      <c r="AC261" s="61" t="s">
        <v>37</v>
      </c>
      <c r="AD261" s="61" t="s">
        <v>38</v>
      </c>
      <c r="AE261" s="61" t="str">
        <f>AE3</f>
        <v>21/22</v>
      </c>
      <c r="AF261" s="61" t="str">
        <f t="shared" ref="AF261:AG261" si="167">AF3</f>
        <v>22/23</v>
      </c>
      <c r="AG261" s="61" t="str">
        <f t="shared" si="167"/>
        <v>23/24</v>
      </c>
      <c r="AH261" s="62"/>
      <c r="AI261" s="62"/>
      <c r="AL261" s="92" t="str">
        <f t="shared" ref="AL261:BM261" si="168">C261</f>
        <v xml:space="preserve">93/94 </v>
      </c>
      <c r="AM261" s="92" t="str">
        <f t="shared" si="168"/>
        <v xml:space="preserve">94/95 </v>
      </c>
      <c r="AN261" s="92" t="str">
        <f t="shared" si="168"/>
        <v xml:space="preserve">95/96 </v>
      </c>
      <c r="AO261" s="92" t="str">
        <f t="shared" si="168"/>
        <v xml:space="preserve">96/97 </v>
      </c>
      <c r="AP261" s="92" t="str">
        <f t="shared" si="168"/>
        <v xml:space="preserve">97/98 </v>
      </c>
      <c r="AQ261" s="92" t="str">
        <f t="shared" si="168"/>
        <v xml:space="preserve">98/99 </v>
      </c>
      <c r="AR261" s="92" t="str">
        <f t="shared" si="168"/>
        <v xml:space="preserve">99/00 </v>
      </c>
      <c r="AS261" s="92" t="str">
        <f t="shared" si="168"/>
        <v xml:space="preserve">00/01 </v>
      </c>
      <c r="AT261" s="92" t="str">
        <f t="shared" si="168"/>
        <v xml:space="preserve">01/02 </v>
      </c>
      <c r="AU261" s="92" t="str">
        <f t="shared" si="168"/>
        <v xml:space="preserve">02/03 </v>
      </c>
      <c r="AV261" s="92" t="str">
        <f t="shared" si="168"/>
        <v xml:space="preserve">03/04 </v>
      </c>
      <c r="AW261" s="92" t="str">
        <f t="shared" si="168"/>
        <v xml:space="preserve">04/05 </v>
      </c>
      <c r="AX261" s="92" t="str">
        <f t="shared" si="168"/>
        <v xml:space="preserve">05/06 </v>
      </c>
      <c r="AY261" s="92" t="str">
        <f t="shared" si="168"/>
        <v xml:space="preserve">06/07 </v>
      </c>
      <c r="AZ261" s="92" t="str">
        <f t="shared" si="168"/>
        <v xml:space="preserve">07/08 </v>
      </c>
      <c r="BA261" s="92" t="str">
        <f t="shared" si="168"/>
        <v xml:space="preserve">08/09 </v>
      </c>
      <c r="BB261" s="92" t="str">
        <f t="shared" si="168"/>
        <v xml:space="preserve">09/10 </v>
      </c>
      <c r="BC261" s="92" t="str">
        <f t="shared" si="168"/>
        <v xml:space="preserve">10/11 </v>
      </c>
      <c r="BD261" s="92" t="str">
        <f t="shared" si="168"/>
        <v xml:space="preserve">11/12 </v>
      </c>
      <c r="BE261" s="92" t="str">
        <f t="shared" si="168"/>
        <v xml:space="preserve">12/13 </v>
      </c>
      <c r="BF261" s="92" t="str">
        <f t="shared" si="168"/>
        <v xml:space="preserve">13/14 </v>
      </c>
      <c r="BG261" s="92" t="str">
        <f t="shared" si="168"/>
        <v xml:space="preserve">14/15 </v>
      </c>
      <c r="BH261" s="92" t="str">
        <f t="shared" si="168"/>
        <v xml:space="preserve">15/16 </v>
      </c>
      <c r="BI261" s="92" t="str">
        <f t="shared" si="168"/>
        <v xml:space="preserve">16/17 </v>
      </c>
      <c r="BJ261" s="92" t="str">
        <f t="shared" si="168"/>
        <v xml:space="preserve">17/18 </v>
      </c>
      <c r="BK261" s="92" t="str">
        <f t="shared" si="168"/>
        <v xml:space="preserve">18/19 </v>
      </c>
      <c r="BL261" s="92" t="str">
        <f t="shared" si="168"/>
        <v>19/20</v>
      </c>
      <c r="BM261" s="92" t="str">
        <f t="shared" si="168"/>
        <v>20/21</v>
      </c>
    </row>
    <row r="262" spans="2:65">
      <c r="B262" s="59" t="s">
        <v>64</v>
      </c>
      <c r="C262" s="63">
        <f t="shared" ref="C262:AG270" si="169">AL262/AL$274*(C$34/12)</f>
        <v>51.630100986189035</v>
      </c>
      <c r="D262" s="63">
        <f t="shared" si="169"/>
        <v>55.1801910100708</v>
      </c>
      <c r="E262" s="63">
        <f t="shared" si="169"/>
        <v>63.83503230957497</v>
      </c>
      <c r="F262" s="63">
        <f t="shared" si="169"/>
        <v>78.175480698315496</v>
      </c>
      <c r="G262" s="63">
        <f t="shared" si="169"/>
        <v>80.319579006903041</v>
      </c>
      <c r="H262" s="63">
        <f t="shared" si="169"/>
        <v>74.508794109228745</v>
      </c>
      <c r="I262" s="63">
        <f t="shared" si="169"/>
        <v>104.2992803039548</v>
      </c>
      <c r="J262" s="63">
        <f t="shared" si="169"/>
        <v>111.44338326597702</v>
      </c>
      <c r="K262" s="63">
        <f t="shared" si="169"/>
        <v>127.53233783438604</v>
      </c>
      <c r="L262" s="63">
        <f t="shared" si="169"/>
        <v>140.02178981105592</v>
      </c>
      <c r="M262" s="63">
        <f t="shared" si="169"/>
        <v>156.86416082411517</v>
      </c>
      <c r="N262" s="63">
        <f t="shared" si="169"/>
        <v>169.82994847602635</v>
      </c>
      <c r="O262" s="63">
        <f t="shared" si="169"/>
        <v>180.51838355591264</v>
      </c>
      <c r="P262" s="63">
        <f t="shared" si="169"/>
        <v>198.73486311893939</v>
      </c>
      <c r="Q262" s="63">
        <f t="shared" si="169"/>
        <v>208.40350877701954</v>
      </c>
      <c r="R262" s="63">
        <f t="shared" si="169"/>
        <v>233.69776912925497</v>
      </c>
      <c r="S262" s="63">
        <f t="shared" si="169"/>
        <v>307.51129410443673</v>
      </c>
      <c r="T262" s="63">
        <f t="shared" si="169"/>
        <v>311.61549328146833</v>
      </c>
      <c r="U262" s="63">
        <f t="shared" si="169"/>
        <v>356.7729317748101</v>
      </c>
      <c r="V262" s="63">
        <f t="shared" si="169"/>
        <v>377.05235052490599</v>
      </c>
      <c r="W262" s="63">
        <f t="shared" si="169"/>
        <v>409.15837838531661</v>
      </c>
      <c r="X262" s="63">
        <f t="shared" si="169"/>
        <v>427.68242797678596</v>
      </c>
      <c r="Y262" s="63">
        <f t="shared" si="169"/>
        <v>480.46508104790598</v>
      </c>
      <c r="Z262" s="63">
        <f t="shared" si="169"/>
        <v>450.42044736605578</v>
      </c>
      <c r="AA262" s="71">
        <f t="shared" si="169"/>
        <v>497.33482628072744</v>
      </c>
      <c r="AB262" s="71" t="e">
        <f t="shared" si="169"/>
        <v>#REF!</v>
      </c>
      <c r="AC262" s="71" t="e">
        <f t="shared" si="169"/>
        <v>#REF!</v>
      </c>
      <c r="AD262" s="71" t="e">
        <f t="shared" si="169"/>
        <v>#REF!</v>
      </c>
      <c r="AE262" s="71" t="e">
        <f t="shared" si="169"/>
        <v>#DIV/0!</v>
      </c>
      <c r="AF262" s="71" t="e">
        <f t="shared" si="169"/>
        <v>#DIV/0!</v>
      </c>
      <c r="AG262" s="71" t="e">
        <f t="shared" si="169"/>
        <v>#DIV/0!</v>
      </c>
      <c r="AH262" s="71"/>
      <c r="AI262" s="71"/>
      <c r="AL262" s="66">
        <f>'Malaysia Palm Complex'!AI310/31</f>
        <v>3.9102580645161291</v>
      </c>
      <c r="AM262" s="66">
        <f>'Malaysia Palm Complex'!AJ310/31</f>
        <v>4.0237096774193546</v>
      </c>
      <c r="AN262" s="66">
        <f>'Malaysia Palm Complex'!AK310/31</f>
        <v>3.9695161290322583</v>
      </c>
      <c r="AO262" s="66">
        <f>'Malaysia Palm Complex'!AL310/31</f>
        <v>4.387290322580645</v>
      </c>
      <c r="AP262" s="66">
        <f>'Malaysia Palm Complex'!AM310/31</f>
        <v>4.5540645161290323</v>
      </c>
      <c r="AQ262" s="66">
        <f>'Malaysia Palm Complex'!AN310/31</f>
        <v>4.266258064516129</v>
      </c>
      <c r="AR262" s="66">
        <f>'Malaysia Palm Complex'!AO310/31</f>
        <v>5.1585483870967739</v>
      </c>
      <c r="AS262" s="66">
        <f>'Malaysia Palm Complex'!AP310/31</f>
        <v>5.2582903225806454</v>
      </c>
      <c r="AT262" s="66">
        <f>'Malaysia Palm Complex'!AQ310/31</f>
        <v>5.3373225806451607</v>
      </c>
      <c r="AU262" s="66">
        <f>'Malaysia Palm Complex'!AR310/31</f>
        <v>5.8229677419354839</v>
      </c>
      <c r="AV262" s="66">
        <f>'Malaysia Palm Complex'!AS310/31</f>
        <v>5.620451612903226</v>
      </c>
      <c r="AW262" s="66">
        <f>'Malaysia Palm Complex'!AT310/31</f>
        <v>6.1003870967741936</v>
      </c>
      <c r="AX262" s="66">
        <f>'Malaysia Palm Complex'!AU310/31</f>
        <v>5.9150322580645165</v>
      </c>
      <c r="AY262" s="66">
        <f>'Malaysia Palm Complex'!AV310/31</f>
        <v>6.1263870967741934</v>
      </c>
      <c r="AZ262" s="66">
        <f>'Malaysia Palm Complex'!AW310/31</f>
        <v>6.2566774193548387</v>
      </c>
      <c r="BA262" s="66">
        <f>'Malaysia Palm Complex'!AX310/31</f>
        <v>6.3938387096774196</v>
      </c>
      <c r="BB262" s="66">
        <f>'Malaysia Palm Complex'!AY310/31</f>
        <v>7.5199032258064511</v>
      </c>
      <c r="BC262" s="66">
        <f>'Malaysia Palm Complex'!AZ310/31</f>
        <v>7.4055806451612902</v>
      </c>
      <c r="BD262" s="66">
        <f>'Malaysia Palm Complex'!BA310/31</f>
        <v>7.6432903225806452</v>
      </c>
      <c r="BE262" s="66">
        <f>'Malaysia Palm Complex'!BB310/31</f>
        <v>7.9669032258064512</v>
      </c>
      <c r="BF262" s="66">
        <f>'Malaysia Palm Complex'!BC310/31</f>
        <v>8.1536774193548389</v>
      </c>
      <c r="BG262" s="66">
        <f>'Malaysia Palm Complex'!BD310/31</f>
        <v>7.7797096774193548</v>
      </c>
      <c r="BH262" s="66">
        <f>'Malaysia Palm Complex'!BE310/31</f>
        <v>7.9409032258064522</v>
      </c>
      <c r="BI262" s="66">
        <f>'Malaysia Palm Complex'!BF310/31</f>
        <v>7.1991612903225812</v>
      </c>
      <c r="BJ262" s="66">
        <f>'Malaysia Palm Complex'!BG310/31</f>
        <v>8.0221612903225807</v>
      </c>
      <c r="BK262" s="66">
        <f>'Malaysia Palm Complex'!BH310/31</f>
        <v>8.3891612903225816</v>
      </c>
      <c r="BL262" s="66">
        <f>'Malaysia Palm Complex'!BI310/31</f>
        <v>7.7165161290322581</v>
      </c>
      <c r="BM262" s="66">
        <f>'Malaysia Palm Complex'!BJ310/31</f>
        <v>7.7399677419354838</v>
      </c>
    </row>
    <row r="263" spans="2:65">
      <c r="B263" s="59" t="s">
        <v>65</v>
      </c>
      <c r="C263" s="63">
        <f t="shared" si="169"/>
        <v>48.438426146341477</v>
      </c>
      <c r="D263" s="63">
        <f t="shared" si="169"/>
        <v>51.252894402138743</v>
      </c>
      <c r="E263" s="63">
        <f t="shared" si="169"/>
        <v>62.675310248453634</v>
      </c>
      <c r="F263" s="63">
        <f t="shared" si="169"/>
        <v>77.354808481709611</v>
      </c>
      <c r="G263" s="63">
        <f t="shared" si="169"/>
        <v>75.668766490121669</v>
      </c>
      <c r="H263" s="63">
        <f t="shared" si="169"/>
        <v>68.87251280931109</v>
      </c>
      <c r="I263" s="63">
        <f t="shared" si="169"/>
        <v>100.90290379832688</v>
      </c>
      <c r="J263" s="63">
        <f t="shared" si="169"/>
        <v>113.21044847144751</v>
      </c>
      <c r="K263" s="63">
        <f t="shared" si="169"/>
        <v>122.73140514833918</v>
      </c>
      <c r="L263" s="63">
        <f t="shared" si="169"/>
        <v>123.88337976638307</v>
      </c>
      <c r="M263" s="63">
        <f t="shared" si="169"/>
        <v>138.66198574290786</v>
      </c>
      <c r="N263" s="63">
        <f t="shared" si="169"/>
        <v>144.28968981630899</v>
      </c>
      <c r="O263" s="63">
        <f t="shared" si="169"/>
        <v>159.94075534761967</v>
      </c>
      <c r="P263" s="63">
        <f t="shared" si="169"/>
        <v>218.05064001125774</v>
      </c>
      <c r="Q263" s="63">
        <f t="shared" si="169"/>
        <v>240.64734825606359</v>
      </c>
      <c r="R263" s="63">
        <f t="shared" si="169"/>
        <v>272.93693201151183</v>
      </c>
      <c r="S263" s="63">
        <f t="shared" si="169"/>
        <v>308.55802262218486</v>
      </c>
      <c r="T263" s="63">
        <f t="shared" si="169"/>
        <v>268.78603704325633</v>
      </c>
      <c r="U263" s="63">
        <f t="shared" si="169"/>
        <v>345.16458357050391</v>
      </c>
      <c r="V263" s="63">
        <f t="shared" si="169"/>
        <v>375.72545471298702</v>
      </c>
      <c r="W263" s="63">
        <f t="shared" si="169"/>
        <v>404.12971868272206</v>
      </c>
      <c r="X263" s="63">
        <f t="shared" si="169"/>
        <v>437.64503280162688</v>
      </c>
      <c r="Y263" s="63">
        <f t="shared" si="169"/>
        <v>454.5848411418998</v>
      </c>
      <c r="Z263" s="63">
        <f t="shared" si="169"/>
        <v>413.24634007741378</v>
      </c>
      <c r="AA263" s="71">
        <f t="shared" si="169"/>
        <v>533.80068729680681</v>
      </c>
      <c r="AB263" s="71" t="e">
        <f t="shared" si="169"/>
        <v>#REF!</v>
      </c>
      <c r="AC263" s="71" t="e">
        <f t="shared" si="169"/>
        <v>#REF!</v>
      </c>
      <c r="AD263" s="71" t="e">
        <f t="shared" si="169"/>
        <v>#REF!</v>
      </c>
      <c r="AE263" s="71" t="e">
        <f t="shared" si="169"/>
        <v>#DIV/0!</v>
      </c>
      <c r="AF263" s="71" t="e">
        <f t="shared" si="169"/>
        <v>#DIV/0!</v>
      </c>
      <c r="AG263" s="71" t="e">
        <f t="shared" si="169"/>
        <v>#DIV/0!</v>
      </c>
      <c r="AH263" s="71"/>
      <c r="AI263" s="71"/>
      <c r="AL263" s="66">
        <f>'Malaysia Palm Complex'!AI311/30</f>
        <v>3.6685333333333334</v>
      </c>
      <c r="AM263" s="66">
        <f>'Malaysia Palm Complex'!AJ311/30</f>
        <v>3.7373333333333334</v>
      </c>
      <c r="AN263" s="66">
        <f>'Malaysia Palm Complex'!AK311/30</f>
        <v>3.8973999999999998</v>
      </c>
      <c r="AO263" s="66">
        <f>'Malaysia Palm Complex'!AL311/30</f>
        <v>4.3412333333333333</v>
      </c>
      <c r="AP263" s="66">
        <f>'Malaysia Palm Complex'!AM311/30</f>
        <v>4.2903666666666673</v>
      </c>
      <c r="AQ263" s="66">
        <f>'Malaysia Palm Complex'!AN311/30</f>
        <v>3.9435333333333333</v>
      </c>
      <c r="AR263" s="66">
        <f>'Malaysia Palm Complex'!AO311/30</f>
        <v>4.990566666666667</v>
      </c>
      <c r="AS263" s="66">
        <f>'Malaysia Palm Complex'!AP311/30</f>
        <v>5.3416666666666668</v>
      </c>
      <c r="AT263" s="66">
        <f>'Malaysia Palm Complex'!AQ311/30</f>
        <v>5.1364000000000001</v>
      </c>
      <c r="AU263" s="66">
        <f>'Malaysia Palm Complex'!AR311/30</f>
        <v>5.1518333333333333</v>
      </c>
      <c r="AV263" s="66">
        <f>'Malaysia Palm Complex'!AS311/30</f>
        <v>4.9682666666666666</v>
      </c>
      <c r="AW263" s="66">
        <f>'Malaysia Palm Complex'!AT311/30</f>
        <v>5.1829666666666672</v>
      </c>
      <c r="AX263" s="66">
        <f>'Malaysia Palm Complex'!AU311/30</f>
        <v>5.2407666666666675</v>
      </c>
      <c r="AY263" s="66">
        <f>'Malaysia Palm Complex'!AV311/30</f>
        <v>6.7218333333333335</v>
      </c>
      <c r="AZ263" s="66">
        <f>'Malaysia Palm Complex'!AW311/30</f>
        <v>7.2247000000000003</v>
      </c>
      <c r="BA263" s="66">
        <f>'Malaysia Palm Complex'!AX311/30</f>
        <v>7.4673999999999996</v>
      </c>
      <c r="BB263" s="66">
        <f>'Malaysia Palm Complex'!AY311/30</f>
        <v>7.5455000000000005</v>
      </c>
      <c r="BC263" s="66">
        <f>'Malaysia Palm Complex'!AZ311/30</f>
        <v>6.3877333333333333</v>
      </c>
      <c r="BD263" s="66">
        <f>'Malaysia Palm Complex'!BA311/30</f>
        <v>7.3945999999999996</v>
      </c>
      <c r="BE263" s="66">
        <f>'Malaysia Palm Complex'!BB311/30</f>
        <v>7.9388666666666667</v>
      </c>
      <c r="BF263" s="66">
        <f>'Malaysia Palm Complex'!BC311/30</f>
        <v>8.053466666666667</v>
      </c>
      <c r="BG263" s="66">
        <f>'Malaysia Palm Complex'!BD311/30</f>
        <v>7.9609333333333332</v>
      </c>
      <c r="BH263" s="66">
        <f>'Malaysia Palm Complex'!BE311/30</f>
        <v>7.5131666666666668</v>
      </c>
      <c r="BI263" s="66">
        <f>'Malaysia Palm Complex'!BF311/30</f>
        <v>6.6050000000000004</v>
      </c>
      <c r="BJ263" s="66">
        <f>'Malaysia Palm Complex'!BG311/30</f>
        <v>8.6103666666666658</v>
      </c>
      <c r="BK263" s="66">
        <f>'Malaysia Palm Complex'!BH311/30</f>
        <v>8.1404999999999994</v>
      </c>
      <c r="BL263" s="66">
        <f>'Malaysia Palm Complex'!BI311/30</f>
        <v>6.8131333333333339</v>
      </c>
      <c r="BM263" s="66">
        <f>'Malaysia Palm Complex'!BJ311/30</f>
        <v>6.4897</v>
      </c>
    </row>
    <row r="264" spans="2:65">
      <c r="B264" s="59" t="s">
        <v>66</v>
      </c>
      <c r="C264" s="63">
        <f t="shared" si="169"/>
        <v>48.437773057238829</v>
      </c>
      <c r="D264" s="63">
        <f t="shared" si="169"/>
        <v>48.401169508180196</v>
      </c>
      <c r="E264" s="63">
        <f t="shared" si="169"/>
        <v>64.327327995746089</v>
      </c>
      <c r="F264" s="63">
        <f t="shared" si="169"/>
        <v>70.692233023864588</v>
      </c>
      <c r="G264" s="63">
        <f t="shared" si="169"/>
        <v>68.905660252748731</v>
      </c>
      <c r="H264" s="63">
        <f t="shared" si="169"/>
        <v>64.281820713604944</v>
      </c>
      <c r="I264" s="63">
        <f t="shared" si="169"/>
        <v>100.08530631750043</v>
      </c>
      <c r="J264" s="63">
        <f t="shared" si="169"/>
        <v>102.39429567520806</v>
      </c>
      <c r="K264" s="63">
        <f t="shared" si="169"/>
        <v>109.44424623379173</v>
      </c>
      <c r="L264" s="63">
        <f t="shared" si="169"/>
        <v>105.37160948587054</v>
      </c>
      <c r="M264" s="63">
        <f t="shared" si="169"/>
        <v>144.7100108239685</v>
      </c>
      <c r="N264" s="63">
        <f t="shared" si="169"/>
        <v>168.5412625329709</v>
      </c>
      <c r="O264" s="63">
        <f t="shared" si="169"/>
        <v>156.09662848206293</v>
      </c>
      <c r="P264" s="63">
        <f t="shared" si="169"/>
        <v>181.93765578321967</v>
      </c>
      <c r="Q264" s="63">
        <f t="shared" si="169"/>
        <v>221.36929573192344</v>
      </c>
      <c r="R264" s="63">
        <f t="shared" si="169"/>
        <v>257.00517444458933</v>
      </c>
      <c r="S264" s="63">
        <f t="shared" si="169"/>
        <v>281.01000119762114</v>
      </c>
      <c r="T264" s="63">
        <f t="shared" si="169"/>
        <v>235.58920195498376</v>
      </c>
      <c r="U264" s="63">
        <f t="shared" si="169"/>
        <v>316.71122628232428</v>
      </c>
      <c r="V264" s="63">
        <f t="shared" si="169"/>
        <v>380.25228949297639</v>
      </c>
      <c r="W264" s="63">
        <f t="shared" si="169"/>
        <v>382.52530247429439</v>
      </c>
      <c r="X264" s="63">
        <f t="shared" si="169"/>
        <v>341.9441342854978</v>
      </c>
      <c r="Y264" s="63">
        <f t="shared" si="169"/>
        <v>388.71398831862751</v>
      </c>
      <c r="Z264" s="63">
        <f t="shared" si="169"/>
        <v>357.85754587417313</v>
      </c>
      <c r="AA264" s="71">
        <f t="shared" si="169"/>
        <v>501.67248461511122</v>
      </c>
      <c r="AB264" s="71" t="e">
        <f t="shared" si="169"/>
        <v>#REF!</v>
      </c>
      <c r="AC264" s="71" t="e">
        <f t="shared" si="169"/>
        <v>#REF!</v>
      </c>
      <c r="AD264" s="71" t="e">
        <f t="shared" si="169"/>
        <v>#REF!</v>
      </c>
      <c r="AE264" s="71" t="e">
        <f t="shared" si="169"/>
        <v>#DIV/0!</v>
      </c>
      <c r="AF264" s="71" t="e">
        <f t="shared" si="169"/>
        <v>#DIV/0!</v>
      </c>
      <c r="AG264" s="71" t="e">
        <f t="shared" si="169"/>
        <v>#DIV/0!</v>
      </c>
      <c r="AH264" s="71"/>
      <c r="AI264" s="71"/>
      <c r="AL264" s="66">
        <f>'Malaysia Palm Complex'!AI312/31</f>
        <v>3.6684838709677421</v>
      </c>
      <c r="AM264" s="66">
        <f>'Malaysia Palm Complex'!AJ312/31</f>
        <v>3.5293870967741934</v>
      </c>
      <c r="AN264" s="66">
        <f>'Malaysia Palm Complex'!AK312/31</f>
        <v>4.0001290322580649</v>
      </c>
      <c r="AO264" s="66">
        <f>'Malaysia Palm Complex'!AL312/31</f>
        <v>3.9673225806451611</v>
      </c>
      <c r="AP264" s="66">
        <f>'Malaysia Palm Complex'!AM312/31</f>
        <v>3.9069032258064516</v>
      </c>
      <c r="AQ264" s="66">
        <f>'Malaysia Palm Complex'!AN312/31</f>
        <v>3.6806774193548386</v>
      </c>
      <c r="AR264" s="66">
        <f>'Malaysia Palm Complex'!AO312/31</f>
        <v>4.9501290322580651</v>
      </c>
      <c r="AS264" s="66">
        <f>'Malaysia Palm Complex'!AP312/31</f>
        <v>4.8313225806451605</v>
      </c>
      <c r="AT264" s="66">
        <f>'Malaysia Palm Complex'!AQ312/31</f>
        <v>4.580322580645162</v>
      </c>
      <c r="AU264" s="66">
        <f>'Malaysia Palm Complex'!AR312/31</f>
        <v>4.3820000000000006</v>
      </c>
      <c r="AV264" s="66">
        <f>'Malaysia Palm Complex'!AS312/31</f>
        <v>5.184967741935484</v>
      </c>
      <c r="AW264" s="66">
        <f>'Malaysia Palm Complex'!AT312/31</f>
        <v>6.0540967741935479</v>
      </c>
      <c r="AX264" s="66">
        <f>'Malaysia Palm Complex'!AU312/31</f>
        <v>5.1148064516129033</v>
      </c>
      <c r="AY264" s="66">
        <f>'Malaysia Palm Complex'!AV312/31</f>
        <v>5.6085806451612905</v>
      </c>
      <c r="AZ264" s="66">
        <f>'Malaysia Palm Complex'!AW312/31</f>
        <v>6.6459354838709679</v>
      </c>
      <c r="BA264" s="66">
        <f>'Malaysia Palm Complex'!AX312/31</f>
        <v>7.0315161290322585</v>
      </c>
      <c r="BB264" s="66">
        <f>'Malaysia Palm Complex'!AY312/31</f>
        <v>6.8718387096774185</v>
      </c>
      <c r="BC264" s="66">
        <f>'Malaysia Palm Complex'!AZ312/31</f>
        <v>5.5988064516129032</v>
      </c>
      <c r="BD264" s="66">
        <f>'Malaysia Palm Complex'!BA312/31</f>
        <v>6.7850322580645166</v>
      </c>
      <c r="BE264" s="66">
        <f>'Malaysia Palm Complex'!BB312/31</f>
        <v>8.0345161290322586</v>
      </c>
      <c r="BF264" s="66">
        <f>'Malaysia Palm Complex'!BC312/31</f>
        <v>7.6229354838709682</v>
      </c>
      <c r="BG264" s="66">
        <f>'Malaysia Palm Complex'!BD312/31</f>
        <v>6.2200967741935482</v>
      </c>
      <c r="BH264" s="66">
        <f>'Malaysia Palm Complex'!BE312/31</f>
        <v>6.4244838709677419</v>
      </c>
      <c r="BI264" s="66">
        <f>'Malaysia Palm Complex'!BF312/31</f>
        <v>5.7197096774193552</v>
      </c>
      <c r="BJ264" s="66">
        <f>'Malaysia Palm Complex'!BG312/31</f>
        <v>8.0921290322580646</v>
      </c>
      <c r="BK264" s="66">
        <f>'Malaysia Palm Complex'!BH312/31</f>
        <v>7.9517741935483865</v>
      </c>
      <c r="BL264" s="66">
        <f>'Malaysia Palm Complex'!BI312/31</f>
        <v>5.5279354838709684</v>
      </c>
      <c r="BM264" s="66">
        <f>'Malaysia Palm Complex'!BJ312/31</f>
        <v>5.1111290322580647</v>
      </c>
    </row>
    <row r="265" spans="2:65">
      <c r="B265" s="59" t="s">
        <v>67</v>
      </c>
      <c r="C265" s="63">
        <f t="shared" si="169"/>
        <v>41.813745845626585</v>
      </c>
      <c r="D265" s="63">
        <f t="shared" si="169"/>
        <v>46.48699396402197</v>
      </c>
      <c r="E265" s="63">
        <f t="shared" si="169"/>
        <v>60.955958486340307</v>
      </c>
      <c r="F265" s="63">
        <f t="shared" si="169"/>
        <v>60.025774225586275</v>
      </c>
      <c r="G265" s="63">
        <f t="shared" si="169"/>
        <v>53.796526549524927</v>
      </c>
      <c r="H265" s="63">
        <f t="shared" si="169"/>
        <v>44.458855589470161</v>
      </c>
      <c r="I265" s="63">
        <f t="shared" si="169"/>
        <v>79.226754690693824</v>
      </c>
      <c r="J265" s="63">
        <f t="shared" si="169"/>
        <v>99.052505093183413</v>
      </c>
      <c r="K265" s="63">
        <f t="shared" si="169"/>
        <v>116.63416051556376</v>
      </c>
      <c r="L265" s="63">
        <f t="shared" si="169"/>
        <v>107.18750543709638</v>
      </c>
      <c r="M265" s="63">
        <f t="shared" si="169"/>
        <v>117.13269462733945</v>
      </c>
      <c r="N265" s="63">
        <f t="shared" si="169"/>
        <v>156.62159108894673</v>
      </c>
      <c r="O265" s="63">
        <f t="shared" si="169"/>
        <v>130.97688395574582</v>
      </c>
      <c r="P265" s="63">
        <f t="shared" si="169"/>
        <v>165.59250386545605</v>
      </c>
      <c r="Q265" s="63">
        <f t="shared" si="169"/>
        <v>219.52011040422065</v>
      </c>
      <c r="R265" s="63">
        <f t="shared" si="169"/>
        <v>215.82459242067779</v>
      </c>
      <c r="S265" s="63">
        <f t="shared" si="169"/>
        <v>251.40875615884852</v>
      </c>
      <c r="T265" s="63">
        <f t="shared" si="169"/>
        <v>192.0583474140025</v>
      </c>
      <c r="U265" s="63">
        <f t="shared" si="169"/>
        <v>261.70656185924258</v>
      </c>
      <c r="V265" s="63">
        <f t="shared" si="169"/>
        <v>337.24089610201952</v>
      </c>
      <c r="W265" s="63">
        <f t="shared" si="169"/>
        <v>328.686117839237</v>
      </c>
      <c r="X265" s="63">
        <f t="shared" si="169"/>
        <v>287.29102612648791</v>
      </c>
      <c r="Y265" s="63">
        <f t="shared" si="169"/>
        <v>317.9249823368325</v>
      </c>
      <c r="Z265" s="63">
        <f t="shared" si="169"/>
        <v>322.68554046024377</v>
      </c>
      <c r="AA265" s="71">
        <f t="shared" si="169"/>
        <v>461.24566892605259</v>
      </c>
      <c r="AB265" s="71" t="e">
        <f t="shared" si="169"/>
        <v>#REF!</v>
      </c>
      <c r="AC265" s="71" t="e">
        <f t="shared" si="169"/>
        <v>#REF!</v>
      </c>
      <c r="AD265" s="71" t="e">
        <f t="shared" si="169"/>
        <v>#REF!</v>
      </c>
      <c r="AE265" s="71" t="e">
        <f t="shared" si="169"/>
        <v>#DIV/0!</v>
      </c>
      <c r="AF265" s="71" t="e">
        <f t="shared" si="169"/>
        <v>#DIV/0!</v>
      </c>
      <c r="AG265" s="71" t="e">
        <f t="shared" si="169"/>
        <v>#DIV/0!</v>
      </c>
      <c r="AH265" s="71"/>
      <c r="AI265" s="71"/>
      <c r="AL265" s="66">
        <f>'Malaysia Palm Complex'!AI313/31</f>
        <v>3.1668064516129033</v>
      </c>
      <c r="AM265" s="66">
        <f>'Malaysia Palm Complex'!AJ313/31</f>
        <v>3.3898064516129032</v>
      </c>
      <c r="AN265" s="66">
        <f>'Malaysia Palm Complex'!AK313/31</f>
        <v>3.790483870967742</v>
      </c>
      <c r="AO265" s="66">
        <f>'Malaysia Palm Complex'!AL313/31</f>
        <v>3.3687096774193552</v>
      </c>
      <c r="AP265" s="66">
        <f>'Malaysia Palm Complex'!AM313/31</f>
        <v>3.0502258064516128</v>
      </c>
      <c r="AQ265" s="66">
        <f>'Malaysia Palm Complex'!AN313/31</f>
        <v>2.5456451612903228</v>
      </c>
      <c r="AR265" s="66">
        <f>'Malaysia Palm Complex'!AO313/31</f>
        <v>3.9184838709677421</v>
      </c>
      <c r="AS265" s="66">
        <f>'Malaysia Palm Complex'!AP313/31</f>
        <v>4.6736451612903229</v>
      </c>
      <c r="AT265" s="66">
        <f>'Malaysia Palm Complex'!AQ313/31</f>
        <v>4.8812258064516136</v>
      </c>
      <c r="AU265" s="66">
        <f>'Malaysia Palm Complex'!AR313/31</f>
        <v>4.4575161290322578</v>
      </c>
      <c r="AV265" s="66">
        <f>'Malaysia Palm Complex'!AS313/31</f>
        <v>4.196870967741936</v>
      </c>
      <c r="AW265" s="66">
        <f>'Malaysia Palm Complex'!AT313/31</f>
        <v>5.6259354838709674</v>
      </c>
      <c r="AX265" s="66">
        <f>'Malaysia Palm Complex'!AU313/31</f>
        <v>4.2917096774193553</v>
      </c>
      <c r="AY265" s="66">
        <f>'Malaysia Palm Complex'!AV313/31</f>
        <v>5.104709677419355</v>
      </c>
      <c r="AZ265" s="66">
        <f>'Malaysia Palm Complex'!AW313/31</f>
        <v>6.5904193548387093</v>
      </c>
      <c r="BA265" s="66">
        <f>'Malaysia Palm Complex'!AX313/31</f>
        <v>5.9048387096774198</v>
      </c>
      <c r="BB265" s="66">
        <f>'Malaysia Palm Complex'!AY313/31</f>
        <v>6.1479677419354832</v>
      </c>
      <c r="BC265" s="66">
        <f>'Malaysia Palm Complex'!AZ313/31</f>
        <v>4.5642903225806446</v>
      </c>
      <c r="BD265" s="66">
        <f>'Malaysia Palm Complex'!BA313/31</f>
        <v>5.6066451612903228</v>
      </c>
      <c r="BE265" s="66">
        <f>'Malaysia Palm Complex'!BB313/31</f>
        <v>7.1257096774193549</v>
      </c>
      <c r="BF265" s="66">
        <f>'Malaysia Palm Complex'!BC313/31</f>
        <v>6.5500322580645154</v>
      </c>
      <c r="BG265" s="66">
        <f>'Malaysia Palm Complex'!BD313/31</f>
        <v>5.2259354838709671</v>
      </c>
      <c r="BH265" s="66">
        <f>'Malaysia Palm Complex'!BE313/31</f>
        <v>5.2545161290322575</v>
      </c>
      <c r="BI265" s="66">
        <f>'Malaysia Palm Complex'!BF313/31</f>
        <v>5.1575483870967735</v>
      </c>
      <c r="BJ265" s="66">
        <f>'Malaysia Palm Complex'!BG313/31</f>
        <v>7.440032258064516</v>
      </c>
      <c r="BK265" s="66">
        <f>'Malaysia Palm Complex'!BH313/31</f>
        <v>7.7230645161290319</v>
      </c>
      <c r="BL265" s="66">
        <f>'Malaysia Palm Complex'!BI313/31</f>
        <v>5.0330967741935488</v>
      </c>
      <c r="BM265" s="66">
        <f>'Malaysia Palm Complex'!BJ313/31</f>
        <v>4.7177096774193545</v>
      </c>
    </row>
    <row r="266" spans="2:65">
      <c r="B266" s="59" t="s">
        <v>68</v>
      </c>
      <c r="C266" s="63">
        <f t="shared" si="169"/>
        <v>38.74076893607284</v>
      </c>
      <c r="D266" s="63">
        <f t="shared" si="169"/>
        <v>45.471891297111817</v>
      </c>
      <c r="E266" s="63">
        <f t="shared" si="169"/>
        <v>42.156885412717145</v>
      </c>
      <c r="F266" s="63">
        <f t="shared" si="169"/>
        <v>46.003871281445051</v>
      </c>
      <c r="G266" s="63">
        <f t="shared" si="169"/>
        <v>59.880423859738492</v>
      </c>
      <c r="H266" s="63">
        <f t="shared" si="169"/>
        <v>53.735050678405564</v>
      </c>
      <c r="I266" s="63">
        <f t="shared" si="169"/>
        <v>86.764831293621199</v>
      </c>
      <c r="J266" s="63">
        <f t="shared" si="169"/>
        <v>107.2438768524308</v>
      </c>
      <c r="K266" s="63">
        <f t="shared" si="169"/>
        <v>103.98348563561143</v>
      </c>
      <c r="L266" s="63">
        <f t="shared" si="169"/>
        <v>99.351405220890811</v>
      </c>
      <c r="M266" s="63">
        <f t="shared" si="169"/>
        <v>128.05758352044703</v>
      </c>
      <c r="N266" s="63">
        <f t="shared" si="169"/>
        <v>149.3702790884625</v>
      </c>
      <c r="O266" s="63">
        <f t="shared" si="169"/>
        <v>156.8110023333239</v>
      </c>
      <c r="P266" s="63">
        <f t="shared" si="169"/>
        <v>164.05063462119233</v>
      </c>
      <c r="Q266" s="63">
        <f t="shared" si="169"/>
        <v>190.24822805237397</v>
      </c>
      <c r="R266" s="63">
        <f t="shared" si="169"/>
        <v>229.841063585255</v>
      </c>
      <c r="S266" s="63">
        <f t="shared" si="169"/>
        <v>218.81106346887739</v>
      </c>
      <c r="T266" s="63">
        <f t="shared" si="169"/>
        <v>199.53159010319035</v>
      </c>
      <c r="U266" s="63">
        <f t="shared" si="169"/>
        <v>274.56116392891079</v>
      </c>
      <c r="V266" s="63">
        <f t="shared" si="169"/>
        <v>302.34396081333506</v>
      </c>
      <c r="W266" s="63">
        <f t="shared" si="169"/>
        <v>323.99259060383872</v>
      </c>
      <c r="X266" s="63">
        <f t="shared" si="169"/>
        <v>252.45474591127564</v>
      </c>
      <c r="Y266" s="63">
        <f t="shared" si="169"/>
        <v>273.35366058542166</v>
      </c>
      <c r="Z266" s="63">
        <f t="shared" si="169"/>
        <v>368.71521478595292</v>
      </c>
      <c r="AA266" s="71">
        <f t="shared" si="169"/>
        <v>401.01541310041716</v>
      </c>
      <c r="AB266" s="71" t="e">
        <f t="shared" si="169"/>
        <v>#REF!</v>
      </c>
      <c r="AC266" s="71" t="e">
        <f t="shared" si="169"/>
        <v>#REF!</v>
      </c>
      <c r="AD266" s="71" t="e">
        <f t="shared" si="169"/>
        <v>#REF!</v>
      </c>
      <c r="AE266" s="71" t="e">
        <f t="shared" si="169"/>
        <v>#DIV/0!</v>
      </c>
      <c r="AF266" s="71" t="e">
        <f t="shared" si="169"/>
        <v>#DIV/0!</v>
      </c>
      <c r="AG266" s="71" t="e">
        <f t="shared" si="169"/>
        <v>#DIV/0!</v>
      </c>
      <c r="AH266" s="71"/>
      <c r="AI266" s="71"/>
      <c r="AL266" s="66">
        <f>'Malaysia Palm Complex'!AI314/28</f>
        <v>2.9340714285714284</v>
      </c>
      <c r="AM266" s="66">
        <f>'Malaysia Palm Complex'!AJ314/28</f>
        <v>3.3157857142857141</v>
      </c>
      <c r="AN266" s="66">
        <f>'Malaysia Palm Complex'!AK314/29</f>
        <v>2.6214827586206897</v>
      </c>
      <c r="AO266" s="66">
        <f>'Malaysia Palm Complex'!AL314/28</f>
        <v>2.5817857142857146</v>
      </c>
      <c r="AP266" s="66">
        <f>'Malaysia Palm Complex'!AM314/28</f>
        <v>3.3951785714285712</v>
      </c>
      <c r="AQ266" s="66">
        <f>'Malaysia Palm Complex'!AN314/28</f>
        <v>3.0767857142857147</v>
      </c>
      <c r="AR266" s="66">
        <f>'Malaysia Palm Complex'!AO314/29</f>
        <v>4.2913103448275862</v>
      </c>
      <c r="AS266" s="66">
        <f>'Malaysia Palm Complex'!AP314/28</f>
        <v>5.0601428571428571</v>
      </c>
      <c r="AT266" s="66">
        <f>'Malaysia Palm Complex'!AQ314/28</f>
        <v>4.3517857142857137</v>
      </c>
      <c r="AU266" s="66">
        <f>'Malaysia Palm Complex'!AR314/28</f>
        <v>4.1316428571428574</v>
      </c>
      <c r="AV266" s="66">
        <f>'Malaysia Palm Complex'!AS314/29</f>
        <v>4.5883103448275868</v>
      </c>
      <c r="AW266" s="66">
        <f>'Malaysia Palm Complex'!AT314/28</f>
        <v>5.3654642857142862</v>
      </c>
      <c r="AX266" s="66">
        <f>'Malaysia Palm Complex'!AU314/28</f>
        <v>5.1382142857142856</v>
      </c>
      <c r="AY266" s="66">
        <f>'Malaysia Palm Complex'!AV314/28</f>
        <v>5.0571785714285715</v>
      </c>
      <c r="AZ266" s="66">
        <f>'Malaysia Palm Complex'!AW314/29</f>
        <v>5.711620689655172</v>
      </c>
      <c r="BA266" s="66">
        <f>'Malaysia Palm Complex'!AX314/28</f>
        <v>6.2883214285714288</v>
      </c>
      <c r="BB266" s="66">
        <f>'Malaysia Palm Complex'!AY314/28</f>
        <v>5.3508214285714288</v>
      </c>
      <c r="BC266" s="66">
        <f>'Malaysia Palm Complex'!AZ314/28</f>
        <v>4.7418928571428571</v>
      </c>
      <c r="BD266" s="66">
        <f>'Malaysia Palm Complex'!BA314/29</f>
        <v>5.8820344827586206</v>
      </c>
      <c r="BE266" s="66">
        <f>'Malaysia Palm Complex'!BB314/28</f>
        <v>6.3883571428571431</v>
      </c>
      <c r="BF266" s="66">
        <f>'Malaysia Palm Complex'!BC314/28</f>
        <v>6.4565000000000001</v>
      </c>
      <c r="BG266" s="66">
        <f>'Malaysia Palm Complex'!BD314/28</f>
        <v>4.5922499999999999</v>
      </c>
      <c r="BH266" s="66">
        <f>'Malaysia Palm Complex'!BE314/29</f>
        <v>4.5178620689655169</v>
      </c>
      <c r="BI266" s="66">
        <f>'Malaysia Palm Complex'!BF314/28</f>
        <v>5.8932500000000001</v>
      </c>
      <c r="BJ266" s="66">
        <f>'Malaysia Palm Complex'!BG314/28</f>
        <v>6.4684999999999997</v>
      </c>
      <c r="BK266" s="66">
        <f>'Malaysia Palm Complex'!BH314/28</f>
        <v>7.0069285714285714</v>
      </c>
      <c r="BL266" s="66">
        <f>'Malaysia Palm Complex'!BI314/29</f>
        <v>5.9750689655172406</v>
      </c>
      <c r="BM266" s="66">
        <f>'Malaysia Palm Complex'!BJ314/28</f>
        <v>4.9943928571428566</v>
      </c>
    </row>
    <row r="267" spans="2:65">
      <c r="B267" s="59" t="s">
        <v>69</v>
      </c>
      <c r="C267" s="63">
        <f t="shared" si="169"/>
        <v>37.518265236758957</v>
      </c>
      <c r="D267" s="63">
        <f t="shared" si="169"/>
        <v>40.717924569206296</v>
      </c>
      <c r="E267" s="63">
        <f t="shared" si="169"/>
        <v>59.72184738265107</v>
      </c>
      <c r="F267" s="63">
        <f t="shared" si="169"/>
        <v>64.782197492049221</v>
      </c>
      <c r="G267" s="63">
        <f t="shared" si="169"/>
        <v>60.40069208128763</v>
      </c>
      <c r="H267" s="63">
        <f t="shared" si="169"/>
        <v>64.234497088571487</v>
      </c>
      <c r="I267" s="63">
        <f t="shared" si="169"/>
        <v>83.990547601553232</v>
      </c>
      <c r="J267" s="63">
        <f t="shared" si="169"/>
        <v>100.76510439923329</v>
      </c>
      <c r="K267" s="63">
        <f t="shared" si="169"/>
        <v>105.37679579801652</v>
      </c>
      <c r="L267" s="63">
        <f t="shared" si="169"/>
        <v>107.82977875944367</v>
      </c>
      <c r="M267" s="63">
        <f t="shared" si="169"/>
        <v>125.95930844966816</v>
      </c>
      <c r="N267" s="63">
        <f t="shared" si="169"/>
        <v>164.2369616792673</v>
      </c>
      <c r="O267" s="63">
        <f t="shared" si="169"/>
        <v>179.06038302120987</v>
      </c>
      <c r="P267" s="63">
        <f t="shared" si="169"/>
        <v>181.25538695797115</v>
      </c>
      <c r="Q267" s="63">
        <f t="shared" si="169"/>
        <v>198.17228118237338</v>
      </c>
      <c r="R267" s="63">
        <f t="shared" si="169"/>
        <v>210.0507982164491</v>
      </c>
      <c r="S267" s="63">
        <f t="shared" si="169"/>
        <v>249.80469582163164</v>
      </c>
      <c r="T267" s="63">
        <f t="shared" si="169"/>
        <v>245.4382783674989</v>
      </c>
      <c r="U267" s="63">
        <f t="shared" si="169"/>
        <v>252.72633140155688</v>
      </c>
      <c r="V267" s="63">
        <f t="shared" si="169"/>
        <v>302.42781962830389</v>
      </c>
      <c r="W267" s="63">
        <f t="shared" si="169"/>
        <v>305.7583303716799</v>
      </c>
      <c r="X267" s="63">
        <f t="shared" si="169"/>
        <v>344.036696264395</v>
      </c>
      <c r="Y267" s="63">
        <f t="shared" si="169"/>
        <v>317.20087300877702</v>
      </c>
      <c r="Z267" s="63">
        <f t="shared" si="169"/>
        <v>380.33275401610899</v>
      </c>
      <c r="AA267" s="71">
        <f t="shared" si="169"/>
        <v>439.0414178948572</v>
      </c>
      <c r="AB267" s="71" t="e">
        <f t="shared" si="169"/>
        <v>#REF!</v>
      </c>
      <c r="AC267" s="71" t="e">
        <f t="shared" si="169"/>
        <v>#REF!</v>
      </c>
      <c r="AD267" s="71" t="e">
        <f t="shared" si="169"/>
        <v>#REF!</v>
      </c>
      <c r="AE267" s="71" t="e">
        <f t="shared" si="169"/>
        <v>#DIV/0!</v>
      </c>
      <c r="AF267" s="71" t="e">
        <f t="shared" si="169"/>
        <v>#DIV/0!</v>
      </c>
      <c r="AG267" s="71" t="e">
        <f t="shared" si="169"/>
        <v>#DIV/0!</v>
      </c>
      <c r="AH267" s="71"/>
      <c r="AI267" s="71"/>
      <c r="AL267" s="66">
        <f>'Malaysia Palm Complex'!AI315/31</f>
        <v>2.8414838709677417</v>
      </c>
      <c r="AM267" s="66">
        <f>'Malaysia Palm Complex'!AJ315/31</f>
        <v>2.9691290322580648</v>
      </c>
      <c r="AN267" s="66">
        <f>'Malaysia Palm Complex'!AK315/31</f>
        <v>3.713741935483871</v>
      </c>
      <c r="AO267" s="66">
        <f>'Malaysia Palm Complex'!AL315/31</f>
        <v>3.6356451612903227</v>
      </c>
      <c r="AP267" s="66">
        <f>'Malaysia Palm Complex'!AM315/31</f>
        <v>3.4246774193548388</v>
      </c>
      <c r="AQ267" s="66">
        <f>'Malaysia Palm Complex'!AN315/31</f>
        <v>3.6779677419354839</v>
      </c>
      <c r="AR267" s="66">
        <f>'Malaysia Palm Complex'!AO315/31</f>
        <v>4.1540967741935484</v>
      </c>
      <c r="AS267" s="66">
        <f>'Malaysia Palm Complex'!AP315/31</f>
        <v>4.7544516129032264</v>
      </c>
      <c r="AT267" s="66">
        <f>'Malaysia Palm Complex'!AQ315/31</f>
        <v>4.4100967741935486</v>
      </c>
      <c r="AU267" s="66">
        <f>'Malaysia Palm Complex'!AR315/31</f>
        <v>4.4842258064516125</v>
      </c>
      <c r="AV267" s="66">
        <f>'Malaysia Palm Complex'!AS315/31</f>
        <v>4.5131290322580648</v>
      </c>
      <c r="AW267" s="66">
        <f>'Malaysia Palm Complex'!AT315/31</f>
        <v>5.8994838709677415</v>
      </c>
      <c r="AX267" s="66">
        <f>'Malaysia Palm Complex'!AU315/31</f>
        <v>5.867258064516129</v>
      </c>
      <c r="AY267" s="66">
        <f>'Malaysia Palm Complex'!AV315/31</f>
        <v>5.5875483870967741</v>
      </c>
      <c r="AZ267" s="66">
        <f>'Malaysia Palm Complex'!AW315/31</f>
        <v>5.9495161290322578</v>
      </c>
      <c r="BA267" s="66">
        <f>'Malaysia Palm Complex'!AX315/31</f>
        <v>5.746870967741935</v>
      </c>
      <c r="BB267" s="66">
        <f>'Malaysia Palm Complex'!AY315/31</f>
        <v>6.108741935483871</v>
      </c>
      <c r="BC267" s="66">
        <f>'Malaysia Palm Complex'!AZ315/31</f>
        <v>5.8328709677419353</v>
      </c>
      <c r="BD267" s="66">
        <f>'Malaysia Palm Complex'!BA315/31</f>
        <v>5.4142580645161296</v>
      </c>
      <c r="BE267" s="66">
        <f>'Malaysia Palm Complex'!BB315/31</f>
        <v>6.3901290322580646</v>
      </c>
      <c r="BF267" s="66">
        <f>'Malaysia Palm Complex'!BC315/31</f>
        <v>6.0931290322580649</v>
      </c>
      <c r="BG267" s="66">
        <f>'Malaysia Palm Complex'!BD315/31</f>
        <v>6.2581612903225805</v>
      </c>
      <c r="BH267" s="66">
        <f>'Malaysia Palm Complex'!BE315/31</f>
        <v>5.2425483870967744</v>
      </c>
      <c r="BI267" s="66">
        <f>'Malaysia Palm Complex'!BF315/31</f>
        <v>6.0789354838709677</v>
      </c>
      <c r="BJ267" s="66">
        <f>'Malaysia Palm Complex'!BG315/31</f>
        <v>7.0818709677419358</v>
      </c>
      <c r="BK267" s="66">
        <f>'Malaysia Palm Complex'!BH315/31</f>
        <v>8.1138064516129038</v>
      </c>
      <c r="BL267" s="66">
        <f>'Malaysia Palm Complex'!BI315/31</f>
        <v>5.9764838709677415</v>
      </c>
      <c r="BM267" s="66">
        <f>'Malaysia Palm Complex'!BJ315/31</f>
        <v>5.9500645161290322</v>
      </c>
    </row>
    <row r="268" spans="2:65">
      <c r="B268" s="59" t="s">
        <v>70</v>
      </c>
      <c r="C268" s="63">
        <f t="shared" si="169"/>
        <v>45.41344520115171</v>
      </c>
      <c r="D268" s="63">
        <f t="shared" si="169"/>
        <v>45.697907131582291</v>
      </c>
      <c r="E268" s="63">
        <f t="shared" si="169"/>
        <v>55.941528348203249</v>
      </c>
      <c r="F268" s="63">
        <f t="shared" si="169"/>
        <v>67.753539417566273</v>
      </c>
      <c r="G268" s="63">
        <f t="shared" si="169"/>
        <v>56.097686811957793</v>
      </c>
      <c r="H268" s="63">
        <f t="shared" si="169"/>
        <v>74.405902783213548</v>
      </c>
      <c r="I268" s="63">
        <f t="shared" si="169"/>
        <v>81.153925459177842</v>
      </c>
      <c r="J268" s="63">
        <f t="shared" si="169"/>
        <v>101.58562519782708</v>
      </c>
      <c r="K268" s="63">
        <f t="shared" si="169"/>
        <v>101.65650846178144</v>
      </c>
      <c r="L268" s="63">
        <f t="shared" si="169"/>
        <v>123.673373972337</v>
      </c>
      <c r="M268" s="63">
        <f t="shared" si="169"/>
        <v>125.86546640756826</v>
      </c>
      <c r="N268" s="63">
        <f t="shared" si="169"/>
        <v>158.4115923278988</v>
      </c>
      <c r="O268" s="63">
        <f t="shared" si="169"/>
        <v>184.531609605699</v>
      </c>
      <c r="P268" s="63">
        <f t="shared" si="169"/>
        <v>171.26039283381533</v>
      </c>
      <c r="Q268" s="63">
        <f t="shared" si="169"/>
        <v>203.27912003479454</v>
      </c>
      <c r="R268" s="63">
        <f t="shared" si="169"/>
        <v>214.0955589837379</v>
      </c>
      <c r="S268" s="63">
        <f t="shared" si="169"/>
        <v>245.21615107300403</v>
      </c>
      <c r="T268" s="63">
        <f t="shared" si="169"/>
        <v>269.5055788577925</v>
      </c>
      <c r="U268" s="63">
        <f t="shared" si="169"/>
        <v>240.5718012844375</v>
      </c>
      <c r="V268" s="63">
        <f t="shared" si="169"/>
        <v>274.87246732458334</v>
      </c>
      <c r="W268" s="63">
        <f t="shared" si="169"/>
        <v>326.44810635285876</v>
      </c>
      <c r="X268" s="63">
        <f t="shared" si="169"/>
        <v>368.92376050471609</v>
      </c>
      <c r="Y268" s="63">
        <f t="shared" si="169"/>
        <v>334.36122313587191</v>
      </c>
      <c r="Z268" s="63">
        <f t="shared" si="169"/>
        <v>392.6184341995147</v>
      </c>
      <c r="AA268" s="71">
        <f t="shared" si="169"/>
        <v>431.49841203702931</v>
      </c>
      <c r="AB268" s="71" t="e">
        <f t="shared" si="169"/>
        <v>#REF!</v>
      </c>
      <c r="AC268" s="71" t="e">
        <f t="shared" si="169"/>
        <v>#REF!</v>
      </c>
      <c r="AD268" s="71" t="e">
        <f t="shared" si="169"/>
        <v>#REF!</v>
      </c>
      <c r="AE268" s="71" t="e">
        <f t="shared" si="169"/>
        <v>#DIV/0!</v>
      </c>
      <c r="AF268" s="71" t="e">
        <f t="shared" si="169"/>
        <v>#DIV/0!</v>
      </c>
      <c r="AG268" s="71" t="e">
        <f t="shared" si="169"/>
        <v>#DIV/0!</v>
      </c>
      <c r="AH268" s="71"/>
      <c r="AI268" s="71"/>
      <c r="AL268" s="66">
        <f>'Malaysia Palm Complex'!AI316/30</f>
        <v>3.4394333333333336</v>
      </c>
      <c r="AM268" s="66">
        <f>'Malaysia Palm Complex'!AJ316/30</f>
        <v>3.3322666666666669</v>
      </c>
      <c r="AN268" s="66">
        <f>'Malaysia Palm Complex'!AK316/30</f>
        <v>3.4786666666666668</v>
      </c>
      <c r="AO268" s="66">
        <f>'Malaysia Palm Complex'!AL316/30</f>
        <v>3.8024</v>
      </c>
      <c r="AP268" s="66">
        <f>'Malaysia Palm Complex'!AM316/30</f>
        <v>3.1807000000000003</v>
      </c>
      <c r="AQ268" s="66">
        <f>'Malaysia Palm Complex'!AN316/30</f>
        <v>4.2603666666666671</v>
      </c>
      <c r="AR268" s="66">
        <f>'Malaysia Palm Complex'!AO316/30</f>
        <v>4.0137999999999998</v>
      </c>
      <c r="AS268" s="66">
        <f>'Malaysia Palm Complex'!AP316/30</f>
        <v>4.7931666666666661</v>
      </c>
      <c r="AT268" s="66">
        <f>'Malaysia Palm Complex'!AQ316/30</f>
        <v>4.2544000000000004</v>
      </c>
      <c r="AU268" s="66">
        <f>'Malaysia Palm Complex'!AR316/30</f>
        <v>5.1431000000000004</v>
      </c>
      <c r="AV268" s="66">
        <f>'Malaysia Palm Complex'!AS316/30</f>
        <v>4.5097666666666667</v>
      </c>
      <c r="AW268" s="66">
        <f>'Malaysia Palm Complex'!AT316/30</f>
        <v>5.6902333333333335</v>
      </c>
      <c r="AX268" s="66">
        <f>'Malaysia Palm Complex'!AU316/30</f>
        <v>6.0465333333333326</v>
      </c>
      <c r="AY268" s="66">
        <f>'Malaysia Palm Complex'!AV316/30</f>
        <v>5.2794333333333334</v>
      </c>
      <c r="AZ268" s="66">
        <f>'Malaysia Palm Complex'!AW316/30</f>
        <v>6.1028333333333338</v>
      </c>
      <c r="BA268" s="66">
        <f>'Malaysia Palm Complex'!AX316/30</f>
        <v>5.8575333333333335</v>
      </c>
      <c r="BB268" s="66">
        <f>'Malaysia Palm Complex'!AY316/30</f>
        <v>5.9965333333333328</v>
      </c>
      <c r="BC268" s="66">
        <f>'Malaysia Palm Complex'!AZ316/30</f>
        <v>6.4048333333333334</v>
      </c>
      <c r="BD268" s="66">
        <f>'Malaysia Palm Complex'!BA316/30</f>
        <v>5.1538666666666675</v>
      </c>
      <c r="BE268" s="66">
        <f>'Malaysia Palm Complex'!BB316/30</f>
        <v>5.8079000000000001</v>
      </c>
      <c r="BF268" s="66">
        <f>'Malaysia Palm Complex'!BC316/30</f>
        <v>6.5054333333333334</v>
      </c>
      <c r="BG268" s="66">
        <f>'Malaysia Palm Complex'!BD316/30</f>
        <v>6.7108666666666661</v>
      </c>
      <c r="BH268" s="66">
        <f>'Malaysia Palm Complex'!BE316/30</f>
        <v>5.5261666666666667</v>
      </c>
      <c r="BI268" s="66">
        <f>'Malaysia Palm Complex'!BF316/30</f>
        <v>6.2752999999999997</v>
      </c>
      <c r="BJ268" s="66">
        <f>'Malaysia Palm Complex'!BG316/30</f>
        <v>6.9602000000000004</v>
      </c>
      <c r="BK268" s="66">
        <f>'Malaysia Palm Complex'!BH316/30</f>
        <v>7.1102000000000007</v>
      </c>
      <c r="BL268" s="66">
        <f>'Malaysia Palm Complex'!BI316/30</f>
        <v>6.1688333333333336</v>
      </c>
      <c r="BM268" s="66">
        <f>'Malaysia Palm Complex'!BJ316/30</f>
        <v>6.6454333333333331</v>
      </c>
    </row>
    <row r="269" spans="2:65">
      <c r="B269" s="59" t="s">
        <v>71</v>
      </c>
      <c r="C269" s="63">
        <f t="shared" si="169"/>
        <v>39.690070454866643</v>
      </c>
      <c r="D269" s="63">
        <f t="shared" si="169"/>
        <v>42.390560976061444</v>
      </c>
      <c r="E269" s="63">
        <f t="shared" si="169"/>
        <v>55.560937268026706</v>
      </c>
      <c r="F269" s="63">
        <f t="shared" si="169"/>
        <v>68.820127817958863</v>
      </c>
      <c r="G269" s="63">
        <f t="shared" si="169"/>
        <v>61.649498365076319</v>
      </c>
      <c r="H269" s="63">
        <f t="shared" si="169"/>
        <v>82.901977034805952</v>
      </c>
      <c r="I269" s="63">
        <f t="shared" si="169"/>
        <v>87.611004125126726</v>
      </c>
      <c r="J269" s="63">
        <f t="shared" si="169"/>
        <v>103.54013058017398</v>
      </c>
      <c r="K269" s="63">
        <f t="shared" si="169"/>
        <v>97.527086637900069</v>
      </c>
      <c r="L269" s="63">
        <f t="shared" si="169"/>
        <v>129.89047113572022</v>
      </c>
      <c r="M269" s="63">
        <f t="shared" si="169"/>
        <v>131.27922492010271</v>
      </c>
      <c r="N269" s="63">
        <f t="shared" si="169"/>
        <v>166.80265905857701</v>
      </c>
      <c r="O269" s="63">
        <f t="shared" si="169"/>
        <v>190.53930687984197</v>
      </c>
      <c r="P269" s="63">
        <f t="shared" si="169"/>
        <v>180.80647081375088</v>
      </c>
      <c r="Q269" s="63">
        <f t="shared" si="169"/>
        <v>202.23919952366046</v>
      </c>
      <c r="R269" s="63">
        <f t="shared" si="169"/>
        <v>212.66592493586489</v>
      </c>
      <c r="S269" s="63">
        <f t="shared" si="169"/>
        <v>230.67601247460661</v>
      </c>
      <c r="T269" s="63">
        <f t="shared" si="169"/>
        <v>289.8663544504692</v>
      </c>
      <c r="U269" s="63">
        <f t="shared" si="169"/>
        <v>269.89025611436023</v>
      </c>
      <c r="V269" s="63">
        <f t="shared" si="169"/>
        <v>273.37646532324169</v>
      </c>
      <c r="W269" s="63">
        <f t="shared" si="169"/>
        <v>335.77618484770221</v>
      </c>
      <c r="X269" s="63">
        <f t="shared" si="169"/>
        <v>428.63117429772655</v>
      </c>
      <c r="Y269" s="63">
        <f t="shared" si="169"/>
        <v>334.61267709390734</v>
      </c>
      <c r="Z269" s="63">
        <f t="shared" si="169"/>
        <v>435.99401168012207</v>
      </c>
      <c r="AA269" s="71">
        <f t="shared" si="169"/>
        <v>412.03554507442448</v>
      </c>
      <c r="AB269" s="71" t="e">
        <f t="shared" si="169"/>
        <v>#REF!</v>
      </c>
      <c r="AC269" s="71" t="e">
        <f t="shared" si="169"/>
        <v>#REF!</v>
      </c>
      <c r="AD269" s="71" t="e">
        <f t="shared" si="169"/>
        <v>#REF!</v>
      </c>
      <c r="AE269" s="71" t="e">
        <f t="shared" si="169"/>
        <v>#DIV/0!</v>
      </c>
      <c r="AF269" s="71" t="e">
        <f t="shared" si="169"/>
        <v>#DIV/0!</v>
      </c>
      <c r="AG269" s="71" t="e">
        <f t="shared" si="169"/>
        <v>#DIV/0!</v>
      </c>
      <c r="AH269" s="71"/>
      <c r="AI269" s="71"/>
      <c r="AL269" s="66">
        <f>'Malaysia Palm Complex'!AI317/31</f>
        <v>3.0059677419354838</v>
      </c>
      <c r="AM269" s="66">
        <f>'Malaysia Palm Complex'!AJ317/31</f>
        <v>3.0910967741935482</v>
      </c>
      <c r="AN269" s="66">
        <f>'Malaysia Palm Complex'!AK317/31</f>
        <v>3.4550000000000001</v>
      </c>
      <c r="AO269" s="66">
        <f>'Malaysia Palm Complex'!AL317/31</f>
        <v>3.8622580645161291</v>
      </c>
      <c r="AP269" s="66">
        <f>'Malaysia Palm Complex'!AM317/31</f>
        <v>3.495483870967742</v>
      </c>
      <c r="AQ269" s="66">
        <f>'Malaysia Palm Complex'!AN317/31</f>
        <v>4.7468387096774185</v>
      </c>
      <c r="AR269" s="66">
        <f>'Malaysia Palm Complex'!AO317/31</f>
        <v>4.3331612903225807</v>
      </c>
      <c r="AS269" s="66">
        <f>'Malaysia Palm Complex'!AP317/31</f>
        <v>4.8853870967741937</v>
      </c>
      <c r="AT269" s="66">
        <f>'Malaysia Palm Complex'!AQ317/31</f>
        <v>4.0815806451612904</v>
      </c>
      <c r="AU269" s="66">
        <f>'Malaysia Palm Complex'!AR317/31</f>
        <v>5.4016451612903227</v>
      </c>
      <c r="AV269" s="66">
        <f>'Malaysia Palm Complex'!AS317/31</f>
        <v>4.7037419354838708</v>
      </c>
      <c r="AW269" s="66">
        <f>'Malaysia Palm Complex'!AT317/31</f>
        <v>5.9916451612903234</v>
      </c>
      <c r="AX269" s="66">
        <f>'Malaysia Palm Complex'!AU317/31</f>
        <v>6.2433870967741933</v>
      </c>
      <c r="AY269" s="66">
        <f>'Malaysia Palm Complex'!AV317/31</f>
        <v>5.5737096774193544</v>
      </c>
      <c r="AZ269" s="66">
        <f>'Malaysia Palm Complex'!AW317/31</f>
        <v>6.0716129032258062</v>
      </c>
      <c r="BA269" s="66">
        <f>'Malaysia Palm Complex'!AX317/31</f>
        <v>5.81841935483871</v>
      </c>
      <c r="BB269" s="66">
        <f>'Malaysia Palm Complex'!AY317/31</f>
        <v>5.6409677419354844</v>
      </c>
      <c r="BC269" s="66">
        <f>'Malaysia Palm Complex'!AZ317/31</f>
        <v>6.8887096774193548</v>
      </c>
      <c r="BD269" s="66">
        <f>'Malaysia Palm Complex'!BA317/31</f>
        <v>5.7819677419354845</v>
      </c>
      <c r="BE269" s="66">
        <f>'Malaysia Palm Complex'!BB317/31</f>
        <v>5.7762903225806452</v>
      </c>
      <c r="BF269" s="66">
        <f>'Malaysia Palm Complex'!BC317/31</f>
        <v>6.6913225806451617</v>
      </c>
      <c r="BG269" s="66">
        <f>'Malaysia Palm Complex'!BD317/31</f>
        <v>7.7969677419354833</v>
      </c>
      <c r="BH269" s="66">
        <f>'Malaysia Palm Complex'!BE317/31</f>
        <v>5.5303225806451612</v>
      </c>
      <c r="BI269" s="66">
        <f>'Malaysia Palm Complex'!BF317/31</f>
        <v>6.9685806451612908</v>
      </c>
      <c r="BJ269" s="66">
        <f>'Malaysia Palm Complex'!BG317/31</f>
        <v>6.6462580645161289</v>
      </c>
      <c r="BK269" s="66">
        <f>'Malaysia Palm Complex'!BH317/31</f>
        <v>7.3584516129032256</v>
      </c>
      <c r="BL269" s="66">
        <f>'Malaysia Palm Complex'!BI317/31</f>
        <v>7.1119354838709681</v>
      </c>
      <c r="BM269" s="66">
        <f>'Malaysia Palm Complex'!BJ317/31</f>
        <v>6.0612903225806454</v>
      </c>
    </row>
    <row r="270" spans="2:65">
      <c r="B270" s="59" t="s">
        <v>72</v>
      </c>
      <c r="C270" s="63">
        <f t="shared" si="169"/>
        <v>41.688224959614359</v>
      </c>
      <c r="D270" s="63">
        <f t="shared" si="169"/>
        <v>47.118652723821384</v>
      </c>
      <c r="E270" s="63">
        <f t="shared" si="169"/>
        <v>60.119453529746913</v>
      </c>
      <c r="F270" s="63">
        <f t="shared" si="169"/>
        <v>73.887304071164053</v>
      </c>
      <c r="G270" s="63">
        <f t="shared" si="169"/>
        <v>62.909645365003286</v>
      </c>
      <c r="H270" s="63">
        <f t="shared" si="169"/>
        <v>87.477626978269313</v>
      </c>
      <c r="I270" s="63">
        <f t="shared" si="169"/>
        <v>81.638500943798803</v>
      </c>
      <c r="J270" s="63">
        <f t="shared" ref="J270:Y270" si="170">AS270/AS$274*(J$34/12)</f>
        <v>102.43408540758817</v>
      </c>
      <c r="K270" s="63">
        <f t="shared" si="170"/>
        <v>100.47532661045244</v>
      </c>
      <c r="L270" s="63">
        <f t="shared" si="170"/>
        <v>134.28588051115432</v>
      </c>
      <c r="M270" s="63">
        <f t="shared" si="170"/>
        <v>141.77948020257512</v>
      </c>
      <c r="N270" s="63">
        <f t="shared" si="170"/>
        <v>163.11734654239953</v>
      </c>
      <c r="O270" s="63">
        <f t="shared" si="170"/>
        <v>191.30266516114418</v>
      </c>
      <c r="P270" s="63">
        <f t="shared" si="170"/>
        <v>170.70784577549421</v>
      </c>
      <c r="Q270" s="63">
        <f t="shared" si="170"/>
        <v>210.1940631463367</v>
      </c>
      <c r="R270" s="63">
        <f t="shared" si="170"/>
        <v>219.11515598710108</v>
      </c>
      <c r="S270" s="63">
        <f t="shared" si="170"/>
        <v>230.20569916959363</v>
      </c>
      <c r="T270" s="63">
        <f t="shared" si="170"/>
        <v>302.30434258315938</v>
      </c>
      <c r="U270" s="63">
        <f t="shared" si="170"/>
        <v>279.01885210542906</v>
      </c>
      <c r="V270" s="63">
        <f t="shared" si="170"/>
        <v>292.28261872408001</v>
      </c>
      <c r="W270" s="63">
        <f t="shared" si="170"/>
        <v>322.77319620258828</v>
      </c>
      <c r="X270" s="63">
        <f t="shared" si="170"/>
        <v>401.56004282587179</v>
      </c>
      <c r="Y270" s="63">
        <f t="shared" si="170"/>
        <v>367.56238400846428</v>
      </c>
      <c r="Z270" s="63">
        <f t="shared" ref="S270:AG273" si="171">BI270/BI$274*(Z$34/12)</f>
        <v>403.26085697728433</v>
      </c>
      <c r="AA270" s="71">
        <f t="shared" si="171"/>
        <v>364.99005072078478</v>
      </c>
      <c r="AB270" s="71" t="e">
        <f t="shared" si="171"/>
        <v>#REF!</v>
      </c>
      <c r="AC270" s="71" t="e">
        <f t="shared" si="171"/>
        <v>#REF!</v>
      </c>
      <c r="AD270" s="71" t="e">
        <f t="shared" si="171"/>
        <v>#REF!</v>
      </c>
      <c r="AE270" s="71" t="e">
        <f t="shared" si="171"/>
        <v>#DIV/0!</v>
      </c>
      <c r="AF270" s="71" t="e">
        <f t="shared" si="171"/>
        <v>#DIV/0!</v>
      </c>
      <c r="AG270" s="71" t="e">
        <f t="shared" si="171"/>
        <v>#DIV/0!</v>
      </c>
      <c r="AH270" s="71"/>
      <c r="AI270" s="71"/>
      <c r="AL270" s="66">
        <f>'Malaysia Palm Complex'!AI318/30</f>
        <v>3.1572999999999998</v>
      </c>
      <c r="AM270" s="66">
        <f>'Malaysia Palm Complex'!AJ318/30</f>
        <v>3.4358666666666666</v>
      </c>
      <c r="AN270" s="66">
        <f>'Malaysia Palm Complex'!AK318/30</f>
        <v>3.7384666666666666</v>
      </c>
      <c r="AO270" s="66">
        <f>'Malaysia Palm Complex'!AL318/30</f>
        <v>4.1466333333333329</v>
      </c>
      <c r="AP270" s="66">
        <f>'Malaysia Palm Complex'!AM318/30</f>
        <v>3.5669333333333331</v>
      </c>
      <c r="AQ270" s="66">
        <f>'Malaysia Palm Complex'!AN318/30</f>
        <v>5.0088333333333326</v>
      </c>
      <c r="AR270" s="66">
        <f>'Malaysia Palm Complex'!AO318/30</f>
        <v>4.0377666666666663</v>
      </c>
      <c r="AS270" s="66">
        <f>'Malaysia Palm Complex'!AP318/30</f>
        <v>4.8332000000000006</v>
      </c>
      <c r="AT270" s="66">
        <f>'Malaysia Palm Complex'!AQ318/30</f>
        <v>4.2049666666666665</v>
      </c>
      <c r="AU270" s="66">
        <f>'Malaysia Palm Complex'!AR318/30</f>
        <v>5.5844333333333331</v>
      </c>
      <c r="AV270" s="66">
        <f>'Malaysia Palm Complex'!AS318/30</f>
        <v>5.0799666666666665</v>
      </c>
      <c r="AW270" s="66">
        <f>'Malaysia Palm Complex'!AT318/30</f>
        <v>5.8592666666666666</v>
      </c>
      <c r="AX270" s="66">
        <f>'Malaysia Palm Complex'!AU318/30</f>
        <v>6.2683999999999997</v>
      </c>
      <c r="AY270" s="66">
        <f>'Malaysia Palm Complex'!AV318/30</f>
        <v>5.2624000000000004</v>
      </c>
      <c r="AZ270" s="66">
        <f>'Malaysia Palm Complex'!AW318/30</f>
        <v>6.3104333333333331</v>
      </c>
      <c r="BA270" s="66">
        <f>'Malaysia Palm Complex'!AX318/30</f>
        <v>5.9948666666666668</v>
      </c>
      <c r="BB270" s="66">
        <f>'Malaysia Palm Complex'!AY318/30</f>
        <v>5.6294666666666666</v>
      </c>
      <c r="BC270" s="66">
        <f>'Malaysia Palm Complex'!AZ318/30</f>
        <v>7.1842999999999995</v>
      </c>
      <c r="BD270" s="66">
        <f>'Malaysia Palm Complex'!BA318/30</f>
        <v>5.9775333333333327</v>
      </c>
      <c r="BE270" s="66">
        <f>'Malaysia Palm Complex'!BB318/30</f>
        <v>6.1757666666666662</v>
      </c>
      <c r="BF270" s="66">
        <f>'Malaysia Palm Complex'!BC318/30</f>
        <v>6.4321999999999999</v>
      </c>
      <c r="BG270" s="66">
        <f>'Malaysia Palm Complex'!BD318/30</f>
        <v>7.3045333333333335</v>
      </c>
      <c r="BH270" s="66">
        <f>'Malaysia Palm Complex'!BE318/30</f>
        <v>6.0749000000000004</v>
      </c>
      <c r="BI270" s="66">
        <f>'Malaysia Palm Complex'!BF318/30</f>
        <v>6.4454000000000002</v>
      </c>
      <c r="BJ270" s="66">
        <f>'Malaysia Palm Complex'!BG318/30</f>
        <v>5.8874000000000004</v>
      </c>
      <c r="BK270" s="66">
        <f>'Malaysia Palm Complex'!BH318/30</f>
        <v>5.8650333333333329</v>
      </c>
      <c r="BL270" s="66">
        <f>'Malaysia Palm Complex'!BI318/30</f>
        <v>8.1796333333333333</v>
      </c>
      <c r="BM270" s="66">
        <f>'Malaysia Palm Complex'!BJ318/30</f>
        <v>7.0857666666666672</v>
      </c>
    </row>
    <row r="271" spans="2:65">
      <c r="B271" s="59" t="s">
        <v>73</v>
      </c>
      <c r="C271" s="63">
        <f t="shared" ref="C271:R273" si="172">AL271/AL$274*(C$34/12)</f>
        <v>41.879338707675736</v>
      </c>
      <c r="D271" s="63">
        <f t="shared" si="172"/>
        <v>49.872965679988475</v>
      </c>
      <c r="E271" s="63">
        <f t="shared" si="172"/>
        <v>60.909270802720279</v>
      </c>
      <c r="F271" s="63">
        <f t="shared" si="172"/>
        <v>73.897861127437267</v>
      </c>
      <c r="G271" s="63">
        <f t="shared" si="172"/>
        <v>62.04661307399865</v>
      </c>
      <c r="H271" s="63">
        <f t="shared" si="172"/>
        <v>87.498002427936513</v>
      </c>
      <c r="I271" s="63">
        <f t="shared" si="172"/>
        <v>84.147079679675684</v>
      </c>
      <c r="J271" s="63">
        <f t="shared" si="172"/>
        <v>99.62132051140037</v>
      </c>
      <c r="K271" s="63">
        <f t="shared" si="172"/>
        <v>106.95614124863305</v>
      </c>
      <c r="L271" s="63">
        <f t="shared" si="172"/>
        <v>142.24569997430433</v>
      </c>
      <c r="M271" s="63">
        <f t="shared" si="172"/>
        <v>153.7454959648183</v>
      </c>
      <c r="N271" s="63">
        <f t="shared" si="172"/>
        <v>161.85715836979213</v>
      </c>
      <c r="O271" s="63">
        <f t="shared" si="172"/>
        <v>203.24586521975323</v>
      </c>
      <c r="P271" s="63">
        <f t="shared" si="172"/>
        <v>171.40225312585446</v>
      </c>
      <c r="Q271" s="63">
        <f t="shared" si="172"/>
        <v>199.81838921377417</v>
      </c>
      <c r="R271" s="63">
        <f t="shared" si="172"/>
        <v>232.65431234535825</v>
      </c>
      <c r="S271" s="63">
        <f t="shared" si="171"/>
        <v>260.43819119852759</v>
      </c>
      <c r="T271" s="63">
        <f t="shared" si="171"/>
        <v>306.83483629071884</v>
      </c>
      <c r="U271" s="63">
        <f t="shared" si="171"/>
        <v>315.57740442876326</v>
      </c>
      <c r="V271" s="63">
        <f t="shared" si="171"/>
        <v>304.42014804115303</v>
      </c>
      <c r="W271" s="63">
        <f t="shared" si="171"/>
        <v>305.79232384363826</v>
      </c>
      <c r="X271" s="63">
        <f t="shared" si="171"/>
        <v>359.10136915484532</v>
      </c>
      <c r="Y271" s="63">
        <f t="shared" si="171"/>
        <v>357.35088106114966</v>
      </c>
      <c r="Z271" s="63">
        <f t="shared" si="171"/>
        <v>472.71603144866765</v>
      </c>
      <c r="AA271" s="71">
        <f t="shared" si="171"/>
        <v>398.41061827306129</v>
      </c>
      <c r="AB271" s="71" t="e">
        <f t="shared" si="171"/>
        <v>#REF!</v>
      </c>
      <c r="AC271" s="71" t="e">
        <f t="shared" si="171"/>
        <v>#REF!</v>
      </c>
      <c r="AD271" s="71" t="e">
        <f t="shared" si="171"/>
        <v>#REF!</v>
      </c>
      <c r="AE271" s="71" t="e">
        <f t="shared" si="171"/>
        <v>#DIV/0!</v>
      </c>
      <c r="AF271" s="71" t="e">
        <f t="shared" si="171"/>
        <v>#DIV/0!</v>
      </c>
      <c r="AG271" s="71" t="e">
        <f t="shared" si="171"/>
        <v>#DIV/0!</v>
      </c>
      <c r="AH271" s="71"/>
      <c r="AI271" s="71"/>
      <c r="AL271" s="66">
        <f>'Malaysia Palm Complex'!AI319/31</f>
        <v>3.1717741935483872</v>
      </c>
      <c r="AM271" s="66">
        <f>'Malaysia Palm Complex'!AJ319/31</f>
        <v>3.636709677419355</v>
      </c>
      <c r="AN271" s="66">
        <f>'Malaysia Palm Complex'!AK319/31</f>
        <v>3.7875806451612903</v>
      </c>
      <c r="AO271" s="66">
        <f>'Malaysia Palm Complex'!AL319/31</f>
        <v>4.1472258064516128</v>
      </c>
      <c r="AP271" s="66">
        <f>'Malaysia Palm Complex'!AM319/31</f>
        <v>3.5180000000000002</v>
      </c>
      <c r="AQ271" s="66">
        <f>'Malaysia Palm Complex'!AN319/31</f>
        <v>5.01</v>
      </c>
      <c r="AR271" s="66">
        <f>'Malaysia Palm Complex'!AO319/31</f>
        <v>4.1618387096774194</v>
      </c>
      <c r="AS271" s="66">
        <f>'Malaysia Palm Complex'!AP319/31</f>
        <v>4.7004838709677417</v>
      </c>
      <c r="AT271" s="66">
        <f>'Malaysia Palm Complex'!AQ319/31</f>
        <v>4.4761935483870969</v>
      </c>
      <c r="AU271" s="66">
        <f>'Malaysia Palm Complex'!AR319/31</f>
        <v>5.9154516129032251</v>
      </c>
      <c r="AV271" s="66">
        <f>'Malaysia Palm Complex'!AS319/31</f>
        <v>5.5087096774193549</v>
      </c>
      <c r="AW271" s="66">
        <f>'Malaysia Palm Complex'!AT319/31</f>
        <v>5.8140000000000001</v>
      </c>
      <c r="AX271" s="66">
        <f>'Malaysia Palm Complex'!AU319/31</f>
        <v>6.6597419354838712</v>
      </c>
      <c r="AY271" s="66">
        <f>'Malaysia Palm Complex'!AV319/31</f>
        <v>5.2838064516129029</v>
      </c>
      <c r="AZ271" s="66">
        <f>'Malaysia Palm Complex'!AW319/31</f>
        <v>5.9989354838709685</v>
      </c>
      <c r="BA271" s="66">
        <f>'Malaysia Palm Complex'!AX319/31</f>
        <v>6.3652903225806456</v>
      </c>
      <c r="BB271" s="66">
        <f>'Malaysia Palm Complex'!AY319/31</f>
        <v>6.3687741935483864</v>
      </c>
      <c r="BC271" s="66">
        <f>'Malaysia Palm Complex'!AZ319/31</f>
        <v>7.2919677419354834</v>
      </c>
      <c r="BD271" s="66">
        <f>'Malaysia Palm Complex'!BA319/31</f>
        <v>6.7607419354838711</v>
      </c>
      <c r="BE271" s="66">
        <f>'Malaysia Palm Complex'!BB319/31</f>
        <v>6.4322258064516129</v>
      </c>
      <c r="BF271" s="66">
        <f>'Malaysia Palm Complex'!BC319/31</f>
        <v>6.0938064516129025</v>
      </c>
      <c r="BG271" s="66">
        <f>'Malaysia Palm Complex'!BD319/31</f>
        <v>6.5321935483870961</v>
      </c>
      <c r="BH271" s="66">
        <f>'Malaysia Palm Complex'!BE319/31</f>
        <v>5.9061290322580646</v>
      </c>
      <c r="BI271" s="66">
        <f>'Malaysia Palm Complex'!BF319/31</f>
        <v>7.5555161290322586</v>
      </c>
      <c r="BJ271" s="66">
        <f>'Malaysia Palm Complex'!BG319/31</f>
        <v>6.4264838709677417</v>
      </c>
      <c r="BK271" s="66">
        <f>'Malaysia Palm Complex'!BH319/31</f>
        <v>7.2108709677419354</v>
      </c>
      <c r="BL271" s="66">
        <f>'Malaysia Palm Complex'!BI319/31</f>
        <v>7.9454516129032253</v>
      </c>
      <c r="BM271" s="66">
        <f>'Malaysia Palm Complex'!BJ319/31</f>
        <v>6.1694516129032255</v>
      </c>
    </row>
    <row r="272" spans="2:65">
      <c r="B272" s="59" t="s">
        <v>74</v>
      </c>
      <c r="C272" s="63">
        <f t="shared" si="172"/>
        <v>44.612090674606293</v>
      </c>
      <c r="D272" s="63">
        <f t="shared" si="172"/>
        <v>48.82187229128499</v>
      </c>
      <c r="E272" s="63">
        <f t="shared" si="172"/>
        <v>61.812418104747593</v>
      </c>
      <c r="F272" s="63">
        <f t="shared" si="172"/>
        <v>75.637188837928733</v>
      </c>
      <c r="G272" s="63">
        <f t="shared" si="172"/>
        <v>73.67843287903726</v>
      </c>
      <c r="H272" s="63">
        <f t="shared" si="172"/>
        <v>85.592099767362754</v>
      </c>
      <c r="I272" s="63">
        <f t="shared" si="172"/>
        <v>89.473083637791518</v>
      </c>
      <c r="J272" s="63">
        <f t="shared" si="172"/>
        <v>100.98798159435195</v>
      </c>
      <c r="K272" s="63">
        <f t="shared" si="172"/>
        <v>115.76008645943921</v>
      </c>
      <c r="L272" s="63">
        <f t="shared" si="172"/>
        <v>142.13167318881514</v>
      </c>
      <c r="M272" s="63">
        <f t="shared" si="172"/>
        <v>155.49299264261714</v>
      </c>
      <c r="N272" s="63">
        <f t="shared" si="172"/>
        <v>170.69296394033037</v>
      </c>
      <c r="O272" s="63">
        <f t="shared" si="172"/>
        <v>197.81946485021803</v>
      </c>
      <c r="P272" s="63">
        <f t="shared" si="172"/>
        <v>209.70139270268859</v>
      </c>
      <c r="Q272" s="63">
        <f t="shared" si="172"/>
        <v>225.37496853940513</v>
      </c>
      <c r="R272" s="63">
        <f t="shared" si="172"/>
        <v>229.95311517936108</v>
      </c>
      <c r="S272" s="63">
        <f t="shared" si="171"/>
        <v>279.2357732752883</v>
      </c>
      <c r="T272" s="63">
        <f t="shared" si="171"/>
        <v>282.871827058836</v>
      </c>
      <c r="U272" s="63">
        <f t="shared" si="171"/>
        <v>292.58777353876576</v>
      </c>
      <c r="V272" s="63">
        <f t="shared" si="171"/>
        <v>304.04763606204563</v>
      </c>
      <c r="W272" s="63">
        <f t="shared" si="171"/>
        <v>386.47663890526775</v>
      </c>
      <c r="X272" s="63">
        <f t="shared" si="171"/>
        <v>465.81493664816355</v>
      </c>
      <c r="Y272" s="63">
        <f t="shared" si="171"/>
        <v>416.28088899101635</v>
      </c>
      <c r="Z272" s="63">
        <f t="shared" si="171"/>
        <v>462.5642447250741</v>
      </c>
      <c r="AA272" s="71">
        <f t="shared" si="171"/>
        <v>407.24192265509856</v>
      </c>
      <c r="AB272" s="71" t="e">
        <f t="shared" si="171"/>
        <v>#REF!</v>
      </c>
      <c r="AC272" s="71" t="e">
        <f t="shared" si="171"/>
        <v>#REF!</v>
      </c>
      <c r="AD272" s="71" t="e">
        <f t="shared" si="171"/>
        <v>#REF!</v>
      </c>
      <c r="AE272" s="71" t="e">
        <f t="shared" si="171"/>
        <v>#DIV/0!</v>
      </c>
      <c r="AF272" s="71" t="e">
        <f t="shared" si="171"/>
        <v>#DIV/0!</v>
      </c>
      <c r="AG272" s="71" t="e">
        <f t="shared" si="171"/>
        <v>#DIV/0!</v>
      </c>
      <c r="AH272" s="71"/>
      <c r="AI272" s="71"/>
      <c r="AL272" s="66">
        <f>'Malaysia Palm Complex'!AI320/31</f>
        <v>3.378741935483871</v>
      </c>
      <c r="AM272" s="66">
        <f>'Malaysia Palm Complex'!AJ320/31</f>
        <v>3.5600645161290321</v>
      </c>
      <c r="AN272" s="66">
        <f>'Malaysia Palm Complex'!AK320/31</f>
        <v>3.8437419354838713</v>
      </c>
      <c r="AO272" s="66">
        <f>'Malaysia Palm Complex'!AL320/31</f>
        <v>4.2448387096774196</v>
      </c>
      <c r="AP272" s="66">
        <f>'Malaysia Palm Complex'!AM320/31</f>
        <v>4.1775161290322576</v>
      </c>
      <c r="AQ272" s="66">
        <f>'Malaysia Palm Complex'!AN320/31</f>
        <v>4.9008709677419349</v>
      </c>
      <c r="AR272" s="66">
        <f>'Malaysia Palm Complex'!AO320/31</f>
        <v>4.4252580645161288</v>
      </c>
      <c r="AS272" s="66">
        <f>'Malaysia Palm Complex'!AP320/31</f>
        <v>4.7649677419354841</v>
      </c>
      <c r="AT272" s="66">
        <f>'Malaysia Palm Complex'!AQ320/31</f>
        <v>4.8446451612903223</v>
      </c>
      <c r="AU272" s="66">
        <f>'Malaysia Palm Complex'!AR320/31</f>
        <v>5.910709677419355</v>
      </c>
      <c r="AV272" s="66">
        <f>'Malaysia Palm Complex'!AS320/31</f>
        <v>5.5713225806451616</v>
      </c>
      <c r="AW272" s="66">
        <f>'Malaysia Palm Complex'!AT320/31</f>
        <v>6.1313870967741941</v>
      </c>
      <c r="AX272" s="66">
        <f>'Malaysia Palm Complex'!AU320/31</f>
        <v>6.4819354838709673</v>
      </c>
      <c r="AY272" s="66">
        <f>'Malaysia Palm Complex'!AV320/31</f>
        <v>6.4644516129032255</v>
      </c>
      <c r="AZ272" s="66">
        <f>'Malaysia Palm Complex'!AW320/31</f>
        <v>6.766193548387097</v>
      </c>
      <c r="BA272" s="66">
        <f>'Malaysia Palm Complex'!AX320/31</f>
        <v>6.2913870967741934</v>
      </c>
      <c r="BB272" s="66">
        <f>'Malaysia Palm Complex'!AY320/31</f>
        <v>6.8284516129032253</v>
      </c>
      <c r="BC272" s="66">
        <f>'Malaysia Palm Complex'!AZ320/31</f>
        <v>6.7224838709677419</v>
      </c>
      <c r="BD272" s="66">
        <f>'Malaysia Palm Complex'!BA320/31</f>
        <v>6.2682258064516132</v>
      </c>
      <c r="BE272" s="66">
        <f>'Malaysia Palm Complex'!BB320/31</f>
        <v>6.4243548387096778</v>
      </c>
      <c r="BF272" s="66">
        <f>'Malaysia Palm Complex'!BC320/31</f>
        <v>7.701677419354839</v>
      </c>
      <c r="BG272" s="66">
        <f>'Malaysia Palm Complex'!BD320/31</f>
        <v>8.4733548387096764</v>
      </c>
      <c r="BH272" s="66">
        <f>'Malaysia Palm Complex'!BE320/31</f>
        <v>6.8800967741935484</v>
      </c>
      <c r="BI272" s="66">
        <f>'Malaysia Palm Complex'!BF320/31</f>
        <v>7.3932580645161288</v>
      </c>
      <c r="BJ272" s="66">
        <f>'Malaysia Palm Complex'!BG320/31</f>
        <v>6.5689354838709679</v>
      </c>
      <c r="BK272" s="66">
        <f>'Malaysia Palm Complex'!BH320/31</f>
        <v>7.2010645161290325</v>
      </c>
      <c r="BL272" s="66">
        <f>'Malaysia Palm Complex'!BI320/31</f>
        <v>7.6639354838709677</v>
      </c>
      <c r="BM272" s="66">
        <f>'Malaysia Palm Complex'!BJ320/31</f>
        <v>6.9420967741935486</v>
      </c>
    </row>
    <row r="273" spans="2:65">
      <c r="B273" s="59" t="s">
        <v>75</v>
      </c>
      <c r="C273" s="63">
        <f t="shared" si="172"/>
        <v>50.137749793857509</v>
      </c>
      <c r="D273" s="63">
        <f t="shared" si="172"/>
        <v>53.586976446531537</v>
      </c>
      <c r="E273" s="63">
        <f t="shared" si="172"/>
        <v>66.98403011107203</v>
      </c>
      <c r="F273" s="63">
        <f t="shared" si="172"/>
        <v>80.969613524974477</v>
      </c>
      <c r="G273" s="63">
        <f t="shared" si="172"/>
        <v>79.646475264602188</v>
      </c>
      <c r="H273" s="63">
        <f t="shared" si="172"/>
        <v>87.03286001981995</v>
      </c>
      <c r="I273" s="63">
        <f t="shared" si="172"/>
        <v>100.7067821487793</v>
      </c>
      <c r="J273" s="63">
        <f t="shared" si="172"/>
        <v>107.72124295117825</v>
      </c>
      <c r="K273" s="63">
        <f t="shared" si="172"/>
        <v>130.92241941608521</v>
      </c>
      <c r="L273" s="63">
        <f t="shared" si="172"/>
        <v>142.12743273692848</v>
      </c>
      <c r="M273" s="63">
        <f t="shared" si="172"/>
        <v>167.45159587387258</v>
      </c>
      <c r="N273" s="63">
        <f t="shared" si="172"/>
        <v>173.22854707901948</v>
      </c>
      <c r="O273" s="63">
        <f t="shared" si="172"/>
        <v>209.15705158746903</v>
      </c>
      <c r="P273" s="63">
        <f t="shared" si="172"/>
        <v>226.49996039036046</v>
      </c>
      <c r="Q273" s="63">
        <f t="shared" si="172"/>
        <v>230.73348713805458</v>
      </c>
      <c r="R273" s="63">
        <f t="shared" si="172"/>
        <v>212.15960276083885</v>
      </c>
      <c r="S273" s="63">
        <f t="shared" si="171"/>
        <v>252.12433943537999</v>
      </c>
      <c r="T273" s="63">
        <f t="shared" si="171"/>
        <v>290.59811259462396</v>
      </c>
      <c r="U273" s="63">
        <f t="shared" si="171"/>
        <v>366.7111137108962</v>
      </c>
      <c r="V273" s="63">
        <f t="shared" si="171"/>
        <v>395.95789325036884</v>
      </c>
      <c r="W273" s="63">
        <f t="shared" si="171"/>
        <v>418.48311149085617</v>
      </c>
      <c r="X273" s="63">
        <f t="shared" si="171"/>
        <v>434.91465320260829</v>
      </c>
      <c r="Y273" s="63">
        <f t="shared" si="171"/>
        <v>407.58851927012552</v>
      </c>
      <c r="Z273" s="63">
        <f t="shared" si="171"/>
        <v>439.5885783893886</v>
      </c>
      <c r="AA273" s="71">
        <f t="shared" si="171"/>
        <v>451.71295312562921</v>
      </c>
      <c r="AB273" s="71" t="e">
        <f t="shared" si="171"/>
        <v>#REF!</v>
      </c>
      <c r="AC273" s="71" t="e">
        <f t="shared" si="171"/>
        <v>#REF!</v>
      </c>
      <c r="AD273" s="71" t="e">
        <f t="shared" si="171"/>
        <v>#REF!</v>
      </c>
      <c r="AE273" s="71" t="e">
        <f t="shared" si="171"/>
        <v>#DIV/0!</v>
      </c>
      <c r="AF273" s="71" t="e">
        <f t="shared" si="171"/>
        <v>#DIV/0!</v>
      </c>
      <c r="AG273" s="71" t="e">
        <f t="shared" si="171"/>
        <v>#DIV/0!</v>
      </c>
      <c r="AH273" s="71"/>
      <c r="AI273" s="71"/>
      <c r="AL273" s="66">
        <f>'Malaysia Palm Complex'!AI321/30</f>
        <v>3.7972333333333332</v>
      </c>
      <c r="AM273" s="66">
        <f>'Malaysia Palm Complex'!AJ321/30</f>
        <v>3.9075333333333333</v>
      </c>
      <c r="AN273" s="66">
        <f>'Malaysia Palm Complex'!AK321/30</f>
        <v>4.1653333333333329</v>
      </c>
      <c r="AO273" s="66">
        <f>'Malaysia Palm Complex'!AL321/30</f>
        <v>4.5441000000000003</v>
      </c>
      <c r="AP273" s="66">
        <f>'Malaysia Palm Complex'!AM321/30</f>
        <v>4.5159000000000002</v>
      </c>
      <c r="AQ273" s="66">
        <f>'Malaysia Palm Complex'!AN321/30</f>
        <v>4.9833666666666669</v>
      </c>
      <c r="AR273" s="66">
        <f>'Malaysia Palm Complex'!AO321/30</f>
        <v>4.9808666666666666</v>
      </c>
      <c r="AS273" s="66">
        <f>'Malaysia Palm Complex'!AP321/30</f>
        <v>5.0826666666666664</v>
      </c>
      <c r="AT273" s="66">
        <f>'Malaysia Palm Complex'!AQ321/30</f>
        <v>5.4792000000000005</v>
      </c>
      <c r="AU273" s="66">
        <f>'Malaysia Palm Complex'!AR321/30</f>
        <v>5.9105333333333334</v>
      </c>
      <c r="AV273" s="66">
        <f>'Malaysia Palm Complex'!AS321/30</f>
        <v>5.9997999999999996</v>
      </c>
      <c r="AW273" s="66">
        <f>'Malaysia Palm Complex'!AT321/30</f>
        <v>6.2224666666666666</v>
      </c>
      <c r="AX273" s="66">
        <f>'Malaysia Palm Complex'!AU321/30</f>
        <v>6.8534333333333333</v>
      </c>
      <c r="AY273" s="66">
        <f>'Malaysia Palm Complex'!AV321/30</f>
        <v>6.9822999999999995</v>
      </c>
      <c r="AZ273" s="66">
        <f>'Malaysia Palm Complex'!AW321/30</f>
        <v>6.9270666666666667</v>
      </c>
      <c r="BA273" s="66">
        <f>'Malaysia Palm Complex'!AX321/30</f>
        <v>5.8045666666666671</v>
      </c>
      <c r="BB273" s="66">
        <f>'Malaysia Palm Complex'!AY321/30</f>
        <v>6.1654666666666662</v>
      </c>
      <c r="BC273" s="66">
        <f>'Malaysia Palm Complex'!AZ321/30</f>
        <v>6.9060999999999995</v>
      </c>
      <c r="BD273" s="66">
        <f>'Malaysia Palm Complex'!BA321/30</f>
        <v>7.8562000000000003</v>
      </c>
      <c r="BE273" s="66">
        <f>'Malaysia Palm Complex'!BB321/30</f>
        <v>8.3663666666666678</v>
      </c>
      <c r="BF273" s="66">
        <f>'Malaysia Palm Complex'!BC321/30</f>
        <v>8.3394999999999992</v>
      </c>
      <c r="BG273" s="66">
        <f>'Malaysia Palm Complex'!BD321/30</f>
        <v>7.9112666666666662</v>
      </c>
      <c r="BH273" s="66">
        <f>'Malaysia Palm Complex'!BE321/30</f>
        <v>6.7364333333333333</v>
      </c>
      <c r="BI273" s="66">
        <f>'Malaysia Palm Complex'!BF321/30</f>
        <v>7.0260333333333334</v>
      </c>
      <c r="BJ273" s="66">
        <f>'Malaysia Palm Complex'!BG321/30</f>
        <v>7.2862666666666662</v>
      </c>
      <c r="BK273" s="66">
        <f>'Malaysia Palm Complex'!BH321/30</f>
        <v>7.3445999999999998</v>
      </c>
      <c r="BL273" s="66">
        <f>'Malaysia Palm Complex'!BI321/30</f>
        <v>7.9096000000000002</v>
      </c>
      <c r="BM273" s="66">
        <f>'Malaysia Palm Complex'!BJ321/30</f>
        <v>7.1817666666666664</v>
      </c>
    </row>
    <row r="274" spans="2:65" ht="15.75" thickBot="1">
      <c r="B274" s="59" t="s">
        <v>76</v>
      </c>
      <c r="C274" s="3">
        <f t="shared" ref="C274:AD274" si="173">SUM(C262:C273)</f>
        <v>530</v>
      </c>
      <c r="D274" s="3">
        <f t="shared" si="173"/>
        <v>574.99999999999977</v>
      </c>
      <c r="E274" s="3">
        <f t="shared" si="173"/>
        <v>714.99999999999989</v>
      </c>
      <c r="F274" s="3">
        <f t="shared" si="173"/>
        <v>838</v>
      </c>
      <c r="G274" s="3">
        <f t="shared" si="173"/>
        <v>794.99999999999977</v>
      </c>
      <c r="H274" s="3">
        <f t="shared" si="173"/>
        <v>875</v>
      </c>
      <c r="I274" s="3">
        <f t="shared" si="173"/>
        <v>1080.0000000000002</v>
      </c>
      <c r="J274" s="3">
        <f t="shared" si="173"/>
        <v>1250</v>
      </c>
      <c r="K274" s="3">
        <f t="shared" si="173"/>
        <v>1338.9999999999998</v>
      </c>
      <c r="L274" s="3">
        <f t="shared" si="173"/>
        <v>1497.9999999999998</v>
      </c>
      <c r="M274" s="3">
        <f t="shared" si="173"/>
        <v>1687</v>
      </c>
      <c r="N274" s="3">
        <f t="shared" si="173"/>
        <v>1947.0000000000002</v>
      </c>
      <c r="O274" s="3">
        <f t="shared" si="173"/>
        <v>2140.0000000000005</v>
      </c>
      <c r="P274" s="3">
        <f t="shared" si="173"/>
        <v>2240</v>
      </c>
      <c r="Q274" s="3">
        <f t="shared" si="173"/>
        <v>2550</v>
      </c>
      <c r="R274" s="3">
        <f t="shared" si="173"/>
        <v>2740.0000000000005</v>
      </c>
      <c r="S274" s="3">
        <f t="shared" si="173"/>
        <v>3115.0000000000005</v>
      </c>
      <c r="T274" s="3">
        <f t="shared" si="173"/>
        <v>3195.0000000000005</v>
      </c>
      <c r="U274" s="3">
        <f t="shared" si="173"/>
        <v>3572.0000000000014</v>
      </c>
      <c r="V274" s="3">
        <f t="shared" si="173"/>
        <v>3919.9999999999995</v>
      </c>
      <c r="W274" s="3">
        <f t="shared" si="173"/>
        <v>4250</v>
      </c>
      <c r="X274" s="3">
        <f t="shared" si="173"/>
        <v>4550.0000000000009</v>
      </c>
      <c r="Y274" s="3">
        <f t="shared" si="173"/>
        <v>4449.9999999999991</v>
      </c>
      <c r="Z274" s="3">
        <f t="shared" si="173"/>
        <v>4900</v>
      </c>
      <c r="AA274" s="71">
        <f t="shared" si="173"/>
        <v>5300</v>
      </c>
      <c r="AB274" s="71" t="e">
        <f t="shared" si="173"/>
        <v>#REF!</v>
      </c>
      <c r="AC274" s="71" t="e">
        <f t="shared" si="173"/>
        <v>#REF!</v>
      </c>
      <c r="AD274" s="71" t="e">
        <f t="shared" si="173"/>
        <v>#REF!</v>
      </c>
      <c r="AE274" s="71" t="e">
        <f t="shared" ref="AE274:AG274" si="174">SUM(AE262:AE273)</f>
        <v>#DIV/0!</v>
      </c>
      <c r="AF274" s="71" t="e">
        <f t="shared" si="174"/>
        <v>#DIV/0!</v>
      </c>
      <c r="AG274" s="71" t="e">
        <f t="shared" si="174"/>
        <v>#DIV/0!</v>
      </c>
      <c r="AH274" s="71"/>
      <c r="AI274" s="71"/>
      <c r="AL274" s="66">
        <f t="shared" ref="AL274:BM274" si="175">AVERAGE(AL262:AL273)</f>
        <v>3.3450072964669739</v>
      </c>
      <c r="AM274" s="66">
        <f t="shared" si="175"/>
        <v>3.4940574116743472</v>
      </c>
      <c r="AN274" s="66">
        <f t="shared" si="175"/>
        <v>3.705128581139538</v>
      </c>
      <c r="AO274" s="66">
        <f t="shared" si="175"/>
        <v>3.9191202252944191</v>
      </c>
      <c r="AP274" s="66">
        <f t="shared" si="175"/>
        <v>3.7563291282642091</v>
      </c>
      <c r="AQ274" s="66">
        <f t="shared" si="175"/>
        <v>4.1750953149001537</v>
      </c>
      <c r="AR274" s="66">
        <f t="shared" si="175"/>
        <v>4.4513188728216528</v>
      </c>
      <c r="AS274" s="66">
        <f t="shared" si="175"/>
        <v>4.9149492703533033</v>
      </c>
      <c r="AT274" s="66">
        <f t="shared" si="175"/>
        <v>4.6698449564772142</v>
      </c>
      <c r="AU274" s="66">
        <f t="shared" si="175"/>
        <v>5.1913382488479263</v>
      </c>
      <c r="AV274" s="66">
        <f t="shared" si="175"/>
        <v>5.0371086577678899</v>
      </c>
      <c r="AW274" s="66">
        <f t="shared" si="175"/>
        <v>5.8281110919098822</v>
      </c>
      <c r="AX274" s="66">
        <f t="shared" si="175"/>
        <v>5.8434348822324624</v>
      </c>
      <c r="AY274" s="66">
        <f t="shared" si="175"/>
        <v>5.7543615655401936</v>
      </c>
      <c r="AZ274" s="66">
        <f t="shared" si="175"/>
        <v>6.3796620287974291</v>
      </c>
      <c r="BA274" s="66">
        <f t="shared" si="175"/>
        <v>6.2470707821300566</v>
      </c>
      <c r="BB274" s="66">
        <f t="shared" si="175"/>
        <v>6.3478694380440333</v>
      </c>
      <c r="BC274" s="66">
        <f t="shared" si="175"/>
        <v>6.3274641001024063</v>
      </c>
      <c r="BD274" s="66">
        <f t="shared" si="175"/>
        <v>6.3770329810900996</v>
      </c>
      <c r="BE274" s="66">
        <f t="shared" si="175"/>
        <v>6.9022821812596007</v>
      </c>
      <c r="BF274" s="66">
        <f t="shared" si="175"/>
        <v>7.0578067204301078</v>
      </c>
      <c r="BG274" s="66">
        <f t="shared" si="175"/>
        <v>6.8971891129032246</v>
      </c>
      <c r="BH274" s="66">
        <f t="shared" si="175"/>
        <v>6.128960727969349</v>
      </c>
      <c r="BI274" s="66">
        <f t="shared" si="175"/>
        <v>6.5264744175627243</v>
      </c>
      <c r="BJ274" s="66">
        <f t="shared" si="175"/>
        <v>7.1242170250896057</v>
      </c>
      <c r="BK274" s="66">
        <f t="shared" si="175"/>
        <v>7.451287954429084</v>
      </c>
      <c r="BL274" s="66">
        <f t="shared" si="175"/>
        <v>6.83513531701891</v>
      </c>
      <c r="BM274" s="66">
        <f t="shared" si="175"/>
        <v>6.2573974334357381</v>
      </c>
    </row>
    <row r="275" spans="2:65">
      <c r="B275" s="68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</row>
    <row r="276" spans="2:65" ht="15.75" thickBot="1">
      <c r="B276" s="59" t="s">
        <v>103</v>
      </c>
    </row>
    <row r="277" spans="2:65" ht="15.75" thickBot="1">
      <c r="B277" s="60"/>
      <c r="C277" s="61" t="s">
        <v>11</v>
      </c>
      <c r="D277" s="61" t="s">
        <v>12</v>
      </c>
      <c r="E277" s="61" t="s">
        <v>13</v>
      </c>
      <c r="F277" s="61" t="s">
        <v>14</v>
      </c>
      <c r="G277" s="61" t="s">
        <v>15</v>
      </c>
      <c r="H277" s="61" t="s">
        <v>16</v>
      </c>
      <c r="I277" s="61" t="s">
        <v>17</v>
      </c>
      <c r="J277" s="61" t="s">
        <v>18</v>
      </c>
      <c r="K277" s="61" t="s">
        <v>19</v>
      </c>
      <c r="L277" s="61" t="s">
        <v>20</v>
      </c>
      <c r="M277" s="61" t="s">
        <v>21</v>
      </c>
      <c r="N277" s="61" t="s">
        <v>22</v>
      </c>
      <c r="O277" s="61" t="s">
        <v>23</v>
      </c>
      <c r="P277" s="61" t="s">
        <v>24</v>
      </c>
      <c r="Q277" s="61" t="s">
        <v>25</v>
      </c>
      <c r="R277" s="61" t="s">
        <v>26</v>
      </c>
      <c r="S277" s="61" t="s">
        <v>27</v>
      </c>
      <c r="T277" s="61" t="s">
        <v>28</v>
      </c>
      <c r="U277" s="61" t="s">
        <v>29</v>
      </c>
      <c r="V277" s="61" t="s">
        <v>30</v>
      </c>
      <c r="W277" s="61" t="s">
        <v>31</v>
      </c>
      <c r="X277" s="61" t="s">
        <v>32</v>
      </c>
      <c r="Y277" s="61" t="s">
        <v>33</v>
      </c>
      <c r="Z277" s="61" t="s">
        <v>34</v>
      </c>
      <c r="AA277" s="61" t="s">
        <v>35</v>
      </c>
      <c r="AB277" s="61" t="s">
        <v>36</v>
      </c>
      <c r="AC277" s="61" t="s">
        <v>37</v>
      </c>
      <c r="AD277" s="61" t="s">
        <v>38</v>
      </c>
      <c r="AE277" s="61" t="str">
        <f>AE3</f>
        <v>21/22</v>
      </c>
      <c r="AF277" s="61" t="str">
        <f t="shared" ref="AF277:AG277" si="176">AF3</f>
        <v>22/23</v>
      </c>
      <c r="AG277" s="61" t="str">
        <f t="shared" si="176"/>
        <v>23/24</v>
      </c>
      <c r="AH277" s="62"/>
      <c r="AI277" s="62"/>
    </row>
    <row r="278" spans="2:65">
      <c r="B278" s="59" t="s">
        <v>64</v>
      </c>
      <c r="C278" s="94">
        <f t="shared" ref="C278:Y289" si="177">C262/C231</f>
        <v>0.47000888683339992</v>
      </c>
      <c r="D278" s="94">
        <f t="shared" si="177"/>
        <v>0.49669958508436957</v>
      </c>
      <c r="E278" s="94">
        <f t="shared" si="177"/>
        <v>0.49096695064091445</v>
      </c>
      <c r="F278" s="94">
        <f t="shared" si="177"/>
        <v>0.4921393393732989</v>
      </c>
      <c r="G278" s="94">
        <f t="shared" si="177"/>
        <v>0.50847130105283866</v>
      </c>
      <c r="H278" s="94">
        <f t="shared" si="177"/>
        <v>0.54219153566455369</v>
      </c>
      <c r="I278" s="94">
        <f t="shared" si="177"/>
        <v>0.51532123198514768</v>
      </c>
      <c r="J278" s="94">
        <f t="shared" si="177"/>
        <v>0.46619158008469852</v>
      </c>
      <c r="K278" s="94">
        <f t="shared" si="177"/>
        <v>0.50596578260896929</v>
      </c>
      <c r="L278" s="94">
        <f t="shared" si="177"/>
        <v>0.52595236612545471</v>
      </c>
      <c r="M278" s="94">
        <f t="shared" si="177"/>
        <v>0.53772309370286864</v>
      </c>
      <c r="N278" s="94">
        <f t="shared" si="177"/>
        <v>0.52084708862372675</v>
      </c>
      <c r="O278" s="94">
        <f t="shared" si="177"/>
        <v>0.48901839479643311</v>
      </c>
      <c r="P278" s="94">
        <f t="shared" si="177"/>
        <v>0.53078842390018699</v>
      </c>
      <c r="Q278" s="94">
        <f t="shared" si="177"/>
        <v>0.49117329465823417</v>
      </c>
      <c r="R278" s="94">
        <f t="shared" si="177"/>
        <v>0.46758766974578786</v>
      </c>
      <c r="S278" s="94">
        <f t="shared" si="177"/>
        <v>0.47189334823175211</v>
      </c>
      <c r="T278" s="94">
        <f t="shared" si="177"/>
        <v>0.57047074763520356</v>
      </c>
      <c r="U278" s="94">
        <f t="shared" si="177"/>
        <v>0.50824282610784999</v>
      </c>
      <c r="V278" s="94">
        <f t="shared" si="177"/>
        <v>0.5275622523426875</v>
      </c>
      <c r="W278" s="94">
        <f t="shared" si="177"/>
        <v>0.52124709671821912</v>
      </c>
      <c r="X278" s="94">
        <f t="shared" si="177"/>
        <v>0.52458308182298918</v>
      </c>
      <c r="Y278" s="94">
        <f t="shared" si="177"/>
        <v>0.50979704454110863</v>
      </c>
      <c r="Z278" s="94">
        <f>Z262/Z231</f>
        <v>0.56497746432222651</v>
      </c>
      <c r="AA278" s="95" t="e">
        <f>AA262/AA231</f>
        <v>#REF!</v>
      </c>
      <c r="AB278" s="95">
        <f>ROUND((SUM(V278:Z278)-MAX(V278:Z278)-MIN(V278:Z278))/3*2,3)/2+0.004</f>
        <v>0.52849999999999997</v>
      </c>
      <c r="AC278" s="95" t="e">
        <f>ROUND((SUM(W278:AA278)-MAX(W278:AA278)-MIN(W278:AA278))/3*2,3)/2+0.002</f>
        <v>#REF!</v>
      </c>
      <c r="AD278" s="95" t="e">
        <f t="shared" ref="AD278:AG289" si="178">ROUND((SUM(X278:AB278)-MAX(X278:AB278)-MIN(X278:AB278))/3*2,3)/2</f>
        <v>#REF!</v>
      </c>
      <c r="AE278" s="95" t="e">
        <f t="shared" si="178"/>
        <v>#REF!</v>
      </c>
      <c r="AF278" s="95" t="e">
        <f t="shared" si="178"/>
        <v>#REF!</v>
      </c>
      <c r="AG278" s="95" t="e">
        <f t="shared" si="178"/>
        <v>#REF!</v>
      </c>
      <c r="AH278" s="95"/>
      <c r="AI278" s="95"/>
    </row>
    <row r="279" spans="2:65">
      <c r="B279" s="59" t="s">
        <v>65</v>
      </c>
      <c r="C279" s="94">
        <f t="shared" si="177"/>
        <v>0.48654887995092705</v>
      </c>
      <c r="D279" s="94">
        <f t="shared" si="177"/>
        <v>0.52455039658852243</v>
      </c>
      <c r="E279" s="94">
        <f t="shared" si="177"/>
        <v>0.47619548039173781</v>
      </c>
      <c r="F279" s="94">
        <f t="shared" si="177"/>
        <v>0.53631167115240763</v>
      </c>
      <c r="G279" s="94">
        <f t="shared" si="177"/>
        <v>0.51892148771844626</v>
      </c>
      <c r="H279" s="94">
        <f t="shared" si="177"/>
        <v>0.53230310872241315</v>
      </c>
      <c r="I279" s="94">
        <f t="shared" si="177"/>
        <v>0.51398582124534131</v>
      </c>
      <c r="J279" s="94">
        <f t="shared" si="177"/>
        <v>0.47448084359560588</v>
      </c>
      <c r="K279" s="94">
        <f t="shared" si="177"/>
        <v>0.51442353739923985</v>
      </c>
      <c r="L279" s="94">
        <f t="shared" si="177"/>
        <v>0.52698128452615356</v>
      </c>
      <c r="M279" s="94">
        <f t="shared" si="177"/>
        <v>0.52302687594238273</v>
      </c>
      <c r="N279" s="94">
        <f t="shared" si="177"/>
        <v>0.46042297612751421</v>
      </c>
      <c r="O279" s="94">
        <f t="shared" si="177"/>
        <v>0.48732238376212694</v>
      </c>
      <c r="P279" s="94">
        <f t="shared" si="177"/>
        <v>0.51535979776011698</v>
      </c>
      <c r="Q279" s="94">
        <f t="shared" si="177"/>
        <v>0.5200250234460132</v>
      </c>
      <c r="R279" s="94">
        <f t="shared" si="177"/>
        <v>0.5210411827532011</v>
      </c>
      <c r="S279" s="94">
        <f t="shared" si="177"/>
        <v>0.55876887717449586</v>
      </c>
      <c r="T279" s="94">
        <f t="shared" si="177"/>
        <v>0.53356036259152784</v>
      </c>
      <c r="U279" s="94">
        <f t="shared" si="177"/>
        <v>0.55719423699222315</v>
      </c>
      <c r="V279" s="94">
        <f t="shared" si="177"/>
        <v>0.50627378232037246</v>
      </c>
      <c r="W279" s="94">
        <f t="shared" si="177"/>
        <v>0.52839447475229417</v>
      </c>
      <c r="X279" s="94">
        <f t="shared" si="177"/>
        <v>0.56622912059061181</v>
      </c>
      <c r="Y279" s="94">
        <f t="shared" si="177"/>
        <v>0.57446894444239827</v>
      </c>
      <c r="Z279" s="94">
        <f>Z263/Z232</f>
        <v>0.54618126051621041</v>
      </c>
      <c r="AA279" s="95" t="e">
        <f>AA263/AA232</f>
        <v>#REF!</v>
      </c>
      <c r="AB279" s="95">
        <f t="shared" ref="AB279:AB289" si="179">ROUND((SUM(V279:Z279)-MAX(V279:Z279)-MIN(V279:Z279))/3*2,3)/2+0.004</f>
        <v>0.55100000000000005</v>
      </c>
      <c r="AC279" s="95" t="e">
        <f t="shared" ref="AC279:AC289" si="180">ROUND((SUM(W279:AA279)-MAX(W279:AA279)-MIN(W279:AA279))/3*2,3)/2+0.002</f>
        <v>#REF!</v>
      </c>
      <c r="AD279" s="95" t="e">
        <f t="shared" si="178"/>
        <v>#REF!</v>
      </c>
      <c r="AE279" s="95" t="e">
        <f t="shared" si="178"/>
        <v>#REF!</v>
      </c>
      <c r="AF279" s="95" t="e">
        <f t="shared" si="178"/>
        <v>#REF!</v>
      </c>
      <c r="AG279" s="95" t="e">
        <f t="shared" si="178"/>
        <v>#REF!</v>
      </c>
      <c r="AH279" s="95"/>
      <c r="AI279" s="95"/>
    </row>
    <row r="280" spans="2:65">
      <c r="B280" s="59" t="s">
        <v>66</v>
      </c>
      <c r="C280" s="94">
        <f t="shared" si="177"/>
        <v>0.58783166351069394</v>
      </c>
      <c r="D280" s="94">
        <f t="shared" si="177"/>
        <v>0.51267169905654164</v>
      </c>
      <c r="E280" s="94">
        <f t="shared" si="177"/>
        <v>0.57213293081901639</v>
      </c>
      <c r="F280" s="94">
        <f t="shared" si="177"/>
        <v>0.60208303544815633</v>
      </c>
      <c r="G280" s="94">
        <f t="shared" si="177"/>
        <v>0.60780601002202361</v>
      </c>
      <c r="H280" s="94">
        <f t="shared" si="177"/>
        <v>0.60980074477798696</v>
      </c>
      <c r="I280" s="94">
        <f t="shared" si="177"/>
        <v>0.55870567676605143</v>
      </c>
      <c r="J280" s="94">
        <f t="shared" si="177"/>
        <v>0.55411396890998832</v>
      </c>
      <c r="K280" s="94">
        <f t="shared" si="177"/>
        <v>0.52372873137818587</v>
      </c>
      <c r="L280" s="94">
        <f t="shared" si="177"/>
        <v>0.52091881503335402</v>
      </c>
      <c r="M280" s="94">
        <f t="shared" si="177"/>
        <v>0.51752572710846889</v>
      </c>
      <c r="N280" s="94">
        <f t="shared" si="177"/>
        <v>0.53219362815293259</v>
      </c>
      <c r="O280" s="94">
        <f t="shared" si="177"/>
        <v>0.58333768521949581</v>
      </c>
      <c r="P280" s="94">
        <f t="shared" si="177"/>
        <v>0.58100125430860627</v>
      </c>
      <c r="Q280" s="94">
        <f t="shared" si="177"/>
        <v>0.57371969262919353</v>
      </c>
      <c r="R280" s="94">
        <f t="shared" si="177"/>
        <v>0.56841027461695204</v>
      </c>
      <c r="S280" s="94">
        <f t="shared" si="177"/>
        <v>0.54788054289873422</v>
      </c>
      <c r="T280" s="94">
        <f t="shared" si="177"/>
        <v>0.58037072659470146</v>
      </c>
      <c r="U280" s="94">
        <f t="shared" si="177"/>
        <v>0.55760358392156795</v>
      </c>
      <c r="V280" s="94">
        <f t="shared" si="177"/>
        <v>0.56575052177066421</v>
      </c>
      <c r="W280" s="94">
        <f t="shared" si="177"/>
        <v>0.56703642074435312</v>
      </c>
      <c r="X280" s="94">
        <f t="shared" si="177"/>
        <v>0.58308008798953048</v>
      </c>
      <c r="Y280" s="94">
        <f t="shared" si="177"/>
        <v>0.58541787772542808</v>
      </c>
      <c r="Z280" s="94">
        <f t="shared" ref="Z280:Z289" si="181">Z264/Z233</f>
        <v>0.51739553573706654</v>
      </c>
      <c r="AA280" s="95" t="e">
        <f>AA264/AA233</f>
        <v>#REF!</v>
      </c>
      <c r="AB280" s="95">
        <f t="shared" si="179"/>
        <v>0.57599999999999996</v>
      </c>
      <c r="AC280" s="95" t="e">
        <f t="shared" si="180"/>
        <v>#REF!</v>
      </c>
      <c r="AD280" s="95" t="e">
        <f t="shared" si="178"/>
        <v>#REF!</v>
      </c>
      <c r="AE280" s="95" t="e">
        <f t="shared" si="178"/>
        <v>#REF!</v>
      </c>
      <c r="AF280" s="95" t="e">
        <f t="shared" si="178"/>
        <v>#REF!</v>
      </c>
      <c r="AG280" s="95" t="e">
        <f t="shared" si="178"/>
        <v>#REF!</v>
      </c>
      <c r="AH280" s="95"/>
      <c r="AI280" s="95"/>
    </row>
    <row r="281" spans="2:65">
      <c r="B281" s="59" t="s">
        <v>67</v>
      </c>
      <c r="C281" s="94">
        <f t="shared" si="177"/>
        <v>0.54237115137270597</v>
      </c>
      <c r="D281" s="94">
        <f t="shared" si="177"/>
        <v>0.51738334403630493</v>
      </c>
      <c r="E281" s="94">
        <f t="shared" si="177"/>
        <v>0.62805591671610272</v>
      </c>
      <c r="F281" s="94">
        <f t="shared" si="177"/>
        <v>0.57515298641858537</v>
      </c>
      <c r="G281" s="94">
        <f t="shared" si="177"/>
        <v>0.56914675974418083</v>
      </c>
      <c r="H281" s="94">
        <f t="shared" si="177"/>
        <v>0.50591027510680298</v>
      </c>
      <c r="I281" s="94">
        <f t="shared" si="177"/>
        <v>0.50757641021449107</v>
      </c>
      <c r="J281" s="94">
        <f t="shared" si="177"/>
        <v>0.47017718503215539</v>
      </c>
      <c r="K281" s="94">
        <f t="shared" si="177"/>
        <v>0.5545922095969984</v>
      </c>
      <c r="L281" s="94">
        <f t="shared" si="177"/>
        <v>0.54589868247769957</v>
      </c>
      <c r="M281" s="94">
        <f t="shared" si="177"/>
        <v>0.5437052446922026</v>
      </c>
      <c r="N281" s="94">
        <f t="shared" si="177"/>
        <v>0.53715682430396128</v>
      </c>
      <c r="O281" s="94">
        <f t="shared" si="177"/>
        <v>0.52310876954599439</v>
      </c>
      <c r="P281" s="94">
        <f t="shared" si="177"/>
        <v>0.50337617805753243</v>
      </c>
      <c r="Q281" s="94">
        <f t="shared" si="177"/>
        <v>0.55574541711853043</v>
      </c>
      <c r="R281" s="94">
        <f t="shared" si="177"/>
        <v>0.5226721110119894</v>
      </c>
      <c r="S281" s="94">
        <f t="shared" si="177"/>
        <v>0.55773734409082054</v>
      </c>
      <c r="T281" s="94">
        <f t="shared" si="177"/>
        <v>0.53860281825963763</v>
      </c>
      <c r="U281" s="94">
        <f t="shared" si="177"/>
        <v>0.52331838912852491</v>
      </c>
      <c r="V281" s="94">
        <f t="shared" si="177"/>
        <v>0.54351599592477329</v>
      </c>
      <c r="W281" s="94">
        <f t="shared" si="177"/>
        <v>0.53628346378103509</v>
      </c>
      <c r="X281" s="94">
        <f t="shared" si="177"/>
        <v>0.57006274805677948</v>
      </c>
      <c r="Y281" s="94">
        <f t="shared" si="177"/>
        <v>0.60409470936771692</v>
      </c>
      <c r="Z281" s="94">
        <f t="shared" si="181"/>
        <v>0.51935631434688034</v>
      </c>
      <c r="AA281" s="95" t="e">
        <f>AA265/AA234</f>
        <v>#REF!</v>
      </c>
      <c r="AB281" s="95">
        <f t="shared" si="179"/>
        <v>0.55400000000000005</v>
      </c>
      <c r="AC281" s="95" t="e">
        <f t="shared" si="180"/>
        <v>#REF!</v>
      </c>
      <c r="AD281" s="95" t="e">
        <f t="shared" si="178"/>
        <v>#REF!</v>
      </c>
      <c r="AE281" s="95" t="e">
        <f t="shared" si="178"/>
        <v>#REF!</v>
      </c>
      <c r="AF281" s="95" t="e">
        <f t="shared" si="178"/>
        <v>#REF!</v>
      </c>
      <c r="AG281" s="95" t="e">
        <f t="shared" si="178"/>
        <v>#REF!</v>
      </c>
      <c r="AH281" s="95"/>
      <c r="AI281" s="95"/>
    </row>
    <row r="282" spans="2:65">
      <c r="B282" s="59" t="s">
        <v>68</v>
      </c>
      <c r="C282" s="94">
        <f t="shared" si="177"/>
        <v>0.54101744853299905</v>
      </c>
      <c r="D282" s="94">
        <f t="shared" si="177"/>
        <v>0.54321024860400424</v>
      </c>
      <c r="E282" s="94">
        <f t="shared" si="177"/>
        <v>0.52220274425345659</v>
      </c>
      <c r="F282" s="94">
        <f t="shared" si="177"/>
        <v>0.45669550738212972</v>
      </c>
      <c r="G282" s="94">
        <f t="shared" si="177"/>
        <v>0.49535843538824498</v>
      </c>
      <c r="H282" s="94">
        <f t="shared" si="177"/>
        <v>0.49776066298043481</v>
      </c>
      <c r="I282" s="94">
        <f t="shared" si="177"/>
        <v>0.53618529669329462</v>
      </c>
      <c r="J282" s="94">
        <f t="shared" si="177"/>
        <v>0.53285508114586522</v>
      </c>
      <c r="K282" s="94">
        <f t="shared" si="177"/>
        <v>0.5445121206084087</v>
      </c>
      <c r="L282" s="94">
        <f t="shared" si="177"/>
        <v>0.51492007930742578</v>
      </c>
      <c r="M282" s="94">
        <f t="shared" si="177"/>
        <v>0.53553951632617025</v>
      </c>
      <c r="N282" s="94">
        <f t="shared" si="177"/>
        <v>0.50284762518031612</v>
      </c>
      <c r="O282" s="94">
        <f t="shared" si="177"/>
        <v>0.48988666493091354</v>
      </c>
      <c r="P282" s="94">
        <f t="shared" si="177"/>
        <v>0.5163205228234532</v>
      </c>
      <c r="Q282" s="94">
        <f t="shared" si="177"/>
        <v>0.50093938515573611</v>
      </c>
      <c r="R282" s="94">
        <f t="shared" si="177"/>
        <v>0.55762054126200922</v>
      </c>
      <c r="S282" s="94">
        <f t="shared" si="177"/>
        <v>0.50591028970973606</v>
      </c>
      <c r="T282" s="94">
        <f t="shared" si="177"/>
        <v>0.48195136754446088</v>
      </c>
      <c r="U282" s="94">
        <f t="shared" si="177"/>
        <v>0.54084599325494087</v>
      </c>
      <c r="V282" s="94">
        <f t="shared" si="177"/>
        <v>0.54079563006453013</v>
      </c>
      <c r="W282" s="94">
        <f t="shared" si="177"/>
        <v>0.574047666256011</v>
      </c>
      <c r="X282" s="94">
        <f t="shared" si="177"/>
        <v>0.46929565140016644</v>
      </c>
      <c r="Y282" s="94">
        <f t="shared" si="177"/>
        <v>0.48988830113267023</v>
      </c>
      <c r="Z282" s="94">
        <f t="shared" si="181"/>
        <v>0.5243638197673246</v>
      </c>
      <c r="AA282" s="95" t="e">
        <f>AA266/AA235</f>
        <v>#REF!</v>
      </c>
      <c r="AB282" s="95">
        <f t="shared" si="179"/>
        <v>0.52249999999999996</v>
      </c>
      <c r="AC282" s="95" t="e">
        <f t="shared" si="180"/>
        <v>#REF!</v>
      </c>
      <c r="AD282" s="95" t="e">
        <f t="shared" si="178"/>
        <v>#REF!</v>
      </c>
      <c r="AE282" s="95" t="e">
        <f t="shared" si="178"/>
        <v>#REF!</v>
      </c>
      <c r="AF282" s="95" t="e">
        <f t="shared" si="178"/>
        <v>#REF!</v>
      </c>
      <c r="AG282" s="95" t="e">
        <f t="shared" si="178"/>
        <v>#REF!</v>
      </c>
      <c r="AH282" s="95"/>
      <c r="AI282" s="95"/>
    </row>
    <row r="283" spans="2:65">
      <c r="B283" s="59" t="s">
        <v>69</v>
      </c>
      <c r="C283" s="94">
        <f t="shared" si="177"/>
        <v>0.547156642679273</v>
      </c>
      <c r="D283" s="94">
        <f t="shared" si="177"/>
        <v>0.50737549371547541</v>
      </c>
      <c r="E283" s="94">
        <f t="shared" si="177"/>
        <v>0.5506149261726202</v>
      </c>
      <c r="F283" s="94">
        <f t="shared" si="177"/>
        <v>0.52818571316289809</v>
      </c>
      <c r="G283" s="94">
        <f t="shared" si="177"/>
        <v>0.53888233900741844</v>
      </c>
      <c r="H283" s="94">
        <f t="shared" si="177"/>
        <v>0.51155648235581497</v>
      </c>
      <c r="I283" s="94">
        <f t="shared" si="177"/>
        <v>0.55767373438887358</v>
      </c>
      <c r="J283" s="94">
        <f t="shared" si="177"/>
        <v>0.55554877410235237</v>
      </c>
      <c r="K283" s="94">
        <f t="shared" si="177"/>
        <v>0.53195562337487756</v>
      </c>
      <c r="L283" s="94">
        <f t="shared" si="177"/>
        <v>0.48451511231850503</v>
      </c>
      <c r="M283" s="94">
        <f t="shared" si="177"/>
        <v>0.54347741087071111</v>
      </c>
      <c r="N283" s="94">
        <f t="shared" si="177"/>
        <v>0.53311933564148672</v>
      </c>
      <c r="O283" s="94">
        <f t="shared" si="177"/>
        <v>0.52582496362605868</v>
      </c>
      <c r="P283" s="94">
        <f t="shared" si="177"/>
        <v>0.57723718325931495</v>
      </c>
      <c r="Q283" s="94">
        <f t="shared" si="177"/>
        <v>0.52984229618346335</v>
      </c>
      <c r="R283" s="94">
        <f t="shared" si="177"/>
        <v>0.52067953221286833</v>
      </c>
      <c r="S283" s="94">
        <f t="shared" si="177"/>
        <v>0.52218887820264503</v>
      </c>
      <c r="T283" s="94">
        <f t="shared" si="177"/>
        <v>0.49703546287481981</v>
      </c>
      <c r="U283" s="94">
        <f t="shared" si="177"/>
        <v>0.54194930314357592</v>
      </c>
      <c r="V283" s="94">
        <f t="shared" si="177"/>
        <v>0.58999633067962398</v>
      </c>
      <c r="W283" s="94">
        <f t="shared" si="177"/>
        <v>0.49977526152862856</v>
      </c>
      <c r="X283" s="94">
        <f t="shared" si="177"/>
        <v>0.52168920671666863</v>
      </c>
      <c r="Y283" s="94">
        <f t="shared" si="177"/>
        <v>0.53664232554360869</v>
      </c>
      <c r="Z283" s="94">
        <f t="shared" si="181"/>
        <v>0.50353930695371629</v>
      </c>
      <c r="AA283" s="95">
        <f t="shared" ref="AA283:AA289" si="182">ROUND((SUM(U283:Y283)-MAX(U283:Y283)-MIN(U283:Y283))/3*2,3)/2+0.005</f>
        <v>0.53849999999999998</v>
      </c>
      <c r="AB283" s="95">
        <f t="shared" si="179"/>
        <v>0.52449999999999997</v>
      </c>
      <c r="AC283" s="95">
        <f t="shared" si="180"/>
        <v>0.52249999999999996</v>
      </c>
      <c r="AD283" s="95">
        <f t="shared" si="178"/>
        <v>0.52749999999999997</v>
      </c>
      <c r="AE283" s="95">
        <f t="shared" si="178"/>
        <v>0.52800000000000002</v>
      </c>
      <c r="AF283" s="95">
        <f t="shared" si="178"/>
        <v>0.52500000000000002</v>
      </c>
      <c r="AG283" s="95">
        <f t="shared" si="178"/>
        <v>0.52649999999999997</v>
      </c>
      <c r="AH283" s="95"/>
      <c r="AI283" s="95"/>
    </row>
    <row r="284" spans="2:65">
      <c r="B284" s="59" t="s">
        <v>70</v>
      </c>
      <c r="C284" s="94">
        <f t="shared" si="177"/>
        <v>0.60617458703444871</v>
      </c>
      <c r="D284" s="94">
        <f t="shared" si="177"/>
        <v>0.55425877974317073</v>
      </c>
      <c r="E284" s="94">
        <f t="shared" si="177"/>
        <v>0.53566893275527649</v>
      </c>
      <c r="F284" s="94">
        <f t="shared" si="177"/>
        <v>0.49978244709739789</v>
      </c>
      <c r="G284" s="94">
        <f t="shared" si="177"/>
        <v>0.47862070062850703</v>
      </c>
      <c r="H284" s="94">
        <f t="shared" si="177"/>
        <v>0.4575115011090144</v>
      </c>
      <c r="I284" s="94">
        <f t="shared" si="177"/>
        <v>0.4963504374345693</v>
      </c>
      <c r="J284" s="94">
        <f t="shared" si="177"/>
        <v>0.52877699441185799</v>
      </c>
      <c r="K284" s="94">
        <f t="shared" si="177"/>
        <v>0.52679652440646374</v>
      </c>
      <c r="L284" s="94">
        <f t="shared" si="177"/>
        <v>0.48600846275331161</v>
      </c>
      <c r="M284" s="94">
        <f t="shared" si="177"/>
        <v>0.49982341797976992</v>
      </c>
      <c r="N284" s="94">
        <f t="shared" si="177"/>
        <v>0.49025884822255589</v>
      </c>
      <c r="O284" s="94">
        <f t="shared" si="177"/>
        <v>0.50033105758602969</v>
      </c>
      <c r="P284" s="94">
        <f t="shared" si="177"/>
        <v>0.51575113627061653</v>
      </c>
      <c r="Q284" s="94">
        <f t="shared" si="177"/>
        <v>0.53597102817015141</v>
      </c>
      <c r="R284" s="94">
        <f t="shared" si="177"/>
        <v>0.52812616899203191</v>
      </c>
      <c r="S284" s="94">
        <f t="shared" si="177"/>
        <v>0.54098107327822709</v>
      </c>
      <c r="T284" s="94">
        <f t="shared" si="177"/>
        <v>0.50198494754898804</v>
      </c>
      <c r="U284" s="94">
        <f t="shared" si="177"/>
        <v>0.48317752334898634</v>
      </c>
      <c r="V284" s="94">
        <f t="shared" si="177"/>
        <v>0.51681752564830985</v>
      </c>
      <c r="W284" s="94">
        <f t="shared" si="177"/>
        <v>0.51327513297072891</v>
      </c>
      <c r="X284" s="94">
        <f t="shared" si="177"/>
        <v>0.47506664552194666</v>
      </c>
      <c r="Y284" s="94">
        <f t="shared" si="177"/>
        <v>0.53640370137461502</v>
      </c>
      <c r="Z284" s="94">
        <f t="shared" si="181"/>
        <v>0.48772145998638206</v>
      </c>
      <c r="AA284" s="95">
        <f t="shared" si="182"/>
        <v>0.50949999999999995</v>
      </c>
      <c r="AB284" s="95">
        <f t="shared" si="179"/>
        <v>0.51</v>
      </c>
      <c r="AC284" s="95">
        <f t="shared" si="180"/>
        <v>0.50549999999999995</v>
      </c>
      <c r="AD284" s="95">
        <f t="shared" si="178"/>
        <v>0.50249999999999995</v>
      </c>
      <c r="AE284" s="95">
        <f t="shared" si="178"/>
        <v>0.50849999999999995</v>
      </c>
      <c r="AF284" s="95">
        <f t="shared" si="178"/>
        <v>0.50600000000000001</v>
      </c>
      <c r="AG284" s="95">
        <f t="shared" si="178"/>
        <v>0.50800000000000001</v>
      </c>
      <c r="AH284" s="95"/>
      <c r="AI284" s="95"/>
    </row>
    <row r="285" spans="2:65">
      <c r="B285" s="59" t="s">
        <v>71</v>
      </c>
      <c r="C285" s="94">
        <f t="shared" si="177"/>
        <v>0.54975385758161288</v>
      </c>
      <c r="D285" s="94">
        <f t="shared" si="177"/>
        <v>0.53862758312834214</v>
      </c>
      <c r="E285" s="94">
        <f t="shared" si="177"/>
        <v>0.48457813153383122</v>
      </c>
      <c r="F285" s="94">
        <f t="shared" si="177"/>
        <v>0.50115043960757089</v>
      </c>
      <c r="G285" s="94">
        <f t="shared" si="177"/>
        <v>0.53340604825090654</v>
      </c>
      <c r="H285" s="94">
        <f t="shared" si="177"/>
        <v>0.47533092635492469</v>
      </c>
      <c r="I285" s="94">
        <f t="shared" si="177"/>
        <v>0.54066422843189665</v>
      </c>
      <c r="J285" s="94">
        <f t="shared" si="177"/>
        <v>0.52535054892573485</v>
      </c>
      <c r="K285" s="94">
        <f t="shared" si="177"/>
        <v>0.50429405591809728</v>
      </c>
      <c r="L285" s="94">
        <f t="shared" si="177"/>
        <v>0.50434486778293486</v>
      </c>
      <c r="M285" s="94">
        <f t="shared" si="177"/>
        <v>0.51024967625434814</v>
      </c>
      <c r="N285" s="94">
        <f t="shared" si="177"/>
        <v>0.53275862097498361</v>
      </c>
      <c r="O285" s="94">
        <f t="shared" si="177"/>
        <v>0.51998395807619979</v>
      </c>
      <c r="P285" s="94">
        <f t="shared" si="177"/>
        <v>0.53171806088812035</v>
      </c>
      <c r="Q285" s="94">
        <f t="shared" si="177"/>
        <v>0.52250830772145274</v>
      </c>
      <c r="R285" s="94">
        <f t="shared" si="177"/>
        <v>0.51778865960390474</v>
      </c>
      <c r="S285" s="94">
        <f t="shared" si="177"/>
        <v>0.51767274499350169</v>
      </c>
      <c r="T285" s="94">
        <f t="shared" si="177"/>
        <v>0.50061873669122803</v>
      </c>
      <c r="U285" s="94">
        <f t="shared" si="177"/>
        <v>0.52924656088418742</v>
      </c>
      <c r="V285" s="94">
        <f t="shared" si="177"/>
        <v>0.53135225314753476</v>
      </c>
      <c r="W285" s="94">
        <f t="shared" si="177"/>
        <v>0.53157068606494007</v>
      </c>
      <c r="X285" s="94">
        <f t="shared" si="177"/>
        <v>0.54877847058285822</v>
      </c>
      <c r="Y285" s="94">
        <f t="shared" si="177"/>
        <v>0.53530336176581839</v>
      </c>
      <c r="Z285" s="94">
        <f t="shared" si="181"/>
        <v>0.53411093304646418</v>
      </c>
      <c r="AA285" s="95">
        <f t="shared" si="182"/>
        <v>0.53749999999999998</v>
      </c>
      <c r="AB285" s="95">
        <f t="shared" si="179"/>
        <v>0.53749999999999998</v>
      </c>
      <c r="AC285" s="95">
        <f t="shared" si="180"/>
        <v>0.53749999999999998</v>
      </c>
      <c r="AD285" s="95">
        <f t="shared" si="178"/>
        <v>0.53700000000000003</v>
      </c>
      <c r="AE285" s="95">
        <f t="shared" si="178"/>
        <v>0.53700000000000003</v>
      </c>
      <c r="AF285" s="95">
        <f t="shared" si="178"/>
        <v>0.53749999999999998</v>
      </c>
      <c r="AG285" s="95">
        <f t="shared" si="178"/>
        <v>0.53749999999999998</v>
      </c>
      <c r="AH285" s="95"/>
      <c r="AI285" s="95"/>
    </row>
    <row r="286" spans="2:65">
      <c r="B286" s="59" t="s">
        <v>72</v>
      </c>
      <c r="C286" s="94">
        <f t="shared" si="177"/>
        <v>0.51721095550813856</v>
      </c>
      <c r="D286" s="94">
        <f t="shared" si="177"/>
        <v>0.53936857280659456</v>
      </c>
      <c r="E286" s="94">
        <f t="shared" si="177"/>
        <v>0.51994206786274266</v>
      </c>
      <c r="F286" s="94">
        <f t="shared" si="177"/>
        <v>0.52524212426090233</v>
      </c>
      <c r="G286" s="94">
        <f t="shared" si="177"/>
        <v>0.51456720035800207</v>
      </c>
      <c r="H286" s="94">
        <f t="shared" si="177"/>
        <v>0.5270360532638485</v>
      </c>
      <c r="I286" s="94">
        <f t="shared" si="177"/>
        <v>0.4960151755376096</v>
      </c>
      <c r="J286" s="94">
        <f t="shared" si="177"/>
        <v>0.54416197438523883</v>
      </c>
      <c r="K286" s="94">
        <f t="shared" si="177"/>
        <v>0.50277235490045102</v>
      </c>
      <c r="L286" s="94">
        <f t="shared" si="177"/>
        <v>0.49901771973468562</v>
      </c>
      <c r="M286" s="94">
        <f t="shared" si="177"/>
        <v>0.5119234578402112</v>
      </c>
      <c r="N286" s="94">
        <f t="shared" si="177"/>
        <v>0.56401846885305207</v>
      </c>
      <c r="O286" s="94">
        <f t="shared" si="177"/>
        <v>0.53899999722563219</v>
      </c>
      <c r="P286" s="94">
        <f t="shared" si="177"/>
        <v>0.53226170413054474</v>
      </c>
      <c r="Q286" s="94">
        <f t="shared" si="177"/>
        <v>0.52695200420101862</v>
      </c>
      <c r="R286" s="94">
        <f t="shared" si="177"/>
        <v>0.51242847307755657</v>
      </c>
      <c r="S286" s="94">
        <f t="shared" si="177"/>
        <v>0.50382904152123786</v>
      </c>
      <c r="T286" s="94">
        <f t="shared" si="177"/>
        <v>0.51685488740887797</v>
      </c>
      <c r="U286" s="94">
        <f t="shared" si="177"/>
        <v>0.50885057961257829</v>
      </c>
      <c r="V286" s="94">
        <f t="shared" si="177"/>
        <v>0.53873334087002633</v>
      </c>
      <c r="W286" s="94">
        <f t="shared" si="177"/>
        <v>0.55244075083388422</v>
      </c>
      <c r="X286" s="94">
        <f t="shared" si="177"/>
        <v>0.54062393831026678</v>
      </c>
      <c r="Y286" s="94">
        <f t="shared" si="177"/>
        <v>0.49853451243531494</v>
      </c>
      <c r="Z286" s="94">
        <f t="shared" si="181"/>
        <v>0.52233143103126722</v>
      </c>
      <c r="AA286" s="95">
        <f t="shared" si="182"/>
        <v>0.53449999999999998</v>
      </c>
      <c r="AB286" s="95">
        <f t="shared" si="179"/>
        <v>0.53800000000000003</v>
      </c>
      <c r="AC286" s="95">
        <f t="shared" si="180"/>
        <v>0.53449999999999998</v>
      </c>
      <c r="AD286" s="95">
        <f t="shared" si="178"/>
        <v>0.53149999999999997</v>
      </c>
      <c r="AE286" s="95">
        <f t="shared" si="178"/>
        <v>0.53049999999999997</v>
      </c>
      <c r="AF286" s="95">
        <f t="shared" si="178"/>
        <v>0.53349999999999997</v>
      </c>
      <c r="AG286" s="95">
        <f t="shared" si="178"/>
        <v>0.53349999999999997</v>
      </c>
      <c r="AH286" s="95"/>
      <c r="AI286" s="95"/>
    </row>
    <row r="287" spans="2:65">
      <c r="B287" s="59" t="s">
        <v>73</v>
      </c>
      <c r="C287" s="94">
        <f t="shared" si="177"/>
        <v>0.48727364959587582</v>
      </c>
      <c r="D287" s="94">
        <f t="shared" si="177"/>
        <v>0.53041705778503423</v>
      </c>
      <c r="E287" s="94">
        <f t="shared" si="177"/>
        <v>0.53902331578949914</v>
      </c>
      <c r="F287" s="94">
        <f t="shared" si="177"/>
        <v>0.50029826096135854</v>
      </c>
      <c r="G287" s="94">
        <f t="shared" si="177"/>
        <v>0.46939880328780842</v>
      </c>
      <c r="H287" s="94">
        <f t="shared" si="177"/>
        <v>0.5387786715070807</v>
      </c>
      <c r="I287" s="94">
        <f t="shared" si="177"/>
        <v>0.5112759866164559</v>
      </c>
      <c r="J287" s="94">
        <f t="shared" si="177"/>
        <v>0.55908564720123077</v>
      </c>
      <c r="K287" s="94">
        <f t="shared" si="177"/>
        <v>0.51299905939215451</v>
      </c>
      <c r="L287" s="94">
        <f t="shared" si="177"/>
        <v>0.51114875897335055</v>
      </c>
      <c r="M287" s="94">
        <f t="shared" si="177"/>
        <v>0.52015544398257074</v>
      </c>
      <c r="N287" s="94">
        <f t="shared" si="177"/>
        <v>0.5017463566812197</v>
      </c>
      <c r="O287" s="94">
        <f t="shared" si="177"/>
        <v>0.58718258155527547</v>
      </c>
      <c r="P287" s="94">
        <f t="shared" si="177"/>
        <v>0.471577182248823</v>
      </c>
      <c r="Q287" s="94">
        <f t="shared" si="177"/>
        <v>0.4695808850186789</v>
      </c>
      <c r="R287" s="94">
        <f t="shared" si="177"/>
        <v>0.51982641076407976</v>
      </c>
      <c r="S287" s="94">
        <f t="shared" si="177"/>
        <v>0.51144227314600677</v>
      </c>
      <c r="T287" s="94">
        <f t="shared" si="177"/>
        <v>0.53833397771647751</v>
      </c>
      <c r="U287" s="94">
        <f t="shared" si="177"/>
        <v>0.5021963817810251</v>
      </c>
      <c r="V287" s="94">
        <f t="shared" si="177"/>
        <v>0.49402829310454438</v>
      </c>
      <c r="W287" s="94">
        <f t="shared" si="177"/>
        <v>0.47595357010289607</v>
      </c>
      <c r="X287" s="94">
        <f t="shared" si="177"/>
        <v>0.47938201046136564</v>
      </c>
      <c r="Y287" s="94">
        <f t="shared" si="177"/>
        <v>0.50475771537810143</v>
      </c>
      <c r="Z287" s="94">
        <f t="shared" si="181"/>
        <v>0.52263245894163113</v>
      </c>
      <c r="AA287" s="95">
        <f t="shared" si="182"/>
        <v>0.497</v>
      </c>
      <c r="AB287" s="95">
        <f t="shared" si="179"/>
        <v>0.4965</v>
      </c>
      <c r="AC287" s="95">
        <f t="shared" si="180"/>
        <v>0.4955</v>
      </c>
      <c r="AD287" s="95">
        <f t="shared" si="178"/>
        <v>0.4995</v>
      </c>
      <c r="AE287" s="95">
        <f t="shared" si="178"/>
        <v>0.4995</v>
      </c>
      <c r="AF287" s="95">
        <f t="shared" si="178"/>
        <v>0.4975</v>
      </c>
      <c r="AG287" s="95">
        <f t="shared" si="178"/>
        <v>0.4975</v>
      </c>
      <c r="AH287" s="95"/>
      <c r="AI287" s="95"/>
    </row>
    <row r="288" spans="2:65">
      <c r="B288" s="59" t="s">
        <v>74</v>
      </c>
      <c r="C288" s="94">
        <f t="shared" si="177"/>
        <v>0.46977211352126053</v>
      </c>
      <c r="D288" s="94">
        <f t="shared" si="177"/>
        <v>0.4825203074990736</v>
      </c>
      <c r="E288" s="94">
        <f t="shared" si="177"/>
        <v>0.46380155410147905</v>
      </c>
      <c r="F288" s="94">
        <f t="shared" si="177"/>
        <v>0.50240289829944262</v>
      </c>
      <c r="G288" s="94">
        <f t="shared" si="177"/>
        <v>0.50243526486705059</v>
      </c>
      <c r="H288" s="94">
        <f t="shared" si="177"/>
        <v>0.5228560971668057</v>
      </c>
      <c r="I288" s="94">
        <f t="shared" si="177"/>
        <v>0.48005899200348667</v>
      </c>
      <c r="J288" s="94">
        <f t="shared" si="177"/>
        <v>0.50528396598927161</v>
      </c>
      <c r="K288" s="94">
        <f t="shared" si="177"/>
        <v>0.47955493520752479</v>
      </c>
      <c r="L288" s="94">
        <f t="shared" si="177"/>
        <v>0.50741660697367919</v>
      </c>
      <c r="M288" s="94">
        <f t="shared" si="177"/>
        <v>0.52636467420168609</v>
      </c>
      <c r="N288" s="94">
        <f t="shared" si="177"/>
        <v>0.50926450071284135</v>
      </c>
      <c r="O288" s="94">
        <f t="shared" si="177"/>
        <v>0.49216696136641663</v>
      </c>
      <c r="P288" s="94">
        <f t="shared" si="177"/>
        <v>0.48592933560905882</v>
      </c>
      <c r="Q288" s="94">
        <f t="shared" si="177"/>
        <v>0.52529396375567072</v>
      </c>
      <c r="R288" s="94">
        <f t="shared" si="177"/>
        <v>0.52643705818853592</v>
      </c>
      <c r="S288" s="94">
        <f t="shared" si="177"/>
        <v>0.51032763234363665</v>
      </c>
      <c r="T288" s="94">
        <f t="shared" si="177"/>
        <v>0.51550771279278185</v>
      </c>
      <c r="U288" s="94">
        <f t="shared" si="177"/>
        <v>0.48632168803587694</v>
      </c>
      <c r="V288" s="94">
        <f t="shared" si="177"/>
        <v>0.4629048931882353</v>
      </c>
      <c r="W288" s="94">
        <f t="shared" si="177"/>
        <v>0.46984354978664894</v>
      </c>
      <c r="X288" s="94">
        <f t="shared" si="177"/>
        <v>0.51196516839816619</v>
      </c>
      <c r="Y288" s="94">
        <f t="shared" si="177"/>
        <v>0.66323448616413783</v>
      </c>
      <c r="Z288" s="94">
        <f t="shared" si="181"/>
        <v>0.51225938809111726</v>
      </c>
      <c r="AA288" s="95">
        <f t="shared" si="182"/>
        <v>0.4945</v>
      </c>
      <c r="AB288" s="95">
        <f t="shared" si="179"/>
        <v>0.502</v>
      </c>
      <c r="AC288" s="95">
        <f t="shared" si="180"/>
        <v>0.50800000000000001</v>
      </c>
      <c r="AD288" s="95">
        <f t="shared" si="178"/>
        <v>0.50849999999999995</v>
      </c>
      <c r="AE288" s="95">
        <f t="shared" si="178"/>
        <v>0.50749999999999995</v>
      </c>
      <c r="AF288" s="95">
        <f t="shared" si="178"/>
        <v>0.50600000000000001</v>
      </c>
      <c r="AG288" s="95">
        <f t="shared" si="178"/>
        <v>0.50600000000000001</v>
      </c>
      <c r="AH288" s="95"/>
      <c r="AI288" s="95"/>
    </row>
    <row r="289" spans="2:35">
      <c r="B289" s="59" t="s">
        <v>75</v>
      </c>
      <c r="C289" s="94">
        <f t="shared" si="177"/>
        <v>0.46728415398182804</v>
      </c>
      <c r="D289" s="94">
        <f t="shared" si="177"/>
        <v>0.46898740271529354</v>
      </c>
      <c r="E289" s="94">
        <f t="shared" ref="E289:Y289" si="183">E273/E242</f>
        <v>0.46595044338932123</v>
      </c>
      <c r="F289" s="94">
        <f t="shared" si="183"/>
        <v>0.48979719736573624</v>
      </c>
      <c r="G289" s="94">
        <f t="shared" si="183"/>
        <v>0.49937745842619652</v>
      </c>
      <c r="H289" s="94">
        <f t="shared" si="183"/>
        <v>0.47771572723405187</v>
      </c>
      <c r="I289" s="94">
        <f t="shared" si="183"/>
        <v>0.46204086413358636</v>
      </c>
      <c r="J289" s="94">
        <f t="shared" si="183"/>
        <v>0.47708011067632655</v>
      </c>
      <c r="K289" s="94">
        <f t="shared" si="183"/>
        <v>0.47550350334922109</v>
      </c>
      <c r="L289" s="94">
        <f t="shared" si="183"/>
        <v>0.49567026761924038</v>
      </c>
      <c r="M289" s="94">
        <f t="shared" si="183"/>
        <v>0.46199911566357998</v>
      </c>
      <c r="N289" s="94">
        <f t="shared" si="183"/>
        <v>0.48814047030336927</v>
      </c>
      <c r="O289" s="94">
        <f t="shared" si="183"/>
        <v>0.4838362732442687</v>
      </c>
      <c r="P289" s="94">
        <f t="shared" si="183"/>
        <v>0.48761158467824606</v>
      </c>
      <c r="Q289" s="94">
        <f t="shared" si="183"/>
        <v>0.5243383387979994</v>
      </c>
      <c r="R289" s="94">
        <f t="shared" si="183"/>
        <v>0.45369853442715358</v>
      </c>
      <c r="S289" s="94">
        <f t="shared" si="183"/>
        <v>0.4717992705223264</v>
      </c>
      <c r="T289" s="94">
        <f t="shared" si="183"/>
        <v>0.45750023912024596</v>
      </c>
      <c r="U289" s="94">
        <f t="shared" si="183"/>
        <v>0.48550899339113052</v>
      </c>
      <c r="V289" s="94">
        <f t="shared" si="183"/>
        <v>0.51539562072421308</v>
      </c>
      <c r="W289" s="94">
        <f t="shared" si="183"/>
        <v>0.53004572101799685</v>
      </c>
      <c r="X289" s="94">
        <f t="shared" si="183"/>
        <v>0.49474885334383145</v>
      </c>
      <c r="Y289" s="94">
        <f t="shared" si="183"/>
        <v>0.48471507412599574</v>
      </c>
      <c r="Z289" s="94">
        <f t="shared" si="181"/>
        <v>0.47596774800403213</v>
      </c>
      <c r="AA289" s="95">
        <f t="shared" si="182"/>
        <v>0.50349999999999995</v>
      </c>
      <c r="AB289" s="95">
        <f t="shared" si="179"/>
        <v>0.50249999999999995</v>
      </c>
      <c r="AC289" s="95">
        <f t="shared" si="180"/>
        <v>0.4965</v>
      </c>
      <c r="AD289" s="95">
        <f t="shared" si="178"/>
        <v>0.49399999999999999</v>
      </c>
      <c r="AE289" s="95">
        <f t="shared" si="178"/>
        <v>0.4945</v>
      </c>
      <c r="AF289" s="95">
        <f t="shared" si="178"/>
        <v>0.4975</v>
      </c>
      <c r="AG289" s="95">
        <f t="shared" si="178"/>
        <v>0.498</v>
      </c>
      <c r="AH289" s="95"/>
      <c r="AI289" s="95"/>
    </row>
    <row r="290" spans="2:35" ht="15.75" thickBot="1">
      <c r="B290" s="59" t="s">
        <v>95</v>
      </c>
      <c r="C290" s="96">
        <f t="shared" ref="C290:Y290" si="184">AVERAGE(C278:C289)</f>
        <v>0.52270033250859704</v>
      </c>
      <c r="D290" s="96">
        <f t="shared" si="184"/>
        <v>0.51800587256356057</v>
      </c>
      <c r="E290" s="96">
        <f t="shared" si="184"/>
        <v>0.52076111620216647</v>
      </c>
      <c r="F290" s="96">
        <f t="shared" si="184"/>
        <v>0.51743680171082373</v>
      </c>
      <c r="G290" s="96">
        <f t="shared" si="184"/>
        <v>0.51969931739596864</v>
      </c>
      <c r="H290" s="96">
        <f t="shared" si="184"/>
        <v>0.51656264885364434</v>
      </c>
      <c r="I290" s="96">
        <f t="shared" si="184"/>
        <v>0.51465448795423363</v>
      </c>
      <c r="J290" s="96">
        <f t="shared" si="184"/>
        <v>0.51609222287169387</v>
      </c>
      <c r="K290" s="96">
        <f t="shared" si="184"/>
        <v>0.51475820317838261</v>
      </c>
      <c r="L290" s="96">
        <f t="shared" si="184"/>
        <v>0.51023275196881623</v>
      </c>
      <c r="M290" s="96">
        <f t="shared" si="184"/>
        <v>0.51929280454708082</v>
      </c>
      <c r="N290" s="96">
        <f t="shared" si="184"/>
        <v>0.51439789531482993</v>
      </c>
      <c r="O290" s="96">
        <f t="shared" si="184"/>
        <v>0.51841664091123718</v>
      </c>
      <c r="P290" s="96">
        <f t="shared" si="184"/>
        <v>0.52074436366121846</v>
      </c>
      <c r="Q290" s="96">
        <f t="shared" si="184"/>
        <v>0.52300746973801182</v>
      </c>
      <c r="R290" s="96">
        <f t="shared" si="184"/>
        <v>0.51802638472133922</v>
      </c>
      <c r="S290" s="96">
        <f t="shared" si="184"/>
        <v>0.51836927634275998</v>
      </c>
      <c r="T290" s="96">
        <f t="shared" si="184"/>
        <v>0.51939933223157919</v>
      </c>
      <c r="U290" s="96">
        <f t="shared" si="184"/>
        <v>0.51870467163353895</v>
      </c>
      <c r="V290" s="96">
        <f t="shared" si="184"/>
        <v>0.52776053664879286</v>
      </c>
      <c r="W290" s="96">
        <f t="shared" si="184"/>
        <v>0.52499281621313643</v>
      </c>
      <c r="X290" s="96">
        <f t="shared" si="184"/>
        <v>0.52379208193293181</v>
      </c>
      <c r="Y290" s="96">
        <f t="shared" si="184"/>
        <v>0.54360483783307612</v>
      </c>
      <c r="Z290" s="96">
        <f>AVERAGE(Z278:Z289)</f>
        <v>0.51923642672869319</v>
      </c>
      <c r="AA290" s="95" t="e">
        <f>AVERAGE(AA278:AA289)</f>
        <v>#REF!</v>
      </c>
      <c r="AB290" s="95" t="e">
        <f t="shared" ref="AB290:AG290" si="185">FORECAST(AB54,C290:AA290,C54:AA54)</f>
        <v>#REF!</v>
      </c>
      <c r="AC290" s="95" t="e">
        <f t="shared" si="185"/>
        <v>#REF!</v>
      </c>
      <c r="AD290" s="95" t="e">
        <f t="shared" si="185"/>
        <v>#REF!</v>
      </c>
      <c r="AE290" s="95" t="e">
        <f t="shared" si="185"/>
        <v>#REF!</v>
      </c>
      <c r="AF290" s="95" t="e">
        <f t="shared" si="185"/>
        <v>#REF!</v>
      </c>
      <c r="AG290" s="95" t="e">
        <f t="shared" si="185"/>
        <v>#REF!</v>
      </c>
      <c r="AH290" s="95"/>
      <c r="AI290" s="95"/>
    </row>
    <row r="291" spans="2:35">
      <c r="B291" s="68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</row>
    <row r="292" spans="2:35" ht="15.75" thickBot="1">
      <c r="B292" s="59" t="s">
        <v>104</v>
      </c>
    </row>
    <row r="293" spans="2:35" ht="15.75" thickBot="1">
      <c r="B293" s="60"/>
      <c r="C293" s="61" t="s">
        <v>11</v>
      </c>
      <c r="D293" s="61" t="s">
        <v>12</v>
      </c>
      <c r="E293" s="61" t="s">
        <v>13</v>
      </c>
      <c r="F293" s="61" t="s">
        <v>14</v>
      </c>
      <c r="G293" s="61" t="s">
        <v>15</v>
      </c>
      <c r="H293" s="61" t="s">
        <v>16</v>
      </c>
      <c r="I293" s="61" t="s">
        <v>17</v>
      </c>
      <c r="J293" s="61" t="s">
        <v>18</v>
      </c>
      <c r="K293" s="61" t="s">
        <v>19</v>
      </c>
      <c r="L293" s="61" t="s">
        <v>20</v>
      </c>
      <c r="M293" s="61" t="s">
        <v>21</v>
      </c>
      <c r="N293" s="61" t="s">
        <v>22</v>
      </c>
      <c r="O293" s="61" t="s">
        <v>23</v>
      </c>
      <c r="P293" s="61" t="s">
        <v>24</v>
      </c>
      <c r="Q293" s="61" t="s">
        <v>25</v>
      </c>
      <c r="R293" s="61" t="s">
        <v>26</v>
      </c>
      <c r="S293" s="61" t="s">
        <v>27</v>
      </c>
      <c r="T293" s="61" t="s">
        <v>28</v>
      </c>
      <c r="U293" s="61" t="s">
        <v>29</v>
      </c>
      <c r="V293" s="61" t="s">
        <v>30</v>
      </c>
      <c r="W293" s="61" t="s">
        <v>31</v>
      </c>
      <c r="X293" s="61" t="s">
        <v>32</v>
      </c>
      <c r="Y293" s="61" t="s">
        <v>33</v>
      </c>
      <c r="Z293" s="61" t="s">
        <v>34</v>
      </c>
      <c r="AA293" s="61" t="s">
        <v>35</v>
      </c>
      <c r="AB293" s="61" t="s">
        <v>36</v>
      </c>
      <c r="AC293" s="61" t="s">
        <v>37</v>
      </c>
      <c r="AD293" s="61" t="s">
        <v>38</v>
      </c>
      <c r="AE293" s="61" t="str">
        <f>AE3</f>
        <v>21/22</v>
      </c>
      <c r="AF293" s="61" t="str">
        <f t="shared" ref="AF293:AG293" si="186">AF3</f>
        <v>22/23</v>
      </c>
      <c r="AG293" s="61" t="str">
        <f t="shared" si="186"/>
        <v>23/24</v>
      </c>
      <c r="AH293" s="62"/>
      <c r="AI293" s="62"/>
    </row>
    <row r="294" spans="2:35">
      <c r="B294" s="59" t="s">
        <v>64</v>
      </c>
      <c r="C294" s="72">
        <f>(SUM(G294:K294)/SUM(G$306:K$306))*C$306</f>
        <v>0</v>
      </c>
      <c r="D294" s="72">
        <f t="shared" ref="D294:D304" si="187">(SUM(G294:K294)/SUM(G$306:K$306))*D$306</f>
        <v>0</v>
      </c>
      <c r="E294" s="72">
        <f>(SUM(G294:K294)/SUM(G$306:K$306))*E$306</f>
        <v>0</v>
      </c>
      <c r="F294" s="66">
        <f>'[2]Indonesia PKC Imports'!BN$290</f>
        <v>0</v>
      </c>
      <c r="G294" s="66">
        <f>'[2]Indonesia PKC Imports'!BZ$290</f>
        <v>0</v>
      </c>
      <c r="H294" s="66">
        <f>'[2]Indonesia PKC Imports'!CL$290</f>
        <v>0</v>
      </c>
      <c r="I294" s="66">
        <f>'[2]Indonesia PKC Imports'!CX$290</f>
        <v>0</v>
      </c>
      <c r="J294" s="66">
        <f>'[2]Indonesia PKC Imports'!DJ$290</f>
        <v>0</v>
      </c>
      <c r="K294" s="66">
        <f>'[2]Indonesia PKC Imports'!DV$290</f>
        <v>0</v>
      </c>
      <c r="L294" s="66">
        <f>'[2]Indonesia PKC Imports'!EH$290</f>
        <v>0</v>
      </c>
      <c r="M294" s="66">
        <f>'[2]Indonesia PKC Imports'!ET$290</f>
        <v>0</v>
      </c>
      <c r="N294" s="66">
        <f>'[2]Indonesia PKC Imports'!FF$290</f>
        <v>0</v>
      </c>
      <c r="O294" s="66">
        <f>'[2]Indonesia PKC Imports'!FR$290</f>
        <v>0</v>
      </c>
      <c r="P294" s="66">
        <f>'[2]Indonesia PKC Imports'!GD$290</f>
        <v>9.7000000000000003E-2</v>
      </c>
      <c r="Q294" s="66">
        <f>'[2]Indonesia PKC Imports'!GP$290</f>
        <v>0</v>
      </c>
      <c r="R294" s="66">
        <f>'[2]Indonesia PKC Imports'!HB$290</f>
        <v>0</v>
      </c>
      <c r="S294" s="66">
        <f>'[2]Indonesia PKC Imports'!HN$290</f>
        <v>0.33400000000000002</v>
      </c>
      <c r="T294" s="66">
        <f>'[2]Indonesia PKC Imports'!HZ$290</f>
        <v>6.7000000000000004E-2</v>
      </c>
      <c r="U294" s="66">
        <f>'[2]Indonesia PKC Imports'!IL$290</f>
        <v>0</v>
      </c>
      <c r="V294" s="66">
        <f>'[2]Indonesia PKC Imports'!IX$290</f>
        <v>0</v>
      </c>
      <c r="W294" s="66">
        <f>'[2]Indonesia PKC Imports'!JJ$290</f>
        <v>0</v>
      </c>
      <c r="X294" s="66">
        <f>'[2]Indonesia PKC Imports'!JV$290</f>
        <v>0</v>
      </c>
      <c r="Y294" s="66">
        <f>'[2]Indonesia PKC Imports'!KH$290</f>
        <v>0</v>
      </c>
      <c r="Z294" s="66">
        <f>'[2]Indonesia PKC Imports'!KT$290</f>
        <v>0</v>
      </c>
      <c r="AA294" s="66">
        <f>'[2]Indonesia PKC Imports'!LF$290</f>
        <v>0</v>
      </c>
      <c r="AB294" s="67">
        <f t="shared" ref="AB294:AG294" si="188">(SUM(V294:Z294)/SUM(V$306:Z$306))*AB$306</f>
        <v>0</v>
      </c>
      <c r="AC294" s="67">
        <f t="shared" si="188"/>
        <v>0</v>
      </c>
      <c r="AD294" s="67">
        <f t="shared" si="188"/>
        <v>0</v>
      </c>
      <c r="AE294" s="67">
        <f t="shared" si="188"/>
        <v>0</v>
      </c>
      <c r="AF294" s="67">
        <f t="shared" si="188"/>
        <v>0</v>
      </c>
      <c r="AG294" s="67" t="e">
        <f t="shared" si="188"/>
        <v>#DIV/0!</v>
      </c>
      <c r="AH294" s="67"/>
      <c r="AI294" s="67"/>
    </row>
    <row r="295" spans="2:35">
      <c r="B295" s="59" t="s">
        <v>65</v>
      </c>
      <c r="C295" s="72">
        <f t="shared" ref="C295:C304" si="189">(SUM(G295:K295)/SUM(G$306:K$306))*C$306</f>
        <v>0</v>
      </c>
      <c r="D295" s="72">
        <f t="shared" si="187"/>
        <v>0</v>
      </c>
      <c r="E295" s="72">
        <f>(SUM(G295:K295)/SUM(G$306:K$306))*E$306</f>
        <v>0</v>
      </c>
      <c r="F295" s="66">
        <f>'[2]Indonesia PKC Imports'!BO$290</f>
        <v>0</v>
      </c>
      <c r="G295" s="66">
        <f>'[2]Indonesia PKC Imports'!CA$290</f>
        <v>0</v>
      </c>
      <c r="H295" s="66">
        <f>'[2]Indonesia PKC Imports'!CM$290</f>
        <v>0</v>
      </c>
      <c r="I295" s="66">
        <f>'[2]Indonesia PKC Imports'!CY$290</f>
        <v>0</v>
      </c>
      <c r="J295" s="66">
        <f>'[2]Indonesia PKC Imports'!DK$290</f>
        <v>0</v>
      </c>
      <c r="K295" s="66">
        <f>'[2]Indonesia PKC Imports'!DW$290</f>
        <v>0</v>
      </c>
      <c r="L295" s="66">
        <f>'[2]Indonesia PKC Imports'!EI$290</f>
        <v>0</v>
      </c>
      <c r="M295" s="66">
        <f>'[2]Indonesia PKC Imports'!EU$290</f>
        <v>0</v>
      </c>
      <c r="N295" s="66">
        <f>'[2]Indonesia PKC Imports'!FG$290</f>
        <v>0</v>
      </c>
      <c r="O295" s="66">
        <f>'[2]Indonesia PKC Imports'!FS$290</f>
        <v>0</v>
      </c>
      <c r="P295" s="66">
        <f>'[2]Indonesia PKC Imports'!GE$290</f>
        <v>0</v>
      </c>
      <c r="Q295" s="66">
        <f>'[2]Indonesia PKC Imports'!GQ$290</f>
        <v>0.20599999999999999</v>
      </c>
      <c r="R295" s="66">
        <f>'[2]Indonesia PKC Imports'!HC$290</f>
        <v>6.3E-2</v>
      </c>
      <c r="S295" s="66">
        <f>'[2]Indonesia PKC Imports'!HO$290</f>
        <v>0.46200000000000002</v>
      </c>
      <c r="T295" s="66">
        <f>'[2]Indonesia PKC Imports'!IA$290</f>
        <v>0.06</v>
      </c>
      <c r="U295" s="66">
        <f>'[2]Indonesia PKC Imports'!IM$290</f>
        <v>0</v>
      </c>
      <c r="V295" s="66">
        <f>'[2]Indonesia PKC Imports'!IY$290</f>
        <v>0</v>
      </c>
      <c r="W295" s="66">
        <f>'[2]Indonesia PKC Imports'!JK$290</f>
        <v>0</v>
      </c>
      <c r="X295" s="66">
        <f>'[2]Indonesia PKC Imports'!JW$290</f>
        <v>0</v>
      </c>
      <c r="Y295" s="66">
        <f>'[2]Indonesia PKC Imports'!KI$290</f>
        <v>0</v>
      </c>
      <c r="Z295" s="66">
        <f>'[2]Indonesia PKC Imports'!KU$290</f>
        <v>0</v>
      </c>
      <c r="AA295" s="66">
        <f>'[2]Indonesia PKC Imports'!LG$290</f>
        <v>0</v>
      </c>
      <c r="AB295" s="67">
        <f t="shared" ref="AB295:AG295" si="190">(SUM(V1306:Z1306)/SUM(V$306:Z$306))*AB$306</f>
        <v>0</v>
      </c>
      <c r="AC295" s="67">
        <f t="shared" si="190"/>
        <v>0</v>
      </c>
      <c r="AD295" s="67">
        <f t="shared" si="190"/>
        <v>0</v>
      </c>
      <c r="AE295" s="67">
        <f t="shared" si="190"/>
        <v>0</v>
      </c>
      <c r="AF295" s="67">
        <f t="shared" si="190"/>
        <v>0</v>
      </c>
      <c r="AG295" s="67" t="e">
        <f t="shared" si="190"/>
        <v>#DIV/0!</v>
      </c>
      <c r="AH295" s="67"/>
      <c r="AI295" s="67"/>
    </row>
    <row r="296" spans="2:35">
      <c r="B296" s="59" t="s">
        <v>66</v>
      </c>
      <c r="C296" s="72">
        <f t="shared" si="189"/>
        <v>0</v>
      </c>
      <c r="D296" s="72">
        <f t="shared" si="187"/>
        <v>0</v>
      </c>
      <c r="E296" s="72">
        <f>(SUM(G296:K296)/SUM(G$306:K$306))*E$306</f>
        <v>0</v>
      </c>
      <c r="F296" s="66">
        <f>'[2]Indonesia PKC Imports'!BP$290</f>
        <v>0</v>
      </c>
      <c r="G296" s="66">
        <f>'[2]Indonesia PKC Imports'!CB$290</f>
        <v>0</v>
      </c>
      <c r="H296" s="66">
        <f>'[2]Indonesia PKC Imports'!CN$290</f>
        <v>0</v>
      </c>
      <c r="I296" s="66">
        <f>'[2]Indonesia PKC Imports'!CZ$290</f>
        <v>0</v>
      </c>
      <c r="J296" s="66">
        <f>'[2]Indonesia PKC Imports'!DL$290</f>
        <v>0</v>
      </c>
      <c r="K296" s="66">
        <f>'[2]Indonesia PKC Imports'!DX$290</f>
        <v>0</v>
      </c>
      <c r="L296" s="66">
        <f>'[2]Indonesia PKC Imports'!EJ$290</f>
        <v>0</v>
      </c>
      <c r="M296" s="66">
        <f>'[2]Indonesia PKC Imports'!EV$290</f>
        <v>0</v>
      </c>
      <c r="N296" s="66">
        <f>'[2]Indonesia PKC Imports'!FH$290</f>
        <v>0.104</v>
      </c>
      <c r="O296" s="66">
        <f>'[2]Indonesia PKC Imports'!FT$290</f>
        <v>0</v>
      </c>
      <c r="P296" s="66">
        <f>'[2]Indonesia PKC Imports'!GF$290</f>
        <v>0</v>
      </c>
      <c r="Q296" s="66">
        <f>'[2]Indonesia PKC Imports'!GR$290</f>
        <v>0</v>
      </c>
      <c r="R296" s="66">
        <f>'[2]Indonesia PKC Imports'!HD$290</f>
        <v>6.3E-2</v>
      </c>
      <c r="S296" s="66">
        <f>'[2]Indonesia PKC Imports'!HP$290</f>
        <v>0</v>
      </c>
      <c r="T296" s="66">
        <f>'[2]Indonesia PKC Imports'!IB$290</f>
        <v>0</v>
      </c>
      <c r="U296" s="66">
        <f>'[2]Indonesia PKC Imports'!IN$290</f>
        <v>0</v>
      </c>
      <c r="V296" s="66">
        <f>'[2]Indonesia PKC Imports'!IZ$290</f>
        <v>0</v>
      </c>
      <c r="W296" s="66">
        <f>'[2]Indonesia PKC Imports'!JL$290</f>
        <v>0</v>
      </c>
      <c r="X296" s="66">
        <f>'[2]Indonesia PKC Imports'!JX$290</f>
        <v>0</v>
      </c>
      <c r="Y296" s="66">
        <f>'[2]Indonesia PKC Imports'!KJ$290</f>
        <v>0</v>
      </c>
      <c r="Z296" s="66">
        <f>'[2]Indonesia PKC Imports'!KV$290</f>
        <v>0</v>
      </c>
      <c r="AA296" s="66">
        <f>'[2]Indonesia PKC Imports'!LH$290</f>
        <v>0</v>
      </c>
      <c r="AB296" s="67">
        <f t="shared" ref="AB296:AB304" si="191">(SUM(V296:Z296)/SUM(V$306:Z$306))*AB$306</f>
        <v>0</v>
      </c>
      <c r="AC296" s="67">
        <f t="shared" ref="AC296:AC304" si="192">(SUM(W296:AA296)/SUM(W$306:AA$306))*AC$306</f>
        <v>0</v>
      </c>
      <c r="AD296" s="67">
        <f t="shared" ref="AD296:AG304" si="193">(SUM(X296:AB296)/SUM(X$306:AB$306))*AD$306</f>
        <v>0</v>
      </c>
      <c r="AE296" s="67">
        <f t="shared" si="193"/>
        <v>0</v>
      </c>
      <c r="AF296" s="67">
        <f t="shared" si="193"/>
        <v>0</v>
      </c>
      <c r="AG296" s="67" t="e">
        <f t="shared" si="193"/>
        <v>#DIV/0!</v>
      </c>
      <c r="AH296" s="67"/>
      <c r="AI296" s="67"/>
    </row>
    <row r="297" spans="2:35">
      <c r="B297" s="59" t="s">
        <v>67</v>
      </c>
      <c r="C297" s="72">
        <f t="shared" si="189"/>
        <v>0</v>
      </c>
      <c r="D297" s="72">
        <f t="shared" si="187"/>
        <v>0</v>
      </c>
      <c r="E297" s="66">
        <f>'[2]Indonesia PKC Imports'!BE$290</f>
        <v>0</v>
      </c>
      <c r="F297" s="66">
        <f>'[2]Indonesia PKC Imports'!BQ$290</f>
        <v>0</v>
      </c>
      <c r="G297" s="66">
        <f>'[2]Indonesia PKC Imports'!CC$290</f>
        <v>0</v>
      </c>
      <c r="H297" s="66">
        <f>'[2]Indonesia PKC Imports'!CO$290</f>
        <v>0</v>
      </c>
      <c r="I297" s="66">
        <f>'[2]Indonesia PKC Imports'!DA$290</f>
        <v>0</v>
      </c>
      <c r="J297" s="66">
        <f>'[2]Indonesia PKC Imports'!DM$290</f>
        <v>0</v>
      </c>
      <c r="K297" s="66">
        <f>'[2]Indonesia PKC Imports'!DY$290</f>
        <v>0</v>
      </c>
      <c r="L297" s="66">
        <f>'[2]Indonesia PKC Imports'!EK$290</f>
        <v>0</v>
      </c>
      <c r="M297" s="66">
        <f>'[2]Indonesia PKC Imports'!EW$290</f>
        <v>0</v>
      </c>
      <c r="N297" s="66">
        <f>'[2]Indonesia PKC Imports'!FI$290</f>
        <v>0</v>
      </c>
      <c r="O297" s="66">
        <f>'[2]Indonesia PKC Imports'!FU$290</f>
        <v>0</v>
      </c>
      <c r="P297" s="66">
        <f>'[2]Indonesia PKC Imports'!GG$290</f>
        <v>0</v>
      </c>
      <c r="Q297" s="66">
        <f>'[2]Indonesia PKC Imports'!GS$290</f>
        <v>0</v>
      </c>
      <c r="R297" s="66">
        <f>'[2]Indonesia PKC Imports'!HE$290</f>
        <v>0.29499999999999998</v>
      </c>
      <c r="S297" s="66">
        <f>'[2]Indonesia PKC Imports'!HQ$290</f>
        <v>0</v>
      </c>
      <c r="T297" s="66">
        <f>'[2]Indonesia PKC Imports'!IC$290</f>
        <v>0</v>
      </c>
      <c r="U297" s="66">
        <f>'[2]Indonesia PKC Imports'!IO$290</f>
        <v>4.5999999999999999E-2</v>
      </c>
      <c r="V297" s="66">
        <f>'[2]Indonesia PKC Imports'!JA$290</f>
        <v>0</v>
      </c>
      <c r="W297" s="66">
        <f>'[2]Indonesia PKC Imports'!JM$290</f>
        <v>0</v>
      </c>
      <c r="X297" s="66">
        <f>'[2]Indonesia PKC Imports'!JY$290</f>
        <v>0</v>
      </c>
      <c r="Y297" s="66">
        <f>'[2]Indonesia PKC Imports'!KK$290</f>
        <v>0</v>
      </c>
      <c r="Z297" s="66">
        <f>'[2]Indonesia PKC Imports'!KW$290</f>
        <v>0</v>
      </c>
      <c r="AA297" s="66">
        <f>'[2]Indonesia PKC Imports'!LI$290</f>
        <v>0</v>
      </c>
      <c r="AB297" s="67">
        <f t="shared" si="191"/>
        <v>0</v>
      </c>
      <c r="AC297" s="67">
        <f t="shared" si="192"/>
        <v>0</v>
      </c>
      <c r="AD297" s="67">
        <f t="shared" si="193"/>
        <v>0</v>
      </c>
      <c r="AE297" s="67">
        <f t="shared" si="193"/>
        <v>0</v>
      </c>
      <c r="AF297" s="67">
        <f t="shared" si="193"/>
        <v>0</v>
      </c>
      <c r="AG297" s="67" t="e">
        <f t="shared" si="193"/>
        <v>#DIV/0!</v>
      </c>
      <c r="AH297" s="67"/>
      <c r="AI297" s="67"/>
    </row>
    <row r="298" spans="2:35">
      <c r="B298" s="59" t="s">
        <v>68</v>
      </c>
      <c r="C298" s="72">
        <f t="shared" si="189"/>
        <v>0</v>
      </c>
      <c r="D298" s="72">
        <f t="shared" si="187"/>
        <v>0</v>
      </c>
      <c r="E298" s="66">
        <f>'[2]Indonesia PKC Imports'!BF$290</f>
        <v>0</v>
      </c>
      <c r="F298" s="66">
        <f>'[2]Indonesia PKC Imports'!BR$290</f>
        <v>0</v>
      </c>
      <c r="G298" s="66">
        <f>'[2]Indonesia PKC Imports'!CD$290</f>
        <v>0</v>
      </c>
      <c r="H298" s="66">
        <f>'[2]Indonesia PKC Imports'!CP$290</f>
        <v>0</v>
      </c>
      <c r="I298" s="66">
        <f>'[2]Indonesia PKC Imports'!DB$290</f>
        <v>0</v>
      </c>
      <c r="J298" s="66">
        <f>'[2]Indonesia PKC Imports'!DN$290</f>
        <v>0</v>
      </c>
      <c r="K298" s="66">
        <f>'[2]Indonesia PKC Imports'!DZ$290</f>
        <v>0</v>
      </c>
      <c r="L298" s="66">
        <f>'[2]Indonesia PKC Imports'!EL$290</f>
        <v>0</v>
      </c>
      <c r="M298" s="66">
        <f>'[2]Indonesia PKC Imports'!EX$290</f>
        <v>0</v>
      </c>
      <c r="N298" s="66">
        <f>'[2]Indonesia PKC Imports'!FJ$290</f>
        <v>0</v>
      </c>
      <c r="O298" s="66">
        <f>'[2]Indonesia PKC Imports'!FV$290</f>
        <v>0</v>
      </c>
      <c r="P298" s="66">
        <f>'[2]Indonesia PKC Imports'!GH$290</f>
        <v>0</v>
      </c>
      <c r="Q298" s="66">
        <f>'[2]Indonesia PKC Imports'!GT$290</f>
        <v>0.29399999999999998</v>
      </c>
      <c r="R298" s="66">
        <f>'[2]Indonesia PKC Imports'!HF$290</f>
        <v>0.151</v>
      </c>
      <c r="S298" s="66">
        <f>'[2]Indonesia PKC Imports'!HR$290</f>
        <v>0</v>
      </c>
      <c r="T298" s="66">
        <f>'[2]Indonesia PKC Imports'!ID$290</f>
        <v>0.123</v>
      </c>
      <c r="U298" s="66">
        <f>'[2]Indonesia PKC Imports'!IP$290</f>
        <v>0</v>
      </c>
      <c r="V298" s="66">
        <f>'[2]Indonesia PKC Imports'!JB$290</f>
        <v>0</v>
      </c>
      <c r="W298" s="66">
        <f>'[2]Indonesia PKC Imports'!JN$290</f>
        <v>0</v>
      </c>
      <c r="X298" s="66">
        <f>'[2]Indonesia PKC Imports'!JZ$290</f>
        <v>0</v>
      </c>
      <c r="Y298" s="66">
        <f>'[2]Indonesia PKC Imports'!KL$290</f>
        <v>0</v>
      </c>
      <c r="Z298" s="66">
        <f>'[2]Indonesia PKC Imports'!KX$290</f>
        <v>7.1999999999999995E-2</v>
      </c>
      <c r="AA298" s="67">
        <f t="shared" ref="AA298:AA304" si="194">(SUM(U298:Y298)/SUM(U$306:Y$306))*AA$306</f>
        <v>0</v>
      </c>
      <c r="AB298" s="67">
        <f t="shared" si="191"/>
        <v>0</v>
      </c>
      <c r="AC298" s="67">
        <f t="shared" si="192"/>
        <v>0</v>
      </c>
      <c r="AD298" s="67">
        <f t="shared" si="193"/>
        <v>0</v>
      </c>
      <c r="AE298" s="67">
        <f t="shared" si="193"/>
        <v>0</v>
      </c>
      <c r="AF298" s="67">
        <f t="shared" si="193"/>
        <v>0</v>
      </c>
      <c r="AG298" s="67" t="e">
        <f t="shared" si="193"/>
        <v>#DIV/0!</v>
      </c>
      <c r="AH298" s="67"/>
      <c r="AI298" s="67"/>
    </row>
    <row r="299" spans="2:35">
      <c r="B299" s="59" t="s">
        <v>69</v>
      </c>
      <c r="C299" s="72">
        <f t="shared" si="189"/>
        <v>0</v>
      </c>
      <c r="D299" s="72">
        <f t="shared" si="187"/>
        <v>0</v>
      </c>
      <c r="E299" s="66">
        <f>'[2]Indonesia PKC Imports'!BG$290</f>
        <v>0</v>
      </c>
      <c r="F299" s="66">
        <f>'[2]Indonesia PKC Imports'!BS$290</f>
        <v>0</v>
      </c>
      <c r="G299" s="66">
        <f>'[2]Indonesia PKC Imports'!CE$290</f>
        <v>0</v>
      </c>
      <c r="H299" s="66">
        <f>'[2]Indonesia PKC Imports'!CQ$290</f>
        <v>0</v>
      </c>
      <c r="I299" s="66">
        <f>'[2]Indonesia PKC Imports'!DC$290</f>
        <v>0</v>
      </c>
      <c r="J299" s="66">
        <f>'[2]Indonesia PKC Imports'!DO$290</f>
        <v>0</v>
      </c>
      <c r="K299" s="66">
        <f>'[2]Indonesia PKC Imports'!EA$290</f>
        <v>0</v>
      </c>
      <c r="L299" s="66">
        <f>'[2]Indonesia PKC Imports'!EM$290</f>
        <v>0</v>
      </c>
      <c r="M299" s="66">
        <f>'[2]Indonesia PKC Imports'!EY$290</f>
        <v>0.45300000000000001</v>
      </c>
      <c r="N299" s="66">
        <f>'[2]Indonesia PKC Imports'!FK$290</f>
        <v>0</v>
      </c>
      <c r="O299" s="66">
        <f>'[2]Indonesia PKC Imports'!FW$290</f>
        <v>0</v>
      </c>
      <c r="P299" s="66">
        <f>'[2]Indonesia PKC Imports'!GI$290</f>
        <v>0.184</v>
      </c>
      <c r="Q299" s="66">
        <f>'[2]Indonesia PKC Imports'!GU$290</f>
        <v>0</v>
      </c>
      <c r="R299" s="66">
        <f>'[2]Indonesia PKC Imports'!HG$290</f>
        <v>0</v>
      </c>
      <c r="S299" s="66">
        <f>'[2]Indonesia PKC Imports'!HS$290</f>
        <v>0</v>
      </c>
      <c r="T299" s="66">
        <f>'[2]Indonesia PKC Imports'!IE$290</f>
        <v>0</v>
      </c>
      <c r="U299" s="66">
        <f>'[2]Indonesia PKC Imports'!IQ$290</f>
        <v>0</v>
      </c>
      <c r="V299" s="66">
        <f>'[2]Indonesia PKC Imports'!JC$290</f>
        <v>0</v>
      </c>
      <c r="W299" s="66">
        <f>'[2]Indonesia PKC Imports'!JO$290</f>
        <v>0</v>
      </c>
      <c r="X299" s="66">
        <f>'[2]Indonesia PKC Imports'!KA$290</f>
        <v>1.7999999999999999E-2</v>
      </c>
      <c r="Y299" s="66">
        <f>'[2]Indonesia PKC Imports'!KM$290</f>
        <v>0</v>
      </c>
      <c r="Z299" s="66">
        <f>'[2]Indonesia PKC Imports'!KY$290</f>
        <v>0</v>
      </c>
      <c r="AA299" s="67">
        <f t="shared" si="194"/>
        <v>0</v>
      </c>
      <c r="AB299" s="67">
        <f t="shared" si="191"/>
        <v>0</v>
      </c>
      <c r="AC299" s="67">
        <f t="shared" si="192"/>
        <v>0</v>
      </c>
      <c r="AD299" s="67">
        <f t="shared" si="193"/>
        <v>0</v>
      </c>
      <c r="AE299" s="67">
        <f t="shared" si="193"/>
        <v>0</v>
      </c>
      <c r="AF299" s="67">
        <f t="shared" si="193"/>
        <v>0</v>
      </c>
      <c r="AG299" s="67" t="e">
        <f t="shared" si="193"/>
        <v>#DIV/0!</v>
      </c>
      <c r="AH299" s="67"/>
      <c r="AI299" s="67"/>
    </row>
    <row r="300" spans="2:35">
      <c r="B300" s="59" t="s">
        <v>70</v>
      </c>
      <c r="C300" s="72">
        <f t="shared" si="189"/>
        <v>0</v>
      </c>
      <c r="D300" s="72">
        <f t="shared" si="187"/>
        <v>0</v>
      </c>
      <c r="E300" s="66">
        <f>'[2]Indonesia PKC Imports'!BH$290</f>
        <v>0</v>
      </c>
      <c r="F300" s="66">
        <f>'[2]Indonesia PKC Imports'!BT$290</f>
        <v>0</v>
      </c>
      <c r="G300" s="66">
        <f>'[2]Indonesia PKC Imports'!CF$290</f>
        <v>0</v>
      </c>
      <c r="H300" s="66">
        <f>'[2]Indonesia PKC Imports'!CR$290</f>
        <v>0</v>
      </c>
      <c r="I300" s="66">
        <f>'[2]Indonesia PKC Imports'!DD$290</f>
        <v>0</v>
      </c>
      <c r="J300" s="66">
        <f>'[2]Indonesia PKC Imports'!DP$290</f>
        <v>0</v>
      </c>
      <c r="K300" s="66">
        <f>'[2]Indonesia PKC Imports'!EB$290</f>
        <v>0</v>
      </c>
      <c r="L300" s="66">
        <f>'[2]Indonesia PKC Imports'!EN$290</f>
        <v>0</v>
      </c>
      <c r="M300" s="66">
        <f>'[2]Indonesia PKC Imports'!EZ$290</f>
        <v>0</v>
      </c>
      <c r="N300" s="66">
        <f>'[2]Indonesia PKC Imports'!FL$290</f>
        <v>0</v>
      </c>
      <c r="O300" s="66">
        <f>'[2]Indonesia PKC Imports'!FX$290</f>
        <v>0</v>
      </c>
      <c r="P300" s="66">
        <f>'[2]Indonesia PKC Imports'!GJ$290</f>
        <v>0</v>
      </c>
      <c r="Q300" s="66">
        <f>'[2]Indonesia PKC Imports'!GV$290</f>
        <v>0</v>
      </c>
      <c r="R300" s="66">
        <f>'[2]Indonesia PKC Imports'!HH$290</f>
        <v>0.06</v>
      </c>
      <c r="S300" s="66">
        <f>'[2]Indonesia PKC Imports'!HT$290</f>
        <v>0.06</v>
      </c>
      <c r="T300" s="66">
        <f>'[2]Indonesia PKC Imports'!IF$290</f>
        <v>0</v>
      </c>
      <c r="U300" s="66">
        <f>'[2]Indonesia PKC Imports'!IR$290</f>
        <v>0</v>
      </c>
      <c r="V300" s="66">
        <f>'[2]Indonesia PKC Imports'!JD$290</f>
        <v>0</v>
      </c>
      <c r="W300" s="66">
        <f>'[2]Indonesia PKC Imports'!JP$290</f>
        <v>0</v>
      </c>
      <c r="X300" s="66">
        <f>'[2]Indonesia PKC Imports'!KB$290</f>
        <v>0</v>
      </c>
      <c r="Y300" s="66">
        <f>'[2]Indonesia PKC Imports'!KN$290</f>
        <v>0</v>
      </c>
      <c r="Z300" s="66">
        <f>'[2]Indonesia PKC Imports'!KZ$290</f>
        <v>0</v>
      </c>
      <c r="AA300" s="67">
        <f t="shared" si="194"/>
        <v>0</v>
      </c>
      <c r="AB300" s="67">
        <f t="shared" si="191"/>
        <v>0</v>
      </c>
      <c r="AC300" s="67">
        <f t="shared" si="192"/>
        <v>0</v>
      </c>
      <c r="AD300" s="67">
        <f t="shared" si="193"/>
        <v>0</v>
      </c>
      <c r="AE300" s="67">
        <f t="shared" si="193"/>
        <v>0</v>
      </c>
      <c r="AF300" s="67">
        <f t="shared" si="193"/>
        <v>0</v>
      </c>
      <c r="AG300" s="67" t="e">
        <f t="shared" si="193"/>
        <v>#DIV/0!</v>
      </c>
      <c r="AH300" s="67"/>
      <c r="AI300" s="67"/>
    </row>
    <row r="301" spans="2:35">
      <c r="B301" s="59" t="s">
        <v>71</v>
      </c>
      <c r="C301" s="72">
        <f t="shared" si="189"/>
        <v>0</v>
      </c>
      <c r="D301" s="72">
        <f t="shared" si="187"/>
        <v>0</v>
      </c>
      <c r="E301" s="66">
        <f>'[2]Indonesia PKC Imports'!BI$290</f>
        <v>0</v>
      </c>
      <c r="F301" s="66">
        <f>'[2]Indonesia PKC Imports'!BU$290</f>
        <v>0</v>
      </c>
      <c r="G301" s="66">
        <f>'[2]Indonesia PKC Imports'!CG$290</f>
        <v>0</v>
      </c>
      <c r="H301" s="66">
        <f>'[2]Indonesia PKC Imports'!CS$290</f>
        <v>0</v>
      </c>
      <c r="I301" s="66">
        <f>'[2]Indonesia PKC Imports'!DE$290</f>
        <v>0</v>
      </c>
      <c r="J301" s="66">
        <f>'[2]Indonesia PKC Imports'!DQ$290</f>
        <v>0</v>
      </c>
      <c r="K301" s="66">
        <f>'[2]Indonesia PKC Imports'!EC$290</f>
        <v>0</v>
      </c>
      <c r="L301" s="66">
        <f>'[2]Indonesia PKC Imports'!EO$290</f>
        <v>0</v>
      </c>
      <c r="M301" s="66">
        <f>'[2]Indonesia PKC Imports'!FA$290</f>
        <v>0</v>
      </c>
      <c r="N301" s="66">
        <f>'[2]Indonesia PKC Imports'!FM$290</f>
        <v>0</v>
      </c>
      <c r="O301" s="66">
        <f>'[2]Indonesia PKC Imports'!FY$290</f>
        <v>0.28399999999999997</v>
      </c>
      <c r="P301" s="66">
        <f>'[2]Indonesia PKC Imports'!GK$290</f>
        <v>0</v>
      </c>
      <c r="Q301" s="66">
        <f>'[2]Indonesia PKC Imports'!GW$290</f>
        <v>0</v>
      </c>
      <c r="R301" s="66">
        <f>'[2]Indonesia PKC Imports'!HI$290</f>
        <v>7.8E-2</v>
      </c>
      <c r="S301" s="66">
        <f>'[2]Indonesia PKC Imports'!HU$290</f>
        <v>0</v>
      </c>
      <c r="T301" s="66">
        <f>'[2]Indonesia PKC Imports'!IG$290</f>
        <v>0.1</v>
      </c>
      <c r="U301" s="66">
        <f>'[2]Indonesia PKC Imports'!IS$290</f>
        <v>0</v>
      </c>
      <c r="V301" s="66">
        <f>'[2]Indonesia PKC Imports'!JE$290</f>
        <v>0</v>
      </c>
      <c r="W301" s="66">
        <f>'[2]Indonesia PKC Imports'!JQ$290</f>
        <v>0</v>
      </c>
      <c r="X301" s="66">
        <f>'[2]Indonesia PKC Imports'!KC$290</f>
        <v>0</v>
      </c>
      <c r="Y301" s="66">
        <f>'[2]Indonesia PKC Imports'!KO$290</f>
        <v>0</v>
      </c>
      <c r="Z301" s="66">
        <f>'[2]Indonesia PKC Imports'!LA$290</f>
        <v>0</v>
      </c>
      <c r="AA301" s="67">
        <f t="shared" si="194"/>
        <v>0</v>
      </c>
      <c r="AB301" s="67">
        <f t="shared" si="191"/>
        <v>0</v>
      </c>
      <c r="AC301" s="67">
        <f t="shared" si="192"/>
        <v>0</v>
      </c>
      <c r="AD301" s="67">
        <f t="shared" si="193"/>
        <v>0</v>
      </c>
      <c r="AE301" s="67">
        <f t="shared" si="193"/>
        <v>0</v>
      </c>
      <c r="AF301" s="67">
        <f t="shared" si="193"/>
        <v>0</v>
      </c>
      <c r="AG301" s="67" t="e">
        <f t="shared" si="193"/>
        <v>#DIV/0!</v>
      </c>
      <c r="AH301" s="67"/>
      <c r="AI301" s="67"/>
    </row>
    <row r="302" spans="2:35">
      <c r="B302" s="59" t="s">
        <v>72</v>
      </c>
      <c r="C302" s="72">
        <f t="shared" si="189"/>
        <v>0</v>
      </c>
      <c r="D302" s="72">
        <f t="shared" si="187"/>
        <v>0</v>
      </c>
      <c r="E302" s="66">
        <f>'[2]Indonesia PKC Imports'!BJ$290</f>
        <v>0</v>
      </c>
      <c r="F302" s="66">
        <f>'[2]Indonesia PKC Imports'!BV$290</f>
        <v>0</v>
      </c>
      <c r="G302" s="66">
        <f>'[2]Indonesia PKC Imports'!CH$290</f>
        <v>0</v>
      </c>
      <c r="H302" s="66">
        <f>'[2]Indonesia PKC Imports'!CT$290</f>
        <v>0</v>
      </c>
      <c r="I302" s="66">
        <f>'[2]Indonesia PKC Imports'!DF$290</f>
        <v>0</v>
      </c>
      <c r="J302" s="66">
        <f>'[2]Indonesia PKC Imports'!DR$290</f>
        <v>0</v>
      </c>
      <c r="K302" s="66">
        <f>'[2]Indonesia PKC Imports'!ED$290</f>
        <v>1.9E-2</v>
      </c>
      <c r="L302" s="66">
        <f>'[2]Indonesia PKC Imports'!EP$290</f>
        <v>0</v>
      </c>
      <c r="M302" s="66">
        <f>'[2]Indonesia PKC Imports'!FB$290</f>
        <v>0</v>
      </c>
      <c r="N302" s="66">
        <f>'[2]Indonesia PKC Imports'!FN$290</f>
        <v>0</v>
      </c>
      <c r="O302" s="66">
        <f>'[2]Indonesia PKC Imports'!FZ$290</f>
        <v>0.10199999999999999</v>
      </c>
      <c r="P302" s="66">
        <f>'[2]Indonesia PKC Imports'!GL$290</f>
        <v>0</v>
      </c>
      <c r="Q302" s="66">
        <f>'[2]Indonesia PKC Imports'!GX$290</f>
        <v>0</v>
      </c>
      <c r="R302" s="66">
        <f>'[2]Indonesia PKC Imports'!HJ$290</f>
        <v>7.4999999999999997E-2</v>
      </c>
      <c r="S302" s="66">
        <f>'[2]Indonesia PKC Imports'!HV$290</f>
        <v>6.6000000000000003E-2</v>
      </c>
      <c r="T302" s="66">
        <f>'[2]Indonesia PKC Imports'!IH$290</f>
        <v>0</v>
      </c>
      <c r="U302" s="66">
        <f>'[2]Indonesia PKC Imports'!IT$290</f>
        <v>0</v>
      </c>
      <c r="V302" s="66">
        <f>'[2]Indonesia PKC Imports'!JF$290</f>
        <v>0</v>
      </c>
      <c r="W302" s="66">
        <f>'[2]Indonesia PKC Imports'!JR$290</f>
        <v>0</v>
      </c>
      <c r="X302" s="66">
        <f>'[2]Indonesia PKC Imports'!KD$290</f>
        <v>0</v>
      </c>
      <c r="Y302" s="66">
        <f>'[2]Indonesia PKC Imports'!KP$290</f>
        <v>0</v>
      </c>
      <c r="Z302" s="66">
        <f>'[2]Indonesia PKC Imports'!LB$290</f>
        <v>0</v>
      </c>
      <c r="AA302" s="67">
        <f t="shared" si="194"/>
        <v>0</v>
      </c>
      <c r="AB302" s="67">
        <f t="shared" si="191"/>
        <v>0</v>
      </c>
      <c r="AC302" s="67">
        <f t="shared" si="192"/>
        <v>0</v>
      </c>
      <c r="AD302" s="67">
        <f t="shared" si="193"/>
        <v>0</v>
      </c>
      <c r="AE302" s="67">
        <f t="shared" si="193"/>
        <v>0</v>
      </c>
      <c r="AF302" s="67">
        <f t="shared" si="193"/>
        <v>0</v>
      </c>
      <c r="AG302" s="67" t="e">
        <f t="shared" si="193"/>
        <v>#DIV/0!</v>
      </c>
      <c r="AH302" s="67"/>
      <c r="AI302" s="67"/>
    </row>
    <row r="303" spans="2:35">
      <c r="B303" s="59" t="s">
        <v>73</v>
      </c>
      <c r="C303" s="72">
        <f t="shared" si="189"/>
        <v>0</v>
      </c>
      <c r="D303" s="72">
        <f t="shared" si="187"/>
        <v>0</v>
      </c>
      <c r="E303" s="66">
        <f>'[2]Indonesia PKC Imports'!BK$290</f>
        <v>0</v>
      </c>
      <c r="F303" s="66">
        <f>'[2]Indonesia PKC Imports'!BW$290</f>
        <v>0</v>
      </c>
      <c r="G303" s="66">
        <f>'[2]Indonesia PKC Imports'!CI$290</f>
        <v>0</v>
      </c>
      <c r="H303" s="66">
        <f>'[2]Indonesia PKC Imports'!CU$290</f>
        <v>0</v>
      </c>
      <c r="I303" s="66">
        <f>'[2]Indonesia PKC Imports'!DG$290</f>
        <v>0</v>
      </c>
      <c r="J303" s="66">
        <f>'[2]Indonesia PKC Imports'!DS$290</f>
        <v>0</v>
      </c>
      <c r="K303" s="66">
        <f>'[2]Indonesia PKC Imports'!EE$290</f>
        <v>0</v>
      </c>
      <c r="L303" s="66">
        <f>'[2]Indonesia PKC Imports'!EQ$290</f>
        <v>0</v>
      </c>
      <c r="M303" s="66">
        <f>'[2]Indonesia PKC Imports'!FC$290</f>
        <v>0</v>
      </c>
      <c r="N303" s="66">
        <f>'[2]Indonesia PKC Imports'!FO$290</f>
        <v>0</v>
      </c>
      <c r="O303" s="66">
        <f>'[2]Indonesia PKC Imports'!GA$290</f>
        <v>9.9000000000000005E-2</v>
      </c>
      <c r="P303" s="66">
        <f>'[2]Indonesia PKC Imports'!GM$290</f>
        <v>0</v>
      </c>
      <c r="Q303" s="66">
        <f>'[2]Indonesia PKC Imports'!GY$290</f>
        <v>0</v>
      </c>
      <c r="R303" s="66">
        <f>'[2]Indonesia PKC Imports'!HK$290</f>
        <v>0</v>
      </c>
      <c r="S303" s="66">
        <f>'[2]Indonesia PKC Imports'!HW$290</f>
        <v>6.2E-2</v>
      </c>
      <c r="T303" s="66">
        <f>'[2]Indonesia PKC Imports'!II$290</f>
        <v>0</v>
      </c>
      <c r="U303" s="66">
        <f>'[2]Indonesia PKC Imports'!IU$290</f>
        <v>0</v>
      </c>
      <c r="V303" s="66">
        <f>'[2]Indonesia PKC Imports'!JG$290</f>
        <v>0</v>
      </c>
      <c r="W303" s="66">
        <f>'[2]Indonesia PKC Imports'!JS$290</f>
        <v>0</v>
      </c>
      <c r="X303" s="66">
        <f>'[2]Indonesia PKC Imports'!KE$290</f>
        <v>0</v>
      </c>
      <c r="Y303" s="66">
        <f>'[2]Indonesia PKC Imports'!KQ$290</f>
        <v>0</v>
      </c>
      <c r="Z303" s="66">
        <f>'[2]Indonesia PKC Imports'!LC$290</f>
        <v>0</v>
      </c>
      <c r="AA303" s="67">
        <f t="shared" si="194"/>
        <v>0</v>
      </c>
      <c r="AB303" s="67">
        <f t="shared" si="191"/>
        <v>0</v>
      </c>
      <c r="AC303" s="67">
        <f t="shared" si="192"/>
        <v>0</v>
      </c>
      <c r="AD303" s="67">
        <f t="shared" si="193"/>
        <v>0</v>
      </c>
      <c r="AE303" s="67">
        <f t="shared" si="193"/>
        <v>0</v>
      </c>
      <c r="AF303" s="67">
        <f t="shared" si="193"/>
        <v>0</v>
      </c>
      <c r="AG303" s="67" t="e">
        <f t="shared" si="193"/>
        <v>#DIV/0!</v>
      </c>
      <c r="AH303" s="67"/>
      <c r="AI303" s="67"/>
    </row>
    <row r="304" spans="2:35">
      <c r="B304" s="59" t="s">
        <v>74</v>
      </c>
      <c r="C304" s="72">
        <f t="shared" si="189"/>
        <v>0</v>
      </c>
      <c r="D304" s="72">
        <f t="shared" si="187"/>
        <v>0</v>
      </c>
      <c r="E304" s="66">
        <f>'[2]Indonesia PKC Imports'!BL$290</f>
        <v>0</v>
      </c>
      <c r="F304" s="66">
        <f>'[2]Indonesia PKC Imports'!BX$290</f>
        <v>0</v>
      </c>
      <c r="G304" s="66">
        <f>'[2]Indonesia PKC Imports'!CJ$290</f>
        <v>0</v>
      </c>
      <c r="H304" s="66">
        <f>'[2]Indonesia PKC Imports'!CV$290</f>
        <v>0</v>
      </c>
      <c r="I304" s="66">
        <f>'[2]Indonesia PKC Imports'!DH$290</f>
        <v>0</v>
      </c>
      <c r="J304" s="66">
        <f>'[2]Indonesia PKC Imports'!DT$290</f>
        <v>0</v>
      </c>
      <c r="K304" s="66">
        <f>'[2]Indonesia PKC Imports'!EF$290</f>
        <v>0</v>
      </c>
      <c r="L304" s="66">
        <f>'[2]Indonesia PKC Imports'!ER$290</f>
        <v>0</v>
      </c>
      <c r="M304" s="66">
        <f>'[2]Indonesia PKC Imports'!FD$290</f>
        <v>0</v>
      </c>
      <c r="N304" s="66">
        <f>'[2]Indonesia PKC Imports'!FP$290</f>
        <v>0</v>
      </c>
      <c r="O304" s="66">
        <f>'[2]Indonesia PKC Imports'!GB$290</f>
        <v>0</v>
      </c>
      <c r="P304" s="66">
        <f>'[2]Indonesia PKC Imports'!GN$290</f>
        <v>0</v>
      </c>
      <c r="Q304" s="66">
        <f>'[2]Indonesia PKC Imports'!GZ$290</f>
        <v>0.11899999999999999</v>
      </c>
      <c r="R304" s="66">
        <f>'[2]Indonesia PKC Imports'!HL$290</f>
        <v>0.09</v>
      </c>
      <c r="S304" s="66">
        <f>'[2]Indonesia PKC Imports'!HX$290</f>
        <v>0</v>
      </c>
      <c r="T304" s="66">
        <f>'[2]Indonesia PKC Imports'!IJ$290</f>
        <v>0</v>
      </c>
      <c r="U304" s="66">
        <f>'[2]Indonesia PKC Imports'!IV$290</f>
        <v>0</v>
      </c>
      <c r="V304" s="66">
        <f>'[2]Indonesia PKC Imports'!JH$290</f>
        <v>0</v>
      </c>
      <c r="W304" s="66">
        <f>'[2]Indonesia PKC Imports'!JT$290</f>
        <v>0</v>
      </c>
      <c r="X304" s="66">
        <f>'[2]Indonesia PKC Imports'!KF$290</f>
        <v>0</v>
      </c>
      <c r="Y304" s="66">
        <f>'[2]Indonesia PKC Imports'!KR$290</f>
        <v>0</v>
      </c>
      <c r="Z304" s="66">
        <f>'[2]Indonesia PKC Imports'!LD$290</f>
        <v>0</v>
      </c>
      <c r="AA304" s="67">
        <f t="shared" si="194"/>
        <v>0</v>
      </c>
      <c r="AB304" s="67">
        <f t="shared" si="191"/>
        <v>0</v>
      </c>
      <c r="AC304" s="67">
        <f t="shared" si="192"/>
        <v>0</v>
      </c>
      <c r="AD304" s="67">
        <f t="shared" si="193"/>
        <v>0</v>
      </c>
      <c r="AE304" s="67">
        <f t="shared" si="193"/>
        <v>0</v>
      </c>
      <c r="AF304" s="67">
        <f t="shared" si="193"/>
        <v>0</v>
      </c>
      <c r="AG304" s="67" t="e">
        <f t="shared" si="193"/>
        <v>#DIV/0!</v>
      </c>
      <c r="AH304" s="67"/>
      <c r="AI304" s="67"/>
    </row>
    <row r="305" spans="2:35">
      <c r="B305" s="59" t="s">
        <v>75</v>
      </c>
      <c r="C305" s="72">
        <f>C306-SUM(C294:C304)</f>
        <v>0</v>
      </c>
      <c r="D305" s="72">
        <f>D306-SUM(D294:D304)</f>
        <v>0</v>
      </c>
      <c r="E305" s="66">
        <f>'[2]Indonesia PKC Imports'!BM$290</f>
        <v>0</v>
      </c>
      <c r="F305" s="66">
        <f>'[2]Indonesia PKC Imports'!BY$290</f>
        <v>0</v>
      </c>
      <c r="G305" s="66">
        <f>'[2]Indonesia PKC Imports'!CK$290</f>
        <v>0</v>
      </c>
      <c r="H305" s="66">
        <f>'[2]Indonesia PKC Imports'!CW$290</f>
        <v>0</v>
      </c>
      <c r="I305" s="66">
        <f>'[2]Indonesia PKC Imports'!DI$290</f>
        <v>0</v>
      </c>
      <c r="J305" s="66">
        <f>'[2]Indonesia PKC Imports'!DU$290</f>
        <v>0</v>
      </c>
      <c r="K305" s="66">
        <f>'[2]Indonesia PKC Imports'!EG$290</f>
        <v>0</v>
      </c>
      <c r="L305" s="66">
        <f>'[2]Indonesia PKC Imports'!ES$290</f>
        <v>0</v>
      </c>
      <c r="M305" s="66">
        <f>'[2]Indonesia PKC Imports'!FE$290</f>
        <v>0</v>
      </c>
      <c r="N305" s="66">
        <f>'[2]Indonesia PKC Imports'!FQ$290</f>
        <v>0</v>
      </c>
      <c r="O305" s="66">
        <f>'[2]Indonesia PKC Imports'!GC$290</f>
        <v>7.9000000000000001E-2</v>
      </c>
      <c r="P305" s="66">
        <f>'[2]Indonesia PKC Imports'!GO$290</f>
        <v>0</v>
      </c>
      <c r="Q305" s="66">
        <f>'[2]Indonesia PKC Imports'!HA$290</f>
        <v>0.153</v>
      </c>
      <c r="R305" s="66">
        <f>'[2]Indonesia PKC Imports'!HM$290</f>
        <v>0.53400000000000003</v>
      </c>
      <c r="S305" s="66">
        <f>'[2]Indonesia PKC Imports'!HY$290</f>
        <v>6.3E-2</v>
      </c>
      <c r="T305" s="66">
        <f>'[2]Indonesia PKC Imports'!IK$290</f>
        <v>0</v>
      </c>
      <c r="U305" s="66">
        <f>'[2]Indonesia PKC Imports'!IW$290</f>
        <v>0</v>
      </c>
      <c r="V305" s="66">
        <f>'[2]Indonesia PKC Imports'!JI$290</f>
        <v>0</v>
      </c>
      <c r="W305" s="66">
        <f>'[2]Indonesia PKC Imports'!JU$290</f>
        <v>0</v>
      </c>
      <c r="X305" s="66">
        <f>'[2]Indonesia PKC Imports'!KG$290</f>
        <v>0</v>
      </c>
      <c r="Y305" s="66">
        <f>'[2]Indonesia PKC Imports'!KS$290</f>
        <v>0</v>
      </c>
      <c r="Z305" s="66">
        <f>'[2]Indonesia PKC Imports'!LE$290</f>
        <v>0</v>
      </c>
      <c r="AA305" s="67">
        <f t="shared" ref="AA305:AG305" si="195">AA306-SUM(AA294:AA304)</f>
        <v>0</v>
      </c>
      <c r="AB305" s="67">
        <f t="shared" si="195"/>
        <v>0</v>
      </c>
      <c r="AC305" s="67">
        <f t="shared" si="195"/>
        <v>0</v>
      </c>
      <c r="AD305" s="67">
        <f t="shared" si="195"/>
        <v>0</v>
      </c>
      <c r="AE305" s="67">
        <f t="shared" si="195"/>
        <v>0</v>
      </c>
      <c r="AF305" s="67">
        <f t="shared" si="195"/>
        <v>0</v>
      </c>
      <c r="AG305" s="67" t="e">
        <f t="shared" si="195"/>
        <v>#DIV/0!</v>
      </c>
      <c r="AH305" s="67"/>
      <c r="AI305" s="67"/>
    </row>
    <row r="306" spans="2:35" ht="15.75" thickBot="1">
      <c r="B306" s="59" t="s">
        <v>76</v>
      </c>
      <c r="C306" s="75">
        <f>C35</f>
        <v>0</v>
      </c>
      <c r="D306" s="75">
        <f>D35</f>
        <v>0</v>
      </c>
      <c r="E306" s="75">
        <f>E35</f>
        <v>0</v>
      </c>
      <c r="F306" s="75">
        <f t="shared" ref="F306:Y306" si="196">SUM(F294:F305)</f>
        <v>0</v>
      </c>
      <c r="G306" s="75">
        <f t="shared" si="196"/>
        <v>0</v>
      </c>
      <c r="H306" s="75">
        <f t="shared" si="196"/>
        <v>0</v>
      </c>
      <c r="I306" s="75">
        <f t="shared" si="196"/>
        <v>0</v>
      </c>
      <c r="J306" s="75">
        <f t="shared" si="196"/>
        <v>0</v>
      </c>
      <c r="K306" s="75">
        <f t="shared" si="196"/>
        <v>1.9E-2</v>
      </c>
      <c r="L306" s="75">
        <f t="shared" si="196"/>
        <v>0</v>
      </c>
      <c r="M306" s="75">
        <f t="shared" si="196"/>
        <v>0.45300000000000001</v>
      </c>
      <c r="N306" s="75">
        <f t="shared" si="196"/>
        <v>0.104</v>
      </c>
      <c r="O306" s="75">
        <f t="shared" si="196"/>
        <v>0.56399999999999995</v>
      </c>
      <c r="P306" s="75">
        <f t="shared" si="196"/>
        <v>0.28100000000000003</v>
      </c>
      <c r="Q306" s="75">
        <f t="shared" si="196"/>
        <v>0.77200000000000002</v>
      </c>
      <c r="R306" s="75">
        <f t="shared" si="196"/>
        <v>1.4089999999999998</v>
      </c>
      <c r="S306" s="75">
        <f t="shared" si="196"/>
        <v>1.0470000000000002</v>
      </c>
      <c r="T306" s="75">
        <f t="shared" si="196"/>
        <v>0.35</v>
      </c>
      <c r="U306" s="75">
        <f t="shared" si="196"/>
        <v>4.5999999999999999E-2</v>
      </c>
      <c r="V306" s="75">
        <f t="shared" si="196"/>
        <v>0</v>
      </c>
      <c r="W306" s="75">
        <f t="shared" si="196"/>
        <v>0</v>
      </c>
      <c r="X306" s="75">
        <f t="shared" si="196"/>
        <v>1.7999999999999999E-2</v>
      </c>
      <c r="Y306" s="75">
        <f t="shared" si="196"/>
        <v>0</v>
      </c>
      <c r="Z306" s="75">
        <f>SUM(Z294:Z305)</f>
        <v>7.1999999999999995E-2</v>
      </c>
      <c r="AA306" s="67">
        <f t="shared" ref="AA306:AG306" si="197">AA35</f>
        <v>0</v>
      </c>
      <c r="AB306" s="67">
        <f t="shared" si="197"/>
        <v>0</v>
      </c>
      <c r="AC306" s="67">
        <f t="shared" si="197"/>
        <v>0</v>
      </c>
      <c r="AD306" s="67">
        <f t="shared" si="197"/>
        <v>0</v>
      </c>
      <c r="AE306" s="67">
        <f t="shared" si="197"/>
        <v>0</v>
      </c>
      <c r="AF306" s="67">
        <f t="shared" si="197"/>
        <v>0</v>
      </c>
      <c r="AG306" s="67">
        <f t="shared" si="197"/>
        <v>0</v>
      </c>
      <c r="AH306" s="67"/>
      <c r="AI306" s="67"/>
    </row>
    <row r="307" spans="2:35">
      <c r="B307" s="68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</row>
    <row r="308" spans="2:35" ht="15.75" thickBot="1">
      <c r="B308" s="59" t="s">
        <v>105</v>
      </c>
    </row>
    <row r="309" spans="2:35" ht="15.75" thickBot="1">
      <c r="B309" s="60"/>
      <c r="C309" s="61" t="s">
        <v>11</v>
      </c>
      <c r="D309" s="61" t="s">
        <v>12</v>
      </c>
      <c r="E309" s="61" t="s">
        <v>13</v>
      </c>
      <c r="F309" s="61" t="s">
        <v>14</v>
      </c>
      <c r="G309" s="61" t="s">
        <v>15</v>
      </c>
      <c r="H309" s="61" t="s">
        <v>16</v>
      </c>
      <c r="I309" s="61" t="s">
        <v>17</v>
      </c>
      <c r="J309" s="61" t="s">
        <v>18</v>
      </c>
      <c r="K309" s="61" t="s">
        <v>19</v>
      </c>
      <c r="L309" s="61" t="s">
        <v>20</v>
      </c>
      <c r="M309" s="61" t="s">
        <v>21</v>
      </c>
      <c r="N309" s="61" t="s">
        <v>22</v>
      </c>
      <c r="O309" s="61" t="s">
        <v>23</v>
      </c>
      <c r="P309" s="61" t="s">
        <v>24</v>
      </c>
      <c r="Q309" s="61" t="s">
        <v>25</v>
      </c>
      <c r="R309" s="61" t="s">
        <v>26</v>
      </c>
      <c r="S309" s="61" t="s">
        <v>27</v>
      </c>
      <c r="T309" s="61" t="s">
        <v>28</v>
      </c>
      <c r="U309" s="61" t="s">
        <v>29</v>
      </c>
      <c r="V309" s="61" t="s">
        <v>30</v>
      </c>
      <c r="W309" s="61" t="s">
        <v>31</v>
      </c>
      <c r="X309" s="61" t="s">
        <v>32</v>
      </c>
      <c r="Y309" s="61" t="s">
        <v>33</v>
      </c>
      <c r="Z309" s="61" t="s">
        <v>34</v>
      </c>
      <c r="AA309" s="61" t="s">
        <v>35</v>
      </c>
      <c r="AB309" s="61" t="s">
        <v>36</v>
      </c>
      <c r="AC309" s="61" t="s">
        <v>37</v>
      </c>
      <c r="AD309" s="61" t="s">
        <v>38</v>
      </c>
      <c r="AE309" s="61" t="str">
        <f>AE3</f>
        <v>21/22</v>
      </c>
      <c r="AF309" s="61" t="str">
        <f t="shared" ref="AF309:AG309" si="198">AF3</f>
        <v>22/23</v>
      </c>
      <c r="AG309" s="61" t="str">
        <f t="shared" si="198"/>
        <v>23/24</v>
      </c>
      <c r="AH309" s="62"/>
      <c r="AI309" s="62"/>
    </row>
    <row r="310" spans="2:35">
      <c r="B310" s="59" t="s">
        <v>64</v>
      </c>
      <c r="C310" s="72">
        <f t="shared" ref="C310:C320" si="199">(SUM(F310:J310)/SUM(F$322:J$322))*C$322</f>
        <v>44.736015278148628</v>
      </c>
      <c r="D310" s="72">
        <f t="shared" ref="D310:D320" si="200">(SUM(G310:K310)/SUM(G$322:K$322))*D$322</f>
        <v>42.64799111009971</v>
      </c>
      <c r="E310" s="72">
        <v>50.857550656579626</v>
      </c>
      <c r="F310" s="66">
        <f>'[2]Indonesia PKC Exports'!BN$290</f>
        <v>54.490989999999996</v>
      </c>
      <c r="G310" s="66">
        <f>'[2]Indonesia PKC Exports'!BZ$290</f>
        <v>87.133210000000005</v>
      </c>
      <c r="H310" s="66">
        <f>'[2]Indonesia PKC Exports'!CL$290</f>
        <v>18.53538</v>
      </c>
      <c r="I310" s="66">
        <f>'[2]Indonesia PKC Exports'!CX$290</f>
        <v>117.26751300000001</v>
      </c>
      <c r="J310" s="66">
        <f>'[2]Indonesia PKC Exports'!DJ$290</f>
        <v>85.741289999999992</v>
      </c>
      <c r="K310" s="66">
        <f>'[2]Indonesia PKC Exports'!DV$290</f>
        <v>48.142410000000005</v>
      </c>
      <c r="L310" s="66">
        <f>'[2]Indonesia PKC Exports'!EH$290</f>
        <v>80.206225000000003</v>
      </c>
      <c r="M310" s="66">
        <f>'[2]Indonesia PKC Exports'!ET$290</f>
        <v>62.37</v>
      </c>
      <c r="N310" s="66">
        <f>'[2]Indonesia PKC Exports'!FF$290</f>
        <v>163.44391899999999</v>
      </c>
      <c r="O310" s="66">
        <f>'[2]Indonesia PKC Exports'!FR$290</f>
        <v>255.81299999999999</v>
      </c>
      <c r="P310" s="66">
        <f>'[2]Indonesia PKC Exports'!GD$290</f>
        <v>216.63399999999999</v>
      </c>
      <c r="Q310" s="66">
        <f>'[2]Indonesia PKC Exports'!GP$290</f>
        <v>289.12200000000001</v>
      </c>
      <c r="R310" s="66">
        <f>'[2]Indonesia PKC Exports'!HB$290</f>
        <v>146.65299999999999</v>
      </c>
      <c r="S310" s="66">
        <f>'[2]Indonesia PKC Exports'!HN$290</f>
        <v>155.786</v>
      </c>
      <c r="T310" s="66">
        <f>'[2]Indonesia PKC Exports'!HZ$290</f>
        <v>266.29399999999998</v>
      </c>
      <c r="U310" s="66">
        <f>'[2]Indonesia PKC Exports'!IL$290</f>
        <v>299.21600000000001</v>
      </c>
      <c r="V310" s="66">
        <f>'[2]Indonesia PKC Exports'!IX$290</f>
        <v>253.93600000000001</v>
      </c>
      <c r="W310" s="66">
        <f>'[2]Indonesia PKC Exports'!JJ$290</f>
        <v>357.72</v>
      </c>
      <c r="X310" s="66">
        <f>'[2]Indonesia PKC Exports'!JV$290</f>
        <v>392.428</v>
      </c>
      <c r="Y310" s="66">
        <f>'[2]Indonesia PKC Exports'!KH$290</f>
        <v>432.79599999999999</v>
      </c>
      <c r="Z310" s="66">
        <f>'[2]Indonesia PKC Exports'!KT$290</f>
        <v>317.86200000000002</v>
      </c>
      <c r="AA310" s="66">
        <f>'[2]Indonesia PKC Exports'!LF$290</f>
        <v>0</v>
      </c>
      <c r="AB310" s="71">
        <f>(SUM(V310:Z310)/SUM(V$322:Z$322))*AB$322</f>
        <v>391.61239312975164</v>
      </c>
      <c r="AC310" s="71">
        <f t="shared" ref="AC310:AC320" si="201">(SUM(W310:AA310)/SUM(W$322:AA$322))*AC$322</f>
        <v>325.80162498555029</v>
      </c>
      <c r="AD310" s="71">
        <f t="shared" ref="AD310:AG320" si="202">(SUM(X310:AB310)/SUM(X$322:AB$322))*AD$322</f>
        <v>327.25780682018859</v>
      </c>
      <c r="AE310" s="71">
        <f t="shared" si="202"/>
        <v>312.48521469563548</v>
      </c>
      <c r="AF310" s="71">
        <f t="shared" si="202"/>
        <v>288.13921752277059</v>
      </c>
      <c r="AG310" s="71">
        <f t="shared" si="202"/>
        <v>271.62140041214928</v>
      </c>
      <c r="AH310" s="71"/>
      <c r="AI310" s="71"/>
    </row>
    <row r="311" spans="2:35">
      <c r="B311" s="59" t="s">
        <v>65</v>
      </c>
      <c r="C311" s="72">
        <f t="shared" si="199"/>
        <v>36.319502892885893</v>
      </c>
      <c r="D311" s="72">
        <f t="shared" si="200"/>
        <v>33.023756997947139</v>
      </c>
      <c r="E311" s="72">
        <v>41.289349234887339</v>
      </c>
      <c r="F311" s="66">
        <f>'[2]Indonesia PKC Exports'!BO$290</f>
        <v>49.15</v>
      </c>
      <c r="G311" s="66">
        <f>'[2]Indonesia PKC Exports'!CA$290</f>
        <v>52.15</v>
      </c>
      <c r="H311" s="66">
        <f>'[2]Indonesia PKC Exports'!CM$290</f>
        <v>70.553449999999998</v>
      </c>
      <c r="I311" s="66">
        <f>'[2]Indonesia PKC Exports'!CY$290</f>
        <v>75.83202</v>
      </c>
      <c r="J311" s="66">
        <f>'[2]Indonesia PKC Exports'!DK$290</f>
        <v>47.157400000000003</v>
      </c>
      <c r="K311" s="66">
        <f>'[2]Indonesia PKC Exports'!DW$290</f>
        <v>30.604562999999999</v>
      </c>
      <c r="L311" s="66">
        <f>'[2]Indonesia PKC Exports'!EI$290</f>
        <v>80.494219999999999</v>
      </c>
      <c r="M311" s="66">
        <f>'[2]Indonesia PKC Exports'!EU$290</f>
        <v>140.54998000000001</v>
      </c>
      <c r="N311" s="66">
        <f>'[2]Indonesia PKC Exports'!FG$290</f>
        <v>137.39778000000001</v>
      </c>
      <c r="O311" s="66">
        <f>'[2]Indonesia PKC Exports'!FS$290</f>
        <v>133.309</v>
      </c>
      <c r="P311" s="66">
        <f>'[2]Indonesia PKC Exports'!GE$290</f>
        <v>93.594999999999999</v>
      </c>
      <c r="Q311" s="66">
        <f>'[2]Indonesia PKC Exports'!GQ$290</f>
        <v>166.08</v>
      </c>
      <c r="R311" s="66">
        <f>'[2]Indonesia PKC Exports'!HC$290</f>
        <v>282.18299999999999</v>
      </c>
      <c r="S311" s="66">
        <f>'[2]Indonesia PKC Exports'!HO$290</f>
        <v>181.93600000000001</v>
      </c>
      <c r="T311" s="66">
        <f>'[2]Indonesia PKC Exports'!IA$290</f>
        <v>218.69399999999999</v>
      </c>
      <c r="U311" s="66">
        <f>'[2]Indonesia PKC Exports'!IM$290</f>
        <v>300.28899999999999</v>
      </c>
      <c r="V311" s="66">
        <f>'[2]Indonesia PKC Exports'!IY$290</f>
        <v>404.99799999999999</v>
      </c>
      <c r="W311" s="66">
        <f>'[2]Indonesia PKC Exports'!JK$290</f>
        <v>395.00599999999997</v>
      </c>
      <c r="X311" s="66">
        <f>'[2]Indonesia PKC Exports'!JW$290</f>
        <v>251.66399999999999</v>
      </c>
      <c r="Y311" s="66">
        <f>'[2]Indonesia PKC Exports'!KI$290</f>
        <v>409.00900000000001</v>
      </c>
      <c r="Z311" s="66">
        <f>'[2]Indonesia PKC Exports'!KU$290</f>
        <v>444.476</v>
      </c>
      <c r="AA311" s="66">
        <f>'[2]Indonesia PKC Exports'!LG$290</f>
        <v>0</v>
      </c>
      <c r="AB311" s="71">
        <f>(SUM(V311:Z311)/SUM(V$322:Z$322))*AB$322</f>
        <v>425.18018353029998</v>
      </c>
      <c r="AC311" s="71">
        <f t="shared" si="201"/>
        <v>325.66030301731087</v>
      </c>
      <c r="AD311" s="71">
        <f t="shared" si="202"/>
        <v>326.32612020511476</v>
      </c>
      <c r="AE311" s="71">
        <f t="shared" si="202"/>
        <v>341.48733026674716</v>
      </c>
      <c r="AF311" s="71">
        <f t="shared" si="202"/>
        <v>321.78644084655855</v>
      </c>
      <c r="AG311" s="71">
        <f t="shared" si="202"/>
        <v>283.92938902499628</v>
      </c>
      <c r="AH311" s="71"/>
      <c r="AI311" s="71"/>
    </row>
    <row r="312" spans="2:35">
      <c r="B312" s="59" t="s">
        <v>66</v>
      </c>
      <c r="C312" s="72">
        <f t="shared" si="199"/>
        <v>38.814988393316433</v>
      </c>
      <c r="D312" s="72">
        <f t="shared" si="200"/>
        <v>46.649060226789359</v>
      </c>
      <c r="E312" s="72">
        <v>44.126309108532986</v>
      </c>
      <c r="F312" s="66">
        <f>'[2]Indonesia PKC Exports'!BP$290</f>
        <v>36.569626999999997</v>
      </c>
      <c r="G312" s="66">
        <f>'[2]Indonesia PKC Exports'!CB$290</f>
        <v>53.619030000000002</v>
      </c>
      <c r="H312" s="66">
        <f>'[2]Indonesia PKC Exports'!CN$290</f>
        <v>83.824269999999999</v>
      </c>
      <c r="I312" s="66">
        <f>'[2]Indonesia PKC Exports'!CZ$290</f>
        <v>74.267373000000006</v>
      </c>
      <c r="J312" s="66">
        <f>'[2]Indonesia PKC Exports'!DL$290</f>
        <v>66.820999999999998</v>
      </c>
      <c r="K312" s="66">
        <f>'[2]Indonesia PKC Exports'!DX$290</f>
        <v>111.76358</v>
      </c>
      <c r="L312" s="66">
        <f>'[2]Indonesia PKC Exports'!EJ$290</f>
        <v>65.237095999999994</v>
      </c>
      <c r="M312" s="66">
        <f>'[2]Indonesia PKC Exports'!EV$290</f>
        <v>50.617542999999998</v>
      </c>
      <c r="N312" s="66">
        <f>'[2]Indonesia PKC Exports'!FH$290</f>
        <v>126.264646</v>
      </c>
      <c r="O312" s="66">
        <f>'[2]Indonesia PKC Exports'!FT$290</f>
        <v>168.80099999999999</v>
      </c>
      <c r="P312" s="66">
        <f>'[2]Indonesia PKC Exports'!GF$290</f>
        <v>254.364</v>
      </c>
      <c r="Q312" s="66">
        <f>'[2]Indonesia PKC Exports'!GR$290</f>
        <v>268.24799999999999</v>
      </c>
      <c r="R312" s="66">
        <f>'[2]Indonesia PKC Exports'!HD$290</f>
        <v>208.065</v>
      </c>
      <c r="S312" s="66">
        <f>'[2]Indonesia PKC Exports'!HP$290</f>
        <v>424.69799999999998</v>
      </c>
      <c r="T312" s="66">
        <f>'[2]Indonesia PKC Exports'!IB$290</f>
        <v>201.15600000000001</v>
      </c>
      <c r="U312" s="66">
        <f>'[2]Indonesia PKC Exports'!IN$290</f>
        <v>230.24700000000001</v>
      </c>
      <c r="V312" s="66">
        <f>'[2]Indonesia PKC Exports'!IZ$290</f>
        <v>296.06</v>
      </c>
      <c r="W312" s="66">
        <f>'[2]Indonesia PKC Exports'!JL$290</f>
        <v>273.45</v>
      </c>
      <c r="X312" s="66">
        <f>'[2]Indonesia PKC Exports'!JX$290</f>
        <v>365.09500000000003</v>
      </c>
      <c r="Y312" s="66">
        <f>'[2]Indonesia PKC Exports'!KJ$290</f>
        <v>449.80399999999997</v>
      </c>
      <c r="Z312" s="66">
        <f>'[2]Indonesia PKC Exports'!KV$290</f>
        <v>435.16300000000001</v>
      </c>
      <c r="AA312" s="66">
        <f>'[2]Indonesia PKC Exports'!LH$290</f>
        <v>0</v>
      </c>
      <c r="AB312" s="71">
        <f>(SUM(V312:Z312)/SUM(V$322:Z$322))*AB$322</f>
        <v>406.08074884620555</v>
      </c>
      <c r="AC312" s="71">
        <f t="shared" si="201"/>
        <v>330.73074420343852</v>
      </c>
      <c r="AD312" s="71">
        <f t="shared" si="202"/>
        <v>353.15450005996399</v>
      </c>
      <c r="AE312" s="71">
        <f t="shared" si="202"/>
        <v>345.20227504913845</v>
      </c>
      <c r="AF312" s="71">
        <f t="shared" si="202"/>
        <v>322.52371768950348</v>
      </c>
      <c r="AG312" s="71">
        <f t="shared" si="202"/>
        <v>287.23456714361595</v>
      </c>
      <c r="AH312" s="71"/>
      <c r="AI312" s="71"/>
    </row>
    <row r="313" spans="2:35">
      <c r="B313" s="59" t="s">
        <v>67</v>
      </c>
      <c r="C313" s="72">
        <f t="shared" si="199"/>
        <v>31.753517429838876</v>
      </c>
      <c r="D313" s="72">
        <f t="shared" si="200"/>
        <v>38.056121013720244</v>
      </c>
      <c r="E313" s="66">
        <f>'[2]Indonesia PKC Exports'!BE$290</f>
        <v>51.795900000000003</v>
      </c>
      <c r="F313" s="66">
        <f>'[2]Indonesia PKC Exports'!BQ$290</f>
        <v>49.594910000000006</v>
      </c>
      <c r="G313" s="66">
        <f>'[2]Indonesia PKC Exports'!CC$290</f>
        <v>40.810639999999999</v>
      </c>
      <c r="H313" s="66">
        <f>'[2]Indonesia PKC Exports'!CO$290</f>
        <v>63.234000000000002</v>
      </c>
      <c r="I313" s="66">
        <f>'[2]Indonesia PKC Exports'!DA$290</f>
        <v>70.718559999999997</v>
      </c>
      <c r="J313" s="66">
        <f>'[2]Indonesia PKC Exports'!DM$290</f>
        <v>33.417946000000001</v>
      </c>
      <c r="K313" s="66">
        <f>'[2]Indonesia PKC Exports'!DY$290</f>
        <v>110.220196</v>
      </c>
      <c r="L313" s="66">
        <f>'[2]Indonesia PKC Exports'!EK$290</f>
        <v>55.679699999999997</v>
      </c>
      <c r="M313" s="66">
        <f>'[2]Indonesia PKC Exports'!EW$290</f>
        <v>116.089305</v>
      </c>
      <c r="N313" s="66">
        <f>'[2]Indonesia PKC Exports'!FI$290</f>
        <v>122.11119599999999</v>
      </c>
      <c r="O313" s="66">
        <f>'[2]Indonesia PKC Exports'!FU$290</f>
        <v>112.92</v>
      </c>
      <c r="P313" s="66">
        <f>'[2]Indonesia PKC Exports'!GG$290</f>
        <v>167.38399999999999</v>
      </c>
      <c r="Q313" s="66">
        <f>'[2]Indonesia PKC Exports'!GS$290</f>
        <v>163.346</v>
      </c>
      <c r="R313" s="66">
        <f>'[2]Indonesia PKC Exports'!HE$290</f>
        <v>282.46600000000001</v>
      </c>
      <c r="S313" s="66">
        <f>'[2]Indonesia PKC Exports'!HQ$290</f>
        <v>169.88499999999999</v>
      </c>
      <c r="T313" s="66">
        <f>'[2]Indonesia PKC Exports'!IC$290</f>
        <v>268.77600000000001</v>
      </c>
      <c r="U313" s="66">
        <f>'[2]Indonesia PKC Exports'!IO$290</f>
        <v>274.51900000000001</v>
      </c>
      <c r="V313" s="66">
        <f>'[2]Indonesia PKC Exports'!JA$290</f>
        <v>319.94099999999997</v>
      </c>
      <c r="W313" s="66">
        <f>'[2]Indonesia PKC Exports'!JM$290</f>
        <v>287.88600000000002</v>
      </c>
      <c r="X313" s="66">
        <f>'[2]Indonesia PKC Exports'!JY$290</f>
        <v>363.28199999999998</v>
      </c>
      <c r="Y313" s="66">
        <f>'[2]Indonesia PKC Exports'!KK$290</f>
        <v>294.43400000000003</v>
      </c>
      <c r="Z313" s="66">
        <f>'[2]Indonesia PKC Exports'!KW$290</f>
        <v>370.13400000000001</v>
      </c>
      <c r="AA313" s="66">
        <f>'[2]Indonesia PKC Exports'!LI$290</f>
        <v>0</v>
      </c>
      <c r="AB313" s="71">
        <f t="shared" ref="AA313:AB320" si="203">(SUM(V313:Z313)/SUM(V$322:Z$322))*AB$322</f>
        <v>365.04020782388102</v>
      </c>
      <c r="AC313" s="71">
        <f t="shared" si="201"/>
        <v>285.62580830033198</v>
      </c>
      <c r="AD313" s="71">
        <f t="shared" si="202"/>
        <v>297.0187475235216</v>
      </c>
      <c r="AE313" s="71">
        <f t="shared" si="202"/>
        <v>279.95301240820902</v>
      </c>
      <c r="AF313" s="71">
        <f t="shared" si="202"/>
        <v>278.6831860209129</v>
      </c>
      <c r="AG313" s="71">
        <f t="shared" si="202"/>
        <v>245.69941590680176</v>
      </c>
      <c r="AH313" s="71"/>
      <c r="AI313" s="71"/>
    </row>
    <row r="314" spans="2:35">
      <c r="B314" s="59" t="s">
        <v>68</v>
      </c>
      <c r="C314" s="72">
        <f t="shared" si="199"/>
        <v>32.688698694241836</v>
      </c>
      <c r="D314" s="72">
        <f t="shared" si="200"/>
        <v>38.701804569122693</v>
      </c>
      <c r="E314" s="66">
        <f>'[2]Indonesia PKC Exports'!BF$290</f>
        <v>41.834420000000001</v>
      </c>
      <c r="F314" s="66">
        <f>'[2]Indonesia PKC Exports'!BR$290</f>
        <v>22.2</v>
      </c>
      <c r="G314" s="66">
        <f>'[2]Indonesia PKC Exports'!CD$290</f>
        <v>62</v>
      </c>
      <c r="H314" s="66">
        <f>'[2]Indonesia PKC Exports'!CP$290</f>
        <v>62.852196999999997</v>
      </c>
      <c r="I314" s="66">
        <f>'[2]Indonesia PKC Exports'!DB$290</f>
        <v>71.445931000000002</v>
      </c>
      <c r="J314" s="66">
        <f>'[2]Indonesia PKC Exports'!DN$290</f>
        <v>46.869758999999995</v>
      </c>
      <c r="K314" s="66">
        <f>'[2]Indonesia PKC Exports'!DZ$290</f>
        <v>80.635648000000003</v>
      </c>
      <c r="L314" s="66">
        <f>'[2]Indonesia PKC Exports'!EL$290</f>
        <v>107.68598</v>
      </c>
      <c r="M314" s="66">
        <f>'[2]Indonesia PKC Exports'!EX$290</f>
        <v>57.144232000000002</v>
      </c>
      <c r="N314" s="66">
        <f>'[2]Indonesia PKC Exports'!FJ$290</f>
        <v>143.31686499999998</v>
      </c>
      <c r="O314" s="66">
        <f>'[2]Indonesia PKC Exports'!FV$290</f>
        <v>252.339</v>
      </c>
      <c r="P314" s="66">
        <f>'[2]Indonesia PKC Exports'!GH$290</f>
        <v>218.327</v>
      </c>
      <c r="Q314" s="66">
        <f>'[2]Indonesia PKC Exports'!GT$290</f>
        <v>226.45599999999999</v>
      </c>
      <c r="R314" s="66">
        <f>'[2]Indonesia PKC Exports'!HF$290</f>
        <v>163.834</v>
      </c>
      <c r="S314" s="66">
        <f>'[2]Indonesia PKC Exports'!HR$290</f>
        <v>291.036</v>
      </c>
      <c r="T314" s="66">
        <f>'[2]Indonesia PKC Exports'!ID$290</f>
        <v>271.65600000000001</v>
      </c>
      <c r="U314" s="66">
        <f>'[2]Indonesia PKC Exports'!IP$290</f>
        <v>307.20299999999997</v>
      </c>
      <c r="V314" s="66">
        <f>'[2]Indonesia PKC Exports'!JB$290</f>
        <v>346.89100000000002</v>
      </c>
      <c r="W314" s="66">
        <f>'[2]Indonesia PKC Exports'!JN$290</f>
        <v>392.339</v>
      </c>
      <c r="X314" s="66">
        <f>'[2]Indonesia PKC Exports'!JZ$290</f>
        <v>275.226</v>
      </c>
      <c r="Y314" s="66">
        <f>'[2]Indonesia PKC Exports'!KL$290</f>
        <v>307.61900000000003</v>
      </c>
      <c r="Z314" s="66">
        <f>'[2]Indonesia PKC Exports'!KX$290</f>
        <v>436.15199999999999</v>
      </c>
      <c r="AA314" s="66">
        <f>'[2]Indonesia PKC Exports'!LJ$290</f>
        <v>0</v>
      </c>
      <c r="AB314" s="71">
        <f t="shared" si="203"/>
        <v>392.39015372934819</v>
      </c>
      <c r="AC314" s="71">
        <f t="shared" si="201"/>
        <v>306.37908044118069</v>
      </c>
      <c r="AD314" s="71">
        <f t="shared" si="202"/>
        <v>300.96302085891637</v>
      </c>
      <c r="AE314" s="71">
        <f t="shared" si="202"/>
        <v>307.05066864537605</v>
      </c>
      <c r="AF314" s="71">
        <f t="shared" si="202"/>
        <v>303.65085851504574</v>
      </c>
      <c r="AG314" s="71">
        <f t="shared" si="202"/>
        <v>261.53952519725561</v>
      </c>
      <c r="AH314" s="71"/>
      <c r="AI314" s="71"/>
    </row>
    <row r="315" spans="2:35">
      <c r="B315" s="59" t="s">
        <v>69</v>
      </c>
      <c r="C315" s="72">
        <f t="shared" si="199"/>
        <v>28.482567339376264</v>
      </c>
      <c r="D315" s="72">
        <f t="shared" si="200"/>
        <v>23.782001664551736</v>
      </c>
      <c r="E315" s="66">
        <f>'[2]Indonesia PKC Exports'!BG$290</f>
        <v>43.398980000000002</v>
      </c>
      <c r="F315" s="66">
        <f>'[2]Indonesia PKC Exports'!BS$290</f>
        <v>52.3</v>
      </c>
      <c r="G315" s="66">
        <f>'[2]Indonesia PKC Exports'!CE$290</f>
        <v>43.584559999999996</v>
      </c>
      <c r="H315" s="66">
        <f>'[2]Indonesia PKC Exports'!CQ$290</f>
        <v>53.144700999999998</v>
      </c>
      <c r="I315" s="66">
        <f>'[2]Indonesia PKC Exports'!DC$290</f>
        <v>49.229629000000003</v>
      </c>
      <c r="J315" s="66">
        <f>'[2]Indonesia PKC Exports'!DO$290</f>
        <v>32.96349</v>
      </c>
      <c r="K315" s="66">
        <f>'[2]Indonesia PKC Exports'!EA$290</f>
        <v>20.05274</v>
      </c>
      <c r="L315" s="66">
        <f>'[2]Indonesia PKC Exports'!EM$290</f>
        <v>62.825828999999999</v>
      </c>
      <c r="M315" s="66">
        <f>'[2]Indonesia PKC Exports'!EY$290</f>
        <v>142.72100599999999</v>
      </c>
      <c r="N315" s="66">
        <f>'[2]Indonesia PKC Exports'!FK$290</f>
        <v>125.09244899999999</v>
      </c>
      <c r="O315" s="66">
        <f>'[2]Indonesia PKC Exports'!FW$290</f>
        <v>47.896999999999998</v>
      </c>
      <c r="P315" s="66">
        <f>'[2]Indonesia PKC Exports'!GI$290</f>
        <v>88.942999999999998</v>
      </c>
      <c r="Q315" s="66">
        <f>'[2]Indonesia PKC Exports'!GU$290</f>
        <v>253.88800000000001</v>
      </c>
      <c r="R315" s="66">
        <f>'[2]Indonesia PKC Exports'!HG$290</f>
        <v>163.114</v>
      </c>
      <c r="S315" s="66">
        <f>'[2]Indonesia PKC Exports'!HS$290</f>
        <v>108.726</v>
      </c>
      <c r="T315" s="66">
        <f>'[2]Indonesia PKC Exports'!IE$290</f>
        <v>129.27500000000001</v>
      </c>
      <c r="U315" s="66">
        <f>'[2]Indonesia PKC Exports'!IQ$290</f>
        <v>363.49099999999999</v>
      </c>
      <c r="V315" s="66">
        <f>'[2]Indonesia PKC Exports'!JC$290</f>
        <v>279.21100000000001</v>
      </c>
      <c r="W315" s="66">
        <f>'[2]Indonesia PKC Exports'!JO$290</f>
        <v>234.33500000000001</v>
      </c>
      <c r="X315" s="66">
        <f>'[2]Indonesia PKC Exports'!KA$290</f>
        <v>423.78699999999998</v>
      </c>
      <c r="Y315" s="66">
        <f>'[2]Indonesia PKC Exports'!KM$290</f>
        <v>314.60300000000001</v>
      </c>
      <c r="Z315" s="66">
        <f>'[2]Indonesia PKC Exports'!KY$290</f>
        <v>305.50599999999997</v>
      </c>
      <c r="AA315" s="71">
        <f t="shared" si="203"/>
        <v>351.67112833517621</v>
      </c>
      <c r="AB315" s="71">
        <f t="shared" si="203"/>
        <v>347.58020767770228</v>
      </c>
      <c r="AC315" s="71">
        <f t="shared" si="201"/>
        <v>353.82638527498381</v>
      </c>
      <c r="AD315" s="71">
        <f t="shared" si="202"/>
        <v>371.70728574536224</v>
      </c>
      <c r="AE315" s="71">
        <f t="shared" si="202"/>
        <v>356.1447295336024</v>
      </c>
      <c r="AF315" s="71">
        <f t="shared" si="202"/>
        <v>365.90995961281527</v>
      </c>
      <c r="AG315" s="71">
        <f t="shared" si="202"/>
        <v>356.43526501059989</v>
      </c>
      <c r="AH315" s="71"/>
      <c r="AI315" s="71"/>
    </row>
    <row r="316" spans="2:35">
      <c r="B316" s="59" t="s">
        <v>70</v>
      </c>
      <c r="C316" s="72">
        <f t="shared" si="199"/>
        <v>34.194723392449042</v>
      </c>
      <c r="D316" s="72">
        <f t="shared" si="200"/>
        <v>31.569992051344155</v>
      </c>
      <c r="E316" s="66">
        <f>'[2]Indonesia PKC Exports'!BH$290</f>
        <v>46.284010000000002</v>
      </c>
      <c r="F316" s="66">
        <f>'[2]Indonesia PKC Exports'!BT$290</f>
        <v>39.25</v>
      </c>
      <c r="G316" s="66">
        <f>'[2]Indonesia PKC Exports'!CF$290</f>
        <v>51.544539999999998</v>
      </c>
      <c r="H316" s="66">
        <f>'[2]Indonesia PKC Exports'!CR$290</f>
        <v>53.790303000000002</v>
      </c>
      <c r="I316" s="66">
        <f>'[2]Indonesia PKC Exports'!DD$290</f>
        <v>57.856000000000002</v>
      </c>
      <c r="J316" s="66">
        <f>'[2]Indonesia PKC Exports'!DP$290</f>
        <v>75.153000000000006</v>
      </c>
      <c r="K316" s="66">
        <f>'[2]Indonesia PKC Exports'!EB$290</f>
        <v>25.790482000000001</v>
      </c>
      <c r="L316" s="66">
        <f>'[2]Indonesia PKC Exports'!EN$290</f>
        <v>51.479250999999998</v>
      </c>
      <c r="M316" s="66">
        <f>'[2]Indonesia PKC Exports'!EZ$290</f>
        <v>104.69398299999999</v>
      </c>
      <c r="N316" s="66">
        <f>'[2]Indonesia PKC Exports'!FL$290</f>
        <v>120.60027700000001</v>
      </c>
      <c r="O316" s="66">
        <f>'[2]Indonesia PKC Exports'!FX$290</f>
        <v>196.928</v>
      </c>
      <c r="P316" s="66">
        <f>'[2]Indonesia PKC Exports'!GJ$290</f>
        <v>111.054</v>
      </c>
      <c r="Q316" s="66">
        <f>'[2]Indonesia PKC Exports'!GV$290</f>
        <v>221.80799999999999</v>
      </c>
      <c r="R316" s="66">
        <f>'[2]Indonesia PKC Exports'!HH$290</f>
        <v>115.869</v>
      </c>
      <c r="S316" s="66">
        <f>'[2]Indonesia PKC Exports'!HT$290</f>
        <v>241.28299999999999</v>
      </c>
      <c r="T316" s="66">
        <f>'[2]Indonesia PKC Exports'!IF$290</f>
        <v>298.48899999999998</v>
      </c>
      <c r="U316" s="66">
        <f>'[2]Indonesia PKC Exports'!IR$290</f>
        <v>267.64999999999998</v>
      </c>
      <c r="V316" s="66">
        <f>'[2]Indonesia PKC Exports'!JD$290</f>
        <v>242.16300000000001</v>
      </c>
      <c r="W316" s="66">
        <f>'[2]Indonesia PKC Exports'!JP$290</f>
        <v>316.46699999999998</v>
      </c>
      <c r="X316" s="66">
        <f>'[2]Indonesia PKC Exports'!KB$290</f>
        <v>255.51900000000001</v>
      </c>
      <c r="Y316" s="66">
        <f>'[2]Indonesia PKC Exports'!KN$290</f>
        <v>198.464</v>
      </c>
      <c r="Z316" s="66">
        <f>'[2]Indonesia PKC Exports'!KZ$290</f>
        <v>304.166</v>
      </c>
      <c r="AA316" s="71">
        <f t="shared" si="203"/>
        <v>278.70744625153446</v>
      </c>
      <c r="AB316" s="71">
        <f t="shared" si="203"/>
        <v>293.87053789844958</v>
      </c>
      <c r="AC316" s="71">
        <f t="shared" si="201"/>
        <v>293.78545789382173</v>
      </c>
      <c r="AD316" s="71">
        <f t="shared" si="202"/>
        <v>283.76311349441079</v>
      </c>
      <c r="AE316" s="71">
        <f t="shared" si="202"/>
        <v>291.39592906563877</v>
      </c>
      <c r="AF316" s="71">
        <f t="shared" si="202"/>
        <v>307.5437184260814</v>
      </c>
      <c r="AG316" s="71">
        <f t="shared" si="202"/>
        <v>288.50629997846278</v>
      </c>
      <c r="AH316" s="71"/>
      <c r="AI316" s="71"/>
    </row>
    <row r="317" spans="2:35">
      <c r="B317" s="59" t="s">
        <v>71</v>
      </c>
      <c r="C317" s="72">
        <f t="shared" si="199"/>
        <v>50.059411447194549</v>
      </c>
      <c r="D317" s="72">
        <f t="shared" si="200"/>
        <v>50.908503260149061</v>
      </c>
      <c r="E317" s="66">
        <f>'[2]Indonesia PKC Exports'!BI$290</f>
        <v>68.907039999999995</v>
      </c>
      <c r="F317" s="66">
        <f>'[2]Indonesia PKC Exports'!BU$290</f>
        <v>60.217760000000006</v>
      </c>
      <c r="G317" s="66">
        <f>'[2]Indonesia PKC Exports'!CG$290</f>
        <v>88.532420000000002</v>
      </c>
      <c r="H317" s="66">
        <f>'[2]Indonesia PKC Exports'!CS$290</f>
        <v>61.951591000000001</v>
      </c>
      <c r="I317" s="66">
        <f>'[2]Indonesia PKC Exports'!DE$290</f>
        <v>66.13279</v>
      </c>
      <c r="J317" s="66">
        <f>'[2]Indonesia PKC Exports'!DQ$290</f>
        <v>129.54931999999999</v>
      </c>
      <c r="K317" s="66">
        <f>'[2]Indonesia PKC Exports'!EC$290</f>
        <v>79.766300000000001</v>
      </c>
      <c r="L317" s="66">
        <f>'[2]Indonesia PKC Exports'!EO$290</f>
        <v>34.805</v>
      </c>
      <c r="M317" s="66">
        <f>'[2]Indonesia PKC Exports'!FA$290</f>
        <v>74.116860000000003</v>
      </c>
      <c r="N317" s="66">
        <f>'[2]Indonesia PKC Exports'!FM$290</f>
        <v>108.317761</v>
      </c>
      <c r="O317" s="66">
        <f>'[2]Indonesia PKC Exports'!FY$290</f>
        <v>176.85499999999999</v>
      </c>
      <c r="P317" s="66">
        <f>'[2]Indonesia PKC Exports'!GK$290</f>
        <v>134.41499999999999</v>
      </c>
      <c r="Q317" s="66">
        <f>'[2]Indonesia PKC Exports'!GW$290</f>
        <v>210.107</v>
      </c>
      <c r="R317" s="66">
        <f>'[2]Indonesia PKC Exports'!HI$290</f>
        <v>255.119</v>
      </c>
      <c r="S317" s="66">
        <f>'[2]Indonesia PKC Exports'!HU$290</f>
        <v>203.04599999999999</v>
      </c>
      <c r="T317" s="66">
        <f>'[2]Indonesia PKC Exports'!IG$290</f>
        <v>205.47499999999999</v>
      </c>
      <c r="U317" s="66">
        <f>'[2]Indonesia PKC Exports'!IS$290</f>
        <v>217.27799999999999</v>
      </c>
      <c r="V317" s="66">
        <f>'[2]Indonesia PKC Exports'!JE$290</f>
        <v>318.19900000000001</v>
      </c>
      <c r="W317" s="66">
        <f>'[2]Indonesia PKC Exports'!JQ$290</f>
        <v>267.47500000000002</v>
      </c>
      <c r="X317" s="66">
        <f>'[2]Indonesia PKC Exports'!KC$290</f>
        <v>265.44900000000001</v>
      </c>
      <c r="Y317" s="66">
        <f>'[2]Indonesia PKC Exports'!KO$290</f>
        <v>288.07499999999999</v>
      </c>
      <c r="Z317" s="66">
        <f>'[2]Indonesia PKC Exports'!LA$290</f>
        <v>310.93599999999998</v>
      </c>
      <c r="AA317" s="71">
        <f t="shared" si="203"/>
        <v>295.29867055557844</v>
      </c>
      <c r="AB317" s="71">
        <f t="shared" si="203"/>
        <v>323.63187642332559</v>
      </c>
      <c r="AC317" s="71">
        <f t="shared" si="201"/>
        <v>309.83021729730484</v>
      </c>
      <c r="AD317" s="71">
        <f t="shared" si="202"/>
        <v>316.31696445066484</v>
      </c>
      <c r="AE317" s="71">
        <f t="shared" si="202"/>
        <v>325.19255314100377</v>
      </c>
      <c r="AF317" s="71">
        <f t="shared" si="202"/>
        <v>329.05500769588394</v>
      </c>
      <c r="AG317" s="71">
        <f t="shared" si="202"/>
        <v>314.27388322169463</v>
      </c>
      <c r="AH317" s="71"/>
      <c r="AI317" s="71"/>
    </row>
    <row r="318" spans="2:35">
      <c r="B318" s="59" t="s">
        <v>72</v>
      </c>
      <c r="C318" s="72">
        <f t="shared" si="199"/>
        <v>28.949518715623338</v>
      </c>
      <c r="D318" s="72">
        <f t="shared" si="200"/>
        <v>35.766579761337958</v>
      </c>
      <c r="E318" s="66">
        <f>'[2]Indonesia PKC Exports'!BJ$290</f>
        <v>41.263480000000001</v>
      </c>
      <c r="F318" s="66">
        <f>'[2]Indonesia PKC Exports'!BV$290</f>
        <v>33.905999999999999</v>
      </c>
      <c r="G318" s="66">
        <f>'[2]Indonesia PKC Exports'!CH$290</f>
        <v>33.075074999999998</v>
      </c>
      <c r="H318" s="66">
        <f>'[2]Indonesia PKC Exports'!CT$290</f>
        <v>57.3</v>
      </c>
      <c r="I318" s="66">
        <f>'[2]Indonesia PKC Exports'!DF$290</f>
        <v>60.769430999999997</v>
      </c>
      <c r="J318" s="66">
        <f>'[2]Indonesia PKC Exports'!DR$290</f>
        <v>49.962600000000002</v>
      </c>
      <c r="K318" s="66">
        <f>'[2]Indonesia PKC Exports'!ED$290</f>
        <v>98.138499999999993</v>
      </c>
      <c r="L318" s="66">
        <f>'[2]Indonesia PKC Exports'!EP$290</f>
        <v>82.285332999999994</v>
      </c>
      <c r="M318" s="66">
        <f>'[2]Indonesia PKC Exports'!FB$290</f>
        <v>75.428817999999993</v>
      </c>
      <c r="N318" s="66">
        <f>'[2]Indonesia PKC Exports'!FN$290</f>
        <v>55.823709000000001</v>
      </c>
      <c r="O318" s="66">
        <f>'[2]Indonesia PKC Exports'!FZ$290</f>
        <v>102.721</v>
      </c>
      <c r="P318" s="66">
        <f>'[2]Indonesia PKC Exports'!GL$290</f>
        <v>166.35400000000001</v>
      </c>
      <c r="Q318" s="66">
        <f>'[2]Indonesia PKC Exports'!GX$290</f>
        <v>163.952</v>
      </c>
      <c r="R318" s="66">
        <f>'[2]Indonesia PKC Exports'!HJ$290</f>
        <v>218.34800000000001</v>
      </c>
      <c r="S318" s="66">
        <f>'[2]Indonesia PKC Exports'!HV$290</f>
        <v>136.52099999999999</v>
      </c>
      <c r="T318" s="66">
        <f>'[2]Indonesia PKC Exports'!IH$290</f>
        <v>251.46600000000001</v>
      </c>
      <c r="U318" s="66">
        <f>'[2]Indonesia PKC Exports'!IT$290</f>
        <v>232.941</v>
      </c>
      <c r="V318" s="66">
        <f>'[2]Indonesia PKC Exports'!JF$290</f>
        <v>232.386</v>
      </c>
      <c r="W318" s="66">
        <f>'[2]Indonesia PKC Exports'!JR$290</f>
        <v>315.65899999999999</v>
      </c>
      <c r="X318" s="66">
        <f>'[2]Indonesia PKC Exports'!KD$290</f>
        <v>341.46199999999999</v>
      </c>
      <c r="Y318" s="66">
        <f>'[2]Indonesia PKC Exports'!KP$290</f>
        <v>278.81200000000001</v>
      </c>
      <c r="Z318" s="66">
        <f>'[2]Indonesia PKC Exports'!LB$290</f>
        <v>0</v>
      </c>
      <c r="AA318" s="71">
        <f t="shared" si="203"/>
        <v>305.04794416024299</v>
      </c>
      <c r="AB318" s="71">
        <f t="shared" si="203"/>
        <v>260.73815952941129</v>
      </c>
      <c r="AC318" s="71">
        <f t="shared" si="201"/>
        <v>269.39764911887983</v>
      </c>
      <c r="AD318" s="71">
        <f t="shared" si="202"/>
        <v>252.91446842453664</v>
      </c>
      <c r="AE318" s="71">
        <f t="shared" si="202"/>
        <v>237.1186138628934</v>
      </c>
      <c r="AF318" s="71">
        <f t="shared" si="202"/>
        <v>230.10347656423093</v>
      </c>
      <c r="AG318" s="71">
        <f t="shared" si="202"/>
        <v>265.22888810005219</v>
      </c>
      <c r="AH318" s="71"/>
      <c r="AI318" s="71"/>
    </row>
    <row r="319" spans="2:35">
      <c r="B319" s="59" t="s">
        <v>73</v>
      </c>
      <c r="C319" s="72">
        <f t="shared" si="199"/>
        <v>45.880097061310742</v>
      </c>
      <c r="D319" s="72">
        <f t="shared" si="200"/>
        <v>46.724854098674236</v>
      </c>
      <c r="E319" s="66">
        <f>'[2]Indonesia PKC Exports'!BK$290</f>
        <v>58.357610999999999</v>
      </c>
      <c r="F319" s="66">
        <f>'[2]Indonesia PKC Exports'!BW$290</f>
        <v>54.25</v>
      </c>
      <c r="G319" s="66">
        <f>'[2]Indonesia PKC Exports'!CI$290</f>
        <v>49.339419999999997</v>
      </c>
      <c r="H319" s="66">
        <f>'[2]Indonesia PKC Exports'!CU$290</f>
        <v>80.243920000000003</v>
      </c>
      <c r="I319" s="66">
        <f>'[2]Indonesia PKC Exports'!DG$290</f>
        <v>76.63</v>
      </c>
      <c r="J319" s="66">
        <f>'[2]Indonesia PKC Exports'!DS$290</f>
        <v>111.992735</v>
      </c>
      <c r="K319" s="66">
        <f>'[2]Indonesia PKC Exports'!EE$290</f>
        <v>72.723316999999994</v>
      </c>
      <c r="L319" s="66">
        <f>'[2]Indonesia PKC Exports'!EQ$290</f>
        <v>35.001249000000001</v>
      </c>
      <c r="M319" s="66">
        <f>'[2]Indonesia PKC Exports'!FC$290</f>
        <v>123.01282399999999</v>
      </c>
      <c r="N319" s="66">
        <f>'[2]Indonesia PKC Exports'!FO$290</f>
        <v>201.390162</v>
      </c>
      <c r="O319" s="66">
        <f>'[2]Indonesia PKC Exports'!GA$290</f>
        <v>179.846</v>
      </c>
      <c r="P319" s="66">
        <f>'[2]Indonesia PKC Exports'!GM$290</f>
        <v>189.637</v>
      </c>
      <c r="Q319" s="66">
        <f>'[2]Indonesia PKC Exports'!GY$290</f>
        <v>178.98699999999999</v>
      </c>
      <c r="R319" s="66">
        <f>'[2]Indonesia PKC Exports'!HK$290</f>
        <v>141.90899999999999</v>
      </c>
      <c r="S319" s="66">
        <f>'[2]Indonesia PKC Exports'!HW$290</f>
        <v>227.64500000000001</v>
      </c>
      <c r="T319" s="66">
        <f>'[2]Indonesia PKC Exports'!II$290</f>
        <v>314.14600000000002</v>
      </c>
      <c r="U319" s="66">
        <f>'[2]Indonesia PKC Exports'!IU$290</f>
        <v>318.89499999999998</v>
      </c>
      <c r="V319" s="66">
        <f>'[2]Indonesia PKC Exports'!JG$290</f>
        <v>339.875</v>
      </c>
      <c r="W319" s="66">
        <f>'[2]Indonesia PKC Exports'!JS$290</f>
        <v>236.58500000000001</v>
      </c>
      <c r="X319" s="66">
        <f>'[2]Indonesia PKC Exports'!KE$290</f>
        <v>319.863</v>
      </c>
      <c r="Y319" s="66">
        <f>'[2]Indonesia PKC Exports'!KQ$290</f>
        <v>321.05900000000003</v>
      </c>
      <c r="Z319" s="66">
        <f>'[2]Indonesia PKC Exports'!LC$290</f>
        <v>0</v>
      </c>
      <c r="AA319" s="71">
        <f t="shared" si="203"/>
        <v>334.44053245697853</v>
      </c>
      <c r="AB319" s="71">
        <f t="shared" si="203"/>
        <v>271.68773436384566</v>
      </c>
      <c r="AC319" s="71">
        <f t="shared" si="201"/>
        <v>263.09494729612726</v>
      </c>
      <c r="AD319" s="71">
        <f t="shared" si="202"/>
        <v>265.91996000077285</v>
      </c>
      <c r="AE319" s="71">
        <f t="shared" si="202"/>
        <v>253.35650338478115</v>
      </c>
      <c r="AF319" s="71">
        <f t="shared" si="202"/>
        <v>240.05221740611162</v>
      </c>
      <c r="AG319" s="71">
        <f t="shared" si="202"/>
        <v>277.89431573633959</v>
      </c>
      <c r="AH319" s="71"/>
      <c r="AI319" s="71"/>
    </row>
    <row r="320" spans="2:35">
      <c r="B320" s="59" t="s">
        <v>74</v>
      </c>
      <c r="C320" s="72">
        <f t="shared" si="199"/>
        <v>49.171747982901302</v>
      </c>
      <c r="D320" s="72">
        <f t="shared" si="200"/>
        <v>43.968310512071518</v>
      </c>
      <c r="E320" s="66">
        <f>'[2]Indonesia PKC Exports'!BL$290</f>
        <v>60.830349999999996</v>
      </c>
      <c r="F320" s="66">
        <f>'[2]Indonesia PKC Exports'!BX$290</f>
        <v>69.732849999999999</v>
      </c>
      <c r="G320" s="66">
        <f>'[2]Indonesia PKC Exports'!CJ$290</f>
        <v>75.023020000000002</v>
      </c>
      <c r="H320" s="66">
        <f>'[2]Indonesia PKC Exports'!CV$290</f>
        <v>75.190690000000004</v>
      </c>
      <c r="I320" s="66">
        <f>'[2]Indonesia PKC Exports'!DH$290</f>
        <v>81.908998999999994</v>
      </c>
      <c r="J320" s="66">
        <f>'[2]Indonesia PKC Exports'!DT$290</f>
        <v>97.322242000000003</v>
      </c>
      <c r="K320" s="66">
        <f>'[2]Indonesia PKC Exports'!EF$290</f>
        <v>38.421470999999997</v>
      </c>
      <c r="L320" s="66">
        <f>'[2]Indonesia PKC Exports'!ER$290</f>
        <v>61.637302000000005</v>
      </c>
      <c r="M320" s="66">
        <f>'[2]Indonesia PKC Exports'!FD$290</f>
        <v>142.25322500000001</v>
      </c>
      <c r="N320" s="66">
        <f>'[2]Indonesia PKC Exports'!FP$290</f>
        <v>76.800196</v>
      </c>
      <c r="O320" s="66">
        <f>'[2]Indonesia PKC Exports'!GB$290</f>
        <v>113.71299999999999</v>
      </c>
      <c r="P320" s="66">
        <f>'[2]Indonesia PKC Exports'!GN$290</f>
        <v>100.16</v>
      </c>
      <c r="Q320" s="66">
        <f>'[2]Indonesia PKC Exports'!GZ$290</f>
        <v>233.7</v>
      </c>
      <c r="R320" s="66">
        <f>'[2]Indonesia PKC Exports'!HL$290</f>
        <v>228.09200000000001</v>
      </c>
      <c r="S320" s="66">
        <f>'[2]Indonesia PKC Exports'!HX$290</f>
        <v>247.87200000000001</v>
      </c>
      <c r="T320" s="66">
        <f>'[2]Indonesia PKC Exports'!IJ$290</f>
        <v>253.26900000000001</v>
      </c>
      <c r="U320" s="66">
        <f>'[2]Indonesia PKC Exports'!IV$290</f>
        <v>289.18200000000002</v>
      </c>
      <c r="V320" s="66">
        <f>'[2]Indonesia PKC Exports'!JH$290</f>
        <v>243.24199999999999</v>
      </c>
      <c r="W320" s="66">
        <f>'[2]Indonesia PKC Exports'!JT$290</f>
        <v>289.274</v>
      </c>
      <c r="X320" s="66">
        <f>'[2]Indonesia PKC Exports'!KF$290</f>
        <v>357.55900000000003</v>
      </c>
      <c r="Y320" s="66">
        <f>'[2]Indonesia PKC Exports'!KR$290</f>
        <v>298.13799999999998</v>
      </c>
      <c r="Z320" s="66">
        <f>'[2]Indonesia PKC Exports'!LD$290</f>
        <v>0</v>
      </c>
      <c r="AA320" s="71">
        <f t="shared" si="203"/>
        <v>321.62218821819101</v>
      </c>
      <c r="AB320" s="71">
        <f t="shared" si="203"/>
        <v>265.17797857342077</v>
      </c>
      <c r="AC320" s="71">
        <f t="shared" si="201"/>
        <v>274.95766869076721</v>
      </c>
      <c r="AD320" s="71">
        <f t="shared" si="202"/>
        <v>264.94906074365281</v>
      </c>
      <c r="AE320" s="71">
        <f t="shared" si="202"/>
        <v>246.88863673091137</v>
      </c>
      <c r="AF320" s="71">
        <f t="shared" si="202"/>
        <v>238.2681717802117</v>
      </c>
      <c r="AG320" s="71">
        <f t="shared" si="202"/>
        <v>274.91140035131463</v>
      </c>
      <c r="AH320" s="71"/>
      <c r="AI320" s="71"/>
    </row>
    <row r="321" spans="2:35">
      <c r="B321" s="59" t="s">
        <v>75</v>
      </c>
      <c r="C321" s="72">
        <f>C322-SUM(C310:C320)</f>
        <v>41.94921137271308</v>
      </c>
      <c r="D321" s="72">
        <f>D322-SUM(D310:D320)</f>
        <v>37.201024734192231</v>
      </c>
      <c r="E321" s="66">
        <f>'[2]Indonesia PKC Exports'!BM$290</f>
        <v>53.055</v>
      </c>
      <c r="F321" s="66">
        <f>'[2]Indonesia PKC Exports'!BY$290</f>
        <v>93.858429999999998</v>
      </c>
      <c r="G321" s="66">
        <f>'[2]Indonesia PKC Exports'!CK$290</f>
        <v>66.13504300000001</v>
      </c>
      <c r="H321" s="66">
        <f>'[2]Indonesia PKC Exports'!CW$290</f>
        <v>50.111547999999999</v>
      </c>
      <c r="I321" s="66">
        <f>'[2]Indonesia PKC Exports'!DI$290</f>
        <v>87.997</v>
      </c>
      <c r="J321" s="66">
        <f>'[2]Indonesia PKC Exports'!DU$290</f>
        <v>42.442999999999998</v>
      </c>
      <c r="K321" s="66">
        <f>'[2]Indonesia PKC Exports'!EG$290</f>
        <v>64.560479999999998</v>
      </c>
      <c r="L321" s="66">
        <f>'[2]Indonesia PKC Exports'!ES$290</f>
        <v>22.855091999999999</v>
      </c>
      <c r="M321" s="66">
        <f>'[2]Indonesia PKC Exports'!FE$290</f>
        <v>104.33703999999999</v>
      </c>
      <c r="N321" s="66">
        <f>'[2]Indonesia PKC Exports'!FQ$290</f>
        <v>127.119</v>
      </c>
      <c r="O321" s="66">
        <f>'[2]Indonesia PKC Exports'!GC$290</f>
        <v>159.78700000000001</v>
      </c>
      <c r="P321" s="66">
        <f>'[2]Indonesia PKC Exports'!GO$290</f>
        <v>69.721000000000004</v>
      </c>
      <c r="Q321" s="66">
        <f>'[2]Indonesia PKC Exports'!HA$290</f>
        <v>204.245</v>
      </c>
      <c r="R321" s="66">
        <f>'[2]Indonesia PKC Exports'!HM$290</f>
        <v>281.56200000000001</v>
      </c>
      <c r="S321" s="66">
        <f>'[2]Indonesia PKC Exports'!HY$290</f>
        <v>217.411</v>
      </c>
      <c r="T321" s="66">
        <f>'[2]Indonesia PKC Exports'!IK$290</f>
        <v>271.20600000000002</v>
      </c>
      <c r="U321" s="66">
        <f>'[2]Indonesia PKC Exports'!IW$290</f>
        <v>274.52300000000002</v>
      </c>
      <c r="V321" s="66">
        <f>'[2]Indonesia PKC Exports'!JI$290</f>
        <v>220.34100000000001</v>
      </c>
      <c r="W321" s="66">
        <f>'[2]Indonesia PKC Exports'!JU$290</f>
        <v>301.53399999999999</v>
      </c>
      <c r="X321" s="66">
        <f>'[2]Indonesia PKC Exports'!KG$290</f>
        <v>350.03699999999998</v>
      </c>
      <c r="Y321" s="66">
        <f>'[2]Indonesia PKC Exports'!KS$290</f>
        <v>279.70100000000002</v>
      </c>
      <c r="Z321" s="66">
        <f>'[2]Indonesia PKC Exports'!LE$290</f>
        <v>0</v>
      </c>
      <c r="AA321" s="71">
        <f t="shared" ref="AA321:AG321" si="204">AA322-SUM(AA310:AA320)</f>
        <v>2113.2120900222981</v>
      </c>
      <c r="AB321" s="71">
        <f t="shared" si="204"/>
        <v>257.00981847435833</v>
      </c>
      <c r="AC321" s="71">
        <f t="shared" si="204"/>
        <v>660.9101134803027</v>
      </c>
      <c r="AD321" s="71">
        <f t="shared" si="204"/>
        <v>639.70895167289473</v>
      </c>
      <c r="AE321" s="71">
        <f t="shared" si="204"/>
        <v>704.72453321606281</v>
      </c>
      <c r="AF321" s="71">
        <f t="shared" si="204"/>
        <v>776.28402791987446</v>
      </c>
      <c r="AG321" s="71">
        <f t="shared" si="204"/>
        <v>875.72564991671743</v>
      </c>
      <c r="AH321" s="71"/>
      <c r="AI321" s="71"/>
    </row>
    <row r="322" spans="2:35" ht="15.75" thickBot="1">
      <c r="B322" s="59" t="s">
        <v>76</v>
      </c>
      <c r="C322" s="3">
        <f>C38</f>
        <v>463</v>
      </c>
      <c r="D322" s="3">
        <f>D38</f>
        <v>469</v>
      </c>
      <c r="E322" s="3">
        <f>E38</f>
        <v>602</v>
      </c>
      <c r="F322" s="3">
        <f t="shared" ref="F322:Z322" si="205">SUM(F310:F321)</f>
        <v>615.52056700000003</v>
      </c>
      <c r="G322" s="3">
        <f t="shared" si="205"/>
        <v>702.946958</v>
      </c>
      <c r="H322" s="3">
        <f t="shared" si="205"/>
        <v>730.73204999999996</v>
      </c>
      <c r="I322" s="3">
        <f t="shared" si="205"/>
        <v>890.0552459999999</v>
      </c>
      <c r="J322" s="3">
        <f t="shared" si="205"/>
        <v>819.39378199999987</v>
      </c>
      <c r="K322" s="3">
        <f t="shared" si="205"/>
        <v>780.81968699999993</v>
      </c>
      <c r="L322" s="3">
        <f t="shared" si="205"/>
        <v>740.19227699999999</v>
      </c>
      <c r="M322" s="3">
        <f t="shared" si="205"/>
        <v>1193.3348159999998</v>
      </c>
      <c r="N322" s="3">
        <f t="shared" si="205"/>
        <v>1507.6779599999998</v>
      </c>
      <c r="O322" s="3">
        <f t="shared" si="205"/>
        <v>1900.9290000000001</v>
      </c>
      <c r="P322" s="3">
        <f t="shared" si="205"/>
        <v>1810.5880000000002</v>
      </c>
      <c r="Q322" s="3">
        <f t="shared" si="205"/>
        <v>2579.9389999999994</v>
      </c>
      <c r="R322" s="3">
        <f t="shared" si="205"/>
        <v>2487.2139999999999</v>
      </c>
      <c r="S322" s="3">
        <f t="shared" si="205"/>
        <v>2605.8449999999998</v>
      </c>
      <c r="T322" s="3">
        <f t="shared" si="205"/>
        <v>2949.902</v>
      </c>
      <c r="U322" s="3">
        <f t="shared" si="205"/>
        <v>3375.4339999999993</v>
      </c>
      <c r="V322" s="3">
        <f t="shared" si="205"/>
        <v>3497.2429999999999</v>
      </c>
      <c r="W322" s="3">
        <f t="shared" si="205"/>
        <v>3667.73</v>
      </c>
      <c r="X322" s="3">
        <f t="shared" si="205"/>
        <v>3961.3710000000001</v>
      </c>
      <c r="Y322" s="3">
        <f t="shared" si="205"/>
        <v>3872.5139999999997</v>
      </c>
      <c r="Z322" s="3">
        <f t="shared" si="205"/>
        <v>2924.3950000000004</v>
      </c>
      <c r="AA322" s="71">
        <f t="shared" ref="AA322:AG322" si="206">AA38</f>
        <v>4000</v>
      </c>
      <c r="AB322" s="71">
        <f t="shared" si="206"/>
        <v>4000</v>
      </c>
      <c r="AC322" s="71">
        <f t="shared" si="206"/>
        <v>4000</v>
      </c>
      <c r="AD322" s="71">
        <f t="shared" si="206"/>
        <v>4000</v>
      </c>
      <c r="AE322" s="71">
        <f t="shared" si="206"/>
        <v>4001</v>
      </c>
      <c r="AF322" s="71">
        <f t="shared" si="206"/>
        <v>4002</v>
      </c>
      <c r="AG322" s="71">
        <f t="shared" si="206"/>
        <v>4003</v>
      </c>
      <c r="AH322" s="71"/>
      <c r="AI322" s="71"/>
    </row>
    <row r="323" spans="2:35">
      <c r="B323" s="68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</row>
    <row r="324" spans="2:35" ht="15.75" thickBot="1">
      <c r="B324" s="59" t="s">
        <v>106</v>
      </c>
      <c r="E324" s="2"/>
      <c r="F324" s="77"/>
      <c r="G324" s="77"/>
      <c r="H324" s="77"/>
      <c r="I324" s="77"/>
      <c r="J324" s="77"/>
    </row>
    <row r="325" spans="2:35" ht="15.75" thickBot="1">
      <c r="B325" s="60"/>
      <c r="C325" s="61" t="s">
        <v>11</v>
      </c>
      <c r="D325" s="61" t="s">
        <v>12</v>
      </c>
      <c r="E325" s="61" t="s">
        <v>13</v>
      </c>
      <c r="F325" s="61" t="s">
        <v>14</v>
      </c>
      <c r="G325" s="61" t="s">
        <v>15</v>
      </c>
      <c r="H325" s="61" t="s">
        <v>16</v>
      </c>
      <c r="I325" s="61" t="s">
        <v>17</v>
      </c>
      <c r="J325" s="61" t="s">
        <v>18</v>
      </c>
      <c r="K325" s="61" t="s">
        <v>19</v>
      </c>
      <c r="L325" s="61" t="s">
        <v>20</v>
      </c>
      <c r="M325" s="61" t="s">
        <v>21</v>
      </c>
      <c r="N325" s="61" t="s">
        <v>22</v>
      </c>
      <c r="O325" s="61" t="s">
        <v>23</v>
      </c>
      <c r="P325" s="61" t="s">
        <v>24</v>
      </c>
      <c r="Q325" s="61" t="s">
        <v>25</v>
      </c>
      <c r="R325" s="61" t="s">
        <v>26</v>
      </c>
      <c r="S325" s="61" t="s">
        <v>27</v>
      </c>
      <c r="T325" s="61" t="s">
        <v>28</v>
      </c>
      <c r="U325" s="61" t="s">
        <v>29</v>
      </c>
      <c r="V325" s="61" t="s">
        <v>30</v>
      </c>
      <c r="W325" s="61" t="s">
        <v>31</v>
      </c>
      <c r="X325" s="61" t="s">
        <v>32</v>
      </c>
      <c r="Y325" s="61" t="s">
        <v>33</v>
      </c>
      <c r="Z325" s="61" t="s">
        <v>34</v>
      </c>
      <c r="AA325" s="61" t="s">
        <v>35</v>
      </c>
      <c r="AB325" s="61" t="s">
        <v>36</v>
      </c>
      <c r="AC325" s="61" t="s">
        <v>37</v>
      </c>
      <c r="AD325" s="61" t="s">
        <v>38</v>
      </c>
      <c r="AE325" s="61" t="str">
        <f>AE3</f>
        <v>21/22</v>
      </c>
      <c r="AF325" s="61" t="str">
        <f t="shared" ref="AF325:AG325" si="207">AF3</f>
        <v>22/23</v>
      </c>
      <c r="AG325" s="61" t="str">
        <f t="shared" si="207"/>
        <v>23/24</v>
      </c>
      <c r="AH325" s="62"/>
      <c r="AI325" s="62"/>
    </row>
    <row r="326" spans="2:35">
      <c r="B326" s="59" t="s">
        <v>64</v>
      </c>
      <c r="C326" s="63">
        <f>C33+C262+C294-C310-C342</f>
        <v>6.7274190413737429</v>
      </c>
      <c r="D326" s="63">
        <f t="shared" ref="D326:AA326" si="208">C353+D262+D294-D310-D342</f>
        <v>10.365533233304426</v>
      </c>
      <c r="E326" s="63">
        <f t="shared" si="208"/>
        <v>12.727481652995323</v>
      </c>
      <c r="F326" s="63">
        <f t="shared" si="208"/>
        <v>22.851157364982157</v>
      </c>
      <c r="G326" s="63">
        <f t="shared" si="208"/>
        <v>-4.8136309930969645</v>
      </c>
      <c r="H326" s="63">
        <f t="shared" si="208"/>
        <v>56.723414109228742</v>
      </c>
      <c r="I326" s="63">
        <f t="shared" si="208"/>
        <v>-13.384899362711884</v>
      </c>
      <c r="J326" s="63">
        <f t="shared" si="208"/>
        <v>29.452093265977027</v>
      </c>
      <c r="K326" s="63">
        <f t="shared" si="208"/>
        <v>79.306594501052714</v>
      </c>
      <c r="L326" s="63">
        <f t="shared" si="208"/>
        <v>59.815564811055921</v>
      </c>
      <c r="M326" s="63">
        <f t="shared" si="208"/>
        <v>93.327494157448498</v>
      </c>
      <c r="N326" s="63">
        <f t="shared" si="208"/>
        <v>4.8026961426930193</v>
      </c>
      <c r="O326" s="63">
        <f t="shared" si="208"/>
        <v>-74.46128311075401</v>
      </c>
      <c r="P326" s="63">
        <f t="shared" si="208"/>
        <v>-34.385470214393919</v>
      </c>
      <c r="Q326" s="63">
        <f t="shared" si="208"/>
        <v>-61.718491222980504</v>
      </c>
      <c r="R326" s="63">
        <f t="shared" si="208"/>
        <v>85.461435795921645</v>
      </c>
      <c r="S326" s="63">
        <f t="shared" si="208"/>
        <v>139.30929410443673</v>
      </c>
      <c r="T326" s="63">
        <f t="shared" si="208"/>
        <v>52.721826614801699</v>
      </c>
      <c r="U326" s="63">
        <f t="shared" si="208"/>
        <v>60.306931774810096</v>
      </c>
      <c r="V326" s="63">
        <f t="shared" si="208"/>
        <v>119.86635052490598</v>
      </c>
      <c r="W326" s="63">
        <f t="shared" si="208"/>
        <v>42.105045051983254</v>
      </c>
      <c r="X326" s="63">
        <f t="shared" si="208"/>
        <v>30.337761310119248</v>
      </c>
      <c r="Y326" s="63">
        <f t="shared" si="208"/>
        <v>45.419081047905991</v>
      </c>
      <c r="Z326" s="63">
        <f t="shared" si="208"/>
        <v>134.05844736605576</v>
      </c>
      <c r="AA326" s="71">
        <f t="shared" si="208"/>
        <v>497.33482628072738</v>
      </c>
      <c r="AB326" s="71" t="e">
        <f>(SUM(V326:Z326)/SUM(V$338:Z$338))*AB$338</f>
        <v>#REF!</v>
      </c>
      <c r="AC326" s="71" t="e">
        <f t="shared" ref="AC326:AG336" si="209">(SUM(W326:AA326)/SUM(W$338:AA$338))*AC$338</f>
        <v>#REF!</v>
      </c>
      <c r="AD326" s="71" t="e">
        <f t="shared" si="209"/>
        <v>#REF!</v>
      </c>
      <c r="AE326" s="71" t="e">
        <f t="shared" si="209"/>
        <v>#REF!</v>
      </c>
      <c r="AF326" s="71" t="e">
        <f t="shared" si="209"/>
        <v>#REF!</v>
      </c>
      <c r="AG326" s="71" t="e">
        <f t="shared" si="209"/>
        <v>#REF!</v>
      </c>
      <c r="AH326" s="71"/>
      <c r="AI326" s="71"/>
    </row>
    <row r="327" spans="2:35">
      <c r="B327" s="59" t="s">
        <v>65</v>
      </c>
      <c r="C327" s="63">
        <f t="shared" ref="C327:AA337" si="210">C342+C263+C295-C311-C343</f>
        <v>11.95225658678892</v>
      </c>
      <c r="D327" s="63">
        <f t="shared" si="210"/>
        <v>16.06247073752494</v>
      </c>
      <c r="E327" s="63">
        <f t="shared" si="210"/>
        <v>21.135961013566288</v>
      </c>
      <c r="F327" s="63">
        <f t="shared" si="210"/>
        <v>27.371475148376277</v>
      </c>
      <c r="G327" s="63">
        <f t="shared" si="210"/>
        <v>25.518766490121664</v>
      </c>
      <c r="H327" s="63">
        <f t="shared" si="210"/>
        <v>-0.93093719068890834</v>
      </c>
      <c r="I327" s="63">
        <f t="shared" si="210"/>
        <v>24.654217131660218</v>
      </c>
      <c r="J327" s="63">
        <f t="shared" si="210"/>
        <v>69.803048471447511</v>
      </c>
      <c r="K327" s="63">
        <f t="shared" si="210"/>
        <v>92.043508815005836</v>
      </c>
      <c r="L327" s="63">
        <f t="shared" si="210"/>
        <v>43.389159766383088</v>
      </c>
      <c r="M327" s="63">
        <f t="shared" si="210"/>
        <v>-3.0546609237588225</v>
      </c>
      <c r="N327" s="63">
        <f t="shared" si="210"/>
        <v>5.3085764829756599</v>
      </c>
      <c r="O327" s="63">
        <f t="shared" si="210"/>
        <v>27.465088680953002</v>
      </c>
      <c r="P327" s="63">
        <f t="shared" si="210"/>
        <v>107.87230667792443</v>
      </c>
      <c r="Q327" s="63">
        <f t="shared" si="210"/>
        <v>93.773348256063628</v>
      </c>
      <c r="R327" s="63">
        <f t="shared" si="210"/>
        <v>-10.766401321821528</v>
      </c>
      <c r="S327" s="63">
        <f t="shared" si="210"/>
        <v>114.33402262218485</v>
      </c>
      <c r="T327" s="63">
        <f t="shared" si="210"/>
        <v>57.485370376589657</v>
      </c>
      <c r="U327" s="63">
        <f t="shared" si="210"/>
        <v>47.62558357050392</v>
      </c>
      <c r="V327" s="63">
        <f t="shared" si="210"/>
        <v>-32.522545287012974</v>
      </c>
      <c r="W327" s="63">
        <f t="shared" si="210"/>
        <v>-0.2096146506112575</v>
      </c>
      <c r="X327" s="63">
        <f t="shared" si="210"/>
        <v>181.06436613496027</v>
      </c>
      <c r="Y327" s="63">
        <f t="shared" si="210"/>
        <v>43.325841141899787</v>
      </c>
      <c r="Z327" s="63">
        <f t="shared" si="210"/>
        <v>-29.729659922586166</v>
      </c>
      <c r="AA327" s="71">
        <f t="shared" si="210"/>
        <v>533.80068729680681</v>
      </c>
      <c r="AB327" s="71" t="e">
        <f>(SUM(V327:Z327)/SUM(V$338:Z$338))*AB$338</f>
        <v>#REF!</v>
      </c>
      <c r="AC327" s="71" t="e">
        <f t="shared" si="209"/>
        <v>#REF!</v>
      </c>
      <c r="AD327" s="71" t="e">
        <f t="shared" si="209"/>
        <v>#REF!</v>
      </c>
      <c r="AE327" s="71" t="e">
        <f t="shared" si="209"/>
        <v>#REF!</v>
      </c>
      <c r="AF327" s="71" t="e">
        <f t="shared" si="209"/>
        <v>#REF!</v>
      </c>
      <c r="AG327" s="71" t="e">
        <f t="shared" si="209"/>
        <v>#REF!</v>
      </c>
      <c r="AH327" s="71"/>
      <c r="AI327" s="71"/>
    </row>
    <row r="328" spans="2:35">
      <c r="B328" s="59" t="s">
        <v>66</v>
      </c>
      <c r="C328" s="63">
        <f t="shared" si="210"/>
        <v>9.4561179972557312</v>
      </c>
      <c r="D328" s="63">
        <f t="shared" si="210"/>
        <v>-0.41455738527583463</v>
      </c>
      <c r="E328" s="63">
        <f t="shared" si="210"/>
        <v>19.95101888721311</v>
      </c>
      <c r="F328" s="63">
        <f t="shared" si="210"/>
        <v>33.289272690531263</v>
      </c>
      <c r="G328" s="63">
        <f t="shared" si="210"/>
        <v>17.286630252748722</v>
      </c>
      <c r="H328" s="63">
        <f t="shared" si="210"/>
        <v>-18.792449286395055</v>
      </c>
      <c r="I328" s="63">
        <f t="shared" si="210"/>
        <v>25.401266650833769</v>
      </c>
      <c r="J328" s="63">
        <f t="shared" si="210"/>
        <v>39.323295675208072</v>
      </c>
      <c r="K328" s="63">
        <f t="shared" si="210"/>
        <v>-2.4026670995416017</v>
      </c>
      <c r="L328" s="63">
        <f t="shared" si="210"/>
        <v>40.134513485870542</v>
      </c>
      <c r="M328" s="63">
        <f t="shared" si="210"/>
        <v>92.925801157301848</v>
      </c>
      <c r="N328" s="63">
        <f t="shared" si="210"/>
        <v>40.797283199637576</v>
      </c>
      <c r="O328" s="63">
        <f t="shared" si="210"/>
        <v>-11.871038184603712</v>
      </c>
      <c r="P328" s="63">
        <f t="shared" si="210"/>
        <v>-89.009677550113665</v>
      </c>
      <c r="Q328" s="63">
        <f t="shared" si="210"/>
        <v>-27.878704268076547</v>
      </c>
      <c r="R328" s="63">
        <f t="shared" si="210"/>
        <v>47.419841111256005</v>
      </c>
      <c r="S328" s="63">
        <f t="shared" si="210"/>
        <v>-156.43799880237884</v>
      </c>
      <c r="T328" s="63">
        <f t="shared" si="210"/>
        <v>41.766535288317101</v>
      </c>
      <c r="U328" s="63">
        <f t="shared" si="210"/>
        <v>89.214226282324262</v>
      </c>
      <c r="V328" s="63">
        <f t="shared" si="210"/>
        <v>80.942289492976386</v>
      </c>
      <c r="W328" s="63">
        <f t="shared" si="210"/>
        <v>99.741969140961103</v>
      </c>
      <c r="X328" s="63">
        <f t="shared" si="210"/>
        <v>-28.067532381168888</v>
      </c>
      <c r="Y328" s="63">
        <f t="shared" si="210"/>
        <v>-63.340011681372403</v>
      </c>
      <c r="Z328" s="63">
        <f t="shared" si="210"/>
        <v>-75.805454125826827</v>
      </c>
      <c r="AA328" s="71">
        <f t="shared" si="210"/>
        <v>501.67248461511122</v>
      </c>
      <c r="AB328" s="71" t="e">
        <f>(SUM(V328:Z328)/SUM(V$338:Z$338))*AB$338</f>
        <v>#REF!</v>
      </c>
      <c r="AC328" s="71" t="e">
        <f t="shared" si="209"/>
        <v>#REF!</v>
      </c>
      <c r="AD328" s="71" t="e">
        <f t="shared" si="209"/>
        <v>#REF!</v>
      </c>
      <c r="AE328" s="71" t="e">
        <f t="shared" si="209"/>
        <v>#REF!</v>
      </c>
      <c r="AF328" s="71" t="e">
        <f t="shared" si="209"/>
        <v>#REF!</v>
      </c>
      <c r="AG328" s="71" t="e">
        <f t="shared" si="209"/>
        <v>#REF!</v>
      </c>
      <c r="AH328" s="71"/>
      <c r="AI328" s="71"/>
    </row>
    <row r="329" spans="2:35">
      <c r="B329" s="59" t="s">
        <v>67</v>
      </c>
      <c r="C329" s="63">
        <f t="shared" si="210"/>
        <v>9.8935617491210479</v>
      </c>
      <c r="D329" s="63">
        <f t="shared" si="210"/>
        <v>6.2642062836350618</v>
      </c>
      <c r="E329" s="63">
        <f t="shared" si="210"/>
        <v>8.9100584863403043</v>
      </c>
      <c r="F329" s="63">
        <f t="shared" si="210"/>
        <v>9.5975308922529337</v>
      </c>
      <c r="G329" s="63">
        <f t="shared" si="210"/>
        <v>14.985886549524935</v>
      </c>
      <c r="H329" s="63">
        <f t="shared" si="210"/>
        <v>-18.02514441052984</v>
      </c>
      <c r="I329" s="63">
        <f t="shared" si="210"/>
        <v>8.0915280240271557</v>
      </c>
      <c r="J329" s="63">
        <f t="shared" si="210"/>
        <v>69.384559093183412</v>
      </c>
      <c r="K329" s="63">
        <f t="shared" si="210"/>
        <v>6.3306311822304302</v>
      </c>
      <c r="L329" s="63">
        <f t="shared" si="210"/>
        <v>51.50780543709638</v>
      </c>
      <c r="M329" s="63">
        <f t="shared" si="210"/>
        <v>-0.12327703932721512</v>
      </c>
      <c r="N329" s="63">
        <f t="shared" si="210"/>
        <v>32.927061755613408</v>
      </c>
      <c r="O329" s="63">
        <f t="shared" si="210"/>
        <v>18.89021728907916</v>
      </c>
      <c r="P329" s="63">
        <f t="shared" si="210"/>
        <v>-18.374829467877277</v>
      </c>
      <c r="Q329" s="63">
        <f t="shared" si="210"/>
        <v>75.174110404220642</v>
      </c>
      <c r="R329" s="63">
        <f t="shared" si="210"/>
        <v>-67.929740912655561</v>
      </c>
      <c r="S329" s="63">
        <f t="shared" si="210"/>
        <v>68.773756158848528</v>
      </c>
      <c r="T329" s="63">
        <f t="shared" si="210"/>
        <v>-69.38431925266417</v>
      </c>
      <c r="U329" s="63">
        <f t="shared" si="210"/>
        <v>-10.01643814075743</v>
      </c>
      <c r="V329" s="63">
        <f t="shared" si="210"/>
        <v>14.049896102019545</v>
      </c>
      <c r="W329" s="63">
        <f t="shared" si="210"/>
        <v>31.466784505903661</v>
      </c>
      <c r="X329" s="63">
        <f t="shared" si="210"/>
        <v>-80.907640540178761</v>
      </c>
      <c r="Y329" s="63">
        <f t="shared" si="210"/>
        <v>21.240982336832474</v>
      </c>
      <c r="Z329" s="63">
        <f t="shared" si="210"/>
        <v>-45.948459539756186</v>
      </c>
      <c r="AA329" s="71">
        <f t="shared" si="210"/>
        <v>461.24566892605253</v>
      </c>
      <c r="AB329" s="71" t="e">
        <f t="shared" ref="AA329:AB336" si="211">(SUM(V329:Z329)/SUM(V$338:Z$338))*AB$338</f>
        <v>#REF!</v>
      </c>
      <c r="AC329" s="71" t="e">
        <f t="shared" si="209"/>
        <v>#REF!</v>
      </c>
      <c r="AD329" s="71" t="e">
        <f t="shared" si="209"/>
        <v>#REF!</v>
      </c>
      <c r="AE329" s="71" t="e">
        <f t="shared" si="209"/>
        <v>#REF!</v>
      </c>
      <c r="AF329" s="71" t="e">
        <f t="shared" si="209"/>
        <v>#REF!</v>
      </c>
      <c r="AG329" s="71" t="e">
        <f t="shared" si="209"/>
        <v>#REF!</v>
      </c>
      <c r="AH329" s="71"/>
      <c r="AI329" s="71"/>
    </row>
    <row r="330" spans="2:35">
      <c r="B330" s="59" t="s">
        <v>68</v>
      </c>
      <c r="C330" s="63">
        <f t="shared" si="210"/>
        <v>5.8854035751643394</v>
      </c>
      <c r="D330" s="63">
        <f t="shared" si="210"/>
        <v>4.6034200613224669</v>
      </c>
      <c r="E330" s="63">
        <f t="shared" si="210"/>
        <v>7.2465412717150457E-2</v>
      </c>
      <c r="F330" s="63">
        <f t="shared" si="210"/>
        <v>22.970537948111712</v>
      </c>
      <c r="G330" s="63">
        <f t="shared" si="210"/>
        <v>-0.11957614026150054</v>
      </c>
      <c r="H330" s="63">
        <f t="shared" si="210"/>
        <v>-8.3671463215944257</v>
      </c>
      <c r="I330" s="63">
        <f t="shared" si="210"/>
        <v>14.902233626954533</v>
      </c>
      <c r="J330" s="63">
        <f t="shared" si="210"/>
        <v>64.1241178524308</v>
      </c>
      <c r="K330" s="63">
        <f t="shared" si="210"/>
        <v>23.264504302278091</v>
      </c>
      <c r="L330" s="63">
        <f t="shared" si="210"/>
        <v>-8.3345747791091895</v>
      </c>
      <c r="M330" s="63">
        <f t="shared" si="210"/>
        <v>69.746684853780351</v>
      </c>
      <c r="N330" s="63">
        <f t="shared" si="210"/>
        <v>4.470080755129171</v>
      </c>
      <c r="O330" s="63">
        <f t="shared" si="210"/>
        <v>-94.694664333342757</v>
      </c>
      <c r="P330" s="63">
        <f t="shared" si="210"/>
        <v>-70.859698712140997</v>
      </c>
      <c r="Q330" s="63">
        <f t="shared" si="210"/>
        <v>-16.913771947626032</v>
      </c>
      <c r="R330" s="63">
        <f t="shared" si="210"/>
        <v>64.574730251921679</v>
      </c>
      <c r="S330" s="63">
        <f t="shared" si="210"/>
        <v>-84.974936531122637</v>
      </c>
      <c r="T330" s="63">
        <f t="shared" si="210"/>
        <v>-64.668076563476319</v>
      </c>
      <c r="U330" s="63">
        <f t="shared" si="210"/>
        <v>-29.891836071089187</v>
      </c>
      <c r="V330" s="63">
        <f t="shared" si="210"/>
        <v>-47.797039186664961</v>
      </c>
      <c r="W330" s="63">
        <f t="shared" si="210"/>
        <v>-77.67974272949462</v>
      </c>
      <c r="X330" s="63">
        <f t="shared" si="210"/>
        <v>-27.687920755391048</v>
      </c>
      <c r="Y330" s="63">
        <f t="shared" si="210"/>
        <v>-36.515339414578307</v>
      </c>
      <c r="Z330" s="63">
        <f t="shared" si="210"/>
        <v>-65.864785214047117</v>
      </c>
      <c r="AA330" s="71">
        <f t="shared" si="210"/>
        <v>401.01541310041716</v>
      </c>
      <c r="AB330" s="71" t="e">
        <f t="shared" si="211"/>
        <v>#REF!</v>
      </c>
      <c r="AC330" s="71" t="e">
        <f t="shared" si="209"/>
        <v>#REF!</v>
      </c>
      <c r="AD330" s="71" t="e">
        <f t="shared" si="209"/>
        <v>#REF!</v>
      </c>
      <c r="AE330" s="71" t="e">
        <f t="shared" si="209"/>
        <v>#REF!</v>
      </c>
      <c r="AF330" s="71" t="e">
        <f t="shared" si="209"/>
        <v>#REF!</v>
      </c>
      <c r="AG330" s="71" t="e">
        <f t="shared" si="209"/>
        <v>#REF!</v>
      </c>
      <c r="AH330" s="71"/>
      <c r="AI330" s="71"/>
    </row>
    <row r="331" spans="2:35">
      <c r="B331" s="59" t="s">
        <v>69</v>
      </c>
      <c r="C331" s="63">
        <f t="shared" si="210"/>
        <v>8.8690312307160326</v>
      </c>
      <c r="D331" s="63">
        <f t="shared" si="210"/>
        <v>14.769256237987904</v>
      </c>
      <c r="E331" s="63">
        <f t="shared" si="210"/>
        <v>16.072867382651083</v>
      </c>
      <c r="F331" s="63">
        <f t="shared" si="210"/>
        <v>11.648864158715909</v>
      </c>
      <c r="G331" s="63">
        <f t="shared" si="210"/>
        <v>18.81613208128762</v>
      </c>
      <c r="H331" s="63">
        <f t="shared" si="210"/>
        <v>11.839796088571489</v>
      </c>
      <c r="I331" s="63">
        <f t="shared" si="210"/>
        <v>34.344251934886557</v>
      </c>
      <c r="J331" s="63">
        <f t="shared" si="210"/>
        <v>71.551614399233273</v>
      </c>
      <c r="K331" s="63">
        <f t="shared" si="210"/>
        <v>85.240722464683188</v>
      </c>
      <c r="L331" s="63">
        <f t="shared" si="210"/>
        <v>45.003949759443671</v>
      </c>
      <c r="M331" s="63">
        <f t="shared" si="210"/>
        <v>-17.475364216998486</v>
      </c>
      <c r="N331" s="63">
        <f t="shared" si="210"/>
        <v>37.561179345933972</v>
      </c>
      <c r="O331" s="63">
        <f t="shared" si="210"/>
        <v>131.9967163545432</v>
      </c>
      <c r="P331" s="63">
        <f t="shared" si="210"/>
        <v>75.913053624637854</v>
      </c>
      <c r="Q331" s="63">
        <f t="shared" si="210"/>
        <v>-36.715718817626652</v>
      </c>
      <c r="R331" s="63">
        <f t="shared" si="210"/>
        <v>45.353464883115748</v>
      </c>
      <c r="S331" s="63">
        <f t="shared" si="210"/>
        <v>128.32869582163164</v>
      </c>
      <c r="T331" s="63">
        <f t="shared" si="210"/>
        <v>123.49661170083222</v>
      </c>
      <c r="U331" s="63">
        <f t="shared" si="210"/>
        <v>-108.01466859844311</v>
      </c>
      <c r="V331" s="63">
        <f t="shared" si="210"/>
        <v>19.966819628303881</v>
      </c>
      <c r="W331" s="63">
        <f t="shared" si="210"/>
        <v>62.089997038346525</v>
      </c>
      <c r="X331" s="63">
        <f t="shared" si="210"/>
        <v>-84.64897040227163</v>
      </c>
      <c r="Y331" s="63">
        <f t="shared" si="210"/>
        <v>0.34787300877707139</v>
      </c>
      <c r="Z331" s="63">
        <f t="shared" si="210"/>
        <v>76.326754016109021</v>
      </c>
      <c r="AA331" s="71">
        <f t="shared" si="211"/>
        <v>-66.243871407372566</v>
      </c>
      <c r="AB331" s="71" t="e">
        <f t="shared" si="211"/>
        <v>#REF!</v>
      </c>
      <c r="AC331" s="71" t="e">
        <f t="shared" si="209"/>
        <v>#REF!</v>
      </c>
      <c r="AD331" s="71" t="e">
        <f t="shared" si="209"/>
        <v>#REF!</v>
      </c>
      <c r="AE331" s="71" t="e">
        <f t="shared" si="209"/>
        <v>#REF!</v>
      </c>
      <c r="AF331" s="71" t="e">
        <f t="shared" si="209"/>
        <v>#REF!</v>
      </c>
      <c r="AG331" s="71" t="e">
        <f t="shared" si="209"/>
        <v>#REF!</v>
      </c>
      <c r="AH331" s="71"/>
      <c r="AI331" s="71"/>
    </row>
    <row r="332" spans="2:35">
      <c r="B332" s="59" t="s">
        <v>70</v>
      </c>
      <c r="C332" s="63">
        <f t="shared" si="210"/>
        <v>11.052055142035996</v>
      </c>
      <c r="D332" s="63">
        <f t="shared" si="210"/>
        <v>11.961248413571461</v>
      </c>
      <c r="E332" s="63">
        <f t="shared" si="210"/>
        <v>9.4075183482032401</v>
      </c>
      <c r="F332" s="63">
        <f t="shared" si="210"/>
        <v>27.67020608423293</v>
      </c>
      <c r="G332" s="63">
        <f t="shared" si="210"/>
        <v>6.5531468119578022</v>
      </c>
      <c r="H332" s="63">
        <f t="shared" si="210"/>
        <v>21.365599783213554</v>
      </c>
      <c r="I332" s="63">
        <f t="shared" si="210"/>
        <v>22.881258792511183</v>
      </c>
      <c r="J332" s="63">
        <f t="shared" si="210"/>
        <v>30.182625197827079</v>
      </c>
      <c r="K332" s="63">
        <f t="shared" si="210"/>
        <v>75.782693128448116</v>
      </c>
      <c r="L332" s="63">
        <f t="shared" si="210"/>
        <v>72.194122972336999</v>
      </c>
      <c r="M332" s="63">
        <f t="shared" si="210"/>
        <v>20.004816740901596</v>
      </c>
      <c r="N332" s="63">
        <f t="shared" si="210"/>
        <v>36.227981994565468</v>
      </c>
      <c r="O332" s="63">
        <f t="shared" si="210"/>
        <v>-11.563057060967672</v>
      </c>
      <c r="P332" s="63">
        <f t="shared" si="210"/>
        <v>43.623059500482015</v>
      </c>
      <c r="Q332" s="63">
        <f t="shared" si="210"/>
        <v>0.47112003479458053</v>
      </c>
      <c r="R332" s="63">
        <f t="shared" si="210"/>
        <v>96.703225650404576</v>
      </c>
      <c r="S332" s="63">
        <f t="shared" si="210"/>
        <v>-8.7568489269959571</v>
      </c>
      <c r="T332" s="63">
        <f t="shared" si="210"/>
        <v>-21.650087808874162</v>
      </c>
      <c r="U332" s="63">
        <f t="shared" si="210"/>
        <v>-24.328198715562507</v>
      </c>
      <c r="V332" s="63">
        <f t="shared" si="210"/>
        <v>29.459467324583329</v>
      </c>
      <c r="W332" s="63">
        <f t="shared" si="210"/>
        <v>0.64777301952543098</v>
      </c>
      <c r="X332" s="63">
        <f t="shared" si="210"/>
        <v>108.48809383804942</v>
      </c>
      <c r="Y332" s="63">
        <f t="shared" si="210"/>
        <v>133.64722313587191</v>
      </c>
      <c r="Z332" s="63">
        <f>Z347+Z268+Z300-Z316-Z348</f>
        <v>89.952434199514698</v>
      </c>
      <c r="AA332" s="71">
        <f t="shared" si="211"/>
        <v>148.94760916732801</v>
      </c>
      <c r="AB332" s="71" t="e">
        <f t="shared" si="211"/>
        <v>#REF!</v>
      </c>
      <c r="AC332" s="71" t="e">
        <f t="shared" si="209"/>
        <v>#REF!</v>
      </c>
      <c r="AD332" s="71" t="e">
        <f t="shared" si="209"/>
        <v>#REF!</v>
      </c>
      <c r="AE332" s="71" t="e">
        <f t="shared" si="209"/>
        <v>#REF!</v>
      </c>
      <c r="AF332" s="71" t="e">
        <f t="shared" si="209"/>
        <v>#REF!</v>
      </c>
      <c r="AG332" s="71" t="e">
        <f t="shared" si="209"/>
        <v>#REF!</v>
      </c>
      <c r="AH332" s="71"/>
      <c r="AI332" s="71"/>
    </row>
    <row r="333" spans="2:35">
      <c r="B333" s="59" t="s">
        <v>71</v>
      </c>
      <c r="C333" s="63">
        <f t="shared" si="210"/>
        <v>-10.536007658994578</v>
      </c>
      <c r="D333" s="63">
        <f t="shared" si="210"/>
        <v>-10.684608950754281</v>
      </c>
      <c r="E333" s="63">
        <f t="shared" si="210"/>
        <v>-13.596102731973289</v>
      </c>
      <c r="F333" s="63">
        <f t="shared" si="210"/>
        <v>7.7690344846255357</v>
      </c>
      <c r="G333" s="63">
        <f t="shared" si="210"/>
        <v>-24.88292163492369</v>
      </c>
      <c r="H333" s="63">
        <f t="shared" si="210"/>
        <v>21.700386034805945</v>
      </c>
      <c r="I333" s="63">
        <f t="shared" si="210"/>
        <v>21.061547458460069</v>
      </c>
      <c r="J333" s="63">
        <f t="shared" si="210"/>
        <v>-22.259189419826015</v>
      </c>
      <c r="K333" s="63">
        <f t="shared" si="210"/>
        <v>17.677453304566733</v>
      </c>
      <c r="L333" s="63">
        <f t="shared" si="210"/>
        <v>95.085471135720212</v>
      </c>
      <c r="M333" s="63">
        <f t="shared" si="210"/>
        <v>55.995698253436032</v>
      </c>
      <c r="N333" s="63">
        <f t="shared" si="210"/>
        <v>56.901564725243659</v>
      </c>
      <c r="O333" s="63">
        <f t="shared" si="210"/>
        <v>14.801640213175318</v>
      </c>
      <c r="P333" s="63">
        <f t="shared" si="210"/>
        <v>29.808137480417543</v>
      </c>
      <c r="Q333" s="63">
        <f t="shared" si="210"/>
        <v>11.132199523660432</v>
      </c>
      <c r="R333" s="63">
        <f t="shared" si="210"/>
        <v>-43.958408397468432</v>
      </c>
      <c r="S333" s="63">
        <f t="shared" si="210"/>
        <v>14.880012474606644</v>
      </c>
      <c r="T333" s="63">
        <f t="shared" si="210"/>
        <v>91.82468778380256</v>
      </c>
      <c r="U333" s="63">
        <f t="shared" si="210"/>
        <v>55.362256114360235</v>
      </c>
      <c r="V333" s="63">
        <f t="shared" si="210"/>
        <v>-48.072534676758323</v>
      </c>
      <c r="W333" s="63">
        <f t="shared" si="210"/>
        <v>58.967851514368874</v>
      </c>
      <c r="X333" s="63">
        <f t="shared" si="210"/>
        <v>158.26550763105985</v>
      </c>
      <c r="Y333" s="63">
        <f t="shared" si="210"/>
        <v>44.287677093907348</v>
      </c>
      <c r="Z333" s="63">
        <f t="shared" si="210"/>
        <v>126.55801168012209</v>
      </c>
      <c r="AA333" s="71">
        <f t="shared" si="211"/>
        <v>161.50222157418582</v>
      </c>
      <c r="AB333" s="71" t="e">
        <f t="shared" si="211"/>
        <v>#REF!</v>
      </c>
      <c r="AC333" s="71" t="e">
        <f t="shared" si="209"/>
        <v>#REF!</v>
      </c>
      <c r="AD333" s="71" t="e">
        <f t="shared" si="209"/>
        <v>#REF!</v>
      </c>
      <c r="AE333" s="71" t="e">
        <f t="shared" si="209"/>
        <v>#REF!</v>
      </c>
      <c r="AF333" s="71" t="e">
        <f t="shared" si="209"/>
        <v>#REF!</v>
      </c>
      <c r="AG333" s="71" t="e">
        <f t="shared" si="209"/>
        <v>#REF!</v>
      </c>
      <c r="AH333" s="71"/>
      <c r="AI333" s="71"/>
    </row>
    <row r="334" spans="2:35">
      <c r="B334" s="59" t="s">
        <v>72</v>
      </c>
      <c r="C334" s="63">
        <f t="shared" si="210"/>
        <v>12.572039577324354</v>
      </c>
      <c r="D334" s="63">
        <f t="shared" si="210"/>
        <v>9.1854062958167546</v>
      </c>
      <c r="E334" s="63">
        <f t="shared" si="210"/>
        <v>18.605973529746919</v>
      </c>
      <c r="F334" s="63">
        <f t="shared" si="210"/>
        <v>39.147970737830732</v>
      </c>
      <c r="G334" s="63">
        <f t="shared" si="210"/>
        <v>31.834570365003287</v>
      </c>
      <c r="H334" s="63">
        <f t="shared" si="210"/>
        <v>30.927626978269316</v>
      </c>
      <c r="I334" s="63">
        <f t="shared" si="210"/>
        <v>20.452403277132156</v>
      </c>
      <c r="J334" s="63">
        <f t="shared" si="210"/>
        <v>56.221485407588176</v>
      </c>
      <c r="K334" s="63">
        <f t="shared" si="210"/>
        <v>2.2724932771191133</v>
      </c>
      <c r="L334" s="63">
        <f t="shared" si="210"/>
        <v>52.000547511154323</v>
      </c>
      <c r="M334" s="63">
        <f t="shared" si="210"/>
        <v>65.183995535908466</v>
      </c>
      <c r="N334" s="63">
        <f t="shared" si="210"/>
        <v>105.71030420906618</v>
      </c>
      <c r="O334" s="63">
        <f t="shared" si="210"/>
        <v>89.516998494477505</v>
      </c>
      <c r="P334" s="63">
        <f t="shared" si="210"/>
        <v>-12.229487557839178</v>
      </c>
      <c r="Q334" s="63">
        <f t="shared" si="210"/>
        <v>65.242063146336704</v>
      </c>
      <c r="R334" s="63">
        <f t="shared" si="210"/>
        <v>-0.74117734623229303</v>
      </c>
      <c r="S334" s="63">
        <f t="shared" si="210"/>
        <v>81.000699169593616</v>
      </c>
      <c r="T334" s="63">
        <f t="shared" si="210"/>
        <v>58.171675916492717</v>
      </c>
      <c r="U334" s="63">
        <f t="shared" si="210"/>
        <v>48.827852105429059</v>
      </c>
      <c r="V334" s="63">
        <f t="shared" si="210"/>
        <v>56.646618724080014</v>
      </c>
      <c r="W334" s="63">
        <f t="shared" si="210"/>
        <v>-2.2191371307450538</v>
      </c>
      <c r="X334" s="63">
        <f t="shared" si="210"/>
        <v>55.181376159205087</v>
      </c>
      <c r="Y334" s="63">
        <f t="shared" si="210"/>
        <v>86.500384008464266</v>
      </c>
      <c r="Z334" s="63">
        <f t="shared" si="210"/>
        <v>404.76085697728433</v>
      </c>
      <c r="AA334" s="71">
        <f t="shared" si="211"/>
        <v>147.15886055756485</v>
      </c>
      <c r="AB334" s="71" t="e">
        <f t="shared" si="211"/>
        <v>#REF!</v>
      </c>
      <c r="AC334" s="71" t="e">
        <f t="shared" si="209"/>
        <v>#REF!</v>
      </c>
      <c r="AD334" s="71" t="e">
        <f t="shared" si="209"/>
        <v>#REF!</v>
      </c>
      <c r="AE334" s="71" t="e">
        <f t="shared" si="209"/>
        <v>#REF!</v>
      </c>
      <c r="AF334" s="71" t="e">
        <f t="shared" si="209"/>
        <v>#REF!</v>
      </c>
      <c r="AG334" s="71" t="e">
        <f t="shared" si="209"/>
        <v>#REF!</v>
      </c>
      <c r="AH334" s="71"/>
      <c r="AI334" s="71"/>
    </row>
    <row r="335" spans="2:35">
      <c r="B335" s="59" t="s">
        <v>73</v>
      </c>
      <c r="C335" s="63">
        <f t="shared" si="210"/>
        <v>-4.1674250203016712</v>
      </c>
      <c r="D335" s="63">
        <f t="shared" si="210"/>
        <v>0.98144491464757522</v>
      </c>
      <c r="E335" s="63">
        <f t="shared" si="210"/>
        <v>2.3016598027202804</v>
      </c>
      <c r="F335" s="63">
        <f t="shared" si="210"/>
        <v>18.814527794103952</v>
      </c>
      <c r="G335" s="63">
        <f t="shared" si="210"/>
        <v>14.707193073998667</v>
      </c>
      <c r="H335" s="63">
        <f t="shared" si="210"/>
        <v>8.0040824279365097</v>
      </c>
      <c r="I335" s="63">
        <f t="shared" si="210"/>
        <v>7.1004130130090317</v>
      </c>
      <c r="J335" s="63">
        <f t="shared" si="210"/>
        <v>-8.6214144885996262</v>
      </c>
      <c r="K335" s="63">
        <f t="shared" si="210"/>
        <v>34.149490915299722</v>
      </c>
      <c r="L335" s="63">
        <f t="shared" si="210"/>
        <v>107.24445097430433</v>
      </c>
      <c r="M335" s="63">
        <f t="shared" si="210"/>
        <v>29.566005298151644</v>
      </c>
      <c r="N335" s="63">
        <f t="shared" si="210"/>
        <v>-41.116336963541201</v>
      </c>
      <c r="O335" s="63">
        <f t="shared" si="210"/>
        <v>24.332198553086535</v>
      </c>
      <c r="P335" s="63">
        <f t="shared" si="210"/>
        <v>-34.818080207478857</v>
      </c>
      <c r="Q335" s="63">
        <f t="shared" si="210"/>
        <v>39.831389213774145</v>
      </c>
      <c r="R335" s="63">
        <f t="shared" si="210"/>
        <v>89.161979012024915</v>
      </c>
      <c r="S335" s="63">
        <f t="shared" si="210"/>
        <v>20.105191198527592</v>
      </c>
      <c r="T335" s="63">
        <f t="shared" si="210"/>
        <v>2.2169624052182257E-2</v>
      </c>
      <c r="U335" s="63">
        <f t="shared" si="210"/>
        <v>-0.56759557123672266</v>
      </c>
      <c r="V335" s="63">
        <f t="shared" si="210"/>
        <v>-38.704851958846973</v>
      </c>
      <c r="W335" s="63">
        <f t="shared" si="210"/>
        <v>59.873990510304935</v>
      </c>
      <c r="X335" s="63">
        <f t="shared" si="210"/>
        <v>34.32170248817863</v>
      </c>
      <c r="Y335" s="63">
        <f t="shared" si="210"/>
        <v>34.041881061149695</v>
      </c>
      <c r="Z335" s="63">
        <f t="shared" si="210"/>
        <v>474.21603144866765</v>
      </c>
      <c r="AA335" s="71">
        <f t="shared" si="211"/>
        <v>53.450485766714039</v>
      </c>
      <c r="AB335" s="71" t="e">
        <f t="shared" si="211"/>
        <v>#REF!</v>
      </c>
      <c r="AC335" s="71" t="e">
        <f t="shared" si="209"/>
        <v>#REF!</v>
      </c>
      <c r="AD335" s="71" t="e">
        <f t="shared" si="209"/>
        <v>#REF!</v>
      </c>
      <c r="AE335" s="71" t="e">
        <f t="shared" si="209"/>
        <v>#REF!</v>
      </c>
      <c r="AF335" s="71" t="e">
        <f t="shared" si="209"/>
        <v>#REF!</v>
      </c>
      <c r="AG335" s="71" t="e">
        <f t="shared" si="209"/>
        <v>#REF!</v>
      </c>
      <c r="AH335" s="71"/>
      <c r="AI335" s="71"/>
    </row>
    <row r="336" spans="2:35">
      <c r="B336" s="59" t="s">
        <v>74</v>
      </c>
      <c r="C336" s="63">
        <f t="shared" si="210"/>
        <v>-4.726323974961673</v>
      </c>
      <c r="D336" s="63">
        <f t="shared" si="210"/>
        <v>2.6868951125468143</v>
      </c>
      <c r="E336" s="63">
        <f t="shared" si="210"/>
        <v>0.7320681047475972</v>
      </c>
      <c r="F336" s="63">
        <f t="shared" si="210"/>
        <v>5.071005504595405</v>
      </c>
      <c r="G336" s="63">
        <f t="shared" si="210"/>
        <v>0.6554128790372431</v>
      </c>
      <c r="H336" s="63">
        <f t="shared" si="210"/>
        <v>11.15140976736275</v>
      </c>
      <c r="I336" s="63">
        <f t="shared" si="210"/>
        <v>7.1474179711248738</v>
      </c>
      <c r="J336" s="63">
        <f t="shared" si="210"/>
        <v>7.4157395943519475</v>
      </c>
      <c r="K336" s="63">
        <f t="shared" si="210"/>
        <v>77.255282126105882</v>
      </c>
      <c r="L336" s="63">
        <f t="shared" si="210"/>
        <v>80.494371188815137</v>
      </c>
      <c r="M336" s="63">
        <f t="shared" si="210"/>
        <v>12.07310097595045</v>
      </c>
      <c r="N336" s="63">
        <f t="shared" si="210"/>
        <v>92.309434606997058</v>
      </c>
      <c r="O336" s="63">
        <f t="shared" si="210"/>
        <v>84.939798183551375</v>
      </c>
      <c r="P336" s="63">
        <f t="shared" si="210"/>
        <v>92.958059369355226</v>
      </c>
      <c r="Q336" s="63">
        <f t="shared" si="210"/>
        <v>10.793968539405171</v>
      </c>
      <c r="R336" s="63">
        <f t="shared" si="210"/>
        <v>0.36778184602774289</v>
      </c>
      <c r="S336" s="63">
        <f t="shared" si="210"/>
        <v>18.613773275288281</v>
      </c>
      <c r="T336" s="63">
        <f t="shared" si="210"/>
        <v>36.936160392169313</v>
      </c>
      <c r="U336" s="63">
        <f t="shared" si="210"/>
        <v>6.1557735387657431</v>
      </c>
      <c r="V336" s="63">
        <f t="shared" si="210"/>
        <v>57.555636062045636</v>
      </c>
      <c r="W336" s="63">
        <f t="shared" si="210"/>
        <v>87.869305571934461</v>
      </c>
      <c r="X336" s="63">
        <f t="shared" si="210"/>
        <v>103.3392699814969</v>
      </c>
      <c r="Y336" s="63">
        <f t="shared" si="210"/>
        <v>115.89288899101638</v>
      </c>
      <c r="Z336" s="63">
        <f t="shared" si="210"/>
        <v>464.0642447250741</v>
      </c>
      <c r="AA336" s="71">
        <f t="shared" si="211"/>
        <v>222.78536573577833</v>
      </c>
      <c r="AB336" s="71" t="e">
        <f t="shared" si="211"/>
        <v>#REF!</v>
      </c>
      <c r="AC336" s="71" t="e">
        <f t="shared" si="209"/>
        <v>#REF!</v>
      </c>
      <c r="AD336" s="71" t="e">
        <f t="shared" si="209"/>
        <v>#REF!</v>
      </c>
      <c r="AE336" s="71" t="e">
        <f t="shared" si="209"/>
        <v>#REF!</v>
      </c>
      <c r="AF336" s="71" t="e">
        <f t="shared" si="209"/>
        <v>#REF!</v>
      </c>
      <c r="AG336" s="71" t="e">
        <f t="shared" si="209"/>
        <v>#REF!</v>
      </c>
      <c r="AH336" s="71"/>
      <c r="AI336" s="71"/>
    </row>
    <row r="337" spans="2:35">
      <c r="B337" s="59" t="s">
        <v>75</v>
      </c>
      <c r="C337" s="63">
        <f t="shared" si="210"/>
        <v>8.0218717544777292</v>
      </c>
      <c r="D337" s="63">
        <f t="shared" si="210"/>
        <v>14.219285045672621</v>
      </c>
      <c r="E337" s="63">
        <f t="shared" si="210"/>
        <v>13.679030111072024</v>
      </c>
      <c r="F337" s="63">
        <f t="shared" si="210"/>
        <v>-13.722149808358893</v>
      </c>
      <c r="G337" s="63">
        <f t="shared" si="210"/>
        <v>15.511432264602192</v>
      </c>
      <c r="H337" s="63">
        <f t="shared" si="210"/>
        <v>37.671312019819965</v>
      </c>
      <c r="I337" s="63">
        <f t="shared" si="210"/>
        <v>12.293115482112611</v>
      </c>
      <c r="J337" s="63">
        <f t="shared" si="210"/>
        <v>69.028242951178257</v>
      </c>
      <c r="K337" s="63">
        <f t="shared" si="210"/>
        <v>66.278606082751864</v>
      </c>
      <c r="L337" s="63">
        <f t="shared" si="210"/>
        <v>119.27234073692848</v>
      </c>
      <c r="M337" s="63">
        <f t="shared" si="210"/>
        <v>61.947889207205932</v>
      </c>
      <c r="N337" s="63">
        <f t="shared" si="210"/>
        <v>44.526213745686135</v>
      </c>
      <c r="O337" s="63">
        <f t="shared" ref="O337:Z337" si="212">O352+O273+O305-O321-O353</f>
        <v>50.282384920802343</v>
      </c>
      <c r="P337" s="63">
        <f t="shared" si="212"/>
        <v>140.19562705702714</v>
      </c>
      <c r="Q337" s="63">
        <f t="shared" si="212"/>
        <v>45.641487138054572</v>
      </c>
      <c r="R337" s="63">
        <f t="shared" si="212"/>
        <v>-70.451730572494512</v>
      </c>
      <c r="S337" s="63">
        <f t="shared" si="212"/>
        <v>22.026339435379953</v>
      </c>
      <c r="T337" s="63">
        <f t="shared" si="212"/>
        <v>26.725445927957253</v>
      </c>
      <c r="U337" s="63">
        <f t="shared" si="212"/>
        <v>94.938113710896175</v>
      </c>
      <c r="V337" s="63">
        <f t="shared" si="212"/>
        <v>172.36689325036883</v>
      </c>
      <c r="W337" s="63">
        <f t="shared" si="212"/>
        <v>107.61577815752287</v>
      </c>
      <c r="X337" s="63">
        <f t="shared" si="212"/>
        <v>79.960986535941572</v>
      </c>
      <c r="Y337" s="63">
        <f t="shared" si="212"/>
        <v>125.63751927012549</v>
      </c>
      <c r="Z337" s="63">
        <f t="shared" si="212"/>
        <v>441.08857838938866</v>
      </c>
      <c r="AA337" s="71">
        <f t="shared" ref="AA337:AG337" si="213">AA338-SUM(AA326:AA336)</f>
        <v>-1762.669751613314</v>
      </c>
      <c r="AB337" s="71" t="e">
        <f t="shared" si="213"/>
        <v>#REF!</v>
      </c>
      <c r="AC337" s="71" t="e">
        <f t="shared" si="213"/>
        <v>#REF!</v>
      </c>
      <c r="AD337" s="71" t="e">
        <f t="shared" si="213"/>
        <v>#REF!</v>
      </c>
      <c r="AE337" s="71" t="e">
        <f t="shared" si="213"/>
        <v>#REF!</v>
      </c>
      <c r="AF337" s="71" t="e">
        <f t="shared" si="213"/>
        <v>#REF!</v>
      </c>
      <c r="AG337" s="71" t="e">
        <f t="shared" si="213"/>
        <v>#REF!</v>
      </c>
      <c r="AH337" s="71"/>
      <c r="AI337" s="71"/>
    </row>
    <row r="338" spans="2:35" ht="15.75" thickBot="1">
      <c r="B338" s="59" t="s">
        <v>76</v>
      </c>
      <c r="C338" s="3">
        <f t="shared" ref="C338:Z338" si="214">SUM(C326:C337)</f>
        <v>64.999999999999972</v>
      </c>
      <c r="D338" s="3">
        <f t="shared" si="214"/>
        <v>79.999999999999915</v>
      </c>
      <c r="E338" s="3">
        <f t="shared" si="214"/>
        <v>110.00000000000003</v>
      </c>
      <c r="F338" s="3">
        <f t="shared" si="214"/>
        <v>212.47943299999994</v>
      </c>
      <c r="G338" s="3">
        <f t="shared" si="214"/>
        <v>116.05304199999998</v>
      </c>
      <c r="H338" s="3">
        <f t="shared" si="214"/>
        <v>153.26795000000004</v>
      </c>
      <c r="I338" s="3">
        <f t="shared" si="214"/>
        <v>184.94475400000027</v>
      </c>
      <c r="J338" s="3">
        <f t="shared" si="214"/>
        <v>475.60621799999984</v>
      </c>
      <c r="K338" s="3">
        <f t="shared" si="214"/>
        <v>557.19931300000007</v>
      </c>
      <c r="L338" s="3">
        <f t="shared" si="214"/>
        <v>757.8077229999999</v>
      </c>
      <c r="M338" s="3">
        <f t="shared" si="214"/>
        <v>480.11818400000033</v>
      </c>
      <c r="N338" s="3">
        <f t="shared" si="214"/>
        <v>420.42604000000006</v>
      </c>
      <c r="O338" s="3">
        <f t="shared" si="214"/>
        <v>249.63500000000028</v>
      </c>
      <c r="P338" s="3">
        <f t="shared" si="214"/>
        <v>230.69300000000032</v>
      </c>
      <c r="Q338" s="3">
        <f t="shared" si="214"/>
        <v>198.83300000000014</v>
      </c>
      <c r="R338" s="3">
        <f t="shared" si="214"/>
        <v>235.19499999999999</v>
      </c>
      <c r="S338" s="3">
        <f t="shared" si="214"/>
        <v>357.2020000000004</v>
      </c>
      <c r="T338" s="3">
        <f t="shared" si="214"/>
        <v>333.44800000000004</v>
      </c>
      <c r="U338" s="3">
        <f t="shared" si="214"/>
        <v>229.61200000000053</v>
      </c>
      <c r="V338" s="3">
        <f t="shared" si="214"/>
        <v>383.7570000000004</v>
      </c>
      <c r="W338" s="3">
        <f t="shared" si="214"/>
        <v>470.27000000000021</v>
      </c>
      <c r="X338" s="3">
        <f t="shared" si="214"/>
        <v>529.64700000000062</v>
      </c>
      <c r="Y338" s="3">
        <f t="shared" si="214"/>
        <v>550.48599999999965</v>
      </c>
      <c r="Z338" s="3">
        <f t="shared" si="214"/>
        <v>1993.6769999999999</v>
      </c>
      <c r="AA338" s="71">
        <f t="shared" ref="AA338:AG338" si="215">AA37</f>
        <v>1300</v>
      </c>
      <c r="AB338" s="71" t="e">
        <f t="shared" si="215"/>
        <v>#REF!</v>
      </c>
      <c r="AC338" s="71" t="e">
        <f t="shared" si="215"/>
        <v>#REF!</v>
      </c>
      <c r="AD338" s="71" t="e">
        <f t="shared" si="215"/>
        <v>#REF!</v>
      </c>
      <c r="AE338" s="71" t="e">
        <f t="shared" si="215"/>
        <v>#REF!</v>
      </c>
      <c r="AF338" s="71" t="e">
        <f t="shared" si="215"/>
        <v>#REF!</v>
      </c>
      <c r="AG338" s="71" t="e">
        <f t="shared" si="215"/>
        <v>#REF!</v>
      </c>
      <c r="AH338" s="71"/>
      <c r="AI338" s="71"/>
    </row>
    <row r="339" spans="2:35">
      <c r="B339" s="68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</row>
    <row r="340" spans="2:35" ht="15.75" thickBot="1">
      <c r="B340" s="59" t="s">
        <v>107</v>
      </c>
    </row>
    <row r="341" spans="2:35" ht="15.75" thickBot="1">
      <c r="B341" s="60"/>
      <c r="C341" s="61" t="s">
        <v>11</v>
      </c>
      <c r="D341" s="61" t="s">
        <v>12</v>
      </c>
      <c r="E341" s="61" t="s">
        <v>13</v>
      </c>
      <c r="F341" s="61" t="s">
        <v>14</v>
      </c>
      <c r="G341" s="61" t="s">
        <v>15</v>
      </c>
      <c r="H341" s="61" t="s">
        <v>16</v>
      </c>
      <c r="I341" s="61" t="s">
        <v>17</v>
      </c>
      <c r="J341" s="61" t="s">
        <v>18</v>
      </c>
      <c r="K341" s="61" t="s">
        <v>19</v>
      </c>
      <c r="L341" s="61" t="s">
        <v>20</v>
      </c>
      <c r="M341" s="61" t="s">
        <v>21</v>
      </c>
      <c r="N341" s="61" t="s">
        <v>22</v>
      </c>
      <c r="O341" s="61" t="s">
        <v>23</v>
      </c>
      <c r="P341" s="61" t="s">
        <v>24</v>
      </c>
      <c r="Q341" s="61" t="s">
        <v>25</v>
      </c>
      <c r="R341" s="61" t="s">
        <v>26</v>
      </c>
      <c r="S341" s="61" t="s">
        <v>27</v>
      </c>
      <c r="T341" s="61" t="s">
        <v>28</v>
      </c>
      <c r="U341" s="61" t="s">
        <v>29</v>
      </c>
      <c r="V341" s="61" t="s">
        <v>30</v>
      </c>
      <c r="W341" s="61" t="s">
        <v>31</v>
      </c>
      <c r="X341" s="61" t="s">
        <v>32</v>
      </c>
      <c r="Y341" s="61" t="s">
        <v>33</v>
      </c>
      <c r="Z341" s="61" t="s">
        <v>34</v>
      </c>
      <c r="AA341" s="61" t="s">
        <v>35</v>
      </c>
      <c r="AB341" s="61" t="s">
        <v>36</v>
      </c>
      <c r="AC341" s="61" t="s">
        <v>37</v>
      </c>
      <c r="AD341" s="61" t="s">
        <v>38</v>
      </c>
      <c r="AE341" s="61" t="str">
        <f>AE3</f>
        <v>21/22</v>
      </c>
      <c r="AF341" s="61" t="str">
        <f t="shared" ref="AF341:AG341" si="216">AF3</f>
        <v>22/23</v>
      </c>
      <c r="AG341" s="61" t="str">
        <f t="shared" si="216"/>
        <v>23/24</v>
      </c>
      <c r="AH341" s="62"/>
      <c r="AI341" s="62"/>
    </row>
    <row r="342" spans="2:35">
      <c r="B342" s="59" t="s">
        <v>64</v>
      </c>
      <c r="C342" s="63">
        <f>(C$353-C$33)/12+C33</f>
        <v>37.166666666666664</v>
      </c>
      <c r="D342" s="63">
        <f>(D$353-C$353)/12+C353</f>
        <v>41.166666666666664</v>
      </c>
      <c r="E342" s="63">
        <f t="shared" ref="E342:AG342" si="217">(E$353-D$353)/12+D353</f>
        <v>65.25</v>
      </c>
      <c r="F342" s="63">
        <f t="shared" si="217"/>
        <v>68.833333333333329</v>
      </c>
      <c r="G342" s="63">
        <f t="shared" si="217"/>
        <v>76</v>
      </c>
      <c r="H342" s="63">
        <f t="shared" si="217"/>
        <v>53.25</v>
      </c>
      <c r="I342" s="63">
        <f t="shared" si="217"/>
        <v>45.416666666666664</v>
      </c>
      <c r="J342" s="63">
        <f t="shared" si="217"/>
        <v>46.25</v>
      </c>
      <c r="K342" s="63">
        <f t="shared" si="217"/>
        <v>5.083333333333333</v>
      </c>
      <c r="L342" s="63">
        <f t="shared" si="217"/>
        <v>6</v>
      </c>
      <c r="M342" s="63">
        <f t="shared" si="217"/>
        <v>7.166666666666667</v>
      </c>
      <c r="N342" s="63">
        <f t="shared" si="217"/>
        <v>21.583333333333332</v>
      </c>
      <c r="O342" s="63">
        <f t="shared" si="217"/>
        <v>38.166666666666664</v>
      </c>
      <c r="P342" s="63">
        <f t="shared" si="217"/>
        <v>45.583333333333329</v>
      </c>
      <c r="Q342" s="63">
        <f t="shared" si="217"/>
        <v>209</v>
      </c>
      <c r="R342" s="63">
        <f t="shared" si="217"/>
        <v>1.5833333333333333</v>
      </c>
      <c r="S342" s="63">
        <f t="shared" si="217"/>
        <v>31.75</v>
      </c>
      <c r="T342" s="63">
        <f t="shared" si="217"/>
        <v>164.66666666666666</v>
      </c>
      <c r="U342" s="63">
        <f t="shared" si="217"/>
        <v>81.25</v>
      </c>
      <c r="V342" s="63">
        <f t="shared" si="217"/>
        <v>54.25</v>
      </c>
      <c r="W342" s="63">
        <f t="shared" si="217"/>
        <v>99.333333333333329</v>
      </c>
      <c r="X342" s="63">
        <f t="shared" si="217"/>
        <v>206.91666666666666</v>
      </c>
      <c r="Y342" s="63">
        <f t="shared" si="217"/>
        <v>263.25</v>
      </c>
      <c r="Z342" s="63">
        <f t="shared" si="217"/>
        <v>286.5</v>
      </c>
      <c r="AA342" s="65">
        <f t="shared" si="217"/>
        <v>270</v>
      </c>
      <c r="AB342" s="65">
        <f t="shared" si="217"/>
        <v>270</v>
      </c>
      <c r="AC342" s="65">
        <f t="shared" si="217"/>
        <v>270</v>
      </c>
      <c r="AD342" s="65">
        <f t="shared" si="217"/>
        <v>270</v>
      </c>
      <c r="AE342" s="65">
        <f t="shared" si="217"/>
        <v>270.08333333333331</v>
      </c>
      <c r="AF342" s="65">
        <f t="shared" si="217"/>
        <v>271.08333333333331</v>
      </c>
      <c r="AG342" s="65">
        <f t="shared" si="217"/>
        <v>272.08333333333331</v>
      </c>
      <c r="AH342" s="65"/>
      <c r="AI342" s="65"/>
    </row>
    <row r="343" spans="2:35">
      <c r="B343" s="59" t="s">
        <v>65</v>
      </c>
      <c r="C343" s="63">
        <f>(C$353-C$33)/12+C342</f>
        <v>37.333333333333329</v>
      </c>
      <c r="D343" s="63">
        <f>(D$353-C$353)/12+D342</f>
        <v>43.333333333333329</v>
      </c>
      <c r="E343" s="63">
        <f t="shared" ref="E343:AG351" si="218">(E$353-D$353)/12+E342</f>
        <v>65.5</v>
      </c>
      <c r="F343" s="63">
        <f t="shared" si="218"/>
        <v>69.666666666666657</v>
      </c>
      <c r="G343" s="63">
        <f t="shared" si="218"/>
        <v>74</v>
      </c>
      <c r="H343" s="63">
        <f t="shared" si="218"/>
        <v>52.5</v>
      </c>
      <c r="I343" s="63">
        <f t="shared" si="218"/>
        <v>45.833333333333329</v>
      </c>
      <c r="J343" s="63">
        <f t="shared" si="218"/>
        <v>42.5</v>
      </c>
      <c r="K343" s="63">
        <f t="shared" si="218"/>
        <v>5.1666666666666661</v>
      </c>
      <c r="L343" s="63">
        <f t="shared" si="218"/>
        <v>6</v>
      </c>
      <c r="M343" s="63">
        <f t="shared" si="218"/>
        <v>8.3333333333333339</v>
      </c>
      <c r="N343" s="63">
        <f t="shared" si="218"/>
        <v>23.166666666666664</v>
      </c>
      <c r="O343" s="63">
        <f t="shared" si="218"/>
        <v>37.333333333333329</v>
      </c>
      <c r="P343" s="63">
        <f t="shared" si="218"/>
        <v>62.166666666666657</v>
      </c>
      <c r="Q343" s="63">
        <f t="shared" si="218"/>
        <v>190</v>
      </c>
      <c r="R343" s="63">
        <f t="shared" si="218"/>
        <v>3.1666666666666665</v>
      </c>
      <c r="S343" s="63">
        <f t="shared" si="218"/>
        <v>44.5</v>
      </c>
      <c r="T343" s="63">
        <f t="shared" si="218"/>
        <v>157.33333333333331</v>
      </c>
      <c r="U343" s="63">
        <f t="shared" si="218"/>
        <v>78.5</v>
      </c>
      <c r="V343" s="63">
        <f t="shared" si="218"/>
        <v>57.5</v>
      </c>
      <c r="W343" s="63">
        <f t="shared" si="218"/>
        <v>108.66666666666666</v>
      </c>
      <c r="X343" s="63">
        <f t="shared" si="218"/>
        <v>211.83333333333331</v>
      </c>
      <c r="Y343" s="63">
        <f t="shared" si="218"/>
        <v>265.5</v>
      </c>
      <c r="Z343" s="63">
        <f t="shared" si="218"/>
        <v>285</v>
      </c>
      <c r="AA343" s="65">
        <f t="shared" si="218"/>
        <v>270</v>
      </c>
      <c r="AB343" s="65">
        <f t="shared" si="218"/>
        <v>270</v>
      </c>
      <c r="AC343" s="65">
        <f t="shared" si="218"/>
        <v>270</v>
      </c>
      <c r="AD343" s="65">
        <f t="shared" si="218"/>
        <v>270</v>
      </c>
      <c r="AE343" s="65">
        <f t="shared" si="218"/>
        <v>270.16666666666663</v>
      </c>
      <c r="AF343" s="65">
        <f t="shared" si="218"/>
        <v>271.16666666666663</v>
      </c>
      <c r="AG343" s="65">
        <f t="shared" si="218"/>
        <v>272.16666666666663</v>
      </c>
      <c r="AH343" s="65"/>
      <c r="AI343" s="65"/>
    </row>
    <row r="344" spans="2:35">
      <c r="B344" s="59" t="s">
        <v>66</v>
      </c>
      <c r="C344" s="63">
        <f t="shared" ref="C344:C352" si="219">(C$353-C$33)/12+C343</f>
        <v>37.499999999999993</v>
      </c>
      <c r="D344" s="63">
        <f t="shared" ref="D344:D352" si="220">(D$353-C$353)/12+D343</f>
        <v>45.499999999999993</v>
      </c>
      <c r="E344" s="63">
        <f t="shared" si="218"/>
        <v>65.75</v>
      </c>
      <c r="F344" s="63">
        <f t="shared" si="218"/>
        <v>70.499999999999986</v>
      </c>
      <c r="G344" s="63">
        <f t="shared" si="218"/>
        <v>72</v>
      </c>
      <c r="H344" s="63">
        <f t="shared" si="218"/>
        <v>51.75</v>
      </c>
      <c r="I344" s="63">
        <f t="shared" si="218"/>
        <v>46.249999999999993</v>
      </c>
      <c r="J344" s="63">
        <f t="shared" si="218"/>
        <v>38.75</v>
      </c>
      <c r="K344" s="63">
        <f t="shared" si="218"/>
        <v>5.2499999999999991</v>
      </c>
      <c r="L344" s="63">
        <f t="shared" si="218"/>
        <v>6</v>
      </c>
      <c r="M344" s="63">
        <f t="shared" si="218"/>
        <v>9.5</v>
      </c>
      <c r="N344" s="63">
        <f t="shared" si="218"/>
        <v>24.749999999999996</v>
      </c>
      <c r="O344" s="63">
        <f t="shared" si="218"/>
        <v>36.499999999999993</v>
      </c>
      <c r="P344" s="63">
        <f t="shared" si="218"/>
        <v>78.749999999999986</v>
      </c>
      <c r="Q344" s="63">
        <f t="shared" si="218"/>
        <v>171</v>
      </c>
      <c r="R344" s="63">
        <f t="shared" si="218"/>
        <v>4.75</v>
      </c>
      <c r="S344" s="63">
        <f t="shared" si="218"/>
        <v>57.25</v>
      </c>
      <c r="T344" s="63">
        <f t="shared" si="218"/>
        <v>149.99999999999997</v>
      </c>
      <c r="U344" s="63">
        <f t="shared" si="218"/>
        <v>75.75</v>
      </c>
      <c r="V344" s="63">
        <f t="shared" si="218"/>
        <v>60.75</v>
      </c>
      <c r="W344" s="63">
        <f t="shared" si="218"/>
        <v>117.99999999999999</v>
      </c>
      <c r="X344" s="63">
        <f t="shared" si="218"/>
        <v>216.74999999999997</v>
      </c>
      <c r="Y344" s="63">
        <f t="shared" si="218"/>
        <v>267.75</v>
      </c>
      <c r="Z344" s="63">
        <f t="shared" si="218"/>
        <v>283.5</v>
      </c>
      <c r="AA344" s="65">
        <f t="shared" si="218"/>
        <v>270</v>
      </c>
      <c r="AB344" s="65">
        <f t="shared" si="218"/>
        <v>270</v>
      </c>
      <c r="AC344" s="65">
        <f t="shared" si="218"/>
        <v>270</v>
      </c>
      <c r="AD344" s="65">
        <f t="shared" si="218"/>
        <v>270</v>
      </c>
      <c r="AE344" s="65">
        <f t="shared" si="218"/>
        <v>270.24999999999994</v>
      </c>
      <c r="AF344" s="65">
        <f t="shared" si="218"/>
        <v>271.24999999999994</v>
      </c>
      <c r="AG344" s="65">
        <f t="shared" si="218"/>
        <v>272.24999999999994</v>
      </c>
      <c r="AH344" s="65"/>
      <c r="AI344" s="65"/>
    </row>
    <row r="345" spans="2:35">
      <c r="B345" s="59" t="s">
        <v>67</v>
      </c>
      <c r="C345" s="63">
        <f t="shared" si="219"/>
        <v>37.666666666666657</v>
      </c>
      <c r="D345" s="63">
        <f t="shared" si="220"/>
        <v>47.666666666666657</v>
      </c>
      <c r="E345" s="63">
        <f t="shared" si="218"/>
        <v>66</v>
      </c>
      <c r="F345" s="63">
        <f t="shared" si="218"/>
        <v>71.333333333333314</v>
      </c>
      <c r="G345" s="63">
        <f t="shared" si="218"/>
        <v>70</v>
      </c>
      <c r="H345" s="63">
        <f t="shared" si="218"/>
        <v>51</v>
      </c>
      <c r="I345" s="63">
        <f t="shared" si="218"/>
        <v>46.666666666666657</v>
      </c>
      <c r="J345" s="63">
        <f t="shared" si="218"/>
        <v>35</v>
      </c>
      <c r="K345" s="63">
        <f t="shared" si="218"/>
        <v>5.3333333333333321</v>
      </c>
      <c r="L345" s="63">
        <f t="shared" si="218"/>
        <v>6</v>
      </c>
      <c r="M345" s="63">
        <f t="shared" si="218"/>
        <v>10.666666666666666</v>
      </c>
      <c r="N345" s="63">
        <f t="shared" si="218"/>
        <v>26.333333333333329</v>
      </c>
      <c r="O345" s="63">
        <f t="shared" si="218"/>
        <v>35.666666666666657</v>
      </c>
      <c r="P345" s="63">
        <f t="shared" si="218"/>
        <v>95.333333333333314</v>
      </c>
      <c r="Q345" s="63">
        <f t="shared" si="218"/>
        <v>152</v>
      </c>
      <c r="R345" s="63">
        <f t="shared" si="218"/>
        <v>6.333333333333333</v>
      </c>
      <c r="S345" s="63">
        <f t="shared" si="218"/>
        <v>70</v>
      </c>
      <c r="T345" s="63">
        <f t="shared" si="218"/>
        <v>142.66666666666663</v>
      </c>
      <c r="U345" s="63">
        <f t="shared" si="218"/>
        <v>73</v>
      </c>
      <c r="V345" s="63">
        <f t="shared" si="218"/>
        <v>64</v>
      </c>
      <c r="W345" s="63">
        <f t="shared" si="218"/>
        <v>127.33333333333331</v>
      </c>
      <c r="X345" s="63">
        <f t="shared" si="218"/>
        <v>221.66666666666663</v>
      </c>
      <c r="Y345" s="63">
        <f t="shared" si="218"/>
        <v>270</v>
      </c>
      <c r="Z345" s="63">
        <f t="shared" si="218"/>
        <v>282</v>
      </c>
      <c r="AA345" s="65">
        <f t="shared" si="218"/>
        <v>270</v>
      </c>
      <c r="AB345" s="65">
        <f t="shared" si="218"/>
        <v>270</v>
      </c>
      <c r="AC345" s="65">
        <f t="shared" si="218"/>
        <v>270</v>
      </c>
      <c r="AD345" s="65">
        <f t="shared" si="218"/>
        <v>270</v>
      </c>
      <c r="AE345" s="65">
        <f t="shared" si="218"/>
        <v>270.33333333333326</v>
      </c>
      <c r="AF345" s="65">
        <f t="shared" si="218"/>
        <v>271.33333333333326</v>
      </c>
      <c r="AG345" s="65">
        <f t="shared" si="218"/>
        <v>272.33333333333326</v>
      </c>
      <c r="AH345" s="65"/>
      <c r="AI345" s="65"/>
    </row>
    <row r="346" spans="2:35">
      <c r="B346" s="59" t="s">
        <v>68</v>
      </c>
      <c r="C346" s="63">
        <f t="shared" si="219"/>
        <v>37.833333333333321</v>
      </c>
      <c r="D346" s="63">
        <f t="shared" si="220"/>
        <v>49.833333333333321</v>
      </c>
      <c r="E346" s="63">
        <f t="shared" si="218"/>
        <v>66.25</v>
      </c>
      <c r="F346" s="63">
        <f t="shared" si="218"/>
        <v>72.166666666666643</v>
      </c>
      <c r="G346" s="63">
        <f t="shared" si="218"/>
        <v>68</v>
      </c>
      <c r="H346" s="63">
        <f t="shared" si="218"/>
        <v>50.25</v>
      </c>
      <c r="I346" s="63">
        <f t="shared" si="218"/>
        <v>47.083333333333321</v>
      </c>
      <c r="J346" s="63">
        <f t="shared" si="218"/>
        <v>31.25</v>
      </c>
      <c r="K346" s="63">
        <f t="shared" si="218"/>
        <v>5.4166666666666652</v>
      </c>
      <c r="L346" s="63">
        <f t="shared" si="218"/>
        <v>6</v>
      </c>
      <c r="M346" s="63">
        <f t="shared" si="218"/>
        <v>11.833333333333332</v>
      </c>
      <c r="N346" s="63">
        <f t="shared" si="218"/>
        <v>27.916666666666661</v>
      </c>
      <c r="O346" s="63">
        <f t="shared" si="218"/>
        <v>34.833333333333321</v>
      </c>
      <c r="P346" s="63">
        <f t="shared" si="218"/>
        <v>111.91666666666664</v>
      </c>
      <c r="Q346" s="63">
        <f t="shared" si="218"/>
        <v>133</v>
      </c>
      <c r="R346" s="63">
        <f t="shared" si="218"/>
        <v>7.9166666666666661</v>
      </c>
      <c r="S346" s="63">
        <f t="shared" si="218"/>
        <v>82.75</v>
      </c>
      <c r="T346" s="63">
        <f t="shared" si="218"/>
        <v>135.33333333333329</v>
      </c>
      <c r="U346" s="63">
        <f t="shared" si="218"/>
        <v>70.25</v>
      </c>
      <c r="V346" s="63">
        <f t="shared" si="218"/>
        <v>67.25</v>
      </c>
      <c r="W346" s="63">
        <f t="shared" si="218"/>
        <v>136.66666666666666</v>
      </c>
      <c r="X346" s="63">
        <f t="shared" si="218"/>
        <v>226.58333333333329</v>
      </c>
      <c r="Y346" s="63">
        <f t="shared" si="218"/>
        <v>272.25</v>
      </c>
      <c r="Z346" s="63">
        <f t="shared" si="218"/>
        <v>280.5</v>
      </c>
      <c r="AA346" s="65">
        <f t="shared" si="218"/>
        <v>270</v>
      </c>
      <c r="AB346" s="65">
        <f t="shared" si="218"/>
        <v>270</v>
      </c>
      <c r="AC346" s="65">
        <f t="shared" si="218"/>
        <v>270</v>
      </c>
      <c r="AD346" s="65">
        <f t="shared" si="218"/>
        <v>270</v>
      </c>
      <c r="AE346" s="65">
        <f t="shared" si="218"/>
        <v>270.41666666666657</v>
      </c>
      <c r="AF346" s="65">
        <f t="shared" si="218"/>
        <v>271.41666666666657</v>
      </c>
      <c r="AG346" s="65">
        <f t="shared" si="218"/>
        <v>272.41666666666657</v>
      </c>
      <c r="AH346" s="65"/>
      <c r="AI346" s="65"/>
    </row>
    <row r="347" spans="2:35">
      <c r="B347" s="59" t="s">
        <v>69</v>
      </c>
      <c r="C347" s="63">
        <f t="shared" si="219"/>
        <v>37.999999999999986</v>
      </c>
      <c r="D347" s="63">
        <f t="shared" si="220"/>
        <v>51.999999999999986</v>
      </c>
      <c r="E347" s="63">
        <f t="shared" si="218"/>
        <v>66.5</v>
      </c>
      <c r="F347" s="63">
        <f t="shared" si="218"/>
        <v>72.999999999999972</v>
      </c>
      <c r="G347" s="63">
        <f t="shared" si="218"/>
        <v>66</v>
      </c>
      <c r="H347" s="63">
        <f t="shared" si="218"/>
        <v>49.5</v>
      </c>
      <c r="I347" s="63">
        <f t="shared" si="218"/>
        <v>47.499999999999986</v>
      </c>
      <c r="J347" s="63">
        <f t="shared" si="218"/>
        <v>27.5</v>
      </c>
      <c r="K347" s="63">
        <f t="shared" si="218"/>
        <v>5.4999999999999982</v>
      </c>
      <c r="L347" s="63">
        <f t="shared" si="218"/>
        <v>6</v>
      </c>
      <c r="M347" s="63">
        <f t="shared" si="218"/>
        <v>12.999999999999998</v>
      </c>
      <c r="N347" s="63">
        <f t="shared" si="218"/>
        <v>29.499999999999993</v>
      </c>
      <c r="O347" s="63">
        <f t="shared" si="218"/>
        <v>33.999999999999986</v>
      </c>
      <c r="P347" s="63">
        <f t="shared" si="218"/>
        <v>128.49999999999997</v>
      </c>
      <c r="Q347" s="63">
        <f t="shared" si="218"/>
        <v>114</v>
      </c>
      <c r="R347" s="63">
        <f t="shared" si="218"/>
        <v>9.5</v>
      </c>
      <c r="S347" s="63">
        <f t="shared" si="218"/>
        <v>95.5</v>
      </c>
      <c r="T347" s="63">
        <f t="shared" si="218"/>
        <v>127.99999999999996</v>
      </c>
      <c r="U347" s="63">
        <f t="shared" si="218"/>
        <v>67.5</v>
      </c>
      <c r="V347" s="63">
        <f t="shared" si="218"/>
        <v>70.5</v>
      </c>
      <c r="W347" s="63">
        <f t="shared" si="218"/>
        <v>146</v>
      </c>
      <c r="X347" s="63">
        <f t="shared" si="218"/>
        <v>231.49999999999994</v>
      </c>
      <c r="Y347" s="63">
        <f t="shared" si="218"/>
        <v>274.5</v>
      </c>
      <c r="Z347" s="63">
        <f t="shared" si="218"/>
        <v>279</v>
      </c>
      <c r="AA347" s="65">
        <f t="shared" si="218"/>
        <v>270</v>
      </c>
      <c r="AB347" s="65">
        <f t="shared" si="218"/>
        <v>270</v>
      </c>
      <c r="AC347" s="65">
        <f t="shared" si="218"/>
        <v>270</v>
      </c>
      <c r="AD347" s="65">
        <f t="shared" si="218"/>
        <v>270</v>
      </c>
      <c r="AE347" s="65">
        <f t="shared" si="218"/>
        <v>270.49999999999989</v>
      </c>
      <c r="AF347" s="65">
        <f t="shared" si="218"/>
        <v>271.49999999999989</v>
      </c>
      <c r="AG347" s="65">
        <f t="shared" si="218"/>
        <v>272.49999999999989</v>
      </c>
      <c r="AH347" s="65"/>
      <c r="AI347" s="65"/>
    </row>
    <row r="348" spans="2:35">
      <c r="B348" s="59" t="s">
        <v>70</v>
      </c>
      <c r="C348" s="63">
        <f t="shared" si="219"/>
        <v>38.16666666666665</v>
      </c>
      <c r="D348" s="63">
        <f t="shared" si="220"/>
        <v>54.16666666666665</v>
      </c>
      <c r="E348" s="63">
        <f t="shared" si="218"/>
        <v>66.75</v>
      </c>
      <c r="F348" s="63">
        <f t="shared" si="218"/>
        <v>73.8333333333333</v>
      </c>
      <c r="G348" s="63">
        <f t="shared" si="218"/>
        <v>64</v>
      </c>
      <c r="H348" s="63">
        <f t="shared" si="218"/>
        <v>48.75</v>
      </c>
      <c r="I348" s="63">
        <f t="shared" si="218"/>
        <v>47.91666666666665</v>
      </c>
      <c r="J348" s="63">
        <f t="shared" si="218"/>
        <v>23.75</v>
      </c>
      <c r="K348" s="63">
        <f t="shared" si="218"/>
        <v>5.5833333333333313</v>
      </c>
      <c r="L348" s="63">
        <f t="shared" si="218"/>
        <v>6</v>
      </c>
      <c r="M348" s="63">
        <f t="shared" si="218"/>
        <v>14.166666666666664</v>
      </c>
      <c r="N348" s="63">
        <f t="shared" si="218"/>
        <v>31.083333333333325</v>
      </c>
      <c r="O348" s="63">
        <f t="shared" si="218"/>
        <v>33.16666666666665</v>
      </c>
      <c r="P348" s="63">
        <f t="shared" si="218"/>
        <v>145.08333333333331</v>
      </c>
      <c r="Q348" s="63">
        <f t="shared" si="218"/>
        <v>95</v>
      </c>
      <c r="R348" s="63">
        <f t="shared" si="218"/>
        <v>11.083333333333334</v>
      </c>
      <c r="S348" s="63">
        <f t="shared" si="218"/>
        <v>108.25</v>
      </c>
      <c r="T348" s="63">
        <f t="shared" si="218"/>
        <v>120.66666666666663</v>
      </c>
      <c r="U348" s="63">
        <f t="shared" si="218"/>
        <v>64.75</v>
      </c>
      <c r="V348" s="63">
        <f t="shared" si="218"/>
        <v>73.75</v>
      </c>
      <c r="W348" s="63">
        <f t="shared" si="218"/>
        <v>155.33333333333334</v>
      </c>
      <c r="X348" s="63">
        <f t="shared" si="218"/>
        <v>236.4166666666666</v>
      </c>
      <c r="Y348" s="63">
        <f t="shared" si="218"/>
        <v>276.75</v>
      </c>
      <c r="Z348" s="63">
        <f t="shared" si="218"/>
        <v>277.5</v>
      </c>
      <c r="AA348" s="65">
        <f t="shared" si="218"/>
        <v>270</v>
      </c>
      <c r="AB348" s="65">
        <f t="shared" si="218"/>
        <v>270</v>
      </c>
      <c r="AC348" s="65">
        <f t="shared" si="218"/>
        <v>270</v>
      </c>
      <c r="AD348" s="65">
        <f t="shared" si="218"/>
        <v>270</v>
      </c>
      <c r="AE348" s="65">
        <f t="shared" si="218"/>
        <v>270.5833333333332</v>
      </c>
      <c r="AF348" s="65">
        <f t="shared" si="218"/>
        <v>271.5833333333332</v>
      </c>
      <c r="AG348" s="65">
        <f t="shared" si="218"/>
        <v>272.5833333333332</v>
      </c>
      <c r="AH348" s="65"/>
      <c r="AI348" s="65"/>
    </row>
    <row r="349" spans="2:35">
      <c r="B349" s="59" t="s">
        <v>71</v>
      </c>
      <c r="C349" s="63">
        <f t="shared" si="219"/>
        <v>38.333333333333314</v>
      </c>
      <c r="D349" s="63">
        <f t="shared" si="220"/>
        <v>56.333333333333314</v>
      </c>
      <c r="E349" s="63">
        <f t="shared" si="218"/>
        <v>67</v>
      </c>
      <c r="F349" s="63">
        <f t="shared" si="218"/>
        <v>74.666666666666629</v>
      </c>
      <c r="G349" s="63">
        <f t="shared" si="218"/>
        <v>62</v>
      </c>
      <c r="H349" s="63">
        <f t="shared" si="218"/>
        <v>48</v>
      </c>
      <c r="I349" s="63">
        <f t="shared" si="218"/>
        <v>48.333333333333314</v>
      </c>
      <c r="J349" s="63">
        <f t="shared" si="218"/>
        <v>20</v>
      </c>
      <c r="K349" s="63">
        <f t="shared" si="218"/>
        <v>5.6666666666666643</v>
      </c>
      <c r="L349" s="63">
        <f t="shared" si="218"/>
        <v>6</v>
      </c>
      <c r="M349" s="63">
        <f t="shared" si="218"/>
        <v>15.33333333333333</v>
      </c>
      <c r="N349" s="63">
        <f t="shared" si="218"/>
        <v>32.666666666666657</v>
      </c>
      <c r="O349" s="63">
        <f t="shared" si="218"/>
        <v>32.333333333333314</v>
      </c>
      <c r="P349" s="63">
        <f t="shared" si="218"/>
        <v>161.66666666666666</v>
      </c>
      <c r="Q349" s="63">
        <f t="shared" si="218"/>
        <v>76</v>
      </c>
      <c r="R349" s="63">
        <f t="shared" si="218"/>
        <v>12.666666666666668</v>
      </c>
      <c r="S349" s="63">
        <f t="shared" si="218"/>
        <v>121</v>
      </c>
      <c r="T349" s="63">
        <f t="shared" si="218"/>
        <v>113.3333333333333</v>
      </c>
      <c r="U349" s="63">
        <f t="shared" si="218"/>
        <v>62</v>
      </c>
      <c r="V349" s="63">
        <f t="shared" si="218"/>
        <v>77</v>
      </c>
      <c r="W349" s="63">
        <f t="shared" si="218"/>
        <v>164.66666666666669</v>
      </c>
      <c r="X349" s="63">
        <f t="shared" si="218"/>
        <v>241.33333333333326</v>
      </c>
      <c r="Y349" s="63">
        <f t="shared" si="218"/>
        <v>279</v>
      </c>
      <c r="Z349" s="63">
        <f t="shared" si="218"/>
        <v>276</v>
      </c>
      <c r="AA349" s="65">
        <f t="shared" si="218"/>
        <v>270</v>
      </c>
      <c r="AB349" s="65">
        <f t="shared" si="218"/>
        <v>270</v>
      </c>
      <c r="AC349" s="65">
        <f t="shared" si="218"/>
        <v>270</v>
      </c>
      <c r="AD349" s="65">
        <f t="shared" si="218"/>
        <v>270</v>
      </c>
      <c r="AE349" s="65">
        <f t="shared" si="218"/>
        <v>270.66666666666652</v>
      </c>
      <c r="AF349" s="65">
        <f t="shared" si="218"/>
        <v>271.66666666666652</v>
      </c>
      <c r="AG349" s="65">
        <f t="shared" si="218"/>
        <v>272.66666666666652</v>
      </c>
      <c r="AH349" s="65"/>
      <c r="AI349" s="65"/>
    </row>
    <row r="350" spans="2:35">
      <c r="B350" s="59" t="s">
        <v>72</v>
      </c>
      <c r="C350" s="63">
        <f t="shared" si="219"/>
        <v>38.499999999999979</v>
      </c>
      <c r="D350" s="63">
        <f t="shared" si="220"/>
        <v>58.499999999999979</v>
      </c>
      <c r="E350" s="63">
        <f t="shared" si="218"/>
        <v>67.25</v>
      </c>
      <c r="F350" s="63">
        <f t="shared" si="218"/>
        <v>75.499999999999957</v>
      </c>
      <c r="G350" s="63">
        <f t="shared" si="218"/>
        <v>60</v>
      </c>
      <c r="H350" s="63">
        <f t="shared" si="218"/>
        <v>47.25</v>
      </c>
      <c r="I350" s="63">
        <f t="shared" si="218"/>
        <v>48.749999999999979</v>
      </c>
      <c r="J350" s="63">
        <f t="shared" si="218"/>
        <v>16.25</v>
      </c>
      <c r="K350" s="63">
        <f t="shared" si="218"/>
        <v>5.7499999999999973</v>
      </c>
      <c r="L350" s="63">
        <f t="shared" si="218"/>
        <v>6</v>
      </c>
      <c r="M350" s="63">
        <f t="shared" si="218"/>
        <v>16.499999999999996</v>
      </c>
      <c r="N350" s="63">
        <f t="shared" si="218"/>
        <v>34.249999999999993</v>
      </c>
      <c r="O350" s="63">
        <f t="shared" si="218"/>
        <v>31.499999999999982</v>
      </c>
      <c r="P350" s="63">
        <f t="shared" si="218"/>
        <v>178.25</v>
      </c>
      <c r="Q350" s="63">
        <f t="shared" si="218"/>
        <v>57</v>
      </c>
      <c r="R350" s="63">
        <f t="shared" si="218"/>
        <v>14.250000000000002</v>
      </c>
      <c r="S350" s="63">
        <f t="shared" si="218"/>
        <v>133.75</v>
      </c>
      <c r="T350" s="63">
        <f t="shared" si="218"/>
        <v>105.99999999999997</v>
      </c>
      <c r="U350" s="63">
        <f t="shared" si="218"/>
        <v>59.25</v>
      </c>
      <c r="V350" s="63">
        <f t="shared" si="218"/>
        <v>80.25</v>
      </c>
      <c r="W350" s="63">
        <f t="shared" si="218"/>
        <v>174.00000000000003</v>
      </c>
      <c r="X350" s="63">
        <f t="shared" si="218"/>
        <v>246.24999999999991</v>
      </c>
      <c r="Y350" s="63">
        <f t="shared" si="218"/>
        <v>281.25</v>
      </c>
      <c r="Z350" s="63">
        <f t="shared" si="218"/>
        <v>274.5</v>
      </c>
      <c r="AA350" s="65">
        <f t="shared" si="218"/>
        <v>270</v>
      </c>
      <c r="AB350" s="65">
        <f t="shared" si="218"/>
        <v>270</v>
      </c>
      <c r="AC350" s="65">
        <f t="shared" si="218"/>
        <v>270</v>
      </c>
      <c r="AD350" s="65">
        <f t="shared" si="218"/>
        <v>270</v>
      </c>
      <c r="AE350" s="65">
        <f t="shared" si="218"/>
        <v>270.74999999999983</v>
      </c>
      <c r="AF350" s="65">
        <f t="shared" si="218"/>
        <v>271.74999999999983</v>
      </c>
      <c r="AG350" s="65">
        <f t="shared" si="218"/>
        <v>272.74999999999983</v>
      </c>
      <c r="AH350" s="65"/>
      <c r="AI350" s="65"/>
    </row>
    <row r="351" spans="2:35">
      <c r="B351" s="59" t="s">
        <v>73</v>
      </c>
      <c r="C351" s="63">
        <f t="shared" si="219"/>
        <v>38.666666666666643</v>
      </c>
      <c r="D351" s="63">
        <f t="shared" si="220"/>
        <v>60.666666666666643</v>
      </c>
      <c r="E351" s="63">
        <f t="shared" si="218"/>
        <v>67.5</v>
      </c>
      <c r="F351" s="63">
        <f t="shared" si="218"/>
        <v>76.333333333333286</v>
      </c>
      <c r="G351" s="63">
        <f t="shared" si="218"/>
        <v>58</v>
      </c>
      <c r="H351" s="63">
        <f t="shared" si="218"/>
        <v>46.5</v>
      </c>
      <c r="I351" s="63">
        <f t="shared" si="218"/>
        <v>49.166666666666643</v>
      </c>
      <c r="J351" s="63">
        <f t="shared" si="218"/>
        <v>12.5</v>
      </c>
      <c r="K351" s="63">
        <f t="shared" si="218"/>
        <v>5.8333333333333304</v>
      </c>
      <c r="L351" s="63">
        <f t="shared" si="218"/>
        <v>6</v>
      </c>
      <c r="M351" s="63">
        <f t="shared" si="218"/>
        <v>17.666666666666664</v>
      </c>
      <c r="N351" s="63">
        <f t="shared" si="218"/>
        <v>35.833333333333329</v>
      </c>
      <c r="O351" s="63">
        <f t="shared" si="218"/>
        <v>30.66666666666665</v>
      </c>
      <c r="P351" s="63">
        <f t="shared" si="218"/>
        <v>194.83333333333334</v>
      </c>
      <c r="Q351" s="63">
        <f t="shared" si="218"/>
        <v>38</v>
      </c>
      <c r="R351" s="63">
        <f t="shared" si="218"/>
        <v>15.833333333333336</v>
      </c>
      <c r="S351" s="63">
        <f t="shared" si="218"/>
        <v>146.5</v>
      </c>
      <c r="T351" s="63">
        <f t="shared" si="218"/>
        <v>98.666666666666643</v>
      </c>
      <c r="U351" s="63">
        <f t="shared" si="218"/>
        <v>56.5</v>
      </c>
      <c r="V351" s="63">
        <f t="shared" si="218"/>
        <v>83.5</v>
      </c>
      <c r="W351" s="63">
        <f t="shared" si="218"/>
        <v>183.33333333333337</v>
      </c>
      <c r="X351" s="63">
        <f t="shared" si="218"/>
        <v>251.16666666666657</v>
      </c>
      <c r="Y351" s="63">
        <f t="shared" si="218"/>
        <v>283.5</v>
      </c>
      <c r="Z351" s="63">
        <f t="shared" si="218"/>
        <v>273</v>
      </c>
      <c r="AA351" s="65">
        <f t="shared" si="218"/>
        <v>270</v>
      </c>
      <c r="AB351" s="65">
        <f t="shared" ref="E351:AG352" si="221">(AB$353-AA$353)/12+AB350</f>
        <v>270</v>
      </c>
      <c r="AC351" s="65">
        <f t="shared" si="221"/>
        <v>270</v>
      </c>
      <c r="AD351" s="65">
        <f t="shared" si="221"/>
        <v>270</v>
      </c>
      <c r="AE351" s="65">
        <f t="shared" si="221"/>
        <v>270.83333333333314</v>
      </c>
      <c r="AF351" s="65">
        <f t="shared" si="221"/>
        <v>271.83333333333314</v>
      </c>
      <c r="AG351" s="65">
        <f t="shared" si="221"/>
        <v>272.83333333333314</v>
      </c>
      <c r="AH351" s="65"/>
      <c r="AI351" s="65"/>
    </row>
    <row r="352" spans="2:35">
      <c r="B352" s="59" t="s">
        <v>74</v>
      </c>
      <c r="C352" s="63">
        <f t="shared" si="219"/>
        <v>38.833333333333307</v>
      </c>
      <c r="D352" s="63">
        <f t="shared" si="220"/>
        <v>62.833333333333307</v>
      </c>
      <c r="E352" s="63">
        <f t="shared" si="221"/>
        <v>67.75</v>
      </c>
      <c r="F352" s="63">
        <f t="shared" si="221"/>
        <v>77.166666666666615</v>
      </c>
      <c r="G352" s="63">
        <f t="shared" si="221"/>
        <v>56</v>
      </c>
      <c r="H352" s="63">
        <f t="shared" si="221"/>
        <v>45.75</v>
      </c>
      <c r="I352" s="63">
        <f t="shared" si="221"/>
        <v>49.583333333333307</v>
      </c>
      <c r="J352" s="63">
        <f t="shared" si="221"/>
        <v>8.75</v>
      </c>
      <c r="K352" s="63">
        <f t="shared" si="221"/>
        <v>5.9166666666666634</v>
      </c>
      <c r="L352" s="63">
        <f t="shared" si="221"/>
        <v>6</v>
      </c>
      <c r="M352" s="63">
        <f t="shared" si="221"/>
        <v>18.833333333333332</v>
      </c>
      <c r="N352" s="63">
        <f t="shared" si="221"/>
        <v>37.416666666666664</v>
      </c>
      <c r="O352" s="63">
        <f t="shared" si="221"/>
        <v>29.833333333333318</v>
      </c>
      <c r="P352" s="63">
        <f t="shared" si="221"/>
        <v>211.41666666666669</v>
      </c>
      <c r="Q352" s="63">
        <f t="shared" si="221"/>
        <v>19</v>
      </c>
      <c r="R352" s="63">
        <f t="shared" si="221"/>
        <v>17.416666666666668</v>
      </c>
      <c r="S352" s="63">
        <f t="shared" si="221"/>
        <v>159.25</v>
      </c>
      <c r="T352" s="63">
        <f t="shared" si="221"/>
        <v>91.333333333333314</v>
      </c>
      <c r="U352" s="63">
        <f t="shared" si="221"/>
        <v>53.75</v>
      </c>
      <c r="V352" s="63">
        <f t="shared" si="221"/>
        <v>86.75</v>
      </c>
      <c r="W352" s="63">
        <f t="shared" si="221"/>
        <v>192.66666666666671</v>
      </c>
      <c r="X352" s="63">
        <f t="shared" si="221"/>
        <v>256.08333333333326</v>
      </c>
      <c r="Y352" s="63">
        <f t="shared" si="221"/>
        <v>285.75</v>
      </c>
      <c r="Z352" s="63">
        <f t="shared" si="221"/>
        <v>271.5</v>
      </c>
      <c r="AA352" s="65">
        <f t="shared" si="221"/>
        <v>270</v>
      </c>
      <c r="AB352" s="65">
        <f t="shared" si="221"/>
        <v>270</v>
      </c>
      <c r="AC352" s="65">
        <f t="shared" si="221"/>
        <v>270</v>
      </c>
      <c r="AD352" s="65">
        <f t="shared" si="221"/>
        <v>270</v>
      </c>
      <c r="AE352" s="65">
        <f t="shared" si="221"/>
        <v>270.91666666666646</v>
      </c>
      <c r="AF352" s="65">
        <f t="shared" si="221"/>
        <v>271.91666666666646</v>
      </c>
      <c r="AG352" s="65">
        <f t="shared" si="221"/>
        <v>272.91666666666646</v>
      </c>
      <c r="AH352" s="65"/>
      <c r="AI352" s="65"/>
    </row>
    <row r="353" spans="2:65" ht="15.75" thickBot="1">
      <c r="B353" s="59" t="s">
        <v>75</v>
      </c>
      <c r="C353" s="3">
        <f>C40</f>
        <v>39</v>
      </c>
      <c r="D353" s="3">
        <f t="shared" ref="D353:AG353" si="222">D40</f>
        <v>65</v>
      </c>
      <c r="E353" s="3">
        <f t="shared" si="222"/>
        <v>68</v>
      </c>
      <c r="F353" s="3">
        <f t="shared" si="222"/>
        <v>78</v>
      </c>
      <c r="G353" s="3">
        <f t="shared" si="222"/>
        <v>54</v>
      </c>
      <c r="H353" s="3">
        <f t="shared" si="222"/>
        <v>45</v>
      </c>
      <c r="I353" s="3">
        <f t="shared" si="222"/>
        <v>50</v>
      </c>
      <c r="J353" s="3">
        <f t="shared" si="222"/>
        <v>5</v>
      </c>
      <c r="K353" s="3">
        <f t="shared" si="222"/>
        <v>6</v>
      </c>
      <c r="L353" s="3">
        <f t="shared" si="222"/>
        <v>6</v>
      </c>
      <c r="M353" s="3">
        <f t="shared" si="222"/>
        <v>20</v>
      </c>
      <c r="N353" s="3">
        <f t="shared" si="222"/>
        <v>39</v>
      </c>
      <c r="O353" s="3">
        <f t="shared" si="222"/>
        <v>29</v>
      </c>
      <c r="P353" s="3">
        <f t="shared" si="222"/>
        <v>228</v>
      </c>
      <c r="Q353" s="3">
        <f t="shared" si="222"/>
        <v>0</v>
      </c>
      <c r="R353" s="3">
        <f t="shared" si="222"/>
        <v>19</v>
      </c>
      <c r="S353" s="3">
        <f t="shared" si="222"/>
        <v>172</v>
      </c>
      <c r="T353" s="3">
        <f t="shared" si="222"/>
        <v>84</v>
      </c>
      <c r="U353" s="3">
        <f t="shared" si="222"/>
        <v>51</v>
      </c>
      <c r="V353" s="3">
        <f t="shared" si="222"/>
        <v>90</v>
      </c>
      <c r="W353" s="3">
        <f t="shared" si="222"/>
        <v>202</v>
      </c>
      <c r="X353" s="3">
        <f t="shared" si="222"/>
        <v>261</v>
      </c>
      <c r="Y353" s="3">
        <f t="shared" si="222"/>
        <v>288</v>
      </c>
      <c r="Z353" s="3">
        <f t="shared" si="222"/>
        <v>270</v>
      </c>
      <c r="AA353" s="65">
        <f t="shared" si="222"/>
        <v>270</v>
      </c>
      <c r="AB353" s="65">
        <f t="shared" si="222"/>
        <v>270</v>
      </c>
      <c r="AC353" s="65">
        <f t="shared" si="222"/>
        <v>270</v>
      </c>
      <c r="AD353" s="65">
        <f t="shared" si="222"/>
        <v>270</v>
      </c>
      <c r="AE353" s="65">
        <f t="shared" si="222"/>
        <v>271</v>
      </c>
      <c r="AF353" s="65">
        <f t="shared" si="222"/>
        <v>272</v>
      </c>
      <c r="AG353" s="65">
        <f t="shared" si="222"/>
        <v>273</v>
      </c>
      <c r="AH353" s="65"/>
      <c r="AI353" s="65"/>
    </row>
    <row r="354" spans="2:65">
      <c r="B354" s="68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2"/>
      <c r="AI354" s="2"/>
    </row>
    <row r="355" spans="2:65" ht="15.75" thickBot="1">
      <c r="B355" s="59" t="s">
        <v>108</v>
      </c>
      <c r="Z355" s="98"/>
    </row>
    <row r="356" spans="2:65" ht="15.75" thickBot="1">
      <c r="B356" s="60"/>
      <c r="C356" s="61" t="s">
        <v>11</v>
      </c>
      <c r="D356" s="61" t="s">
        <v>12</v>
      </c>
      <c r="E356" s="61" t="s">
        <v>13</v>
      </c>
      <c r="F356" s="61" t="s">
        <v>14</v>
      </c>
      <c r="G356" s="61" t="s">
        <v>15</v>
      </c>
      <c r="H356" s="61" t="s">
        <v>16</v>
      </c>
      <c r="I356" s="61" t="s">
        <v>17</v>
      </c>
      <c r="J356" s="61" t="s">
        <v>18</v>
      </c>
      <c r="K356" s="61" t="s">
        <v>19</v>
      </c>
      <c r="L356" s="61" t="s">
        <v>20</v>
      </c>
      <c r="M356" s="61" t="s">
        <v>21</v>
      </c>
      <c r="N356" s="61" t="s">
        <v>22</v>
      </c>
      <c r="O356" s="61" t="s">
        <v>23</v>
      </c>
      <c r="P356" s="61" t="s">
        <v>24</v>
      </c>
      <c r="Q356" s="61" t="s">
        <v>25</v>
      </c>
      <c r="R356" s="61" t="s">
        <v>26</v>
      </c>
      <c r="S356" s="61" t="s">
        <v>27</v>
      </c>
      <c r="T356" s="61" t="s">
        <v>28</v>
      </c>
      <c r="U356" s="61" t="s">
        <v>29</v>
      </c>
      <c r="V356" s="61" t="s">
        <v>30</v>
      </c>
      <c r="W356" s="61" t="s">
        <v>31</v>
      </c>
      <c r="X356" s="61" t="s">
        <v>32</v>
      </c>
      <c r="Y356" s="61" t="s">
        <v>33</v>
      </c>
      <c r="Z356" s="61" t="s">
        <v>34</v>
      </c>
      <c r="AA356" s="61" t="s">
        <v>35</v>
      </c>
      <c r="AB356" s="61" t="s">
        <v>36</v>
      </c>
      <c r="AC356" s="61" t="s">
        <v>37</v>
      </c>
      <c r="AD356" s="61" t="s">
        <v>38</v>
      </c>
      <c r="AE356" s="61" t="str">
        <f>AE3</f>
        <v>21/22</v>
      </c>
      <c r="AF356" s="61" t="str">
        <f t="shared" ref="AF356:AG356" si="223">AF3</f>
        <v>22/23</v>
      </c>
      <c r="AG356" s="61" t="str">
        <f t="shared" si="223"/>
        <v>23/24</v>
      </c>
      <c r="AH356" s="62"/>
      <c r="AI356" s="62"/>
      <c r="AL356" s="92" t="str">
        <f t="shared" ref="AL356:BM356" si="224">C356</f>
        <v xml:space="preserve">93/94 </v>
      </c>
      <c r="AM356" s="92" t="str">
        <f t="shared" si="224"/>
        <v xml:space="preserve">94/95 </v>
      </c>
      <c r="AN356" s="92" t="str">
        <f t="shared" si="224"/>
        <v xml:space="preserve">95/96 </v>
      </c>
      <c r="AO356" s="92" t="str">
        <f t="shared" si="224"/>
        <v xml:space="preserve">96/97 </v>
      </c>
      <c r="AP356" s="92" t="str">
        <f t="shared" si="224"/>
        <v xml:space="preserve">97/98 </v>
      </c>
      <c r="AQ356" s="92" t="str">
        <f t="shared" si="224"/>
        <v xml:space="preserve">98/99 </v>
      </c>
      <c r="AR356" s="92" t="str">
        <f t="shared" si="224"/>
        <v xml:space="preserve">99/00 </v>
      </c>
      <c r="AS356" s="92" t="str">
        <f t="shared" si="224"/>
        <v xml:space="preserve">00/01 </v>
      </c>
      <c r="AT356" s="92" t="str">
        <f t="shared" si="224"/>
        <v xml:space="preserve">01/02 </v>
      </c>
      <c r="AU356" s="92" t="str">
        <f t="shared" si="224"/>
        <v xml:space="preserve">02/03 </v>
      </c>
      <c r="AV356" s="92" t="str">
        <f t="shared" si="224"/>
        <v xml:space="preserve">03/04 </v>
      </c>
      <c r="AW356" s="92" t="str">
        <f t="shared" si="224"/>
        <v xml:space="preserve">04/05 </v>
      </c>
      <c r="AX356" s="92" t="str">
        <f t="shared" si="224"/>
        <v xml:space="preserve">05/06 </v>
      </c>
      <c r="AY356" s="92" t="str">
        <f t="shared" si="224"/>
        <v xml:space="preserve">06/07 </v>
      </c>
      <c r="AZ356" s="92" t="str">
        <f t="shared" si="224"/>
        <v xml:space="preserve">07/08 </v>
      </c>
      <c r="BA356" s="92" t="str">
        <f t="shared" si="224"/>
        <v xml:space="preserve">08/09 </v>
      </c>
      <c r="BB356" s="92" t="str">
        <f t="shared" si="224"/>
        <v xml:space="preserve">09/10 </v>
      </c>
      <c r="BC356" s="92" t="str">
        <f t="shared" si="224"/>
        <v xml:space="preserve">10/11 </v>
      </c>
      <c r="BD356" s="92" t="str">
        <f t="shared" si="224"/>
        <v xml:space="preserve">11/12 </v>
      </c>
      <c r="BE356" s="92" t="str">
        <f t="shared" si="224"/>
        <v xml:space="preserve">12/13 </v>
      </c>
      <c r="BF356" s="92" t="str">
        <f t="shared" si="224"/>
        <v xml:space="preserve">13/14 </v>
      </c>
      <c r="BG356" s="92" t="str">
        <f t="shared" si="224"/>
        <v xml:space="preserve">14/15 </v>
      </c>
      <c r="BH356" s="92" t="str">
        <f t="shared" si="224"/>
        <v xml:space="preserve">15/16 </v>
      </c>
      <c r="BI356" s="92" t="str">
        <f t="shared" si="224"/>
        <v xml:space="preserve">16/17 </v>
      </c>
      <c r="BJ356" s="92" t="str">
        <f t="shared" si="224"/>
        <v xml:space="preserve">17/18 </v>
      </c>
      <c r="BK356" s="92" t="str">
        <f t="shared" si="224"/>
        <v xml:space="preserve">18/19 </v>
      </c>
      <c r="BL356" s="92" t="str">
        <f t="shared" si="224"/>
        <v>19/20</v>
      </c>
      <c r="BM356" s="92" t="str">
        <f t="shared" si="224"/>
        <v>20/21</v>
      </c>
    </row>
    <row r="357" spans="2:65">
      <c r="B357" s="59" t="s">
        <v>64</v>
      </c>
      <c r="C357" s="63">
        <f t="shared" ref="C357:AG365" si="225">AL357/AL$369*(C$44/12)</f>
        <v>44.247741659845865</v>
      </c>
      <c r="D357" s="63">
        <f t="shared" si="225"/>
        <v>46.943223201955711</v>
      </c>
      <c r="E357" s="63">
        <f t="shared" si="225"/>
        <v>53.809207431804587</v>
      </c>
      <c r="F357" s="63">
        <f t="shared" si="225"/>
        <v>64.020283733084696</v>
      </c>
      <c r="G357" s="63">
        <f t="shared" si="225"/>
        <v>65.86896541226082</v>
      </c>
      <c r="H357" s="63">
        <f t="shared" si="225"/>
        <v>62.900525293570894</v>
      </c>
      <c r="I357" s="63">
        <f t="shared" si="225"/>
        <v>87.484584804348088</v>
      </c>
      <c r="J357" s="63">
        <f t="shared" si="225"/>
        <v>92.971104331359925</v>
      </c>
      <c r="K357" s="63">
        <f t="shared" si="225"/>
        <v>107.50777999827416</v>
      </c>
      <c r="L357" s="63">
        <f t="shared" si="225"/>
        <v>116.19693691870897</v>
      </c>
      <c r="M357" s="63">
        <f t="shared" si="225"/>
        <v>130.56015122261931</v>
      </c>
      <c r="N357" s="63">
        <f t="shared" si="225"/>
        <v>141.39866813007305</v>
      </c>
      <c r="O357" s="63">
        <f t="shared" si="225"/>
        <v>151.42144286658606</v>
      </c>
      <c r="P357" s="63">
        <f t="shared" si="225"/>
        <v>167.50853997061222</v>
      </c>
      <c r="Q357" s="63">
        <f t="shared" si="225"/>
        <v>170.86633571048901</v>
      </c>
      <c r="R357" s="63">
        <f t="shared" si="225"/>
        <v>195.07572598399545</v>
      </c>
      <c r="S357" s="63">
        <f t="shared" si="225"/>
        <v>258.42617027108383</v>
      </c>
      <c r="T357" s="63">
        <f t="shared" si="225"/>
        <v>262.93339462476223</v>
      </c>
      <c r="U357" s="63">
        <f t="shared" si="225"/>
        <v>298.8069910888359</v>
      </c>
      <c r="V357" s="63">
        <f t="shared" si="225"/>
        <v>312.87705088233105</v>
      </c>
      <c r="W357" s="63">
        <f t="shared" si="225"/>
        <v>342.94577521032204</v>
      </c>
      <c r="X357" s="63">
        <f t="shared" si="225"/>
        <v>354.97514335257341</v>
      </c>
      <c r="Y357" s="63">
        <f t="shared" si="225"/>
        <v>401.70288144720587</v>
      </c>
      <c r="Z357" s="63">
        <f t="shared" si="225"/>
        <v>384.99022318010071</v>
      </c>
      <c r="AA357" s="65">
        <f t="shared" si="225"/>
        <v>417.54214472952168</v>
      </c>
      <c r="AB357" s="65" t="e">
        <f t="shared" si="225"/>
        <v>#REF!</v>
      </c>
      <c r="AC357" s="65" t="e">
        <f t="shared" si="225"/>
        <v>#REF!</v>
      </c>
      <c r="AD357" s="65" t="e">
        <f t="shared" si="225"/>
        <v>#REF!</v>
      </c>
      <c r="AE357" s="65" t="e">
        <f t="shared" si="225"/>
        <v>#DIV/0!</v>
      </c>
      <c r="AF357" s="65" t="e">
        <f t="shared" si="225"/>
        <v>#DIV/0!</v>
      </c>
      <c r="AG357" s="65" t="e">
        <f t="shared" si="225"/>
        <v>#DIV/0!</v>
      </c>
      <c r="AH357" s="65"/>
      <c r="AI357" s="65"/>
      <c r="AL357" s="66">
        <f>'Malaysia Palm Complex'!AI405/31</f>
        <v>3.1677741935483867</v>
      </c>
      <c r="AM357" s="66">
        <f>'Malaysia Palm Complex'!AJ405/31</f>
        <v>3.2201290322580642</v>
      </c>
      <c r="AN357" s="66">
        <f>'Malaysia Palm Complex'!AK405/31</f>
        <v>3.1942903225806449</v>
      </c>
      <c r="AO357" s="66">
        <f>'Malaysia Palm Complex'!AL405/31</f>
        <v>3.4724516129032259</v>
      </c>
      <c r="AP357" s="66">
        <f>'Malaysia Palm Complex'!AM405/31</f>
        <v>3.6864516129032259</v>
      </c>
      <c r="AQ357" s="66">
        <f>'Malaysia Palm Complex'!AN405/31</f>
        <v>3.5245806451612904</v>
      </c>
      <c r="AR357" s="66">
        <f>'Malaysia Palm Complex'!AO405/31</f>
        <v>4.2910322580645159</v>
      </c>
      <c r="AS357" s="66">
        <f>'Malaysia Palm Complex'!AP405/31</f>
        <v>4.4820322580645167</v>
      </c>
      <c r="AT357" s="66">
        <f>'Malaysia Palm Complex'!AQ405/31</f>
        <v>4.6357741935483876</v>
      </c>
      <c r="AU357" s="66">
        <f>'Malaysia Palm Complex'!AR405/31</f>
        <v>4.9611935483870964</v>
      </c>
      <c r="AV357" s="66">
        <f>'Malaysia Palm Complex'!AS405/31</f>
        <v>4.8350322580645164</v>
      </c>
      <c r="AW357" s="66">
        <f>'Malaysia Palm Complex'!AT405/31</f>
        <v>5.3221290322580641</v>
      </c>
      <c r="AX357" s="66">
        <f>'Malaysia Palm Complex'!AU405/31</f>
        <v>5.2353870967741933</v>
      </c>
      <c r="AY357" s="66">
        <f>'Malaysia Palm Complex'!AV405/31</f>
        <v>5.4691290322580643</v>
      </c>
      <c r="AZ357" s="66">
        <f>'Malaysia Palm Complex'!AW405/31</f>
        <v>5.5780967741935479</v>
      </c>
      <c r="BA357" s="66">
        <f>'Malaysia Palm Complex'!AX405/31</f>
        <v>5.7826774193548385</v>
      </c>
      <c r="BB357" s="66">
        <f>'Malaysia Palm Complex'!AY405/31</f>
        <v>6.8291290322580647</v>
      </c>
      <c r="BC357" s="66">
        <f>'Malaysia Palm Complex'!AZ405/31</f>
        <v>6.6752580645161288</v>
      </c>
      <c r="BD357" s="66">
        <f>'Malaysia Palm Complex'!BA405/31</f>
        <v>6.875193548387097</v>
      </c>
      <c r="BE357" s="66">
        <f>'Malaysia Palm Complex'!BB405/31</f>
        <v>7.2280000000000006</v>
      </c>
      <c r="BF357" s="66">
        <f>'Malaysia Palm Complex'!BC405/31</f>
        <v>7.4451290322580643</v>
      </c>
      <c r="BG357" s="66">
        <f>'Malaysia Palm Complex'!BD405/31</f>
        <v>7.0271935483870962</v>
      </c>
      <c r="BH357" s="66">
        <f>'Malaysia Palm Complex'!BE405/31</f>
        <v>7.2388709677419358</v>
      </c>
      <c r="BI357" s="66">
        <f>'Malaysia Palm Complex'!BF405/31</f>
        <v>6.6294838709677419</v>
      </c>
      <c r="BJ357" s="66">
        <f>'Malaysia Palm Complex'!BG405/31</f>
        <v>7.2072903225806444</v>
      </c>
      <c r="BK357" s="66">
        <f>'Malaysia Palm Complex'!BH405/31</f>
        <v>7.4575483870967743</v>
      </c>
      <c r="BL357" s="66">
        <f>'Malaysia Palm Complex'!BI405/31</f>
        <v>7.0206129032258069</v>
      </c>
      <c r="BM357" s="66">
        <f>'Malaysia Palm Complex'!BJ405/31</f>
        <v>6.9304838709677421</v>
      </c>
    </row>
    <row r="358" spans="2:65">
      <c r="B358" s="59" t="s">
        <v>65</v>
      </c>
      <c r="C358" s="63">
        <f t="shared" si="225"/>
        <v>41.607202708873139</v>
      </c>
      <c r="D358" s="63">
        <f t="shared" si="225"/>
        <v>43.720563530385853</v>
      </c>
      <c r="E358" s="63">
        <f t="shared" si="225"/>
        <v>51.9142591050907</v>
      </c>
      <c r="F358" s="63">
        <f t="shared" si="225"/>
        <v>63.986146242734108</v>
      </c>
      <c r="G358" s="63">
        <f t="shared" si="225"/>
        <v>62.436224760584054</v>
      </c>
      <c r="H358" s="63">
        <f t="shared" si="225"/>
        <v>58.497607497979239</v>
      </c>
      <c r="I358" s="63">
        <f t="shared" si="225"/>
        <v>84.279649060518338</v>
      </c>
      <c r="J358" s="63">
        <f t="shared" si="225"/>
        <v>95.020541851658891</v>
      </c>
      <c r="K358" s="63">
        <f t="shared" si="225"/>
        <v>103.02557732579254</v>
      </c>
      <c r="L358" s="63">
        <f t="shared" si="225"/>
        <v>103.10075278431319</v>
      </c>
      <c r="M358" s="63">
        <f t="shared" si="225"/>
        <v>115.58704254378225</v>
      </c>
      <c r="N358" s="63">
        <f t="shared" si="225"/>
        <v>121.08838258926444</v>
      </c>
      <c r="O358" s="63">
        <f t="shared" si="225"/>
        <v>133.59965862319922</v>
      </c>
      <c r="P358" s="63">
        <f t="shared" si="225"/>
        <v>183.64146562786812</v>
      </c>
      <c r="Q358" s="63">
        <f t="shared" si="225"/>
        <v>196.2059605588592</v>
      </c>
      <c r="R358" s="63">
        <f t="shared" si="225"/>
        <v>226.59350572186807</v>
      </c>
      <c r="S358" s="63">
        <f t="shared" si="225"/>
        <v>261.03993632912005</v>
      </c>
      <c r="T358" s="63">
        <f t="shared" si="225"/>
        <v>223.76769130626468</v>
      </c>
      <c r="U358" s="63">
        <f t="shared" si="225"/>
        <v>289.22108870655569</v>
      </c>
      <c r="V358" s="63">
        <f t="shared" si="225"/>
        <v>311.61596186521632</v>
      </c>
      <c r="W358" s="63">
        <f t="shared" si="225"/>
        <v>335.22886747251869</v>
      </c>
      <c r="X358" s="63">
        <f t="shared" si="225"/>
        <v>363.08136211163975</v>
      </c>
      <c r="Y358" s="63">
        <f t="shared" si="225"/>
        <v>375.16798996726391</v>
      </c>
      <c r="Z358" s="63">
        <f t="shared" si="225"/>
        <v>347.94675816432277</v>
      </c>
      <c r="AA358" s="65">
        <f t="shared" si="225"/>
        <v>444.21906097701969</v>
      </c>
      <c r="AB358" s="65" t="e">
        <f t="shared" si="225"/>
        <v>#REF!</v>
      </c>
      <c r="AC358" s="65" t="e">
        <f t="shared" si="225"/>
        <v>#REF!</v>
      </c>
      <c r="AD358" s="65" t="e">
        <f t="shared" si="225"/>
        <v>#REF!</v>
      </c>
      <c r="AE358" s="65" t="e">
        <f t="shared" si="225"/>
        <v>#DIV/0!</v>
      </c>
      <c r="AF358" s="65" t="e">
        <f t="shared" si="225"/>
        <v>#DIV/0!</v>
      </c>
      <c r="AG358" s="65" t="e">
        <f t="shared" si="225"/>
        <v>#DIV/0!</v>
      </c>
      <c r="AH358" s="65"/>
      <c r="AI358" s="65"/>
      <c r="AL358" s="66">
        <f>'Malaysia Palm Complex'!AI406/30</f>
        <v>2.978733333333333</v>
      </c>
      <c r="AM358" s="66">
        <f>'Malaysia Palm Complex'!AJ406/30</f>
        <v>2.9990666666666663</v>
      </c>
      <c r="AN358" s="66">
        <f>'Malaysia Palm Complex'!AK406/30</f>
        <v>3.0817999999999999</v>
      </c>
      <c r="AO358" s="66">
        <f>'Malaysia Palm Complex'!AL406/30</f>
        <v>3.4705999999999997</v>
      </c>
      <c r="AP358" s="66">
        <f>'Malaysia Palm Complex'!AM406/30</f>
        <v>3.4943333333333331</v>
      </c>
      <c r="AQ358" s="66">
        <f>'Malaysia Palm Complex'!AN406/30</f>
        <v>3.2778666666666667</v>
      </c>
      <c r="AR358" s="66">
        <f>'Malaysia Palm Complex'!AO406/30</f>
        <v>4.1338333333333335</v>
      </c>
      <c r="AS358" s="66">
        <f>'Malaysia Palm Complex'!AP406/30</f>
        <v>4.5808333333333335</v>
      </c>
      <c r="AT358" s="66">
        <f>'Malaysia Palm Complex'!AQ406/30</f>
        <v>4.4424999999999999</v>
      </c>
      <c r="AU358" s="66">
        <f>'Malaysia Palm Complex'!AR406/30</f>
        <v>4.4020333333333337</v>
      </c>
      <c r="AV358" s="66">
        <f>'Malaysia Palm Complex'!AS406/30</f>
        <v>4.2805333333333335</v>
      </c>
      <c r="AW358" s="66">
        <f>'Malaysia Palm Complex'!AT406/30</f>
        <v>4.5576666666666661</v>
      </c>
      <c r="AX358" s="66">
        <f>'Malaysia Palm Complex'!AU406/30</f>
        <v>4.6192000000000002</v>
      </c>
      <c r="AY358" s="66">
        <f>'Malaysia Palm Complex'!AV406/30</f>
        <v>5.9958666666666671</v>
      </c>
      <c r="AZ358" s="66">
        <f>'Malaysia Palm Complex'!AW406/30</f>
        <v>6.4053333333333331</v>
      </c>
      <c r="BA358" s="66">
        <f>'Malaysia Palm Complex'!AX406/30</f>
        <v>6.7169666666666661</v>
      </c>
      <c r="BB358" s="66">
        <f>'Malaysia Palm Complex'!AY406/30</f>
        <v>6.8982000000000001</v>
      </c>
      <c r="BC358" s="66">
        <f>'Malaysia Palm Complex'!AZ406/30</f>
        <v>5.6809333333333329</v>
      </c>
      <c r="BD358" s="66">
        <f>'Malaysia Palm Complex'!BA406/30</f>
        <v>6.6546333333333338</v>
      </c>
      <c r="BE358" s="66">
        <f>'Malaysia Palm Complex'!BB406/30</f>
        <v>7.1988666666666665</v>
      </c>
      <c r="BF358" s="66">
        <f>'Malaysia Palm Complex'!BC406/30</f>
        <v>7.2776000000000005</v>
      </c>
      <c r="BG358" s="66">
        <f>'Malaysia Palm Complex'!BD406/30</f>
        <v>7.1876666666666669</v>
      </c>
      <c r="BH358" s="66">
        <f>'Malaysia Palm Complex'!BE406/30</f>
        <v>6.7606999999999999</v>
      </c>
      <c r="BI358" s="66">
        <f>'Malaysia Palm Complex'!BF406/30</f>
        <v>5.9916</v>
      </c>
      <c r="BJ358" s="66">
        <f>'Malaysia Palm Complex'!BG406/30</f>
        <v>7.6677666666666662</v>
      </c>
      <c r="BK358" s="66">
        <f>'Malaysia Palm Complex'!BH406/30</f>
        <v>7.2292999999999994</v>
      </c>
      <c r="BL358" s="66">
        <f>'Malaysia Palm Complex'!BI406/30</f>
        <v>6.1586000000000007</v>
      </c>
      <c r="BM358" s="66">
        <f>'Malaysia Palm Complex'!BJ406/30</f>
        <v>5.7223666666666668</v>
      </c>
    </row>
    <row r="359" spans="2:65">
      <c r="B359" s="59" t="s">
        <v>66</v>
      </c>
      <c r="C359" s="63">
        <f t="shared" si="225"/>
        <v>41.298673227103933</v>
      </c>
      <c r="D359" s="63">
        <f t="shared" si="225"/>
        <v>41.045223668788047</v>
      </c>
      <c r="E359" s="63">
        <f t="shared" si="225"/>
        <v>54.214584654713668</v>
      </c>
      <c r="F359" s="63">
        <f t="shared" si="225"/>
        <v>58.706967726253247</v>
      </c>
      <c r="G359" s="63">
        <f t="shared" si="225"/>
        <v>57.039941854464089</v>
      </c>
      <c r="H359" s="63">
        <f t="shared" si="225"/>
        <v>53.996401035222519</v>
      </c>
      <c r="I359" s="63">
        <f t="shared" si="225"/>
        <v>82.617826466989044</v>
      </c>
      <c r="J359" s="63">
        <f t="shared" si="225"/>
        <v>86.635100452692768</v>
      </c>
      <c r="K359" s="63">
        <f t="shared" si="225"/>
        <v>91.069919809266651</v>
      </c>
      <c r="L359" s="63">
        <f t="shared" si="225"/>
        <v>87.83919372276354</v>
      </c>
      <c r="M359" s="63">
        <f t="shared" si="225"/>
        <v>119.77464895797502</v>
      </c>
      <c r="N359" s="63">
        <f t="shared" si="225"/>
        <v>139.70688233680113</v>
      </c>
      <c r="O359" s="63">
        <f t="shared" si="225"/>
        <v>129.5484303859842</v>
      </c>
      <c r="P359" s="63">
        <f t="shared" si="225"/>
        <v>153.25268320721909</v>
      </c>
      <c r="Q359" s="63">
        <f t="shared" si="225"/>
        <v>182.01823435107394</v>
      </c>
      <c r="R359" s="63">
        <f t="shared" si="225"/>
        <v>216.3241075550028</v>
      </c>
      <c r="S359" s="63">
        <f t="shared" si="225"/>
        <v>236.20696151507059</v>
      </c>
      <c r="T359" s="63">
        <f t="shared" si="225"/>
        <v>194.38085584750019</v>
      </c>
      <c r="U359" s="63">
        <f t="shared" si="225"/>
        <v>266.11404531745325</v>
      </c>
      <c r="V359" s="63">
        <f t="shared" si="225"/>
        <v>312.73881236528553</v>
      </c>
      <c r="W359" s="63">
        <f t="shared" si="225"/>
        <v>317.32428637392508</v>
      </c>
      <c r="X359" s="63">
        <f t="shared" si="225"/>
        <v>285.21136479483363</v>
      </c>
      <c r="Y359" s="63">
        <f t="shared" si="225"/>
        <v>317.56554567580343</v>
      </c>
      <c r="Z359" s="63">
        <f t="shared" si="225"/>
        <v>299.49824299738685</v>
      </c>
      <c r="AA359" s="65">
        <f t="shared" si="225"/>
        <v>417.72341990805398</v>
      </c>
      <c r="AB359" s="65" t="e">
        <f t="shared" si="225"/>
        <v>#REF!</v>
      </c>
      <c r="AC359" s="65" t="e">
        <f t="shared" si="225"/>
        <v>#REF!</v>
      </c>
      <c r="AD359" s="65" t="e">
        <f t="shared" si="225"/>
        <v>#REF!</v>
      </c>
      <c r="AE359" s="65" t="e">
        <f t="shared" si="225"/>
        <v>#DIV/0!</v>
      </c>
      <c r="AF359" s="65" t="e">
        <f t="shared" si="225"/>
        <v>#DIV/0!</v>
      </c>
      <c r="AG359" s="65" t="e">
        <f t="shared" si="225"/>
        <v>#DIV/0!</v>
      </c>
      <c r="AH359" s="65"/>
      <c r="AI359" s="65"/>
      <c r="AL359" s="66">
        <f>'Malaysia Palm Complex'!AI407/31</f>
        <v>2.9566451612903228</v>
      </c>
      <c r="AM359" s="66">
        <f>'Malaysia Palm Complex'!AJ407/31</f>
        <v>2.8155483870967739</v>
      </c>
      <c r="AN359" s="66">
        <f>'Malaysia Palm Complex'!AK407/31</f>
        <v>3.2183548387096774</v>
      </c>
      <c r="AO359" s="66">
        <f>'Malaysia Palm Complex'!AL407/31</f>
        <v>3.1842580645161291</v>
      </c>
      <c r="AP359" s="66">
        <f>'Malaysia Palm Complex'!AM407/31</f>
        <v>3.1923225806451616</v>
      </c>
      <c r="AQ359" s="66">
        <f>'Malaysia Palm Complex'!AN407/31</f>
        <v>3.0256451612903228</v>
      </c>
      <c r="AR359" s="66">
        <f>'Malaysia Palm Complex'!AO407/31</f>
        <v>4.0523225806451615</v>
      </c>
      <c r="AS359" s="66">
        <f>'Malaysia Palm Complex'!AP407/31</f>
        <v>4.1765806451612901</v>
      </c>
      <c r="AT359" s="66">
        <f>'Malaysia Palm Complex'!AQ407/31</f>
        <v>3.926967741935484</v>
      </c>
      <c r="AU359" s="66">
        <f>'Malaysia Palm Complex'!AR407/31</f>
        <v>3.7504193548387099</v>
      </c>
      <c r="AV359" s="66">
        <f>'Malaysia Palm Complex'!AS407/31</f>
        <v>4.435612903225806</v>
      </c>
      <c r="AW359" s="66">
        <f>'Malaysia Palm Complex'!AT407/31</f>
        <v>5.2584516129032259</v>
      </c>
      <c r="AX359" s="66">
        <f>'Malaysia Palm Complex'!AU407/31</f>
        <v>4.479129032258065</v>
      </c>
      <c r="AY359" s="66">
        <f>'Malaysia Palm Complex'!AV407/31</f>
        <v>5.0036774193548386</v>
      </c>
      <c r="AZ359" s="66">
        <f>'Malaysia Palm Complex'!AW407/31</f>
        <v>5.9421612903225807</v>
      </c>
      <c r="BA359" s="66">
        <f>'Malaysia Palm Complex'!AX407/31</f>
        <v>6.4125483870967734</v>
      </c>
      <c r="BB359" s="66">
        <f>'Malaysia Palm Complex'!AY407/31</f>
        <v>6.2419677419354844</v>
      </c>
      <c r="BC359" s="66">
        <f>'Malaysia Palm Complex'!AZ407/31</f>
        <v>4.9348709677419356</v>
      </c>
      <c r="BD359" s="66">
        <f>'Malaysia Palm Complex'!BA407/31</f>
        <v>6.1229677419354847</v>
      </c>
      <c r="BE359" s="66">
        <f>'Malaysia Palm Complex'!BB407/31</f>
        <v>7.2248064516129027</v>
      </c>
      <c r="BF359" s="66">
        <f>'Malaysia Palm Complex'!BC407/31</f>
        <v>6.8889032258064518</v>
      </c>
      <c r="BG359" s="66">
        <f>'Malaysia Palm Complex'!BD407/31</f>
        <v>5.6461290322580648</v>
      </c>
      <c r="BH359" s="66">
        <f>'Malaysia Palm Complex'!BE407/31</f>
        <v>5.7226774193548389</v>
      </c>
      <c r="BI359" s="66">
        <f>'Malaysia Palm Complex'!BF407/31</f>
        <v>5.1573225806451619</v>
      </c>
      <c r="BJ359" s="66">
        <f>'Malaysia Palm Complex'!BG407/31</f>
        <v>7.2104193548387094</v>
      </c>
      <c r="BK359" s="66">
        <f>'Malaysia Palm Complex'!BH407/31</f>
        <v>7.0095483870967739</v>
      </c>
      <c r="BL359" s="66">
        <f>'Malaysia Palm Complex'!BI407/31</f>
        <v>4.9700967741935482</v>
      </c>
      <c r="BM359" s="66">
        <f>'Malaysia Palm Complex'!BJ407/31</f>
        <v>4.5666774193548392</v>
      </c>
    </row>
    <row r="360" spans="2:65">
      <c r="B360" s="59" t="s">
        <v>67</v>
      </c>
      <c r="C360" s="63">
        <f t="shared" si="225"/>
        <v>35.688459162005401</v>
      </c>
      <c r="D360" s="63">
        <f t="shared" si="225"/>
        <v>39.841358351860187</v>
      </c>
      <c r="E360" s="63">
        <f t="shared" si="225"/>
        <v>51.483450710556752</v>
      </c>
      <c r="F360" s="63">
        <f t="shared" si="225"/>
        <v>50.456281251799162</v>
      </c>
      <c r="G360" s="63">
        <f t="shared" si="225"/>
        <v>44.113416764327809</v>
      </c>
      <c r="H360" s="63">
        <f t="shared" si="225"/>
        <v>37.641182170563724</v>
      </c>
      <c r="I360" s="63">
        <f t="shared" si="225"/>
        <v>65.498017510260183</v>
      </c>
      <c r="J360" s="63">
        <f t="shared" si="225"/>
        <v>83.253980207798406</v>
      </c>
      <c r="K360" s="63">
        <f t="shared" si="225"/>
        <v>98.163343115695866</v>
      </c>
      <c r="L360" s="63">
        <f t="shared" si="225"/>
        <v>88.95585446884995</v>
      </c>
      <c r="M360" s="63">
        <f t="shared" si="225"/>
        <v>97.916193633392282</v>
      </c>
      <c r="N360" s="63">
        <f t="shared" si="225"/>
        <v>129.76528395688499</v>
      </c>
      <c r="O360" s="63">
        <f t="shared" si="225"/>
        <v>109.34173765842593</v>
      </c>
      <c r="P360" s="63">
        <f t="shared" si="225"/>
        <v>137.00896977961173</v>
      </c>
      <c r="Q360" s="63">
        <f t="shared" si="225"/>
        <v>180.05780843374978</v>
      </c>
      <c r="R360" s="63">
        <f t="shared" si="225"/>
        <v>179.88105468029909</v>
      </c>
      <c r="S360" s="63">
        <f t="shared" si="225"/>
        <v>210.88595024015672</v>
      </c>
      <c r="T360" s="63">
        <f t="shared" si="225"/>
        <v>161.17571987726384</v>
      </c>
      <c r="U360" s="63">
        <f t="shared" si="225"/>
        <v>220.62095396123738</v>
      </c>
      <c r="V360" s="63">
        <f t="shared" si="225"/>
        <v>279.00023611424172</v>
      </c>
      <c r="W360" s="63">
        <f t="shared" si="225"/>
        <v>271.77530308848094</v>
      </c>
      <c r="X360" s="63">
        <f t="shared" si="225"/>
        <v>237.47353617671419</v>
      </c>
      <c r="Y360" s="63">
        <f t="shared" si="225"/>
        <v>262.16615272543191</v>
      </c>
      <c r="Z360" s="63">
        <f t="shared" si="225"/>
        <v>270.91911532318647</v>
      </c>
      <c r="AA360" s="65">
        <f t="shared" si="225"/>
        <v>386.09183566229984</v>
      </c>
      <c r="AB360" s="65" t="e">
        <f t="shared" si="225"/>
        <v>#REF!</v>
      </c>
      <c r="AC360" s="65" t="e">
        <f t="shared" si="225"/>
        <v>#REF!</v>
      </c>
      <c r="AD360" s="65" t="e">
        <f t="shared" si="225"/>
        <v>#REF!</v>
      </c>
      <c r="AE360" s="65" t="e">
        <f t="shared" si="225"/>
        <v>#DIV/0!</v>
      </c>
      <c r="AF360" s="65" t="e">
        <f t="shared" si="225"/>
        <v>#DIV/0!</v>
      </c>
      <c r="AG360" s="65" t="e">
        <f t="shared" si="225"/>
        <v>#DIV/0!</v>
      </c>
      <c r="AH360" s="65"/>
      <c r="AI360" s="65"/>
      <c r="AL360" s="66">
        <f>'Malaysia Palm Complex'!AI408/31</f>
        <v>2.5550000000000002</v>
      </c>
      <c r="AM360" s="66">
        <f>'Malaysia Palm Complex'!AJ408/31</f>
        <v>2.7329677419354836</v>
      </c>
      <c r="AN360" s="66">
        <f>'Malaysia Palm Complex'!AK408/31</f>
        <v>3.0562258064516126</v>
      </c>
      <c r="AO360" s="66">
        <f>'Malaysia Palm Complex'!AL408/31</f>
        <v>2.7367419354838711</v>
      </c>
      <c r="AP360" s="66">
        <f>'Malaysia Palm Complex'!AM408/31</f>
        <v>2.4688709677419354</v>
      </c>
      <c r="AQ360" s="66">
        <f>'Malaysia Palm Complex'!AN408/31</f>
        <v>2.1091935483870969</v>
      </c>
      <c r="AR360" s="66">
        <f>'Malaysia Palm Complex'!AO408/31</f>
        <v>3.2126129032258062</v>
      </c>
      <c r="AS360" s="66">
        <f>'Malaysia Palm Complex'!AP408/31</f>
        <v>4.0135806451612908</v>
      </c>
      <c r="AT360" s="66">
        <f>'Malaysia Palm Complex'!AQ408/31</f>
        <v>4.2328387096774192</v>
      </c>
      <c r="AU360" s="66">
        <f>'Malaysia Palm Complex'!AR408/31</f>
        <v>3.7980967741935485</v>
      </c>
      <c r="AV360" s="66">
        <f>'Malaysia Palm Complex'!AS408/31</f>
        <v>3.6261290322580644</v>
      </c>
      <c r="AW360" s="66">
        <f>'Malaysia Palm Complex'!AT408/31</f>
        <v>4.8842580645161293</v>
      </c>
      <c r="AX360" s="66">
        <f>'Malaysia Palm Complex'!AU408/31</f>
        <v>3.7804838709677417</v>
      </c>
      <c r="AY360" s="66">
        <f>'Malaysia Palm Complex'!AV408/31</f>
        <v>4.4733225806451618</v>
      </c>
      <c r="AZ360" s="66">
        <f>'Malaysia Palm Complex'!AW408/31</f>
        <v>5.8781612903225815</v>
      </c>
      <c r="BA360" s="66">
        <f>'Malaysia Palm Complex'!AX408/31</f>
        <v>5.3322580645161297</v>
      </c>
      <c r="BB360" s="66">
        <f>'Malaysia Palm Complex'!AY408/31</f>
        <v>5.5728387096774199</v>
      </c>
      <c r="BC360" s="66">
        <f>'Malaysia Palm Complex'!AZ408/31</f>
        <v>4.0918709677419356</v>
      </c>
      <c r="BD360" s="66">
        <f>'Malaysia Palm Complex'!BA408/31</f>
        <v>5.076225806451613</v>
      </c>
      <c r="BE360" s="66">
        <f>'Malaysia Palm Complex'!BB408/31</f>
        <v>6.4453870967741933</v>
      </c>
      <c r="BF360" s="66">
        <f>'Malaysia Palm Complex'!BC408/31</f>
        <v>5.9000645161290315</v>
      </c>
      <c r="BG360" s="66">
        <f>'Malaysia Palm Complex'!BD408/31</f>
        <v>4.701096774193549</v>
      </c>
      <c r="BH360" s="66">
        <f>'Malaysia Palm Complex'!BE408/31</f>
        <v>4.7243548387096777</v>
      </c>
      <c r="BI360" s="66">
        <f>'Malaysia Palm Complex'!BF408/31</f>
        <v>4.665193548387097</v>
      </c>
      <c r="BJ360" s="66">
        <f>'Malaysia Palm Complex'!BG408/31</f>
        <v>6.6644193548387101</v>
      </c>
      <c r="BK360" s="66">
        <f>'Malaysia Palm Complex'!BH408/31</f>
        <v>6.8190322580645155</v>
      </c>
      <c r="BL360" s="66">
        <f>'Malaysia Palm Complex'!BI408/31</f>
        <v>4.4095161290322578</v>
      </c>
      <c r="BM360" s="66">
        <f>'Malaysia Palm Complex'!BJ408/31</f>
        <v>4.1551290322580643</v>
      </c>
    </row>
    <row r="361" spans="2:65">
      <c r="B361" s="59" t="s">
        <v>68</v>
      </c>
      <c r="C361" s="63">
        <f t="shared" si="225"/>
        <v>33.370255783114722</v>
      </c>
      <c r="D361" s="63">
        <f t="shared" si="225"/>
        <v>39.087934829017229</v>
      </c>
      <c r="E361" s="63">
        <f t="shared" si="225"/>
        <v>34.615043764520287</v>
      </c>
      <c r="F361" s="63">
        <f t="shared" si="225"/>
        <v>38.799216143700015</v>
      </c>
      <c r="G361" s="63">
        <f t="shared" si="225"/>
        <v>49.587751435699005</v>
      </c>
      <c r="H361" s="63">
        <f t="shared" si="225"/>
        <v>45.033083993760343</v>
      </c>
      <c r="I361" s="63">
        <f t="shared" si="225"/>
        <v>71.826118688918143</v>
      </c>
      <c r="J361" s="63">
        <f t="shared" si="225"/>
        <v>89.83304601580609</v>
      </c>
      <c r="K361" s="63">
        <f t="shared" si="225"/>
        <v>86.38279293167345</v>
      </c>
      <c r="L361" s="63">
        <f t="shared" si="225"/>
        <v>82.46676143372585</v>
      </c>
      <c r="M361" s="63">
        <f t="shared" si="225"/>
        <v>107.7725119531645</v>
      </c>
      <c r="N361" s="63">
        <f t="shared" si="225"/>
        <v>124.24745198907631</v>
      </c>
      <c r="O361" s="63">
        <f t="shared" si="225"/>
        <v>130.6158706613152</v>
      </c>
      <c r="P361" s="63">
        <f t="shared" si="225"/>
        <v>136.81204014238187</v>
      </c>
      <c r="Q361" s="63">
        <f t="shared" si="225"/>
        <v>156.14855807324741</v>
      </c>
      <c r="R361" s="63">
        <f t="shared" si="225"/>
        <v>193.11073027821465</v>
      </c>
      <c r="S361" s="63">
        <f t="shared" si="225"/>
        <v>181.34440711540518</v>
      </c>
      <c r="T361" s="63">
        <f t="shared" si="225"/>
        <v>165.77668353417045</v>
      </c>
      <c r="U361" s="63">
        <f t="shared" si="225"/>
        <v>230.98947314343448</v>
      </c>
      <c r="V361" s="63">
        <f t="shared" si="225"/>
        <v>249.18978811378949</v>
      </c>
      <c r="W361" s="63">
        <f t="shared" si="225"/>
        <v>269.85413189094481</v>
      </c>
      <c r="X361" s="63">
        <f t="shared" si="225"/>
        <v>207.60014757874237</v>
      </c>
      <c r="Y361" s="63">
        <f t="shared" si="225"/>
        <v>223.83560377302646</v>
      </c>
      <c r="Z361" s="63">
        <f t="shared" si="225"/>
        <v>306.63071463171138</v>
      </c>
      <c r="AA361" s="65">
        <f t="shared" si="225"/>
        <v>333.37306253354944</v>
      </c>
      <c r="AB361" s="65" t="e">
        <f t="shared" si="225"/>
        <v>#REF!</v>
      </c>
      <c r="AC361" s="65" t="e">
        <f t="shared" si="225"/>
        <v>#REF!</v>
      </c>
      <c r="AD361" s="65" t="e">
        <f t="shared" si="225"/>
        <v>#REF!</v>
      </c>
      <c r="AE361" s="65" t="e">
        <f t="shared" si="225"/>
        <v>#DIV/0!</v>
      </c>
      <c r="AF361" s="65" t="e">
        <f t="shared" si="225"/>
        <v>#DIV/0!</v>
      </c>
      <c r="AG361" s="65" t="e">
        <f t="shared" si="225"/>
        <v>#DIV/0!</v>
      </c>
      <c r="AH361" s="65"/>
      <c r="AI361" s="65"/>
      <c r="AL361" s="66">
        <f>'Malaysia Palm Complex'!AI409/28</f>
        <v>2.3890357142857144</v>
      </c>
      <c r="AM361" s="66">
        <f>'Malaysia Palm Complex'!AJ409/28</f>
        <v>2.6812857142857141</v>
      </c>
      <c r="AN361" s="66">
        <f>'Malaysia Palm Complex'!AK409/29</f>
        <v>2.0548620689655173</v>
      </c>
      <c r="AO361" s="66">
        <f>'Malaysia Palm Complex'!AL409/28</f>
        <v>2.1044642857142857</v>
      </c>
      <c r="AP361" s="66">
        <f>'Malaysia Palm Complex'!AM409/28</f>
        <v>2.7752499999999998</v>
      </c>
      <c r="AQ361" s="66">
        <f>'Malaysia Palm Complex'!AN409/28</f>
        <v>2.523392857142857</v>
      </c>
      <c r="AR361" s="66">
        <f>'Malaysia Palm Complex'!AO409/29</f>
        <v>3.5230000000000001</v>
      </c>
      <c r="AS361" s="66">
        <f>'Malaysia Palm Complex'!AP409/28</f>
        <v>4.3307500000000001</v>
      </c>
      <c r="AT361" s="66">
        <f>'Malaysia Palm Complex'!AQ409/28</f>
        <v>3.7248571428571431</v>
      </c>
      <c r="AU361" s="66">
        <f>'Malaysia Palm Complex'!AR409/28</f>
        <v>3.521035714285714</v>
      </c>
      <c r="AV361" s="66">
        <f>'Malaysia Palm Complex'!AS409/29</f>
        <v>3.9911379310344826</v>
      </c>
      <c r="AW361" s="66">
        <f>'Malaysia Palm Complex'!AT409/28</f>
        <v>4.6765714285714282</v>
      </c>
      <c r="AX361" s="66">
        <f>'Malaysia Palm Complex'!AU409/28</f>
        <v>4.5160357142857146</v>
      </c>
      <c r="AY361" s="66">
        <f>'Malaysia Palm Complex'!AV409/28</f>
        <v>4.4668928571428568</v>
      </c>
      <c r="AZ361" s="66">
        <f>'Malaysia Palm Complex'!AW409/29</f>
        <v>5.0976206896551721</v>
      </c>
      <c r="BA361" s="66">
        <f>'Malaysia Palm Complex'!AX409/28</f>
        <v>5.7244285714285708</v>
      </c>
      <c r="BB361" s="66">
        <f>'Malaysia Palm Complex'!AY409/28</f>
        <v>4.7921785714285718</v>
      </c>
      <c r="BC361" s="66">
        <f>'Malaysia Palm Complex'!AZ409/28</f>
        <v>4.2086785714285719</v>
      </c>
      <c r="BD361" s="66">
        <f>'Malaysia Palm Complex'!BA409/29</f>
        <v>5.3147931034482756</v>
      </c>
      <c r="BE361" s="66">
        <f>'Malaysia Palm Complex'!BB409/28</f>
        <v>5.7567142857142857</v>
      </c>
      <c r="BF361" s="66">
        <f>'Malaysia Palm Complex'!BC409/28</f>
        <v>5.8583571428571428</v>
      </c>
      <c r="BG361" s="66">
        <f>'Malaysia Palm Complex'!BD409/28</f>
        <v>4.1097142857142854</v>
      </c>
      <c r="BH361" s="66">
        <f>'Malaysia Palm Complex'!BE409/29</f>
        <v>4.0336206896551721</v>
      </c>
      <c r="BI361" s="66">
        <f>'Malaysia Palm Complex'!BF409/28</f>
        <v>5.2801428571428568</v>
      </c>
      <c r="BJ361" s="66">
        <f>'Malaysia Palm Complex'!BG409/28</f>
        <v>5.754428571428571</v>
      </c>
      <c r="BK361" s="66">
        <f>'Malaysia Palm Complex'!BH409/28</f>
        <v>6.2166071428571428</v>
      </c>
      <c r="BL361" s="66">
        <f>'Malaysia Palm Complex'!BI409/29</f>
        <v>5.2870344827586209</v>
      </c>
      <c r="BM361" s="66">
        <f>'Malaysia Palm Complex'!BJ409/28</f>
        <v>4.4048571428571428</v>
      </c>
    </row>
    <row r="362" spans="2:65">
      <c r="B362" s="59" t="s">
        <v>69</v>
      </c>
      <c r="C362" s="63">
        <f t="shared" si="225"/>
        <v>31.901756166014071</v>
      </c>
      <c r="D362" s="63">
        <f t="shared" si="225"/>
        <v>34.848609105835557</v>
      </c>
      <c r="E362" s="63">
        <f t="shared" si="225"/>
        <v>49.291914061773461</v>
      </c>
      <c r="F362" s="63">
        <f t="shared" si="225"/>
        <v>54.385661020898709</v>
      </c>
      <c r="G362" s="63">
        <f t="shared" si="225"/>
        <v>50.281859780096227</v>
      </c>
      <c r="H362" s="63">
        <f t="shared" si="225"/>
        <v>53.219801589660221</v>
      </c>
      <c r="I362" s="63">
        <f t="shared" si="225"/>
        <v>70.683088149684352</v>
      </c>
      <c r="J362" s="63">
        <f t="shared" si="225"/>
        <v>84.404885970952648</v>
      </c>
      <c r="K362" s="63">
        <f t="shared" si="225"/>
        <v>88.566050603759521</v>
      </c>
      <c r="L362" s="63">
        <f t="shared" si="225"/>
        <v>90.522806016470525</v>
      </c>
      <c r="M362" s="63">
        <f t="shared" si="225"/>
        <v>105.03626272652767</v>
      </c>
      <c r="N362" s="63">
        <f t="shared" si="225"/>
        <v>138.18050417174675</v>
      </c>
      <c r="O362" s="63">
        <f t="shared" si="225"/>
        <v>149.5349375246744</v>
      </c>
      <c r="P362" s="63">
        <f t="shared" si="225"/>
        <v>151.79735872094295</v>
      </c>
      <c r="Q362" s="63">
        <f t="shared" si="225"/>
        <v>162.75289961817623</v>
      </c>
      <c r="R362" s="63">
        <f t="shared" si="225"/>
        <v>175.53365713978005</v>
      </c>
      <c r="S362" s="63">
        <f t="shared" si="225"/>
        <v>207.96969434969876</v>
      </c>
      <c r="T362" s="63">
        <f t="shared" si="225"/>
        <v>205.40476277275826</v>
      </c>
      <c r="U362" s="63">
        <f t="shared" si="225"/>
        <v>213.15537069297488</v>
      </c>
      <c r="V362" s="63">
        <f t="shared" si="225"/>
        <v>247.05457153881832</v>
      </c>
      <c r="W362" s="63">
        <f t="shared" si="225"/>
        <v>253.83446586696172</v>
      </c>
      <c r="X362" s="63">
        <f t="shared" si="225"/>
        <v>287.08528966207962</v>
      </c>
      <c r="Y362" s="63">
        <f t="shared" si="225"/>
        <v>260.62668400573045</v>
      </c>
      <c r="Z362" s="63">
        <f t="shared" si="225"/>
        <v>319.21289556970498</v>
      </c>
      <c r="AA362" s="65">
        <f t="shared" si="225"/>
        <v>364.96860532259996</v>
      </c>
      <c r="AB362" s="65" t="e">
        <f t="shared" si="225"/>
        <v>#REF!</v>
      </c>
      <c r="AC362" s="65" t="e">
        <f t="shared" si="225"/>
        <v>#REF!</v>
      </c>
      <c r="AD362" s="65" t="e">
        <f t="shared" si="225"/>
        <v>#REF!</v>
      </c>
      <c r="AE362" s="65" t="e">
        <f t="shared" si="225"/>
        <v>#DIV/0!</v>
      </c>
      <c r="AF362" s="65" t="e">
        <f t="shared" si="225"/>
        <v>#DIV/0!</v>
      </c>
      <c r="AG362" s="65" t="e">
        <f t="shared" si="225"/>
        <v>#DIV/0!</v>
      </c>
      <c r="AH362" s="65"/>
      <c r="AI362" s="65"/>
      <c r="AL362" s="66">
        <f>'Malaysia Palm Complex'!AI410/31</f>
        <v>2.2839032258064518</v>
      </c>
      <c r="AM362" s="66">
        <f>'Malaysia Palm Complex'!AJ410/31</f>
        <v>2.3904838709677421</v>
      </c>
      <c r="AN362" s="66">
        <f>'Malaysia Palm Complex'!AK410/31</f>
        <v>2.9261290322580642</v>
      </c>
      <c r="AO362" s="66">
        <f>'Malaysia Palm Complex'!AL410/31</f>
        <v>2.9498709677419352</v>
      </c>
      <c r="AP362" s="66">
        <f>'Malaysia Palm Complex'!AM410/31</f>
        <v>2.8140967741935481</v>
      </c>
      <c r="AQ362" s="66">
        <f>'Malaysia Palm Complex'!AN410/31</f>
        <v>2.9821290322580642</v>
      </c>
      <c r="AR362" s="66">
        <f>'Malaysia Palm Complex'!AO410/31</f>
        <v>3.4669354838709676</v>
      </c>
      <c r="AS362" s="66">
        <f>'Malaysia Palm Complex'!AP410/31</f>
        <v>4.0690645161290329</v>
      </c>
      <c r="AT362" s="66">
        <f>'Malaysia Palm Complex'!AQ410/31</f>
        <v>3.819</v>
      </c>
      <c r="AU362" s="66">
        <f>'Malaysia Palm Complex'!AR410/31</f>
        <v>3.8649999999999998</v>
      </c>
      <c r="AV362" s="66">
        <f>'Malaysia Palm Complex'!AS410/31</f>
        <v>3.8898064516129032</v>
      </c>
      <c r="AW362" s="66">
        <f>'Malaysia Palm Complex'!AT410/31</f>
        <v>5.2009999999999996</v>
      </c>
      <c r="AX362" s="66">
        <f>'Malaysia Palm Complex'!AU410/31</f>
        <v>5.1701612903225804</v>
      </c>
      <c r="AY362" s="66">
        <f>'Malaysia Palm Complex'!AV410/31</f>
        <v>4.95616129032258</v>
      </c>
      <c r="AZ362" s="66">
        <f>'Malaysia Palm Complex'!AW410/31</f>
        <v>5.3132258064516131</v>
      </c>
      <c r="BA362" s="66">
        <f>'Malaysia Palm Complex'!AX410/31</f>
        <v>5.2033870967741942</v>
      </c>
      <c r="BB362" s="66">
        <f>'Malaysia Palm Complex'!AY410/31</f>
        <v>5.495774193548387</v>
      </c>
      <c r="BC362" s="66">
        <f>'Malaysia Palm Complex'!AZ410/31</f>
        <v>5.2147419354838709</v>
      </c>
      <c r="BD362" s="66">
        <f>'Malaysia Palm Complex'!BA410/31</f>
        <v>4.9044516129032258</v>
      </c>
      <c r="BE362" s="66">
        <f>'Malaysia Palm Complex'!BB410/31</f>
        <v>5.7073870967741938</v>
      </c>
      <c r="BF362" s="66">
        <f>'Malaysia Palm Complex'!BC410/31</f>
        <v>5.5105806451612906</v>
      </c>
      <c r="BG362" s="66">
        <f>'Malaysia Palm Complex'!BD410/31</f>
        <v>5.6832258064516132</v>
      </c>
      <c r="BH362" s="66">
        <f>'Malaysia Palm Complex'!BE410/31</f>
        <v>4.6966129032258062</v>
      </c>
      <c r="BI362" s="66">
        <f>'Malaysia Palm Complex'!BF410/31</f>
        <v>5.4968064516129038</v>
      </c>
      <c r="BJ362" s="66">
        <f>'Malaysia Palm Complex'!BG410/31</f>
        <v>6.2998064516129038</v>
      </c>
      <c r="BK362" s="66">
        <f>'Malaysia Palm Complex'!BH410/31</f>
        <v>7.2070645161290328</v>
      </c>
      <c r="BL362" s="66">
        <f>'Malaysia Palm Complex'!BI410/31</f>
        <v>5.3078387096774193</v>
      </c>
      <c r="BM362" s="66">
        <f>'Malaysia Palm Complex'!BJ410/31</f>
        <v>5.2997419354838708</v>
      </c>
    </row>
    <row r="363" spans="2:65">
      <c r="B363" s="59" t="s">
        <v>70</v>
      </c>
      <c r="C363" s="63">
        <f t="shared" si="225"/>
        <v>38.635259658239342</v>
      </c>
      <c r="D363" s="63">
        <f t="shared" si="225"/>
        <v>39.14159596106623</v>
      </c>
      <c r="E363" s="63">
        <f t="shared" si="225"/>
        <v>46.987531117247386</v>
      </c>
      <c r="F363" s="63">
        <f t="shared" si="225"/>
        <v>55.994484419221237</v>
      </c>
      <c r="G363" s="63">
        <f t="shared" si="225"/>
        <v>46.462366627617683</v>
      </c>
      <c r="H363" s="63">
        <f t="shared" si="225"/>
        <v>61.938958166867636</v>
      </c>
      <c r="I363" s="63">
        <f t="shared" si="225"/>
        <v>67.726137857711365</v>
      </c>
      <c r="J363" s="63">
        <f t="shared" si="225"/>
        <v>85.02376547115108</v>
      </c>
      <c r="K363" s="63">
        <f t="shared" si="225"/>
        <v>84.14586488889266</v>
      </c>
      <c r="L363" s="63">
        <f t="shared" si="225"/>
        <v>103.24674471812153</v>
      </c>
      <c r="M363" s="63">
        <f t="shared" si="225"/>
        <v>104.75165740375256</v>
      </c>
      <c r="N363" s="63">
        <f t="shared" si="225"/>
        <v>133.93049943214402</v>
      </c>
      <c r="O363" s="63">
        <f t="shared" si="225"/>
        <v>155.24346661369415</v>
      </c>
      <c r="P363" s="63">
        <f t="shared" si="225"/>
        <v>143.65557733381507</v>
      </c>
      <c r="Q363" s="63">
        <f t="shared" si="225"/>
        <v>171.04511917620198</v>
      </c>
      <c r="R363" s="63">
        <f t="shared" si="225"/>
        <v>179.29886251905307</v>
      </c>
      <c r="S363" s="63">
        <f t="shared" si="225"/>
        <v>202.29819309701702</v>
      </c>
      <c r="T363" s="63">
        <f t="shared" si="225"/>
        <v>227.39281508696152</v>
      </c>
      <c r="U363" s="63">
        <f t="shared" si="225"/>
        <v>201.8618008414891</v>
      </c>
      <c r="V363" s="63">
        <f t="shared" si="225"/>
        <v>227.26872997336781</v>
      </c>
      <c r="W363" s="63">
        <f t="shared" si="225"/>
        <v>271.88595360571605</v>
      </c>
      <c r="X363" s="63">
        <f t="shared" si="225"/>
        <v>306.72907372045933</v>
      </c>
      <c r="Y363" s="63">
        <f t="shared" si="225"/>
        <v>275.4794543456776</v>
      </c>
      <c r="Z363" s="63">
        <f t="shared" si="225"/>
        <v>329.1583920365054</v>
      </c>
      <c r="AA363" s="65">
        <f t="shared" si="225"/>
        <v>364.40241628559636</v>
      </c>
      <c r="AB363" s="65" t="e">
        <f t="shared" si="225"/>
        <v>#REF!</v>
      </c>
      <c r="AC363" s="65" t="e">
        <f t="shared" si="225"/>
        <v>#REF!</v>
      </c>
      <c r="AD363" s="65" t="e">
        <f t="shared" si="225"/>
        <v>#REF!</v>
      </c>
      <c r="AE363" s="65" t="e">
        <f t="shared" si="225"/>
        <v>#DIV/0!</v>
      </c>
      <c r="AF363" s="65" t="e">
        <f t="shared" si="225"/>
        <v>#DIV/0!</v>
      </c>
      <c r="AG363" s="65" t="e">
        <f t="shared" si="225"/>
        <v>#DIV/0!</v>
      </c>
      <c r="AH363" s="65"/>
      <c r="AI363" s="65"/>
      <c r="AL363" s="66">
        <f>'Malaysia Palm Complex'!AI411/30</f>
        <v>2.7659666666666665</v>
      </c>
      <c r="AM363" s="66">
        <f>'Malaysia Palm Complex'!AJ411/30</f>
        <v>2.6849666666666669</v>
      </c>
      <c r="AN363" s="66">
        <f>'Malaysia Palm Complex'!AK411/30</f>
        <v>2.7893333333333334</v>
      </c>
      <c r="AO363" s="66">
        <f>'Malaysia Palm Complex'!AL411/30</f>
        <v>3.0371333333333337</v>
      </c>
      <c r="AP363" s="66">
        <f>'Malaysia Palm Complex'!AM411/30</f>
        <v>2.6003333333333334</v>
      </c>
      <c r="AQ363" s="66">
        <f>'Malaysia Palm Complex'!AN411/30</f>
        <v>3.4706999999999999</v>
      </c>
      <c r="AR363" s="66">
        <f>'Malaysia Palm Complex'!AO411/30</f>
        <v>3.3218999999999999</v>
      </c>
      <c r="AS363" s="66">
        <f>'Malaysia Palm Complex'!AP411/30</f>
        <v>4.0988999999999995</v>
      </c>
      <c r="AT363" s="66">
        <f>'Malaysia Palm Complex'!AQ411/30</f>
        <v>3.6284000000000001</v>
      </c>
      <c r="AU363" s="66">
        <f>'Malaysia Palm Complex'!AR411/30</f>
        <v>4.4082666666666661</v>
      </c>
      <c r="AV363" s="66">
        <f>'Malaysia Palm Complex'!AS411/30</f>
        <v>3.8792666666666666</v>
      </c>
      <c r="AW363" s="66">
        <f>'Malaysia Palm Complex'!AT411/30</f>
        <v>5.041033333333333</v>
      </c>
      <c r="AX363" s="66">
        <f>'Malaysia Palm Complex'!AU411/30</f>
        <v>5.3675333333333333</v>
      </c>
      <c r="AY363" s="66">
        <f>'Malaysia Palm Complex'!AV411/30</f>
        <v>4.6903333333333332</v>
      </c>
      <c r="AZ363" s="66">
        <f>'Malaysia Palm Complex'!AW411/30</f>
        <v>5.5839333333333334</v>
      </c>
      <c r="BA363" s="66">
        <f>'Malaysia Palm Complex'!AX411/30</f>
        <v>5.3149999999999995</v>
      </c>
      <c r="BB363" s="66">
        <f>'Malaysia Palm Complex'!AY411/30</f>
        <v>5.3459000000000003</v>
      </c>
      <c r="BC363" s="66">
        <f>'Malaysia Palm Complex'!AZ411/30</f>
        <v>5.7729666666666661</v>
      </c>
      <c r="BD363" s="66">
        <f>'Malaysia Palm Complex'!BA411/30</f>
        <v>4.6445999999999996</v>
      </c>
      <c r="BE363" s="66">
        <f>'Malaysia Palm Complex'!BB411/30</f>
        <v>5.2502999999999993</v>
      </c>
      <c r="BF363" s="66">
        <f>'Malaysia Palm Complex'!BC411/30</f>
        <v>5.9024666666666672</v>
      </c>
      <c r="BG363" s="66">
        <f>'Malaysia Palm Complex'!BD411/30</f>
        <v>6.0721000000000007</v>
      </c>
      <c r="BH363" s="66">
        <f>'Malaysia Palm Complex'!BE411/30</f>
        <v>4.9642666666666662</v>
      </c>
      <c r="BI363" s="66">
        <f>'Malaysia Palm Complex'!BF411/30</f>
        <v>5.6680666666666664</v>
      </c>
      <c r="BJ363" s="66">
        <f>'Malaysia Palm Complex'!BG411/30</f>
        <v>6.2900333333333327</v>
      </c>
      <c r="BK363" s="66">
        <f>'Malaysia Palm Complex'!BH411/30</f>
        <v>6.3405666666666667</v>
      </c>
      <c r="BL363" s="66">
        <f>'Malaysia Palm Complex'!BI411/30</f>
        <v>5.5710333333333333</v>
      </c>
      <c r="BM363" s="66">
        <f>'Malaysia Palm Complex'!BJ411/30</f>
        <v>5.9303333333333335</v>
      </c>
    </row>
    <row r="364" spans="2:65">
      <c r="B364" s="59" t="s">
        <v>71</v>
      </c>
      <c r="C364" s="63">
        <f t="shared" si="225"/>
        <v>33.634249385860173</v>
      </c>
      <c r="D364" s="63">
        <f t="shared" si="225"/>
        <v>35.828630715397132</v>
      </c>
      <c r="E364" s="63">
        <f t="shared" si="225"/>
        <v>46.649354497421079</v>
      </c>
      <c r="F364" s="63">
        <f t="shared" si="225"/>
        <v>57.053024160661316</v>
      </c>
      <c r="G364" s="63">
        <f t="shared" si="225"/>
        <v>51.542984179133917</v>
      </c>
      <c r="H364" s="63">
        <f t="shared" si="225"/>
        <v>69.129440045968224</v>
      </c>
      <c r="I364" s="63">
        <f t="shared" si="225"/>
        <v>74.76261544247329</v>
      </c>
      <c r="J364" s="63">
        <f t="shared" si="225"/>
        <v>87.053307488722652</v>
      </c>
      <c r="K364" s="63">
        <f t="shared" si="225"/>
        <v>81.4052988753119</v>
      </c>
      <c r="L364" s="63">
        <f t="shared" si="225"/>
        <v>108.47021875211512</v>
      </c>
      <c r="M364" s="63">
        <f t="shared" si="225"/>
        <v>110.07362014830429</v>
      </c>
      <c r="N364" s="63">
        <f t="shared" si="225"/>
        <v>140.12854323360446</v>
      </c>
      <c r="O364" s="63">
        <f t="shared" si="225"/>
        <v>160.18501590149023</v>
      </c>
      <c r="P364" s="63">
        <f t="shared" si="225"/>
        <v>150.73525836605714</v>
      </c>
      <c r="Q364" s="63">
        <f t="shared" si="225"/>
        <v>168.87429002030478</v>
      </c>
      <c r="R364" s="63">
        <f t="shared" si="225"/>
        <v>177.17032444915188</v>
      </c>
      <c r="S364" s="63">
        <f t="shared" si="225"/>
        <v>192.8488648331217</v>
      </c>
      <c r="T364" s="63">
        <f t="shared" si="225"/>
        <v>244.77495134803749</v>
      </c>
      <c r="U364" s="63">
        <f t="shared" si="225"/>
        <v>226.43499599193868</v>
      </c>
      <c r="V364" s="63">
        <f t="shared" si="225"/>
        <v>225.69462613230326</v>
      </c>
      <c r="W364" s="63">
        <f t="shared" si="225"/>
        <v>277.18548930046973</v>
      </c>
      <c r="X364" s="63">
        <f t="shared" si="225"/>
        <v>356.39769675179588</v>
      </c>
      <c r="Y364" s="63">
        <f t="shared" si="225"/>
        <v>275.36083171719832</v>
      </c>
      <c r="Z364" s="63">
        <f t="shared" si="225"/>
        <v>363.8424929550057</v>
      </c>
      <c r="AA364" s="65">
        <f t="shared" si="225"/>
        <v>335.38337489636012</v>
      </c>
      <c r="AB364" s="65" t="e">
        <f t="shared" si="225"/>
        <v>#REF!</v>
      </c>
      <c r="AC364" s="65" t="e">
        <f t="shared" si="225"/>
        <v>#REF!</v>
      </c>
      <c r="AD364" s="65" t="e">
        <f t="shared" si="225"/>
        <v>#REF!</v>
      </c>
      <c r="AE364" s="65" t="e">
        <f t="shared" si="225"/>
        <v>#DIV/0!</v>
      </c>
      <c r="AF364" s="65" t="e">
        <f t="shared" si="225"/>
        <v>#DIV/0!</v>
      </c>
      <c r="AG364" s="65" t="e">
        <f t="shared" si="225"/>
        <v>#DIV/0!</v>
      </c>
      <c r="AH364" s="65"/>
      <c r="AI364" s="65"/>
      <c r="AL364" s="66">
        <f>'Malaysia Palm Complex'!AI412/31</f>
        <v>2.4079354838709679</v>
      </c>
      <c r="AM364" s="66">
        <f>'Malaysia Palm Complex'!AJ412/31</f>
        <v>2.4577096774193548</v>
      </c>
      <c r="AN364" s="66">
        <f>'Malaysia Palm Complex'!AK412/31</f>
        <v>2.7692580645161287</v>
      </c>
      <c r="AO364" s="66">
        <f>'Malaysia Palm Complex'!AL412/31</f>
        <v>3.0945483870967743</v>
      </c>
      <c r="AP364" s="66">
        <f>'Malaysia Palm Complex'!AM412/31</f>
        <v>2.8846774193548388</v>
      </c>
      <c r="AQ364" s="66">
        <f>'Malaysia Palm Complex'!AN412/31</f>
        <v>3.8736129032258062</v>
      </c>
      <c r="AR364" s="66">
        <f>'Malaysia Palm Complex'!AO412/31</f>
        <v>3.6670322580645158</v>
      </c>
      <c r="AS364" s="66">
        <f>'Malaysia Palm Complex'!AP412/31</f>
        <v>4.1967419354838702</v>
      </c>
      <c r="AT364" s="66">
        <f>'Malaysia Palm Complex'!AQ412/31</f>
        <v>3.5102258064516128</v>
      </c>
      <c r="AU364" s="66">
        <f>'Malaysia Palm Complex'!AR412/31</f>
        <v>4.6312903225806448</v>
      </c>
      <c r="AV364" s="66">
        <f>'Malaysia Palm Complex'!AS412/31</f>
        <v>4.076354838709678</v>
      </c>
      <c r="AW364" s="66">
        <f>'Malaysia Palm Complex'!AT412/31</f>
        <v>5.274322580645161</v>
      </c>
      <c r="AX364" s="66">
        <f>'Malaysia Palm Complex'!AU412/31</f>
        <v>5.5383870967741933</v>
      </c>
      <c r="AY364" s="66">
        <f>'Malaysia Palm Complex'!AV412/31</f>
        <v>4.9214838709677418</v>
      </c>
      <c r="AZ364" s="66">
        <f>'Malaysia Palm Complex'!AW412/31</f>
        <v>5.5130645161290319</v>
      </c>
      <c r="BA364" s="66">
        <f>'Malaysia Palm Complex'!AX412/31</f>
        <v>5.2519032258064513</v>
      </c>
      <c r="BB364" s="66">
        <f>'Malaysia Palm Complex'!AY412/31</f>
        <v>5.096193548387097</v>
      </c>
      <c r="BC364" s="66">
        <f>'Malaysia Palm Complex'!AZ412/31</f>
        <v>6.2142580645161285</v>
      </c>
      <c r="BD364" s="66">
        <f>'Malaysia Palm Complex'!BA412/31</f>
        <v>5.21</v>
      </c>
      <c r="BE364" s="66">
        <f>'Malaysia Palm Complex'!BB412/31</f>
        <v>5.2139354838709675</v>
      </c>
      <c r="BF364" s="66">
        <f>'Malaysia Palm Complex'!BC412/31</f>
        <v>6.0175161290322583</v>
      </c>
      <c r="BG364" s="66">
        <f>'Malaysia Palm Complex'!BD412/31</f>
        <v>7.0553548387096781</v>
      </c>
      <c r="BH364" s="66">
        <f>'Malaysia Palm Complex'!BE412/31</f>
        <v>4.9621290322580647</v>
      </c>
      <c r="BI364" s="66">
        <f>'Malaysia Palm Complex'!BF412/31</f>
        <v>6.2653225806451607</v>
      </c>
      <c r="BJ364" s="66">
        <f>'Malaysia Palm Complex'!BG412/31</f>
        <v>5.7891290322580646</v>
      </c>
      <c r="BK364" s="66">
        <f>'Malaysia Palm Complex'!BH412/31</f>
        <v>6.5893548387096779</v>
      </c>
      <c r="BL364" s="66">
        <f>'Malaysia Palm Complex'!BI412/31</f>
        <v>6.3455483870967742</v>
      </c>
      <c r="BM364" s="66">
        <f>'Malaysia Palm Complex'!BJ412/31</f>
        <v>5.419354838709677</v>
      </c>
    </row>
    <row r="365" spans="2:65">
      <c r="B365" s="59" t="s">
        <v>72</v>
      </c>
      <c r="C365" s="63">
        <f t="shared" si="225"/>
        <v>34.892743875536155</v>
      </c>
      <c r="D365" s="63">
        <f t="shared" si="225"/>
        <v>40.163517726775574</v>
      </c>
      <c r="E365" s="63">
        <f t="shared" si="225"/>
        <v>50.725532965329556</v>
      </c>
      <c r="F365" s="63">
        <f t="shared" si="225"/>
        <v>62.078570243027571</v>
      </c>
      <c r="G365" s="63">
        <f t="shared" si="225"/>
        <v>53.156258930242927</v>
      </c>
      <c r="H365" s="63">
        <f t="shared" si="225"/>
        <v>73.370072160533951</v>
      </c>
      <c r="I365" s="63">
        <f t="shared" si="225"/>
        <v>69.859378339918905</v>
      </c>
      <c r="J365" s="63">
        <f t="shared" ref="J365:Y365" si="226">AS365/AS$369*(J$44/12)</f>
        <v>85.374323337032777</v>
      </c>
      <c r="K365" s="63">
        <f t="shared" si="226"/>
        <v>84.192246690727586</v>
      </c>
      <c r="L365" s="63">
        <f t="shared" si="226"/>
        <v>113.60358425770326</v>
      </c>
      <c r="M365" s="63">
        <f t="shared" si="226"/>
        <v>119.24324244732108</v>
      </c>
      <c r="N365" s="63">
        <f t="shared" si="226"/>
        <v>136.90700827352862</v>
      </c>
      <c r="O365" s="63">
        <f t="shared" si="226"/>
        <v>161.92171418385709</v>
      </c>
      <c r="P365" s="63">
        <f t="shared" si="226"/>
        <v>140.87149120355204</v>
      </c>
      <c r="Q365" s="63">
        <f t="shared" si="226"/>
        <v>176.52001697239581</v>
      </c>
      <c r="R365" s="63">
        <f t="shared" si="226"/>
        <v>182.97929636681013</v>
      </c>
      <c r="S365" s="63">
        <f t="shared" si="226"/>
        <v>192.1036265655936</v>
      </c>
      <c r="T365" s="63">
        <f t="shared" si="226"/>
        <v>255.14122724967308</v>
      </c>
      <c r="U365" s="63">
        <f t="shared" si="226"/>
        <v>233.38595639353386</v>
      </c>
      <c r="V365" s="63">
        <f t="shared" si="226"/>
        <v>239.62855665598192</v>
      </c>
      <c r="W365" s="63">
        <f t="shared" si="226"/>
        <v>268.28074776484601</v>
      </c>
      <c r="X365" s="63">
        <f t="shared" si="226"/>
        <v>332.76592899260271</v>
      </c>
      <c r="Y365" s="63">
        <f t="shared" si="226"/>
        <v>304.29854745580911</v>
      </c>
      <c r="Z365" s="63">
        <f t="shared" ref="S365:AG368" si="227">BI365/BI$369*(Z$44/12)</f>
        <v>331.76584404291077</v>
      </c>
      <c r="AA365" s="65">
        <f t="shared" si="227"/>
        <v>302.00052292068176</v>
      </c>
      <c r="AB365" s="65" t="e">
        <f t="shared" si="227"/>
        <v>#REF!</v>
      </c>
      <c r="AC365" s="65" t="e">
        <f t="shared" si="227"/>
        <v>#REF!</v>
      </c>
      <c r="AD365" s="65" t="e">
        <f t="shared" si="227"/>
        <v>#REF!</v>
      </c>
      <c r="AE365" s="65" t="e">
        <f t="shared" si="227"/>
        <v>#DIV/0!</v>
      </c>
      <c r="AF365" s="65" t="e">
        <f t="shared" si="227"/>
        <v>#DIV/0!</v>
      </c>
      <c r="AG365" s="65" t="e">
        <f t="shared" si="227"/>
        <v>#DIV/0!</v>
      </c>
      <c r="AH365" s="65"/>
      <c r="AI365" s="65"/>
      <c r="AL365" s="66">
        <f>'Malaysia Palm Complex'!AI413/30</f>
        <v>2.4980333333333333</v>
      </c>
      <c r="AM365" s="66">
        <f>'Malaysia Palm Complex'!AJ413/30</f>
        <v>2.7550666666666666</v>
      </c>
      <c r="AN365" s="66">
        <f>'Malaysia Palm Complex'!AK413/30</f>
        <v>3.0112333333333337</v>
      </c>
      <c r="AO365" s="66">
        <f>'Malaysia Palm Complex'!AL413/30</f>
        <v>3.3671333333333333</v>
      </c>
      <c r="AP365" s="66">
        <f>'Malaysia Palm Complex'!AM413/30</f>
        <v>2.9749666666666665</v>
      </c>
      <c r="AQ365" s="66">
        <f>'Malaysia Palm Complex'!AN413/30</f>
        <v>4.1112333333333337</v>
      </c>
      <c r="AR365" s="66">
        <f>'Malaysia Palm Complex'!AO413/30</f>
        <v>3.4265333333333334</v>
      </c>
      <c r="AS365" s="66">
        <f>'Malaysia Palm Complex'!AP413/30</f>
        <v>4.1158000000000001</v>
      </c>
      <c r="AT365" s="66">
        <f>'Malaysia Palm Complex'!AQ413/30</f>
        <v>3.6304000000000003</v>
      </c>
      <c r="AU365" s="66">
        <f>'Malaysia Palm Complex'!AR413/30</f>
        <v>4.8504666666666667</v>
      </c>
      <c r="AV365" s="66">
        <f>'Malaysia Palm Complex'!AS413/30</f>
        <v>4.4159333333333333</v>
      </c>
      <c r="AW365" s="66">
        <f>'Malaysia Palm Complex'!AT413/30</f>
        <v>5.1530666666666667</v>
      </c>
      <c r="AX365" s="66">
        <f>'Malaysia Palm Complex'!AU413/30</f>
        <v>5.5984333333333334</v>
      </c>
      <c r="AY365" s="66">
        <f>'Malaysia Palm Complex'!AV413/30</f>
        <v>4.5994333333333337</v>
      </c>
      <c r="AZ365" s="66">
        <f>'Malaysia Palm Complex'!AW413/30</f>
        <v>5.7626666666666662</v>
      </c>
      <c r="BA365" s="66">
        <f>'Malaysia Palm Complex'!AX413/30</f>
        <v>5.4241000000000001</v>
      </c>
      <c r="BB365" s="66">
        <f>'Malaysia Palm Complex'!AY413/30</f>
        <v>5.0764999999999993</v>
      </c>
      <c r="BC365" s="66">
        <f>'Malaysia Palm Complex'!AZ413/30</f>
        <v>6.4774333333333338</v>
      </c>
      <c r="BD365" s="66">
        <f>'Malaysia Palm Complex'!BA413/30</f>
        <v>5.3699333333333339</v>
      </c>
      <c r="BE365" s="66">
        <f>'Malaysia Palm Complex'!BB413/30</f>
        <v>5.5358333333333327</v>
      </c>
      <c r="BF365" s="66">
        <f>'Malaysia Palm Complex'!BC413/30</f>
        <v>5.8242000000000003</v>
      </c>
      <c r="BG365" s="66">
        <f>'Malaysia Palm Complex'!BD413/30</f>
        <v>6.5875333333333339</v>
      </c>
      <c r="BH365" s="66">
        <f>'Malaysia Palm Complex'!BE413/30</f>
        <v>5.4836</v>
      </c>
      <c r="BI365" s="66">
        <f>'Malaysia Palm Complex'!BF413/30</f>
        <v>5.7129666666666674</v>
      </c>
      <c r="BJ365" s="66">
        <f>'Malaysia Palm Complex'!BG413/30</f>
        <v>5.2129000000000003</v>
      </c>
      <c r="BK365" s="66">
        <f>'Malaysia Palm Complex'!BH413/30</f>
        <v>5.3455333333333339</v>
      </c>
      <c r="BL365" s="66">
        <f>'Malaysia Palm Complex'!BI413/30</f>
        <v>7.188766666666667</v>
      </c>
      <c r="BM365" s="66">
        <f>'Malaysia Palm Complex'!BJ413/30</f>
        <v>6.2329333333333334</v>
      </c>
    </row>
    <row r="366" spans="2:65">
      <c r="B366" s="59" t="s">
        <v>73</v>
      </c>
      <c r="C366" s="63">
        <f t="shared" ref="C366:R368" si="228">AL366/AL$369*(C$44/12)</f>
        <v>35.087831473564606</v>
      </c>
      <c r="D366" s="63">
        <f t="shared" si="228"/>
        <v>42.256613143946709</v>
      </c>
      <c r="E366" s="63">
        <f t="shared" si="228"/>
        <v>51.697550745176301</v>
      </c>
      <c r="F366" s="63">
        <f t="shared" si="228"/>
        <v>62.536432889448655</v>
      </c>
      <c r="G366" s="63">
        <f t="shared" si="228"/>
        <v>53.46752456687927</v>
      </c>
      <c r="H366" s="63">
        <f t="shared" si="228"/>
        <v>73.996859106182598</v>
      </c>
      <c r="I366" s="63">
        <f t="shared" si="228"/>
        <v>72.229928096909831</v>
      </c>
      <c r="J366" s="63">
        <f t="shared" si="228"/>
        <v>84.324590220034892</v>
      </c>
      <c r="K366" s="63">
        <f t="shared" si="228"/>
        <v>89.344816018439232</v>
      </c>
      <c r="L366" s="63">
        <f t="shared" si="228"/>
        <v>119.88917038699334</v>
      </c>
      <c r="M366" s="63">
        <f t="shared" si="228"/>
        <v>129.18822697235163</v>
      </c>
      <c r="N366" s="63">
        <f t="shared" si="228"/>
        <v>136.40987121890996</v>
      </c>
      <c r="O366" s="63">
        <f t="shared" si="228"/>
        <v>170.66529013773837</v>
      </c>
      <c r="P366" s="63">
        <f t="shared" si="228"/>
        <v>142.38961957747983</v>
      </c>
      <c r="Q366" s="63">
        <f t="shared" si="228"/>
        <v>165.67970484353617</v>
      </c>
      <c r="R366" s="63">
        <f t="shared" si="228"/>
        <v>194.16271809000412</v>
      </c>
      <c r="S366" s="63">
        <f t="shared" si="227"/>
        <v>218.31513958688214</v>
      </c>
      <c r="T366" s="63">
        <f t="shared" si="227"/>
        <v>257.81787488282021</v>
      </c>
      <c r="U366" s="63">
        <f t="shared" si="227"/>
        <v>262.62449850905784</v>
      </c>
      <c r="V366" s="63">
        <f t="shared" si="227"/>
        <v>250.38625943448054</v>
      </c>
      <c r="W366" s="63">
        <f t="shared" si="227"/>
        <v>254.61308096585816</v>
      </c>
      <c r="X366" s="63">
        <f t="shared" si="227"/>
        <v>298.66614534165956</v>
      </c>
      <c r="Y366" s="63">
        <f t="shared" si="227"/>
        <v>295.29695163733169</v>
      </c>
      <c r="Z366" s="63">
        <f t="shared" si="227"/>
        <v>392.33544863962737</v>
      </c>
      <c r="AA366" s="65">
        <f t="shared" si="227"/>
        <v>327.89502808832884</v>
      </c>
      <c r="AB366" s="65" t="e">
        <f t="shared" si="227"/>
        <v>#REF!</v>
      </c>
      <c r="AC366" s="65" t="e">
        <f t="shared" si="227"/>
        <v>#REF!</v>
      </c>
      <c r="AD366" s="65" t="e">
        <f t="shared" si="227"/>
        <v>#REF!</v>
      </c>
      <c r="AE366" s="65" t="e">
        <f t="shared" si="227"/>
        <v>#DIV/0!</v>
      </c>
      <c r="AF366" s="65" t="e">
        <f t="shared" si="227"/>
        <v>#DIV/0!</v>
      </c>
      <c r="AG366" s="65" t="e">
        <f t="shared" si="227"/>
        <v>#DIV/0!</v>
      </c>
      <c r="AH366" s="65"/>
      <c r="AI366" s="65"/>
      <c r="AL366" s="66">
        <f>'Malaysia Palm Complex'!AI414/31</f>
        <v>2.512</v>
      </c>
      <c r="AM366" s="66">
        <f>'Malaysia Palm Complex'!AJ414/31</f>
        <v>2.8986451612903226</v>
      </c>
      <c r="AN366" s="66">
        <f>'Malaysia Palm Complex'!AK414/31</f>
        <v>3.0689354838709679</v>
      </c>
      <c r="AO366" s="66">
        <f>'Malaysia Palm Complex'!AL414/31</f>
        <v>3.3919677419354839</v>
      </c>
      <c r="AP366" s="66">
        <f>'Malaysia Palm Complex'!AM414/31</f>
        <v>2.9923870967741935</v>
      </c>
      <c r="AQ366" s="66">
        <f>'Malaysia Palm Complex'!AN414/31</f>
        <v>4.1463548387096774</v>
      </c>
      <c r="AR366" s="66">
        <f>'Malaysia Palm Complex'!AO414/31</f>
        <v>3.5428064516129032</v>
      </c>
      <c r="AS366" s="66">
        <f>'Malaysia Palm Complex'!AP414/31</f>
        <v>4.0651935483870965</v>
      </c>
      <c r="AT366" s="66">
        <f>'Malaysia Palm Complex'!AQ414/31</f>
        <v>3.8525806451612907</v>
      </c>
      <c r="AU366" s="66">
        <f>'Malaysia Palm Complex'!AR414/31</f>
        <v>5.1188387096774193</v>
      </c>
      <c r="AV366" s="66">
        <f>'Malaysia Palm Complex'!AS414/31</f>
        <v>4.7842258064516132</v>
      </c>
      <c r="AW366" s="66">
        <f>'Malaysia Palm Complex'!AT414/31</f>
        <v>5.1343548387096769</v>
      </c>
      <c r="AX366" s="66">
        <f>'Malaysia Palm Complex'!AU414/31</f>
        <v>5.9007419354838708</v>
      </c>
      <c r="AY366" s="66">
        <f>'Malaysia Palm Complex'!AV414/31</f>
        <v>4.649</v>
      </c>
      <c r="AZ366" s="66">
        <f>'Malaysia Palm Complex'!AW414/31</f>
        <v>5.4087741935483873</v>
      </c>
      <c r="BA366" s="66">
        <f>'Malaysia Palm Complex'!AX414/31</f>
        <v>5.7556129032258063</v>
      </c>
      <c r="BB366" s="66">
        <f>'Malaysia Palm Complex'!AY414/31</f>
        <v>5.7691612903225806</v>
      </c>
      <c r="BC366" s="66">
        <f>'Malaysia Palm Complex'!AZ414/31</f>
        <v>6.5453870967741938</v>
      </c>
      <c r="BD366" s="66">
        <f>'Malaysia Palm Complex'!BA414/31</f>
        <v>6.0426774193548392</v>
      </c>
      <c r="BE366" s="66">
        <f>'Malaysia Palm Complex'!BB414/31</f>
        <v>5.7843548387096773</v>
      </c>
      <c r="BF366" s="66">
        <f>'Malaysia Palm Complex'!BC414/31</f>
        <v>5.5274838709677416</v>
      </c>
      <c r="BG366" s="66">
        <f>'Malaysia Palm Complex'!BD414/31</f>
        <v>5.9124838709677423</v>
      </c>
      <c r="BH366" s="66">
        <f>'Malaysia Palm Complex'!BE414/31</f>
        <v>5.3213870967741936</v>
      </c>
      <c r="BI366" s="66">
        <f>'Malaysia Palm Complex'!BF414/31</f>
        <v>6.7559677419354838</v>
      </c>
      <c r="BJ366" s="66">
        <f>'Malaysia Palm Complex'!BG414/31</f>
        <v>5.6598709677419352</v>
      </c>
      <c r="BK366" s="66">
        <f>'Malaysia Palm Complex'!BH414/31</f>
        <v>6.4925806451612909</v>
      </c>
      <c r="BL366" s="66">
        <f>'Malaysia Palm Complex'!BI414/31</f>
        <v>7.0207096774193545</v>
      </c>
      <c r="BM366" s="66">
        <f>'Malaysia Palm Complex'!BJ414/31</f>
        <v>5.5438709677419356</v>
      </c>
    </row>
    <row r="367" spans="2:65">
      <c r="B367" s="59" t="s">
        <v>74</v>
      </c>
      <c r="C367" s="63">
        <f t="shared" si="228"/>
        <v>37.572798991757388</v>
      </c>
      <c r="D367" s="63">
        <f t="shared" si="228"/>
        <v>41.579909163064222</v>
      </c>
      <c r="E367" s="63">
        <f t="shared" si="228"/>
        <v>52.184981534652778</v>
      </c>
      <c r="F367" s="63">
        <f t="shared" si="228"/>
        <v>63.475511238988254</v>
      </c>
      <c r="G367" s="63">
        <f t="shared" si="228"/>
        <v>61.504022508278922</v>
      </c>
      <c r="H367" s="63">
        <f t="shared" si="228"/>
        <v>73.314096361603731</v>
      </c>
      <c r="I367" s="63">
        <f t="shared" si="228"/>
        <v>76.541612915791703</v>
      </c>
      <c r="J367" s="63">
        <f t="shared" si="228"/>
        <v>85.415274170000814</v>
      </c>
      <c r="K367" s="63">
        <f t="shared" si="228"/>
        <v>96.456193570740012</v>
      </c>
      <c r="L367" s="63">
        <f t="shared" si="228"/>
        <v>119.88841486551426</v>
      </c>
      <c r="M367" s="63">
        <f t="shared" si="228"/>
        <v>130.6045754364375</v>
      </c>
      <c r="N367" s="63">
        <f t="shared" si="228"/>
        <v>142.21970703075922</v>
      </c>
      <c r="O367" s="63">
        <f t="shared" si="228"/>
        <v>168.3253517611239</v>
      </c>
      <c r="P367" s="63">
        <f t="shared" si="228"/>
        <v>176.56553899688052</v>
      </c>
      <c r="Q367" s="63">
        <f t="shared" si="228"/>
        <v>186.86594077768294</v>
      </c>
      <c r="R367" s="63">
        <f t="shared" si="228"/>
        <v>191.93515294220879</v>
      </c>
      <c r="S367" s="63">
        <f t="shared" si="227"/>
        <v>232.75603836633695</v>
      </c>
      <c r="T367" s="63">
        <f t="shared" si="227"/>
        <v>237.62770878757453</v>
      </c>
      <c r="U367" s="63">
        <f t="shared" si="227"/>
        <v>245.74737336664583</v>
      </c>
      <c r="V367" s="63">
        <f t="shared" si="227"/>
        <v>251.11654978210476</v>
      </c>
      <c r="W367" s="63">
        <f t="shared" si="227"/>
        <v>321.0197362803288</v>
      </c>
      <c r="X367" s="63">
        <f t="shared" si="227"/>
        <v>385.6178886817562</v>
      </c>
      <c r="Y367" s="63">
        <f t="shared" si="227"/>
        <v>345.59998709352885</v>
      </c>
      <c r="Z367" s="63">
        <f t="shared" si="227"/>
        <v>384.17533588734523</v>
      </c>
      <c r="AA367" s="65">
        <f t="shared" si="227"/>
        <v>336.23181748454232</v>
      </c>
      <c r="AB367" s="65" t="e">
        <f t="shared" si="227"/>
        <v>#REF!</v>
      </c>
      <c r="AC367" s="65" t="e">
        <f t="shared" si="227"/>
        <v>#REF!</v>
      </c>
      <c r="AD367" s="65" t="e">
        <f t="shared" si="227"/>
        <v>#REF!</v>
      </c>
      <c r="AE367" s="65" t="e">
        <f t="shared" si="227"/>
        <v>#DIV/0!</v>
      </c>
      <c r="AF367" s="65" t="e">
        <f t="shared" si="227"/>
        <v>#DIV/0!</v>
      </c>
      <c r="AG367" s="65" t="e">
        <f t="shared" si="227"/>
        <v>#DIV/0!</v>
      </c>
      <c r="AH367" s="65"/>
      <c r="AI367" s="65"/>
      <c r="AL367" s="66">
        <f>'Malaysia Palm Complex'!AI415/31</f>
        <v>2.6899032258064515</v>
      </c>
      <c r="AM367" s="66">
        <f>'Malaysia Palm Complex'!AJ415/31</f>
        <v>2.8522258064516128</v>
      </c>
      <c r="AN367" s="66">
        <f>'Malaysia Palm Complex'!AK415/31</f>
        <v>3.0978709677419358</v>
      </c>
      <c r="AO367" s="66">
        <f>'Malaysia Palm Complex'!AL415/31</f>
        <v>3.4429032258064516</v>
      </c>
      <c r="AP367" s="66">
        <f>'Malaysia Palm Complex'!AM415/31</f>
        <v>3.4421612903225802</v>
      </c>
      <c r="AQ367" s="66">
        <f>'Malaysia Palm Complex'!AN415/31</f>
        <v>4.1080967741935481</v>
      </c>
      <c r="AR367" s="66">
        <f>'Malaysia Palm Complex'!AO415/31</f>
        <v>3.754290322580645</v>
      </c>
      <c r="AS367" s="66">
        <f>'Malaysia Palm Complex'!AP415/31</f>
        <v>4.1177741935483869</v>
      </c>
      <c r="AT367" s="66">
        <f>'Malaysia Palm Complex'!AQ415/31</f>
        <v>4.1592258064516132</v>
      </c>
      <c r="AU367" s="66">
        <f>'Malaysia Palm Complex'!AR415/31</f>
        <v>5.1188064516129028</v>
      </c>
      <c r="AV367" s="66">
        <f>'Malaysia Palm Complex'!AS415/31</f>
        <v>4.8366774193548387</v>
      </c>
      <c r="AW367" s="66">
        <f>'Malaysia Palm Complex'!AT415/31</f>
        <v>5.3530322580645153</v>
      </c>
      <c r="AX367" s="66">
        <f>'Malaysia Palm Complex'!AU415/31</f>
        <v>5.8198387096774189</v>
      </c>
      <c r="AY367" s="66">
        <f>'Malaysia Palm Complex'!AV415/31</f>
        <v>5.7648387096774192</v>
      </c>
      <c r="AZ367" s="66">
        <f>'Malaysia Palm Complex'!AW415/31</f>
        <v>6.10041935483871</v>
      </c>
      <c r="BA367" s="66">
        <f>'Malaysia Palm Complex'!AX415/31</f>
        <v>5.6895806451612909</v>
      </c>
      <c r="BB367" s="66">
        <f>'Malaysia Palm Complex'!AY415/31</f>
        <v>6.1507741935483873</v>
      </c>
      <c r="BC367" s="66">
        <f>'Malaysia Palm Complex'!AZ415/31</f>
        <v>6.0328064516129034</v>
      </c>
      <c r="BD367" s="66">
        <f>'Malaysia Palm Complex'!BA415/31</f>
        <v>5.6543548387096774</v>
      </c>
      <c r="BE367" s="66">
        <f>'Malaysia Palm Complex'!BB415/31</f>
        <v>5.8012258064516127</v>
      </c>
      <c r="BF367" s="66">
        <f>'Malaysia Palm Complex'!BC415/31</f>
        <v>6.9691290322580643</v>
      </c>
      <c r="BG367" s="66">
        <f>'Malaysia Palm Complex'!BD415/31</f>
        <v>7.6338064516129034</v>
      </c>
      <c r="BH367" s="66">
        <f>'Malaysia Palm Complex'!BE415/31</f>
        <v>6.2278709677419348</v>
      </c>
      <c r="BI367" s="66">
        <f>'Malaysia Palm Complex'!BF415/31</f>
        <v>6.6154516129032261</v>
      </c>
      <c r="BJ367" s="66">
        <f>'Malaysia Palm Complex'!BG415/31</f>
        <v>5.8037741935483869</v>
      </c>
      <c r="BK367" s="66">
        <f>'Malaysia Palm Complex'!BH415/31</f>
        <v>6.4452258064516128</v>
      </c>
      <c r="BL367" s="66">
        <f>'Malaysia Palm Complex'!BI415/31</f>
        <v>6.863225806451613</v>
      </c>
      <c r="BM367" s="66">
        <f>'Malaysia Palm Complex'!BJ415/31</f>
        <v>6.1876774193548387</v>
      </c>
    </row>
    <row r="368" spans="2:65">
      <c r="B368" s="59" t="s">
        <v>75</v>
      </c>
      <c r="C368" s="63">
        <f t="shared" si="228"/>
        <v>42.063027908085182</v>
      </c>
      <c r="D368" s="63">
        <f t="shared" si="228"/>
        <v>45.542820601907515</v>
      </c>
      <c r="E368" s="63">
        <f t="shared" si="228"/>
        <v>56.426589411713543</v>
      </c>
      <c r="F368" s="63">
        <f t="shared" si="228"/>
        <v>68.507420930182931</v>
      </c>
      <c r="G368" s="63">
        <f t="shared" si="228"/>
        <v>66.538683180415234</v>
      </c>
      <c r="H368" s="63">
        <f t="shared" si="228"/>
        <v>73.961972578086915</v>
      </c>
      <c r="I368" s="63">
        <f t="shared" si="228"/>
        <v>86.491042666476702</v>
      </c>
      <c r="J368" s="63">
        <f t="shared" si="228"/>
        <v>90.690080482789043</v>
      </c>
      <c r="K368" s="63">
        <f t="shared" si="228"/>
        <v>109.74011617142628</v>
      </c>
      <c r="L368" s="63">
        <f t="shared" si="228"/>
        <v>119.81956167472039</v>
      </c>
      <c r="M368" s="63">
        <f t="shared" si="228"/>
        <v>140.49186655437211</v>
      </c>
      <c r="N368" s="63">
        <f t="shared" si="228"/>
        <v>146.01719763720715</v>
      </c>
      <c r="O368" s="63">
        <f t="shared" si="228"/>
        <v>176.59708368191116</v>
      </c>
      <c r="P368" s="63">
        <f t="shared" si="228"/>
        <v>190.76145707357932</v>
      </c>
      <c r="Q368" s="63">
        <f t="shared" si="228"/>
        <v>192.96513146428268</v>
      </c>
      <c r="R368" s="63">
        <f t="shared" si="228"/>
        <v>177.93486427361179</v>
      </c>
      <c r="S368" s="63">
        <f t="shared" si="227"/>
        <v>210.80501773051364</v>
      </c>
      <c r="T368" s="63">
        <f t="shared" si="227"/>
        <v>243.80631468221358</v>
      </c>
      <c r="U368" s="63">
        <f t="shared" si="227"/>
        <v>307.03745198684265</v>
      </c>
      <c r="V368" s="63">
        <f t="shared" si="227"/>
        <v>324.42885714207989</v>
      </c>
      <c r="W368" s="63">
        <f t="shared" si="227"/>
        <v>346.05216217962806</v>
      </c>
      <c r="X368" s="63">
        <f t="shared" si="227"/>
        <v>364.39642283514382</v>
      </c>
      <c r="Y368" s="63">
        <f t="shared" si="227"/>
        <v>332.89937015599219</v>
      </c>
      <c r="Z368" s="63">
        <f t="shared" si="227"/>
        <v>369.52453657219218</v>
      </c>
      <c r="AA368" s="65">
        <f t="shared" si="227"/>
        <v>370.16871119144639</v>
      </c>
      <c r="AB368" s="65" t="e">
        <f t="shared" si="227"/>
        <v>#REF!</v>
      </c>
      <c r="AC368" s="65" t="e">
        <f t="shared" si="227"/>
        <v>#REF!</v>
      </c>
      <c r="AD368" s="65" t="e">
        <f t="shared" si="227"/>
        <v>#REF!</v>
      </c>
      <c r="AE368" s="65" t="e">
        <f t="shared" si="227"/>
        <v>#DIV/0!</v>
      </c>
      <c r="AF368" s="65" t="e">
        <f t="shared" si="227"/>
        <v>#DIV/0!</v>
      </c>
      <c r="AG368" s="65" t="e">
        <f t="shared" si="227"/>
        <v>#DIV/0!</v>
      </c>
      <c r="AH368" s="65"/>
      <c r="AI368" s="65"/>
      <c r="AL368" s="66">
        <f>'Malaysia Palm Complex'!AI416/30</f>
        <v>3.0113666666666665</v>
      </c>
      <c r="AM368" s="66">
        <f>'Malaysia Palm Complex'!AJ416/30</f>
        <v>3.1240666666666663</v>
      </c>
      <c r="AN368" s="66">
        <f>'Malaysia Palm Complex'!AK416/30</f>
        <v>3.3496666666666663</v>
      </c>
      <c r="AO368" s="66">
        <f>'Malaysia Palm Complex'!AL416/30</f>
        <v>3.7158333333333333</v>
      </c>
      <c r="AP368" s="66">
        <f>'Malaysia Palm Complex'!AM416/30</f>
        <v>3.7239333333333335</v>
      </c>
      <c r="AQ368" s="66">
        <f>'Malaysia Palm Complex'!AN416/30</f>
        <v>4.1444000000000001</v>
      </c>
      <c r="AR368" s="66">
        <f>'Malaysia Palm Complex'!AO416/30</f>
        <v>4.2423000000000002</v>
      </c>
      <c r="AS368" s="66">
        <f>'Malaysia Palm Complex'!AP416/30</f>
        <v>4.372066666666667</v>
      </c>
      <c r="AT368" s="66">
        <f>'Malaysia Palm Complex'!AQ416/30</f>
        <v>4.7320333333333338</v>
      </c>
      <c r="AU368" s="66">
        <f>'Malaysia Palm Complex'!AR416/30</f>
        <v>5.1158666666666663</v>
      </c>
      <c r="AV368" s="66">
        <f>'Malaysia Palm Complex'!AS416/30</f>
        <v>5.2028333333333334</v>
      </c>
      <c r="AW368" s="66">
        <f>'Malaysia Palm Complex'!AT416/30</f>
        <v>5.495966666666666</v>
      </c>
      <c r="AX368" s="66">
        <f>'Malaysia Palm Complex'!AU416/30</f>
        <v>6.1058333333333339</v>
      </c>
      <c r="AY368" s="66">
        <f>'Malaysia Palm Complex'!AV416/30</f>
        <v>6.2283333333333335</v>
      </c>
      <c r="AZ368" s="66">
        <f>'Malaysia Palm Complex'!AW416/30</f>
        <v>6.2995333333333328</v>
      </c>
      <c r="BA368" s="66">
        <f>'Malaysia Palm Complex'!AX416/30</f>
        <v>5.2745666666666668</v>
      </c>
      <c r="BB368" s="66">
        <f>'Malaysia Palm Complex'!AY416/30</f>
        <v>5.5707000000000004</v>
      </c>
      <c r="BC368" s="66">
        <f>'Malaysia Palm Complex'!AZ416/30</f>
        <v>6.1896666666666667</v>
      </c>
      <c r="BD368" s="66">
        <f>'Malaysia Palm Complex'!BA416/30</f>
        <v>7.0645666666666669</v>
      </c>
      <c r="BE368" s="66">
        <f>'Malaysia Palm Complex'!BB416/30</f>
        <v>7.4948666666666668</v>
      </c>
      <c r="BF368" s="66">
        <f>'Malaysia Palm Complex'!BC416/30</f>
        <v>7.5125666666666673</v>
      </c>
      <c r="BG368" s="66">
        <f>'Malaysia Palm Complex'!BD416/30</f>
        <v>7.2137000000000002</v>
      </c>
      <c r="BH368" s="66">
        <f>'Malaysia Palm Complex'!BE416/30</f>
        <v>5.9989999999999997</v>
      </c>
      <c r="BI368" s="66">
        <f>'Malaysia Palm Complex'!BF416/30</f>
        <v>6.3631666666666673</v>
      </c>
      <c r="BJ368" s="66">
        <f>'Malaysia Palm Complex'!BG416/30</f>
        <v>6.3895666666666671</v>
      </c>
      <c r="BK368" s="66">
        <f>'Malaysia Palm Complex'!BH416/30</f>
        <v>6.697166666666666</v>
      </c>
      <c r="BL368" s="66">
        <f>'Malaysia Palm Complex'!BI416/30</f>
        <v>7.0253333333333332</v>
      </c>
      <c r="BM368" s="66">
        <f>'Malaysia Palm Complex'!BJ416/30</f>
        <v>6.4530666666666674</v>
      </c>
    </row>
    <row r="369" spans="2:65" ht="15.75" thickBot="1">
      <c r="B369" s="59" t="s">
        <v>76</v>
      </c>
      <c r="C369" s="3">
        <f t="shared" ref="C369:Z369" si="229">SUM(C357:C368)</f>
        <v>450.00000000000006</v>
      </c>
      <c r="D369" s="3">
        <f t="shared" si="229"/>
        <v>489.99999999999994</v>
      </c>
      <c r="E369" s="3">
        <f t="shared" si="229"/>
        <v>600.00000000000011</v>
      </c>
      <c r="F369" s="3">
        <f t="shared" si="229"/>
        <v>699.99999999999989</v>
      </c>
      <c r="G369" s="3">
        <f t="shared" si="229"/>
        <v>661.99999999999989</v>
      </c>
      <c r="H369" s="3">
        <f t="shared" si="229"/>
        <v>737</v>
      </c>
      <c r="I369" s="3">
        <f t="shared" si="229"/>
        <v>909.99999999999977</v>
      </c>
      <c r="J369" s="3">
        <f t="shared" si="229"/>
        <v>1050</v>
      </c>
      <c r="K369" s="3">
        <f t="shared" si="229"/>
        <v>1120</v>
      </c>
      <c r="L369" s="3">
        <f t="shared" si="229"/>
        <v>1254</v>
      </c>
      <c r="M369" s="3">
        <f t="shared" si="229"/>
        <v>1411.0000000000002</v>
      </c>
      <c r="N369" s="3">
        <f t="shared" si="229"/>
        <v>1630.0000000000002</v>
      </c>
      <c r="O369" s="3">
        <f t="shared" si="229"/>
        <v>1797</v>
      </c>
      <c r="P369" s="3">
        <f t="shared" si="229"/>
        <v>1875.0000000000002</v>
      </c>
      <c r="Q369" s="3">
        <f t="shared" si="229"/>
        <v>2110</v>
      </c>
      <c r="R369" s="3">
        <f t="shared" si="229"/>
        <v>2289.9999999999995</v>
      </c>
      <c r="S369" s="3">
        <f t="shared" si="229"/>
        <v>2605.0000000000005</v>
      </c>
      <c r="T369" s="3">
        <f t="shared" si="229"/>
        <v>2680</v>
      </c>
      <c r="U369" s="3">
        <f t="shared" si="229"/>
        <v>2995.9999999999995</v>
      </c>
      <c r="V369" s="3">
        <f t="shared" si="229"/>
        <v>3231</v>
      </c>
      <c r="W369" s="3">
        <f t="shared" si="229"/>
        <v>3530</v>
      </c>
      <c r="X369" s="3">
        <f t="shared" si="229"/>
        <v>3780.0000000000005</v>
      </c>
      <c r="Y369" s="3">
        <f t="shared" si="229"/>
        <v>3670</v>
      </c>
      <c r="Z369" s="3">
        <f t="shared" si="229"/>
        <v>4100</v>
      </c>
      <c r="AA369" s="71">
        <f t="shared" ref="AA369:AG369" si="230">SUM(AA357:AA368)</f>
        <v>4400</v>
      </c>
      <c r="AB369" s="71" t="e">
        <f t="shared" si="230"/>
        <v>#REF!</v>
      </c>
      <c r="AC369" s="71" t="e">
        <f t="shared" si="230"/>
        <v>#REF!</v>
      </c>
      <c r="AD369" s="71" t="e">
        <f t="shared" si="230"/>
        <v>#REF!</v>
      </c>
      <c r="AE369" s="71" t="e">
        <f t="shared" si="230"/>
        <v>#DIV/0!</v>
      </c>
      <c r="AF369" s="71" t="e">
        <f t="shared" si="230"/>
        <v>#DIV/0!</v>
      </c>
      <c r="AG369" s="71" t="e">
        <f t="shared" si="230"/>
        <v>#DIV/0!</v>
      </c>
      <c r="AH369" s="71"/>
      <c r="AI369" s="71"/>
      <c r="AL369" s="66">
        <f t="shared" ref="AL369:BM369" si="231">AVERAGE(AL357:AL368)</f>
        <v>2.6846914170506913</v>
      </c>
      <c r="AM369" s="66">
        <f t="shared" si="231"/>
        <v>2.8010135048643114</v>
      </c>
      <c r="AN369" s="66">
        <f t="shared" si="231"/>
        <v>2.9681633265356564</v>
      </c>
      <c r="AO369" s="66">
        <f t="shared" si="231"/>
        <v>3.1639921850998469</v>
      </c>
      <c r="AP369" s="66">
        <f t="shared" si="231"/>
        <v>3.0874820340501792</v>
      </c>
      <c r="AQ369" s="66">
        <f t="shared" si="231"/>
        <v>3.4414338133640552</v>
      </c>
      <c r="AR369" s="66">
        <f t="shared" si="231"/>
        <v>3.7195499103942651</v>
      </c>
      <c r="AS369" s="66">
        <f t="shared" si="231"/>
        <v>4.2182764784946238</v>
      </c>
      <c r="AT369" s="66">
        <f t="shared" si="231"/>
        <v>4.0245669482846909</v>
      </c>
      <c r="AU369" s="66">
        <f t="shared" si="231"/>
        <v>4.4617761840757808</v>
      </c>
      <c r="AV369" s="66">
        <f t="shared" si="231"/>
        <v>4.3544619422815467</v>
      </c>
      <c r="AW369" s="66">
        <f t="shared" si="231"/>
        <v>5.1126544290834612</v>
      </c>
      <c r="AX369" s="66">
        <f t="shared" si="231"/>
        <v>5.1775970622119818</v>
      </c>
      <c r="AY369" s="66">
        <f t="shared" si="231"/>
        <v>5.1015393689196111</v>
      </c>
      <c r="AZ369" s="66">
        <f t="shared" si="231"/>
        <v>5.7402492151773581</v>
      </c>
      <c r="BA369" s="66">
        <f t="shared" si="231"/>
        <v>5.6569191372247829</v>
      </c>
      <c r="BB369" s="66">
        <f t="shared" si="231"/>
        <v>5.7366097734254993</v>
      </c>
      <c r="BC369" s="66">
        <f t="shared" si="231"/>
        <v>5.669906009984639</v>
      </c>
      <c r="BD369" s="66">
        <f t="shared" si="231"/>
        <v>5.7445331170436296</v>
      </c>
      <c r="BE369" s="66">
        <f t="shared" si="231"/>
        <v>6.2201398105478738</v>
      </c>
      <c r="BF369" s="66">
        <f t="shared" si="231"/>
        <v>6.386166410650282</v>
      </c>
      <c r="BG369" s="66">
        <f t="shared" si="231"/>
        <v>6.2358337173579104</v>
      </c>
      <c r="BH369" s="66">
        <f t="shared" si="231"/>
        <v>5.5112575485106907</v>
      </c>
      <c r="BI369" s="66">
        <f t="shared" si="231"/>
        <v>5.8834576036866366</v>
      </c>
      <c r="BJ369" s="66">
        <f t="shared" si="231"/>
        <v>6.3291170762928823</v>
      </c>
      <c r="BK369" s="66">
        <f t="shared" si="231"/>
        <v>6.6541273873527906</v>
      </c>
      <c r="BL369" s="66">
        <f t="shared" si="231"/>
        <v>6.09735968359906</v>
      </c>
      <c r="BM369" s="66">
        <f t="shared" si="231"/>
        <v>5.5705410522273437</v>
      </c>
    </row>
    <row r="370" spans="2:65">
      <c r="B370" s="68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</row>
    <row r="371" spans="2:65" ht="15.75" thickBot="1">
      <c r="B371" s="59" t="s">
        <v>109</v>
      </c>
    </row>
    <row r="372" spans="2:65" ht="15.75" thickBot="1">
      <c r="B372" s="60"/>
      <c r="C372" s="61" t="s">
        <v>11</v>
      </c>
      <c r="D372" s="61" t="s">
        <v>12</v>
      </c>
      <c r="E372" s="61" t="s">
        <v>13</v>
      </c>
      <c r="F372" s="61" t="s">
        <v>14</v>
      </c>
      <c r="G372" s="61" t="s">
        <v>15</v>
      </c>
      <c r="H372" s="61" t="s">
        <v>16</v>
      </c>
      <c r="I372" s="61" t="s">
        <v>17</v>
      </c>
      <c r="J372" s="61" t="s">
        <v>18</v>
      </c>
      <c r="K372" s="61" t="s">
        <v>19</v>
      </c>
      <c r="L372" s="61" t="s">
        <v>20</v>
      </c>
      <c r="M372" s="61" t="s">
        <v>21</v>
      </c>
      <c r="N372" s="61" t="s">
        <v>22</v>
      </c>
      <c r="O372" s="61" t="s">
        <v>23</v>
      </c>
      <c r="P372" s="61" t="s">
        <v>24</v>
      </c>
      <c r="Q372" s="61" t="s">
        <v>25</v>
      </c>
      <c r="R372" s="61" t="s">
        <v>26</v>
      </c>
      <c r="S372" s="61" t="s">
        <v>27</v>
      </c>
      <c r="T372" s="61" t="s">
        <v>28</v>
      </c>
      <c r="U372" s="61" t="s">
        <v>29</v>
      </c>
      <c r="V372" s="61" t="s">
        <v>30</v>
      </c>
      <c r="W372" s="61" t="s">
        <v>31</v>
      </c>
      <c r="X372" s="61" t="s">
        <v>32</v>
      </c>
      <c r="Y372" s="61" t="s">
        <v>33</v>
      </c>
      <c r="Z372" s="61" t="s">
        <v>34</v>
      </c>
      <c r="AA372" s="61" t="s">
        <v>35</v>
      </c>
      <c r="AB372" s="61" t="s">
        <v>36</v>
      </c>
      <c r="AC372" s="61" t="s">
        <v>37</v>
      </c>
      <c r="AD372" s="61" t="s">
        <v>38</v>
      </c>
      <c r="AE372" s="61" t="str">
        <f>AE3</f>
        <v>21/22</v>
      </c>
      <c r="AF372" s="61" t="str">
        <f t="shared" ref="AF372:AG372" si="232">AF3</f>
        <v>22/23</v>
      </c>
      <c r="AG372" s="61" t="str">
        <f t="shared" si="232"/>
        <v>23/24</v>
      </c>
      <c r="AH372" s="62"/>
      <c r="AI372" s="62"/>
    </row>
    <row r="373" spans="2:65">
      <c r="B373" s="59" t="s">
        <v>64</v>
      </c>
      <c r="C373" s="99">
        <f t="shared" ref="C373:Y384" si="233">C357/C231</f>
        <v>0.40280439908492777</v>
      </c>
      <c r="D373" s="99">
        <f t="shared" si="233"/>
        <v>0.42255525144302025</v>
      </c>
      <c r="E373" s="99">
        <f t="shared" si="233"/>
        <v>0.41385649123004936</v>
      </c>
      <c r="F373" s="99">
        <f t="shared" si="233"/>
        <v>0.40302790416446216</v>
      </c>
      <c r="G373" s="99">
        <f t="shared" si="233"/>
        <v>0.41699021529107105</v>
      </c>
      <c r="H373" s="99">
        <f t="shared" si="233"/>
        <v>0.45771955929164776</v>
      </c>
      <c r="I373" s="99">
        <f t="shared" si="233"/>
        <v>0.43224328959608693</v>
      </c>
      <c r="J373" s="99">
        <f t="shared" si="233"/>
        <v>0.38891807445411786</v>
      </c>
      <c r="K373" s="99">
        <f t="shared" si="233"/>
        <v>0.42652129622227708</v>
      </c>
      <c r="L373" s="99">
        <f t="shared" si="233"/>
        <v>0.43646102504040196</v>
      </c>
      <c r="M373" s="99">
        <f t="shared" si="233"/>
        <v>0.4475541644497063</v>
      </c>
      <c r="N373" s="99">
        <f t="shared" si="233"/>
        <v>0.43365192824761001</v>
      </c>
      <c r="O373" s="99">
        <f t="shared" si="233"/>
        <v>0.41019573447178914</v>
      </c>
      <c r="P373" s="99">
        <f t="shared" si="233"/>
        <v>0.44738800493001918</v>
      </c>
      <c r="Q373" s="99">
        <f t="shared" si="233"/>
        <v>0.4027042613130663</v>
      </c>
      <c r="R373" s="99">
        <f t="shared" si="233"/>
        <v>0.39031183086037308</v>
      </c>
      <c r="S373" s="99">
        <f t="shared" si="233"/>
        <v>0.39656946947292998</v>
      </c>
      <c r="T373" s="99">
        <f t="shared" si="233"/>
        <v>0.4813490132673397</v>
      </c>
      <c r="U373" s="99">
        <f t="shared" si="233"/>
        <v>0.42566712910728621</v>
      </c>
      <c r="V373" s="99">
        <f t="shared" si="233"/>
        <v>0.43776977239375975</v>
      </c>
      <c r="W373" s="99">
        <f t="shared" si="233"/>
        <v>0.43689558641230175</v>
      </c>
      <c r="X373" s="99">
        <f t="shared" si="233"/>
        <v>0.43540239787583174</v>
      </c>
      <c r="Y373" s="99">
        <f t="shared" si="233"/>
        <v>0.4262264830958945</v>
      </c>
      <c r="Z373" s="99">
        <f>Z357/Z231</f>
        <v>0.48290614103575719</v>
      </c>
      <c r="AA373" s="100" t="e">
        <f>AA357/AA231</f>
        <v>#REF!</v>
      </c>
      <c r="AB373" s="100">
        <f>ROUND(((SUM(V373:Z373)-MAX(V373:Z373)-MIN(V373:Z373))/3)*2,3)/2</f>
        <v>0.4365</v>
      </c>
      <c r="AC373" s="100" t="e">
        <f t="shared" ref="AC373:AC384" si="234">ROUND(((SUM(W373:AA373)-MAX(W373:AA373)-MIN(W373:AA373))/3)*2,3)/2</f>
        <v>#REF!</v>
      </c>
      <c r="AD373" s="100" t="e">
        <f t="shared" ref="AD373:AG384" si="235">ROUND(((SUM(X373:AB373)-MAX(X373:AB373)-MIN(X373:AB373))/3)*2,3)/2</f>
        <v>#REF!</v>
      </c>
      <c r="AE373" s="100" t="e">
        <f t="shared" si="235"/>
        <v>#REF!</v>
      </c>
      <c r="AF373" s="100" t="e">
        <f t="shared" si="235"/>
        <v>#REF!</v>
      </c>
      <c r="AG373" s="100" t="e">
        <f t="shared" si="235"/>
        <v>#REF!</v>
      </c>
      <c r="AH373" s="100"/>
      <c r="AI373" s="100"/>
    </row>
    <row r="374" spans="2:65">
      <c r="B374" s="59" t="s">
        <v>65</v>
      </c>
      <c r="C374" s="99">
        <f t="shared" si="233"/>
        <v>0.41793137156712545</v>
      </c>
      <c r="D374" s="99">
        <f t="shared" si="233"/>
        <v>0.44746036699891412</v>
      </c>
      <c r="E374" s="99">
        <f t="shared" si="233"/>
        <v>0.39443499291397216</v>
      </c>
      <c r="F374" s="99">
        <f t="shared" si="233"/>
        <v>0.44362487213910112</v>
      </c>
      <c r="G374" s="99">
        <f t="shared" si="233"/>
        <v>0.42817532441889644</v>
      </c>
      <c r="H374" s="99">
        <f t="shared" si="233"/>
        <v>0.45211735500651268</v>
      </c>
      <c r="I374" s="99">
        <f t="shared" si="233"/>
        <v>0.4293091973172527</v>
      </c>
      <c r="J374" s="99">
        <f t="shared" si="233"/>
        <v>0.39824439762781749</v>
      </c>
      <c r="K374" s="99">
        <f t="shared" si="233"/>
        <v>0.43182738653139513</v>
      </c>
      <c r="L374" s="99">
        <f t="shared" si="233"/>
        <v>0.43857511185398185</v>
      </c>
      <c r="M374" s="99">
        <f t="shared" si="233"/>
        <v>0.43598921100973642</v>
      </c>
      <c r="N374" s="99">
        <f t="shared" si="233"/>
        <v>0.38638847693963652</v>
      </c>
      <c r="O374" s="99">
        <f t="shared" si="233"/>
        <v>0.40706387792505061</v>
      </c>
      <c r="P374" s="99">
        <f t="shared" si="233"/>
        <v>0.43403417014260232</v>
      </c>
      <c r="Q374" s="99">
        <f t="shared" si="233"/>
        <v>0.42398975089183177</v>
      </c>
      <c r="R374" s="99">
        <f t="shared" si="233"/>
        <v>0.43257080438105272</v>
      </c>
      <c r="S374" s="99">
        <f t="shared" si="233"/>
        <v>0.47271819698859169</v>
      </c>
      <c r="T374" s="99">
        <f t="shared" si="233"/>
        <v>0.44419558330861275</v>
      </c>
      <c r="U374" s="99">
        <f t="shared" si="233"/>
        <v>0.46688545556120803</v>
      </c>
      <c r="V374" s="99">
        <f t="shared" si="233"/>
        <v>0.41988901647725096</v>
      </c>
      <c r="W374" s="99">
        <f t="shared" si="233"/>
        <v>0.43830748683200216</v>
      </c>
      <c r="X374" s="99">
        <f t="shared" si="233"/>
        <v>0.46975796584558199</v>
      </c>
      <c r="Y374" s="99">
        <f t="shared" si="233"/>
        <v>0.47410810849672508</v>
      </c>
      <c r="Z374" s="99">
        <f>Z358/Z232</f>
        <v>0.45987581869719191</v>
      </c>
      <c r="AA374" s="100" t="e">
        <f>AA358/AA232</f>
        <v>#REF!</v>
      </c>
      <c r="AB374" s="100">
        <f>ROUND(((SUM(V374:Z374)-MAX(V374:Z374)-MIN(V374:Z374))/3)*2,3)/2</f>
        <v>0.45600000000000002</v>
      </c>
      <c r="AC374" s="100" t="e">
        <f t="shared" si="234"/>
        <v>#REF!</v>
      </c>
      <c r="AD374" s="100" t="e">
        <f t="shared" si="235"/>
        <v>#REF!</v>
      </c>
      <c r="AE374" s="100" t="e">
        <f t="shared" si="235"/>
        <v>#REF!</v>
      </c>
      <c r="AF374" s="100" t="e">
        <f t="shared" si="235"/>
        <v>#REF!</v>
      </c>
      <c r="AG374" s="100" t="e">
        <f t="shared" si="235"/>
        <v>#REF!</v>
      </c>
      <c r="AH374" s="100"/>
      <c r="AI374" s="100"/>
    </row>
    <row r="375" spans="2:65">
      <c r="B375" s="59" t="s">
        <v>66</v>
      </c>
      <c r="C375" s="99">
        <f t="shared" si="233"/>
        <v>0.50119289660954003</v>
      </c>
      <c r="D375" s="99">
        <f t="shared" si="233"/>
        <v>0.43475653109739326</v>
      </c>
      <c r="E375" s="99">
        <f t="shared" si="233"/>
        <v>0.48218929929264581</v>
      </c>
      <c r="F375" s="99">
        <f t="shared" si="233"/>
        <v>0.50000499091105366</v>
      </c>
      <c r="G375" s="99">
        <f t="shared" si="233"/>
        <v>0.50314037109987708</v>
      </c>
      <c r="H375" s="99">
        <f t="shared" si="233"/>
        <v>0.51222951063115585</v>
      </c>
      <c r="I375" s="99">
        <f t="shared" si="233"/>
        <v>0.46119705626667168</v>
      </c>
      <c r="J375" s="99">
        <f t="shared" si="233"/>
        <v>0.46883197000573124</v>
      </c>
      <c r="K375" s="99">
        <f t="shared" si="233"/>
        <v>0.43580119750227553</v>
      </c>
      <c r="L375" s="99">
        <f t="shared" si="233"/>
        <v>0.43424494444761097</v>
      </c>
      <c r="M375" s="99">
        <f t="shared" si="233"/>
        <v>0.42834951043256181</v>
      </c>
      <c r="N375" s="99">
        <f t="shared" si="233"/>
        <v>0.4411448654848667</v>
      </c>
      <c r="O375" s="99">
        <f t="shared" si="233"/>
        <v>0.48412628920978157</v>
      </c>
      <c r="P375" s="99">
        <f t="shared" si="233"/>
        <v>0.48939841939947676</v>
      </c>
      <c r="Q375" s="99">
        <f t="shared" si="233"/>
        <v>0.47173409988740045</v>
      </c>
      <c r="R375" s="99">
        <f t="shared" si="233"/>
        <v>0.47843723632154628</v>
      </c>
      <c r="S375" s="99">
        <f t="shared" si="233"/>
        <v>0.46052879883206388</v>
      </c>
      <c r="T375" s="99">
        <f t="shared" si="233"/>
        <v>0.4788545383581283</v>
      </c>
      <c r="U375" s="99">
        <f t="shared" si="233"/>
        <v>0.46852189972136754</v>
      </c>
      <c r="V375" s="99">
        <f t="shared" si="233"/>
        <v>0.46530198808143197</v>
      </c>
      <c r="W375" s="99">
        <f t="shared" si="233"/>
        <v>0.47038568794496449</v>
      </c>
      <c r="X375" s="99">
        <f t="shared" si="233"/>
        <v>0.48633987545268637</v>
      </c>
      <c r="Y375" s="99">
        <f t="shared" si="233"/>
        <v>0.47826564871613969</v>
      </c>
      <c r="Z375" s="99">
        <f t="shared" ref="Z375:Z384" si="236">Z359/Z233</f>
        <v>0.43301882459795471</v>
      </c>
      <c r="AA375" s="100" t="e">
        <f>AA359/AA233</f>
        <v>#REF!</v>
      </c>
      <c r="AB375" s="100">
        <f>ROUND(((SUM(V375:Z375)-MAX(V375:Z375)-MIN(V375:Z375))/3)*2,3)/2</f>
        <v>0.47149999999999997</v>
      </c>
      <c r="AC375" s="100" t="e">
        <f t="shared" si="234"/>
        <v>#REF!</v>
      </c>
      <c r="AD375" s="100" t="e">
        <f t="shared" si="235"/>
        <v>#REF!</v>
      </c>
      <c r="AE375" s="100" t="e">
        <f t="shared" si="235"/>
        <v>#REF!</v>
      </c>
      <c r="AF375" s="100" t="e">
        <f t="shared" si="235"/>
        <v>#REF!</v>
      </c>
      <c r="AG375" s="100" t="e">
        <f t="shared" si="235"/>
        <v>#REF!</v>
      </c>
      <c r="AH375" s="100"/>
      <c r="AI375" s="100"/>
    </row>
    <row r="376" spans="2:65">
      <c r="B376" s="59" t="s">
        <v>67</v>
      </c>
      <c r="C376" s="99">
        <f t="shared" si="233"/>
        <v>0.46291931743874615</v>
      </c>
      <c r="D376" s="99">
        <f t="shared" si="233"/>
        <v>0.44341983547027286</v>
      </c>
      <c r="E376" s="99">
        <f t="shared" si="233"/>
        <v>0.53045652360585693</v>
      </c>
      <c r="F376" s="99">
        <f t="shared" si="233"/>
        <v>0.48346033383070336</v>
      </c>
      <c r="G376" s="99">
        <f t="shared" si="233"/>
        <v>0.46670314652282169</v>
      </c>
      <c r="H376" s="99">
        <f t="shared" si="233"/>
        <v>0.4283299822896347</v>
      </c>
      <c r="I376" s="99">
        <f t="shared" si="233"/>
        <v>0.41962148688047696</v>
      </c>
      <c r="J376" s="99">
        <f t="shared" si="233"/>
        <v>0.39518558384768454</v>
      </c>
      <c r="K376" s="99">
        <f t="shared" si="233"/>
        <v>0.46676398337601505</v>
      </c>
      <c r="L376" s="99">
        <f t="shared" si="233"/>
        <v>0.45304612282185647</v>
      </c>
      <c r="M376" s="99">
        <f t="shared" si="233"/>
        <v>0.45450630319868596</v>
      </c>
      <c r="N376" s="99">
        <f t="shared" si="233"/>
        <v>0.44504916180807058</v>
      </c>
      <c r="O376" s="99">
        <f t="shared" si="233"/>
        <v>0.43670012691587562</v>
      </c>
      <c r="P376" s="99">
        <f t="shared" si="233"/>
        <v>0.41648655559491182</v>
      </c>
      <c r="Q376" s="99">
        <f t="shared" si="233"/>
        <v>0.45584116038025996</v>
      </c>
      <c r="R376" s="99">
        <f t="shared" si="233"/>
        <v>0.43562603096479768</v>
      </c>
      <c r="S376" s="99">
        <f t="shared" si="233"/>
        <v>0.46783959154826854</v>
      </c>
      <c r="T376" s="99">
        <f t="shared" si="233"/>
        <v>0.45199647987073704</v>
      </c>
      <c r="U376" s="99">
        <f t="shared" si="233"/>
        <v>0.44116204582248891</v>
      </c>
      <c r="V376" s="99">
        <f t="shared" si="233"/>
        <v>0.44965214168155243</v>
      </c>
      <c r="W376" s="99">
        <f t="shared" si="233"/>
        <v>0.44342791800448961</v>
      </c>
      <c r="X376" s="99">
        <f t="shared" si="233"/>
        <v>0.47121143479106165</v>
      </c>
      <c r="Y376" s="99">
        <f t="shared" si="233"/>
        <v>0.49814640130711835</v>
      </c>
      <c r="Z376" s="99">
        <f t="shared" si="236"/>
        <v>0.43603922574182663</v>
      </c>
      <c r="AA376" s="100" t="e">
        <f>AA360/AA234</f>
        <v>#REF!</v>
      </c>
      <c r="AB376" s="100">
        <f t="shared" ref="AA376:AB384" si="237">ROUND(((SUM(V376:Z376)-MAX(V376:Z376)-MIN(V376:Z376))/3)*2,3)/2</f>
        <v>0.45500000000000002</v>
      </c>
      <c r="AC376" s="100" t="e">
        <f t="shared" si="234"/>
        <v>#REF!</v>
      </c>
      <c r="AD376" s="100" t="e">
        <f t="shared" si="235"/>
        <v>#REF!</v>
      </c>
      <c r="AE376" s="100" t="e">
        <f t="shared" si="235"/>
        <v>#REF!</v>
      </c>
      <c r="AF376" s="100" t="e">
        <f t="shared" si="235"/>
        <v>#REF!</v>
      </c>
      <c r="AG376" s="100" t="e">
        <f t="shared" si="235"/>
        <v>#REF!</v>
      </c>
      <c r="AH376" s="100"/>
      <c r="AI376" s="100"/>
    </row>
    <row r="377" spans="2:65">
      <c r="B377" s="59" t="s">
        <v>68</v>
      </c>
      <c r="C377" s="99">
        <f t="shared" si="233"/>
        <v>0.46601787048846355</v>
      </c>
      <c r="D377" s="99">
        <f t="shared" si="233"/>
        <v>0.46694707851828882</v>
      </c>
      <c r="E377" s="99">
        <f t="shared" si="233"/>
        <v>0.42878098486927413</v>
      </c>
      <c r="F377" s="99">
        <f t="shared" si="233"/>
        <v>0.38517253459760148</v>
      </c>
      <c r="G377" s="99">
        <f t="shared" si="233"/>
        <v>0.41021271030322215</v>
      </c>
      <c r="H377" s="99">
        <f t="shared" si="233"/>
        <v>0.41715225838236575</v>
      </c>
      <c r="I377" s="99">
        <f t="shared" si="233"/>
        <v>0.44386773056950224</v>
      </c>
      <c r="J377" s="99">
        <f t="shared" si="233"/>
        <v>0.44634711490521445</v>
      </c>
      <c r="K377" s="99">
        <f t="shared" si="233"/>
        <v>0.45234565350244321</v>
      </c>
      <c r="L377" s="99">
        <f t="shared" si="233"/>
        <v>0.42741007279433763</v>
      </c>
      <c r="M377" s="99">
        <f t="shared" si="233"/>
        <v>0.45070691901224658</v>
      </c>
      <c r="N377" s="99">
        <f t="shared" si="233"/>
        <v>0.41827287562615389</v>
      </c>
      <c r="O377" s="99">
        <f t="shared" si="233"/>
        <v>0.40805155450320968</v>
      </c>
      <c r="P377" s="99">
        <f t="shared" si="233"/>
        <v>0.4305918368311672</v>
      </c>
      <c r="Q377" s="99">
        <f t="shared" si="233"/>
        <v>0.41115212201941576</v>
      </c>
      <c r="R377" s="99">
        <f t="shared" si="233"/>
        <v>0.46850857832589698</v>
      </c>
      <c r="S377" s="99">
        <f t="shared" si="233"/>
        <v>0.41928410788078901</v>
      </c>
      <c r="T377" s="99">
        <f t="shared" si="233"/>
        <v>0.40041929849283187</v>
      </c>
      <c r="U377" s="99">
        <f t="shared" si="233"/>
        <v>0.45501603083982783</v>
      </c>
      <c r="V377" s="99">
        <f t="shared" si="233"/>
        <v>0.44571999422817593</v>
      </c>
      <c r="W377" s="99">
        <f t="shared" si="233"/>
        <v>0.47812554710843219</v>
      </c>
      <c r="X377" s="99">
        <f t="shared" si="233"/>
        <v>0.38591410170192075</v>
      </c>
      <c r="Y377" s="99">
        <f t="shared" si="233"/>
        <v>0.4011449615510343</v>
      </c>
      <c r="Z377" s="99">
        <f t="shared" si="236"/>
        <v>0.43607110944854388</v>
      </c>
      <c r="AA377" s="100" t="e">
        <f>AA361/AA235</f>
        <v>#REF!</v>
      </c>
      <c r="AB377" s="100">
        <f t="shared" si="237"/>
        <v>0.42749999999999999</v>
      </c>
      <c r="AC377" s="100" t="e">
        <f t="shared" si="234"/>
        <v>#REF!</v>
      </c>
      <c r="AD377" s="100" t="e">
        <f t="shared" si="235"/>
        <v>#REF!</v>
      </c>
      <c r="AE377" s="100" t="e">
        <f t="shared" si="235"/>
        <v>#REF!</v>
      </c>
      <c r="AF377" s="100" t="e">
        <f t="shared" si="235"/>
        <v>#REF!</v>
      </c>
      <c r="AG377" s="100" t="e">
        <f t="shared" si="235"/>
        <v>#REF!</v>
      </c>
      <c r="AH377" s="100"/>
      <c r="AI377" s="100"/>
    </row>
    <row r="378" spans="2:65">
      <c r="B378" s="59" t="s">
        <v>69</v>
      </c>
      <c r="C378" s="99">
        <f t="shared" si="233"/>
        <v>0.46524693210673995</v>
      </c>
      <c r="D378" s="99">
        <f t="shared" si="233"/>
        <v>0.43423947653124656</v>
      </c>
      <c r="E378" s="99">
        <f t="shared" si="233"/>
        <v>0.45445452228115152</v>
      </c>
      <c r="F378" s="99">
        <f t="shared" si="233"/>
        <v>0.44342011021908523</v>
      </c>
      <c r="G378" s="99">
        <f t="shared" si="233"/>
        <v>0.44860423406200906</v>
      </c>
      <c r="H378" s="99">
        <f t="shared" si="233"/>
        <v>0.42383665673199172</v>
      </c>
      <c r="I378" s="99">
        <f t="shared" si="233"/>
        <v>0.46931592723469101</v>
      </c>
      <c r="J378" s="99">
        <f t="shared" si="233"/>
        <v>0.46534989676216099</v>
      </c>
      <c r="K378" s="99">
        <f t="shared" si="233"/>
        <v>0.44709281869871254</v>
      </c>
      <c r="L378" s="99">
        <f t="shared" si="233"/>
        <v>0.4067491191121011</v>
      </c>
      <c r="M378" s="99">
        <f t="shared" si="233"/>
        <v>0.45320061547463525</v>
      </c>
      <c r="N378" s="99">
        <f t="shared" si="233"/>
        <v>0.44853909759064142</v>
      </c>
      <c r="O378" s="99">
        <f t="shared" si="233"/>
        <v>0.43912115990181466</v>
      </c>
      <c r="P378" s="99">
        <f t="shared" si="233"/>
        <v>0.48342331361770036</v>
      </c>
      <c r="Q378" s="99">
        <f t="shared" si="233"/>
        <v>0.43514344957684886</v>
      </c>
      <c r="R378" s="99">
        <f t="shared" si="233"/>
        <v>0.43511752044366858</v>
      </c>
      <c r="S378" s="99">
        <f t="shared" si="233"/>
        <v>0.43473746974780475</v>
      </c>
      <c r="T378" s="99">
        <f t="shared" si="233"/>
        <v>0.41596385054732254</v>
      </c>
      <c r="U378" s="99">
        <f t="shared" si="233"/>
        <v>0.45709287183383973</v>
      </c>
      <c r="V378" s="99">
        <f t="shared" si="233"/>
        <v>0.48197051073104336</v>
      </c>
      <c r="W378" s="99">
        <f t="shared" si="233"/>
        <v>0.41490345139388113</v>
      </c>
      <c r="X378" s="99">
        <f t="shared" si="233"/>
        <v>0.43532942459352186</v>
      </c>
      <c r="Y378" s="99">
        <f t="shared" si="233"/>
        <v>0.44092977575028425</v>
      </c>
      <c r="Z378" s="99">
        <f t="shared" si="236"/>
        <v>0.42262003077192317</v>
      </c>
      <c r="AA378" s="100">
        <f t="shared" si="237"/>
        <v>0.44450000000000001</v>
      </c>
      <c r="AB378" s="100">
        <f t="shared" si="237"/>
        <v>0.433</v>
      </c>
      <c r="AC378" s="100">
        <f t="shared" si="234"/>
        <v>0.433</v>
      </c>
      <c r="AD378" s="100">
        <f t="shared" si="235"/>
        <v>0.4365</v>
      </c>
      <c r="AE378" s="100">
        <f t="shared" si="235"/>
        <v>0.4355</v>
      </c>
      <c r="AF378" s="100">
        <f t="shared" si="235"/>
        <v>0.434</v>
      </c>
      <c r="AG378" s="100">
        <f t="shared" si="235"/>
        <v>0.435</v>
      </c>
      <c r="AH378" s="100"/>
      <c r="AI378" s="100"/>
    </row>
    <row r="379" spans="2:65">
      <c r="B379" s="59" t="s">
        <v>70</v>
      </c>
      <c r="C379" s="99">
        <f t="shared" si="233"/>
        <v>0.51569997529515754</v>
      </c>
      <c r="D379" s="99">
        <f t="shared" si="233"/>
        <v>0.47473887922511548</v>
      </c>
      <c r="E379" s="99">
        <f t="shared" si="233"/>
        <v>0.44992979973150238</v>
      </c>
      <c r="F379" s="99">
        <f t="shared" si="233"/>
        <v>0.41304204455686194</v>
      </c>
      <c r="G379" s="99">
        <f t="shared" si="233"/>
        <v>0.39641296695015799</v>
      </c>
      <c r="H379" s="99">
        <f t="shared" si="233"/>
        <v>0.38085400039585632</v>
      </c>
      <c r="I379" s="99">
        <f t="shared" si="233"/>
        <v>0.41422393262219331</v>
      </c>
      <c r="J379" s="99">
        <f t="shared" si="233"/>
        <v>0.44256863184985001</v>
      </c>
      <c r="K379" s="99">
        <f t="shared" si="233"/>
        <v>0.43605421666936262</v>
      </c>
      <c r="L379" s="99">
        <f t="shared" si="233"/>
        <v>0.40573641741157418</v>
      </c>
      <c r="M379" s="99">
        <f t="shared" si="233"/>
        <v>0.41597852800266777</v>
      </c>
      <c r="N379" s="99">
        <f t="shared" si="233"/>
        <v>0.41449373387752209</v>
      </c>
      <c r="O379" s="99">
        <f t="shared" si="233"/>
        <v>0.42092044826423203</v>
      </c>
      <c r="P379" s="99">
        <f t="shared" si="233"/>
        <v>0.43261915972259402</v>
      </c>
      <c r="Q379" s="99">
        <f t="shared" si="233"/>
        <v>0.4509820210391669</v>
      </c>
      <c r="R379" s="99">
        <f t="shared" si="233"/>
        <v>0.44229045112518706</v>
      </c>
      <c r="S379" s="99">
        <f t="shared" si="233"/>
        <v>0.44629806456463278</v>
      </c>
      <c r="T379" s="99">
        <f t="shared" si="233"/>
        <v>0.42354511115584881</v>
      </c>
      <c r="U379" s="99">
        <f t="shared" si="233"/>
        <v>0.40543024772066888</v>
      </c>
      <c r="V379" s="99">
        <f t="shared" si="233"/>
        <v>0.42731257817601381</v>
      </c>
      <c r="W379" s="99">
        <f t="shared" si="233"/>
        <v>0.42748693061495302</v>
      </c>
      <c r="X379" s="99">
        <f t="shared" si="233"/>
        <v>0.39497795408211378</v>
      </c>
      <c r="Y379" s="99">
        <f t="shared" si="233"/>
        <v>0.44194179449939758</v>
      </c>
      <c r="Z379" s="99">
        <f t="shared" si="236"/>
        <v>0.40888964334577027</v>
      </c>
      <c r="AA379" s="100">
        <f t="shared" si="237"/>
        <v>0.42</v>
      </c>
      <c r="AB379" s="100">
        <f t="shared" si="237"/>
        <v>0.42099999999999999</v>
      </c>
      <c r="AC379" s="100">
        <f t="shared" si="234"/>
        <v>0.41899999999999998</v>
      </c>
      <c r="AD379" s="100">
        <f t="shared" si="235"/>
        <v>0.41649999999999998</v>
      </c>
      <c r="AE379" s="100">
        <f t="shared" si="235"/>
        <v>0.42</v>
      </c>
      <c r="AF379" s="100">
        <f t="shared" si="235"/>
        <v>0.41849999999999998</v>
      </c>
      <c r="AG379" s="100">
        <f t="shared" si="235"/>
        <v>0.41949999999999998</v>
      </c>
      <c r="AH379" s="100"/>
      <c r="AI379" s="100"/>
    </row>
    <row r="380" spans="2:65">
      <c r="B380" s="59" t="s">
        <v>71</v>
      </c>
      <c r="C380" s="99">
        <f t="shared" si="233"/>
        <v>0.46587365894865485</v>
      </c>
      <c r="D380" s="99">
        <f t="shared" si="233"/>
        <v>0.45524966701738767</v>
      </c>
      <c r="E380" s="99">
        <f t="shared" si="233"/>
        <v>0.40685521431309862</v>
      </c>
      <c r="F380" s="99">
        <f t="shared" si="233"/>
        <v>0.4154620028414937</v>
      </c>
      <c r="G380" s="99">
        <f t="shared" si="233"/>
        <v>0.44596209596452213</v>
      </c>
      <c r="H380" s="99">
        <f t="shared" si="233"/>
        <v>0.39636401869706284</v>
      </c>
      <c r="I380" s="99">
        <f t="shared" si="233"/>
        <v>0.46137436954866029</v>
      </c>
      <c r="J380" s="99">
        <f t="shared" si="233"/>
        <v>0.44169833106003781</v>
      </c>
      <c r="K380" s="99">
        <f t="shared" si="233"/>
        <v>0.42093135105609353</v>
      </c>
      <c r="L380" s="99">
        <f t="shared" si="233"/>
        <v>0.42117329821492283</v>
      </c>
      <c r="M380" s="99">
        <f t="shared" si="233"/>
        <v>0.42782876787243918</v>
      </c>
      <c r="N380" s="99">
        <f t="shared" si="233"/>
        <v>0.44756294578104766</v>
      </c>
      <c r="O380" s="99">
        <f t="shared" si="233"/>
        <v>0.4371467491769695</v>
      </c>
      <c r="P380" s="99">
        <f t="shared" si="233"/>
        <v>0.4432842415713707</v>
      </c>
      <c r="Q380" s="99">
        <f t="shared" si="233"/>
        <v>0.43630621414642251</v>
      </c>
      <c r="R380" s="99">
        <f t="shared" si="233"/>
        <v>0.43136569643576395</v>
      </c>
      <c r="S380" s="99">
        <f t="shared" si="233"/>
        <v>0.43278275949057643</v>
      </c>
      <c r="T380" s="99">
        <f t="shared" si="233"/>
        <v>0.42274284350738656</v>
      </c>
      <c r="U380" s="99">
        <f t="shared" si="233"/>
        <v>0.44403212112177443</v>
      </c>
      <c r="V380" s="99">
        <f t="shared" si="233"/>
        <v>0.43867473367501419</v>
      </c>
      <c r="W380" s="99">
        <f t="shared" si="233"/>
        <v>0.43881516130016002</v>
      </c>
      <c r="X380" s="99">
        <f t="shared" si="233"/>
        <v>0.45629761592387569</v>
      </c>
      <c r="Y380" s="99">
        <f t="shared" si="233"/>
        <v>0.44051403012289503</v>
      </c>
      <c r="Z380" s="99">
        <f t="shared" si="236"/>
        <v>0.44572229936205265</v>
      </c>
      <c r="AA380" s="100">
        <f t="shared" si="237"/>
        <v>0.441</v>
      </c>
      <c r="AB380" s="100">
        <f t="shared" si="237"/>
        <v>0.4415</v>
      </c>
      <c r="AC380" s="100">
        <f t="shared" si="234"/>
        <v>0.4425</v>
      </c>
      <c r="AD380" s="100">
        <f t="shared" si="235"/>
        <v>0.4425</v>
      </c>
      <c r="AE380" s="100">
        <f t="shared" si="235"/>
        <v>0.4415</v>
      </c>
      <c r="AF380" s="100">
        <f t="shared" si="235"/>
        <v>0.442</v>
      </c>
      <c r="AG380" s="100">
        <f t="shared" si="235"/>
        <v>0.442</v>
      </c>
      <c r="AH380" s="100"/>
      <c r="AI380" s="100"/>
    </row>
    <row r="381" spans="2:65">
      <c r="B381" s="59" t="s">
        <v>72</v>
      </c>
      <c r="C381" s="99">
        <f t="shared" si="233"/>
        <v>0.43290184261022918</v>
      </c>
      <c r="D381" s="99">
        <f t="shared" si="233"/>
        <v>0.45975294247391224</v>
      </c>
      <c r="E381" s="99">
        <f t="shared" si="233"/>
        <v>0.4386989061765712</v>
      </c>
      <c r="F381" s="99">
        <f t="shared" si="233"/>
        <v>0.44129746666792613</v>
      </c>
      <c r="G381" s="99">
        <f t="shared" si="233"/>
        <v>0.43478972390545956</v>
      </c>
      <c r="H381" s="99">
        <f t="shared" si="233"/>
        <v>0.44204072052363086</v>
      </c>
      <c r="I381" s="99">
        <f t="shared" si="233"/>
        <v>0.42444816366823851</v>
      </c>
      <c r="J381" s="99">
        <f t="shared" si="233"/>
        <v>0.45353517009526623</v>
      </c>
      <c r="K381" s="99">
        <f t="shared" si="233"/>
        <v>0.42129282442813448</v>
      </c>
      <c r="L381" s="99">
        <f t="shared" si="233"/>
        <v>0.42216055294999832</v>
      </c>
      <c r="M381" s="99">
        <f t="shared" si="233"/>
        <v>0.43055181829198536</v>
      </c>
      <c r="N381" s="99">
        <f t="shared" si="233"/>
        <v>0.47338975785519072</v>
      </c>
      <c r="O381" s="99">
        <f t="shared" si="233"/>
        <v>0.45621844014745766</v>
      </c>
      <c r="P381" s="99">
        <f t="shared" si="233"/>
        <v>0.43923288722197329</v>
      </c>
      <c r="Q381" s="99">
        <f t="shared" si="233"/>
        <v>0.44253189330301468</v>
      </c>
      <c r="R381" s="99">
        <f t="shared" si="233"/>
        <v>0.42792020031498829</v>
      </c>
      <c r="S381" s="99">
        <f t="shared" si="233"/>
        <v>0.42043870501222086</v>
      </c>
      <c r="T381" s="99">
        <f t="shared" si="233"/>
        <v>0.43621930520967289</v>
      </c>
      <c r="U381" s="99">
        <f t="shared" si="233"/>
        <v>0.42562923002568998</v>
      </c>
      <c r="V381" s="99">
        <f t="shared" si="233"/>
        <v>0.44168173071217876</v>
      </c>
      <c r="W381" s="99">
        <f t="shared" si="233"/>
        <v>0.4591744899302731</v>
      </c>
      <c r="X381" s="99">
        <f t="shared" si="233"/>
        <v>0.44800579709437355</v>
      </c>
      <c r="Y381" s="99">
        <f t="shared" si="233"/>
        <v>0.41272810981431357</v>
      </c>
      <c r="Z381" s="99">
        <f t="shared" si="236"/>
        <v>0.42972613157936956</v>
      </c>
      <c r="AA381" s="100">
        <f t="shared" si="237"/>
        <v>0.4385</v>
      </c>
      <c r="AB381" s="100">
        <f t="shared" si="237"/>
        <v>0.44</v>
      </c>
      <c r="AC381" s="100">
        <f t="shared" si="234"/>
        <v>0.4385</v>
      </c>
      <c r="AD381" s="100">
        <f t="shared" si="235"/>
        <v>0.436</v>
      </c>
      <c r="AE381" s="100">
        <f t="shared" si="235"/>
        <v>0.4355</v>
      </c>
      <c r="AF381" s="100">
        <f t="shared" si="235"/>
        <v>0.4375</v>
      </c>
      <c r="AG381" s="100">
        <f t="shared" si="235"/>
        <v>0.4375</v>
      </c>
      <c r="AH381" s="100"/>
      <c r="AI381" s="100"/>
    </row>
    <row r="382" spans="2:65">
      <c r="B382" s="59" t="s">
        <v>73</v>
      </c>
      <c r="C382" s="99">
        <f t="shared" si="233"/>
        <v>0.40825323957169407</v>
      </c>
      <c r="D382" s="99">
        <f t="shared" si="233"/>
        <v>0.44941438934252287</v>
      </c>
      <c r="E382" s="99">
        <f t="shared" si="233"/>
        <v>0.4575031822514658</v>
      </c>
      <c r="F382" s="99">
        <f t="shared" si="233"/>
        <v>0.42337989414014965</v>
      </c>
      <c r="G382" s="99">
        <f t="shared" si="233"/>
        <v>0.40449576218644662</v>
      </c>
      <c r="H382" s="99">
        <f t="shared" si="233"/>
        <v>0.45564388144473322</v>
      </c>
      <c r="I382" s="99">
        <f t="shared" si="233"/>
        <v>0.43886761004140856</v>
      </c>
      <c r="J382" s="99">
        <f t="shared" si="233"/>
        <v>0.47323873901823743</v>
      </c>
      <c r="K382" s="99">
        <f t="shared" si="233"/>
        <v>0.4285289843476866</v>
      </c>
      <c r="L382" s="99">
        <f t="shared" si="233"/>
        <v>0.43081232451122409</v>
      </c>
      <c r="M382" s="99">
        <f t="shared" si="233"/>
        <v>0.43707270340785553</v>
      </c>
      <c r="N382" s="99">
        <f t="shared" si="233"/>
        <v>0.42286146988365869</v>
      </c>
      <c r="O382" s="99">
        <f t="shared" si="233"/>
        <v>0.49305645424376315</v>
      </c>
      <c r="P382" s="99">
        <f t="shared" si="233"/>
        <v>0.39175503447160442</v>
      </c>
      <c r="Q382" s="99">
        <f t="shared" si="233"/>
        <v>0.38935366627756895</v>
      </c>
      <c r="R382" s="99">
        <f t="shared" si="233"/>
        <v>0.43382350334044173</v>
      </c>
      <c r="S382" s="99">
        <f t="shared" si="233"/>
        <v>0.42872203473180176</v>
      </c>
      <c r="T382" s="99">
        <f t="shared" si="233"/>
        <v>0.45233495580200489</v>
      </c>
      <c r="U382" s="99">
        <f t="shared" si="233"/>
        <v>0.41792939249577038</v>
      </c>
      <c r="V382" s="99">
        <f t="shared" si="233"/>
        <v>0.40633938706489936</v>
      </c>
      <c r="W382" s="99">
        <f t="shared" si="233"/>
        <v>0.39629511740969442</v>
      </c>
      <c r="X382" s="99">
        <f t="shared" si="233"/>
        <v>0.398704069404129</v>
      </c>
      <c r="Y382" s="99">
        <f t="shared" si="233"/>
        <v>0.41710661024247292</v>
      </c>
      <c r="Z382" s="99">
        <f t="shared" si="236"/>
        <v>0.43376409220587775</v>
      </c>
      <c r="AA382" s="100">
        <f t="shared" si="237"/>
        <v>0.40749999999999997</v>
      </c>
      <c r="AB382" s="100">
        <f t="shared" si="237"/>
        <v>0.40749999999999997</v>
      </c>
      <c r="AC382" s="100">
        <f t="shared" si="234"/>
        <v>0.40799999999999997</v>
      </c>
      <c r="AD382" s="100">
        <f t="shared" si="235"/>
        <v>0.41049999999999998</v>
      </c>
      <c r="AE382" s="100">
        <f t="shared" si="235"/>
        <v>0.41099999999999998</v>
      </c>
      <c r="AF382" s="100">
        <f t="shared" si="235"/>
        <v>0.40849999999999997</v>
      </c>
      <c r="AG382" s="100">
        <f t="shared" si="235"/>
        <v>0.40849999999999997</v>
      </c>
      <c r="AH382" s="100"/>
      <c r="AI382" s="100"/>
    </row>
    <row r="383" spans="2:65">
      <c r="B383" s="59" t="s">
        <v>74</v>
      </c>
      <c r="C383" s="99">
        <f t="shared" si="233"/>
        <v>0.39564729933883835</v>
      </c>
      <c r="D383" s="99">
        <f t="shared" si="233"/>
        <v>0.4109459472476375</v>
      </c>
      <c r="E383" s="99">
        <f t="shared" si="233"/>
        <v>0.39156331815904094</v>
      </c>
      <c r="F383" s="99">
        <f t="shared" si="233"/>
        <v>0.42162170894319334</v>
      </c>
      <c r="G383" s="99">
        <f t="shared" si="233"/>
        <v>0.41941432019963926</v>
      </c>
      <c r="H383" s="99">
        <f t="shared" si="233"/>
        <v>0.44785350978801369</v>
      </c>
      <c r="I383" s="99">
        <f t="shared" si="233"/>
        <v>0.41067646323028856</v>
      </c>
      <c r="J383" s="99">
        <f t="shared" si="233"/>
        <v>0.42736737389246715</v>
      </c>
      <c r="K383" s="99">
        <f t="shared" si="233"/>
        <v>0.39958542769737992</v>
      </c>
      <c r="L383" s="99">
        <f t="shared" si="233"/>
        <v>0.42800715225309294</v>
      </c>
      <c r="M383" s="99">
        <f t="shared" si="233"/>
        <v>0.44211403762003565</v>
      </c>
      <c r="N383" s="99">
        <f t="shared" si="233"/>
        <v>0.42431419796462638</v>
      </c>
      <c r="O383" s="99">
        <f t="shared" si="233"/>
        <v>0.41878678096683897</v>
      </c>
      <c r="P383" s="99">
        <f t="shared" si="233"/>
        <v>0.40914547085461245</v>
      </c>
      <c r="Q383" s="99">
        <f t="shared" si="233"/>
        <v>0.43553883272036498</v>
      </c>
      <c r="R383" s="99">
        <f t="shared" si="233"/>
        <v>0.43940164584877034</v>
      </c>
      <c r="S383" s="99">
        <f t="shared" si="233"/>
        <v>0.42538187919094</v>
      </c>
      <c r="T383" s="99">
        <f t="shared" si="233"/>
        <v>0.43305449654338529</v>
      </c>
      <c r="U383" s="99">
        <f t="shared" si="233"/>
        <v>0.40846640992746608</v>
      </c>
      <c r="V383" s="99">
        <f t="shared" si="233"/>
        <v>0.38231864309236785</v>
      </c>
      <c r="W383" s="99">
        <f t="shared" si="233"/>
        <v>0.39026693275112662</v>
      </c>
      <c r="X383" s="99">
        <f t="shared" si="233"/>
        <v>0.42382266386064144</v>
      </c>
      <c r="Y383" s="99">
        <f t="shared" si="233"/>
        <v>0.55062299500195377</v>
      </c>
      <c r="Z383" s="99">
        <f t="shared" si="236"/>
        <v>0.4254488424593168</v>
      </c>
      <c r="AA383" s="100">
        <f t="shared" si="237"/>
        <v>0.40749999999999997</v>
      </c>
      <c r="AB383" s="100">
        <f t="shared" si="237"/>
        <v>0.41299999999999998</v>
      </c>
      <c r="AC383" s="100">
        <f t="shared" si="234"/>
        <v>0.41899999999999998</v>
      </c>
      <c r="AD383" s="100">
        <f t="shared" si="235"/>
        <v>0.42099999999999999</v>
      </c>
      <c r="AE383" s="100">
        <f t="shared" si="235"/>
        <v>0.41899999999999998</v>
      </c>
      <c r="AF383" s="100">
        <f t="shared" si="235"/>
        <v>0.41749999999999998</v>
      </c>
      <c r="AG383" s="100">
        <f t="shared" si="235"/>
        <v>0.41699999999999998</v>
      </c>
      <c r="AH383" s="100"/>
      <c r="AI383" s="100"/>
    </row>
    <row r="384" spans="2:65">
      <c r="B384" s="59" t="s">
        <v>75</v>
      </c>
      <c r="C384" s="99">
        <f t="shared" si="233"/>
        <v>0.39202769351949723</v>
      </c>
      <c r="D384" s="99">
        <f t="shared" si="233"/>
        <v>0.39858582369783335</v>
      </c>
      <c r="E384" s="99">
        <f t="shared" ref="E384:Y384" si="238">E368/E242</f>
        <v>0.39251138385878048</v>
      </c>
      <c r="F384" s="99">
        <f t="shared" si="238"/>
        <v>0.41441154662308805</v>
      </c>
      <c r="G384" s="99">
        <f t="shared" si="238"/>
        <v>0.41719257987590286</v>
      </c>
      <c r="H384" s="99">
        <f t="shared" si="238"/>
        <v>0.40597077367972823</v>
      </c>
      <c r="I384" s="99">
        <f t="shared" si="238"/>
        <v>0.39681931286807759</v>
      </c>
      <c r="J384" s="99">
        <f t="shared" si="238"/>
        <v>0.40165182324885818</v>
      </c>
      <c r="K384" s="99">
        <f t="shared" si="238"/>
        <v>0.39857046585447242</v>
      </c>
      <c r="L384" s="99">
        <f t="shared" si="238"/>
        <v>0.41787143451228592</v>
      </c>
      <c r="M384" s="99">
        <f t="shared" si="238"/>
        <v>0.3876171962847984</v>
      </c>
      <c r="N384" s="99">
        <f t="shared" si="238"/>
        <v>0.41146164837653942</v>
      </c>
      <c r="O384" s="99">
        <f t="shared" si="238"/>
        <v>0.40851634781593593</v>
      </c>
      <c r="P384" s="99">
        <f t="shared" si="238"/>
        <v>0.41067334501458008</v>
      </c>
      <c r="Q384" s="99">
        <f t="shared" si="238"/>
        <v>0.43851032519341759</v>
      </c>
      <c r="R384" s="99">
        <f t="shared" si="238"/>
        <v>0.38050970162983994</v>
      </c>
      <c r="S384" s="99">
        <f t="shared" si="238"/>
        <v>0.39447858866158231</v>
      </c>
      <c r="T384" s="99">
        <f t="shared" si="238"/>
        <v>0.38383403894207591</v>
      </c>
      <c r="U384" s="99">
        <f t="shared" si="238"/>
        <v>0.40650375370142539</v>
      </c>
      <c r="V384" s="99">
        <f t="shared" si="238"/>
        <v>0.422290387583866</v>
      </c>
      <c r="W384" s="99">
        <f t="shared" si="238"/>
        <v>0.43830554394151583</v>
      </c>
      <c r="X384" s="99">
        <f t="shared" si="238"/>
        <v>0.41452894500727333</v>
      </c>
      <c r="Y384" s="99">
        <f t="shared" si="238"/>
        <v>0.39589275765326037</v>
      </c>
      <c r="Z384" s="99">
        <f t="shared" si="236"/>
        <v>0.40010539434148684</v>
      </c>
      <c r="AA384" s="100">
        <f t="shared" si="237"/>
        <v>0.41449999999999998</v>
      </c>
      <c r="AB384" s="100">
        <f t="shared" si="237"/>
        <v>0.41249999999999998</v>
      </c>
      <c r="AC384" s="100">
        <f t="shared" si="234"/>
        <v>0.40949999999999998</v>
      </c>
      <c r="AD384" s="100">
        <f t="shared" si="235"/>
        <v>0.40899999999999997</v>
      </c>
      <c r="AE384" s="100">
        <f t="shared" si="235"/>
        <v>0.40749999999999997</v>
      </c>
      <c r="AF384" s="100">
        <f t="shared" si="235"/>
        <v>0.41049999999999998</v>
      </c>
      <c r="AG384" s="100">
        <f t="shared" si="235"/>
        <v>0.41049999999999998</v>
      </c>
      <c r="AH384" s="100"/>
      <c r="AI384" s="100"/>
    </row>
    <row r="385" spans="2:35" ht="15.75" thickBot="1">
      <c r="B385" s="59" t="s">
        <v>95</v>
      </c>
      <c r="C385" s="101">
        <f t="shared" ref="C385:Y385" si="239">AVERAGE(C373:C384)</f>
        <v>0.44387637471496788</v>
      </c>
      <c r="D385" s="101">
        <f t="shared" si="239"/>
        <v>0.44150551575529545</v>
      </c>
      <c r="E385" s="101">
        <f t="shared" si="239"/>
        <v>0.43676955155695074</v>
      </c>
      <c r="F385" s="101">
        <f t="shared" si="239"/>
        <v>0.43232711746956004</v>
      </c>
      <c r="G385" s="101">
        <f t="shared" si="239"/>
        <v>0.43267445423166878</v>
      </c>
      <c r="H385" s="101">
        <f t="shared" si="239"/>
        <v>0.43500935223852782</v>
      </c>
      <c r="I385" s="101">
        <f t="shared" si="239"/>
        <v>0.4334970449869624</v>
      </c>
      <c r="J385" s="101">
        <f t="shared" si="239"/>
        <v>0.43357809223062027</v>
      </c>
      <c r="K385" s="101">
        <f t="shared" si="239"/>
        <v>0.43044296715718738</v>
      </c>
      <c r="L385" s="101">
        <f t="shared" si="239"/>
        <v>0.42685396466028241</v>
      </c>
      <c r="M385" s="101">
        <f t="shared" si="239"/>
        <v>0.43428914792144618</v>
      </c>
      <c r="N385" s="101">
        <f t="shared" si="239"/>
        <v>0.43059417995296373</v>
      </c>
      <c r="O385" s="101">
        <f t="shared" si="239"/>
        <v>0.43499199696189317</v>
      </c>
      <c r="P385" s="101">
        <f t="shared" si="239"/>
        <v>0.43566936994771766</v>
      </c>
      <c r="Q385" s="101">
        <f t="shared" si="239"/>
        <v>0.43281564972906489</v>
      </c>
      <c r="R385" s="101">
        <f t="shared" si="239"/>
        <v>0.43299026666602719</v>
      </c>
      <c r="S385" s="101">
        <f t="shared" si="239"/>
        <v>0.43331497217685017</v>
      </c>
      <c r="T385" s="101">
        <f t="shared" si="239"/>
        <v>0.4353757929171122</v>
      </c>
      <c r="U385" s="101">
        <f t="shared" si="239"/>
        <v>0.43519471565656781</v>
      </c>
      <c r="V385" s="101">
        <f t="shared" si="239"/>
        <v>0.43491007365812945</v>
      </c>
      <c r="W385" s="101">
        <f t="shared" si="239"/>
        <v>0.4360324878036495</v>
      </c>
      <c r="X385" s="101">
        <f t="shared" si="239"/>
        <v>0.4350243538027509</v>
      </c>
      <c r="Y385" s="101">
        <f t="shared" si="239"/>
        <v>0.4481356396876241</v>
      </c>
      <c r="Z385" s="101">
        <f>AVERAGE(Z373:Z384)</f>
        <v>0.43451562946558925</v>
      </c>
      <c r="AA385" s="100" t="e">
        <f>AVERAGE(AA373:AA384)</f>
        <v>#REF!</v>
      </c>
      <c r="AB385" s="100" t="e">
        <f t="shared" ref="AB385:AG385" si="240">FORECAST(AB54,C385:AA385,C54:AA54)</f>
        <v>#REF!</v>
      </c>
      <c r="AC385" s="100" t="e">
        <f t="shared" si="240"/>
        <v>#REF!</v>
      </c>
      <c r="AD385" s="100" t="e">
        <f t="shared" si="240"/>
        <v>#REF!</v>
      </c>
      <c r="AE385" s="100" t="e">
        <f t="shared" si="240"/>
        <v>#REF!</v>
      </c>
      <c r="AF385" s="100" t="e">
        <f t="shared" si="240"/>
        <v>#REF!</v>
      </c>
      <c r="AG385" s="100" t="e">
        <f t="shared" si="240"/>
        <v>#REF!</v>
      </c>
      <c r="AH385" s="100"/>
      <c r="AI385" s="100"/>
    </row>
    <row r="386" spans="2:35">
      <c r="B386" s="68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</row>
    <row r="387" spans="2:35" ht="15.75" thickBot="1">
      <c r="B387" s="59" t="s">
        <v>110</v>
      </c>
    </row>
    <row r="388" spans="2:35" ht="15.75" thickBot="1">
      <c r="B388" s="60"/>
      <c r="C388" s="61" t="s">
        <v>11</v>
      </c>
      <c r="D388" s="61" t="s">
        <v>12</v>
      </c>
      <c r="E388" s="61" t="s">
        <v>13</v>
      </c>
      <c r="F388" s="61" t="s">
        <v>14</v>
      </c>
      <c r="G388" s="61" t="s">
        <v>15</v>
      </c>
      <c r="H388" s="61" t="s">
        <v>16</v>
      </c>
      <c r="I388" s="61" t="s">
        <v>17</v>
      </c>
      <c r="J388" s="61" t="s">
        <v>18</v>
      </c>
      <c r="K388" s="61" t="s">
        <v>19</v>
      </c>
      <c r="L388" s="61" t="s">
        <v>20</v>
      </c>
      <c r="M388" s="61" t="s">
        <v>21</v>
      </c>
      <c r="N388" s="61" t="s">
        <v>22</v>
      </c>
      <c r="O388" s="61" t="s">
        <v>23</v>
      </c>
      <c r="P388" s="61" t="s">
        <v>24</v>
      </c>
      <c r="Q388" s="61" t="s">
        <v>25</v>
      </c>
      <c r="R388" s="61" t="s">
        <v>26</v>
      </c>
      <c r="S388" s="61" t="s">
        <v>27</v>
      </c>
      <c r="T388" s="61" t="s">
        <v>28</v>
      </c>
      <c r="U388" s="61" t="s">
        <v>29</v>
      </c>
      <c r="V388" s="61" t="s">
        <v>30</v>
      </c>
      <c r="W388" s="61" t="s">
        <v>31</v>
      </c>
      <c r="X388" s="61" t="s">
        <v>32</v>
      </c>
      <c r="Y388" s="61" t="s">
        <v>33</v>
      </c>
      <c r="Z388" s="61" t="s">
        <v>34</v>
      </c>
      <c r="AA388" s="61" t="s">
        <v>35</v>
      </c>
      <c r="AB388" s="61" t="s">
        <v>36</v>
      </c>
      <c r="AC388" s="61" t="s">
        <v>37</v>
      </c>
      <c r="AD388" s="61" t="s">
        <v>38</v>
      </c>
      <c r="AE388" s="61" t="str">
        <f>AE3</f>
        <v>21/22</v>
      </c>
      <c r="AF388" s="61" t="str">
        <f t="shared" ref="AF388:AG388" si="241">AF3</f>
        <v>22/23</v>
      </c>
      <c r="AG388" s="61" t="str">
        <f t="shared" si="241"/>
        <v>23/24</v>
      </c>
      <c r="AH388" s="62"/>
      <c r="AI388" s="62"/>
    </row>
    <row r="389" spans="2:35">
      <c r="B389" s="59" t="s">
        <v>64</v>
      </c>
      <c r="C389" s="72">
        <f t="shared" ref="C389:C399" si="242">(SUM(G389:K389)/SUM(G$401:K$401))*C$401</f>
        <v>0</v>
      </c>
      <c r="D389" s="72">
        <f t="shared" ref="D389:D399" si="243">(SUM(G389:K389)/SUM(G$401:K$401))*D$401</f>
        <v>0</v>
      </c>
      <c r="E389" s="72">
        <v>0.15966759002770078</v>
      </c>
      <c r="F389" s="66">
        <f>'[2]Indonesia PKO Imports'!BL$290</f>
        <v>0.245</v>
      </c>
      <c r="G389" s="66">
        <f>'[2]Indonesia PKO Imports'!BX$290</f>
        <v>0.249</v>
      </c>
      <c r="H389" s="66">
        <f>'[2]Indonesia PKO Imports'!CJ$290</f>
        <v>3.1E-2</v>
      </c>
      <c r="I389" s="66">
        <f>'[2]Indonesia PKO Imports'!CV$290</f>
        <v>3.4000000000000002E-2</v>
      </c>
      <c r="J389" s="66">
        <f>'[2]Indonesia PKO Imports'!DH$290</f>
        <v>0.48899999999999999</v>
      </c>
      <c r="K389" s="66">
        <f>'[2]Indonesia PKO Imports'!DT$290</f>
        <v>0.219</v>
      </c>
      <c r="L389" s="66">
        <f>'[2]Indonesia PKO Imports'!EF$290</f>
        <v>0.23</v>
      </c>
      <c r="M389" s="66">
        <f>'[2]Indonesia PKO Imports'!ER$290</f>
        <v>0.30299999999999999</v>
      </c>
      <c r="N389" s="66">
        <f>'[2]Indonesia PKO Imports'!FD$290</f>
        <v>0.45600000000000002</v>
      </c>
      <c r="O389" s="66">
        <f>'[2]Indonesia PKO Imports'!FP$290</f>
        <v>0.246</v>
      </c>
      <c r="P389" s="66">
        <f>'[2]Indonesia PKO Imports'!GB$290</f>
        <v>0.156</v>
      </c>
      <c r="Q389" s="66">
        <f>'[2]Indonesia PKO Imports'!GN$290</f>
        <v>0.22900000000000001</v>
      </c>
      <c r="R389" s="66">
        <f>'[2]Indonesia PKO Imports'!GZ$290</f>
        <v>7.9000000000000001E-2</v>
      </c>
      <c r="S389" s="66">
        <f>'[2]Indonesia PKO Imports'!HL$290</f>
        <v>0.14899999999999999</v>
      </c>
      <c r="T389" s="66">
        <f>'[2]Indonesia PKO Imports'!HX$290</f>
        <v>0.09</v>
      </c>
      <c r="U389" s="66">
        <f>'[2]Indonesia PKO Imports'!IJ$290</f>
        <v>0.08</v>
      </c>
      <c r="V389" s="66">
        <f>'[2]Indonesia PKO Imports'!IV$290</f>
        <v>0</v>
      </c>
      <c r="W389" s="66">
        <f>'[2]Indonesia PKO Imports'!JH$290</f>
        <v>0</v>
      </c>
      <c r="X389" s="66">
        <f>'[2]Indonesia PKO Imports'!JT$290</f>
        <v>0</v>
      </c>
      <c r="Y389" s="66">
        <f>'[2]Indonesia PKO Imports'!KF$290</f>
        <v>0</v>
      </c>
      <c r="Z389" s="66">
        <f>'[2]Indonesia PKO Imports'!KR$290</f>
        <v>0</v>
      </c>
      <c r="AA389" s="66">
        <f>'[2]Indonesia PKO Imports'!LD$290</f>
        <v>0</v>
      </c>
      <c r="AB389" s="67">
        <f t="shared" ref="AB389:AG389" si="244">(SUM(V389:Z389)/SUM(V$401:Z$401))*AB$401</f>
        <v>0</v>
      </c>
      <c r="AC389" s="67">
        <f t="shared" si="244"/>
        <v>0</v>
      </c>
      <c r="AD389" s="67">
        <f t="shared" si="244"/>
        <v>0</v>
      </c>
      <c r="AE389" s="67">
        <f t="shared" si="244"/>
        <v>0</v>
      </c>
      <c r="AF389" s="67" t="e">
        <f t="shared" si="244"/>
        <v>#DIV/0!</v>
      </c>
      <c r="AG389" s="67">
        <f t="shared" si="244"/>
        <v>0</v>
      </c>
      <c r="AH389" s="67"/>
      <c r="AI389" s="67"/>
    </row>
    <row r="390" spans="2:35">
      <c r="B390" s="59" t="s">
        <v>65</v>
      </c>
      <c r="C390" s="72">
        <f t="shared" si="242"/>
        <v>0</v>
      </c>
      <c r="D390" s="72">
        <f t="shared" si="243"/>
        <v>0</v>
      </c>
      <c r="E390" s="72">
        <v>0.21238227146814401</v>
      </c>
      <c r="F390" s="66">
        <f>'[2]Indonesia PKO Imports'!BM$290</f>
        <v>2.8000000000000001E-2</v>
      </c>
      <c r="G390" s="66">
        <f>'[2]Indonesia PKO Imports'!BY$290</f>
        <v>0.218</v>
      </c>
      <c r="H390" s="66">
        <f>'[2]Indonesia PKO Imports'!CK$290</f>
        <v>1.2999999999999999E-2</v>
      </c>
      <c r="I390" s="66">
        <f>'[2]Indonesia PKO Imports'!CW$290</f>
        <v>3.2000000000000001E-2</v>
      </c>
      <c r="J390" s="66">
        <f>'[2]Indonesia PKO Imports'!DI$290</f>
        <v>1.103</v>
      </c>
      <c r="K390" s="66">
        <f>'[2]Indonesia PKO Imports'!DU$290</f>
        <v>0.217</v>
      </c>
      <c r="L390" s="66">
        <f>'[2]Indonesia PKO Imports'!EG$290</f>
        <v>0.158</v>
      </c>
      <c r="M390" s="66">
        <f>'[2]Indonesia PKO Imports'!ES$290</f>
        <v>2E-3</v>
      </c>
      <c r="N390" s="66">
        <f>'[2]Indonesia PKO Imports'!FE$290</f>
        <v>0.11700000000000001</v>
      </c>
      <c r="O390" s="66">
        <f>'[2]Indonesia PKO Imports'!FQ$290</f>
        <v>0.185</v>
      </c>
      <c r="P390" s="66">
        <f>'[2]Indonesia PKO Imports'!GC$290</f>
        <v>0.35699999999999998</v>
      </c>
      <c r="Q390" s="66">
        <f>'[2]Indonesia PKO Imports'!GO$290</f>
        <v>0.16400000000000001</v>
      </c>
      <c r="R390" s="66">
        <f>'[2]Indonesia PKO Imports'!HA$290</f>
        <v>6.9000000000000006E-2</v>
      </c>
      <c r="S390" s="66">
        <f>'[2]Indonesia PKO Imports'!HM$290</f>
        <v>0.109</v>
      </c>
      <c r="T390" s="66">
        <f>'[2]Indonesia PKO Imports'!HY$290</f>
        <v>0.08</v>
      </c>
      <c r="U390" s="66">
        <f>'[2]Indonesia PKO Imports'!IK$290</f>
        <v>5.7000000000000002E-2</v>
      </c>
      <c r="V390" s="66">
        <f>'[2]Indonesia PKO Imports'!IW$290</f>
        <v>0.04</v>
      </c>
      <c r="W390" s="66">
        <f>'[2]Indonesia PKO Imports'!JI$290</f>
        <v>0</v>
      </c>
      <c r="X390" s="66">
        <f>'[2]Indonesia PKO Imports'!JU$290</f>
        <v>0</v>
      </c>
      <c r="Y390" s="66">
        <f>'[2]Indonesia PKO Imports'!KG$290</f>
        <v>0</v>
      </c>
      <c r="Z390" s="66">
        <f>'[2]Indonesia PKO Imports'!KS$290</f>
        <v>0</v>
      </c>
      <c r="AA390" s="66">
        <f>'[2]Indonesia PKO Imports'!LE$290</f>
        <v>0</v>
      </c>
      <c r="AB390" s="67">
        <f t="shared" ref="AB390:AG390" si="245">(SUM(V1401:Z1401)/SUM(V$401:Z$401))*AB$401</f>
        <v>0</v>
      </c>
      <c r="AC390" s="67">
        <f t="shared" si="245"/>
        <v>0</v>
      </c>
      <c r="AD390" s="67">
        <f t="shared" si="245"/>
        <v>0</v>
      </c>
      <c r="AE390" s="67">
        <f t="shared" si="245"/>
        <v>0</v>
      </c>
      <c r="AF390" s="67" t="e">
        <f t="shared" si="245"/>
        <v>#DIV/0!</v>
      </c>
      <c r="AG390" s="67">
        <f t="shared" si="245"/>
        <v>0</v>
      </c>
      <c r="AH390" s="67"/>
      <c r="AI390" s="67"/>
    </row>
    <row r="391" spans="2:35">
      <c r="B391" s="59" t="s">
        <v>66</v>
      </c>
      <c r="C391" s="72">
        <f t="shared" si="242"/>
        <v>0</v>
      </c>
      <c r="D391" s="72">
        <f t="shared" si="243"/>
        <v>0</v>
      </c>
      <c r="E391" s="72">
        <v>0.17795013850415506</v>
      </c>
      <c r="F391" s="66">
        <f>'[2]Indonesia PKO Imports'!BN$290</f>
        <v>0.40899999999999997</v>
      </c>
      <c r="G391" s="66">
        <f>'[2]Indonesia PKO Imports'!BZ$290</f>
        <v>0.15</v>
      </c>
      <c r="H391" s="66">
        <f>'[2]Indonesia PKO Imports'!CL$290</f>
        <v>9.8000000000000004E-2</v>
      </c>
      <c r="I391" s="66">
        <f>'[2]Indonesia PKO Imports'!CX$290</f>
        <v>0.14199999999999999</v>
      </c>
      <c r="J391" s="66">
        <f>'[2]Indonesia PKO Imports'!DJ$290</f>
        <v>0.36899999999999999</v>
      </c>
      <c r="K391" s="66">
        <f>'[2]Indonesia PKO Imports'!DV$290</f>
        <v>9.9000000000000005E-2</v>
      </c>
      <c r="L391" s="66">
        <f>'[2]Indonesia PKO Imports'!EH$290</f>
        <v>2.1000000000000001E-2</v>
      </c>
      <c r="M391" s="66">
        <f>'[2]Indonesia PKO Imports'!ET$290</f>
        <v>0.02</v>
      </c>
      <c r="N391" s="66">
        <f>'[2]Indonesia PKO Imports'!FF$290</f>
        <v>0.216</v>
      </c>
      <c r="O391" s="66">
        <f>'[2]Indonesia PKO Imports'!FR$290</f>
        <v>0.32100000000000001</v>
      </c>
      <c r="P391" s="66">
        <f>'[2]Indonesia PKO Imports'!GD$290</f>
        <v>0.21199999999999999</v>
      </c>
      <c r="Q391" s="66">
        <f>'[2]Indonesia PKO Imports'!GP$290</f>
        <v>0.16300000000000001</v>
      </c>
      <c r="R391" s="66">
        <f>'[2]Indonesia PKO Imports'!HB$290</f>
        <v>7.5999999999999998E-2</v>
      </c>
      <c r="S391" s="66">
        <f>'[2]Indonesia PKO Imports'!HN$290</f>
        <v>3.4000000000000002E-2</v>
      </c>
      <c r="T391" s="66">
        <f>'[2]Indonesia PKO Imports'!HZ$290</f>
        <v>0.16</v>
      </c>
      <c r="U391" s="66">
        <f>'[2]Indonesia PKO Imports'!IL$290</f>
        <v>4.3999999999999997E-2</v>
      </c>
      <c r="V391" s="66">
        <f>'[2]Indonesia PKO Imports'!IX$290</f>
        <v>0.02</v>
      </c>
      <c r="W391" s="66">
        <f>'[2]Indonesia PKO Imports'!JJ$290</f>
        <v>4.2000000000000003E-2</v>
      </c>
      <c r="X391" s="66">
        <f>'[2]Indonesia PKO Imports'!JV$290</f>
        <v>0</v>
      </c>
      <c r="Y391" s="66">
        <f>'[2]Indonesia PKO Imports'!KH$290</f>
        <v>0</v>
      </c>
      <c r="Z391" s="66">
        <f>'[2]Indonesia PKO Imports'!KT$290</f>
        <v>0</v>
      </c>
      <c r="AA391" s="66">
        <f>'[2]Indonesia PKO Imports'!LF$290</f>
        <v>0</v>
      </c>
      <c r="AB391" s="67">
        <f t="shared" ref="AB391:AG399" si="246">(SUM(V391:Z391)/SUM(V$401:Z$401))*AB$401</f>
        <v>0</v>
      </c>
      <c r="AC391" s="67">
        <f t="shared" si="246"/>
        <v>0</v>
      </c>
      <c r="AD391" s="67">
        <f t="shared" si="246"/>
        <v>0</v>
      </c>
      <c r="AE391" s="67">
        <f t="shared" si="246"/>
        <v>0</v>
      </c>
      <c r="AF391" s="67" t="e">
        <f t="shared" si="246"/>
        <v>#DIV/0!</v>
      </c>
      <c r="AG391" s="67">
        <f t="shared" si="246"/>
        <v>0</v>
      </c>
      <c r="AH391" s="67"/>
      <c r="AI391" s="67"/>
    </row>
    <row r="392" spans="2:35">
      <c r="B392" s="59" t="s">
        <v>67</v>
      </c>
      <c r="C392" s="72">
        <f t="shared" si="242"/>
        <v>0</v>
      </c>
      <c r="D392" s="72">
        <f t="shared" si="243"/>
        <v>0</v>
      </c>
      <c r="E392" s="66">
        <f>'[2]Indonesia PKO Imports'!BC$290</f>
        <v>0.27600000000000002</v>
      </c>
      <c r="F392" s="66">
        <f>'[2]Indonesia PKO Imports'!BO$290</f>
        <v>0.49199999999999999</v>
      </c>
      <c r="G392" s="66">
        <f>'[2]Indonesia PKO Imports'!CA$290</f>
        <v>6.9000000000000006E-2</v>
      </c>
      <c r="H392" s="66">
        <f>'[2]Indonesia PKO Imports'!CM$290</f>
        <v>0.32400000000000001</v>
      </c>
      <c r="I392" s="66">
        <f>'[2]Indonesia PKO Imports'!CY$290</f>
        <v>6.3E-2</v>
      </c>
      <c r="J392" s="66">
        <f>'[2]Indonesia PKO Imports'!DK$290</f>
        <v>0.20599999999999999</v>
      </c>
      <c r="K392" s="66">
        <f>'[2]Indonesia PKO Imports'!DW$290</f>
        <v>7.1999999999999995E-2</v>
      </c>
      <c r="L392" s="66">
        <f>'[2]Indonesia PKO Imports'!EI$290</f>
        <v>7.0999999999999994E-2</v>
      </c>
      <c r="M392" s="66">
        <f>'[2]Indonesia PKO Imports'!EU$290</f>
        <v>0.32700000000000001</v>
      </c>
      <c r="N392" s="66">
        <f>'[2]Indonesia PKO Imports'!FG$290</f>
        <v>0.13100000000000001</v>
      </c>
      <c r="O392" s="66">
        <f>'[2]Indonesia PKO Imports'!FS$290</f>
        <v>0.05</v>
      </c>
      <c r="P392" s="66">
        <f>'[2]Indonesia PKO Imports'!GE$290</f>
        <v>0.19500000000000001</v>
      </c>
      <c r="Q392" s="66">
        <f>'[2]Indonesia PKO Imports'!GQ$290</f>
        <v>0.27100000000000002</v>
      </c>
      <c r="R392" s="66">
        <f>'[2]Indonesia PKO Imports'!HC$290</f>
        <v>0.06</v>
      </c>
      <c r="S392" s="66">
        <f>'[2]Indonesia PKO Imports'!HO$290</f>
        <v>5.2999999999999999E-2</v>
      </c>
      <c r="T392" s="66">
        <f>'[2]Indonesia PKO Imports'!IA$290</f>
        <v>0.123</v>
      </c>
      <c r="U392" s="66">
        <f>'[2]Indonesia PKO Imports'!IM$290</f>
        <v>0.12</v>
      </c>
      <c r="V392" s="66">
        <f>'[2]Indonesia PKO Imports'!IY$290</f>
        <v>0.124</v>
      </c>
      <c r="W392" s="66">
        <f>'[2]Indonesia PKO Imports'!JK$290</f>
        <v>0</v>
      </c>
      <c r="X392" s="66">
        <f>'[2]Indonesia PKO Imports'!JW$290</f>
        <v>0</v>
      </c>
      <c r="Y392" s="66">
        <f>'[2]Indonesia PKO Imports'!KI$290</f>
        <v>0</v>
      </c>
      <c r="Z392" s="66">
        <f>'[2]Indonesia PKO Imports'!KU$290</f>
        <v>0</v>
      </c>
      <c r="AA392" s="66">
        <f>'[2]Indonesia PKO Imports'!LG$290</f>
        <v>0</v>
      </c>
      <c r="AB392" s="67">
        <f t="shared" si="246"/>
        <v>0</v>
      </c>
      <c r="AC392" s="67">
        <f t="shared" si="246"/>
        <v>0</v>
      </c>
      <c r="AD392" s="67">
        <f t="shared" si="246"/>
        <v>0</v>
      </c>
      <c r="AE392" s="67">
        <f t="shared" si="246"/>
        <v>0</v>
      </c>
      <c r="AF392" s="67" t="e">
        <f t="shared" si="246"/>
        <v>#DIV/0!</v>
      </c>
      <c r="AG392" s="67">
        <f t="shared" si="246"/>
        <v>0</v>
      </c>
      <c r="AH392" s="67"/>
      <c r="AI392" s="67"/>
    </row>
    <row r="393" spans="2:35">
      <c r="B393" s="59" t="s">
        <v>68</v>
      </c>
      <c r="C393" s="72">
        <f t="shared" si="242"/>
        <v>0</v>
      </c>
      <c r="D393" s="72">
        <f t="shared" si="243"/>
        <v>0</v>
      </c>
      <c r="E393" s="66">
        <f>'[2]Indonesia PKO Imports'!BD$290</f>
        <v>0.42599999999999999</v>
      </c>
      <c r="F393" s="66">
        <f>'[2]Indonesia PKO Imports'!BP$290</f>
        <v>0.34200000000000003</v>
      </c>
      <c r="G393" s="66">
        <f>'[2]Indonesia PKO Imports'!CB$290</f>
        <v>9.4E-2</v>
      </c>
      <c r="H393" s="66">
        <f>'[2]Indonesia PKO Imports'!CN$290</f>
        <v>7.2999999999999995E-2</v>
      </c>
      <c r="I393" s="66">
        <f>'[2]Indonesia PKO Imports'!CZ$290</f>
        <v>0.11799999999999999</v>
      </c>
      <c r="J393" s="66">
        <f>'[2]Indonesia PKO Imports'!DL$290</f>
        <v>0.70199999999999996</v>
      </c>
      <c r="K393" s="66">
        <f>'[2]Indonesia PKO Imports'!DX$290</f>
        <v>0.23499999999999999</v>
      </c>
      <c r="L393" s="66">
        <f>'[2]Indonesia PKO Imports'!EJ$290</f>
        <v>0.04</v>
      </c>
      <c r="M393" s="66">
        <f>'[2]Indonesia PKO Imports'!EV$290</f>
        <v>0.36899999999999999</v>
      </c>
      <c r="N393" s="66">
        <f>'[2]Indonesia PKO Imports'!FH$290</f>
        <v>0.224</v>
      </c>
      <c r="O393" s="66">
        <f>'[2]Indonesia PKO Imports'!FT$290</f>
        <v>0.21199999999999999</v>
      </c>
      <c r="P393" s="66">
        <f>'[2]Indonesia PKO Imports'!GF$290</f>
        <v>0.26800000000000002</v>
      </c>
      <c r="Q393" s="66">
        <f>'[2]Indonesia PKO Imports'!GR$290</f>
        <v>0.30499999999999999</v>
      </c>
      <c r="R393" s="66">
        <f>'[2]Indonesia PKO Imports'!HD$290</f>
        <v>0.14299999999999999</v>
      </c>
      <c r="S393" s="66">
        <f>'[2]Indonesia PKO Imports'!HP$290</f>
        <v>0.10299999999999999</v>
      </c>
      <c r="T393" s="66">
        <f>'[2]Indonesia PKO Imports'!IB$290</f>
        <v>0.123</v>
      </c>
      <c r="U393" s="66">
        <f>'[2]Indonesia PKO Imports'!IN$290</f>
        <v>0</v>
      </c>
      <c r="V393" s="66">
        <f>'[2]Indonesia PKO Imports'!IZ$290</f>
        <v>0</v>
      </c>
      <c r="W393" s="66">
        <f>'[2]Indonesia PKO Imports'!JL$290</f>
        <v>0</v>
      </c>
      <c r="X393" s="66">
        <f>'[2]Indonesia PKO Imports'!JX$290</f>
        <v>0</v>
      </c>
      <c r="Y393" s="66">
        <f>'[2]Indonesia PKO Imports'!KJ$290</f>
        <v>0</v>
      </c>
      <c r="Z393" s="66">
        <f>'[2]Indonesia PKO Imports'!KV$290</f>
        <v>0</v>
      </c>
      <c r="AA393" s="67">
        <f t="shared" ref="AA393:AA399" si="247">(SUM(U393:Y393)/SUM(U$401:Y$401))*AA$401</f>
        <v>0</v>
      </c>
      <c r="AB393" s="67">
        <f t="shared" si="246"/>
        <v>0</v>
      </c>
      <c r="AC393" s="67">
        <f t="shared" si="246"/>
        <v>0</v>
      </c>
      <c r="AD393" s="67">
        <f t="shared" si="246"/>
        <v>0</v>
      </c>
      <c r="AE393" s="67">
        <f t="shared" si="246"/>
        <v>0</v>
      </c>
      <c r="AF393" s="67" t="e">
        <f t="shared" si="246"/>
        <v>#DIV/0!</v>
      </c>
      <c r="AG393" s="67">
        <f t="shared" si="246"/>
        <v>0</v>
      </c>
      <c r="AH393" s="67"/>
      <c r="AI393" s="67"/>
    </row>
    <row r="394" spans="2:35">
      <c r="B394" s="59" t="s">
        <v>69</v>
      </c>
      <c r="C394" s="72">
        <f t="shared" si="242"/>
        <v>0</v>
      </c>
      <c r="D394" s="72">
        <f t="shared" si="243"/>
        <v>0</v>
      </c>
      <c r="E394" s="66">
        <f>'[2]Indonesia PKO Imports'!BE$290</f>
        <v>0.152</v>
      </c>
      <c r="F394" s="66">
        <f>'[2]Indonesia PKO Imports'!BQ$290</f>
        <v>0.23200000000000001</v>
      </c>
      <c r="G394" s="66">
        <f>'[2]Indonesia PKO Imports'!CC$290</f>
        <v>0</v>
      </c>
      <c r="H394" s="66">
        <f>'[2]Indonesia PKO Imports'!CO$290</f>
        <v>1.9E-2</v>
      </c>
      <c r="I394" s="66">
        <f>'[2]Indonesia PKO Imports'!DA$290</f>
        <v>0.128</v>
      </c>
      <c r="J394" s="66">
        <f>'[2]Indonesia PKO Imports'!DM$290</f>
        <v>0.39</v>
      </c>
      <c r="K394" s="66">
        <f>'[2]Indonesia PKO Imports'!DY$290</f>
        <v>0.15</v>
      </c>
      <c r="L394" s="66">
        <f>'[2]Indonesia PKO Imports'!EK$290</f>
        <v>0</v>
      </c>
      <c r="M394" s="66">
        <f>'[2]Indonesia PKO Imports'!EW$290</f>
        <v>0.25600000000000001</v>
      </c>
      <c r="N394" s="66">
        <f>'[2]Indonesia PKO Imports'!FI$290</f>
        <v>0.30099999999999999</v>
      </c>
      <c r="O394" s="66">
        <f>'[2]Indonesia PKO Imports'!FU$290</f>
        <v>0.27300000000000002</v>
      </c>
      <c r="P394" s="66">
        <f>'[2]Indonesia PKO Imports'!GG$290</f>
        <v>0.27800000000000002</v>
      </c>
      <c r="Q394" s="66">
        <f>'[2]Indonesia PKO Imports'!GS$290</f>
        <v>0.16700000000000001</v>
      </c>
      <c r="R394" s="66">
        <f>'[2]Indonesia PKO Imports'!HE$290</f>
        <v>0.106</v>
      </c>
      <c r="S394" s="66">
        <f>'[2]Indonesia PKO Imports'!HQ$290</f>
        <v>0.109</v>
      </c>
      <c r="T394" s="66">
        <f>'[2]Indonesia PKO Imports'!IC$290</f>
        <v>6.2E-2</v>
      </c>
      <c r="U394" s="66">
        <f>'[2]Indonesia PKO Imports'!IO$290</f>
        <v>0.14000000000000001</v>
      </c>
      <c r="V394" s="66">
        <f>'[2]Indonesia PKO Imports'!JA$290</f>
        <v>1E-3</v>
      </c>
      <c r="W394" s="66">
        <f>'[2]Indonesia PKO Imports'!JM$290</f>
        <v>0</v>
      </c>
      <c r="X394" s="66">
        <f>'[2]Indonesia PKO Imports'!JY$290</f>
        <v>1.0999999999999999E-2</v>
      </c>
      <c r="Y394" s="66">
        <f>'[2]Indonesia PKO Imports'!KK$290</f>
        <v>0</v>
      </c>
      <c r="Z394" s="66">
        <f>'[2]Indonesia PKO Imports'!KW$290</f>
        <v>0</v>
      </c>
      <c r="AA394" s="67">
        <f t="shared" si="247"/>
        <v>0</v>
      </c>
      <c r="AB394" s="67">
        <f t="shared" si="246"/>
        <v>0</v>
      </c>
      <c r="AC394" s="67">
        <f t="shared" si="246"/>
        <v>0</v>
      </c>
      <c r="AD394" s="67">
        <f t="shared" si="246"/>
        <v>0</v>
      </c>
      <c r="AE394" s="67">
        <f t="shared" si="246"/>
        <v>0</v>
      </c>
      <c r="AF394" s="67" t="e">
        <f t="shared" si="246"/>
        <v>#DIV/0!</v>
      </c>
      <c r="AG394" s="67">
        <f t="shared" si="246"/>
        <v>0</v>
      </c>
      <c r="AH394" s="67"/>
      <c r="AI394" s="67"/>
    </row>
    <row r="395" spans="2:35">
      <c r="B395" s="59" t="s">
        <v>70</v>
      </c>
      <c r="C395" s="72">
        <f t="shared" si="242"/>
        <v>0</v>
      </c>
      <c r="D395" s="72">
        <f t="shared" si="243"/>
        <v>0</v>
      </c>
      <c r="E395" s="66">
        <f>'[2]Indonesia PKO Imports'!BF$290</f>
        <v>0.19</v>
      </c>
      <c r="F395" s="66">
        <f>'[2]Indonesia PKO Imports'!BR$290</f>
        <v>0.44900000000000001</v>
      </c>
      <c r="G395" s="66">
        <f>'[2]Indonesia PKO Imports'!CD$290</f>
        <v>0.13100000000000001</v>
      </c>
      <c r="H395" s="66">
        <f>'[2]Indonesia PKO Imports'!CP$290</f>
        <v>0.13700000000000001</v>
      </c>
      <c r="I395" s="66">
        <f>'[2]Indonesia PKO Imports'!DB$290</f>
        <v>0.13700000000000001</v>
      </c>
      <c r="J395" s="66">
        <f>'[2]Indonesia PKO Imports'!DN$290</f>
        <v>0.68700000000000006</v>
      </c>
      <c r="K395" s="66">
        <f>'[2]Indonesia PKO Imports'!DZ$290</f>
        <v>0.13800000000000001</v>
      </c>
      <c r="L395" s="66">
        <f>'[2]Indonesia PKO Imports'!EL$290</f>
        <v>0.218</v>
      </c>
      <c r="M395" s="66">
        <f>'[2]Indonesia PKO Imports'!EX$290</f>
        <v>0.35499999999999998</v>
      </c>
      <c r="N395" s="66">
        <f>'[2]Indonesia PKO Imports'!FJ$290</f>
        <v>0.26600000000000001</v>
      </c>
      <c r="O395" s="66">
        <f>'[2]Indonesia PKO Imports'!FV$290</f>
        <v>0.35299999999999998</v>
      </c>
      <c r="P395" s="66">
        <f>'[2]Indonesia PKO Imports'!GH$290</f>
        <v>0.32700000000000001</v>
      </c>
      <c r="Q395" s="66">
        <f>'[2]Indonesia PKO Imports'!GT$290</f>
        <v>0.13</v>
      </c>
      <c r="R395" s="66">
        <f>'[2]Indonesia PKO Imports'!HF$290</f>
        <v>9.2999999999999999E-2</v>
      </c>
      <c r="S395" s="66">
        <f>'[2]Indonesia PKO Imports'!HR$290</f>
        <v>0.153</v>
      </c>
      <c r="T395" s="66">
        <f>'[2]Indonesia PKO Imports'!ID$290</f>
        <v>0.1</v>
      </c>
      <c r="U395" s="66">
        <f>'[2]Indonesia PKO Imports'!IP$290</f>
        <v>0.06</v>
      </c>
      <c r="V395" s="66">
        <f>'[2]Indonesia PKO Imports'!JB$290</f>
        <v>0.02</v>
      </c>
      <c r="W395" s="66">
        <f>'[2]Indonesia PKO Imports'!JN$290</f>
        <v>0</v>
      </c>
      <c r="X395" s="66">
        <f>'[2]Indonesia PKO Imports'!JZ$290</f>
        <v>0</v>
      </c>
      <c r="Y395" s="66">
        <f>'[2]Indonesia PKO Imports'!KL$290</f>
        <v>0</v>
      </c>
      <c r="Z395" s="66">
        <f>'[2]Indonesia PKO Imports'!KX$290</f>
        <v>0</v>
      </c>
      <c r="AA395" s="67">
        <f t="shared" si="247"/>
        <v>0</v>
      </c>
      <c r="AB395" s="67">
        <f t="shared" si="246"/>
        <v>0</v>
      </c>
      <c r="AC395" s="67">
        <f t="shared" si="246"/>
        <v>0</v>
      </c>
      <c r="AD395" s="67">
        <f t="shared" si="246"/>
        <v>0</v>
      </c>
      <c r="AE395" s="67">
        <f t="shared" si="246"/>
        <v>0</v>
      </c>
      <c r="AF395" s="67" t="e">
        <f t="shared" si="246"/>
        <v>#DIV/0!</v>
      </c>
      <c r="AG395" s="67">
        <f t="shared" si="246"/>
        <v>0</v>
      </c>
      <c r="AH395" s="67"/>
      <c r="AI395" s="67"/>
    </row>
    <row r="396" spans="2:35">
      <c r="B396" s="59" t="s">
        <v>71</v>
      </c>
      <c r="C396" s="72">
        <f t="shared" si="242"/>
        <v>0</v>
      </c>
      <c r="D396" s="72">
        <f t="shared" si="243"/>
        <v>0</v>
      </c>
      <c r="E396" s="66">
        <f>'[2]Indonesia PKO Imports'!BG$290</f>
        <v>0.35699999999999998</v>
      </c>
      <c r="F396" s="66">
        <f>'[2]Indonesia PKO Imports'!BS$290</f>
        <v>5.7000000000000002E-2</v>
      </c>
      <c r="G396" s="66">
        <f>'[2]Indonesia PKO Imports'!CE$290</f>
        <v>0</v>
      </c>
      <c r="H396" s="66">
        <f>'[2]Indonesia PKO Imports'!CQ$290</f>
        <v>0.14799999999999999</v>
      </c>
      <c r="I396" s="66">
        <f>'[2]Indonesia PKO Imports'!DC$290</f>
        <v>0.19600000000000001</v>
      </c>
      <c r="J396" s="66">
        <f>'[2]Indonesia PKO Imports'!DO$290</f>
        <v>0.64</v>
      </c>
      <c r="K396" s="66">
        <f>'[2]Indonesia PKO Imports'!EA$290</f>
        <v>0.02</v>
      </c>
      <c r="L396" s="66">
        <f>'[2]Indonesia PKO Imports'!EM$290</f>
        <v>0.13</v>
      </c>
      <c r="M396" s="66">
        <f>'[2]Indonesia PKO Imports'!EY$290</f>
        <v>0.57999999999999996</v>
      </c>
      <c r="N396" s="66">
        <f>'[2]Indonesia PKO Imports'!FK$290</f>
        <v>0.26300000000000001</v>
      </c>
      <c r="O396" s="66">
        <f>'[2]Indonesia PKO Imports'!FW$290</f>
        <v>0.4</v>
      </c>
      <c r="P396" s="66">
        <f>'[2]Indonesia PKO Imports'!GI$290</f>
        <v>0.27300000000000002</v>
      </c>
      <c r="Q396" s="66">
        <f>'[2]Indonesia PKO Imports'!GU$290</f>
        <v>0.28799999999999998</v>
      </c>
      <c r="R396" s="66">
        <f>'[2]Indonesia PKO Imports'!HG$290</f>
        <v>7.2999999999999995E-2</v>
      </c>
      <c r="S396" s="66">
        <f>'[2]Indonesia PKO Imports'!HS$290</f>
        <v>6.7000000000000004E-2</v>
      </c>
      <c r="T396" s="66">
        <f>'[2]Indonesia PKO Imports'!IE$290</f>
        <v>0.318</v>
      </c>
      <c r="U396" s="66">
        <f>'[2]Indonesia PKO Imports'!IQ$290</f>
        <v>0.06</v>
      </c>
      <c r="V396" s="66">
        <f>'[2]Indonesia PKO Imports'!JC$290</f>
        <v>0.1</v>
      </c>
      <c r="W396" s="66">
        <f>'[2]Indonesia PKO Imports'!JO$290</f>
        <v>0</v>
      </c>
      <c r="X396" s="66">
        <f>'[2]Indonesia PKO Imports'!KA$290</f>
        <v>0</v>
      </c>
      <c r="Y396" s="66">
        <f>'[2]Indonesia PKO Imports'!KM$290</f>
        <v>0</v>
      </c>
      <c r="Z396" s="66">
        <f>'[2]Indonesia PKO Imports'!KY$290</f>
        <v>0</v>
      </c>
      <c r="AA396" s="67">
        <f t="shared" si="247"/>
        <v>0</v>
      </c>
      <c r="AB396" s="67">
        <f t="shared" si="246"/>
        <v>0</v>
      </c>
      <c r="AC396" s="67">
        <f t="shared" si="246"/>
        <v>0</v>
      </c>
      <c r="AD396" s="67">
        <f t="shared" si="246"/>
        <v>0</v>
      </c>
      <c r="AE396" s="67">
        <f t="shared" si="246"/>
        <v>0</v>
      </c>
      <c r="AF396" s="67" t="e">
        <f t="shared" si="246"/>
        <v>#DIV/0!</v>
      </c>
      <c r="AG396" s="67">
        <f t="shared" si="246"/>
        <v>0</v>
      </c>
      <c r="AH396" s="67"/>
      <c r="AI396" s="67"/>
    </row>
    <row r="397" spans="2:35">
      <c r="B397" s="59" t="s">
        <v>72</v>
      </c>
      <c r="C397" s="72">
        <f t="shared" si="242"/>
        <v>0</v>
      </c>
      <c r="D397" s="72">
        <f t="shared" si="243"/>
        <v>0</v>
      </c>
      <c r="E397" s="66">
        <f>'[2]Indonesia PKO Imports'!BH$290</f>
        <v>0.32</v>
      </c>
      <c r="F397" s="66">
        <f>'[2]Indonesia PKO Imports'!BT$290</f>
        <v>0.14699999999999999</v>
      </c>
      <c r="G397" s="66">
        <f>'[2]Indonesia PKO Imports'!CF$290</f>
        <v>1.9E-2</v>
      </c>
      <c r="H397" s="66">
        <f>'[2]Indonesia PKO Imports'!CR$290</f>
        <v>0.109</v>
      </c>
      <c r="I397" s="66">
        <f>'[2]Indonesia PKO Imports'!DD$290</f>
        <v>3.9E-2</v>
      </c>
      <c r="J397" s="66">
        <f>'[2]Indonesia PKO Imports'!DP$290</f>
        <v>0.33200000000000002</v>
      </c>
      <c r="K397" s="66">
        <f>'[2]Indonesia PKO Imports'!EB$290</f>
        <v>0.41399999999999998</v>
      </c>
      <c r="L397" s="66">
        <f>'[2]Indonesia PKO Imports'!EN$290</f>
        <v>0.218</v>
      </c>
      <c r="M397" s="66">
        <f>'[2]Indonesia PKO Imports'!EZ$290</f>
        <v>0.25900000000000001</v>
      </c>
      <c r="N397" s="66">
        <f>'[2]Indonesia PKO Imports'!FL$290</f>
        <v>0.317</v>
      </c>
      <c r="O397" s="66">
        <f>'[2]Indonesia PKO Imports'!FX$290</f>
        <v>0.47399999999999998</v>
      </c>
      <c r="P397" s="66">
        <f>'[2]Indonesia PKO Imports'!GJ$290</f>
        <v>0.20399999999999999</v>
      </c>
      <c r="Q397" s="66">
        <f>'[2]Indonesia PKO Imports'!GV$290</f>
        <v>0.19900000000000001</v>
      </c>
      <c r="R397" s="66">
        <f>'[2]Indonesia PKO Imports'!HH$290</f>
        <v>7.9000000000000001E-2</v>
      </c>
      <c r="S397" s="66">
        <f>'[2]Indonesia PKO Imports'!HT$290</f>
        <v>0.248</v>
      </c>
      <c r="T397" s="66">
        <f>'[2]Indonesia PKO Imports'!IF$290</f>
        <v>6.9000000000000006E-2</v>
      </c>
      <c r="U397" s="66">
        <f>'[2]Indonesia PKO Imports'!IR$290</f>
        <v>0</v>
      </c>
      <c r="V397" s="66">
        <f>'[2]Indonesia PKO Imports'!JD$290</f>
        <v>0.04</v>
      </c>
      <c r="W397" s="66">
        <f>'[2]Indonesia PKO Imports'!JP$290</f>
        <v>0</v>
      </c>
      <c r="X397" s="66">
        <f>'[2]Indonesia PKO Imports'!KB$290</f>
        <v>0</v>
      </c>
      <c r="Y397" s="66">
        <f>'[2]Indonesia PKO Imports'!KN$290</f>
        <v>0</v>
      </c>
      <c r="Z397" s="66">
        <f>'[2]Indonesia PKO Imports'!KZ$290</f>
        <v>0</v>
      </c>
      <c r="AA397" s="67">
        <f t="shared" si="247"/>
        <v>0</v>
      </c>
      <c r="AB397" s="67">
        <f t="shared" si="246"/>
        <v>0</v>
      </c>
      <c r="AC397" s="67">
        <f t="shared" si="246"/>
        <v>0</v>
      </c>
      <c r="AD397" s="67">
        <f t="shared" si="246"/>
        <v>0</v>
      </c>
      <c r="AE397" s="67">
        <f t="shared" si="246"/>
        <v>0</v>
      </c>
      <c r="AF397" s="67" t="e">
        <f t="shared" si="246"/>
        <v>#DIV/0!</v>
      </c>
      <c r="AG397" s="67">
        <f t="shared" si="246"/>
        <v>0</v>
      </c>
      <c r="AH397" s="67"/>
      <c r="AI397" s="67"/>
    </row>
    <row r="398" spans="2:35">
      <c r="B398" s="59" t="s">
        <v>73</v>
      </c>
      <c r="C398" s="72">
        <f t="shared" si="242"/>
        <v>0</v>
      </c>
      <c r="D398" s="72">
        <f t="shared" si="243"/>
        <v>0</v>
      </c>
      <c r="E398" s="66">
        <f>'[2]Indonesia PKO Imports'!BI$290</f>
        <v>0.23100000000000001</v>
      </c>
      <c r="F398" s="66">
        <f>'[2]Indonesia PKO Imports'!BU$290</f>
        <v>0.126</v>
      </c>
      <c r="G398" s="66">
        <f>'[2]Indonesia PKO Imports'!CG$290</f>
        <v>0</v>
      </c>
      <c r="H398" s="66">
        <f>'[2]Indonesia PKO Imports'!CS$290</f>
        <v>1.9E-2</v>
      </c>
      <c r="I398" s="66">
        <f>'[2]Indonesia PKO Imports'!DE$290</f>
        <v>0.432</v>
      </c>
      <c r="J398" s="66">
        <f>'[2]Indonesia PKO Imports'!DQ$290</f>
        <v>0.746</v>
      </c>
      <c r="K398" s="66">
        <f>'[2]Indonesia PKO Imports'!EC$290</f>
        <v>0.12</v>
      </c>
      <c r="L398" s="66">
        <f>'[2]Indonesia PKO Imports'!EO$290</f>
        <v>0.14099999999999999</v>
      </c>
      <c r="M398" s="66">
        <f>'[2]Indonesia PKO Imports'!FA$290</f>
        <v>0.186</v>
      </c>
      <c r="N398" s="66">
        <f>'[2]Indonesia PKO Imports'!FM$290</f>
        <v>0.47099999999999997</v>
      </c>
      <c r="O398" s="66">
        <f>'[2]Indonesia PKO Imports'!FY$290</f>
        <v>0.32800000000000001</v>
      </c>
      <c r="P398" s="66">
        <f>'[2]Indonesia PKO Imports'!GK$290</f>
        <v>0.373</v>
      </c>
      <c r="Q398" s="66">
        <f>'[2]Indonesia PKO Imports'!GW$290</f>
        <v>0.13500000000000001</v>
      </c>
      <c r="R398" s="66">
        <f>'[2]Indonesia PKO Imports'!HI$290</f>
        <v>0.13300000000000001</v>
      </c>
      <c r="S398" s="66">
        <f>'[2]Indonesia PKO Imports'!HU$290</f>
        <v>0.16200000000000001</v>
      </c>
      <c r="T398" s="66">
        <f>'[2]Indonesia PKO Imports'!IG$290</f>
        <v>0.22700000000000001</v>
      </c>
      <c r="U398" s="66">
        <f>'[2]Indonesia PKO Imports'!IS$290</f>
        <v>0.08</v>
      </c>
      <c r="V398" s="66">
        <f>'[2]Indonesia PKO Imports'!JE$290</f>
        <v>0</v>
      </c>
      <c r="W398" s="66">
        <f>'[2]Indonesia PKO Imports'!JQ$290</f>
        <v>0</v>
      </c>
      <c r="X398" s="66">
        <f>'[2]Indonesia PKO Imports'!KC$290</f>
        <v>0</v>
      </c>
      <c r="Y398" s="66">
        <f>'[2]Indonesia PKO Imports'!KO$290</f>
        <v>0</v>
      </c>
      <c r="Z398" s="66">
        <f>'[2]Indonesia PKO Imports'!LA$290</f>
        <v>0</v>
      </c>
      <c r="AA398" s="67">
        <f t="shared" si="247"/>
        <v>0</v>
      </c>
      <c r="AB398" s="67">
        <f t="shared" si="246"/>
        <v>0</v>
      </c>
      <c r="AC398" s="67">
        <f t="shared" si="246"/>
        <v>0</v>
      </c>
      <c r="AD398" s="67">
        <f t="shared" si="246"/>
        <v>0</v>
      </c>
      <c r="AE398" s="67">
        <f t="shared" si="246"/>
        <v>0</v>
      </c>
      <c r="AF398" s="67" t="e">
        <f t="shared" si="246"/>
        <v>#DIV/0!</v>
      </c>
      <c r="AG398" s="67">
        <f t="shared" si="246"/>
        <v>0</v>
      </c>
      <c r="AH398" s="67"/>
      <c r="AI398" s="67"/>
    </row>
    <row r="399" spans="2:35">
      <c r="B399" s="59" t="s">
        <v>74</v>
      </c>
      <c r="C399" s="72">
        <f t="shared" si="242"/>
        <v>0</v>
      </c>
      <c r="D399" s="72">
        <f t="shared" si="243"/>
        <v>0</v>
      </c>
      <c r="E399" s="66">
        <f>'[2]Indonesia PKO Imports'!BJ$290</f>
        <v>0.216</v>
      </c>
      <c r="F399" s="66">
        <f>'[2]Indonesia PKO Imports'!BV$290</f>
        <v>0.36799999999999999</v>
      </c>
      <c r="G399" s="66">
        <f>'[2]Indonesia PKO Imports'!CH$290</f>
        <v>7.9000000000000001E-2</v>
      </c>
      <c r="H399" s="66">
        <f>'[2]Indonesia PKO Imports'!CT$290</f>
        <v>0.123</v>
      </c>
      <c r="I399" s="66">
        <f>'[2]Indonesia PKO Imports'!DF$290</f>
        <v>0.34300000000000003</v>
      </c>
      <c r="J399" s="66">
        <f>'[2]Indonesia PKO Imports'!DR$290</f>
        <v>0.36399999999999999</v>
      </c>
      <c r="K399" s="66">
        <f>'[2]Indonesia PKO Imports'!ED$290</f>
        <v>0.33</v>
      </c>
      <c r="L399" s="66">
        <f>'[2]Indonesia PKO Imports'!EP$290</f>
        <v>0.44900000000000001</v>
      </c>
      <c r="M399" s="66">
        <f>'[2]Indonesia PKO Imports'!FB$290</f>
        <v>0.23200000000000001</v>
      </c>
      <c r="N399" s="66">
        <f>'[2]Indonesia PKO Imports'!FN$290</f>
        <v>0.28699999999999998</v>
      </c>
      <c r="O399" s="66">
        <f>'[2]Indonesia PKO Imports'!FZ$290</f>
        <v>0.38500000000000001</v>
      </c>
      <c r="P399" s="66">
        <f>'[2]Indonesia PKO Imports'!GL$290</f>
        <v>0.38400000000000001</v>
      </c>
      <c r="Q399" s="66">
        <f>'[2]Indonesia PKO Imports'!GX$290</f>
        <v>0.19</v>
      </c>
      <c r="R399" s="66">
        <f>'[2]Indonesia PKO Imports'!HJ$290</f>
        <v>1.4E-2</v>
      </c>
      <c r="S399" s="66">
        <f>'[2]Indonesia PKO Imports'!HV$290</f>
        <v>0.113</v>
      </c>
      <c r="T399" s="66">
        <f>'[2]Indonesia PKO Imports'!IH$290</f>
        <v>2.1000000000000001E-2</v>
      </c>
      <c r="U399" s="66">
        <f>'[2]Indonesia PKO Imports'!IT$290</f>
        <v>0.02</v>
      </c>
      <c r="V399" s="66">
        <f>'[2]Indonesia PKO Imports'!JF$290</f>
        <v>0</v>
      </c>
      <c r="W399" s="66">
        <f>'[2]Indonesia PKO Imports'!JR$290</f>
        <v>0</v>
      </c>
      <c r="X399" s="66">
        <f>'[2]Indonesia PKO Imports'!KD$290</f>
        <v>0</v>
      </c>
      <c r="Y399" s="66">
        <f>'[2]Indonesia PKO Imports'!KP$290</f>
        <v>1.7999999999999999E-2</v>
      </c>
      <c r="Z399" s="66">
        <f>'[2]Indonesia PKO Imports'!LB$290</f>
        <v>0</v>
      </c>
      <c r="AA399" s="67">
        <f t="shared" si="247"/>
        <v>0</v>
      </c>
      <c r="AB399" s="67">
        <f t="shared" si="246"/>
        <v>0</v>
      </c>
      <c r="AC399" s="67">
        <f t="shared" si="246"/>
        <v>0</v>
      </c>
      <c r="AD399" s="67">
        <f t="shared" si="246"/>
        <v>0</v>
      </c>
      <c r="AE399" s="67">
        <f t="shared" si="246"/>
        <v>1</v>
      </c>
      <c r="AF399" s="67" t="e">
        <f t="shared" si="246"/>
        <v>#DIV/0!</v>
      </c>
      <c r="AG399" s="67">
        <f t="shared" si="246"/>
        <v>3</v>
      </c>
      <c r="AH399" s="67"/>
      <c r="AI399" s="67"/>
    </row>
    <row r="400" spans="2:35">
      <c r="B400" s="59" t="s">
        <v>75</v>
      </c>
      <c r="C400" s="72">
        <f>C401-SUM(C389:C399)</f>
        <v>0</v>
      </c>
      <c r="D400" s="72">
        <f>D401-SUM(D389:D399)</f>
        <v>0</v>
      </c>
      <c r="E400" s="66">
        <f>'[2]Indonesia PKO Imports'!BK$290</f>
        <v>0.28199999999999997</v>
      </c>
      <c r="F400" s="66">
        <f>'[2]Indonesia PKO Imports'!BW$290</f>
        <v>0.32900000000000001</v>
      </c>
      <c r="G400" s="66">
        <f>'[2]Indonesia PKO Imports'!CI$290</f>
        <v>1.9E-2</v>
      </c>
      <c r="H400" s="66">
        <f>'[2]Indonesia PKO Imports'!CU$290</f>
        <v>0.05</v>
      </c>
      <c r="I400" s="66">
        <f>'[2]Indonesia PKO Imports'!DG$290</f>
        <v>0.22</v>
      </c>
      <c r="J400" s="66">
        <f>'[2]Indonesia PKO Imports'!DS$290</f>
        <v>0.372</v>
      </c>
      <c r="K400" s="66">
        <f>'[2]Indonesia PKO Imports'!EE$290</f>
        <v>0.49</v>
      </c>
      <c r="L400" s="66">
        <f>'[2]Indonesia PKO Imports'!EQ$290</f>
        <v>0</v>
      </c>
      <c r="M400" s="66">
        <f>'[2]Indonesia PKO Imports'!FC$290</f>
        <v>0.21099999999999999</v>
      </c>
      <c r="N400" s="66">
        <f>'[2]Indonesia PKO Imports'!FO$290</f>
        <v>0.248</v>
      </c>
      <c r="O400" s="66">
        <f>'[2]Indonesia PKO Imports'!GA$290</f>
        <v>0.438</v>
      </c>
      <c r="P400" s="66">
        <f>'[2]Indonesia PKO Imports'!GM$290</f>
        <v>0.32100000000000001</v>
      </c>
      <c r="Q400" s="66">
        <f>'[2]Indonesia PKO Imports'!GY$290</f>
        <v>0.26100000000000001</v>
      </c>
      <c r="R400" s="66">
        <f>'[2]Indonesia PKO Imports'!HK$290</f>
        <v>5.3999999999999999E-2</v>
      </c>
      <c r="S400" s="66">
        <f>'[2]Indonesia PKO Imports'!HW$290</f>
        <v>2.3E-2</v>
      </c>
      <c r="T400" s="66">
        <f>'[2]Indonesia PKO Imports'!II$290</f>
        <v>0.14199999999999999</v>
      </c>
      <c r="U400" s="66">
        <f>'[2]Indonesia PKO Imports'!IU$290</f>
        <v>0.1</v>
      </c>
      <c r="V400" s="66">
        <f>'[2]Indonesia PKO Imports'!JG$290</f>
        <v>0</v>
      </c>
      <c r="W400" s="66">
        <f>'[2]Indonesia PKO Imports'!JS$290</f>
        <v>0</v>
      </c>
      <c r="X400" s="66">
        <f>'[2]Indonesia PKO Imports'!KE$290</f>
        <v>0</v>
      </c>
      <c r="Y400" s="66">
        <f>'[2]Indonesia PKO Imports'!KQ$290</f>
        <v>0</v>
      </c>
      <c r="Z400" s="66">
        <f>'[2]Indonesia PKO Imports'!LC$290</f>
        <v>0</v>
      </c>
      <c r="AA400" s="67">
        <f t="shared" ref="AA400:AG400" si="248">AA401-SUM(AA389:AA399)</f>
        <v>0</v>
      </c>
      <c r="AB400" s="67">
        <f t="shared" si="248"/>
        <v>0</v>
      </c>
      <c r="AC400" s="67">
        <f t="shared" si="248"/>
        <v>0</v>
      </c>
      <c r="AD400" s="67">
        <f t="shared" si="248"/>
        <v>0</v>
      </c>
      <c r="AE400" s="67">
        <f t="shared" si="248"/>
        <v>0</v>
      </c>
      <c r="AF400" s="67" t="e">
        <f t="shared" si="248"/>
        <v>#DIV/0!</v>
      </c>
      <c r="AG400" s="67">
        <f t="shared" si="248"/>
        <v>0</v>
      </c>
      <c r="AH400" s="67"/>
      <c r="AI400" s="67"/>
    </row>
    <row r="401" spans="2:35" ht="15.75" thickBot="1">
      <c r="B401" s="59" t="s">
        <v>76</v>
      </c>
      <c r="C401" s="75">
        <f>C45</f>
        <v>0</v>
      </c>
      <c r="D401" s="75">
        <f>D45</f>
        <v>0</v>
      </c>
      <c r="E401" s="75">
        <f>E45</f>
        <v>3</v>
      </c>
      <c r="F401" s="75">
        <f t="shared" ref="F401:Y401" si="249">SUM(F389:F400)</f>
        <v>3.2239999999999998</v>
      </c>
      <c r="G401" s="75">
        <f t="shared" si="249"/>
        <v>1.0279999999999998</v>
      </c>
      <c r="H401" s="75">
        <f t="shared" si="249"/>
        <v>1.1440000000000001</v>
      </c>
      <c r="I401" s="75">
        <f t="shared" si="249"/>
        <v>1.8840000000000001</v>
      </c>
      <c r="J401" s="75">
        <f t="shared" si="249"/>
        <v>6.3999999999999995</v>
      </c>
      <c r="K401" s="75">
        <f t="shared" si="249"/>
        <v>2.5039999999999996</v>
      </c>
      <c r="L401" s="75">
        <f t="shared" si="249"/>
        <v>1.6760000000000002</v>
      </c>
      <c r="M401" s="75">
        <f t="shared" si="249"/>
        <v>3.0999999999999996</v>
      </c>
      <c r="N401" s="75">
        <f t="shared" si="249"/>
        <v>3.2970000000000006</v>
      </c>
      <c r="O401" s="75">
        <f t="shared" si="249"/>
        <v>3.6650000000000005</v>
      </c>
      <c r="P401" s="75">
        <f t="shared" si="249"/>
        <v>3.3479999999999999</v>
      </c>
      <c r="Q401" s="75">
        <f t="shared" si="249"/>
        <v>2.5020000000000002</v>
      </c>
      <c r="R401" s="75">
        <f t="shared" si="249"/>
        <v>0.97899999999999998</v>
      </c>
      <c r="S401" s="75">
        <f t="shared" si="249"/>
        <v>1.323</v>
      </c>
      <c r="T401" s="75">
        <f t="shared" si="249"/>
        <v>1.5149999999999997</v>
      </c>
      <c r="U401" s="75">
        <f t="shared" si="249"/>
        <v>0.7609999999999999</v>
      </c>
      <c r="V401" s="75">
        <f t="shared" si="249"/>
        <v>0.34499999999999997</v>
      </c>
      <c r="W401" s="75">
        <f t="shared" si="249"/>
        <v>4.2000000000000003E-2</v>
      </c>
      <c r="X401" s="75">
        <f t="shared" si="249"/>
        <v>1.0999999999999999E-2</v>
      </c>
      <c r="Y401" s="75">
        <f t="shared" si="249"/>
        <v>1.7999999999999999E-2</v>
      </c>
      <c r="Z401" s="75">
        <f>SUM(Z389:Z400)</f>
        <v>0</v>
      </c>
      <c r="AA401" s="67">
        <f t="shared" ref="AA401:AG401" si="250">AA45</f>
        <v>0</v>
      </c>
      <c r="AB401" s="67">
        <f t="shared" si="250"/>
        <v>0</v>
      </c>
      <c r="AC401" s="67">
        <f t="shared" si="250"/>
        <v>0</v>
      </c>
      <c r="AD401" s="67">
        <f t="shared" si="250"/>
        <v>0</v>
      </c>
      <c r="AE401" s="67">
        <f t="shared" si="250"/>
        <v>1</v>
      </c>
      <c r="AF401" s="67">
        <f t="shared" si="250"/>
        <v>2</v>
      </c>
      <c r="AG401" s="67">
        <f t="shared" si="250"/>
        <v>3</v>
      </c>
      <c r="AH401" s="67"/>
      <c r="AI401" s="67"/>
    </row>
    <row r="402" spans="2:35">
      <c r="B402" s="68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</row>
    <row r="403" spans="2:35" ht="15.75" thickBot="1">
      <c r="B403" s="59" t="s">
        <v>111</v>
      </c>
      <c r="E403" s="77"/>
      <c r="F403" s="77"/>
      <c r="G403" s="77"/>
      <c r="H403" s="77"/>
      <c r="I403" s="77"/>
      <c r="J403" s="77"/>
    </row>
    <row r="404" spans="2:35" ht="15.75" thickBot="1">
      <c r="B404" s="60"/>
      <c r="C404" s="61" t="s">
        <v>11</v>
      </c>
      <c r="D404" s="61" t="s">
        <v>12</v>
      </c>
      <c r="E404" s="61" t="s">
        <v>13</v>
      </c>
      <c r="F404" s="61" t="s">
        <v>14</v>
      </c>
      <c r="G404" s="61" t="s">
        <v>15</v>
      </c>
      <c r="H404" s="61" t="s">
        <v>16</v>
      </c>
      <c r="I404" s="61" t="s">
        <v>17</v>
      </c>
      <c r="J404" s="61" t="s">
        <v>18</v>
      </c>
      <c r="K404" s="61" t="s">
        <v>19</v>
      </c>
      <c r="L404" s="61" t="s">
        <v>20</v>
      </c>
      <c r="M404" s="61" t="s">
        <v>21</v>
      </c>
      <c r="N404" s="61" t="s">
        <v>22</v>
      </c>
      <c r="O404" s="61" t="s">
        <v>23</v>
      </c>
      <c r="P404" s="61" t="s">
        <v>24</v>
      </c>
      <c r="Q404" s="61" t="s">
        <v>25</v>
      </c>
      <c r="R404" s="61" t="s">
        <v>26</v>
      </c>
      <c r="S404" s="61" t="s">
        <v>27</v>
      </c>
      <c r="T404" s="61" t="s">
        <v>28</v>
      </c>
      <c r="U404" s="61" t="s">
        <v>29</v>
      </c>
      <c r="V404" s="61" t="s">
        <v>30</v>
      </c>
      <c r="W404" s="61" t="s">
        <v>31</v>
      </c>
      <c r="X404" s="61" t="s">
        <v>32</v>
      </c>
      <c r="Y404" s="61" t="s">
        <v>33</v>
      </c>
      <c r="Z404" s="61" t="s">
        <v>34</v>
      </c>
      <c r="AA404" s="61" t="s">
        <v>35</v>
      </c>
      <c r="AB404" s="61" t="s">
        <v>36</v>
      </c>
      <c r="AC404" s="61" t="s">
        <v>37</v>
      </c>
      <c r="AD404" s="61" t="s">
        <v>38</v>
      </c>
      <c r="AE404" s="61" t="str">
        <f>AE3</f>
        <v>21/22</v>
      </c>
      <c r="AF404" s="61" t="str">
        <f t="shared" ref="AF404:AG404" si="251">AF3</f>
        <v>22/23</v>
      </c>
      <c r="AG404" s="61" t="str">
        <f t="shared" si="251"/>
        <v>23/24</v>
      </c>
      <c r="AH404" s="62"/>
      <c r="AI404" s="62"/>
    </row>
    <row r="405" spans="2:35">
      <c r="B405" s="59" t="s">
        <v>64</v>
      </c>
      <c r="C405" s="72">
        <f t="shared" ref="C405:C415" si="252">(SUM(G405:K405)/SUM(G$417:K$417))*C$417</f>
        <v>22.613439640088547</v>
      </c>
      <c r="D405" s="72">
        <f t="shared" ref="D405:D415" si="253">(SUM(G405:K405)/SUM(G$417:K$417))*D$417</f>
        <v>22.536783912495029</v>
      </c>
      <c r="E405" s="72">
        <v>28.922205845177526</v>
      </c>
      <c r="F405" s="66">
        <f>'[2]Indonesia PKO Exports'!BL$290</f>
        <v>28.754999999999999</v>
      </c>
      <c r="G405" s="66">
        <f>'[2]Indonesia PKO Exports'!BX$290</f>
        <v>43.834000000000003</v>
      </c>
      <c r="H405" s="66">
        <f>'[2]Indonesia PKO Exports'!CJ$290</f>
        <v>4.24</v>
      </c>
      <c r="I405" s="66">
        <f>'[2]Indonesia PKO Exports'!CV$290</f>
        <v>44.598999999999997</v>
      </c>
      <c r="J405" s="66">
        <f>'[2]Indonesia PKO Exports'!DH$290</f>
        <v>63.295000000000002</v>
      </c>
      <c r="K405" s="66">
        <f>'[2]Indonesia PKO Exports'!DT$290</f>
        <v>58.789000000000001</v>
      </c>
      <c r="L405" s="66">
        <f>'[2]Indonesia PKO Exports'!EF$290</f>
        <v>56.820999999999998</v>
      </c>
      <c r="M405" s="66">
        <f>'[2]Indonesia PKO Exports'!ER$290</f>
        <v>43.622999999999998</v>
      </c>
      <c r="N405" s="66">
        <f>'[2]Indonesia PKO Exports'!FD$290</f>
        <v>88.673000000000002</v>
      </c>
      <c r="O405" s="66">
        <f>'[2]Indonesia PKO Exports'!FP$290</f>
        <v>113.83</v>
      </c>
      <c r="P405" s="66">
        <f>'[2]Indonesia PKO Exports'!GB$290</f>
        <v>155</v>
      </c>
      <c r="Q405" s="66">
        <f>'[2]Indonesia PKO Exports'!GN$290</f>
        <v>213.96199999999999</v>
      </c>
      <c r="R405" s="66">
        <f>'[2]Indonesia PKO Exports'!GZ$290</f>
        <v>127.806</v>
      </c>
      <c r="S405" s="66">
        <f>'[2]Indonesia PKO Exports'!HL$290</f>
        <v>114.65300000000001</v>
      </c>
      <c r="T405" s="66">
        <f>'[2]Indonesia PKO Exports'!HX$290</f>
        <v>187.17099999999999</v>
      </c>
      <c r="U405" s="66">
        <f>'[2]Indonesia PKO Exports'!IJ$290</f>
        <v>78.510999999999996</v>
      </c>
      <c r="V405" s="66">
        <f>'[2]Indonesia PKO Exports'!IV$290</f>
        <v>106.408</v>
      </c>
      <c r="W405" s="66">
        <f>'[2]Indonesia PKO Exports'!JH$290</f>
        <v>139.946</v>
      </c>
      <c r="X405" s="66">
        <f>'[2]Indonesia PKO Exports'!JT$290</f>
        <v>185.52699999999999</v>
      </c>
      <c r="Y405" s="66">
        <f>'[2]Indonesia PKO Exports'!KF$290</f>
        <v>191.80600000000001</v>
      </c>
      <c r="Z405" s="66">
        <f>'[2]Indonesia PKO Exports'!KR$290</f>
        <v>21.515000000000001</v>
      </c>
      <c r="AA405" s="66">
        <f>'[2]Indonesia PKO Exports'!LD$290</f>
        <v>157.15153000000001</v>
      </c>
      <c r="AB405" s="67">
        <f t="shared" ref="AB405:AG415" si="254">(SUM(V405:Z405)/SUM(V$417:Z$417))*AB$417</f>
        <v>136.23973472150038</v>
      </c>
      <c r="AC405" s="67">
        <f t="shared" si="254"/>
        <v>150.7371931924587</v>
      </c>
      <c r="AD405" s="67">
        <f t="shared" si="254"/>
        <v>148.71262305840492</v>
      </c>
      <c r="AE405" s="67">
        <f t="shared" si="254"/>
        <v>147.03718885878456</v>
      </c>
      <c r="AF405" s="67">
        <f t="shared" si="254"/>
        <v>136.08707438918324</v>
      </c>
      <c r="AG405" s="67">
        <f t="shared" si="254"/>
        <v>148.25183836238054</v>
      </c>
      <c r="AH405" s="67"/>
      <c r="AI405" s="67"/>
    </row>
    <row r="406" spans="2:35">
      <c r="B406" s="59" t="s">
        <v>65</v>
      </c>
      <c r="C406" s="72">
        <f t="shared" si="252"/>
        <v>27.773558330340968</v>
      </c>
      <c r="D406" s="72">
        <f t="shared" si="253"/>
        <v>27.679410674983878</v>
      </c>
      <c r="E406" s="72">
        <v>40.184021764320946</v>
      </c>
      <c r="F406" s="66">
        <f>'[2]Indonesia PKO Exports'!BM$290</f>
        <v>31.327999999999999</v>
      </c>
      <c r="G406" s="66">
        <f>'[2]Indonesia PKO Exports'!BY$290</f>
        <v>64.795000000000002</v>
      </c>
      <c r="H406" s="66">
        <f>'[2]Indonesia PKO Exports'!CK$290</f>
        <v>42.305</v>
      </c>
      <c r="I406" s="66">
        <f>'[2]Indonesia PKO Exports'!CW$290</f>
        <v>47.633000000000003</v>
      </c>
      <c r="J406" s="66">
        <f>'[2]Indonesia PKO Exports'!DI$290</f>
        <v>70.59</v>
      </c>
      <c r="K406" s="66">
        <f>'[2]Indonesia PKO Exports'!DU$290</f>
        <v>38.439</v>
      </c>
      <c r="L406" s="66">
        <f>'[2]Indonesia PKO Exports'!EG$290</f>
        <v>57.652000000000001</v>
      </c>
      <c r="M406" s="66">
        <f>'[2]Indonesia PKO Exports'!ES$290</f>
        <v>106.248</v>
      </c>
      <c r="N406" s="66">
        <f>'[2]Indonesia PKO Exports'!FE$290</f>
        <v>112.316</v>
      </c>
      <c r="O406" s="66">
        <f>'[2]Indonesia PKO Exports'!FQ$290</f>
        <v>86.03</v>
      </c>
      <c r="P406" s="66">
        <f>'[2]Indonesia PKO Exports'!GC$290</f>
        <v>102.631</v>
      </c>
      <c r="Q406" s="66">
        <f>'[2]Indonesia PKO Exports'!GO$290</f>
        <v>57.87</v>
      </c>
      <c r="R406" s="66">
        <f>'[2]Indonesia PKO Exports'!HA$290</f>
        <v>136.721</v>
      </c>
      <c r="S406" s="66">
        <f>'[2]Indonesia PKO Exports'!HM$290</f>
        <v>155.364</v>
      </c>
      <c r="T406" s="66">
        <f>'[2]Indonesia PKO Exports'!HY$290</f>
        <v>160.40700000000001</v>
      </c>
      <c r="U406" s="66">
        <f>'[2]Indonesia PKO Exports'!IK$290</f>
        <v>219.37799999999999</v>
      </c>
      <c r="V406" s="66">
        <f>'[2]Indonesia PKO Exports'!IW$290</f>
        <v>215.60499999999999</v>
      </c>
      <c r="W406" s="66">
        <f>'[2]Indonesia PKO Exports'!JI$290</f>
        <v>182.066</v>
      </c>
      <c r="X406" s="66">
        <f>'[2]Indonesia PKO Exports'!JU$290</f>
        <v>129.1</v>
      </c>
      <c r="Y406" s="66">
        <f>'[2]Indonesia PKO Exports'!KG$290</f>
        <v>147.33500000000001</v>
      </c>
      <c r="Z406" s="66">
        <f>'[2]Indonesia PKO Exports'!KS$290</f>
        <v>25.491</v>
      </c>
      <c r="AA406" s="66">
        <f>'[2]Indonesia PKO Exports'!LE$290</f>
        <v>165.14564100000001</v>
      </c>
      <c r="AB406" s="67">
        <f t="shared" si="254"/>
        <v>147.72568853158776</v>
      </c>
      <c r="AC406" s="67">
        <f>(SUM(W406:AA406)/SUM(W$417:AA$417))*AC$417</f>
        <v>140.59891440054787</v>
      </c>
      <c r="AD406" s="67">
        <f>(SUM(X406:AB406)/SUM(X$417:AB$417))*AD$417</f>
        <v>132.07589945180018</v>
      </c>
      <c r="AE406" s="67">
        <f>(SUM(Y406:AC406)/SUM(Y$417:AC$417))*AE$417</f>
        <v>140.06983805688768</v>
      </c>
      <c r="AF406" s="67">
        <f>(SUM(Z406:AD406)/SUM(Z$417:AD$417))*AF$417</f>
        <v>135.35189080350989</v>
      </c>
      <c r="AG406" s="67">
        <f>(SUM(AA406:AE406)/SUM(AA$417:AE$417))*AG$417</f>
        <v>145.39405680650015</v>
      </c>
      <c r="AH406" s="67"/>
      <c r="AI406" s="67"/>
    </row>
    <row r="407" spans="2:35">
      <c r="B407" s="59" t="s">
        <v>66</v>
      </c>
      <c r="C407" s="72">
        <f t="shared" si="252"/>
        <v>28.287095701065613</v>
      </c>
      <c r="D407" s="72">
        <f t="shared" si="253"/>
        <v>28.191207241061999</v>
      </c>
      <c r="E407" s="72">
        <v>32.097772390501554</v>
      </c>
      <c r="F407" s="66">
        <f>'[2]Indonesia PKO Exports'!BN$290</f>
        <v>30.44</v>
      </c>
      <c r="G407" s="66">
        <f>'[2]Indonesia PKO Exports'!BZ$290</f>
        <v>49.465000000000003</v>
      </c>
      <c r="H407" s="66">
        <f>'[2]Indonesia PKO Exports'!CL$290</f>
        <v>16.469000000000001</v>
      </c>
      <c r="I407" s="66">
        <f>'[2]Indonesia PKO Exports'!CX$290</f>
        <v>54.884</v>
      </c>
      <c r="J407" s="66">
        <f>'[2]Indonesia PKO Exports'!DJ$290</f>
        <v>53.747</v>
      </c>
      <c r="K407" s="66">
        <f>'[2]Indonesia PKO Exports'!DV$290</f>
        <v>94.073999999999998</v>
      </c>
      <c r="L407" s="66">
        <f>'[2]Indonesia PKO Exports'!EH$290</f>
        <v>86.061999999999998</v>
      </c>
      <c r="M407" s="66">
        <f>'[2]Indonesia PKO Exports'!ET$290</f>
        <v>54.009</v>
      </c>
      <c r="N407" s="66">
        <f>'[2]Indonesia PKO Exports'!FF$290</f>
        <v>95.096000000000004</v>
      </c>
      <c r="O407" s="66">
        <f>'[2]Indonesia PKO Exports'!FR$290</f>
        <v>111.24</v>
      </c>
      <c r="P407" s="66">
        <f>'[2]Indonesia PKO Exports'!GD$290</f>
        <v>151.798</v>
      </c>
      <c r="Q407" s="66">
        <f>'[2]Indonesia PKO Exports'!GP$290</f>
        <v>172.94900000000001</v>
      </c>
      <c r="R407" s="66">
        <f>'[2]Indonesia PKO Exports'!HB$290</f>
        <v>150.64599999999999</v>
      </c>
      <c r="S407" s="66">
        <f>'[2]Indonesia PKO Exports'!HN$290</f>
        <v>237.416</v>
      </c>
      <c r="T407" s="66">
        <f>'[2]Indonesia PKO Exports'!HZ$290</f>
        <v>145.934</v>
      </c>
      <c r="U407" s="66">
        <f>'[2]Indonesia PKO Exports'!IL$290</f>
        <v>170.923</v>
      </c>
      <c r="V407" s="66">
        <f>'[2]Indonesia PKO Exports'!IX$290</f>
        <v>160.06700000000001</v>
      </c>
      <c r="W407" s="66">
        <f>'[2]Indonesia PKO Exports'!JJ$290</f>
        <v>126.346</v>
      </c>
      <c r="X407" s="66">
        <f>'[2]Indonesia PKO Exports'!JV$290</f>
        <v>170.46299999999999</v>
      </c>
      <c r="Y407" s="66">
        <f>'[2]Indonesia PKO Exports'!KH$290</f>
        <v>195.63200000000001</v>
      </c>
      <c r="Z407" s="66">
        <f>'[2]Indonesia PKO Exports'!KT$290</f>
        <v>48.44</v>
      </c>
      <c r="AA407" s="66">
        <f>'[2]Indonesia PKO Exports'!LF$290</f>
        <v>131.71025599999999</v>
      </c>
      <c r="AB407" s="67">
        <f t="shared" si="254"/>
        <v>148.01096334724048</v>
      </c>
      <c r="AC407" s="67">
        <f t="shared" si="254"/>
        <v>145.67881209788132</v>
      </c>
      <c r="AD407" s="67">
        <f t="shared" ref="AD407:AG415" si="255">(SUM(X407:AB407)/SUM(X$417:AB$417))*AD$417</f>
        <v>149.1459221043703</v>
      </c>
      <c r="AE407" s="67">
        <f t="shared" si="255"/>
        <v>149.72601214944356</v>
      </c>
      <c r="AF407" s="67">
        <f t="shared" si="255"/>
        <v>137.99869233803466</v>
      </c>
      <c r="AG407" s="67">
        <f t="shared" si="255"/>
        <v>145.12475195913879</v>
      </c>
      <c r="AH407" s="67"/>
      <c r="AI407" s="67"/>
    </row>
    <row r="408" spans="2:35">
      <c r="B408" s="59" t="s">
        <v>67</v>
      </c>
      <c r="C408" s="72">
        <f t="shared" si="252"/>
        <v>15.820994453839942</v>
      </c>
      <c r="D408" s="72">
        <f t="shared" si="253"/>
        <v>15.767363964165908</v>
      </c>
      <c r="E408" s="66">
        <f>'[2]Indonesia PKO Exports'!BC$290</f>
        <v>15.234999999999999</v>
      </c>
      <c r="F408" s="66">
        <f>'[2]Indonesia PKO Exports'!BO$290</f>
        <v>23.974</v>
      </c>
      <c r="G408" s="66">
        <f>'[2]Indonesia PKO Exports'!CA$290</f>
        <v>16.989999999999998</v>
      </c>
      <c r="H408" s="66">
        <f>'[2]Indonesia PKO Exports'!CM$290</f>
        <v>12.664</v>
      </c>
      <c r="I408" s="66">
        <f>'[2]Indonesia PKO Exports'!CY$290</f>
        <v>22.004999999999999</v>
      </c>
      <c r="J408" s="66">
        <f>'[2]Indonesia PKO Exports'!DK$290</f>
        <v>22.986000000000001</v>
      </c>
      <c r="K408" s="66">
        <f>'[2]Indonesia PKO Exports'!DW$290</f>
        <v>75.605000000000004</v>
      </c>
      <c r="L408" s="66">
        <f>'[2]Indonesia PKO Exports'!EI$290</f>
        <v>47.765999999999998</v>
      </c>
      <c r="M408" s="66">
        <f>'[2]Indonesia PKO Exports'!EU$290</f>
        <v>70.301000000000002</v>
      </c>
      <c r="N408" s="66">
        <f>'[2]Indonesia PKO Exports'!FG$290</f>
        <v>52.475999999999999</v>
      </c>
      <c r="O408" s="66">
        <f>'[2]Indonesia PKO Exports'!FS$290</f>
        <v>98.954999999999998</v>
      </c>
      <c r="P408" s="66">
        <f>'[2]Indonesia PKO Exports'!GE$290</f>
        <v>87.596999999999994</v>
      </c>
      <c r="Q408" s="66">
        <f>'[2]Indonesia PKO Exports'!GQ$290</f>
        <v>154.4</v>
      </c>
      <c r="R408" s="66">
        <f>'[2]Indonesia PKO Exports'!HC$290</f>
        <v>153.33099999999999</v>
      </c>
      <c r="S408" s="66">
        <f>'[2]Indonesia PKO Exports'!HO$290</f>
        <v>114.10299999999999</v>
      </c>
      <c r="T408" s="66">
        <f>'[2]Indonesia PKO Exports'!IA$290</f>
        <v>153.584</v>
      </c>
      <c r="U408" s="66">
        <f>'[2]Indonesia PKO Exports'!IM$290</f>
        <v>112.812</v>
      </c>
      <c r="V408" s="66">
        <f>'[2]Indonesia PKO Exports'!IY$290</f>
        <v>156.45400000000001</v>
      </c>
      <c r="W408" s="66">
        <f>'[2]Indonesia PKO Exports'!JK$290</f>
        <v>88.338999999999999</v>
      </c>
      <c r="X408" s="66">
        <f>'[2]Indonesia PKO Exports'!JW$290</f>
        <v>161.1</v>
      </c>
      <c r="Y408" s="66">
        <f>'[2]Indonesia PKO Exports'!KI$290</f>
        <v>124.548</v>
      </c>
      <c r="Z408" s="66">
        <f>'[2]Indonesia PKO Exports'!KU$290</f>
        <v>39.573</v>
      </c>
      <c r="AA408" s="66">
        <f>'[2]Indonesia PKO Exports'!LG$290</f>
        <v>117.475503</v>
      </c>
      <c r="AB408" s="67">
        <f t="shared" si="254"/>
        <v>120.36316711284422</v>
      </c>
      <c r="AC408" s="67">
        <f t="shared" si="254"/>
        <v>115.01877339131048</v>
      </c>
      <c r="AD408" s="67">
        <f t="shared" si="255"/>
        <v>120.96118314607433</v>
      </c>
      <c r="AE408" s="67">
        <f t="shared" si="255"/>
        <v>115.62114185116423</v>
      </c>
      <c r="AF408" s="67">
        <f t="shared" si="255"/>
        <v>113.72226409178545</v>
      </c>
      <c r="AG408" s="67">
        <f t="shared" si="255"/>
        <v>118.10798187676231</v>
      </c>
      <c r="AH408" s="67"/>
      <c r="AI408" s="67"/>
    </row>
    <row r="409" spans="2:35">
      <c r="B409" s="59" t="s">
        <v>68</v>
      </c>
      <c r="C409" s="72">
        <f t="shared" si="252"/>
        <v>26.645713594267225</v>
      </c>
      <c r="D409" s="72">
        <f t="shared" si="253"/>
        <v>26.555389141405303</v>
      </c>
      <c r="E409" s="66">
        <f>'[2]Indonesia PKO Exports'!BD$290</f>
        <v>20.6</v>
      </c>
      <c r="F409" s="66">
        <f>'[2]Indonesia PKO Exports'!BP$290</f>
        <v>48.558999999999997</v>
      </c>
      <c r="G409" s="66">
        <f>'[2]Indonesia PKO Exports'!CB$290</f>
        <v>34.584000000000003</v>
      </c>
      <c r="H409" s="66">
        <f>'[2]Indonesia PKO Exports'!CN$290</f>
        <v>47.344000000000001</v>
      </c>
      <c r="I409" s="66">
        <f>'[2]Indonesia PKO Exports'!CZ$290</f>
        <v>53.427</v>
      </c>
      <c r="J409" s="66">
        <f>'[2]Indonesia PKO Exports'!DL$290</f>
        <v>27.972000000000001</v>
      </c>
      <c r="K409" s="66">
        <f>'[2]Indonesia PKO Exports'!DX$290</f>
        <v>89.724000000000004</v>
      </c>
      <c r="L409" s="66">
        <f>'[2]Indonesia PKO Exports'!EJ$290</f>
        <v>48.222000000000001</v>
      </c>
      <c r="M409" s="66">
        <f>'[2]Indonesia PKO Exports'!EV$290</f>
        <v>73.924000000000007</v>
      </c>
      <c r="N409" s="66">
        <f>'[2]Indonesia PKO Exports'!FH$290</f>
        <v>83.462000000000003</v>
      </c>
      <c r="O409" s="66">
        <f>'[2]Indonesia PKO Exports'!FT$290</f>
        <v>145.095</v>
      </c>
      <c r="P409" s="66">
        <f>'[2]Indonesia PKO Exports'!GF$290</f>
        <v>112.61799999999999</v>
      </c>
      <c r="Q409" s="66">
        <f>'[2]Indonesia PKO Exports'!GR$290</f>
        <v>92.161000000000001</v>
      </c>
      <c r="R409" s="66">
        <f>'[2]Indonesia PKO Exports'!HD$290</f>
        <v>94.775999999999996</v>
      </c>
      <c r="S409" s="66">
        <f>'[2]Indonesia PKO Exports'!HP$290</f>
        <v>104.35</v>
      </c>
      <c r="T409" s="66">
        <f>'[2]Indonesia PKO Exports'!IB$290</f>
        <v>63.451999999999998</v>
      </c>
      <c r="U409" s="66">
        <f>'[2]Indonesia PKO Exports'!IN$290</f>
        <v>72.3</v>
      </c>
      <c r="V409" s="66">
        <f>'[2]Indonesia PKO Exports'!IZ$290</f>
        <v>165.80699999999999</v>
      </c>
      <c r="W409" s="66">
        <f>'[2]Indonesia PKO Exports'!JL$290</f>
        <v>145.774</v>
      </c>
      <c r="X409" s="66">
        <f>'[2]Indonesia PKO Exports'!JX$290</f>
        <v>161.28399999999999</v>
      </c>
      <c r="Y409" s="66">
        <f>'[2]Indonesia PKO Exports'!KJ$290</f>
        <v>142.42599999999999</v>
      </c>
      <c r="Z409" s="66">
        <f>'[2]Indonesia PKO Exports'!KV$290</f>
        <v>16.2</v>
      </c>
      <c r="AA409" s="67">
        <f t="shared" ref="AA409:AA415" si="256">(SUM(U409:Y409)/SUM(U$417:Y$417))*AA$417</f>
        <v>132.73783278520665</v>
      </c>
      <c r="AB409" s="67">
        <f t="shared" si="254"/>
        <v>133.34454375376237</v>
      </c>
      <c r="AC409" s="67">
        <f t="shared" si="254"/>
        <v>129.61420618525835</v>
      </c>
      <c r="AD409" s="67">
        <f t="shared" si="255"/>
        <v>125.88777876157931</v>
      </c>
      <c r="AE409" s="67">
        <f t="shared" si="255"/>
        <v>123.97308006508115</v>
      </c>
      <c r="AF409" s="67">
        <f t="shared" si="255"/>
        <v>119.12554082808946</v>
      </c>
      <c r="AG409" s="67">
        <f t="shared" si="255"/>
        <v>129.35246429155904</v>
      </c>
      <c r="AH409" s="67"/>
      <c r="AI409" s="67"/>
    </row>
    <row r="410" spans="2:35">
      <c r="B410" s="59" t="s">
        <v>69</v>
      </c>
      <c r="C410" s="72">
        <f t="shared" si="252"/>
        <v>27.803778798948301</v>
      </c>
      <c r="D410" s="72">
        <f t="shared" si="253"/>
        <v>27.709528701324746</v>
      </c>
      <c r="E410" s="66">
        <f>'[2]Indonesia PKO Exports'!BE$290</f>
        <v>27.146999999999998</v>
      </c>
      <c r="F410" s="66">
        <f>'[2]Indonesia PKO Exports'!BQ$290</f>
        <v>19.114999999999998</v>
      </c>
      <c r="G410" s="66">
        <f>'[2]Indonesia PKO Exports'!CC$290</f>
        <v>90.819000000000003</v>
      </c>
      <c r="H410" s="66">
        <f>'[2]Indonesia PKO Exports'!CO$290</f>
        <v>42.674999999999997</v>
      </c>
      <c r="I410" s="66">
        <f>'[2]Indonesia PKO Exports'!DA$290</f>
        <v>38.279000000000003</v>
      </c>
      <c r="J410" s="66">
        <f>'[2]Indonesia PKO Exports'!DM$290</f>
        <v>53.24</v>
      </c>
      <c r="K410" s="66">
        <f>'[2]Indonesia PKO Exports'!DY$290</f>
        <v>39.036000000000001</v>
      </c>
      <c r="L410" s="66">
        <f>'[2]Indonesia PKO Exports'!EK$290</f>
        <v>56.682000000000002</v>
      </c>
      <c r="M410" s="66">
        <f>'[2]Indonesia PKO Exports'!EW$290</f>
        <v>61.954999999999998</v>
      </c>
      <c r="N410" s="66">
        <f>'[2]Indonesia PKO Exports'!FI$290</f>
        <v>80.617999999999995</v>
      </c>
      <c r="O410" s="66">
        <f>'[2]Indonesia PKO Exports'!FU$290</f>
        <v>68.028999999999996</v>
      </c>
      <c r="P410" s="66">
        <f>'[2]Indonesia PKO Exports'!GG$290</f>
        <v>93.340999999999994</v>
      </c>
      <c r="Q410" s="66">
        <f>'[2]Indonesia PKO Exports'!GS$290</f>
        <v>125.554</v>
      </c>
      <c r="R410" s="66">
        <f>'[2]Indonesia PKO Exports'!HE$290</f>
        <v>156.20599999999999</v>
      </c>
      <c r="S410" s="66">
        <f>'[2]Indonesia PKO Exports'!HQ$290</f>
        <v>93.027000000000001</v>
      </c>
      <c r="T410" s="66">
        <f>'[2]Indonesia PKO Exports'!IC$290</f>
        <v>43.334000000000003</v>
      </c>
      <c r="U410" s="66">
        <f>'[2]Indonesia PKO Exports'!IO$290</f>
        <v>185.12799999999999</v>
      </c>
      <c r="V410" s="66">
        <f>'[2]Indonesia PKO Exports'!JA$290</f>
        <v>100.042</v>
      </c>
      <c r="W410" s="66">
        <f>'[2]Indonesia PKO Exports'!JM$290</f>
        <v>122.892</v>
      </c>
      <c r="X410" s="66">
        <f>'[2]Indonesia PKO Exports'!JY$290</f>
        <v>160.36699999999999</v>
      </c>
      <c r="Y410" s="66">
        <f>'[2]Indonesia PKO Exports'!KK$290</f>
        <v>110.024</v>
      </c>
      <c r="Z410" s="66">
        <f>'[2]Indonesia PKO Exports'!KW$290</f>
        <v>30.536000000000001</v>
      </c>
      <c r="AA410" s="67">
        <f t="shared" si="256"/>
        <v>130.97376327878322</v>
      </c>
      <c r="AB410" s="67">
        <f t="shared" si="254"/>
        <v>110.61757972067649</v>
      </c>
      <c r="AC410" s="67">
        <f t="shared" si="254"/>
        <v>120.16443864526576</v>
      </c>
      <c r="AD410" s="67">
        <f t="shared" si="255"/>
        <v>116.54832361641282</v>
      </c>
      <c r="AE410" s="67">
        <f t="shared" si="255"/>
        <v>112.34186835714067</v>
      </c>
      <c r="AF410" s="67">
        <f t="shared" si="255"/>
        <v>112.71404874396826</v>
      </c>
      <c r="AG410" s="67">
        <f t="shared" si="255"/>
        <v>118.34967315668221</v>
      </c>
      <c r="AH410" s="67"/>
      <c r="AI410" s="67"/>
    </row>
    <row r="411" spans="2:35">
      <c r="B411" s="59" t="s">
        <v>70</v>
      </c>
      <c r="C411" s="72">
        <f t="shared" si="252"/>
        <v>21.441475125804097</v>
      </c>
      <c r="D411" s="72">
        <f t="shared" si="253"/>
        <v>21.368792159275948</v>
      </c>
      <c r="E411" s="66">
        <f>'[2]Indonesia PKO Exports'!BF$290</f>
        <v>26.24</v>
      </c>
      <c r="F411" s="66">
        <f>'[2]Indonesia PKO Exports'!BR$290</f>
        <v>33.771999999999998</v>
      </c>
      <c r="G411" s="66">
        <f>'[2]Indonesia PKO Exports'!CD$290</f>
        <v>32.183</v>
      </c>
      <c r="H411" s="66">
        <f>'[2]Indonesia PKO Exports'!CP$290</f>
        <v>30.452999999999999</v>
      </c>
      <c r="I411" s="66">
        <f>'[2]Indonesia PKO Exports'!DB$290</f>
        <v>53.514000000000003</v>
      </c>
      <c r="J411" s="66">
        <f>'[2]Indonesia PKO Exports'!DN$290</f>
        <v>59.37</v>
      </c>
      <c r="K411" s="66">
        <f>'[2]Indonesia PKO Exports'!DZ$290</f>
        <v>28.106999999999999</v>
      </c>
      <c r="L411" s="66">
        <f>'[2]Indonesia PKO Exports'!EL$290</f>
        <v>47.526000000000003</v>
      </c>
      <c r="M411" s="66">
        <f>'[2]Indonesia PKO Exports'!EX$290</f>
        <v>53.350999999999999</v>
      </c>
      <c r="N411" s="66">
        <f>'[2]Indonesia PKO Exports'!FJ$290</f>
        <v>93.061000000000007</v>
      </c>
      <c r="O411" s="66">
        <f>'[2]Indonesia PKO Exports'!FV$290</f>
        <v>114.128</v>
      </c>
      <c r="P411" s="66">
        <f>'[2]Indonesia PKO Exports'!GH$290</f>
        <v>117.229</v>
      </c>
      <c r="Q411" s="66">
        <f>'[2]Indonesia PKO Exports'!GT$290</f>
        <v>30.509</v>
      </c>
      <c r="R411" s="66">
        <f>'[2]Indonesia PKO Exports'!HF$290</f>
        <v>98.924999999999997</v>
      </c>
      <c r="S411" s="66">
        <f>'[2]Indonesia PKO Exports'!HR$290</f>
        <v>125.239</v>
      </c>
      <c r="T411" s="66">
        <f>'[2]Indonesia PKO Exports'!ID$290</f>
        <v>72.728999999999999</v>
      </c>
      <c r="U411" s="66">
        <f>'[2]Indonesia PKO Exports'!IP$290</f>
        <v>88.099000000000004</v>
      </c>
      <c r="V411" s="66">
        <f>'[2]Indonesia PKO Exports'!JB$290</f>
        <v>105.014</v>
      </c>
      <c r="W411" s="66">
        <f>'[2]Indonesia PKO Exports'!JN$290</f>
        <v>74.406000000000006</v>
      </c>
      <c r="X411" s="66">
        <f>'[2]Indonesia PKO Exports'!JZ$290</f>
        <v>167.684</v>
      </c>
      <c r="Y411" s="66">
        <f>'[2]Indonesia PKO Exports'!KL$290</f>
        <v>101.81</v>
      </c>
      <c r="Z411" s="66">
        <f>'[2]Indonesia PKO Exports'!KX$290</f>
        <v>39.124000000000002</v>
      </c>
      <c r="AA411" s="67">
        <f t="shared" si="256"/>
        <v>103.66910241332738</v>
      </c>
      <c r="AB411" s="67">
        <f t="shared" si="254"/>
        <v>103.05325720318848</v>
      </c>
      <c r="AC411" s="67">
        <f t="shared" si="254"/>
        <v>105.41450306306992</v>
      </c>
      <c r="AD411" s="67">
        <f t="shared" si="255"/>
        <v>110.7097221323705</v>
      </c>
      <c r="AE411" s="67">
        <f t="shared" si="255"/>
        <v>101.32834577673206</v>
      </c>
      <c r="AF411" s="67">
        <f t="shared" si="255"/>
        <v>102.33190048581488</v>
      </c>
      <c r="AG411" s="67">
        <f t="shared" si="255"/>
        <v>105.03065200303941</v>
      </c>
      <c r="AH411" s="67"/>
      <c r="AI411" s="67"/>
    </row>
    <row r="412" spans="2:35">
      <c r="B412" s="59" t="s">
        <v>71</v>
      </c>
      <c r="C412" s="72">
        <f t="shared" si="252"/>
        <v>27.041843917963373</v>
      </c>
      <c r="D412" s="72">
        <f t="shared" si="253"/>
        <v>26.950176650444853</v>
      </c>
      <c r="E412" s="66">
        <f>'[2]Indonesia PKO Exports'!BG$290</f>
        <v>34.006999999999998</v>
      </c>
      <c r="F412" s="66">
        <f>'[2]Indonesia PKO Exports'!BS$290</f>
        <v>38.448999999999998</v>
      </c>
      <c r="G412" s="66">
        <f>'[2]Indonesia PKO Exports'!CE$290</f>
        <v>33.593000000000004</v>
      </c>
      <c r="H412" s="66">
        <f>'[2]Indonesia PKO Exports'!CQ$290</f>
        <v>77.402000000000001</v>
      </c>
      <c r="I412" s="66">
        <f>'[2]Indonesia PKO Exports'!DC$290</f>
        <v>39.274000000000001</v>
      </c>
      <c r="J412" s="66">
        <f>'[2]Indonesia PKO Exports'!DO$290</f>
        <v>56.317999999999998</v>
      </c>
      <c r="K412" s="66">
        <f>'[2]Indonesia PKO Exports'!EA$290</f>
        <v>50.225999999999999</v>
      </c>
      <c r="L412" s="66">
        <f>'[2]Indonesia PKO Exports'!EM$290</f>
        <v>51.368000000000002</v>
      </c>
      <c r="M412" s="66">
        <f>'[2]Indonesia PKO Exports'!EY$290</f>
        <v>40.04</v>
      </c>
      <c r="N412" s="66">
        <f>'[2]Indonesia PKO Exports'!FK$290</f>
        <v>68.132999999999996</v>
      </c>
      <c r="O412" s="66">
        <f>'[2]Indonesia PKO Exports'!FW$290</f>
        <v>86.123000000000005</v>
      </c>
      <c r="P412" s="66">
        <f>'[2]Indonesia PKO Exports'!GI$290</f>
        <v>86.338999999999999</v>
      </c>
      <c r="Q412" s="66">
        <f>'[2]Indonesia PKO Exports'!GU$290</f>
        <v>116.47</v>
      </c>
      <c r="R412" s="66">
        <f>'[2]Indonesia PKO Exports'!HG$290</f>
        <v>167.06200000000001</v>
      </c>
      <c r="S412" s="66">
        <f>'[2]Indonesia PKO Exports'!HS$290</f>
        <v>101.824</v>
      </c>
      <c r="T412" s="66">
        <f>'[2]Indonesia PKO Exports'!IE$290</f>
        <v>141.48599999999999</v>
      </c>
      <c r="U412" s="66">
        <f>'[2]Indonesia PKO Exports'!IQ$290</f>
        <v>45.63</v>
      </c>
      <c r="V412" s="66">
        <f>'[2]Indonesia PKO Exports'!JC$290</f>
        <v>140.37</v>
      </c>
      <c r="W412" s="66">
        <f>'[2]Indonesia PKO Exports'!JO$290</f>
        <v>102.416</v>
      </c>
      <c r="X412" s="66">
        <f>'[2]Indonesia PKO Exports'!KA$290</f>
        <v>122.31699999999999</v>
      </c>
      <c r="Y412" s="66">
        <f>'[2]Indonesia PKO Exports'!KM$290</f>
        <v>135.113</v>
      </c>
      <c r="Z412" s="66">
        <f>'[2]Indonesia PKO Exports'!KY$290</f>
        <v>28.053999999999998</v>
      </c>
      <c r="AA412" s="67">
        <f t="shared" si="256"/>
        <v>105.37429238380656</v>
      </c>
      <c r="AB412" s="67">
        <f t="shared" si="254"/>
        <v>111.54857650987907</v>
      </c>
      <c r="AC412" s="67">
        <f t="shared" si="254"/>
        <v>106.83994522952277</v>
      </c>
      <c r="AD412" s="67">
        <f t="shared" si="255"/>
        <v>107.9312415856661</v>
      </c>
      <c r="AE412" s="67">
        <f t="shared" si="255"/>
        <v>108.90082907266915</v>
      </c>
      <c r="AF412" s="67">
        <f t="shared" si="255"/>
        <v>101.83958423348039</v>
      </c>
      <c r="AG412" s="67">
        <f t="shared" si="255"/>
        <v>108.32077214060261</v>
      </c>
      <c r="AH412" s="67"/>
      <c r="AI412" s="67"/>
    </row>
    <row r="413" spans="2:35">
      <c r="B413" s="59" t="s">
        <v>72</v>
      </c>
      <c r="C413" s="72">
        <f t="shared" si="252"/>
        <v>23.324199790261055</v>
      </c>
      <c r="D413" s="72">
        <f t="shared" si="253"/>
        <v>23.245134706226274</v>
      </c>
      <c r="E413" s="66">
        <f>'[2]Indonesia PKO Exports'!BH$290</f>
        <v>26.132999999999999</v>
      </c>
      <c r="F413" s="66">
        <f>'[2]Indonesia PKO Exports'!BT$290</f>
        <v>41.42</v>
      </c>
      <c r="G413" s="66">
        <f>'[2]Indonesia PKO Exports'!CF$290</f>
        <v>23.39</v>
      </c>
      <c r="H413" s="66">
        <f>'[2]Indonesia PKO Exports'!CR$290</f>
        <v>65.210999999999999</v>
      </c>
      <c r="I413" s="66">
        <f>'[2]Indonesia PKO Exports'!DD$290</f>
        <v>39.956000000000003</v>
      </c>
      <c r="J413" s="66">
        <f>'[2]Indonesia PKO Exports'!DP$290</f>
        <v>26.382999999999999</v>
      </c>
      <c r="K413" s="66">
        <f>'[2]Indonesia PKO Exports'!EB$290</f>
        <v>66.566999999999993</v>
      </c>
      <c r="L413" s="66">
        <f>'[2]Indonesia PKO Exports'!EN$290</f>
        <v>47.222000000000001</v>
      </c>
      <c r="M413" s="66">
        <f>'[2]Indonesia PKO Exports'!EZ$290</f>
        <v>58.908999999999999</v>
      </c>
      <c r="N413" s="66">
        <f>'[2]Indonesia PKO Exports'!FL$290</f>
        <v>74.634</v>
      </c>
      <c r="O413" s="66">
        <f>'[2]Indonesia PKO Exports'!FX$290</f>
        <v>96.516999999999996</v>
      </c>
      <c r="P413" s="66">
        <f>'[2]Indonesia PKO Exports'!GJ$290</f>
        <v>125.125</v>
      </c>
      <c r="Q413" s="66">
        <f>'[2]Indonesia PKO Exports'!GV$290</f>
        <v>174.30699999999999</v>
      </c>
      <c r="R413" s="66">
        <f>'[2]Indonesia PKO Exports'!HH$290</f>
        <v>103.045</v>
      </c>
      <c r="S413" s="66">
        <f>'[2]Indonesia PKO Exports'!HT$290</f>
        <v>86.075999999999993</v>
      </c>
      <c r="T413" s="66">
        <f>'[2]Indonesia PKO Exports'!IF$290</f>
        <v>101.387</v>
      </c>
      <c r="U413" s="66">
        <f>'[2]Indonesia PKO Exports'!IR$290</f>
        <v>96.527000000000001</v>
      </c>
      <c r="V413" s="66">
        <f>'[2]Indonesia PKO Exports'!JD$290</f>
        <v>164.84399999999999</v>
      </c>
      <c r="W413" s="66">
        <f>'[2]Indonesia PKO Exports'!JP$290</f>
        <v>110.468</v>
      </c>
      <c r="X413" s="66">
        <f>'[2]Indonesia PKO Exports'!KB$290</f>
        <v>123.389</v>
      </c>
      <c r="Y413" s="66">
        <f>'[2]Indonesia PKO Exports'!KN$290</f>
        <v>134.96799999999999</v>
      </c>
      <c r="Z413" s="66">
        <f>'[2]Indonesia PKO Exports'!KZ$290</f>
        <v>129.95910499999999</v>
      </c>
      <c r="AA413" s="67">
        <f t="shared" si="256"/>
        <v>121.65786240643946</v>
      </c>
      <c r="AB413" s="67">
        <f t="shared" si="254"/>
        <v>140.1305590790667</v>
      </c>
      <c r="AC413" s="67">
        <f t="shared" si="254"/>
        <v>134.38362152516967</v>
      </c>
      <c r="AD413" s="67">
        <f t="shared" si="255"/>
        <v>139.66088652121951</v>
      </c>
      <c r="AE413" s="67">
        <f t="shared" si="255"/>
        <v>147.85343437479688</v>
      </c>
      <c r="AF413" s="67">
        <f t="shared" si="255"/>
        <v>147.48074111623137</v>
      </c>
      <c r="AG413" s="67">
        <f t="shared" si="255"/>
        <v>136.99248166267941</v>
      </c>
      <c r="AH413" s="67"/>
      <c r="AI413" s="67"/>
    </row>
    <row r="414" spans="2:35">
      <c r="B414" s="59" t="s">
        <v>73</v>
      </c>
      <c r="C414" s="72">
        <f t="shared" si="252"/>
        <v>26.942337496939221</v>
      </c>
      <c r="D414" s="72">
        <f t="shared" si="253"/>
        <v>26.851007539322477</v>
      </c>
      <c r="E414" s="66">
        <f>'[2]Indonesia PKO Exports'!BI$290</f>
        <v>26.699000000000002</v>
      </c>
      <c r="F414" s="66">
        <f>'[2]Indonesia PKO Exports'!BU$290</f>
        <v>40.613</v>
      </c>
      <c r="G414" s="66">
        <f>'[2]Indonesia PKO Exports'!CG$290</f>
        <v>33.048000000000002</v>
      </c>
      <c r="H414" s="66">
        <f>'[2]Indonesia PKO Exports'!CS$290</f>
        <v>54.484999999999999</v>
      </c>
      <c r="I414" s="66">
        <f>'[2]Indonesia PKO Exports'!DE$290</f>
        <v>33.435000000000002</v>
      </c>
      <c r="J414" s="66">
        <f>'[2]Indonesia PKO Exports'!DQ$290</f>
        <v>63.518000000000001</v>
      </c>
      <c r="K414" s="66">
        <f>'[2]Indonesia PKO Exports'!EC$290</f>
        <v>71.382000000000005</v>
      </c>
      <c r="L414" s="66">
        <f>'[2]Indonesia PKO Exports'!EO$290</f>
        <v>64.445999999999998</v>
      </c>
      <c r="M414" s="66">
        <f>'[2]Indonesia PKO Exports'!FA$290</f>
        <v>55.825000000000003</v>
      </c>
      <c r="N414" s="66">
        <f>'[2]Indonesia PKO Exports'!FM$290</f>
        <v>115.27200000000001</v>
      </c>
      <c r="O414" s="66">
        <f>'[2]Indonesia PKO Exports'!FY$290</f>
        <v>89.263000000000005</v>
      </c>
      <c r="P414" s="66">
        <f>'[2]Indonesia PKO Exports'!GK$290</f>
        <v>135.459</v>
      </c>
      <c r="Q414" s="66">
        <f>'[2]Indonesia PKO Exports'!GW$290</f>
        <v>34.442999999999998</v>
      </c>
      <c r="R414" s="66">
        <f>'[2]Indonesia PKO Exports'!HI$290</f>
        <v>85.257999999999996</v>
      </c>
      <c r="S414" s="66">
        <f>'[2]Indonesia PKO Exports'!HU$290</f>
        <v>109.667</v>
      </c>
      <c r="T414" s="66">
        <f>'[2]Indonesia PKO Exports'!IG$290</f>
        <v>58.77</v>
      </c>
      <c r="U414" s="66">
        <f>'[2]Indonesia PKO Exports'!IS$290</f>
        <v>150.87299999999999</v>
      </c>
      <c r="V414" s="66">
        <f>'[2]Indonesia PKO Exports'!JE$290</f>
        <v>128.91900000000001</v>
      </c>
      <c r="W414" s="66">
        <f>'[2]Indonesia PKO Exports'!JQ$290</f>
        <v>118.396</v>
      </c>
      <c r="X414" s="66">
        <f>'[2]Indonesia PKO Exports'!KC$290</f>
        <v>156.56200000000001</v>
      </c>
      <c r="Y414" s="66">
        <f>'[2]Indonesia PKO Exports'!KO$290</f>
        <v>114.282</v>
      </c>
      <c r="Z414" s="66">
        <f>'[2]Indonesia PKO Exports'!LA$290</f>
        <v>122.58135900000001</v>
      </c>
      <c r="AA414" s="67">
        <f t="shared" si="256"/>
        <v>129.15506128490978</v>
      </c>
      <c r="AB414" s="67">
        <f t="shared" si="254"/>
        <v>135.29762235008403</v>
      </c>
      <c r="AC414" s="67">
        <f t="shared" si="254"/>
        <v>138.83124803789897</v>
      </c>
      <c r="AD414" s="67">
        <f t="shared" si="255"/>
        <v>141.33085821437717</v>
      </c>
      <c r="AE414" s="67">
        <f t="shared" si="255"/>
        <v>143.16759553618442</v>
      </c>
      <c r="AF414" s="67">
        <f t="shared" si="255"/>
        <v>147.79176890719643</v>
      </c>
      <c r="AG414" s="67">
        <f t="shared" si="255"/>
        <v>137.81321494353443</v>
      </c>
      <c r="AH414" s="67"/>
      <c r="AI414" s="67"/>
    </row>
    <row r="415" spans="2:35">
      <c r="B415" s="59" t="s">
        <v>74</v>
      </c>
      <c r="C415" s="72">
        <f t="shared" si="252"/>
        <v>20.8564405488621</v>
      </c>
      <c r="D415" s="72">
        <f t="shared" si="253"/>
        <v>20.785740750391383</v>
      </c>
      <c r="E415" s="66">
        <f>'[2]Indonesia PKO Exports'!BJ$290</f>
        <v>27.004000000000001</v>
      </c>
      <c r="F415" s="66">
        <f>'[2]Indonesia PKO Exports'!BV$290</f>
        <v>53.755000000000003</v>
      </c>
      <c r="G415" s="66">
        <f>'[2]Indonesia PKO Exports'!CH$290</f>
        <v>6.7889999999999997</v>
      </c>
      <c r="H415" s="66">
        <f>'[2]Indonesia PKO Exports'!CT$290</f>
        <v>48.423999999999999</v>
      </c>
      <c r="I415" s="66">
        <f>'[2]Indonesia PKO Exports'!DF$290</f>
        <v>39.036999999999999</v>
      </c>
      <c r="J415" s="66">
        <f>'[2]Indonesia PKO Exports'!DR$290</f>
        <v>48.511000000000003</v>
      </c>
      <c r="K415" s="66">
        <f>'[2]Indonesia PKO Exports'!ED$290</f>
        <v>55.31</v>
      </c>
      <c r="L415" s="66">
        <f>'[2]Indonesia PKO Exports'!EP$290</f>
        <v>56.598999999999997</v>
      </c>
      <c r="M415" s="66">
        <f>'[2]Indonesia PKO Exports'!FB$290</f>
        <v>95.738</v>
      </c>
      <c r="N415" s="66">
        <f>'[2]Indonesia PKO Exports'!FN$290</f>
        <v>71.808999999999997</v>
      </c>
      <c r="O415" s="66">
        <f>'[2]Indonesia PKO Exports'!FZ$290</f>
        <v>80.793999999999997</v>
      </c>
      <c r="P415" s="66">
        <f>'[2]Indonesia PKO Exports'!GL$290</f>
        <v>79.643000000000001</v>
      </c>
      <c r="Q415" s="66">
        <f>'[2]Indonesia PKO Exports'!GX$290</f>
        <v>68.355000000000004</v>
      </c>
      <c r="R415" s="66">
        <f>'[2]Indonesia PKO Exports'!HJ$290</f>
        <v>177.02799999999999</v>
      </c>
      <c r="S415" s="66">
        <f>'[2]Indonesia PKO Exports'!HV$290</f>
        <v>211</v>
      </c>
      <c r="T415" s="66">
        <f>'[2]Indonesia PKO Exports'!IH$290</f>
        <v>174.89500000000001</v>
      </c>
      <c r="U415" s="66">
        <f>'[2]Indonesia PKO Exports'!IT$290</f>
        <v>122.72799999999999</v>
      </c>
      <c r="V415" s="66">
        <f>'[2]Indonesia PKO Exports'!JF$290</f>
        <v>89.319000000000003</v>
      </c>
      <c r="W415" s="66">
        <f>'[2]Indonesia PKO Exports'!JR$290</f>
        <v>93.564999999999998</v>
      </c>
      <c r="X415" s="66">
        <f>'[2]Indonesia PKO Exports'!KD$290</f>
        <v>103.54</v>
      </c>
      <c r="Y415" s="66">
        <f>'[2]Indonesia PKO Exports'!KP$290</f>
        <v>15.999000000000001</v>
      </c>
      <c r="Z415" s="66">
        <f>'[2]Indonesia PKO Exports'!LB$290</f>
        <v>128.819988</v>
      </c>
      <c r="AA415" s="67">
        <f t="shared" si="256"/>
        <v>82.074405200858365</v>
      </c>
      <c r="AB415" s="67">
        <f t="shared" si="254"/>
        <v>91.060521023845524</v>
      </c>
      <c r="AC415" s="67">
        <f t="shared" si="254"/>
        <v>91.835244216899923</v>
      </c>
      <c r="AD415" s="67">
        <f t="shared" si="255"/>
        <v>90.548844571432795</v>
      </c>
      <c r="AE415" s="67">
        <f t="shared" si="255"/>
        <v>91.648483631339474</v>
      </c>
      <c r="AF415" s="67">
        <f t="shared" si="255"/>
        <v>107.28676735533595</v>
      </c>
      <c r="AG415" s="67">
        <f t="shared" si="255"/>
        <v>89.600420005665555</v>
      </c>
      <c r="AH415" s="67"/>
      <c r="AI415" s="67"/>
    </row>
    <row r="416" spans="2:35">
      <c r="B416" s="59" t="s">
        <v>75</v>
      </c>
      <c r="C416" s="72">
        <f>C417-SUM(C405:C415)</f>
        <v>26.449122601619592</v>
      </c>
      <c r="D416" s="72">
        <f>D417-SUM(D405:D415)</f>
        <v>26.359464558902175</v>
      </c>
      <c r="E416" s="66">
        <f>'[2]Indonesia PKO Exports'!BK$290</f>
        <v>47.731000000000002</v>
      </c>
      <c r="F416" s="66">
        <f>'[2]Indonesia PKO Exports'!BW$290</f>
        <v>45.226999999999997</v>
      </c>
      <c r="G416" s="66">
        <f>'[2]Indonesia PKO Exports'!CI$290</f>
        <v>12.6</v>
      </c>
      <c r="H416" s="66">
        <f>'[2]Indonesia PKO Exports'!CU$290</f>
        <v>72.067999999999998</v>
      </c>
      <c r="I416" s="66">
        <f>'[2]Indonesia PKO Exports'!DG$290</f>
        <v>72.263999999999996</v>
      </c>
      <c r="J416" s="66">
        <f>'[2]Indonesia PKO Exports'!DS$290</f>
        <v>32.326999999999998</v>
      </c>
      <c r="K416" s="66">
        <f>'[2]Indonesia PKO Exports'!EE$290</f>
        <v>61.924999999999997</v>
      </c>
      <c r="L416" s="66">
        <f>'[2]Indonesia PKO Exports'!EQ$290</f>
        <v>36.183999999999997</v>
      </c>
      <c r="M416" s="66">
        <f>'[2]Indonesia PKO Exports'!FC$290</f>
        <v>98.197000000000003</v>
      </c>
      <c r="N416" s="66">
        <f>'[2]Indonesia PKO Exports'!FO$290</f>
        <v>92.63</v>
      </c>
      <c r="O416" s="66">
        <f>'[2]Indonesia PKO Exports'!GA$290</f>
        <v>85.706000000000003</v>
      </c>
      <c r="P416" s="66">
        <f>'[2]Indonesia PKO Exports'!GM$290</f>
        <v>53.192999999999998</v>
      </c>
      <c r="Q416" s="66">
        <f>'[2]Indonesia PKO Exports'!GY$290</f>
        <v>145.51</v>
      </c>
      <c r="R416" s="66">
        <f>'[2]Indonesia PKO Exports'!HK$290</f>
        <v>160.19900000000001</v>
      </c>
      <c r="S416" s="66">
        <f>'[2]Indonesia PKO Exports'!HW$290</f>
        <v>133.786</v>
      </c>
      <c r="T416" s="66">
        <f>'[2]Indonesia PKO Exports'!II$290</f>
        <v>164.21600000000001</v>
      </c>
      <c r="U416" s="66">
        <f>'[2]Indonesia PKO Exports'!IU$290</f>
        <v>104.196</v>
      </c>
      <c r="V416" s="66">
        <f>'[2]Indonesia PKO Exports'!JG$290</f>
        <v>145.40799999999999</v>
      </c>
      <c r="W416" s="66">
        <f>'[2]Indonesia PKO Exports'!JS$290</f>
        <v>138.48699999999999</v>
      </c>
      <c r="X416" s="66">
        <f>'[2]Indonesia PKO Exports'!KE$290</f>
        <v>129.54300000000001</v>
      </c>
      <c r="Y416" s="66">
        <f>'[2]Indonesia PKO Exports'!KQ$290</f>
        <v>16.82</v>
      </c>
      <c r="Z416" s="66">
        <f>'[2]Indonesia PKO Exports'!LC$290</f>
        <v>150.386034</v>
      </c>
      <c r="AA416" s="67">
        <f t="shared" ref="AA416:AG416" si="257">AA417-SUM(AA405:AA415)</f>
        <v>122.87475024666833</v>
      </c>
      <c r="AB416" s="67">
        <f t="shared" si="257"/>
        <v>122.60778664632471</v>
      </c>
      <c r="AC416" s="67">
        <f t="shared" si="257"/>
        <v>120.88310001471655</v>
      </c>
      <c r="AD416" s="67">
        <f t="shared" si="257"/>
        <v>116.48671683629209</v>
      </c>
      <c r="AE416" s="67">
        <f t="shared" si="257"/>
        <v>119.33218226977601</v>
      </c>
      <c r="AF416" s="67">
        <f t="shared" si="257"/>
        <v>140.26972670736995</v>
      </c>
      <c r="AG416" s="67">
        <f t="shared" si="257"/>
        <v>120.66169279145583</v>
      </c>
      <c r="AH416" s="67"/>
      <c r="AI416" s="67"/>
    </row>
    <row r="417" spans="2:35" ht="15.75" thickBot="1">
      <c r="B417" s="59" t="s">
        <v>76</v>
      </c>
      <c r="C417" s="3">
        <f>C48</f>
        <v>295</v>
      </c>
      <c r="D417" s="3">
        <f>D48</f>
        <v>294</v>
      </c>
      <c r="E417" s="3">
        <f>E48</f>
        <v>352</v>
      </c>
      <c r="F417" s="3">
        <f t="shared" ref="F417:Z417" si="258">SUM(F405:F416)</f>
        <v>435.40699999999998</v>
      </c>
      <c r="G417" s="3">
        <f t="shared" si="258"/>
        <v>442.09000000000003</v>
      </c>
      <c r="H417" s="3">
        <f t="shared" si="258"/>
        <v>513.74</v>
      </c>
      <c r="I417" s="3">
        <f t="shared" si="258"/>
        <v>538.30700000000002</v>
      </c>
      <c r="J417" s="3">
        <f t="shared" si="258"/>
        <v>578.25699999999995</v>
      </c>
      <c r="K417" s="3">
        <f t="shared" si="258"/>
        <v>729.18399999999997</v>
      </c>
      <c r="L417" s="3">
        <f t="shared" si="258"/>
        <v>656.55</v>
      </c>
      <c r="M417" s="3">
        <f t="shared" si="258"/>
        <v>812.12</v>
      </c>
      <c r="N417" s="3">
        <f t="shared" si="258"/>
        <v>1028.1800000000003</v>
      </c>
      <c r="O417" s="3">
        <f t="shared" si="258"/>
        <v>1175.71</v>
      </c>
      <c r="P417" s="3">
        <f t="shared" si="258"/>
        <v>1299.9730000000002</v>
      </c>
      <c r="Q417" s="3">
        <f t="shared" si="258"/>
        <v>1386.49</v>
      </c>
      <c r="R417" s="3">
        <f t="shared" si="258"/>
        <v>1611.0030000000002</v>
      </c>
      <c r="S417" s="3">
        <f t="shared" si="258"/>
        <v>1586.5050000000001</v>
      </c>
      <c r="T417" s="3">
        <f t="shared" si="258"/>
        <v>1467.3650000000002</v>
      </c>
      <c r="U417" s="3">
        <f t="shared" si="258"/>
        <v>1447.105</v>
      </c>
      <c r="V417" s="3">
        <f t="shared" si="258"/>
        <v>1678.2570000000001</v>
      </c>
      <c r="W417" s="3">
        <f t="shared" si="258"/>
        <v>1443.1010000000001</v>
      </c>
      <c r="X417" s="3">
        <f t="shared" si="258"/>
        <v>1770.8759999999997</v>
      </c>
      <c r="Y417" s="3">
        <f t="shared" si="258"/>
        <v>1430.7630000000001</v>
      </c>
      <c r="Z417" s="3">
        <f t="shared" si="258"/>
        <v>780.679486</v>
      </c>
      <c r="AA417" s="71">
        <f t="shared" ref="AA417:AG417" si="259">AA48</f>
        <v>1500</v>
      </c>
      <c r="AB417" s="71">
        <f t="shared" si="259"/>
        <v>1500</v>
      </c>
      <c r="AC417" s="71">
        <f t="shared" si="259"/>
        <v>1500</v>
      </c>
      <c r="AD417" s="71">
        <f t="shared" si="259"/>
        <v>1500</v>
      </c>
      <c r="AE417" s="71">
        <f t="shared" si="259"/>
        <v>1501</v>
      </c>
      <c r="AF417" s="71">
        <f t="shared" si="259"/>
        <v>1502</v>
      </c>
      <c r="AG417" s="71">
        <f t="shared" si="259"/>
        <v>1503</v>
      </c>
      <c r="AH417" s="71"/>
      <c r="AI417" s="71"/>
    </row>
    <row r="418" spans="2:35">
      <c r="B418" s="68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</row>
    <row r="419" spans="2:35" ht="15.75" thickBot="1">
      <c r="B419" s="59" t="s">
        <v>112</v>
      </c>
      <c r="E419" s="102"/>
      <c r="F419" s="77"/>
      <c r="G419" s="77"/>
      <c r="H419" s="77"/>
      <c r="I419" s="77"/>
      <c r="J419" s="77"/>
    </row>
    <row r="420" spans="2:35" ht="15.75" thickBot="1">
      <c r="B420" s="60"/>
      <c r="C420" s="61" t="s">
        <v>11</v>
      </c>
      <c r="D420" s="61" t="s">
        <v>12</v>
      </c>
      <c r="E420" s="61" t="s">
        <v>13</v>
      </c>
      <c r="F420" s="61" t="s">
        <v>14</v>
      </c>
      <c r="G420" s="61" t="s">
        <v>15</v>
      </c>
      <c r="H420" s="61" t="s">
        <v>16</v>
      </c>
      <c r="I420" s="61" t="s">
        <v>17</v>
      </c>
      <c r="J420" s="61" t="s">
        <v>18</v>
      </c>
      <c r="K420" s="61" t="s">
        <v>19</v>
      </c>
      <c r="L420" s="61" t="s">
        <v>20</v>
      </c>
      <c r="M420" s="61" t="s">
        <v>21</v>
      </c>
      <c r="N420" s="61" t="s">
        <v>22</v>
      </c>
      <c r="O420" s="61" t="s">
        <v>23</v>
      </c>
      <c r="P420" s="61" t="s">
        <v>24</v>
      </c>
      <c r="Q420" s="61" t="s">
        <v>25</v>
      </c>
      <c r="R420" s="61" t="s">
        <v>26</v>
      </c>
      <c r="S420" s="61" t="s">
        <v>27</v>
      </c>
      <c r="T420" s="61" t="s">
        <v>28</v>
      </c>
      <c r="U420" s="61" t="s">
        <v>29</v>
      </c>
      <c r="V420" s="61" t="s">
        <v>30</v>
      </c>
      <c r="W420" s="61" t="s">
        <v>31</v>
      </c>
      <c r="X420" s="61" t="s">
        <v>32</v>
      </c>
      <c r="Y420" s="61" t="s">
        <v>33</v>
      </c>
      <c r="Z420" s="61" t="s">
        <v>34</v>
      </c>
      <c r="AA420" s="61" t="s">
        <v>35</v>
      </c>
      <c r="AB420" s="61" t="s">
        <v>36</v>
      </c>
      <c r="AC420" s="61" t="s">
        <v>37</v>
      </c>
      <c r="AD420" s="61" t="s">
        <v>38</v>
      </c>
      <c r="AE420" s="61" t="str">
        <f>AE3</f>
        <v>21/22</v>
      </c>
      <c r="AF420" s="61" t="str">
        <f t="shared" ref="AF420:AG420" si="260">AF3</f>
        <v>22/23</v>
      </c>
      <c r="AG420" s="61" t="str">
        <f t="shared" si="260"/>
        <v>23/24</v>
      </c>
      <c r="AH420" s="62"/>
      <c r="AI420" s="62"/>
    </row>
    <row r="421" spans="2:35">
      <c r="B421" s="59" t="s">
        <v>64</v>
      </c>
      <c r="C421" s="63">
        <f>C43+C357+C389-C405-C437</f>
        <v>-93.537697980242683</v>
      </c>
      <c r="D421" s="63">
        <f t="shared" ref="D421:AA421" si="261">C448+D357+D389-D405-D437</f>
        <v>9.9084392894606879</v>
      </c>
      <c r="E421" s="63">
        <f t="shared" si="261"/>
        <v>21.667669176654755</v>
      </c>
      <c r="F421" s="63">
        <f t="shared" si="261"/>
        <v>27.798283733084716</v>
      </c>
      <c r="G421" s="63">
        <f t="shared" si="261"/>
        <v>24.891965412260816</v>
      </c>
      <c r="H421" s="63">
        <f t="shared" si="261"/>
        <v>70.356525293570883</v>
      </c>
      <c r="I421" s="63">
        <f t="shared" si="261"/>
        <v>35.688584804348082</v>
      </c>
      <c r="J421" s="63">
        <f t="shared" si="261"/>
        <v>18.04710433135989</v>
      </c>
      <c r="K421" s="63">
        <f t="shared" si="261"/>
        <v>11.144779998274146</v>
      </c>
      <c r="L421" s="63">
        <f t="shared" si="261"/>
        <v>59.934936918708956</v>
      </c>
      <c r="M421" s="63">
        <f t="shared" si="261"/>
        <v>106.07215122261934</v>
      </c>
      <c r="N421" s="63">
        <f t="shared" si="261"/>
        <v>28.957668130073074</v>
      </c>
      <c r="O421" s="63">
        <f t="shared" si="261"/>
        <v>21.450442866586002</v>
      </c>
      <c r="P421" s="63">
        <f t="shared" si="261"/>
        <v>18.514539970612134</v>
      </c>
      <c r="Q421" s="63">
        <f t="shared" si="261"/>
        <v>-58.987664289511002</v>
      </c>
      <c r="R421" s="63">
        <f t="shared" si="261"/>
        <v>44.087725983995483</v>
      </c>
      <c r="S421" s="63">
        <f t="shared" si="261"/>
        <v>116.44117027108388</v>
      </c>
      <c r="T421" s="63">
        <f t="shared" si="261"/>
        <v>44.08239462476223</v>
      </c>
      <c r="U421" s="63">
        <f t="shared" si="261"/>
        <v>215.10499108883596</v>
      </c>
      <c r="V421" s="63">
        <f t="shared" si="261"/>
        <v>165.52105088233094</v>
      </c>
      <c r="W421" s="63">
        <f t="shared" si="261"/>
        <v>221.7847752103221</v>
      </c>
      <c r="X421" s="63">
        <f t="shared" si="261"/>
        <v>162.23414335257337</v>
      </c>
      <c r="Y421" s="63">
        <f t="shared" si="261"/>
        <v>186.92788144720583</v>
      </c>
      <c r="Z421" s="63">
        <f t="shared" si="261"/>
        <v>369.22522318010073</v>
      </c>
      <c r="AA421" s="71">
        <f t="shared" si="261"/>
        <v>233.06561472952163</v>
      </c>
      <c r="AB421" s="71" t="e">
        <f>(SUM(V421:Z421)/SUM(V$433:Z$433))*AB$433</f>
        <v>#REF!</v>
      </c>
      <c r="AC421" s="71" t="e">
        <f t="shared" ref="AC421:AC431" si="262">(SUM(W421:AA421)/SUM(W$433:AA$433))*AC$433</f>
        <v>#REF!</v>
      </c>
      <c r="AD421" s="71" t="e">
        <f t="shared" ref="AD421:AG431" si="263">(SUM(X421:AB421)/SUM(X$433:AB$433))*AD$433</f>
        <v>#REF!</v>
      </c>
      <c r="AE421" s="71" t="e">
        <f t="shared" si="263"/>
        <v>#REF!</v>
      </c>
      <c r="AF421" s="71" t="e">
        <f t="shared" si="263"/>
        <v>#REF!</v>
      </c>
      <c r="AG421" s="71" t="e">
        <f t="shared" si="263"/>
        <v>#REF!</v>
      </c>
      <c r="AH421" s="71"/>
      <c r="AI421" s="71"/>
    </row>
    <row r="422" spans="2:35">
      <c r="B422" s="59" t="s">
        <v>65</v>
      </c>
      <c r="C422" s="63">
        <f t="shared" ref="C422:AA432" si="264">C437+C358+C390-C406-C438</f>
        <v>13.861644378532162</v>
      </c>
      <c r="D422" s="63">
        <f t="shared" si="264"/>
        <v>17.490152855401988</v>
      </c>
      <c r="E422" s="63">
        <f t="shared" si="264"/>
        <v>1.4216196122379188</v>
      </c>
      <c r="F422" s="63">
        <f t="shared" si="264"/>
        <v>41.311146242734097</v>
      </c>
      <c r="G422" s="63">
        <f t="shared" si="264"/>
        <v>-10.533775239415945</v>
      </c>
      <c r="H422" s="63">
        <f t="shared" si="264"/>
        <v>5.3906074979792322</v>
      </c>
      <c r="I422" s="63">
        <f t="shared" si="264"/>
        <v>20.06064906051833</v>
      </c>
      <c r="J422" s="63">
        <f t="shared" si="264"/>
        <v>-9.0624581483411077</v>
      </c>
      <c r="K422" s="63">
        <f t="shared" si="264"/>
        <v>64.523577325792473</v>
      </c>
      <c r="L422" s="63">
        <f t="shared" si="264"/>
        <v>31.099752784313239</v>
      </c>
      <c r="M422" s="63">
        <f t="shared" si="264"/>
        <v>44.988042543782257</v>
      </c>
      <c r="N422" s="63">
        <f t="shared" si="264"/>
        <v>4.1073825892644606</v>
      </c>
      <c r="O422" s="63">
        <f t="shared" si="264"/>
        <v>71.121658623199266</v>
      </c>
      <c r="P422" s="63">
        <f t="shared" si="264"/>
        <v>59.49646562786802</v>
      </c>
      <c r="Q422" s="63">
        <f t="shared" si="264"/>
        <v>119.18096055885923</v>
      </c>
      <c r="R422" s="63">
        <f t="shared" si="264"/>
        <v>50.739505721867999</v>
      </c>
      <c r="S422" s="63">
        <f t="shared" si="264"/>
        <v>87.516936329120028</v>
      </c>
      <c r="T422" s="63">
        <f t="shared" si="264"/>
        <v>76.826691306264593</v>
      </c>
      <c r="U422" s="63">
        <f t="shared" si="264"/>
        <v>38.917088706555774</v>
      </c>
      <c r="V422" s="63">
        <f t="shared" si="264"/>
        <v>82.303961865216309</v>
      </c>
      <c r="W422" s="63">
        <f t="shared" si="264"/>
        <v>120.20186747251864</v>
      </c>
      <c r="X422" s="63">
        <f t="shared" si="264"/>
        <v>272.14036211163977</v>
      </c>
      <c r="Y422" s="63">
        <f t="shared" si="264"/>
        <v>220.23598996726389</v>
      </c>
      <c r="Z422" s="63">
        <f t="shared" si="264"/>
        <v>313.48275816432283</v>
      </c>
      <c r="AA422" s="71">
        <f t="shared" si="264"/>
        <v>226.94141997701979</v>
      </c>
      <c r="AB422" s="71" t="e">
        <f>(SUM(V422:Z422)/SUM(V$433:Z$433))*AB$433</f>
        <v>#REF!</v>
      </c>
      <c r="AC422" s="71" t="e">
        <f t="shared" si="262"/>
        <v>#REF!</v>
      </c>
      <c r="AD422" s="71" t="e">
        <f t="shared" si="263"/>
        <v>#REF!</v>
      </c>
      <c r="AE422" s="71" t="e">
        <f t="shared" si="263"/>
        <v>#REF!</v>
      </c>
      <c r="AF422" s="71" t="e">
        <f t="shared" si="263"/>
        <v>#REF!</v>
      </c>
      <c r="AG422" s="71" t="e">
        <f t="shared" si="263"/>
        <v>#REF!</v>
      </c>
      <c r="AH422" s="71"/>
      <c r="AI422" s="71"/>
    </row>
    <row r="423" spans="2:35">
      <c r="B423" s="59" t="s">
        <v>66</v>
      </c>
      <c r="C423" s="63">
        <f t="shared" si="264"/>
        <v>9.9275775260383057</v>
      </c>
      <c r="D423" s="63">
        <f t="shared" si="264"/>
        <v>18.626016427726043</v>
      </c>
      <c r="E423" s="63">
        <f t="shared" si="264"/>
        <v>13.287762402716282</v>
      </c>
      <c r="F423" s="63">
        <f t="shared" si="264"/>
        <v>37.456967726253239</v>
      </c>
      <c r="G423" s="63">
        <f t="shared" si="264"/>
        <v>6.8609418544640732</v>
      </c>
      <c r="H423" s="63">
        <f t="shared" si="264"/>
        <v>65.127401035222562</v>
      </c>
      <c r="I423" s="63">
        <f t="shared" si="264"/>
        <v>26.614826466989058</v>
      </c>
      <c r="J423" s="63">
        <f t="shared" si="264"/>
        <v>13.148100452692773</v>
      </c>
      <c r="K423" s="63">
        <f t="shared" si="264"/>
        <v>-3.9910801907333848</v>
      </c>
      <c r="L423" s="63">
        <f t="shared" si="264"/>
        <v>15.162193722763561</v>
      </c>
      <c r="M423" s="63">
        <f t="shared" si="264"/>
        <v>63.81064895797499</v>
      </c>
      <c r="N423" s="63">
        <f t="shared" si="264"/>
        <v>47.87788233680115</v>
      </c>
      <c r="O423" s="63">
        <f t="shared" si="264"/>
        <v>20.650430385984237</v>
      </c>
      <c r="P423" s="63">
        <f t="shared" si="264"/>
        <v>17.216683207219091</v>
      </c>
      <c r="Q423" s="63">
        <f t="shared" si="264"/>
        <v>-6.1357656489260535</v>
      </c>
      <c r="R423" s="63">
        <f t="shared" si="264"/>
        <v>81.96410755500284</v>
      </c>
      <c r="S423" s="63">
        <f t="shared" si="264"/>
        <v>-27.604038484929447</v>
      </c>
      <c r="T423" s="63">
        <f t="shared" si="264"/>
        <v>72.969855847500241</v>
      </c>
      <c r="U423" s="63">
        <f t="shared" si="264"/>
        <v>79.109045317453194</v>
      </c>
      <c r="V423" s="63">
        <f t="shared" si="264"/>
        <v>130.76481236528542</v>
      </c>
      <c r="W423" s="63">
        <f t="shared" si="264"/>
        <v>195.59428637392506</v>
      </c>
      <c r="X423" s="63">
        <f t="shared" si="264"/>
        <v>125.99836479483361</v>
      </c>
      <c r="Y423" s="63">
        <f t="shared" si="264"/>
        <v>132.60954567580353</v>
      </c>
      <c r="Z423" s="63">
        <f t="shared" si="264"/>
        <v>255.2792429973868</v>
      </c>
      <c r="AA423" s="71">
        <f t="shared" si="264"/>
        <v>297.87416390805402</v>
      </c>
      <c r="AB423" s="71" t="e">
        <f>(SUM(V423:Z423)/SUM(V$433:Z$433))*AB$433</f>
        <v>#REF!</v>
      </c>
      <c r="AC423" s="71" t="e">
        <f t="shared" si="262"/>
        <v>#REF!</v>
      </c>
      <c r="AD423" s="71" t="e">
        <f t="shared" si="263"/>
        <v>#REF!</v>
      </c>
      <c r="AE423" s="71" t="e">
        <f t="shared" si="263"/>
        <v>#REF!</v>
      </c>
      <c r="AF423" s="71" t="e">
        <f t="shared" si="263"/>
        <v>#REF!</v>
      </c>
      <c r="AG423" s="71" t="e">
        <f t="shared" si="263"/>
        <v>#REF!</v>
      </c>
      <c r="AH423" s="71"/>
      <c r="AI423" s="71"/>
    </row>
    <row r="424" spans="2:35">
      <c r="B424" s="59" t="s">
        <v>67</v>
      </c>
      <c r="C424" s="63">
        <f t="shared" si="264"/>
        <v>49.813464708165483</v>
      </c>
      <c r="D424" s="63">
        <f t="shared" si="264"/>
        <v>20.873994387694268</v>
      </c>
      <c r="E424" s="63">
        <f t="shared" si="264"/>
        <v>40.288450710556774</v>
      </c>
      <c r="F424" s="63">
        <f t="shared" si="264"/>
        <v>39.001281251799156</v>
      </c>
      <c r="G424" s="63">
        <f t="shared" si="264"/>
        <v>49.5044167643278</v>
      </c>
      <c r="H424" s="63">
        <f t="shared" si="264"/>
        <v>51.812182170563744</v>
      </c>
      <c r="I424" s="63">
        <f t="shared" si="264"/>
        <v>58.061017510260172</v>
      </c>
      <c r="J424" s="63">
        <f t="shared" si="264"/>
        <v>65.003980207798406</v>
      </c>
      <c r="K424" s="63">
        <f t="shared" si="264"/>
        <v>34.007343115695846</v>
      </c>
      <c r="L424" s="63">
        <f t="shared" si="264"/>
        <v>65.719854468849917</v>
      </c>
      <c r="M424" s="63">
        <f t="shared" si="264"/>
        <v>33.401193633392325</v>
      </c>
      <c r="N424" s="63">
        <f t="shared" si="264"/>
        <v>103.67528395688495</v>
      </c>
      <c r="O424" s="63">
        <f t="shared" si="264"/>
        <v>17.160737658425944</v>
      </c>
      <c r="P424" s="63">
        <f t="shared" si="264"/>
        <v>48.862969779611774</v>
      </c>
      <c r="Q424" s="63">
        <f t="shared" si="264"/>
        <v>17.349808433749729</v>
      </c>
      <c r="R424" s="63">
        <f t="shared" si="264"/>
        <v>18.226054680299001</v>
      </c>
      <c r="S424" s="63">
        <f t="shared" si="264"/>
        <v>119.87395024015672</v>
      </c>
      <c r="T424" s="63">
        <f t="shared" si="264"/>
        <v>22.453719877263808</v>
      </c>
      <c r="U424" s="63">
        <f t="shared" si="264"/>
        <v>137.82995396123738</v>
      </c>
      <c r="V424" s="63">
        <f t="shared" si="264"/>
        <v>121.70623611424173</v>
      </c>
      <c r="W424" s="63">
        <f t="shared" si="264"/>
        <v>202.68030308848091</v>
      </c>
      <c r="X424" s="63">
        <f t="shared" si="264"/>
        <v>120.92053617671422</v>
      </c>
      <c r="Y424" s="63">
        <f t="shared" si="264"/>
        <v>193.77915272543186</v>
      </c>
      <c r="Z424" s="63">
        <f t="shared" si="264"/>
        <v>238.2581153231865</v>
      </c>
      <c r="AA424" s="71">
        <f t="shared" si="264"/>
        <v>263.27433266229991</v>
      </c>
      <c r="AB424" s="71" t="e">
        <f t="shared" ref="AA424:AB431" si="265">(SUM(V424:Z424)/SUM(V$433:Z$433))*AB$433</f>
        <v>#REF!</v>
      </c>
      <c r="AC424" s="71" t="e">
        <f t="shared" si="262"/>
        <v>#REF!</v>
      </c>
      <c r="AD424" s="71" t="e">
        <f t="shared" si="263"/>
        <v>#REF!</v>
      </c>
      <c r="AE424" s="71" t="e">
        <f t="shared" si="263"/>
        <v>#REF!</v>
      </c>
      <c r="AF424" s="71" t="e">
        <f t="shared" si="263"/>
        <v>#REF!</v>
      </c>
      <c r="AG424" s="71" t="e">
        <f t="shared" si="263"/>
        <v>#REF!</v>
      </c>
      <c r="AH424" s="71"/>
      <c r="AI424" s="71"/>
    </row>
    <row r="425" spans="2:35">
      <c r="B425" s="59" t="s">
        <v>68</v>
      </c>
      <c r="C425" s="63">
        <f t="shared" si="264"/>
        <v>28.905542188847505</v>
      </c>
      <c r="D425" s="63">
        <f t="shared" si="264"/>
        <v>11.33254568761194</v>
      </c>
      <c r="E425" s="63">
        <f t="shared" si="264"/>
        <v>38.128043764520271</v>
      </c>
      <c r="F425" s="63">
        <f t="shared" si="264"/>
        <v>-12.443783856299973</v>
      </c>
      <c r="G425" s="63">
        <f t="shared" si="264"/>
        <v>21.923751435698989</v>
      </c>
      <c r="H425" s="63">
        <f t="shared" si="264"/>
        <v>6.6590839937603477</v>
      </c>
      <c r="I425" s="63">
        <f t="shared" si="264"/>
        <v>15.399118688918151</v>
      </c>
      <c r="J425" s="63">
        <f t="shared" si="264"/>
        <v>46.115046015806087</v>
      </c>
      <c r="K425" s="63">
        <f t="shared" si="264"/>
        <v>7.7107929316734953</v>
      </c>
      <c r="L425" s="63">
        <f t="shared" si="264"/>
        <v>55.220761433725954</v>
      </c>
      <c r="M425" s="63">
        <f t="shared" si="264"/>
        <v>36.853511953164514</v>
      </c>
      <c r="N425" s="63">
        <f t="shared" si="264"/>
        <v>38.753451989076325</v>
      </c>
      <c r="O425" s="63">
        <f t="shared" si="264"/>
        <v>-40.767129338684782</v>
      </c>
      <c r="P425" s="63">
        <f t="shared" si="264"/>
        <v>64.26304014238184</v>
      </c>
      <c r="Q425" s="63">
        <f t="shared" si="264"/>
        <v>27.665558073247439</v>
      </c>
      <c r="R425" s="63">
        <f t="shared" si="264"/>
        <v>121.8217302782146</v>
      </c>
      <c r="S425" s="63">
        <f t="shared" si="264"/>
        <v>107.65840711540523</v>
      </c>
      <c r="T425" s="63">
        <f t="shared" si="264"/>
        <v>70.117683534170396</v>
      </c>
      <c r="U425" s="63">
        <f t="shared" si="264"/>
        <v>138.25647314343445</v>
      </c>
      <c r="V425" s="63">
        <f t="shared" si="264"/>
        <v>104.3947881137895</v>
      </c>
      <c r="W425" s="63">
        <f t="shared" si="264"/>
        <v>146.99313189094482</v>
      </c>
      <c r="X425" s="63">
        <f t="shared" si="264"/>
        <v>89.937147578742383</v>
      </c>
      <c r="Y425" s="63">
        <f t="shared" si="264"/>
        <v>116.92360377302643</v>
      </c>
      <c r="Z425" s="63">
        <f t="shared" si="264"/>
        <v>310.12771463171134</v>
      </c>
      <c r="AA425" s="71">
        <f t="shared" si="264"/>
        <v>220.82322974834273</v>
      </c>
      <c r="AB425" s="71" t="e">
        <f t="shared" si="265"/>
        <v>#REF!</v>
      </c>
      <c r="AC425" s="71" t="e">
        <f t="shared" si="262"/>
        <v>#REF!</v>
      </c>
      <c r="AD425" s="71" t="e">
        <f t="shared" si="263"/>
        <v>#REF!</v>
      </c>
      <c r="AE425" s="71" t="e">
        <f t="shared" si="263"/>
        <v>#REF!</v>
      </c>
      <c r="AF425" s="71" t="e">
        <f t="shared" si="263"/>
        <v>#REF!</v>
      </c>
      <c r="AG425" s="71" t="e">
        <f t="shared" si="263"/>
        <v>#REF!</v>
      </c>
      <c r="AH425" s="71"/>
      <c r="AI425" s="71"/>
    </row>
    <row r="426" spans="2:35">
      <c r="B426" s="59" t="s">
        <v>69</v>
      </c>
      <c r="C426" s="63">
        <f t="shared" si="264"/>
        <v>21.093977367065762</v>
      </c>
      <c r="D426" s="63">
        <f t="shared" si="264"/>
        <v>7.629080404510816</v>
      </c>
      <c r="E426" s="63">
        <f t="shared" si="264"/>
        <v>21.905914061773473</v>
      </c>
      <c r="F426" s="63">
        <f t="shared" si="264"/>
        <v>41.959661020898707</v>
      </c>
      <c r="G426" s="63">
        <f t="shared" si="264"/>
        <v>-56.379140219903761</v>
      </c>
      <c r="H426" s="63">
        <f t="shared" si="264"/>
        <v>0.29680158966023384</v>
      </c>
      <c r="I426" s="63">
        <f t="shared" si="264"/>
        <v>41.926088149684333</v>
      </c>
      <c r="J426" s="63">
        <f t="shared" si="264"/>
        <v>23.930885970952602</v>
      </c>
      <c r="K426" s="63">
        <f t="shared" si="264"/>
        <v>55.145050603759501</v>
      </c>
      <c r="L426" s="63">
        <f t="shared" si="264"/>
        <v>37.821806016470532</v>
      </c>
      <c r="M426" s="63">
        <f t="shared" si="264"/>
        <v>70.22526272652766</v>
      </c>
      <c r="N426" s="63">
        <f t="shared" si="264"/>
        <v>36.255504171746736</v>
      </c>
      <c r="O426" s="63">
        <f t="shared" si="264"/>
        <v>58.000937524674384</v>
      </c>
      <c r="P426" s="63">
        <f t="shared" si="264"/>
        <v>52.531358720942933</v>
      </c>
      <c r="Q426" s="63">
        <f t="shared" si="264"/>
        <v>29.576899618176185</v>
      </c>
      <c r="R426" s="63">
        <f t="shared" si="264"/>
        <v>44.020657139780042</v>
      </c>
      <c r="S426" s="63">
        <f t="shared" si="264"/>
        <v>134.68169434969877</v>
      </c>
      <c r="T426" s="63">
        <f t="shared" si="264"/>
        <v>172.45676277275828</v>
      </c>
      <c r="U426" s="63">
        <f t="shared" si="264"/>
        <v>46.006370692974883</v>
      </c>
      <c r="V426" s="63">
        <f t="shared" si="264"/>
        <v>137.4545715388183</v>
      </c>
      <c r="W426" s="63">
        <f t="shared" si="264"/>
        <v>122.78846586696176</v>
      </c>
      <c r="X426" s="63">
        <f t="shared" si="264"/>
        <v>101.95528966207965</v>
      </c>
      <c r="Y426" s="63">
        <f t="shared" si="264"/>
        <v>155.63268400573048</v>
      </c>
      <c r="Z426" s="63">
        <f t="shared" si="264"/>
        <v>257.05589556970494</v>
      </c>
      <c r="AA426" s="71">
        <f t="shared" si="265"/>
        <v>163.23715031714778</v>
      </c>
      <c r="AB426" s="71" t="e">
        <f t="shared" si="265"/>
        <v>#REF!</v>
      </c>
      <c r="AC426" s="71" t="e">
        <f t="shared" si="262"/>
        <v>#REF!</v>
      </c>
      <c r="AD426" s="71" t="e">
        <f t="shared" si="263"/>
        <v>#REF!</v>
      </c>
      <c r="AE426" s="71" t="e">
        <f t="shared" si="263"/>
        <v>#REF!</v>
      </c>
      <c r="AF426" s="71" t="e">
        <f t="shared" si="263"/>
        <v>#REF!</v>
      </c>
      <c r="AG426" s="71" t="e">
        <f t="shared" si="263"/>
        <v>#REF!</v>
      </c>
      <c r="AH426" s="71"/>
      <c r="AI426" s="71"/>
    </row>
    <row r="427" spans="2:35">
      <c r="B427" s="59" t="s">
        <v>70</v>
      </c>
      <c r="C427" s="63">
        <f t="shared" si="264"/>
        <v>18.004784532435266</v>
      </c>
      <c r="D427" s="63">
        <f t="shared" si="264"/>
        <v>8.4528038017902674</v>
      </c>
      <c r="E427" s="63">
        <f t="shared" si="264"/>
        <v>19.257531117247382</v>
      </c>
      <c r="F427" s="63">
        <f t="shared" si="264"/>
        <v>19.413484419221234</v>
      </c>
      <c r="G427" s="63">
        <f t="shared" si="264"/>
        <v>7.1943666276176828</v>
      </c>
      <c r="H427" s="63">
        <f t="shared" si="264"/>
        <v>31.039958166867621</v>
      </c>
      <c r="I427" s="63">
        <f t="shared" si="264"/>
        <v>5.4231378577113816</v>
      </c>
      <c r="J427" s="63">
        <f t="shared" si="264"/>
        <v>51.941765471151086</v>
      </c>
      <c r="K427" s="63">
        <f t="shared" si="264"/>
        <v>65.587864888892625</v>
      </c>
      <c r="L427" s="63">
        <f t="shared" si="264"/>
        <v>53.175744718121564</v>
      </c>
      <c r="M427" s="63">
        <f t="shared" si="264"/>
        <v>38.60365740375255</v>
      </c>
      <c r="N427" s="63">
        <f t="shared" si="264"/>
        <v>43.692499432144018</v>
      </c>
      <c r="O427" s="63">
        <f t="shared" si="264"/>
        <v>25.918466613694193</v>
      </c>
      <c r="P427" s="63">
        <f t="shared" si="264"/>
        <v>44.791577333815098</v>
      </c>
      <c r="Q427" s="63">
        <f t="shared" si="264"/>
        <v>176.92211917620193</v>
      </c>
      <c r="R427" s="63">
        <f t="shared" si="264"/>
        <v>87.840862519053076</v>
      </c>
      <c r="S427" s="63">
        <f t="shared" si="264"/>
        <v>55.939193097017011</v>
      </c>
      <c r="T427" s="63">
        <f t="shared" si="264"/>
        <v>163.90481508696152</v>
      </c>
      <c r="U427" s="63">
        <f t="shared" si="264"/>
        <v>146.01380084148906</v>
      </c>
      <c r="V427" s="63">
        <f t="shared" si="264"/>
        <v>168.87272997336783</v>
      </c>
      <c r="W427" s="63">
        <f t="shared" si="264"/>
        <v>184.01595360571605</v>
      </c>
      <c r="X427" s="63">
        <f t="shared" si="264"/>
        <v>123.47607372045931</v>
      </c>
      <c r="Y427" s="63">
        <f t="shared" si="264"/>
        <v>193.76745434567763</v>
      </c>
      <c r="Z427" s="63">
        <f>Z442+Z363+Z395-Z411-Z443</f>
        <v>277.7473920365054</v>
      </c>
      <c r="AA427" s="71">
        <f t="shared" si="265"/>
        <v>236.28328597799603</v>
      </c>
      <c r="AB427" s="71" t="e">
        <f t="shared" si="265"/>
        <v>#REF!</v>
      </c>
      <c r="AC427" s="71" t="e">
        <f t="shared" si="262"/>
        <v>#REF!</v>
      </c>
      <c r="AD427" s="71" t="e">
        <f t="shared" si="263"/>
        <v>#REF!</v>
      </c>
      <c r="AE427" s="71" t="e">
        <f t="shared" si="263"/>
        <v>#REF!</v>
      </c>
      <c r="AF427" s="71" t="e">
        <f t="shared" si="263"/>
        <v>#REF!</v>
      </c>
      <c r="AG427" s="71" t="e">
        <f t="shared" si="263"/>
        <v>#REF!</v>
      </c>
      <c r="AH427" s="71"/>
      <c r="AI427" s="71"/>
    </row>
    <row r="428" spans="2:35">
      <c r="B428" s="59" t="s">
        <v>71</v>
      </c>
      <c r="C428" s="63">
        <f t="shared" si="264"/>
        <v>12.68640546789679</v>
      </c>
      <c r="D428" s="63">
        <f t="shared" si="264"/>
        <v>24.587454064952269</v>
      </c>
      <c r="E428" s="63">
        <f t="shared" si="264"/>
        <v>0.13435449742108574</v>
      </c>
      <c r="F428" s="63">
        <f t="shared" si="264"/>
        <v>13.117024160661302</v>
      </c>
      <c r="G428" s="63">
        <f t="shared" si="264"/>
        <v>23.637984179133923</v>
      </c>
      <c r="H428" s="63">
        <f t="shared" si="264"/>
        <v>-9.3855599540317911</v>
      </c>
      <c r="I428" s="63">
        <f t="shared" si="264"/>
        <v>13.422615442473273</v>
      </c>
      <c r="J428" s="63">
        <f t="shared" si="264"/>
        <v>3.069307488722643</v>
      </c>
      <c r="K428" s="63">
        <f t="shared" si="264"/>
        <v>55.49429887531187</v>
      </c>
      <c r="L428" s="63">
        <f t="shared" si="264"/>
        <v>57.24121875211506</v>
      </c>
      <c r="M428" s="63">
        <f t="shared" si="264"/>
        <v>65.439620148304272</v>
      </c>
      <c r="N428" s="63">
        <f t="shared" si="264"/>
        <v>57.912543233604453</v>
      </c>
      <c r="O428" s="63">
        <f t="shared" si="264"/>
        <v>57.851015901490143</v>
      </c>
      <c r="P428" s="63">
        <f t="shared" si="264"/>
        <v>109.31325836605714</v>
      </c>
      <c r="Q428" s="63">
        <f t="shared" si="264"/>
        <v>61.848290020304773</v>
      </c>
      <c r="R428" s="63">
        <f t="shared" si="264"/>
        <v>42.913324449151844</v>
      </c>
      <c r="S428" s="63">
        <f t="shared" si="264"/>
        <v>138.43986483312165</v>
      </c>
      <c r="T428" s="63">
        <f t="shared" si="264"/>
        <v>93.807951348037506</v>
      </c>
      <c r="U428" s="63">
        <f t="shared" si="264"/>
        <v>153.2159959919386</v>
      </c>
      <c r="V428" s="63">
        <f t="shared" si="264"/>
        <v>147.59862613230325</v>
      </c>
      <c r="W428" s="63">
        <f t="shared" si="264"/>
        <v>173.89848930046981</v>
      </c>
      <c r="X428" s="63">
        <f t="shared" si="264"/>
        <v>186.23969675179592</v>
      </c>
      <c r="Y428" s="63">
        <f t="shared" si="264"/>
        <v>122.68783171719835</v>
      </c>
      <c r="Z428" s="63">
        <f t="shared" si="264"/>
        <v>329.75849295500575</v>
      </c>
      <c r="AA428" s="71">
        <f t="shared" si="265"/>
        <v>226.87262154944301</v>
      </c>
      <c r="AB428" s="71" t="e">
        <f t="shared" si="265"/>
        <v>#REF!</v>
      </c>
      <c r="AC428" s="71" t="e">
        <f t="shared" si="262"/>
        <v>#REF!</v>
      </c>
      <c r="AD428" s="71" t="e">
        <f t="shared" si="263"/>
        <v>#REF!</v>
      </c>
      <c r="AE428" s="71" t="e">
        <f t="shared" si="263"/>
        <v>#REF!</v>
      </c>
      <c r="AF428" s="71" t="e">
        <f t="shared" si="263"/>
        <v>#REF!</v>
      </c>
      <c r="AG428" s="71" t="e">
        <f t="shared" si="263"/>
        <v>#REF!</v>
      </c>
      <c r="AH428" s="71"/>
      <c r="AI428" s="71"/>
    </row>
    <row r="429" spans="2:35">
      <c r="B429" s="59" t="s">
        <v>72</v>
      </c>
      <c r="C429" s="63">
        <f t="shared" si="264"/>
        <v>3.4735440852750941</v>
      </c>
      <c r="D429" s="63">
        <f t="shared" si="264"/>
        <v>26.786383020549295</v>
      </c>
      <c r="E429" s="63">
        <f t="shared" si="264"/>
        <v>14.659532965329547</v>
      </c>
      <c r="F429" s="63">
        <f t="shared" si="264"/>
        <v>16.091570243027562</v>
      </c>
      <c r="G429" s="63">
        <f t="shared" si="264"/>
        <v>44.516258930242955</v>
      </c>
      <c r="H429" s="63">
        <f t="shared" si="264"/>
        <v>3.5810721605339495</v>
      </c>
      <c r="I429" s="63">
        <f t="shared" si="264"/>
        <v>28.4803783399189</v>
      </c>
      <c r="J429" s="63">
        <f t="shared" si="264"/>
        <v>87.571323337032766</v>
      </c>
      <c r="K429" s="63">
        <f t="shared" si="264"/>
        <v>33.807246690727595</v>
      </c>
      <c r="L429" s="63">
        <f t="shared" si="264"/>
        <v>78.204584257703289</v>
      </c>
      <c r="M429" s="63">
        <f t="shared" si="264"/>
        <v>69.336242447321155</v>
      </c>
      <c r="N429" s="63">
        <f t="shared" si="264"/>
        <v>70.928008273528604</v>
      </c>
      <c r="O429" s="63">
        <f t="shared" si="264"/>
        <v>47.341714183857107</v>
      </c>
      <c r="P429" s="63">
        <f t="shared" si="264"/>
        <v>67.537491203552094</v>
      </c>
      <c r="Q429" s="63">
        <f t="shared" si="264"/>
        <v>-6.0609830276041521</v>
      </c>
      <c r="R429" s="63">
        <f t="shared" si="264"/>
        <v>81.063296366810107</v>
      </c>
      <c r="S429" s="63">
        <f t="shared" si="264"/>
        <v>94.599626565593667</v>
      </c>
      <c r="T429" s="63">
        <f t="shared" si="264"/>
        <v>132.5852272496731</v>
      </c>
      <c r="U429" s="63">
        <f t="shared" si="264"/>
        <v>164.37995639353392</v>
      </c>
      <c r="V429" s="63">
        <f t="shared" si="264"/>
        <v>97.559556655981851</v>
      </c>
      <c r="W429" s="63">
        <f t="shared" si="264"/>
        <v>118.86674776484597</v>
      </c>
      <c r="X429" s="63">
        <f t="shared" si="264"/>
        <v>223.40892899260263</v>
      </c>
      <c r="Y429" s="63">
        <f t="shared" si="264"/>
        <v>177.35154745580914</v>
      </c>
      <c r="Z429" s="63">
        <f t="shared" si="264"/>
        <v>221.1647390429107</v>
      </c>
      <c r="AA429" s="71">
        <f t="shared" si="265"/>
        <v>226.27220382891522</v>
      </c>
      <c r="AB429" s="71" t="e">
        <f t="shared" si="265"/>
        <v>#REF!</v>
      </c>
      <c r="AC429" s="71" t="e">
        <f t="shared" si="262"/>
        <v>#REF!</v>
      </c>
      <c r="AD429" s="71" t="e">
        <f t="shared" si="263"/>
        <v>#REF!</v>
      </c>
      <c r="AE429" s="71" t="e">
        <f t="shared" si="263"/>
        <v>#REF!</v>
      </c>
      <c r="AF429" s="71" t="e">
        <f t="shared" si="263"/>
        <v>#REF!</v>
      </c>
      <c r="AG429" s="71" t="e">
        <f t="shared" si="263"/>
        <v>#REF!</v>
      </c>
      <c r="AH429" s="71"/>
      <c r="AI429" s="71"/>
    </row>
    <row r="430" spans="2:35">
      <c r="B430" s="59" t="s">
        <v>73</v>
      </c>
      <c r="C430" s="63">
        <f t="shared" si="264"/>
        <v>7.9914939766253923</v>
      </c>
      <c r="D430" s="63">
        <f t="shared" si="264"/>
        <v>4.0486056046242282</v>
      </c>
      <c r="E430" s="63">
        <f t="shared" si="264"/>
        <v>26.767550745176294</v>
      </c>
      <c r="F430" s="63">
        <f t="shared" si="264"/>
        <v>2.9894328894486648</v>
      </c>
      <c r="G430" s="63">
        <f t="shared" si="264"/>
        <v>19.281524566879284</v>
      </c>
      <c r="H430" s="63">
        <f t="shared" si="264"/>
        <v>24.464859106182587</v>
      </c>
      <c r="I430" s="63">
        <f t="shared" si="264"/>
        <v>16.485928096909788</v>
      </c>
      <c r="J430" s="63">
        <f t="shared" si="264"/>
        <v>-7.2464097799650631</v>
      </c>
      <c r="K430" s="63">
        <f t="shared" si="264"/>
        <v>25.252816018439205</v>
      </c>
      <c r="L430" s="63">
        <f t="shared" si="264"/>
        <v>34.39417038699338</v>
      </c>
      <c r="M430" s="63">
        <f t="shared" si="264"/>
        <v>74.831226972351629</v>
      </c>
      <c r="N430" s="63">
        <f t="shared" si="264"/>
        <v>20.866871218909949</v>
      </c>
      <c r="O430" s="63">
        <f t="shared" si="264"/>
        <v>71.170290137738334</v>
      </c>
      <c r="P430" s="63">
        <f t="shared" si="264"/>
        <v>32.614619577479857</v>
      </c>
      <c r="Q430" s="63">
        <f t="shared" si="264"/>
        <v>142.8947048435362</v>
      </c>
      <c r="R430" s="63">
        <f t="shared" si="264"/>
        <v>111.57671809000419</v>
      </c>
      <c r="S430" s="63">
        <f t="shared" si="264"/>
        <v>123.98113958688208</v>
      </c>
      <c r="T430" s="63">
        <f t="shared" si="264"/>
        <v>205.6168748828203</v>
      </c>
      <c r="U430" s="63">
        <f t="shared" si="264"/>
        <v>66.706498509057838</v>
      </c>
      <c r="V430" s="63">
        <f t="shared" si="264"/>
        <v>175.36925943448063</v>
      </c>
      <c r="W430" s="63">
        <f t="shared" si="264"/>
        <v>158.36308096585816</v>
      </c>
      <c r="X430" s="63">
        <f t="shared" si="264"/>
        <v>152.26614534165947</v>
      </c>
      <c r="Y430" s="63">
        <f t="shared" si="264"/>
        <v>207.01395163733173</v>
      </c>
      <c r="Z430" s="63">
        <f t="shared" si="264"/>
        <v>272.49408963962742</v>
      </c>
      <c r="AA430" s="71">
        <f t="shared" si="265"/>
        <v>219.9470239944815</v>
      </c>
      <c r="AB430" s="71" t="e">
        <f t="shared" si="265"/>
        <v>#REF!</v>
      </c>
      <c r="AC430" s="71" t="e">
        <f t="shared" si="262"/>
        <v>#REF!</v>
      </c>
      <c r="AD430" s="71" t="e">
        <f t="shared" si="263"/>
        <v>#REF!</v>
      </c>
      <c r="AE430" s="71" t="e">
        <f t="shared" si="263"/>
        <v>#REF!</v>
      </c>
      <c r="AF430" s="71" t="e">
        <f t="shared" si="263"/>
        <v>#REF!</v>
      </c>
      <c r="AG430" s="71" t="e">
        <f t="shared" si="263"/>
        <v>#REF!</v>
      </c>
      <c r="AH430" s="71"/>
      <c r="AI430" s="71"/>
    </row>
    <row r="431" spans="2:35">
      <c r="B431" s="59" t="s">
        <v>74</v>
      </c>
      <c r="C431" s="63">
        <f t="shared" si="264"/>
        <v>17.458358442895289</v>
      </c>
      <c r="D431" s="63">
        <f t="shared" si="264"/>
        <v>13.01916841267284</v>
      </c>
      <c r="E431" s="63">
        <f t="shared" si="264"/>
        <v>23.066981534652783</v>
      </c>
      <c r="F431" s="63">
        <f t="shared" si="264"/>
        <v>-1.4014887610117626</v>
      </c>
      <c r="G431" s="63">
        <f t="shared" si="264"/>
        <v>52.47302250827893</v>
      </c>
      <c r="H431" s="63">
        <f t="shared" si="264"/>
        <v>27.314096361603703</v>
      </c>
      <c r="I431" s="63">
        <f t="shared" si="264"/>
        <v>36.054612915791722</v>
      </c>
      <c r="J431" s="63">
        <f t="shared" si="264"/>
        <v>6.1122741700007737</v>
      </c>
      <c r="K431" s="63">
        <f t="shared" si="264"/>
        <v>29.95719357074006</v>
      </c>
      <c r="L431" s="63">
        <f t="shared" si="264"/>
        <v>103.3864148655143</v>
      </c>
      <c r="M431" s="63">
        <f t="shared" si="264"/>
        <v>9.4085754364375305</v>
      </c>
      <c r="N431" s="63">
        <f t="shared" si="264"/>
        <v>61.038707030759241</v>
      </c>
      <c r="O431" s="63">
        <f t="shared" si="264"/>
        <v>64.329351761123917</v>
      </c>
      <c r="P431" s="63">
        <f t="shared" si="264"/>
        <v>96.756538996880465</v>
      </c>
      <c r="Q431" s="63">
        <f t="shared" si="264"/>
        <v>92.425940777682911</v>
      </c>
      <c r="R431" s="63">
        <f t="shared" si="264"/>
        <v>12.862152942208752</v>
      </c>
      <c r="S431" s="63">
        <f t="shared" si="264"/>
        <v>-34.392961633663049</v>
      </c>
      <c r="T431" s="63">
        <f t="shared" si="264"/>
        <v>51.358708787574471</v>
      </c>
      <c r="U431" s="63">
        <f t="shared" si="264"/>
        <v>111.4243733666458</v>
      </c>
      <c r="V431" s="63">
        <f t="shared" si="264"/>
        <v>166.98854978210471</v>
      </c>
      <c r="W431" s="63">
        <f t="shared" si="264"/>
        <v>183.92273628032882</v>
      </c>
      <c r="X431" s="63">
        <f t="shared" si="264"/>
        <v>268.41388868175625</v>
      </c>
      <c r="Y431" s="63">
        <f t="shared" si="264"/>
        <v>323.19098709352892</v>
      </c>
      <c r="Z431" s="63">
        <f t="shared" si="264"/>
        <v>248.92834788734527</v>
      </c>
      <c r="AA431" s="71">
        <f t="shared" si="265"/>
        <v>305.1274270454764</v>
      </c>
      <c r="AB431" s="71" t="e">
        <f t="shared" si="265"/>
        <v>#REF!</v>
      </c>
      <c r="AC431" s="71" t="e">
        <f t="shared" si="262"/>
        <v>#REF!</v>
      </c>
      <c r="AD431" s="71" t="e">
        <f t="shared" si="263"/>
        <v>#REF!</v>
      </c>
      <c r="AE431" s="71" t="e">
        <f t="shared" si="263"/>
        <v>#REF!</v>
      </c>
      <c r="AF431" s="71" t="e">
        <f t="shared" si="263"/>
        <v>#REF!</v>
      </c>
      <c r="AG431" s="71" t="e">
        <f t="shared" si="263"/>
        <v>#REF!</v>
      </c>
      <c r="AH431" s="71"/>
      <c r="AI431" s="71"/>
    </row>
    <row r="432" spans="2:35">
      <c r="B432" s="59" t="s">
        <v>75</v>
      </c>
      <c r="C432" s="63">
        <f t="shared" si="264"/>
        <v>11.656905306465589</v>
      </c>
      <c r="D432" s="63">
        <f t="shared" si="264"/>
        <v>23.436356043005347</v>
      </c>
      <c r="E432" s="63">
        <f t="shared" si="264"/>
        <v>-8.0224105882864478</v>
      </c>
      <c r="F432" s="63">
        <f t="shared" si="264"/>
        <v>17.651420930182951</v>
      </c>
      <c r="G432" s="63">
        <f t="shared" si="264"/>
        <v>31.872683180415237</v>
      </c>
      <c r="H432" s="63">
        <f t="shared" si="264"/>
        <v>-6.3750274219130745</v>
      </c>
      <c r="I432" s="63">
        <f t="shared" si="264"/>
        <v>4.344042666476696</v>
      </c>
      <c r="J432" s="63">
        <f t="shared" si="264"/>
        <v>39.458080482789057</v>
      </c>
      <c r="K432" s="63">
        <f t="shared" si="264"/>
        <v>27.833116171426241</v>
      </c>
      <c r="L432" s="63">
        <f t="shared" si="264"/>
        <v>87.632561674720421</v>
      </c>
      <c r="M432" s="63">
        <f t="shared" si="264"/>
        <v>41.940866554372093</v>
      </c>
      <c r="N432" s="63">
        <f t="shared" si="264"/>
        <v>16.731197637207146</v>
      </c>
      <c r="O432" s="63">
        <f t="shared" ref="O432:Z432" si="266">O447+O368+O400-O416-O448</f>
        <v>92.111083681911111</v>
      </c>
      <c r="P432" s="63">
        <f t="shared" si="266"/>
        <v>110.69445707357937</v>
      </c>
      <c r="Q432" s="63">
        <f t="shared" si="266"/>
        <v>44.448131464282653</v>
      </c>
      <c r="R432" s="63">
        <f t="shared" si="266"/>
        <v>52.043864273611774</v>
      </c>
      <c r="S432" s="63">
        <f t="shared" si="266"/>
        <v>89.210017730513698</v>
      </c>
      <c r="T432" s="63">
        <f t="shared" si="266"/>
        <v>33.323314682213606</v>
      </c>
      <c r="U432" s="63">
        <f t="shared" si="266"/>
        <v>185.20245198684268</v>
      </c>
      <c r="V432" s="63">
        <f t="shared" si="266"/>
        <v>159.73085714207986</v>
      </c>
      <c r="W432" s="63">
        <f t="shared" si="266"/>
        <v>196.27316217962806</v>
      </c>
      <c r="X432" s="63">
        <f t="shared" si="266"/>
        <v>211.4294228351439</v>
      </c>
      <c r="Y432" s="63">
        <f t="shared" si="266"/>
        <v>298.95937015599219</v>
      </c>
      <c r="Z432" s="63">
        <f t="shared" si="266"/>
        <v>230.63250257219215</v>
      </c>
      <c r="AA432" s="71">
        <f t="shared" ref="AA432:AG432" si="267">AA433-SUM(AA421:AA431)</f>
        <v>140.28152626130168</v>
      </c>
      <c r="AB432" s="71" t="e">
        <f t="shared" si="267"/>
        <v>#REF!</v>
      </c>
      <c r="AC432" s="71" t="e">
        <f t="shared" si="267"/>
        <v>#REF!</v>
      </c>
      <c r="AD432" s="71" t="e">
        <f t="shared" si="267"/>
        <v>#REF!</v>
      </c>
      <c r="AE432" s="71" t="e">
        <f t="shared" si="267"/>
        <v>#REF!</v>
      </c>
      <c r="AF432" s="71" t="e">
        <f t="shared" si="267"/>
        <v>#REF!</v>
      </c>
      <c r="AG432" s="71" t="e">
        <f t="shared" si="267"/>
        <v>#REF!</v>
      </c>
      <c r="AH432" s="71"/>
      <c r="AI432" s="71"/>
    </row>
    <row r="433" spans="2:35" ht="15.75" thickBot="1">
      <c r="B433" s="59" t="s">
        <v>76</v>
      </c>
      <c r="C433" s="3">
        <f t="shared" ref="C433:Z433" si="268">SUM(C421:C432)</f>
        <v>101.33599999999996</v>
      </c>
      <c r="D433" s="3">
        <f t="shared" si="268"/>
        <v>186.19099999999997</v>
      </c>
      <c r="E433" s="3">
        <f t="shared" si="268"/>
        <v>212.56300000000016</v>
      </c>
      <c r="F433" s="3">
        <f t="shared" si="268"/>
        <v>242.94499999999988</v>
      </c>
      <c r="G433" s="3">
        <f t="shared" si="268"/>
        <v>215.244</v>
      </c>
      <c r="H433" s="3">
        <f t="shared" si="268"/>
        <v>270.28200000000004</v>
      </c>
      <c r="I433" s="3">
        <f t="shared" si="268"/>
        <v>301.96099999999984</v>
      </c>
      <c r="J433" s="3">
        <f t="shared" si="268"/>
        <v>338.08899999999994</v>
      </c>
      <c r="K433" s="3">
        <f t="shared" si="268"/>
        <v>406.47299999999967</v>
      </c>
      <c r="L433" s="3">
        <f t="shared" si="268"/>
        <v>678.99400000000014</v>
      </c>
      <c r="M433" s="3">
        <f t="shared" si="268"/>
        <v>654.91100000000029</v>
      </c>
      <c r="N433" s="3">
        <f t="shared" si="268"/>
        <v>530.79700000000014</v>
      </c>
      <c r="O433" s="3">
        <f t="shared" si="268"/>
        <v>506.33899999999988</v>
      </c>
      <c r="P433" s="3">
        <f t="shared" si="268"/>
        <v>722.59299999999985</v>
      </c>
      <c r="Q433" s="3">
        <f t="shared" si="268"/>
        <v>641.1279999999997</v>
      </c>
      <c r="R433" s="3">
        <f t="shared" si="268"/>
        <v>749.15999999999974</v>
      </c>
      <c r="S433" s="3">
        <f t="shared" si="268"/>
        <v>1006.3450000000003</v>
      </c>
      <c r="T433" s="3">
        <f t="shared" si="268"/>
        <v>1139.5039999999999</v>
      </c>
      <c r="U433" s="3">
        <f t="shared" si="268"/>
        <v>1482.1669999999995</v>
      </c>
      <c r="V433" s="3">
        <f t="shared" si="268"/>
        <v>1658.2650000000003</v>
      </c>
      <c r="W433" s="3">
        <f t="shared" si="268"/>
        <v>2025.3830000000005</v>
      </c>
      <c r="X433" s="3">
        <f t="shared" si="268"/>
        <v>2038.4200000000003</v>
      </c>
      <c r="Y433" s="3">
        <f t="shared" si="268"/>
        <v>2329.08</v>
      </c>
      <c r="Z433" s="3">
        <f t="shared" si="268"/>
        <v>3324.1545139999998</v>
      </c>
      <c r="AA433" s="71">
        <f t="shared" ref="AA433:AG433" si="269">AA47</f>
        <v>2760</v>
      </c>
      <c r="AB433" s="71" t="e">
        <f t="shared" si="269"/>
        <v>#REF!</v>
      </c>
      <c r="AC433" s="71" t="e">
        <f t="shared" si="269"/>
        <v>#REF!</v>
      </c>
      <c r="AD433" s="71" t="e">
        <f t="shared" si="269"/>
        <v>#REF!</v>
      </c>
      <c r="AE433" s="71" t="e">
        <f t="shared" si="269"/>
        <v>#REF!</v>
      </c>
      <c r="AF433" s="71" t="e">
        <f t="shared" si="269"/>
        <v>#REF!</v>
      </c>
      <c r="AG433" s="71" t="e">
        <f t="shared" si="269"/>
        <v>#REF!</v>
      </c>
      <c r="AH433" s="71"/>
      <c r="AI433" s="71"/>
    </row>
    <row r="434" spans="2:35">
      <c r="B434" s="68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</row>
    <row r="435" spans="2:35" ht="15.75" thickBot="1">
      <c r="B435" s="59" t="s">
        <v>113</v>
      </c>
    </row>
    <row r="436" spans="2:35" ht="15.75" thickBot="1">
      <c r="B436" s="60"/>
      <c r="C436" s="61" t="s">
        <v>11</v>
      </c>
      <c r="D436" s="61" t="s">
        <v>12</v>
      </c>
      <c r="E436" s="61" t="s">
        <v>13</v>
      </c>
      <c r="F436" s="61" t="s">
        <v>14</v>
      </c>
      <c r="G436" s="61" t="s">
        <v>15</v>
      </c>
      <c r="H436" s="61" t="s">
        <v>16</v>
      </c>
      <c r="I436" s="61" t="s">
        <v>17</v>
      </c>
      <c r="J436" s="61" t="s">
        <v>18</v>
      </c>
      <c r="K436" s="61" t="s">
        <v>19</v>
      </c>
      <c r="L436" s="61" t="s">
        <v>20</v>
      </c>
      <c r="M436" s="61" t="s">
        <v>21</v>
      </c>
      <c r="N436" s="61" t="s">
        <v>22</v>
      </c>
      <c r="O436" s="61" t="s">
        <v>23</v>
      </c>
      <c r="P436" s="61" t="s">
        <v>24</v>
      </c>
      <c r="Q436" s="61" t="s">
        <v>25</v>
      </c>
      <c r="R436" s="61" t="s">
        <v>26</v>
      </c>
      <c r="S436" s="61" t="s">
        <v>27</v>
      </c>
      <c r="T436" s="61" t="s">
        <v>28</v>
      </c>
      <c r="U436" s="61" t="s">
        <v>29</v>
      </c>
      <c r="V436" s="61" t="s">
        <v>30</v>
      </c>
      <c r="W436" s="61" t="s">
        <v>31</v>
      </c>
      <c r="X436" s="61" t="s">
        <v>32</v>
      </c>
      <c r="Y436" s="61" t="s">
        <v>33</v>
      </c>
      <c r="Z436" s="61" t="s">
        <v>34</v>
      </c>
      <c r="AA436" s="61" t="s">
        <v>35</v>
      </c>
      <c r="AB436" s="61" t="s">
        <v>36</v>
      </c>
      <c r="AC436" s="61" t="s">
        <v>37</v>
      </c>
      <c r="AD436" s="61" t="s">
        <v>38</v>
      </c>
      <c r="AE436" s="61" t="str">
        <f>AE3</f>
        <v>21/22</v>
      </c>
      <c r="AF436" s="61" t="str">
        <f t="shared" ref="AF436:AG436" si="270">AF3</f>
        <v>22/23</v>
      </c>
      <c r="AG436" s="61" t="str">
        <f t="shared" si="270"/>
        <v>23/24</v>
      </c>
      <c r="AH436" s="62"/>
      <c r="AI436" s="62"/>
    </row>
    <row r="437" spans="2:35">
      <c r="B437" s="59" t="s">
        <v>64</v>
      </c>
      <c r="C437" s="63">
        <v>132.172</v>
      </c>
      <c r="D437" s="63">
        <v>85.162000000000006</v>
      </c>
      <c r="E437" s="63">
        <v>83.852000000000004</v>
      </c>
      <c r="F437" s="63">
        <v>126.622</v>
      </c>
      <c r="G437" s="63">
        <v>141.17400000000001</v>
      </c>
      <c r="H437" s="63">
        <v>137.81100000000001</v>
      </c>
      <c r="I437" s="63">
        <v>110.82899999999999</v>
      </c>
      <c r="J437" s="63">
        <v>187.33199999999999</v>
      </c>
      <c r="K437" s="63">
        <v>353.06099999999998</v>
      </c>
      <c r="L437" s="63">
        <v>301.786</v>
      </c>
      <c r="M437" s="63">
        <v>203.41499999999999</v>
      </c>
      <c r="N437" s="63">
        <v>193.54</v>
      </c>
      <c r="O437" s="63">
        <v>260.02300000000002</v>
      </c>
      <c r="P437" s="63">
        <v>356.40199999999999</v>
      </c>
      <c r="Q437" s="63">
        <v>234.155</v>
      </c>
      <c r="R437" s="63">
        <v>326.17899999999997</v>
      </c>
      <c r="S437" s="63">
        <v>261.21499999999997</v>
      </c>
      <c r="T437" s="63">
        <v>278.97699999999998</v>
      </c>
      <c r="U437" s="63">
        <v>327.12400000000002</v>
      </c>
      <c r="V437" s="63">
        <v>430.29</v>
      </c>
      <c r="W437" s="63">
        <v>265.38</v>
      </c>
      <c r="X437" s="63">
        <v>352.93700000000001</v>
      </c>
      <c r="Y437" s="63">
        <v>339.40699999999998</v>
      </c>
      <c r="Z437" s="63">
        <v>220.863</v>
      </c>
      <c r="AA437" s="71">
        <v>249.10400000000001</v>
      </c>
      <c r="AB437" s="71" t="e">
        <f t="shared" ref="AB437:AG437" si="271">AA448+AB357+AB389-AB405-AB421</f>
        <v>#REF!</v>
      </c>
      <c r="AC437" s="71" t="e">
        <f t="shared" si="271"/>
        <v>#REF!</v>
      </c>
      <c r="AD437" s="71" t="e">
        <f t="shared" si="271"/>
        <v>#REF!</v>
      </c>
      <c r="AE437" s="71" t="e">
        <f t="shared" si="271"/>
        <v>#REF!</v>
      </c>
      <c r="AF437" s="71" t="e">
        <f t="shared" si="271"/>
        <v>#REF!</v>
      </c>
      <c r="AG437" s="71" t="e">
        <f t="shared" si="271"/>
        <v>#REF!</v>
      </c>
      <c r="AH437" s="71"/>
      <c r="AI437" s="71"/>
    </row>
    <row r="438" spans="2:35">
      <c r="B438" s="59" t="s">
        <v>65</v>
      </c>
      <c r="C438" s="63">
        <v>132.14400000000001</v>
      </c>
      <c r="D438" s="63">
        <v>83.712999999999994</v>
      </c>
      <c r="E438" s="63">
        <v>94.373000000000005</v>
      </c>
      <c r="F438" s="63">
        <v>117.997</v>
      </c>
      <c r="G438" s="63">
        <v>149.56700000000001</v>
      </c>
      <c r="H438" s="63">
        <v>148.626</v>
      </c>
      <c r="I438" s="63">
        <v>127.447</v>
      </c>
      <c r="J438" s="63">
        <v>221.928</v>
      </c>
      <c r="K438" s="63">
        <v>353.34100000000001</v>
      </c>
      <c r="L438" s="63">
        <v>316.29300000000001</v>
      </c>
      <c r="M438" s="63">
        <v>167.768</v>
      </c>
      <c r="N438" s="63">
        <v>198.322</v>
      </c>
      <c r="O438" s="63">
        <v>236.65600000000001</v>
      </c>
      <c r="P438" s="63">
        <v>378.27300000000002</v>
      </c>
      <c r="Q438" s="63">
        <v>253.47399999999999</v>
      </c>
      <c r="R438" s="63">
        <v>365.38099999999997</v>
      </c>
      <c r="S438" s="63">
        <v>279.483</v>
      </c>
      <c r="T438" s="63">
        <v>265.59100000000001</v>
      </c>
      <c r="U438" s="63">
        <v>358.10700000000003</v>
      </c>
      <c r="V438" s="63">
        <v>444.03699999999998</v>
      </c>
      <c r="W438" s="63">
        <v>298.34100000000001</v>
      </c>
      <c r="X438" s="63">
        <v>314.77800000000002</v>
      </c>
      <c r="Y438" s="63">
        <v>347.00400000000002</v>
      </c>
      <c r="Z438" s="63">
        <v>229.83600000000001</v>
      </c>
      <c r="AA438" s="71">
        <v>301.23599999999999</v>
      </c>
      <c r="AB438" s="71" t="e">
        <f>AB437+AB358+AB390-AB406-AB422</f>
        <v>#REF!</v>
      </c>
      <c r="AC438" s="71" t="e">
        <f t="shared" ref="AC438:AG448" si="272">AC437+AC358+AC390-AC406-AC422</f>
        <v>#REF!</v>
      </c>
      <c r="AD438" s="71" t="e">
        <f t="shared" si="272"/>
        <v>#REF!</v>
      </c>
      <c r="AE438" s="71" t="e">
        <f t="shared" si="272"/>
        <v>#REF!</v>
      </c>
      <c r="AF438" s="71" t="e">
        <f t="shared" si="272"/>
        <v>#REF!</v>
      </c>
      <c r="AG438" s="71" t="e">
        <f t="shared" si="272"/>
        <v>#REF!</v>
      </c>
      <c r="AH438" s="71"/>
      <c r="AI438" s="71"/>
    </row>
    <row r="439" spans="2:35">
      <c r="B439" s="59" t="s">
        <v>66</v>
      </c>
      <c r="C439" s="63">
        <v>135.22800000000001</v>
      </c>
      <c r="D439" s="63">
        <v>77.941000000000003</v>
      </c>
      <c r="E439" s="63">
        <v>103.38</v>
      </c>
      <c r="F439" s="63">
        <v>109.21599999999999</v>
      </c>
      <c r="G439" s="63">
        <v>150.43100000000001</v>
      </c>
      <c r="H439" s="63">
        <v>121.124</v>
      </c>
      <c r="I439" s="63">
        <v>128.708</v>
      </c>
      <c r="J439" s="63">
        <v>242.03700000000001</v>
      </c>
      <c r="K439" s="63">
        <v>354.42700000000002</v>
      </c>
      <c r="L439" s="63">
        <v>302.92899999999997</v>
      </c>
      <c r="M439" s="63">
        <v>169.74299999999999</v>
      </c>
      <c r="N439" s="63">
        <v>195.27099999999999</v>
      </c>
      <c r="O439" s="63">
        <v>234.63499999999999</v>
      </c>
      <c r="P439" s="63">
        <v>362.72300000000001</v>
      </c>
      <c r="Q439" s="63">
        <v>268.84199999999998</v>
      </c>
      <c r="R439" s="63">
        <v>349.17099999999999</v>
      </c>
      <c r="S439" s="63">
        <v>305.91199999999998</v>
      </c>
      <c r="T439" s="63">
        <v>241.22800000000001</v>
      </c>
      <c r="U439" s="63">
        <v>374.233</v>
      </c>
      <c r="V439" s="63">
        <v>465.964</v>
      </c>
      <c r="W439" s="63">
        <v>293.767</v>
      </c>
      <c r="X439" s="63">
        <v>303.52800000000002</v>
      </c>
      <c r="Y439" s="63">
        <v>336.32799999999997</v>
      </c>
      <c r="Z439" s="63">
        <v>225.61500000000001</v>
      </c>
      <c r="AA439" s="71">
        <v>289.375</v>
      </c>
      <c r="AB439" s="71" t="e">
        <f>AB438+AB359+AB391-AB407-AB423</f>
        <v>#REF!</v>
      </c>
      <c r="AC439" s="71" t="e">
        <f t="shared" si="272"/>
        <v>#REF!</v>
      </c>
      <c r="AD439" s="71" t="e">
        <f t="shared" si="272"/>
        <v>#REF!</v>
      </c>
      <c r="AE439" s="71" t="e">
        <f t="shared" si="272"/>
        <v>#REF!</v>
      </c>
      <c r="AF439" s="71" t="e">
        <f t="shared" si="272"/>
        <v>#REF!</v>
      </c>
      <c r="AG439" s="71" t="e">
        <f t="shared" si="272"/>
        <v>#REF!</v>
      </c>
      <c r="AH439" s="71"/>
      <c r="AI439" s="71"/>
    </row>
    <row r="440" spans="2:35">
      <c r="B440" s="59" t="s">
        <v>67</v>
      </c>
      <c r="C440" s="63">
        <v>105.282</v>
      </c>
      <c r="D440" s="63">
        <v>81.141000000000005</v>
      </c>
      <c r="E440" s="63">
        <v>99.616</v>
      </c>
      <c r="F440" s="63">
        <v>97.188999999999993</v>
      </c>
      <c r="G440" s="63">
        <v>128.119</v>
      </c>
      <c r="H440" s="63">
        <v>94.613</v>
      </c>
      <c r="I440" s="63">
        <v>114.203</v>
      </c>
      <c r="J440" s="63">
        <v>237.50700000000001</v>
      </c>
      <c r="K440" s="63">
        <v>343.05</v>
      </c>
      <c r="L440" s="63">
        <v>278.47000000000003</v>
      </c>
      <c r="M440" s="63">
        <v>164.28399999999999</v>
      </c>
      <c r="N440" s="63">
        <v>169.01599999999999</v>
      </c>
      <c r="O440" s="63">
        <v>227.911</v>
      </c>
      <c r="P440" s="63">
        <v>363.46699999999998</v>
      </c>
      <c r="Q440" s="63">
        <v>277.42099999999999</v>
      </c>
      <c r="R440" s="63">
        <v>357.55500000000001</v>
      </c>
      <c r="S440" s="63">
        <v>282.87400000000002</v>
      </c>
      <c r="T440" s="63">
        <v>226.489</v>
      </c>
      <c r="U440" s="63">
        <v>344.33199999999999</v>
      </c>
      <c r="V440" s="63">
        <v>466.928</v>
      </c>
      <c r="W440" s="63">
        <v>274.52300000000002</v>
      </c>
      <c r="X440" s="63">
        <v>258.98099999999999</v>
      </c>
      <c r="Y440" s="63">
        <v>280.16699999999997</v>
      </c>
      <c r="Z440" s="63">
        <v>218.703</v>
      </c>
      <c r="AA440" s="71">
        <v>294.71699999999998</v>
      </c>
      <c r="AB440" s="71" t="e">
        <f t="shared" ref="AA440:AB448" si="273">AB439+AB360+AB392-AB408-AB424</f>
        <v>#REF!</v>
      </c>
      <c r="AC440" s="71" t="e">
        <f t="shared" si="272"/>
        <v>#REF!</v>
      </c>
      <c r="AD440" s="71" t="e">
        <f t="shared" si="272"/>
        <v>#REF!</v>
      </c>
      <c r="AE440" s="71" t="e">
        <f t="shared" si="272"/>
        <v>#REF!</v>
      </c>
      <c r="AF440" s="71" t="e">
        <f t="shared" si="272"/>
        <v>#REF!</v>
      </c>
      <c r="AG440" s="71" t="e">
        <f t="shared" si="272"/>
        <v>#REF!</v>
      </c>
      <c r="AH440" s="71"/>
      <c r="AI440" s="71"/>
    </row>
    <row r="441" spans="2:35">
      <c r="B441" s="59" t="s">
        <v>68</v>
      </c>
      <c r="C441" s="63">
        <v>83.100999999999999</v>
      </c>
      <c r="D441" s="63">
        <v>82.340999999999994</v>
      </c>
      <c r="E441" s="63">
        <v>75.929000000000002</v>
      </c>
      <c r="F441" s="63">
        <v>100.215</v>
      </c>
      <c r="G441" s="63">
        <v>121.29300000000001</v>
      </c>
      <c r="H441" s="63">
        <v>85.715999999999994</v>
      </c>
      <c r="I441" s="63">
        <v>117.321</v>
      </c>
      <c r="J441" s="63">
        <v>253.95500000000001</v>
      </c>
      <c r="K441" s="63">
        <v>332.233</v>
      </c>
      <c r="L441" s="63">
        <v>257.53399999999999</v>
      </c>
      <c r="M441" s="63">
        <v>161.648</v>
      </c>
      <c r="N441" s="63">
        <v>171.27199999999999</v>
      </c>
      <c r="O441" s="63">
        <v>254.411</v>
      </c>
      <c r="P441" s="63">
        <v>323.666</v>
      </c>
      <c r="Q441" s="63">
        <v>314.048</v>
      </c>
      <c r="R441" s="63">
        <v>334.21100000000001</v>
      </c>
      <c r="S441" s="63">
        <v>252.31299999999999</v>
      </c>
      <c r="T441" s="63">
        <v>258.81900000000002</v>
      </c>
      <c r="U441" s="63">
        <v>364.76499999999999</v>
      </c>
      <c r="V441" s="63">
        <v>445.916</v>
      </c>
      <c r="W441" s="63">
        <v>251.61</v>
      </c>
      <c r="X441" s="63">
        <v>215.36</v>
      </c>
      <c r="Y441" s="63">
        <v>244.65299999999999</v>
      </c>
      <c r="Z441" s="63">
        <v>199.006</v>
      </c>
      <c r="AA441" s="71">
        <v>274.529</v>
      </c>
      <c r="AB441" s="71" t="e">
        <f t="shared" si="273"/>
        <v>#REF!</v>
      </c>
      <c r="AC441" s="71" t="e">
        <f t="shared" si="272"/>
        <v>#REF!</v>
      </c>
      <c r="AD441" s="71" t="e">
        <f t="shared" si="272"/>
        <v>#REF!</v>
      </c>
      <c r="AE441" s="71" t="e">
        <f t="shared" si="272"/>
        <v>#REF!</v>
      </c>
      <c r="AF441" s="71" t="e">
        <f t="shared" si="272"/>
        <v>#REF!</v>
      </c>
      <c r="AG441" s="71" t="e">
        <f t="shared" si="272"/>
        <v>#REF!</v>
      </c>
      <c r="AH441" s="71"/>
      <c r="AI441" s="71"/>
    </row>
    <row r="442" spans="2:35">
      <c r="B442" s="59" t="s">
        <v>69</v>
      </c>
      <c r="C442" s="63">
        <v>66.105000000000004</v>
      </c>
      <c r="D442" s="63">
        <v>81.850999999999999</v>
      </c>
      <c r="E442" s="63">
        <v>76.319999999999993</v>
      </c>
      <c r="F442" s="63">
        <v>93.757999999999996</v>
      </c>
      <c r="G442" s="63">
        <v>137.13499999999999</v>
      </c>
      <c r="H442" s="63">
        <v>95.983000000000004</v>
      </c>
      <c r="I442" s="63">
        <v>107.92700000000001</v>
      </c>
      <c r="J442" s="63">
        <v>261.57900000000001</v>
      </c>
      <c r="K442" s="63">
        <v>326.76799999999997</v>
      </c>
      <c r="L442" s="63">
        <v>253.553</v>
      </c>
      <c r="M442" s="63">
        <v>134.76</v>
      </c>
      <c r="N442" s="63">
        <v>192.88</v>
      </c>
      <c r="O442" s="63">
        <v>278.18900000000002</v>
      </c>
      <c r="P442" s="63">
        <v>329.86900000000003</v>
      </c>
      <c r="Q442" s="63">
        <v>321.83699999999999</v>
      </c>
      <c r="R442" s="63">
        <v>309.62400000000002</v>
      </c>
      <c r="S442" s="63">
        <v>232.68299999999999</v>
      </c>
      <c r="T442" s="63">
        <v>248.495</v>
      </c>
      <c r="U442" s="63">
        <v>346.92599999999999</v>
      </c>
      <c r="V442" s="63">
        <v>455.47500000000002</v>
      </c>
      <c r="W442" s="63">
        <v>259.76400000000001</v>
      </c>
      <c r="X442" s="63">
        <v>240.13399999999999</v>
      </c>
      <c r="Y442" s="63">
        <v>239.62299999999999</v>
      </c>
      <c r="Z442" s="63">
        <v>230.62700000000001</v>
      </c>
      <c r="AA442" s="71">
        <f t="shared" si="273"/>
        <v>345.28669172666895</v>
      </c>
      <c r="AB442" s="71" t="e">
        <f t="shared" si="273"/>
        <v>#REF!</v>
      </c>
      <c r="AC442" s="71" t="e">
        <f t="shared" si="272"/>
        <v>#REF!</v>
      </c>
      <c r="AD442" s="71" t="e">
        <f t="shared" si="272"/>
        <v>#REF!</v>
      </c>
      <c r="AE442" s="71" t="e">
        <f t="shared" si="272"/>
        <v>#REF!</v>
      </c>
      <c r="AF442" s="71" t="e">
        <f t="shared" si="272"/>
        <v>#REF!</v>
      </c>
      <c r="AG442" s="71" t="e">
        <f t="shared" si="272"/>
        <v>#REF!</v>
      </c>
      <c r="AH442" s="71"/>
      <c r="AI442" s="71"/>
    </row>
    <row r="443" spans="2:35">
      <c r="B443" s="59" t="s">
        <v>70</v>
      </c>
      <c r="C443" s="63">
        <v>65.293999999999997</v>
      </c>
      <c r="D443" s="63">
        <v>91.171000000000006</v>
      </c>
      <c r="E443" s="63">
        <v>78</v>
      </c>
      <c r="F443" s="63">
        <v>97.016000000000005</v>
      </c>
      <c r="G443" s="63">
        <v>144.351</v>
      </c>
      <c r="H443" s="63">
        <v>96.566000000000003</v>
      </c>
      <c r="I443" s="63">
        <v>116.85299999999999</v>
      </c>
      <c r="J443" s="63">
        <v>235.97800000000001</v>
      </c>
      <c r="K443" s="63">
        <v>317.35700000000003</v>
      </c>
      <c r="L443" s="63">
        <v>256.31599999999997</v>
      </c>
      <c r="M443" s="63">
        <v>147.91200000000001</v>
      </c>
      <c r="N443" s="63">
        <v>190.32300000000001</v>
      </c>
      <c r="O443" s="63">
        <v>293.73899999999998</v>
      </c>
      <c r="P443" s="63">
        <v>311.83100000000002</v>
      </c>
      <c r="Q443" s="63">
        <v>285.58100000000002</v>
      </c>
      <c r="R443" s="63">
        <v>302.25</v>
      </c>
      <c r="S443" s="63">
        <v>253.95599999999999</v>
      </c>
      <c r="T443" s="63">
        <v>239.35400000000001</v>
      </c>
      <c r="U443" s="63">
        <v>314.73500000000001</v>
      </c>
      <c r="V443" s="63">
        <v>408.87700000000001</v>
      </c>
      <c r="W443" s="63">
        <v>273.22800000000001</v>
      </c>
      <c r="X443" s="63">
        <v>255.703</v>
      </c>
      <c r="Y443" s="63">
        <v>219.52500000000001</v>
      </c>
      <c r="Z443" s="63">
        <v>242.91399999999999</v>
      </c>
      <c r="AA443" s="71">
        <f t="shared" si="273"/>
        <v>369.73671962094181</v>
      </c>
      <c r="AB443" s="71" t="e">
        <f t="shared" si="273"/>
        <v>#REF!</v>
      </c>
      <c r="AC443" s="71" t="e">
        <f t="shared" si="272"/>
        <v>#REF!</v>
      </c>
      <c r="AD443" s="71" t="e">
        <f t="shared" si="272"/>
        <v>#REF!</v>
      </c>
      <c r="AE443" s="71" t="e">
        <f t="shared" si="272"/>
        <v>#REF!</v>
      </c>
      <c r="AF443" s="71" t="e">
        <f t="shared" si="272"/>
        <v>#REF!</v>
      </c>
      <c r="AG443" s="71" t="e">
        <f t="shared" si="272"/>
        <v>#REF!</v>
      </c>
      <c r="AH443" s="71"/>
      <c r="AI443" s="71"/>
    </row>
    <row r="444" spans="2:35">
      <c r="B444" s="59" t="s">
        <v>71</v>
      </c>
      <c r="C444" s="63">
        <v>59.2</v>
      </c>
      <c r="D444" s="63">
        <v>75.462000000000003</v>
      </c>
      <c r="E444" s="63">
        <v>90.864999999999995</v>
      </c>
      <c r="F444" s="63">
        <v>102.56</v>
      </c>
      <c r="G444" s="63">
        <v>138.66300000000001</v>
      </c>
      <c r="H444" s="63">
        <v>97.826999999999998</v>
      </c>
      <c r="I444" s="63">
        <v>139.11500000000001</v>
      </c>
      <c r="J444" s="63">
        <v>264.28399999999999</v>
      </c>
      <c r="K444" s="63">
        <v>293.06200000000001</v>
      </c>
      <c r="L444" s="63">
        <v>256.30700000000002</v>
      </c>
      <c r="M444" s="63">
        <v>153.08600000000001</v>
      </c>
      <c r="N444" s="63">
        <v>204.66900000000001</v>
      </c>
      <c r="O444" s="63">
        <v>310.35000000000002</v>
      </c>
      <c r="P444" s="63">
        <v>267.18700000000001</v>
      </c>
      <c r="Q444" s="63">
        <v>276.42500000000001</v>
      </c>
      <c r="R444" s="63">
        <v>269.51799999999997</v>
      </c>
      <c r="S444" s="63">
        <v>206.608</v>
      </c>
      <c r="T444" s="63">
        <v>249.15299999999999</v>
      </c>
      <c r="U444" s="63">
        <v>342.38400000000001</v>
      </c>
      <c r="V444" s="63">
        <v>346.70299999999997</v>
      </c>
      <c r="W444" s="63">
        <v>274.09899999999999</v>
      </c>
      <c r="X444" s="63">
        <v>303.54399999999998</v>
      </c>
      <c r="Y444" s="63">
        <v>237.08500000000001</v>
      </c>
      <c r="Z444" s="63">
        <v>248.94399999999999</v>
      </c>
      <c r="AA444" s="71">
        <f t="shared" si="273"/>
        <v>372.87318058405231</v>
      </c>
      <c r="AB444" s="71" t="e">
        <f t="shared" si="273"/>
        <v>#REF!</v>
      </c>
      <c r="AC444" s="71" t="e">
        <f t="shared" si="272"/>
        <v>#REF!</v>
      </c>
      <c r="AD444" s="71" t="e">
        <f t="shared" si="272"/>
        <v>#REF!</v>
      </c>
      <c r="AE444" s="71" t="e">
        <f t="shared" si="272"/>
        <v>#REF!</v>
      </c>
      <c r="AF444" s="71" t="e">
        <f t="shared" si="272"/>
        <v>#REF!</v>
      </c>
      <c r="AG444" s="71" t="e">
        <f t="shared" si="272"/>
        <v>#REF!</v>
      </c>
      <c r="AH444" s="71"/>
      <c r="AI444" s="71"/>
    </row>
    <row r="445" spans="2:35">
      <c r="B445" s="59" t="s">
        <v>72</v>
      </c>
      <c r="C445" s="63">
        <v>67.295000000000002</v>
      </c>
      <c r="D445" s="63">
        <v>65.593999999999994</v>
      </c>
      <c r="E445" s="63">
        <v>101.11799999999999</v>
      </c>
      <c r="F445" s="63">
        <v>107.274</v>
      </c>
      <c r="G445" s="63">
        <v>123.932</v>
      </c>
      <c r="H445" s="63">
        <v>102.514</v>
      </c>
      <c r="I445" s="63">
        <v>140.577</v>
      </c>
      <c r="J445" s="63">
        <v>236.036</v>
      </c>
      <c r="K445" s="63">
        <v>277.29399999999998</v>
      </c>
      <c r="L445" s="63">
        <v>244.702</v>
      </c>
      <c r="M445" s="63">
        <v>144.34299999999999</v>
      </c>
      <c r="N445" s="63">
        <v>196.33099999999999</v>
      </c>
      <c r="O445" s="63">
        <v>328.887</v>
      </c>
      <c r="P445" s="63">
        <v>215.6</v>
      </c>
      <c r="Q445" s="63">
        <v>284.89800000000002</v>
      </c>
      <c r="R445" s="63">
        <v>268.46800000000002</v>
      </c>
      <c r="S445" s="63">
        <v>218.28399999999999</v>
      </c>
      <c r="T445" s="63">
        <v>270.39100000000002</v>
      </c>
      <c r="U445" s="63">
        <v>314.863</v>
      </c>
      <c r="V445" s="63">
        <v>323.96800000000002</v>
      </c>
      <c r="W445" s="63">
        <v>313.04500000000002</v>
      </c>
      <c r="X445" s="63">
        <v>289.512</v>
      </c>
      <c r="Y445" s="63">
        <v>229.06399999999999</v>
      </c>
      <c r="Z445" s="63">
        <v>229.58600000000001</v>
      </c>
      <c r="AA445" s="71">
        <f t="shared" si="273"/>
        <v>326.94363726937939</v>
      </c>
      <c r="AB445" s="71" t="e">
        <f t="shared" si="273"/>
        <v>#REF!</v>
      </c>
      <c r="AC445" s="71" t="e">
        <f t="shared" si="272"/>
        <v>#REF!</v>
      </c>
      <c r="AD445" s="71" t="e">
        <f t="shared" si="272"/>
        <v>#REF!</v>
      </c>
      <c r="AE445" s="71" t="e">
        <f t="shared" si="272"/>
        <v>#REF!</v>
      </c>
      <c r="AF445" s="71" t="e">
        <f t="shared" si="272"/>
        <v>#REF!</v>
      </c>
      <c r="AG445" s="71" t="e">
        <f t="shared" si="272"/>
        <v>#REF!</v>
      </c>
      <c r="AH445" s="71"/>
      <c r="AI445" s="71"/>
    </row>
    <row r="446" spans="2:35">
      <c r="B446" s="59" t="s">
        <v>73</v>
      </c>
      <c r="C446" s="63">
        <v>67.448999999999998</v>
      </c>
      <c r="D446" s="63">
        <v>76.950999999999993</v>
      </c>
      <c r="E446" s="63">
        <v>99.58</v>
      </c>
      <c r="F446" s="63">
        <v>126.334</v>
      </c>
      <c r="G446" s="63">
        <v>125.07</v>
      </c>
      <c r="H446" s="63">
        <v>97.58</v>
      </c>
      <c r="I446" s="63">
        <v>163.31800000000001</v>
      </c>
      <c r="J446" s="63">
        <v>264.83499999999998</v>
      </c>
      <c r="K446" s="63">
        <v>270.12400000000002</v>
      </c>
      <c r="L446" s="63">
        <v>265.892</v>
      </c>
      <c r="M446" s="63">
        <v>143.06100000000001</v>
      </c>
      <c r="N446" s="63">
        <v>197.07300000000001</v>
      </c>
      <c r="O446" s="63">
        <v>339.447</v>
      </c>
      <c r="P446" s="63">
        <v>190.28899999999999</v>
      </c>
      <c r="Q446" s="63">
        <v>273.375</v>
      </c>
      <c r="R446" s="63">
        <v>265.92899999999997</v>
      </c>
      <c r="S446" s="63">
        <v>203.113</v>
      </c>
      <c r="T446" s="63">
        <v>264.04899999999998</v>
      </c>
      <c r="U446" s="63">
        <v>359.988</v>
      </c>
      <c r="V446" s="63">
        <v>270.06599999999997</v>
      </c>
      <c r="W446" s="63">
        <v>290.899</v>
      </c>
      <c r="X446" s="63">
        <v>279.35000000000002</v>
      </c>
      <c r="Y446" s="63">
        <v>203.065</v>
      </c>
      <c r="Z446" s="63">
        <v>226.846</v>
      </c>
      <c r="AA446" s="71">
        <f t="shared" si="273"/>
        <v>305.73658007831705</v>
      </c>
      <c r="AB446" s="71" t="e">
        <f t="shared" si="273"/>
        <v>#REF!</v>
      </c>
      <c r="AC446" s="71" t="e">
        <f t="shared" si="272"/>
        <v>#REF!</v>
      </c>
      <c r="AD446" s="71" t="e">
        <f t="shared" si="272"/>
        <v>#REF!</v>
      </c>
      <c r="AE446" s="71" t="e">
        <f t="shared" si="272"/>
        <v>#REF!</v>
      </c>
      <c r="AF446" s="71" t="e">
        <f t="shared" si="272"/>
        <v>#REF!</v>
      </c>
      <c r="AG446" s="71" t="e">
        <f t="shared" si="272"/>
        <v>#REF!</v>
      </c>
      <c r="AH446" s="71"/>
      <c r="AI446" s="71"/>
    </row>
    <row r="447" spans="2:35">
      <c r="B447" s="59" t="s">
        <v>74</v>
      </c>
      <c r="C447" s="63">
        <v>66.706999999999994</v>
      </c>
      <c r="D447" s="63">
        <v>84.725999999999999</v>
      </c>
      <c r="E447" s="63">
        <v>101.91</v>
      </c>
      <c r="F447" s="63">
        <v>137.82400000000001</v>
      </c>
      <c r="G447" s="63">
        <v>127.39100000000001</v>
      </c>
      <c r="H447" s="63">
        <v>95.278999999999996</v>
      </c>
      <c r="I447" s="63">
        <v>165.11099999999999</v>
      </c>
      <c r="J447" s="63">
        <v>295.99099999999999</v>
      </c>
      <c r="K447" s="63">
        <v>281.64299999999997</v>
      </c>
      <c r="L447" s="63">
        <v>226.244</v>
      </c>
      <c r="M447" s="63">
        <v>168.751</v>
      </c>
      <c r="N447" s="63">
        <v>206.732</v>
      </c>
      <c r="O447" s="63">
        <v>363.03399999999999</v>
      </c>
      <c r="P447" s="63">
        <v>190.839</v>
      </c>
      <c r="Q447" s="63">
        <v>299.64999999999998</v>
      </c>
      <c r="R447" s="63">
        <v>267.988</v>
      </c>
      <c r="S447" s="63">
        <v>259.375</v>
      </c>
      <c r="T447" s="63">
        <v>275.44400000000002</v>
      </c>
      <c r="U447" s="63">
        <v>371.60300000000001</v>
      </c>
      <c r="V447" s="63">
        <v>264.875</v>
      </c>
      <c r="W447" s="63">
        <v>334.43099999999998</v>
      </c>
      <c r="X447" s="63">
        <v>293.01400000000001</v>
      </c>
      <c r="Y447" s="63">
        <v>209.49299999999999</v>
      </c>
      <c r="Z447" s="63">
        <v>233.273</v>
      </c>
      <c r="AA447" s="71">
        <f t="shared" si="273"/>
        <v>254.76656531652458</v>
      </c>
      <c r="AB447" s="71" t="e">
        <f t="shared" si="273"/>
        <v>#REF!</v>
      </c>
      <c r="AC447" s="71" t="e">
        <f t="shared" si="272"/>
        <v>#REF!</v>
      </c>
      <c r="AD447" s="71" t="e">
        <f t="shared" si="272"/>
        <v>#REF!</v>
      </c>
      <c r="AE447" s="71" t="e">
        <f t="shared" si="272"/>
        <v>#REF!</v>
      </c>
      <c r="AF447" s="71" t="e">
        <f t="shared" si="272"/>
        <v>#REF!</v>
      </c>
      <c r="AG447" s="71" t="e">
        <f t="shared" si="272"/>
        <v>#REF!</v>
      </c>
      <c r="AH447" s="71"/>
      <c r="AI447" s="71"/>
    </row>
    <row r="448" spans="2:35" ht="15.75" thickBot="1">
      <c r="B448" s="59" t="s">
        <v>75</v>
      </c>
      <c r="C448" s="3">
        <v>70.664000000000001</v>
      </c>
      <c r="D448" s="3">
        <v>80.472999999999999</v>
      </c>
      <c r="E448" s="3">
        <v>118.91</v>
      </c>
      <c r="F448" s="3">
        <v>143.78200000000001</v>
      </c>
      <c r="G448" s="3">
        <v>149.476</v>
      </c>
      <c r="H448" s="3">
        <v>103.598</v>
      </c>
      <c r="I448" s="3">
        <v>175.214</v>
      </c>
      <c r="J448" s="3">
        <v>315.26799999999997</v>
      </c>
      <c r="K448" s="3">
        <v>302.11500000000001</v>
      </c>
      <c r="L448" s="3">
        <v>222.24700000000001</v>
      </c>
      <c r="M448" s="3">
        <v>169.316</v>
      </c>
      <c r="N448" s="3">
        <v>243.636</v>
      </c>
      <c r="O448" s="3">
        <v>362.25200000000001</v>
      </c>
      <c r="P448" s="3">
        <v>218.03399999999999</v>
      </c>
      <c r="Q448" s="3">
        <v>302.91800000000001</v>
      </c>
      <c r="R448" s="3">
        <v>233.73400000000001</v>
      </c>
      <c r="S448" s="3">
        <v>247.20699999999999</v>
      </c>
      <c r="T448" s="3">
        <v>321.85300000000001</v>
      </c>
      <c r="U448" s="3">
        <v>389.34199999999998</v>
      </c>
      <c r="V448" s="3">
        <v>284.16500000000002</v>
      </c>
      <c r="W448" s="3">
        <v>345.72300000000001</v>
      </c>
      <c r="X448" s="3">
        <v>316.43799999999999</v>
      </c>
      <c r="Y448" s="3">
        <v>226.613</v>
      </c>
      <c r="Z448" s="3">
        <v>221.779</v>
      </c>
      <c r="AA448" s="71">
        <f t="shared" si="273"/>
        <v>361.77900000000091</v>
      </c>
      <c r="AB448" s="71" t="e">
        <f t="shared" si="273"/>
        <v>#REF!</v>
      </c>
      <c r="AC448" s="71" t="e">
        <f t="shared" si="272"/>
        <v>#REF!</v>
      </c>
      <c r="AD448" s="71" t="e">
        <f t="shared" si="272"/>
        <v>#REF!</v>
      </c>
      <c r="AE448" s="71" t="e">
        <f t="shared" si="272"/>
        <v>#REF!</v>
      </c>
      <c r="AF448" s="71" t="e">
        <f t="shared" si="272"/>
        <v>#REF!</v>
      </c>
      <c r="AG448" s="71" t="e">
        <f t="shared" si="272"/>
        <v>#REF!</v>
      </c>
      <c r="AH448" s="71"/>
      <c r="AI448" s="71"/>
    </row>
    <row r="449" spans="2:35">
      <c r="B449" s="68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4"/>
      <c r="AI449" s="104"/>
    </row>
    <row r="450" spans="2:35" ht="15.75" thickBot="1">
      <c r="B450" s="59" t="s">
        <v>114</v>
      </c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</row>
    <row r="451" spans="2:35" ht="15.75" thickBot="1">
      <c r="B451" s="60"/>
      <c r="C451" s="61" t="s">
        <v>11</v>
      </c>
      <c r="D451" s="61" t="s">
        <v>12</v>
      </c>
      <c r="E451" s="61" t="s">
        <v>13</v>
      </c>
      <c r="F451" s="61" t="s">
        <v>14</v>
      </c>
      <c r="G451" s="61" t="s">
        <v>15</v>
      </c>
      <c r="H451" s="61" t="s">
        <v>16</v>
      </c>
      <c r="I451" s="61" t="s">
        <v>17</v>
      </c>
      <c r="J451" s="61" t="s">
        <v>18</v>
      </c>
      <c r="K451" s="61" t="s">
        <v>19</v>
      </c>
      <c r="L451" s="61" t="s">
        <v>20</v>
      </c>
      <c r="M451" s="61" t="s">
        <v>21</v>
      </c>
      <c r="N451" s="61" t="s">
        <v>22</v>
      </c>
      <c r="O451" s="61" t="s">
        <v>23</v>
      </c>
      <c r="P451" s="61" t="s">
        <v>24</v>
      </c>
      <c r="Q451" s="61" t="s">
        <v>25</v>
      </c>
      <c r="R451" s="61" t="s">
        <v>26</v>
      </c>
      <c r="S451" s="61" t="s">
        <v>27</v>
      </c>
      <c r="T451" s="61" t="s">
        <v>28</v>
      </c>
      <c r="U451" s="61" t="s">
        <v>29</v>
      </c>
      <c r="V451" s="61" t="s">
        <v>30</v>
      </c>
      <c r="W451" s="61" t="s">
        <v>31</v>
      </c>
      <c r="X451" s="61" t="s">
        <v>32</v>
      </c>
      <c r="Y451" s="61" t="s">
        <v>33</v>
      </c>
      <c r="Z451" s="61" t="s">
        <v>34</v>
      </c>
      <c r="AA451" s="61" t="s">
        <v>35</v>
      </c>
      <c r="AB451" s="61" t="s">
        <v>36</v>
      </c>
      <c r="AC451" s="61" t="s">
        <v>37</v>
      </c>
      <c r="AD451" s="61" t="s">
        <v>38</v>
      </c>
      <c r="AE451" s="61" t="str">
        <f>AE3</f>
        <v>21/22</v>
      </c>
      <c r="AF451" s="61" t="str">
        <f t="shared" ref="AF451:AG451" si="274">AF3</f>
        <v>22/23</v>
      </c>
      <c r="AG451" s="61" t="str">
        <f t="shared" si="274"/>
        <v>23/24</v>
      </c>
      <c r="AH451" s="62"/>
      <c r="AI451" s="62"/>
    </row>
    <row r="452" spans="2:35">
      <c r="B452" s="59" t="s">
        <v>64</v>
      </c>
      <c r="N452" s="91">
        <v>2230</v>
      </c>
      <c r="O452" s="91">
        <v>2092</v>
      </c>
      <c r="P452" s="91">
        <v>1693</v>
      </c>
      <c r="Q452" s="91">
        <v>3206</v>
      </c>
      <c r="R452" s="91">
        <v>2617</v>
      </c>
      <c r="S452" s="91">
        <v>2371</v>
      </c>
      <c r="T452" s="91">
        <v>4334</v>
      </c>
      <c r="U452" s="91">
        <v>2975</v>
      </c>
      <c r="V452" s="91">
        <v>2278</v>
      </c>
      <c r="W452" s="91">
        <v>2709</v>
      </c>
      <c r="X452" s="91">
        <v>2836</v>
      </c>
      <c r="Y452" s="91">
        <v>3548</v>
      </c>
      <c r="Z452" s="91">
        <v>5456</v>
      </c>
      <c r="AA452" s="91">
        <v>5552</v>
      </c>
      <c r="AB452" s="91"/>
      <c r="AC452" s="91"/>
      <c r="AD452" s="91"/>
      <c r="AE452" s="91"/>
      <c r="AF452" s="91"/>
      <c r="AG452" s="91"/>
      <c r="AH452" s="91"/>
      <c r="AI452" s="91"/>
    </row>
    <row r="453" spans="2:35">
      <c r="B453" s="59" t="s">
        <v>65</v>
      </c>
      <c r="N453" s="91">
        <v>2262</v>
      </c>
      <c r="O453" s="91">
        <v>2065</v>
      </c>
      <c r="P453" s="91">
        <v>1928</v>
      </c>
      <c r="Q453" s="91">
        <v>3496</v>
      </c>
      <c r="R453" s="91">
        <v>1438</v>
      </c>
      <c r="S453" s="91">
        <v>2420</v>
      </c>
      <c r="T453" s="91">
        <v>4957</v>
      </c>
      <c r="U453" s="91">
        <v>3536</v>
      </c>
      <c r="V453" s="91">
        <v>2268</v>
      </c>
      <c r="W453" s="91">
        <v>3769</v>
      </c>
      <c r="X453" s="91">
        <v>3098</v>
      </c>
      <c r="Y453" s="91">
        <v>3416</v>
      </c>
      <c r="Z453" s="91">
        <v>6721</v>
      </c>
      <c r="AA453" s="91">
        <v>5614</v>
      </c>
      <c r="AB453" s="91"/>
      <c r="AC453" s="91"/>
      <c r="AD453" s="91"/>
      <c r="AE453" s="91"/>
      <c r="AF453" s="91"/>
      <c r="AG453" s="91"/>
      <c r="AH453" s="91"/>
      <c r="AI453" s="91"/>
    </row>
    <row r="454" spans="2:35">
      <c r="B454" s="59" t="s">
        <v>66</v>
      </c>
      <c r="N454" s="91">
        <v>2262</v>
      </c>
      <c r="O454" s="91">
        <v>2039</v>
      </c>
      <c r="P454" s="91">
        <v>2193</v>
      </c>
      <c r="Q454" s="91">
        <v>3555</v>
      </c>
      <c r="R454" s="91">
        <v>1652</v>
      </c>
      <c r="S454" s="91">
        <v>2723</v>
      </c>
      <c r="T454" s="91">
        <v>5789</v>
      </c>
      <c r="U454" s="91">
        <v>4082</v>
      </c>
      <c r="V454" s="91">
        <v>2006</v>
      </c>
      <c r="W454" s="91">
        <v>3633</v>
      </c>
      <c r="X454" s="91">
        <v>3248</v>
      </c>
      <c r="Y454" s="91">
        <v>3506</v>
      </c>
      <c r="Z454" s="91">
        <v>7222</v>
      </c>
      <c r="AA454" s="91"/>
      <c r="AB454" s="91"/>
      <c r="AC454" s="91"/>
      <c r="AD454" s="91"/>
      <c r="AE454" s="91"/>
      <c r="AF454" s="91"/>
      <c r="AG454" s="91"/>
      <c r="AH454" s="91"/>
      <c r="AI454" s="91"/>
    </row>
    <row r="455" spans="2:35">
      <c r="B455" s="59" t="s">
        <v>67</v>
      </c>
      <c r="N455" s="91">
        <v>2185</v>
      </c>
      <c r="O455" s="91">
        <v>2155</v>
      </c>
      <c r="P455" s="91">
        <v>2162</v>
      </c>
      <c r="Q455" s="91">
        <v>4052</v>
      </c>
      <c r="R455" s="91">
        <v>1863</v>
      </c>
      <c r="S455" s="91">
        <v>2849</v>
      </c>
      <c r="T455" s="91">
        <v>6401</v>
      </c>
      <c r="U455" s="91">
        <v>4259</v>
      </c>
      <c r="V455" s="91">
        <v>2269</v>
      </c>
      <c r="W455" s="91">
        <v>3633</v>
      </c>
      <c r="X455" s="91">
        <v>3854</v>
      </c>
      <c r="Y455" s="91">
        <v>4069</v>
      </c>
      <c r="Z455" s="91">
        <v>7827</v>
      </c>
      <c r="AA455" s="91"/>
      <c r="AB455" s="91"/>
      <c r="AC455" s="91"/>
      <c r="AD455" s="91"/>
      <c r="AE455" s="91"/>
      <c r="AF455" s="91"/>
      <c r="AG455" s="91"/>
      <c r="AH455" s="91"/>
      <c r="AI455" s="91"/>
    </row>
    <row r="456" spans="2:35">
      <c r="B456" s="59" t="s">
        <v>68</v>
      </c>
      <c r="N456" s="91">
        <v>2249</v>
      </c>
      <c r="O456" s="91">
        <v>2140</v>
      </c>
      <c r="P456" s="91">
        <v>2164</v>
      </c>
      <c r="Q456" s="91">
        <v>4159</v>
      </c>
      <c r="R456" s="91">
        <v>1933</v>
      </c>
      <c r="S456" s="91">
        <v>2954</v>
      </c>
      <c r="T456" s="91">
        <v>6906</v>
      </c>
      <c r="U456" s="91">
        <v>3869</v>
      </c>
      <c r="V456" s="91">
        <v>2371</v>
      </c>
      <c r="W456" s="91">
        <v>3971</v>
      </c>
      <c r="X456" s="91">
        <v>4074</v>
      </c>
      <c r="Y456" s="91">
        <v>4151</v>
      </c>
      <c r="Z456" s="91">
        <v>7179</v>
      </c>
      <c r="AA456" s="91"/>
      <c r="AB456" s="91"/>
      <c r="AC456" s="91"/>
      <c r="AD456" s="91"/>
      <c r="AE456" s="91"/>
      <c r="AF456" s="91"/>
      <c r="AG456" s="91"/>
      <c r="AH456" s="91"/>
      <c r="AI456" s="91"/>
    </row>
    <row r="457" spans="2:35">
      <c r="B457" s="59" t="s">
        <v>69</v>
      </c>
      <c r="N457" s="91">
        <v>2382</v>
      </c>
      <c r="O457" s="91">
        <v>1984</v>
      </c>
      <c r="P457" s="91">
        <v>2195</v>
      </c>
      <c r="Q457" s="91">
        <v>4158</v>
      </c>
      <c r="R457" s="91">
        <v>1985</v>
      </c>
      <c r="S457" s="91">
        <v>3385</v>
      </c>
      <c r="T457" s="91">
        <v>5670</v>
      </c>
      <c r="U457" s="91">
        <v>4150</v>
      </c>
      <c r="V457" s="91">
        <v>2251</v>
      </c>
      <c r="W457" s="91">
        <v>4579</v>
      </c>
      <c r="X457" s="91">
        <v>3869</v>
      </c>
      <c r="Y457" s="91">
        <v>4563</v>
      </c>
      <c r="Z457" s="91">
        <v>5240</v>
      </c>
      <c r="AA457" s="91"/>
      <c r="AB457" s="91"/>
      <c r="AC457" s="91"/>
      <c r="AD457" s="91"/>
      <c r="AE457" s="91"/>
      <c r="AF457" s="91"/>
      <c r="AG457" s="91"/>
      <c r="AH457" s="91"/>
      <c r="AI457" s="91"/>
    </row>
    <row r="458" spans="2:35">
      <c r="B458" s="59" t="s">
        <v>70</v>
      </c>
      <c r="N458" s="91">
        <v>2414</v>
      </c>
      <c r="O458" s="91">
        <v>1901</v>
      </c>
      <c r="P458" s="91">
        <v>2460</v>
      </c>
      <c r="Q458" s="91">
        <v>3950</v>
      </c>
      <c r="R458" s="91">
        <v>2393</v>
      </c>
      <c r="S458" s="91">
        <v>3221</v>
      </c>
      <c r="T458" s="91">
        <v>5421</v>
      </c>
      <c r="U458" s="91">
        <v>4345</v>
      </c>
      <c r="V458" s="91">
        <v>2335</v>
      </c>
      <c r="W458" s="91">
        <v>3903</v>
      </c>
      <c r="X458" s="91">
        <v>3421</v>
      </c>
      <c r="Y458" s="91">
        <v>4948</v>
      </c>
      <c r="Z458" s="91">
        <v>4114</v>
      </c>
      <c r="AA458" s="91"/>
      <c r="AB458" s="91"/>
      <c r="AC458" s="91"/>
      <c r="AD458" s="91"/>
      <c r="AE458" s="91"/>
      <c r="AF458" s="91"/>
      <c r="AG458" s="91"/>
      <c r="AH458" s="91"/>
      <c r="AI458" s="91"/>
    </row>
    <row r="459" spans="2:35">
      <c r="B459" s="59" t="s">
        <v>71</v>
      </c>
      <c r="N459" s="91">
        <v>2252</v>
      </c>
      <c r="O459" s="91">
        <v>1848</v>
      </c>
      <c r="P459" s="91">
        <v>2598</v>
      </c>
      <c r="Q459" s="91">
        <v>4116</v>
      </c>
      <c r="R459" s="91">
        <v>2840</v>
      </c>
      <c r="S459" s="91">
        <v>3305</v>
      </c>
      <c r="T459" s="91">
        <v>5434</v>
      </c>
      <c r="U459" s="91">
        <v>3797</v>
      </c>
      <c r="V459" s="91">
        <v>2279</v>
      </c>
      <c r="W459" s="91">
        <v>4029</v>
      </c>
      <c r="X459" s="91">
        <v>3421</v>
      </c>
      <c r="Y459" s="91">
        <v>4933</v>
      </c>
      <c r="Z459" s="91">
        <v>4508</v>
      </c>
      <c r="AA459" s="91"/>
      <c r="AB459" s="91"/>
      <c r="AC459" s="91"/>
      <c r="AD459" s="91"/>
      <c r="AE459" s="91"/>
      <c r="AF459" s="91"/>
      <c r="AG459" s="91"/>
      <c r="AH459" s="91"/>
      <c r="AI459" s="91"/>
    </row>
    <row r="460" spans="2:35">
      <c r="B460" s="59" t="s">
        <v>72</v>
      </c>
      <c r="N460" s="91">
        <v>2179</v>
      </c>
      <c r="O460" s="91">
        <v>1741</v>
      </c>
      <c r="P460" s="91">
        <v>2965</v>
      </c>
      <c r="Q460" s="91">
        <v>4423</v>
      </c>
      <c r="R460" s="91">
        <v>2713</v>
      </c>
      <c r="S460" s="91">
        <v>3339</v>
      </c>
      <c r="T460" s="91">
        <v>5469</v>
      </c>
      <c r="U460" s="91">
        <v>3422</v>
      </c>
      <c r="V460" s="91">
        <v>2389</v>
      </c>
      <c r="W460" s="91">
        <v>3735</v>
      </c>
      <c r="X460" s="91">
        <v>3173</v>
      </c>
      <c r="Y460" s="91">
        <v>5432</v>
      </c>
      <c r="Z460" s="91">
        <v>4127</v>
      </c>
      <c r="AA460" s="91"/>
      <c r="AB460" s="91"/>
      <c r="AC460" s="91"/>
      <c r="AD460" s="91"/>
      <c r="AE460" s="91"/>
      <c r="AF460" s="91"/>
      <c r="AG460" s="91"/>
      <c r="AH460" s="91"/>
      <c r="AI460" s="91"/>
    </row>
    <row r="461" spans="2:35">
      <c r="B461" s="59" t="s">
        <v>73</v>
      </c>
      <c r="N461" s="91">
        <v>2204</v>
      </c>
      <c r="O461" s="91">
        <v>1802</v>
      </c>
      <c r="P461" s="91">
        <v>3061</v>
      </c>
      <c r="Q461" s="91">
        <v>4149</v>
      </c>
      <c r="R461" s="91">
        <v>2124</v>
      </c>
      <c r="S461" s="91">
        <v>3339</v>
      </c>
      <c r="T461" s="91">
        <v>3918</v>
      </c>
      <c r="U461" s="91">
        <v>3393</v>
      </c>
      <c r="V461" s="91">
        <v>2476</v>
      </c>
      <c r="W461" s="91">
        <v>3355</v>
      </c>
      <c r="X461" s="91">
        <v>3136</v>
      </c>
      <c r="Y461" s="91">
        <v>4889</v>
      </c>
      <c r="Z461" s="91">
        <v>4215</v>
      </c>
      <c r="AA461" s="91"/>
      <c r="AB461" s="91"/>
      <c r="AC461" s="91"/>
      <c r="AD461" s="91"/>
      <c r="AE461" s="91"/>
      <c r="AF461" s="91"/>
      <c r="AG461" s="91"/>
      <c r="AH461" s="91"/>
      <c r="AI461" s="91"/>
    </row>
    <row r="462" spans="2:35">
      <c r="B462" s="59" t="s">
        <v>74</v>
      </c>
      <c r="N462" s="91">
        <v>1971</v>
      </c>
      <c r="O462" s="91">
        <v>1899</v>
      </c>
      <c r="P462" s="91">
        <v>2986</v>
      </c>
      <c r="Q462" s="91">
        <v>3068</v>
      </c>
      <c r="R462" s="91">
        <v>2533</v>
      </c>
      <c r="S462" s="91">
        <v>3583</v>
      </c>
      <c r="T462" s="91">
        <v>3926</v>
      </c>
      <c r="U462" s="91">
        <v>2809</v>
      </c>
      <c r="V462" s="91">
        <v>2561</v>
      </c>
      <c r="W462" s="91">
        <v>2867</v>
      </c>
      <c r="X462" s="91">
        <v>2721</v>
      </c>
      <c r="Y462" s="91">
        <v>5594</v>
      </c>
      <c r="Z462" s="91">
        <v>4591</v>
      </c>
      <c r="AA462" s="91"/>
      <c r="AB462" s="91"/>
      <c r="AC462" s="91"/>
      <c r="AD462" s="91"/>
      <c r="AE462" s="91"/>
      <c r="AF462" s="91"/>
      <c r="AG462" s="91"/>
      <c r="AH462" s="91"/>
      <c r="AI462" s="91"/>
    </row>
    <row r="463" spans="2:35">
      <c r="B463" s="59" t="s">
        <v>75</v>
      </c>
      <c r="N463" s="91">
        <v>2021</v>
      </c>
      <c r="O463" s="91">
        <v>1779</v>
      </c>
      <c r="P463" s="91">
        <v>3065</v>
      </c>
      <c r="Q463" s="91">
        <v>3092</v>
      </c>
      <c r="R463" s="91">
        <v>2433</v>
      </c>
      <c r="S463" s="91">
        <v>3733</v>
      </c>
      <c r="T463" s="91">
        <v>3933</v>
      </c>
      <c r="U463" s="91">
        <v>2772</v>
      </c>
      <c r="V463" s="91">
        <v>2776</v>
      </c>
      <c r="W463" s="91">
        <v>2656</v>
      </c>
      <c r="X463" s="91">
        <v>3331</v>
      </c>
      <c r="Y463" s="91">
        <v>6114</v>
      </c>
      <c r="Z463" s="91">
        <v>6235</v>
      </c>
      <c r="AA463" s="91"/>
      <c r="AB463" s="91"/>
      <c r="AC463" s="91"/>
      <c r="AD463" s="91"/>
      <c r="AE463" s="91"/>
      <c r="AF463" s="91"/>
      <c r="AG463" s="91"/>
      <c r="AH463" s="91"/>
      <c r="AI463" s="91"/>
    </row>
    <row r="464" spans="2:35" ht="15.75" thickBot="1">
      <c r="B464" s="59" t="s">
        <v>95</v>
      </c>
      <c r="N464" s="91">
        <f t="shared" ref="N464:Y464" si="275">AVERAGE(N452:N463)</f>
        <v>2217.5833333333335</v>
      </c>
      <c r="O464" s="91">
        <f t="shared" si="275"/>
        <v>1953.75</v>
      </c>
      <c r="P464" s="91">
        <f t="shared" si="275"/>
        <v>2455.8333333333335</v>
      </c>
      <c r="Q464" s="91">
        <f t="shared" si="275"/>
        <v>3785.3333333333335</v>
      </c>
      <c r="R464" s="91">
        <f t="shared" si="275"/>
        <v>2210.3333333333335</v>
      </c>
      <c r="S464" s="91">
        <f t="shared" si="275"/>
        <v>3101.8333333333335</v>
      </c>
      <c r="T464" s="91">
        <f t="shared" si="275"/>
        <v>5179.833333333333</v>
      </c>
      <c r="U464" s="91">
        <f t="shared" si="275"/>
        <v>3617.4166666666665</v>
      </c>
      <c r="V464" s="91">
        <f t="shared" si="275"/>
        <v>2354.9166666666665</v>
      </c>
      <c r="W464" s="91">
        <f t="shared" si="275"/>
        <v>3569.9166666666665</v>
      </c>
      <c r="X464" s="91">
        <f t="shared" si="275"/>
        <v>3348.5</v>
      </c>
      <c r="Y464" s="91">
        <f t="shared" si="275"/>
        <v>4596.916666666667</v>
      </c>
      <c r="Z464" s="91">
        <f>AVERAGE(Z452:Z463)</f>
        <v>5619.583333333333</v>
      </c>
      <c r="AA464" s="91"/>
      <c r="AB464" s="91"/>
      <c r="AC464" s="91"/>
      <c r="AD464" s="91"/>
      <c r="AE464" s="91"/>
      <c r="AF464" s="91"/>
      <c r="AG464" s="91"/>
      <c r="AH464" s="91"/>
      <c r="AI464" s="91"/>
    </row>
    <row r="465" spans="2:35">
      <c r="B465" s="68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</row>
    <row r="466" spans="2:35" ht="15.75" thickBot="1">
      <c r="B466" s="59" t="s">
        <v>115</v>
      </c>
    </row>
    <row r="467" spans="2:35" ht="15.75" thickBot="1">
      <c r="B467" s="60"/>
      <c r="C467" s="61" t="s">
        <v>11</v>
      </c>
      <c r="D467" s="61" t="s">
        <v>12</v>
      </c>
      <c r="E467" s="61" t="s">
        <v>13</v>
      </c>
      <c r="F467" s="61" t="s">
        <v>14</v>
      </c>
      <c r="G467" s="61" t="s">
        <v>15</v>
      </c>
      <c r="H467" s="61" t="s">
        <v>16</v>
      </c>
      <c r="I467" s="61" t="s">
        <v>17</v>
      </c>
      <c r="J467" s="61" t="s">
        <v>18</v>
      </c>
      <c r="K467" s="61" t="s">
        <v>19</v>
      </c>
      <c r="L467" s="61" t="s">
        <v>20</v>
      </c>
      <c r="M467" s="61" t="s">
        <v>21</v>
      </c>
      <c r="N467" s="61" t="s">
        <v>22</v>
      </c>
      <c r="O467" s="61" t="s">
        <v>23</v>
      </c>
      <c r="P467" s="61" t="s">
        <v>24</v>
      </c>
      <c r="Q467" s="61" t="s">
        <v>25</v>
      </c>
      <c r="R467" s="61" t="s">
        <v>26</v>
      </c>
      <c r="S467" s="61" t="s">
        <v>27</v>
      </c>
      <c r="T467" s="61" t="s">
        <v>28</v>
      </c>
      <c r="U467" s="61" t="s">
        <v>29</v>
      </c>
      <c r="V467" s="61" t="s">
        <v>30</v>
      </c>
      <c r="W467" s="61" t="s">
        <v>31</v>
      </c>
      <c r="X467" s="61" t="s">
        <v>32</v>
      </c>
      <c r="Y467" s="61" t="s">
        <v>33</v>
      </c>
      <c r="Z467" s="61" t="s">
        <v>34</v>
      </c>
      <c r="AA467" s="61" t="s">
        <v>35</v>
      </c>
      <c r="AB467" s="61" t="s">
        <v>36</v>
      </c>
      <c r="AC467" s="61" t="s">
        <v>37</v>
      </c>
      <c r="AD467" s="61" t="s">
        <v>38</v>
      </c>
      <c r="AE467" s="61" t="str">
        <f>AE3</f>
        <v>21/22</v>
      </c>
      <c r="AF467" s="61" t="str">
        <f t="shared" ref="AF467:AG467" si="276">AF3</f>
        <v>22/23</v>
      </c>
      <c r="AG467" s="61" t="str">
        <f t="shared" si="276"/>
        <v>23/24</v>
      </c>
      <c r="AH467" s="62"/>
      <c r="AI467" s="62"/>
    </row>
    <row r="468" spans="2:35">
      <c r="B468" s="59" t="s">
        <v>64</v>
      </c>
    </row>
    <row r="469" spans="2:35">
      <c r="B469" s="59" t="s">
        <v>65</v>
      </c>
    </row>
    <row r="470" spans="2:35">
      <c r="B470" s="59" t="s">
        <v>66</v>
      </c>
    </row>
    <row r="471" spans="2:35">
      <c r="B471" s="59" t="s">
        <v>67</v>
      </c>
    </row>
    <row r="472" spans="2:35">
      <c r="B472" s="59" t="s">
        <v>68</v>
      </c>
    </row>
    <row r="473" spans="2:35">
      <c r="B473" s="59" t="s">
        <v>69</v>
      </c>
    </row>
    <row r="474" spans="2:35">
      <c r="B474" s="59" t="s">
        <v>70</v>
      </c>
    </row>
    <row r="475" spans="2:35">
      <c r="B475" s="59" t="s">
        <v>71</v>
      </c>
    </row>
    <row r="476" spans="2:35">
      <c r="B476" s="59" t="s">
        <v>72</v>
      </c>
    </row>
    <row r="477" spans="2:35">
      <c r="B477" s="59" t="s">
        <v>73</v>
      </c>
    </row>
    <row r="478" spans="2:35">
      <c r="B478" s="59" t="s">
        <v>74</v>
      </c>
    </row>
    <row r="479" spans="2:35">
      <c r="B479" s="59" t="s">
        <v>75</v>
      </c>
    </row>
    <row r="480" spans="2:35" ht="15.75" thickBot="1">
      <c r="B480" s="59" t="s">
        <v>76</v>
      </c>
    </row>
    <row r="481" spans="2:35">
      <c r="B481" s="68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</row>
    <row r="482" spans="2:35" ht="15.75" thickBot="1">
      <c r="B482" s="59" t="s">
        <v>116</v>
      </c>
    </row>
    <row r="483" spans="2:35" ht="15.75" thickBot="1">
      <c r="B483" s="60"/>
      <c r="C483" s="61" t="s">
        <v>11</v>
      </c>
      <c r="D483" s="61" t="s">
        <v>12</v>
      </c>
      <c r="E483" s="61" t="s">
        <v>13</v>
      </c>
      <c r="F483" s="61" t="s">
        <v>14</v>
      </c>
      <c r="G483" s="61" t="s">
        <v>15</v>
      </c>
      <c r="H483" s="61" t="s">
        <v>16</v>
      </c>
      <c r="I483" s="61" t="s">
        <v>17</v>
      </c>
      <c r="J483" s="61" t="s">
        <v>18</v>
      </c>
      <c r="K483" s="61" t="s">
        <v>19</v>
      </c>
      <c r="L483" s="61" t="s">
        <v>20</v>
      </c>
      <c r="M483" s="61" t="s">
        <v>21</v>
      </c>
      <c r="N483" s="61" t="s">
        <v>22</v>
      </c>
      <c r="O483" s="61" t="s">
        <v>23</v>
      </c>
      <c r="P483" s="61" t="s">
        <v>24</v>
      </c>
      <c r="Q483" s="61" t="s">
        <v>25</v>
      </c>
      <c r="R483" s="61" t="s">
        <v>26</v>
      </c>
      <c r="S483" s="61" t="s">
        <v>27</v>
      </c>
      <c r="T483" s="61" t="s">
        <v>28</v>
      </c>
      <c r="U483" s="61" t="s">
        <v>29</v>
      </c>
      <c r="V483" s="61" t="s">
        <v>30</v>
      </c>
      <c r="W483" s="61" t="s">
        <v>31</v>
      </c>
      <c r="X483" s="61" t="s">
        <v>32</v>
      </c>
      <c r="Y483" s="61" t="s">
        <v>33</v>
      </c>
      <c r="Z483" s="61" t="s">
        <v>34</v>
      </c>
      <c r="AA483" s="61" t="s">
        <v>35</v>
      </c>
      <c r="AB483" s="61" t="s">
        <v>36</v>
      </c>
      <c r="AC483" s="61" t="s">
        <v>37</v>
      </c>
      <c r="AD483" s="61" t="s">
        <v>38</v>
      </c>
      <c r="AE483" s="61" t="str">
        <f>AE3</f>
        <v>21/22</v>
      </c>
      <c r="AF483" s="61" t="str">
        <f t="shared" ref="AF483:AG483" si="277">AF3</f>
        <v>22/23</v>
      </c>
      <c r="AG483" s="61" t="str">
        <f t="shared" si="277"/>
        <v>23/24</v>
      </c>
      <c r="AH483" s="62"/>
      <c r="AI483" s="62"/>
    </row>
    <row r="484" spans="2:35">
      <c r="B484" s="59" t="s">
        <v>64</v>
      </c>
    </row>
    <row r="485" spans="2:35">
      <c r="B485" s="59" t="s">
        <v>65</v>
      </c>
    </row>
    <row r="486" spans="2:35">
      <c r="B486" s="59" t="s">
        <v>66</v>
      </c>
    </row>
    <row r="487" spans="2:35">
      <c r="B487" s="59" t="s">
        <v>67</v>
      </c>
    </row>
    <row r="488" spans="2:35">
      <c r="B488" s="59" t="s">
        <v>68</v>
      </c>
    </row>
    <row r="489" spans="2:35">
      <c r="B489" s="59" t="s">
        <v>69</v>
      </c>
    </row>
    <row r="490" spans="2:35">
      <c r="B490" s="59" t="s">
        <v>70</v>
      </c>
    </row>
    <row r="491" spans="2:35">
      <c r="B491" s="59" t="s">
        <v>71</v>
      </c>
    </row>
    <row r="492" spans="2:35">
      <c r="B492" s="59" t="s">
        <v>72</v>
      </c>
    </row>
    <row r="493" spans="2:35">
      <c r="B493" s="59" t="s">
        <v>73</v>
      </c>
    </row>
    <row r="494" spans="2:35">
      <c r="B494" s="59" t="s">
        <v>74</v>
      </c>
    </row>
    <row r="495" spans="2:35">
      <c r="B495" s="59" t="s">
        <v>75</v>
      </c>
    </row>
    <row r="496" spans="2:35" ht="15.75" thickBot="1">
      <c r="B496" s="59" t="s">
        <v>76</v>
      </c>
    </row>
    <row r="497" spans="2:35">
      <c r="B497" s="68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</row>
    <row r="498" spans="2:35" ht="15.75" thickBot="1">
      <c r="B498" s="59" t="s">
        <v>117</v>
      </c>
    </row>
    <row r="499" spans="2:35" ht="15.75" thickBot="1">
      <c r="B499" s="60"/>
      <c r="C499" s="61" t="s">
        <v>11</v>
      </c>
      <c r="D499" s="61" t="s">
        <v>12</v>
      </c>
      <c r="E499" s="61" t="s">
        <v>13</v>
      </c>
      <c r="F499" s="61" t="s">
        <v>14</v>
      </c>
      <c r="G499" s="61" t="s">
        <v>15</v>
      </c>
      <c r="H499" s="61" t="s">
        <v>16</v>
      </c>
      <c r="I499" s="61" t="s">
        <v>17</v>
      </c>
      <c r="J499" s="61" t="s">
        <v>18</v>
      </c>
      <c r="K499" s="61" t="s">
        <v>19</v>
      </c>
      <c r="L499" s="61" t="s">
        <v>20</v>
      </c>
      <c r="M499" s="61" t="s">
        <v>21</v>
      </c>
      <c r="N499" s="61" t="s">
        <v>22</v>
      </c>
      <c r="O499" s="61" t="s">
        <v>23</v>
      </c>
      <c r="P499" s="61" t="s">
        <v>24</v>
      </c>
      <c r="Q499" s="61" t="s">
        <v>25</v>
      </c>
      <c r="R499" s="61" t="s">
        <v>26</v>
      </c>
      <c r="S499" s="61" t="s">
        <v>27</v>
      </c>
      <c r="T499" s="61" t="s">
        <v>28</v>
      </c>
      <c r="U499" s="61" t="s">
        <v>29</v>
      </c>
      <c r="V499" s="61" t="s">
        <v>30</v>
      </c>
      <c r="W499" s="61" t="s">
        <v>31</v>
      </c>
      <c r="X499" s="61" t="s">
        <v>32</v>
      </c>
      <c r="Y499" s="61" t="s">
        <v>33</v>
      </c>
      <c r="Z499" s="61" t="s">
        <v>34</v>
      </c>
      <c r="AA499" s="61" t="s">
        <v>35</v>
      </c>
      <c r="AB499" s="61" t="s">
        <v>36</v>
      </c>
      <c r="AC499" s="61" t="s">
        <v>37</v>
      </c>
      <c r="AD499" s="61" t="s">
        <v>38</v>
      </c>
      <c r="AE499" s="61" t="str">
        <f>AE3</f>
        <v>21/22</v>
      </c>
      <c r="AF499" s="61" t="str">
        <f t="shared" ref="AF499:AG499" si="278">AF3</f>
        <v>22/23</v>
      </c>
      <c r="AG499" s="61" t="str">
        <f t="shared" si="278"/>
        <v>23/24</v>
      </c>
      <c r="AH499" s="62"/>
      <c r="AI499" s="62"/>
    </row>
    <row r="500" spans="2:35">
      <c r="B500" s="59" t="s">
        <v>64</v>
      </c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>
        <v>5.5720000000000001</v>
      </c>
      <c r="AB500" s="105"/>
      <c r="AC500" s="105"/>
      <c r="AD500" s="105"/>
      <c r="AE500" s="105"/>
      <c r="AF500" s="105"/>
      <c r="AG500" s="105"/>
      <c r="AH500" s="105"/>
      <c r="AI500" s="105"/>
    </row>
    <row r="501" spans="2:35">
      <c r="B501" s="59" t="s">
        <v>65</v>
      </c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>
        <v>9.0869999999999997</v>
      </c>
      <c r="AB501" s="105"/>
      <c r="AC501" s="105"/>
      <c r="AD501" s="105"/>
      <c r="AE501" s="105"/>
      <c r="AF501" s="105"/>
      <c r="AG501" s="105"/>
      <c r="AH501" s="105"/>
      <c r="AI501" s="105"/>
    </row>
    <row r="502" spans="2:35">
      <c r="B502" s="59" t="s">
        <v>66</v>
      </c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>
        <v>5.5E-2</v>
      </c>
      <c r="AA502" s="105">
        <v>14.22</v>
      </c>
      <c r="AB502" s="105"/>
      <c r="AC502" s="105"/>
      <c r="AD502" s="105"/>
      <c r="AE502" s="105"/>
      <c r="AF502" s="105"/>
      <c r="AG502" s="105"/>
      <c r="AH502" s="105"/>
      <c r="AI502" s="105"/>
    </row>
    <row r="503" spans="2:35">
      <c r="B503" s="59" t="s">
        <v>67</v>
      </c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>
        <v>9.1020000000000003</v>
      </c>
      <c r="AA503" s="105">
        <v>33.087000000000003</v>
      </c>
      <c r="AB503" s="105"/>
      <c r="AC503" s="105"/>
      <c r="AD503" s="105"/>
      <c r="AE503" s="105"/>
      <c r="AF503" s="105"/>
      <c r="AG503" s="105"/>
      <c r="AH503" s="105"/>
      <c r="AI503" s="105"/>
    </row>
    <row r="504" spans="2:35">
      <c r="B504" s="59" t="s">
        <v>68</v>
      </c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>
        <v>41.018999999999998</v>
      </c>
      <c r="AA504" s="105">
        <v>34.875</v>
      </c>
      <c r="AB504" s="105"/>
      <c r="AC504" s="105"/>
      <c r="AD504" s="105"/>
      <c r="AE504" s="105"/>
      <c r="AF504" s="105"/>
      <c r="AG504" s="105"/>
      <c r="AH504" s="105"/>
      <c r="AI504" s="105"/>
    </row>
    <row r="505" spans="2:35">
      <c r="B505" s="59" t="s">
        <v>69</v>
      </c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>
        <v>5.5439999999999996</v>
      </c>
      <c r="AA505" s="105"/>
      <c r="AB505" s="105"/>
      <c r="AC505" s="105"/>
      <c r="AD505" s="105"/>
      <c r="AE505" s="105"/>
      <c r="AF505" s="105"/>
      <c r="AG505" s="105"/>
      <c r="AH505" s="105"/>
      <c r="AI505" s="105"/>
    </row>
    <row r="506" spans="2:35">
      <c r="B506" s="59" t="s">
        <v>70</v>
      </c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>
        <v>37.856999999999999</v>
      </c>
      <c r="AA506" s="105"/>
      <c r="AB506" s="105"/>
      <c r="AC506" s="105"/>
      <c r="AD506" s="105"/>
      <c r="AE506" s="105"/>
      <c r="AF506" s="105"/>
      <c r="AG506" s="105"/>
      <c r="AH506" s="105"/>
      <c r="AI506" s="105"/>
    </row>
    <row r="507" spans="2:35">
      <c r="B507" s="59" t="s">
        <v>71</v>
      </c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>
        <v>32.087000000000003</v>
      </c>
      <c r="AA507" s="105"/>
      <c r="AB507" s="105"/>
      <c r="AC507" s="105"/>
      <c r="AD507" s="105"/>
      <c r="AE507" s="105"/>
      <c r="AF507" s="105"/>
      <c r="AG507" s="105"/>
      <c r="AH507" s="105"/>
      <c r="AI507" s="105"/>
    </row>
    <row r="508" spans="2:35">
      <c r="B508" s="59" t="s">
        <v>72</v>
      </c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>
        <v>9.44</v>
      </c>
      <c r="AA508" s="105"/>
      <c r="AB508" s="105"/>
      <c r="AC508" s="105"/>
      <c r="AD508" s="105"/>
      <c r="AE508" s="105"/>
      <c r="AF508" s="105"/>
      <c r="AG508" s="105"/>
      <c r="AH508" s="105"/>
      <c r="AI508" s="105"/>
    </row>
    <row r="509" spans="2:35">
      <c r="B509" s="59" t="s">
        <v>73</v>
      </c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>
        <v>50.594999999999999</v>
      </c>
      <c r="AA509" s="105"/>
      <c r="AB509" s="105"/>
      <c r="AC509" s="105"/>
      <c r="AD509" s="105"/>
      <c r="AE509" s="105"/>
      <c r="AF509" s="105"/>
      <c r="AG509" s="105"/>
      <c r="AH509" s="105"/>
      <c r="AI509" s="105"/>
    </row>
    <row r="510" spans="2:35">
      <c r="B510" s="59" t="s">
        <v>74</v>
      </c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>
        <v>12.375</v>
      </c>
      <c r="AA510" s="105"/>
      <c r="AB510" s="105"/>
      <c r="AC510" s="105"/>
      <c r="AD510" s="105"/>
      <c r="AE510" s="105"/>
      <c r="AF510" s="105"/>
      <c r="AG510" s="105"/>
      <c r="AH510" s="105"/>
      <c r="AI510" s="105"/>
    </row>
    <row r="511" spans="2:35">
      <c r="B511" s="59" t="s">
        <v>75</v>
      </c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>
        <v>8.3930000000000007</v>
      </c>
      <c r="AA511" s="105"/>
      <c r="AB511" s="105"/>
      <c r="AC511" s="105"/>
      <c r="AD511" s="105"/>
      <c r="AE511" s="105"/>
      <c r="AF511" s="105"/>
      <c r="AG511" s="105"/>
      <c r="AH511" s="105"/>
      <c r="AI511" s="105"/>
    </row>
    <row r="512" spans="2:35" ht="15.75" thickBot="1">
      <c r="B512" s="59" t="s">
        <v>76</v>
      </c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>
        <f t="shared" ref="Z512:AG512" si="279">SUM(Z500:Z511)</f>
        <v>206.46700000000001</v>
      </c>
      <c r="AA512" s="105">
        <f t="shared" si="279"/>
        <v>96.841000000000008</v>
      </c>
      <c r="AB512" s="105">
        <f t="shared" si="279"/>
        <v>0</v>
      </c>
      <c r="AC512" s="105">
        <f t="shared" si="279"/>
        <v>0</v>
      </c>
      <c r="AD512" s="105">
        <f t="shared" si="279"/>
        <v>0</v>
      </c>
      <c r="AE512" s="105">
        <f t="shared" si="279"/>
        <v>0</v>
      </c>
      <c r="AF512" s="105">
        <f t="shared" si="279"/>
        <v>0</v>
      </c>
      <c r="AG512" s="105">
        <f t="shared" si="279"/>
        <v>0</v>
      </c>
      <c r="AH512" s="105"/>
      <c r="AI512" s="105"/>
    </row>
    <row r="513" spans="2:35">
      <c r="B513" s="68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</row>
    <row r="514" spans="2:35" ht="15.75" thickBot="1">
      <c r="B514" s="59" t="s">
        <v>118</v>
      </c>
    </row>
    <row r="515" spans="2:35" ht="15.75" thickBot="1">
      <c r="B515" s="60"/>
      <c r="C515" s="61" t="s">
        <v>11</v>
      </c>
      <c r="D515" s="61" t="s">
        <v>12</v>
      </c>
      <c r="E515" s="61" t="s">
        <v>13</v>
      </c>
      <c r="F515" s="61" t="s">
        <v>14</v>
      </c>
      <c r="G515" s="61" t="s">
        <v>15</v>
      </c>
      <c r="H515" s="61" t="s">
        <v>16</v>
      </c>
      <c r="I515" s="61" t="s">
        <v>17</v>
      </c>
      <c r="J515" s="61" t="s">
        <v>18</v>
      </c>
      <c r="K515" s="61" t="s">
        <v>19</v>
      </c>
      <c r="L515" s="61" t="s">
        <v>20</v>
      </c>
      <c r="M515" s="61" t="s">
        <v>21</v>
      </c>
      <c r="N515" s="61" t="s">
        <v>22</v>
      </c>
      <c r="O515" s="61" t="s">
        <v>23</v>
      </c>
      <c r="P515" s="61" t="s">
        <v>24</v>
      </c>
      <c r="Q515" s="61" t="s">
        <v>25</v>
      </c>
      <c r="R515" s="61" t="s">
        <v>26</v>
      </c>
      <c r="S515" s="61" t="s">
        <v>27</v>
      </c>
      <c r="T515" s="61" t="s">
        <v>28</v>
      </c>
      <c r="U515" s="61" t="s">
        <v>29</v>
      </c>
      <c r="V515" s="61" t="s">
        <v>30</v>
      </c>
      <c r="W515" s="61" t="s">
        <v>31</v>
      </c>
      <c r="X515" s="61" t="s">
        <v>32</v>
      </c>
      <c r="Y515" s="61" t="s">
        <v>33</v>
      </c>
      <c r="Z515" s="61" t="s">
        <v>34</v>
      </c>
      <c r="AA515" s="61" t="s">
        <v>35</v>
      </c>
      <c r="AB515" s="61" t="s">
        <v>36</v>
      </c>
      <c r="AC515" s="61" t="s">
        <v>37</v>
      </c>
      <c r="AD515" s="61" t="s">
        <v>38</v>
      </c>
      <c r="AE515" s="61" t="str">
        <f>AE3</f>
        <v>21/22</v>
      </c>
      <c r="AF515" s="61" t="str">
        <f t="shared" ref="AF515:AG515" si="280">AF3</f>
        <v>22/23</v>
      </c>
      <c r="AG515" s="61" t="str">
        <f t="shared" si="280"/>
        <v>23/24</v>
      </c>
      <c r="AH515" s="62"/>
      <c r="AI515" s="62"/>
    </row>
    <row r="516" spans="2:35">
      <c r="B516" s="59" t="s">
        <v>64</v>
      </c>
    </row>
    <row r="517" spans="2:35">
      <c r="B517" s="59" t="s">
        <v>65</v>
      </c>
    </row>
    <row r="518" spans="2:35">
      <c r="B518" s="59" t="s">
        <v>66</v>
      </c>
    </row>
    <row r="519" spans="2:35">
      <c r="B519" s="59" t="s">
        <v>67</v>
      </c>
    </row>
    <row r="520" spans="2:35">
      <c r="B520" s="59" t="s">
        <v>68</v>
      </c>
    </row>
    <row r="521" spans="2:35">
      <c r="B521" s="59" t="s">
        <v>69</v>
      </c>
    </row>
    <row r="522" spans="2:35">
      <c r="B522" s="59" t="s">
        <v>70</v>
      </c>
    </row>
    <row r="523" spans="2:35">
      <c r="B523" s="59" t="s">
        <v>71</v>
      </c>
    </row>
    <row r="524" spans="2:35">
      <c r="B524" s="59" t="s">
        <v>72</v>
      </c>
    </row>
    <row r="525" spans="2:35">
      <c r="B525" s="59" t="s">
        <v>73</v>
      </c>
    </row>
    <row r="526" spans="2:35">
      <c r="B526" s="59" t="s">
        <v>74</v>
      </c>
    </row>
    <row r="527" spans="2:35">
      <c r="B527" s="59" t="s">
        <v>75</v>
      </c>
    </row>
    <row r="528" spans="2:35" ht="15.75" thickBot="1">
      <c r="B528" s="59" t="s">
        <v>76</v>
      </c>
    </row>
    <row r="529" spans="2:33">
      <c r="B529" s="68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</row>
  </sheetData>
  <mergeCells count="1">
    <mergeCell ref="BE134:BE135"/>
  </mergeCells>
  <printOptions verticalCentered="1"/>
  <pageMargins left="0.2" right="0.2" top="0.25" bottom="0.25" header="0" footer="0.1"/>
  <pageSetup scale="23" orientation="landscape" r:id="rId1"/>
  <headerFooter>
    <oddFooter>&amp;L&amp;"Arial,Regular"&amp;10&amp;D&amp;R&amp;"Arial,Regular"&amp;10© 2017 The Jacobsen Publishing Company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7C40-528A-4F0B-BFCC-035C99DF5E9D}">
  <sheetPr>
    <pageSetUpPr autoPageBreaks="0" fitToPage="1"/>
  </sheetPr>
  <dimension ref="A1:DB577"/>
  <sheetViews>
    <sheetView zoomScaleNormal="100" workbookViewId="0">
      <pane xSplit="1" ySplit="2" topLeftCell="BI125" activePane="bottomRight" state="frozen"/>
      <selection activeCell="BK16" sqref="BK16"/>
      <selection pane="topRight" activeCell="BK16" sqref="BK16"/>
      <selection pane="bottomLeft" activeCell="BK16" sqref="BK16"/>
      <selection pane="bottomRight" activeCell="BK568" sqref="BK568"/>
    </sheetView>
  </sheetViews>
  <sheetFormatPr defaultColWidth="8.7109375" defaultRowHeight="11.25"/>
  <cols>
    <col min="1" max="1" width="27.28515625" style="254" customWidth="1"/>
    <col min="2" max="16" width="9.28515625" style="254" hidden="1" customWidth="1"/>
    <col min="17" max="70" width="9.28515625" style="254" customWidth="1"/>
    <col min="71" max="71" width="9.140625" style="254" bestFit="1" customWidth="1"/>
    <col min="72" max="72" width="9" style="254" bestFit="1" customWidth="1"/>
    <col min="73" max="73" width="15" style="254" bestFit="1" customWidth="1"/>
    <col min="74" max="75" width="9" style="254" bestFit="1" customWidth="1"/>
    <col min="76" max="76" width="10.42578125" style="254" bestFit="1" customWidth="1"/>
    <col min="77" max="77" width="9.140625" style="254" bestFit="1" customWidth="1"/>
    <col min="78" max="90" width="8.42578125" style="254" customWidth="1"/>
    <col min="91" max="94" width="9" style="254" bestFit="1" customWidth="1"/>
    <col min="95" max="95" width="10.85546875" style="254" bestFit="1" customWidth="1"/>
    <col min="96" max="96" width="10.28515625" style="254" bestFit="1" customWidth="1"/>
    <col min="97" max="104" width="9" style="254" bestFit="1" customWidth="1"/>
    <col min="105" max="16384" width="8.7109375" style="254"/>
  </cols>
  <sheetData>
    <row r="1" spans="1:75" ht="18.75">
      <c r="A1" s="319" t="s">
        <v>409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</row>
    <row r="2" spans="1:75">
      <c r="B2" s="255" t="s">
        <v>119</v>
      </c>
      <c r="C2" s="255" t="s">
        <v>120</v>
      </c>
      <c r="D2" s="255" t="s">
        <v>121</v>
      </c>
      <c r="E2" s="255" t="s">
        <v>122</v>
      </c>
      <c r="F2" s="255" t="s">
        <v>123</v>
      </c>
      <c r="G2" s="255" t="s">
        <v>124</v>
      </c>
      <c r="H2" s="255" t="s">
        <v>125</v>
      </c>
      <c r="I2" s="255" t="s">
        <v>126</v>
      </c>
      <c r="J2" s="255" t="s">
        <v>127</v>
      </c>
      <c r="K2" s="255" t="s">
        <v>128</v>
      </c>
      <c r="L2" s="255" t="s">
        <v>129</v>
      </c>
      <c r="M2" s="255" t="s">
        <v>130</v>
      </c>
      <c r="N2" s="255" t="s">
        <v>131</v>
      </c>
      <c r="O2" s="255" t="s">
        <v>132</v>
      </c>
      <c r="P2" s="255" t="s">
        <v>133</v>
      </c>
      <c r="Q2" s="256" t="s">
        <v>134</v>
      </c>
      <c r="R2" s="256" t="s">
        <v>135</v>
      </c>
      <c r="S2" s="256" t="s">
        <v>136</v>
      </c>
      <c r="T2" s="256" t="s">
        <v>137</v>
      </c>
      <c r="U2" s="256" t="s">
        <v>138</v>
      </c>
      <c r="V2" s="256" t="s">
        <v>139</v>
      </c>
      <c r="W2" s="256" t="s">
        <v>140</v>
      </c>
      <c r="X2" s="256" t="s">
        <v>141</v>
      </c>
      <c r="Y2" s="256" t="s">
        <v>142</v>
      </c>
      <c r="Z2" s="256" t="s">
        <v>143</v>
      </c>
      <c r="AA2" s="256" t="s">
        <v>144</v>
      </c>
      <c r="AB2" s="256" t="s">
        <v>145</v>
      </c>
      <c r="AC2" s="256" t="s">
        <v>146</v>
      </c>
      <c r="AD2" s="256" t="s">
        <v>147</v>
      </c>
      <c r="AE2" s="256" t="s">
        <v>148</v>
      </c>
      <c r="AF2" s="256" t="s">
        <v>149</v>
      </c>
      <c r="AG2" s="256" t="s">
        <v>150</v>
      </c>
      <c r="AH2" s="256" t="s">
        <v>151</v>
      </c>
      <c r="AI2" s="256" t="str">
        <f>'Indonesia Palm Complex'!B2</f>
        <v xml:space="preserve">93/94  </v>
      </c>
      <c r="AJ2" s="256" t="str">
        <f>'Indonesia Palm Complex'!C2</f>
        <v xml:space="preserve">94/95  </v>
      </c>
      <c r="AK2" s="256" t="str">
        <f>'Indonesia Palm Complex'!D2</f>
        <v xml:space="preserve">95/96  </v>
      </c>
      <c r="AL2" s="256" t="str">
        <f>'Indonesia Palm Complex'!E2</f>
        <v xml:space="preserve">96/97  </v>
      </c>
      <c r="AM2" s="256" t="str">
        <f>'Indonesia Palm Complex'!F2</f>
        <v xml:space="preserve">97/98  </v>
      </c>
      <c r="AN2" s="256" t="str">
        <f>'Indonesia Palm Complex'!G2</f>
        <v xml:space="preserve">98/99  </v>
      </c>
      <c r="AO2" s="256" t="str">
        <f>'Indonesia Palm Complex'!H2</f>
        <v xml:space="preserve">99/00  </v>
      </c>
      <c r="AP2" s="256" t="str">
        <f>'Indonesia Palm Complex'!I2</f>
        <v xml:space="preserve">00/01  </v>
      </c>
      <c r="AQ2" s="256" t="str">
        <f>'Indonesia Palm Complex'!J2</f>
        <v xml:space="preserve">01/02  </v>
      </c>
      <c r="AR2" s="256" t="str">
        <f>'Indonesia Palm Complex'!K2</f>
        <v xml:space="preserve">02/03  </v>
      </c>
      <c r="AS2" s="256" t="str">
        <f>'Indonesia Palm Complex'!L2</f>
        <v xml:space="preserve">03/04  </v>
      </c>
      <c r="AT2" s="256" t="str">
        <f>'Indonesia Palm Complex'!M2</f>
        <v xml:space="preserve">04/05  </v>
      </c>
      <c r="AU2" s="256" t="str">
        <f>'Indonesia Palm Complex'!N2</f>
        <v xml:space="preserve">05/06  </v>
      </c>
      <c r="AV2" s="256" t="str">
        <f>'Indonesia Palm Complex'!O2</f>
        <v xml:space="preserve">06/07  </v>
      </c>
      <c r="AW2" s="256" t="str">
        <f>'Indonesia Palm Complex'!P2</f>
        <v xml:space="preserve">07/08  </v>
      </c>
      <c r="AX2" s="256" t="str">
        <f>'Indonesia Palm Complex'!Q2</f>
        <v xml:space="preserve">08/09  </v>
      </c>
      <c r="AY2" s="256" t="str">
        <f>'Indonesia Palm Complex'!R2</f>
        <v xml:space="preserve">09/10  </v>
      </c>
      <c r="AZ2" s="256" t="str">
        <f>'Indonesia Palm Complex'!S2</f>
        <v xml:space="preserve">10/11  </v>
      </c>
      <c r="BA2" s="256" t="str">
        <f>'Indonesia Palm Complex'!T2</f>
        <v xml:space="preserve">11/12  </v>
      </c>
      <c r="BB2" s="256" t="str">
        <f>'Indonesia Palm Complex'!U2</f>
        <v xml:space="preserve">12/13  </v>
      </c>
      <c r="BC2" s="256" t="str">
        <f>'Indonesia Palm Complex'!V2</f>
        <v xml:space="preserve">13/14  </v>
      </c>
      <c r="BD2" s="256" t="str">
        <f>'Indonesia Palm Complex'!W2</f>
        <v xml:space="preserve">14/15  </v>
      </c>
      <c r="BE2" s="256" t="str">
        <f>'Indonesia Palm Complex'!X2</f>
        <v xml:space="preserve">15/16  </v>
      </c>
      <c r="BF2" s="256" t="str">
        <f>'Indonesia Palm Complex'!Y2</f>
        <v xml:space="preserve">16/17  </v>
      </c>
      <c r="BG2" s="256" t="str">
        <f>'Indonesia Palm Complex'!Z2</f>
        <v xml:space="preserve">17/18  </v>
      </c>
      <c r="BH2" s="256" t="str">
        <f>'Indonesia Palm Complex'!AA2</f>
        <v xml:space="preserve">18/19  </v>
      </c>
      <c r="BI2" s="256" t="str">
        <f>'Indonesia Palm Complex'!AB2</f>
        <v xml:space="preserve">19/20  </v>
      </c>
      <c r="BJ2" s="256" t="str">
        <f>'Indonesia Palm Complex'!AC2</f>
        <v xml:space="preserve">20/21  </v>
      </c>
      <c r="BK2" s="256" t="str">
        <f>'Indonesia Palm Complex'!AD2</f>
        <v xml:space="preserve">21/22  </v>
      </c>
      <c r="BL2" s="256" t="str">
        <f>'Indonesia Palm Complex'!AE2</f>
        <v xml:space="preserve">22/23  </v>
      </c>
      <c r="BM2" s="256" t="str">
        <f>'Indonesia Palm Complex'!AF2</f>
        <v xml:space="preserve">23/24  </v>
      </c>
      <c r="BN2" s="256" t="str">
        <f>'Indonesia Palm Complex'!AG2</f>
        <v xml:space="preserve">24/25  </v>
      </c>
      <c r="BO2" s="256" t="str">
        <f>'Indonesia Palm Complex'!AH2</f>
        <v xml:space="preserve">25/26  </v>
      </c>
      <c r="BP2" s="256" t="str">
        <f>'Indonesia Palm Complex'!AI2</f>
        <v xml:space="preserve">26/27  </v>
      </c>
      <c r="BQ2" s="256"/>
      <c r="BR2" s="256" t="s">
        <v>152</v>
      </c>
    </row>
    <row r="3" spans="1:75" ht="15.75">
      <c r="A3" s="252" t="s">
        <v>153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7"/>
      <c r="AN3" s="257"/>
      <c r="AO3" s="257"/>
      <c r="AP3" s="257"/>
      <c r="AQ3" s="257"/>
      <c r="AR3" s="257"/>
      <c r="AS3" s="257"/>
      <c r="AT3" s="257"/>
      <c r="AU3" s="257"/>
      <c r="AV3" s="257"/>
      <c r="AW3" s="257"/>
      <c r="AX3" s="257"/>
      <c r="AY3" s="257"/>
      <c r="AZ3" s="257"/>
      <c r="BA3" s="257"/>
      <c r="BB3" s="257"/>
      <c r="BC3" s="257"/>
      <c r="BD3" s="257"/>
      <c r="BE3" s="257"/>
      <c r="BF3" s="257"/>
      <c r="BG3" s="257"/>
      <c r="BH3" s="257"/>
      <c r="BI3" s="257"/>
      <c r="BJ3" s="257"/>
      <c r="BK3" s="257"/>
      <c r="BL3" s="257"/>
      <c r="BM3" s="257"/>
      <c r="BN3" s="257"/>
      <c r="BO3" s="257"/>
      <c r="BP3" s="257"/>
      <c r="BQ3" s="257"/>
      <c r="BR3" s="257"/>
    </row>
    <row r="4" spans="1:75">
      <c r="A4" s="258" t="s">
        <v>43</v>
      </c>
      <c r="Q4" s="259">
        <f>[3]Malaysia!B$7</f>
        <v>256.125</v>
      </c>
      <c r="R4" s="259">
        <f>[3]Malaysia!C$7</f>
        <v>260.59100000000001</v>
      </c>
      <c r="S4" s="259">
        <f>[3]Malaysia!D$7</f>
        <v>260.32799999999997</v>
      </c>
      <c r="T4" s="259">
        <f>[3]Malaysia!E$7</f>
        <v>249.892</v>
      </c>
      <c r="U4" s="259">
        <f>[3]Malaysia!F$7</f>
        <v>268.56400000000002</v>
      </c>
      <c r="V4" s="259">
        <f>[3]Malaysia!G$7</f>
        <v>245.91800000000001</v>
      </c>
      <c r="W4" s="259">
        <f>[3]Malaysia!H$7</f>
        <v>259.72000000000003</v>
      </c>
      <c r="X4" s="259">
        <f>[3]Malaysia!I$7</f>
        <v>294.178</v>
      </c>
      <c r="Y4" s="259">
        <f>[3]Malaysia!J$7</f>
        <v>242.161</v>
      </c>
      <c r="Z4" s="259">
        <f>[3]Malaysia!K$7</f>
        <v>257.815</v>
      </c>
      <c r="AA4" s="259">
        <f>[3]Malaysia!L$7</f>
        <v>281.38900000000001</v>
      </c>
      <c r="AB4" s="259">
        <f>[3]Malaysia!M$7</f>
        <v>238.732</v>
      </c>
      <c r="AC4" s="259">
        <f>[3]Malaysia!N$7</f>
        <v>299.72799999999995</v>
      </c>
      <c r="AD4" s="259">
        <f>[3]Malaysia!O$7</f>
        <v>275.017</v>
      </c>
      <c r="AE4" s="259">
        <f>[3]Malaysia!P$7</f>
        <v>274.46299999999997</v>
      </c>
      <c r="AF4" s="259">
        <f>[3]Malaysia!Q$7</f>
        <v>283.41000000000003</v>
      </c>
      <c r="AG4" s="259">
        <f>[3]Malaysia!R$7</f>
        <v>267.76100000000002</v>
      </c>
      <c r="AH4" s="259">
        <f>[3]Malaysia!S$7</f>
        <v>307.392</v>
      </c>
      <c r="AI4" s="259">
        <f>[3]Malaysia!T$7</f>
        <v>285.40899999999999</v>
      </c>
      <c r="AJ4" s="259">
        <f>[3]Malaysia!U$7</f>
        <v>267.91900000000004</v>
      </c>
      <c r="AK4" s="259">
        <f>[3]Malaysia!V$7</f>
        <v>297.02199999999999</v>
      </c>
      <c r="AL4" s="259">
        <f>[3]Malaysia!W$7</f>
        <v>339.13900000000001</v>
      </c>
      <c r="AM4" s="259">
        <f>[3]Malaysia!X$7</f>
        <v>379.90599999999995</v>
      </c>
      <c r="AN4" s="259">
        <f>[3]Malaysia!Y$7</f>
        <v>481.17</v>
      </c>
      <c r="AO4" s="259">
        <f>[3]Malaysia!Z$7</f>
        <v>456.69200000000001</v>
      </c>
      <c r="AP4" s="259">
        <f>[3]Malaysia!AA$7</f>
        <v>434.87299999999999</v>
      </c>
      <c r="AQ4" s="259">
        <f>[3]Malaysia!AB$7</f>
        <v>493.745</v>
      </c>
      <c r="AR4" s="259">
        <f>[3]Malaysia!AC$7</f>
        <v>481.93600000000004</v>
      </c>
      <c r="AS4" s="259">
        <f>[3]Malaysia!AD$7</f>
        <v>498.90699999999998</v>
      </c>
      <c r="AT4" s="259">
        <f>[3]Malaysia!AE$7</f>
        <v>424.36700000000002</v>
      </c>
      <c r="AU4" s="259">
        <f>[3]Malaysia!AF$7</f>
        <v>419.93399999999997</v>
      </c>
      <c r="AV4" s="259">
        <f>[3]Malaysia!AG$7</f>
        <v>461.96100000000001</v>
      </c>
      <c r="AW4" s="259">
        <f>[3]Malaysia!AH$7</f>
        <v>540.524</v>
      </c>
      <c r="AX4" s="259">
        <f>[3]Malaysia!AI$7</f>
        <v>571.43400000000008</v>
      </c>
      <c r="AY4" s="259">
        <f>[3]Malaysia!AJ$7</f>
        <v>615.45799999999997</v>
      </c>
      <c r="AZ4" s="259">
        <f>[3]Malaysia!AK$7</f>
        <v>651.55264999999997</v>
      </c>
      <c r="BA4" s="259">
        <f>[3]Malaysia!AL$7</f>
        <v>718.27199999999993</v>
      </c>
      <c r="BB4" s="259">
        <f>[3]Malaysia!AM$7</f>
        <v>724.05700000000002</v>
      </c>
      <c r="BC4" s="259">
        <f>[3]Malaysia!AN$7</f>
        <v>703.65000000000009</v>
      </c>
      <c r="BD4" s="259">
        <f>[3]Malaysia!AO$7</f>
        <v>702.91399999999999</v>
      </c>
      <c r="BE4" s="259">
        <f>[3]Malaysia!AP$7</f>
        <v>783.54600000000005</v>
      </c>
      <c r="BF4" s="259">
        <f>[3]Malaysia!AQ$7</f>
        <v>736.54700000000003</v>
      </c>
      <c r="BG4" s="259">
        <f>[3]Malaysia!AR$7</f>
        <v>700.43200000000002</v>
      </c>
      <c r="BH4" s="259">
        <f>[3]Malaysia!AS$7</f>
        <v>659.98599999999999</v>
      </c>
      <c r="BI4" s="259">
        <f>[3]Malaysia!AT$7</f>
        <v>650</v>
      </c>
      <c r="BJ4" s="259">
        <f>[3]Malaysia!AU$7</f>
        <v>633.55399999999997</v>
      </c>
      <c r="BK4" s="259">
        <f>[3]Malaysia!AV$7</f>
        <v>593.55200000000002</v>
      </c>
      <c r="BL4" s="259">
        <f>[3]Malaysia!AW$7</f>
        <v>547.452</v>
      </c>
      <c r="BM4" s="259">
        <f>[3]Malaysia!AX$7</f>
        <v>495</v>
      </c>
      <c r="BN4" s="259">
        <f>[3]Malaysia!AY$7</f>
        <v>435</v>
      </c>
      <c r="BO4" s="326">
        <f>[3]Malaysia!AZ$7</f>
        <v>370</v>
      </c>
      <c r="BP4" s="326">
        <f>[3]Malaysia!BA$7</f>
        <v>295</v>
      </c>
      <c r="BQ4" s="327"/>
      <c r="BR4" s="260"/>
    </row>
    <row r="5" spans="1:75" ht="12" thickBot="1">
      <c r="A5" s="258" t="s">
        <v>44</v>
      </c>
      <c r="Q5" s="259">
        <f>[3]Malaysia!B$3</f>
        <v>385.666</v>
      </c>
      <c r="R5" s="259">
        <f>[3]Malaysia!C$3</f>
        <v>454.00900000000001</v>
      </c>
      <c r="S5" s="259">
        <f>[3]Malaysia!D$3</f>
        <v>521.48599999999999</v>
      </c>
      <c r="T5" s="259">
        <f>[3]Malaysia!E$3</f>
        <v>603.08699999999999</v>
      </c>
      <c r="U5" s="259">
        <f>[3]Malaysia!F$3</f>
        <v>670.29899999999998</v>
      </c>
      <c r="V5" s="259">
        <f>[3]Malaysia!G$3</f>
        <v>777.38799999999992</v>
      </c>
      <c r="W5" s="259">
        <f>[3]Malaysia!H$3</f>
        <v>848.14300000000003</v>
      </c>
      <c r="X5" s="259">
        <f>[3]Malaysia!I$3</f>
        <v>888.61900000000003</v>
      </c>
      <c r="Y5" s="259">
        <f>[3]Malaysia!J$3</f>
        <v>1010.879</v>
      </c>
      <c r="Z5" s="259">
        <f>[3]Malaysia!K$3</f>
        <v>1072.451</v>
      </c>
      <c r="AA5" s="259">
        <f>[3]Malaysia!L$3</f>
        <v>1201.01</v>
      </c>
      <c r="AB5" s="259">
        <f>[3]Malaysia!M$3</f>
        <v>1360.579</v>
      </c>
      <c r="AC5" s="259">
        <f>[3]Malaysia!N$3</f>
        <v>1373.1469999999999</v>
      </c>
      <c r="AD5" s="259">
        <f>[3]Malaysia!O$3</f>
        <v>1530.9059999999999</v>
      </c>
      <c r="AE5" s="259">
        <f>[3]Malaysia!P$3</f>
        <v>1672.0959999999998</v>
      </c>
      <c r="AF5" s="259">
        <f>[3]Malaysia!Q$3</f>
        <v>1746.0540000000001</v>
      </c>
      <c r="AG5" s="259">
        <f>[3]Malaysia!R$3</f>
        <v>1826.2669999999998</v>
      </c>
      <c r="AH5" s="259">
        <f>[3]Malaysia!S$3</f>
        <v>1890.268</v>
      </c>
      <c r="AI5" s="259">
        <f>[3]Malaysia!T$3</f>
        <v>2020.5160000000001</v>
      </c>
      <c r="AJ5" s="259">
        <f>[3]Malaysia!U$3</f>
        <v>2144.08</v>
      </c>
      <c r="AK5" s="259">
        <f>[3]Malaysia!V$3</f>
        <v>2243.0650000000001</v>
      </c>
      <c r="AL5" s="259">
        <f>[3]Malaysia!W$3</f>
        <v>2353.1469999999999</v>
      </c>
      <c r="AM5" s="259">
        <f>[3]Malaysia!X$3</f>
        <v>2513.183</v>
      </c>
      <c r="AN5" s="259">
        <f>[3]Malaysia!Y$3</f>
        <v>2596.9459999999999</v>
      </c>
      <c r="AO5" s="259">
        <f>[3]Malaysia!Z$3</f>
        <v>2856.701</v>
      </c>
      <c r="AP5" s="259">
        <f>[3]Malaysia!AA$3</f>
        <v>2941.7899999999995</v>
      </c>
      <c r="AQ5" s="259">
        <f>[3]Malaysia!AB$3</f>
        <v>3005.2669999999998</v>
      </c>
      <c r="AR5" s="259">
        <f>[3]Malaysia!AC$3</f>
        <v>3188.3070000000002</v>
      </c>
      <c r="AS5" s="259">
        <f>[3]Malaysia!AD$3</f>
        <v>3303.1329999999998</v>
      </c>
      <c r="AT5" s="259">
        <f>[3]Malaysia!AE$3</f>
        <v>3450.9599999999996</v>
      </c>
      <c r="AU5" s="259">
        <f>[3]Malaysia!AF$3</f>
        <v>3631.44</v>
      </c>
      <c r="AV5" s="259">
        <f>[3]Malaysia!AG$3</f>
        <v>3703.2540000000004</v>
      </c>
      <c r="AW5" s="259">
        <f>[3]Malaysia!AH$3</f>
        <v>3764.3890000000006</v>
      </c>
      <c r="AX5" s="259">
        <f>[3]Malaysia!AI$3</f>
        <v>3916.5230000000001</v>
      </c>
      <c r="AY5" s="259">
        <f>[3]Malaysia!AJ$3</f>
        <v>4075.7019999999998</v>
      </c>
      <c r="AZ5" s="259">
        <f>[3]Malaysia!AK$3</f>
        <v>4202.2135200000002</v>
      </c>
      <c r="BA5" s="259">
        <f>[3]Malaysia!AL$3</f>
        <v>4281.8369999999995</v>
      </c>
      <c r="BB5" s="259">
        <f>[3]Malaysia!AM$3</f>
        <v>4352.8720000000003</v>
      </c>
      <c r="BC5" s="259">
        <f>[3]Malaysia!AN$3</f>
        <v>4526.0889999999999</v>
      </c>
      <c r="BD5" s="259">
        <f>[3]Malaysia!AO$3</f>
        <v>4689.3209999999999</v>
      </c>
      <c r="BE5" s="259">
        <f>[3]Malaysia!AP$3</f>
        <v>4859.3969999999999</v>
      </c>
      <c r="BF5" s="259">
        <f>[3]Malaysia!AQ$3</f>
        <v>5001.4380000000001</v>
      </c>
      <c r="BG5" s="259">
        <f>[3]Malaysia!AR$3</f>
        <v>5110.7129999999997</v>
      </c>
      <c r="BH5" s="259">
        <f>[3]Malaysia!AS$3</f>
        <v>5189.3440000000001</v>
      </c>
      <c r="BI5" s="259">
        <f>[3]Malaysia!AT$3</f>
        <v>5370</v>
      </c>
      <c r="BJ5" s="259">
        <f>[3]Malaysia!AU$3</f>
        <v>5231.7430000000004</v>
      </c>
      <c r="BK5" s="259">
        <f>[3]Malaysia!AV$3</f>
        <v>5144.1799999999994</v>
      </c>
      <c r="BL5" s="259">
        <f>[3]Malaysia!AW$3</f>
        <v>5127.2889999999998</v>
      </c>
      <c r="BM5" s="259">
        <f>[3]Malaysia!AX$3</f>
        <v>5110</v>
      </c>
      <c r="BN5" s="259">
        <f>[3]Malaysia!AY$3</f>
        <v>5090</v>
      </c>
      <c r="BO5" s="326">
        <f>[3]Malaysia!AZ$3</f>
        <v>5040</v>
      </c>
      <c r="BP5" s="326">
        <f>[3]Malaysia!BA$3</f>
        <v>4970</v>
      </c>
      <c r="BQ5" s="327"/>
      <c r="BR5" s="260"/>
    </row>
    <row r="6" spans="1:75">
      <c r="A6" s="261" t="s">
        <v>45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2">
        <f>[3]Malaysia!$AY$11</f>
        <v>5525</v>
      </c>
      <c r="R6" s="262">
        <f>[3]Malaysia!$AY$11</f>
        <v>5525</v>
      </c>
      <c r="S6" s="262">
        <f>[3]Malaysia!$AY$11</f>
        <v>5525</v>
      </c>
      <c r="T6" s="262">
        <f>[3]Malaysia!$AY$11</f>
        <v>5525</v>
      </c>
      <c r="U6" s="262">
        <f>[3]Malaysia!$AY$11</f>
        <v>5525</v>
      </c>
      <c r="V6" s="262">
        <f>[3]Malaysia!$AY$11</f>
        <v>5525</v>
      </c>
      <c r="W6" s="262">
        <f>[3]Malaysia!$AY$11</f>
        <v>5525</v>
      </c>
      <c r="X6" s="262">
        <f>[3]Malaysia!$AY$11</f>
        <v>5525</v>
      </c>
      <c r="Y6" s="262">
        <f>[3]Malaysia!$AY$11</f>
        <v>5525</v>
      </c>
      <c r="Z6" s="262">
        <f>[3]Malaysia!$AY$11</f>
        <v>5525</v>
      </c>
      <c r="AA6" s="262">
        <f>[3]Malaysia!$AY$11</f>
        <v>5525</v>
      </c>
      <c r="AB6" s="262">
        <f>[3]Malaysia!$AY$11</f>
        <v>5525</v>
      </c>
      <c r="AC6" s="262">
        <f>[3]Malaysia!$AY$11</f>
        <v>5525</v>
      </c>
      <c r="AD6" s="262">
        <f>[3]Malaysia!$AY$11</f>
        <v>5525</v>
      </c>
      <c r="AE6" s="262">
        <f>[3]Malaysia!$AY$11</f>
        <v>5525</v>
      </c>
      <c r="AF6" s="262">
        <f>[3]Malaysia!$AY$11</f>
        <v>5525</v>
      </c>
      <c r="AG6" s="262">
        <f>[3]Malaysia!$AY$11</f>
        <v>5525</v>
      </c>
      <c r="AH6" s="262">
        <f>[3]Malaysia!$AY$11</f>
        <v>5525</v>
      </c>
      <c r="AI6" s="262">
        <f>[3]Malaysia!$AY$11</f>
        <v>5525</v>
      </c>
      <c r="AJ6" s="262">
        <f>[3]Malaysia!$AY$11</f>
        <v>5525</v>
      </c>
      <c r="AK6" s="262">
        <f>[3]Malaysia!$AY$11</f>
        <v>5525</v>
      </c>
      <c r="AL6" s="262">
        <f>[3]Malaysia!$AY$11</f>
        <v>5525</v>
      </c>
      <c r="AM6" s="262">
        <f>[3]Malaysia!$AY$11</f>
        <v>5525</v>
      </c>
      <c r="AN6" s="262">
        <f>[3]Malaysia!$AY$11</f>
        <v>5525</v>
      </c>
      <c r="AO6" s="262">
        <f>[3]Malaysia!$AY$11</f>
        <v>5525</v>
      </c>
      <c r="AP6" s="262">
        <f>[3]Malaysia!$AY$11</f>
        <v>5525</v>
      </c>
      <c r="AQ6" s="262">
        <f>[3]Malaysia!$AY$11</f>
        <v>5525</v>
      </c>
      <c r="AR6" s="262">
        <f>[3]Malaysia!$AY$11</f>
        <v>5525</v>
      </c>
      <c r="AS6" s="262">
        <f>[3]Malaysia!$AY$11</f>
        <v>5525</v>
      </c>
      <c r="AT6" s="262">
        <f>[3]Malaysia!$AY$11</f>
        <v>5525</v>
      </c>
      <c r="AU6" s="262">
        <f>[3]Malaysia!$AY$11</f>
        <v>5525</v>
      </c>
      <c r="AV6" s="262">
        <f>[3]Malaysia!$AY$11</f>
        <v>5525</v>
      </c>
      <c r="AW6" s="262">
        <f>[3]Malaysia!$AY$11</f>
        <v>5525</v>
      </c>
      <c r="AX6" s="262">
        <f>[3]Malaysia!$AY$11</f>
        <v>5525</v>
      </c>
      <c r="AY6" s="262">
        <f>[3]Malaysia!$AY$11</f>
        <v>5525</v>
      </c>
      <c r="AZ6" s="262">
        <f>[3]Malaysia!$AY$11</f>
        <v>5525</v>
      </c>
      <c r="BA6" s="262">
        <f>[3]Malaysia!$AY$11</f>
        <v>5525</v>
      </c>
      <c r="BB6" s="262">
        <f>[3]Malaysia!$AY$11</f>
        <v>5525</v>
      </c>
      <c r="BC6" s="262">
        <f>[3]Malaysia!$AY$11</f>
        <v>5525</v>
      </c>
      <c r="BD6" s="262">
        <f>[3]Malaysia!$AY$11</f>
        <v>5525</v>
      </c>
      <c r="BE6" s="262">
        <f>[3]Malaysia!$AY$11</f>
        <v>5525</v>
      </c>
      <c r="BF6" s="262">
        <f>[3]Malaysia!$AY$11</f>
        <v>5525</v>
      </c>
      <c r="BG6" s="262">
        <f>[3]Malaysia!$AY$11</f>
        <v>5525</v>
      </c>
      <c r="BH6" s="262">
        <f>[3]Malaysia!$AY$11</f>
        <v>5525</v>
      </c>
      <c r="BI6" s="262">
        <f>[3]Malaysia!$AY$11</f>
        <v>5525</v>
      </c>
      <c r="BJ6" s="262">
        <f>[3]Malaysia!$AY$11</f>
        <v>5525</v>
      </c>
      <c r="BK6" s="262">
        <f>[3]Malaysia!$AY$11</f>
        <v>5525</v>
      </c>
      <c r="BL6" s="262">
        <f>[3]Malaysia!$AY$11</f>
        <v>5525</v>
      </c>
      <c r="BM6" s="262">
        <f>[3]Malaysia!$AY$11</f>
        <v>5525</v>
      </c>
      <c r="BN6" s="262">
        <f>[3]Malaysia!AY$11</f>
        <v>5525</v>
      </c>
      <c r="BO6" s="328">
        <f>[3]Malaysia!AZ$11</f>
        <v>5410</v>
      </c>
      <c r="BP6" s="328">
        <f>[3]Malaysia!BA$11</f>
        <v>5265</v>
      </c>
      <c r="BQ6" s="327"/>
      <c r="BR6" s="260"/>
    </row>
    <row r="7" spans="1:75" ht="12" thickBot="1">
      <c r="A7" s="264" t="s">
        <v>46</v>
      </c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5">
        <f>Q10/Q5</f>
        <v>3.6093407248759291</v>
      </c>
      <c r="R7" s="265">
        <f t="shared" ref="R7:BM7" si="0">R10/R5</f>
        <v>3.5527930063060422</v>
      </c>
      <c r="S7" s="265">
        <f t="shared" si="0"/>
        <v>3.4248282791867855</v>
      </c>
      <c r="T7" s="265">
        <f t="shared" si="0"/>
        <v>3.6280006035613437</v>
      </c>
      <c r="U7" s="265">
        <f t="shared" si="0"/>
        <v>3.7893537063310552</v>
      </c>
      <c r="V7" s="265">
        <f t="shared" si="0"/>
        <v>3.4609049792381676</v>
      </c>
      <c r="W7" s="265">
        <f t="shared" si="0"/>
        <v>3.9475536554566855</v>
      </c>
      <c r="X7" s="265">
        <f t="shared" si="0"/>
        <v>3.5803983484485484</v>
      </c>
      <c r="Y7" s="265">
        <f t="shared" si="0"/>
        <v>3.286062921477249</v>
      </c>
      <c r="Z7" s="265">
        <f t="shared" si="0"/>
        <v>3.5606326069909024</v>
      </c>
      <c r="AA7" s="265">
        <f t="shared" si="0"/>
        <v>3.9766804606123185</v>
      </c>
      <c r="AB7" s="265">
        <f t="shared" si="0"/>
        <v>3.3675773328854852</v>
      </c>
      <c r="AC7" s="265">
        <f t="shared" si="0"/>
        <v>3.5318112336115499</v>
      </c>
      <c r="AD7" s="265">
        <f t="shared" si="0"/>
        <v>3.6825069599309161</v>
      </c>
      <c r="AE7" s="265">
        <f t="shared" si="0"/>
        <v>3.8393722609228185</v>
      </c>
      <c r="AF7" s="265">
        <f t="shared" si="0"/>
        <v>3.4569618121776302</v>
      </c>
      <c r="AG7" s="265">
        <f t="shared" si="0"/>
        <v>3.4081062626658647</v>
      </c>
      <c r="AH7" s="265">
        <f t="shared" si="0"/>
        <v>3.7690814212587842</v>
      </c>
      <c r="AI7" s="265">
        <f t="shared" si="0"/>
        <v>3.5145274771395032</v>
      </c>
      <c r="AJ7" s="265">
        <f t="shared" si="0"/>
        <v>3.6245625163240178</v>
      </c>
      <c r="AK7" s="265">
        <f t="shared" si="0"/>
        <v>3.6842886853479504</v>
      </c>
      <c r="AL7" s="265">
        <f t="shared" si="0"/>
        <v>3.8297892141884891</v>
      </c>
      <c r="AM7" s="265">
        <f t="shared" si="0"/>
        <v>3.3855966716311547</v>
      </c>
      <c r="AN7" s="265">
        <f t="shared" si="0"/>
        <v>3.7600211941257156</v>
      </c>
      <c r="AO7" s="265">
        <f t="shared" si="0"/>
        <v>3.6733522339229761</v>
      </c>
      <c r="AP7" s="265">
        <f t="shared" si="0"/>
        <v>4.0588478443396712</v>
      </c>
      <c r="AQ7" s="265">
        <f t="shared" si="0"/>
        <v>3.9457129765841104</v>
      </c>
      <c r="AR7" s="265">
        <f t="shared" si="0"/>
        <v>4.1342295456491485</v>
      </c>
      <c r="AS7" s="265">
        <f t="shared" si="0"/>
        <v>4.0627243892389444</v>
      </c>
      <c r="AT7" s="265">
        <f t="shared" si="0"/>
        <v>4.4033949973340771</v>
      </c>
      <c r="AU7" s="265">
        <f t="shared" si="0"/>
        <v>4.2644791047077746</v>
      </c>
      <c r="AV7" s="265">
        <f t="shared" si="0"/>
        <v>4.1297785677136911</v>
      </c>
      <c r="AW7" s="265">
        <f t="shared" si="0"/>
        <v>4.6666619735633059</v>
      </c>
      <c r="AX7" s="265">
        <f t="shared" si="0"/>
        <v>4.4065879352680932</v>
      </c>
      <c r="AY7" s="265">
        <f t="shared" si="0"/>
        <v>4.3587948775450212</v>
      </c>
      <c r="AZ7" s="265">
        <f t="shared" si="0"/>
        <v>4.3332262659513798</v>
      </c>
      <c r="BA7" s="265">
        <f t="shared" si="0"/>
        <v>4.2519021625531286</v>
      </c>
      <c r="BB7" s="265">
        <f t="shared" si="0"/>
        <v>4.4394009288580047</v>
      </c>
      <c r="BC7" s="265">
        <f t="shared" si="0"/>
        <v>4.4543220427172336</v>
      </c>
      <c r="BD7" s="265">
        <f t="shared" si="0"/>
        <v>4.2392444449846787</v>
      </c>
      <c r="BE7" s="265">
        <f t="shared" si="0"/>
        <v>3.6390661228131806</v>
      </c>
      <c r="BF7" s="265">
        <f t="shared" si="0"/>
        <v>3.7709172841890677</v>
      </c>
      <c r="BG7" s="265">
        <f t="shared" si="0"/>
        <v>3.8513475517016906</v>
      </c>
      <c r="BH7" s="265">
        <f t="shared" si="0"/>
        <v>4.0099062617548578</v>
      </c>
      <c r="BI7" s="265">
        <f t="shared" si="0"/>
        <v>3.5856575418994421</v>
      </c>
      <c r="BJ7" s="265">
        <f t="shared" si="0"/>
        <v>3.412055408685021</v>
      </c>
      <c r="BK7" s="265">
        <f t="shared" si="0"/>
        <v>3.5284025831133441</v>
      </c>
      <c r="BL7" s="265">
        <f t="shared" si="0"/>
        <v>3.5863455326976887</v>
      </c>
      <c r="BM7" s="265">
        <f t="shared" si="0"/>
        <v>3.8571138943248529</v>
      </c>
      <c r="BN7" s="266">
        <f>FORECAST(BN54,AY7:BM7,AY54:BM54)+0.35</f>
        <v>3.7738758212055701</v>
      </c>
      <c r="BO7" s="329">
        <f>FORECAST(BO54,AZ7:BN7,AZ54:BN54)+0.375</f>
        <v>3.8161608421641802</v>
      </c>
      <c r="BP7" s="329">
        <f>FORECAST(BP54,BA7:BO7,BA54:BO54)+0.4</f>
        <v>3.8822941617777302</v>
      </c>
      <c r="BQ7" s="330"/>
      <c r="BR7" s="267"/>
    </row>
    <row r="8" spans="1:75" ht="16.5" thickTop="1">
      <c r="A8" s="321" t="s">
        <v>0</v>
      </c>
      <c r="B8" s="268"/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  <c r="BH8" s="268"/>
      <c r="BI8" s="268"/>
      <c r="BJ8" s="268"/>
      <c r="BK8" s="268"/>
      <c r="BL8" s="268"/>
      <c r="BM8" s="268"/>
      <c r="BN8" s="268"/>
      <c r="BO8" s="268"/>
      <c r="BP8" s="268"/>
    </row>
    <row r="9" spans="1:75">
      <c r="A9" s="254" t="s">
        <v>405</v>
      </c>
      <c r="Q9" s="269">
        <v>166</v>
      </c>
      <c r="R9" s="269">
        <f t="shared" ref="R9:BP9" si="1">Q18</f>
        <v>142.00000000000023</v>
      </c>
      <c r="S9" s="269">
        <f t="shared" si="1"/>
        <v>193.00000000000023</v>
      </c>
      <c r="T9" s="269">
        <f t="shared" si="1"/>
        <v>335.00000000000045</v>
      </c>
      <c r="U9" s="269">
        <f t="shared" si="1"/>
        <v>409.00000000000091</v>
      </c>
      <c r="V9" s="269">
        <f t="shared" si="1"/>
        <v>416.00000000000091</v>
      </c>
      <c r="W9" s="269">
        <f t="shared" si="1"/>
        <v>258.00000000000136</v>
      </c>
      <c r="X9" s="269">
        <f t="shared" si="1"/>
        <v>521.00000000000091</v>
      </c>
      <c r="Y9" s="269">
        <f t="shared" si="1"/>
        <v>318.47700000000168</v>
      </c>
      <c r="Z9" s="269">
        <f t="shared" si="1"/>
        <v>439.38000000000147</v>
      </c>
      <c r="AA9" s="269">
        <f t="shared" si="1"/>
        <v>503.77100000000291</v>
      </c>
      <c r="AB9" s="269">
        <f t="shared" si="1"/>
        <v>615.48700000000281</v>
      </c>
      <c r="AC9" s="269">
        <f t="shared" si="1"/>
        <v>664.49100000000362</v>
      </c>
      <c r="AD9" s="269">
        <f t="shared" si="1"/>
        <v>685.01700000000255</v>
      </c>
      <c r="AE9" s="269">
        <f t="shared" si="1"/>
        <v>878.97900000000209</v>
      </c>
      <c r="AF9" s="269">
        <f t="shared" si="1"/>
        <v>937.77900000000136</v>
      </c>
      <c r="AG9" s="269">
        <f t="shared" si="1"/>
        <v>817.24700000000121</v>
      </c>
      <c r="AH9" s="269">
        <f t="shared" si="1"/>
        <v>656.33200000000124</v>
      </c>
      <c r="AI9" s="269">
        <f t="shared" si="1"/>
        <v>1025.9040000000005</v>
      </c>
      <c r="AJ9" s="269">
        <f t="shared" si="1"/>
        <v>627.28800000000047</v>
      </c>
      <c r="AK9" s="269">
        <f t="shared" si="1"/>
        <v>646.26899999999932</v>
      </c>
      <c r="AL9" s="269">
        <f t="shared" si="1"/>
        <v>894.43799999999737</v>
      </c>
      <c r="AM9" s="269">
        <f t="shared" si="1"/>
        <v>907.04099999999926</v>
      </c>
      <c r="AN9" s="269">
        <f t="shared" si="1"/>
        <v>718.78999999999905</v>
      </c>
      <c r="AO9" s="269">
        <f t="shared" si="1"/>
        <v>1208.1029999999992</v>
      </c>
      <c r="AP9" s="269">
        <f t="shared" si="1"/>
        <v>1368.0659999999989</v>
      </c>
      <c r="AQ9" s="269">
        <f t="shared" si="1"/>
        <v>1215.8889999999974</v>
      </c>
      <c r="AR9" s="269">
        <f t="shared" si="1"/>
        <v>1149.1629999999986</v>
      </c>
      <c r="AS9" s="269">
        <f t="shared" si="1"/>
        <v>975.2659999999978</v>
      </c>
      <c r="AT9" s="269">
        <f t="shared" si="1"/>
        <v>1333.223</v>
      </c>
      <c r="AU9" s="269">
        <f t="shared" si="1"/>
        <v>1436.4350000000013</v>
      </c>
      <c r="AV9" s="269">
        <f t="shared" si="1"/>
        <v>1799.2000000000007</v>
      </c>
      <c r="AW9" s="269">
        <f t="shared" si="1"/>
        <v>1462.9390000000003</v>
      </c>
      <c r="AX9" s="269">
        <f t="shared" si="1"/>
        <v>1951.3990000000013</v>
      </c>
      <c r="AY9" s="269">
        <f t="shared" si="1"/>
        <v>1579.2990000000027</v>
      </c>
      <c r="AZ9" s="269">
        <f t="shared" si="1"/>
        <v>1713.9260000000031</v>
      </c>
      <c r="BA9" s="269">
        <f t="shared" si="1"/>
        <v>2163.2920000000049</v>
      </c>
      <c r="BB9" s="269">
        <f t="shared" si="1"/>
        <v>2480.9900000000016</v>
      </c>
      <c r="BC9" s="269">
        <f t="shared" si="1"/>
        <v>1783.7730000000047</v>
      </c>
      <c r="BD9" s="269">
        <f t="shared" si="1"/>
        <v>2090.0730000000003</v>
      </c>
      <c r="BE9" s="269">
        <f t="shared" si="1"/>
        <v>2641.2890000000007</v>
      </c>
      <c r="BF9" s="269">
        <f t="shared" si="1"/>
        <v>1546.7580000000016</v>
      </c>
      <c r="BG9" s="269">
        <f t="shared" si="1"/>
        <v>2015.9220000000023</v>
      </c>
      <c r="BH9" s="269">
        <f t="shared" si="1"/>
        <v>2529.4470000000038</v>
      </c>
      <c r="BI9" s="269">
        <f t="shared" si="1"/>
        <v>2448.448000000004</v>
      </c>
      <c r="BJ9" s="269">
        <f t="shared" si="1"/>
        <v>1722.0870000000104</v>
      </c>
      <c r="BK9" s="269">
        <f t="shared" si="1"/>
        <v>1756.4040000000095</v>
      </c>
      <c r="BL9" s="269">
        <f t="shared" si="1"/>
        <v>2318.202000000012</v>
      </c>
      <c r="BM9" s="269">
        <f t="shared" si="1"/>
        <v>2312.3290000000161</v>
      </c>
      <c r="BN9" s="270">
        <f t="shared" si="1"/>
        <v>1850</v>
      </c>
      <c r="BO9" s="322">
        <f t="shared" si="1"/>
        <v>1850</v>
      </c>
      <c r="BP9" s="322">
        <f t="shared" si="1"/>
        <v>1750</v>
      </c>
      <c r="BQ9" s="331"/>
      <c r="BR9" s="270"/>
    </row>
    <row r="10" spans="1:75">
      <c r="A10" s="254" t="s">
        <v>3</v>
      </c>
      <c r="Q10" s="269">
        <f t="shared" ref="Q10:BM10" si="2">Q101</f>
        <v>1392</v>
      </c>
      <c r="R10" s="269">
        <f t="shared" si="2"/>
        <v>1613</v>
      </c>
      <c r="S10" s="269">
        <f t="shared" si="2"/>
        <v>1786</v>
      </c>
      <c r="T10" s="269">
        <f t="shared" si="2"/>
        <v>2188</v>
      </c>
      <c r="U10" s="269">
        <f t="shared" si="2"/>
        <v>2540</v>
      </c>
      <c r="V10" s="269">
        <f t="shared" si="2"/>
        <v>2690.4660000000003</v>
      </c>
      <c r="W10" s="269">
        <f t="shared" si="2"/>
        <v>3348.0899999999997</v>
      </c>
      <c r="X10" s="269">
        <f t="shared" si="2"/>
        <v>3181.6100000000006</v>
      </c>
      <c r="Y10" s="269">
        <f t="shared" si="2"/>
        <v>3321.8119999999999</v>
      </c>
      <c r="Z10" s="269">
        <f t="shared" si="2"/>
        <v>3818.6040000000003</v>
      </c>
      <c r="AA10" s="269">
        <f t="shared" si="2"/>
        <v>4776.0330000000004</v>
      </c>
      <c r="AB10" s="269">
        <f t="shared" si="2"/>
        <v>4581.8550000000005</v>
      </c>
      <c r="AC10" s="269">
        <f t="shared" si="2"/>
        <v>4849.695999999999</v>
      </c>
      <c r="AD10" s="269">
        <f t="shared" si="2"/>
        <v>5637.5719999999992</v>
      </c>
      <c r="AE10" s="269">
        <f t="shared" si="2"/>
        <v>6419.799</v>
      </c>
      <c r="AF10" s="269">
        <f t="shared" si="2"/>
        <v>6036.0420000000004</v>
      </c>
      <c r="AG10" s="269">
        <f t="shared" si="2"/>
        <v>6224.1120000000001</v>
      </c>
      <c r="AH10" s="269">
        <f t="shared" si="2"/>
        <v>7124.5739999999996</v>
      </c>
      <c r="AI10" s="269">
        <f t="shared" si="2"/>
        <v>7101.1590000000006</v>
      </c>
      <c r="AJ10" s="269">
        <f t="shared" si="2"/>
        <v>7771.3519999999999</v>
      </c>
      <c r="AK10" s="269">
        <f t="shared" si="2"/>
        <v>8264.0990000000002</v>
      </c>
      <c r="AL10" s="269">
        <f t="shared" si="2"/>
        <v>9012.0570000000007</v>
      </c>
      <c r="AM10" s="269">
        <f t="shared" si="2"/>
        <v>8508.6239999999998</v>
      </c>
      <c r="AN10" s="269">
        <f t="shared" si="2"/>
        <v>9764.5720000000001</v>
      </c>
      <c r="AO10" s="269">
        <f t="shared" si="2"/>
        <v>10493.669</v>
      </c>
      <c r="AP10" s="269">
        <f t="shared" si="2"/>
        <v>11940.277999999998</v>
      </c>
      <c r="AQ10" s="269">
        <f t="shared" si="2"/>
        <v>11857.920999999998</v>
      </c>
      <c r="AR10" s="269">
        <f t="shared" si="2"/>
        <v>13181.193000000001</v>
      </c>
      <c r="AS10" s="269">
        <f t="shared" si="2"/>
        <v>13419.719000000001</v>
      </c>
      <c r="AT10" s="269">
        <f t="shared" si="2"/>
        <v>15195.940000000004</v>
      </c>
      <c r="AU10" s="269">
        <f t="shared" si="2"/>
        <v>15486.2</v>
      </c>
      <c r="AV10" s="269">
        <f t="shared" si="2"/>
        <v>15293.619000000001</v>
      </c>
      <c r="AW10" s="269">
        <f t="shared" si="2"/>
        <v>17567.131000000001</v>
      </c>
      <c r="AX10" s="269">
        <f t="shared" si="2"/>
        <v>17258.503000000001</v>
      </c>
      <c r="AY10" s="269">
        <f t="shared" si="2"/>
        <v>17765.148999999998</v>
      </c>
      <c r="AZ10" s="269">
        <f t="shared" si="2"/>
        <v>18209.142000000003</v>
      </c>
      <c r="BA10" s="269">
        <f t="shared" si="2"/>
        <v>18205.951999999997</v>
      </c>
      <c r="BB10" s="269">
        <f t="shared" si="2"/>
        <v>19324.144000000004</v>
      </c>
      <c r="BC10" s="269">
        <f t="shared" si="2"/>
        <v>20160.657999999999</v>
      </c>
      <c r="BD10" s="269">
        <f t="shared" si="2"/>
        <v>19879.178</v>
      </c>
      <c r="BE10" s="269">
        <f t="shared" si="2"/>
        <v>17683.667000000001</v>
      </c>
      <c r="BF10" s="269">
        <f t="shared" si="2"/>
        <v>18860.009000000002</v>
      </c>
      <c r="BG10" s="269">
        <f t="shared" si="2"/>
        <v>19683.132000000001</v>
      </c>
      <c r="BH10" s="269">
        <f t="shared" si="2"/>
        <v>20808.783000000003</v>
      </c>
      <c r="BI10" s="269">
        <f t="shared" si="2"/>
        <v>19254.981000000003</v>
      </c>
      <c r="BJ10" s="269">
        <f t="shared" si="2"/>
        <v>17850.996999999999</v>
      </c>
      <c r="BK10" s="269">
        <f t="shared" si="2"/>
        <v>18150.738000000001</v>
      </c>
      <c r="BL10" s="269">
        <f t="shared" si="2"/>
        <v>18388.23</v>
      </c>
      <c r="BM10" s="269">
        <f t="shared" si="2"/>
        <v>19709.851999999999</v>
      </c>
      <c r="BN10" s="322">
        <f>MROUND(BN7*BN5,25)-100-200-400+750</f>
        <v>19250</v>
      </c>
      <c r="BO10" s="322">
        <f t="shared" ref="BO10:BP10" si="3">MROUND(BO7*BO5,25)</f>
        <v>19225</v>
      </c>
      <c r="BP10" s="322">
        <f t="shared" si="3"/>
        <v>19300</v>
      </c>
      <c r="BQ10" s="322"/>
      <c r="BR10" s="270"/>
      <c r="BT10" s="269">
        <f>BG10-BF10</f>
        <v>823.12299999999959</v>
      </c>
      <c r="BU10" s="269">
        <f>BH10-BG10</f>
        <v>1125.6510000000017</v>
      </c>
      <c r="BW10" s="271">
        <f>BE10/BD10-1</f>
        <v>-0.1104427456708722</v>
      </c>
    </row>
    <row r="11" spans="1:75">
      <c r="A11" s="254" t="s">
        <v>4</v>
      </c>
      <c r="Q11" s="269">
        <f t="shared" ref="Q11:BM11" si="4">Q132</f>
        <v>0</v>
      </c>
      <c r="R11" s="269">
        <f t="shared" si="4"/>
        <v>0</v>
      </c>
      <c r="S11" s="269">
        <f t="shared" si="4"/>
        <v>0</v>
      </c>
      <c r="T11" s="269">
        <f t="shared" si="4"/>
        <v>0</v>
      </c>
      <c r="U11" s="269">
        <f t="shared" si="4"/>
        <v>0</v>
      </c>
      <c r="V11" s="269">
        <f t="shared" si="4"/>
        <v>0</v>
      </c>
      <c r="W11" s="269">
        <f t="shared" si="4"/>
        <v>0</v>
      </c>
      <c r="X11" s="269">
        <f t="shared" si="4"/>
        <v>7</v>
      </c>
      <c r="Y11" s="269">
        <f t="shared" si="4"/>
        <v>6</v>
      </c>
      <c r="Z11" s="269">
        <f t="shared" si="4"/>
        <v>0</v>
      </c>
      <c r="AA11" s="269">
        <f t="shared" si="4"/>
        <v>32</v>
      </c>
      <c r="AB11" s="269">
        <f t="shared" si="4"/>
        <v>72</v>
      </c>
      <c r="AC11" s="269">
        <f t="shared" si="4"/>
        <v>139</v>
      </c>
      <c r="AD11" s="269">
        <f t="shared" si="4"/>
        <v>40</v>
      </c>
      <c r="AE11" s="269">
        <f t="shared" si="4"/>
        <v>15</v>
      </c>
      <c r="AF11" s="269">
        <f t="shared" si="4"/>
        <v>221</v>
      </c>
      <c r="AG11" s="269">
        <f t="shared" si="4"/>
        <v>189</v>
      </c>
      <c r="AH11" s="269">
        <f t="shared" si="4"/>
        <v>270.09999999999997</v>
      </c>
      <c r="AI11" s="269">
        <f t="shared" si="4"/>
        <v>231.39999999999998</v>
      </c>
      <c r="AJ11" s="269">
        <f t="shared" si="4"/>
        <v>65.8</v>
      </c>
      <c r="AK11" s="269">
        <f t="shared" si="4"/>
        <v>13.5</v>
      </c>
      <c r="AL11" s="269">
        <f t="shared" si="4"/>
        <v>23</v>
      </c>
      <c r="AM11" s="269">
        <f t="shared" si="4"/>
        <v>238</v>
      </c>
      <c r="AN11" s="269">
        <f t="shared" si="4"/>
        <v>310.79999999999995</v>
      </c>
      <c r="AO11" s="269">
        <f t="shared" si="4"/>
        <v>77.299999999999983</v>
      </c>
      <c r="AP11" s="269">
        <f t="shared" si="4"/>
        <v>102.8</v>
      </c>
      <c r="AQ11" s="269">
        <f t="shared" si="4"/>
        <v>345.33899999999994</v>
      </c>
      <c r="AR11" s="269">
        <f t="shared" si="4"/>
        <v>436.88300000000004</v>
      </c>
      <c r="AS11" s="269">
        <f t="shared" si="4"/>
        <v>745.45099999999991</v>
      </c>
      <c r="AT11" s="269">
        <f t="shared" si="4"/>
        <v>434.23</v>
      </c>
      <c r="AU11" s="269">
        <f t="shared" si="4"/>
        <v>776.44899999999996</v>
      </c>
      <c r="AV11" s="269">
        <f t="shared" si="4"/>
        <v>267.95800000000003</v>
      </c>
      <c r="AW11" s="269">
        <f t="shared" si="4"/>
        <v>412.8660000000001</v>
      </c>
      <c r="AX11" s="269">
        <f t="shared" si="4"/>
        <v>838.61699999999996</v>
      </c>
      <c r="AY11" s="269">
        <f t="shared" si="4"/>
        <v>1124.2060000000001</v>
      </c>
      <c r="AZ11" s="269">
        <f t="shared" si="4"/>
        <v>1310.3330000000003</v>
      </c>
      <c r="BA11" s="269">
        <f t="shared" si="4"/>
        <v>1443.8189999999997</v>
      </c>
      <c r="BB11" s="269">
        <f t="shared" si="4"/>
        <v>721.91999999999985</v>
      </c>
      <c r="BC11" s="269">
        <f t="shared" si="4"/>
        <v>275.24</v>
      </c>
      <c r="BD11" s="269">
        <f t="shared" si="4"/>
        <v>1021.745</v>
      </c>
      <c r="BE11" s="269">
        <f t="shared" si="4"/>
        <v>559.05399999999997</v>
      </c>
      <c r="BF11" s="269">
        <f t="shared" si="4"/>
        <v>632.53199999999993</v>
      </c>
      <c r="BG11" s="269">
        <f t="shared" si="4"/>
        <v>539.87000000000012</v>
      </c>
      <c r="BH11" s="269">
        <f t="shared" si="4"/>
        <v>1054.5959999999998</v>
      </c>
      <c r="BI11" s="269">
        <f t="shared" si="4"/>
        <v>789.5440000000001</v>
      </c>
      <c r="BJ11" s="269">
        <f t="shared" si="4"/>
        <v>1362.7429999999999</v>
      </c>
      <c r="BK11" s="269">
        <f t="shared" si="4"/>
        <v>1210.614</v>
      </c>
      <c r="BL11" s="269">
        <f t="shared" si="4"/>
        <v>949.5619999999999</v>
      </c>
      <c r="BM11" s="269">
        <f t="shared" si="4"/>
        <v>304.4550000000001</v>
      </c>
      <c r="BN11" s="322">
        <v>750</v>
      </c>
      <c r="BO11" s="322">
        <v>950</v>
      </c>
      <c r="BP11" s="322">
        <v>1100</v>
      </c>
      <c r="BQ11" s="322"/>
      <c r="BR11" s="270"/>
    </row>
    <row r="12" spans="1:75">
      <c r="A12" s="254" t="s">
        <v>5</v>
      </c>
      <c r="Q12" s="269">
        <f t="shared" ref="Q12:BF12" si="5">SUM(Q9:Q11)</f>
        <v>1558</v>
      </c>
      <c r="R12" s="269">
        <f t="shared" si="5"/>
        <v>1755.0000000000002</v>
      </c>
      <c r="S12" s="269">
        <f t="shared" si="5"/>
        <v>1979.0000000000002</v>
      </c>
      <c r="T12" s="269">
        <f t="shared" si="5"/>
        <v>2523.0000000000005</v>
      </c>
      <c r="U12" s="269">
        <f t="shared" si="5"/>
        <v>2949.0000000000009</v>
      </c>
      <c r="V12" s="269">
        <f t="shared" si="5"/>
        <v>3106.4660000000013</v>
      </c>
      <c r="W12" s="269">
        <f t="shared" si="5"/>
        <v>3606.0900000000011</v>
      </c>
      <c r="X12" s="269">
        <f t="shared" si="5"/>
        <v>3709.6100000000015</v>
      </c>
      <c r="Y12" s="269">
        <f t="shared" si="5"/>
        <v>3646.2890000000016</v>
      </c>
      <c r="Z12" s="269">
        <f t="shared" si="5"/>
        <v>4257.9840000000022</v>
      </c>
      <c r="AA12" s="269">
        <f t="shared" si="5"/>
        <v>5311.8040000000037</v>
      </c>
      <c r="AB12" s="269">
        <f t="shared" si="5"/>
        <v>5269.3420000000033</v>
      </c>
      <c r="AC12" s="269">
        <f t="shared" si="5"/>
        <v>5653.1870000000026</v>
      </c>
      <c r="AD12" s="269">
        <f t="shared" si="5"/>
        <v>6362.5890000000018</v>
      </c>
      <c r="AE12" s="269">
        <f t="shared" si="5"/>
        <v>7313.7780000000021</v>
      </c>
      <c r="AF12" s="269">
        <f t="shared" si="5"/>
        <v>7194.8210000000017</v>
      </c>
      <c r="AG12" s="269">
        <f t="shared" si="5"/>
        <v>7230.3590000000013</v>
      </c>
      <c r="AH12" s="269">
        <f t="shared" si="5"/>
        <v>8051.0060000000012</v>
      </c>
      <c r="AI12" s="269">
        <f t="shared" si="5"/>
        <v>8358.4630000000016</v>
      </c>
      <c r="AJ12" s="269">
        <f t="shared" si="5"/>
        <v>8464.4399999999987</v>
      </c>
      <c r="AK12" s="269">
        <f t="shared" si="5"/>
        <v>8923.8679999999986</v>
      </c>
      <c r="AL12" s="269">
        <f t="shared" si="5"/>
        <v>9929.494999999999</v>
      </c>
      <c r="AM12" s="269">
        <f t="shared" si="5"/>
        <v>9653.6649999999991</v>
      </c>
      <c r="AN12" s="269">
        <f t="shared" si="5"/>
        <v>10794.161999999998</v>
      </c>
      <c r="AO12" s="269">
        <f t="shared" si="5"/>
        <v>11779.071999999998</v>
      </c>
      <c r="AP12" s="269">
        <f t="shared" si="5"/>
        <v>13411.143999999997</v>
      </c>
      <c r="AQ12" s="269">
        <f t="shared" si="5"/>
        <v>13419.148999999996</v>
      </c>
      <c r="AR12" s="269">
        <f t="shared" si="5"/>
        <v>14767.239</v>
      </c>
      <c r="AS12" s="269">
        <f t="shared" si="5"/>
        <v>15140.435999999998</v>
      </c>
      <c r="AT12" s="269">
        <f t="shared" si="5"/>
        <v>16963.393000000004</v>
      </c>
      <c r="AU12" s="269">
        <f t="shared" si="5"/>
        <v>17699.084000000003</v>
      </c>
      <c r="AV12" s="269">
        <f t="shared" si="5"/>
        <v>17360.777000000002</v>
      </c>
      <c r="AW12" s="269">
        <f t="shared" si="5"/>
        <v>19442.936000000002</v>
      </c>
      <c r="AX12" s="269">
        <f t="shared" si="5"/>
        <v>20048.519</v>
      </c>
      <c r="AY12" s="269">
        <f t="shared" si="5"/>
        <v>20468.654000000002</v>
      </c>
      <c r="AZ12" s="269">
        <f t="shared" si="5"/>
        <v>21233.401000000005</v>
      </c>
      <c r="BA12" s="269">
        <f t="shared" si="5"/>
        <v>21813.063000000002</v>
      </c>
      <c r="BB12" s="269">
        <f t="shared" si="5"/>
        <v>22527.054000000004</v>
      </c>
      <c r="BC12" s="269">
        <f t="shared" si="5"/>
        <v>22219.671000000006</v>
      </c>
      <c r="BD12" s="269">
        <f t="shared" si="5"/>
        <v>22990.995999999999</v>
      </c>
      <c r="BE12" s="269">
        <f t="shared" si="5"/>
        <v>20884.010000000002</v>
      </c>
      <c r="BF12" s="269">
        <f t="shared" si="5"/>
        <v>21039.299000000003</v>
      </c>
      <c r="BG12" s="269">
        <f t="shared" ref="BG12:BP12" si="6">SUM(BG9:BG11)</f>
        <v>22238.924000000003</v>
      </c>
      <c r="BH12" s="269">
        <f t="shared" si="6"/>
        <v>24392.826000000008</v>
      </c>
      <c r="BI12" s="269">
        <f t="shared" si="6"/>
        <v>22492.973000000009</v>
      </c>
      <c r="BJ12" s="269">
        <f t="shared" si="6"/>
        <v>20935.827000000008</v>
      </c>
      <c r="BK12" s="269">
        <f t="shared" si="6"/>
        <v>21117.756000000012</v>
      </c>
      <c r="BL12" s="269">
        <f t="shared" si="6"/>
        <v>21655.994000000013</v>
      </c>
      <c r="BM12" s="269">
        <f t="shared" si="6"/>
        <v>22326.636000000017</v>
      </c>
      <c r="BN12" s="322">
        <f t="shared" si="6"/>
        <v>21850</v>
      </c>
      <c r="BO12" s="322">
        <f t="shared" si="6"/>
        <v>22025</v>
      </c>
      <c r="BP12" s="322">
        <f t="shared" si="6"/>
        <v>22150</v>
      </c>
      <c r="BQ12" s="322"/>
      <c r="BR12" s="270"/>
    </row>
    <row r="13" spans="1:75">
      <c r="A13" s="264" t="s">
        <v>6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72">
        <f t="shared" ref="Q13:BL13" si="7">Q164</f>
        <v>80.999999999999872</v>
      </c>
      <c r="R13" s="272">
        <f t="shared" si="7"/>
        <v>134.99999999999989</v>
      </c>
      <c r="S13" s="272">
        <f t="shared" si="7"/>
        <v>129.99999999999977</v>
      </c>
      <c r="T13" s="272">
        <f t="shared" si="7"/>
        <v>212.99999999999955</v>
      </c>
      <c r="U13" s="272">
        <f t="shared" si="7"/>
        <v>358.99999999999983</v>
      </c>
      <c r="V13" s="272">
        <f t="shared" si="7"/>
        <v>418.46600000000001</v>
      </c>
      <c r="W13" s="272">
        <f t="shared" si="7"/>
        <v>431.09</v>
      </c>
      <c r="X13" s="272">
        <f t="shared" si="7"/>
        <v>324.1329999999997</v>
      </c>
      <c r="Y13" s="272">
        <f t="shared" si="7"/>
        <v>184.90899999999999</v>
      </c>
      <c r="Z13" s="272">
        <f t="shared" si="7"/>
        <v>253.54200000000003</v>
      </c>
      <c r="AA13" s="272">
        <f t="shared" si="7"/>
        <v>373.36400000000037</v>
      </c>
      <c r="AB13" s="272">
        <f t="shared" si="7"/>
        <v>385.47199999999998</v>
      </c>
      <c r="AC13" s="272">
        <f t="shared" si="7"/>
        <v>538.62200000000007</v>
      </c>
      <c r="AD13" s="272">
        <f t="shared" si="7"/>
        <v>687.05899999999997</v>
      </c>
      <c r="AE13" s="272">
        <f t="shared" si="7"/>
        <v>736.55200000000025</v>
      </c>
      <c r="AF13" s="272">
        <f t="shared" si="7"/>
        <v>911.9350000000004</v>
      </c>
      <c r="AG13" s="272">
        <f t="shared" si="7"/>
        <v>942.65599999999972</v>
      </c>
      <c r="AH13" s="272">
        <f t="shared" si="7"/>
        <v>1044.8120000000004</v>
      </c>
      <c r="AI13" s="272">
        <f t="shared" si="7"/>
        <v>1064.8629999999998</v>
      </c>
      <c r="AJ13" s="272">
        <f t="shared" si="7"/>
        <v>1247.5900000000001</v>
      </c>
      <c r="AK13" s="272">
        <f t="shared" si="7"/>
        <v>1175.4980000000003</v>
      </c>
      <c r="AL13" s="272">
        <f t="shared" si="7"/>
        <v>1443.1839999999997</v>
      </c>
      <c r="AM13" s="272">
        <f t="shared" si="7"/>
        <v>1384.1529999999998</v>
      </c>
      <c r="AN13" s="272">
        <f t="shared" si="7"/>
        <v>1402.5729999999996</v>
      </c>
      <c r="AO13" s="272">
        <f t="shared" si="7"/>
        <v>1569.9064000000003</v>
      </c>
      <c r="AP13" s="272">
        <f t="shared" si="7"/>
        <v>1610.8609999999994</v>
      </c>
      <c r="AQ13" s="272">
        <f t="shared" si="7"/>
        <v>1456.3819999999987</v>
      </c>
      <c r="AR13" s="272">
        <f t="shared" si="7"/>
        <v>1678.8990000000003</v>
      </c>
      <c r="AS13" s="272">
        <f t="shared" si="7"/>
        <v>1572.6569999999992</v>
      </c>
      <c r="AT13" s="272">
        <f t="shared" si="7"/>
        <v>1964.0459999999996</v>
      </c>
      <c r="AU13" s="272">
        <f t="shared" si="7"/>
        <v>2175.0590000000011</v>
      </c>
      <c r="AV13" s="272">
        <f t="shared" si="7"/>
        <v>2141.4040000000005</v>
      </c>
      <c r="AW13" s="272">
        <f t="shared" si="7"/>
        <v>2451.1969999999997</v>
      </c>
      <c r="AX13" s="272">
        <f t="shared" si="7"/>
        <v>2479.6369999999997</v>
      </c>
      <c r="AY13" s="272">
        <f t="shared" si="7"/>
        <v>2144.4550000000008</v>
      </c>
      <c r="AZ13" s="272">
        <f t="shared" si="7"/>
        <v>1918.7630000000001</v>
      </c>
      <c r="BA13" s="272">
        <f t="shared" si="7"/>
        <v>1745.4449999999999</v>
      </c>
      <c r="BB13" s="272">
        <f t="shared" si="7"/>
        <v>2219.6280000000015</v>
      </c>
      <c r="BC13" s="272">
        <f t="shared" si="7"/>
        <v>2783.1580000000022</v>
      </c>
      <c r="BD13" s="272">
        <f t="shared" si="7"/>
        <v>2959.5259999999989</v>
      </c>
      <c r="BE13" s="272">
        <f t="shared" si="7"/>
        <v>2680.9809999999993</v>
      </c>
      <c r="BF13" s="272">
        <f t="shared" si="7"/>
        <v>2715.752</v>
      </c>
      <c r="BG13" s="272">
        <f t="shared" si="7"/>
        <v>3239.5270000000005</v>
      </c>
      <c r="BH13" s="272">
        <f t="shared" si="7"/>
        <v>3581.9120000000025</v>
      </c>
      <c r="BI13" s="272">
        <f t="shared" si="7"/>
        <v>3567.7049999999999</v>
      </c>
      <c r="BJ13" s="272">
        <f t="shared" si="7"/>
        <v>3296.4090000000006</v>
      </c>
      <c r="BK13" s="272">
        <f t="shared" si="7"/>
        <v>3255.1909999999993</v>
      </c>
      <c r="BL13" s="272">
        <f t="shared" si="7"/>
        <v>3966.7380000000007</v>
      </c>
      <c r="BM13" s="273">
        <f t="shared" ref="BM13:BP13" si="8">BM17-BM16</f>
        <v>3936.8880000000172</v>
      </c>
      <c r="BN13" s="323">
        <f t="shared" si="8"/>
        <v>4250</v>
      </c>
      <c r="BO13" s="323">
        <f t="shared" si="8"/>
        <v>4025</v>
      </c>
      <c r="BP13" s="323">
        <f t="shared" si="8"/>
        <v>4150</v>
      </c>
      <c r="BQ13" s="322"/>
      <c r="BR13" s="270">
        <f>AVERAGE(BG13:BK13)</f>
        <v>3388.1488000000004</v>
      </c>
      <c r="BT13" s="269">
        <f>BG13-BF13</f>
        <v>523.77500000000055</v>
      </c>
      <c r="BU13" s="269">
        <f>BH13-BG13</f>
        <v>342.38500000000204</v>
      </c>
    </row>
    <row r="14" spans="1:75">
      <c r="A14" s="254" t="s">
        <v>52</v>
      </c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  <c r="AI14" s="269">
        <v>911</v>
      </c>
      <c r="AJ14" s="269">
        <v>815</v>
      </c>
      <c r="AK14" s="269">
        <v>980</v>
      </c>
      <c r="AL14" s="269">
        <v>1045</v>
      </c>
      <c r="AM14" s="269">
        <v>961</v>
      </c>
      <c r="AN14" s="269">
        <v>1001</v>
      </c>
      <c r="AO14" s="269">
        <v>1050</v>
      </c>
      <c r="AP14" s="269">
        <v>1051</v>
      </c>
      <c r="AQ14" s="269">
        <v>929</v>
      </c>
      <c r="AR14" s="269">
        <v>1085</v>
      </c>
      <c r="AS14" s="269">
        <v>1106</v>
      </c>
      <c r="AT14" s="269">
        <v>1326</v>
      </c>
      <c r="AU14" s="269">
        <v>1585</v>
      </c>
      <c r="AV14" s="269">
        <v>1694</v>
      </c>
      <c r="AW14" s="269">
        <v>2097</v>
      </c>
      <c r="AX14" s="269">
        <v>2068</v>
      </c>
      <c r="AY14" s="269">
        <v>1681</v>
      </c>
      <c r="AZ14" s="269">
        <v>1564</v>
      </c>
      <c r="BA14" s="269">
        <v>1500</v>
      </c>
      <c r="BB14" s="269">
        <v>1781</v>
      </c>
      <c r="BC14" s="269">
        <v>2170</v>
      </c>
      <c r="BD14" s="269">
        <v>2231</v>
      </c>
      <c r="BE14" s="269">
        <v>2033</v>
      </c>
      <c r="BF14" s="269">
        <v>1885</v>
      </c>
      <c r="BG14" s="269">
        <v>2465</v>
      </c>
      <c r="BH14" s="269">
        <v>2715</v>
      </c>
      <c r="BI14" s="269">
        <v>2720</v>
      </c>
      <c r="BJ14" s="269">
        <v>2402</v>
      </c>
      <c r="BK14" s="269">
        <v>2423</v>
      </c>
      <c r="BL14" s="269">
        <v>3100</v>
      </c>
      <c r="BM14" s="269">
        <v>3101</v>
      </c>
      <c r="BN14" s="322">
        <v>2850</v>
      </c>
      <c r="BO14" s="322">
        <v>2950</v>
      </c>
      <c r="BP14" s="322">
        <v>3000</v>
      </c>
      <c r="BQ14" s="322"/>
      <c r="BR14" s="270"/>
    </row>
    <row r="15" spans="1:75">
      <c r="A15" s="254" t="s">
        <v>53</v>
      </c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69"/>
      <c r="AB15" s="269"/>
      <c r="AC15" s="269"/>
      <c r="AD15" s="269"/>
      <c r="AE15" s="269"/>
      <c r="AF15" s="269"/>
      <c r="AG15" s="269"/>
      <c r="AH15" s="269"/>
      <c r="AI15" s="269">
        <f>AI13-AI14</f>
        <v>153.86299999999983</v>
      </c>
      <c r="AJ15" s="269">
        <f t="shared" ref="AJ15:BP15" si="9">AJ13-AJ14</f>
        <v>432.59000000000015</v>
      </c>
      <c r="AK15" s="269">
        <f t="shared" si="9"/>
        <v>195.49800000000027</v>
      </c>
      <c r="AL15" s="269">
        <f t="shared" si="9"/>
        <v>398.18399999999974</v>
      </c>
      <c r="AM15" s="269">
        <f t="shared" si="9"/>
        <v>423.15299999999979</v>
      </c>
      <c r="AN15" s="269">
        <f t="shared" si="9"/>
        <v>401.57299999999964</v>
      </c>
      <c r="AO15" s="269">
        <f t="shared" si="9"/>
        <v>519.9064000000003</v>
      </c>
      <c r="AP15" s="269">
        <f t="shared" si="9"/>
        <v>559.86099999999942</v>
      </c>
      <c r="AQ15" s="269">
        <f t="shared" si="9"/>
        <v>527.3819999999987</v>
      </c>
      <c r="AR15" s="269">
        <f t="shared" si="9"/>
        <v>593.89900000000034</v>
      </c>
      <c r="AS15" s="269">
        <f t="shared" si="9"/>
        <v>466.65699999999924</v>
      </c>
      <c r="AT15" s="269">
        <f t="shared" si="9"/>
        <v>638.04599999999959</v>
      </c>
      <c r="AU15" s="269">
        <f t="shared" si="9"/>
        <v>590.05900000000111</v>
      </c>
      <c r="AV15" s="269">
        <f t="shared" si="9"/>
        <v>447.40400000000045</v>
      </c>
      <c r="AW15" s="269">
        <f t="shared" si="9"/>
        <v>354.19699999999966</v>
      </c>
      <c r="AX15" s="269">
        <f t="shared" si="9"/>
        <v>411.63699999999972</v>
      </c>
      <c r="AY15" s="269">
        <f t="shared" si="9"/>
        <v>463.45500000000084</v>
      </c>
      <c r="AZ15" s="269">
        <f t="shared" si="9"/>
        <v>354.76300000000015</v>
      </c>
      <c r="BA15" s="269">
        <f t="shared" si="9"/>
        <v>245.44499999999994</v>
      </c>
      <c r="BB15" s="269">
        <f t="shared" si="9"/>
        <v>438.62800000000152</v>
      </c>
      <c r="BC15" s="269">
        <f t="shared" si="9"/>
        <v>613.15800000000218</v>
      </c>
      <c r="BD15" s="269">
        <f t="shared" si="9"/>
        <v>728.52599999999893</v>
      </c>
      <c r="BE15" s="269">
        <f t="shared" si="9"/>
        <v>647.98099999999931</v>
      </c>
      <c r="BF15" s="269">
        <f t="shared" si="9"/>
        <v>830.75199999999995</v>
      </c>
      <c r="BG15" s="269">
        <f t="shared" si="9"/>
        <v>774.5270000000005</v>
      </c>
      <c r="BH15" s="269">
        <f t="shared" si="9"/>
        <v>866.91200000000254</v>
      </c>
      <c r="BI15" s="269">
        <f t="shared" si="9"/>
        <v>847.70499999999993</v>
      </c>
      <c r="BJ15" s="269">
        <f t="shared" si="9"/>
        <v>894.40900000000056</v>
      </c>
      <c r="BK15" s="269">
        <f t="shared" si="9"/>
        <v>832.19099999999935</v>
      </c>
      <c r="BL15" s="269">
        <f t="shared" si="9"/>
        <v>866.73800000000074</v>
      </c>
      <c r="BM15" s="269">
        <f t="shared" si="9"/>
        <v>835.8880000000172</v>
      </c>
      <c r="BN15" s="322">
        <f t="shared" si="9"/>
        <v>1400</v>
      </c>
      <c r="BO15" s="322">
        <f t="shared" si="9"/>
        <v>1075</v>
      </c>
      <c r="BP15" s="322">
        <f t="shared" si="9"/>
        <v>1150</v>
      </c>
      <c r="BQ15" s="322"/>
      <c r="BR15" s="270"/>
      <c r="BS15" s="274">
        <f>BL15/AVERAGE(BG15:BK15)-1</f>
        <v>2.7977505275462944E-2</v>
      </c>
      <c r="BT15" s="269">
        <f t="shared" ref="BT15:BU17" si="10">BG16-BF16</f>
        <v>162.32499999999709</v>
      </c>
      <c r="BU15" s="269">
        <f t="shared" si="10"/>
        <v>1892.5160000000033</v>
      </c>
      <c r="BW15" s="254">
        <f>BH16/BH17</f>
        <v>0.83677313615359694</v>
      </c>
    </row>
    <row r="16" spans="1:75">
      <c r="A16" s="254" t="s">
        <v>8</v>
      </c>
      <c r="Q16" s="269">
        <f t="shared" ref="Q16:BM16" si="11">Q148</f>
        <v>1335</v>
      </c>
      <c r="R16" s="269">
        <f t="shared" si="11"/>
        <v>1427</v>
      </c>
      <c r="S16" s="269">
        <f t="shared" si="11"/>
        <v>1514</v>
      </c>
      <c r="T16" s="269">
        <f t="shared" si="11"/>
        <v>1901</v>
      </c>
      <c r="U16" s="269">
        <f t="shared" si="11"/>
        <v>2174</v>
      </c>
      <c r="V16" s="269">
        <f t="shared" si="11"/>
        <v>2430</v>
      </c>
      <c r="W16" s="269">
        <f t="shared" si="11"/>
        <v>2654</v>
      </c>
      <c r="X16" s="269">
        <f t="shared" si="11"/>
        <v>3067</v>
      </c>
      <c r="Y16" s="269">
        <f t="shared" si="11"/>
        <v>3022</v>
      </c>
      <c r="Z16" s="269">
        <f t="shared" si="11"/>
        <v>3500.6709999999994</v>
      </c>
      <c r="AA16" s="269">
        <f t="shared" si="11"/>
        <v>4322.9530000000004</v>
      </c>
      <c r="AB16" s="269">
        <f t="shared" si="11"/>
        <v>4219.3789999999999</v>
      </c>
      <c r="AC16" s="269">
        <f t="shared" si="11"/>
        <v>4429.5479999999998</v>
      </c>
      <c r="AD16" s="269">
        <f t="shared" si="11"/>
        <v>4796.5509999999995</v>
      </c>
      <c r="AE16" s="269">
        <f t="shared" si="11"/>
        <v>5639.4470000000001</v>
      </c>
      <c r="AF16" s="269">
        <f t="shared" si="11"/>
        <v>5465.6390000000001</v>
      </c>
      <c r="AG16" s="269">
        <f t="shared" si="11"/>
        <v>5631.3710000000001</v>
      </c>
      <c r="AH16" s="269">
        <f t="shared" si="11"/>
        <v>5980.29</v>
      </c>
      <c r="AI16" s="269">
        <f t="shared" si="11"/>
        <v>6666.3120000000008</v>
      </c>
      <c r="AJ16" s="269">
        <f t="shared" si="11"/>
        <v>6570.5809999999992</v>
      </c>
      <c r="AK16" s="269">
        <f t="shared" si="11"/>
        <v>6853.9320000000007</v>
      </c>
      <c r="AL16" s="269">
        <f t="shared" si="11"/>
        <v>7579.27</v>
      </c>
      <c r="AM16" s="269">
        <f t="shared" si="11"/>
        <v>7550.7219999999998</v>
      </c>
      <c r="AN16" s="269">
        <f t="shared" si="11"/>
        <v>8183.4859999999999</v>
      </c>
      <c r="AO16" s="269">
        <f t="shared" si="11"/>
        <v>8841.0995999999996</v>
      </c>
      <c r="AP16" s="269">
        <f t="shared" si="11"/>
        <v>10584.394</v>
      </c>
      <c r="AQ16" s="269">
        <f t="shared" si="11"/>
        <v>10813.603999999999</v>
      </c>
      <c r="AR16" s="269">
        <f t="shared" si="11"/>
        <v>12113.074000000001</v>
      </c>
      <c r="AS16" s="269">
        <f t="shared" si="11"/>
        <v>12234.555999999999</v>
      </c>
      <c r="AT16" s="269">
        <f t="shared" si="11"/>
        <v>13562.912000000002</v>
      </c>
      <c r="AU16" s="269">
        <f t="shared" si="11"/>
        <v>13724.825000000001</v>
      </c>
      <c r="AV16" s="269">
        <f t="shared" si="11"/>
        <v>13756.434000000001</v>
      </c>
      <c r="AW16" s="269">
        <f t="shared" si="11"/>
        <v>15040.34</v>
      </c>
      <c r="AX16" s="269">
        <f t="shared" si="11"/>
        <v>15989.582999999999</v>
      </c>
      <c r="AY16" s="269">
        <f t="shared" si="11"/>
        <v>16610.272999999997</v>
      </c>
      <c r="AZ16" s="269">
        <f t="shared" si="11"/>
        <v>17151.346000000001</v>
      </c>
      <c r="BA16" s="269">
        <f t="shared" si="11"/>
        <v>17586.628000000001</v>
      </c>
      <c r="BB16" s="269">
        <f t="shared" si="11"/>
        <v>18523.652999999998</v>
      </c>
      <c r="BC16" s="269">
        <f t="shared" si="11"/>
        <v>17346.440000000002</v>
      </c>
      <c r="BD16" s="269">
        <f t="shared" si="11"/>
        <v>17390.181</v>
      </c>
      <c r="BE16" s="269">
        <f t="shared" si="11"/>
        <v>16656.271000000001</v>
      </c>
      <c r="BF16" s="269">
        <f t="shared" si="11"/>
        <v>16307.625</v>
      </c>
      <c r="BG16" s="269">
        <f t="shared" si="11"/>
        <v>16469.949999999997</v>
      </c>
      <c r="BH16" s="269">
        <f t="shared" si="11"/>
        <v>18362.466</v>
      </c>
      <c r="BI16" s="269">
        <f t="shared" si="11"/>
        <v>17203.181</v>
      </c>
      <c r="BJ16" s="269">
        <f t="shared" si="11"/>
        <v>15883.013999999999</v>
      </c>
      <c r="BK16" s="269">
        <f t="shared" si="11"/>
        <v>15544.363000000001</v>
      </c>
      <c r="BL16" s="269">
        <f t="shared" si="11"/>
        <v>15376.926999999998</v>
      </c>
      <c r="BM16" s="269">
        <f t="shared" si="11"/>
        <v>16539.748</v>
      </c>
      <c r="BN16" s="322">
        <f>16250+250-750</f>
        <v>15750</v>
      </c>
      <c r="BO16" s="322">
        <v>16250</v>
      </c>
      <c r="BP16" s="322">
        <v>16250</v>
      </c>
      <c r="BQ16" s="322"/>
      <c r="BR16" s="270"/>
      <c r="BT16" s="269">
        <f t="shared" si="10"/>
        <v>686.09999999999854</v>
      </c>
      <c r="BU16" s="269">
        <f t="shared" si="10"/>
        <v>2234.9010000000053</v>
      </c>
    </row>
    <row r="17" spans="1:97">
      <c r="A17" s="254" t="s">
        <v>9</v>
      </c>
      <c r="Q17" s="269">
        <f t="shared" ref="Q17:BL17" si="12">Q16+Q13</f>
        <v>1415.9999999999998</v>
      </c>
      <c r="R17" s="269">
        <f t="shared" si="12"/>
        <v>1562</v>
      </c>
      <c r="S17" s="269">
        <f t="shared" si="12"/>
        <v>1643.9999999999998</v>
      </c>
      <c r="T17" s="269">
        <f t="shared" si="12"/>
        <v>2113.9999999999995</v>
      </c>
      <c r="U17" s="269">
        <f t="shared" si="12"/>
        <v>2533</v>
      </c>
      <c r="V17" s="269">
        <f t="shared" si="12"/>
        <v>2848.4659999999999</v>
      </c>
      <c r="W17" s="269">
        <f t="shared" si="12"/>
        <v>3085.09</v>
      </c>
      <c r="X17" s="269">
        <f t="shared" si="12"/>
        <v>3391.1329999999998</v>
      </c>
      <c r="Y17" s="269">
        <f t="shared" si="12"/>
        <v>3206.9090000000001</v>
      </c>
      <c r="Z17" s="269">
        <f t="shared" si="12"/>
        <v>3754.2129999999993</v>
      </c>
      <c r="AA17" s="269">
        <f t="shared" si="12"/>
        <v>4696.3170000000009</v>
      </c>
      <c r="AB17" s="269">
        <f t="shared" si="12"/>
        <v>4604.8509999999997</v>
      </c>
      <c r="AC17" s="269">
        <f t="shared" si="12"/>
        <v>4968.17</v>
      </c>
      <c r="AD17" s="269">
        <f t="shared" si="12"/>
        <v>5483.61</v>
      </c>
      <c r="AE17" s="269">
        <f t="shared" si="12"/>
        <v>6375.9990000000007</v>
      </c>
      <c r="AF17" s="269">
        <f t="shared" si="12"/>
        <v>6377.5740000000005</v>
      </c>
      <c r="AG17" s="269">
        <f t="shared" si="12"/>
        <v>6574.027</v>
      </c>
      <c r="AH17" s="269">
        <f t="shared" si="12"/>
        <v>7025.1020000000008</v>
      </c>
      <c r="AI17" s="269">
        <f t="shared" si="12"/>
        <v>7731.1750000000011</v>
      </c>
      <c r="AJ17" s="269">
        <f t="shared" si="12"/>
        <v>7818.1709999999994</v>
      </c>
      <c r="AK17" s="269">
        <f t="shared" si="12"/>
        <v>8029.4300000000012</v>
      </c>
      <c r="AL17" s="269">
        <f t="shared" si="12"/>
        <v>9022.4539999999997</v>
      </c>
      <c r="AM17" s="269">
        <f t="shared" si="12"/>
        <v>8934.875</v>
      </c>
      <c r="AN17" s="269">
        <f t="shared" si="12"/>
        <v>9586.0589999999993</v>
      </c>
      <c r="AO17" s="269">
        <f t="shared" si="12"/>
        <v>10411.005999999999</v>
      </c>
      <c r="AP17" s="269">
        <f t="shared" si="12"/>
        <v>12195.254999999999</v>
      </c>
      <c r="AQ17" s="269">
        <f t="shared" si="12"/>
        <v>12269.985999999997</v>
      </c>
      <c r="AR17" s="269">
        <f t="shared" si="12"/>
        <v>13791.973000000002</v>
      </c>
      <c r="AS17" s="269">
        <f t="shared" si="12"/>
        <v>13807.212999999998</v>
      </c>
      <c r="AT17" s="269">
        <f t="shared" si="12"/>
        <v>15526.958000000002</v>
      </c>
      <c r="AU17" s="269">
        <f t="shared" si="12"/>
        <v>15899.884000000002</v>
      </c>
      <c r="AV17" s="269">
        <f t="shared" si="12"/>
        <v>15897.838000000002</v>
      </c>
      <c r="AW17" s="269">
        <f t="shared" si="12"/>
        <v>17491.537</v>
      </c>
      <c r="AX17" s="269">
        <f t="shared" si="12"/>
        <v>18469.219999999998</v>
      </c>
      <c r="AY17" s="269">
        <f t="shared" si="12"/>
        <v>18754.727999999999</v>
      </c>
      <c r="AZ17" s="269">
        <f t="shared" si="12"/>
        <v>19070.109</v>
      </c>
      <c r="BA17" s="269">
        <f t="shared" si="12"/>
        <v>19332.073</v>
      </c>
      <c r="BB17" s="269">
        <f t="shared" si="12"/>
        <v>20743.280999999999</v>
      </c>
      <c r="BC17" s="269">
        <f t="shared" si="12"/>
        <v>20129.598000000005</v>
      </c>
      <c r="BD17" s="269">
        <f t="shared" si="12"/>
        <v>20349.706999999999</v>
      </c>
      <c r="BE17" s="269">
        <f t="shared" si="12"/>
        <v>19337.252</v>
      </c>
      <c r="BF17" s="269">
        <f t="shared" si="12"/>
        <v>19023.377</v>
      </c>
      <c r="BG17" s="269">
        <f t="shared" si="12"/>
        <v>19709.476999999999</v>
      </c>
      <c r="BH17" s="269">
        <f t="shared" si="12"/>
        <v>21944.378000000004</v>
      </c>
      <c r="BI17" s="269">
        <f t="shared" si="12"/>
        <v>20770.885999999999</v>
      </c>
      <c r="BJ17" s="269">
        <f t="shared" si="12"/>
        <v>19179.422999999999</v>
      </c>
      <c r="BK17" s="269">
        <f t="shared" si="12"/>
        <v>18799.554</v>
      </c>
      <c r="BL17" s="269">
        <f t="shared" si="12"/>
        <v>19343.664999999997</v>
      </c>
      <c r="BM17" s="270">
        <f t="shared" ref="BM17:BP17" si="13">BM12-BM18</f>
        <v>20476.636000000017</v>
      </c>
      <c r="BN17" s="322">
        <f t="shared" si="13"/>
        <v>20000</v>
      </c>
      <c r="BO17" s="322">
        <f t="shared" si="13"/>
        <v>20275</v>
      </c>
      <c r="BP17" s="322">
        <f t="shared" si="13"/>
        <v>20400</v>
      </c>
      <c r="BQ17" s="322"/>
      <c r="BR17" s="270"/>
      <c r="BT17" s="269">
        <f t="shared" si="10"/>
        <v>513.52500000000146</v>
      </c>
      <c r="BU17" s="269">
        <f t="shared" si="10"/>
        <v>-80.998999999999796</v>
      </c>
    </row>
    <row r="18" spans="1:97">
      <c r="A18" s="264" t="s">
        <v>406</v>
      </c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72">
        <f t="shared" ref="Q18:BL18" si="14">Q12-Q17</f>
        <v>142.00000000000023</v>
      </c>
      <c r="R18" s="272">
        <f t="shared" si="14"/>
        <v>193.00000000000023</v>
      </c>
      <c r="S18" s="272">
        <f t="shared" si="14"/>
        <v>335.00000000000045</v>
      </c>
      <c r="T18" s="272">
        <f t="shared" si="14"/>
        <v>409.00000000000091</v>
      </c>
      <c r="U18" s="272">
        <f t="shared" si="14"/>
        <v>416.00000000000091</v>
      </c>
      <c r="V18" s="272">
        <f t="shared" si="14"/>
        <v>258.00000000000136</v>
      </c>
      <c r="W18" s="272">
        <f t="shared" si="14"/>
        <v>521.00000000000091</v>
      </c>
      <c r="X18" s="272">
        <f t="shared" si="14"/>
        <v>318.47700000000168</v>
      </c>
      <c r="Y18" s="272">
        <f t="shared" si="14"/>
        <v>439.38000000000147</v>
      </c>
      <c r="Z18" s="272">
        <f t="shared" si="14"/>
        <v>503.77100000000291</v>
      </c>
      <c r="AA18" s="272">
        <f t="shared" si="14"/>
        <v>615.48700000000281</v>
      </c>
      <c r="AB18" s="272">
        <f t="shared" si="14"/>
        <v>664.49100000000362</v>
      </c>
      <c r="AC18" s="272">
        <f t="shared" si="14"/>
        <v>685.01700000000255</v>
      </c>
      <c r="AD18" s="272">
        <f t="shared" si="14"/>
        <v>878.97900000000209</v>
      </c>
      <c r="AE18" s="272">
        <f t="shared" si="14"/>
        <v>937.77900000000136</v>
      </c>
      <c r="AF18" s="272">
        <f t="shared" si="14"/>
        <v>817.24700000000121</v>
      </c>
      <c r="AG18" s="272">
        <f t="shared" si="14"/>
        <v>656.33200000000124</v>
      </c>
      <c r="AH18" s="272">
        <f t="shared" si="14"/>
        <v>1025.9040000000005</v>
      </c>
      <c r="AI18" s="272">
        <f t="shared" si="14"/>
        <v>627.28800000000047</v>
      </c>
      <c r="AJ18" s="272">
        <f t="shared" si="14"/>
        <v>646.26899999999932</v>
      </c>
      <c r="AK18" s="272">
        <f t="shared" si="14"/>
        <v>894.43799999999737</v>
      </c>
      <c r="AL18" s="272">
        <f t="shared" si="14"/>
        <v>907.04099999999926</v>
      </c>
      <c r="AM18" s="272">
        <f t="shared" si="14"/>
        <v>718.78999999999905</v>
      </c>
      <c r="AN18" s="272">
        <f t="shared" si="14"/>
        <v>1208.1029999999992</v>
      </c>
      <c r="AO18" s="272">
        <f t="shared" si="14"/>
        <v>1368.0659999999989</v>
      </c>
      <c r="AP18" s="272">
        <f t="shared" si="14"/>
        <v>1215.8889999999974</v>
      </c>
      <c r="AQ18" s="272">
        <f t="shared" si="14"/>
        <v>1149.1629999999986</v>
      </c>
      <c r="AR18" s="272">
        <f t="shared" si="14"/>
        <v>975.2659999999978</v>
      </c>
      <c r="AS18" s="272">
        <f t="shared" si="14"/>
        <v>1333.223</v>
      </c>
      <c r="AT18" s="272">
        <f t="shared" si="14"/>
        <v>1436.4350000000013</v>
      </c>
      <c r="AU18" s="272">
        <f t="shared" si="14"/>
        <v>1799.2000000000007</v>
      </c>
      <c r="AV18" s="272">
        <f t="shared" si="14"/>
        <v>1462.9390000000003</v>
      </c>
      <c r="AW18" s="272">
        <f t="shared" si="14"/>
        <v>1951.3990000000013</v>
      </c>
      <c r="AX18" s="272">
        <f t="shared" si="14"/>
        <v>1579.2990000000027</v>
      </c>
      <c r="AY18" s="272">
        <f t="shared" si="14"/>
        <v>1713.9260000000031</v>
      </c>
      <c r="AZ18" s="272">
        <f t="shared" si="14"/>
        <v>2163.2920000000049</v>
      </c>
      <c r="BA18" s="272">
        <f t="shared" si="14"/>
        <v>2480.9900000000016</v>
      </c>
      <c r="BB18" s="272">
        <f t="shared" si="14"/>
        <v>1783.7730000000047</v>
      </c>
      <c r="BC18" s="272">
        <f t="shared" si="14"/>
        <v>2090.0730000000003</v>
      </c>
      <c r="BD18" s="272">
        <f t="shared" si="14"/>
        <v>2641.2890000000007</v>
      </c>
      <c r="BE18" s="272">
        <f t="shared" si="14"/>
        <v>1546.7580000000016</v>
      </c>
      <c r="BF18" s="272">
        <f t="shared" si="14"/>
        <v>2015.9220000000023</v>
      </c>
      <c r="BG18" s="272">
        <f t="shared" si="14"/>
        <v>2529.4470000000038</v>
      </c>
      <c r="BH18" s="272">
        <f t="shared" si="14"/>
        <v>2448.448000000004</v>
      </c>
      <c r="BI18" s="272">
        <f t="shared" si="14"/>
        <v>1722.0870000000104</v>
      </c>
      <c r="BJ18" s="272">
        <f t="shared" si="14"/>
        <v>1756.4040000000095</v>
      </c>
      <c r="BK18" s="272">
        <f t="shared" si="14"/>
        <v>2318.202000000012</v>
      </c>
      <c r="BL18" s="272">
        <f t="shared" si="14"/>
        <v>2312.3290000000161</v>
      </c>
      <c r="BM18" s="273">
        <v>1850</v>
      </c>
      <c r="BN18" s="323">
        <v>1850</v>
      </c>
      <c r="BO18" s="323">
        <v>1750</v>
      </c>
      <c r="BP18" s="323">
        <v>1750</v>
      </c>
      <c r="BQ18" s="322"/>
      <c r="BR18" s="270"/>
      <c r="BT18" s="269">
        <f>BI18-BJ18</f>
        <v>-34.316999999999098</v>
      </c>
      <c r="BU18" s="259" t="str">
        <f t="shared" ref="BU18:CS18" si="15">AK2</f>
        <v xml:space="preserve">95/96  </v>
      </c>
      <c r="BV18" s="259" t="str">
        <f t="shared" si="15"/>
        <v xml:space="preserve">96/97  </v>
      </c>
      <c r="BW18" s="259" t="str">
        <f t="shared" si="15"/>
        <v xml:space="preserve">97/98  </v>
      </c>
      <c r="BX18" s="259" t="str">
        <f t="shared" si="15"/>
        <v xml:space="preserve">98/99  </v>
      </c>
      <c r="BY18" s="259" t="str">
        <f t="shared" si="15"/>
        <v xml:space="preserve">99/00  </v>
      </c>
      <c r="BZ18" s="259" t="str">
        <f t="shared" si="15"/>
        <v xml:space="preserve">00/01  </v>
      </c>
      <c r="CA18" s="259" t="str">
        <f t="shared" si="15"/>
        <v xml:space="preserve">01/02  </v>
      </c>
      <c r="CB18" s="259" t="str">
        <f t="shared" si="15"/>
        <v xml:space="preserve">02/03  </v>
      </c>
      <c r="CC18" s="259" t="str">
        <f t="shared" si="15"/>
        <v xml:space="preserve">03/04  </v>
      </c>
      <c r="CD18" s="259" t="str">
        <f t="shared" si="15"/>
        <v xml:space="preserve">04/05  </v>
      </c>
      <c r="CE18" s="259" t="str">
        <f t="shared" si="15"/>
        <v xml:space="preserve">05/06  </v>
      </c>
      <c r="CF18" s="259" t="str">
        <f t="shared" si="15"/>
        <v xml:space="preserve">06/07  </v>
      </c>
      <c r="CG18" s="259" t="str">
        <f t="shared" si="15"/>
        <v xml:space="preserve">07/08  </v>
      </c>
      <c r="CH18" s="259" t="str">
        <f t="shared" si="15"/>
        <v xml:space="preserve">08/09  </v>
      </c>
      <c r="CI18" s="259" t="str">
        <f t="shared" si="15"/>
        <v xml:space="preserve">09/10  </v>
      </c>
      <c r="CJ18" s="259" t="str">
        <f t="shared" si="15"/>
        <v xml:space="preserve">10/11  </v>
      </c>
      <c r="CK18" s="259" t="str">
        <f t="shared" si="15"/>
        <v xml:space="preserve">11/12  </v>
      </c>
      <c r="CL18" s="259" t="str">
        <f t="shared" si="15"/>
        <v xml:space="preserve">12/13  </v>
      </c>
      <c r="CM18" s="259" t="str">
        <f t="shared" si="15"/>
        <v xml:space="preserve">13/14  </v>
      </c>
      <c r="CN18" s="259" t="str">
        <f t="shared" si="15"/>
        <v xml:space="preserve">14/15  </v>
      </c>
      <c r="CO18" s="259" t="str">
        <f t="shared" si="15"/>
        <v xml:space="preserve">15/16  </v>
      </c>
      <c r="CP18" s="259" t="str">
        <f t="shared" si="15"/>
        <v xml:space="preserve">16/17  </v>
      </c>
      <c r="CQ18" s="259" t="str">
        <f t="shared" si="15"/>
        <v xml:space="preserve">17/18  </v>
      </c>
      <c r="CR18" s="259" t="str">
        <f t="shared" si="15"/>
        <v xml:space="preserve">18/19  </v>
      </c>
      <c r="CS18" s="259" t="str">
        <f t="shared" si="15"/>
        <v xml:space="preserve">19/20  </v>
      </c>
    </row>
    <row r="19" spans="1:97">
      <c r="A19" s="254" t="s">
        <v>55</v>
      </c>
      <c r="Q19" s="275">
        <f t="shared" ref="Q19:BP19" si="16">Q18/Q17</f>
        <v>0.10028248587570639</v>
      </c>
      <c r="R19" s="275">
        <f t="shared" si="16"/>
        <v>0.12355953905249695</v>
      </c>
      <c r="S19" s="275">
        <f t="shared" si="16"/>
        <v>0.2037712895377132</v>
      </c>
      <c r="T19" s="275">
        <f t="shared" si="16"/>
        <v>0.19347209082308467</v>
      </c>
      <c r="U19" s="275">
        <f t="shared" si="16"/>
        <v>0.16423213580734344</v>
      </c>
      <c r="V19" s="275">
        <f t="shared" si="16"/>
        <v>9.0575067422255129E-2</v>
      </c>
      <c r="W19" s="275">
        <f t="shared" si="16"/>
        <v>0.16887675886278872</v>
      </c>
      <c r="X19" s="275">
        <f t="shared" si="16"/>
        <v>9.391462971225302E-2</v>
      </c>
      <c r="Y19" s="275">
        <f t="shared" si="16"/>
        <v>0.13701043590572776</v>
      </c>
      <c r="Z19" s="275">
        <f t="shared" si="16"/>
        <v>0.13418817738897687</v>
      </c>
      <c r="AA19" s="275">
        <f t="shared" si="16"/>
        <v>0.13105737964451775</v>
      </c>
      <c r="AB19" s="275">
        <f t="shared" si="16"/>
        <v>0.14430238893723243</v>
      </c>
      <c r="AC19" s="275">
        <f t="shared" si="16"/>
        <v>0.13788115140987578</v>
      </c>
      <c r="AD19" s="275">
        <f t="shared" si="16"/>
        <v>0.1602920338973782</v>
      </c>
      <c r="AE19" s="275">
        <f t="shared" si="16"/>
        <v>0.14707954000620158</v>
      </c>
      <c r="AF19" s="275">
        <f t="shared" si="16"/>
        <v>0.12814386787201545</v>
      </c>
      <c r="AG19" s="275">
        <f t="shared" si="16"/>
        <v>9.9837131791518541E-2</v>
      </c>
      <c r="AH19" s="275">
        <f t="shared" si="16"/>
        <v>0.14603403623178715</v>
      </c>
      <c r="AI19" s="275">
        <f t="shared" si="16"/>
        <v>8.1137472635142829E-2</v>
      </c>
      <c r="AJ19" s="275">
        <f t="shared" si="16"/>
        <v>8.2662428335220528E-2</v>
      </c>
      <c r="AK19" s="275">
        <f t="shared" si="16"/>
        <v>0.11139495580632713</v>
      </c>
      <c r="AL19" s="275">
        <f t="shared" si="16"/>
        <v>0.10053151836518083</v>
      </c>
      <c r="AM19" s="275">
        <f t="shared" si="16"/>
        <v>8.0447683935141678E-2</v>
      </c>
      <c r="AN19" s="275">
        <f t="shared" si="16"/>
        <v>0.1260270774465293</v>
      </c>
      <c r="AO19" s="275">
        <f t="shared" si="16"/>
        <v>0.13140574503559013</v>
      </c>
      <c r="AP19" s="275">
        <f t="shared" si="16"/>
        <v>9.9701810253249937E-2</v>
      </c>
      <c r="AQ19" s="275">
        <f t="shared" si="16"/>
        <v>9.3656423079863244E-2</v>
      </c>
      <c r="AR19" s="275">
        <f t="shared" si="16"/>
        <v>7.0712580426310123E-2</v>
      </c>
      <c r="AS19" s="275">
        <f t="shared" si="16"/>
        <v>9.655989228238894E-2</v>
      </c>
      <c r="AT19" s="275">
        <f t="shared" si="16"/>
        <v>9.2512325981689458E-2</v>
      </c>
      <c r="AU19" s="275">
        <f t="shared" si="16"/>
        <v>0.11315805826004771</v>
      </c>
      <c r="AV19" s="275">
        <f t="shared" si="16"/>
        <v>9.2021254714005782E-2</v>
      </c>
      <c r="AW19" s="275">
        <f t="shared" si="16"/>
        <v>0.11156246589422079</v>
      </c>
      <c r="AX19" s="275">
        <f t="shared" si="16"/>
        <v>8.5509783304330275E-2</v>
      </c>
      <c r="AY19" s="275">
        <f t="shared" si="16"/>
        <v>9.1386342686495009E-2</v>
      </c>
      <c r="AZ19" s="275">
        <f t="shared" si="16"/>
        <v>0.11343889015002509</v>
      </c>
      <c r="BA19" s="275">
        <f t="shared" si="16"/>
        <v>0.12833543510827844</v>
      </c>
      <c r="BB19" s="275">
        <f t="shared" si="16"/>
        <v>8.5992808948594235E-2</v>
      </c>
      <c r="BC19" s="275">
        <f t="shared" si="16"/>
        <v>0.10383083656216084</v>
      </c>
      <c r="BD19" s="275">
        <f t="shared" si="16"/>
        <v>0.12979494004508277</v>
      </c>
      <c r="BE19" s="275">
        <f t="shared" si="16"/>
        <v>7.9988511294159154E-2</v>
      </c>
      <c r="BF19" s="275">
        <f t="shared" si="16"/>
        <v>0.10597077479986872</v>
      </c>
      <c r="BG19" s="275">
        <f t="shared" si="16"/>
        <v>0.12833658650607543</v>
      </c>
      <c r="BH19" s="275">
        <f t="shared" si="16"/>
        <v>0.11157518340232762</v>
      </c>
      <c r="BI19" s="275">
        <f t="shared" si="16"/>
        <v>8.2908692484278748E-2</v>
      </c>
      <c r="BJ19" s="275">
        <f t="shared" si="16"/>
        <v>9.157752034563342E-2</v>
      </c>
      <c r="BK19" s="275">
        <f t="shared" si="16"/>
        <v>0.12331154239084673</v>
      </c>
      <c r="BL19" s="275">
        <f t="shared" si="16"/>
        <v>0.11953934272538407</v>
      </c>
      <c r="BM19" s="276">
        <f t="shared" si="16"/>
        <v>9.0346871429467152E-2</v>
      </c>
      <c r="BN19" s="324">
        <f t="shared" si="16"/>
        <v>9.2499999999999999E-2</v>
      </c>
      <c r="BO19" s="324">
        <f t="shared" si="16"/>
        <v>8.6313193588162765E-2</v>
      </c>
      <c r="BP19" s="324">
        <f t="shared" si="16"/>
        <v>8.5784313725490197E-2</v>
      </c>
      <c r="BQ19" s="324"/>
      <c r="BR19" s="276"/>
      <c r="BS19" s="276">
        <f>BK18/BJ18-1</f>
        <v>0.31985693496484835</v>
      </c>
      <c r="BU19" s="254">
        <f t="shared" ref="BU19:CS19" si="17">AL17/365</f>
        <v>24.719052054794521</v>
      </c>
      <c r="BV19" s="254">
        <f t="shared" si="17"/>
        <v>24.479109589041094</v>
      </c>
      <c r="BW19" s="254">
        <f t="shared" si="17"/>
        <v>26.26317534246575</v>
      </c>
      <c r="BX19" s="254">
        <f t="shared" si="17"/>
        <v>28.523304109589038</v>
      </c>
      <c r="BY19" s="254">
        <f t="shared" si="17"/>
        <v>33.411657534246572</v>
      </c>
      <c r="BZ19" s="254">
        <f t="shared" si="17"/>
        <v>33.616399999999992</v>
      </c>
      <c r="CA19" s="254">
        <f t="shared" si="17"/>
        <v>37.786227397260276</v>
      </c>
      <c r="CB19" s="254">
        <f t="shared" si="17"/>
        <v>37.827980821917805</v>
      </c>
      <c r="CC19" s="254">
        <f t="shared" si="17"/>
        <v>42.539610958904113</v>
      </c>
      <c r="CD19" s="254">
        <f t="shared" si="17"/>
        <v>43.561326027397264</v>
      </c>
      <c r="CE19" s="254">
        <f t="shared" si="17"/>
        <v>43.555720547945207</v>
      </c>
      <c r="CF19" s="254">
        <f t="shared" si="17"/>
        <v>47.922019178082195</v>
      </c>
      <c r="CG19" s="254">
        <f t="shared" si="17"/>
        <v>50.600602739726021</v>
      </c>
      <c r="CH19" s="254">
        <f t="shared" si="17"/>
        <v>51.382816438356159</v>
      </c>
      <c r="CI19" s="254">
        <f t="shared" si="17"/>
        <v>52.246873972602742</v>
      </c>
      <c r="CJ19" s="254">
        <f t="shared" si="17"/>
        <v>52.964583561643835</v>
      </c>
      <c r="CK19" s="254">
        <f t="shared" si="17"/>
        <v>56.830906849315063</v>
      </c>
      <c r="CL19" s="254">
        <f t="shared" si="17"/>
        <v>55.149583561643851</v>
      </c>
      <c r="CM19" s="254">
        <f t="shared" si="17"/>
        <v>55.752621917808213</v>
      </c>
      <c r="CN19" s="254">
        <f t="shared" si="17"/>
        <v>52.978772602739724</v>
      </c>
      <c r="CO19" s="254">
        <f t="shared" si="17"/>
        <v>52.11884109589041</v>
      </c>
      <c r="CP19" s="254">
        <f t="shared" si="17"/>
        <v>53.998567123287671</v>
      </c>
      <c r="CQ19" s="254">
        <f t="shared" si="17"/>
        <v>60.121583561643845</v>
      </c>
      <c r="CR19" s="254">
        <f t="shared" si="17"/>
        <v>56.906536986301369</v>
      </c>
      <c r="CS19" s="254">
        <f t="shared" si="17"/>
        <v>52.546364383561638</v>
      </c>
    </row>
    <row r="20" spans="1:97" ht="12" thickBot="1">
      <c r="A20" s="264" t="s">
        <v>407</v>
      </c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72"/>
      <c r="R20" s="272"/>
      <c r="S20" s="272"/>
      <c r="T20" s="272"/>
      <c r="U20" s="272"/>
      <c r="V20" s="272"/>
      <c r="W20" s="272"/>
      <c r="X20" s="272"/>
      <c r="Y20" s="272"/>
      <c r="Z20" s="272"/>
      <c r="AA20" s="272"/>
      <c r="AB20" s="272"/>
      <c r="AC20" s="272"/>
      <c r="AD20" s="272"/>
      <c r="AE20" s="272"/>
      <c r="AF20" s="272"/>
      <c r="AG20" s="272">
        <f>AG195</f>
        <v>884.75</v>
      </c>
      <c r="AH20" s="272">
        <f t="shared" ref="AH20:BP20" si="18">AH195</f>
        <v>901.91666666666663</v>
      </c>
      <c r="AI20" s="272">
        <f t="shared" si="18"/>
        <v>1113.6666666666667</v>
      </c>
      <c r="AJ20" s="272">
        <f t="shared" si="18"/>
        <v>1508.1666666666667</v>
      </c>
      <c r="AK20" s="272">
        <f t="shared" si="18"/>
        <v>1220.5</v>
      </c>
      <c r="AL20" s="272">
        <f t="shared" si="18"/>
        <v>1267.5833333333333</v>
      </c>
      <c r="AM20" s="272">
        <f t="shared" si="18"/>
        <v>2230.25</v>
      </c>
      <c r="AN20" s="272">
        <f t="shared" si="18"/>
        <v>1646.25</v>
      </c>
      <c r="AO20" s="272">
        <f t="shared" si="18"/>
        <v>1085.25</v>
      </c>
      <c r="AP20" s="272">
        <f t="shared" si="18"/>
        <v>1001.4019876637523</v>
      </c>
      <c r="AQ20" s="272">
        <f t="shared" si="18"/>
        <v>876.93539456186511</v>
      </c>
      <c r="AR20" s="272">
        <f t="shared" si="18"/>
        <v>1243.1204207612243</v>
      </c>
      <c r="AS20" s="272">
        <f t="shared" si="18"/>
        <v>1465.6520976766687</v>
      </c>
      <c r="AT20" s="272">
        <f t="shared" si="18"/>
        <v>1687.5812970966824</v>
      </c>
      <c r="AU20" s="272">
        <f t="shared" si="18"/>
        <v>1395.6818994902587</v>
      </c>
      <c r="AV20" s="272">
        <f t="shared" si="18"/>
        <v>1475.7796056564921</v>
      </c>
      <c r="AW20" s="272">
        <f t="shared" si="18"/>
        <v>2134.9038039059328</v>
      </c>
      <c r="AX20" s="272">
        <f t="shared" si="18"/>
        <v>3163.9862004610454</v>
      </c>
      <c r="AY20" s="272">
        <f t="shared" si="18"/>
        <v>2042.6429899578118</v>
      </c>
      <c r="AZ20" s="272">
        <f t="shared" si="18"/>
        <v>2484.6397114120941</v>
      </c>
      <c r="BA20" s="272">
        <f t="shared" si="18"/>
        <v>3307.5687337717368</v>
      </c>
      <c r="BB20" s="272">
        <f t="shared" si="18"/>
        <v>3109.450267491366</v>
      </c>
      <c r="BC20" s="272">
        <f t="shared" si="18"/>
        <v>2385.3816885964911</v>
      </c>
      <c r="BD20" s="272">
        <f t="shared" si="18"/>
        <v>2483.0224443684974</v>
      </c>
      <c r="BE20" s="272">
        <f t="shared" si="18"/>
        <v>2196.7762740183794</v>
      </c>
      <c r="BF20" s="272">
        <f t="shared" si="18"/>
        <v>2489.5829858923898</v>
      </c>
      <c r="BG20" s="272">
        <f t="shared" si="18"/>
        <v>2765.9246670193402</v>
      </c>
      <c r="BH20" s="272">
        <f t="shared" si="18"/>
        <v>2437.8110655007617</v>
      </c>
      <c r="BI20" s="272">
        <f t="shared" si="18"/>
        <v>2123.1101264635017</v>
      </c>
      <c r="BJ20" s="272">
        <f t="shared" si="18"/>
        <v>2536.9566916818562</v>
      </c>
      <c r="BK20" s="272">
        <f t="shared" si="18"/>
        <v>3738.8059406173543</v>
      </c>
      <c r="BL20" s="272">
        <f t="shared" si="18"/>
        <v>3858.6363636363635</v>
      </c>
      <c r="BM20" s="272">
        <f t="shared" si="18"/>
        <v>3974</v>
      </c>
      <c r="BN20" s="325" t="e">
        <f t="shared" si="18"/>
        <v>#REF!</v>
      </c>
      <c r="BO20" s="325">
        <f t="shared" si="18"/>
        <v>0</v>
      </c>
      <c r="BP20" s="325">
        <f t="shared" si="18"/>
        <v>0</v>
      </c>
      <c r="BQ20" s="331"/>
      <c r="BR20" s="269"/>
      <c r="BU20" s="254">
        <f t="shared" ref="BU20:CS20" si="19">AK18/BU19</f>
        <v>36.184154554847169</v>
      </c>
      <c r="BV20" s="254">
        <f t="shared" si="19"/>
        <v>37.053676184613636</v>
      </c>
      <c r="BW20" s="254">
        <f t="shared" si="19"/>
        <v>27.36873933281651</v>
      </c>
      <c r="BX20" s="254">
        <f t="shared" si="19"/>
        <v>42.354945814074043</v>
      </c>
      <c r="BY20" s="254">
        <f t="shared" si="19"/>
        <v>40.94576866166387</v>
      </c>
      <c r="BZ20" s="254">
        <f t="shared" si="19"/>
        <v>36.169518449328237</v>
      </c>
      <c r="CA20" s="254">
        <f t="shared" si="19"/>
        <v>30.412218396889227</v>
      </c>
      <c r="CB20" s="254">
        <f t="shared" si="19"/>
        <v>25.781603427136179</v>
      </c>
      <c r="CC20" s="254">
        <f t="shared" si="19"/>
        <v>31.340742661891657</v>
      </c>
      <c r="CD20" s="254">
        <f t="shared" si="19"/>
        <v>32.975006295643439</v>
      </c>
      <c r="CE20" s="254">
        <f t="shared" si="19"/>
        <v>41.308006786834802</v>
      </c>
      <c r="CF20" s="254">
        <f t="shared" si="19"/>
        <v>30.527490808840874</v>
      </c>
      <c r="CG20" s="254">
        <f t="shared" si="19"/>
        <v>38.564738250992761</v>
      </c>
      <c r="CH20" s="254">
        <f t="shared" si="19"/>
        <v>30.735936826169969</v>
      </c>
      <c r="CI20" s="254">
        <f t="shared" si="19"/>
        <v>32.804374112387144</v>
      </c>
      <c r="CJ20" s="254">
        <f t="shared" si="19"/>
        <v>40.844123648819341</v>
      </c>
      <c r="CK20" s="254">
        <f t="shared" si="19"/>
        <v>43.655646857408946</v>
      </c>
      <c r="CL20" s="254">
        <f t="shared" si="19"/>
        <v>32.344269617306892</v>
      </c>
      <c r="CM20" s="254">
        <f t="shared" si="19"/>
        <v>37.488335581441056</v>
      </c>
      <c r="CN20" s="254">
        <f t="shared" si="19"/>
        <v>49.855609525076275</v>
      </c>
      <c r="CO20" s="254">
        <f t="shared" si="19"/>
        <v>29.677520978530815</v>
      </c>
      <c r="CP20" s="254">
        <f t="shared" si="19"/>
        <v>37.332879507660238</v>
      </c>
      <c r="CQ20" s="254">
        <f t="shared" si="19"/>
        <v>42.072195211001251</v>
      </c>
      <c r="CR20" s="254">
        <f t="shared" si="19"/>
        <v>43.025777523404706</v>
      </c>
      <c r="CS20" s="254">
        <f t="shared" si="19"/>
        <v>32.772714538909952</v>
      </c>
    </row>
    <row r="21" spans="1:97" ht="15.75">
      <c r="A21" s="320" t="s">
        <v>154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77">
        <f t="shared" ref="BA21:BG21" si="20">BA19-AZ19</f>
        <v>1.4896544958253349E-2</v>
      </c>
      <c r="BB21" s="277">
        <f t="shared" si="20"/>
        <v>-4.2342626159684205E-2</v>
      </c>
      <c r="BC21" s="277">
        <f t="shared" si="20"/>
        <v>1.7838027613566607E-2</v>
      </c>
      <c r="BD21" s="277">
        <f t="shared" si="20"/>
        <v>2.5964103482921927E-2</v>
      </c>
      <c r="BE21" s="277">
        <f t="shared" si="20"/>
        <v>-4.9806428750923615E-2</v>
      </c>
      <c r="BF21" s="277">
        <f t="shared" si="20"/>
        <v>2.5982263505709563E-2</v>
      </c>
      <c r="BG21" s="277">
        <f t="shared" si="20"/>
        <v>2.2365811706206717E-2</v>
      </c>
      <c r="BH21" s="277">
        <f>BH19-BG19</f>
        <v>-1.676140310374781E-2</v>
      </c>
      <c r="BI21" s="261"/>
      <c r="BJ21" s="261"/>
      <c r="BK21" s="261"/>
      <c r="BL21" s="261"/>
      <c r="BM21" s="261"/>
      <c r="BN21" s="261"/>
      <c r="BO21" s="261"/>
      <c r="BP21" s="261"/>
    </row>
    <row r="22" spans="1:97">
      <c r="A22" s="254" t="s">
        <v>405</v>
      </c>
      <c r="Q22" s="259">
        <v>14</v>
      </c>
      <c r="R22" s="259">
        <f>Q29</f>
        <v>20</v>
      </c>
      <c r="S22" s="259">
        <f t="shared" ref="S22:BP22" si="21">R29</f>
        <v>12</v>
      </c>
      <c r="T22" s="259">
        <f t="shared" si="21"/>
        <v>29</v>
      </c>
      <c r="U22" s="259">
        <f t="shared" si="21"/>
        <v>33</v>
      </c>
      <c r="V22" s="259">
        <f t="shared" si="21"/>
        <v>53.898000000000003</v>
      </c>
      <c r="W22" s="259">
        <f t="shared" si="21"/>
        <v>40.387</v>
      </c>
      <c r="X22" s="259">
        <f t="shared" si="21"/>
        <v>104.565</v>
      </c>
      <c r="Y22" s="259">
        <f t="shared" si="21"/>
        <v>42.530999999999999</v>
      </c>
      <c r="Z22" s="259">
        <f t="shared" si="21"/>
        <v>67.387</v>
      </c>
      <c r="AA22" s="259">
        <f t="shared" si="21"/>
        <v>76.671000000000006</v>
      </c>
      <c r="AB22" s="259">
        <f t="shared" si="21"/>
        <v>77.004999999999995</v>
      </c>
      <c r="AC22" s="259">
        <f t="shared" si="21"/>
        <v>101.806</v>
      </c>
      <c r="AD22" s="259">
        <f t="shared" si="21"/>
        <v>76.61</v>
      </c>
      <c r="AE22" s="259">
        <f t="shared" si="21"/>
        <v>126.04300000000001</v>
      </c>
      <c r="AF22" s="259">
        <f t="shared" si="21"/>
        <v>110.81699999999999</v>
      </c>
      <c r="AG22" s="259">
        <f t="shared" si="21"/>
        <v>86.564999999999998</v>
      </c>
      <c r="AH22" s="259">
        <f t="shared" si="21"/>
        <v>96.753</v>
      </c>
      <c r="AI22" s="259">
        <f t="shared" si="21"/>
        <v>159.25899999999999</v>
      </c>
      <c r="AJ22" s="259">
        <f t="shared" si="21"/>
        <v>85.762</v>
      </c>
      <c r="AK22" s="259">
        <f t="shared" si="21"/>
        <v>108.896</v>
      </c>
      <c r="AL22" s="259">
        <f t="shared" si="21"/>
        <v>113.81</v>
      </c>
      <c r="AM22" s="259">
        <f t="shared" si="21"/>
        <v>108.67100000000001</v>
      </c>
      <c r="AN22" s="259">
        <f t="shared" si="21"/>
        <v>87.094999999999999</v>
      </c>
      <c r="AO22" s="259">
        <f t="shared" si="21"/>
        <v>96.36</v>
      </c>
      <c r="AP22" s="259">
        <f t="shared" si="21"/>
        <v>132.733</v>
      </c>
      <c r="AQ22" s="259">
        <f t="shared" si="21"/>
        <v>112.60899999999999</v>
      </c>
      <c r="AR22" s="259">
        <f t="shared" si="21"/>
        <v>151.63999999999999</v>
      </c>
      <c r="AS22" s="259">
        <f t="shared" si="21"/>
        <v>115.48099999999999</v>
      </c>
      <c r="AT22" s="259">
        <f t="shared" si="21"/>
        <v>156.51599999999999</v>
      </c>
      <c r="AU22" s="259">
        <f t="shared" si="21"/>
        <v>155.12299999999999</v>
      </c>
      <c r="AV22" s="259">
        <f t="shared" si="21"/>
        <v>198.97800000000001</v>
      </c>
      <c r="AW22" s="259">
        <f t="shared" si="21"/>
        <v>163.66999999999999</v>
      </c>
      <c r="AX22" s="259">
        <f t="shared" si="21"/>
        <v>156.99299999999999</v>
      </c>
      <c r="AY22" s="259">
        <f t="shared" si="21"/>
        <v>143.10599999999999</v>
      </c>
      <c r="AZ22" s="259">
        <f t="shared" si="21"/>
        <v>156.30500000000001</v>
      </c>
      <c r="BA22" s="259">
        <f t="shared" si="21"/>
        <v>184.36500000000001</v>
      </c>
      <c r="BB22" s="259">
        <f t="shared" si="21"/>
        <v>209.03200000000001</v>
      </c>
      <c r="BC22" s="259">
        <f t="shared" si="21"/>
        <v>186.90700000000001</v>
      </c>
      <c r="BD22" s="259">
        <f t="shared" si="21"/>
        <v>197.78399999999999</v>
      </c>
      <c r="BE22" s="259">
        <f t="shared" si="21"/>
        <v>198.767</v>
      </c>
      <c r="BF22" s="259">
        <f t="shared" si="21"/>
        <v>163.27699999999999</v>
      </c>
      <c r="BG22" s="259">
        <f t="shared" si="21"/>
        <v>175.56899999999999</v>
      </c>
      <c r="BH22" s="259">
        <f t="shared" si="21"/>
        <v>188.053</v>
      </c>
      <c r="BI22" s="259">
        <f t="shared" si="21"/>
        <v>181.63900000000001</v>
      </c>
      <c r="BJ22" s="259">
        <f t="shared" si="21"/>
        <v>176.33099999999999</v>
      </c>
      <c r="BK22" s="259">
        <f t="shared" si="21"/>
        <v>154.59</v>
      </c>
      <c r="BL22" s="259">
        <f t="shared" si="21"/>
        <v>186.79900000000001</v>
      </c>
      <c r="BM22" s="259">
        <f t="shared" si="21"/>
        <v>184.755</v>
      </c>
      <c r="BN22" s="260">
        <f t="shared" si="21"/>
        <v>260.09099999999944</v>
      </c>
      <c r="BO22" s="327">
        <f t="shared" si="21"/>
        <v>176.44999999999982</v>
      </c>
      <c r="BP22" s="327">
        <f t="shared" si="21"/>
        <v>108.19999999999982</v>
      </c>
      <c r="BQ22" s="326"/>
      <c r="BR22" s="259"/>
    </row>
    <row r="23" spans="1:97">
      <c r="A23" s="254" t="s">
        <v>3</v>
      </c>
      <c r="Q23" s="259">
        <f t="shared" ref="Q23:BP23" si="22">Q211</f>
        <v>281</v>
      </c>
      <c r="R23" s="259">
        <f t="shared" si="22"/>
        <v>335</v>
      </c>
      <c r="S23" s="259">
        <f t="shared" si="22"/>
        <v>368</v>
      </c>
      <c r="T23" s="259">
        <f t="shared" si="22"/>
        <v>475</v>
      </c>
      <c r="U23" s="259">
        <f t="shared" si="22"/>
        <v>557</v>
      </c>
      <c r="V23" s="259">
        <f t="shared" si="22"/>
        <v>553.85699999999997</v>
      </c>
      <c r="W23" s="259">
        <f t="shared" si="22"/>
        <v>814.5870000000001</v>
      </c>
      <c r="X23" s="259">
        <f t="shared" si="22"/>
        <v>882.10000000000014</v>
      </c>
      <c r="Y23" s="259">
        <f t="shared" si="22"/>
        <v>932.25499999999988</v>
      </c>
      <c r="Z23" s="259">
        <f t="shared" si="22"/>
        <v>1107.135</v>
      </c>
      <c r="AA23" s="259">
        <f t="shared" si="22"/>
        <v>1399.7370000000001</v>
      </c>
      <c r="AB23" s="259">
        <f t="shared" si="22"/>
        <v>1328.979</v>
      </c>
      <c r="AC23" s="259">
        <f t="shared" si="22"/>
        <v>1415.3910000000001</v>
      </c>
      <c r="AD23" s="259">
        <f t="shared" si="22"/>
        <v>1656.1869999999999</v>
      </c>
      <c r="AE23" s="259">
        <f t="shared" si="22"/>
        <v>1943.124</v>
      </c>
      <c r="AF23" s="259">
        <f t="shared" si="22"/>
        <v>1774.23</v>
      </c>
      <c r="AG23" s="259">
        <f t="shared" si="22"/>
        <v>1808.1000000000001</v>
      </c>
      <c r="AH23" s="259">
        <f t="shared" si="22"/>
        <v>2161.1659999999997</v>
      </c>
      <c r="AI23" s="259">
        <f t="shared" si="22"/>
        <v>2182.8819999999996</v>
      </c>
      <c r="AJ23" s="259">
        <f t="shared" si="22"/>
        <v>2368.6450000000004</v>
      </c>
      <c r="AK23" s="259">
        <f t="shared" si="22"/>
        <v>2482.46</v>
      </c>
      <c r="AL23" s="259">
        <f t="shared" si="22"/>
        <v>2632.6239999999998</v>
      </c>
      <c r="AM23" s="259">
        <f t="shared" si="22"/>
        <v>2499.1689999999994</v>
      </c>
      <c r="AN23" s="259">
        <f t="shared" si="22"/>
        <v>2791.0149999999999</v>
      </c>
      <c r="AO23" s="259">
        <f t="shared" si="22"/>
        <v>3077.55</v>
      </c>
      <c r="AP23" s="259">
        <f t="shared" si="22"/>
        <v>3413.8249999999998</v>
      </c>
      <c r="AQ23" s="259">
        <f t="shared" si="22"/>
        <v>3297.0909999999994</v>
      </c>
      <c r="AR23" s="259">
        <f t="shared" si="22"/>
        <v>3572.0860000000002</v>
      </c>
      <c r="AS23" s="259">
        <f t="shared" si="22"/>
        <v>3555.9449999999997</v>
      </c>
      <c r="AT23" s="259">
        <f t="shared" si="22"/>
        <v>4033.701</v>
      </c>
      <c r="AU23" s="259">
        <f t="shared" si="22"/>
        <v>4046.3210000000004</v>
      </c>
      <c r="AV23" s="259">
        <f t="shared" si="22"/>
        <v>3936.9160000000002</v>
      </c>
      <c r="AW23" s="259">
        <f t="shared" si="22"/>
        <v>4526.2699999999995</v>
      </c>
      <c r="AX23" s="259">
        <f t="shared" si="22"/>
        <v>4441.2309999999998</v>
      </c>
      <c r="AY23" s="259">
        <f t="shared" si="22"/>
        <v>4519.1020000000008</v>
      </c>
      <c r="AZ23" s="259">
        <f t="shared" si="22"/>
        <v>4521.9839999999995</v>
      </c>
      <c r="BA23" s="259">
        <f t="shared" si="22"/>
        <v>4563.6379999999999</v>
      </c>
      <c r="BB23" s="259">
        <f t="shared" si="22"/>
        <v>4869.5179999999991</v>
      </c>
      <c r="BC23" s="259">
        <f t="shared" si="22"/>
        <v>5042.0230000000001</v>
      </c>
      <c r="BD23" s="259">
        <f t="shared" si="22"/>
        <v>4927.9119999999994</v>
      </c>
      <c r="BE23" s="259">
        <f t="shared" si="22"/>
        <v>4303.4110000000001</v>
      </c>
      <c r="BF23" s="259">
        <f t="shared" si="22"/>
        <v>4614.4269999999997</v>
      </c>
      <c r="BG23" s="259">
        <f t="shared" si="22"/>
        <v>4924.3830000000007</v>
      </c>
      <c r="BH23" s="259">
        <f t="shared" si="22"/>
        <v>5154.384</v>
      </c>
      <c r="BI23" s="259">
        <f t="shared" si="22"/>
        <v>4745.924</v>
      </c>
      <c r="BJ23" s="259">
        <f t="shared" si="22"/>
        <v>4344.26</v>
      </c>
      <c r="BK23" s="259">
        <f t="shared" si="22"/>
        <v>4447.8829999999998</v>
      </c>
      <c r="BL23" s="259">
        <f t="shared" si="22"/>
        <v>4500.9049999999997</v>
      </c>
      <c r="BM23" s="260">
        <f t="shared" si="22"/>
        <v>4739.3359999999993</v>
      </c>
      <c r="BN23" s="327">
        <f t="shared" si="22"/>
        <v>4595.6090000000004</v>
      </c>
      <c r="BO23" s="327">
        <f t="shared" si="22"/>
        <v>4605</v>
      </c>
      <c r="BP23" s="327">
        <f t="shared" si="22"/>
        <v>4630</v>
      </c>
      <c r="BQ23" s="327"/>
      <c r="BR23" s="260"/>
    </row>
    <row r="24" spans="1:97">
      <c r="A24" s="254" t="s">
        <v>4</v>
      </c>
      <c r="Q24" s="259">
        <f t="shared" ref="Q24:BL24" si="23">Q259</f>
        <v>0</v>
      </c>
      <c r="R24" s="259">
        <f t="shared" si="23"/>
        <v>0</v>
      </c>
      <c r="S24" s="259">
        <f t="shared" si="23"/>
        <v>0</v>
      </c>
      <c r="T24" s="259">
        <f t="shared" si="23"/>
        <v>0</v>
      </c>
      <c r="U24" s="259">
        <f t="shared" si="23"/>
        <v>0</v>
      </c>
      <c r="V24" s="259">
        <f t="shared" si="23"/>
        <v>0</v>
      </c>
      <c r="W24" s="259">
        <f t="shared" si="23"/>
        <v>0</v>
      </c>
      <c r="X24" s="259">
        <f t="shared" si="23"/>
        <v>0</v>
      </c>
      <c r="Y24" s="259">
        <f t="shared" si="23"/>
        <v>0</v>
      </c>
      <c r="Z24" s="259">
        <f t="shared" si="23"/>
        <v>0</v>
      </c>
      <c r="AA24" s="259">
        <f t="shared" si="23"/>
        <v>2</v>
      </c>
      <c r="AB24" s="259">
        <f t="shared" si="23"/>
        <v>0</v>
      </c>
      <c r="AC24" s="259">
        <f t="shared" si="23"/>
        <v>0</v>
      </c>
      <c r="AD24" s="259">
        <f t="shared" si="23"/>
        <v>0</v>
      </c>
      <c r="AE24" s="259">
        <f t="shared" si="23"/>
        <v>0</v>
      </c>
      <c r="AF24" s="259">
        <f t="shared" si="23"/>
        <v>0</v>
      </c>
      <c r="AG24" s="259">
        <f t="shared" si="23"/>
        <v>0</v>
      </c>
      <c r="AH24" s="259">
        <f t="shared" si="23"/>
        <v>0</v>
      </c>
      <c r="AI24" s="259">
        <f t="shared" si="23"/>
        <v>0</v>
      </c>
      <c r="AJ24" s="259">
        <f t="shared" si="23"/>
        <v>0</v>
      </c>
      <c r="AK24" s="259">
        <f t="shared" si="23"/>
        <v>0</v>
      </c>
      <c r="AL24" s="259">
        <f t="shared" si="23"/>
        <v>0</v>
      </c>
      <c r="AM24" s="259">
        <f t="shared" si="23"/>
        <v>29.621000000000002</v>
      </c>
      <c r="AN24" s="259">
        <f t="shared" si="23"/>
        <v>41.837000000000003</v>
      </c>
      <c r="AO24" s="259">
        <f t="shared" si="23"/>
        <v>26.198</v>
      </c>
      <c r="AP24" s="259">
        <f t="shared" si="23"/>
        <v>27.568000000000001</v>
      </c>
      <c r="AQ24" s="259">
        <f t="shared" si="23"/>
        <v>30.061999999999994</v>
      </c>
      <c r="AR24" s="259">
        <f t="shared" si="23"/>
        <v>22.765999999999998</v>
      </c>
      <c r="AS24" s="259">
        <f t="shared" si="23"/>
        <v>46.518000000000008</v>
      </c>
      <c r="AT24" s="259">
        <f t="shared" si="23"/>
        <v>81.474000000000004</v>
      </c>
      <c r="AU24" s="259">
        <f t="shared" si="23"/>
        <v>134.02699999999999</v>
      </c>
      <c r="AV24" s="259">
        <f t="shared" si="23"/>
        <v>100.06699999999999</v>
      </c>
      <c r="AW24" s="259">
        <f t="shared" si="23"/>
        <v>31.11</v>
      </c>
      <c r="AX24" s="259">
        <f t="shared" si="23"/>
        <v>22.519000000000002</v>
      </c>
      <c r="AY24" s="259">
        <f t="shared" si="23"/>
        <v>32.813999999999993</v>
      </c>
      <c r="AZ24" s="259">
        <f t="shared" si="23"/>
        <v>36.037999999999997</v>
      </c>
      <c r="BA24" s="259">
        <f t="shared" si="23"/>
        <v>48.974000000000004</v>
      </c>
      <c r="BB24" s="259">
        <f t="shared" si="23"/>
        <v>29.409000000000002</v>
      </c>
      <c r="BC24" s="259">
        <f t="shared" si="23"/>
        <v>26.108000000000004</v>
      </c>
      <c r="BD24" s="259">
        <f t="shared" si="23"/>
        <v>10.439000000000002</v>
      </c>
      <c r="BE24" s="259">
        <f t="shared" si="23"/>
        <v>16.260000000000002</v>
      </c>
      <c r="BF24" s="259">
        <f t="shared" si="23"/>
        <v>19.056000000000001</v>
      </c>
      <c r="BG24" s="259">
        <f t="shared" si="23"/>
        <v>45.738</v>
      </c>
      <c r="BH24" s="259">
        <f t="shared" si="23"/>
        <v>82.656999999999996</v>
      </c>
      <c r="BI24" s="259">
        <f t="shared" si="23"/>
        <v>67.515000000000001</v>
      </c>
      <c r="BJ24" s="259">
        <f t="shared" si="23"/>
        <v>51.201000000000008</v>
      </c>
      <c r="BK24" s="259">
        <f t="shared" si="23"/>
        <v>29.893999999999998</v>
      </c>
      <c r="BL24" s="259">
        <f t="shared" si="23"/>
        <v>46.49199999999999</v>
      </c>
      <c r="BM24" s="260">
        <f>20+50+30-40-5</f>
        <v>55</v>
      </c>
      <c r="BN24" s="327">
        <f t="shared" ref="BN24:BP24" si="24">20+50+30-40-5</f>
        <v>55</v>
      </c>
      <c r="BO24" s="327">
        <f t="shared" si="24"/>
        <v>55</v>
      </c>
      <c r="BP24" s="327">
        <f t="shared" si="24"/>
        <v>55</v>
      </c>
      <c r="BQ24" s="327"/>
      <c r="BR24" s="260"/>
    </row>
    <row r="25" spans="1:97">
      <c r="A25" s="254" t="s">
        <v>5</v>
      </c>
      <c r="Q25" s="259">
        <f>SUM(Q22:Q24)</f>
        <v>295</v>
      </c>
      <c r="R25" s="259">
        <f t="shared" ref="R25:BF25" si="25">SUM(R22:R24)</f>
        <v>355</v>
      </c>
      <c r="S25" s="259">
        <f t="shared" si="25"/>
        <v>380</v>
      </c>
      <c r="T25" s="259">
        <f t="shared" si="25"/>
        <v>504</v>
      </c>
      <c r="U25" s="259">
        <f t="shared" si="25"/>
        <v>590</v>
      </c>
      <c r="V25" s="259">
        <f t="shared" si="25"/>
        <v>607.755</v>
      </c>
      <c r="W25" s="259">
        <f t="shared" si="25"/>
        <v>854.97400000000016</v>
      </c>
      <c r="X25" s="259">
        <f t="shared" si="25"/>
        <v>986.66500000000019</v>
      </c>
      <c r="Y25" s="259">
        <f t="shared" si="25"/>
        <v>974.78599999999983</v>
      </c>
      <c r="Z25" s="259">
        <f t="shared" si="25"/>
        <v>1174.5219999999999</v>
      </c>
      <c r="AA25" s="259">
        <f t="shared" si="25"/>
        <v>1478.4080000000001</v>
      </c>
      <c r="AB25" s="259">
        <f t="shared" si="25"/>
        <v>1405.9839999999999</v>
      </c>
      <c r="AC25" s="259">
        <f t="shared" si="25"/>
        <v>1517.1970000000001</v>
      </c>
      <c r="AD25" s="259">
        <f t="shared" si="25"/>
        <v>1732.7969999999998</v>
      </c>
      <c r="AE25" s="259">
        <f t="shared" si="25"/>
        <v>2069.1669999999999</v>
      </c>
      <c r="AF25" s="259">
        <f t="shared" si="25"/>
        <v>1885.047</v>
      </c>
      <c r="AG25" s="259">
        <f t="shared" si="25"/>
        <v>1894.6650000000002</v>
      </c>
      <c r="AH25" s="259">
        <f t="shared" si="25"/>
        <v>2257.9189999999999</v>
      </c>
      <c r="AI25" s="259">
        <f t="shared" si="25"/>
        <v>2342.1409999999996</v>
      </c>
      <c r="AJ25" s="259">
        <f t="shared" si="25"/>
        <v>2454.4070000000006</v>
      </c>
      <c r="AK25" s="259">
        <f t="shared" si="25"/>
        <v>2591.3560000000002</v>
      </c>
      <c r="AL25" s="259">
        <f t="shared" si="25"/>
        <v>2746.4339999999997</v>
      </c>
      <c r="AM25" s="259">
        <f t="shared" si="25"/>
        <v>2637.4609999999993</v>
      </c>
      <c r="AN25" s="259">
        <f t="shared" si="25"/>
        <v>2919.9469999999997</v>
      </c>
      <c r="AO25" s="259">
        <f t="shared" si="25"/>
        <v>3200.1080000000002</v>
      </c>
      <c r="AP25" s="259">
        <f t="shared" si="25"/>
        <v>3574.1260000000002</v>
      </c>
      <c r="AQ25" s="259">
        <f t="shared" si="25"/>
        <v>3439.7619999999993</v>
      </c>
      <c r="AR25" s="259">
        <f t="shared" si="25"/>
        <v>3746.4920000000002</v>
      </c>
      <c r="AS25" s="259">
        <f t="shared" si="25"/>
        <v>3717.9439999999995</v>
      </c>
      <c r="AT25" s="259">
        <f t="shared" si="25"/>
        <v>4271.6909999999998</v>
      </c>
      <c r="AU25" s="259">
        <f t="shared" si="25"/>
        <v>4335.4710000000005</v>
      </c>
      <c r="AV25" s="259">
        <f t="shared" si="25"/>
        <v>4235.9610000000002</v>
      </c>
      <c r="AW25" s="259">
        <f t="shared" si="25"/>
        <v>4721.0499999999993</v>
      </c>
      <c r="AX25" s="259">
        <f t="shared" si="25"/>
        <v>4620.7430000000004</v>
      </c>
      <c r="AY25" s="259">
        <f t="shared" si="25"/>
        <v>4695.0220000000008</v>
      </c>
      <c r="AZ25" s="259">
        <f t="shared" si="25"/>
        <v>4714.3269999999993</v>
      </c>
      <c r="BA25" s="259">
        <f t="shared" si="25"/>
        <v>4796.9769999999999</v>
      </c>
      <c r="BB25" s="259">
        <f t="shared" si="25"/>
        <v>5107.9589999999989</v>
      </c>
      <c r="BC25" s="259">
        <f t="shared" si="25"/>
        <v>5255.0380000000005</v>
      </c>
      <c r="BD25" s="259">
        <f t="shared" si="25"/>
        <v>5136.1349999999993</v>
      </c>
      <c r="BE25" s="259">
        <f t="shared" si="25"/>
        <v>4518.4380000000001</v>
      </c>
      <c r="BF25" s="259">
        <f t="shared" si="25"/>
        <v>4796.7599999999993</v>
      </c>
      <c r="BG25" s="259">
        <f>SUM(BG22:BG24)</f>
        <v>5145.6900000000014</v>
      </c>
      <c r="BH25" s="259">
        <f>SUM(BH22:BH24)</f>
        <v>5425.0940000000001</v>
      </c>
      <c r="BI25" s="259">
        <f>SUM(BI22:BI24)</f>
        <v>4995.0780000000004</v>
      </c>
      <c r="BJ25" s="259">
        <f>BJ29+BJ28</f>
        <v>4571.7919999999995</v>
      </c>
      <c r="BK25" s="259">
        <f>BK29+BK28</f>
        <v>4632.3669999999993</v>
      </c>
      <c r="BL25" s="259">
        <f>BL29+BL28</f>
        <v>4734.1960000000008</v>
      </c>
      <c r="BM25" s="260">
        <f t="shared" ref="BM25:BP25" si="26">SUM(BM22:BM24)</f>
        <v>4979.0909999999994</v>
      </c>
      <c r="BN25" s="327">
        <f t="shared" si="26"/>
        <v>4910.7</v>
      </c>
      <c r="BO25" s="327">
        <f t="shared" si="26"/>
        <v>4836.45</v>
      </c>
      <c r="BP25" s="327">
        <f t="shared" si="26"/>
        <v>4793.2</v>
      </c>
      <c r="BQ25" s="327"/>
      <c r="BR25" s="260"/>
    </row>
    <row r="26" spans="1:97">
      <c r="A26" s="264" t="s">
        <v>58</v>
      </c>
      <c r="B26" s="264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78">
        <f t="shared" ref="Q26:BL26" si="27">Q291</f>
        <v>275</v>
      </c>
      <c r="R26" s="278">
        <f t="shared" si="27"/>
        <v>341</v>
      </c>
      <c r="S26" s="278">
        <f t="shared" si="27"/>
        <v>349</v>
      </c>
      <c r="T26" s="278">
        <f t="shared" si="27"/>
        <v>471.00000000000006</v>
      </c>
      <c r="U26" s="278">
        <f t="shared" si="27"/>
        <v>536.10199999999998</v>
      </c>
      <c r="V26" s="278">
        <f t="shared" si="27"/>
        <v>567.36799999999994</v>
      </c>
      <c r="W26" s="278">
        <f t="shared" si="27"/>
        <v>750.40900000000011</v>
      </c>
      <c r="X26" s="278">
        <f t="shared" si="27"/>
        <v>944.13400000000013</v>
      </c>
      <c r="Y26" s="278">
        <f t="shared" si="27"/>
        <v>907.39899999999977</v>
      </c>
      <c r="Z26" s="278">
        <f t="shared" si="27"/>
        <v>1097.8509999999999</v>
      </c>
      <c r="AA26" s="278">
        <f t="shared" si="27"/>
        <v>1401.4030000000002</v>
      </c>
      <c r="AB26" s="278">
        <f t="shared" si="27"/>
        <v>1304.1779999999999</v>
      </c>
      <c r="AC26" s="278">
        <f t="shared" si="27"/>
        <v>1440.587</v>
      </c>
      <c r="AD26" s="278">
        <f t="shared" si="27"/>
        <v>1606.7539999999999</v>
      </c>
      <c r="AE26" s="278">
        <f t="shared" si="27"/>
        <v>1958.35</v>
      </c>
      <c r="AF26" s="278">
        <f t="shared" si="27"/>
        <v>1798.482</v>
      </c>
      <c r="AG26" s="278">
        <f t="shared" si="27"/>
        <v>1797.9119999999998</v>
      </c>
      <c r="AH26" s="278">
        <f t="shared" si="27"/>
        <v>2098.66</v>
      </c>
      <c r="AI26" s="278">
        <f t="shared" si="27"/>
        <v>2256.3789999999999</v>
      </c>
      <c r="AJ26" s="278">
        <f t="shared" si="27"/>
        <v>2345.511</v>
      </c>
      <c r="AK26" s="278">
        <f t="shared" si="27"/>
        <v>2477.5460000000003</v>
      </c>
      <c r="AL26" s="278">
        <f t="shared" si="27"/>
        <v>2637.7630000000004</v>
      </c>
      <c r="AM26" s="278">
        <f t="shared" si="27"/>
        <v>2550.3660000000004</v>
      </c>
      <c r="AN26" s="278">
        <f t="shared" si="27"/>
        <v>2823.5870000000004</v>
      </c>
      <c r="AO26" s="278">
        <f t="shared" si="27"/>
        <v>3067.375</v>
      </c>
      <c r="AP26" s="278">
        <f t="shared" si="27"/>
        <v>3461.5169999999998</v>
      </c>
      <c r="AQ26" s="278">
        <f t="shared" si="27"/>
        <v>3288.1220000000003</v>
      </c>
      <c r="AR26" s="278">
        <f t="shared" si="27"/>
        <v>3631.0110000000004</v>
      </c>
      <c r="AS26" s="278">
        <f t="shared" si="27"/>
        <v>3561.4279999999994</v>
      </c>
      <c r="AT26" s="278">
        <f t="shared" si="27"/>
        <v>4116.5680000000002</v>
      </c>
      <c r="AU26" s="278">
        <f t="shared" si="27"/>
        <v>4136.4930000000004</v>
      </c>
      <c r="AV26" s="278">
        <f t="shared" si="27"/>
        <v>4072.2909999999997</v>
      </c>
      <c r="AW26" s="278">
        <f t="shared" si="27"/>
        <v>4564.0570000000007</v>
      </c>
      <c r="AX26" s="278">
        <f t="shared" si="27"/>
        <v>4477.6370000000006</v>
      </c>
      <c r="AY26" s="278">
        <f t="shared" si="27"/>
        <v>4538.7170000000015</v>
      </c>
      <c r="AZ26" s="278">
        <f t="shared" si="27"/>
        <v>4529.9620000000004</v>
      </c>
      <c r="BA26" s="278">
        <f t="shared" si="27"/>
        <v>4587.9449999999988</v>
      </c>
      <c r="BB26" s="278">
        <f t="shared" si="27"/>
        <v>4921.0519999999997</v>
      </c>
      <c r="BC26" s="278">
        <f t="shared" si="27"/>
        <v>5052.2539999999999</v>
      </c>
      <c r="BD26" s="278">
        <f t="shared" si="27"/>
        <v>4937.3680000000004</v>
      </c>
      <c r="BE26" s="278">
        <f t="shared" si="27"/>
        <v>4355.1609999999991</v>
      </c>
      <c r="BF26" s="278">
        <f t="shared" si="27"/>
        <v>4621.1909999999989</v>
      </c>
      <c r="BG26" s="278">
        <f t="shared" si="27"/>
        <v>4957.6370000000006</v>
      </c>
      <c r="BH26" s="278">
        <f t="shared" si="27"/>
        <v>5243.1950000000006</v>
      </c>
      <c r="BI26" s="278">
        <f t="shared" si="27"/>
        <v>4814.1019999999999</v>
      </c>
      <c r="BJ26" s="278">
        <f t="shared" si="27"/>
        <v>4413.8099999999995</v>
      </c>
      <c r="BK26" s="278">
        <f t="shared" si="27"/>
        <v>4441.32</v>
      </c>
      <c r="BL26" s="278">
        <f t="shared" si="27"/>
        <v>4548.2440000000006</v>
      </c>
      <c r="BM26" s="279">
        <v>4718</v>
      </c>
      <c r="BN26" s="332">
        <v>4733</v>
      </c>
      <c r="BO26" s="332">
        <v>4727</v>
      </c>
      <c r="BP26" s="332">
        <v>4723</v>
      </c>
      <c r="BQ26" s="327"/>
      <c r="BR26" s="260"/>
    </row>
    <row r="27" spans="1:97">
      <c r="A27" s="254" t="s">
        <v>8</v>
      </c>
      <c r="Q27" s="259">
        <f t="shared" ref="Q27:BL27" si="28">Q275</f>
        <v>0</v>
      </c>
      <c r="R27" s="259">
        <f t="shared" si="28"/>
        <v>2</v>
      </c>
      <c r="S27" s="259">
        <f t="shared" si="28"/>
        <v>2</v>
      </c>
      <c r="T27" s="259">
        <f t="shared" si="28"/>
        <v>0</v>
      </c>
      <c r="U27" s="259">
        <f t="shared" si="28"/>
        <v>0</v>
      </c>
      <c r="V27" s="259">
        <f t="shared" si="28"/>
        <v>0</v>
      </c>
      <c r="W27" s="259">
        <f t="shared" si="28"/>
        <v>0</v>
      </c>
      <c r="X27" s="259">
        <f t="shared" si="28"/>
        <v>0</v>
      </c>
      <c r="Y27" s="259">
        <f t="shared" si="28"/>
        <v>0</v>
      </c>
      <c r="Z27" s="259">
        <f t="shared" si="28"/>
        <v>0</v>
      </c>
      <c r="AA27" s="259">
        <f t="shared" si="28"/>
        <v>0</v>
      </c>
      <c r="AB27" s="259">
        <f t="shared" si="28"/>
        <v>0</v>
      </c>
      <c r="AC27" s="259">
        <f t="shared" si="28"/>
        <v>0</v>
      </c>
      <c r="AD27" s="259">
        <f t="shared" si="28"/>
        <v>0</v>
      </c>
      <c r="AE27" s="259">
        <f t="shared" si="28"/>
        <v>0</v>
      </c>
      <c r="AF27" s="259">
        <f t="shared" si="28"/>
        <v>0</v>
      </c>
      <c r="AG27" s="259">
        <f t="shared" si="28"/>
        <v>0</v>
      </c>
      <c r="AH27" s="259">
        <f t="shared" si="28"/>
        <v>0</v>
      </c>
      <c r="AI27" s="259">
        <f t="shared" si="28"/>
        <v>0</v>
      </c>
      <c r="AJ27" s="259">
        <f t="shared" si="28"/>
        <v>0</v>
      </c>
      <c r="AK27" s="259">
        <f t="shared" si="28"/>
        <v>0</v>
      </c>
      <c r="AL27" s="259">
        <f t="shared" si="28"/>
        <v>0</v>
      </c>
      <c r="AM27" s="259">
        <f t="shared" si="28"/>
        <v>0</v>
      </c>
      <c r="AN27" s="259">
        <f t="shared" si="28"/>
        <v>0</v>
      </c>
      <c r="AO27" s="259">
        <f t="shared" si="28"/>
        <v>0</v>
      </c>
      <c r="AP27" s="259">
        <f t="shared" si="28"/>
        <v>0</v>
      </c>
      <c r="AQ27" s="259">
        <f t="shared" si="28"/>
        <v>0</v>
      </c>
      <c r="AR27" s="259">
        <f t="shared" si="28"/>
        <v>0</v>
      </c>
      <c r="AS27" s="259">
        <f t="shared" si="28"/>
        <v>0</v>
      </c>
      <c r="AT27" s="259">
        <f t="shared" si="28"/>
        <v>0</v>
      </c>
      <c r="AU27" s="259">
        <f t="shared" si="28"/>
        <v>0</v>
      </c>
      <c r="AV27" s="259">
        <f t="shared" si="28"/>
        <v>0</v>
      </c>
      <c r="AW27" s="259">
        <f t="shared" si="28"/>
        <v>0</v>
      </c>
      <c r="AX27" s="259">
        <f t="shared" si="28"/>
        <v>0</v>
      </c>
      <c r="AY27" s="259">
        <f t="shared" si="28"/>
        <v>0</v>
      </c>
      <c r="AZ27" s="259">
        <f t="shared" si="28"/>
        <v>0</v>
      </c>
      <c r="BA27" s="259">
        <f t="shared" si="28"/>
        <v>0</v>
      </c>
      <c r="BB27" s="259">
        <f t="shared" si="28"/>
        <v>0</v>
      </c>
      <c r="BC27" s="259">
        <f t="shared" si="28"/>
        <v>5</v>
      </c>
      <c r="BD27" s="259">
        <f t="shared" si="28"/>
        <v>0</v>
      </c>
      <c r="BE27" s="259">
        <f t="shared" si="28"/>
        <v>0</v>
      </c>
      <c r="BF27" s="259">
        <f t="shared" si="28"/>
        <v>0</v>
      </c>
      <c r="BG27" s="259">
        <f t="shared" si="28"/>
        <v>0</v>
      </c>
      <c r="BH27" s="259">
        <f t="shared" si="28"/>
        <v>0.26</v>
      </c>
      <c r="BI27" s="259">
        <f t="shared" si="28"/>
        <v>4.6449999999999996</v>
      </c>
      <c r="BJ27" s="259">
        <f t="shared" si="28"/>
        <v>3.3919999999999999</v>
      </c>
      <c r="BK27" s="259">
        <f t="shared" si="28"/>
        <v>4.2480000000000002</v>
      </c>
      <c r="BL27" s="259">
        <f t="shared" si="28"/>
        <v>1.1970000000000001</v>
      </c>
      <c r="BM27" s="260">
        <f>2.5-1.5</f>
        <v>1</v>
      </c>
      <c r="BN27" s="327">
        <v>1.25</v>
      </c>
      <c r="BO27" s="327">
        <v>1.25</v>
      </c>
      <c r="BP27" s="327">
        <v>1.25</v>
      </c>
      <c r="BQ27" s="327"/>
      <c r="BR27" s="260"/>
    </row>
    <row r="28" spans="1:97">
      <c r="A28" s="254" t="s">
        <v>9</v>
      </c>
      <c r="Q28" s="259">
        <f>SUM(Q26:Q27)</f>
        <v>275</v>
      </c>
      <c r="R28" s="259">
        <f t="shared" ref="R28:BP28" si="29">SUM(R26:R27)</f>
        <v>343</v>
      </c>
      <c r="S28" s="259">
        <f t="shared" si="29"/>
        <v>351</v>
      </c>
      <c r="T28" s="259">
        <f t="shared" si="29"/>
        <v>471.00000000000006</v>
      </c>
      <c r="U28" s="259">
        <f t="shared" si="29"/>
        <v>536.10199999999998</v>
      </c>
      <c r="V28" s="259">
        <f t="shared" si="29"/>
        <v>567.36799999999994</v>
      </c>
      <c r="W28" s="259">
        <f t="shared" si="29"/>
        <v>750.40900000000011</v>
      </c>
      <c r="X28" s="259">
        <f t="shared" si="29"/>
        <v>944.13400000000013</v>
      </c>
      <c r="Y28" s="259">
        <f t="shared" si="29"/>
        <v>907.39899999999977</v>
      </c>
      <c r="Z28" s="259">
        <f t="shared" si="29"/>
        <v>1097.8509999999999</v>
      </c>
      <c r="AA28" s="259">
        <f t="shared" si="29"/>
        <v>1401.4030000000002</v>
      </c>
      <c r="AB28" s="259">
        <f t="shared" si="29"/>
        <v>1304.1779999999999</v>
      </c>
      <c r="AC28" s="259">
        <f t="shared" si="29"/>
        <v>1440.587</v>
      </c>
      <c r="AD28" s="259">
        <f t="shared" si="29"/>
        <v>1606.7539999999999</v>
      </c>
      <c r="AE28" s="259">
        <f t="shared" si="29"/>
        <v>1958.35</v>
      </c>
      <c r="AF28" s="259">
        <f t="shared" si="29"/>
        <v>1798.482</v>
      </c>
      <c r="AG28" s="259">
        <f t="shared" si="29"/>
        <v>1797.9119999999998</v>
      </c>
      <c r="AH28" s="259">
        <f t="shared" si="29"/>
        <v>2098.66</v>
      </c>
      <c r="AI28" s="259">
        <f t="shared" si="29"/>
        <v>2256.3789999999999</v>
      </c>
      <c r="AJ28" s="259">
        <f t="shared" si="29"/>
        <v>2345.511</v>
      </c>
      <c r="AK28" s="259">
        <f t="shared" si="29"/>
        <v>2477.5460000000003</v>
      </c>
      <c r="AL28" s="259">
        <f t="shared" si="29"/>
        <v>2637.7630000000004</v>
      </c>
      <c r="AM28" s="259">
        <f t="shared" si="29"/>
        <v>2550.3660000000004</v>
      </c>
      <c r="AN28" s="259">
        <f t="shared" si="29"/>
        <v>2823.5870000000004</v>
      </c>
      <c r="AO28" s="259">
        <f t="shared" si="29"/>
        <v>3067.375</v>
      </c>
      <c r="AP28" s="259">
        <f t="shared" si="29"/>
        <v>3461.5169999999998</v>
      </c>
      <c r="AQ28" s="259">
        <f t="shared" si="29"/>
        <v>3288.1220000000003</v>
      </c>
      <c r="AR28" s="259">
        <f t="shared" si="29"/>
        <v>3631.0110000000004</v>
      </c>
      <c r="AS28" s="259">
        <f t="shared" si="29"/>
        <v>3561.4279999999994</v>
      </c>
      <c r="AT28" s="259">
        <f t="shared" si="29"/>
        <v>4116.5680000000002</v>
      </c>
      <c r="AU28" s="259">
        <f t="shared" si="29"/>
        <v>4136.4930000000004</v>
      </c>
      <c r="AV28" s="259">
        <f t="shared" si="29"/>
        <v>4072.2909999999997</v>
      </c>
      <c r="AW28" s="259">
        <f t="shared" si="29"/>
        <v>4564.0570000000007</v>
      </c>
      <c r="AX28" s="259">
        <f t="shared" si="29"/>
        <v>4477.6370000000006</v>
      </c>
      <c r="AY28" s="259">
        <f t="shared" si="29"/>
        <v>4538.7170000000015</v>
      </c>
      <c r="AZ28" s="259">
        <f t="shared" si="29"/>
        <v>4529.9620000000004</v>
      </c>
      <c r="BA28" s="259">
        <f t="shared" si="29"/>
        <v>4587.9449999999988</v>
      </c>
      <c r="BB28" s="259">
        <f t="shared" si="29"/>
        <v>4921.0519999999997</v>
      </c>
      <c r="BC28" s="259">
        <f t="shared" si="29"/>
        <v>5057.2539999999999</v>
      </c>
      <c r="BD28" s="259">
        <f t="shared" si="29"/>
        <v>4937.3680000000004</v>
      </c>
      <c r="BE28" s="259">
        <f t="shared" si="29"/>
        <v>4355.1609999999991</v>
      </c>
      <c r="BF28" s="259">
        <f t="shared" si="29"/>
        <v>4621.1909999999989</v>
      </c>
      <c r="BG28" s="259">
        <f>SUM(BG26:BG27)</f>
        <v>4957.6370000000006</v>
      </c>
      <c r="BH28" s="259">
        <f>SUM(BH26:BH27)</f>
        <v>5243.4550000000008</v>
      </c>
      <c r="BI28" s="259">
        <f>SUM(BI26:BI27)</f>
        <v>4818.7470000000003</v>
      </c>
      <c r="BJ28" s="259">
        <f t="shared" si="29"/>
        <v>4417.2019999999993</v>
      </c>
      <c r="BK28" s="259">
        <f t="shared" si="29"/>
        <v>4445.5679999999993</v>
      </c>
      <c r="BL28" s="259">
        <f t="shared" si="29"/>
        <v>4549.4410000000007</v>
      </c>
      <c r="BM28" s="260">
        <f t="shared" si="29"/>
        <v>4719</v>
      </c>
      <c r="BN28" s="327">
        <f t="shared" si="29"/>
        <v>4734.25</v>
      </c>
      <c r="BO28" s="327">
        <f t="shared" si="29"/>
        <v>4728.25</v>
      </c>
      <c r="BP28" s="327">
        <f t="shared" si="29"/>
        <v>4724.25</v>
      </c>
      <c r="BQ28" s="327"/>
      <c r="BR28" s="260"/>
    </row>
    <row r="29" spans="1:97">
      <c r="A29" s="264" t="s">
        <v>406</v>
      </c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78">
        <f t="shared" ref="Q29:BI29" si="30">Q306</f>
        <v>20</v>
      </c>
      <c r="R29" s="278">
        <f t="shared" si="30"/>
        <v>12</v>
      </c>
      <c r="S29" s="278">
        <f t="shared" si="30"/>
        <v>29</v>
      </c>
      <c r="T29" s="278">
        <f t="shared" si="30"/>
        <v>33</v>
      </c>
      <c r="U29" s="278">
        <f t="shared" si="30"/>
        <v>53.898000000000003</v>
      </c>
      <c r="V29" s="278">
        <f t="shared" si="30"/>
        <v>40.387</v>
      </c>
      <c r="W29" s="278">
        <f t="shared" si="30"/>
        <v>104.565</v>
      </c>
      <c r="X29" s="278">
        <f t="shared" si="30"/>
        <v>42.530999999999999</v>
      </c>
      <c r="Y29" s="278">
        <f t="shared" si="30"/>
        <v>67.387</v>
      </c>
      <c r="Z29" s="278">
        <f t="shared" si="30"/>
        <v>76.671000000000006</v>
      </c>
      <c r="AA29" s="278">
        <f t="shared" si="30"/>
        <v>77.004999999999995</v>
      </c>
      <c r="AB29" s="278">
        <f t="shared" si="30"/>
        <v>101.806</v>
      </c>
      <c r="AC29" s="278">
        <f t="shared" si="30"/>
        <v>76.61</v>
      </c>
      <c r="AD29" s="278">
        <f t="shared" si="30"/>
        <v>126.04300000000001</v>
      </c>
      <c r="AE29" s="278">
        <f t="shared" si="30"/>
        <v>110.81699999999999</v>
      </c>
      <c r="AF29" s="278">
        <f t="shared" si="30"/>
        <v>86.564999999999998</v>
      </c>
      <c r="AG29" s="278">
        <f t="shared" si="30"/>
        <v>96.753</v>
      </c>
      <c r="AH29" s="278">
        <f t="shared" si="30"/>
        <v>159.25899999999999</v>
      </c>
      <c r="AI29" s="278">
        <f t="shared" si="30"/>
        <v>85.762</v>
      </c>
      <c r="AJ29" s="278">
        <f t="shared" si="30"/>
        <v>108.896</v>
      </c>
      <c r="AK29" s="278">
        <f t="shared" si="30"/>
        <v>113.81</v>
      </c>
      <c r="AL29" s="278">
        <f t="shared" si="30"/>
        <v>108.67100000000001</v>
      </c>
      <c r="AM29" s="278">
        <f t="shared" si="30"/>
        <v>87.094999999999999</v>
      </c>
      <c r="AN29" s="278">
        <f t="shared" si="30"/>
        <v>96.36</v>
      </c>
      <c r="AO29" s="278">
        <f t="shared" si="30"/>
        <v>132.733</v>
      </c>
      <c r="AP29" s="278">
        <f t="shared" si="30"/>
        <v>112.60899999999999</v>
      </c>
      <c r="AQ29" s="278">
        <f t="shared" si="30"/>
        <v>151.63999999999999</v>
      </c>
      <c r="AR29" s="278">
        <f t="shared" si="30"/>
        <v>115.48099999999999</v>
      </c>
      <c r="AS29" s="278">
        <f t="shared" si="30"/>
        <v>156.51599999999999</v>
      </c>
      <c r="AT29" s="278">
        <f t="shared" si="30"/>
        <v>155.12299999999999</v>
      </c>
      <c r="AU29" s="278">
        <f t="shared" si="30"/>
        <v>198.97800000000001</v>
      </c>
      <c r="AV29" s="278">
        <f t="shared" si="30"/>
        <v>163.66999999999999</v>
      </c>
      <c r="AW29" s="278">
        <f t="shared" si="30"/>
        <v>156.99299999999999</v>
      </c>
      <c r="AX29" s="278">
        <f t="shared" si="30"/>
        <v>143.10599999999999</v>
      </c>
      <c r="AY29" s="278">
        <f t="shared" si="30"/>
        <v>156.30500000000001</v>
      </c>
      <c r="AZ29" s="278">
        <f t="shared" si="30"/>
        <v>184.36500000000001</v>
      </c>
      <c r="BA29" s="278">
        <f t="shared" si="30"/>
        <v>209.03200000000001</v>
      </c>
      <c r="BB29" s="278">
        <f t="shared" si="30"/>
        <v>186.90700000000001</v>
      </c>
      <c r="BC29" s="278">
        <f t="shared" si="30"/>
        <v>197.78399999999999</v>
      </c>
      <c r="BD29" s="278">
        <f t="shared" si="30"/>
        <v>198.767</v>
      </c>
      <c r="BE29" s="278">
        <f t="shared" si="30"/>
        <v>163.27699999999999</v>
      </c>
      <c r="BF29" s="278">
        <f t="shared" si="30"/>
        <v>175.56899999999999</v>
      </c>
      <c r="BG29" s="278">
        <f t="shared" si="30"/>
        <v>188.053</v>
      </c>
      <c r="BH29" s="278">
        <f t="shared" si="30"/>
        <v>181.63900000000001</v>
      </c>
      <c r="BI29" s="278">
        <f t="shared" si="30"/>
        <v>176.33099999999999</v>
      </c>
      <c r="BJ29" s="278">
        <f>BJ306</f>
        <v>154.59</v>
      </c>
      <c r="BK29" s="278">
        <f>BK306</f>
        <v>186.79900000000001</v>
      </c>
      <c r="BL29" s="278">
        <f>BL306</f>
        <v>184.755</v>
      </c>
      <c r="BM29" s="279">
        <f t="shared" ref="BM29:BP29" si="31">BM25-BM28</f>
        <v>260.09099999999944</v>
      </c>
      <c r="BN29" s="332">
        <f t="shared" si="31"/>
        <v>176.44999999999982</v>
      </c>
      <c r="BO29" s="332">
        <f t="shared" si="31"/>
        <v>108.19999999999982</v>
      </c>
      <c r="BP29" s="332">
        <f t="shared" si="31"/>
        <v>68.949999999999818</v>
      </c>
      <c r="BQ29" s="327"/>
      <c r="BR29" s="260">
        <v>44.1</v>
      </c>
      <c r="BS29" s="254">
        <f>BR29/BR30-1</f>
        <v>2.0833333333333259E-2</v>
      </c>
      <c r="BV29" s="254" t="s">
        <v>36</v>
      </c>
      <c r="BW29" s="254" t="s">
        <v>37</v>
      </c>
      <c r="BX29" s="254" t="s">
        <v>38</v>
      </c>
      <c r="BY29" s="254" t="s">
        <v>39</v>
      </c>
      <c r="BZ29" s="254" t="s">
        <v>40</v>
      </c>
      <c r="CA29" s="254" t="s">
        <v>41</v>
      </c>
    </row>
    <row r="30" spans="1:97" ht="12" thickBot="1">
      <c r="A30" s="254" t="s">
        <v>55</v>
      </c>
      <c r="Q30" s="275">
        <f t="shared" ref="Q30:BP30" si="32">Q29/Q28</f>
        <v>7.2727272727272724E-2</v>
      </c>
      <c r="R30" s="275">
        <f t="shared" si="32"/>
        <v>3.4985422740524783E-2</v>
      </c>
      <c r="S30" s="275">
        <f t="shared" si="32"/>
        <v>8.2621082621082614E-2</v>
      </c>
      <c r="T30" s="275">
        <f t="shared" si="32"/>
        <v>7.0063694267515922E-2</v>
      </c>
      <c r="U30" s="275">
        <f t="shared" si="32"/>
        <v>0.10053683813901088</v>
      </c>
      <c r="V30" s="275">
        <f t="shared" si="32"/>
        <v>7.1183076944769538E-2</v>
      </c>
      <c r="W30" s="275">
        <f t="shared" si="32"/>
        <v>0.13934401106596533</v>
      </c>
      <c r="X30" s="275">
        <f t="shared" si="32"/>
        <v>4.5047630950691316E-2</v>
      </c>
      <c r="Y30" s="275">
        <f t="shared" si="32"/>
        <v>7.4263912567679724E-2</v>
      </c>
      <c r="Z30" s="275">
        <f t="shared" si="32"/>
        <v>6.983734586933929E-2</v>
      </c>
      <c r="AA30" s="275">
        <f t="shared" si="32"/>
        <v>5.4948505176598009E-2</v>
      </c>
      <c r="AB30" s="275">
        <f t="shared" si="32"/>
        <v>7.8061430264887155E-2</v>
      </c>
      <c r="AC30" s="275">
        <f t="shared" si="32"/>
        <v>5.3179710770678894E-2</v>
      </c>
      <c r="AD30" s="275">
        <f t="shared" si="32"/>
        <v>7.8445735937175201E-2</v>
      </c>
      <c r="AE30" s="275">
        <f t="shared" si="32"/>
        <v>5.6586922664487962E-2</v>
      </c>
      <c r="AF30" s="275">
        <f t="shared" si="32"/>
        <v>4.8132258204419062E-2</v>
      </c>
      <c r="AG30" s="275">
        <f t="shared" si="32"/>
        <v>5.3814091012240869E-2</v>
      </c>
      <c r="AH30" s="275">
        <f t="shared" si="32"/>
        <v>7.5886041569382362E-2</v>
      </c>
      <c r="AI30" s="275">
        <f t="shared" si="32"/>
        <v>3.8008685597587993E-2</v>
      </c>
      <c r="AJ30" s="275">
        <f t="shared" si="32"/>
        <v>4.6427409634830108E-2</v>
      </c>
      <c r="AK30" s="275">
        <f t="shared" si="32"/>
        <v>4.5936584023061527E-2</v>
      </c>
      <c r="AL30" s="275">
        <f t="shared" si="32"/>
        <v>4.1198166779957107E-2</v>
      </c>
      <c r="AM30" s="275">
        <f t="shared" si="32"/>
        <v>3.415000043131064E-2</v>
      </c>
      <c r="AN30" s="275">
        <f t="shared" si="32"/>
        <v>3.4126803955394323E-2</v>
      </c>
      <c r="AO30" s="275">
        <f t="shared" si="32"/>
        <v>4.327250499205347E-2</v>
      </c>
      <c r="AP30" s="275">
        <f t="shared" si="32"/>
        <v>3.2531690585370518E-2</v>
      </c>
      <c r="AQ30" s="275">
        <f t="shared" si="32"/>
        <v>4.6117510238367063E-2</v>
      </c>
      <c r="AR30" s="275">
        <f t="shared" si="32"/>
        <v>3.1804089825120327E-2</v>
      </c>
      <c r="AS30" s="275">
        <f t="shared" si="32"/>
        <v>4.3947540144009652E-2</v>
      </c>
      <c r="AT30" s="275">
        <f t="shared" si="32"/>
        <v>3.7682603566854718E-2</v>
      </c>
      <c r="AU30" s="275">
        <f t="shared" si="32"/>
        <v>4.8103067018365558E-2</v>
      </c>
      <c r="AV30" s="275">
        <f t="shared" si="32"/>
        <v>4.0191135653124987E-2</v>
      </c>
      <c r="AW30" s="275">
        <f t="shared" si="32"/>
        <v>3.4397686093753863E-2</v>
      </c>
      <c r="AX30" s="275">
        <f t="shared" si="32"/>
        <v>3.1960161129631535E-2</v>
      </c>
      <c r="AY30" s="275">
        <f t="shared" si="32"/>
        <v>3.4438146286714939E-2</v>
      </c>
      <c r="AZ30" s="275">
        <f t="shared" si="32"/>
        <v>4.0699016901245527E-2</v>
      </c>
      <c r="BA30" s="275">
        <f t="shared" si="32"/>
        <v>4.5561139028475729E-2</v>
      </c>
      <c r="BB30" s="275">
        <f t="shared" si="32"/>
        <v>3.7981106478858592E-2</v>
      </c>
      <c r="BC30" s="275">
        <f t="shared" si="32"/>
        <v>3.9108970994931241E-2</v>
      </c>
      <c r="BD30" s="275">
        <f t="shared" si="32"/>
        <v>4.0257683850991051E-2</v>
      </c>
      <c r="BE30" s="275">
        <f t="shared" si="32"/>
        <v>3.7490462465107496E-2</v>
      </c>
      <c r="BF30" s="275">
        <f t="shared" si="32"/>
        <v>3.7992153970697169E-2</v>
      </c>
      <c r="BG30" s="275">
        <f t="shared" si="32"/>
        <v>3.7931982515057069E-2</v>
      </c>
      <c r="BH30" s="275">
        <f t="shared" si="32"/>
        <v>3.4641090654921228E-2</v>
      </c>
      <c r="BI30" s="275">
        <f t="shared" si="32"/>
        <v>3.6592707606354927E-2</v>
      </c>
      <c r="BJ30" s="275">
        <f t="shared" si="32"/>
        <v>3.4997267501010829E-2</v>
      </c>
      <c r="BK30" s="275">
        <f t="shared" si="32"/>
        <v>4.201915255823329E-2</v>
      </c>
      <c r="BL30" s="275">
        <f t="shared" si="32"/>
        <v>4.0610483793503412E-2</v>
      </c>
      <c r="BM30" s="276">
        <f t="shared" si="32"/>
        <v>5.5115702479338724E-2</v>
      </c>
      <c r="BN30" s="324">
        <f t="shared" si="32"/>
        <v>3.7270951048212458E-2</v>
      </c>
      <c r="BO30" s="324">
        <f t="shared" si="32"/>
        <v>2.2883730767197127E-2</v>
      </c>
      <c r="BP30" s="324">
        <f t="shared" si="32"/>
        <v>1.4594909244853642E-2</v>
      </c>
      <c r="BQ30" s="324"/>
      <c r="BR30" s="280">
        <v>43.2</v>
      </c>
      <c r="BU30" s="264" t="s">
        <v>6</v>
      </c>
      <c r="BV30" s="254">
        <v>3581.9120000000025</v>
      </c>
      <c r="BW30" s="254">
        <v>3567.7049999999999</v>
      </c>
      <c r="BX30" s="254">
        <v>3296.4090000000006</v>
      </c>
      <c r="BY30" s="254">
        <v>3255.1909999999993</v>
      </c>
      <c r="BZ30" s="254">
        <v>3793.202000000012</v>
      </c>
      <c r="CA30" s="254">
        <v>3625</v>
      </c>
    </row>
    <row r="31" spans="1:97" ht="15.75">
      <c r="A31" s="320" t="s">
        <v>155</v>
      </c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1"/>
      <c r="BK31" s="261"/>
      <c r="BL31" s="261"/>
      <c r="BM31" s="261"/>
      <c r="BN31" s="261"/>
      <c r="BO31" s="261"/>
      <c r="BP31" s="261"/>
      <c r="BU31" s="254" t="s">
        <v>152</v>
      </c>
      <c r="BV31" s="254">
        <v>3388.1488000000004</v>
      </c>
      <c r="BW31" s="254">
        <v>3388.1488000000004</v>
      </c>
      <c r="BX31" s="254">
        <v>3388.1488000000004</v>
      </c>
      <c r="BY31" s="254">
        <v>3388.1488000000004</v>
      </c>
      <c r="BZ31" s="254">
        <v>3388.1488000000004</v>
      </c>
      <c r="CA31" s="254">
        <v>3388.1488000000004</v>
      </c>
    </row>
    <row r="32" spans="1:97">
      <c r="A32" s="254" t="s">
        <v>405</v>
      </c>
      <c r="Q32" s="259">
        <v>0</v>
      </c>
      <c r="R32" s="259">
        <f>Q39</f>
        <v>11</v>
      </c>
      <c r="S32" s="259">
        <f t="shared" ref="S32:BP32" si="33">R39</f>
        <v>7</v>
      </c>
      <c r="T32" s="259">
        <f t="shared" si="33"/>
        <v>20</v>
      </c>
      <c r="U32" s="259">
        <f t="shared" si="33"/>
        <v>11</v>
      </c>
      <c r="V32" s="259">
        <f t="shared" si="33"/>
        <v>20.000000000000057</v>
      </c>
      <c r="W32" s="259">
        <f t="shared" si="33"/>
        <v>37.229000000000042</v>
      </c>
      <c r="X32" s="259">
        <f t="shared" si="33"/>
        <v>20.850000000000023</v>
      </c>
      <c r="Y32" s="259">
        <f t="shared" si="33"/>
        <v>29.336999999999932</v>
      </c>
      <c r="Z32" s="259">
        <f t="shared" si="33"/>
        <v>42.420000000000016</v>
      </c>
      <c r="AA32" s="259">
        <f t="shared" si="33"/>
        <v>20.423999999999978</v>
      </c>
      <c r="AB32" s="259">
        <f t="shared" si="33"/>
        <v>20.552999999999997</v>
      </c>
      <c r="AC32" s="259">
        <f t="shared" si="33"/>
        <v>26.926000000000045</v>
      </c>
      <c r="AD32" s="259">
        <f t="shared" si="33"/>
        <v>31.510000000000218</v>
      </c>
      <c r="AE32" s="259">
        <f t="shared" si="33"/>
        <v>22.482000000000198</v>
      </c>
      <c r="AF32" s="259">
        <f t="shared" si="33"/>
        <v>59.799999999999955</v>
      </c>
      <c r="AG32" s="259">
        <f t="shared" si="33"/>
        <v>46.387000000000171</v>
      </c>
      <c r="AH32" s="259">
        <f t="shared" si="33"/>
        <v>85.216000000000236</v>
      </c>
      <c r="AI32" s="259">
        <f t="shared" si="33"/>
        <v>120.22700000000054</v>
      </c>
      <c r="AJ32" s="259">
        <f t="shared" si="33"/>
        <v>91.349000000000615</v>
      </c>
      <c r="AK32" s="259">
        <f t="shared" si="33"/>
        <v>100.17300000000068</v>
      </c>
      <c r="AL32" s="259">
        <f t="shared" si="33"/>
        <v>110.74600000000078</v>
      </c>
      <c r="AM32" s="259">
        <f t="shared" si="33"/>
        <v>209.75600000000122</v>
      </c>
      <c r="AN32" s="259">
        <f t="shared" si="33"/>
        <v>170.47500000000127</v>
      </c>
      <c r="AO32" s="259">
        <f t="shared" si="33"/>
        <v>176.89500000000135</v>
      </c>
      <c r="AP32" s="259">
        <f t="shared" si="33"/>
        <v>258.15700000000152</v>
      </c>
      <c r="AQ32" s="259">
        <f t="shared" si="33"/>
        <v>211.59500000000116</v>
      </c>
      <c r="AR32" s="259">
        <f t="shared" si="33"/>
        <v>226.99000000000115</v>
      </c>
      <c r="AS32" s="259">
        <f t="shared" si="33"/>
        <v>226.75100000000111</v>
      </c>
      <c r="AT32" s="259">
        <f t="shared" si="33"/>
        <v>244.46300000000156</v>
      </c>
      <c r="AU32" s="259">
        <f t="shared" si="33"/>
        <v>203.25900000000183</v>
      </c>
      <c r="AV32" s="259">
        <f t="shared" si="33"/>
        <v>284.27200000000175</v>
      </c>
      <c r="AW32" s="259">
        <f t="shared" si="33"/>
        <v>213.32700000000159</v>
      </c>
      <c r="AX32" s="259">
        <f t="shared" si="33"/>
        <v>223.12800000000152</v>
      </c>
      <c r="AY32" s="259">
        <f t="shared" si="33"/>
        <v>331.05700000000161</v>
      </c>
      <c r="AZ32" s="259">
        <f t="shared" si="33"/>
        <v>226.24800000000187</v>
      </c>
      <c r="BA32" s="259">
        <f t="shared" si="33"/>
        <v>325.28200000000197</v>
      </c>
      <c r="BB32" s="259">
        <f t="shared" si="33"/>
        <v>264.09500000000207</v>
      </c>
      <c r="BC32" s="259">
        <f t="shared" si="33"/>
        <v>273.52500000000191</v>
      </c>
      <c r="BD32" s="259">
        <f t="shared" si="33"/>
        <v>362.75900000000183</v>
      </c>
      <c r="BE32" s="259">
        <f t="shared" si="33"/>
        <v>348.87800000000152</v>
      </c>
      <c r="BF32" s="259">
        <f t="shared" si="33"/>
        <v>253.58000000000129</v>
      </c>
      <c r="BG32" s="259">
        <f t="shared" si="33"/>
        <v>273.13700000000199</v>
      </c>
      <c r="BH32" s="259">
        <f t="shared" si="33"/>
        <v>234.12800000000198</v>
      </c>
      <c r="BI32" s="259">
        <f t="shared" si="33"/>
        <v>298.51600000000235</v>
      </c>
      <c r="BJ32" s="259">
        <f t="shared" si="33"/>
        <v>237.45100000000275</v>
      </c>
      <c r="BK32" s="259">
        <f t="shared" si="33"/>
        <v>232.29600000000346</v>
      </c>
      <c r="BL32" s="259">
        <f t="shared" si="33"/>
        <v>275.34800000000359</v>
      </c>
      <c r="BM32" s="259">
        <f t="shared" si="33"/>
        <v>234.02300000000423</v>
      </c>
      <c r="BN32" s="260">
        <f t="shared" si="33"/>
        <v>285.81600000000481</v>
      </c>
      <c r="BO32" s="327">
        <f t="shared" si="33"/>
        <v>241.66400000000476</v>
      </c>
      <c r="BP32" s="327">
        <f t="shared" si="33"/>
        <v>211.91400000000476</v>
      </c>
      <c r="BQ32" s="326"/>
      <c r="BR32" s="259"/>
    </row>
    <row r="33" spans="1:70">
      <c r="A33" s="254" t="s">
        <v>3</v>
      </c>
      <c r="Q33" s="259">
        <f t="shared" ref="Q33:BP33" si="34">Q322</f>
        <v>142</v>
      </c>
      <c r="R33" s="259">
        <f t="shared" si="34"/>
        <v>177</v>
      </c>
      <c r="S33" s="259">
        <f t="shared" si="34"/>
        <v>176</v>
      </c>
      <c r="T33" s="259">
        <f t="shared" si="34"/>
        <v>245</v>
      </c>
      <c r="U33" s="259">
        <f t="shared" si="34"/>
        <v>279</v>
      </c>
      <c r="V33" s="259">
        <f t="shared" si="34"/>
        <v>293.37799999999999</v>
      </c>
      <c r="W33" s="259">
        <f t="shared" si="34"/>
        <v>402.33399999999995</v>
      </c>
      <c r="X33" s="259">
        <f t="shared" si="34"/>
        <v>513.64399999999989</v>
      </c>
      <c r="Y33" s="259">
        <f t="shared" si="34"/>
        <v>471.22700000000003</v>
      </c>
      <c r="Z33" s="259">
        <f t="shared" si="34"/>
        <v>593.72499999999991</v>
      </c>
      <c r="AA33" s="259">
        <f t="shared" si="34"/>
        <v>731.80200000000013</v>
      </c>
      <c r="AB33" s="259">
        <f t="shared" si="34"/>
        <v>695.62900000000002</v>
      </c>
      <c r="AC33" s="259">
        <f t="shared" si="34"/>
        <v>785.971</v>
      </c>
      <c r="AD33" s="259">
        <f t="shared" si="34"/>
        <v>861.83299999999997</v>
      </c>
      <c r="AE33" s="259">
        <f t="shared" si="34"/>
        <v>1062.6149999999998</v>
      </c>
      <c r="AF33" s="259">
        <f t="shared" si="34"/>
        <v>964.53500000000008</v>
      </c>
      <c r="AG33" s="259">
        <f t="shared" si="34"/>
        <v>953.24400000000003</v>
      </c>
      <c r="AH33" s="259">
        <f t="shared" si="34"/>
        <v>1129.6190000000001</v>
      </c>
      <c r="AI33" s="259">
        <f t="shared" si="34"/>
        <v>1221.4780000000001</v>
      </c>
      <c r="AJ33" s="259">
        <f t="shared" si="34"/>
        <v>1275.4290000000001</v>
      </c>
      <c r="AK33" s="259">
        <f t="shared" si="34"/>
        <v>1357.7850000000001</v>
      </c>
      <c r="AL33" s="259">
        <f t="shared" si="34"/>
        <v>1433.3330000000003</v>
      </c>
      <c r="AM33" s="259">
        <f t="shared" si="34"/>
        <v>1371.6150000000002</v>
      </c>
      <c r="AN33" s="259">
        <f t="shared" si="34"/>
        <v>1525.7089999999998</v>
      </c>
      <c r="AO33" s="259">
        <f t="shared" si="34"/>
        <v>1629.2849999999999</v>
      </c>
      <c r="AP33" s="259">
        <f t="shared" si="34"/>
        <v>1793.1299999999999</v>
      </c>
      <c r="AQ33" s="259">
        <f t="shared" si="34"/>
        <v>1705.0519999999999</v>
      </c>
      <c r="AR33" s="259">
        <f t="shared" si="34"/>
        <v>1896.9929999999997</v>
      </c>
      <c r="AS33" s="259">
        <f t="shared" si="34"/>
        <v>1844.0700000000002</v>
      </c>
      <c r="AT33" s="259">
        <f t="shared" si="34"/>
        <v>2129.0059999999999</v>
      </c>
      <c r="AU33" s="259">
        <f t="shared" si="34"/>
        <v>2133.9340000000002</v>
      </c>
      <c r="AV33" s="259">
        <f t="shared" si="34"/>
        <v>2101.2049999999999</v>
      </c>
      <c r="AW33" s="259">
        <f t="shared" si="34"/>
        <v>2335.2460000000001</v>
      </c>
      <c r="AX33" s="259">
        <f t="shared" si="34"/>
        <v>2279.9210000000003</v>
      </c>
      <c r="AY33" s="259">
        <f t="shared" si="34"/>
        <v>2320.018</v>
      </c>
      <c r="AZ33" s="259">
        <f t="shared" si="34"/>
        <v>2312.7080000000001</v>
      </c>
      <c r="BA33" s="259">
        <f t="shared" si="34"/>
        <v>2334.11</v>
      </c>
      <c r="BB33" s="259">
        <f t="shared" si="34"/>
        <v>2520.1950000000002</v>
      </c>
      <c r="BC33" s="259">
        <f t="shared" si="34"/>
        <v>2576.8039999999996</v>
      </c>
      <c r="BD33" s="259">
        <f t="shared" si="34"/>
        <v>2522.09</v>
      </c>
      <c r="BE33" s="259">
        <f t="shared" si="34"/>
        <v>2245.087</v>
      </c>
      <c r="BF33" s="259">
        <f t="shared" si="34"/>
        <v>2383.817</v>
      </c>
      <c r="BG33" s="259">
        <f t="shared" si="34"/>
        <v>2602.0590000000002</v>
      </c>
      <c r="BH33" s="259">
        <f t="shared" si="34"/>
        <v>2722.3980000000001</v>
      </c>
      <c r="BI33" s="259">
        <f t="shared" si="34"/>
        <v>2501.6490000000003</v>
      </c>
      <c r="BJ33" s="259">
        <f t="shared" si="34"/>
        <v>2285.3660000000004</v>
      </c>
      <c r="BK33" s="259">
        <f t="shared" si="34"/>
        <v>2308.5129999999999</v>
      </c>
      <c r="BL33" s="259">
        <f t="shared" si="34"/>
        <v>2315.3290000000002</v>
      </c>
      <c r="BM33" s="260">
        <f t="shared" si="34"/>
        <v>2426.5430000000006</v>
      </c>
      <c r="BN33" s="327">
        <f t="shared" si="34"/>
        <v>2405.598</v>
      </c>
      <c r="BO33" s="327">
        <f t="shared" si="34"/>
        <v>2420</v>
      </c>
      <c r="BP33" s="327">
        <f t="shared" si="34"/>
        <v>2420</v>
      </c>
      <c r="BQ33" s="327"/>
      <c r="BR33" s="260"/>
    </row>
    <row r="34" spans="1:70">
      <c r="A34" s="254" t="s">
        <v>4</v>
      </c>
      <c r="Q34" s="259">
        <f>Q354</f>
        <v>0</v>
      </c>
      <c r="R34" s="259">
        <f t="shared" ref="R34:BL34" si="35">R354</f>
        <v>0</v>
      </c>
      <c r="S34" s="259">
        <f t="shared" si="35"/>
        <v>0</v>
      </c>
      <c r="T34" s="259">
        <f t="shared" si="35"/>
        <v>0</v>
      </c>
      <c r="U34" s="259">
        <f t="shared" si="35"/>
        <v>0</v>
      </c>
      <c r="V34" s="259">
        <f t="shared" si="35"/>
        <v>0</v>
      </c>
      <c r="W34" s="259">
        <f t="shared" si="35"/>
        <v>0</v>
      </c>
      <c r="X34" s="259">
        <f t="shared" si="35"/>
        <v>0</v>
      </c>
      <c r="Y34" s="259">
        <f t="shared" si="35"/>
        <v>0</v>
      </c>
      <c r="Z34" s="259">
        <f t="shared" si="35"/>
        <v>0</v>
      </c>
      <c r="AA34" s="259">
        <f t="shared" si="35"/>
        <v>0</v>
      </c>
      <c r="AB34" s="259">
        <f t="shared" si="35"/>
        <v>0</v>
      </c>
      <c r="AC34" s="259">
        <f t="shared" si="35"/>
        <v>0</v>
      </c>
      <c r="AD34" s="259">
        <f t="shared" si="35"/>
        <v>0</v>
      </c>
      <c r="AE34" s="259">
        <f t="shared" si="35"/>
        <v>0</v>
      </c>
      <c r="AF34" s="259">
        <f t="shared" si="35"/>
        <v>0</v>
      </c>
      <c r="AG34" s="259">
        <f t="shared" si="35"/>
        <v>0</v>
      </c>
      <c r="AH34" s="259">
        <f t="shared" si="35"/>
        <v>0</v>
      </c>
      <c r="AI34" s="259">
        <f t="shared" si="35"/>
        <v>0</v>
      </c>
      <c r="AJ34" s="259">
        <f t="shared" si="35"/>
        <v>0</v>
      </c>
      <c r="AK34" s="259">
        <f t="shared" si="35"/>
        <v>0</v>
      </c>
      <c r="AL34" s="259">
        <f t="shared" si="35"/>
        <v>0</v>
      </c>
      <c r="AM34" s="259">
        <f t="shared" si="35"/>
        <v>0</v>
      </c>
      <c r="AN34" s="259">
        <f t="shared" si="35"/>
        <v>0</v>
      </c>
      <c r="AO34" s="259">
        <f t="shared" si="35"/>
        <v>0</v>
      </c>
      <c r="AP34" s="259">
        <f t="shared" si="35"/>
        <v>0</v>
      </c>
      <c r="AQ34" s="259">
        <f t="shared" si="35"/>
        <v>6</v>
      </c>
      <c r="AR34" s="259">
        <f t="shared" si="35"/>
        <v>0.89</v>
      </c>
      <c r="AS34" s="259">
        <f t="shared" si="35"/>
        <v>15.375000000000002</v>
      </c>
      <c r="AT34" s="259">
        <f t="shared" si="35"/>
        <v>0.52300000000000002</v>
      </c>
      <c r="AU34" s="259">
        <f t="shared" si="35"/>
        <v>0</v>
      </c>
      <c r="AV34" s="259">
        <f t="shared" si="35"/>
        <v>0</v>
      </c>
      <c r="AW34" s="259">
        <f t="shared" si="35"/>
        <v>0.28000000000000003</v>
      </c>
      <c r="AX34" s="259">
        <f t="shared" si="35"/>
        <v>0.70900000000000007</v>
      </c>
      <c r="AY34" s="259">
        <f t="shared" si="35"/>
        <v>8.3870000000000005</v>
      </c>
      <c r="AZ34" s="259">
        <f t="shared" si="35"/>
        <v>19.872999999999998</v>
      </c>
      <c r="BA34" s="259">
        <f t="shared" si="35"/>
        <v>6.7680000000000007</v>
      </c>
      <c r="BB34" s="259">
        <f t="shared" si="35"/>
        <v>4.8389999999999995</v>
      </c>
      <c r="BC34" s="259">
        <f t="shared" si="35"/>
        <v>14.209</v>
      </c>
      <c r="BD34" s="259">
        <f t="shared" si="35"/>
        <v>1.6700000000000002</v>
      </c>
      <c r="BE34" s="259">
        <f t="shared" si="35"/>
        <v>1E-3</v>
      </c>
      <c r="BF34" s="259">
        <f t="shared" si="35"/>
        <v>0</v>
      </c>
      <c r="BG34" s="259">
        <f t="shared" si="35"/>
        <v>0</v>
      </c>
      <c r="BH34" s="259">
        <f t="shared" si="35"/>
        <v>0.45500000000000002</v>
      </c>
      <c r="BI34" s="259">
        <f t="shared" si="35"/>
        <v>0.48099999999999998</v>
      </c>
      <c r="BJ34" s="259">
        <f t="shared" si="35"/>
        <v>1.226</v>
      </c>
      <c r="BK34" s="259">
        <f t="shared" si="35"/>
        <v>9.9000000000000005E-2</v>
      </c>
      <c r="BL34" s="259">
        <f t="shared" si="35"/>
        <v>0.73499999999999999</v>
      </c>
      <c r="BM34" s="260">
        <v>0.25</v>
      </c>
      <c r="BN34" s="327">
        <v>0.25</v>
      </c>
      <c r="BO34" s="327">
        <v>0.25</v>
      </c>
      <c r="BP34" s="327">
        <v>0.25</v>
      </c>
      <c r="BQ34" s="327"/>
      <c r="BR34" s="260"/>
    </row>
    <row r="35" spans="1:70">
      <c r="A35" s="254" t="s">
        <v>5</v>
      </c>
      <c r="Q35" s="259">
        <f>SUM(Q32:Q34)</f>
        <v>142</v>
      </c>
      <c r="R35" s="259">
        <f t="shared" ref="R35:BP35" si="36">SUM(R32:R34)</f>
        <v>188</v>
      </c>
      <c r="S35" s="259">
        <f t="shared" si="36"/>
        <v>183</v>
      </c>
      <c r="T35" s="259">
        <f t="shared" si="36"/>
        <v>265</v>
      </c>
      <c r="U35" s="259">
        <f t="shared" si="36"/>
        <v>290</v>
      </c>
      <c r="V35" s="259">
        <f t="shared" si="36"/>
        <v>313.37800000000004</v>
      </c>
      <c r="W35" s="259">
        <f t="shared" si="36"/>
        <v>439.56299999999999</v>
      </c>
      <c r="X35" s="259">
        <f t="shared" si="36"/>
        <v>534.49399999999991</v>
      </c>
      <c r="Y35" s="259">
        <f t="shared" si="36"/>
        <v>500.56399999999996</v>
      </c>
      <c r="Z35" s="259">
        <f t="shared" si="36"/>
        <v>636.14499999999998</v>
      </c>
      <c r="AA35" s="259">
        <f t="shared" si="36"/>
        <v>752.22600000000011</v>
      </c>
      <c r="AB35" s="259">
        <f t="shared" si="36"/>
        <v>716.18200000000002</v>
      </c>
      <c r="AC35" s="259">
        <f t="shared" si="36"/>
        <v>812.89700000000005</v>
      </c>
      <c r="AD35" s="259">
        <f t="shared" si="36"/>
        <v>893.34300000000019</v>
      </c>
      <c r="AE35" s="259">
        <f t="shared" si="36"/>
        <v>1085.097</v>
      </c>
      <c r="AF35" s="259">
        <f t="shared" si="36"/>
        <v>1024.335</v>
      </c>
      <c r="AG35" s="259">
        <f t="shared" si="36"/>
        <v>999.6310000000002</v>
      </c>
      <c r="AH35" s="259">
        <f t="shared" si="36"/>
        <v>1214.8350000000005</v>
      </c>
      <c r="AI35" s="259">
        <f t="shared" si="36"/>
        <v>1341.7050000000006</v>
      </c>
      <c r="AJ35" s="259">
        <f t="shared" si="36"/>
        <v>1366.7780000000007</v>
      </c>
      <c r="AK35" s="259">
        <f t="shared" si="36"/>
        <v>1457.9580000000008</v>
      </c>
      <c r="AL35" s="259">
        <f t="shared" si="36"/>
        <v>1544.0790000000011</v>
      </c>
      <c r="AM35" s="259">
        <f t="shared" si="36"/>
        <v>1581.3710000000015</v>
      </c>
      <c r="AN35" s="259">
        <f t="shared" si="36"/>
        <v>1696.1840000000011</v>
      </c>
      <c r="AO35" s="259">
        <f t="shared" si="36"/>
        <v>1806.1800000000012</v>
      </c>
      <c r="AP35" s="259">
        <f t="shared" si="36"/>
        <v>2051.2870000000012</v>
      </c>
      <c r="AQ35" s="259">
        <f t="shared" si="36"/>
        <v>1922.6470000000011</v>
      </c>
      <c r="AR35" s="259">
        <f t="shared" si="36"/>
        <v>2124.873000000001</v>
      </c>
      <c r="AS35" s="259">
        <f t="shared" si="36"/>
        <v>2086.1960000000013</v>
      </c>
      <c r="AT35" s="259">
        <f t="shared" si="36"/>
        <v>2373.9920000000016</v>
      </c>
      <c r="AU35" s="259">
        <f t="shared" si="36"/>
        <v>2337.193000000002</v>
      </c>
      <c r="AV35" s="259">
        <f t="shared" si="36"/>
        <v>2385.4770000000017</v>
      </c>
      <c r="AW35" s="259">
        <f t="shared" si="36"/>
        <v>2548.8530000000019</v>
      </c>
      <c r="AX35" s="259">
        <f t="shared" si="36"/>
        <v>2503.7580000000016</v>
      </c>
      <c r="AY35" s="259">
        <f t="shared" si="36"/>
        <v>2659.4620000000018</v>
      </c>
      <c r="AZ35" s="259">
        <f t="shared" si="36"/>
        <v>2558.829000000002</v>
      </c>
      <c r="BA35" s="259">
        <f t="shared" si="36"/>
        <v>2666.1600000000021</v>
      </c>
      <c r="BB35" s="259">
        <f t="shared" si="36"/>
        <v>2789.1290000000022</v>
      </c>
      <c r="BC35" s="259">
        <f t="shared" si="36"/>
        <v>2864.5380000000014</v>
      </c>
      <c r="BD35" s="259">
        <f t="shared" si="36"/>
        <v>2886.5190000000021</v>
      </c>
      <c r="BE35" s="259">
        <f t="shared" si="36"/>
        <v>2593.9660000000017</v>
      </c>
      <c r="BF35" s="259">
        <f t="shared" si="36"/>
        <v>2637.3970000000013</v>
      </c>
      <c r="BG35" s="259">
        <f t="shared" si="36"/>
        <v>2875.1960000000022</v>
      </c>
      <c r="BH35" s="259">
        <f t="shared" si="36"/>
        <v>2956.981000000002</v>
      </c>
      <c r="BI35" s="259">
        <f t="shared" si="36"/>
        <v>2800.6460000000029</v>
      </c>
      <c r="BJ35" s="259">
        <f t="shared" si="36"/>
        <v>2524.0430000000033</v>
      </c>
      <c r="BK35" s="259">
        <f t="shared" si="36"/>
        <v>2540.9080000000035</v>
      </c>
      <c r="BL35" s="259">
        <f t="shared" si="36"/>
        <v>2591.4120000000039</v>
      </c>
      <c r="BM35" s="260">
        <f t="shared" si="36"/>
        <v>2660.8160000000048</v>
      </c>
      <c r="BN35" s="327">
        <f t="shared" si="36"/>
        <v>2691.6640000000048</v>
      </c>
      <c r="BO35" s="327">
        <f t="shared" si="36"/>
        <v>2661.9140000000048</v>
      </c>
      <c r="BP35" s="327">
        <f t="shared" si="36"/>
        <v>2632.1640000000048</v>
      </c>
      <c r="BQ35" s="327"/>
      <c r="BR35" s="260"/>
    </row>
    <row r="36" spans="1:70">
      <c r="A36" s="264" t="s">
        <v>6</v>
      </c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78">
        <f t="shared" ref="Q36:BL36" si="37">Q386</f>
        <v>24.999999999999996</v>
      </c>
      <c r="R36" s="278">
        <f t="shared" si="37"/>
        <v>19.999999999999993</v>
      </c>
      <c r="S36" s="278">
        <f t="shared" si="37"/>
        <v>60</v>
      </c>
      <c r="T36" s="278">
        <f t="shared" si="37"/>
        <v>32.999999999999986</v>
      </c>
      <c r="U36" s="278">
        <f t="shared" si="37"/>
        <v>13.999999999999954</v>
      </c>
      <c r="V36" s="278">
        <f t="shared" si="37"/>
        <v>21.091362831371317</v>
      </c>
      <c r="W36" s="278">
        <f t="shared" si="37"/>
        <v>80.584350121358113</v>
      </c>
      <c r="X36" s="278">
        <f t="shared" si="37"/>
        <v>26.551419203375577</v>
      </c>
      <c r="Y36" s="278">
        <f t="shared" si="37"/>
        <v>25.820968397304227</v>
      </c>
      <c r="Z36" s="278">
        <f t="shared" si="37"/>
        <v>7.402820409595126</v>
      </c>
      <c r="AA36" s="278">
        <f t="shared" si="37"/>
        <v>-78.233596922515773</v>
      </c>
      <c r="AB36" s="278">
        <f t="shared" si="37"/>
        <v>-15.379776739541883</v>
      </c>
      <c r="AC36" s="278">
        <f t="shared" si="37"/>
        <v>35.036969770270829</v>
      </c>
      <c r="AD36" s="278">
        <f t="shared" si="37"/>
        <v>3.8660816516255743</v>
      </c>
      <c r="AE36" s="278">
        <f t="shared" si="37"/>
        <v>79.778889911944745</v>
      </c>
      <c r="AF36" s="278">
        <f t="shared" si="37"/>
        <v>156.3939692251391</v>
      </c>
      <c r="AG36" s="278">
        <f t="shared" si="37"/>
        <v>83.457308900435891</v>
      </c>
      <c r="AH36" s="278">
        <f t="shared" si="37"/>
        <v>179.70300000000003</v>
      </c>
      <c r="AI36" s="278">
        <f t="shared" si="37"/>
        <v>344.20599999999996</v>
      </c>
      <c r="AJ36" s="278">
        <f t="shared" si="37"/>
        <v>271.82399999999996</v>
      </c>
      <c r="AK36" s="278">
        <f t="shared" si="37"/>
        <v>392.09399999999999</v>
      </c>
      <c r="AL36" s="278">
        <f t="shared" si="37"/>
        <v>292.88800000000003</v>
      </c>
      <c r="AM36" s="278">
        <f t="shared" si="37"/>
        <v>236.29300000000015</v>
      </c>
      <c r="AN36" s="278">
        <f t="shared" si="37"/>
        <v>277.77699999999993</v>
      </c>
      <c r="AO36" s="278">
        <f t="shared" si="37"/>
        <v>278.89999999999992</v>
      </c>
      <c r="AP36" s="278">
        <f t="shared" si="37"/>
        <v>79.20200000000014</v>
      </c>
      <c r="AQ36" s="278">
        <f t="shared" si="37"/>
        <v>117.74900000000002</v>
      </c>
      <c r="AR36" s="278">
        <f t="shared" si="37"/>
        <v>139.35500000000002</v>
      </c>
      <c r="AS36" s="278">
        <f t="shared" si="37"/>
        <v>95.658000000000015</v>
      </c>
      <c r="AT36" s="278">
        <f t="shared" si="37"/>
        <v>64.204000000000036</v>
      </c>
      <c r="AU36" s="278">
        <f t="shared" si="37"/>
        <v>49.178999999999945</v>
      </c>
      <c r="AV36" s="278">
        <f t="shared" si="37"/>
        <v>17.257000000000033</v>
      </c>
      <c r="AW36" s="278">
        <f t="shared" si="37"/>
        <v>66.720000000000084</v>
      </c>
      <c r="AX36" s="278">
        <f t="shared" si="37"/>
        <v>-57.610999999999962</v>
      </c>
      <c r="AY36" s="278">
        <f t="shared" si="37"/>
        <v>-32.38799999999992</v>
      </c>
      <c r="AZ36" s="278">
        <f t="shared" si="37"/>
        <v>41.6520000000001</v>
      </c>
      <c r="BA36" s="278">
        <f t="shared" si="37"/>
        <v>-123.13200000000006</v>
      </c>
      <c r="BB36" s="278">
        <f t="shared" si="37"/>
        <v>-133.96999999999983</v>
      </c>
      <c r="BC36" s="278">
        <f t="shared" si="37"/>
        <v>-55.581000000000216</v>
      </c>
      <c r="BD36" s="278">
        <f t="shared" si="37"/>
        <v>19.999000000000052</v>
      </c>
      <c r="BE36" s="278">
        <f t="shared" si="37"/>
        <v>-52.777999999999963</v>
      </c>
      <c r="BF36" s="278">
        <f t="shared" si="37"/>
        <v>129.58599999999998</v>
      </c>
      <c r="BG36" s="278">
        <f t="shared" si="37"/>
        <v>358.93400000000003</v>
      </c>
      <c r="BH36" s="278">
        <f t="shared" si="37"/>
        <v>220.00699999999998</v>
      </c>
      <c r="BI36" s="278">
        <f t="shared" si="37"/>
        <v>-15.601999999999947</v>
      </c>
      <c r="BJ36" s="278">
        <f t="shared" si="37"/>
        <v>-17.119000000000085</v>
      </c>
      <c r="BK36" s="278">
        <f t="shared" si="37"/>
        <v>-9.2350000000000989</v>
      </c>
      <c r="BL36" s="278">
        <f t="shared" si="37"/>
        <v>146.11900000000006</v>
      </c>
      <c r="BM36" s="279">
        <f>75+100</f>
        <v>175</v>
      </c>
      <c r="BN36" s="332">
        <v>75</v>
      </c>
      <c r="BO36" s="332">
        <v>75</v>
      </c>
      <c r="BP36" s="332">
        <v>75</v>
      </c>
      <c r="BQ36" s="327"/>
      <c r="BR36" s="260"/>
    </row>
    <row r="37" spans="1:70">
      <c r="A37" s="254" t="s">
        <v>8</v>
      </c>
      <c r="Q37" s="259">
        <f t="shared" ref="Q37:BL37" si="38">Q370</f>
        <v>106</v>
      </c>
      <c r="R37" s="259">
        <f t="shared" si="38"/>
        <v>161</v>
      </c>
      <c r="S37" s="259">
        <f t="shared" si="38"/>
        <v>103</v>
      </c>
      <c r="T37" s="259">
        <f t="shared" si="38"/>
        <v>221</v>
      </c>
      <c r="U37" s="259">
        <f t="shared" si="38"/>
        <v>256</v>
      </c>
      <c r="V37" s="259">
        <f t="shared" si="38"/>
        <v>255.05763716862867</v>
      </c>
      <c r="W37" s="259">
        <f t="shared" si="38"/>
        <v>338.12864987864185</v>
      </c>
      <c r="X37" s="259">
        <f t="shared" si="38"/>
        <v>478.60558079662439</v>
      </c>
      <c r="Y37" s="259">
        <f t="shared" si="38"/>
        <v>432.32303160269572</v>
      </c>
      <c r="Z37" s="259">
        <f t="shared" si="38"/>
        <v>608.31817959040484</v>
      </c>
      <c r="AA37" s="259">
        <f t="shared" si="38"/>
        <v>809.90659692251586</v>
      </c>
      <c r="AB37" s="259">
        <f t="shared" si="38"/>
        <v>704.63577673954183</v>
      </c>
      <c r="AC37" s="259">
        <f t="shared" si="38"/>
        <v>746.35003022972899</v>
      </c>
      <c r="AD37" s="259">
        <f t="shared" si="38"/>
        <v>866.99491834837443</v>
      </c>
      <c r="AE37" s="259">
        <f t="shared" si="38"/>
        <v>945.51811008805521</v>
      </c>
      <c r="AF37" s="259">
        <f t="shared" si="38"/>
        <v>821.55403077486073</v>
      </c>
      <c r="AG37" s="259">
        <f t="shared" si="38"/>
        <v>830.95769109956404</v>
      </c>
      <c r="AH37" s="259">
        <f t="shared" si="38"/>
        <v>914.90499999999997</v>
      </c>
      <c r="AI37" s="259">
        <f t="shared" si="38"/>
        <v>906.15000000000009</v>
      </c>
      <c r="AJ37" s="259">
        <f t="shared" si="38"/>
        <v>994.78099999999995</v>
      </c>
      <c r="AK37" s="259">
        <f t="shared" si="38"/>
        <v>955.11799999999994</v>
      </c>
      <c r="AL37" s="259">
        <f t="shared" si="38"/>
        <v>1041.4349999999999</v>
      </c>
      <c r="AM37" s="259">
        <f t="shared" si="38"/>
        <v>1174.6030000000001</v>
      </c>
      <c r="AN37" s="259">
        <f t="shared" si="38"/>
        <v>1241.5119999999999</v>
      </c>
      <c r="AO37" s="259">
        <f t="shared" si="38"/>
        <v>1269.1229999999998</v>
      </c>
      <c r="AP37" s="259">
        <f t="shared" si="38"/>
        <v>1760.4899999999998</v>
      </c>
      <c r="AQ37" s="259">
        <f t="shared" si="38"/>
        <v>1577.9079999999999</v>
      </c>
      <c r="AR37" s="259">
        <f t="shared" si="38"/>
        <v>1758.7669999999998</v>
      </c>
      <c r="AS37" s="259">
        <f t="shared" si="38"/>
        <v>1746.0749999999996</v>
      </c>
      <c r="AT37" s="259">
        <f t="shared" si="38"/>
        <v>2106.5289999999995</v>
      </c>
      <c r="AU37" s="259">
        <f t="shared" si="38"/>
        <v>2003.7420000000002</v>
      </c>
      <c r="AV37" s="259">
        <f t="shared" si="38"/>
        <v>2154.893</v>
      </c>
      <c r="AW37" s="259">
        <f t="shared" si="38"/>
        <v>2259.0050000000001</v>
      </c>
      <c r="AX37" s="259">
        <f t="shared" si="38"/>
        <v>2230.3119999999999</v>
      </c>
      <c r="AY37" s="259">
        <f t="shared" si="38"/>
        <v>2465.6019999999999</v>
      </c>
      <c r="AZ37" s="259">
        <f t="shared" si="38"/>
        <v>2191.895</v>
      </c>
      <c r="BA37" s="259">
        <f t="shared" si="38"/>
        <v>2525.1970000000001</v>
      </c>
      <c r="BB37" s="259">
        <f t="shared" si="38"/>
        <v>2649.5740000000001</v>
      </c>
      <c r="BC37" s="259">
        <f t="shared" si="38"/>
        <v>2557.3599999999997</v>
      </c>
      <c r="BD37" s="259">
        <f t="shared" si="38"/>
        <v>2517.6420000000003</v>
      </c>
      <c r="BE37" s="259">
        <f t="shared" si="38"/>
        <v>2393.1640000000002</v>
      </c>
      <c r="BF37" s="259">
        <f t="shared" si="38"/>
        <v>2234.6739999999995</v>
      </c>
      <c r="BG37" s="259">
        <f t="shared" si="38"/>
        <v>2282.134</v>
      </c>
      <c r="BH37" s="259">
        <f t="shared" si="38"/>
        <v>2438.4579999999996</v>
      </c>
      <c r="BI37" s="259">
        <f t="shared" si="38"/>
        <v>2578.797</v>
      </c>
      <c r="BJ37" s="259">
        <f t="shared" si="38"/>
        <v>2308.866</v>
      </c>
      <c r="BK37" s="259">
        <f t="shared" si="38"/>
        <v>2274.7950000000001</v>
      </c>
      <c r="BL37" s="259">
        <f t="shared" si="38"/>
        <v>2211.2699999999995</v>
      </c>
      <c r="BM37" s="260">
        <f>2775-250-350+200-175</f>
        <v>2200</v>
      </c>
      <c r="BN37" s="327">
        <f t="shared" ref="BN37:BP37" si="39">2775-250-350+200</f>
        <v>2375</v>
      </c>
      <c r="BO37" s="327">
        <f t="shared" si="39"/>
        <v>2375</v>
      </c>
      <c r="BP37" s="327">
        <f t="shared" si="39"/>
        <v>2375</v>
      </c>
      <c r="BQ37" s="327"/>
      <c r="BR37" s="260"/>
    </row>
    <row r="38" spans="1:70">
      <c r="A38" s="254" t="s">
        <v>9</v>
      </c>
      <c r="Q38" s="259">
        <f t="shared" ref="Q38:BF38" si="40">SUM(Q36:Q37)</f>
        <v>131</v>
      </c>
      <c r="R38" s="259">
        <f t="shared" si="40"/>
        <v>181</v>
      </c>
      <c r="S38" s="259">
        <f t="shared" si="40"/>
        <v>163</v>
      </c>
      <c r="T38" s="259">
        <f t="shared" si="40"/>
        <v>254</v>
      </c>
      <c r="U38" s="259">
        <f t="shared" si="40"/>
        <v>269.99999999999994</v>
      </c>
      <c r="V38" s="259">
        <f t="shared" si="40"/>
        <v>276.149</v>
      </c>
      <c r="W38" s="259">
        <f t="shared" si="40"/>
        <v>418.71299999999997</v>
      </c>
      <c r="X38" s="259">
        <f t="shared" si="40"/>
        <v>505.15699999999998</v>
      </c>
      <c r="Y38" s="259">
        <f t="shared" si="40"/>
        <v>458.14399999999995</v>
      </c>
      <c r="Z38" s="259">
        <f t="shared" si="40"/>
        <v>615.721</v>
      </c>
      <c r="AA38" s="259">
        <f t="shared" si="40"/>
        <v>731.67300000000012</v>
      </c>
      <c r="AB38" s="259">
        <f t="shared" si="40"/>
        <v>689.25599999999997</v>
      </c>
      <c r="AC38" s="259">
        <f t="shared" si="40"/>
        <v>781.38699999999983</v>
      </c>
      <c r="AD38" s="259">
        <f t="shared" si="40"/>
        <v>870.86099999999999</v>
      </c>
      <c r="AE38" s="259">
        <f t="shared" si="40"/>
        <v>1025.297</v>
      </c>
      <c r="AF38" s="259">
        <f t="shared" si="40"/>
        <v>977.94799999999987</v>
      </c>
      <c r="AG38" s="259">
        <f t="shared" si="40"/>
        <v>914.41499999999996</v>
      </c>
      <c r="AH38" s="259">
        <f t="shared" si="40"/>
        <v>1094.6079999999999</v>
      </c>
      <c r="AI38" s="259">
        <f t="shared" si="40"/>
        <v>1250.356</v>
      </c>
      <c r="AJ38" s="259">
        <f t="shared" si="40"/>
        <v>1266.605</v>
      </c>
      <c r="AK38" s="259">
        <f t="shared" si="40"/>
        <v>1347.212</v>
      </c>
      <c r="AL38" s="259">
        <f t="shared" si="40"/>
        <v>1334.3229999999999</v>
      </c>
      <c r="AM38" s="259">
        <f t="shared" si="40"/>
        <v>1410.8960000000002</v>
      </c>
      <c r="AN38" s="259">
        <f t="shared" si="40"/>
        <v>1519.2889999999998</v>
      </c>
      <c r="AO38" s="259">
        <f t="shared" si="40"/>
        <v>1548.0229999999997</v>
      </c>
      <c r="AP38" s="259">
        <f t="shared" si="40"/>
        <v>1839.692</v>
      </c>
      <c r="AQ38" s="259">
        <f t="shared" si="40"/>
        <v>1695.6569999999999</v>
      </c>
      <c r="AR38" s="259">
        <f t="shared" si="40"/>
        <v>1898.1219999999998</v>
      </c>
      <c r="AS38" s="259">
        <f t="shared" si="40"/>
        <v>1841.7329999999997</v>
      </c>
      <c r="AT38" s="259">
        <f t="shared" si="40"/>
        <v>2170.7329999999997</v>
      </c>
      <c r="AU38" s="259">
        <f t="shared" si="40"/>
        <v>2052.9210000000003</v>
      </c>
      <c r="AV38" s="259">
        <f t="shared" si="40"/>
        <v>2172.15</v>
      </c>
      <c r="AW38" s="259">
        <f t="shared" si="40"/>
        <v>2325.7250000000004</v>
      </c>
      <c r="AX38" s="259">
        <f t="shared" si="40"/>
        <v>2172.701</v>
      </c>
      <c r="AY38" s="259">
        <f t="shared" si="40"/>
        <v>2433.2139999999999</v>
      </c>
      <c r="AZ38" s="259">
        <f t="shared" si="40"/>
        <v>2233.547</v>
      </c>
      <c r="BA38" s="259">
        <f t="shared" si="40"/>
        <v>2402.0650000000001</v>
      </c>
      <c r="BB38" s="259">
        <f t="shared" si="40"/>
        <v>2515.6040000000003</v>
      </c>
      <c r="BC38" s="259">
        <f t="shared" si="40"/>
        <v>2501.7789999999995</v>
      </c>
      <c r="BD38" s="259">
        <f t="shared" si="40"/>
        <v>2537.6410000000005</v>
      </c>
      <c r="BE38" s="259">
        <f t="shared" si="40"/>
        <v>2340.3860000000004</v>
      </c>
      <c r="BF38" s="259">
        <f t="shared" si="40"/>
        <v>2364.2599999999993</v>
      </c>
      <c r="BG38" s="259">
        <f t="shared" ref="BG38:BP38" si="41">SUM(BG36:BG37)</f>
        <v>2641.0680000000002</v>
      </c>
      <c r="BH38" s="259">
        <f t="shared" si="41"/>
        <v>2658.4649999999997</v>
      </c>
      <c r="BI38" s="259">
        <f t="shared" si="41"/>
        <v>2563.1950000000002</v>
      </c>
      <c r="BJ38" s="259">
        <f t="shared" si="41"/>
        <v>2291.7469999999998</v>
      </c>
      <c r="BK38" s="259">
        <f t="shared" si="41"/>
        <v>2265.56</v>
      </c>
      <c r="BL38" s="259">
        <f t="shared" si="41"/>
        <v>2357.3889999999997</v>
      </c>
      <c r="BM38" s="260">
        <f t="shared" si="41"/>
        <v>2375</v>
      </c>
      <c r="BN38" s="327">
        <f t="shared" si="41"/>
        <v>2450</v>
      </c>
      <c r="BO38" s="327">
        <f t="shared" si="41"/>
        <v>2450</v>
      </c>
      <c r="BP38" s="327">
        <f t="shared" si="41"/>
        <v>2450</v>
      </c>
      <c r="BQ38" s="327"/>
      <c r="BR38" s="260"/>
    </row>
    <row r="39" spans="1:70">
      <c r="A39" s="264" t="s">
        <v>406</v>
      </c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78">
        <f t="shared" ref="Q39:BP39" si="42">Q35-Q38</f>
        <v>11</v>
      </c>
      <c r="R39" s="278">
        <f t="shared" si="42"/>
        <v>7</v>
      </c>
      <c r="S39" s="278">
        <f t="shared" si="42"/>
        <v>20</v>
      </c>
      <c r="T39" s="278">
        <f t="shared" si="42"/>
        <v>11</v>
      </c>
      <c r="U39" s="278">
        <f t="shared" si="42"/>
        <v>20.000000000000057</v>
      </c>
      <c r="V39" s="278">
        <f t="shared" si="42"/>
        <v>37.229000000000042</v>
      </c>
      <c r="W39" s="278">
        <f t="shared" si="42"/>
        <v>20.850000000000023</v>
      </c>
      <c r="X39" s="278">
        <f t="shared" si="42"/>
        <v>29.336999999999932</v>
      </c>
      <c r="Y39" s="278">
        <f t="shared" si="42"/>
        <v>42.420000000000016</v>
      </c>
      <c r="Z39" s="278">
        <f t="shared" si="42"/>
        <v>20.423999999999978</v>
      </c>
      <c r="AA39" s="278">
        <f t="shared" si="42"/>
        <v>20.552999999999997</v>
      </c>
      <c r="AB39" s="278">
        <f t="shared" si="42"/>
        <v>26.926000000000045</v>
      </c>
      <c r="AC39" s="278">
        <f t="shared" si="42"/>
        <v>31.510000000000218</v>
      </c>
      <c r="AD39" s="278">
        <f t="shared" si="42"/>
        <v>22.482000000000198</v>
      </c>
      <c r="AE39" s="278">
        <f t="shared" si="42"/>
        <v>59.799999999999955</v>
      </c>
      <c r="AF39" s="278">
        <f t="shared" si="42"/>
        <v>46.387000000000171</v>
      </c>
      <c r="AG39" s="278">
        <f t="shared" si="42"/>
        <v>85.216000000000236</v>
      </c>
      <c r="AH39" s="278">
        <f t="shared" si="42"/>
        <v>120.22700000000054</v>
      </c>
      <c r="AI39" s="278">
        <f t="shared" si="42"/>
        <v>91.349000000000615</v>
      </c>
      <c r="AJ39" s="278">
        <f t="shared" si="42"/>
        <v>100.17300000000068</v>
      </c>
      <c r="AK39" s="278">
        <f t="shared" si="42"/>
        <v>110.74600000000078</v>
      </c>
      <c r="AL39" s="278">
        <f t="shared" si="42"/>
        <v>209.75600000000122</v>
      </c>
      <c r="AM39" s="278">
        <f t="shared" si="42"/>
        <v>170.47500000000127</v>
      </c>
      <c r="AN39" s="278">
        <f t="shared" si="42"/>
        <v>176.89500000000135</v>
      </c>
      <c r="AO39" s="278">
        <f t="shared" si="42"/>
        <v>258.15700000000152</v>
      </c>
      <c r="AP39" s="278">
        <f t="shared" si="42"/>
        <v>211.59500000000116</v>
      </c>
      <c r="AQ39" s="278">
        <f t="shared" si="42"/>
        <v>226.99000000000115</v>
      </c>
      <c r="AR39" s="278">
        <f t="shared" si="42"/>
        <v>226.75100000000111</v>
      </c>
      <c r="AS39" s="278">
        <f t="shared" si="42"/>
        <v>244.46300000000156</v>
      </c>
      <c r="AT39" s="278">
        <f t="shared" si="42"/>
        <v>203.25900000000183</v>
      </c>
      <c r="AU39" s="278">
        <f t="shared" si="42"/>
        <v>284.27200000000175</v>
      </c>
      <c r="AV39" s="278">
        <f t="shared" si="42"/>
        <v>213.32700000000159</v>
      </c>
      <c r="AW39" s="278">
        <f t="shared" si="42"/>
        <v>223.12800000000152</v>
      </c>
      <c r="AX39" s="278">
        <f t="shared" si="42"/>
        <v>331.05700000000161</v>
      </c>
      <c r="AY39" s="278">
        <f t="shared" si="42"/>
        <v>226.24800000000187</v>
      </c>
      <c r="AZ39" s="278">
        <f t="shared" si="42"/>
        <v>325.28200000000197</v>
      </c>
      <c r="BA39" s="278">
        <f t="shared" si="42"/>
        <v>264.09500000000207</v>
      </c>
      <c r="BB39" s="278">
        <f t="shared" si="42"/>
        <v>273.52500000000191</v>
      </c>
      <c r="BC39" s="278">
        <f t="shared" si="42"/>
        <v>362.75900000000183</v>
      </c>
      <c r="BD39" s="278">
        <f t="shared" si="42"/>
        <v>348.87800000000152</v>
      </c>
      <c r="BE39" s="278">
        <f t="shared" si="42"/>
        <v>253.58000000000129</v>
      </c>
      <c r="BF39" s="278">
        <f t="shared" si="42"/>
        <v>273.13700000000199</v>
      </c>
      <c r="BG39" s="278">
        <f t="shared" si="42"/>
        <v>234.12800000000198</v>
      </c>
      <c r="BH39" s="278">
        <f t="shared" si="42"/>
        <v>298.51600000000235</v>
      </c>
      <c r="BI39" s="278">
        <f t="shared" si="42"/>
        <v>237.45100000000275</v>
      </c>
      <c r="BJ39" s="278">
        <f t="shared" si="42"/>
        <v>232.29600000000346</v>
      </c>
      <c r="BK39" s="278">
        <f t="shared" si="42"/>
        <v>275.34800000000359</v>
      </c>
      <c r="BL39" s="278">
        <f t="shared" si="42"/>
        <v>234.02300000000423</v>
      </c>
      <c r="BM39" s="279">
        <f t="shared" si="42"/>
        <v>285.81600000000481</v>
      </c>
      <c r="BN39" s="332">
        <f t="shared" si="42"/>
        <v>241.66400000000476</v>
      </c>
      <c r="BO39" s="332">
        <f t="shared" si="42"/>
        <v>211.91400000000476</v>
      </c>
      <c r="BP39" s="332">
        <f t="shared" si="42"/>
        <v>182.16400000000476</v>
      </c>
      <c r="BQ39" s="327"/>
      <c r="BR39" s="260"/>
    </row>
    <row r="40" spans="1:70" ht="12" thickBot="1">
      <c r="A40" s="254" t="s">
        <v>55</v>
      </c>
      <c r="Q40" s="275">
        <f t="shared" ref="Q40:BP40" si="43">Q39/Q38</f>
        <v>8.3969465648854963E-2</v>
      </c>
      <c r="R40" s="275">
        <f t="shared" si="43"/>
        <v>3.8674033149171269E-2</v>
      </c>
      <c r="S40" s="275">
        <f t="shared" si="43"/>
        <v>0.12269938650306748</v>
      </c>
      <c r="T40" s="275">
        <f t="shared" si="43"/>
        <v>4.3307086614173228E-2</v>
      </c>
      <c r="U40" s="275">
        <f t="shared" si="43"/>
        <v>7.4074074074074306E-2</v>
      </c>
      <c r="V40" s="275">
        <f t="shared" si="43"/>
        <v>0.13481490065146004</v>
      </c>
      <c r="W40" s="275">
        <f t="shared" si="43"/>
        <v>4.9795444612419547E-2</v>
      </c>
      <c r="X40" s="275">
        <f t="shared" si="43"/>
        <v>5.8075014302484046E-2</v>
      </c>
      <c r="Y40" s="275">
        <f t="shared" si="43"/>
        <v>9.2590975763078898E-2</v>
      </c>
      <c r="Z40" s="275">
        <f t="shared" si="43"/>
        <v>3.3170867974293514E-2</v>
      </c>
      <c r="AA40" s="275">
        <f t="shared" si="43"/>
        <v>2.8090417440577956E-2</v>
      </c>
      <c r="AB40" s="275">
        <f t="shared" si="43"/>
        <v>3.9065311002008031E-2</v>
      </c>
      <c r="AC40" s="275">
        <f t="shared" si="43"/>
        <v>4.0325728480253988E-2</v>
      </c>
      <c r="AD40" s="275">
        <f t="shared" si="43"/>
        <v>2.5815830540120866E-2</v>
      </c>
      <c r="AE40" s="275">
        <f t="shared" si="43"/>
        <v>5.8324563516717547E-2</v>
      </c>
      <c r="AF40" s="275">
        <f t="shared" si="43"/>
        <v>4.7432992347241548E-2</v>
      </c>
      <c r="AG40" s="275">
        <f t="shared" si="43"/>
        <v>9.3191822093907292E-2</v>
      </c>
      <c r="AH40" s="275">
        <f t="shared" si="43"/>
        <v>0.10983566719775531</v>
      </c>
      <c r="AI40" s="275">
        <f t="shared" si="43"/>
        <v>7.3058392969682723E-2</v>
      </c>
      <c r="AJ40" s="275">
        <f t="shared" si="43"/>
        <v>7.9087797695414658E-2</v>
      </c>
      <c r="AK40" s="275">
        <f t="shared" si="43"/>
        <v>8.2203840227076941E-2</v>
      </c>
      <c r="AL40" s="275">
        <f t="shared" si="43"/>
        <v>0.15720031806391799</v>
      </c>
      <c r="AM40" s="275">
        <f t="shared" si="43"/>
        <v>0.12082747417244166</v>
      </c>
      <c r="AN40" s="275">
        <f t="shared" si="43"/>
        <v>0.11643275242564211</v>
      </c>
      <c r="AO40" s="275">
        <f t="shared" si="43"/>
        <v>0.166765610071686</v>
      </c>
      <c r="AP40" s="275">
        <f t="shared" si="43"/>
        <v>0.11501653537657454</v>
      </c>
      <c r="AQ40" s="275">
        <f t="shared" si="43"/>
        <v>0.13386551643404365</v>
      </c>
      <c r="AR40" s="275">
        <f t="shared" si="43"/>
        <v>0.11946070905874392</v>
      </c>
      <c r="AS40" s="275">
        <f t="shared" si="43"/>
        <v>0.1327353096241429</v>
      </c>
      <c r="AT40" s="275">
        <f t="shared" si="43"/>
        <v>9.3636112778495498E-2</v>
      </c>
      <c r="AU40" s="275">
        <f t="shared" si="43"/>
        <v>0.1384719626327568</v>
      </c>
      <c r="AV40" s="275">
        <f t="shared" si="43"/>
        <v>9.8210068365445102E-2</v>
      </c>
      <c r="AW40" s="275">
        <f t="shared" si="43"/>
        <v>9.5939115759602484E-2</v>
      </c>
      <c r="AX40" s="275">
        <f t="shared" si="43"/>
        <v>0.15237117302380843</v>
      </c>
      <c r="AY40" s="275">
        <f t="shared" si="43"/>
        <v>9.2983190134530658E-2</v>
      </c>
      <c r="AZ40" s="275">
        <f t="shared" si="43"/>
        <v>0.14563472360330987</v>
      </c>
      <c r="BA40" s="275">
        <f t="shared" si="43"/>
        <v>0.10994498483596492</v>
      </c>
      <c r="BB40" s="275">
        <f t="shared" si="43"/>
        <v>0.10873134245294644</v>
      </c>
      <c r="BC40" s="275">
        <f t="shared" si="43"/>
        <v>0.14500041770276348</v>
      </c>
      <c r="BD40" s="275">
        <f t="shared" si="43"/>
        <v>0.13748122764409995</v>
      </c>
      <c r="BE40" s="275">
        <f t="shared" si="43"/>
        <v>0.10834964830587827</v>
      </c>
      <c r="BF40" s="275">
        <f t="shared" si="43"/>
        <v>0.11552748005718579</v>
      </c>
      <c r="BG40" s="275">
        <f t="shared" si="43"/>
        <v>8.8648985940536912E-2</v>
      </c>
      <c r="BH40" s="275">
        <f t="shared" si="43"/>
        <v>0.11228885842017945</v>
      </c>
      <c r="BI40" s="275">
        <f t="shared" si="43"/>
        <v>9.2638679460596146E-2</v>
      </c>
      <c r="BJ40" s="275">
        <f t="shared" si="43"/>
        <v>0.10136197407480123</v>
      </c>
      <c r="BK40" s="275">
        <f t="shared" si="43"/>
        <v>0.12153639718215523</v>
      </c>
      <c r="BL40" s="275">
        <f t="shared" si="43"/>
        <v>9.9272118432725473E-2</v>
      </c>
      <c r="BM40" s="276">
        <f t="shared" si="43"/>
        <v>0.12034357894737044</v>
      </c>
      <c r="BN40" s="324">
        <f t="shared" si="43"/>
        <v>9.8638367346940717E-2</v>
      </c>
      <c r="BO40" s="324">
        <f t="shared" si="43"/>
        <v>8.6495510204083581E-2</v>
      </c>
      <c r="BP40" s="324">
        <f t="shared" si="43"/>
        <v>7.4352653061226431E-2</v>
      </c>
      <c r="BQ40" s="324"/>
      <c r="BR40" s="276"/>
    </row>
    <row r="41" spans="1:70" ht="15.75">
      <c r="A41" s="320" t="s">
        <v>156</v>
      </c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  <c r="AV41" s="261"/>
      <c r="AW41" s="261"/>
      <c r="AX41" s="261"/>
      <c r="AY41" s="261"/>
      <c r="AZ41" s="261"/>
      <c r="BA41" s="261"/>
      <c r="BB41" s="261"/>
      <c r="BC41" s="261"/>
      <c r="BD41" s="261"/>
      <c r="BE41" s="261"/>
      <c r="BF41" s="261"/>
      <c r="BG41" s="281"/>
      <c r="BH41" s="282"/>
      <c r="BI41" s="282"/>
      <c r="BJ41" s="282"/>
      <c r="BK41" s="282"/>
      <c r="BL41" s="282"/>
      <c r="BM41" s="282"/>
      <c r="BN41" s="282"/>
      <c r="BO41" s="282"/>
      <c r="BP41" s="282"/>
      <c r="BQ41" s="283"/>
      <c r="BR41" s="283"/>
    </row>
    <row r="42" spans="1:70">
      <c r="A42" s="254" t="s">
        <v>405</v>
      </c>
      <c r="Q42" s="259">
        <v>0</v>
      </c>
      <c r="R42" s="259">
        <f>Q49</f>
        <v>0</v>
      </c>
      <c r="S42" s="259">
        <f t="shared" ref="S42:BP42" si="44">R49</f>
        <v>9.9999999999999716</v>
      </c>
      <c r="T42" s="259">
        <f t="shared" si="44"/>
        <v>21.999999999999943</v>
      </c>
      <c r="U42" s="259">
        <f t="shared" si="44"/>
        <v>19.999999999999915</v>
      </c>
      <c r="V42" s="259">
        <f t="shared" si="44"/>
        <v>25.311999999999927</v>
      </c>
      <c r="W42" s="259">
        <f t="shared" si="44"/>
        <v>25.196999999999889</v>
      </c>
      <c r="X42" s="259">
        <f t="shared" si="44"/>
        <v>30.768999999999892</v>
      </c>
      <c r="Y42" s="259">
        <f t="shared" si="44"/>
        <v>19.017999999999972</v>
      </c>
      <c r="Z42" s="259">
        <f t="shared" si="44"/>
        <v>23.686999999999898</v>
      </c>
      <c r="AA42" s="259">
        <f t="shared" si="44"/>
        <v>52.244999999999777</v>
      </c>
      <c r="AB42" s="259">
        <f t="shared" si="44"/>
        <v>63.945999999999913</v>
      </c>
      <c r="AC42" s="259">
        <f t="shared" si="44"/>
        <v>57.162999999999897</v>
      </c>
      <c r="AD42" s="259">
        <f t="shared" si="44"/>
        <v>69.640999999999963</v>
      </c>
      <c r="AE42" s="259">
        <f t="shared" si="44"/>
        <v>33.169999999999959</v>
      </c>
      <c r="AF42" s="259">
        <f t="shared" si="44"/>
        <v>120.04000000000008</v>
      </c>
      <c r="AG42" s="259">
        <f t="shared" si="44"/>
        <v>87.327000000000112</v>
      </c>
      <c r="AH42" s="259">
        <f t="shared" si="44"/>
        <v>96.083000000000197</v>
      </c>
      <c r="AI42" s="259">
        <f t="shared" si="44"/>
        <v>117.55399999999997</v>
      </c>
      <c r="AJ42" s="259">
        <f t="shared" si="44"/>
        <v>70.663999999999987</v>
      </c>
      <c r="AK42" s="259">
        <f t="shared" si="44"/>
        <v>80.473000000000184</v>
      </c>
      <c r="AL42" s="259">
        <f t="shared" si="44"/>
        <v>118.91000000000008</v>
      </c>
      <c r="AM42" s="259">
        <f t="shared" si="44"/>
        <v>143.7819999999997</v>
      </c>
      <c r="AN42" s="259">
        <f t="shared" si="44"/>
        <v>149.47599999999966</v>
      </c>
      <c r="AO42" s="259">
        <f t="shared" si="44"/>
        <v>103.59799999999973</v>
      </c>
      <c r="AP42" s="259">
        <f t="shared" si="44"/>
        <v>175.21399999999994</v>
      </c>
      <c r="AQ42" s="259">
        <f t="shared" si="44"/>
        <v>315.2679999999998</v>
      </c>
      <c r="AR42" s="259">
        <f t="shared" si="44"/>
        <v>302.11499999999978</v>
      </c>
      <c r="AS42" s="259">
        <f t="shared" si="44"/>
        <v>222.24699999999916</v>
      </c>
      <c r="AT42" s="259">
        <f t="shared" si="44"/>
        <v>169.31599999999935</v>
      </c>
      <c r="AU42" s="259">
        <f t="shared" si="44"/>
        <v>243.63599999999906</v>
      </c>
      <c r="AV42" s="259">
        <f t="shared" si="44"/>
        <v>362.25199999999882</v>
      </c>
      <c r="AW42" s="259">
        <f t="shared" si="44"/>
        <v>218.03399999999874</v>
      </c>
      <c r="AX42" s="259">
        <f t="shared" si="44"/>
        <v>302.91799999999876</v>
      </c>
      <c r="AY42" s="259">
        <f t="shared" si="44"/>
        <v>233.73399999999856</v>
      </c>
      <c r="AZ42" s="259">
        <f t="shared" si="44"/>
        <v>247.20699999999852</v>
      </c>
      <c r="BA42" s="259">
        <f t="shared" si="44"/>
        <v>321.85299999999825</v>
      </c>
      <c r="BB42" s="259">
        <f t="shared" si="44"/>
        <v>389.34199999999873</v>
      </c>
      <c r="BC42" s="259">
        <f t="shared" si="44"/>
        <v>284.1649999999986</v>
      </c>
      <c r="BD42" s="259">
        <f t="shared" si="44"/>
        <v>345.72299999999905</v>
      </c>
      <c r="BE42" s="259">
        <f t="shared" si="44"/>
        <v>316.43799999999874</v>
      </c>
      <c r="BF42" s="259">
        <f t="shared" si="44"/>
        <v>226.61299999999846</v>
      </c>
      <c r="BG42" s="259">
        <f t="shared" si="44"/>
        <v>221.77899999999863</v>
      </c>
      <c r="BH42" s="259">
        <f t="shared" si="44"/>
        <v>300.52099999999791</v>
      </c>
      <c r="BI42" s="259">
        <f t="shared" si="44"/>
        <v>450.70899999999756</v>
      </c>
      <c r="BJ42" s="259">
        <f t="shared" si="44"/>
        <v>454.49499999999716</v>
      </c>
      <c r="BK42" s="259">
        <f t="shared" si="44"/>
        <v>310.03199999999697</v>
      </c>
      <c r="BL42" s="259">
        <f t="shared" si="44"/>
        <v>339.70799999999645</v>
      </c>
      <c r="BM42" s="259">
        <f t="shared" si="44"/>
        <v>367.81999999999653</v>
      </c>
      <c r="BN42" s="260">
        <f t="shared" si="44"/>
        <v>400.87599999999657</v>
      </c>
      <c r="BO42" s="327">
        <f t="shared" si="44"/>
        <v>458.73899999999639</v>
      </c>
      <c r="BP42" s="327">
        <f t="shared" si="44"/>
        <v>438.73899999999639</v>
      </c>
      <c r="BQ42" s="326"/>
      <c r="BR42" s="260"/>
    </row>
    <row r="43" spans="1:70">
      <c r="A43" s="254" t="s">
        <v>3</v>
      </c>
      <c r="Q43" s="259">
        <f t="shared" ref="Q43:BP43" si="45">Q417</f>
        <v>117</v>
      </c>
      <c r="R43" s="259">
        <f t="shared" si="45"/>
        <v>142</v>
      </c>
      <c r="S43" s="259">
        <f t="shared" si="45"/>
        <v>142</v>
      </c>
      <c r="T43" s="259">
        <f t="shared" si="45"/>
        <v>196</v>
      </c>
      <c r="U43" s="259">
        <f t="shared" si="45"/>
        <v>222</v>
      </c>
      <c r="V43" s="259">
        <f t="shared" si="45"/>
        <v>228.08499999999995</v>
      </c>
      <c r="W43" s="259">
        <f t="shared" si="45"/>
        <v>298.98199999999997</v>
      </c>
      <c r="X43" s="259">
        <f t="shared" si="45"/>
        <v>372.86500000000007</v>
      </c>
      <c r="Y43" s="259">
        <f t="shared" si="45"/>
        <v>372.11199999999997</v>
      </c>
      <c r="Z43" s="259">
        <f t="shared" si="45"/>
        <v>475.65399999999994</v>
      </c>
      <c r="AA43" s="259">
        <f t="shared" si="45"/>
        <v>599.09800000000007</v>
      </c>
      <c r="AB43" s="259">
        <f t="shared" si="45"/>
        <v>557.26700000000005</v>
      </c>
      <c r="AC43" s="259">
        <f t="shared" si="45"/>
        <v>608.596</v>
      </c>
      <c r="AD43" s="259">
        <f t="shared" si="45"/>
        <v>694.62800000000004</v>
      </c>
      <c r="AE43" s="259">
        <f t="shared" si="45"/>
        <v>843.10300000000007</v>
      </c>
      <c r="AF43" s="259">
        <f t="shared" si="45"/>
        <v>781.71400000000006</v>
      </c>
      <c r="AG43" s="259">
        <f t="shared" si="45"/>
        <v>787.96</v>
      </c>
      <c r="AH43" s="259">
        <f t="shared" si="45"/>
        <v>925.76499999999987</v>
      </c>
      <c r="AI43" s="259">
        <f t="shared" si="45"/>
        <v>980.28399999999999</v>
      </c>
      <c r="AJ43" s="259">
        <f t="shared" si="45"/>
        <v>1022.37</v>
      </c>
      <c r="AK43" s="259">
        <f t="shared" si="45"/>
        <v>1087.8149999999998</v>
      </c>
      <c r="AL43" s="259">
        <f t="shared" si="45"/>
        <v>1157.1009999999999</v>
      </c>
      <c r="AM43" s="259">
        <f t="shared" si="45"/>
        <v>1127.424</v>
      </c>
      <c r="AN43" s="259">
        <f t="shared" si="45"/>
        <v>1257.6390000000001</v>
      </c>
      <c r="AO43" s="259">
        <f t="shared" si="45"/>
        <v>1361.5020000000002</v>
      </c>
      <c r="AP43" s="259">
        <f t="shared" si="45"/>
        <v>1539.039</v>
      </c>
      <c r="AQ43" s="259">
        <f t="shared" si="45"/>
        <v>1469.5309999999999</v>
      </c>
      <c r="AR43" s="259">
        <f t="shared" si="45"/>
        <v>1630.4409999999998</v>
      </c>
      <c r="AS43" s="259">
        <f t="shared" si="45"/>
        <v>1594.0990000000002</v>
      </c>
      <c r="AT43" s="259">
        <f t="shared" si="45"/>
        <v>1867.6299999999997</v>
      </c>
      <c r="AU43" s="259">
        <f t="shared" si="45"/>
        <v>1890.827</v>
      </c>
      <c r="AV43" s="259">
        <f t="shared" si="45"/>
        <v>1862.8579999999997</v>
      </c>
      <c r="AW43" s="259">
        <f t="shared" si="45"/>
        <v>2101.1260000000002</v>
      </c>
      <c r="AX43" s="259">
        <f t="shared" si="45"/>
        <v>2064.4699999999998</v>
      </c>
      <c r="AY43" s="259">
        <f t="shared" si="45"/>
        <v>2096.7510000000002</v>
      </c>
      <c r="AZ43" s="259">
        <f t="shared" si="45"/>
        <v>2072.4580000000001</v>
      </c>
      <c r="BA43" s="259">
        <f t="shared" si="45"/>
        <v>2102.6030000000001</v>
      </c>
      <c r="BB43" s="259">
        <f t="shared" si="45"/>
        <v>2271.1420000000003</v>
      </c>
      <c r="BC43" s="259">
        <f t="shared" si="45"/>
        <v>2331.5620000000004</v>
      </c>
      <c r="BD43" s="259">
        <f t="shared" si="45"/>
        <v>2280.34</v>
      </c>
      <c r="BE43" s="259">
        <f t="shared" si="45"/>
        <v>2018.9130000000002</v>
      </c>
      <c r="BF43" s="259">
        <f t="shared" si="45"/>
        <v>2149.0700000000002</v>
      </c>
      <c r="BG43" s="259">
        <f t="shared" si="45"/>
        <v>2311.6079999999997</v>
      </c>
      <c r="BH43" s="259">
        <f t="shared" si="45"/>
        <v>2431.0729999999999</v>
      </c>
      <c r="BI43" s="259">
        <f t="shared" si="45"/>
        <v>2231.6999999999998</v>
      </c>
      <c r="BJ43" s="259">
        <f t="shared" si="45"/>
        <v>2034.6880000000003</v>
      </c>
      <c r="BK43" s="259">
        <f t="shared" si="45"/>
        <v>2046.9739999999999</v>
      </c>
      <c r="BL43" s="259">
        <f t="shared" si="45"/>
        <v>2094.9380000000001</v>
      </c>
      <c r="BM43" s="260">
        <f t="shared" si="45"/>
        <v>2208.056</v>
      </c>
      <c r="BN43" s="327">
        <f t="shared" si="45"/>
        <v>2182.8629999999998</v>
      </c>
      <c r="BO43" s="327">
        <f t="shared" si="45"/>
        <v>2180</v>
      </c>
      <c r="BP43" s="327">
        <f t="shared" si="45"/>
        <v>2175</v>
      </c>
      <c r="BQ43" s="327"/>
      <c r="BR43" s="260"/>
    </row>
    <row r="44" spans="1:70">
      <c r="A44" s="254" t="s">
        <v>4</v>
      </c>
      <c r="Q44" s="259">
        <f t="shared" ref="Q44:BL44" si="46">Q449</f>
        <v>0</v>
      </c>
      <c r="R44" s="259">
        <f t="shared" si="46"/>
        <v>0</v>
      </c>
      <c r="S44" s="259">
        <f t="shared" si="46"/>
        <v>0</v>
      </c>
      <c r="T44" s="259">
        <f t="shared" si="46"/>
        <v>0</v>
      </c>
      <c r="U44" s="259">
        <f t="shared" si="46"/>
        <v>0</v>
      </c>
      <c r="V44" s="259">
        <f t="shared" si="46"/>
        <v>0</v>
      </c>
      <c r="W44" s="259">
        <f t="shared" si="46"/>
        <v>0</v>
      </c>
      <c r="X44" s="259">
        <f t="shared" si="46"/>
        <v>0</v>
      </c>
      <c r="Y44" s="259">
        <f t="shared" si="46"/>
        <v>0</v>
      </c>
      <c r="Z44" s="259">
        <f t="shared" si="46"/>
        <v>0</v>
      </c>
      <c r="AA44" s="259">
        <f t="shared" si="46"/>
        <v>0</v>
      </c>
      <c r="AB44" s="259">
        <f t="shared" si="46"/>
        <v>0</v>
      </c>
      <c r="AC44" s="259">
        <f t="shared" si="46"/>
        <v>5</v>
      </c>
      <c r="AD44" s="259">
        <f t="shared" si="46"/>
        <v>0</v>
      </c>
      <c r="AE44" s="259">
        <f t="shared" si="46"/>
        <v>0</v>
      </c>
      <c r="AF44" s="259">
        <f t="shared" si="46"/>
        <v>0</v>
      </c>
      <c r="AG44" s="259">
        <f t="shared" si="46"/>
        <v>0</v>
      </c>
      <c r="AH44" s="259">
        <f t="shared" si="46"/>
        <v>0</v>
      </c>
      <c r="AI44" s="259">
        <f t="shared" si="46"/>
        <v>0</v>
      </c>
      <c r="AJ44" s="259">
        <f t="shared" si="46"/>
        <v>0</v>
      </c>
      <c r="AK44" s="259">
        <f t="shared" si="46"/>
        <v>0</v>
      </c>
      <c r="AL44" s="259">
        <f t="shared" si="46"/>
        <v>0</v>
      </c>
      <c r="AM44" s="259">
        <f t="shared" si="46"/>
        <v>36.450999999999993</v>
      </c>
      <c r="AN44" s="259">
        <f t="shared" si="46"/>
        <v>7.5459999999999994</v>
      </c>
      <c r="AO44" s="259">
        <f t="shared" si="46"/>
        <v>34.915000000000006</v>
      </c>
      <c r="AP44" s="259">
        <f t="shared" si="46"/>
        <v>56.521999999999991</v>
      </c>
      <c r="AQ44" s="259">
        <f t="shared" si="46"/>
        <v>75.703000000000003</v>
      </c>
      <c r="AR44" s="259">
        <f t="shared" si="46"/>
        <v>109.51399999999998</v>
      </c>
      <c r="AS44" s="259">
        <f t="shared" si="46"/>
        <v>133.84900000000002</v>
      </c>
      <c r="AT44" s="259">
        <f t="shared" si="46"/>
        <v>125.215</v>
      </c>
      <c r="AU44" s="259">
        <f t="shared" si="46"/>
        <v>199.68099999999998</v>
      </c>
      <c r="AV44" s="259">
        <f t="shared" si="46"/>
        <v>200.08799999999999</v>
      </c>
      <c r="AW44" s="259">
        <f t="shared" si="46"/>
        <v>282.06200000000001</v>
      </c>
      <c r="AX44" s="259">
        <f t="shared" si="46"/>
        <v>265.39499999999998</v>
      </c>
      <c r="AY44" s="259">
        <f t="shared" si="46"/>
        <v>445.85200000000003</v>
      </c>
      <c r="AZ44" s="259">
        <f t="shared" si="46"/>
        <v>395.6280000000001</v>
      </c>
      <c r="BA44" s="259">
        <f t="shared" si="46"/>
        <v>390.34000000000003</v>
      </c>
      <c r="BB44" s="259">
        <f t="shared" si="46"/>
        <v>209.40599999999998</v>
      </c>
      <c r="BC44" s="259">
        <f t="shared" si="46"/>
        <v>92.570999999999984</v>
      </c>
      <c r="BD44" s="259">
        <f t="shared" si="46"/>
        <v>253.29600000000002</v>
      </c>
      <c r="BE44" s="259">
        <f t="shared" si="46"/>
        <v>134.82599999999999</v>
      </c>
      <c r="BF44" s="259">
        <f t="shared" si="46"/>
        <v>179.50299999999999</v>
      </c>
      <c r="BG44" s="259">
        <f t="shared" si="46"/>
        <v>268.685</v>
      </c>
      <c r="BH44" s="259">
        <f t="shared" si="46"/>
        <v>288.40199999999999</v>
      </c>
      <c r="BI44" s="259">
        <f t="shared" si="46"/>
        <v>309.06399999999996</v>
      </c>
      <c r="BJ44" s="259">
        <f t="shared" si="46"/>
        <v>396.56200000000001</v>
      </c>
      <c r="BK44" s="259">
        <f t="shared" si="46"/>
        <v>322.66900000000004</v>
      </c>
      <c r="BL44" s="259">
        <f t="shared" si="46"/>
        <v>215.19900000000001</v>
      </c>
      <c r="BM44" s="260">
        <f>200+50+75-50-100</f>
        <v>175</v>
      </c>
      <c r="BN44" s="327">
        <f t="shared" ref="BN44:BP44" si="47">200+50+75-50</f>
        <v>275</v>
      </c>
      <c r="BO44" s="327">
        <f t="shared" si="47"/>
        <v>275</v>
      </c>
      <c r="BP44" s="327">
        <f t="shared" si="47"/>
        <v>275</v>
      </c>
      <c r="BQ44" s="327"/>
      <c r="BR44" s="260"/>
    </row>
    <row r="45" spans="1:70">
      <c r="A45" s="254" t="s">
        <v>5</v>
      </c>
      <c r="Q45" s="259">
        <f t="shared" ref="Q45:BF45" si="48">SUM(Q42:Q44)</f>
        <v>117</v>
      </c>
      <c r="R45" s="259">
        <f t="shared" si="48"/>
        <v>142</v>
      </c>
      <c r="S45" s="259">
        <f t="shared" si="48"/>
        <v>151.99999999999997</v>
      </c>
      <c r="T45" s="259">
        <f t="shared" si="48"/>
        <v>217.99999999999994</v>
      </c>
      <c r="U45" s="259">
        <f t="shared" si="48"/>
        <v>241.99999999999991</v>
      </c>
      <c r="V45" s="259">
        <f t="shared" si="48"/>
        <v>253.39699999999988</v>
      </c>
      <c r="W45" s="259">
        <f t="shared" si="48"/>
        <v>324.17899999999986</v>
      </c>
      <c r="X45" s="259">
        <f t="shared" si="48"/>
        <v>403.63399999999996</v>
      </c>
      <c r="Y45" s="259">
        <f t="shared" si="48"/>
        <v>391.12999999999994</v>
      </c>
      <c r="Z45" s="259">
        <f t="shared" si="48"/>
        <v>499.34099999999984</v>
      </c>
      <c r="AA45" s="259">
        <f t="shared" si="48"/>
        <v>651.34299999999985</v>
      </c>
      <c r="AB45" s="259">
        <f t="shared" si="48"/>
        <v>621.21299999999997</v>
      </c>
      <c r="AC45" s="259">
        <f t="shared" si="48"/>
        <v>670.7589999999999</v>
      </c>
      <c r="AD45" s="259">
        <f t="shared" si="48"/>
        <v>764.26900000000001</v>
      </c>
      <c r="AE45" s="259">
        <f t="shared" si="48"/>
        <v>876.27300000000002</v>
      </c>
      <c r="AF45" s="259">
        <f t="shared" si="48"/>
        <v>901.75400000000013</v>
      </c>
      <c r="AG45" s="259">
        <f t="shared" si="48"/>
        <v>875.28700000000015</v>
      </c>
      <c r="AH45" s="259">
        <f t="shared" si="48"/>
        <v>1021.8480000000001</v>
      </c>
      <c r="AI45" s="259">
        <f t="shared" si="48"/>
        <v>1097.838</v>
      </c>
      <c r="AJ45" s="259">
        <f t="shared" si="48"/>
        <v>1093.0340000000001</v>
      </c>
      <c r="AK45" s="259">
        <f t="shared" si="48"/>
        <v>1168.288</v>
      </c>
      <c r="AL45" s="259">
        <f t="shared" si="48"/>
        <v>1276.011</v>
      </c>
      <c r="AM45" s="259">
        <f t="shared" si="48"/>
        <v>1307.6569999999997</v>
      </c>
      <c r="AN45" s="259">
        <f t="shared" si="48"/>
        <v>1414.6609999999998</v>
      </c>
      <c r="AO45" s="259">
        <f t="shared" si="48"/>
        <v>1500.0149999999999</v>
      </c>
      <c r="AP45" s="259">
        <f t="shared" si="48"/>
        <v>1770.7749999999999</v>
      </c>
      <c r="AQ45" s="259">
        <f t="shared" si="48"/>
        <v>1860.5019999999997</v>
      </c>
      <c r="AR45" s="259">
        <f t="shared" si="48"/>
        <v>2042.0699999999995</v>
      </c>
      <c r="AS45" s="259">
        <f t="shared" si="48"/>
        <v>1950.1949999999993</v>
      </c>
      <c r="AT45" s="259">
        <f t="shared" si="48"/>
        <v>2162.1609999999991</v>
      </c>
      <c r="AU45" s="259">
        <f t="shared" si="48"/>
        <v>2334.1439999999989</v>
      </c>
      <c r="AV45" s="259">
        <f t="shared" si="48"/>
        <v>2425.197999999999</v>
      </c>
      <c r="AW45" s="259">
        <f t="shared" si="48"/>
        <v>2601.2219999999988</v>
      </c>
      <c r="AX45" s="259">
        <f t="shared" si="48"/>
        <v>2632.7829999999985</v>
      </c>
      <c r="AY45" s="259">
        <f t="shared" si="48"/>
        <v>2776.3369999999986</v>
      </c>
      <c r="AZ45" s="259">
        <f t="shared" si="48"/>
        <v>2715.2929999999988</v>
      </c>
      <c r="BA45" s="259">
        <f t="shared" si="48"/>
        <v>2814.7959999999985</v>
      </c>
      <c r="BB45" s="259">
        <f t="shared" si="48"/>
        <v>2869.889999999999</v>
      </c>
      <c r="BC45" s="259">
        <f t="shared" si="48"/>
        <v>2708.2979999999989</v>
      </c>
      <c r="BD45" s="259">
        <f t="shared" si="48"/>
        <v>2879.358999999999</v>
      </c>
      <c r="BE45" s="259">
        <f t="shared" si="48"/>
        <v>2470.1769999999988</v>
      </c>
      <c r="BF45" s="259">
        <f t="shared" si="48"/>
        <v>2555.1859999999988</v>
      </c>
      <c r="BG45" s="259">
        <f t="shared" ref="BG45:BP45" si="49">SUM(BG42:BG44)</f>
        <v>2802.0719999999983</v>
      </c>
      <c r="BH45" s="259">
        <f t="shared" si="49"/>
        <v>3019.9959999999978</v>
      </c>
      <c r="BI45" s="259">
        <f t="shared" si="49"/>
        <v>2991.4729999999972</v>
      </c>
      <c r="BJ45" s="259">
        <f t="shared" si="49"/>
        <v>2885.7449999999972</v>
      </c>
      <c r="BK45" s="259">
        <f t="shared" si="49"/>
        <v>2679.6749999999965</v>
      </c>
      <c r="BL45" s="259">
        <f t="shared" si="49"/>
        <v>2649.8449999999966</v>
      </c>
      <c r="BM45" s="260">
        <f t="shared" si="49"/>
        <v>2750.8759999999966</v>
      </c>
      <c r="BN45" s="327">
        <f t="shared" si="49"/>
        <v>2858.7389999999964</v>
      </c>
      <c r="BO45" s="327">
        <f t="shared" si="49"/>
        <v>2913.7389999999964</v>
      </c>
      <c r="BP45" s="327">
        <f t="shared" si="49"/>
        <v>2888.7389999999964</v>
      </c>
      <c r="BQ45" s="327"/>
      <c r="BR45" s="260"/>
    </row>
    <row r="46" spans="1:70">
      <c r="A46" s="264" t="s">
        <v>6</v>
      </c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78">
        <f t="shared" ref="Q46:BL46" si="50">Q481</f>
        <v>1.7763568394002505E-14</v>
      </c>
      <c r="R46" s="278">
        <f t="shared" si="50"/>
        <v>27.000000000000028</v>
      </c>
      <c r="S46" s="278">
        <f t="shared" si="50"/>
        <v>3.730349362740526E-14</v>
      </c>
      <c r="T46" s="278">
        <f t="shared" si="50"/>
        <v>2.4868995751603507E-14</v>
      </c>
      <c r="U46" s="278">
        <f t="shared" si="50"/>
        <v>0.68799999999998818</v>
      </c>
      <c r="V46" s="278">
        <f t="shared" si="50"/>
        <v>-7.7999999999999972</v>
      </c>
      <c r="W46" s="278">
        <f t="shared" si="50"/>
        <v>4.4099999999999966</v>
      </c>
      <c r="X46" s="278">
        <f t="shared" si="50"/>
        <v>-11.383999999999986</v>
      </c>
      <c r="Y46" s="278">
        <f t="shared" si="50"/>
        <v>1.4430000000000174</v>
      </c>
      <c r="Z46" s="278">
        <f t="shared" si="50"/>
        <v>-94.903999999999954</v>
      </c>
      <c r="AA46" s="278">
        <f t="shared" si="50"/>
        <v>-65.177000000000021</v>
      </c>
      <c r="AB46" s="278">
        <f t="shared" si="50"/>
        <v>6.7830000000000084</v>
      </c>
      <c r="AC46" s="278">
        <f t="shared" si="50"/>
        <v>-178.577</v>
      </c>
      <c r="AD46" s="278">
        <f t="shared" si="50"/>
        <v>66.66700000000003</v>
      </c>
      <c r="AE46" s="278">
        <f t="shared" si="50"/>
        <v>81.771999999999977</v>
      </c>
      <c r="AF46" s="278">
        <f t="shared" si="50"/>
        <v>136.75400000000002</v>
      </c>
      <c r="AG46" s="278">
        <f t="shared" si="50"/>
        <v>255.01100000000002</v>
      </c>
      <c r="AH46" s="278">
        <f t="shared" si="50"/>
        <v>376.601</v>
      </c>
      <c r="AI46" s="278">
        <f t="shared" si="50"/>
        <v>533.80600000000004</v>
      </c>
      <c r="AJ46" s="278">
        <f t="shared" si="50"/>
        <v>624.23099999999999</v>
      </c>
      <c r="AK46" s="278">
        <f t="shared" si="50"/>
        <v>632.83799999999997</v>
      </c>
      <c r="AL46" s="278">
        <f t="shared" si="50"/>
        <v>679.48500000000013</v>
      </c>
      <c r="AM46" s="278">
        <f t="shared" si="50"/>
        <v>719.57500000000005</v>
      </c>
      <c r="AN46" s="278">
        <f t="shared" si="50"/>
        <v>804.19200000000001</v>
      </c>
      <c r="AO46" s="278">
        <f t="shared" si="50"/>
        <v>827.24099999999999</v>
      </c>
      <c r="AP46" s="278">
        <f t="shared" si="50"/>
        <v>790.31700000000001</v>
      </c>
      <c r="AQ46" s="278">
        <f t="shared" si="50"/>
        <v>881.45</v>
      </c>
      <c r="AR46" s="278">
        <f t="shared" si="50"/>
        <v>1005.2360000000001</v>
      </c>
      <c r="AS46" s="278">
        <f t="shared" si="50"/>
        <v>989.59899999999993</v>
      </c>
      <c r="AT46" s="278">
        <f t="shared" si="50"/>
        <v>1069.116</v>
      </c>
      <c r="AU46" s="278">
        <f t="shared" si="50"/>
        <v>1113.7139999999999</v>
      </c>
      <c r="AV46" s="278">
        <f t="shared" si="50"/>
        <v>1146.8290000000002</v>
      </c>
      <c r="AW46" s="278">
        <f t="shared" si="50"/>
        <v>1260.0849999999998</v>
      </c>
      <c r="AX46" s="278">
        <f t="shared" si="50"/>
        <v>1292.1619999999998</v>
      </c>
      <c r="AY46" s="278">
        <f t="shared" si="50"/>
        <v>1373.2460000000001</v>
      </c>
      <c r="AZ46" s="278">
        <f t="shared" si="50"/>
        <v>1252.9730000000002</v>
      </c>
      <c r="BA46" s="278">
        <f t="shared" si="50"/>
        <v>1326.355</v>
      </c>
      <c r="BB46" s="278">
        <f t="shared" si="50"/>
        <v>1382.1300000000003</v>
      </c>
      <c r="BC46" s="278">
        <f t="shared" si="50"/>
        <v>1306.0629999999999</v>
      </c>
      <c r="BD46" s="278">
        <f t="shared" si="50"/>
        <v>1416.5570000000002</v>
      </c>
      <c r="BE46" s="278">
        <f t="shared" si="50"/>
        <v>1289.7060000000001</v>
      </c>
      <c r="BF46" s="278">
        <f t="shared" si="50"/>
        <v>1414.0310000000002</v>
      </c>
      <c r="BG46" s="278">
        <f t="shared" si="50"/>
        <v>1522.9500000000003</v>
      </c>
      <c r="BH46" s="278">
        <f t="shared" si="50"/>
        <v>1530.3720000000001</v>
      </c>
      <c r="BI46" s="278">
        <f t="shared" si="50"/>
        <v>1411.5229999999997</v>
      </c>
      <c r="BJ46" s="278">
        <f t="shared" si="50"/>
        <v>1432.6980000000003</v>
      </c>
      <c r="BK46" s="278">
        <f t="shared" si="50"/>
        <v>1298.577</v>
      </c>
      <c r="BL46" s="278">
        <f t="shared" si="50"/>
        <v>1269.866</v>
      </c>
      <c r="BM46" s="279">
        <f>1400-100</f>
        <v>1300</v>
      </c>
      <c r="BN46" s="332">
        <v>1350</v>
      </c>
      <c r="BO46" s="332">
        <v>1425</v>
      </c>
      <c r="BP46" s="332">
        <v>1450</v>
      </c>
      <c r="BQ46" s="327"/>
      <c r="BR46" s="260"/>
    </row>
    <row r="47" spans="1:70">
      <c r="A47" s="254" t="s">
        <v>8</v>
      </c>
      <c r="Q47" s="259">
        <f t="shared" ref="Q47:BL47" si="51">Q465</f>
        <v>117</v>
      </c>
      <c r="R47" s="259">
        <f t="shared" si="51"/>
        <v>105</v>
      </c>
      <c r="S47" s="259">
        <f t="shared" si="51"/>
        <v>130</v>
      </c>
      <c r="T47" s="259">
        <f t="shared" si="51"/>
        <v>198</v>
      </c>
      <c r="U47" s="259">
        <f t="shared" si="51"/>
        <v>216</v>
      </c>
      <c r="V47" s="259">
        <f t="shared" si="51"/>
        <v>236</v>
      </c>
      <c r="W47" s="259">
        <f t="shared" si="51"/>
        <v>289</v>
      </c>
      <c r="X47" s="259">
        <f t="shared" si="51"/>
        <v>396</v>
      </c>
      <c r="Y47" s="259">
        <f t="shared" si="51"/>
        <v>366</v>
      </c>
      <c r="Z47" s="259">
        <f t="shared" si="51"/>
        <v>542</v>
      </c>
      <c r="AA47" s="259">
        <f t="shared" si="51"/>
        <v>652.57399999999996</v>
      </c>
      <c r="AB47" s="259">
        <f t="shared" si="51"/>
        <v>557.26700000000005</v>
      </c>
      <c r="AC47" s="259">
        <f t="shared" si="51"/>
        <v>779.69499999999994</v>
      </c>
      <c r="AD47" s="259">
        <f t="shared" si="51"/>
        <v>664.43200000000002</v>
      </c>
      <c r="AE47" s="259">
        <f t="shared" si="51"/>
        <v>674.46100000000001</v>
      </c>
      <c r="AF47" s="259">
        <f t="shared" si="51"/>
        <v>677.673</v>
      </c>
      <c r="AG47" s="259">
        <f t="shared" si="51"/>
        <v>524.19299999999987</v>
      </c>
      <c r="AH47" s="259">
        <f t="shared" si="51"/>
        <v>527.6930000000001</v>
      </c>
      <c r="AI47" s="259">
        <f t="shared" si="51"/>
        <v>493.36799999999994</v>
      </c>
      <c r="AJ47" s="259">
        <f t="shared" si="51"/>
        <v>388.32999999999993</v>
      </c>
      <c r="AK47" s="259">
        <f t="shared" si="51"/>
        <v>416.54</v>
      </c>
      <c r="AL47" s="259">
        <f t="shared" si="51"/>
        <v>452.74400000000003</v>
      </c>
      <c r="AM47" s="259">
        <f t="shared" si="51"/>
        <v>438.60599999999999</v>
      </c>
      <c r="AN47" s="259">
        <f t="shared" si="51"/>
        <v>506.87099999999998</v>
      </c>
      <c r="AO47" s="259">
        <f t="shared" si="51"/>
        <v>497.56000000000006</v>
      </c>
      <c r="AP47" s="259">
        <f t="shared" si="51"/>
        <v>665.19000000000017</v>
      </c>
      <c r="AQ47" s="259">
        <f t="shared" si="51"/>
        <v>676.9369999999999</v>
      </c>
      <c r="AR47" s="259">
        <f t="shared" si="51"/>
        <v>814.5870000000001</v>
      </c>
      <c r="AS47" s="259">
        <f t="shared" si="51"/>
        <v>791.28000000000009</v>
      </c>
      <c r="AT47" s="259">
        <f t="shared" si="51"/>
        <v>849.40900000000011</v>
      </c>
      <c r="AU47" s="259">
        <f t="shared" si="51"/>
        <v>858.17800000000011</v>
      </c>
      <c r="AV47" s="259">
        <f t="shared" si="51"/>
        <v>1060.335</v>
      </c>
      <c r="AW47" s="259">
        <f t="shared" si="51"/>
        <v>1038.2190000000001</v>
      </c>
      <c r="AX47" s="259">
        <f t="shared" si="51"/>
        <v>1106.8870000000002</v>
      </c>
      <c r="AY47" s="259">
        <f t="shared" si="51"/>
        <v>1155.8839999999998</v>
      </c>
      <c r="AZ47" s="259">
        <f t="shared" si="51"/>
        <v>1140.4670000000001</v>
      </c>
      <c r="BA47" s="259">
        <f t="shared" si="51"/>
        <v>1099.0989999999999</v>
      </c>
      <c r="BB47" s="259">
        <f t="shared" si="51"/>
        <v>1203.595</v>
      </c>
      <c r="BC47" s="259">
        <f t="shared" si="51"/>
        <v>1056.5119999999999</v>
      </c>
      <c r="BD47" s="259">
        <f t="shared" si="51"/>
        <v>1146.364</v>
      </c>
      <c r="BE47" s="259">
        <f t="shared" si="51"/>
        <v>953.85799999999995</v>
      </c>
      <c r="BF47" s="259">
        <f t="shared" si="51"/>
        <v>919.37599999999998</v>
      </c>
      <c r="BG47" s="259">
        <f t="shared" si="51"/>
        <v>978.601</v>
      </c>
      <c r="BH47" s="259">
        <f t="shared" si="51"/>
        <v>1038.9150000000002</v>
      </c>
      <c r="BI47" s="259">
        <f t="shared" si="51"/>
        <v>1125.4550000000002</v>
      </c>
      <c r="BJ47" s="259">
        <f t="shared" si="51"/>
        <v>1143.0149999999999</v>
      </c>
      <c r="BK47" s="259">
        <f t="shared" si="51"/>
        <v>1041.3900000000001</v>
      </c>
      <c r="BL47" s="259">
        <f t="shared" si="51"/>
        <v>1012.159</v>
      </c>
      <c r="BM47" s="260">
        <v>1050</v>
      </c>
      <c r="BN47" s="327">
        <v>1050</v>
      </c>
      <c r="BO47" s="327">
        <v>1050</v>
      </c>
      <c r="BP47" s="327">
        <v>1050</v>
      </c>
      <c r="BQ47" s="327"/>
      <c r="BR47" s="260"/>
    </row>
    <row r="48" spans="1:70">
      <c r="A48" s="254" t="s">
        <v>9</v>
      </c>
      <c r="Q48" s="259">
        <f>SUM(Q46:Q47)</f>
        <v>117.00000000000001</v>
      </c>
      <c r="R48" s="259">
        <f t="shared" ref="R48:BP48" si="52">SUM(R46:R47)</f>
        <v>132.00000000000003</v>
      </c>
      <c r="S48" s="259">
        <f t="shared" si="52"/>
        <v>130.00000000000003</v>
      </c>
      <c r="T48" s="259">
        <f t="shared" si="52"/>
        <v>198.00000000000003</v>
      </c>
      <c r="U48" s="259">
        <f t="shared" si="52"/>
        <v>216.68799999999999</v>
      </c>
      <c r="V48" s="259">
        <f t="shared" si="52"/>
        <v>228.2</v>
      </c>
      <c r="W48" s="259">
        <f t="shared" si="52"/>
        <v>293.40999999999997</v>
      </c>
      <c r="X48" s="259">
        <f t="shared" si="52"/>
        <v>384.61599999999999</v>
      </c>
      <c r="Y48" s="259">
        <f t="shared" si="52"/>
        <v>367.44300000000004</v>
      </c>
      <c r="Z48" s="259">
        <f t="shared" si="52"/>
        <v>447.09600000000006</v>
      </c>
      <c r="AA48" s="259">
        <f t="shared" si="52"/>
        <v>587.39699999999993</v>
      </c>
      <c r="AB48" s="259">
        <f t="shared" si="52"/>
        <v>564.05000000000007</v>
      </c>
      <c r="AC48" s="259">
        <f t="shared" si="52"/>
        <v>601.11799999999994</v>
      </c>
      <c r="AD48" s="259">
        <f t="shared" si="52"/>
        <v>731.09900000000005</v>
      </c>
      <c r="AE48" s="259">
        <f t="shared" si="52"/>
        <v>756.23299999999995</v>
      </c>
      <c r="AF48" s="259">
        <f t="shared" si="52"/>
        <v>814.42700000000002</v>
      </c>
      <c r="AG48" s="259">
        <f t="shared" si="52"/>
        <v>779.20399999999995</v>
      </c>
      <c r="AH48" s="259">
        <f t="shared" si="52"/>
        <v>904.2940000000001</v>
      </c>
      <c r="AI48" s="259">
        <f t="shared" si="52"/>
        <v>1027.174</v>
      </c>
      <c r="AJ48" s="259">
        <f t="shared" si="52"/>
        <v>1012.5609999999999</v>
      </c>
      <c r="AK48" s="259">
        <f t="shared" si="52"/>
        <v>1049.3779999999999</v>
      </c>
      <c r="AL48" s="259">
        <f t="shared" si="52"/>
        <v>1132.2290000000003</v>
      </c>
      <c r="AM48" s="259">
        <f t="shared" si="52"/>
        <v>1158.181</v>
      </c>
      <c r="AN48" s="259">
        <f t="shared" si="52"/>
        <v>1311.0630000000001</v>
      </c>
      <c r="AO48" s="259">
        <f t="shared" si="52"/>
        <v>1324.8009999999999</v>
      </c>
      <c r="AP48" s="259">
        <f t="shared" si="52"/>
        <v>1455.5070000000001</v>
      </c>
      <c r="AQ48" s="259">
        <f t="shared" si="52"/>
        <v>1558.3869999999999</v>
      </c>
      <c r="AR48" s="259">
        <f t="shared" si="52"/>
        <v>1819.8230000000003</v>
      </c>
      <c r="AS48" s="259">
        <f t="shared" si="52"/>
        <v>1780.8789999999999</v>
      </c>
      <c r="AT48" s="259">
        <f t="shared" si="52"/>
        <v>1918.5250000000001</v>
      </c>
      <c r="AU48" s="259">
        <f t="shared" si="52"/>
        <v>1971.8920000000001</v>
      </c>
      <c r="AV48" s="259">
        <f t="shared" si="52"/>
        <v>2207.1640000000002</v>
      </c>
      <c r="AW48" s="259">
        <f t="shared" si="52"/>
        <v>2298.3040000000001</v>
      </c>
      <c r="AX48" s="259">
        <f t="shared" si="52"/>
        <v>2399.049</v>
      </c>
      <c r="AY48" s="259">
        <f t="shared" si="52"/>
        <v>2529.13</v>
      </c>
      <c r="AZ48" s="259">
        <f t="shared" si="52"/>
        <v>2393.4400000000005</v>
      </c>
      <c r="BA48" s="259">
        <f t="shared" si="52"/>
        <v>2425.4539999999997</v>
      </c>
      <c r="BB48" s="259">
        <f t="shared" si="52"/>
        <v>2585.7250000000004</v>
      </c>
      <c r="BC48" s="259">
        <f t="shared" si="52"/>
        <v>2362.5749999999998</v>
      </c>
      <c r="BD48" s="259">
        <f t="shared" si="52"/>
        <v>2562.9210000000003</v>
      </c>
      <c r="BE48" s="259">
        <f t="shared" si="52"/>
        <v>2243.5640000000003</v>
      </c>
      <c r="BF48" s="259">
        <f t="shared" si="52"/>
        <v>2333.4070000000002</v>
      </c>
      <c r="BG48" s="259">
        <f t="shared" si="52"/>
        <v>2501.5510000000004</v>
      </c>
      <c r="BH48" s="259">
        <f t="shared" si="52"/>
        <v>2569.2870000000003</v>
      </c>
      <c r="BI48" s="259">
        <f t="shared" si="52"/>
        <v>2536.9780000000001</v>
      </c>
      <c r="BJ48" s="259">
        <f t="shared" si="52"/>
        <v>2575.7130000000002</v>
      </c>
      <c r="BK48" s="259">
        <f t="shared" si="52"/>
        <v>2339.9670000000001</v>
      </c>
      <c r="BL48" s="259">
        <f t="shared" si="52"/>
        <v>2282.0250000000001</v>
      </c>
      <c r="BM48" s="260">
        <f t="shared" si="52"/>
        <v>2350</v>
      </c>
      <c r="BN48" s="327">
        <f t="shared" si="52"/>
        <v>2400</v>
      </c>
      <c r="BO48" s="327">
        <f t="shared" si="52"/>
        <v>2475</v>
      </c>
      <c r="BP48" s="327">
        <f t="shared" si="52"/>
        <v>2500</v>
      </c>
      <c r="BQ48" s="327"/>
      <c r="BR48" s="260"/>
    </row>
    <row r="49" spans="1:74">
      <c r="A49" s="264" t="s">
        <v>406</v>
      </c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78">
        <f>Q45-Q48</f>
        <v>0</v>
      </c>
      <c r="R49" s="278">
        <f t="shared" ref="R49:BP49" si="53">R45-R48</f>
        <v>9.9999999999999716</v>
      </c>
      <c r="S49" s="278">
        <f t="shared" si="53"/>
        <v>21.999999999999943</v>
      </c>
      <c r="T49" s="278">
        <f t="shared" si="53"/>
        <v>19.999999999999915</v>
      </c>
      <c r="U49" s="278">
        <f t="shared" si="53"/>
        <v>25.311999999999927</v>
      </c>
      <c r="V49" s="278">
        <f t="shared" si="53"/>
        <v>25.196999999999889</v>
      </c>
      <c r="W49" s="278">
        <f t="shared" si="53"/>
        <v>30.768999999999892</v>
      </c>
      <c r="X49" s="278">
        <f t="shared" si="53"/>
        <v>19.017999999999972</v>
      </c>
      <c r="Y49" s="278">
        <f t="shared" si="53"/>
        <v>23.686999999999898</v>
      </c>
      <c r="Z49" s="278">
        <f t="shared" si="53"/>
        <v>52.244999999999777</v>
      </c>
      <c r="AA49" s="278">
        <f t="shared" si="53"/>
        <v>63.945999999999913</v>
      </c>
      <c r="AB49" s="278">
        <f t="shared" si="53"/>
        <v>57.162999999999897</v>
      </c>
      <c r="AC49" s="278">
        <f t="shared" si="53"/>
        <v>69.640999999999963</v>
      </c>
      <c r="AD49" s="278">
        <f t="shared" si="53"/>
        <v>33.169999999999959</v>
      </c>
      <c r="AE49" s="278">
        <f t="shared" si="53"/>
        <v>120.04000000000008</v>
      </c>
      <c r="AF49" s="278">
        <f t="shared" si="53"/>
        <v>87.327000000000112</v>
      </c>
      <c r="AG49" s="278">
        <f t="shared" si="53"/>
        <v>96.083000000000197</v>
      </c>
      <c r="AH49" s="278">
        <f t="shared" si="53"/>
        <v>117.55399999999997</v>
      </c>
      <c r="AI49" s="278">
        <f t="shared" si="53"/>
        <v>70.663999999999987</v>
      </c>
      <c r="AJ49" s="278">
        <f t="shared" si="53"/>
        <v>80.473000000000184</v>
      </c>
      <c r="AK49" s="278">
        <f t="shared" si="53"/>
        <v>118.91000000000008</v>
      </c>
      <c r="AL49" s="278">
        <f t="shared" si="53"/>
        <v>143.7819999999997</v>
      </c>
      <c r="AM49" s="278">
        <f t="shared" si="53"/>
        <v>149.47599999999966</v>
      </c>
      <c r="AN49" s="278">
        <f t="shared" si="53"/>
        <v>103.59799999999973</v>
      </c>
      <c r="AO49" s="278">
        <f t="shared" si="53"/>
        <v>175.21399999999994</v>
      </c>
      <c r="AP49" s="278">
        <f t="shared" si="53"/>
        <v>315.2679999999998</v>
      </c>
      <c r="AQ49" s="278">
        <f t="shared" si="53"/>
        <v>302.11499999999978</v>
      </c>
      <c r="AR49" s="278">
        <f t="shared" si="53"/>
        <v>222.24699999999916</v>
      </c>
      <c r="AS49" s="278">
        <f t="shared" si="53"/>
        <v>169.31599999999935</v>
      </c>
      <c r="AT49" s="278">
        <f t="shared" si="53"/>
        <v>243.63599999999906</v>
      </c>
      <c r="AU49" s="278">
        <f t="shared" si="53"/>
        <v>362.25199999999882</v>
      </c>
      <c r="AV49" s="278">
        <f t="shared" si="53"/>
        <v>218.03399999999874</v>
      </c>
      <c r="AW49" s="278">
        <f t="shared" si="53"/>
        <v>302.91799999999876</v>
      </c>
      <c r="AX49" s="278">
        <f t="shared" si="53"/>
        <v>233.73399999999856</v>
      </c>
      <c r="AY49" s="278">
        <f t="shared" si="53"/>
        <v>247.20699999999852</v>
      </c>
      <c r="AZ49" s="278">
        <f t="shared" si="53"/>
        <v>321.85299999999825</v>
      </c>
      <c r="BA49" s="278">
        <f t="shared" si="53"/>
        <v>389.34199999999873</v>
      </c>
      <c r="BB49" s="278">
        <f t="shared" si="53"/>
        <v>284.1649999999986</v>
      </c>
      <c r="BC49" s="278">
        <f t="shared" si="53"/>
        <v>345.72299999999905</v>
      </c>
      <c r="BD49" s="278">
        <f t="shared" si="53"/>
        <v>316.43799999999874</v>
      </c>
      <c r="BE49" s="278">
        <f t="shared" si="53"/>
        <v>226.61299999999846</v>
      </c>
      <c r="BF49" s="278">
        <f t="shared" si="53"/>
        <v>221.77899999999863</v>
      </c>
      <c r="BG49" s="278">
        <f t="shared" si="53"/>
        <v>300.52099999999791</v>
      </c>
      <c r="BH49" s="278">
        <f t="shared" si="53"/>
        <v>450.70899999999756</v>
      </c>
      <c r="BI49" s="278">
        <f t="shared" si="53"/>
        <v>454.49499999999716</v>
      </c>
      <c r="BJ49" s="278">
        <f t="shared" si="53"/>
        <v>310.03199999999697</v>
      </c>
      <c r="BK49" s="278">
        <f t="shared" si="53"/>
        <v>339.70799999999645</v>
      </c>
      <c r="BL49" s="278">
        <f t="shared" si="53"/>
        <v>367.81999999999653</v>
      </c>
      <c r="BM49" s="279">
        <f t="shared" si="53"/>
        <v>400.87599999999657</v>
      </c>
      <c r="BN49" s="332">
        <f t="shared" si="53"/>
        <v>458.73899999999639</v>
      </c>
      <c r="BO49" s="332">
        <f t="shared" si="53"/>
        <v>438.73899999999639</v>
      </c>
      <c r="BP49" s="332">
        <f t="shared" si="53"/>
        <v>388.73899999999639</v>
      </c>
      <c r="BQ49" s="327"/>
      <c r="BR49" s="260"/>
    </row>
    <row r="50" spans="1:74">
      <c r="A50" s="254" t="s">
        <v>55</v>
      </c>
      <c r="Q50" s="275">
        <f t="shared" ref="Q50:BP50" si="54">Q49/Q48</f>
        <v>0</v>
      </c>
      <c r="R50" s="275">
        <f t="shared" si="54"/>
        <v>7.5757575757575524E-2</v>
      </c>
      <c r="S50" s="275">
        <f t="shared" si="54"/>
        <v>0.16923076923076877</v>
      </c>
      <c r="T50" s="275">
        <f t="shared" si="54"/>
        <v>0.10101010101010056</v>
      </c>
      <c r="U50" s="275">
        <f t="shared" si="54"/>
        <v>0.11681311378571922</v>
      </c>
      <c r="V50" s="275">
        <f t="shared" si="54"/>
        <v>0.11041630148992064</v>
      </c>
      <c r="W50" s="275">
        <f t="shared" si="54"/>
        <v>0.10486690978494222</v>
      </c>
      <c r="X50" s="275">
        <f t="shared" si="54"/>
        <v>4.9446720885246515E-2</v>
      </c>
      <c r="Y50" s="275">
        <f t="shared" si="54"/>
        <v>6.4464420331860714E-2</v>
      </c>
      <c r="Z50" s="275">
        <f t="shared" si="54"/>
        <v>0.11685409844865481</v>
      </c>
      <c r="AA50" s="275">
        <f t="shared" si="54"/>
        <v>0.10886334114746912</v>
      </c>
      <c r="AB50" s="275">
        <f t="shared" si="54"/>
        <v>0.10134385249534596</v>
      </c>
      <c r="AC50" s="275">
        <f t="shared" si="54"/>
        <v>0.1158524615799227</v>
      </c>
      <c r="AD50" s="275">
        <f t="shared" si="54"/>
        <v>4.5370052482632255E-2</v>
      </c>
      <c r="AE50" s="275">
        <f t="shared" si="54"/>
        <v>0.15873414675106756</v>
      </c>
      <c r="AF50" s="275">
        <f t="shared" si="54"/>
        <v>0.1072250797186244</v>
      </c>
      <c r="AG50" s="275">
        <f t="shared" si="54"/>
        <v>0.12330917192416903</v>
      </c>
      <c r="AH50" s="275">
        <f t="shared" si="54"/>
        <v>0.12999533337609226</v>
      </c>
      <c r="AI50" s="275">
        <f t="shared" si="54"/>
        <v>6.8794576186702538E-2</v>
      </c>
      <c r="AJ50" s="275">
        <f t="shared" si="54"/>
        <v>7.9474718066368535E-2</v>
      </c>
      <c r="AK50" s="275">
        <f t="shared" si="54"/>
        <v>0.11331474454391086</v>
      </c>
      <c r="AL50" s="275">
        <f t="shared" si="54"/>
        <v>0.12699021134417124</v>
      </c>
      <c r="AM50" s="275">
        <f t="shared" si="54"/>
        <v>0.12906100169144516</v>
      </c>
      <c r="AN50" s="275">
        <f t="shared" si="54"/>
        <v>7.9018323299490351E-2</v>
      </c>
      <c r="AO50" s="275">
        <f t="shared" si="54"/>
        <v>0.132256844612889</v>
      </c>
      <c r="AP50" s="275">
        <f t="shared" si="54"/>
        <v>0.21660356150812038</v>
      </c>
      <c r="AQ50" s="275">
        <f t="shared" si="54"/>
        <v>0.19386391185244731</v>
      </c>
      <c r="AR50" s="275">
        <f t="shared" si="54"/>
        <v>0.1221256133151406</v>
      </c>
      <c r="AS50" s="275">
        <f t="shared" si="54"/>
        <v>9.5074398653698183E-2</v>
      </c>
      <c r="AT50" s="275">
        <f t="shared" si="54"/>
        <v>0.12699130842704631</v>
      </c>
      <c r="AU50" s="275">
        <f t="shared" si="54"/>
        <v>0.1837078298405789</v>
      </c>
      <c r="AV50" s="275">
        <f t="shared" si="54"/>
        <v>9.8784684781012516E-2</v>
      </c>
      <c r="AW50" s="275">
        <f t="shared" si="54"/>
        <v>0.13180066692656792</v>
      </c>
      <c r="AX50" s="275">
        <f t="shared" si="54"/>
        <v>9.7427772421488076E-2</v>
      </c>
      <c r="AY50" s="275">
        <f t="shared" si="54"/>
        <v>9.7743888214523775E-2</v>
      </c>
      <c r="AZ50" s="275">
        <f t="shared" si="54"/>
        <v>0.13447297613476761</v>
      </c>
      <c r="BA50" s="275">
        <f t="shared" si="54"/>
        <v>0.16052334944303159</v>
      </c>
      <c r="BB50" s="275">
        <f t="shared" si="54"/>
        <v>0.10989761092150115</v>
      </c>
      <c r="BC50" s="275">
        <f t="shared" si="54"/>
        <v>0.14633313228151448</v>
      </c>
      <c r="BD50" s="275">
        <f t="shared" si="54"/>
        <v>0.12346771515782137</v>
      </c>
      <c r="BE50" s="275">
        <f t="shared" si="54"/>
        <v>0.10100581039809804</v>
      </c>
      <c r="BF50" s="275">
        <f t="shared" si="54"/>
        <v>9.5045142146225933E-2</v>
      </c>
      <c r="BG50" s="275">
        <f t="shared" si="54"/>
        <v>0.12013386894770399</v>
      </c>
      <c r="BH50" s="275">
        <f t="shared" si="54"/>
        <v>0.17542181936077889</v>
      </c>
      <c r="BI50" s="275">
        <f t="shared" si="54"/>
        <v>0.17914818338984301</v>
      </c>
      <c r="BJ50" s="275">
        <f t="shared" si="54"/>
        <v>0.12036744777077141</v>
      </c>
      <c r="BK50" s="275">
        <f t="shared" si="54"/>
        <v>0.14517640633393394</v>
      </c>
      <c r="BL50" s="275">
        <f t="shared" si="54"/>
        <v>0.16118140686451574</v>
      </c>
      <c r="BM50" s="276">
        <f t="shared" si="54"/>
        <v>0.17058553191489215</v>
      </c>
      <c r="BN50" s="324">
        <f t="shared" si="54"/>
        <v>0.19114124999999849</v>
      </c>
      <c r="BO50" s="324">
        <f t="shared" si="54"/>
        <v>0.17726828282828136</v>
      </c>
      <c r="BP50" s="324">
        <f t="shared" si="54"/>
        <v>0.15549559999999857</v>
      </c>
      <c r="BQ50" s="324"/>
      <c r="BR50" s="276"/>
    </row>
    <row r="51" spans="1:74" ht="12" thickBot="1">
      <c r="A51" s="284" t="s">
        <v>407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G51" s="284"/>
      <c r="AH51" s="284"/>
      <c r="AI51" s="284"/>
      <c r="AJ51" s="284"/>
      <c r="AK51" s="284"/>
      <c r="AL51" s="284"/>
      <c r="AM51" s="284"/>
      <c r="AN51" s="284"/>
      <c r="AO51" s="284"/>
      <c r="AP51" s="284"/>
      <c r="AQ51" s="284"/>
      <c r="AR51" s="284"/>
      <c r="AS51" s="284"/>
      <c r="AT51" s="285">
        <f>AT512</f>
        <v>2217.5833333333335</v>
      </c>
      <c r="AU51" s="285">
        <f t="shared" ref="AU51:BP51" si="55">AU512</f>
        <v>1953.75</v>
      </c>
      <c r="AV51" s="285">
        <f t="shared" si="55"/>
        <v>2455.8333333333335</v>
      </c>
      <c r="AW51" s="285">
        <f t="shared" si="55"/>
        <v>3785.3333333333335</v>
      </c>
      <c r="AX51" s="285">
        <f t="shared" si="55"/>
        <v>2210.3333333333335</v>
      </c>
      <c r="AY51" s="285">
        <f t="shared" si="55"/>
        <v>3101.8333333333335</v>
      </c>
      <c r="AZ51" s="285">
        <f t="shared" si="55"/>
        <v>5179.833333333333</v>
      </c>
      <c r="BA51" s="285">
        <f t="shared" si="55"/>
        <v>3617.4166666666665</v>
      </c>
      <c r="BB51" s="285">
        <f t="shared" si="55"/>
        <v>2354.9166666666665</v>
      </c>
      <c r="BC51" s="285">
        <f t="shared" si="55"/>
        <v>3569.9166666666665</v>
      </c>
      <c r="BD51" s="285">
        <f t="shared" si="55"/>
        <v>3348.5</v>
      </c>
      <c r="BE51" s="285">
        <f t="shared" si="55"/>
        <v>4596.916666666667</v>
      </c>
      <c r="BF51" s="285">
        <f t="shared" si="55"/>
        <v>5619.583333333333</v>
      </c>
      <c r="BG51" s="285">
        <f t="shared" si="55"/>
        <v>0</v>
      </c>
      <c r="BH51" s="285">
        <f t="shared" si="55"/>
        <v>0</v>
      </c>
      <c r="BI51" s="285">
        <f t="shared" si="55"/>
        <v>0</v>
      </c>
      <c r="BJ51" s="285">
        <f t="shared" si="55"/>
        <v>0</v>
      </c>
      <c r="BK51" s="285">
        <f t="shared" si="55"/>
        <v>0</v>
      </c>
      <c r="BL51" s="285">
        <f t="shared" si="55"/>
        <v>0</v>
      </c>
      <c r="BM51" s="285">
        <f t="shared" si="55"/>
        <v>0</v>
      </c>
      <c r="BN51" s="333">
        <f t="shared" si="55"/>
        <v>0</v>
      </c>
      <c r="BO51" s="333">
        <f t="shared" si="55"/>
        <v>0</v>
      </c>
      <c r="BP51" s="333">
        <f t="shared" si="55"/>
        <v>0</v>
      </c>
      <c r="BQ51" s="326"/>
    </row>
    <row r="52" spans="1:74" ht="12" thickTop="1">
      <c r="A52" s="268" t="s">
        <v>61</v>
      </c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268"/>
      <c r="BF52" s="268"/>
      <c r="BG52" s="268"/>
      <c r="BH52" s="268"/>
      <c r="BI52" s="268"/>
      <c r="BJ52" s="268"/>
      <c r="BK52" s="268"/>
      <c r="BL52" s="268"/>
      <c r="BM52" s="268"/>
      <c r="BN52" s="268"/>
      <c r="BO52" s="268"/>
      <c r="BP52" s="268"/>
    </row>
    <row r="54" spans="1:74">
      <c r="Q54" s="254">
        <v>1976</v>
      </c>
      <c r="R54" s="254">
        <v>1977</v>
      </c>
      <c r="S54" s="254">
        <v>1978</v>
      </c>
      <c r="T54" s="254">
        <v>1979</v>
      </c>
      <c r="U54" s="254">
        <v>1980</v>
      </c>
      <c r="V54" s="254">
        <v>1981</v>
      </c>
      <c r="W54" s="254">
        <v>1982</v>
      </c>
      <c r="X54" s="254">
        <v>1983</v>
      </c>
      <c r="Y54" s="254">
        <v>1984</v>
      </c>
      <c r="Z54" s="254">
        <v>1985</v>
      </c>
      <c r="AA54" s="254">
        <v>1986</v>
      </c>
      <c r="AB54" s="254">
        <v>1987</v>
      </c>
      <c r="AC54" s="254">
        <v>1988</v>
      </c>
      <c r="AD54" s="254">
        <v>1989</v>
      </c>
      <c r="AE54" s="254">
        <v>1990</v>
      </c>
      <c r="AF54" s="254">
        <v>1991</v>
      </c>
      <c r="AG54" s="254">
        <v>1992</v>
      </c>
      <c r="AH54" s="254">
        <v>1993</v>
      </c>
      <c r="AI54" s="254">
        <v>1994</v>
      </c>
      <c r="AJ54" s="254">
        <v>1995</v>
      </c>
      <c r="AK54" s="254">
        <v>1996</v>
      </c>
      <c r="AL54" s="254">
        <v>1997</v>
      </c>
      <c r="AM54" s="254">
        <v>1998</v>
      </c>
      <c r="AN54" s="254">
        <v>1999</v>
      </c>
      <c r="AO54" s="254">
        <v>2000</v>
      </c>
      <c r="AP54" s="254">
        <v>2001</v>
      </c>
      <c r="AQ54" s="254">
        <v>2002</v>
      </c>
      <c r="AR54" s="254">
        <v>2003</v>
      </c>
      <c r="AS54" s="254">
        <v>2004</v>
      </c>
      <c r="AT54" s="254">
        <v>2005</v>
      </c>
      <c r="AU54" s="254">
        <v>2006</v>
      </c>
      <c r="AV54" s="254">
        <v>2007</v>
      </c>
      <c r="AW54" s="254">
        <v>2008</v>
      </c>
      <c r="AX54" s="254">
        <v>2009</v>
      </c>
      <c r="AY54" s="254">
        <v>2010</v>
      </c>
      <c r="AZ54" s="254">
        <v>2011</v>
      </c>
      <c r="BA54" s="254">
        <v>2012</v>
      </c>
      <c r="BB54" s="254">
        <v>2013</v>
      </c>
      <c r="BC54" s="254">
        <v>2014</v>
      </c>
      <c r="BD54" s="254">
        <v>2015</v>
      </c>
      <c r="BE54" s="254">
        <v>2016</v>
      </c>
      <c r="BF54" s="254">
        <v>2017</v>
      </c>
      <c r="BG54" s="254">
        <v>2018</v>
      </c>
      <c r="BH54" s="254">
        <v>2019</v>
      </c>
      <c r="BI54" s="254">
        <v>2020</v>
      </c>
      <c r="BJ54" s="254">
        <v>2021</v>
      </c>
      <c r="BK54" s="254">
        <v>2022</v>
      </c>
      <c r="BL54" s="254">
        <v>2023</v>
      </c>
      <c r="BM54" s="254">
        <v>2024</v>
      </c>
      <c r="BN54" s="254">
        <v>2025</v>
      </c>
      <c r="BO54" s="254">
        <v>2026</v>
      </c>
      <c r="BP54" s="254">
        <v>2027</v>
      </c>
    </row>
    <row r="55" spans="1:74" ht="12" thickBot="1">
      <c r="A55" s="283" t="s">
        <v>408</v>
      </c>
    </row>
    <row r="56" spans="1:74" ht="12" thickBot="1">
      <c r="A56" s="286"/>
      <c r="B56" s="287" t="s">
        <v>119</v>
      </c>
      <c r="C56" s="287" t="s">
        <v>120</v>
      </c>
      <c r="D56" s="287" t="s">
        <v>121</v>
      </c>
      <c r="E56" s="287" t="s">
        <v>122</v>
      </c>
      <c r="F56" s="287" t="s">
        <v>123</v>
      </c>
      <c r="G56" s="287" t="s">
        <v>124</v>
      </c>
      <c r="H56" s="287" t="s">
        <v>125</v>
      </c>
      <c r="I56" s="287" t="s">
        <v>126</v>
      </c>
      <c r="J56" s="287" t="s">
        <v>127</v>
      </c>
      <c r="K56" s="287" t="s">
        <v>128</v>
      </c>
      <c r="L56" s="287" t="s">
        <v>129</v>
      </c>
      <c r="M56" s="287" t="s">
        <v>130</v>
      </c>
      <c r="N56" s="287" t="s">
        <v>131</v>
      </c>
      <c r="O56" s="287" t="s">
        <v>132</v>
      </c>
      <c r="P56" s="287" t="s">
        <v>133</v>
      </c>
      <c r="Q56" s="288" t="s">
        <v>134</v>
      </c>
      <c r="R56" s="288" t="s">
        <v>135</v>
      </c>
      <c r="S56" s="288" t="s">
        <v>136</v>
      </c>
      <c r="T56" s="288" t="s">
        <v>137</v>
      </c>
      <c r="U56" s="288" t="s">
        <v>138</v>
      </c>
      <c r="V56" s="288" t="s">
        <v>139</v>
      </c>
      <c r="W56" s="288" t="s">
        <v>140</v>
      </c>
      <c r="X56" s="288" t="s">
        <v>141</v>
      </c>
      <c r="Y56" s="288" t="s">
        <v>142</v>
      </c>
      <c r="Z56" s="288" t="s">
        <v>143</v>
      </c>
      <c r="AA56" s="288" t="s">
        <v>144</v>
      </c>
      <c r="AB56" s="288" t="s">
        <v>145</v>
      </c>
      <c r="AC56" s="288" t="s">
        <v>146</v>
      </c>
      <c r="AD56" s="288" t="s">
        <v>147</v>
      </c>
      <c r="AE56" s="288" t="s">
        <v>148</v>
      </c>
      <c r="AF56" s="288" t="s">
        <v>149</v>
      </c>
      <c r="AG56" s="288" t="s">
        <v>150</v>
      </c>
      <c r="AH56" s="288" t="s">
        <v>151</v>
      </c>
      <c r="AI56" s="288" t="s">
        <v>11</v>
      </c>
      <c r="AJ56" s="288" t="s">
        <v>12</v>
      </c>
      <c r="AK56" s="288" t="s">
        <v>13</v>
      </c>
      <c r="AL56" s="288" t="s">
        <v>14</v>
      </c>
      <c r="AM56" s="288" t="s">
        <v>15</v>
      </c>
      <c r="AN56" s="288" t="s">
        <v>16</v>
      </c>
      <c r="AO56" s="288" t="s">
        <v>17</v>
      </c>
      <c r="AP56" s="288" t="s">
        <v>18</v>
      </c>
      <c r="AQ56" s="288" t="s">
        <v>19</v>
      </c>
      <c r="AR56" s="288" t="s">
        <v>20</v>
      </c>
      <c r="AS56" s="288" t="s">
        <v>21</v>
      </c>
      <c r="AT56" s="288" t="s">
        <v>22</v>
      </c>
      <c r="AU56" s="288" t="s">
        <v>23</v>
      </c>
      <c r="AV56" s="288" t="s">
        <v>24</v>
      </c>
      <c r="AW56" s="288" t="s">
        <v>25</v>
      </c>
      <c r="AX56" s="288" t="s">
        <v>26</v>
      </c>
      <c r="AY56" s="288" t="s">
        <v>27</v>
      </c>
      <c r="AZ56" s="288" t="s">
        <v>28</v>
      </c>
      <c r="BA56" s="288" t="s">
        <v>29</v>
      </c>
      <c r="BB56" s="288" t="s">
        <v>30</v>
      </c>
      <c r="BC56" s="288" t="s">
        <v>31</v>
      </c>
      <c r="BD56" s="288" t="s">
        <v>32</v>
      </c>
      <c r="BE56" s="288" t="s">
        <v>33</v>
      </c>
      <c r="BF56" s="288" t="s">
        <v>34</v>
      </c>
      <c r="BG56" s="288" t="s">
        <v>35</v>
      </c>
      <c r="BH56" s="288" t="s">
        <v>36</v>
      </c>
      <c r="BI56" s="288" t="s">
        <v>37</v>
      </c>
      <c r="BJ56" s="288" t="s">
        <v>38</v>
      </c>
      <c r="BK56" s="288" t="str">
        <f>BK2</f>
        <v xml:space="preserve">21/22  </v>
      </c>
      <c r="BL56" s="288" t="str">
        <f>BL2</f>
        <v xml:space="preserve">22/23  </v>
      </c>
      <c r="BM56" s="288" t="str">
        <f>BM2</f>
        <v xml:space="preserve">23/24  </v>
      </c>
      <c r="BN56" s="288" t="str">
        <f t="shared" ref="BN56:BP56" si="56">BN2</f>
        <v xml:space="preserve">24/25  </v>
      </c>
      <c r="BO56" s="288" t="str">
        <f t="shared" si="56"/>
        <v xml:space="preserve">25/26  </v>
      </c>
      <c r="BP56" s="288" t="str">
        <f t="shared" si="56"/>
        <v xml:space="preserve">26/27  </v>
      </c>
      <c r="BQ56" s="289"/>
      <c r="BR56" s="289"/>
    </row>
    <row r="57" spans="1:74">
      <c r="A57" s="254" t="s">
        <v>64</v>
      </c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60">
        <f t="shared" ref="V57:BK63" si="57">(V89/(V73/100))</f>
        <v>1161.2538540596095</v>
      </c>
      <c r="W57" s="260">
        <f t="shared" si="57"/>
        <v>1408.6181818181817</v>
      </c>
      <c r="X57" s="260">
        <f t="shared" si="57"/>
        <v>1965.1237623762377</v>
      </c>
      <c r="Y57" s="260">
        <f t="shared" si="57"/>
        <v>1461.8029556650245</v>
      </c>
      <c r="Z57" s="260">
        <f t="shared" si="57"/>
        <v>2216.2760020294268</v>
      </c>
      <c r="AA57" s="260">
        <f t="shared" si="57"/>
        <v>2823.2407407407404</v>
      </c>
      <c r="AB57" s="260">
        <f t="shared" si="57"/>
        <v>2437.7113402061859</v>
      </c>
      <c r="AC57" s="260">
        <f t="shared" si="57"/>
        <v>2386.2623274161738</v>
      </c>
      <c r="AD57" s="260">
        <f t="shared" si="57"/>
        <v>2459.8976608187136</v>
      </c>
      <c r="AE57" s="260">
        <f t="shared" si="57"/>
        <v>3199.0010193679918</v>
      </c>
      <c r="AF57" s="260">
        <f t="shared" si="57"/>
        <v>2895.4347826086955</v>
      </c>
      <c r="AG57" s="260">
        <f t="shared" si="57"/>
        <v>3310.1698301698307</v>
      </c>
      <c r="AH57" s="260">
        <f t="shared" si="57"/>
        <v>3304.0937178166837</v>
      </c>
      <c r="AI57" s="260">
        <f t="shared" si="57"/>
        <v>4091.46949602122</v>
      </c>
      <c r="AJ57" s="260">
        <f t="shared" si="57"/>
        <v>4186.7885532591417</v>
      </c>
      <c r="AK57" s="260">
        <f t="shared" si="57"/>
        <v>4100.5336179295628</v>
      </c>
      <c r="AL57" s="260">
        <f t="shared" si="57"/>
        <v>4667.1255274261594</v>
      </c>
      <c r="AM57" s="260">
        <f t="shared" si="57"/>
        <v>4796.968112911657</v>
      </c>
      <c r="AN57" s="260">
        <f t="shared" si="57"/>
        <v>4079.6456086286598</v>
      </c>
      <c r="AO57" s="260">
        <f t="shared" si="57"/>
        <v>5538.2716701902737</v>
      </c>
      <c r="AP57" s="260">
        <f t="shared" si="57"/>
        <v>6320.5662393162402</v>
      </c>
      <c r="AQ57" s="260">
        <f t="shared" si="57"/>
        <v>5897.0232558139533</v>
      </c>
      <c r="AR57" s="260">
        <f t="shared" si="57"/>
        <v>6004.1960784313733</v>
      </c>
      <c r="AS57" s="260">
        <f t="shared" si="57"/>
        <v>5942.6208271051319</v>
      </c>
      <c r="AT57" s="260">
        <f t="shared" si="57"/>
        <v>6707.6464795667171</v>
      </c>
      <c r="AU57" s="260">
        <f t="shared" si="57"/>
        <v>6886.4945919370693</v>
      </c>
      <c r="AV57" s="260">
        <f t="shared" si="57"/>
        <v>6750.8968177434917</v>
      </c>
      <c r="AW57" s="260">
        <f t="shared" si="57"/>
        <v>7695.1242084754012</v>
      </c>
      <c r="AX57" s="260">
        <f t="shared" si="57"/>
        <v>8118.2850122850114</v>
      </c>
      <c r="AY57" s="260">
        <f t="shared" si="57"/>
        <v>9570.8441871683553</v>
      </c>
      <c r="AZ57" s="260">
        <f t="shared" si="57"/>
        <v>7901.9121197489139</v>
      </c>
      <c r="BA57" s="260">
        <f t="shared" si="57"/>
        <v>9233.497822931784</v>
      </c>
      <c r="BB57" s="260">
        <f t="shared" si="57"/>
        <v>9405.2886948083451</v>
      </c>
      <c r="BC57" s="260">
        <f t="shared" si="57"/>
        <v>9588.1283422459892</v>
      </c>
      <c r="BD57" s="260">
        <f t="shared" si="57"/>
        <v>9035.6133651551318</v>
      </c>
      <c r="BE57" s="260">
        <f t="shared" si="57"/>
        <v>9561.0793054903806</v>
      </c>
      <c r="BF57" s="260">
        <f t="shared" si="57"/>
        <v>8129.229651162791</v>
      </c>
      <c r="BG57" s="260">
        <f t="shared" si="57"/>
        <v>10049.214607303651</v>
      </c>
      <c r="BH57" s="260">
        <f t="shared" si="57"/>
        <v>9756.4746772591861</v>
      </c>
      <c r="BI57" s="260">
        <f t="shared" si="57"/>
        <v>8824.7714987714971</v>
      </c>
      <c r="BJ57" s="260">
        <f t="shared" si="57"/>
        <v>8470.3290766208247</v>
      </c>
      <c r="BK57" s="260">
        <f t="shared" si="57"/>
        <v>8385.9912536443153</v>
      </c>
      <c r="BL57" s="260">
        <f>(BL89/(BL73/100))</f>
        <v>9168.8372093023263</v>
      </c>
      <c r="BM57" s="260">
        <f t="shared" ref="BM57:BP68" si="58">(BM89/(BM73/100))</f>
        <v>9524.208456243854</v>
      </c>
      <c r="BN57" s="260">
        <f t="shared" si="58"/>
        <v>8912.3221103783417</v>
      </c>
      <c r="BO57" s="327">
        <f t="shared" si="58"/>
        <v>9399.3626475338824</v>
      </c>
      <c r="BP57" s="327">
        <f t="shared" si="58"/>
        <v>9426.9919598372107</v>
      </c>
      <c r="BQ57" s="327"/>
      <c r="BR57" s="260"/>
      <c r="BT57" s="276">
        <f>BL57/AVERAGE(BG57:BK57)-1</f>
        <v>7.8573362230129895E-3</v>
      </c>
      <c r="BU57" s="254">
        <f t="shared" ref="BU57:BU67" si="59">(SUM(BC58:BG58)-SUM(BC57:BG57))/5</f>
        <v>-626.8477014433272</v>
      </c>
    </row>
    <row r="58" spans="1:74">
      <c r="A58" s="254" t="s">
        <v>65</v>
      </c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60">
        <f t="shared" si="57"/>
        <v>1096.0072878709004</v>
      </c>
      <c r="W58" s="260">
        <f t="shared" si="57"/>
        <v>1400.6798131811106</v>
      </c>
      <c r="X58" s="260">
        <f t="shared" si="57"/>
        <v>1658.9528508771932</v>
      </c>
      <c r="Y58" s="260">
        <f t="shared" si="57"/>
        <v>1312.4222668004011</v>
      </c>
      <c r="Z58" s="260">
        <f t="shared" si="57"/>
        <v>2030.0303951367782</v>
      </c>
      <c r="AA58" s="260">
        <f t="shared" si="57"/>
        <v>2390.5306543019065</v>
      </c>
      <c r="AB58" s="260">
        <f t="shared" si="57"/>
        <v>2101.0893574297188</v>
      </c>
      <c r="AC58" s="260">
        <f t="shared" si="57"/>
        <v>1961.6822429906545</v>
      </c>
      <c r="AD58" s="260">
        <f t="shared" si="57"/>
        <v>2283.4965034965035</v>
      </c>
      <c r="AE58" s="260">
        <f t="shared" si="57"/>
        <v>3243.7925775292319</v>
      </c>
      <c r="AF58" s="260">
        <f t="shared" si="57"/>
        <v>2502.0618034447821</v>
      </c>
      <c r="AG58" s="260">
        <f t="shared" si="57"/>
        <v>2562.3346897253305</v>
      </c>
      <c r="AH58" s="260">
        <f t="shared" si="57"/>
        <v>3129.7946287519749</v>
      </c>
      <c r="AI58" s="260">
        <f t="shared" si="57"/>
        <v>3602.6831896551726</v>
      </c>
      <c r="AJ58" s="260">
        <f t="shared" si="57"/>
        <v>3703.790455293472</v>
      </c>
      <c r="AK58" s="260">
        <f t="shared" si="57"/>
        <v>4048.208061002179</v>
      </c>
      <c r="AL58" s="260">
        <f t="shared" si="57"/>
        <v>3938.7345041322315</v>
      </c>
      <c r="AM58" s="260">
        <f t="shared" si="57"/>
        <v>4181.3211488250654</v>
      </c>
      <c r="AN58" s="260">
        <f t="shared" si="57"/>
        <v>3849.2041884816754</v>
      </c>
      <c r="AO58" s="260">
        <f t="shared" si="57"/>
        <v>5166.3427377220478</v>
      </c>
      <c r="AP58" s="260">
        <f t="shared" si="57"/>
        <v>6090.1777313120747</v>
      </c>
      <c r="AQ58" s="260">
        <f t="shared" si="57"/>
        <v>5448.8433981576254</v>
      </c>
      <c r="AR58" s="260">
        <f t="shared" si="57"/>
        <v>5202.3488943488946</v>
      </c>
      <c r="AS58" s="260">
        <f t="shared" si="57"/>
        <v>5236.8023833167827</v>
      </c>
      <c r="AT58" s="260">
        <f t="shared" si="57"/>
        <v>6240.1981178801379</v>
      </c>
      <c r="AU58" s="260">
        <f t="shared" si="57"/>
        <v>6063.902077151336</v>
      </c>
      <c r="AV58" s="260">
        <f t="shared" si="57"/>
        <v>7528.7918486171757</v>
      </c>
      <c r="AW58" s="260">
        <f t="shared" si="57"/>
        <v>8156.2234305486891</v>
      </c>
      <c r="AX58" s="260">
        <f t="shared" si="57"/>
        <v>8137.4730127576058</v>
      </c>
      <c r="AY58" s="260">
        <f t="shared" si="57"/>
        <v>7802.4058679706613</v>
      </c>
      <c r="AZ58" s="260">
        <f t="shared" si="57"/>
        <v>7124.1259765624991</v>
      </c>
      <c r="BA58" s="260">
        <f t="shared" si="57"/>
        <v>7905.2889752306946</v>
      </c>
      <c r="BB58" s="260">
        <f t="shared" si="57"/>
        <v>9371.3181367690777</v>
      </c>
      <c r="BC58" s="260">
        <f t="shared" si="57"/>
        <v>9078.4585365853673</v>
      </c>
      <c r="BD58" s="260">
        <f t="shared" si="57"/>
        <v>8416.1875</v>
      </c>
      <c r="BE58" s="260">
        <f t="shared" si="57"/>
        <v>8021.0766246362746</v>
      </c>
      <c r="BF58" s="260">
        <f t="shared" si="57"/>
        <v>7851.1365902293128</v>
      </c>
      <c r="BG58" s="260">
        <f t="shared" si="57"/>
        <v>9862.1675126903556</v>
      </c>
      <c r="BH58" s="260">
        <f t="shared" si="57"/>
        <v>9239.9699549323996</v>
      </c>
      <c r="BI58" s="260">
        <f t="shared" si="57"/>
        <v>7565.4353172651263</v>
      </c>
      <c r="BJ58" s="260">
        <f t="shared" si="57"/>
        <v>7424.3454454952707</v>
      </c>
      <c r="BK58" s="260">
        <f t="shared" si="57"/>
        <v>8085.7171117705248</v>
      </c>
      <c r="BL58" s="260">
        <f t="shared" ref="BL58:BL62" si="60">(BL90/(BL74/100))</f>
        <v>8505.7742914979754</v>
      </c>
      <c r="BM58" s="260">
        <f t="shared" si="58"/>
        <v>8895.4251616111378</v>
      </c>
      <c r="BN58" s="260">
        <f t="shared" si="58"/>
        <v>8145.1595076613921</v>
      </c>
      <c r="BO58" s="327">
        <f t="shared" si="58"/>
        <v>8640.2073094163079</v>
      </c>
      <c r="BP58" s="327">
        <f t="shared" si="58"/>
        <v>8754.9790825176497</v>
      </c>
      <c r="BQ58" s="327"/>
      <c r="BR58" s="260"/>
      <c r="BT58" s="276">
        <f t="shared" ref="BT58:BT69" si="61">BL58/AVERAGE(BG58:BK58)-1</f>
        <v>8.3275440286516567E-3</v>
      </c>
      <c r="BU58" s="254">
        <f t="shared" si="59"/>
        <v>-957.7614548916099</v>
      </c>
    </row>
    <row r="59" spans="1:74">
      <c r="A59" s="254" t="s">
        <v>66</v>
      </c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60">
        <f t="shared" si="57"/>
        <v>992.2017866526536</v>
      </c>
      <c r="W59" s="260">
        <f t="shared" si="57"/>
        <v>1127.0720250521922</v>
      </c>
      <c r="X59" s="260">
        <f t="shared" si="57"/>
        <v>1158.858495528669</v>
      </c>
      <c r="Y59" s="260">
        <f t="shared" si="57"/>
        <v>1007.5770020533881</v>
      </c>
      <c r="Z59" s="260">
        <f t="shared" si="57"/>
        <v>1589.6770886724755</v>
      </c>
      <c r="AA59" s="260">
        <f t="shared" si="57"/>
        <v>2305.478260869565</v>
      </c>
      <c r="AB59" s="260">
        <f t="shared" si="57"/>
        <v>1697.5614651279479</v>
      </c>
      <c r="AC59" s="260">
        <f t="shared" si="57"/>
        <v>1599.2839132627332</v>
      </c>
      <c r="AD59" s="260">
        <f t="shared" si="57"/>
        <v>2097.6538849646818</v>
      </c>
      <c r="AE59" s="260">
        <f t="shared" si="57"/>
        <v>2675.9727822580649</v>
      </c>
      <c r="AF59" s="260">
        <f t="shared" si="57"/>
        <v>2059.0539165818923</v>
      </c>
      <c r="AG59" s="260">
        <f t="shared" si="57"/>
        <v>2184.7390841320548</v>
      </c>
      <c r="AH59" s="260">
        <f t="shared" si="57"/>
        <v>2623.6134903640259</v>
      </c>
      <c r="AI59" s="260">
        <f t="shared" si="57"/>
        <v>3033.3762748255504</v>
      </c>
      <c r="AJ59" s="260">
        <f t="shared" si="57"/>
        <v>3578.9467969598254</v>
      </c>
      <c r="AK59" s="260">
        <f t="shared" si="57"/>
        <v>3556.9721767594115</v>
      </c>
      <c r="AL59" s="260">
        <f t="shared" si="57"/>
        <v>3399.2807671816727</v>
      </c>
      <c r="AM59" s="260">
        <f t="shared" si="57"/>
        <v>3312.580987785449</v>
      </c>
      <c r="AN59" s="260">
        <f t="shared" si="57"/>
        <v>3299.9735449735458</v>
      </c>
      <c r="AO59" s="260">
        <f t="shared" si="57"/>
        <v>4785.3512942419438</v>
      </c>
      <c r="AP59" s="260">
        <f t="shared" si="57"/>
        <v>4897.2</v>
      </c>
      <c r="AQ59" s="260">
        <f t="shared" si="57"/>
        <v>4862.6550486929773</v>
      </c>
      <c r="AR59" s="260">
        <f t="shared" si="57"/>
        <v>4630.1455823293172</v>
      </c>
      <c r="AS59" s="260">
        <f t="shared" si="57"/>
        <v>5808.4094407388402</v>
      </c>
      <c r="AT59" s="260">
        <f t="shared" si="57"/>
        <v>6548.7487537387842</v>
      </c>
      <c r="AU59" s="260">
        <f t="shared" si="57"/>
        <v>5360.4887780548625</v>
      </c>
      <c r="AV59" s="260">
        <f t="shared" si="57"/>
        <v>5676.478174603174</v>
      </c>
      <c r="AW59" s="260">
        <f t="shared" si="57"/>
        <v>7047.6224129227667</v>
      </c>
      <c r="AX59" s="260">
        <f t="shared" si="57"/>
        <v>7275.6084396467131</v>
      </c>
      <c r="AY59" s="260">
        <f t="shared" si="57"/>
        <v>7436.7074363992169</v>
      </c>
      <c r="AZ59" s="260">
        <f t="shared" si="57"/>
        <v>6078.6587771203149</v>
      </c>
      <c r="BA59" s="260">
        <f t="shared" si="57"/>
        <v>7379.6246913580244</v>
      </c>
      <c r="BB59" s="260">
        <f t="shared" si="57"/>
        <v>8786.5399802566626</v>
      </c>
      <c r="BC59" s="260">
        <f t="shared" si="57"/>
        <v>8264.8241703813746</v>
      </c>
      <c r="BD59" s="260">
        <f t="shared" si="57"/>
        <v>6625.5533980582522</v>
      </c>
      <c r="BE59" s="260">
        <f t="shared" si="57"/>
        <v>6806.3375486381328</v>
      </c>
      <c r="BF59" s="260">
        <f t="shared" si="57"/>
        <v>7375.9609609609615</v>
      </c>
      <c r="BG59" s="260">
        <f t="shared" si="57"/>
        <v>9367.5434116445358</v>
      </c>
      <c r="BH59" s="260">
        <f t="shared" si="57"/>
        <v>9117.6903681290987</v>
      </c>
      <c r="BI59" s="260">
        <f t="shared" si="57"/>
        <v>6767.6509386098423</v>
      </c>
      <c r="BJ59" s="260">
        <f t="shared" si="57"/>
        <v>6762.875253549696</v>
      </c>
      <c r="BK59" s="260">
        <f t="shared" si="57"/>
        <v>7223.3134030891888</v>
      </c>
      <c r="BL59" s="260">
        <f t="shared" si="60"/>
        <v>8280.4757033248079</v>
      </c>
      <c r="BM59" s="260">
        <f t="shared" si="58"/>
        <v>7872.0609137055844</v>
      </c>
      <c r="BN59" s="260">
        <f t="shared" si="58"/>
        <v>7555.9835357487673</v>
      </c>
      <c r="BO59" s="327">
        <f t="shared" si="58"/>
        <v>7859.2210416169091</v>
      </c>
      <c r="BP59" s="327">
        <f t="shared" si="58"/>
        <v>8046.4455185736533</v>
      </c>
      <c r="BQ59" s="327"/>
      <c r="BR59" s="260"/>
      <c r="BT59" s="276">
        <f t="shared" si="61"/>
        <v>5.5131402337822211E-2</v>
      </c>
      <c r="BU59" s="254">
        <f t="shared" si="59"/>
        <v>-956.73922252445777</v>
      </c>
    </row>
    <row r="60" spans="1:74">
      <c r="A60" s="254" t="s">
        <v>67</v>
      </c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60">
        <f t="shared" si="57"/>
        <v>989.7897574123989</v>
      </c>
      <c r="W60" s="260">
        <f t="shared" si="57"/>
        <v>1010.8622620380739</v>
      </c>
      <c r="X60" s="260">
        <f t="shared" si="57"/>
        <v>1073.6663179916318</v>
      </c>
      <c r="Y60" s="260">
        <f t="shared" si="57"/>
        <v>891.22559652928419</v>
      </c>
      <c r="Z60" s="260">
        <f t="shared" si="57"/>
        <v>1350.2024291497974</v>
      </c>
      <c r="AA60" s="260">
        <f t="shared" si="57"/>
        <v>1936.2964849719817</v>
      </c>
      <c r="AB60" s="260">
        <f t="shared" si="57"/>
        <v>1395.8971722365038</v>
      </c>
      <c r="AC60" s="260">
        <f t="shared" si="57"/>
        <v>1304.7148475909539</v>
      </c>
      <c r="AD60" s="260">
        <f t="shared" si="57"/>
        <v>1836.0060514372165</v>
      </c>
      <c r="AE60" s="260">
        <f t="shared" si="57"/>
        <v>2266.0244648318039</v>
      </c>
      <c r="AF60" s="260">
        <f t="shared" si="57"/>
        <v>1698.6468477703741</v>
      </c>
      <c r="AG60" s="260">
        <f t="shared" si="57"/>
        <v>2047.4754267977239</v>
      </c>
      <c r="AH60" s="260">
        <f t="shared" si="57"/>
        <v>2268.1730769230771</v>
      </c>
      <c r="AI60" s="260">
        <f t="shared" si="57"/>
        <v>2847.6426666666666</v>
      </c>
      <c r="AJ60" s="260">
        <f t="shared" si="57"/>
        <v>3343.949079089924</v>
      </c>
      <c r="AK60" s="260">
        <f t="shared" si="57"/>
        <v>3081.8661588683353</v>
      </c>
      <c r="AL60" s="260">
        <f t="shared" si="57"/>
        <v>2989.5046439628481</v>
      </c>
      <c r="AM60" s="260">
        <f t="shared" si="57"/>
        <v>2728.1784386617101</v>
      </c>
      <c r="AN60" s="260">
        <f t="shared" si="57"/>
        <v>2766.7614879649886</v>
      </c>
      <c r="AO60" s="260">
        <f t="shared" si="57"/>
        <v>4131.6863587540283</v>
      </c>
      <c r="AP60" s="260">
        <f t="shared" si="57"/>
        <v>5595.0026329647189</v>
      </c>
      <c r="AQ60" s="260">
        <f t="shared" si="57"/>
        <v>4819.0984028851108</v>
      </c>
      <c r="AR60" s="260">
        <f t="shared" si="57"/>
        <v>4427.2153846153842</v>
      </c>
      <c r="AS60" s="260">
        <f t="shared" si="57"/>
        <v>4451.4779075672923</v>
      </c>
      <c r="AT60" s="260">
        <f t="shared" si="57"/>
        <v>5803.5983895319569</v>
      </c>
      <c r="AU60" s="260">
        <f t="shared" si="57"/>
        <v>4807.9722792607799</v>
      </c>
      <c r="AV60" s="260">
        <f t="shared" si="57"/>
        <v>5800</v>
      </c>
      <c r="AW60" s="260">
        <f t="shared" si="57"/>
        <v>7121.2199999999993</v>
      </c>
      <c r="AX60" s="260">
        <f t="shared" si="57"/>
        <v>6601.464019851117</v>
      </c>
      <c r="AY60" s="260">
        <f t="shared" si="57"/>
        <v>6448.2381649585168</v>
      </c>
      <c r="AZ60" s="260">
        <f t="shared" si="57"/>
        <v>5370.1370558375638</v>
      </c>
      <c r="BA60" s="260">
        <f t="shared" si="57"/>
        <v>6387.1789786812096</v>
      </c>
      <c r="BB60" s="260">
        <f t="shared" si="57"/>
        <v>7944.933068914228</v>
      </c>
      <c r="BC60" s="260">
        <f t="shared" si="57"/>
        <v>7485.019841269841</v>
      </c>
      <c r="BD60" s="260">
        <f t="shared" si="57"/>
        <v>5847.2896725440796</v>
      </c>
      <c r="BE60" s="260">
        <f t="shared" si="57"/>
        <v>5502.9079396005845</v>
      </c>
      <c r="BF60" s="260">
        <f t="shared" si="57"/>
        <v>6474.893509127789</v>
      </c>
      <c r="BG60" s="260">
        <f t="shared" si="57"/>
        <v>8346.4124145186743</v>
      </c>
      <c r="BH60" s="260">
        <f t="shared" si="57"/>
        <v>8744.1419224962247</v>
      </c>
      <c r="BI60" s="260">
        <f t="shared" si="57"/>
        <v>5893.0281690140855</v>
      </c>
      <c r="BJ60" s="260">
        <f t="shared" si="57"/>
        <v>5922.4868559411152</v>
      </c>
      <c r="BK60" s="260">
        <f t="shared" si="57"/>
        <v>6369.8221544715443</v>
      </c>
      <c r="BL60" s="260">
        <f t="shared" si="60"/>
        <v>7003.602232369356</v>
      </c>
      <c r="BM60" s="260">
        <f t="shared" si="58"/>
        <v>7239.8296334537945</v>
      </c>
      <c r="BN60" s="260">
        <f t="shared" si="58"/>
        <v>6377.0765828318672</v>
      </c>
      <c r="BO60" s="327">
        <f t="shared" si="58"/>
        <v>6768.7027893572476</v>
      </c>
      <c r="BP60" s="327">
        <f t="shared" si="58"/>
        <v>6846.9607616413678</v>
      </c>
      <c r="BQ60" s="327"/>
      <c r="BR60" s="260"/>
      <c r="BT60" s="276">
        <f t="shared" si="61"/>
        <v>-7.3103851811845422E-3</v>
      </c>
      <c r="BU60" s="254">
        <f t="shared" si="59"/>
        <v>-712.79956080337797</v>
      </c>
      <c r="BV60" s="259">
        <f t="shared" ref="BV60:BV67" si="62">BH61-BH60</f>
        <v>-1105.5761460372723</v>
      </c>
    </row>
    <row r="61" spans="1:74">
      <c r="A61" s="254" t="s">
        <v>68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60">
        <f t="shared" si="57"/>
        <v>916.21333333333325</v>
      </c>
      <c r="W61" s="260">
        <f t="shared" si="57"/>
        <v>1149.7895335608648</v>
      </c>
      <c r="X61" s="260">
        <f t="shared" si="57"/>
        <v>1018.6165803108807</v>
      </c>
      <c r="Y61" s="260">
        <f t="shared" si="57"/>
        <v>895.11123470522796</v>
      </c>
      <c r="Z61" s="260">
        <f t="shared" si="57"/>
        <v>1026.2653061224489</v>
      </c>
      <c r="AA61" s="260">
        <f t="shared" si="57"/>
        <v>1675.0251509054328</v>
      </c>
      <c r="AB61" s="260">
        <f t="shared" si="57"/>
        <v>1458.9693313222726</v>
      </c>
      <c r="AC61" s="260">
        <f t="shared" si="57"/>
        <v>1391.7599186164803</v>
      </c>
      <c r="AD61" s="260">
        <f t="shared" si="57"/>
        <v>1671.9236417033774</v>
      </c>
      <c r="AE61" s="260">
        <f t="shared" si="57"/>
        <v>2105.1554663991974</v>
      </c>
      <c r="AF61" s="260">
        <f t="shared" si="57"/>
        <v>1698.7001023541454</v>
      </c>
      <c r="AG61" s="260">
        <f t="shared" si="57"/>
        <v>1948.3969465648859</v>
      </c>
      <c r="AH61" s="260">
        <f t="shared" si="57"/>
        <v>2308.6304234187141</v>
      </c>
      <c r="AI61" s="260">
        <f t="shared" si="57"/>
        <v>2386.6098988823846</v>
      </c>
      <c r="AJ61" s="260">
        <f t="shared" si="57"/>
        <v>2846.8387096774186</v>
      </c>
      <c r="AK61" s="260">
        <f t="shared" si="57"/>
        <v>2349.1437980241494</v>
      </c>
      <c r="AL61" s="260">
        <f t="shared" si="57"/>
        <v>2662.6849894291754</v>
      </c>
      <c r="AM61" s="260">
        <f t="shared" si="57"/>
        <v>3113.6768513723459</v>
      </c>
      <c r="AN61" s="260">
        <f t="shared" si="57"/>
        <v>3076.9016393442621</v>
      </c>
      <c r="AO61" s="260">
        <f t="shared" si="57"/>
        <v>3821.2439678284186</v>
      </c>
      <c r="AP61" s="260">
        <f t="shared" si="57"/>
        <v>4712.4443266171802</v>
      </c>
      <c r="AQ61" s="260">
        <f t="shared" si="57"/>
        <v>3905.2068617558016</v>
      </c>
      <c r="AR61" s="260">
        <f t="shared" si="57"/>
        <v>3911.9877363311189</v>
      </c>
      <c r="AS61" s="260">
        <f t="shared" si="57"/>
        <v>4394.0601120733572</v>
      </c>
      <c r="AT61" s="260">
        <f t="shared" si="57"/>
        <v>5100.6374695863742</v>
      </c>
      <c r="AU61" s="260">
        <f t="shared" si="57"/>
        <v>5472.9656607700317</v>
      </c>
      <c r="AV61" s="260">
        <f t="shared" si="57"/>
        <v>4953.3583583583586</v>
      </c>
      <c r="AW61" s="260">
        <f t="shared" si="57"/>
        <v>6091.1160714285716</v>
      </c>
      <c r="AX61" s="260">
        <f t="shared" si="57"/>
        <v>5846.2875430822269</v>
      </c>
      <c r="AY61" s="260">
        <f t="shared" si="57"/>
        <v>5532.348158775706</v>
      </c>
      <c r="AZ61" s="260">
        <f t="shared" si="57"/>
        <v>5577.5127420998979</v>
      </c>
      <c r="BA61" s="260">
        <f t="shared" si="57"/>
        <v>5836.7190569744598</v>
      </c>
      <c r="BB61" s="260">
        <f t="shared" si="57"/>
        <v>6451.8606965174131</v>
      </c>
      <c r="BC61" s="260">
        <f t="shared" si="57"/>
        <v>6124.8775804128663</v>
      </c>
      <c r="BD61" s="260">
        <f t="shared" si="57"/>
        <v>5538.9037037037033</v>
      </c>
      <c r="BE61" s="260">
        <f t="shared" si="57"/>
        <v>5219.7397397397399</v>
      </c>
      <c r="BF61" s="260">
        <f t="shared" si="57"/>
        <v>6440.8341862845446</v>
      </c>
      <c r="BG61" s="260">
        <f t="shared" si="57"/>
        <v>6768.1703629032263</v>
      </c>
      <c r="BH61" s="260">
        <f t="shared" si="57"/>
        <v>7638.5657764589523</v>
      </c>
      <c r="BI61" s="260">
        <f t="shared" si="57"/>
        <v>6504.3664815749626</v>
      </c>
      <c r="BJ61" s="260">
        <f t="shared" si="57"/>
        <v>5642.7494908350309</v>
      </c>
      <c r="BK61" s="260">
        <f t="shared" si="57"/>
        <v>5866.2300154718923</v>
      </c>
      <c r="BL61" s="260">
        <f t="shared" si="60"/>
        <v>6515.4521829521836</v>
      </c>
      <c r="BM61" s="260">
        <f t="shared" si="58"/>
        <v>6439.5296523517382</v>
      </c>
      <c r="BN61" s="260">
        <f t="shared" si="58"/>
        <v>6071.5387759272498</v>
      </c>
      <c r="BO61" s="327">
        <f t="shared" si="58"/>
        <v>6304.6060932081709</v>
      </c>
      <c r="BP61" s="327">
        <f t="shared" si="58"/>
        <v>6213.6563103744011</v>
      </c>
      <c r="BQ61" s="327"/>
      <c r="BR61" s="260"/>
      <c r="BT61" s="276">
        <f t="shared" si="61"/>
        <v>4.8481921452248056E-3</v>
      </c>
      <c r="BU61" s="254">
        <f t="shared" si="59"/>
        <v>1164.943175859456</v>
      </c>
      <c r="BV61" s="259">
        <f t="shared" si="62"/>
        <v>610.36367593374598</v>
      </c>
    </row>
    <row r="62" spans="1:74">
      <c r="A62" s="254" t="s">
        <v>69</v>
      </c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60">
        <f t="shared" si="57"/>
        <v>1030.245649948823</v>
      </c>
      <c r="W62" s="260">
        <f t="shared" si="57"/>
        <v>1417.8555304740407</v>
      </c>
      <c r="X62" s="260">
        <f t="shared" si="57"/>
        <v>1294.639121338912</v>
      </c>
      <c r="Y62" s="260">
        <f t="shared" si="57"/>
        <v>1198.6182795698924</v>
      </c>
      <c r="Z62" s="260">
        <f t="shared" si="57"/>
        <v>1173.1012987012987</v>
      </c>
      <c r="AA62" s="260">
        <f t="shared" si="57"/>
        <v>1686.7477990678406</v>
      </c>
      <c r="AB62" s="260">
        <f t="shared" si="57"/>
        <v>1453.0345518277416</v>
      </c>
      <c r="AC62" s="260">
        <f t="shared" si="57"/>
        <v>1730.4281345565748</v>
      </c>
      <c r="AD62" s="260">
        <f t="shared" si="57"/>
        <v>1861.7053481331986</v>
      </c>
      <c r="AE62" s="260">
        <f t="shared" si="57"/>
        <v>2254.7070506454816</v>
      </c>
      <c r="AF62" s="260">
        <f t="shared" si="57"/>
        <v>2225.6076210092688</v>
      </c>
      <c r="AG62" s="260">
        <f t="shared" si="57"/>
        <v>2265.5350742447517</v>
      </c>
      <c r="AH62" s="260">
        <f t="shared" si="57"/>
        <v>2388.6605701990316</v>
      </c>
      <c r="AI62" s="260">
        <f t="shared" si="57"/>
        <v>2555.6650511577814</v>
      </c>
      <c r="AJ62" s="260">
        <f t="shared" si="57"/>
        <v>3024.3128964059197</v>
      </c>
      <c r="AK62" s="260">
        <f t="shared" si="57"/>
        <v>3371.3253012048194</v>
      </c>
      <c r="AL62" s="260">
        <f t="shared" si="57"/>
        <v>3580.4966021955042</v>
      </c>
      <c r="AM62" s="260">
        <f t="shared" si="57"/>
        <v>3129.6027182435964</v>
      </c>
      <c r="AN62" s="260">
        <f t="shared" si="57"/>
        <v>3880.391400220507</v>
      </c>
      <c r="AO62" s="260">
        <f t="shared" si="57"/>
        <v>3927.2583201267826</v>
      </c>
      <c r="AP62" s="260">
        <f t="shared" si="57"/>
        <v>4622.489583333333</v>
      </c>
      <c r="AQ62" s="260">
        <f t="shared" si="57"/>
        <v>4450.3934262948214</v>
      </c>
      <c r="AR62" s="260">
        <f t="shared" si="57"/>
        <v>5018.3698420784513</v>
      </c>
      <c r="AS62" s="260">
        <f t="shared" si="57"/>
        <v>4736.9083585095668</v>
      </c>
      <c r="AT62" s="260">
        <f t="shared" si="57"/>
        <v>6022.3080733036149</v>
      </c>
      <c r="AU62" s="260">
        <f t="shared" si="57"/>
        <v>6237.8524836929246</v>
      </c>
      <c r="AV62" s="260">
        <f t="shared" si="57"/>
        <v>5342.8225407810187</v>
      </c>
      <c r="AW62" s="260">
        <f t="shared" si="57"/>
        <v>6609.0352220520681</v>
      </c>
      <c r="AX62" s="260">
        <f t="shared" si="57"/>
        <v>6337.9135618479886</v>
      </c>
      <c r="AY62" s="260">
        <f t="shared" si="57"/>
        <v>6688.688524590164</v>
      </c>
      <c r="AZ62" s="260">
        <f t="shared" si="57"/>
        <v>7200.6609049313665</v>
      </c>
      <c r="BA62" s="260">
        <f t="shared" si="57"/>
        <v>5987.4295600593177</v>
      </c>
      <c r="BB62" s="260">
        <f t="shared" si="57"/>
        <v>6416.9539951573861</v>
      </c>
      <c r="BC62" s="260">
        <f t="shared" si="57"/>
        <v>7229.0777402221147</v>
      </c>
      <c r="BD62" s="260">
        <f t="shared" si="57"/>
        <v>7296.9790141532467</v>
      </c>
      <c r="BE62" s="260">
        <f t="shared" si="57"/>
        <v>6052.0248138957822</v>
      </c>
      <c r="BF62" s="260">
        <f t="shared" si="57"/>
        <v>7473.3078101071978</v>
      </c>
      <c r="BG62" s="260">
        <f t="shared" si="57"/>
        <v>7865.8520739630176</v>
      </c>
      <c r="BH62" s="260">
        <f t="shared" si="57"/>
        <v>8248.9294523926983</v>
      </c>
      <c r="BI62" s="260">
        <f t="shared" si="57"/>
        <v>6983.118440779609</v>
      </c>
      <c r="BJ62" s="260">
        <f t="shared" si="57"/>
        <v>7236.8225724453478</v>
      </c>
      <c r="BK62" s="260">
        <f t="shared" si="57"/>
        <v>7211.1548288196209</v>
      </c>
      <c r="BL62" s="260">
        <f t="shared" si="60"/>
        <v>6573.2346938775509</v>
      </c>
      <c r="BM62" s="260">
        <f t="shared" si="58"/>
        <v>7064.0777191558427</v>
      </c>
      <c r="BN62" s="260">
        <f t="shared" si="58"/>
        <v>7041.2340792611776</v>
      </c>
      <c r="BO62" s="327">
        <f t="shared" si="58"/>
        <v>6914.2083980487814</v>
      </c>
      <c r="BP62" s="327">
        <f t="shared" si="58"/>
        <v>6924.9685529821745</v>
      </c>
      <c r="BQ62" s="327"/>
      <c r="BR62" s="260"/>
      <c r="BT62" s="276">
        <f t="shared" si="61"/>
        <v>-0.1246396202995943</v>
      </c>
      <c r="BU62" s="254">
        <f t="shared" si="59"/>
        <v>393.01718845122087</v>
      </c>
      <c r="BV62" s="259">
        <f t="shared" si="62"/>
        <v>-30.852720952738309</v>
      </c>
    </row>
    <row r="63" spans="1:74">
      <c r="A63" s="254" t="s">
        <v>70</v>
      </c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60">
        <f t="shared" si="57"/>
        <v>1114.7172774869109</v>
      </c>
      <c r="W63" s="260">
        <f t="shared" si="57"/>
        <v>1483.7506775067752</v>
      </c>
      <c r="X63" s="260">
        <f t="shared" si="57"/>
        <v>1221.52799581371</v>
      </c>
      <c r="Y63" s="260">
        <f t="shared" ref="Y63:BB63" si="63">(Y95/(Y79/100))</f>
        <v>1468.1336898395721</v>
      </c>
      <c r="Z63" s="260">
        <f t="shared" si="63"/>
        <v>1185.3702744691871</v>
      </c>
      <c r="AA63" s="260">
        <f t="shared" si="63"/>
        <v>1633.1395348837211</v>
      </c>
      <c r="AB63" s="260">
        <f t="shared" si="63"/>
        <v>1572.8470469459869</v>
      </c>
      <c r="AC63" s="260">
        <f t="shared" si="63"/>
        <v>1903.7301992846192</v>
      </c>
      <c r="AD63" s="260">
        <f t="shared" si="63"/>
        <v>1983.1310065756197</v>
      </c>
      <c r="AE63" s="260">
        <f t="shared" si="63"/>
        <v>2116.5400410677621</v>
      </c>
      <c r="AF63" s="260">
        <f t="shared" si="63"/>
        <v>2426.3749352667014</v>
      </c>
      <c r="AG63" s="260">
        <f t="shared" si="63"/>
        <v>2514.7322794492607</v>
      </c>
      <c r="AH63" s="260">
        <f t="shared" si="63"/>
        <v>3259.127659574468</v>
      </c>
      <c r="AI63" s="260">
        <f t="shared" si="63"/>
        <v>2715.8660998937298</v>
      </c>
      <c r="AJ63" s="260">
        <f t="shared" si="63"/>
        <v>3053.5890698896474</v>
      </c>
      <c r="AK63" s="260">
        <f t="shared" si="63"/>
        <v>3291.5064102564106</v>
      </c>
      <c r="AL63" s="260">
        <f t="shared" si="63"/>
        <v>3913.4517497348888</v>
      </c>
      <c r="AM63" s="260">
        <f t="shared" si="63"/>
        <v>3276.5712771595122</v>
      </c>
      <c r="AN63" s="260">
        <f t="shared" si="63"/>
        <v>4882.6965065502181</v>
      </c>
      <c r="AO63" s="260">
        <f t="shared" si="63"/>
        <v>4106.0748155953634</v>
      </c>
      <c r="AP63" s="260">
        <f t="shared" si="63"/>
        <v>4790.5873180873177</v>
      </c>
      <c r="AQ63" s="260">
        <f t="shared" si="63"/>
        <v>4326.1661661661665</v>
      </c>
      <c r="AR63" s="260">
        <f t="shared" si="63"/>
        <v>5576.6274309109522</v>
      </c>
      <c r="AS63" s="260">
        <f t="shared" si="63"/>
        <v>5003.5813492063489</v>
      </c>
      <c r="AT63" s="260">
        <f t="shared" si="63"/>
        <v>6209.850597609563</v>
      </c>
      <c r="AU63" s="260">
        <f t="shared" si="63"/>
        <v>6640.3546099290788</v>
      </c>
      <c r="AV63" s="260">
        <f t="shared" si="63"/>
        <v>5529.1060903732814</v>
      </c>
      <c r="AW63" s="260">
        <f t="shared" si="63"/>
        <v>6568.9807026224635</v>
      </c>
      <c r="AX63" s="260">
        <f t="shared" si="63"/>
        <v>6265.1612903225814</v>
      </c>
      <c r="AY63" s="260">
        <f t="shared" si="63"/>
        <v>6384.3010752688178</v>
      </c>
      <c r="AZ63" s="260">
        <f t="shared" si="63"/>
        <v>7532.9935992122118</v>
      </c>
      <c r="BA63" s="260">
        <f t="shared" si="63"/>
        <v>6256.7453294001971</v>
      </c>
      <c r="BB63" s="260">
        <f t="shared" si="63"/>
        <v>6662.8181374939059</v>
      </c>
      <c r="BC63" s="260">
        <f>(BC95/(BC79/100))</f>
        <v>7501.3355834136946</v>
      </c>
      <c r="BD63" s="260">
        <f>(BD95/(BD79/100))</f>
        <v>8391.6005946481655</v>
      </c>
      <c r="BE63" s="260">
        <f>(BE95/(BE79/100))</f>
        <v>6432.4814631735044</v>
      </c>
      <c r="BF63" s="260">
        <f>(BF95/(BF79/100))</f>
        <v>7850.0304259634895</v>
      </c>
      <c r="BG63" s="260">
        <f t="shared" ref="BG63:BL68" si="64">(BG95/(BG79/100))</f>
        <v>7706.8793273986148</v>
      </c>
      <c r="BH63" s="260">
        <f t="shared" si="64"/>
        <v>8218.07673143996</v>
      </c>
      <c r="BI63" s="260">
        <f t="shared" si="64"/>
        <v>8288.7211634904706</v>
      </c>
      <c r="BJ63" s="260">
        <f t="shared" si="64"/>
        <v>7706.1069087241567</v>
      </c>
      <c r="BK63" s="260">
        <f t="shared" si="64"/>
        <v>7372.9349470499255</v>
      </c>
      <c r="BL63" s="260">
        <f t="shared" si="64"/>
        <v>5972.7949999999992</v>
      </c>
      <c r="BM63" s="260">
        <f t="shared" si="58"/>
        <v>7613.9048005271952</v>
      </c>
      <c r="BN63" s="260">
        <f t="shared" si="58"/>
        <v>8527.4019012944991</v>
      </c>
      <c r="BO63" s="327">
        <f t="shared" si="58"/>
        <v>7208.4943313257963</v>
      </c>
      <c r="BP63" s="327">
        <f t="shared" si="58"/>
        <v>7252.0027172995124</v>
      </c>
      <c r="BQ63" s="327"/>
      <c r="BR63" s="260"/>
      <c r="BT63" s="276">
        <f t="shared" si="61"/>
        <v>-0.23996160864717397</v>
      </c>
      <c r="BU63" s="254">
        <f t="shared" si="59"/>
        <v>397.07219487074764</v>
      </c>
      <c r="BV63" s="259">
        <f t="shared" si="62"/>
        <v>139.25826856003914</v>
      </c>
    </row>
    <row r="64" spans="1:74">
      <c r="A64" s="254" t="s">
        <v>71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60">
        <f t="shared" ref="V64:BF68" si="65">(V96/(V80/100))</f>
        <v>1068.6566390041494</v>
      </c>
      <c r="W64" s="260">
        <f t="shared" si="65"/>
        <v>1518.47837985769</v>
      </c>
      <c r="X64" s="260">
        <f t="shared" si="65"/>
        <v>1233.3108808290156</v>
      </c>
      <c r="Y64" s="260">
        <f t="shared" si="65"/>
        <v>1663.9559286463798</v>
      </c>
      <c r="Z64" s="260">
        <f t="shared" si="65"/>
        <v>1272.3836608066185</v>
      </c>
      <c r="AA64" s="260">
        <f t="shared" si="65"/>
        <v>1648.0454545454545</v>
      </c>
      <c r="AB64" s="260">
        <f t="shared" si="65"/>
        <v>1629.5484864032837</v>
      </c>
      <c r="AC64" s="260">
        <f t="shared" si="65"/>
        <v>2001.3807106598986</v>
      </c>
      <c r="AD64" s="260">
        <f t="shared" si="65"/>
        <v>2243.9757820383447</v>
      </c>
      <c r="AE64" s="260">
        <f t="shared" si="65"/>
        <v>2863.2229694774965</v>
      </c>
      <c r="AF64" s="260">
        <f t="shared" si="65"/>
        <v>2867.1951857666149</v>
      </c>
      <c r="AG64" s="260">
        <f t="shared" si="65"/>
        <v>2662.5970619097588</v>
      </c>
      <c r="AH64" s="260">
        <f t="shared" si="65"/>
        <v>3238.3881230116649</v>
      </c>
      <c r="AI64" s="260">
        <f t="shared" si="65"/>
        <v>2770.8784145688269</v>
      </c>
      <c r="AJ64" s="260">
        <f t="shared" si="65"/>
        <v>3112.5295381310416</v>
      </c>
      <c r="AK64" s="260">
        <f t="shared" si="65"/>
        <v>3871.8284182305629</v>
      </c>
      <c r="AL64" s="260">
        <f t="shared" si="65"/>
        <v>4131.1464304325173</v>
      </c>
      <c r="AM64" s="260">
        <f t="shared" si="65"/>
        <v>3519.5837897042716</v>
      </c>
      <c r="AN64" s="260">
        <f t="shared" si="65"/>
        <v>5482.5653594771247</v>
      </c>
      <c r="AO64" s="260">
        <f t="shared" si="65"/>
        <v>4251.8172377985456</v>
      </c>
      <c r="AP64" s="260">
        <f t="shared" si="65"/>
        <v>5075.018031942298</v>
      </c>
      <c r="AQ64" s="260">
        <f t="shared" si="65"/>
        <v>4664.1229838709678</v>
      </c>
      <c r="AR64" s="260">
        <f t="shared" si="65"/>
        <v>5974.6741344195507</v>
      </c>
      <c r="AS64" s="260">
        <f t="shared" si="65"/>
        <v>5496.49</v>
      </c>
      <c r="AT64" s="260">
        <f t="shared" si="65"/>
        <v>6471.4492031872524</v>
      </c>
      <c r="AU64" s="260">
        <f t="shared" si="65"/>
        <v>7030.5558362809497</v>
      </c>
      <c r="AV64" s="260">
        <f t="shared" si="65"/>
        <v>5914.5987198424436</v>
      </c>
      <c r="AW64" s="260">
        <f t="shared" si="65"/>
        <v>7097.7507302823751</v>
      </c>
      <c r="AX64" s="260">
        <f t="shared" si="65"/>
        <v>6733.9527027027034</v>
      </c>
      <c r="AY64" s="260">
        <f t="shared" si="65"/>
        <v>6780.1076320939328</v>
      </c>
      <c r="AZ64" s="260">
        <f t="shared" si="65"/>
        <v>8471.7704280155649</v>
      </c>
      <c r="BA64" s="260">
        <f t="shared" si="65"/>
        <v>6756.5185546874991</v>
      </c>
      <c r="BB64" s="260">
        <f t="shared" si="65"/>
        <v>6859.9108027750244</v>
      </c>
      <c r="BC64" s="260">
        <f t="shared" si="65"/>
        <v>8031.7838099854589</v>
      </c>
      <c r="BD64" s="260">
        <f t="shared" si="65"/>
        <v>8949.7281265447346</v>
      </c>
      <c r="BE64" s="260">
        <f t="shared" si="65"/>
        <v>6926.7766497461935</v>
      </c>
      <c r="BF64" s="260">
        <f t="shared" si="65"/>
        <v>8347.5983854692222</v>
      </c>
      <c r="BG64" s="260">
        <f t="shared" si="64"/>
        <v>7611.8013972055887</v>
      </c>
      <c r="BH64" s="260">
        <f t="shared" si="64"/>
        <v>8357.3349999999991</v>
      </c>
      <c r="BI64" s="260">
        <f t="shared" si="64"/>
        <v>8310.704579768495</v>
      </c>
      <c r="BJ64" s="260">
        <f t="shared" si="64"/>
        <v>7861.5557778889452</v>
      </c>
      <c r="BK64" s="260">
        <f t="shared" si="64"/>
        <v>7312.4574574574572</v>
      </c>
      <c r="BL64" s="260">
        <f t="shared" si="64"/>
        <v>7584.3778110944522</v>
      </c>
      <c r="BM64" s="260">
        <f t="shared" si="58"/>
        <v>8676.9242516799004</v>
      </c>
      <c r="BN64" s="260">
        <f t="shared" si="58"/>
        <v>8980.6914381304832</v>
      </c>
      <c r="BO64" s="327">
        <f t="shared" si="58"/>
        <v>8070.2160708578822</v>
      </c>
      <c r="BP64" s="327">
        <f t="shared" si="58"/>
        <v>8208.2299728256094</v>
      </c>
      <c r="BQ64" s="327"/>
      <c r="BR64" s="260"/>
      <c r="BT64" s="276">
        <f t="shared" si="61"/>
        <v>-3.8829290253975413E-2</v>
      </c>
      <c r="BU64" s="254">
        <f t="shared" si="59"/>
        <v>-272.86921403292365</v>
      </c>
      <c r="BV64" s="259">
        <f t="shared" si="62"/>
        <v>-760.7688863750609</v>
      </c>
    </row>
    <row r="65" spans="1:74">
      <c r="A65" s="254" t="s">
        <v>72</v>
      </c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60">
        <f t="shared" si="65"/>
        <v>1214.5454545454545</v>
      </c>
      <c r="W65" s="260">
        <f t="shared" si="65"/>
        <v>1568.4934497816594</v>
      </c>
      <c r="X65" s="260">
        <f t="shared" si="65"/>
        <v>1224.0416878495171</v>
      </c>
      <c r="Y65" s="260">
        <f t="shared" si="65"/>
        <v>1615.4706831629906</v>
      </c>
      <c r="Z65" s="260">
        <f t="shared" si="65"/>
        <v>1339.4926778242677</v>
      </c>
      <c r="AA65" s="260">
        <f t="shared" si="65"/>
        <v>1677.0682523267842</v>
      </c>
      <c r="AB65" s="260">
        <f t="shared" si="65"/>
        <v>1972.273185483871</v>
      </c>
      <c r="AC65" s="260">
        <f t="shared" si="65"/>
        <v>2433.905295315682</v>
      </c>
      <c r="AD65" s="260">
        <f t="shared" si="65"/>
        <v>2535.6227937468484</v>
      </c>
      <c r="AE65" s="260">
        <f t="shared" si="65"/>
        <v>2641.7488561260798</v>
      </c>
      <c r="AF65" s="260">
        <f t="shared" si="65"/>
        <v>2576.095041322314</v>
      </c>
      <c r="AG65" s="260">
        <f t="shared" si="65"/>
        <v>2677.9893333333334</v>
      </c>
      <c r="AH65" s="260">
        <f t="shared" si="65"/>
        <v>3398.6447084233259</v>
      </c>
      <c r="AI65" s="260">
        <f t="shared" si="65"/>
        <v>3038.7459283387616</v>
      </c>
      <c r="AJ65" s="260">
        <f t="shared" si="65"/>
        <v>3337.7595628415297</v>
      </c>
      <c r="AK65" s="260">
        <f t="shared" si="65"/>
        <v>3896.0259179265659</v>
      </c>
      <c r="AL65" s="260">
        <f t="shared" si="65"/>
        <v>4196.3202545068934</v>
      </c>
      <c r="AM65" s="260">
        <f t="shared" si="65"/>
        <v>3821.0844686648497</v>
      </c>
      <c r="AN65" s="260">
        <f t="shared" si="65"/>
        <v>5189.5048439181919</v>
      </c>
      <c r="AO65" s="260">
        <f t="shared" si="65"/>
        <v>4350.2607770090481</v>
      </c>
      <c r="AP65" s="260">
        <f t="shared" si="65"/>
        <v>4806.9386694386694</v>
      </c>
      <c r="AQ65" s="260">
        <f t="shared" si="65"/>
        <v>4818.3861082737494</v>
      </c>
      <c r="AR65" s="260">
        <f t="shared" si="65"/>
        <v>6187.9593908629449</v>
      </c>
      <c r="AS65" s="260">
        <f t="shared" si="65"/>
        <v>5906.4379414732584</v>
      </c>
      <c r="AT65" s="260">
        <f t="shared" si="65"/>
        <v>6045.6813627254514</v>
      </c>
      <c r="AU65" s="260">
        <f t="shared" si="65"/>
        <v>6763.7321792260682</v>
      </c>
      <c r="AV65" s="260">
        <f t="shared" si="65"/>
        <v>5810.5829596412559</v>
      </c>
      <c r="AW65" s="260">
        <f t="shared" si="65"/>
        <v>7275.4878652798407</v>
      </c>
      <c r="AX65" s="260">
        <f t="shared" si="65"/>
        <v>6951.1569851176191</v>
      </c>
      <c r="AY65" s="260">
        <f t="shared" si="65"/>
        <v>7032.4715205547291</v>
      </c>
      <c r="AZ65" s="260">
        <f t="shared" si="65"/>
        <v>8543.5526315789466</v>
      </c>
      <c r="BA65" s="260">
        <f t="shared" si="65"/>
        <v>7173.8926829268294</v>
      </c>
      <c r="BB65" s="260">
        <f t="shared" si="65"/>
        <v>7098.3266533066135</v>
      </c>
      <c r="BC65" s="260">
        <f t="shared" si="65"/>
        <v>7619.8252427184461</v>
      </c>
      <c r="BD65" s="260">
        <f t="shared" si="65"/>
        <v>8757.035749751738</v>
      </c>
      <c r="BE65" s="260">
        <f t="shared" si="65"/>
        <v>7803.5285132382887</v>
      </c>
      <c r="BF65" s="260">
        <f t="shared" si="65"/>
        <v>7682.6737696600712</v>
      </c>
      <c r="BG65" s="260">
        <f t="shared" si="64"/>
        <v>6640.2790234180366</v>
      </c>
      <c r="BH65" s="260">
        <f t="shared" si="64"/>
        <v>7596.5661136249382</v>
      </c>
      <c r="BI65" s="260">
        <f t="shared" si="64"/>
        <v>9685.372367745249</v>
      </c>
      <c r="BJ65" s="260">
        <f t="shared" si="64"/>
        <v>7923.9615194869266</v>
      </c>
      <c r="BK65" s="260">
        <f t="shared" si="64"/>
        <v>7859.160732451679</v>
      </c>
      <c r="BL65" s="260">
        <f t="shared" si="64"/>
        <v>7300.5395864851234</v>
      </c>
      <c r="BM65" s="260">
        <f t="shared" si="58"/>
        <v>8100.3109172057575</v>
      </c>
      <c r="BN65" s="260">
        <f t="shared" si="58"/>
        <v>8622.2233543916864</v>
      </c>
      <c r="BO65" s="327">
        <f t="shared" si="58"/>
        <v>8173.4700519452535</v>
      </c>
      <c r="BP65" s="327">
        <f t="shared" si="58"/>
        <v>7983.8726286514666</v>
      </c>
      <c r="BQ65" s="327"/>
      <c r="BR65" s="260"/>
      <c r="BT65" s="276">
        <f t="shared" si="61"/>
        <v>-8.0660229680030171E-2</v>
      </c>
      <c r="BU65" s="254">
        <f t="shared" si="59"/>
        <v>651.17177831261802</v>
      </c>
      <c r="BV65" s="259">
        <f t="shared" si="62"/>
        <v>1059.6198635008695</v>
      </c>
    </row>
    <row r="66" spans="1:74">
      <c r="A66" s="254" t="s">
        <v>73</v>
      </c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60">
        <f t="shared" si="65"/>
        <v>1455.2860892388453</v>
      </c>
      <c r="W66" s="260">
        <f t="shared" si="65"/>
        <v>1730.595041322314</v>
      </c>
      <c r="X66" s="260">
        <f t="shared" si="65"/>
        <v>1373.6308926780339</v>
      </c>
      <c r="Y66" s="260">
        <f t="shared" si="65"/>
        <v>1810.6747496046391</v>
      </c>
      <c r="Z66" s="260">
        <f t="shared" si="65"/>
        <v>1905.8510638297873</v>
      </c>
      <c r="AA66" s="260">
        <f t="shared" si="65"/>
        <v>2055.8113590263692</v>
      </c>
      <c r="AB66" s="260">
        <f t="shared" si="65"/>
        <v>2202.8470469459871</v>
      </c>
      <c r="AC66" s="260">
        <f t="shared" si="65"/>
        <v>2447.0882202957678</v>
      </c>
      <c r="AD66" s="260">
        <f t="shared" si="65"/>
        <v>2865.6038894575231</v>
      </c>
      <c r="AE66" s="260">
        <f t="shared" si="65"/>
        <v>2920.9454545454546</v>
      </c>
      <c r="AF66" s="260">
        <f t="shared" si="65"/>
        <v>3107.0863309352521</v>
      </c>
      <c r="AG66" s="260">
        <f t="shared" si="65"/>
        <v>3195.9271168274386</v>
      </c>
      <c r="AH66" s="260">
        <f t="shared" si="65"/>
        <v>3734.3660418963614</v>
      </c>
      <c r="AI66" s="260">
        <f t="shared" si="65"/>
        <v>3307.7633711507292</v>
      </c>
      <c r="AJ66" s="260">
        <f t="shared" si="65"/>
        <v>3727.5343973582821</v>
      </c>
      <c r="AK66" s="260">
        <f t="shared" si="65"/>
        <v>3932.4006532389762</v>
      </c>
      <c r="AL66" s="260">
        <f t="shared" si="65"/>
        <v>4489.7737068965525</v>
      </c>
      <c r="AM66" s="260">
        <f t="shared" si="65"/>
        <v>4160.0269251480886</v>
      </c>
      <c r="AN66" s="260">
        <f t="shared" si="65"/>
        <v>5202.6056338028166</v>
      </c>
      <c r="AO66" s="260">
        <f t="shared" si="65"/>
        <v>4518.1066666666666</v>
      </c>
      <c r="AP66" s="260">
        <f t="shared" si="65"/>
        <v>4706.5424973767058</v>
      </c>
      <c r="AQ66" s="260">
        <f t="shared" si="65"/>
        <v>5134.7863682604275</v>
      </c>
      <c r="AR66" s="260">
        <f t="shared" si="65"/>
        <v>6647.5712066286897</v>
      </c>
      <c r="AS66" s="260">
        <f t="shared" si="65"/>
        <v>6473.8085539714857</v>
      </c>
      <c r="AT66" s="260">
        <f t="shared" si="65"/>
        <v>6566.0010162601629</v>
      </c>
      <c r="AU66" s="260">
        <f t="shared" si="65"/>
        <v>6858.1596009975055</v>
      </c>
      <c r="AV66" s="260">
        <f t="shared" si="65"/>
        <v>6832.6032225579047</v>
      </c>
      <c r="AW66" s="260">
        <f t="shared" si="65"/>
        <v>7836.338523355098</v>
      </c>
      <c r="AX66" s="260">
        <f t="shared" si="65"/>
        <v>7340.0098328416916</v>
      </c>
      <c r="AY66" s="260">
        <f t="shared" si="65"/>
        <v>7675.0682162708435</v>
      </c>
      <c r="AZ66" s="260">
        <f t="shared" si="65"/>
        <v>8505.0412821758146</v>
      </c>
      <c r="BA66" s="260">
        <f t="shared" si="65"/>
        <v>8446.9096355466791</v>
      </c>
      <c r="BB66" s="260">
        <f t="shared" si="65"/>
        <v>8416.3417085427154</v>
      </c>
      <c r="BC66" s="260">
        <f t="shared" si="65"/>
        <v>8193.1185440236113</v>
      </c>
      <c r="BD66" s="260">
        <f t="shared" si="65"/>
        <v>8887.0974057758194</v>
      </c>
      <c r="BE66" s="260">
        <f t="shared" si="65"/>
        <v>7875.5141579731744</v>
      </c>
      <c r="BF66" s="260">
        <f t="shared" si="65"/>
        <v>9268.5337392186702</v>
      </c>
      <c r="BG66" s="260">
        <f t="shared" si="64"/>
        <v>7534.9373433583969</v>
      </c>
      <c r="BH66" s="260">
        <f t="shared" si="64"/>
        <v>8656.1859771258078</v>
      </c>
      <c r="BI66" s="260">
        <f t="shared" si="64"/>
        <v>9221.4132653061224</v>
      </c>
      <c r="BJ66" s="260">
        <f t="shared" si="64"/>
        <v>7650.1406328478151</v>
      </c>
      <c r="BK66" s="260">
        <f t="shared" si="64"/>
        <v>7923.2779456193357</v>
      </c>
      <c r="BL66" s="260">
        <f t="shared" si="64"/>
        <v>8239.1351074718532</v>
      </c>
      <c r="BM66" s="260">
        <f t="shared" si="58"/>
        <v>9208.2178762566891</v>
      </c>
      <c r="BN66" s="260">
        <f t="shared" si="58"/>
        <v>9220.2116294449825</v>
      </c>
      <c r="BO66" s="327">
        <f t="shared" si="58"/>
        <v>8546.1919555827171</v>
      </c>
      <c r="BP66" s="327">
        <f t="shared" si="58"/>
        <v>8576.0834805197028</v>
      </c>
      <c r="BQ66" s="327"/>
      <c r="BR66" s="260"/>
      <c r="BT66" s="276">
        <f t="shared" si="61"/>
        <v>5.1168838754958035E-3</v>
      </c>
      <c r="BU66" s="254">
        <f t="shared" si="59"/>
        <v>754.9549649663677</v>
      </c>
      <c r="BV66" s="259">
        <f t="shared" si="62"/>
        <v>181.98966576599196</v>
      </c>
    </row>
    <row r="67" spans="1:74">
      <c r="A67" s="254" t="s">
        <v>74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60">
        <f t="shared" si="65"/>
        <v>1386.1652218255992</v>
      </c>
      <c r="W67" s="260">
        <f t="shared" si="65"/>
        <v>2139.6535181236673</v>
      </c>
      <c r="X67" s="260">
        <f t="shared" si="65"/>
        <v>1598.4284992420414</v>
      </c>
      <c r="Y67" s="260">
        <f t="shared" si="65"/>
        <v>1913.1782945736434</v>
      </c>
      <c r="Z67" s="260">
        <f t="shared" si="65"/>
        <v>1955.5919661733615</v>
      </c>
      <c r="AA67" s="260">
        <f t="shared" si="65"/>
        <v>2166.8132992327364</v>
      </c>
      <c r="AB67" s="260">
        <f t="shared" si="65"/>
        <v>2507.6110260336909</v>
      </c>
      <c r="AC67" s="260">
        <f t="shared" si="65"/>
        <v>2688.13789632612</v>
      </c>
      <c r="AD67" s="260">
        <f t="shared" si="65"/>
        <v>3252.4566768603463</v>
      </c>
      <c r="AE67" s="260">
        <f t="shared" si="65"/>
        <v>3201.5895061728393</v>
      </c>
      <c r="AF67" s="260">
        <f t="shared" si="65"/>
        <v>3340.7005076142136</v>
      </c>
      <c r="AG67" s="260">
        <f t="shared" si="65"/>
        <v>3239.1460905349795</v>
      </c>
      <c r="AH67" s="260">
        <f t="shared" si="65"/>
        <v>3960.8163265306121</v>
      </c>
      <c r="AI67" s="260">
        <f t="shared" si="65"/>
        <v>3684.911717495987</v>
      </c>
      <c r="AJ67" s="260">
        <f t="shared" si="65"/>
        <v>3902.6403557531971</v>
      </c>
      <c r="AK67" s="260">
        <f t="shared" si="65"/>
        <v>4403.0561555075592</v>
      </c>
      <c r="AL67" s="260">
        <f t="shared" si="65"/>
        <v>4558.614330874605</v>
      </c>
      <c r="AM67" s="260">
        <f t="shared" si="65"/>
        <v>4467.7371489136194</v>
      </c>
      <c r="AN67" s="260">
        <f t="shared" si="65"/>
        <v>5140.1271860095385</v>
      </c>
      <c r="AO67" s="260">
        <f t="shared" si="65"/>
        <v>5180.6039173014151</v>
      </c>
      <c r="AP67" s="260">
        <f t="shared" si="65"/>
        <v>5213.0871413390005</v>
      </c>
      <c r="AQ67" s="260">
        <f t="shared" si="65"/>
        <v>5651.680161943319</v>
      </c>
      <c r="AR67" s="260">
        <f t="shared" si="65"/>
        <v>6447.5620655412113</v>
      </c>
      <c r="AS67" s="260">
        <f t="shared" si="65"/>
        <v>6455.7470703124991</v>
      </c>
      <c r="AT67" s="260">
        <f t="shared" si="65"/>
        <v>6691.896129348359</v>
      </c>
      <c r="AU67" s="260">
        <f t="shared" si="65"/>
        <v>7595.0395256917</v>
      </c>
      <c r="AV67" s="260">
        <f t="shared" si="65"/>
        <v>7689.1617357001969</v>
      </c>
      <c r="AW67" s="260">
        <f t="shared" si="65"/>
        <v>7848.0333496812164</v>
      </c>
      <c r="AX67" s="260">
        <f t="shared" si="65"/>
        <v>7237.8955007256891</v>
      </c>
      <c r="AY67" s="260">
        <f t="shared" si="65"/>
        <v>7843.84765625</v>
      </c>
      <c r="AZ67" s="260">
        <f t="shared" si="65"/>
        <v>8092.9417475728151</v>
      </c>
      <c r="BA67" s="260">
        <f t="shared" si="65"/>
        <v>8102.4780915287247</v>
      </c>
      <c r="BB67" s="260">
        <f t="shared" si="65"/>
        <v>8672.0839580209886</v>
      </c>
      <c r="BC67" s="260">
        <f t="shared" si="65"/>
        <v>9954.6986771190586</v>
      </c>
      <c r="BD67" s="260">
        <f t="shared" si="65"/>
        <v>10158.494304110945</v>
      </c>
      <c r="BE67" s="260">
        <f t="shared" si="65"/>
        <v>8273.3738454059312</v>
      </c>
      <c r="BF67" s="260">
        <f t="shared" si="65"/>
        <v>9171.9908814589671</v>
      </c>
      <c r="BG67" s="260">
        <f t="shared" si="64"/>
        <v>7975.4183070866147</v>
      </c>
      <c r="BH67" s="260">
        <f t="shared" si="64"/>
        <v>8838.1756428917997</v>
      </c>
      <c r="BI67" s="260">
        <f t="shared" si="64"/>
        <v>9260.9791252485084</v>
      </c>
      <c r="BJ67" s="260">
        <f t="shared" si="64"/>
        <v>8483.9087301587297</v>
      </c>
      <c r="BK67" s="260">
        <f t="shared" si="64"/>
        <v>8773.7010676156588</v>
      </c>
      <c r="BL67" s="260">
        <f t="shared" si="64"/>
        <v>8802.5702811244973</v>
      </c>
      <c r="BM67" s="260">
        <f t="shared" si="58"/>
        <v>9384.8315163528241</v>
      </c>
      <c r="BN67" s="260">
        <f t="shared" si="58"/>
        <v>9182.4689336271713</v>
      </c>
      <c r="BO67" s="327">
        <f t="shared" si="58"/>
        <v>9316.4919246185655</v>
      </c>
      <c r="BP67" s="327">
        <f t="shared" si="58"/>
        <v>9281.2644896645343</v>
      </c>
      <c r="BQ67" s="327"/>
      <c r="BR67" s="260"/>
      <c r="BT67" s="276">
        <f t="shared" si="61"/>
        <v>1.5708152405247811E-2</v>
      </c>
      <c r="BU67" s="254">
        <f t="shared" si="59"/>
        <v>-72.38178684709564</v>
      </c>
      <c r="BV67" s="259">
        <f t="shared" si="62"/>
        <v>-14.262807642757252</v>
      </c>
    </row>
    <row r="68" spans="1:74">
      <c r="A68" s="254" t="s">
        <v>75</v>
      </c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60">
        <f t="shared" si="65"/>
        <v>1581.6640986132513</v>
      </c>
      <c r="W68" s="260">
        <f t="shared" si="65"/>
        <v>2095.2598752598751</v>
      </c>
      <c r="X68" s="260">
        <f t="shared" si="65"/>
        <v>1577.0330788804072</v>
      </c>
      <c r="Y68" s="260">
        <f t="shared" si="65"/>
        <v>2119.9332991277579</v>
      </c>
      <c r="Z68" s="260">
        <f t="shared" si="65"/>
        <v>2729.3041644702166</v>
      </c>
      <c r="AA68" s="260">
        <f t="shared" si="65"/>
        <v>2455.4744525547444</v>
      </c>
      <c r="AB68" s="260">
        <f t="shared" si="65"/>
        <v>2735.9365708622395</v>
      </c>
      <c r="AC68" s="260">
        <f t="shared" si="65"/>
        <v>2553.298455406079</v>
      </c>
      <c r="AD68" s="260">
        <f t="shared" si="65"/>
        <v>3312.2250639386184</v>
      </c>
      <c r="AE68" s="260">
        <f t="shared" si="65"/>
        <v>3241.3789581205319</v>
      </c>
      <c r="AF68" s="260">
        <f t="shared" si="65"/>
        <v>3486.9828456104942</v>
      </c>
      <c r="AG68" s="260">
        <f t="shared" si="65"/>
        <v>3598.9060887512896</v>
      </c>
      <c r="AH68" s="260">
        <f t="shared" si="65"/>
        <v>4394.011783610069</v>
      </c>
      <c r="AI68" s="260">
        <f t="shared" si="65"/>
        <v>3993.6847710330135</v>
      </c>
      <c r="AJ68" s="260">
        <f t="shared" si="65"/>
        <v>4168.5515021459223</v>
      </c>
      <c r="AK68" s="260">
        <f t="shared" si="65"/>
        <v>4548.8164124145187</v>
      </c>
      <c r="AL68" s="260">
        <f t="shared" si="65"/>
        <v>4850.9777547853082</v>
      </c>
      <c r="AM68" s="260">
        <f t="shared" si="65"/>
        <v>4522.5271317829456</v>
      </c>
      <c r="AN68" s="260">
        <f t="shared" si="65"/>
        <v>5503.7994722955145</v>
      </c>
      <c r="AO68" s="260">
        <f t="shared" si="65"/>
        <v>5898.6935740839081</v>
      </c>
      <c r="AP68" s="260">
        <f t="shared" si="65"/>
        <v>5688.5529715762268</v>
      </c>
      <c r="AQ68" s="260">
        <f t="shared" si="65"/>
        <v>6198.6013986013995</v>
      </c>
      <c r="AR68" s="260">
        <f t="shared" si="65"/>
        <v>6427.319127849355</v>
      </c>
      <c r="AS68" s="260">
        <f t="shared" si="65"/>
        <v>7363.7555665512118</v>
      </c>
      <c r="AT68" s="260">
        <f t="shared" si="65"/>
        <v>7011.0381978452488</v>
      </c>
      <c r="AU68" s="260">
        <f t="shared" si="65"/>
        <v>7900.0981354268897</v>
      </c>
      <c r="AV68" s="260">
        <f t="shared" si="65"/>
        <v>7830.2297165200389</v>
      </c>
      <c r="AW68" s="260">
        <f t="shared" si="65"/>
        <v>7769.0211510083627</v>
      </c>
      <c r="AX68" s="260">
        <f t="shared" si="65"/>
        <v>7576.6731517509734</v>
      </c>
      <c r="AY68" s="260">
        <f t="shared" si="65"/>
        <v>7601.71206225681</v>
      </c>
      <c r="AZ68" s="260">
        <f t="shared" si="65"/>
        <v>9099.6592015579354</v>
      </c>
      <c r="BA68" s="260">
        <f t="shared" si="65"/>
        <v>9815.0734573947102</v>
      </c>
      <c r="BB68" s="260">
        <f t="shared" si="65"/>
        <v>9461.5289460663043</v>
      </c>
      <c r="BC68" s="260">
        <f t="shared" si="65"/>
        <v>9159.154997585707</v>
      </c>
      <c r="BD68" s="260">
        <f t="shared" si="65"/>
        <v>9346.6793893129779</v>
      </c>
      <c r="BE68" s="260">
        <f t="shared" si="65"/>
        <v>8390.8268101761241</v>
      </c>
      <c r="BF68" s="260">
        <f t="shared" si="65"/>
        <v>9035.1167512690354</v>
      </c>
      <c r="BG68" s="260">
        <f t="shared" si="64"/>
        <v>9240.2891326021945</v>
      </c>
      <c r="BH68" s="260">
        <f t="shared" si="64"/>
        <v>8823.9128352490425</v>
      </c>
      <c r="BI68" s="260">
        <f t="shared" si="64"/>
        <v>9281.3108242303879</v>
      </c>
      <c r="BJ68" s="260">
        <f t="shared" si="64"/>
        <v>8384.5472440944886</v>
      </c>
      <c r="BK68" s="260">
        <f t="shared" si="64"/>
        <v>9009.8778625954201</v>
      </c>
      <c r="BL68" s="260">
        <f t="shared" si="64"/>
        <v>9110.7270916334674</v>
      </c>
      <c r="BM68" s="260">
        <f t="shared" si="58"/>
        <v>8971.9456345102662</v>
      </c>
      <c r="BN68" s="327">
        <f t="shared" si="58"/>
        <v>8707.7453145891104</v>
      </c>
      <c r="BO68" s="327">
        <f t="shared" si="58"/>
        <v>9800.4009399876486</v>
      </c>
      <c r="BP68" s="327">
        <f t="shared" si="58"/>
        <v>9703.0837277199789</v>
      </c>
      <c r="BQ68" s="327"/>
      <c r="BR68" s="260"/>
      <c r="BT68" s="276">
        <f t="shared" si="61"/>
        <v>1.8187275119533552E-2</v>
      </c>
    </row>
    <row r="69" spans="1:74" ht="12" thickBot="1">
      <c r="A69" s="254" t="s">
        <v>76</v>
      </c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60">
        <f t="shared" ref="V69:BJ69" si="66">SUM(V57:V68)</f>
        <v>14006.746449991928</v>
      </c>
      <c r="W69" s="260">
        <f t="shared" si="66"/>
        <v>18051.108287976444</v>
      </c>
      <c r="X69" s="260">
        <f t="shared" si="66"/>
        <v>16397.830163716251</v>
      </c>
      <c r="Y69" s="260">
        <f t="shared" si="66"/>
        <v>17358.1039802782</v>
      </c>
      <c r="Z69" s="260">
        <f t="shared" si="66"/>
        <v>19773.546327385662</v>
      </c>
      <c r="AA69" s="260">
        <f t="shared" si="66"/>
        <v>24453.671443427273</v>
      </c>
      <c r="AB69" s="260">
        <f t="shared" si="66"/>
        <v>23165.326580825429</v>
      </c>
      <c r="AC69" s="260">
        <f t="shared" si="66"/>
        <v>24401.672161721737</v>
      </c>
      <c r="AD69" s="260">
        <f t="shared" si="66"/>
        <v>28403.698303170997</v>
      </c>
      <c r="AE69" s="260">
        <f t="shared" si="66"/>
        <v>32730.079146541935</v>
      </c>
      <c r="AF69" s="260">
        <f t="shared" si="66"/>
        <v>30883.939920284749</v>
      </c>
      <c r="AG69" s="260">
        <f t="shared" si="66"/>
        <v>32207.94902244064</v>
      </c>
      <c r="AH69" s="260">
        <f t="shared" si="66"/>
        <v>38008.320550520009</v>
      </c>
      <c r="AI69" s="260">
        <f t="shared" si="66"/>
        <v>38029.29687968982</v>
      </c>
      <c r="AJ69" s="260">
        <f t="shared" si="66"/>
        <v>41987.230916805318</v>
      </c>
      <c r="AK69" s="260">
        <f t="shared" si="66"/>
        <v>44451.683081363051</v>
      </c>
      <c r="AL69" s="260">
        <f t="shared" si="66"/>
        <v>47378.111261558355</v>
      </c>
      <c r="AM69" s="260">
        <f t="shared" si="66"/>
        <v>45029.858999173113</v>
      </c>
      <c r="AN69" s="260">
        <f t="shared" si="66"/>
        <v>52354.176871667034</v>
      </c>
      <c r="AO69" s="260">
        <f t="shared" si="66"/>
        <v>55675.71133731844</v>
      </c>
      <c r="AP69" s="260">
        <f t="shared" si="66"/>
        <v>62518.607143303765</v>
      </c>
      <c r="AQ69" s="260">
        <f t="shared" si="66"/>
        <v>60176.963580716321</v>
      </c>
      <c r="AR69" s="260">
        <f t="shared" si="66"/>
        <v>66455.976874347252</v>
      </c>
      <c r="AS69" s="260">
        <f t="shared" si="66"/>
        <v>67270.099510825778</v>
      </c>
      <c r="AT69" s="260">
        <f t="shared" si="66"/>
        <v>75419.053790583625</v>
      </c>
      <c r="AU69" s="260">
        <f t="shared" si="66"/>
        <v>77617.615758419197</v>
      </c>
      <c r="AV69" s="260">
        <f t="shared" si="66"/>
        <v>75658.630184738344</v>
      </c>
      <c r="AW69" s="260">
        <f t="shared" si="66"/>
        <v>87115.953667656853</v>
      </c>
      <c r="AX69" s="260">
        <f t="shared" si="66"/>
        <v>84421.881052931916</v>
      </c>
      <c r="AY69" s="260">
        <f t="shared" si="66"/>
        <v>86796.740502557746</v>
      </c>
      <c r="AZ69" s="260">
        <f t="shared" si="66"/>
        <v>89498.96646641384</v>
      </c>
      <c r="BA69" s="260">
        <f t="shared" si="66"/>
        <v>89281.356836720137</v>
      </c>
      <c r="BB69" s="260">
        <f t="shared" si="66"/>
        <v>95547.904778628683</v>
      </c>
      <c r="BC69" s="260">
        <f t="shared" si="66"/>
        <v>98230.303065963526</v>
      </c>
      <c r="BD69" s="260">
        <f t="shared" si="66"/>
        <v>97251.162223758802</v>
      </c>
      <c r="BE69" s="260">
        <f t="shared" si="66"/>
        <v>86865.667411714108</v>
      </c>
      <c r="BF69" s="260">
        <f t="shared" si="66"/>
        <v>95101.306660912058</v>
      </c>
      <c r="BG69" s="260">
        <f t="shared" si="66"/>
        <v>98968.96491409291</v>
      </c>
      <c r="BH69" s="260">
        <f t="shared" si="66"/>
        <v>103236.0244520001</v>
      </c>
      <c r="BI69" s="260">
        <f t="shared" si="66"/>
        <v>96586.872171804353</v>
      </c>
      <c r="BJ69" s="260">
        <f t="shared" si="66"/>
        <v>89469.82950808834</v>
      </c>
      <c r="BK69" s="260">
        <f t="shared" ref="BK69:BP69" si="67">SUM(BK57:BK68)</f>
        <v>91393.638780056557</v>
      </c>
      <c r="BL69" s="260">
        <f t="shared" si="67"/>
        <v>93057.521191133594</v>
      </c>
      <c r="BM69" s="260">
        <f t="shared" si="67"/>
        <v>98991.266533054571</v>
      </c>
      <c r="BN69" s="327">
        <f t="shared" si="67"/>
        <v>97344.057163286721</v>
      </c>
      <c r="BO69" s="327">
        <f t="shared" si="67"/>
        <v>97001.573553499169</v>
      </c>
      <c r="BP69" s="327">
        <f t="shared" si="67"/>
        <v>97218.539202607266</v>
      </c>
      <c r="BQ69" s="327"/>
      <c r="BR69" s="260"/>
      <c r="BT69" s="276">
        <f t="shared" si="61"/>
        <v>-2.9954267110062327E-2</v>
      </c>
    </row>
    <row r="70" spans="1:74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  <c r="AU70" s="261"/>
      <c r="AV70" s="261"/>
      <c r="AW70" s="261"/>
      <c r="AX70" s="261"/>
      <c r="AY70" s="261"/>
      <c r="AZ70" s="261"/>
      <c r="BA70" s="261"/>
      <c r="BB70" s="261"/>
      <c r="BC70" s="261"/>
      <c r="BD70" s="261"/>
      <c r="BE70" s="261"/>
      <c r="BF70" s="261"/>
      <c r="BG70" s="261"/>
      <c r="BH70" s="261"/>
      <c r="BI70" s="261"/>
      <c r="BJ70" s="261"/>
      <c r="BK70" s="261"/>
      <c r="BL70" s="261"/>
      <c r="BM70" s="261"/>
      <c r="BN70" s="261"/>
      <c r="BO70" s="261"/>
      <c r="BP70" s="261"/>
      <c r="BT70" s="357" t="s">
        <v>157</v>
      </c>
      <c r="BU70" s="357" t="s">
        <v>158</v>
      </c>
      <c r="BV70" s="357" t="s">
        <v>159</v>
      </c>
    </row>
    <row r="71" spans="1:74" ht="12" thickBot="1">
      <c r="A71" s="254" t="s">
        <v>160</v>
      </c>
      <c r="BQ71" s="358" t="s">
        <v>411</v>
      </c>
      <c r="BR71" s="358" t="s">
        <v>410</v>
      </c>
      <c r="BT71" s="357"/>
      <c r="BU71" s="357"/>
      <c r="BV71" s="357"/>
    </row>
    <row r="72" spans="1:74" ht="12" thickBot="1">
      <c r="A72" s="286"/>
      <c r="B72" s="287" t="s">
        <v>119</v>
      </c>
      <c r="C72" s="287" t="s">
        <v>120</v>
      </c>
      <c r="D72" s="287" t="s">
        <v>121</v>
      </c>
      <c r="E72" s="287" t="s">
        <v>122</v>
      </c>
      <c r="F72" s="287" t="s">
        <v>123</v>
      </c>
      <c r="G72" s="287" t="s">
        <v>124</v>
      </c>
      <c r="H72" s="287" t="s">
        <v>125</v>
      </c>
      <c r="I72" s="287" t="s">
        <v>126</v>
      </c>
      <c r="J72" s="287" t="s">
        <v>127</v>
      </c>
      <c r="K72" s="287" t="s">
        <v>128</v>
      </c>
      <c r="L72" s="287" t="s">
        <v>129</v>
      </c>
      <c r="M72" s="287" t="s">
        <v>130</v>
      </c>
      <c r="N72" s="287" t="s">
        <v>131</v>
      </c>
      <c r="O72" s="287" t="s">
        <v>132</v>
      </c>
      <c r="P72" s="287" t="s">
        <v>133</v>
      </c>
      <c r="Q72" s="288" t="s">
        <v>134</v>
      </c>
      <c r="R72" s="288" t="s">
        <v>135</v>
      </c>
      <c r="S72" s="288" t="s">
        <v>136</v>
      </c>
      <c r="T72" s="288" t="s">
        <v>137</v>
      </c>
      <c r="U72" s="288" t="s">
        <v>138</v>
      </c>
      <c r="V72" s="288" t="s">
        <v>139</v>
      </c>
      <c r="W72" s="288" t="s">
        <v>140</v>
      </c>
      <c r="X72" s="288" t="s">
        <v>141</v>
      </c>
      <c r="Y72" s="288" t="s">
        <v>142</v>
      </c>
      <c r="Z72" s="288" t="s">
        <v>143</v>
      </c>
      <c r="AA72" s="288" t="s">
        <v>144</v>
      </c>
      <c r="AB72" s="288" t="s">
        <v>145</v>
      </c>
      <c r="AC72" s="288" t="s">
        <v>146</v>
      </c>
      <c r="AD72" s="288" t="s">
        <v>147</v>
      </c>
      <c r="AE72" s="288" t="s">
        <v>148</v>
      </c>
      <c r="AF72" s="288" t="s">
        <v>149</v>
      </c>
      <c r="AG72" s="288" t="s">
        <v>150</v>
      </c>
      <c r="AH72" s="288" t="s">
        <v>151</v>
      </c>
      <c r="AI72" s="288" t="s">
        <v>11</v>
      </c>
      <c r="AJ72" s="288" t="s">
        <v>12</v>
      </c>
      <c r="AK72" s="288" t="s">
        <v>13</v>
      </c>
      <c r="AL72" s="288" t="s">
        <v>14</v>
      </c>
      <c r="AM72" s="288" t="s">
        <v>15</v>
      </c>
      <c r="AN72" s="288" t="s">
        <v>16</v>
      </c>
      <c r="AO72" s="288" t="s">
        <v>17</v>
      </c>
      <c r="AP72" s="288" t="s">
        <v>18</v>
      </c>
      <c r="AQ72" s="288" t="s">
        <v>19</v>
      </c>
      <c r="AR72" s="288" t="s">
        <v>20</v>
      </c>
      <c r="AS72" s="288" t="s">
        <v>21</v>
      </c>
      <c r="AT72" s="288" t="s">
        <v>22</v>
      </c>
      <c r="AU72" s="288" t="s">
        <v>23</v>
      </c>
      <c r="AV72" s="288" t="s">
        <v>24</v>
      </c>
      <c r="AW72" s="288" t="s">
        <v>25</v>
      </c>
      <c r="AX72" s="288" t="s">
        <v>26</v>
      </c>
      <c r="AY72" s="288" t="s">
        <v>27</v>
      </c>
      <c r="AZ72" s="288" t="s">
        <v>28</v>
      </c>
      <c r="BA72" s="288" t="s">
        <v>29</v>
      </c>
      <c r="BB72" s="288" t="s">
        <v>30</v>
      </c>
      <c r="BC72" s="288" t="s">
        <v>31</v>
      </c>
      <c r="BD72" s="288" t="s">
        <v>32</v>
      </c>
      <c r="BE72" s="288" t="s">
        <v>33</v>
      </c>
      <c r="BF72" s="288" t="s">
        <v>34</v>
      </c>
      <c r="BG72" s="288" t="s">
        <v>35</v>
      </c>
      <c r="BH72" s="288" t="s">
        <v>36</v>
      </c>
      <c r="BI72" s="288" t="s">
        <v>37</v>
      </c>
      <c r="BJ72" s="288" t="s">
        <v>38</v>
      </c>
      <c r="BK72" s="288" t="str">
        <f>BK2</f>
        <v xml:space="preserve">21/22  </v>
      </c>
      <c r="BL72" s="288" t="str">
        <f>BL2</f>
        <v xml:space="preserve">22/23  </v>
      </c>
      <c r="BM72" s="288" t="str">
        <f>BM2</f>
        <v xml:space="preserve">23/24  </v>
      </c>
      <c r="BN72" s="288" t="str">
        <f t="shared" ref="BN72:BP72" si="68">BN2</f>
        <v xml:space="preserve">24/25  </v>
      </c>
      <c r="BO72" s="288" t="str">
        <f t="shared" si="68"/>
        <v xml:space="preserve">25/26  </v>
      </c>
      <c r="BP72" s="288" t="str">
        <f t="shared" si="68"/>
        <v xml:space="preserve">26/27  </v>
      </c>
      <c r="BQ72" s="358"/>
      <c r="BR72" s="358"/>
      <c r="BT72" s="357"/>
      <c r="BU72" s="357"/>
      <c r="BV72" s="357"/>
    </row>
    <row r="73" spans="1:74">
      <c r="A73" s="254" t="s">
        <v>64</v>
      </c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0"/>
      <c r="S73" s="290"/>
      <c r="T73" s="290"/>
      <c r="U73" s="290"/>
      <c r="V73" s="290">
        <v>19.46</v>
      </c>
      <c r="W73" s="290">
        <v>19.25</v>
      </c>
      <c r="X73" s="290">
        <v>20.2</v>
      </c>
      <c r="Y73" s="290">
        <v>20.3</v>
      </c>
      <c r="Z73" s="290">
        <v>19.71</v>
      </c>
      <c r="AA73" s="290">
        <v>19.440000000000001</v>
      </c>
      <c r="AB73" s="290">
        <v>19.399999999999999</v>
      </c>
      <c r="AC73" s="290">
        <v>20.28</v>
      </c>
      <c r="AD73" s="290">
        <v>20.52</v>
      </c>
      <c r="AE73" s="290">
        <v>19.62</v>
      </c>
      <c r="AF73" s="290">
        <v>19.78</v>
      </c>
      <c r="AG73" s="290">
        <v>20.02</v>
      </c>
      <c r="AH73" s="290">
        <v>19.420000000000002</v>
      </c>
      <c r="AI73" s="290">
        <v>18.850000000000001</v>
      </c>
      <c r="AJ73" s="290">
        <v>18.87</v>
      </c>
      <c r="AK73" s="290">
        <v>18.739999999999998</v>
      </c>
      <c r="AL73" s="290">
        <v>18.96</v>
      </c>
      <c r="AM73" s="290">
        <v>19.13</v>
      </c>
      <c r="AN73" s="290">
        <v>19.47</v>
      </c>
      <c r="AO73" s="290">
        <v>18.920000000000002</v>
      </c>
      <c r="AP73" s="290">
        <v>18.72</v>
      </c>
      <c r="AQ73" s="290">
        <v>19.350000000000001</v>
      </c>
      <c r="AR73" s="290">
        <v>20.399999999999999</v>
      </c>
      <c r="AS73" s="290">
        <v>20.07</v>
      </c>
      <c r="AT73" s="290">
        <v>20.309999999999999</v>
      </c>
      <c r="AU73" s="290">
        <v>20.34</v>
      </c>
      <c r="AV73" s="290">
        <v>20.74</v>
      </c>
      <c r="AW73" s="290">
        <v>20.53</v>
      </c>
      <c r="AX73" s="290">
        <v>20.350000000000001</v>
      </c>
      <c r="AY73" s="290">
        <v>20.73</v>
      </c>
      <c r="AZ73" s="290">
        <v>20.71</v>
      </c>
      <c r="BA73" s="290">
        <v>20.67</v>
      </c>
      <c r="BB73" s="290">
        <v>20.61</v>
      </c>
      <c r="BC73" s="290">
        <v>20.57</v>
      </c>
      <c r="BD73" s="290">
        <v>20.95</v>
      </c>
      <c r="BE73" s="290">
        <v>21.31</v>
      </c>
      <c r="BF73" s="290">
        <v>20.64</v>
      </c>
      <c r="BG73" s="290">
        <v>19.989999999999998</v>
      </c>
      <c r="BH73" s="290">
        <v>20.14</v>
      </c>
      <c r="BI73" s="290">
        <v>20.350000000000001</v>
      </c>
      <c r="BJ73" s="290">
        <v>20.36</v>
      </c>
      <c r="BK73" s="290">
        <v>20.58</v>
      </c>
      <c r="BL73" s="290">
        <v>19.78</v>
      </c>
      <c r="BM73" s="290">
        <v>20.34</v>
      </c>
      <c r="BN73" s="291">
        <f>AVERAGE(BC73:BL73)-0.3</f>
        <v>20.166999999999998</v>
      </c>
      <c r="BO73" s="334">
        <f>AVERAGE(BD73:BM73)-0.2</f>
        <v>20.244</v>
      </c>
      <c r="BP73" s="334">
        <f>AVERAGE(BE73:BN73)-0.1</f>
        <v>20.265699999999999</v>
      </c>
      <c r="BQ73" s="275">
        <f>(BN73/BR73)-1</f>
        <v>-1.3549207591469381E-2</v>
      </c>
      <c r="BR73" s="291">
        <f>AVERAGE(BD73:BM73)</f>
        <v>20.443999999999999</v>
      </c>
      <c r="BT73" s="290">
        <f>BN73-SUM(BI73:BM73)/5</f>
        <v>-0.11500000000000199</v>
      </c>
      <c r="BU73" s="290">
        <f>BN73-BM73</f>
        <v>-0.17300000000000182</v>
      </c>
      <c r="BV73" s="290">
        <f>(SUM(BH84:BL84)-SUM(BI73:BM73))/5</f>
        <v>-6.8000000000000685E-2</v>
      </c>
    </row>
    <row r="74" spans="1:74">
      <c r="A74" s="254" t="s">
        <v>65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>
        <v>19.21</v>
      </c>
      <c r="W74" s="290">
        <v>19.27</v>
      </c>
      <c r="X74" s="290">
        <v>18.239999999999998</v>
      </c>
      <c r="Y74" s="290">
        <v>19.940000000000001</v>
      </c>
      <c r="Z74" s="290">
        <v>19.739999999999998</v>
      </c>
      <c r="AA74" s="290">
        <v>19.41</v>
      </c>
      <c r="AB74" s="290">
        <v>19.920000000000002</v>
      </c>
      <c r="AC74" s="290">
        <v>20.329999999999998</v>
      </c>
      <c r="AD74" s="290">
        <v>20.02</v>
      </c>
      <c r="AE74" s="290">
        <v>19.670000000000002</v>
      </c>
      <c r="AF74" s="290">
        <v>19.739999999999998</v>
      </c>
      <c r="AG74" s="290">
        <v>19.66</v>
      </c>
      <c r="AH74" s="290">
        <v>18.989999999999998</v>
      </c>
      <c r="AI74" s="290">
        <v>18.559999999999999</v>
      </c>
      <c r="AJ74" s="290">
        <v>18.23</v>
      </c>
      <c r="AK74" s="290">
        <v>18.36</v>
      </c>
      <c r="AL74" s="290">
        <v>19.36</v>
      </c>
      <c r="AM74" s="290">
        <v>19.149999999999999</v>
      </c>
      <c r="AN74" s="290">
        <v>19.100000000000001</v>
      </c>
      <c r="AO74" s="290">
        <v>19.14</v>
      </c>
      <c r="AP74" s="290">
        <v>19.13</v>
      </c>
      <c r="AQ74" s="290">
        <v>19.54</v>
      </c>
      <c r="AR74" s="290">
        <v>20.350000000000001</v>
      </c>
      <c r="AS74" s="290">
        <v>20.14</v>
      </c>
      <c r="AT74" s="290">
        <v>20.190000000000001</v>
      </c>
      <c r="AU74" s="290">
        <v>20.22</v>
      </c>
      <c r="AV74" s="290">
        <v>20.61</v>
      </c>
      <c r="AW74" s="290">
        <v>20.23</v>
      </c>
      <c r="AX74" s="290">
        <v>20.38</v>
      </c>
      <c r="AY74" s="290">
        <v>20.45</v>
      </c>
      <c r="AZ74" s="290">
        <v>20.48</v>
      </c>
      <c r="BA74" s="290">
        <v>20.59</v>
      </c>
      <c r="BB74" s="290">
        <v>20.18</v>
      </c>
      <c r="BC74" s="290">
        <v>20.5</v>
      </c>
      <c r="BD74" s="290">
        <v>20.8</v>
      </c>
      <c r="BE74" s="290">
        <v>20.62</v>
      </c>
      <c r="BF74" s="290">
        <v>20.059999999999999</v>
      </c>
      <c r="BG74" s="290">
        <v>19.7</v>
      </c>
      <c r="BH74" s="290">
        <v>19.97</v>
      </c>
      <c r="BI74" s="290">
        <v>20.329999999999998</v>
      </c>
      <c r="BJ74" s="290">
        <v>20.09</v>
      </c>
      <c r="BK74" s="290">
        <v>20.22</v>
      </c>
      <c r="BL74" s="290">
        <v>19.760000000000002</v>
      </c>
      <c r="BM74" s="290">
        <v>20.11</v>
      </c>
      <c r="BN74" s="291">
        <f t="shared" ref="BN74:BN84" si="69">AVERAGE(BC74:BL74)-0.3</f>
        <v>19.905000000000001</v>
      </c>
      <c r="BO74" s="334">
        <f t="shared" ref="BO74:BO84" si="70">AVERAGE(BD74:BM74)-0.2</f>
        <v>19.965999999999998</v>
      </c>
      <c r="BP74" s="334">
        <f t="shared" ref="BP74:BP84" si="71">AVERAGE(BE74:BN74)-0.1</f>
        <v>19.976500000000001</v>
      </c>
      <c r="BQ74" s="275">
        <f t="shared" ref="BQ74:BQ85" si="72">(BN74/BR74)-1</f>
        <v>-1.2942576614102697E-2</v>
      </c>
      <c r="BR74" s="291">
        <f t="shared" ref="BR74:BR85" si="73">AVERAGE(BD74:BM74)</f>
        <v>20.165999999999997</v>
      </c>
      <c r="BT74" s="290">
        <f t="shared" ref="BT74:BT85" si="74">BN74-SUM(BI74:BM74)/5</f>
        <v>-0.19699999999999918</v>
      </c>
      <c r="BU74" s="290">
        <f t="shared" ref="BU74:BU84" si="75">BN74-BM74</f>
        <v>-0.20499999999999829</v>
      </c>
      <c r="BV74" s="290">
        <f>(SUM(BI73:BM73)-SUM(BI74:BM74))/5</f>
        <v>0.1799999999999983</v>
      </c>
    </row>
    <row r="75" spans="1:74">
      <c r="A75" s="254" t="s">
        <v>66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>
        <v>19.03</v>
      </c>
      <c r="W75" s="290">
        <v>19.16</v>
      </c>
      <c r="X75" s="290">
        <v>19.010000000000002</v>
      </c>
      <c r="Y75" s="290">
        <v>19.48</v>
      </c>
      <c r="Z75" s="290">
        <v>19.510000000000002</v>
      </c>
      <c r="AA75" s="290">
        <v>19.55</v>
      </c>
      <c r="AB75" s="290">
        <v>19.93</v>
      </c>
      <c r="AC75" s="290">
        <v>19.829999999999998</v>
      </c>
      <c r="AD75" s="290">
        <v>19.82</v>
      </c>
      <c r="AE75" s="290">
        <v>19.84</v>
      </c>
      <c r="AF75" s="290">
        <v>19.66</v>
      </c>
      <c r="AG75" s="290">
        <v>18.78</v>
      </c>
      <c r="AH75" s="290">
        <v>18.68</v>
      </c>
      <c r="AI75" s="290">
        <v>18.63</v>
      </c>
      <c r="AJ75" s="290">
        <v>18.420000000000002</v>
      </c>
      <c r="AK75" s="290">
        <v>18.329999999999998</v>
      </c>
      <c r="AL75" s="290">
        <v>18.77</v>
      </c>
      <c r="AM75" s="290">
        <v>18.829999999999998</v>
      </c>
      <c r="AN75" s="290">
        <v>18.899999999999999</v>
      </c>
      <c r="AO75" s="290">
        <v>18.93</v>
      </c>
      <c r="AP75" s="290">
        <v>19.25</v>
      </c>
      <c r="AQ75" s="290">
        <v>19.510000000000002</v>
      </c>
      <c r="AR75" s="290">
        <v>19.920000000000002</v>
      </c>
      <c r="AS75" s="290">
        <v>19.489999999999998</v>
      </c>
      <c r="AT75" s="290">
        <v>20.059999999999999</v>
      </c>
      <c r="AU75" s="290">
        <v>20.05</v>
      </c>
      <c r="AV75" s="290">
        <v>20.16</v>
      </c>
      <c r="AW75" s="290">
        <v>19.809999999999999</v>
      </c>
      <c r="AX75" s="290">
        <v>20.38</v>
      </c>
      <c r="AY75" s="290">
        <v>20.440000000000001</v>
      </c>
      <c r="AZ75" s="290">
        <v>20.28</v>
      </c>
      <c r="BA75" s="290">
        <v>20.25</v>
      </c>
      <c r="BB75" s="290">
        <v>20.260000000000002</v>
      </c>
      <c r="BC75" s="290">
        <v>20.190000000000001</v>
      </c>
      <c r="BD75" s="290">
        <v>20.6</v>
      </c>
      <c r="BE75" s="290">
        <v>20.56</v>
      </c>
      <c r="BF75" s="290">
        <v>19.98</v>
      </c>
      <c r="BG75" s="290">
        <v>19.579999999999998</v>
      </c>
      <c r="BH75" s="290">
        <v>19.829999999999998</v>
      </c>
      <c r="BI75" s="290">
        <v>19.71</v>
      </c>
      <c r="BJ75" s="290">
        <v>19.72</v>
      </c>
      <c r="BK75" s="290">
        <v>20.07</v>
      </c>
      <c r="BL75" s="290">
        <v>19.55</v>
      </c>
      <c r="BM75" s="290">
        <v>19.7</v>
      </c>
      <c r="BN75" s="291">
        <f t="shared" si="69"/>
        <v>19.679000000000002</v>
      </c>
      <c r="BO75" s="334">
        <f t="shared" si="70"/>
        <v>19.73</v>
      </c>
      <c r="BP75" s="334">
        <f t="shared" si="71"/>
        <v>19.737899999999996</v>
      </c>
      <c r="BQ75" s="275">
        <f t="shared" si="72"/>
        <v>-1.2594079277471026E-2</v>
      </c>
      <c r="BR75" s="291">
        <f t="shared" si="73"/>
        <v>19.93</v>
      </c>
      <c r="BT75" s="290">
        <f t="shared" si="74"/>
        <v>-7.0999999999997954E-2</v>
      </c>
      <c r="BU75" s="290">
        <f t="shared" si="75"/>
        <v>-2.0999999999997243E-2</v>
      </c>
      <c r="BV75" s="290">
        <f t="shared" ref="BV75:BV84" si="76">(SUM(BI74:BM74)-SUM(BI75:BM75))/5</f>
        <v>0.35200000000000103</v>
      </c>
    </row>
    <row r="76" spans="1:74">
      <c r="A76" s="254" t="s">
        <v>67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>
        <v>18.55</v>
      </c>
      <c r="W76" s="290">
        <v>17.86</v>
      </c>
      <c r="X76" s="290">
        <v>19.12</v>
      </c>
      <c r="Y76" s="290">
        <v>18.440000000000001</v>
      </c>
      <c r="Z76" s="290">
        <v>19.760000000000002</v>
      </c>
      <c r="AA76" s="290">
        <v>19.63</v>
      </c>
      <c r="AB76" s="290">
        <v>19.45</v>
      </c>
      <c r="AC76" s="290">
        <v>20.34</v>
      </c>
      <c r="AD76" s="290">
        <v>19.829999999999998</v>
      </c>
      <c r="AE76" s="290">
        <v>19.62</v>
      </c>
      <c r="AF76" s="290">
        <v>19.510000000000002</v>
      </c>
      <c r="AG76" s="290">
        <v>19.329999999999998</v>
      </c>
      <c r="AH76" s="290">
        <v>18.72</v>
      </c>
      <c r="AI76" s="290">
        <v>18.75</v>
      </c>
      <c r="AJ76" s="290">
        <v>18.46</v>
      </c>
      <c r="AK76" s="290">
        <v>18.38</v>
      </c>
      <c r="AL76" s="290">
        <v>19.38</v>
      </c>
      <c r="AM76" s="290">
        <v>18.829999999999998</v>
      </c>
      <c r="AN76" s="290">
        <v>18.28</v>
      </c>
      <c r="AO76" s="290">
        <v>18.62</v>
      </c>
      <c r="AP76" s="290">
        <v>18.989999999999998</v>
      </c>
      <c r="AQ76" s="290">
        <v>19.41</v>
      </c>
      <c r="AR76" s="290">
        <v>19.5</v>
      </c>
      <c r="AS76" s="290">
        <v>19.690000000000001</v>
      </c>
      <c r="AT76" s="290">
        <v>19.87</v>
      </c>
      <c r="AU76" s="290">
        <v>19.48</v>
      </c>
      <c r="AV76" s="290">
        <v>19.23</v>
      </c>
      <c r="AW76" s="290">
        <v>20</v>
      </c>
      <c r="AX76" s="290">
        <v>20.149999999999999</v>
      </c>
      <c r="AY76" s="290">
        <v>20.49</v>
      </c>
      <c r="AZ76" s="290">
        <v>19.7</v>
      </c>
      <c r="BA76" s="290">
        <v>20.170000000000002</v>
      </c>
      <c r="BB76" s="290">
        <v>20.170000000000002</v>
      </c>
      <c r="BC76" s="290">
        <v>20.16</v>
      </c>
      <c r="BD76" s="290">
        <v>19.850000000000001</v>
      </c>
      <c r="BE76" s="290">
        <v>20.53</v>
      </c>
      <c r="BF76" s="290">
        <v>19.72</v>
      </c>
      <c r="BG76" s="290">
        <v>19.010000000000002</v>
      </c>
      <c r="BH76" s="290">
        <v>19.87</v>
      </c>
      <c r="BI76" s="290">
        <v>19.88</v>
      </c>
      <c r="BJ76" s="290">
        <v>19.02</v>
      </c>
      <c r="BK76" s="290">
        <v>19.68</v>
      </c>
      <c r="BL76" s="290">
        <v>19.71</v>
      </c>
      <c r="BM76" s="290">
        <v>19.37</v>
      </c>
      <c r="BN76" s="291">
        <f t="shared" si="69"/>
        <v>19.443000000000001</v>
      </c>
      <c r="BO76" s="334">
        <f t="shared" si="70"/>
        <v>19.464000000000002</v>
      </c>
      <c r="BP76" s="334">
        <f t="shared" si="71"/>
        <v>19.523300000000003</v>
      </c>
      <c r="BQ76" s="275">
        <f t="shared" si="72"/>
        <v>-1.1238812042310808E-2</v>
      </c>
      <c r="BR76" s="291">
        <f t="shared" si="73"/>
        <v>19.664000000000001</v>
      </c>
      <c r="BT76" s="290">
        <f t="shared" si="74"/>
        <v>-8.8999999999998636E-2</v>
      </c>
      <c r="BU76" s="290">
        <f t="shared" si="75"/>
        <v>7.3000000000000398E-2</v>
      </c>
      <c r="BV76" s="290">
        <f t="shared" si="76"/>
        <v>0.21800000000000069</v>
      </c>
    </row>
    <row r="77" spans="1:74">
      <c r="A77" s="254" t="s">
        <v>68</v>
      </c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>
        <v>18.75</v>
      </c>
      <c r="W77" s="290">
        <v>17.579999999999998</v>
      </c>
      <c r="X77" s="290">
        <v>19.3</v>
      </c>
      <c r="Y77" s="290">
        <v>17.98</v>
      </c>
      <c r="Z77" s="290">
        <v>19.600000000000001</v>
      </c>
      <c r="AA77" s="290">
        <v>19.88</v>
      </c>
      <c r="AB77" s="290">
        <v>19.89</v>
      </c>
      <c r="AC77" s="290">
        <v>19.66</v>
      </c>
      <c r="AD77" s="290">
        <v>20.43</v>
      </c>
      <c r="AE77" s="290">
        <v>19.940000000000001</v>
      </c>
      <c r="AF77" s="290">
        <v>19.54</v>
      </c>
      <c r="AG77" s="290">
        <v>19.649999999999999</v>
      </c>
      <c r="AH77" s="290">
        <v>19.13</v>
      </c>
      <c r="AI77" s="290">
        <v>18.79</v>
      </c>
      <c r="AJ77" s="290">
        <v>18.600000000000001</v>
      </c>
      <c r="AK77" s="290">
        <v>18.22</v>
      </c>
      <c r="AL77" s="290">
        <v>18.920000000000002</v>
      </c>
      <c r="AM77" s="290">
        <v>19.309999999999999</v>
      </c>
      <c r="AN77" s="290">
        <v>18.3</v>
      </c>
      <c r="AO77" s="290">
        <v>18.649999999999999</v>
      </c>
      <c r="AP77" s="290">
        <v>18.86</v>
      </c>
      <c r="AQ77" s="290">
        <v>19.82</v>
      </c>
      <c r="AR77" s="290">
        <v>19.57</v>
      </c>
      <c r="AS77" s="290">
        <v>19.63</v>
      </c>
      <c r="AT77" s="290">
        <v>20.55</v>
      </c>
      <c r="AU77" s="290">
        <v>19.22</v>
      </c>
      <c r="AV77" s="290">
        <v>19.98</v>
      </c>
      <c r="AW77" s="290">
        <v>20.16</v>
      </c>
      <c r="AX77" s="290">
        <v>20.309999999999999</v>
      </c>
      <c r="AY77" s="290">
        <v>20.91</v>
      </c>
      <c r="AZ77" s="290">
        <v>19.62</v>
      </c>
      <c r="BA77" s="290">
        <v>20.36</v>
      </c>
      <c r="BB77" s="290">
        <v>20.100000000000001</v>
      </c>
      <c r="BC77" s="290">
        <v>20.83</v>
      </c>
      <c r="BD77" s="290">
        <v>20.25</v>
      </c>
      <c r="BE77" s="290">
        <v>19.98</v>
      </c>
      <c r="BF77" s="290">
        <v>19.54</v>
      </c>
      <c r="BG77" s="290">
        <v>19.84</v>
      </c>
      <c r="BH77" s="290">
        <v>20.22</v>
      </c>
      <c r="BI77" s="290">
        <v>19.809999999999999</v>
      </c>
      <c r="BJ77" s="290">
        <v>19.64</v>
      </c>
      <c r="BK77" s="290">
        <v>19.39</v>
      </c>
      <c r="BL77" s="290">
        <v>19.239999999999998</v>
      </c>
      <c r="BM77" s="291">
        <f t="shared" ref="BM77:BM80" si="77">AVERAGE(BB77:BK77)-0.4</f>
        <v>19.559999999999999</v>
      </c>
      <c r="BN77" s="291">
        <f t="shared" si="69"/>
        <v>19.574000000000002</v>
      </c>
      <c r="BO77" s="334">
        <f t="shared" si="70"/>
        <v>19.547000000000004</v>
      </c>
      <c r="BP77" s="334">
        <f t="shared" si="71"/>
        <v>19.579400000000003</v>
      </c>
      <c r="BQ77" s="275">
        <f t="shared" si="72"/>
        <v>-8.7608244290272586E-3</v>
      </c>
      <c r="BR77" s="291">
        <f t="shared" si="73"/>
        <v>19.747000000000003</v>
      </c>
      <c r="BT77" s="290">
        <f t="shared" si="74"/>
        <v>4.6000000000002927E-2</v>
      </c>
      <c r="BU77" s="290">
        <f t="shared" si="75"/>
        <v>1.4000000000002899E-2</v>
      </c>
      <c r="BV77" s="290">
        <f t="shared" si="76"/>
        <v>3.9999999999992038E-3</v>
      </c>
    </row>
    <row r="78" spans="1:74">
      <c r="A78" s="254" t="s">
        <v>69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>
        <v>19.54</v>
      </c>
      <c r="W78" s="290">
        <v>17.72</v>
      </c>
      <c r="X78" s="290">
        <v>19.12</v>
      </c>
      <c r="Y78" s="290">
        <v>18.600000000000001</v>
      </c>
      <c r="Z78" s="290">
        <v>19.25</v>
      </c>
      <c r="AA78" s="290">
        <v>19.309999999999999</v>
      </c>
      <c r="AB78" s="290">
        <v>19.97</v>
      </c>
      <c r="AC78" s="290">
        <v>19.62</v>
      </c>
      <c r="AD78" s="290">
        <v>19.82</v>
      </c>
      <c r="AE78" s="290">
        <v>20.14</v>
      </c>
      <c r="AF78" s="290">
        <v>19.420000000000002</v>
      </c>
      <c r="AG78" s="290">
        <v>19.53</v>
      </c>
      <c r="AH78" s="290">
        <v>18.59</v>
      </c>
      <c r="AI78" s="290">
        <v>18.57</v>
      </c>
      <c r="AJ78" s="290">
        <v>18.920000000000002</v>
      </c>
      <c r="AK78" s="290">
        <v>19.09</v>
      </c>
      <c r="AL78" s="290">
        <v>19.13</v>
      </c>
      <c r="AM78" s="290">
        <v>19.13</v>
      </c>
      <c r="AN78" s="290">
        <v>18.14</v>
      </c>
      <c r="AO78" s="290">
        <v>18.93</v>
      </c>
      <c r="AP78" s="290">
        <v>19.2</v>
      </c>
      <c r="AQ78" s="290">
        <v>20.079999999999998</v>
      </c>
      <c r="AR78" s="290">
        <v>19.63</v>
      </c>
      <c r="AS78" s="290">
        <v>19.86</v>
      </c>
      <c r="AT78" s="290">
        <v>20.190000000000001</v>
      </c>
      <c r="AU78" s="290">
        <v>19.93</v>
      </c>
      <c r="AV78" s="290">
        <v>20.23</v>
      </c>
      <c r="AW78" s="290">
        <v>19.59</v>
      </c>
      <c r="AX78" s="290">
        <v>20.13</v>
      </c>
      <c r="AY78" s="290">
        <v>20.74</v>
      </c>
      <c r="AZ78" s="290">
        <v>19.670000000000002</v>
      </c>
      <c r="BA78" s="290">
        <v>20.23</v>
      </c>
      <c r="BB78" s="290">
        <v>20.65</v>
      </c>
      <c r="BC78" s="290">
        <v>20.71</v>
      </c>
      <c r="BD78" s="290">
        <v>20.49</v>
      </c>
      <c r="BE78" s="290">
        <v>20.149999999999999</v>
      </c>
      <c r="BF78" s="290">
        <v>19.59</v>
      </c>
      <c r="BG78" s="290">
        <v>20.010000000000002</v>
      </c>
      <c r="BH78" s="290">
        <v>20.27</v>
      </c>
      <c r="BI78" s="290">
        <v>20.010000000000002</v>
      </c>
      <c r="BJ78" s="290">
        <v>19.670000000000002</v>
      </c>
      <c r="BK78" s="290">
        <v>19.57</v>
      </c>
      <c r="BL78" s="290">
        <v>19.600000000000001</v>
      </c>
      <c r="BM78" s="291">
        <f t="shared" si="77"/>
        <v>19.712000000000003</v>
      </c>
      <c r="BN78" s="291">
        <f t="shared" si="69"/>
        <v>19.706999999999997</v>
      </c>
      <c r="BO78" s="334">
        <f t="shared" si="70"/>
        <v>19.7072</v>
      </c>
      <c r="BP78" s="334">
        <f t="shared" si="71"/>
        <v>19.728899999999996</v>
      </c>
      <c r="BQ78" s="275">
        <f t="shared" si="72"/>
        <v>-1.0056662915929993E-2</v>
      </c>
      <c r="BR78" s="291">
        <f t="shared" si="73"/>
        <v>19.9072</v>
      </c>
      <c r="BT78" s="290">
        <f t="shared" si="74"/>
        <v>-5.4000000000051784E-3</v>
      </c>
      <c r="BU78" s="290">
        <f t="shared" si="75"/>
        <v>-5.0000000000061107E-3</v>
      </c>
      <c r="BV78" s="290">
        <f t="shared" si="76"/>
        <v>-0.18440000000000226</v>
      </c>
    </row>
    <row r="79" spans="1:74">
      <c r="A79" s="254" t="s">
        <v>70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>
        <v>19.100000000000001</v>
      </c>
      <c r="W79" s="290">
        <v>18.45</v>
      </c>
      <c r="X79" s="290">
        <v>19.11</v>
      </c>
      <c r="Y79" s="290">
        <v>18.7</v>
      </c>
      <c r="Z79" s="290">
        <v>19.309999999999999</v>
      </c>
      <c r="AA79" s="290">
        <v>19.78</v>
      </c>
      <c r="AB79" s="290">
        <v>19.809999999999999</v>
      </c>
      <c r="AC79" s="290">
        <v>19.57</v>
      </c>
      <c r="AD79" s="290">
        <v>19.77</v>
      </c>
      <c r="AE79" s="290">
        <v>19.48</v>
      </c>
      <c r="AF79" s="290">
        <v>19.309999999999999</v>
      </c>
      <c r="AG79" s="290">
        <v>19.61</v>
      </c>
      <c r="AH79" s="290">
        <v>18.8</v>
      </c>
      <c r="AI79" s="290">
        <v>18.82</v>
      </c>
      <c r="AJ79" s="290">
        <v>19.03</v>
      </c>
      <c r="AK79" s="290">
        <v>18.72</v>
      </c>
      <c r="AL79" s="290">
        <v>18.86</v>
      </c>
      <c r="AM79" s="290">
        <v>18.87</v>
      </c>
      <c r="AN79" s="290">
        <v>18.32</v>
      </c>
      <c r="AO79" s="290">
        <v>18.98</v>
      </c>
      <c r="AP79" s="290">
        <v>19.239999999999998</v>
      </c>
      <c r="AQ79" s="290">
        <v>19.98</v>
      </c>
      <c r="AR79" s="290">
        <v>19.54</v>
      </c>
      <c r="AS79" s="290">
        <v>20.16</v>
      </c>
      <c r="AT79" s="290">
        <v>20.079999999999998</v>
      </c>
      <c r="AU79" s="290">
        <v>19.739999999999998</v>
      </c>
      <c r="AV79" s="290">
        <v>20.36</v>
      </c>
      <c r="AW79" s="290">
        <v>20.21</v>
      </c>
      <c r="AX79" s="290">
        <v>20.46</v>
      </c>
      <c r="AY79" s="290">
        <v>20.46</v>
      </c>
      <c r="AZ79" s="290">
        <v>20.309999999999999</v>
      </c>
      <c r="BA79" s="290">
        <v>20.34</v>
      </c>
      <c r="BB79" s="290">
        <v>20.51</v>
      </c>
      <c r="BC79" s="290">
        <v>20.74</v>
      </c>
      <c r="BD79" s="290">
        <v>20.18</v>
      </c>
      <c r="BE79" s="290">
        <v>20.23</v>
      </c>
      <c r="BF79" s="290">
        <v>19.72</v>
      </c>
      <c r="BG79" s="290">
        <v>20.22</v>
      </c>
      <c r="BH79" s="290">
        <v>20.07</v>
      </c>
      <c r="BI79" s="290">
        <v>19.940000000000001</v>
      </c>
      <c r="BJ79" s="290">
        <v>19.829999999999998</v>
      </c>
      <c r="BK79" s="290">
        <v>19.829999999999998</v>
      </c>
      <c r="BL79" s="290">
        <v>20</v>
      </c>
      <c r="BM79" s="291">
        <f t="shared" si="77"/>
        <v>19.727</v>
      </c>
      <c r="BN79" s="291">
        <f t="shared" si="69"/>
        <v>19.776</v>
      </c>
      <c r="BO79" s="334">
        <f t="shared" si="70"/>
        <v>19.774699999999999</v>
      </c>
      <c r="BP79" s="334">
        <f t="shared" si="71"/>
        <v>19.834299999999999</v>
      </c>
      <c r="BQ79" s="275">
        <f t="shared" si="72"/>
        <v>-9.9475836933720085E-3</v>
      </c>
      <c r="BR79" s="291">
        <f t="shared" si="73"/>
        <v>19.974699999999999</v>
      </c>
      <c r="BT79" s="290">
        <f t="shared" si="74"/>
        <v>-8.9400000000001256E-2</v>
      </c>
      <c r="BU79" s="290">
        <f t="shared" si="75"/>
        <v>4.8999999999999488E-2</v>
      </c>
      <c r="BV79" s="290">
        <f t="shared" si="76"/>
        <v>-0.15299999999999728</v>
      </c>
    </row>
    <row r="80" spans="1:74">
      <c r="A80" s="254" t="s">
        <v>71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>
        <v>19.28</v>
      </c>
      <c r="W80" s="290">
        <v>18.27</v>
      </c>
      <c r="X80" s="290">
        <v>19.3</v>
      </c>
      <c r="Y80" s="290">
        <v>19.059999999999999</v>
      </c>
      <c r="Z80" s="290">
        <v>19.34</v>
      </c>
      <c r="AA80" s="290">
        <v>19.8</v>
      </c>
      <c r="AB80" s="290">
        <v>19.489999999999998</v>
      </c>
      <c r="AC80" s="290">
        <v>19.7</v>
      </c>
      <c r="AD80" s="290">
        <v>19.82</v>
      </c>
      <c r="AE80" s="290">
        <v>19.329999999999998</v>
      </c>
      <c r="AF80" s="290">
        <v>19.11</v>
      </c>
      <c r="AG80" s="290">
        <v>19.059999999999999</v>
      </c>
      <c r="AH80" s="290">
        <v>18.86</v>
      </c>
      <c r="AI80" s="290">
        <v>18.670000000000002</v>
      </c>
      <c r="AJ80" s="290">
        <v>18.62</v>
      </c>
      <c r="AK80" s="290">
        <v>18.649999999999999</v>
      </c>
      <c r="AL80" s="290">
        <v>19.190000000000001</v>
      </c>
      <c r="AM80" s="290">
        <v>18.260000000000002</v>
      </c>
      <c r="AN80" s="290">
        <v>18.36</v>
      </c>
      <c r="AO80" s="290">
        <v>19.260000000000002</v>
      </c>
      <c r="AP80" s="290">
        <v>19.41</v>
      </c>
      <c r="AQ80" s="290">
        <v>19.84</v>
      </c>
      <c r="AR80" s="290">
        <v>19.64</v>
      </c>
      <c r="AS80" s="290">
        <v>20</v>
      </c>
      <c r="AT80" s="290">
        <v>20.079999999999998</v>
      </c>
      <c r="AU80" s="290">
        <v>19.79</v>
      </c>
      <c r="AV80" s="290">
        <v>20.309999999999999</v>
      </c>
      <c r="AW80" s="290">
        <v>20.54</v>
      </c>
      <c r="AX80" s="290">
        <v>20.72</v>
      </c>
      <c r="AY80" s="290">
        <v>20.440000000000001</v>
      </c>
      <c r="AZ80" s="290">
        <v>20.56</v>
      </c>
      <c r="BA80" s="290">
        <v>20.48</v>
      </c>
      <c r="BB80" s="290">
        <v>20.18</v>
      </c>
      <c r="BC80" s="290">
        <v>20.63</v>
      </c>
      <c r="BD80" s="290">
        <v>20.23</v>
      </c>
      <c r="BE80" s="290">
        <v>19.7</v>
      </c>
      <c r="BF80" s="290">
        <v>19.82</v>
      </c>
      <c r="BG80" s="290">
        <v>20.04</v>
      </c>
      <c r="BH80" s="290">
        <v>20</v>
      </c>
      <c r="BI80" s="290">
        <v>19.87</v>
      </c>
      <c r="BJ80" s="290">
        <v>19.989999999999998</v>
      </c>
      <c r="BK80" s="290">
        <v>19.98</v>
      </c>
      <c r="BL80" s="290">
        <v>20.010000000000002</v>
      </c>
      <c r="BM80" s="291">
        <f t="shared" si="77"/>
        <v>19.644000000000002</v>
      </c>
      <c r="BN80" s="291">
        <f t="shared" si="69"/>
        <v>19.726999999999997</v>
      </c>
      <c r="BO80" s="334">
        <f t="shared" si="70"/>
        <v>19.728400000000001</v>
      </c>
      <c r="BP80" s="334">
        <f t="shared" si="71"/>
        <v>19.778099999999998</v>
      </c>
      <c r="BQ80" s="275">
        <f t="shared" si="72"/>
        <v>-1.0106180124847097E-2</v>
      </c>
      <c r="BR80" s="291">
        <f t="shared" si="73"/>
        <v>19.9284</v>
      </c>
      <c r="BT80" s="290">
        <f t="shared" si="74"/>
        <v>-0.17180000000000462</v>
      </c>
      <c r="BU80" s="290">
        <f t="shared" si="75"/>
        <v>8.2999999999994856E-2</v>
      </c>
      <c r="BV80" s="290">
        <f t="shared" si="76"/>
        <v>-3.3400000000003163E-2</v>
      </c>
    </row>
    <row r="81" spans="1:99">
      <c r="A81" s="254" t="s">
        <v>72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>
        <v>19.14</v>
      </c>
      <c r="W81" s="290">
        <v>18.32</v>
      </c>
      <c r="X81" s="290">
        <v>19.670000000000002</v>
      </c>
      <c r="Y81" s="290">
        <v>18.59</v>
      </c>
      <c r="Z81" s="290">
        <v>19.12</v>
      </c>
      <c r="AA81" s="290">
        <v>19.34</v>
      </c>
      <c r="AB81" s="290">
        <v>19.84</v>
      </c>
      <c r="AC81" s="290">
        <v>19.64</v>
      </c>
      <c r="AD81" s="290">
        <v>19.829999999999998</v>
      </c>
      <c r="AE81" s="290">
        <v>19.670000000000002</v>
      </c>
      <c r="AF81" s="290">
        <v>19.36</v>
      </c>
      <c r="AG81" s="290">
        <v>18.75</v>
      </c>
      <c r="AH81" s="290">
        <v>18.52</v>
      </c>
      <c r="AI81" s="290">
        <v>18.420000000000002</v>
      </c>
      <c r="AJ81" s="290">
        <v>18.3</v>
      </c>
      <c r="AK81" s="290">
        <v>18.52</v>
      </c>
      <c r="AL81" s="290">
        <v>18.86</v>
      </c>
      <c r="AM81" s="290">
        <v>18.350000000000001</v>
      </c>
      <c r="AN81" s="290">
        <v>18.579999999999998</v>
      </c>
      <c r="AO81" s="290">
        <v>18.79</v>
      </c>
      <c r="AP81" s="290">
        <v>19.239999999999998</v>
      </c>
      <c r="AQ81" s="290">
        <v>19.579999999999998</v>
      </c>
      <c r="AR81" s="290">
        <v>19.7</v>
      </c>
      <c r="AS81" s="290">
        <v>19.82</v>
      </c>
      <c r="AT81" s="290">
        <v>19.96</v>
      </c>
      <c r="AU81" s="290">
        <v>19.64</v>
      </c>
      <c r="AV81" s="290">
        <v>20.07</v>
      </c>
      <c r="AW81" s="290">
        <v>20.190000000000001</v>
      </c>
      <c r="AX81" s="290">
        <v>20.83</v>
      </c>
      <c r="AY81" s="290">
        <v>20.190000000000001</v>
      </c>
      <c r="AZ81" s="290">
        <v>20.52</v>
      </c>
      <c r="BA81" s="290">
        <v>20.5</v>
      </c>
      <c r="BB81" s="290">
        <v>19.96</v>
      </c>
      <c r="BC81" s="290">
        <v>20.6</v>
      </c>
      <c r="BD81" s="290">
        <v>20.14</v>
      </c>
      <c r="BE81" s="290">
        <v>19.64</v>
      </c>
      <c r="BF81" s="290">
        <v>19.71</v>
      </c>
      <c r="BG81" s="290">
        <v>20.07</v>
      </c>
      <c r="BH81" s="290">
        <v>19.89</v>
      </c>
      <c r="BI81" s="290">
        <v>19.47</v>
      </c>
      <c r="BJ81" s="290">
        <v>20.27</v>
      </c>
      <c r="BK81" s="290">
        <v>19.66</v>
      </c>
      <c r="BL81" s="290">
        <v>19.829999999999998</v>
      </c>
      <c r="BM81" s="291">
        <f>AVERAGE(BB81:BK81)</f>
        <v>19.940999999999999</v>
      </c>
      <c r="BN81" s="291">
        <f t="shared" si="69"/>
        <v>19.627999999999997</v>
      </c>
      <c r="BO81" s="334">
        <f t="shared" si="70"/>
        <v>19.662100000000002</v>
      </c>
      <c r="BP81" s="334">
        <f t="shared" si="71"/>
        <v>19.710899999999999</v>
      </c>
      <c r="BQ81" s="275">
        <f t="shared" si="72"/>
        <v>-1.1786266306181403E-2</v>
      </c>
      <c r="BR81" s="291">
        <f t="shared" si="73"/>
        <v>19.862100000000002</v>
      </c>
      <c r="BT81" s="290">
        <f t="shared" si="74"/>
        <v>-0.2062000000000026</v>
      </c>
      <c r="BU81" s="290">
        <f t="shared" si="75"/>
        <v>-0.31300000000000239</v>
      </c>
      <c r="BV81" s="290">
        <f t="shared" si="76"/>
        <v>6.4600000000004348E-2</v>
      </c>
    </row>
    <row r="82" spans="1:99">
      <c r="A82" s="254" t="s">
        <v>73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>
        <v>19.05</v>
      </c>
      <c r="W82" s="290">
        <v>18.149999999999999</v>
      </c>
      <c r="X82" s="290">
        <v>19.940000000000001</v>
      </c>
      <c r="Y82" s="290">
        <v>18.97</v>
      </c>
      <c r="Z82" s="290">
        <v>18.8</v>
      </c>
      <c r="AA82" s="290">
        <v>19.72</v>
      </c>
      <c r="AB82" s="290">
        <v>19.809999999999999</v>
      </c>
      <c r="AC82" s="290">
        <v>19.61</v>
      </c>
      <c r="AD82" s="290">
        <v>19.54</v>
      </c>
      <c r="AE82" s="290">
        <v>19.25</v>
      </c>
      <c r="AF82" s="290">
        <v>19.46</v>
      </c>
      <c r="AG82" s="290">
        <v>18.66</v>
      </c>
      <c r="AH82" s="290">
        <v>18.14</v>
      </c>
      <c r="AI82" s="290">
        <v>18.510000000000002</v>
      </c>
      <c r="AJ82" s="290">
        <v>18.170000000000002</v>
      </c>
      <c r="AK82" s="290">
        <v>18.37</v>
      </c>
      <c r="AL82" s="290">
        <v>18.559999999999999</v>
      </c>
      <c r="AM82" s="290">
        <v>18.57</v>
      </c>
      <c r="AN82" s="290">
        <v>18.46</v>
      </c>
      <c r="AO82" s="290">
        <v>18.75</v>
      </c>
      <c r="AP82" s="290">
        <v>19.059999999999999</v>
      </c>
      <c r="AQ82" s="290">
        <v>19.66</v>
      </c>
      <c r="AR82" s="290">
        <v>19.309999999999999</v>
      </c>
      <c r="AS82" s="290">
        <v>19.64</v>
      </c>
      <c r="AT82" s="290">
        <v>19.68</v>
      </c>
      <c r="AU82" s="290">
        <v>20.05</v>
      </c>
      <c r="AV82" s="290">
        <v>19.86</v>
      </c>
      <c r="AW82" s="290">
        <v>19.91</v>
      </c>
      <c r="AX82" s="290">
        <v>20.34</v>
      </c>
      <c r="AY82" s="290">
        <v>19.79</v>
      </c>
      <c r="AZ82" s="290">
        <v>20.59</v>
      </c>
      <c r="BA82" s="290">
        <v>20.03</v>
      </c>
      <c r="BB82" s="290">
        <v>19.899999999999999</v>
      </c>
      <c r="BC82" s="290">
        <v>20.329999999999998</v>
      </c>
      <c r="BD82" s="290">
        <v>20.43</v>
      </c>
      <c r="BE82" s="290">
        <v>20.13</v>
      </c>
      <c r="BF82" s="290">
        <v>19.71</v>
      </c>
      <c r="BG82" s="290">
        <v>19.95</v>
      </c>
      <c r="BH82" s="290">
        <v>20.11</v>
      </c>
      <c r="BI82" s="290">
        <v>19.600000000000001</v>
      </c>
      <c r="BJ82" s="290">
        <v>19.91</v>
      </c>
      <c r="BK82" s="290">
        <v>19.86</v>
      </c>
      <c r="BL82" s="290">
        <v>19.54</v>
      </c>
      <c r="BM82" s="291">
        <f t="shared" ref="BM82:BM84" si="78">AVERAGE(BB82:BK82)</f>
        <v>19.993000000000002</v>
      </c>
      <c r="BN82" s="291">
        <f t="shared" si="69"/>
        <v>19.656999999999996</v>
      </c>
      <c r="BO82" s="334">
        <f t="shared" si="70"/>
        <v>19.723299999999998</v>
      </c>
      <c r="BP82" s="334">
        <f t="shared" si="71"/>
        <v>19.745999999999995</v>
      </c>
      <c r="BQ82" s="275">
        <f t="shared" si="72"/>
        <v>-1.3366259605587461E-2</v>
      </c>
      <c r="BR82" s="291">
        <f t="shared" si="73"/>
        <v>19.923299999999998</v>
      </c>
      <c r="BT82" s="290">
        <f t="shared" si="74"/>
        <v>-0.12360000000000326</v>
      </c>
      <c r="BU82" s="290">
        <f t="shared" si="75"/>
        <v>-0.33600000000000563</v>
      </c>
      <c r="BV82" s="290">
        <f t="shared" si="76"/>
        <v>5.3600000000000134E-2</v>
      </c>
    </row>
    <row r="83" spans="1:99">
      <c r="A83" s="254" t="s">
        <v>74</v>
      </c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0"/>
      <c r="U83" s="290"/>
      <c r="V83" s="290">
        <v>19.61</v>
      </c>
      <c r="W83" s="290">
        <v>18.760000000000002</v>
      </c>
      <c r="X83" s="290">
        <v>19.79</v>
      </c>
      <c r="Y83" s="290">
        <v>19.350000000000001</v>
      </c>
      <c r="Z83" s="290">
        <v>18.920000000000002</v>
      </c>
      <c r="AA83" s="290">
        <v>19.55</v>
      </c>
      <c r="AB83" s="290">
        <v>19.59</v>
      </c>
      <c r="AC83" s="290">
        <v>19.87</v>
      </c>
      <c r="AD83" s="290">
        <v>19.62</v>
      </c>
      <c r="AE83" s="290">
        <v>19.440000000000001</v>
      </c>
      <c r="AF83" s="290">
        <v>19.7</v>
      </c>
      <c r="AG83" s="290">
        <v>19.440000000000001</v>
      </c>
      <c r="AH83" s="290">
        <v>18.62</v>
      </c>
      <c r="AI83" s="290">
        <v>18.690000000000001</v>
      </c>
      <c r="AJ83" s="290">
        <v>17.989999999999998</v>
      </c>
      <c r="AK83" s="290">
        <v>18.52</v>
      </c>
      <c r="AL83" s="290">
        <v>18.98</v>
      </c>
      <c r="AM83" s="290">
        <v>18.87</v>
      </c>
      <c r="AN83" s="290">
        <v>18.87</v>
      </c>
      <c r="AO83" s="290">
        <v>18.38</v>
      </c>
      <c r="AP83" s="290">
        <v>18.82</v>
      </c>
      <c r="AQ83" s="290">
        <v>19.760000000000002</v>
      </c>
      <c r="AR83" s="290">
        <v>20.14</v>
      </c>
      <c r="AS83" s="290">
        <v>20.48</v>
      </c>
      <c r="AT83" s="290">
        <v>20.41</v>
      </c>
      <c r="AU83" s="290">
        <v>20.239999999999998</v>
      </c>
      <c r="AV83" s="290">
        <v>20.28</v>
      </c>
      <c r="AW83" s="290">
        <v>20.39</v>
      </c>
      <c r="AX83" s="290">
        <v>20.67</v>
      </c>
      <c r="AY83" s="290">
        <v>20.48</v>
      </c>
      <c r="AZ83" s="290">
        <v>20.6</v>
      </c>
      <c r="BA83" s="290">
        <v>20.54</v>
      </c>
      <c r="BB83" s="290">
        <v>20.010000000000002</v>
      </c>
      <c r="BC83" s="290">
        <v>20.41</v>
      </c>
      <c r="BD83" s="290">
        <v>20.190000000000001</v>
      </c>
      <c r="BE83" s="290">
        <v>20.57</v>
      </c>
      <c r="BF83" s="290">
        <v>19.739999999999998</v>
      </c>
      <c r="BG83" s="290">
        <v>20.32</v>
      </c>
      <c r="BH83" s="290">
        <v>20.61</v>
      </c>
      <c r="BI83" s="290">
        <v>20.12</v>
      </c>
      <c r="BJ83" s="290">
        <v>20.16</v>
      </c>
      <c r="BK83" s="290">
        <v>19.670000000000002</v>
      </c>
      <c r="BL83" s="290">
        <v>19.920000000000002</v>
      </c>
      <c r="BM83" s="291">
        <f t="shared" si="78"/>
        <v>20.18</v>
      </c>
      <c r="BN83" s="291">
        <f t="shared" si="69"/>
        <v>19.870999999999999</v>
      </c>
      <c r="BO83" s="334">
        <f t="shared" si="70"/>
        <v>19.948000000000004</v>
      </c>
      <c r="BP83" s="334">
        <f t="shared" si="71"/>
        <v>20.016100000000002</v>
      </c>
      <c r="BQ83" s="275">
        <f t="shared" si="72"/>
        <v>-1.3748262854874183E-2</v>
      </c>
      <c r="BR83" s="291">
        <f t="shared" si="73"/>
        <v>20.148000000000003</v>
      </c>
      <c r="BT83" s="290">
        <f t="shared" si="74"/>
        <v>-0.1390000000000029</v>
      </c>
      <c r="BU83" s="290">
        <f t="shared" si="75"/>
        <v>-0.30900000000000105</v>
      </c>
      <c r="BV83" s="290">
        <f t="shared" si="76"/>
        <v>-0.22940000000000396</v>
      </c>
    </row>
    <row r="84" spans="1:99">
      <c r="A84" s="254" t="s">
        <v>75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>
        <v>19.47</v>
      </c>
      <c r="W84" s="290">
        <v>19.239999999999998</v>
      </c>
      <c r="X84" s="290">
        <v>19.649999999999999</v>
      </c>
      <c r="Y84" s="290">
        <v>19.489999999999998</v>
      </c>
      <c r="Z84" s="290">
        <v>18.97</v>
      </c>
      <c r="AA84" s="290">
        <v>19.18</v>
      </c>
      <c r="AB84" s="290">
        <v>20.18</v>
      </c>
      <c r="AC84" s="290">
        <v>20.07</v>
      </c>
      <c r="AD84" s="290">
        <v>19.55</v>
      </c>
      <c r="AE84" s="290">
        <v>19.579999999999998</v>
      </c>
      <c r="AF84" s="290">
        <v>19.82</v>
      </c>
      <c r="AG84" s="290">
        <v>19.38</v>
      </c>
      <c r="AH84" s="290">
        <v>18.670000000000002</v>
      </c>
      <c r="AI84" s="290">
        <v>18.78</v>
      </c>
      <c r="AJ84" s="290">
        <v>18.64</v>
      </c>
      <c r="AK84" s="290">
        <v>19.010000000000002</v>
      </c>
      <c r="AL84" s="290">
        <v>19.329999999999998</v>
      </c>
      <c r="AM84" s="290">
        <v>19.350000000000001</v>
      </c>
      <c r="AN84" s="290">
        <v>18.95</v>
      </c>
      <c r="AO84" s="290">
        <v>18.829999999999998</v>
      </c>
      <c r="AP84" s="290">
        <v>19.350000000000001</v>
      </c>
      <c r="AQ84" s="290">
        <v>20.02</v>
      </c>
      <c r="AR84" s="290">
        <v>20.18</v>
      </c>
      <c r="AS84" s="290">
        <v>20.21</v>
      </c>
      <c r="AT84" s="290">
        <v>20.420000000000002</v>
      </c>
      <c r="AU84" s="290">
        <v>20.38</v>
      </c>
      <c r="AV84" s="290">
        <v>20.46</v>
      </c>
      <c r="AW84" s="290">
        <v>20.329999999999998</v>
      </c>
      <c r="AX84" s="290">
        <v>20.56</v>
      </c>
      <c r="AY84" s="290">
        <v>20.56</v>
      </c>
      <c r="AZ84" s="290">
        <v>20.54</v>
      </c>
      <c r="BA84" s="290">
        <v>20.420000000000002</v>
      </c>
      <c r="BB84" s="290">
        <v>20.21</v>
      </c>
      <c r="BC84" s="290">
        <v>20.71</v>
      </c>
      <c r="BD84" s="290">
        <v>20.96</v>
      </c>
      <c r="BE84" s="290">
        <v>20.440000000000001</v>
      </c>
      <c r="BF84" s="290">
        <v>19.7</v>
      </c>
      <c r="BG84" s="290">
        <v>20.059999999999999</v>
      </c>
      <c r="BH84" s="290">
        <v>20.88</v>
      </c>
      <c r="BI84" s="290">
        <v>20.14</v>
      </c>
      <c r="BJ84" s="290">
        <v>20.32</v>
      </c>
      <c r="BK84" s="290">
        <v>19.649999999999999</v>
      </c>
      <c r="BL84" s="290">
        <v>20.079999999999998</v>
      </c>
      <c r="BM84" s="291">
        <f t="shared" si="78"/>
        <v>20.307000000000002</v>
      </c>
      <c r="BN84" s="291">
        <f t="shared" si="69"/>
        <v>19.994</v>
      </c>
      <c r="BO84" s="334">
        <f t="shared" si="70"/>
        <v>20.053700000000003</v>
      </c>
      <c r="BP84" s="334">
        <f t="shared" si="71"/>
        <v>20.057099999999998</v>
      </c>
      <c r="BQ84" s="275">
        <f t="shared" si="72"/>
        <v>-1.2822348509161419E-2</v>
      </c>
      <c r="BR84" s="291">
        <f t="shared" si="73"/>
        <v>20.253700000000002</v>
      </c>
      <c r="BT84" s="290">
        <f t="shared" si="74"/>
        <v>-0.10539999999999949</v>
      </c>
      <c r="BU84" s="290">
        <f t="shared" si="75"/>
        <v>-0.31300000000000239</v>
      </c>
      <c r="BV84" s="290">
        <f t="shared" si="76"/>
        <v>-8.9399999999997704E-2</v>
      </c>
    </row>
    <row r="85" spans="1:99" ht="12" thickBot="1">
      <c r="A85" s="254" t="s">
        <v>163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>
        <f>AVERAGE(V73:V84)</f>
        <v>19.182500000000001</v>
      </c>
      <c r="W85" s="290">
        <f t="shared" ref="W85:BP85" si="79">AVERAGE(W73:W84)</f>
        <v>18.502500000000001</v>
      </c>
      <c r="X85" s="290">
        <f t="shared" si="79"/>
        <v>19.370833333333337</v>
      </c>
      <c r="Y85" s="290">
        <f t="shared" si="79"/>
        <v>19.074999999999999</v>
      </c>
      <c r="Z85" s="290">
        <f t="shared" si="79"/>
        <v>19.335833333333337</v>
      </c>
      <c r="AA85" s="290">
        <f t="shared" si="79"/>
        <v>19.549166666666668</v>
      </c>
      <c r="AB85" s="290">
        <f t="shared" si="79"/>
        <v>19.773333333333337</v>
      </c>
      <c r="AC85" s="290">
        <f t="shared" si="79"/>
        <v>19.876666666666665</v>
      </c>
      <c r="AD85" s="290">
        <f t="shared" si="79"/>
        <v>19.880833333333335</v>
      </c>
      <c r="AE85" s="290">
        <f t="shared" si="79"/>
        <v>19.631666666666664</v>
      </c>
      <c r="AF85" s="290">
        <f t="shared" si="79"/>
        <v>19.534166666666668</v>
      </c>
      <c r="AG85" s="290">
        <f t="shared" si="79"/>
        <v>19.322499999999998</v>
      </c>
      <c r="AH85" s="290">
        <f t="shared" si="79"/>
        <v>18.76166666666667</v>
      </c>
      <c r="AI85" s="290">
        <f t="shared" si="79"/>
        <v>18.669999999999998</v>
      </c>
      <c r="AJ85" s="290">
        <f t="shared" si="79"/>
        <v>18.520833333333339</v>
      </c>
      <c r="AK85" s="290">
        <f t="shared" si="79"/>
        <v>18.575833333333332</v>
      </c>
      <c r="AL85" s="290">
        <f t="shared" si="79"/>
        <v>19.025000000000002</v>
      </c>
      <c r="AM85" s="290">
        <f t="shared" si="79"/>
        <v>18.887499999999999</v>
      </c>
      <c r="AN85" s="290">
        <f t="shared" si="79"/>
        <v>18.644166666666667</v>
      </c>
      <c r="AO85" s="290">
        <f t="shared" si="79"/>
        <v>18.848333333333329</v>
      </c>
      <c r="AP85" s="290">
        <f t="shared" si="79"/>
        <v>19.105833333333333</v>
      </c>
      <c r="AQ85" s="290">
        <f t="shared" si="79"/>
        <v>19.712500000000002</v>
      </c>
      <c r="AR85" s="290">
        <f t="shared" si="79"/>
        <v>19.823333333333334</v>
      </c>
      <c r="AS85" s="290">
        <f t="shared" si="79"/>
        <v>19.932500000000001</v>
      </c>
      <c r="AT85" s="290">
        <f t="shared" si="79"/>
        <v>20.150000000000002</v>
      </c>
      <c r="AU85" s="290">
        <f t="shared" si="79"/>
        <v>19.923333333333336</v>
      </c>
      <c r="AV85" s="290">
        <f t="shared" si="79"/>
        <v>20.190833333333334</v>
      </c>
      <c r="AW85" s="290">
        <f t="shared" si="79"/>
        <v>20.157499999999999</v>
      </c>
      <c r="AX85" s="290">
        <f t="shared" si="79"/>
        <v>20.439999999999998</v>
      </c>
      <c r="AY85" s="290">
        <f t="shared" si="79"/>
        <v>20.473333333333333</v>
      </c>
      <c r="AZ85" s="290">
        <f t="shared" si="79"/>
        <v>20.298333333333336</v>
      </c>
      <c r="BA85" s="290">
        <f t="shared" si="79"/>
        <v>20.381666666666664</v>
      </c>
      <c r="BB85" s="290">
        <f t="shared" si="79"/>
        <v>20.228333333333335</v>
      </c>
      <c r="BC85" s="290">
        <f t="shared" si="79"/>
        <v>20.531666666666666</v>
      </c>
      <c r="BD85" s="290">
        <f t="shared" si="79"/>
        <v>20.422500000000003</v>
      </c>
      <c r="BE85" s="290">
        <f t="shared" si="79"/>
        <v>20.321666666666662</v>
      </c>
      <c r="BF85" s="290">
        <f t="shared" si="79"/>
        <v>19.827500000000001</v>
      </c>
      <c r="BG85" s="290">
        <f t="shared" si="79"/>
        <v>19.899166666666666</v>
      </c>
      <c r="BH85" s="290">
        <f t="shared" si="79"/>
        <v>20.155000000000001</v>
      </c>
      <c r="BI85" s="290">
        <f t="shared" si="79"/>
        <v>19.935833333333335</v>
      </c>
      <c r="BJ85" s="290">
        <f t="shared" si="79"/>
        <v>19.914999999999999</v>
      </c>
      <c r="BK85" s="290">
        <f t="shared" si="79"/>
        <v>19.846666666666668</v>
      </c>
      <c r="BL85" s="290">
        <f t="shared" si="79"/>
        <v>19.751666666666665</v>
      </c>
      <c r="BM85" s="291">
        <f t="shared" si="79"/>
        <v>19.882000000000001</v>
      </c>
      <c r="BN85" s="291">
        <f t="shared" si="79"/>
        <v>19.760666666666665</v>
      </c>
      <c r="BO85" s="334">
        <f t="shared" si="79"/>
        <v>19.7957</v>
      </c>
      <c r="BP85" s="334">
        <f t="shared" si="79"/>
        <v>19.829516666666667</v>
      </c>
      <c r="BQ85" s="275">
        <f t="shared" si="72"/>
        <v>-1.1754193818337644E-2</v>
      </c>
      <c r="BR85" s="291">
        <f t="shared" si="73"/>
        <v>19.995699999999999</v>
      </c>
      <c r="BT85" s="290">
        <f t="shared" si="74"/>
        <v>-0.10556666666666814</v>
      </c>
      <c r="BU85" s="283"/>
      <c r="BV85" s="283"/>
    </row>
    <row r="86" spans="1:99">
      <c r="A86" s="261"/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92"/>
      <c r="AB86" s="292"/>
      <c r="AC86" s="292"/>
      <c r="AD86" s="292"/>
      <c r="AE86" s="292"/>
      <c r="AF86" s="292"/>
      <c r="AG86" s="292"/>
      <c r="AH86" s="292"/>
      <c r="AI86" s="292"/>
      <c r="AJ86" s="292"/>
      <c r="AK86" s="292"/>
      <c r="AL86" s="292"/>
      <c r="AM86" s="292"/>
      <c r="AN86" s="292"/>
      <c r="AO86" s="292"/>
      <c r="AP86" s="292"/>
      <c r="AQ86" s="292"/>
      <c r="AR86" s="292"/>
      <c r="AS86" s="292"/>
      <c r="AT86" s="292"/>
      <c r="AU86" s="292"/>
      <c r="AV86" s="292"/>
      <c r="AW86" s="292"/>
      <c r="AX86" s="292"/>
      <c r="AY86" s="292"/>
      <c r="AZ86" s="292"/>
      <c r="BA86" s="292"/>
      <c r="BB86" s="292"/>
      <c r="BC86" s="292"/>
      <c r="BD86" s="292"/>
      <c r="BE86" s="292"/>
      <c r="BF86" s="292"/>
      <c r="BG86" s="261"/>
      <c r="BH86" s="261"/>
      <c r="BI86" s="261"/>
      <c r="BJ86" s="261"/>
      <c r="BK86" s="261"/>
      <c r="BL86" s="261"/>
      <c r="BM86" s="261"/>
      <c r="BN86" s="261"/>
      <c r="BO86" s="261"/>
      <c r="BP86" s="261"/>
      <c r="CS86" s="359" t="s">
        <v>164</v>
      </c>
    </row>
    <row r="87" spans="1:99" ht="12" thickBot="1">
      <c r="A87" s="254" t="s">
        <v>62</v>
      </c>
      <c r="BQ87" s="358" t="s">
        <v>411</v>
      </c>
      <c r="BR87" s="358" t="s">
        <v>410</v>
      </c>
      <c r="BS87" s="358" t="s">
        <v>165</v>
      </c>
      <c r="BV87" s="254" t="s">
        <v>166</v>
      </c>
      <c r="CS87" s="359"/>
      <c r="CU87" s="360" t="s">
        <v>167</v>
      </c>
    </row>
    <row r="88" spans="1:99" ht="12" thickBot="1">
      <c r="A88" s="286"/>
      <c r="B88" s="287" t="s">
        <v>119</v>
      </c>
      <c r="C88" s="287" t="s">
        <v>120</v>
      </c>
      <c r="D88" s="287" t="s">
        <v>121</v>
      </c>
      <c r="E88" s="287" t="s">
        <v>122</v>
      </c>
      <c r="F88" s="287" t="s">
        <v>123</v>
      </c>
      <c r="G88" s="287" t="s">
        <v>124</v>
      </c>
      <c r="H88" s="287" t="s">
        <v>125</v>
      </c>
      <c r="I88" s="287" t="s">
        <v>126</v>
      </c>
      <c r="J88" s="287" t="s">
        <v>127</v>
      </c>
      <c r="K88" s="287" t="s">
        <v>128</v>
      </c>
      <c r="L88" s="287" t="s">
        <v>129</v>
      </c>
      <c r="M88" s="287" t="s">
        <v>130</v>
      </c>
      <c r="N88" s="287" t="s">
        <v>131</v>
      </c>
      <c r="O88" s="287" t="s">
        <v>132</v>
      </c>
      <c r="P88" s="287" t="s">
        <v>133</v>
      </c>
      <c r="Q88" s="288" t="s">
        <v>134</v>
      </c>
      <c r="R88" s="288" t="s">
        <v>135</v>
      </c>
      <c r="S88" s="288" t="s">
        <v>136</v>
      </c>
      <c r="T88" s="288" t="s">
        <v>137</v>
      </c>
      <c r="U88" s="288" t="s">
        <v>138</v>
      </c>
      <c r="V88" s="288" t="s">
        <v>139</v>
      </c>
      <c r="W88" s="288" t="s">
        <v>140</v>
      </c>
      <c r="X88" s="288" t="s">
        <v>141</v>
      </c>
      <c r="Y88" s="288" t="s">
        <v>142</v>
      </c>
      <c r="Z88" s="288" t="s">
        <v>143</v>
      </c>
      <c r="AA88" s="288" t="s">
        <v>144</v>
      </c>
      <c r="AB88" s="288" t="s">
        <v>145</v>
      </c>
      <c r="AC88" s="288" t="s">
        <v>146</v>
      </c>
      <c r="AD88" s="288" t="s">
        <v>147</v>
      </c>
      <c r="AE88" s="288" t="s">
        <v>148</v>
      </c>
      <c r="AF88" s="288" t="s">
        <v>149</v>
      </c>
      <c r="AG88" s="288" t="s">
        <v>150</v>
      </c>
      <c r="AH88" s="288" t="s">
        <v>151</v>
      </c>
      <c r="AI88" s="288" t="s">
        <v>11</v>
      </c>
      <c r="AJ88" s="288" t="s">
        <v>12</v>
      </c>
      <c r="AK88" s="288" t="s">
        <v>13</v>
      </c>
      <c r="AL88" s="288" t="s">
        <v>14</v>
      </c>
      <c r="AM88" s="288" t="s">
        <v>15</v>
      </c>
      <c r="AN88" s="288" t="s">
        <v>16</v>
      </c>
      <c r="AO88" s="288" t="s">
        <v>17</v>
      </c>
      <c r="AP88" s="288" t="s">
        <v>18</v>
      </c>
      <c r="AQ88" s="288" t="s">
        <v>19</v>
      </c>
      <c r="AR88" s="288" t="s">
        <v>20</v>
      </c>
      <c r="AS88" s="288" t="s">
        <v>21</v>
      </c>
      <c r="AT88" s="288" t="s">
        <v>22</v>
      </c>
      <c r="AU88" s="288" t="s">
        <v>23</v>
      </c>
      <c r="AV88" s="288" t="s">
        <v>24</v>
      </c>
      <c r="AW88" s="288" t="s">
        <v>25</v>
      </c>
      <c r="AX88" s="288" t="s">
        <v>26</v>
      </c>
      <c r="AY88" s="288" t="s">
        <v>27</v>
      </c>
      <c r="AZ88" s="288" t="s">
        <v>28</v>
      </c>
      <c r="BA88" s="288" t="s">
        <v>29</v>
      </c>
      <c r="BB88" s="288" t="s">
        <v>30</v>
      </c>
      <c r="BC88" s="288" t="s">
        <v>31</v>
      </c>
      <c r="BD88" s="288" t="s">
        <v>32</v>
      </c>
      <c r="BE88" s="288" t="s">
        <v>33</v>
      </c>
      <c r="BF88" s="288" t="s">
        <v>34</v>
      </c>
      <c r="BG88" s="288" t="s">
        <v>35</v>
      </c>
      <c r="BH88" s="288" t="s">
        <v>36</v>
      </c>
      <c r="BI88" s="288" t="s">
        <v>37</v>
      </c>
      <c r="BJ88" s="288" t="s">
        <v>38</v>
      </c>
      <c r="BK88" s="288" t="str">
        <f>BK2</f>
        <v xml:space="preserve">21/22  </v>
      </c>
      <c r="BL88" s="288" t="str">
        <f>BL2</f>
        <v xml:space="preserve">22/23  </v>
      </c>
      <c r="BM88" s="288" t="str">
        <f>BM2</f>
        <v xml:space="preserve">23/24  </v>
      </c>
      <c r="BN88" s="288" t="str">
        <f t="shared" ref="BN88:BP88" si="80">BN2</f>
        <v xml:space="preserve">24/25  </v>
      </c>
      <c r="BO88" s="288" t="str">
        <f t="shared" si="80"/>
        <v xml:space="preserve">25/26  </v>
      </c>
      <c r="BP88" s="288" t="str">
        <f t="shared" si="80"/>
        <v xml:space="preserve">26/27  </v>
      </c>
      <c r="BQ88" s="358"/>
      <c r="BR88" s="358"/>
      <c r="BS88" s="358"/>
      <c r="BT88" s="259"/>
      <c r="BV88" s="288" t="str">
        <f t="shared" ref="BV88:CQ88" si="81">AR88</f>
        <v xml:space="preserve">02/03 </v>
      </c>
      <c r="BW88" s="288" t="str">
        <f t="shared" si="81"/>
        <v xml:space="preserve">03/04 </v>
      </c>
      <c r="BX88" s="288" t="str">
        <f t="shared" si="81"/>
        <v xml:space="preserve">04/05 </v>
      </c>
      <c r="BY88" s="288" t="str">
        <f t="shared" si="81"/>
        <v xml:space="preserve">05/06 </v>
      </c>
      <c r="BZ88" s="288" t="str">
        <f t="shared" si="81"/>
        <v xml:space="preserve">06/07 </v>
      </c>
      <c r="CA88" s="288" t="str">
        <f t="shared" si="81"/>
        <v xml:space="preserve">07/08 </v>
      </c>
      <c r="CB88" s="288" t="str">
        <f t="shared" si="81"/>
        <v xml:space="preserve">08/09 </v>
      </c>
      <c r="CC88" s="288" t="str">
        <f t="shared" si="81"/>
        <v xml:space="preserve">09/10 </v>
      </c>
      <c r="CD88" s="288" t="str">
        <f t="shared" si="81"/>
        <v xml:space="preserve">10/11 </v>
      </c>
      <c r="CE88" s="288" t="str">
        <f t="shared" si="81"/>
        <v xml:space="preserve">11/12 </v>
      </c>
      <c r="CF88" s="288" t="str">
        <f t="shared" si="81"/>
        <v xml:space="preserve">12/13 </v>
      </c>
      <c r="CG88" s="288" t="str">
        <f t="shared" si="81"/>
        <v xml:space="preserve">13/14 </v>
      </c>
      <c r="CH88" s="288" t="str">
        <f t="shared" si="81"/>
        <v xml:space="preserve">14/15 </v>
      </c>
      <c r="CI88" s="288" t="str">
        <f t="shared" si="81"/>
        <v xml:space="preserve">15/16 </v>
      </c>
      <c r="CJ88" s="288" t="str">
        <f t="shared" si="81"/>
        <v xml:space="preserve">16/17 </v>
      </c>
      <c r="CK88" s="288" t="str">
        <f t="shared" si="81"/>
        <v xml:space="preserve">17/18 </v>
      </c>
      <c r="CL88" s="288" t="str">
        <f t="shared" si="81"/>
        <v xml:space="preserve">18/19 </v>
      </c>
      <c r="CM88" s="288" t="str">
        <f t="shared" si="81"/>
        <v>19/20</v>
      </c>
      <c r="CN88" s="288" t="str">
        <f t="shared" si="81"/>
        <v>20/21</v>
      </c>
      <c r="CO88" s="288" t="str">
        <f t="shared" si="81"/>
        <v xml:space="preserve">21/22  </v>
      </c>
      <c r="CP88" s="288" t="str">
        <f t="shared" si="81"/>
        <v xml:space="preserve">22/23  </v>
      </c>
      <c r="CQ88" s="288" t="str">
        <f t="shared" si="81"/>
        <v xml:space="preserve">23/24  </v>
      </c>
      <c r="CS88" s="359"/>
      <c r="CU88" s="360"/>
    </row>
    <row r="89" spans="1:99">
      <c r="A89" s="254" t="s">
        <v>64</v>
      </c>
      <c r="Q89" s="259">
        <f t="shared" ref="Q89:U100" si="82">(SUM($V89:$Z89)/SUM($V$101:$Z$101))*Q$101</f>
        <v>138.48614040747449</v>
      </c>
      <c r="R89" s="259">
        <f t="shared" si="82"/>
        <v>160.47280494055772</v>
      </c>
      <c r="S89" s="259">
        <f t="shared" si="82"/>
        <v>177.6840853216591</v>
      </c>
      <c r="T89" s="259">
        <f t="shared" si="82"/>
        <v>217.67792759450734</v>
      </c>
      <c r="U89" s="259">
        <f t="shared" si="82"/>
        <v>252.69741137570776</v>
      </c>
      <c r="V89" s="259">
        <v>225.98</v>
      </c>
      <c r="W89" s="259">
        <v>271.15899999999999</v>
      </c>
      <c r="X89" s="259">
        <v>396.95499999999998</v>
      </c>
      <c r="Y89" s="259">
        <v>296.74599999999998</v>
      </c>
      <c r="Z89" s="259">
        <v>436.82799999999997</v>
      </c>
      <c r="AA89" s="259">
        <v>548.83799999999997</v>
      </c>
      <c r="AB89" s="259">
        <v>472.916</v>
      </c>
      <c r="AC89" s="259">
        <v>483.93400000000003</v>
      </c>
      <c r="AD89" s="259">
        <v>504.77100000000002</v>
      </c>
      <c r="AE89" s="259">
        <v>627.64400000000001</v>
      </c>
      <c r="AF89" s="259">
        <v>572.71699999999998</v>
      </c>
      <c r="AG89" s="259">
        <v>662.69600000000003</v>
      </c>
      <c r="AH89" s="259">
        <v>641.65499999999997</v>
      </c>
      <c r="AI89" s="259">
        <v>771.24199999999996</v>
      </c>
      <c r="AJ89" s="259">
        <v>790.04700000000003</v>
      </c>
      <c r="AK89" s="259">
        <v>768.44</v>
      </c>
      <c r="AL89" s="259">
        <v>884.88699999999994</v>
      </c>
      <c r="AM89" s="259">
        <v>917.66</v>
      </c>
      <c r="AN89" s="259">
        <v>794.30700000000002</v>
      </c>
      <c r="AO89" s="259">
        <v>1047.8409999999999</v>
      </c>
      <c r="AP89" s="259">
        <v>1183.21</v>
      </c>
      <c r="AQ89" s="259">
        <v>1141.0740000000001</v>
      </c>
      <c r="AR89" s="259">
        <v>1224.856</v>
      </c>
      <c r="AS89" s="259">
        <v>1192.684</v>
      </c>
      <c r="AT89" s="259">
        <v>1362.3230000000001</v>
      </c>
      <c r="AU89" s="259">
        <v>1400.713</v>
      </c>
      <c r="AV89" s="259">
        <v>1400.136</v>
      </c>
      <c r="AW89" s="259">
        <v>1579.809</v>
      </c>
      <c r="AX89" s="259">
        <v>1652.0709999999999</v>
      </c>
      <c r="AY89" s="259">
        <v>1984.0360000000001</v>
      </c>
      <c r="AZ89" s="259">
        <v>1636.4860000000001</v>
      </c>
      <c r="BA89" s="259">
        <v>1908.5640000000001</v>
      </c>
      <c r="BB89" s="259">
        <v>1938.43</v>
      </c>
      <c r="BC89" s="259">
        <v>1972.278</v>
      </c>
      <c r="BD89" s="259">
        <v>1892.961</v>
      </c>
      <c r="BE89" s="259">
        <v>2037.4659999999999</v>
      </c>
      <c r="BF89" s="259">
        <v>1677.873</v>
      </c>
      <c r="BG89" s="259">
        <v>2008.838</v>
      </c>
      <c r="BH89" s="259">
        <v>1964.954</v>
      </c>
      <c r="BI89" s="259">
        <v>1795.8409999999999</v>
      </c>
      <c r="BJ89" s="259">
        <v>1724.559</v>
      </c>
      <c r="BK89" s="259">
        <v>1725.837</v>
      </c>
      <c r="BL89" s="259">
        <v>1813.596</v>
      </c>
      <c r="BM89" s="259">
        <v>1937.2239999999999</v>
      </c>
      <c r="BN89" s="259">
        <v>1797.348</v>
      </c>
      <c r="BO89" s="327">
        <f t="shared" ref="BO89:BO90" si="83">(SUM(BI89:BM89)/SUM(BI$101:BM$101))*BO$101+50</f>
        <v>1902.8069743667593</v>
      </c>
      <c r="BP89" s="327">
        <f t="shared" ref="BP89:BP90" si="84">(SUM(BJ89:BN89)/SUM(BJ$101:BN$101))*BP$101+50</f>
        <v>1910.4459096047294</v>
      </c>
      <c r="BQ89" s="275">
        <f>(BN89/BR89)-1</f>
        <v>-3.2599394084196098E-2</v>
      </c>
      <c r="BR89" s="260">
        <f>AVERAGE(BD89:BM89)</f>
        <v>1857.9148999999998</v>
      </c>
      <c r="BS89" s="275">
        <f>BM89/BL100-1</f>
        <v>5.891986264604232E-2</v>
      </c>
      <c r="BT89" s="259"/>
      <c r="BV89" s="293">
        <f t="shared" ref="BV89:CQ89" si="85">AR89/31</f>
        <v>39.511483870967744</v>
      </c>
      <c r="BW89" s="293">
        <f t="shared" si="85"/>
        <v>38.473677419354836</v>
      </c>
      <c r="BX89" s="293">
        <f t="shared" si="85"/>
        <v>43.945903225806454</v>
      </c>
      <c r="BY89" s="293">
        <f t="shared" si="85"/>
        <v>45.184290322580644</v>
      </c>
      <c r="BZ89" s="293">
        <f t="shared" si="85"/>
        <v>45.165677419354836</v>
      </c>
      <c r="CA89" s="293">
        <f t="shared" si="85"/>
        <v>50.961580645161291</v>
      </c>
      <c r="CB89" s="293">
        <f t="shared" si="85"/>
        <v>53.292612903225802</v>
      </c>
      <c r="CC89" s="293">
        <f t="shared" si="85"/>
        <v>64.001161290322585</v>
      </c>
      <c r="CD89" s="293">
        <f t="shared" si="85"/>
        <v>52.78987096774194</v>
      </c>
      <c r="CE89" s="293">
        <f t="shared" si="85"/>
        <v>61.566580645161295</v>
      </c>
      <c r="CF89" s="293">
        <f t="shared" si="85"/>
        <v>62.53</v>
      </c>
      <c r="CG89" s="293">
        <f t="shared" si="85"/>
        <v>63.621870967741934</v>
      </c>
      <c r="CH89" s="293">
        <f t="shared" si="85"/>
        <v>61.063258064516127</v>
      </c>
      <c r="CI89" s="293">
        <f t="shared" si="85"/>
        <v>65.724709677419355</v>
      </c>
      <c r="CJ89" s="293">
        <f t="shared" si="85"/>
        <v>54.124935483870971</v>
      </c>
      <c r="CK89" s="293">
        <f t="shared" si="85"/>
        <v>64.801225806451612</v>
      </c>
      <c r="CL89" s="293">
        <f t="shared" si="85"/>
        <v>63.385612903225805</v>
      </c>
      <c r="CM89" s="293">
        <f t="shared" si="85"/>
        <v>57.930354838709675</v>
      </c>
      <c r="CN89" s="293">
        <f t="shared" si="85"/>
        <v>55.630935483870964</v>
      </c>
      <c r="CO89" s="293">
        <f t="shared" si="85"/>
        <v>55.672161290322578</v>
      </c>
      <c r="CP89" s="293">
        <f t="shared" si="85"/>
        <v>58.503096774193551</v>
      </c>
      <c r="CQ89" s="293">
        <f t="shared" si="85"/>
        <v>62.491096774193544</v>
      </c>
      <c r="CS89" s="275">
        <f>CQ89/AVERAGE(CL89:CP89)-1</f>
        <v>7.3279624217169825E-2</v>
      </c>
      <c r="CU89" s="294" t="s">
        <v>168</v>
      </c>
    </row>
    <row r="90" spans="1:99">
      <c r="A90" s="254" t="s">
        <v>65</v>
      </c>
      <c r="Q90" s="259">
        <f t="shared" si="82"/>
        <v>122.98444052907163</v>
      </c>
      <c r="R90" s="259">
        <f t="shared" si="82"/>
        <v>142.50998748088546</v>
      </c>
      <c r="S90" s="259">
        <f t="shared" si="82"/>
        <v>157.79469165583473</v>
      </c>
      <c r="T90" s="259">
        <f t="shared" si="82"/>
        <v>193.31174991207524</v>
      </c>
      <c r="U90" s="259">
        <f t="shared" si="82"/>
        <v>224.41126360908186</v>
      </c>
      <c r="V90" s="259">
        <v>210.54300000000001</v>
      </c>
      <c r="W90" s="259">
        <v>269.911</v>
      </c>
      <c r="X90" s="259">
        <v>302.59300000000002</v>
      </c>
      <c r="Y90" s="259">
        <v>261.697</v>
      </c>
      <c r="Z90" s="259">
        <v>400.72800000000001</v>
      </c>
      <c r="AA90" s="259">
        <v>464.00200000000001</v>
      </c>
      <c r="AB90" s="259">
        <v>418.53699999999998</v>
      </c>
      <c r="AC90" s="259">
        <v>398.81</v>
      </c>
      <c r="AD90" s="259">
        <v>457.15600000000001</v>
      </c>
      <c r="AE90" s="259">
        <v>638.05399999999997</v>
      </c>
      <c r="AF90" s="259">
        <v>493.90699999999998</v>
      </c>
      <c r="AG90" s="259">
        <v>503.755</v>
      </c>
      <c r="AH90" s="259">
        <v>594.34799999999996</v>
      </c>
      <c r="AI90" s="259">
        <v>668.65800000000002</v>
      </c>
      <c r="AJ90" s="259">
        <v>675.20100000000002</v>
      </c>
      <c r="AK90" s="259">
        <v>743.25099999999998</v>
      </c>
      <c r="AL90" s="259">
        <v>762.53899999999999</v>
      </c>
      <c r="AM90" s="259">
        <v>800.72299999999996</v>
      </c>
      <c r="AN90" s="259">
        <v>735.19799999999998</v>
      </c>
      <c r="AO90" s="259">
        <v>988.83799999999997</v>
      </c>
      <c r="AP90" s="259">
        <v>1165.0509999999999</v>
      </c>
      <c r="AQ90" s="259">
        <v>1064.704</v>
      </c>
      <c r="AR90" s="259">
        <v>1058.6780000000001</v>
      </c>
      <c r="AS90" s="259">
        <v>1054.692</v>
      </c>
      <c r="AT90" s="259">
        <v>1259.896</v>
      </c>
      <c r="AU90" s="259">
        <v>1226.1210000000001</v>
      </c>
      <c r="AV90" s="259">
        <v>1551.684</v>
      </c>
      <c r="AW90" s="259">
        <v>1650.0039999999999</v>
      </c>
      <c r="AX90" s="259">
        <v>1658.4169999999999</v>
      </c>
      <c r="AY90" s="259">
        <v>1595.5920000000001</v>
      </c>
      <c r="AZ90" s="259">
        <v>1459.021</v>
      </c>
      <c r="BA90" s="259">
        <v>1627.6990000000001</v>
      </c>
      <c r="BB90" s="259">
        <v>1891.1320000000001</v>
      </c>
      <c r="BC90" s="259">
        <v>1861.0840000000001</v>
      </c>
      <c r="BD90" s="259">
        <v>1750.567</v>
      </c>
      <c r="BE90" s="259">
        <v>1653.9459999999999</v>
      </c>
      <c r="BF90" s="259">
        <v>1574.9380000000001</v>
      </c>
      <c r="BG90" s="259">
        <v>1942.847</v>
      </c>
      <c r="BH90" s="259">
        <v>1845.222</v>
      </c>
      <c r="BI90" s="259">
        <v>1538.0530000000001</v>
      </c>
      <c r="BJ90" s="259">
        <v>1491.5509999999999</v>
      </c>
      <c r="BK90" s="259">
        <v>1634.932</v>
      </c>
      <c r="BL90" s="259">
        <v>1680.741</v>
      </c>
      <c r="BM90" s="259">
        <v>1788.87</v>
      </c>
      <c r="BN90" s="259">
        <v>1621.2940000000001</v>
      </c>
      <c r="BO90" s="327">
        <f t="shared" si="83"/>
        <v>1725.1037913980597</v>
      </c>
      <c r="BP90" s="327">
        <f t="shared" si="84"/>
        <v>1748.9383964191384</v>
      </c>
      <c r="BQ90" s="275">
        <f t="shared" ref="BQ90:BQ100" si="86">(BN90/BR90)-1</f>
        <v>-4.0749057474626649E-2</v>
      </c>
      <c r="BR90" s="260">
        <f t="shared" ref="BR90:BR100" si="87">AVERAGE(BD90:BM90)</f>
        <v>1690.1667000000002</v>
      </c>
      <c r="BS90" s="275">
        <f>BM90/BM89-1</f>
        <v>-7.6580715498052898E-2</v>
      </c>
      <c r="BT90" s="259"/>
      <c r="BV90" s="293">
        <f t="shared" ref="BV90:CQ90" si="88">AR90/30</f>
        <v>35.28926666666667</v>
      </c>
      <c r="BW90" s="293">
        <f t="shared" si="88"/>
        <v>35.156399999999998</v>
      </c>
      <c r="BX90" s="293">
        <f t="shared" si="88"/>
        <v>41.996533333333332</v>
      </c>
      <c r="BY90" s="293">
        <f t="shared" si="88"/>
        <v>40.870700000000006</v>
      </c>
      <c r="BZ90" s="293">
        <f t="shared" si="88"/>
        <v>51.722799999999999</v>
      </c>
      <c r="CA90" s="293">
        <f t="shared" si="88"/>
        <v>55.000133333333331</v>
      </c>
      <c r="CB90" s="293">
        <f t="shared" si="88"/>
        <v>55.280566666666665</v>
      </c>
      <c r="CC90" s="293">
        <f t="shared" si="88"/>
        <v>53.186400000000006</v>
      </c>
      <c r="CD90" s="293">
        <f t="shared" si="88"/>
        <v>48.634033333333335</v>
      </c>
      <c r="CE90" s="293">
        <f t="shared" si="88"/>
        <v>54.256633333333333</v>
      </c>
      <c r="CF90" s="293">
        <f t="shared" si="88"/>
        <v>63.037733333333335</v>
      </c>
      <c r="CG90" s="293">
        <f t="shared" si="88"/>
        <v>62.036133333333332</v>
      </c>
      <c r="CH90" s="293">
        <f t="shared" si="88"/>
        <v>58.352233333333331</v>
      </c>
      <c r="CI90" s="293">
        <f t="shared" si="88"/>
        <v>55.13153333333333</v>
      </c>
      <c r="CJ90" s="293">
        <f t="shared" si="88"/>
        <v>52.497933333333336</v>
      </c>
      <c r="CK90" s="293">
        <f t="shared" si="88"/>
        <v>64.761566666666667</v>
      </c>
      <c r="CL90" s="293">
        <f t="shared" si="88"/>
        <v>61.507399999999997</v>
      </c>
      <c r="CM90" s="293">
        <f t="shared" si="88"/>
        <v>51.268433333333334</v>
      </c>
      <c r="CN90" s="293">
        <f t="shared" si="88"/>
        <v>49.718366666666661</v>
      </c>
      <c r="CO90" s="293">
        <f t="shared" si="88"/>
        <v>54.497733333333336</v>
      </c>
      <c r="CP90" s="293">
        <f t="shared" si="88"/>
        <v>56.024700000000003</v>
      </c>
      <c r="CQ90" s="293">
        <f t="shared" si="88"/>
        <v>59.628999999999998</v>
      </c>
      <c r="CS90" s="275">
        <f t="shared" ref="CS90:CS100" si="89">CQ90/AVERAGE(CL90:CP90)-1</f>
        <v>9.2039691354580455E-2</v>
      </c>
      <c r="CU90" s="294" t="s">
        <v>169</v>
      </c>
    </row>
    <row r="91" spans="1:99">
      <c r="A91" s="254" t="s">
        <v>66</v>
      </c>
      <c r="Q91" s="259">
        <f t="shared" si="82"/>
        <v>96.269541511420542</v>
      </c>
      <c r="R91" s="259">
        <f t="shared" si="82"/>
        <v>111.55371440942625</v>
      </c>
      <c r="S91" s="259">
        <f t="shared" si="82"/>
        <v>123.51824794496918</v>
      </c>
      <c r="T91" s="259">
        <f t="shared" si="82"/>
        <v>151.32022760559494</v>
      </c>
      <c r="U91" s="259">
        <f t="shared" si="82"/>
        <v>175.66424959698864</v>
      </c>
      <c r="V91" s="259">
        <v>188.816</v>
      </c>
      <c r="W91" s="259">
        <v>215.947</v>
      </c>
      <c r="X91" s="259">
        <v>220.29900000000001</v>
      </c>
      <c r="Y91" s="259">
        <v>196.27600000000001</v>
      </c>
      <c r="Z91" s="259">
        <v>310.14600000000002</v>
      </c>
      <c r="AA91" s="259">
        <v>450.721</v>
      </c>
      <c r="AB91" s="259">
        <v>338.32400000000001</v>
      </c>
      <c r="AC91" s="259">
        <v>317.13799999999998</v>
      </c>
      <c r="AD91" s="259">
        <v>415.755</v>
      </c>
      <c r="AE91" s="259">
        <v>530.91300000000001</v>
      </c>
      <c r="AF91" s="259">
        <v>404.81</v>
      </c>
      <c r="AG91" s="259">
        <v>410.29399999999998</v>
      </c>
      <c r="AH91" s="259">
        <v>490.09100000000001</v>
      </c>
      <c r="AI91" s="259">
        <v>565.11800000000005</v>
      </c>
      <c r="AJ91" s="259">
        <v>659.24199999999996</v>
      </c>
      <c r="AK91" s="259">
        <v>651.99300000000005</v>
      </c>
      <c r="AL91" s="259">
        <v>638.04499999999996</v>
      </c>
      <c r="AM91" s="259">
        <v>623.75900000000001</v>
      </c>
      <c r="AN91" s="259">
        <v>623.69500000000005</v>
      </c>
      <c r="AO91" s="259">
        <v>905.86699999999996</v>
      </c>
      <c r="AP91" s="259">
        <v>942.71100000000001</v>
      </c>
      <c r="AQ91" s="259">
        <v>948.70399999999995</v>
      </c>
      <c r="AR91" s="259">
        <v>922.32500000000005</v>
      </c>
      <c r="AS91" s="259">
        <v>1132.059</v>
      </c>
      <c r="AT91" s="259">
        <v>1313.6790000000001</v>
      </c>
      <c r="AU91" s="259">
        <v>1074.778</v>
      </c>
      <c r="AV91" s="259">
        <v>1144.3779999999999</v>
      </c>
      <c r="AW91" s="259">
        <v>1396.134</v>
      </c>
      <c r="AX91" s="259">
        <v>1482.769</v>
      </c>
      <c r="AY91" s="259">
        <v>1520.0630000000001</v>
      </c>
      <c r="AZ91" s="259">
        <v>1232.752</v>
      </c>
      <c r="BA91" s="259">
        <v>1494.374</v>
      </c>
      <c r="BB91" s="259">
        <v>1780.153</v>
      </c>
      <c r="BC91" s="259">
        <v>1668.6679999999999</v>
      </c>
      <c r="BD91" s="259">
        <v>1364.864</v>
      </c>
      <c r="BE91" s="259">
        <v>1399.383</v>
      </c>
      <c r="BF91" s="259">
        <v>1473.7170000000001</v>
      </c>
      <c r="BG91" s="259">
        <v>1834.165</v>
      </c>
      <c r="BH91" s="259">
        <v>1808.038</v>
      </c>
      <c r="BI91" s="259">
        <v>1333.904</v>
      </c>
      <c r="BJ91" s="259">
        <v>1333.6389999999999</v>
      </c>
      <c r="BK91" s="259">
        <v>1449.7190000000001</v>
      </c>
      <c r="BL91" s="259">
        <v>1618.8330000000001</v>
      </c>
      <c r="BM91" s="259">
        <v>1550.796</v>
      </c>
      <c r="BN91" s="259">
        <v>1486.942</v>
      </c>
      <c r="BO91" s="327">
        <f t="shared" ref="BO91:BP91" si="90">(SUM(BI91:BM91)/SUM(BI$101:BM$101))*BO$101+50</f>
        <v>1550.6243115110162</v>
      </c>
      <c r="BP91" s="327">
        <f t="shared" si="90"/>
        <v>1588.1993700105488</v>
      </c>
      <c r="BQ91" s="275">
        <f t="shared" si="86"/>
        <v>-1.9623977174742846E-2</v>
      </c>
      <c r="BR91" s="260">
        <f t="shared" si="87"/>
        <v>1516.7058000000002</v>
      </c>
      <c r="BS91" s="275">
        <f t="shared" ref="BS91:BS100" si="91">BM91/BM90-1</f>
        <v>-0.13308624997903695</v>
      </c>
      <c r="BT91" s="259"/>
      <c r="BV91" s="293">
        <f t="shared" ref="BV91:CK92" si="92">AR91/31</f>
        <v>29.752419354838711</v>
      </c>
      <c r="BW91" s="293">
        <f t="shared" si="92"/>
        <v>36.518032258064515</v>
      </c>
      <c r="BX91" s="293">
        <f t="shared" si="92"/>
        <v>42.376741935483871</v>
      </c>
      <c r="BY91" s="293">
        <f t="shared" si="92"/>
        <v>34.670258064516126</v>
      </c>
      <c r="BZ91" s="293">
        <f t="shared" si="92"/>
        <v>36.915419354838704</v>
      </c>
      <c r="CA91" s="293">
        <f t="shared" si="92"/>
        <v>45.036580645161294</v>
      </c>
      <c r="CB91" s="293">
        <f t="shared" si="92"/>
        <v>47.831258064516128</v>
      </c>
      <c r="CC91" s="293">
        <f t="shared" si="92"/>
        <v>49.034290322580645</v>
      </c>
      <c r="CD91" s="293">
        <f t="shared" si="92"/>
        <v>39.766193548387093</v>
      </c>
      <c r="CE91" s="293">
        <f t="shared" si="92"/>
        <v>48.205612903225806</v>
      </c>
      <c r="CF91" s="293">
        <f t="shared" si="92"/>
        <v>57.424290322580646</v>
      </c>
      <c r="CG91" s="293">
        <f t="shared" si="92"/>
        <v>53.827999999999996</v>
      </c>
      <c r="CH91" s="293">
        <f t="shared" si="92"/>
        <v>44.02787096774194</v>
      </c>
      <c r="CI91" s="293">
        <f t="shared" si="92"/>
        <v>45.141387096774196</v>
      </c>
      <c r="CJ91" s="293">
        <f t="shared" si="92"/>
        <v>47.539258064516133</v>
      </c>
      <c r="CK91" s="293">
        <f t="shared" si="92"/>
        <v>59.166612903225804</v>
      </c>
      <c r="CL91" s="293">
        <f t="shared" ref="CF91:CQ92" si="93">BH91/31</f>
        <v>58.323806451612903</v>
      </c>
      <c r="CM91" s="293">
        <f t="shared" si="93"/>
        <v>43.029161290322584</v>
      </c>
      <c r="CN91" s="293">
        <f t="shared" si="93"/>
        <v>43.020612903225803</v>
      </c>
      <c r="CO91" s="293">
        <f t="shared" si="93"/>
        <v>46.765129032258066</v>
      </c>
      <c r="CP91" s="293">
        <f t="shared" si="93"/>
        <v>52.220419354838711</v>
      </c>
      <c r="CQ91" s="293">
        <f t="shared" si="93"/>
        <v>50.025677419354842</v>
      </c>
      <c r="CS91" s="275">
        <f t="shared" si="89"/>
        <v>2.7815920000350047E-2</v>
      </c>
      <c r="CU91" s="294" t="s">
        <v>170</v>
      </c>
    </row>
    <row r="92" spans="1:99">
      <c r="A92" s="254" t="s">
        <v>67</v>
      </c>
      <c r="Q92" s="259">
        <f t="shared" si="82"/>
        <v>85.131300096781374</v>
      </c>
      <c r="R92" s="259">
        <f t="shared" si="82"/>
        <v>98.64711713800888</v>
      </c>
      <c r="S92" s="259">
        <f t="shared" si="82"/>
        <v>109.22737210693359</v>
      </c>
      <c r="T92" s="259">
        <f t="shared" si="82"/>
        <v>133.81270446246958</v>
      </c>
      <c r="U92" s="259">
        <f t="shared" si="82"/>
        <v>155.34015965935683</v>
      </c>
      <c r="V92" s="259">
        <v>183.60599999999999</v>
      </c>
      <c r="W92" s="259">
        <v>180.54</v>
      </c>
      <c r="X92" s="259">
        <v>205.285</v>
      </c>
      <c r="Y92" s="259">
        <v>164.34200000000001</v>
      </c>
      <c r="Z92" s="259">
        <v>266.8</v>
      </c>
      <c r="AA92" s="259">
        <v>380.09500000000003</v>
      </c>
      <c r="AB92" s="259">
        <v>271.50200000000001</v>
      </c>
      <c r="AC92" s="259">
        <v>265.37900000000002</v>
      </c>
      <c r="AD92" s="259">
        <v>364.08</v>
      </c>
      <c r="AE92" s="259">
        <v>444.59399999999999</v>
      </c>
      <c r="AF92" s="259">
        <v>331.40600000000001</v>
      </c>
      <c r="AG92" s="259">
        <v>395.77699999999999</v>
      </c>
      <c r="AH92" s="259">
        <v>424.60199999999998</v>
      </c>
      <c r="AI92" s="259">
        <v>533.93299999999999</v>
      </c>
      <c r="AJ92" s="259">
        <v>617.29300000000001</v>
      </c>
      <c r="AK92" s="259">
        <v>566.447</v>
      </c>
      <c r="AL92" s="259">
        <v>579.36599999999999</v>
      </c>
      <c r="AM92" s="259">
        <v>513.71600000000001</v>
      </c>
      <c r="AN92" s="259">
        <v>505.76400000000001</v>
      </c>
      <c r="AO92" s="259">
        <v>769.32</v>
      </c>
      <c r="AP92" s="259">
        <v>1062.491</v>
      </c>
      <c r="AQ92" s="259">
        <v>935.38699999999994</v>
      </c>
      <c r="AR92" s="259">
        <v>863.30700000000002</v>
      </c>
      <c r="AS92" s="259">
        <v>876.49599999999998</v>
      </c>
      <c r="AT92" s="259">
        <v>1153.175</v>
      </c>
      <c r="AU92" s="259">
        <v>936.59299999999996</v>
      </c>
      <c r="AV92" s="259">
        <v>1115.3399999999999</v>
      </c>
      <c r="AW92" s="259">
        <v>1424.2439999999999</v>
      </c>
      <c r="AX92" s="259">
        <v>1330.1949999999999</v>
      </c>
      <c r="AY92" s="259">
        <v>1321.2439999999999</v>
      </c>
      <c r="AZ92" s="259">
        <v>1057.9169999999999</v>
      </c>
      <c r="BA92" s="259">
        <v>1288.2940000000001</v>
      </c>
      <c r="BB92" s="259">
        <v>1602.4929999999999</v>
      </c>
      <c r="BC92" s="259">
        <v>1508.98</v>
      </c>
      <c r="BD92" s="259">
        <v>1160.6869999999999</v>
      </c>
      <c r="BE92" s="259">
        <v>1129.7470000000001</v>
      </c>
      <c r="BF92" s="259">
        <v>1276.8489999999999</v>
      </c>
      <c r="BG92" s="259">
        <v>1586.653</v>
      </c>
      <c r="BH92" s="259">
        <v>1737.461</v>
      </c>
      <c r="BI92" s="259">
        <v>1171.5340000000001</v>
      </c>
      <c r="BJ92" s="259">
        <v>1126.4570000000001</v>
      </c>
      <c r="BK92" s="259">
        <v>1253.5809999999999</v>
      </c>
      <c r="BL92" s="259">
        <v>1380.41</v>
      </c>
      <c r="BM92" s="259">
        <v>1402.355</v>
      </c>
      <c r="BN92" s="259">
        <v>1239.895</v>
      </c>
      <c r="BO92" s="327">
        <f t="shared" ref="BO92:BP92" si="94">(SUM(BI92:BM92)/SUM(BI$101:BM$101))*BO$101+138-125</f>
        <v>1317.460310920495</v>
      </c>
      <c r="BP92" s="327">
        <f t="shared" si="94"/>
        <v>1336.7526903775292</v>
      </c>
      <c r="BQ92" s="275">
        <f t="shared" si="86"/>
        <v>-6.2513279036157887E-2</v>
      </c>
      <c r="BR92" s="260">
        <f t="shared" si="87"/>
        <v>1322.5734</v>
      </c>
      <c r="BS92" s="275">
        <f t="shared" si="91"/>
        <v>-9.5719230640264774E-2</v>
      </c>
      <c r="BT92" s="271">
        <f>BN92/BN91-1</f>
        <v>-0.16614434187749083</v>
      </c>
      <c r="BV92" s="293">
        <f t="shared" si="92"/>
        <v>27.848612903225806</v>
      </c>
      <c r="BW92" s="293">
        <f t="shared" si="92"/>
        <v>28.27406451612903</v>
      </c>
      <c r="BX92" s="293">
        <f t="shared" si="92"/>
        <v>37.199193548387093</v>
      </c>
      <c r="BY92" s="293">
        <f t="shared" si="92"/>
        <v>30.212677419354836</v>
      </c>
      <c r="BZ92" s="293">
        <f t="shared" si="92"/>
        <v>35.978709677419353</v>
      </c>
      <c r="CA92" s="293">
        <f t="shared" si="92"/>
        <v>45.943354838709674</v>
      </c>
      <c r="CB92" s="293">
        <f t="shared" si="92"/>
        <v>42.909516129032255</v>
      </c>
      <c r="CC92" s="293">
        <f t="shared" si="92"/>
        <v>42.620774193548385</v>
      </c>
      <c r="CD92" s="293">
        <f t="shared" si="92"/>
        <v>34.126354838709673</v>
      </c>
      <c r="CE92" s="293">
        <f t="shared" si="92"/>
        <v>41.557870967741941</v>
      </c>
      <c r="CF92" s="293">
        <f t="shared" si="93"/>
        <v>51.693322580645159</v>
      </c>
      <c r="CG92" s="293">
        <f t="shared" si="93"/>
        <v>48.67677419354839</v>
      </c>
      <c r="CH92" s="293">
        <f t="shared" si="93"/>
        <v>37.441516129032252</v>
      </c>
      <c r="CI92" s="293">
        <f t="shared" si="93"/>
        <v>36.443451612903225</v>
      </c>
      <c r="CJ92" s="293">
        <f t="shared" si="93"/>
        <v>41.188677419354839</v>
      </c>
      <c r="CK92" s="293">
        <f t="shared" si="93"/>
        <v>51.182354838709678</v>
      </c>
      <c r="CL92" s="293">
        <f t="shared" si="93"/>
        <v>56.047129032258063</v>
      </c>
      <c r="CM92" s="293">
        <f t="shared" si="93"/>
        <v>37.791419354838716</v>
      </c>
      <c r="CN92" s="293">
        <f t="shared" si="93"/>
        <v>36.337322580645164</v>
      </c>
      <c r="CO92" s="293">
        <f t="shared" si="93"/>
        <v>40.438096774193546</v>
      </c>
      <c r="CP92" s="293">
        <f t="shared" si="93"/>
        <v>44.529354838709679</v>
      </c>
      <c r="CQ92" s="293">
        <f t="shared" si="93"/>
        <v>45.237258064516126</v>
      </c>
      <c r="CS92" s="275">
        <f t="shared" si="89"/>
        <v>5.1328424277709228E-2</v>
      </c>
      <c r="CU92" s="294" t="s">
        <v>171</v>
      </c>
    </row>
    <row r="93" spans="1:99">
      <c r="A93" s="254" t="s">
        <v>68</v>
      </c>
      <c r="Q93" s="259">
        <f t="shared" si="82"/>
        <v>79.348409488122115</v>
      </c>
      <c r="R93" s="259">
        <f t="shared" si="82"/>
        <v>91.946109557716213</v>
      </c>
      <c r="S93" s="259">
        <f t="shared" si="82"/>
        <v>101.80765757599576</v>
      </c>
      <c r="T93" s="259">
        <f t="shared" si="82"/>
        <v>124.72293100575516</v>
      </c>
      <c r="U93" s="259">
        <f t="shared" si="82"/>
        <v>144.78804604872857</v>
      </c>
      <c r="V93" s="259">
        <v>171.79</v>
      </c>
      <c r="W93" s="259">
        <v>202.13300000000001</v>
      </c>
      <c r="X93" s="259">
        <v>196.59299999999999</v>
      </c>
      <c r="Y93" s="259">
        <v>160.941</v>
      </c>
      <c r="Z93" s="259">
        <v>201.148</v>
      </c>
      <c r="AA93" s="259">
        <v>332.995</v>
      </c>
      <c r="AB93" s="259">
        <v>290.18900000000002</v>
      </c>
      <c r="AC93" s="259">
        <v>273.62</v>
      </c>
      <c r="AD93" s="259">
        <v>341.57400000000001</v>
      </c>
      <c r="AE93" s="259">
        <v>419.76799999999997</v>
      </c>
      <c r="AF93" s="259">
        <v>331.92599999999999</v>
      </c>
      <c r="AG93" s="259">
        <v>382.86</v>
      </c>
      <c r="AH93" s="259">
        <v>441.64100000000002</v>
      </c>
      <c r="AI93" s="259">
        <v>448.44400000000002</v>
      </c>
      <c r="AJ93" s="259">
        <v>529.51199999999994</v>
      </c>
      <c r="AK93" s="259">
        <v>428.01400000000001</v>
      </c>
      <c r="AL93" s="259">
        <v>503.78</v>
      </c>
      <c r="AM93" s="259">
        <v>601.25099999999998</v>
      </c>
      <c r="AN93" s="259">
        <v>563.07299999999998</v>
      </c>
      <c r="AO93" s="259">
        <v>712.66200000000003</v>
      </c>
      <c r="AP93" s="259">
        <v>888.76700000000005</v>
      </c>
      <c r="AQ93" s="259">
        <v>774.01199999999994</v>
      </c>
      <c r="AR93" s="259">
        <v>765.57600000000002</v>
      </c>
      <c r="AS93" s="259">
        <v>862.55399999999997</v>
      </c>
      <c r="AT93" s="259">
        <v>1048.181</v>
      </c>
      <c r="AU93" s="259">
        <v>1051.904</v>
      </c>
      <c r="AV93" s="259">
        <v>989.68100000000004</v>
      </c>
      <c r="AW93" s="259">
        <v>1227.9690000000001</v>
      </c>
      <c r="AX93" s="259">
        <v>1187.3810000000001</v>
      </c>
      <c r="AY93" s="259">
        <v>1156.8140000000001</v>
      </c>
      <c r="AZ93" s="259">
        <v>1094.308</v>
      </c>
      <c r="BA93" s="259">
        <v>1188.356</v>
      </c>
      <c r="BB93" s="259">
        <v>1296.8240000000001</v>
      </c>
      <c r="BC93" s="259">
        <v>1275.8119999999999</v>
      </c>
      <c r="BD93" s="259">
        <v>1121.6279999999999</v>
      </c>
      <c r="BE93" s="259">
        <v>1042.904</v>
      </c>
      <c r="BF93" s="259">
        <v>1258.539</v>
      </c>
      <c r="BG93" s="259">
        <v>1342.8050000000001</v>
      </c>
      <c r="BH93" s="259">
        <v>1544.518</v>
      </c>
      <c r="BI93" s="259">
        <v>1288.5150000000001</v>
      </c>
      <c r="BJ93" s="259">
        <v>1108.2360000000001</v>
      </c>
      <c r="BK93" s="259">
        <v>1137.462</v>
      </c>
      <c r="BL93" s="259">
        <v>1253.5730000000001</v>
      </c>
      <c r="BM93" s="259">
        <v>1259.5719999999999</v>
      </c>
      <c r="BN93" s="260">
        <v>1188.443</v>
      </c>
      <c r="BO93" s="327">
        <f t="shared" ref="BO93:BP93" si="95">(SUM(BI93:BM93)/SUM(BI$101:BM$101))*BO$101+162-175</f>
        <v>1232.3613530394014</v>
      </c>
      <c r="BP93" s="327">
        <f t="shared" si="95"/>
        <v>1216.5966236334457</v>
      </c>
      <c r="BQ93" s="275">
        <f t="shared" si="86"/>
        <v>-3.830162637994361E-2</v>
      </c>
      <c r="BR93" s="260">
        <f t="shared" si="87"/>
        <v>1235.7752</v>
      </c>
      <c r="BS93" s="275">
        <f t="shared" si="91"/>
        <v>-0.10181658709813146</v>
      </c>
      <c r="BT93" s="259"/>
      <c r="BV93" s="293">
        <f t="shared" ref="BV93:CD93" si="96">AR93/28</f>
        <v>27.342000000000002</v>
      </c>
      <c r="BW93" s="293">
        <f t="shared" si="96"/>
        <v>30.805499999999999</v>
      </c>
      <c r="BX93" s="293">
        <f t="shared" si="96"/>
        <v>37.435035714285718</v>
      </c>
      <c r="BY93" s="293">
        <f t="shared" si="96"/>
        <v>37.567999999999998</v>
      </c>
      <c r="BZ93" s="293">
        <f t="shared" si="96"/>
        <v>35.345750000000002</v>
      </c>
      <c r="CA93" s="293">
        <f t="shared" si="96"/>
        <v>43.856035714285717</v>
      </c>
      <c r="CB93" s="293">
        <f t="shared" si="96"/>
        <v>42.406464285714286</v>
      </c>
      <c r="CC93" s="293">
        <f t="shared" si="96"/>
        <v>41.314785714285719</v>
      </c>
      <c r="CD93" s="293">
        <f t="shared" si="96"/>
        <v>39.082428571428572</v>
      </c>
      <c r="CE93" s="293">
        <f>BA93/29</f>
        <v>40.977793103448278</v>
      </c>
      <c r="CF93" s="293">
        <f>BB93/28</f>
        <v>46.31514285714286</v>
      </c>
      <c r="CG93" s="293">
        <f>BC93/28</f>
        <v>45.564714285714281</v>
      </c>
      <c r="CH93" s="293">
        <f>BD93/28</f>
        <v>40.058142857142855</v>
      </c>
      <c r="CI93" s="293">
        <f>BE93/29</f>
        <v>35.962206896551727</v>
      </c>
      <c r="CJ93" s="293">
        <f>BF93/28</f>
        <v>44.94782142857143</v>
      </c>
      <c r="CK93" s="293">
        <f>BG93/28</f>
        <v>47.957321428571433</v>
      </c>
      <c r="CL93" s="293">
        <f>BH93/28</f>
        <v>55.161357142857142</v>
      </c>
      <c r="CM93" s="293">
        <f>BI93/29</f>
        <v>44.431551724137933</v>
      </c>
      <c r="CN93" s="293">
        <f>BJ93/28</f>
        <v>39.579857142857144</v>
      </c>
      <c r="CO93" s="293">
        <f>BK93/28</f>
        <v>40.623642857142855</v>
      </c>
      <c r="CP93" s="293">
        <f>BL93/28</f>
        <v>44.77046428571429</v>
      </c>
      <c r="CQ93" s="267">
        <f>BM93/29</f>
        <v>43.433517241379306</v>
      </c>
      <c r="CR93" s="293">
        <f>CR94*31</f>
        <v>1265.6526924137929</v>
      </c>
      <c r="CS93" s="275">
        <f t="shared" si="89"/>
        <v>-3.2949147137927182E-2</v>
      </c>
      <c r="CU93" s="294" t="s">
        <v>172</v>
      </c>
    </row>
    <row r="94" spans="1:99">
      <c r="A94" s="254" t="s">
        <v>69</v>
      </c>
      <c r="Q94" s="259">
        <f t="shared" si="82"/>
        <v>97.747425366652578</v>
      </c>
      <c r="R94" s="259">
        <f t="shared" si="82"/>
        <v>113.2662335606398</v>
      </c>
      <c r="S94" s="259">
        <f t="shared" si="82"/>
        <v>125.41444087991488</v>
      </c>
      <c r="T94" s="259">
        <f t="shared" si="82"/>
        <v>153.6432232056292</v>
      </c>
      <c r="U94" s="259">
        <f t="shared" si="82"/>
        <v>178.36096295351837</v>
      </c>
      <c r="V94" s="259">
        <v>201.31</v>
      </c>
      <c r="W94" s="259">
        <v>251.244</v>
      </c>
      <c r="X94" s="259">
        <v>247.535</v>
      </c>
      <c r="Y94" s="259">
        <v>222.94300000000001</v>
      </c>
      <c r="Z94" s="259">
        <v>225.822</v>
      </c>
      <c r="AA94" s="259">
        <v>325.71100000000001</v>
      </c>
      <c r="AB94" s="259">
        <v>290.17099999999999</v>
      </c>
      <c r="AC94" s="259">
        <v>339.51</v>
      </c>
      <c r="AD94" s="259">
        <v>368.99</v>
      </c>
      <c r="AE94" s="259">
        <v>454.09800000000001</v>
      </c>
      <c r="AF94" s="259">
        <v>432.21300000000002</v>
      </c>
      <c r="AG94" s="259">
        <v>442.459</v>
      </c>
      <c r="AH94" s="259">
        <v>444.05200000000002</v>
      </c>
      <c r="AI94" s="259">
        <v>474.58699999999999</v>
      </c>
      <c r="AJ94" s="259">
        <v>572.20000000000005</v>
      </c>
      <c r="AK94" s="259">
        <v>643.58600000000001</v>
      </c>
      <c r="AL94" s="259">
        <v>684.94899999999996</v>
      </c>
      <c r="AM94" s="259">
        <v>598.69299999999998</v>
      </c>
      <c r="AN94" s="259">
        <v>703.90300000000002</v>
      </c>
      <c r="AO94" s="259">
        <v>743.43</v>
      </c>
      <c r="AP94" s="259">
        <v>887.51800000000003</v>
      </c>
      <c r="AQ94" s="259">
        <v>893.63900000000001</v>
      </c>
      <c r="AR94" s="259">
        <v>985.10599999999999</v>
      </c>
      <c r="AS94" s="259">
        <v>940.75</v>
      </c>
      <c r="AT94" s="259">
        <v>1215.904</v>
      </c>
      <c r="AU94" s="259">
        <v>1243.204</v>
      </c>
      <c r="AV94" s="259">
        <v>1080.8530000000001</v>
      </c>
      <c r="AW94" s="259">
        <v>1294.71</v>
      </c>
      <c r="AX94" s="259">
        <v>1275.8219999999999</v>
      </c>
      <c r="AY94" s="259">
        <v>1387.2339999999999</v>
      </c>
      <c r="AZ94" s="259">
        <v>1416.37</v>
      </c>
      <c r="BA94" s="259">
        <v>1211.2570000000001</v>
      </c>
      <c r="BB94" s="259">
        <v>1325.1010000000001</v>
      </c>
      <c r="BC94" s="259">
        <v>1497.1420000000001</v>
      </c>
      <c r="BD94" s="259">
        <v>1495.1510000000001</v>
      </c>
      <c r="BE94" s="259">
        <v>1219.4829999999999</v>
      </c>
      <c r="BF94" s="259">
        <v>1464.021</v>
      </c>
      <c r="BG94" s="259">
        <v>1573.9570000000001</v>
      </c>
      <c r="BH94" s="259">
        <v>1672.058</v>
      </c>
      <c r="BI94" s="259">
        <v>1397.3219999999999</v>
      </c>
      <c r="BJ94" s="259">
        <v>1423.4829999999999</v>
      </c>
      <c r="BK94" s="259">
        <v>1411.223</v>
      </c>
      <c r="BL94" s="259">
        <v>1288.354</v>
      </c>
      <c r="BM94" s="259">
        <v>1392.471</v>
      </c>
      <c r="BN94" s="260">
        <v>1387.616</v>
      </c>
      <c r="BO94" s="327">
        <f t="shared" ref="BO94:BP94" si="97">(SUM(BI94:BM94)/SUM(BI$101:BM$101))*BO$101-175+314-200</f>
        <v>1362.5968774202695</v>
      </c>
      <c r="BP94" s="327">
        <f t="shared" si="97"/>
        <v>1366.2201208493</v>
      </c>
      <c r="BQ94" s="275">
        <f t="shared" si="86"/>
        <v>-3.2178710367195107E-2</v>
      </c>
      <c r="BR94" s="260">
        <f t="shared" si="87"/>
        <v>1433.7522999999999</v>
      </c>
      <c r="BS94" s="276">
        <f t="shared" si="91"/>
        <v>0.10551123715039723</v>
      </c>
      <c r="BT94" s="259"/>
      <c r="BV94" s="293">
        <f t="shared" ref="BV94:CQ94" si="98">AR94/31</f>
        <v>31.777612903225805</v>
      </c>
      <c r="BW94" s="293">
        <f t="shared" si="98"/>
        <v>30.346774193548388</v>
      </c>
      <c r="BX94" s="293">
        <f t="shared" si="98"/>
        <v>39.222709677419353</v>
      </c>
      <c r="BY94" s="293">
        <f t="shared" si="98"/>
        <v>40.103354838709677</v>
      </c>
      <c r="BZ94" s="293">
        <f t="shared" si="98"/>
        <v>34.866225806451617</v>
      </c>
      <c r="CA94" s="293">
        <f t="shared" si="98"/>
        <v>41.76483870967742</v>
      </c>
      <c r="CB94" s="293">
        <f t="shared" si="98"/>
        <v>41.155548387096772</v>
      </c>
      <c r="CC94" s="293">
        <f t="shared" si="98"/>
        <v>44.749483870967737</v>
      </c>
      <c r="CD94" s="293">
        <f t="shared" si="98"/>
        <v>45.689354838709676</v>
      </c>
      <c r="CE94" s="293">
        <f t="shared" si="98"/>
        <v>39.072806451612905</v>
      </c>
      <c r="CF94" s="293">
        <f t="shared" si="98"/>
        <v>42.7451935483871</v>
      </c>
      <c r="CG94" s="293">
        <f t="shared" si="98"/>
        <v>48.294903225806451</v>
      </c>
      <c r="CH94" s="293">
        <f t="shared" si="98"/>
        <v>48.230677419354841</v>
      </c>
      <c r="CI94" s="293">
        <f t="shared" si="98"/>
        <v>39.338161290322581</v>
      </c>
      <c r="CJ94" s="293">
        <f t="shared" si="98"/>
        <v>47.226483870967741</v>
      </c>
      <c r="CK94" s="293">
        <f t="shared" si="98"/>
        <v>50.772806451612908</v>
      </c>
      <c r="CL94" s="293">
        <f t="shared" si="98"/>
        <v>53.93735483870968</v>
      </c>
      <c r="CM94" s="293">
        <f t="shared" si="98"/>
        <v>45.074903225806445</v>
      </c>
      <c r="CN94" s="293">
        <f t="shared" si="98"/>
        <v>45.918806451612902</v>
      </c>
      <c r="CO94" s="293">
        <f t="shared" si="98"/>
        <v>45.523322580645157</v>
      </c>
      <c r="CP94" s="293">
        <f t="shared" si="98"/>
        <v>41.559806451612907</v>
      </c>
      <c r="CQ94" s="267">
        <f t="shared" si="98"/>
        <v>44.918419354838711</v>
      </c>
      <c r="CR94" s="293">
        <f>CQ93*0.94</f>
        <v>40.827506206896544</v>
      </c>
      <c r="CS94" s="275">
        <f t="shared" si="89"/>
        <v>-3.1989839331297842E-2</v>
      </c>
      <c r="CU94" s="294" t="s">
        <v>173</v>
      </c>
    </row>
    <row r="95" spans="1:99">
      <c r="A95" s="254" t="s">
        <v>70</v>
      </c>
      <c r="Q95" s="259">
        <f t="shared" si="82"/>
        <v>104.10130495357681</v>
      </c>
      <c r="R95" s="259">
        <f t="shared" si="82"/>
        <v>120.62888282336164</v>
      </c>
      <c r="S95" s="259">
        <f t="shared" si="82"/>
        <v>133.56676052233345</v>
      </c>
      <c r="T95" s="259">
        <f t="shared" si="82"/>
        <v>163.63049945289228</v>
      </c>
      <c r="U95" s="259">
        <f t="shared" si="82"/>
        <v>189.95496737218758</v>
      </c>
      <c r="V95" s="259">
        <v>212.911</v>
      </c>
      <c r="W95" s="259">
        <v>273.75200000000001</v>
      </c>
      <c r="X95" s="259">
        <v>233.434</v>
      </c>
      <c r="Y95" s="259">
        <v>274.541</v>
      </c>
      <c r="Z95" s="259">
        <v>228.89500000000001</v>
      </c>
      <c r="AA95" s="259">
        <v>323.03500000000003</v>
      </c>
      <c r="AB95" s="259">
        <v>311.58100000000002</v>
      </c>
      <c r="AC95" s="259">
        <v>372.56</v>
      </c>
      <c r="AD95" s="259">
        <v>392.065</v>
      </c>
      <c r="AE95" s="259">
        <v>412.30200000000002</v>
      </c>
      <c r="AF95" s="259">
        <v>468.53300000000002</v>
      </c>
      <c r="AG95" s="259">
        <v>493.13900000000001</v>
      </c>
      <c r="AH95" s="259">
        <v>612.71600000000001</v>
      </c>
      <c r="AI95" s="259">
        <v>511.12599999999998</v>
      </c>
      <c r="AJ95" s="259">
        <v>581.09799999999996</v>
      </c>
      <c r="AK95" s="259">
        <v>616.16999999999996</v>
      </c>
      <c r="AL95" s="259">
        <v>738.077</v>
      </c>
      <c r="AM95" s="259">
        <v>618.28899999999999</v>
      </c>
      <c r="AN95" s="259">
        <v>894.51</v>
      </c>
      <c r="AO95" s="259">
        <v>779.33299999999997</v>
      </c>
      <c r="AP95" s="259">
        <v>921.70899999999995</v>
      </c>
      <c r="AQ95" s="259">
        <v>864.36800000000005</v>
      </c>
      <c r="AR95" s="259">
        <v>1089.673</v>
      </c>
      <c r="AS95" s="259">
        <v>1008.722</v>
      </c>
      <c r="AT95" s="259">
        <v>1246.9380000000001</v>
      </c>
      <c r="AU95" s="259">
        <v>1310.806</v>
      </c>
      <c r="AV95" s="259">
        <v>1125.7260000000001</v>
      </c>
      <c r="AW95" s="259">
        <v>1327.5909999999999</v>
      </c>
      <c r="AX95" s="259">
        <v>1281.8520000000001</v>
      </c>
      <c r="AY95" s="259">
        <v>1306.2280000000001</v>
      </c>
      <c r="AZ95" s="259">
        <v>1529.951</v>
      </c>
      <c r="BA95" s="259">
        <v>1272.6220000000001</v>
      </c>
      <c r="BB95" s="259">
        <v>1366.5440000000001</v>
      </c>
      <c r="BC95" s="259">
        <v>1555.777</v>
      </c>
      <c r="BD95" s="259">
        <v>1693.425</v>
      </c>
      <c r="BE95" s="259">
        <v>1301.2909999999999</v>
      </c>
      <c r="BF95" s="259">
        <v>1548.0260000000001</v>
      </c>
      <c r="BG95" s="259">
        <v>1558.3309999999999</v>
      </c>
      <c r="BH95" s="259">
        <v>1649.3679999999999</v>
      </c>
      <c r="BI95" s="259">
        <v>1652.771</v>
      </c>
      <c r="BJ95" s="259">
        <v>1528.1210000000001</v>
      </c>
      <c r="BK95" s="259">
        <v>1462.0530000000001</v>
      </c>
      <c r="BL95" s="259">
        <v>1194.559</v>
      </c>
      <c r="BM95" s="259">
        <v>1501.9949999999999</v>
      </c>
      <c r="BN95" s="260">
        <v>1686.3789999999999</v>
      </c>
      <c r="BO95" s="327">
        <f t="shared" ref="BO95:BP95" si="99">(SUM(BI95:BM95)/SUM(BI$101:BM$101))*BO$101-300+214</f>
        <v>1425.4581285366824</v>
      </c>
      <c r="BP95" s="327">
        <f t="shared" si="99"/>
        <v>1438.3839749573372</v>
      </c>
      <c r="BQ95" s="275">
        <f t="shared" si="86"/>
        <v>0.11755182591845936</v>
      </c>
      <c r="BR95" s="260">
        <f t="shared" si="87"/>
        <v>1508.9940000000001</v>
      </c>
      <c r="BS95" s="276">
        <f t="shared" si="91"/>
        <v>7.8654420810200021E-2</v>
      </c>
      <c r="BT95" s="259"/>
      <c r="BV95" s="293">
        <f t="shared" ref="BV95:CQ95" si="100">AR95/30</f>
        <v>36.322433333333336</v>
      </c>
      <c r="BW95" s="293">
        <f t="shared" si="100"/>
        <v>33.624066666666664</v>
      </c>
      <c r="BX95" s="293">
        <f t="shared" si="100"/>
        <v>41.564600000000006</v>
      </c>
      <c r="BY95" s="293">
        <f t="shared" si="100"/>
        <v>43.693533333333335</v>
      </c>
      <c r="BZ95" s="293">
        <f t="shared" si="100"/>
        <v>37.5242</v>
      </c>
      <c r="CA95" s="293">
        <f t="shared" si="100"/>
        <v>44.253033333333327</v>
      </c>
      <c r="CB95" s="293">
        <f t="shared" si="100"/>
        <v>42.728400000000001</v>
      </c>
      <c r="CC95" s="293">
        <f t="shared" si="100"/>
        <v>43.540933333333335</v>
      </c>
      <c r="CD95" s="293">
        <f t="shared" si="100"/>
        <v>50.998366666666669</v>
      </c>
      <c r="CE95" s="293">
        <f t="shared" si="100"/>
        <v>42.420733333333338</v>
      </c>
      <c r="CF95" s="293">
        <f t="shared" si="100"/>
        <v>45.55146666666667</v>
      </c>
      <c r="CG95" s="293">
        <f t="shared" si="100"/>
        <v>51.859233333333336</v>
      </c>
      <c r="CH95" s="293">
        <f t="shared" si="100"/>
        <v>56.447499999999998</v>
      </c>
      <c r="CI95" s="293">
        <f t="shared" si="100"/>
        <v>43.376366666666662</v>
      </c>
      <c r="CJ95" s="293">
        <f t="shared" si="100"/>
        <v>51.600866666666668</v>
      </c>
      <c r="CK95" s="293">
        <f t="shared" si="100"/>
        <v>51.94436666666666</v>
      </c>
      <c r="CL95" s="293">
        <f t="shared" si="100"/>
        <v>54.97893333333333</v>
      </c>
      <c r="CM95" s="293">
        <f t="shared" si="100"/>
        <v>55.092366666666663</v>
      </c>
      <c r="CN95" s="293">
        <f t="shared" si="100"/>
        <v>50.937366666666669</v>
      </c>
      <c r="CO95" s="293">
        <f t="shared" si="100"/>
        <v>48.735100000000003</v>
      </c>
      <c r="CP95" s="293">
        <f t="shared" si="100"/>
        <v>39.818633333333331</v>
      </c>
      <c r="CQ95" s="267">
        <f t="shared" si="100"/>
        <v>50.066499999999998</v>
      </c>
      <c r="CS95" s="275">
        <f t="shared" si="89"/>
        <v>3.085801386747189E-3</v>
      </c>
      <c r="CU95" s="294" t="s">
        <v>174</v>
      </c>
    </row>
    <row r="96" spans="1:99">
      <c r="A96" s="254" t="s">
        <v>71</v>
      </c>
      <c r="Q96" s="259">
        <f t="shared" si="82"/>
        <v>109.30733588817314</v>
      </c>
      <c r="R96" s="259">
        <f t="shared" si="82"/>
        <v>126.66144596812016</v>
      </c>
      <c r="S96" s="259">
        <f t="shared" si="82"/>
        <v>140.24633756916467</v>
      </c>
      <c r="T96" s="259">
        <f t="shared" si="82"/>
        <v>171.8135423299733</v>
      </c>
      <c r="U96" s="259">
        <f t="shared" si="82"/>
        <v>199.45447784192513</v>
      </c>
      <c r="V96" s="259">
        <v>206.03700000000001</v>
      </c>
      <c r="W96" s="259">
        <v>277.42599999999999</v>
      </c>
      <c r="X96" s="259">
        <v>238.029</v>
      </c>
      <c r="Y96" s="259">
        <v>317.14999999999998</v>
      </c>
      <c r="Z96" s="259">
        <v>246.07900000000001</v>
      </c>
      <c r="AA96" s="259">
        <v>326.31299999999999</v>
      </c>
      <c r="AB96" s="259">
        <v>317.59899999999999</v>
      </c>
      <c r="AC96" s="259">
        <v>394.27199999999999</v>
      </c>
      <c r="AD96" s="259">
        <v>444.75599999999997</v>
      </c>
      <c r="AE96" s="259">
        <v>553.46100000000001</v>
      </c>
      <c r="AF96" s="259">
        <v>547.92100000000005</v>
      </c>
      <c r="AG96" s="259">
        <v>507.49099999999999</v>
      </c>
      <c r="AH96" s="259">
        <v>610.76</v>
      </c>
      <c r="AI96" s="259">
        <v>517.32299999999998</v>
      </c>
      <c r="AJ96" s="259">
        <v>579.553</v>
      </c>
      <c r="AK96" s="259">
        <v>722.096</v>
      </c>
      <c r="AL96" s="259">
        <v>792.76700000000005</v>
      </c>
      <c r="AM96" s="259">
        <v>642.67600000000004</v>
      </c>
      <c r="AN96" s="259">
        <v>1006.599</v>
      </c>
      <c r="AO96" s="259">
        <v>818.9</v>
      </c>
      <c r="AP96" s="259">
        <v>985.06100000000004</v>
      </c>
      <c r="AQ96" s="259">
        <v>925.36199999999997</v>
      </c>
      <c r="AR96" s="259">
        <v>1173.4259999999999</v>
      </c>
      <c r="AS96" s="259">
        <v>1099.298</v>
      </c>
      <c r="AT96" s="259">
        <v>1299.4670000000001</v>
      </c>
      <c r="AU96" s="259">
        <v>1391.347</v>
      </c>
      <c r="AV96" s="259">
        <v>1201.2550000000001</v>
      </c>
      <c r="AW96" s="259">
        <v>1457.8779999999999</v>
      </c>
      <c r="AX96" s="259">
        <v>1395.2750000000001</v>
      </c>
      <c r="AY96" s="259">
        <v>1385.854</v>
      </c>
      <c r="AZ96" s="259">
        <v>1741.796</v>
      </c>
      <c r="BA96" s="259">
        <v>1383.7349999999999</v>
      </c>
      <c r="BB96" s="259">
        <v>1384.33</v>
      </c>
      <c r="BC96" s="259">
        <v>1656.9570000000001</v>
      </c>
      <c r="BD96" s="259">
        <v>1810.53</v>
      </c>
      <c r="BE96" s="259">
        <v>1364.575</v>
      </c>
      <c r="BF96" s="259">
        <v>1654.4939999999999</v>
      </c>
      <c r="BG96" s="259">
        <v>1525.405</v>
      </c>
      <c r="BH96" s="259">
        <v>1671.4670000000001</v>
      </c>
      <c r="BI96" s="259">
        <v>1651.337</v>
      </c>
      <c r="BJ96" s="259">
        <v>1571.5250000000001</v>
      </c>
      <c r="BK96" s="259">
        <v>1461.029</v>
      </c>
      <c r="BL96" s="259">
        <v>1517.634</v>
      </c>
      <c r="BM96" s="259">
        <v>1704.4949999999999</v>
      </c>
      <c r="BN96" s="260">
        <v>1771.6210000000001</v>
      </c>
      <c r="BO96" s="327">
        <f t="shared" ref="BO96:BP96" si="101">(SUM(BI96:BM96)/SUM(BI$101:BM$101))*BO$101+139-175</f>
        <v>1592.1245073231266</v>
      </c>
      <c r="BP96" s="327">
        <f t="shared" si="101"/>
        <v>1623.4319322554215</v>
      </c>
      <c r="BQ96" s="275">
        <f t="shared" si="86"/>
        <v>0.111954809828545</v>
      </c>
      <c r="BR96" s="260">
        <f t="shared" si="87"/>
        <v>1593.2490999999998</v>
      </c>
      <c r="BS96" s="276">
        <f t="shared" si="91"/>
        <v>0.13482068848431594</v>
      </c>
      <c r="BT96" s="259"/>
      <c r="BV96" s="293">
        <f t="shared" ref="BV96:CQ96" si="102">AR96/31</f>
        <v>37.852451612903224</v>
      </c>
      <c r="BW96" s="293">
        <f t="shared" si="102"/>
        <v>35.461225806451615</v>
      </c>
      <c r="BX96" s="293">
        <f t="shared" si="102"/>
        <v>41.918290322580646</v>
      </c>
      <c r="BY96" s="293">
        <f t="shared" si="102"/>
        <v>44.882161290322578</v>
      </c>
      <c r="BZ96" s="293">
        <f t="shared" si="102"/>
        <v>38.750161290322588</v>
      </c>
      <c r="CA96" s="293">
        <f t="shared" si="102"/>
        <v>47.02832258064516</v>
      </c>
      <c r="CB96" s="293">
        <f t="shared" si="102"/>
        <v>45.008870967741942</v>
      </c>
      <c r="CC96" s="293">
        <f t="shared" si="102"/>
        <v>44.704967741935484</v>
      </c>
      <c r="CD96" s="293">
        <f t="shared" si="102"/>
        <v>56.186967741935483</v>
      </c>
      <c r="CE96" s="293">
        <f t="shared" si="102"/>
        <v>44.636612903225803</v>
      </c>
      <c r="CF96" s="293">
        <f t="shared" si="102"/>
        <v>44.655806451612904</v>
      </c>
      <c r="CG96" s="293">
        <f t="shared" si="102"/>
        <v>53.45022580645162</v>
      </c>
      <c r="CH96" s="293">
        <f t="shared" si="102"/>
        <v>58.404193548387099</v>
      </c>
      <c r="CI96" s="293">
        <f t="shared" si="102"/>
        <v>44.018548387096779</v>
      </c>
      <c r="CJ96" s="293">
        <f t="shared" si="102"/>
        <v>53.370774193548385</v>
      </c>
      <c r="CK96" s="293">
        <f t="shared" si="102"/>
        <v>49.206612903225803</v>
      </c>
      <c r="CL96" s="293">
        <f t="shared" si="102"/>
        <v>53.918290322580646</v>
      </c>
      <c r="CM96" s="293">
        <f t="shared" si="102"/>
        <v>53.268935483870969</v>
      </c>
      <c r="CN96" s="293">
        <f t="shared" si="102"/>
        <v>50.694354838709678</v>
      </c>
      <c r="CO96" s="293">
        <f t="shared" si="102"/>
        <v>47.129967741935481</v>
      </c>
      <c r="CP96" s="293">
        <f t="shared" si="102"/>
        <v>48.955935483870967</v>
      </c>
      <c r="CQ96" s="267">
        <f t="shared" si="102"/>
        <v>54.983709677419348</v>
      </c>
      <c r="CS96" s="275">
        <f t="shared" si="89"/>
        <v>8.2495066678589302E-2</v>
      </c>
      <c r="CU96" s="294" t="s">
        <v>71</v>
      </c>
    </row>
    <row r="97" spans="1:99">
      <c r="A97" s="254" t="s">
        <v>72</v>
      </c>
      <c r="Q97" s="259">
        <f t="shared" si="82"/>
        <v>112.05439610889145</v>
      </c>
      <c r="R97" s="259">
        <f t="shared" si="82"/>
        <v>129.84464146813357</v>
      </c>
      <c r="S97" s="259">
        <f t="shared" si="82"/>
        <v>143.77094213396563</v>
      </c>
      <c r="T97" s="259">
        <f t="shared" si="82"/>
        <v>176.13147894127479</v>
      </c>
      <c r="U97" s="259">
        <f t="shared" si="82"/>
        <v>204.46707335961517</v>
      </c>
      <c r="V97" s="259">
        <v>232.464</v>
      </c>
      <c r="W97" s="259">
        <v>287.34800000000001</v>
      </c>
      <c r="X97" s="259">
        <v>240.76900000000001</v>
      </c>
      <c r="Y97" s="259">
        <v>300.31599999999997</v>
      </c>
      <c r="Z97" s="259">
        <v>256.11099999999999</v>
      </c>
      <c r="AA97" s="259">
        <v>324.34500000000003</v>
      </c>
      <c r="AB97" s="259">
        <v>391.29899999999998</v>
      </c>
      <c r="AC97" s="259">
        <v>478.01900000000001</v>
      </c>
      <c r="AD97" s="259">
        <v>502.81400000000002</v>
      </c>
      <c r="AE97" s="259">
        <v>519.63199999999995</v>
      </c>
      <c r="AF97" s="259">
        <v>498.73200000000003</v>
      </c>
      <c r="AG97" s="259">
        <v>502.12299999999999</v>
      </c>
      <c r="AH97" s="259">
        <v>629.42899999999997</v>
      </c>
      <c r="AI97" s="259">
        <v>559.73699999999997</v>
      </c>
      <c r="AJ97" s="259">
        <v>610.80999999999995</v>
      </c>
      <c r="AK97" s="259">
        <v>721.54399999999998</v>
      </c>
      <c r="AL97" s="259">
        <v>791.42600000000004</v>
      </c>
      <c r="AM97" s="259">
        <v>701.16899999999998</v>
      </c>
      <c r="AN97" s="259">
        <v>964.21</v>
      </c>
      <c r="AO97" s="259">
        <v>817.41399999999999</v>
      </c>
      <c r="AP97" s="259">
        <v>924.85500000000002</v>
      </c>
      <c r="AQ97" s="259">
        <v>943.44</v>
      </c>
      <c r="AR97" s="259">
        <v>1219.028</v>
      </c>
      <c r="AS97" s="259">
        <v>1170.6559999999999</v>
      </c>
      <c r="AT97" s="259">
        <v>1206.7180000000001</v>
      </c>
      <c r="AU97" s="259">
        <v>1328.3969999999999</v>
      </c>
      <c r="AV97" s="259">
        <v>1166.184</v>
      </c>
      <c r="AW97" s="259">
        <v>1468.921</v>
      </c>
      <c r="AX97" s="259">
        <v>1447.9259999999999</v>
      </c>
      <c r="AY97" s="259">
        <v>1419.856</v>
      </c>
      <c r="AZ97" s="259">
        <v>1753.1369999999999</v>
      </c>
      <c r="BA97" s="259">
        <v>1470.6479999999999</v>
      </c>
      <c r="BB97" s="259">
        <v>1416.826</v>
      </c>
      <c r="BC97" s="259">
        <v>1569.684</v>
      </c>
      <c r="BD97" s="259">
        <v>1763.6669999999999</v>
      </c>
      <c r="BE97" s="259">
        <v>1532.6130000000001</v>
      </c>
      <c r="BF97" s="259">
        <v>1514.2550000000001</v>
      </c>
      <c r="BG97" s="259">
        <v>1332.704</v>
      </c>
      <c r="BH97" s="259">
        <v>1510.9570000000001</v>
      </c>
      <c r="BI97" s="259">
        <v>1885.742</v>
      </c>
      <c r="BJ97" s="259">
        <v>1606.1869999999999</v>
      </c>
      <c r="BK97" s="259">
        <v>1545.1110000000001</v>
      </c>
      <c r="BL97" s="259">
        <v>1447.6969999999999</v>
      </c>
      <c r="BM97" s="259">
        <v>1615.2829999999999</v>
      </c>
      <c r="BN97" s="260">
        <v>1692.37</v>
      </c>
      <c r="BO97" s="327">
        <f t="shared" ref="BO97:BP97" si="103">(SUM(BI97:BM97)/SUM(BI$101:BM$101))*BO$101-61</f>
        <v>1607.0758550835278</v>
      </c>
      <c r="BP97" s="327">
        <f t="shared" si="103"/>
        <v>1573.6931499608618</v>
      </c>
      <c r="BQ97" s="275">
        <f t="shared" si="86"/>
        <v>7.4233081481172913E-2</v>
      </c>
      <c r="BR97" s="260">
        <f t="shared" si="87"/>
        <v>1575.4216000000001</v>
      </c>
      <c r="BS97" s="276">
        <f t="shared" si="91"/>
        <v>-5.2339255908641524E-2</v>
      </c>
      <c r="BT97" s="259"/>
      <c r="BV97" s="293">
        <f t="shared" ref="BV97:CQ97" si="104">AR97/30</f>
        <v>40.634266666666669</v>
      </c>
      <c r="BW97" s="293">
        <f t="shared" si="104"/>
        <v>39.021866666666668</v>
      </c>
      <c r="BX97" s="293">
        <f t="shared" si="104"/>
        <v>40.223933333333335</v>
      </c>
      <c r="BY97" s="293">
        <f t="shared" si="104"/>
        <v>44.279899999999998</v>
      </c>
      <c r="BZ97" s="293">
        <f t="shared" si="104"/>
        <v>38.872799999999998</v>
      </c>
      <c r="CA97" s="293">
        <f t="shared" si="104"/>
        <v>48.964033333333333</v>
      </c>
      <c r="CB97" s="293">
        <f t="shared" si="104"/>
        <v>48.264199999999995</v>
      </c>
      <c r="CC97" s="293">
        <f t="shared" si="104"/>
        <v>47.328533333333333</v>
      </c>
      <c r="CD97" s="293">
        <f t="shared" si="104"/>
        <v>58.437899999999999</v>
      </c>
      <c r="CE97" s="293">
        <f t="shared" si="104"/>
        <v>49.021599999999999</v>
      </c>
      <c r="CF97" s="293">
        <f t="shared" si="104"/>
        <v>47.227533333333334</v>
      </c>
      <c r="CG97" s="293">
        <f t="shared" si="104"/>
        <v>52.322800000000001</v>
      </c>
      <c r="CH97" s="293">
        <f t="shared" si="104"/>
        <v>58.788899999999998</v>
      </c>
      <c r="CI97" s="293">
        <f t="shared" si="104"/>
        <v>51.0871</v>
      </c>
      <c r="CJ97" s="293">
        <f t="shared" si="104"/>
        <v>50.475166666666674</v>
      </c>
      <c r="CK97" s="293">
        <f t="shared" si="104"/>
        <v>44.423466666666663</v>
      </c>
      <c r="CL97" s="293">
        <f t="shared" si="104"/>
        <v>50.365233333333336</v>
      </c>
      <c r="CM97" s="293">
        <f t="shared" si="104"/>
        <v>62.858066666666666</v>
      </c>
      <c r="CN97" s="293">
        <f t="shared" si="104"/>
        <v>53.539566666666666</v>
      </c>
      <c r="CO97" s="293">
        <f t="shared" si="104"/>
        <v>51.503700000000002</v>
      </c>
      <c r="CP97" s="293">
        <f t="shared" si="104"/>
        <v>48.256566666666664</v>
      </c>
      <c r="CQ97" s="267">
        <f t="shared" si="104"/>
        <v>53.842766666666662</v>
      </c>
      <c r="CS97" s="275">
        <f t="shared" si="89"/>
        <v>1.0095558934596349E-2</v>
      </c>
      <c r="CU97" s="294" t="s">
        <v>175</v>
      </c>
    </row>
    <row r="98" spans="1:99">
      <c r="A98" s="254" t="s">
        <v>73</v>
      </c>
      <c r="Q98" s="259">
        <f t="shared" si="82"/>
        <v>133.32622421378409</v>
      </c>
      <c r="R98" s="259">
        <f t="shared" si="82"/>
        <v>154.49367791439204</v>
      </c>
      <c r="S98" s="259">
        <f t="shared" si="82"/>
        <v>171.06367560762814</v>
      </c>
      <c r="T98" s="259">
        <f t="shared" si="82"/>
        <v>209.56736966936751</v>
      </c>
      <c r="U98" s="259">
        <f t="shared" si="82"/>
        <v>243.28204705676117</v>
      </c>
      <c r="V98" s="259">
        <v>277.23200000000003</v>
      </c>
      <c r="W98" s="259">
        <v>314.10300000000001</v>
      </c>
      <c r="X98" s="259">
        <v>273.90199999999999</v>
      </c>
      <c r="Y98" s="259">
        <v>343.48500000000001</v>
      </c>
      <c r="Z98" s="259">
        <v>358.3</v>
      </c>
      <c r="AA98" s="259">
        <v>405.40600000000001</v>
      </c>
      <c r="AB98" s="259">
        <v>436.38400000000001</v>
      </c>
      <c r="AC98" s="259">
        <v>479.87400000000002</v>
      </c>
      <c r="AD98" s="259">
        <v>559.93899999999996</v>
      </c>
      <c r="AE98" s="259">
        <v>562.28200000000004</v>
      </c>
      <c r="AF98" s="259">
        <v>604.63900000000001</v>
      </c>
      <c r="AG98" s="259">
        <v>596.36</v>
      </c>
      <c r="AH98" s="259">
        <v>677.41399999999999</v>
      </c>
      <c r="AI98" s="259">
        <v>612.26700000000005</v>
      </c>
      <c r="AJ98" s="259">
        <v>677.29300000000001</v>
      </c>
      <c r="AK98" s="259">
        <v>722.38199999999995</v>
      </c>
      <c r="AL98" s="259">
        <v>833.30200000000002</v>
      </c>
      <c r="AM98" s="259">
        <v>772.51700000000005</v>
      </c>
      <c r="AN98" s="259">
        <v>960.40099999999995</v>
      </c>
      <c r="AO98" s="259">
        <v>847.14499999999998</v>
      </c>
      <c r="AP98" s="259">
        <v>897.06700000000001</v>
      </c>
      <c r="AQ98" s="259">
        <v>1009.499</v>
      </c>
      <c r="AR98" s="259">
        <v>1283.646</v>
      </c>
      <c r="AS98" s="259">
        <v>1271.4559999999999</v>
      </c>
      <c r="AT98" s="259">
        <v>1292.1890000000001</v>
      </c>
      <c r="AU98" s="259">
        <v>1375.0609999999999</v>
      </c>
      <c r="AV98" s="259">
        <v>1356.9549999999999</v>
      </c>
      <c r="AW98" s="259">
        <v>1560.2149999999999</v>
      </c>
      <c r="AX98" s="259">
        <v>1492.9580000000001</v>
      </c>
      <c r="AY98" s="259">
        <v>1518.896</v>
      </c>
      <c r="AZ98" s="259">
        <v>1751.1880000000001</v>
      </c>
      <c r="BA98" s="259">
        <v>1691.9159999999999</v>
      </c>
      <c r="BB98" s="259">
        <v>1674.8520000000001</v>
      </c>
      <c r="BC98" s="259">
        <v>1665.6610000000001</v>
      </c>
      <c r="BD98" s="259">
        <v>1815.634</v>
      </c>
      <c r="BE98" s="259">
        <v>1585.3409999999999</v>
      </c>
      <c r="BF98" s="259">
        <v>1826.828</v>
      </c>
      <c r="BG98" s="259">
        <v>1503.22</v>
      </c>
      <c r="BH98" s="259">
        <v>1740.759</v>
      </c>
      <c r="BI98" s="259">
        <v>1807.3969999999999</v>
      </c>
      <c r="BJ98" s="259">
        <v>1523.143</v>
      </c>
      <c r="BK98" s="259">
        <v>1573.5630000000001</v>
      </c>
      <c r="BL98" s="259">
        <v>1609.9269999999999</v>
      </c>
      <c r="BM98" s="259">
        <v>1840.999</v>
      </c>
      <c r="BN98" s="260">
        <v>1812.4169999999999</v>
      </c>
      <c r="BO98" s="327">
        <f t="shared" ref="BO98:BP98" si="105">(SUM(BI98:BM98)/SUM(BI$101:BM$101))*BO$101+100-285+150</f>
        <v>1685.5910779754461</v>
      </c>
      <c r="BP98" s="327">
        <f t="shared" si="105"/>
        <v>1693.43344406342</v>
      </c>
      <c r="BQ98" s="275">
        <f t="shared" si="86"/>
        <v>7.710070553475612E-2</v>
      </c>
      <c r="BR98" s="260">
        <f t="shared" si="87"/>
        <v>1682.6811000000002</v>
      </c>
      <c r="BS98" s="276">
        <f t="shared" si="91"/>
        <v>0.13973774255037674</v>
      </c>
      <c r="BT98" s="259"/>
      <c r="BV98" s="293">
        <f t="shared" ref="BV98:CK99" si="106">AR98/31</f>
        <v>41.407935483870965</v>
      </c>
      <c r="BW98" s="293">
        <f t="shared" si="106"/>
        <v>41.014709677419354</v>
      </c>
      <c r="BX98" s="293">
        <f t="shared" si="106"/>
        <v>41.683516129032263</v>
      </c>
      <c r="BY98" s="293">
        <f t="shared" si="106"/>
        <v>44.356806451612904</v>
      </c>
      <c r="BZ98" s="293">
        <f t="shared" si="106"/>
        <v>43.772741935483872</v>
      </c>
      <c r="CA98" s="293">
        <f t="shared" si="106"/>
        <v>50.329516129032257</v>
      </c>
      <c r="CB98" s="293">
        <f t="shared" si="106"/>
        <v>48.159935483870967</v>
      </c>
      <c r="CC98" s="293">
        <f t="shared" si="106"/>
        <v>48.996645161290324</v>
      </c>
      <c r="CD98" s="293">
        <f t="shared" si="106"/>
        <v>56.489935483870973</v>
      </c>
      <c r="CE98" s="293">
        <f t="shared" si="106"/>
        <v>54.577935483870966</v>
      </c>
      <c r="CF98" s="293">
        <f t="shared" si="106"/>
        <v>54.027483870967743</v>
      </c>
      <c r="CG98" s="293">
        <f t="shared" si="106"/>
        <v>53.731000000000002</v>
      </c>
      <c r="CH98" s="293">
        <f t="shared" si="106"/>
        <v>58.568838709677422</v>
      </c>
      <c r="CI98" s="293">
        <f t="shared" si="106"/>
        <v>51.140032258064515</v>
      </c>
      <c r="CJ98" s="293">
        <f t="shared" si="106"/>
        <v>58.92993548387097</v>
      </c>
      <c r="CK98" s="293">
        <f t="shared" si="106"/>
        <v>48.490967741935485</v>
      </c>
      <c r="CL98" s="293">
        <f t="shared" ref="CF98:CQ99" si="107">BH98/31</f>
        <v>56.153516129032262</v>
      </c>
      <c r="CM98" s="293">
        <f t="shared" si="107"/>
        <v>58.303129032258063</v>
      </c>
      <c r="CN98" s="293">
        <f t="shared" si="107"/>
        <v>49.133645161290325</v>
      </c>
      <c r="CO98" s="293">
        <f t="shared" si="107"/>
        <v>50.760096774193549</v>
      </c>
      <c r="CP98" s="293">
        <f t="shared" si="107"/>
        <v>51.933129032258059</v>
      </c>
      <c r="CQ98" s="267">
        <f t="shared" si="107"/>
        <v>59.38706451612903</v>
      </c>
      <c r="CS98" s="275">
        <f t="shared" si="89"/>
        <v>0.11510966543178758</v>
      </c>
      <c r="CU98" s="294" t="s">
        <v>176</v>
      </c>
    </row>
    <row r="99" spans="1:99">
      <c r="A99" s="254" t="s">
        <v>74</v>
      </c>
      <c r="Q99" s="259">
        <f t="shared" si="82"/>
        <v>147.1717922993204</v>
      </c>
      <c r="R99" s="259">
        <f t="shared" si="82"/>
        <v>170.53742886408318</v>
      </c>
      <c r="S99" s="259">
        <f t="shared" si="82"/>
        <v>188.82817603921424</v>
      </c>
      <c r="T99" s="259">
        <f t="shared" si="82"/>
        <v>231.33037467738006</v>
      </c>
      <c r="U99" s="259">
        <f t="shared" si="82"/>
        <v>268.54623020134613</v>
      </c>
      <c r="V99" s="259">
        <v>271.827</v>
      </c>
      <c r="W99" s="259">
        <v>401.399</v>
      </c>
      <c r="X99" s="259">
        <v>316.32900000000001</v>
      </c>
      <c r="Y99" s="259">
        <v>370.2</v>
      </c>
      <c r="Z99" s="259">
        <v>369.99799999999999</v>
      </c>
      <c r="AA99" s="259">
        <v>423.61200000000002</v>
      </c>
      <c r="AB99" s="259">
        <v>491.24099999999999</v>
      </c>
      <c r="AC99" s="259">
        <v>534.13300000000004</v>
      </c>
      <c r="AD99" s="259">
        <v>638.13199999999995</v>
      </c>
      <c r="AE99" s="259">
        <v>622.38900000000001</v>
      </c>
      <c r="AF99" s="259">
        <v>658.11800000000005</v>
      </c>
      <c r="AG99" s="259">
        <v>629.69000000000005</v>
      </c>
      <c r="AH99" s="259">
        <v>737.50400000000002</v>
      </c>
      <c r="AI99" s="259">
        <v>688.71</v>
      </c>
      <c r="AJ99" s="259">
        <v>702.08500000000004</v>
      </c>
      <c r="AK99" s="259">
        <v>815.44600000000003</v>
      </c>
      <c r="AL99" s="259">
        <v>865.22500000000002</v>
      </c>
      <c r="AM99" s="259">
        <v>843.06200000000001</v>
      </c>
      <c r="AN99" s="259">
        <v>969.94200000000001</v>
      </c>
      <c r="AO99" s="259">
        <v>952.19500000000005</v>
      </c>
      <c r="AP99" s="259">
        <v>981.10299999999995</v>
      </c>
      <c r="AQ99" s="259">
        <v>1116.7719999999999</v>
      </c>
      <c r="AR99" s="259">
        <v>1298.539</v>
      </c>
      <c r="AS99" s="259">
        <v>1322.1369999999999</v>
      </c>
      <c r="AT99" s="259">
        <v>1365.816</v>
      </c>
      <c r="AU99" s="259">
        <v>1537.2360000000001</v>
      </c>
      <c r="AV99" s="259">
        <v>1559.3620000000001</v>
      </c>
      <c r="AW99" s="259">
        <v>1600.2139999999999</v>
      </c>
      <c r="AX99" s="259">
        <v>1496.0730000000001</v>
      </c>
      <c r="AY99" s="259">
        <v>1606.42</v>
      </c>
      <c r="AZ99" s="259">
        <v>1667.146</v>
      </c>
      <c r="BA99" s="259">
        <v>1664.249</v>
      </c>
      <c r="BB99" s="259">
        <v>1735.2840000000001</v>
      </c>
      <c r="BC99" s="259">
        <v>2031.7539999999999</v>
      </c>
      <c r="BD99" s="259">
        <v>2051</v>
      </c>
      <c r="BE99" s="259">
        <v>1701.8330000000001</v>
      </c>
      <c r="BF99" s="259">
        <v>1810.5509999999999</v>
      </c>
      <c r="BG99" s="259">
        <v>1620.605</v>
      </c>
      <c r="BH99" s="259">
        <v>1821.548</v>
      </c>
      <c r="BI99" s="259">
        <v>1863.309</v>
      </c>
      <c r="BJ99" s="259">
        <v>1710.356</v>
      </c>
      <c r="BK99" s="259">
        <v>1725.787</v>
      </c>
      <c r="BL99" s="259">
        <v>1753.472</v>
      </c>
      <c r="BM99" s="259">
        <v>1893.8589999999999</v>
      </c>
      <c r="BN99" s="327">
        <f>(SUM(BH99:BL99)/SUM(BH$101:BL$101))*BN$101-284+300</f>
        <v>1824.6484018010553</v>
      </c>
      <c r="BO99" s="327">
        <f t="shared" ref="BO99:BP99" si="108">(SUM(BI99:BM99)/SUM(BI$101:BM$101))*BO$101-284+300</f>
        <v>1858.4538091229119</v>
      </c>
      <c r="BP99" s="327">
        <f t="shared" si="108"/>
        <v>1857.747181515743</v>
      </c>
      <c r="BQ99" s="275">
        <f t="shared" si="86"/>
        <v>1.638584974034285E-2</v>
      </c>
      <c r="BR99" s="260">
        <f t="shared" si="87"/>
        <v>1795.232</v>
      </c>
      <c r="BS99" s="276">
        <f t="shared" si="91"/>
        <v>2.8712671761364383E-2</v>
      </c>
      <c r="BT99" s="259"/>
      <c r="BV99" s="293">
        <f t="shared" si="106"/>
        <v>41.888354838709674</v>
      </c>
      <c r="BW99" s="293">
        <f t="shared" si="106"/>
        <v>42.649580645161286</v>
      </c>
      <c r="BX99" s="293">
        <f t="shared" si="106"/>
        <v>44.058580645161292</v>
      </c>
      <c r="BY99" s="293">
        <f t="shared" si="106"/>
        <v>49.588258064516133</v>
      </c>
      <c r="BZ99" s="293">
        <f t="shared" si="106"/>
        <v>50.302</v>
      </c>
      <c r="CA99" s="293">
        <f t="shared" si="106"/>
        <v>51.619806451612902</v>
      </c>
      <c r="CB99" s="293">
        <f t="shared" si="106"/>
        <v>48.26041935483871</v>
      </c>
      <c r="CC99" s="293">
        <f t="shared" si="106"/>
        <v>51.82</v>
      </c>
      <c r="CD99" s="293">
        <f t="shared" si="106"/>
        <v>53.778903225806452</v>
      </c>
      <c r="CE99" s="293">
        <f t="shared" si="106"/>
        <v>53.685451612903229</v>
      </c>
      <c r="CF99" s="293">
        <f t="shared" si="107"/>
        <v>55.976903225806453</v>
      </c>
      <c r="CG99" s="293">
        <f t="shared" si="107"/>
        <v>65.540451612903226</v>
      </c>
      <c r="CH99" s="293">
        <f t="shared" si="107"/>
        <v>66.161290322580641</v>
      </c>
      <c r="CI99" s="293">
        <f t="shared" si="107"/>
        <v>54.897838709677423</v>
      </c>
      <c r="CJ99" s="293">
        <f t="shared" si="107"/>
        <v>58.404870967741935</v>
      </c>
      <c r="CK99" s="293">
        <f t="shared" si="107"/>
        <v>52.277580645161294</v>
      </c>
      <c r="CL99" s="293">
        <f t="shared" si="107"/>
        <v>58.759612903225808</v>
      </c>
      <c r="CM99" s="293">
        <f t="shared" si="107"/>
        <v>60.106741935483868</v>
      </c>
      <c r="CN99" s="293">
        <f t="shared" si="107"/>
        <v>55.172774193548385</v>
      </c>
      <c r="CO99" s="293">
        <f t="shared" si="107"/>
        <v>55.670548387096773</v>
      </c>
      <c r="CP99" s="293">
        <f t="shared" si="107"/>
        <v>56.563612903225803</v>
      </c>
      <c r="CQ99" s="267">
        <f t="shared" si="107"/>
        <v>61.092225806451609</v>
      </c>
      <c r="CS99" s="275">
        <f t="shared" si="89"/>
        <v>6.7026297451836969E-2</v>
      </c>
      <c r="CU99" s="294" t="s">
        <v>177</v>
      </c>
    </row>
    <row r="100" spans="1:99">
      <c r="A100" s="254" t="s">
        <v>75</v>
      </c>
      <c r="Q100" s="259">
        <f t="shared" si="82"/>
        <v>166.07168913673118</v>
      </c>
      <c r="R100" s="259">
        <f t="shared" si="82"/>
        <v>192.43795587467486</v>
      </c>
      <c r="S100" s="259">
        <f t="shared" si="82"/>
        <v>213.07761264238641</v>
      </c>
      <c r="T100" s="259">
        <f t="shared" si="82"/>
        <v>261.03797114308031</v>
      </c>
      <c r="U100" s="259">
        <f t="shared" si="82"/>
        <v>303.03311092478248</v>
      </c>
      <c r="V100" s="259">
        <v>307.95</v>
      </c>
      <c r="W100" s="259">
        <v>403.12799999999999</v>
      </c>
      <c r="X100" s="259">
        <v>309.887</v>
      </c>
      <c r="Y100" s="259">
        <v>413.17500000000001</v>
      </c>
      <c r="Z100" s="259">
        <v>517.74900000000002</v>
      </c>
      <c r="AA100" s="259">
        <v>470.96</v>
      </c>
      <c r="AB100" s="259">
        <v>552.11199999999997</v>
      </c>
      <c r="AC100" s="259">
        <v>512.447</v>
      </c>
      <c r="AD100" s="259">
        <v>647.54</v>
      </c>
      <c r="AE100" s="259">
        <v>634.66200000000003</v>
      </c>
      <c r="AF100" s="259">
        <v>691.12</v>
      </c>
      <c r="AG100" s="259">
        <v>697.46799999999996</v>
      </c>
      <c r="AH100" s="259">
        <v>820.36199999999997</v>
      </c>
      <c r="AI100" s="259">
        <v>750.01400000000001</v>
      </c>
      <c r="AJ100" s="259">
        <v>777.01800000000003</v>
      </c>
      <c r="AK100" s="259">
        <v>864.73</v>
      </c>
      <c r="AL100" s="259">
        <v>937.69399999999996</v>
      </c>
      <c r="AM100" s="259">
        <v>875.10900000000004</v>
      </c>
      <c r="AN100" s="259">
        <v>1042.97</v>
      </c>
      <c r="AO100" s="259">
        <v>1110.7239999999999</v>
      </c>
      <c r="AP100" s="259">
        <v>1100.7349999999999</v>
      </c>
      <c r="AQ100" s="259">
        <v>1240.96</v>
      </c>
      <c r="AR100" s="259">
        <v>1297.0329999999999</v>
      </c>
      <c r="AS100" s="259">
        <v>1488.2149999999999</v>
      </c>
      <c r="AT100" s="259">
        <v>1431.654</v>
      </c>
      <c r="AU100" s="259">
        <v>1610.04</v>
      </c>
      <c r="AV100" s="259">
        <v>1602.0650000000001</v>
      </c>
      <c r="AW100" s="259">
        <v>1579.442</v>
      </c>
      <c r="AX100" s="259">
        <v>1557.7639999999999</v>
      </c>
      <c r="AY100" s="259">
        <v>1562.912</v>
      </c>
      <c r="AZ100" s="259">
        <v>1869.07</v>
      </c>
      <c r="BA100" s="259">
        <v>2004.2380000000001</v>
      </c>
      <c r="BB100" s="259">
        <v>1912.175</v>
      </c>
      <c r="BC100" s="259">
        <v>1896.8610000000001</v>
      </c>
      <c r="BD100" s="259">
        <v>1959.0640000000001</v>
      </c>
      <c r="BE100" s="259">
        <v>1715.085</v>
      </c>
      <c r="BF100" s="259">
        <v>1779.9179999999999</v>
      </c>
      <c r="BG100" s="259">
        <v>1853.6020000000001</v>
      </c>
      <c r="BH100" s="259">
        <v>1842.433</v>
      </c>
      <c r="BI100" s="259">
        <v>1869.2560000000001</v>
      </c>
      <c r="BJ100" s="259">
        <v>1703.74</v>
      </c>
      <c r="BK100" s="259">
        <v>1770.441</v>
      </c>
      <c r="BL100" s="259">
        <v>1829.434</v>
      </c>
      <c r="BM100" s="259">
        <v>1821.933</v>
      </c>
      <c r="BN100" s="327">
        <f t="shared" ref="BN100:BP100" si="109">BN101-SUM(BN89:BN99)</f>
        <v>1741.0265981989469</v>
      </c>
      <c r="BO100" s="327">
        <f t="shared" si="109"/>
        <v>1965.3430033023033</v>
      </c>
      <c r="BP100" s="327">
        <f t="shared" si="109"/>
        <v>1946.1572063525236</v>
      </c>
      <c r="BQ100" s="275">
        <f t="shared" si="86"/>
        <v>-4.0487397289935223E-2</v>
      </c>
      <c r="BR100" s="260">
        <f t="shared" si="87"/>
        <v>1814.4905999999999</v>
      </c>
      <c r="BS100" s="276">
        <f t="shared" si="91"/>
        <v>-3.7978540113070669E-2</v>
      </c>
      <c r="BT100" s="259"/>
      <c r="BV100" s="293">
        <f t="shared" ref="BV100:CQ100" si="110">AR100/30</f>
        <v>43.234433333333328</v>
      </c>
      <c r="BW100" s="293">
        <f t="shared" si="110"/>
        <v>49.607166666666664</v>
      </c>
      <c r="BX100" s="293">
        <f t="shared" si="110"/>
        <v>47.721800000000002</v>
      </c>
      <c r="BY100" s="293">
        <f t="shared" si="110"/>
        <v>53.667999999999999</v>
      </c>
      <c r="BZ100" s="293">
        <f t="shared" si="110"/>
        <v>53.402166666666666</v>
      </c>
      <c r="CA100" s="293">
        <f t="shared" si="110"/>
        <v>52.648066666666665</v>
      </c>
      <c r="CB100" s="293">
        <f t="shared" si="110"/>
        <v>51.925466666666665</v>
      </c>
      <c r="CC100" s="293">
        <f t="shared" si="110"/>
        <v>52.09706666666667</v>
      </c>
      <c r="CD100" s="293">
        <f t="shared" si="110"/>
        <v>62.30233333333333</v>
      </c>
      <c r="CE100" s="293">
        <f t="shared" si="110"/>
        <v>66.807933333333338</v>
      </c>
      <c r="CF100" s="293">
        <f t="shared" si="110"/>
        <v>63.739166666666662</v>
      </c>
      <c r="CG100" s="293">
        <f t="shared" si="110"/>
        <v>63.228700000000003</v>
      </c>
      <c r="CH100" s="293">
        <f t="shared" si="110"/>
        <v>65.30213333333333</v>
      </c>
      <c r="CI100" s="293">
        <f t="shared" si="110"/>
        <v>57.169499999999999</v>
      </c>
      <c r="CJ100" s="293">
        <f t="shared" si="110"/>
        <v>59.330599999999997</v>
      </c>
      <c r="CK100" s="293">
        <f t="shared" si="110"/>
        <v>61.786733333333338</v>
      </c>
      <c r="CL100" s="293">
        <f t="shared" si="110"/>
        <v>61.414433333333335</v>
      </c>
      <c r="CM100" s="293">
        <f t="shared" si="110"/>
        <v>62.308533333333337</v>
      </c>
      <c r="CN100" s="293">
        <f t="shared" si="110"/>
        <v>56.791333333333334</v>
      </c>
      <c r="CO100" s="293">
        <f t="shared" si="110"/>
        <v>59.014699999999998</v>
      </c>
      <c r="CP100" s="293">
        <f t="shared" si="110"/>
        <v>60.981133333333332</v>
      </c>
      <c r="CQ100" s="267">
        <f t="shared" si="110"/>
        <v>60.731099999999998</v>
      </c>
      <c r="CS100" s="275">
        <f t="shared" si="89"/>
        <v>1.0466757416055961E-2</v>
      </c>
      <c r="CU100" s="294" t="s">
        <v>178</v>
      </c>
    </row>
    <row r="101" spans="1:99" ht="12" thickBot="1">
      <c r="A101" s="254" t="s">
        <v>76</v>
      </c>
      <c r="Q101" s="259">
        <v>1392</v>
      </c>
      <c r="R101" s="259">
        <v>1613</v>
      </c>
      <c r="S101" s="259">
        <v>1786</v>
      </c>
      <c r="T101" s="259">
        <v>2188</v>
      </c>
      <c r="U101" s="259">
        <v>2540</v>
      </c>
      <c r="V101" s="259">
        <f>SUM(V89:V100)</f>
        <v>2690.4660000000003</v>
      </c>
      <c r="W101" s="259">
        <f t="shared" ref="W101:BM101" si="111">SUM(W89:W100)</f>
        <v>3348.0899999999997</v>
      </c>
      <c r="X101" s="259">
        <f t="shared" si="111"/>
        <v>3181.6100000000006</v>
      </c>
      <c r="Y101" s="259">
        <f t="shared" si="111"/>
        <v>3321.8119999999999</v>
      </c>
      <c r="Z101" s="259">
        <f t="shared" si="111"/>
        <v>3818.6040000000003</v>
      </c>
      <c r="AA101" s="259">
        <f t="shared" si="111"/>
        <v>4776.0330000000004</v>
      </c>
      <c r="AB101" s="259">
        <f t="shared" si="111"/>
        <v>4581.8550000000005</v>
      </c>
      <c r="AC101" s="259">
        <f t="shared" si="111"/>
        <v>4849.695999999999</v>
      </c>
      <c r="AD101" s="259">
        <f t="shared" si="111"/>
        <v>5637.5719999999992</v>
      </c>
      <c r="AE101" s="259">
        <f t="shared" si="111"/>
        <v>6419.799</v>
      </c>
      <c r="AF101" s="259">
        <f t="shared" si="111"/>
        <v>6036.0420000000004</v>
      </c>
      <c r="AG101" s="259">
        <f t="shared" si="111"/>
        <v>6224.1120000000001</v>
      </c>
      <c r="AH101" s="259">
        <f t="shared" si="111"/>
        <v>7124.5739999999996</v>
      </c>
      <c r="AI101" s="259">
        <f t="shared" si="111"/>
        <v>7101.1590000000006</v>
      </c>
      <c r="AJ101" s="259">
        <f t="shared" si="111"/>
        <v>7771.3519999999999</v>
      </c>
      <c r="AK101" s="259">
        <f t="shared" si="111"/>
        <v>8264.0990000000002</v>
      </c>
      <c r="AL101" s="259">
        <f t="shared" si="111"/>
        <v>9012.0570000000007</v>
      </c>
      <c r="AM101" s="259">
        <f t="shared" si="111"/>
        <v>8508.6239999999998</v>
      </c>
      <c r="AN101" s="259">
        <f t="shared" si="111"/>
        <v>9764.5720000000001</v>
      </c>
      <c r="AO101" s="259">
        <f t="shared" si="111"/>
        <v>10493.669</v>
      </c>
      <c r="AP101" s="259">
        <f t="shared" si="111"/>
        <v>11940.277999999998</v>
      </c>
      <c r="AQ101" s="259">
        <f t="shared" si="111"/>
        <v>11857.920999999998</v>
      </c>
      <c r="AR101" s="259">
        <f t="shared" si="111"/>
        <v>13181.193000000001</v>
      </c>
      <c r="AS101" s="259">
        <f t="shared" si="111"/>
        <v>13419.719000000001</v>
      </c>
      <c r="AT101" s="259">
        <f t="shared" si="111"/>
        <v>15195.940000000004</v>
      </c>
      <c r="AU101" s="259">
        <f t="shared" si="111"/>
        <v>15486.2</v>
      </c>
      <c r="AV101" s="259">
        <f t="shared" si="111"/>
        <v>15293.619000000001</v>
      </c>
      <c r="AW101" s="259">
        <f t="shared" si="111"/>
        <v>17567.131000000001</v>
      </c>
      <c r="AX101" s="259">
        <f t="shared" si="111"/>
        <v>17258.503000000001</v>
      </c>
      <c r="AY101" s="259">
        <f t="shared" si="111"/>
        <v>17765.148999999998</v>
      </c>
      <c r="AZ101" s="259">
        <f t="shared" si="111"/>
        <v>18209.142000000003</v>
      </c>
      <c r="BA101" s="259">
        <f t="shared" si="111"/>
        <v>18205.951999999997</v>
      </c>
      <c r="BB101" s="259">
        <f t="shared" si="111"/>
        <v>19324.144000000004</v>
      </c>
      <c r="BC101" s="259">
        <f t="shared" si="111"/>
        <v>20160.657999999999</v>
      </c>
      <c r="BD101" s="259">
        <f t="shared" si="111"/>
        <v>19879.178</v>
      </c>
      <c r="BE101" s="259">
        <f t="shared" si="111"/>
        <v>17683.667000000001</v>
      </c>
      <c r="BF101" s="259">
        <f t="shared" si="111"/>
        <v>18860.009000000002</v>
      </c>
      <c r="BG101" s="259">
        <f t="shared" si="111"/>
        <v>19683.132000000001</v>
      </c>
      <c r="BH101" s="259">
        <f t="shared" si="111"/>
        <v>20808.783000000003</v>
      </c>
      <c r="BI101" s="259">
        <f t="shared" si="111"/>
        <v>19254.981000000003</v>
      </c>
      <c r="BJ101" s="259">
        <f t="shared" si="111"/>
        <v>17850.996999999999</v>
      </c>
      <c r="BK101" s="259">
        <f t="shared" si="111"/>
        <v>18150.738000000001</v>
      </c>
      <c r="BL101" s="259">
        <f t="shared" si="111"/>
        <v>18388.23</v>
      </c>
      <c r="BM101" s="259">
        <f t="shared" si="111"/>
        <v>19709.851999999999</v>
      </c>
      <c r="BN101" s="327">
        <f t="shared" ref="BN101:BP101" si="112">BN10</f>
        <v>19250</v>
      </c>
      <c r="BO101" s="327">
        <f t="shared" si="112"/>
        <v>19225</v>
      </c>
      <c r="BP101" s="327">
        <f t="shared" si="112"/>
        <v>19300</v>
      </c>
      <c r="BQ101" s="327"/>
      <c r="BR101" s="295"/>
      <c r="BS101" s="296">
        <f>BN101/BM101-1</f>
        <v>-2.3331073211508624E-2</v>
      </c>
      <c r="BT101" s="283" t="s">
        <v>179</v>
      </c>
    </row>
    <row r="102" spans="1:99">
      <c r="A102" s="261"/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  <c r="AA102" s="261"/>
      <c r="AB102" s="261"/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61"/>
      <c r="AS102" s="261"/>
      <c r="AT102" s="261"/>
      <c r="AU102" s="261"/>
      <c r="AV102" s="261"/>
      <c r="AW102" s="261"/>
      <c r="AX102" s="261"/>
      <c r="AY102" s="261"/>
      <c r="AZ102" s="261"/>
      <c r="BA102" s="261"/>
      <c r="BB102" s="261"/>
      <c r="BC102" s="261"/>
      <c r="BD102" s="261"/>
      <c r="BE102" s="261"/>
      <c r="BF102" s="261"/>
      <c r="BG102" s="261"/>
      <c r="BH102" s="261"/>
      <c r="BI102" s="261"/>
      <c r="BJ102" s="261"/>
      <c r="BK102" s="261"/>
      <c r="BL102" s="262">
        <f>AVERAGE(BH101:BL101)</f>
        <v>18890.745800000001</v>
      </c>
      <c r="BM102" s="261">
        <f>BM101/BL101-1</f>
        <v>7.1873258056920131E-2</v>
      </c>
      <c r="BN102" s="261"/>
      <c r="BO102" s="261"/>
      <c r="BP102" s="261"/>
      <c r="BQ102" s="259"/>
      <c r="BR102" s="296"/>
      <c r="BS102" s="296">
        <f>BN101/AVERAGE(BI101:BM101)-1</f>
        <v>3.1012889128633869E-2</v>
      </c>
      <c r="BT102" s="283" t="s">
        <v>180</v>
      </c>
      <c r="CB102" s="293">
        <f>CB89-CA100</f>
        <v>0.64454623655913679</v>
      </c>
      <c r="CC102" s="293">
        <f t="shared" ref="CC102:CK102" si="113">CC89-CB100</f>
        <v>12.07569462365592</v>
      </c>
      <c r="CD102" s="293">
        <f t="shared" si="113"/>
        <v>0.69280430107527025</v>
      </c>
      <c r="CE102" s="293">
        <f t="shared" si="113"/>
        <v>-0.73575268817203465</v>
      </c>
      <c r="CF102" s="293">
        <f t="shared" si="113"/>
        <v>-4.2779333333333369</v>
      </c>
      <c r="CG102" s="293">
        <f t="shared" si="113"/>
        <v>-0.11729569892472824</v>
      </c>
      <c r="CH102" s="293">
        <f t="shared" si="113"/>
        <v>-2.1654419354838765</v>
      </c>
      <c r="CI102" s="293">
        <f t="shared" si="113"/>
        <v>0.42257634408602485</v>
      </c>
      <c r="CJ102" s="293">
        <f t="shared" si="113"/>
        <v>-3.0445645161290287</v>
      </c>
      <c r="CK102" s="293">
        <f t="shared" si="113"/>
        <v>5.4706258064516149</v>
      </c>
      <c r="CL102" s="293">
        <f>CL89-CK100</f>
        <v>1.5988795698924676</v>
      </c>
      <c r="CM102" s="293">
        <f>CM89-CL100</f>
        <v>-3.4840784946236596</v>
      </c>
      <c r="CN102" s="293">
        <f>CN89-CM100</f>
        <v>-6.6775978494623729</v>
      </c>
      <c r="CO102" s="293">
        <f>AVERAGE(CB102:CM102)</f>
        <v>0.59000501792114746</v>
      </c>
      <c r="CQ102" s="254" t="s">
        <v>64</v>
      </c>
    </row>
    <row r="103" spans="1:99" ht="12" thickBot="1">
      <c r="A103" s="254" t="s">
        <v>77</v>
      </c>
      <c r="BL103" s="254">
        <f>BM101/BL102-1</f>
        <v>4.3360183270265473E-2</v>
      </c>
      <c r="BR103" s="296"/>
      <c r="BT103" s="361" t="s">
        <v>181</v>
      </c>
      <c r="CB103" s="293">
        <f t="shared" ref="CB103:CN113" si="114">CB90-CB89</f>
        <v>1.9879537634408635</v>
      </c>
      <c r="CC103" s="293">
        <f t="shared" si="114"/>
        <v>-10.814761290322579</v>
      </c>
      <c r="CD103" s="293">
        <f t="shared" si="114"/>
        <v>-4.1558376344086057</v>
      </c>
      <c r="CE103" s="293">
        <f t="shared" si="114"/>
        <v>-7.3099473118279619</v>
      </c>
      <c r="CF103" s="293">
        <f t="shared" si="114"/>
        <v>0.50773333333333426</v>
      </c>
      <c r="CG103" s="293">
        <f t="shared" si="114"/>
        <v>-1.585737634408602</v>
      </c>
      <c r="CH103" s="293">
        <f t="shared" si="114"/>
        <v>-2.7110247311827962</v>
      </c>
      <c r="CI103" s="293">
        <f t="shared" si="114"/>
        <v>-10.593176344086025</v>
      </c>
      <c r="CJ103" s="293">
        <f t="shared" si="114"/>
        <v>-1.6270021505376349</v>
      </c>
      <c r="CK103" s="293">
        <f t="shared" si="114"/>
        <v>-3.9659139784944841E-2</v>
      </c>
      <c r="CL103" s="293">
        <f t="shared" si="114"/>
        <v>-1.8782129032258084</v>
      </c>
      <c r="CM103" s="293">
        <f t="shared" si="114"/>
        <v>-6.6619215053763412</v>
      </c>
      <c r="CN103" s="293">
        <f t="shared" si="114"/>
        <v>-5.9125688172043027</v>
      </c>
      <c r="CO103" s="293">
        <f t="shared" ref="CO103:CO113" si="115">AVERAGE(CB103:CM103)</f>
        <v>-3.740132795698925</v>
      </c>
      <c r="CQ103" s="254" t="s">
        <v>65</v>
      </c>
    </row>
    <row r="104" spans="1:99" ht="12" thickBot="1">
      <c r="A104" s="286"/>
      <c r="B104" s="287" t="s">
        <v>119</v>
      </c>
      <c r="C104" s="287" t="s">
        <v>120</v>
      </c>
      <c r="D104" s="287" t="s">
        <v>121</v>
      </c>
      <c r="E104" s="287" t="s">
        <v>122</v>
      </c>
      <c r="F104" s="287" t="s">
        <v>123</v>
      </c>
      <c r="G104" s="287" t="s">
        <v>124</v>
      </c>
      <c r="H104" s="287" t="s">
        <v>125</v>
      </c>
      <c r="I104" s="287" t="s">
        <v>126</v>
      </c>
      <c r="J104" s="287" t="s">
        <v>127</v>
      </c>
      <c r="K104" s="287" t="s">
        <v>128</v>
      </c>
      <c r="L104" s="287" t="s">
        <v>129</v>
      </c>
      <c r="M104" s="287" t="s">
        <v>130</v>
      </c>
      <c r="N104" s="287" t="s">
        <v>131</v>
      </c>
      <c r="O104" s="287" t="s">
        <v>132</v>
      </c>
      <c r="P104" s="287" t="s">
        <v>133</v>
      </c>
      <c r="Q104" s="288" t="s">
        <v>134</v>
      </c>
      <c r="R104" s="288" t="s">
        <v>135</v>
      </c>
      <c r="S104" s="288" t="s">
        <v>136</v>
      </c>
      <c r="T104" s="288" t="s">
        <v>137</v>
      </c>
      <c r="U104" s="288" t="s">
        <v>138</v>
      </c>
      <c r="V104" s="288" t="s">
        <v>139</v>
      </c>
      <c r="W104" s="288" t="s">
        <v>140</v>
      </c>
      <c r="X104" s="288" t="s">
        <v>141</v>
      </c>
      <c r="Y104" s="288" t="s">
        <v>142</v>
      </c>
      <c r="Z104" s="288" t="s">
        <v>143</v>
      </c>
      <c r="AA104" s="288" t="s">
        <v>144</v>
      </c>
      <c r="AB104" s="288" t="s">
        <v>145</v>
      </c>
      <c r="AC104" s="288" t="s">
        <v>146</v>
      </c>
      <c r="AD104" s="288" t="s">
        <v>147</v>
      </c>
      <c r="AE104" s="288" t="s">
        <v>148</v>
      </c>
      <c r="AF104" s="288" t="s">
        <v>149</v>
      </c>
      <c r="AG104" s="288" t="s">
        <v>150</v>
      </c>
      <c r="AH104" s="288" t="s">
        <v>151</v>
      </c>
      <c r="AI104" s="288" t="s">
        <v>11</v>
      </c>
      <c r="AJ104" s="288" t="s">
        <v>12</v>
      </c>
      <c r="AK104" s="288" t="s">
        <v>13</v>
      </c>
      <c r="AL104" s="288" t="s">
        <v>14</v>
      </c>
      <c r="AM104" s="288" t="s">
        <v>15</v>
      </c>
      <c r="AN104" s="288" t="s">
        <v>16</v>
      </c>
      <c r="AO104" s="288" t="s">
        <v>17</v>
      </c>
      <c r="AP104" s="288" t="s">
        <v>18</v>
      </c>
      <c r="AQ104" s="288" t="s">
        <v>19</v>
      </c>
      <c r="AR104" s="288" t="s">
        <v>20</v>
      </c>
      <c r="AS104" s="288" t="s">
        <v>21</v>
      </c>
      <c r="AT104" s="288" t="s">
        <v>22</v>
      </c>
      <c r="AU104" s="288" t="s">
        <v>23</v>
      </c>
      <c r="AV104" s="288" t="s">
        <v>24</v>
      </c>
      <c r="AW104" s="288" t="s">
        <v>25</v>
      </c>
      <c r="AX104" s="288" t="s">
        <v>26</v>
      </c>
      <c r="AY104" s="288" t="s">
        <v>27</v>
      </c>
      <c r="AZ104" s="288" t="s">
        <v>28</v>
      </c>
      <c r="BA104" s="288" t="s">
        <v>29</v>
      </c>
      <c r="BB104" s="288" t="s">
        <v>30</v>
      </c>
      <c r="BC104" s="288" t="s">
        <v>31</v>
      </c>
      <c r="BD104" s="288" t="s">
        <v>32</v>
      </c>
      <c r="BE104" s="288" t="s">
        <v>33</v>
      </c>
      <c r="BF104" s="288" t="s">
        <v>34</v>
      </c>
      <c r="BG104" s="288" t="s">
        <v>35</v>
      </c>
      <c r="BH104" s="288" t="s">
        <v>36</v>
      </c>
      <c r="BI104" s="288" t="s">
        <v>37</v>
      </c>
      <c r="BJ104" s="288" t="s">
        <v>38</v>
      </c>
      <c r="BK104" s="288" t="str">
        <f>BK2</f>
        <v xml:space="preserve">21/22  </v>
      </c>
      <c r="BL104" s="288" t="str">
        <f>BL2</f>
        <v xml:space="preserve">22/23  </v>
      </c>
      <c r="BM104" s="288" t="str">
        <f>BM2</f>
        <v xml:space="preserve">23/24  </v>
      </c>
      <c r="BN104" s="288" t="str">
        <f t="shared" ref="BN104:BP104" si="116">BN2</f>
        <v xml:space="preserve">24/25  </v>
      </c>
      <c r="BO104" s="288" t="str">
        <f t="shared" si="116"/>
        <v xml:space="preserve">25/26  </v>
      </c>
      <c r="BP104" s="288" t="str">
        <f t="shared" si="116"/>
        <v xml:space="preserve">26/27  </v>
      </c>
      <c r="BQ104" s="289"/>
      <c r="BR104" s="289"/>
      <c r="BT104" s="361"/>
      <c r="CB104" s="293">
        <f t="shared" si="114"/>
        <v>-7.4493086021505377</v>
      </c>
      <c r="CC104" s="293">
        <f t="shared" si="114"/>
        <v>-4.1521096774193609</v>
      </c>
      <c r="CD104" s="293">
        <f t="shared" si="114"/>
        <v>-8.8678397849462414</v>
      </c>
      <c r="CE104" s="293">
        <f t="shared" si="114"/>
        <v>-6.0510204301075277</v>
      </c>
      <c r="CF104" s="293">
        <f t="shared" si="114"/>
        <v>-5.6134430107526896</v>
      </c>
      <c r="CG104" s="293">
        <f t="shared" si="114"/>
        <v>-8.2081333333333362</v>
      </c>
      <c r="CH104" s="293">
        <f t="shared" si="114"/>
        <v>-14.324362365591391</v>
      </c>
      <c r="CI104" s="293">
        <f t="shared" si="114"/>
        <v>-9.9901462365591343</v>
      </c>
      <c r="CJ104" s="293">
        <f t="shared" si="114"/>
        <v>-4.9586752688172027</v>
      </c>
      <c r="CK104" s="293">
        <f t="shared" si="114"/>
        <v>-5.5949537634408628</v>
      </c>
      <c r="CL104" s="293">
        <f t="shared" si="114"/>
        <v>-3.1835935483870941</v>
      </c>
      <c r="CM104" s="293">
        <f t="shared" si="114"/>
        <v>-8.2392720430107502</v>
      </c>
      <c r="CN104" s="293">
        <f t="shared" si="114"/>
        <v>-6.6977537634408577</v>
      </c>
      <c r="CO104" s="293">
        <f t="shared" si="115"/>
        <v>-7.2194048387096785</v>
      </c>
      <c r="CQ104" s="254" t="s">
        <v>66</v>
      </c>
    </row>
    <row r="105" spans="1:99">
      <c r="A105" s="254" t="s">
        <v>64</v>
      </c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>
        <f t="shared" ref="R105:BJ105" si="117">R89-Q100</f>
        <v>-5.5988841961734579</v>
      </c>
      <c r="S105" s="259">
        <f t="shared" si="117"/>
        <v>-14.753870553015759</v>
      </c>
      <c r="T105" s="259">
        <f t="shared" si="117"/>
        <v>4.6003149521209252</v>
      </c>
      <c r="U105" s="259">
        <f t="shared" si="117"/>
        <v>-8.3405597673725538</v>
      </c>
      <c r="V105" s="259">
        <f t="shared" si="117"/>
        <v>-77.053110924782487</v>
      </c>
      <c r="W105" s="259">
        <f t="shared" si="117"/>
        <v>-36.790999999999997</v>
      </c>
      <c r="X105" s="259">
        <f t="shared" si="117"/>
        <v>-6.1730000000000018</v>
      </c>
      <c r="Y105" s="259">
        <f t="shared" si="117"/>
        <v>-13.14100000000002</v>
      </c>
      <c r="Z105" s="259">
        <f t="shared" si="117"/>
        <v>23.652999999999963</v>
      </c>
      <c r="AA105" s="259">
        <f t="shared" si="117"/>
        <v>31.088999999999942</v>
      </c>
      <c r="AB105" s="259">
        <f t="shared" si="117"/>
        <v>1.9560000000000173</v>
      </c>
      <c r="AC105" s="259">
        <f t="shared" si="117"/>
        <v>-68.17799999999994</v>
      </c>
      <c r="AD105" s="259">
        <f t="shared" si="117"/>
        <v>-7.6759999999999877</v>
      </c>
      <c r="AE105" s="259">
        <f t="shared" si="117"/>
        <v>-19.895999999999958</v>
      </c>
      <c r="AF105" s="259">
        <f t="shared" si="117"/>
        <v>-61.94500000000005</v>
      </c>
      <c r="AG105" s="259">
        <f t="shared" si="117"/>
        <v>-28.423999999999978</v>
      </c>
      <c r="AH105" s="259">
        <f t="shared" si="117"/>
        <v>-55.812999999999988</v>
      </c>
      <c r="AI105" s="259">
        <f t="shared" si="117"/>
        <v>-49.120000000000005</v>
      </c>
      <c r="AJ105" s="259">
        <f t="shared" si="117"/>
        <v>40.033000000000015</v>
      </c>
      <c r="AK105" s="259">
        <f t="shared" si="117"/>
        <v>-8.5779999999999745</v>
      </c>
      <c r="AL105" s="259">
        <f t="shared" si="117"/>
        <v>20.156999999999925</v>
      </c>
      <c r="AM105" s="259">
        <f t="shared" si="117"/>
        <v>-20.033999999999992</v>
      </c>
      <c r="AN105" s="259">
        <f t="shared" si="117"/>
        <v>-80.802000000000021</v>
      </c>
      <c r="AO105" s="259">
        <f t="shared" si="117"/>
        <v>4.8709999999998672</v>
      </c>
      <c r="AP105" s="259">
        <f t="shared" si="117"/>
        <v>72.486000000000104</v>
      </c>
      <c r="AQ105" s="259">
        <f t="shared" si="117"/>
        <v>40.339000000000169</v>
      </c>
      <c r="AR105" s="259">
        <f t="shared" si="117"/>
        <v>-16.104000000000042</v>
      </c>
      <c r="AS105" s="259">
        <f t="shared" si="117"/>
        <v>-104.34899999999993</v>
      </c>
      <c r="AT105" s="259">
        <f t="shared" si="117"/>
        <v>-125.89199999999983</v>
      </c>
      <c r="AU105" s="259">
        <f t="shared" si="117"/>
        <v>-30.941000000000031</v>
      </c>
      <c r="AV105" s="259">
        <f t="shared" si="117"/>
        <v>-209.904</v>
      </c>
      <c r="AW105" s="259">
        <f t="shared" si="117"/>
        <v>-22.256000000000085</v>
      </c>
      <c r="AX105" s="259">
        <f t="shared" si="117"/>
        <v>72.628999999999905</v>
      </c>
      <c r="AY105" s="259">
        <f t="shared" si="117"/>
        <v>426.27200000000016</v>
      </c>
      <c r="AZ105" s="259">
        <f t="shared" si="117"/>
        <v>73.574000000000069</v>
      </c>
      <c r="BA105" s="259">
        <f t="shared" si="117"/>
        <v>39.494000000000142</v>
      </c>
      <c r="BB105" s="259">
        <f t="shared" si="117"/>
        <v>-65.807999999999993</v>
      </c>
      <c r="BC105" s="259">
        <f t="shared" si="117"/>
        <v>60.103000000000065</v>
      </c>
      <c r="BD105" s="259">
        <f t="shared" si="117"/>
        <v>-3.9000000000000909</v>
      </c>
      <c r="BE105" s="259">
        <f t="shared" si="117"/>
        <v>78.401999999999816</v>
      </c>
      <c r="BF105" s="259">
        <f t="shared" si="117"/>
        <v>-37.211999999999989</v>
      </c>
      <c r="BG105" s="259">
        <f t="shared" si="117"/>
        <v>228.92000000000007</v>
      </c>
      <c r="BH105" s="259">
        <f t="shared" si="117"/>
        <v>111.35199999999986</v>
      </c>
      <c r="BI105" s="259">
        <f t="shared" si="117"/>
        <v>-46.592000000000098</v>
      </c>
      <c r="BJ105" s="259">
        <f t="shared" si="117"/>
        <v>-144.69700000000012</v>
      </c>
      <c r="BK105" s="259">
        <f>BK89-BJ100</f>
        <v>22.09699999999998</v>
      </c>
      <c r="BL105" s="259">
        <f>BL89-BK100</f>
        <v>43.154999999999973</v>
      </c>
      <c r="BM105" s="259">
        <f>BM89-BL100</f>
        <v>107.78999999999996</v>
      </c>
      <c r="BN105" s="259">
        <f>BN89-BM100</f>
        <v>-24.585000000000036</v>
      </c>
      <c r="BO105" s="327">
        <f t="shared" ref="BO105:BP105" si="118">BO89-BN100</f>
        <v>161.78037616781239</v>
      </c>
      <c r="BP105" s="327">
        <f t="shared" si="118"/>
        <v>-54.897093697573837</v>
      </c>
      <c r="BQ105" s="326"/>
      <c r="BR105" s="259">
        <v>30</v>
      </c>
      <c r="BT105" s="259">
        <f>AVERAGE(BI105:BM105)</f>
        <v>-3.6494000000000595</v>
      </c>
      <c r="BW105" s="259"/>
      <c r="CB105" s="293">
        <f t="shared" si="114"/>
        <v>-4.9217419354838725</v>
      </c>
      <c r="CC105" s="293">
        <f t="shared" si="114"/>
        <v>-6.41351612903226</v>
      </c>
      <c r="CD105" s="293">
        <f t="shared" si="114"/>
        <v>-5.6398387096774201</v>
      </c>
      <c r="CE105" s="293">
        <f t="shared" si="114"/>
        <v>-6.6477419354838645</v>
      </c>
      <c r="CF105" s="293">
        <f t="shared" si="114"/>
        <v>-5.730967741935487</v>
      </c>
      <c r="CG105" s="293">
        <f t="shared" si="114"/>
        <v>-5.1512258064516061</v>
      </c>
      <c r="CH105" s="293">
        <f t="shared" si="114"/>
        <v>-6.5863548387096884</v>
      </c>
      <c r="CI105" s="293">
        <f t="shared" si="114"/>
        <v>-8.697935483870971</v>
      </c>
      <c r="CJ105" s="293">
        <f t="shared" si="114"/>
        <v>-6.3505806451612941</v>
      </c>
      <c r="CK105" s="293">
        <f t="shared" si="114"/>
        <v>-7.9842580645161263</v>
      </c>
      <c r="CL105" s="293">
        <f t="shared" si="114"/>
        <v>-2.27667741935484</v>
      </c>
      <c r="CM105" s="293">
        <f t="shared" si="114"/>
        <v>-5.2377419354838679</v>
      </c>
      <c r="CN105" s="293">
        <f t="shared" si="114"/>
        <v>-6.683290322580639</v>
      </c>
      <c r="CO105" s="293">
        <f t="shared" si="115"/>
        <v>-5.9698817204301085</v>
      </c>
      <c r="CQ105" s="254" t="s">
        <v>67</v>
      </c>
    </row>
    <row r="106" spans="1:99">
      <c r="A106" s="254" t="s">
        <v>65</v>
      </c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>
        <f t="shared" ref="Q106:BP110" si="119">Q90-Q89</f>
        <v>-15.50169987840286</v>
      </c>
      <c r="R106" s="259">
        <f t="shared" si="119"/>
        <v>-17.962817459672266</v>
      </c>
      <c r="S106" s="259">
        <f t="shared" si="119"/>
        <v>-19.889393665824372</v>
      </c>
      <c r="T106" s="259">
        <f t="shared" si="119"/>
        <v>-24.366177682432095</v>
      </c>
      <c r="U106" s="259">
        <f t="shared" si="119"/>
        <v>-28.286147766625902</v>
      </c>
      <c r="V106" s="259">
        <f t="shared" si="119"/>
        <v>-15.436999999999983</v>
      </c>
      <c r="W106" s="259">
        <f t="shared" si="119"/>
        <v>-1.2479999999999905</v>
      </c>
      <c r="X106" s="259">
        <f t="shared" si="119"/>
        <v>-94.361999999999966</v>
      </c>
      <c r="Y106" s="259">
        <f t="shared" si="119"/>
        <v>-35.048999999999978</v>
      </c>
      <c r="Z106" s="259">
        <f t="shared" si="119"/>
        <v>-36.099999999999966</v>
      </c>
      <c r="AA106" s="259">
        <f t="shared" si="119"/>
        <v>-84.835999999999956</v>
      </c>
      <c r="AB106" s="259">
        <f t="shared" si="119"/>
        <v>-54.379000000000019</v>
      </c>
      <c r="AC106" s="259">
        <f t="shared" si="119"/>
        <v>-85.124000000000024</v>
      </c>
      <c r="AD106" s="259">
        <f t="shared" si="119"/>
        <v>-47.615000000000009</v>
      </c>
      <c r="AE106" s="259">
        <f t="shared" si="119"/>
        <v>10.409999999999968</v>
      </c>
      <c r="AF106" s="259">
        <f t="shared" si="119"/>
        <v>-78.81</v>
      </c>
      <c r="AG106" s="259">
        <f t="shared" si="119"/>
        <v>-158.94100000000003</v>
      </c>
      <c r="AH106" s="259">
        <f t="shared" si="119"/>
        <v>-47.307000000000016</v>
      </c>
      <c r="AI106" s="259">
        <f t="shared" si="119"/>
        <v>-102.58399999999995</v>
      </c>
      <c r="AJ106" s="259">
        <f t="shared" si="119"/>
        <v>-114.846</v>
      </c>
      <c r="AK106" s="259">
        <f t="shared" si="119"/>
        <v>-25.189000000000078</v>
      </c>
      <c r="AL106" s="259">
        <f t="shared" si="119"/>
        <v>-122.34799999999996</v>
      </c>
      <c r="AM106" s="259">
        <f t="shared" si="119"/>
        <v>-116.93700000000001</v>
      </c>
      <c r="AN106" s="259">
        <f t="shared" si="119"/>
        <v>-59.109000000000037</v>
      </c>
      <c r="AO106" s="259">
        <f t="shared" si="119"/>
        <v>-59.002999999999929</v>
      </c>
      <c r="AP106" s="259">
        <f t="shared" si="119"/>
        <v>-18.159000000000106</v>
      </c>
      <c r="AQ106" s="259">
        <f t="shared" si="119"/>
        <v>-76.370000000000118</v>
      </c>
      <c r="AR106" s="259">
        <f t="shared" si="119"/>
        <v>-166.17799999999988</v>
      </c>
      <c r="AS106" s="259">
        <f t="shared" si="119"/>
        <v>-137.99199999999996</v>
      </c>
      <c r="AT106" s="259">
        <f t="shared" si="119"/>
        <v>-102.42700000000013</v>
      </c>
      <c r="AU106" s="259">
        <f t="shared" si="119"/>
        <v>-174.59199999999987</v>
      </c>
      <c r="AV106" s="259">
        <f t="shared" si="119"/>
        <v>151.548</v>
      </c>
      <c r="AW106" s="259">
        <f t="shared" si="119"/>
        <v>70.194999999999936</v>
      </c>
      <c r="AX106" s="259">
        <f t="shared" si="119"/>
        <v>6.3460000000000036</v>
      </c>
      <c r="AY106" s="259">
        <f t="shared" si="119"/>
        <v>-388.44399999999996</v>
      </c>
      <c r="AZ106" s="259">
        <f t="shared" si="119"/>
        <v>-177.46500000000015</v>
      </c>
      <c r="BA106" s="259">
        <f t="shared" si="119"/>
        <v>-280.86500000000001</v>
      </c>
      <c r="BB106" s="259">
        <f t="shared" si="119"/>
        <v>-47.298000000000002</v>
      </c>
      <c r="BC106" s="259">
        <f t="shared" si="119"/>
        <v>-111.19399999999996</v>
      </c>
      <c r="BD106" s="259">
        <f t="shared" si="119"/>
        <v>-142.39400000000001</v>
      </c>
      <c r="BE106" s="259">
        <f t="shared" si="119"/>
        <v>-383.52</v>
      </c>
      <c r="BF106" s="259">
        <f t="shared" si="119"/>
        <v>-102.93499999999995</v>
      </c>
      <c r="BG106" s="259">
        <f t="shared" si="119"/>
        <v>-65.990999999999985</v>
      </c>
      <c r="BH106" s="259">
        <f t="shared" si="119"/>
        <v>-119.73199999999997</v>
      </c>
      <c r="BI106" s="259">
        <f t="shared" si="119"/>
        <v>-257.78799999999978</v>
      </c>
      <c r="BJ106" s="259">
        <f t="shared" si="119"/>
        <v>-233.00800000000004</v>
      </c>
      <c r="BK106" s="259">
        <f t="shared" si="119"/>
        <v>-90.904999999999973</v>
      </c>
      <c r="BL106" s="259">
        <f t="shared" si="119"/>
        <v>-132.85500000000002</v>
      </c>
      <c r="BM106" s="259">
        <f t="shared" si="119"/>
        <v>-148.35400000000004</v>
      </c>
      <c r="BN106" s="259">
        <f t="shared" ref="BN106:BN109" si="120">BN90-BN89</f>
        <v>-176.05399999999986</v>
      </c>
      <c r="BO106" s="327">
        <f t="shared" si="119"/>
        <v>-177.70318296869959</v>
      </c>
      <c r="BP106" s="327">
        <f t="shared" si="119"/>
        <v>-161.50751318559105</v>
      </c>
      <c r="BQ106" s="326"/>
      <c r="BR106" s="259">
        <v>72</v>
      </c>
      <c r="BT106" s="259">
        <f>AVERAGE(BI106:BM106)</f>
        <v>-172.58199999999997</v>
      </c>
      <c r="BW106" s="259"/>
      <c r="CB106" s="293">
        <f t="shared" si="114"/>
        <v>-0.50305184331796937</v>
      </c>
      <c r="CC106" s="293">
        <f t="shared" si="114"/>
        <v>-1.3059884792626661</v>
      </c>
      <c r="CD106" s="293">
        <f t="shared" si="114"/>
        <v>4.9560737327188988</v>
      </c>
      <c r="CE106" s="293">
        <f t="shared" si="114"/>
        <v>-0.58007786429366348</v>
      </c>
      <c r="CF106" s="293">
        <f t="shared" si="114"/>
        <v>-5.3781797235022992</v>
      </c>
      <c r="CG106" s="293">
        <f t="shared" si="114"/>
        <v>-3.1120599078341087</v>
      </c>
      <c r="CH106" s="293">
        <f t="shared" si="114"/>
        <v>2.616626728110603</v>
      </c>
      <c r="CI106" s="293">
        <f t="shared" si="114"/>
        <v>-0.48124471635149746</v>
      </c>
      <c r="CJ106" s="293">
        <f t="shared" si="114"/>
        <v>3.7591440092165911</v>
      </c>
      <c r="CK106" s="293">
        <f t="shared" si="114"/>
        <v>-3.225033410138245</v>
      </c>
      <c r="CL106" s="293">
        <f t="shared" si="114"/>
        <v>-0.885771889400921</v>
      </c>
      <c r="CM106" s="293">
        <f t="shared" si="114"/>
        <v>6.6401323692992165</v>
      </c>
      <c r="CN106" s="293">
        <f t="shared" si="114"/>
        <v>3.2425345622119792</v>
      </c>
      <c r="CO106" s="293">
        <f t="shared" si="115"/>
        <v>0.20838075043699492</v>
      </c>
      <c r="CQ106" s="254" t="s">
        <v>68</v>
      </c>
    </row>
    <row r="107" spans="1:99">
      <c r="A107" s="254" t="s">
        <v>66</v>
      </c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>
        <f t="shared" si="119"/>
        <v>-26.714899017651092</v>
      </c>
      <c r="R107" s="259">
        <f t="shared" si="119"/>
        <v>-30.956273071459208</v>
      </c>
      <c r="S107" s="259">
        <f t="shared" si="119"/>
        <v>-34.27644371086555</v>
      </c>
      <c r="T107" s="259">
        <f t="shared" si="119"/>
        <v>-41.991522306480306</v>
      </c>
      <c r="U107" s="259">
        <f t="shared" si="119"/>
        <v>-48.747014012093217</v>
      </c>
      <c r="V107" s="259">
        <f t="shared" si="119"/>
        <v>-21.727000000000004</v>
      </c>
      <c r="W107" s="259">
        <f t="shared" si="119"/>
        <v>-53.963999999999999</v>
      </c>
      <c r="X107" s="259">
        <f t="shared" si="119"/>
        <v>-82.294000000000011</v>
      </c>
      <c r="Y107" s="259">
        <f t="shared" si="119"/>
        <v>-65.420999999999992</v>
      </c>
      <c r="Z107" s="259">
        <f t="shared" si="119"/>
        <v>-90.581999999999994</v>
      </c>
      <c r="AA107" s="259">
        <f t="shared" si="119"/>
        <v>-13.281000000000006</v>
      </c>
      <c r="AB107" s="259">
        <f t="shared" si="119"/>
        <v>-80.212999999999965</v>
      </c>
      <c r="AC107" s="259">
        <f t="shared" si="119"/>
        <v>-81.672000000000025</v>
      </c>
      <c r="AD107" s="259">
        <f t="shared" si="119"/>
        <v>-41.40100000000001</v>
      </c>
      <c r="AE107" s="259">
        <f t="shared" si="119"/>
        <v>-107.14099999999996</v>
      </c>
      <c r="AF107" s="259">
        <f t="shared" si="119"/>
        <v>-89.09699999999998</v>
      </c>
      <c r="AG107" s="259">
        <f t="shared" si="119"/>
        <v>-93.461000000000013</v>
      </c>
      <c r="AH107" s="259">
        <f t="shared" si="119"/>
        <v>-104.25699999999995</v>
      </c>
      <c r="AI107" s="259">
        <f t="shared" si="119"/>
        <v>-103.53999999999996</v>
      </c>
      <c r="AJ107" s="259">
        <f t="shared" si="119"/>
        <v>-15.95900000000006</v>
      </c>
      <c r="AK107" s="259">
        <f t="shared" si="119"/>
        <v>-91.257999999999925</v>
      </c>
      <c r="AL107" s="259">
        <f t="shared" si="119"/>
        <v>-124.49400000000003</v>
      </c>
      <c r="AM107" s="259">
        <f t="shared" si="119"/>
        <v>-176.96399999999994</v>
      </c>
      <c r="AN107" s="259">
        <f t="shared" si="119"/>
        <v>-111.50299999999993</v>
      </c>
      <c r="AO107" s="259">
        <f t="shared" si="119"/>
        <v>-82.971000000000004</v>
      </c>
      <c r="AP107" s="259">
        <f t="shared" si="119"/>
        <v>-222.33999999999992</v>
      </c>
      <c r="AQ107" s="259">
        <f t="shared" si="119"/>
        <v>-116</v>
      </c>
      <c r="AR107" s="259">
        <f t="shared" si="119"/>
        <v>-136.35300000000007</v>
      </c>
      <c r="AS107" s="259">
        <f t="shared" si="119"/>
        <v>77.366999999999962</v>
      </c>
      <c r="AT107" s="259">
        <f t="shared" si="119"/>
        <v>53.783000000000129</v>
      </c>
      <c r="AU107" s="259">
        <f t="shared" si="119"/>
        <v>-151.34300000000007</v>
      </c>
      <c r="AV107" s="259">
        <f t="shared" si="119"/>
        <v>-407.30600000000004</v>
      </c>
      <c r="AW107" s="259">
        <f t="shared" si="119"/>
        <v>-253.86999999999989</v>
      </c>
      <c r="AX107" s="259">
        <f t="shared" si="119"/>
        <v>-175.64799999999991</v>
      </c>
      <c r="AY107" s="259">
        <f t="shared" si="119"/>
        <v>-75.528999999999996</v>
      </c>
      <c r="AZ107" s="259">
        <f t="shared" si="119"/>
        <v>-226.26900000000001</v>
      </c>
      <c r="BA107" s="259">
        <f t="shared" si="119"/>
        <v>-133.32500000000005</v>
      </c>
      <c r="BB107" s="259">
        <f t="shared" si="119"/>
        <v>-110.97900000000004</v>
      </c>
      <c r="BC107" s="259">
        <f t="shared" si="119"/>
        <v>-192.41600000000017</v>
      </c>
      <c r="BD107" s="259">
        <f t="shared" si="119"/>
        <v>-385.70299999999997</v>
      </c>
      <c r="BE107" s="259">
        <f t="shared" si="119"/>
        <v>-254.56299999999987</v>
      </c>
      <c r="BF107" s="259">
        <f t="shared" si="119"/>
        <v>-101.221</v>
      </c>
      <c r="BG107" s="259">
        <f t="shared" si="119"/>
        <v>-108.68200000000002</v>
      </c>
      <c r="BH107" s="259">
        <f t="shared" si="119"/>
        <v>-37.183999999999969</v>
      </c>
      <c r="BI107" s="259">
        <f t="shared" si="119"/>
        <v>-204.14900000000011</v>
      </c>
      <c r="BJ107" s="259">
        <f t="shared" si="119"/>
        <v>-157.91200000000003</v>
      </c>
      <c r="BK107" s="259">
        <f t="shared" si="119"/>
        <v>-185.21299999999997</v>
      </c>
      <c r="BL107" s="259">
        <f t="shared" si="119"/>
        <v>-61.907999999999902</v>
      </c>
      <c r="BM107" s="259">
        <f t="shared" si="119"/>
        <v>-238.07399999999984</v>
      </c>
      <c r="BN107" s="259">
        <f t="shared" si="120"/>
        <v>-134.35200000000009</v>
      </c>
      <c r="BO107" s="327">
        <f t="shared" si="119"/>
        <v>-174.47947988704345</v>
      </c>
      <c r="BP107" s="327">
        <f t="shared" si="119"/>
        <v>-160.73902640858955</v>
      </c>
      <c r="BQ107" s="327"/>
      <c r="BR107" s="259">
        <v>114</v>
      </c>
      <c r="BS107" s="271">
        <f>BL107/BT108-1</f>
        <v>-0.67504204486044928</v>
      </c>
      <c r="BT107" s="259">
        <f t="shared" ref="BT107:BT116" si="121">AVERAGE(BI107:BM107)</f>
        <v>-169.45119999999997</v>
      </c>
      <c r="BV107" s="260">
        <v>1432.9942213421295</v>
      </c>
      <c r="BW107" s="259">
        <f t="shared" ref="BW107:BW116" si="122">BV107-BI91</f>
        <v>99.090221342129553</v>
      </c>
      <c r="CB107" s="293">
        <f t="shared" si="114"/>
        <v>-1.2509158986175137</v>
      </c>
      <c r="CC107" s="293">
        <f t="shared" si="114"/>
        <v>3.4346981566820176</v>
      </c>
      <c r="CD107" s="293">
        <f t="shared" si="114"/>
        <v>6.6069262672811035</v>
      </c>
      <c r="CE107" s="293">
        <f t="shared" si="114"/>
        <v>-1.9049866518353724</v>
      </c>
      <c r="CF107" s="293">
        <f t="shared" si="114"/>
        <v>-3.5699493087557599</v>
      </c>
      <c r="CG107" s="293">
        <f t="shared" si="114"/>
        <v>2.7301889400921695</v>
      </c>
      <c r="CH107" s="293">
        <f t="shared" si="114"/>
        <v>8.172534562211986</v>
      </c>
      <c r="CI107" s="293">
        <f t="shared" si="114"/>
        <v>3.3759543937708543</v>
      </c>
      <c r="CJ107" s="293">
        <f t="shared" si="114"/>
        <v>2.2786624423963104</v>
      </c>
      <c r="CK107" s="293">
        <f t="shared" si="114"/>
        <v>2.8154850230414752</v>
      </c>
      <c r="CL107" s="293">
        <f t="shared" si="114"/>
        <v>-1.2240023041474615</v>
      </c>
      <c r="CM107" s="293">
        <f t="shared" si="114"/>
        <v>0.64335150166851207</v>
      </c>
      <c r="CN107" s="293">
        <f>CN94-CN93</f>
        <v>6.3389493087557582</v>
      </c>
      <c r="CO107" s="293">
        <f t="shared" si="115"/>
        <v>1.8423289269823602</v>
      </c>
      <c r="CQ107" s="254" t="s">
        <v>69</v>
      </c>
    </row>
    <row r="108" spans="1:99">
      <c r="A108" s="254" t="s">
        <v>67</v>
      </c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>
        <f t="shared" si="119"/>
        <v>-11.138241414639168</v>
      </c>
      <c r="R108" s="259">
        <f t="shared" si="119"/>
        <v>-12.906597271417368</v>
      </c>
      <c r="S108" s="259">
        <f t="shared" si="119"/>
        <v>-14.290875838035589</v>
      </c>
      <c r="T108" s="259">
        <f t="shared" si="119"/>
        <v>-17.507523143125354</v>
      </c>
      <c r="U108" s="259">
        <f t="shared" si="119"/>
        <v>-20.324089937631811</v>
      </c>
      <c r="V108" s="259">
        <f t="shared" si="119"/>
        <v>-5.210000000000008</v>
      </c>
      <c r="W108" s="259">
        <f t="shared" si="119"/>
        <v>-35.407000000000011</v>
      </c>
      <c r="X108" s="259">
        <f t="shared" si="119"/>
        <v>-15.01400000000001</v>
      </c>
      <c r="Y108" s="259">
        <f t="shared" si="119"/>
        <v>-31.933999999999997</v>
      </c>
      <c r="Z108" s="259">
        <f t="shared" si="119"/>
        <v>-43.346000000000004</v>
      </c>
      <c r="AA108" s="259">
        <f t="shared" si="119"/>
        <v>-70.625999999999976</v>
      </c>
      <c r="AB108" s="259">
        <f t="shared" si="119"/>
        <v>-66.822000000000003</v>
      </c>
      <c r="AC108" s="259">
        <f t="shared" si="119"/>
        <v>-51.758999999999958</v>
      </c>
      <c r="AD108" s="259">
        <f t="shared" si="119"/>
        <v>-51.675000000000011</v>
      </c>
      <c r="AE108" s="259">
        <f t="shared" si="119"/>
        <v>-86.319000000000017</v>
      </c>
      <c r="AF108" s="259">
        <f t="shared" si="119"/>
        <v>-73.403999999999996</v>
      </c>
      <c r="AG108" s="259">
        <f t="shared" si="119"/>
        <v>-14.516999999999996</v>
      </c>
      <c r="AH108" s="259">
        <f t="shared" si="119"/>
        <v>-65.489000000000033</v>
      </c>
      <c r="AI108" s="259">
        <f t="shared" si="119"/>
        <v>-31.185000000000059</v>
      </c>
      <c r="AJ108" s="259">
        <f t="shared" si="119"/>
        <v>-41.948999999999955</v>
      </c>
      <c r="AK108" s="259">
        <f t="shared" si="119"/>
        <v>-85.546000000000049</v>
      </c>
      <c r="AL108" s="259">
        <f t="shared" si="119"/>
        <v>-58.678999999999974</v>
      </c>
      <c r="AM108" s="259">
        <f t="shared" si="119"/>
        <v>-110.04300000000001</v>
      </c>
      <c r="AN108" s="259">
        <f t="shared" si="119"/>
        <v>-117.93100000000004</v>
      </c>
      <c r="AO108" s="259">
        <f t="shared" si="119"/>
        <v>-136.54699999999991</v>
      </c>
      <c r="AP108" s="259">
        <f t="shared" si="119"/>
        <v>119.77999999999997</v>
      </c>
      <c r="AQ108" s="259">
        <f t="shared" si="119"/>
        <v>-13.317000000000007</v>
      </c>
      <c r="AR108" s="259">
        <f t="shared" si="119"/>
        <v>-59.018000000000029</v>
      </c>
      <c r="AS108" s="259">
        <f t="shared" si="119"/>
        <v>-255.56299999999999</v>
      </c>
      <c r="AT108" s="259">
        <f t="shared" si="119"/>
        <v>-160.50400000000013</v>
      </c>
      <c r="AU108" s="259">
        <f t="shared" si="119"/>
        <v>-138.18500000000006</v>
      </c>
      <c r="AV108" s="259">
        <f t="shared" si="119"/>
        <v>-29.038000000000011</v>
      </c>
      <c r="AW108" s="259">
        <f t="shared" si="119"/>
        <v>28.1099999999999</v>
      </c>
      <c r="AX108" s="259">
        <f t="shared" si="119"/>
        <v>-152.57400000000007</v>
      </c>
      <c r="AY108" s="259">
        <f t="shared" si="119"/>
        <v>-198.81900000000019</v>
      </c>
      <c r="AZ108" s="259">
        <f t="shared" si="119"/>
        <v>-174.83500000000004</v>
      </c>
      <c r="BA108" s="259">
        <f t="shared" si="119"/>
        <v>-206.07999999999993</v>
      </c>
      <c r="BB108" s="259">
        <f t="shared" si="119"/>
        <v>-177.66000000000008</v>
      </c>
      <c r="BC108" s="259">
        <f t="shared" si="119"/>
        <v>-159.68799999999987</v>
      </c>
      <c r="BD108" s="259">
        <f t="shared" si="119"/>
        <v>-204.17700000000013</v>
      </c>
      <c r="BE108" s="259">
        <f t="shared" si="119"/>
        <v>-269.63599999999997</v>
      </c>
      <c r="BF108" s="259">
        <f t="shared" si="119"/>
        <v>-196.86800000000017</v>
      </c>
      <c r="BG108" s="259">
        <f t="shared" si="119"/>
        <v>-247.51199999999994</v>
      </c>
      <c r="BH108" s="259">
        <f t="shared" si="119"/>
        <v>-70.576999999999998</v>
      </c>
      <c r="BI108" s="259">
        <f t="shared" si="119"/>
        <v>-162.36999999999989</v>
      </c>
      <c r="BJ108" s="259">
        <f t="shared" si="119"/>
        <v>-207.18199999999979</v>
      </c>
      <c r="BK108" s="259">
        <f t="shared" si="119"/>
        <v>-196.13800000000015</v>
      </c>
      <c r="BL108" s="259">
        <f t="shared" si="119"/>
        <v>-238.423</v>
      </c>
      <c r="BM108" s="259">
        <f t="shared" si="119"/>
        <v>-148.44100000000003</v>
      </c>
      <c r="BN108" s="259">
        <f t="shared" si="120"/>
        <v>-247.04700000000003</v>
      </c>
      <c r="BO108" s="327">
        <f t="shared" si="119"/>
        <v>-233.16400059052125</v>
      </c>
      <c r="BP108" s="327">
        <f t="shared" si="119"/>
        <v>-251.44667963301958</v>
      </c>
      <c r="BQ108" s="327"/>
      <c r="BR108" s="259">
        <v>155</v>
      </c>
      <c r="BT108" s="259">
        <f t="shared" si="121"/>
        <v>-190.51079999999996</v>
      </c>
      <c r="BV108" s="260">
        <v>1263.9593696441727</v>
      </c>
      <c r="BW108" s="259">
        <f t="shared" si="122"/>
        <v>92.425369644172633</v>
      </c>
      <c r="CB108" s="293">
        <f t="shared" si="114"/>
        <v>1.5728516129032286</v>
      </c>
      <c r="CC108" s="293">
        <f t="shared" si="114"/>
        <v>-1.2085505376344017</v>
      </c>
      <c r="CD108" s="293">
        <f t="shared" si="114"/>
        <v>5.3090118279569936</v>
      </c>
      <c r="CE108" s="293">
        <f t="shared" si="114"/>
        <v>3.3479268817204328</v>
      </c>
      <c r="CF108" s="293">
        <f t="shared" si="114"/>
        <v>2.8062731182795702</v>
      </c>
      <c r="CG108" s="293">
        <f t="shared" si="114"/>
        <v>3.5643301075268852</v>
      </c>
      <c r="CH108" s="293">
        <f t="shared" si="114"/>
        <v>8.2168225806451574</v>
      </c>
      <c r="CI108" s="293">
        <f t="shared" si="114"/>
        <v>4.0382053763440808</v>
      </c>
      <c r="CJ108" s="293">
        <f t="shared" si="114"/>
        <v>4.3743827956989279</v>
      </c>
      <c r="CK108" s="293">
        <f t="shared" si="114"/>
        <v>1.1715602150537521</v>
      </c>
      <c r="CL108" s="293">
        <f t="shared" si="114"/>
        <v>1.0415784946236499</v>
      </c>
      <c r="CM108" s="293">
        <f t="shared" si="114"/>
        <v>10.017463440860219</v>
      </c>
      <c r="CN108" s="293">
        <f t="shared" si="114"/>
        <v>5.0185602150537676</v>
      </c>
      <c r="CO108" s="293">
        <f t="shared" si="115"/>
        <v>3.6876546594982078</v>
      </c>
      <c r="CP108" s="275">
        <f>CL95/CL94-1</f>
        <v>1.9310893122925776E-2</v>
      </c>
      <c r="CQ108" s="254" t="s">
        <v>70</v>
      </c>
    </row>
    <row r="109" spans="1:99">
      <c r="A109" s="254" t="s">
        <v>68</v>
      </c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>
        <f t="shared" si="119"/>
        <v>-5.7828906086592582</v>
      </c>
      <c r="R109" s="259">
        <f t="shared" si="119"/>
        <v>-6.7010075802926679</v>
      </c>
      <c r="S109" s="259">
        <f t="shared" si="119"/>
        <v>-7.4197145309378243</v>
      </c>
      <c r="T109" s="259">
        <f t="shared" si="119"/>
        <v>-9.0897734567144255</v>
      </c>
      <c r="U109" s="259">
        <f t="shared" si="119"/>
        <v>-10.552113610628254</v>
      </c>
      <c r="V109" s="259">
        <f t="shared" si="119"/>
        <v>-11.816000000000003</v>
      </c>
      <c r="W109" s="259">
        <f t="shared" si="119"/>
        <v>21.593000000000018</v>
      </c>
      <c r="X109" s="259">
        <f t="shared" si="119"/>
        <v>-8.6920000000000073</v>
      </c>
      <c r="Y109" s="259">
        <f t="shared" si="119"/>
        <v>-3.4010000000000105</v>
      </c>
      <c r="Z109" s="259">
        <f t="shared" si="119"/>
        <v>-65.652000000000015</v>
      </c>
      <c r="AA109" s="259">
        <f t="shared" si="119"/>
        <v>-47.100000000000023</v>
      </c>
      <c r="AB109" s="259">
        <f t="shared" si="119"/>
        <v>18.687000000000012</v>
      </c>
      <c r="AC109" s="259">
        <f t="shared" si="119"/>
        <v>8.2409999999999854</v>
      </c>
      <c r="AD109" s="259">
        <f t="shared" si="119"/>
        <v>-22.505999999999972</v>
      </c>
      <c r="AE109" s="259">
        <f t="shared" si="119"/>
        <v>-24.826000000000022</v>
      </c>
      <c r="AF109" s="259">
        <f t="shared" si="119"/>
        <v>0.51999999999998181</v>
      </c>
      <c r="AG109" s="259">
        <f t="shared" si="119"/>
        <v>-12.916999999999973</v>
      </c>
      <c r="AH109" s="259">
        <f t="shared" si="119"/>
        <v>17.039000000000044</v>
      </c>
      <c r="AI109" s="259">
        <f t="shared" si="119"/>
        <v>-85.488999999999976</v>
      </c>
      <c r="AJ109" s="259">
        <f t="shared" si="119"/>
        <v>-87.781000000000063</v>
      </c>
      <c r="AK109" s="259">
        <f t="shared" si="119"/>
        <v>-138.43299999999999</v>
      </c>
      <c r="AL109" s="259">
        <f t="shared" si="119"/>
        <v>-75.586000000000013</v>
      </c>
      <c r="AM109" s="259">
        <f t="shared" si="119"/>
        <v>87.534999999999968</v>
      </c>
      <c r="AN109" s="259">
        <f t="shared" si="119"/>
        <v>57.308999999999969</v>
      </c>
      <c r="AO109" s="259">
        <f t="shared" si="119"/>
        <v>-56.658000000000015</v>
      </c>
      <c r="AP109" s="259">
        <f t="shared" si="119"/>
        <v>-173.72399999999993</v>
      </c>
      <c r="AQ109" s="259">
        <f t="shared" si="119"/>
        <v>-161.375</v>
      </c>
      <c r="AR109" s="259">
        <f t="shared" si="119"/>
        <v>-97.730999999999995</v>
      </c>
      <c r="AS109" s="259">
        <f t="shared" si="119"/>
        <v>-13.942000000000007</v>
      </c>
      <c r="AT109" s="259">
        <f t="shared" si="119"/>
        <v>-104.99399999999991</v>
      </c>
      <c r="AU109" s="259">
        <f t="shared" si="119"/>
        <v>115.31100000000004</v>
      </c>
      <c r="AV109" s="259">
        <f t="shared" si="119"/>
        <v>-125.65899999999988</v>
      </c>
      <c r="AW109" s="259">
        <f t="shared" si="119"/>
        <v>-196.27499999999986</v>
      </c>
      <c r="AX109" s="259">
        <f t="shared" si="119"/>
        <v>-142.81399999999985</v>
      </c>
      <c r="AY109" s="259">
        <f t="shared" si="119"/>
        <v>-164.42999999999984</v>
      </c>
      <c r="AZ109" s="259">
        <f t="shared" si="119"/>
        <v>36.391000000000076</v>
      </c>
      <c r="BA109" s="259">
        <f t="shared" si="119"/>
        <v>-99.938000000000102</v>
      </c>
      <c r="BB109" s="259">
        <f t="shared" si="119"/>
        <v>-305.66899999999987</v>
      </c>
      <c r="BC109" s="259">
        <f t="shared" si="119"/>
        <v>-233.16800000000012</v>
      </c>
      <c r="BD109" s="259">
        <f t="shared" si="119"/>
        <v>-39.058999999999969</v>
      </c>
      <c r="BE109" s="259">
        <f t="shared" si="119"/>
        <v>-86.843000000000075</v>
      </c>
      <c r="BF109" s="259">
        <f t="shared" si="119"/>
        <v>-18.309999999999945</v>
      </c>
      <c r="BG109" s="259">
        <f t="shared" si="119"/>
        <v>-243.84799999999996</v>
      </c>
      <c r="BH109" s="259">
        <f t="shared" si="119"/>
        <v>-192.94299999999998</v>
      </c>
      <c r="BI109" s="259">
        <f t="shared" si="119"/>
        <v>116.98099999999999</v>
      </c>
      <c r="BJ109" s="259">
        <f t="shared" si="119"/>
        <v>-18.221000000000004</v>
      </c>
      <c r="BK109" s="259">
        <f t="shared" si="119"/>
        <v>-116.11899999999991</v>
      </c>
      <c r="BL109" s="259">
        <f t="shared" si="119"/>
        <v>-126.83699999999999</v>
      </c>
      <c r="BM109" s="259">
        <f t="shared" si="119"/>
        <v>-142.78300000000013</v>
      </c>
      <c r="BN109" s="259">
        <f t="shared" si="120"/>
        <v>-51.451999999999998</v>
      </c>
      <c r="BO109" s="327">
        <f t="shared" si="119"/>
        <v>-85.098957881093611</v>
      </c>
      <c r="BP109" s="327">
        <f t="shared" si="119"/>
        <v>-120.15606674408355</v>
      </c>
      <c r="BQ109" s="327"/>
      <c r="BR109" s="275">
        <f>(BR108/BR105)^(1/3)-1</f>
        <v>0.72876839588025333</v>
      </c>
      <c r="BT109" s="259">
        <f t="shared" si="121"/>
        <v>-57.395800000000008</v>
      </c>
      <c r="BV109" s="260">
        <v>1335.8186676581352</v>
      </c>
      <c r="BW109" s="259">
        <f t="shared" si="122"/>
        <v>47.303667658135055</v>
      </c>
      <c r="CB109" s="293">
        <f t="shared" si="114"/>
        <v>2.280470967741941</v>
      </c>
      <c r="CC109" s="293">
        <f t="shared" si="114"/>
        <v>1.1640344086021486</v>
      </c>
      <c r="CD109" s="293">
        <f t="shared" si="114"/>
        <v>5.1886010752688136</v>
      </c>
      <c r="CE109" s="293">
        <f t="shared" si="114"/>
        <v>2.2158795698924649</v>
      </c>
      <c r="CF109" s="293">
        <f t="shared" si="114"/>
        <v>-0.89566021505376625</v>
      </c>
      <c r="CG109" s="293">
        <f t="shared" si="114"/>
        <v>1.5909924731182841</v>
      </c>
      <c r="CH109" s="293">
        <f t="shared" si="114"/>
        <v>1.9566935483871006</v>
      </c>
      <c r="CI109" s="293">
        <f t="shared" si="114"/>
        <v>0.64218172043011634</v>
      </c>
      <c r="CJ109" s="293">
        <f t="shared" si="114"/>
        <v>1.7699075268817168</v>
      </c>
      <c r="CK109" s="293">
        <f t="shared" si="114"/>
        <v>-2.7377537634408569</v>
      </c>
      <c r="CL109" s="293">
        <f t="shared" si="114"/>
        <v>-1.0606430107526847</v>
      </c>
      <c r="CM109" s="293">
        <f t="shared" si="114"/>
        <v>-1.8234311827956944</v>
      </c>
      <c r="CN109" s="267">
        <f t="shared" si="114"/>
        <v>-0.24301182795699106</v>
      </c>
      <c r="CO109" s="293">
        <f t="shared" si="115"/>
        <v>0.85760609318996528</v>
      </c>
      <c r="CP109" s="275">
        <f>CK95/CK94-1</f>
        <v>2.3074560910282926E-2</v>
      </c>
      <c r="CQ109" s="254" t="s">
        <v>71</v>
      </c>
    </row>
    <row r="110" spans="1:99">
      <c r="A110" s="254" t="s">
        <v>69</v>
      </c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>
        <f t="shared" si="119"/>
        <v>18.399015878530463</v>
      </c>
      <c r="R110" s="259">
        <f t="shared" si="119"/>
        <v>21.320124002923592</v>
      </c>
      <c r="S110" s="259">
        <f t="shared" si="119"/>
        <v>23.606783303919116</v>
      </c>
      <c r="T110" s="259">
        <f t="shared" si="119"/>
        <v>28.920292199874041</v>
      </c>
      <c r="U110" s="259">
        <f t="shared" si="119"/>
        <v>33.572916904789793</v>
      </c>
      <c r="V110" s="259">
        <f t="shared" si="119"/>
        <v>29.52000000000001</v>
      </c>
      <c r="W110" s="259">
        <f t="shared" si="119"/>
        <v>49.11099999999999</v>
      </c>
      <c r="X110" s="259">
        <f t="shared" si="119"/>
        <v>50.942000000000007</v>
      </c>
      <c r="Y110" s="259">
        <f t="shared" si="119"/>
        <v>62.00200000000001</v>
      </c>
      <c r="Z110" s="259">
        <f t="shared" si="119"/>
        <v>24.674000000000007</v>
      </c>
      <c r="AA110" s="259">
        <f t="shared" si="119"/>
        <v>-7.2839999999999918</v>
      </c>
      <c r="AB110" s="259">
        <f t="shared" si="119"/>
        <v>-1.8000000000029104E-2</v>
      </c>
      <c r="AC110" s="259">
        <f t="shared" si="119"/>
        <v>65.889999999999986</v>
      </c>
      <c r="AD110" s="259">
        <f t="shared" si="119"/>
        <v>27.415999999999997</v>
      </c>
      <c r="AE110" s="259">
        <f t="shared" si="119"/>
        <v>34.330000000000041</v>
      </c>
      <c r="AF110" s="259">
        <f t="shared" si="119"/>
        <v>100.28700000000003</v>
      </c>
      <c r="AG110" s="259">
        <f t="shared" si="119"/>
        <v>59.59899999999999</v>
      </c>
      <c r="AH110" s="259">
        <f t="shared" si="119"/>
        <v>2.4110000000000014</v>
      </c>
      <c r="AI110" s="259">
        <f t="shared" si="119"/>
        <v>26.142999999999972</v>
      </c>
      <c r="AJ110" s="259">
        <f t="shared" si="119"/>
        <v>42.688000000000102</v>
      </c>
      <c r="AK110" s="259">
        <f t="shared" si="119"/>
        <v>215.572</v>
      </c>
      <c r="AL110" s="259">
        <f t="shared" si="119"/>
        <v>181.16899999999998</v>
      </c>
      <c r="AM110" s="259">
        <f t="shared" si="119"/>
        <v>-2.5579999999999927</v>
      </c>
      <c r="AN110" s="259">
        <f t="shared" si="119"/>
        <v>140.83000000000004</v>
      </c>
      <c r="AO110" s="259">
        <f t="shared" si="119"/>
        <v>30.767999999999915</v>
      </c>
      <c r="AP110" s="259">
        <f t="shared" si="119"/>
        <v>-1.2490000000000236</v>
      </c>
      <c r="AQ110" s="259">
        <f t="shared" si="119"/>
        <v>119.62700000000007</v>
      </c>
      <c r="AR110" s="259">
        <f t="shared" si="119"/>
        <v>219.52999999999997</v>
      </c>
      <c r="AS110" s="259">
        <f t="shared" si="119"/>
        <v>78.196000000000026</v>
      </c>
      <c r="AT110" s="259">
        <f t="shared" si="119"/>
        <v>167.72299999999996</v>
      </c>
      <c r="AU110" s="259">
        <f t="shared" si="119"/>
        <v>191.29999999999995</v>
      </c>
      <c r="AV110" s="259">
        <f t="shared" si="119"/>
        <v>91.172000000000025</v>
      </c>
      <c r="AW110" s="259">
        <f t="shared" si="119"/>
        <v>66.740999999999985</v>
      </c>
      <c r="AX110" s="259">
        <f t="shared" si="119"/>
        <v>88.440999999999804</v>
      </c>
      <c r="AY110" s="259">
        <f t="shared" si="119"/>
        <v>230.41999999999985</v>
      </c>
      <c r="AZ110" s="259">
        <f t="shared" si="119"/>
        <v>322.0619999999999</v>
      </c>
      <c r="BA110" s="259">
        <f t="shared" si="119"/>
        <v>22.901000000000067</v>
      </c>
      <c r="BB110" s="259">
        <f t="shared" si="119"/>
        <v>28.277000000000044</v>
      </c>
      <c r="BC110" s="259">
        <f t="shared" si="119"/>
        <v>221.33000000000015</v>
      </c>
      <c r="BD110" s="259">
        <f t="shared" si="119"/>
        <v>373.52300000000014</v>
      </c>
      <c r="BE110" s="259">
        <f t="shared" si="119"/>
        <v>176.57899999999995</v>
      </c>
      <c r="BF110" s="259">
        <f t="shared" si="119"/>
        <v>205.48199999999997</v>
      </c>
      <c r="BG110" s="259">
        <f t="shared" si="119"/>
        <v>231.15200000000004</v>
      </c>
      <c r="BH110" s="259">
        <f t="shared" si="119"/>
        <v>127.53999999999996</v>
      </c>
      <c r="BI110" s="259">
        <f t="shared" si="119"/>
        <v>108.80699999999979</v>
      </c>
      <c r="BJ110" s="259">
        <f t="shared" si="119"/>
        <v>315.24699999999984</v>
      </c>
      <c r="BK110" s="259">
        <f t="shared" si="119"/>
        <v>273.76099999999997</v>
      </c>
      <c r="BL110" s="259">
        <f t="shared" ref="BK110:BP116" si="123">BL94-BL93</f>
        <v>34.780999999999949</v>
      </c>
      <c r="BM110" s="259">
        <f t="shared" si="123"/>
        <v>132.89900000000011</v>
      </c>
      <c r="BN110" s="259">
        <f t="shared" ref="BN110" si="124">BN94-BN93</f>
        <v>199.173</v>
      </c>
      <c r="BO110" s="327">
        <f t="shared" si="123"/>
        <v>130.23552438086813</v>
      </c>
      <c r="BP110" s="327">
        <f t="shared" si="123"/>
        <v>149.62349721585429</v>
      </c>
      <c r="BQ110" s="327"/>
      <c r="BR110" s="259"/>
      <c r="BT110" s="259">
        <f t="shared" si="121"/>
        <v>173.09899999999993</v>
      </c>
      <c r="BV110" s="260">
        <v>1486.5273852488303</v>
      </c>
      <c r="BW110" s="259">
        <f t="shared" si="122"/>
        <v>89.205385248830453</v>
      </c>
      <c r="CB110" s="293">
        <f t="shared" si="114"/>
        <v>3.2553290322580537</v>
      </c>
      <c r="CC110" s="293">
        <f t="shared" si="114"/>
        <v>2.6235655913978491</v>
      </c>
      <c r="CD110" s="293">
        <f t="shared" si="114"/>
        <v>2.2509322580645161</v>
      </c>
      <c r="CE110" s="293">
        <f t="shared" si="114"/>
        <v>4.3849870967741964</v>
      </c>
      <c r="CF110" s="293">
        <f t="shared" si="114"/>
        <v>2.57172688172043</v>
      </c>
      <c r="CG110" s="293">
        <f t="shared" si="114"/>
        <v>-1.1274258064516189</v>
      </c>
      <c r="CH110" s="293">
        <f t="shared" si="114"/>
        <v>0.38470645161289951</v>
      </c>
      <c r="CI110" s="293">
        <f t="shared" si="114"/>
        <v>7.0685516129032209</v>
      </c>
      <c r="CJ110" s="293">
        <f t="shared" si="114"/>
        <v>-2.8956075268817116</v>
      </c>
      <c r="CK110" s="293">
        <f t="shared" si="114"/>
        <v>-4.7831462365591406</v>
      </c>
      <c r="CL110" s="293">
        <f t="shared" si="114"/>
        <v>-3.5530569892473096</v>
      </c>
      <c r="CM110" s="293">
        <f t="shared" si="114"/>
        <v>9.5891311827956969</v>
      </c>
      <c r="CN110" s="267">
        <f t="shared" si="114"/>
        <v>2.8452118279569873</v>
      </c>
      <c r="CO110" s="293">
        <f t="shared" si="115"/>
        <v>1.6474744623655901</v>
      </c>
      <c r="CQ110" s="254" t="s">
        <v>72</v>
      </c>
    </row>
    <row r="111" spans="1:99">
      <c r="A111" s="254" t="s">
        <v>70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>
        <f t="shared" ref="Q111:BJ116" si="125">Q95-Q94</f>
        <v>6.3538795869242364</v>
      </c>
      <c r="R111" s="259">
        <f t="shared" si="125"/>
        <v>7.3626492627218312</v>
      </c>
      <c r="S111" s="259">
        <f t="shared" si="125"/>
        <v>8.1523196424185755</v>
      </c>
      <c r="T111" s="259">
        <f t="shared" si="125"/>
        <v>9.9872762472630825</v>
      </c>
      <c r="U111" s="259">
        <f t="shared" si="125"/>
        <v>11.594004418669215</v>
      </c>
      <c r="V111" s="259">
        <f t="shared" si="125"/>
        <v>11.600999999999999</v>
      </c>
      <c r="W111" s="259">
        <f t="shared" si="125"/>
        <v>22.50800000000001</v>
      </c>
      <c r="X111" s="259">
        <f t="shared" si="125"/>
        <v>-14.100999999999999</v>
      </c>
      <c r="Y111" s="259">
        <f t="shared" si="125"/>
        <v>51.597999999999985</v>
      </c>
      <c r="Z111" s="259">
        <f t="shared" si="125"/>
        <v>3.0730000000000075</v>
      </c>
      <c r="AA111" s="259">
        <f t="shared" si="125"/>
        <v>-2.6759999999999877</v>
      </c>
      <c r="AB111" s="259">
        <f t="shared" si="125"/>
        <v>21.410000000000025</v>
      </c>
      <c r="AC111" s="259">
        <f t="shared" si="125"/>
        <v>33.050000000000011</v>
      </c>
      <c r="AD111" s="259">
        <f t="shared" si="125"/>
        <v>23.074999999999989</v>
      </c>
      <c r="AE111" s="259">
        <f t="shared" si="125"/>
        <v>-41.795999999999992</v>
      </c>
      <c r="AF111" s="259">
        <f t="shared" si="125"/>
        <v>36.319999999999993</v>
      </c>
      <c r="AG111" s="259">
        <f t="shared" si="125"/>
        <v>50.680000000000007</v>
      </c>
      <c r="AH111" s="259">
        <f t="shared" si="125"/>
        <v>168.66399999999999</v>
      </c>
      <c r="AI111" s="259">
        <f t="shared" si="125"/>
        <v>36.538999999999987</v>
      </c>
      <c r="AJ111" s="259">
        <f t="shared" si="125"/>
        <v>8.8979999999999109</v>
      </c>
      <c r="AK111" s="259">
        <f t="shared" si="125"/>
        <v>-27.416000000000054</v>
      </c>
      <c r="AL111" s="259">
        <f t="shared" si="125"/>
        <v>53.128000000000043</v>
      </c>
      <c r="AM111" s="259">
        <f t="shared" si="125"/>
        <v>19.596000000000004</v>
      </c>
      <c r="AN111" s="259">
        <f t="shared" si="125"/>
        <v>190.60699999999997</v>
      </c>
      <c r="AO111" s="259">
        <f t="shared" si="125"/>
        <v>35.90300000000002</v>
      </c>
      <c r="AP111" s="259">
        <f t="shared" si="125"/>
        <v>34.190999999999917</v>
      </c>
      <c r="AQ111" s="259">
        <f t="shared" si="125"/>
        <v>-29.270999999999958</v>
      </c>
      <c r="AR111" s="259">
        <f t="shared" si="125"/>
        <v>104.56700000000001</v>
      </c>
      <c r="AS111" s="259">
        <f t="shared" si="125"/>
        <v>67.97199999999998</v>
      </c>
      <c r="AT111" s="259">
        <f t="shared" si="125"/>
        <v>31.034000000000106</v>
      </c>
      <c r="AU111" s="259">
        <f t="shared" si="125"/>
        <v>67.602000000000089</v>
      </c>
      <c r="AV111" s="259">
        <f t="shared" si="125"/>
        <v>44.873000000000047</v>
      </c>
      <c r="AW111" s="259">
        <f t="shared" si="125"/>
        <v>32.880999999999858</v>
      </c>
      <c r="AX111" s="259">
        <f t="shared" si="125"/>
        <v>6.0300000000002001</v>
      </c>
      <c r="AY111" s="259">
        <f t="shared" si="125"/>
        <v>-81.005999999999858</v>
      </c>
      <c r="AZ111" s="259">
        <f t="shared" si="125"/>
        <v>113.58100000000013</v>
      </c>
      <c r="BA111" s="259">
        <f t="shared" si="125"/>
        <v>61.365000000000009</v>
      </c>
      <c r="BB111" s="259">
        <f t="shared" si="125"/>
        <v>41.442999999999984</v>
      </c>
      <c r="BC111" s="259">
        <f t="shared" si="125"/>
        <v>58.634999999999991</v>
      </c>
      <c r="BD111" s="259">
        <f t="shared" si="125"/>
        <v>198.27399999999989</v>
      </c>
      <c r="BE111" s="259">
        <f t="shared" si="125"/>
        <v>81.807999999999993</v>
      </c>
      <c r="BF111" s="259">
        <f t="shared" si="125"/>
        <v>84.005000000000109</v>
      </c>
      <c r="BG111" s="259">
        <f t="shared" si="125"/>
        <v>-15.626000000000204</v>
      </c>
      <c r="BH111" s="259">
        <f t="shared" si="125"/>
        <v>-22.690000000000055</v>
      </c>
      <c r="BI111" s="259">
        <f t="shared" si="125"/>
        <v>255.44900000000007</v>
      </c>
      <c r="BJ111" s="259">
        <f t="shared" si="125"/>
        <v>104.63800000000015</v>
      </c>
      <c r="BK111" s="259">
        <f t="shared" si="123"/>
        <v>50.830000000000155</v>
      </c>
      <c r="BL111" s="259">
        <f t="shared" si="123"/>
        <v>-93.795000000000073</v>
      </c>
      <c r="BM111" s="260">
        <f t="shared" si="123"/>
        <v>109.52399999999989</v>
      </c>
      <c r="BN111" s="260">
        <f t="shared" ref="BN111" si="126">BN95-BN94</f>
        <v>298.76299999999992</v>
      </c>
      <c r="BO111" s="327">
        <f t="shared" si="123"/>
        <v>62.861251116412859</v>
      </c>
      <c r="BP111" s="327">
        <f t="shared" si="123"/>
        <v>72.163854108037185</v>
      </c>
      <c r="BQ111" s="327"/>
      <c r="BR111" s="259"/>
      <c r="BT111" s="259">
        <f t="shared" si="121"/>
        <v>85.329200000000043</v>
      </c>
      <c r="BV111" s="260">
        <v>1762.3161891589364</v>
      </c>
      <c r="BW111" s="259">
        <f t="shared" si="122"/>
        <v>109.54518915893641</v>
      </c>
      <c r="CB111" s="293">
        <f t="shared" si="114"/>
        <v>-0.1042645161290281</v>
      </c>
      <c r="CC111" s="293">
        <f t="shared" si="114"/>
        <v>1.6681118279569915</v>
      </c>
      <c r="CD111" s="293">
        <f t="shared" si="114"/>
        <v>-1.9479645161290264</v>
      </c>
      <c r="CE111" s="293">
        <f t="shared" si="114"/>
        <v>5.5563354838709671</v>
      </c>
      <c r="CF111" s="293">
        <f t="shared" si="114"/>
        <v>6.7999505376344089</v>
      </c>
      <c r="CG111" s="293">
        <f t="shared" si="114"/>
        <v>1.4082000000000008</v>
      </c>
      <c r="CH111" s="293">
        <f t="shared" si="114"/>
        <v>-0.22006129032257604</v>
      </c>
      <c r="CI111" s="293">
        <f t="shared" si="114"/>
        <v>5.2932258064515736E-2</v>
      </c>
      <c r="CJ111" s="293">
        <f t="shared" si="114"/>
        <v>8.4547688172042967</v>
      </c>
      <c r="CK111" s="293">
        <f t="shared" si="114"/>
        <v>4.0675010752688223</v>
      </c>
      <c r="CL111" s="293">
        <f t="shared" si="114"/>
        <v>5.788282795698926</v>
      </c>
      <c r="CM111" s="293">
        <f t="shared" si="114"/>
        <v>-4.5549376344086028</v>
      </c>
      <c r="CN111" s="267">
        <f t="shared" si="114"/>
        <v>-4.405921505376341</v>
      </c>
      <c r="CO111" s="293">
        <f t="shared" si="115"/>
        <v>2.2474045698924745</v>
      </c>
      <c r="CQ111" s="254" t="s">
        <v>73</v>
      </c>
    </row>
    <row r="112" spans="1:99">
      <c r="A112" s="254" t="s">
        <v>71</v>
      </c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>
        <f t="shared" si="125"/>
        <v>5.2060309345963276</v>
      </c>
      <c r="R112" s="259">
        <f t="shared" si="125"/>
        <v>6.0325631447585266</v>
      </c>
      <c r="S112" s="259">
        <f t="shared" si="125"/>
        <v>6.6795770468312128</v>
      </c>
      <c r="T112" s="259">
        <f t="shared" si="125"/>
        <v>8.1830428770810215</v>
      </c>
      <c r="U112" s="259">
        <f t="shared" si="125"/>
        <v>9.4995104697375439</v>
      </c>
      <c r="V112" s="259">
        <f t="shared" si="125"/>
        <v>-6.8739999999999952</v>
      </c>
      <c r="W112" s="259">
        <f t="shared" si="125"/>
        <v>3.6739999999999782</v>
      </c>
      <c r="X112" s="259">
        <f t="shared" si="125"/>
        <v>4.5949999999999989</v>
      </c>
      <c r="Y112" s="259">
        <f t="shared" si="125"/>
        <v>42.60899999999998</v>
      </c>
      <c r="Z112" s="259">
        <f t="shared" si="125"/>
        <v>17.183999999999997</v>
      </c>
      <c r="AA112" s="259">
        <f t="shared" si="125"/>
        <v>3.2779999999999632</v>
      </c>
      <c r="AB112" s="259">
        <f t="shared" si="125"/>
        <v>6.0179999999999723</v>
      </c>
      <c r="AC112" s="259">
        <f t="shared" si="125"/>
        <v>21.711999999999989</v>
      </c>
      <c r="AD112" s="259">
        <f t="shared" si="125"/>
        <v>52.690999999999974</v>
      </c>
      <c r="AE112" s="259">
        <f t="shared" si="125"/>
        <v>141.15899999999999</v>
      </c>
      <c r="AF112" s="259">
        <f t="shared" si="125"/>
        <v>79.388000000000034</v>
      </c>
      <c r="AG112" s="259">
        <f t="shared" si="125"/>
        <v>14.351999999999975</v>
      </c>
      <c r="AH112" s="259">
        <f t="shared" si="125"/>
        <v>-1.9560000000000173</v>
      </c>
      <c r="AI112" s="259">
        <f t="shared" si="125"/>
        <v>6.1970000000000027</v>
      </c>
      <c r="AJ112" s="259">
        <f t="shared" si="125"/>
        <v>-1.5449999999999591</v>
      </c>
      <c r="AK112" s="259">
        <f t="shared" si="125"/>
        <v>105.92600000000004</v>
      </c>
      <c r="AL112" s="259">
        <f t="shared" si="125"/>
        <v>54.690000000000055</v>
      </c>
      <c r="AM112" s="259">
        <f t="shared" si="125"/>
        <v>24.387000000000057</v>
      </c>
      <c r="AN112" s="259">
        <f t="shared" si="125"/>
        <v>112.08900000000006</v>
      </c>
      <c r="AO112" s="259">
        <f t="shared" si="125"/>
        <v>39.567000000000007</v>
      </c>
      <c r="AP112" s="259">
        <f t="shared" si="125"/>
        <v>63.352000000000089</v>
      </c>
      <c r="AQ112" s="259">
        <f t="shared" si="125"/>
        <v>60.993999999999915</v>
      </c>
      <c r="AR112" s="259">
        <f t="shared" si="125"/>
        <v>83.752999999999929</v>
      </c>
      <c r="AS112" s="259">
        <f t="shared" si="125"/>
        <v>90.576000000000022</v>
      </c>
      <c r="AT112" s="259">
        <f t="shared" si="125"/>
        <v>52.528999999999996</v>
      </c>
      <c r="AU112" s="259">
        <f t="shared" si="125"/>
        <v>80.54099999999994</v>
      </c>
      <c r="AV112" s="259">
        <f t="shared" si="125"/>
        <v>75.528999999999996</v>
      </c>
      <c r="AW112" s="259">
        <f t="shared" si="125"/>
        <v>130.28700000000003</v>
      </c>
      <c r="AX112" s="259">
        <f t="shared" si="125"/>
        <v>113.423</v>
      </c>
      <c r="AY112" s="259">
        <f t="shared" si="125"/>
        <v>79.625999999999976</v>
      </c>
      <c r="AZ112" s="259">
        <f t="shared" si="125"/>
        <v>211.84500000000003</v>
      </c>
      <c r="BA112" s="259">
        <f t="shared" si="125"/>
        <v>111.11299999999983</v>
      </c>
      <c r="BB112" s="259">
        <f t="shared" si="125"/>
        <v>17.785999999999831</v>
      </c>
      <c r="BC112" s="259">
        <f t="shared" si="125"/>
        <v>101.18000000000006</v>
      </c>
      <c r="BD112" s="259">
        <f t="shared" si="125"/>
        <v>117.10500000000002</v>
      </c>
      <c r="BE112" s="259">
        <f t="shared" si="125"/>
        <v>63.284000000000106</v>
      </c>
      <c r="BF112" s="259">
        <f t="shared" si="125"/>
        <v>106.46799999999985</v>
      </c>
      <c r="BG112" s="259">
        <f t="shared" si="125"/>
        <v>-32.925999999999931</v>
      </c>
      <c r="BH112" s="259">
        <f t="shared" si="125"/>
        <v>22.09900000000016</v>
      </c>
      <c r="BI112" s="259">
        <f t="shared" si="125"/>
        <v>-1.4339999999999691</v>
      </c>
      <c r="BJ112" s="259">
        <f t="shared" si="125"/>
        <v>43.403999999999996</v>
      </c>
      <c r="BK112" s="259">
        <f t="shared" si="123"/>
        <v>-1.0240000000001146</v>
      </c>
      <c r="BL112" s="259">
        <f t="shared" si="123"/>
        <v>323.07500000000005</v>
      </c>
      <c r="BM112" s="260">
        <f t="shared" si="123"/>
        <v>202.5</v>
      </c>
      <c r="BN112" s="260">
        <f t="shared" ref="BN112" si="127">BN96-BN95</f>
        <v>85.242000000000189</v>
      </c>
      <c r="BO112" s="327">
        <f t="shared" si="123"/>
        <v>166.66637878644428</v>
      </c>
      <c r="BP112" s="327">
        <f t="shared" si="123"/>
        <v>185.04795729808438</v>
      </c>
      <c r="BQ112" s="327"/>
      <c r="BR112" s="260"/>
      <c r="BT112" s="259">
        <f t="shared" si="121"/>
        <v>113.30419999999999</v>
      </c>
      <c r="BV112" s="260">
        <v>1793.663112178295</v>
      </c>
      <c r="BW112" s="259">
        <f t="shared" si="122"/>
        <v>142.32611217829503</v>
      </c>
      <c r="CB112" s="293">
        <f t="shared" si="114"/>
        <v>0.10048387096774292</v>
      </c>
      <c r="CC112" s="293">
        <f t="shared" si="114"/>
        <v>2.8233548387096761</v>
      </c>
      <c r="CD112" s="293">
        <f t="shared" si="114"/>
        <v>-2.7110322580645203</v>
      </c>
      <c r="CE112" s="293">
        <f t="shared" si="114"/>
        <v>-0.8924838709677374</v>
      </c>
      <c r="CF112" s="293">
        <f t="shared" si="114"/>
        <v>1.9494193548387102</v>
      </c>
      <c r="CG112" s="293">
        <f t="shared" si="114"/>
        <v>11.809451612903224</v>
      </c>
      <c r="CH112" s="293">
        <f t="shared" si="114"/>
        <v>7.5924516129032185</v>
      </c>
      <c r="CI112" s="293">
        <f t="shared" si="114"/>
        <v>3.7578064516129075</v>
      </c>
      <c r="CJ112" s="293">
        <f t="shared" si="114"/>
        <v>-0.52506451612903504</v>
      </c>
      <c r="CK112" s="293">
        <f t="shared" si="114"/>
        <v>3.7866129032258087</v>
      </c>
      <c r="CL112" s="293">
        <f t="shared" si="114"/>
        <v>2.6060967741935457</v>
      </c>
      <c r="CM112" s="293">
        <f t="shared" si="114"/>
        <v>1.8036129032258046</v>
      </c>
      <c r="CN112" s="267">
        <f t="shared" si="114"/>
        <v>6.0391290322580602</v>
      </c>
      <c r="CO112" s="293">
        <f t="shared" si="115"/>
        <v>2.6750591397849455</v>
      </c>
      <c r="CQ112" s="254" t="s">
        <v>74</v>
      </c>
    </row>
    <row r="113" spans="1:95">
      <c r="A113" s="254" t="s">
        <v>72</v>
      </c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>
        <f t="shared" si="125"/>
        <v>2.7470602207183106</v>
      </c>
      <c r="R113" s="259">
        <f t="shared" si="125"/>
        <v>3.1831955000134116</v>
      </c>
      <c r="S113" s="259">
        <f t="shared" si="125"/>
        <v>3.524604564800967</v>
      </c>
      <c r="T113" s="259">
        <f t="shared" si="125"/>
        <v>4.3179366113014908</v>
      </c>
      <c r="U113" s="259">
        <f t="shared" si="125"/>
        <v>5.0125955176900447</v>
      </c>
      <c r="V113" s="259">
        <f t="shared" si="125"/>
        <v>26.426999999999992</v>
      </c>
      <c r="W113" s="259">
        <f t="shared" si="125"/>
        <v>9.9220000000000255</v>
      </c>
      <c r="X113" s="259">
        <f t="shared" si="125"/>
        <v>2.7400000000000091</v>
      </c>
      <c r="Y113" s="259">
        <f t="shared" si="125"/>
        <v>-16.834000000000003</v>
      </c>
      <c r="Z113" s="259">
        <f t="shared" si="125"/>
        <v>10.031999999999982</v>
      </c>
      <c r="AA113" s="259">
        <f t="shared" si="125"/>
        <v>-1.9679999999999609</v>
      </c>
      <c r="AB113" s="259">
        <f t="shared" si="125"/>
        <v>73.699999999999989</v>
      </c>
      <c r="AC113" s="259">
        <f t="shared" si="125"/>
        <v>83.747000000000014</v>
      </c>
      <c r="AD113" s="259">
        <f t="shared" si="125"/>
        <v>58.05800000000005</v>
      </c>
      <c r="AE113" s="259">
        <f t="shared" si="125"/>
        <v>-33.829000000000065</v>
      </c>
      <c r="AF113" s="259">
        <f t="shared" si="125"/>
        <v>-49.189000000000021</v>
      </c>
      <c r="AG113" s="259">
        <f t="shared" si="125"/>
        <v>-5.367999999999995</v>
      </c>
      <c r="AH113" s="259">
        <f t="shared" si="125"/>
        <v>18.668999999999983</v>
      </c>
      <c r="AI113" s="259">
        <f t="shared" si="125"/>
        <v>42.413999999999987</v>
      </c>
      <c r="AJ113" s="259">
        <f t="shared" si="125"/>
        <v>31.256999999999948</v>
      </c>
      <c r="AK113" s="259">
        <f t="shared" si="125"/>
        <v>-0.55200000000002092</v>
      </c>
      <c r="AL113" s="259">
        <f t="shared" si="125"/>
        <v>-1.3410000000000082</v>
      </c>
      <c r="AM113" s="259">
        <f t="shared" si="125"/>
        <v>58.492999999999938</v>
      </c>
      <c r="AN113" s="259">
        <f t="shared" si="125"/>
        <v>-42.38900000000001</v>
      </c>
      <c r="AO113" s="259">
        <f t="shared" si="125"/>
        <v>-1.48599999999999</v>
      </c>
      <c r="AP113" s="259">
        <f t="shared" si="125"/>
        <v>-60.206000000000017</v>
      </c>
      <c r="AQ113" s="259">
        <f t="shared" si="125"/>
        <v>18.078000000000088</v>
      </c>
      <c r="AR113" s="259">
        <f t="shared" si="125"/>
        <v>45.602000000000089</v>
      </c>
      <c r="AS113" s="259">
        <f t="shared" si="125"/>
        <v>71.357999999999947</v>
      </c>
      <c r="AT113" s="259">
        <f t="shared" si="125"/>
        <v>-92.749000000000024</v>
      </c>
      <c r="AU113" s="259">
        <f t="shared" si="125"/>
        <v>-62.950000000000045</v>
      </c>
      <c r="AV113" s="259">
        <f t="shared" si="125"/>
        <v>-35.07100000000014</v>
      </c>
      <c r="AW113" s="259">
        <f t="shared" si="125"/>
        <v>11.04300000000012</v>
      </c>
      <c r="AX113" s="259">
        <f t="shared" si="125"/>
        <v>52.65099999999984</v>
      </c>
      <c r="AY113" s="259">
        <f t="shared" si="125"/>
        <v>34.001999999999953</v>
      </c>
      <c r="AZ113" s="259">
        <f t="shared" si="125"/>
        <v>11.340999999999894</v>
      </c>
      <c r="BA113" s="259">
        <f t="shared" si="125"/>
        <v>86.913000000000011</v>
      </c>
      <c r="BB113" s="259">
        <f t="shared" si="125"/>
        <v>32.496000000000095</v>
      </c>
      <c r="BC113" s="259">
        <f t="shared" si="125"/>
        <v>-87.273000000000138</v>
      </c>
      <c r="BD113" s="259">
        <f t="shared" si="125"/>
        <v>-46.863000000000056</v>
      </c>
      <c r="BE113" s="259">
        <f t="shared" si="125"/>
        <v>168.03800000000001</v>
      </c>
      <c r="BF113" s="259">
        <f t="shared" si="125"/>
        <v>-140.23899999999981</v>
      </c>
      <c r="BG113" s="259">
        <f t="shared" si="125"/>
        <v>-192.70100000000002</v>
      </c>
      <c r="BH113" s="259">
        <f t="shared" si="125"/>
        <v>-160.51</v>
      </c>
      <c r="BI113" s="259">
        <f t="shared" si="125"/>
        <v>234.40499999999997</v>
      </c>
      <c r="BJ113" s="259">
        <f t="shared" si="125"/>
        <v>34.661999999999807</v>
      </c>
      <c r="BK113" s="259">
        <f t="shared" si="123"/>
        <v>84.082000000000107</v>
      </c>
      <c r="BL113" s="259">
        <f t="shared" si="123"/>
        <v>-69.937000000000126</v>
      </c>
      <c r="BM113" s="260">
        <f t="shared" si="123"/>
        <v>-89.211999999999989</v>
      </c>
      <c r="BN113" s="260">
        <f t="shared" ref="BN113" si="128">BN97-BN96</f>
        <v>-79.251000000000204</v>
      </c>
      <c r="BO113" s="327">
        <f t="shared" si="123"/>
        <v>14.951347760401177</v>
      </c>
      <c r="BP113" s="327">
        <f t="shared" si="123"/>
        <v>-49.738782294559769</v>
      </c>
      <c r="BQ113" s="327"/>
      <c r="BR113" s="260"/>
      <c r="BT113" s="259">
        <f t="shared" si="121"/>
        <v>38.799999999999955</v>
      </c>
      <c r="BV113" s="260">
        <v>1759.2637106161092</v>
      </c>
      <c r="BW113" s="259">
        <f t="shared" si="122"/>
        <v>-126.4782893838908</v>
      </c>
      <c r="CB113" s="293">
        <f t="shared" si="114"/>
        <v>3.665047311827955</v>
      </c>
      <c r="CC113" s="293">
        <f t="shared" si="114"/>
        <v>0.2770666666666699</v>
      </c>
      <c r="CD113" s="293">
        <f t="shared" si="114"/>
        <v>8.5234301075268775</v>
      </c>
      <c r="CE113" s="293">
        <f t="shared" si="114"/>
        <v>13.122481720430109</v>
      </c>
      <c r="CF113" s="293">
        <f t="shared" si="114"/>
        <v>7.7622634408602096</v>
      </c>
      <c r="CG113" s="293">
        <f t="shared" si="114"/>
        <v>-2.3117516129032225</v>
      </c>
      <c r="CH113" s="293">
        <f t="shared" si="114"/>
        <v>-0.85915698924731032</v>
      </c>
      <c r="CI113" s="293">
        <f t="shared" si="114"/>
        <v>2.2716612903225766</v>
      </c>
      <c r="CJ113" s="293">
        <f t="shared" si="114"/>
        <v>0.92572903225806158</v>
      </c>
      <c r="CK113" s="293">
        <f t="shared" si="114"/>
        <v>9.5091526881720441</v>
      </c>
      <c r="CL113" s="293">
        <f t="shared" si="114"/>
        <v>2.6548204301075273</v>
      </c>
      <c r="CM113" s="293">
        <f t="shared" si="114"/>
        <v>2.201791397849469</v>
      </c>
      <c r="CN113" s="267">
        <f t="shared" si="114"/>
        <v>1.6185591397849493</v>
      </c>
      <c r="CO113" s="293">
        <f t="shared" si="115"/>
        <v>3.9785446236559139</v>
      </c>
      <c r="CQ113" s="254" t="s">
        <v>75</v>
      </c>
    </row>
    <row r="114" spans="1:95">
      <c r="A114" s="254" t="s">
        <v>73</v>
      </c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>
        <f t="shared" si="125"/>
        <v>21.271828104892634</v>
      </c>
      <c r="R114" s="259">
        <f t="shared" si="125"/>
        <v>24.649036446258464</v>
      </c>
      <c r="S114" s="259">
        <f t="shared" si="125"/>
        <v>27.292733473662508</v>
      </c>
      <c r="T114" s="259">
        <f t="shared" si="125"/>
        <v>33.435890728092716</v>
      </c>
      <c r="U114" s="259">
        <f t="shared" si="125"/>
        <v>38.814973697146002</v>
      </c>
      <c r="V114" s="259">
        <f t="shared" si="125"/>
        <v>44.768000000000029</v>
      </c>
      <c r="W114" s="259">
        <f t="shared" si="125"/>
        <v>26.754999999999995</v>
      </c>
      <c r="X114" s="259">
        <f t="shared" si="125"/>
        <v>33.132999999999981</v>
      </c>
      <c r="Y114" s="259">
        <f t="shared" si="125"/>
        <v>43.16900000000004</v>
      </c>
      <c r="Z114" s="259">
        <f t="shared" si="125"/>
        <v>102.18900000000002</v>
      </c>
      <c r="AA114" s="259">
        <f t="shared" si="125"/>
        <v>81.060999999999979</v>
      </c>
      <c r="AB114" s="259">
        <f t="shared" si="125"/>
        <v>45.085000000000036</v>
      </c>
      <c r="AC114" s="259">
        <f t="shared" si="125"/>
        <v>1.8550000000000182</v>
      </c>
      <c r="AD114" s="259">
        <f t="shared" si="125"/>
        <v>57.124999999999943</v>
      </c>
      <c r="AE114" s="259">
        <f t="shared" si="125"/>
        <v>42.650000000000091</v>
      </c>
      <c r="AF114" s="259">
        <f t="shared" si="125"/>
        <v>105.90699999999998</v>
      </c>
      <c r="AG114" s="259">
        <f t="shared" si="125"/>
        <v>94.237000000000023</v>
      </c>
      <c r="AH114" s="259">
        <f t="shared" si="125"/>
        <v>47.985000000000014</v>
      </c>
      <c r="AI114" s="259">
        <f t="shared" si="125"/>
        <v>52.530000000000086</v>
      </c>
      <c r="AJ114" s="259">
        <f t="shared" si="125"/>
        <v>66.483000000000061</v>
      </c>
      <c r="AK114" s="259">
        <f t="shared" si="125"/>
        <v>0.83799999999996544</v>
      </c>
      <c r="AL114" s="259">
        <f t="shared" si="125"/>
        <v>41.875999999999976</v>
      </c>
      <c r="AM114" s="259">
        <f t="shared" si="125"/>
        <v>71.34800000000007</v>
      </c>
      <c r="AN114" s="259">
        <f t="shared" si="125"/>
        <v>-3.8090000000000828</v>
      </c>
      <c r="AO114" s="259">
        <f t="shared" si="125"/>
        <v>29.730999999999995</v>
      </c>
      <c r="AP114" s="259">
        <f t="shared" si="125"/>
        <v>-27.788000000000011</v>
      </c>
      <c r="AQ114" s="259">
        <f t="shared" si="125"/>
        <v>66.058999999999969</v>
      </c>
      <c r="AR114" s="259">
        <f t="shared" si="125"/>
        <v>64.617999999999938</v>
      </c>
      <c r="AS114" s="259">
        <f t="shared" si="125"/>
        <v>100.79999999999995</v>
      </c>
      <c r="AT114" s="259">
        <f t="shared" si="125"/>
        <v>85.471000000000004</v>
      </c>
      <c r="AU114" s="259">
        <f t="shared" si="125"/>
        <v>46.663999999999987</v>
      </c>
      <c r="AV114" s="259">
        <f t="shared" si="125"/>
        <v>190.77099999999996</v>
      </c>
      <c r="AW114" s="259">
        <f t="shared" si="125"/>
        <v>91.293999999999869</v>
      </c>
      <c r="AX114" s="259">
        <f t="shared" si="125"/>
        <v>45.032000000000153</v>
      </c>
      <c r="AY114" s="259">
        <f t="shared" si="125"/>
        <v>99.039999999999964</v>
      </c>
      <c r="AZ114" s="259">
        <f t="shared" si="125"/>
        <v>-1.9489999999998417</v>
      </c>
      <c r="BA114" s="259">
        <f t="shared" si="125"/>
        <v>221.26800000000003</v>
      </c>
      <c r="BB114" s="259">
        <f t="shared" si="125"/>
        <v>258.02600000000007</v>
      </c>
      <c r="BC114" s="259">
        <f t="shared" si="125"/>
        <v>95.977000000000089</v>
      </c>
      <c r="BD114" s="259">
        <f t="shared" si="125"/>
        <v>51.967000000000098</v>
      </c>
      <c r="BE114" s="259">
        <f t="shared" si="125"/>
        <v>52.727999999999838</v>
      </c>
      <c r="BF114" s="259">
        <f t="shared" si="125"/>
        <v>312.57299999999987</v>
      </c>
      <c r="BG114" s="259">
        <f t="shared" si="125"/>
        <v>170.51600000000008</v>
      </c>
      <c r="BH114" s="259">
        <f t="shared" si="125"/>
        <v>229.80199999999991</v>
      </c>
      <c r="BI114" s="259">
        <f>BI98-BI97</f>
        <v>-78.345000000000027</v>
      </c>
      <c r="BJ114" s="259">
        <f t="shared" si="125"/>
        <v>-83.043999999999869</v>
      </c>
      <c r="BK114" s="259">
        <f t="shared" si="123"/>
        <v>28.451999999999998</v>
      </c>
      <c r="BL114" s="259">
        <f t="shared" si="123"/>
        <v>162.23000000000002</v>
      </c>
      <c r="BM114" s="260">
        <f t="shared" si="123"/>
        <v>225.71600000000012</v>
      </c>
      <c r="BN114" s="260">
        <f t="shared" ref="BN114" si="129">BN98-BN97</f>
        <v>120.04700000000003</v>
      </c>
      <c r="BO114" s="327">
        <f t="shared" si="123"/>
        <v>78.515222891918256</v>
      </c>
      <c r="BP114" s="327">
        <f t="shared" si="123"/>
        <v>119.74029410255821</v>
      </c>
      <c r="BQ114" s="327"/>
      <c r="BR114" s="260"/>
      <c r="BT114" s="259">
        <f t="shared" si="121"/>
        <v>51.001800000000046</v>
      </c>
      <c r="BV114" s="260">
        <v>1820.796014910419</v>
      </c>
      <c r="BW114" s="259">
        <f t="shared" si="122"/>
        <v>13.399014910419055</v>
      </c>
    </row>
    <row r="115" spans="1:95">
      <c r="A115" s="254" t="s">
        <v>74</v>
      </c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>
        <f t="shared" si="125"/>
        <v>13.845568085536314</v>
      </c>
      <c r="R115" s="259">
        <f t="shared" si="125"/>
        <v>16.043750949691145</v>
      </c>
      <c r="S115" s="259">
        <f t="shared" si="125"/>
        <v>17.7645004315861</v>
      </c>
      <c r="T115" s="259">
        <f t="shared" si="125"/>
        <v>21.763005008012556</v>
      </c>
      <c r="U115" s="259">
        <f t="shared" si="125"/>
        <v>25.264183144584962</v>
      </c>
      <c r="V115" s="259">
        <f t="shared" si="125"/>
        <v>-5.4050000000000296</v>
      </c>
      <c r="W115" s="259">
        <f t="shared" si="125"/>
        <v>87.295999999999992</v>
      </c>
      <c r="X115" s="259">
        <f t="shared" si="125"/>
        <v>42.427000000000021</v>
      </c>
      <c r="Y115" s="259">
        <f t="shared" si="125"/>
        <v>26.714999999999975</v>
      </c>
      <c r="Z115" s="259">
        <f t="shared" si="125"/>
        <v>11.697999999999979</v>
      </c>
      <c r="AA115" s="259">
        <f t="shared" si="125"/>
        <v>18.206000000000017</v>
      </c>
      <c r="AB115" s="259">
        <f t="shared" si="125"/>
        <v>54.856999999999971</v>
      </c>
      <c r="AC115" s="259">
        <f t="shared" si="125"/>
        <v>54.259000000000015</v>
      </c>
      <c r="AD115" s="259">
        <f t="shared" si="125"/>
        <v>78.192999999999984</v>
      </c>
      <c r="AE115" s="259">
        <f t="shared" si="125"/>
        <v>60.106999999999971</v>
      </c>
      <c r="AF115" s="259">
        <f t="shared" si="125"/>
        <v>53.479000000000042</v>
      </c>
      <c r="AG115" s="259">
        <f t="shared" si="125"/>
        <v>33.330000000000041</v>
      </c>
      <c r="AH115" s="259">
        <f t="shared" si="125"/>
        <v>60.090000000000032</v>
      </c>
      <c r="AI115" s="259">
        <f t="shared" si="125"/>
        <v>76.442999999999984</v>
      </c>
      <c r="AJ115" s="259">
        <f t="shared" si="125"/>
        <v>24.79200000000003</v>
      </c>
      <c r="AK115" s="259">
        <f t="shared" si="125"/>
        <v>93.064000000000078</v>
      </c>
      <c r="AL115" s="259">
        <f t="shared" si="125"/>
        <v>31.923000000000002</v>
      </c>
      <c r="AM115" s="259">
        <f t="shared" si="125"/>
        <v>70.544999999999959</v>
      </c>
      <c r="AN115" s="259">
        <f t="shared" si="125"/>
        <v>9.5410000000000537</v>
      </c>
      <c r="AO115" s="259">
        <f t="shared" si="125"/>
        <v>105.05000000000007</v>
      </c>
      <c r="AP115" s="259">
        <f t="shared" si="125"/>
        <v>84.035999999999945</v>
      </c>
      <c r="AQ115" s="259">
        <f t="shared" si="125"/>
        <v>107.27299999999991</v>
      </c>
      <c r="AR115" s="259">
        <f t="shared" si="125"/>
        <v>14.893000000000029</v>
      </c>
      <c r="AS115" s="259">
        <f t="shared" si="125"/>
        <v>50.68100000000004</v>
      </c>
      <c r="AT115" s="259">
        <f t="shared" si="125"/>
        <v>73.626999999999953</v>
      </c>
      <c r="AU115" s="259">
        <f t="shared" si="125"/>
        <v>162.17500000000018</v>
      </c>
      <c r="AV115" s="259">
        <f t="shared" si="125"/>
        <v>202.40700000000015</v>
      </c>
      <c r="AW115" s="259">
        <f t="shared" si="125"/>
        <v>39.999000000000024</v>
      </c>
      <c r="AX115" s="259">
        <f t="shared" si="125"/>
        <v>3.1150000000000091</v>
      </c>
      <c r="AY115" s="259">
        <f t="shared" si="125"/>
        <v>87.524000000000115</v>
      </c>
      <c r="AZ115" s="259">
        <f t="shared" si="125"/>
        <v>-84.042000000000144</v>
      </c>
      <c r="BA115" s="259">
        <f t="shared" si="125"/>
        <v>-27.666999999999916</v>
      </c>
      <c r="BB115" s="259">
        <f t="shared" si="125"/>
        <v>60.432000000000016</v>
      </c>
      <c r="BC115" s="259">
        <f t="shared" si="125"/>
        <v>366.09299999999985</v>
      </c>
      <c r="BD115" s="259">
        <f t="shared" si="125"/>
        <v>235.36599999999999</v>
      </c>
      <c r="BE115" s="259">
        <f t="shared" si="125"/>
        <v>116.49200000000019</v>
      </c>
      <c r="BF115" s="259">
        <f t="shared" si="125"/>
        <v>-16.277000000000044</v>
      </c>
      <c r="BG115" s="259">
        <f t="shared" si="125"/>
        <v>117.38499999999999</v>
      </c>
      <c r="BH115" s="259">
        <f t="shared" si="125"/>
        <v>80.788999999999987</v>
      </c>
      <c r="BI115" s="259">
        <f>BI99-BI98</f>
        <v>55.912000000000035</v>
      </c>
      <c r="BJ115" s="259">
        <f t="shared" si="125"/>
        <v>187.21299999999997</v>
      </c>
      <c r="BK115" s="259">
        <f t="shared" si="123"/>
        <v>152.22399999999993</v>
      </c>
      <c r="BL115" s="259">
        <f t="shared" si="123"/>
        <v>143.54500000000007</v>
      </c>
      <c r="BM115" s="260">
        <f t="shared" si="123"/>
        <v>52.8599999999999</v>
      </c>
      <c r="BN115" s="260">
        <f t="shared" ref="BN115" si="130">BN99-BN98</f>
        <v>12.231401801055426</v>
      </c>
      <c r="BO115" s="327">
        <f t="shared" si="123"/>
        <v>172.86273114746587</v>
      </c>
      <c r="BP115" s="327">
        <f t="shared" si="123"/>
        <v>164.31373745232304</v>
      </c>
      <c r="BQ115" s="327"/>
      <c r="BR115" s="259">
        <v>88.474000000000004</v>
      </c>
      <c r="BT115" s="259">
        <f t="shared" si="121"/>
        <v>118.35079999999998</v>
      </c>
      <c r="BV115" s="260">
        <v>1888.7507880299636</v>
      </c>
      <c r="BW115" s="259">
        <f t="shared" si="122"/>
        <v>25.441788029963618</v>
      </c>
    </row>
    <row r="116" spans="1:95" ht="12" thickBot="1">
      <c r="A116" s="254" t="s">
        <v>75</v>
      </c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>
        <f t="shared" si="125"/>
        <v>18.899896837410779</v>
      </c>
      <c r="R116" s="259">
        <f t="shared" si="125"/>
        <v>21.900527010591674</v>
      </c>
      <c r="S116" s="259">
        <f t="shared" si="125"/>
        <v>24.249436603172171</v>
      </c>
      <c r="T116" s="259">
        <f t="shared" si="125"/>
        <v>29.707596465700249</v>
      </c>
      <c r="U116" s="259">
        <f t="shared" si="125"/>
        <v>34.486880723436343</v>
      </c>
      <c r="V116" s="259">
        <f t="shared" si="125"/>
        <v>36.12299999999999</v>
      </c>
      <c r="W116" s="259">
        <f t="shared" si="125"/>
        <v>1.728999999999985</v>
      </c>
      <c r="X116" s="259">
        <f t="shared" si="125"/>
        <v>-6.4420000000000073</v>
      </c>
      <c r="Y116" s="259">
        <f t="shared" si="125"/>
        <v>42.975000000000023</v>
      </c>
      <c r="Z116" s="259">
        <f t="shared" si="125"/>
        <v>147.75100000000003</v>
      </c>
      <c r="AA116" s="259">
        <f t="shared" si="125"/>
        <v>47.347999999999956</v>
      </c>
      <c r="AB116" s="259">
        <f t="shared" si="125"/>
        <v>60.870999999999981</v>
      </c>
      <c r="AC116" s="259">
        <f t="shared" si="125"/>
        <v>-21.686000000000035</v>
      </c>
      <c r="AD116" s="259">
        <f t="shared" si="125"/>
        <v>9.4080000000000155</v>
      </c>
      <c r="AE116" s="259">
        <f t="shared" si="125"/>
        <v>12.273000000000025</v>
      </c>
      <c r="AF116" s="259">
        <f t="shared" si="125"/>
        <v>33.001999999999953</v>
      </c>
      <c r="AG116" s="259">
        <f t="shared" si="125"/>
        <v>67.777999999999906</v>
      </c>
      <c r="AH116" s="259">
        <f t="shared" si="125"/>
        <v>82.857999999999947</v>
      </c>
      <c r="AI116" s="259">
        <f t="shared" si="125"/>
        <v>61.303999999999974</v>
      </c>
      <c r="AJ116" s="259">
        <f t="shared" si="125"/>
        <v>74.932999999999993</v>
      </c>
      <c r="AK116" s="259">
        <f t="shared" si="125"/>
        <v>49.283999999999992</v>
      </c>
      <c r="AL116" s="259">
        <f t="shared" si="125"/>
        <v>72.468999999999937</v>
      </c>
      <c r="AM116" s="259">
        <f t="shared" si="125"/>
        <v>32.047000000000025</v>
      </c>
      <c r="AN116" s="259">
        <f t="shared" si="125"/>
        <v>73.02800000000002</v>
      </c>
      <c r="AO116" s="259">
        <f t="shared" si="125"/>
        <v>158.52899999999988</v>
      </c>
      <c r="AP116" s="259">
        <f t="shared" si="125"/>
        <v>119.63199999999995</v>
      </c>
      <c r="AQ116" s="259">
        <f t="shared" si="125"/>
        <v>124.1880000000001</v>
      </c>
      <c r="AR116" s="259">
        <f t="shared" ref="AR116:BE116" si="131">AR100-AR99</f>
        <v>-1.5060000000000855</v>
      </c>
      <c r="AS116" s="259">
        <f t="shared" si="131"/>
        <v>166.07799999999997</v>
      </c>
      <c r="AT116" s="259">
        <f t="shared" si="131"/>
        <v>65.837999999999965</v>
      </c>
      <c r="AU116" s="259">
        <f t="shared" si="131"/>
        <v>72.80399999999986</v>
      </c>
      <c r="AV116" s="259">
        <f t="shared" si="131"/>
        <v>42.702999999999975</v>
      </c>
      <c r="AW116" s="259">
        <f t="shared" si="131"/>
        <v>-20.771999999999935</v>
      </c>
      <c r="AX116" s="259">
        <f t="shared" si="131"/>
        <v>61.690999999999804</v>
      </c>
      <c r="AY116" s="259">
        <f t="shared" si="131"/>
        <v>-43.508000000000038</v>
      </c>
      <c r="AZ116" s="259">
        <f t="shared" si="131"/>
        <v>201.92399999999998</v>
      </c>
      <c r="BA116" s="259">
        <f t="shared" si="131"/>
        <v>339.98900000000003</v>
      </c>
      <c r="BB116" s="259">
        <f t="shared" si="131"/>
        <v>176.89099999999985</v>
      </c>
      <c r="BC116" s="259">
        <f t="shared" si="131"/>
        <v>-134.8929999999998</v>
      </c>
      <c r="BD116" s="259">
        <f t="shared" si="131"/>
        <v>-91.935999999999922</v>
      </c>
      <c r="BE116" s="259">
        <f t="shared" si="131"/>
        <v>13.251999999999953</v>
      </c>
      <c r="BF116" s="259">
        <f>BF100-BF99</f>
        <v>-30.633000000000038</v>
      </c>
      <c r="BG116" s="259">
        <f t="shared" ref="BG116:BK116" si="132">BG100-BG99</f>
        <v>232.99700000000007</v>
      </c>
      <c r="BH116" s="259">
        <f t="shared" si="132"/>
        <v>20.884999999999991</v>
      </c>
      <c r="BI116" s="259">
        <f t="shared" si="132"/>
        <v>5.9470000000001164</v>
      </c>
      <c r="BJ116" s="259">
        <f t="shared" si="132"/>
        <v>-6.6159999999999854</v>
      </c>
      <c r="BK116" s="259">
        <f t="shared" si="132"/>
        <v>44.653999999999996</v>
      </c>
      <c r="BL116" s="259">
        <f t="shared" si="123"/>
        <v>75.961999999999989</v>
      </c>
      <c r="BM116" s="260">
        <f t="shared" si="123"/>
        <v>-71.925999999999931</v>
      </c>
      <c r="BN116" s="327">
        <f t="shared" si="123"/>
        <v>-83.621803602108457</v>
      </c>
      <c r="BO116" s="327">
        <f t="shared" si="123"/>
        <v>106.88919417939132</v>
      </c>
      <c r="BP116" s="327">
        <f t="shared" si="123"/>
        <v>88.410024836780622</v>
      </c>
      <c r="BQ116" s="327"/>
      <c r="BR116" s="260"/>
      <c r="BT116" s="259">
        <f t="shared" si="121"/>
        <v>9.6042000000000378</v>
      </c>
      <c r="BV116" s="260">
        <v>2078.1213516516473</v>
      </c>
      <c r="BW116" s="259">
        <f t="shared" si="122"/>
        <v>208.86535165164719</v>
      </c>
    </row>
    <row r="117" spans="1:95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  <c r="AA117" s="261"/>
      <c r="AB117" s="261"/>
      <c r="AC117" s="261"/>
      <c r="AD117" s="261"/>
      <c r="AE117" s="261"/>
      <c r="AF117" s="261"/>
      <c r="AG117" s="261"/>
      <c r="AH117" s="261"/>
      <c r="AI117" s="262"/>
      <c r="AJ117" s="262"/>
      <c r="AK117" s="262"/>
      <c r="AL117" s="262"/>
      <c r="AM117" s="262"/>
      <c r="AN117" s="262"/>
      <c r="AO117" s="262"/>
      <c r="AP117" s="262"/>
      <c r="AQ117" s="262"/>
      <c r="AR117" s="262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263"/>
      <c r="BH117" s="263"/>
      <c r="BI117" s="263"/>
      <c r="BJ117" s="263"/>
      <c r="BK117" s="263"/>
      <c r="BL117" s="263"/>
      <c r="BM117" s="263"/>
      <c r="BN117" s="263"/>
      <c r="BO117" s="263"/>
      <c r="BP117" s="263"/>
      <c r="BQ117" s="260"/>
      <c r="BR117" s="260"/>
    </row>
    <row r="118" spans="1:95" ht="12" thickBot="1">
      <c r="A118" s="254" t="s">
        <v>78</v>
      </c>
      <c r="BQ118" s="358" t="s">
        <v>161</v>
      </c>
      <c r="BR118" s="358" t="s">
        <v>162</v>
      </c>
    </row>
    <row r="119" spans="1:95" ht="12" thickBot="1">
      <c r="A119" s="286"/>
      <c r="B119" s="287" t="s">
        <v>119</v>
      </c>
      <c r="C119" s="287" t="s">
        <v>120</v>
      </c>
      <c r="D119" s="287" t="s">
        <v>121</v>
      </c>
      <c r="E119" s="287" t="s">
        <v>122</v>
      </c>
      <c r="F119" s="287" t="s">
        <v>123</v>
      </c>
      <c r="G119" s="287" t="s">
        <v>124</v>
      </c>
      <c r="H119" s="287" t="s">
        <v>125</v>
      </c>
      <c r="I119" s="287" t="s">
        <v>126</v>
      </c>
      <c r="J119" s="287" t="s">
        <v>127</v>
      </c>
      <c r="K119" s="287" t="s">
        <v>128</v>
      </c>
      <c r="L119" s="287" t="s">
        <v>129</v>
      </c>
      <c r="M119" s="287" t="s">
        <v>130</v>
      </c>
      <c r="N119" s="287" t="s">
        <v>131</v>
      </c>
      <c r="O119" s="287" t="s">
        <v>132</v>
      </c>
      <c r="P119" s="287" t="s">
        <v>133</v>
      </c>
      <c r="Q119" s="288" t="s">
        <v>134</v>
      </c>
      <c r="R119" s="288" t="s">
        <v>135</v>
      </c>
      <c r="S119" s="288" t="s">
        <v>136</v>
      </c>
      <c r="T119" s="288" t="s">
        <v>137</v>
      </c>
      <c r="U119" s="288" t="s">
        <v>138</v>
      </c>
      <c r="V119" s="288" t="s">
        <v>139</v>
      </c>
      <c r="W119" s="288" t="s">
        <v>140</v>
      </c>
      <c r="X119" s="288" t="s">
        <v>141</v>
      </c>
      <c r="Y119" s="288" t="s">
        <v>142</v>
      </c>
      <c r="Z119" s="288" t="s">
        <v>143</v>
      </c>
      <c r="AA119" s="288" t="s">
        <v>144</v>
      </c>
      <c r="AB119" s="288" t="s">
        <v>145</v>
      </c>
      <c r="AC119" s="288" t="s">
        <v>146</v>
      </c>
      <c r="AD119" s="288" t="s">
        <v>147</v>
      </c>
      <c r="AE119" s="288" t="s">
        <v>148</v>
      </c>
      <c r="AF119" s="288" t="s">
        <v>149</v>
      </c>
      <c r="AG119" s="288" t="s">
        <v>150</v>
      </c>
      <c r="AH119" s="288" t="s">
        <v>151</v>
      </c>
      <c r="AI119" s="288" t="s">
        <v>11</v>
      </c>
      <c r="AJ119" s="288" t="s">
        <v>12</v>
      </c>
      <c r="AK119" s="288" t="s">
        <v>13</v>
      </c>
      <c r="AL119" s="288" t="s">
        <v>14</v>
      </c>
      <c r="AM119" s="288" t="s">
        <v>15</v>
      </c>
      <c r="AN119" s="288" t="s">
        <v>16</v>
      </c>
      <c r="AO119" s="288" t="s">
        <v>17</v>
      </c>
      <c r="AP119" s="288" t="s">
        <v>18</v>
      </c>
      <c r="AQ119" s="288" t="s">
        <v>19</v>
      </c>
      <c r="AR119" s="288" t="s">
        <v>20</v>
      </c>
      <c r="AS119" s="288" t="s">
        <v>21</v>
      </c>
      <c r="AT119" s="288" t="s">
        <v>22</v>
      </c>
      <c r="AU119" s="288" t="s">
        <v>23</v>
      </c>
      <c r="AV119" s="288" t="s">
        <v>24</v>
      </c>
      <c r="AW119" s="288" t="s">
        <v>25</v>
      </c>
      <c r="AX119" s="288" t="s">
        <v>26</v>
      </c>
      <c r="AY119" s="288" t="s">
        <v>27</v>
      </c>
      <c r="AZ119" s="288" t="s">
        <v>28</v>
      </c>
      <c r="BA119" s="288" t="s">
        <v>29</v>
      </c>
      <c r="BB119" s="288" t="s">
        <v>30</v>
      </c>
      <c r="BC119" s="288" t="s">
        <v>31</v>
      </c>
      <c r="BD119" s="288" t="s">
        <v>32</v>
      </c>
      <c r="BE119" s="288" t="s">
        <v>33</v>
      </c>
      <c r="BF119" s="288" t="s">
        <v>34</v>
      </c>
      <c r="BG119" s="288" t="s">
        <v>35</v>
      </c>
      <c r="BH119" s="288" t="s">
        <v>36</v>
      </c>
      <c r="BI119" s="288" t="s">
        <v>37</v>
      </c>
      <c r="BJ119" s="288" t="s">
        <v>38</v>
      </c>
      <c r="BK119" s="288" t="str">
        <f>BK2</f>
        <v xml:space="preserve">21/22  </v>
      </c>
      <c r="BL119" s="288" t="str">
        <f>BL2</f>
        <v xml:space="preserve">22/23  </v>
      </c>
      <c r="BM119" s="288" t="str">
        <f>BM2</f>
        <v xml:space="preserve">23/24  </v>
      </c>
      <c r="BN119" s="288" t="str">
        <f t="shared" ref="BN119:BP119" si="133">BN2</f>
        <v xml:space="preserve">24/25  </v>
      </c>
      <c r="BO119" s="288" t="str">
        <f t="shared" si="133"/>
        <v xml:space="preserve">25/26  </v>
      </c>
      <c r="BP119" s="288" t="str">
        <f t="shared" si="133"/>
        <v xml:space="preserve">26/27  </v>
      </c>
      <c r="BQ119" s="358"/>
      <c r="BR119" s="358"/>
      <c r="BV119" s="254" t="s">
        <v>182</v>
      </c>
    </row>
    <row r="120" spans="1:95">
      <c r="A120" s="254" t="s">
        <v>64</v>
      </c>
      <c r="Q120" s="259">
        <f t="shared" ref="Q120:Z131" si="134">(SUM($AH120:$AL120)/SUM($AH$132:$AL$132))*Q$132</f>
        <v>0</v>
      </c>
      <c r="R120" s="259">
        <f t="shared" si="134"/>
        <v>0</v>
      </c>
      <c r="S120" s="259">
        <f t="shared" si="134"/>
        <v>0</v>
      </c>
      <c r="T120" s="259">
        <f t="shared" si="134"/>
        <v>0</v>
      </c>
      <c r="U120" s="259">
        <f t="shared" si="134"/>
        <v>0</v>
      </c>
      <c r="V120" s="259">
        <f t="shared" si="134"/>
        <v>0</v>
      </c>
      <c r="W120" s="259">
        <f t="shared" si="134"/>
        <v>0</v>
      </c>
      <c r="X120" s="259">
        <f t="shared" si="134"/>
        <v>0.37098376946008615</v>
      </c>
      <c r="Y120" s="259">
        <f t="shared" si="134"/>
        <v>0.31798608810864526</v>
      </c>
      <c r="Z120" s="259">
        <f t="shared" si="134"/>
        <v>0</v>
      </c>
      <c r="AA120" s="259">
        <f t="shared" ref="AA120:AG131" si="135">(SUM($AH120:$AL120)/SUM($AH$132:$AL$132))*AA$132</f>
        <v>1.6959258032461082</v>
      </c>
      <c r="AB120" s="259">
        <f t="shared" si="135"/>
        <v>3.8158330573037436</v>
      </c>
      <c r="AC120" s="259">
        <f t="shared" si="135"/>
        <v>7.3666777078502825</v>
      </c>
      <c r="AD120" s="259">
        <f t="shared" si="135"/>
        <v>2.1199072540576354</v>
      </c>
      <c r="AE120" s="259">
        <f t="shared" si="135"/>
        <v>0.7949652202716132</v>
      </c>
      <c r="AF120" s="259">
        <f t="shared" si="135"/>
        <v>11.712487578668435</v>
      </c>
      <c r="AG120" s="259">
        <f t="shared" si="135"/>
        <v>10.016561775422327</v>
      </c>
      <c r="AH120" s="259">
        <v>14</v>
      </c>
      <c r="AI120" s="259">
        <v>13</v>
      </c>
      <c r="AJ120" s="259">
        <v>5</v>
      </c>
      <c r="AK120" s="259">
        <v>0</v>
      </c>
      <c r="AL120" s="259">
        <v>0</v>
      </c>
      <c r="AM120" s="259">
        <v>6</v>
      </c>
      <c r="AN120" s="259">
        <v>10</v>
      </c>
      <c r="AO120" s="259">
        <v>4</v>
      </c>
      <c r="AP120" s="259">
        <v>1</v>
      </c>
      <c r="AQ120" s="259">
        <v>31</v>
      </c>
      <c r="AR120" s="259">
        <v>35.423999999999999</v>
      </c>
      <c r="AS120" s="259">
        <v>31.367999999999999</v>
      </c>
      <c r="AT120" s="259">
        <v>41.428999999999995</v>
      </c>
      <c r="AU120" s="259">
        <v>62.192999999999998</v>
      </c>
      <c r="AV120" s="259">
        <v>13.782999999999999</v>
      </c>
      <c r="AW120" s="259">
        <v>8.9580000000000002</v>
      </c>
      <c r="AX120" s="259">
        <v>33.634</v>
      </c>
      <c r="AY120" s="259">
        <v>75.486000000000004</v>
      </c>
      <c r="AZ120" s="259">
        <v>72.406000000000006</v>
      </c>
      <c r="BA120" s="259">
        <v>45.478000000000002</v>
      </c>
      <c r="BB120" s="259">
        <v>55.936999999999998</v>
      </c>
      <c r="BC120" s="259">
        <v>22.503</v>
      </c>
      <c r="BD120" s="259">
        <v>82.971000000000004</v>
      </c>
      <c r="BE120" s="259">
        <v>73.433999999999997</v>
      </c>
      <c r="BF120" s="259">
        <v>26.856999999999999</v>
      </c>
      <c r="BG120" s="259">
        <v>13.478999999999999</v>
      </c>
      <c r="BH120" s="259">
        <v>117.26900000000001</v>
      </c>
      <c r="BI120" s="259">
        <v>85.034000000000006</v>
      </c>
      <c r="BJ120" s="259">
        <v>45.398000000000003</v>
      </c>
      <c r="BK120" s="259">
        <v>50.45</v>
      </c>
      <c r="BL120" s="259">
        <v>69.063999999999993</v>
      </c>
      <c r="BM120" s="259">
        <v>47.557000000000002</v>
      </c>
      <c r="BN120" s="259">
        <v>16.347000000000001</v>
      </c>
      <c r="BO120" s="327">
        <f t="shared" ref="BO120:BO121" si="136">(SUM(BI120:BM120)/SUM(BI$132:BM$132))*BO$132</f>
        <v>61.215696271841956</v>
      </c>
      <c r="BP120" s="327">
        <f t="shared" ref="BP120:BP121" si="137">(SUM(BJ120:BN120)/SUM(BJ$132:BN$132))*BP$132</f>
        <v>54.987335533430304</v>
      </c>
      <c r="BQ120" s="275">
        <f>BN120/BR120-1</f>
        <v>-0.72526327465605389</v>
      </c>
      <c r="BR120" s="259">
        <f>AVERAGE(BI120:BM120)</f>
        <v>59.500599999999999</v>
      </c>
      <c r="BU120" s="254" t="s">
        <v>168</v>
      </c>
      <c r="BV120" s="259">
        <f>AVERAGE(BI120:BM120)</f>
        <v>59.500599999999999</v>
      </c>
    </row>
    <row r="121" spans="1:95">
      <c r="A121" s="254" t="s">
        <v>65</v>
      </c>
      <c r="Q121" s="259">
        <f t="shared" si="134"/>
        <v>0</v>
      </c>
      <c r="R121" s="259">
        <f t="shared" si="134"/>
        <v>0</v>
      </c>
      <c r="S121" s="259">
        <f t="shared" si="134"/>
        <v>0</v>
      </c>
      <c r="T121" s="259">
        <f t="shared" si="134"/>
        <v>0</v>
      </c>
      <c r="U121" s="259">
        <f t="shared" si="134"/>
        <v>0</v>
      </c>
      <c r="V121" s="259">
        <f t="shared" si="134"/>
        <v>0</v>
      </c>
      <c r="W121" s="259">
        <f t="shared" si="134"/>
        <v>0</v>
      </c>
      <c r="X121" s="259">
        <f t="shared" si="134"/>
        <v>0.33620404107320306</v>
      </c>
      <c r="Y121" s="259">
        <f t="shared" si="134"/>
        <v>0.28817489234845978</v>
      </c>
      <c r="Z121" s="259">
        <f t="shared" si="134"/>
        <v>0</v>
      </c>
      <c r="AA121" s="259">
        <f t="shared" si="135"/>
        <v>1.5369327591917854</v>
      </c>
      <c r="AB121" s="259">
        <f t="shared" si="135"/>
        <v>3.4580987081815171</v>
      </c>
      <c r="AC121" s="259">
        <f t="shared" si="135"/>
        <v>6.6760516727393178</v>
      </c>
      <c r="AD121" s="259">
        <f t="shared" si="135"/>
        <v>1.9211659489897317</v>
      </c>
      <c r="AE121" s="259">
        <f t="shared" si="135"/>
        <v>0.72043723087114941</v>
      </c>
      <c r="AF121" s="259">
        <f t="shared" si="135"/>
        <v>10.614441868168267</v>
      </c>
      <c r="AG121" s="259">
        <f t="shared" si="135"/>
        <v>9.0775091089764821</v>
      </c>
      <c r="AH121" s="259">
        <v>19</v>
      </c>
      <c r="AI121" s="259">
        <v>5</v>
      </c>
      <c r="AJ121" s="259">
        <v>0</v>
      </c>
      <c r="AK121" s="259">
        <v>0</v>
      </c>
      <c r="AL121" s="259">
        <v>5</v>
      </c>
      <c r="AM121" s="259">
        <v>9</v>
      </c>
      <c r="AN121" s="259">
        <v>15.6</v>
      </c>
      <c r="AO121" s="259">
        <v>2</v>
      </c>
      <c r="AP121" s="259">
        <v>3.3</v>
      </c>
      <c r="AQ121" s="259">
        <v>30.7</v>
      </c>
      <c r="AR121" s="259">
        <v>50.665999999999997</v>
      </c>
      <c r="AS121" s="259">
        <v>59.915999999999997</v>
      </c>
      <c r="AT121" s="259">
        <v>34.222000000000001</v>
      </c>
      <c r="AU121" s="259">
        <v>63.766999999999996</v>
      </c>
      <c r="AV121" s="259">
        <v>23.847999999999999</v>
      </c>
      <c r="AW121" s="259">
        <v>14.573</v>
      </c>
      <c r="AX121" s="259">
        <v>93.63</v>
      </c>
      <c r="AY121" s="259">
        <v>56.384</v>
      </c>
      <c r="AZ121" s="259">
        <v>91.394000000000005</v>
      </c>
      <c r="BA121" s="259">
        <v>88.265000000000001</v>
      </c>
      <c r="BB121" s="259">
        <v>84.918000000000006</v>
      </c>
      <c r="BC121" s="259">
        <v>14.859</v>
      </c>
      <c r="BD121" s="259">
        <v>98.94</v>
      </c>
      <c r="BE121" s="259">
        <v>121.819</v>
      </c>
      <c r="BF121" s="259">
        <v>63.491</v>
      </c>
      <c r="BG121" s="259">
        <v>30.190999999999999</v>
      </c>
      <c r="BH121" s="259">
        <v>134.352</v>
      </c>
      <c r="BI121" s="259">
        <v>74.683999999999997</v>
      </c>
      <c r="BJ121" s="259">
        <v>112.663</v>
      </c>
      <c r="BK121" s="259">
        <v>97.891000000000005</v>
      </c>
      <c r="BL121" s="259">
        <v>47.046999999999997</v>
      </c>
      <c r="BM121" s="259">
        <v>39.695999999999998</v>
      </c>
      <c r="BN121" s="259">
        <v>37.917000000000002</v>
      </c>
      <c r="BO121" s="327">
        <f t="shared" si="136"/>
        <v>76.540659808123095</v>
      </c>
      <c r="BP121" s="327">
        <f t="shared" si="137"/>
        <v>80.556100506534989</v>
      </c>
      <c r="BQ121" s="275">
        <f t="shared" ref="BQ121:BQ131" si="138">BN121/BR121-1</f>
        <v>-0.4903368720445398</v>
      </c>
      <c r="BR121" s="259">
        <f t="shared" ref="BR121:BR131" si="139">AVERAGE(BI121:BM121)</f>
        <v>74.396199999999993</v>
      </c>
      <c r="BU121" s="254" t="s">
        <v>169</v>
      </c>
      <c r="BV121" s="259">
        <f t="shared" ref="BV121:BV131" si="140">AVERAGE(BI121:BM121)</f>
        <v>74.396199999999993</v>
      </c>
    </row>
    <row r="122" spans="1:95">
      <c r="A122" s="254" t="s">
        <v>66</v>
      </c>
      <c r="Q122" s="259">
        <f t="shared" si="134"/>
        <v>0</v>
      </c>
      <c r="R122" s="259">
        <f t="shared" si="134"/>
        <v>0</v>
      </c>
      <c r="S122" s="259">
        <f t="shared" si="134"/>
        <v>0</v>
      </c>
      <c r="T122" s="259">
        <f t="shared" si="134"/>
        <v>0</v>
      </c>
      <c r="U122" s="259">
        <f t="shared" si="134"/>
        <v>0</v>
      </c>
      <c r="V122" s="259">
        <f t="shared" si="134"/>
        <v>0</v>
      </c>
      <c r="W122" s="259">
        <f t="shared" si="134"/>
        <v>0</v>
      </c>
      <c r="X122" s="259">
        <f t="shared" si="134"/>
        <v>0.61444186816826774</v>
      </c>
      <c r="Y122" s="259">
        <f t="shared" si="134"/>
        <v>0.5266644584299438</v>
      </c>
      <c r="Z122" s="259">
        <f t="shared" si="134"/>
        <v>0</v>
      </c>
      <c r="AA122" s="259">
        <f t="shared" si="135"/>
        <v>2.8088771116263667</v>
      </c>
      <c r="AB122" s="259">
        <f t="shared" si="135"/>
        <v>6.3199735011593248</v>
      </c>
      <c r="AC122" s="259">
        <f t="shared" si="135"/>
        <v>12.201059953627031</v>
      </c>
      <c r="AD122" s="259">
        <f t="shared" si="135"/>
        <v>3.5110963895329581</v>
      </c>
      <c r="AE122" s="259">
        <f t="shared" si="135"/>
        <v>1.3166611460748594</v>
      </c>
      <c r="AF122" s="259">
        <f t="shared" si="135"/>
        <v>19.398807552169593</v>
      </c>
      <c r="AG122" s="259">
        <f t="shared" si="135"/>
        <v>16.589930440543228</v>
      </c>
      <c r="AH122" s="259">
        <v>21</v>
      </c>
      <c r="AI122" s="259">
        <v>12</v>
      </c>
      <c r="AJ122" s="259">
        <v>20</v>
      </c>
      <c r="AK122" s="259">
        <v>0</v>
      </c>
      <c r="AL122" s="259">
        <v>0</v>
      </c>
      <c r="AM122" s="259">
        <v>17</v>
      </c>
      <c r="AN122" s="259">
        <v>18</v>
      </c>
      <c r="AO122" s="259">
        <v>14.4</v>
      </c>
      <c r="AP122" s="259">
        <v>6.3</v>
      </c>
      <c r="AQ122" s="259">
        <v>27</v>
      </c>
      <c r="AR122" s="259">
        <v>53.064</v>
      </c>
      <c r="AS122" s="259">
        <v>70.103999999999999</v>
      </c>
      <c r="AT122" s="259">
        <v>33.354999999999997</v>
      </c>
      <c r="AU122" s="259">
        <v>105.902</v>
      </c>
      <c r="AV122" s="259">
        <v>20.135999999999999</v>
      </c>
      <c r="AW122" s="259">
        <v>33.847000000000001</v>
      </c>
      <c r="AX122" s="259">
        <v>78.281999999999996</v>
      </c>
      <c r="AY122" s="259">
        <v>165.23699999999999</v>
      </c>
      <c r="AZ122" s="259">
        <v>121.27200000000001</v>
      </c>
      <c r="BA122" s="259">
        <v>146.672</v>
      </c>
      <c r="BB122" s="259">
        <v>87.224000000000004</v>
      </c>
      <c r="BC122" s="259">
        <v>24.574000000000002</v>
      </c>
      <c r="BD122" s="259">
        <v>90.352999999999994</v>
      </c>
      <c r="BE122" s="259">
        <v>83.486000000000004</v>
      </c>
      <c r="BF122" s="259">
        <v>44.752000000000002</v>
      </c>
      <c r="BG122" s="259">
        <v>14.991</v>
      </c>
      <c r="BH122" s="259">
        <v>108.621</v>
      </c>
      <c r="BI122" s="259">
        <v>123.029</v>
      </c>
      <c r="BJ122" s="259">
        <v>282.05799999999999</v>
      </c>
      <c r="BK122" s="259">
        <v>102.768</v>
      </c>
      <c r="BL122" s="259">
        <v>64.911000000000001</v>
      </c>
      <c r="BM122" s="259">
        <v>40.061999999999998</v>
      </c>
      <c r="BN122" s="259">
        <v>37.917000000000002</v>
      </c>
      <c r="BO122" s="327">
        <f t="shared" ref="BN122:BO130" si="141">(SUM(BI122:BM122)/SUM(BI$132:BM$132))*BO$132</f>
        <v>126.09853586310179</v>
      </c>
      <c r="BP122" s="327">
        <f t="shared" ref="BP122:BP130" si="142">(SUM(BJ122:BN122)/SUM(BJ$132:BN$132))*BP$132</f>
        <v>126.81672941734715</v>
      </c>
      <c r="BQ122" s="275">
        <f t="shared" si="138"/>
        <v>-0.69063913528755216</v>
      </c>
      <c r="BR122" s="259">
        <f t="shared" si="139"/>
        <v>122.56560000000002</v>
      </c>
      <c r="BU122" s="254" t="s">
        <v>170</v>
      </c>
      <c r="BV122" s="259">
        <f t="shared" si="140"/>
        <v>122.56560000000002</v>
      </c>
    </row>
    <row r="123" spans="1:95">
      <c r="A123" s="254" t="s">
        <v>67</v>
      </c>
      <c r="Q123" s="259">
        <f t="shared" si="134"/>
        <v>0</v>
      </c>
      <c r="R123" s="259">
        <f t="shared" si="134"/>
        <v>0</v>
      </c>
      <c r="S123" s="259">
        <f t="shared" si="134"/>
        <v>0</v>
      </c>
      <c r="T123" s="259">
        <f t="shared" si="134"/>
        <v>0</v>
      </c>
      <c r="U123" s="259">
        <f t="shared" si="134"/>
        <v>0</v>
      </c>
      <c r="V123" s="259">
        <f t="shared" si="134"/>
        <v>0</v>
      </c>
      <c r="W123" s="259">
        <f t="shared" si="134"/>
        <v>0</v>
      </c>
      <c r="X123" s="259">
        <f t="shared" si="134"/>
        <v>0.47532295462073537</v>
      </c>
      <c r="Y123" s="259">
        <f t="shared" si="134"/>
        <v>0.40741967538920176</v>
      </c>
      <c r="Z123" s="259">
        <f t="shared" si="134"/>
        <v>0</v>
      </c>
      <c r="AA123" s="259">
        <f t="shared" si="135"/>
        <v>2.1729049354090759</v>
      </c>
      <c r="AB123" s="259">
        <f t="shared" si="135"/>
        <v>4.8890361046704207</v>
      </c>
      <c r="AC123" s="259">
        <f t="shared" si="135"/>
        <v>9.4385558131831733</v>
      </c>
      <c r="AD123" s="259">
        <f t="shared" si="135"/>
        <v>2.7161311692613448</v>
      </c>
      <c r="AE123" s="259">
        <f t="shared" si="135"/>
        <v>1.0185491884730042</v>
      </c>
      <c r="AF123" s="259">
        <f t="shared" si="135"/>
        <v>15.00662471016893</v>
      </c>
      <c r="AG123" s="259">
        <f t="shared" si="135"/>
        <v>12.833719774759855</v>
      </c>
      <c r="AH123" s="259">
        <v>33</v>
      </c>
      <c r="AI123" s="259">
        <v>5</v>
      </c>
      <c r="AJ123" s="259">
        <v>1</v>
      </c>
      <c r="AK123" s="259">
        <v>1</v>
      </c>
      <c r="AL123" s="259">
        <v>1</v>
      </c>
      <c r="AM123" s="259">
        <v>5</v>
      </c>
      <c r="AN123" s="259">
        <v>3.6</v>
      </c>
      <c r="AO123" s="259">
        <v>8.3000000000000007</v>
      </c>
      <c r="AP123" s="259">
        <v>0.6</v>
      </c>
      <c r="AQ123" s="259">
        <v>54.524000000000001</v>
      </c>
      <c r="AR123" s="259">
        <v>49.595999999999997</v>
      </c>
      <c r="AS123" s="259">
        <v>53.835999999999999</v>
      </c>
      <c r="AT123" s="259">
        <v>38.643999999999998</v>
      </c>
      <c r="AU123" s="259">
        <v>152.155</v>
      </c>
      <c r="AV123" s="259">
        <v>11.167</v>
      </c>
      <c r="AW123" s="259">
        <v>52.868000000000002</v>
      </c>
      <c r="AX123" s="259">
        <v>31.355</v>
      </c>
      <c r="AY123" s="259">
        <v>155.803</v>
      </c>
      <c r="AZ123" s="259">
        <v>164.93799999999999</v>
      </c>
      <c r="BA123" s="259">
        <v>209.40799999999999</v>
      </c>
      <c r="BB123" s="259">
        <v>103.816</v>
      </c>
      <c r="BC123" s="259">
        <v>15.782</v>
      </c>
      <c r="BD123" s="259">
        <v>89.908000000000001</v>
      </c>
      <c r="BE123" s="259">
        <v>34.4</v>
      </c>
      <c r="BF123" s="259">
        <v>71.590999999999994</v>
      </c>
      <c r="BG123" s="259">
        <v>34.825000000000003</v>
      </c>
      <c r="BH123" s="259">
        <v>81.447000000000003</v>
      </c>
      <c r="BI123" s="259">
        <v>85.033000000000001</v>
      </c>
      <c r="BJ123" s="259">
        <v>165.19800000000001</v>
      </c>
      <c r="BK123" s="259">
        <v>85.082999999999998</v>
      </c>
      <c r="BL123" s="259">
        <v>153.435</v>
      </c>
      <c r="BM123" s="259">
        <v>29.494</v>
      </c>
      <c r="BN123" s="259">
        <v>88.474000000000004</v>
      </c>
      <c r="BO123" s="327">
        <f t="shared" si="141"/>
        <v>106.63625604786569</v>
      </c>
      <c r="BP123" s="327">
        <f t="shared" si="142"/>
        <v>125.36716466690294</v>
      </c>
      <c r="BQ123" s="275">
        <f t="shared" si="138"/>
        <v>-0.14640429296681268</v>
      </c>
      <c r="BR123" s="259">
        <f t="shared" si="139"/>
        <v>103.64859999999999</v>
      </c>
      <c r="BU123" s="254" t="s">
        <v>171</v>
      </c>
      <c r="BV123" s="259">
        <f t="shared" si="140"/>
        <v>103.64859999999999</v>
      </c>
    </row>
    <row r="124" spans="1:95">
      <c r="A124" s="254" t="s">
        <v>68</v>
      </c>
      <c r="Q124" s="259">
        <f t="shared" si="134"/>
        <v>0</v>
      </c>
      <c r="R124" s="259">
        <f t="shared" si="134"/>
        <v>0</v>
      </c>
      <c r="S124" s="259">
        <f t="shared" si="134"/>
        <v>0</v>
      </c>
      <c r="T124" s="259">
        <f t="shared" si="134"/>
        <v>0</v>
      </c>
      <c r="U124" s="259">
        <f t="shared" si="134"/>
        <v>0</v>
      </c>
      <c r="V124" s="259">
        <f t="shared" si="134"/>
        <v>0</v>
      </c>
      <c r="W124" s="259">
        <f t="shared" si="134"/>
        <v>0</v>
      </c>
      <c r="X124" s="259">
        <f t="shared" si="134"/>
        <v>0.32692944683670094</v>
      </c>
      <c r="Y124" s="259">
        <f t="shared" si="134"/>
        <v>0.28022524014574368</v>
      </c>
      <c r="Z124" s="259">
        <f t="shared" si="134"/>
        <v>0</v>
      </c>
      <c r="AA124" s="259">
        <f t="shared" si="135"/>
        <v>1.4945346141106328</v>
      </c>
      <c r="AB124" s="259">
        <f t="shared" si="135"/>
        <v>3.3627028817489237</v>
      </c>
      <c r="AC124" s="259">
        <f t="shared" si="135"/>
        <v>6.4918847300430613</v>
      </c>
      <c r="AD124" s="259">
        <f t="shared" si="135"/>
        <v>1.8681682676382909</v>
      </c>
      <c r="AE124" s="259">
        <f t="shared" si="135"/>
        <v>0.70056310036435909</v>
      </c>
      <c r="AF124" s="259">
        <f t="shared" si="135"/>
        <v>10.321629678701559</v>
      </c>
      <c r="AG124" s="259">
        <f t="shared" si="135"/>
        <v>8.8270950645909245</v>
      </c>
      <c r="AH124" s="259">
        <v>9</v>
      </c>
      <c r="AI124" s="259">
        <v>14</v>
      </c>
      <c r="AJ124" s="259">
        <v>1.7</v>
      </c>
      <c r="AK124" s="259">
        <v>1.5</v>
      </c>
      <c r="AL124" s="259">
        <v>2</v>
      </c>
      <c r="AM124" s="259">
        <v>11</v>
      </c>
      <c r="AN124" s="259">
        <v>25.1</v>
      </c>
      <c r="AO124" s="259">
        <v>0.4</v>
      </c>
      <c r="AP124" s="259">
        <v>8.6</v>
      </c>
      <c r="AQ124" s="259">
        <v>45.106999999999999</v>
      </c>
      <c r="AR124" s="259">
        <v>61.774000000000001</v>
      </c>
      <c r="AS124" s="259">
        <v>83.009999999999991</v>
      </c>
      <c r="AT124" s="259">
        <v>56.848000000000006</v>
      </c>
      <c r="AU124" s="259">
        <v>140.47</v>
      </c>
      <c r="AV124" s="259">
        <v>27.957000000000001</v>
      </c>
      <c r="AW124" s="259">
        <v>28.789000000000001</v>
      </c>
      <c r="AX124" s="259">
        <v>27.422999999999998</v>
      </c>
      <c r="AY124" s="259">
        <v>64.090999999999994</v>
      </c>
      <c r="AZ124" s="259">
        <v>189.411</v>
      </c>
      <c r="BA124" s="259">
        <v>246.89</v>
      </c>
      <c r="BB124" s="259">
        <v>97.542000000000002</v>
      </c>
      <c r="BC124" s="259">
        <v>8.2590000000000003</v>
      </c>
      <c r="BD124" s="259">
        <v>63.515000000000001</v>
      </c>
      <c r="BE124" s="259">
        <v>67.582999999999998</v>
      </c>
      <c r="BF124" s="259">
        <v>40.331000000000003</v>
      </c>
      <c r="BG124" s="259">
        <v>67.165000000000006</v>
      </c>
      <c r="BH124" s="259">
        <v>94.278000000000006</v>
      </c>
      <c r="BI124" s="259">
        <v>66.734999999999999</v>
      </c>
      <c r="BJ124" s="259">
        <v>87.325999999999993</v>
      </c>
      <c r="BK124" s="259">
        <v>156.51300000000001</v>
      </c>
      <c r="BL124" s="259">
        <v>52.506</v>
      </c>
      <c r="BM124" s="259">
        <v>32.555999999999997</v>
      </c>
      <c r="BN124" s="260">
        <v>66.784000000000006</v>
      </c>
      <c r="BO124" s="327">
        <f t="shared" si="141"/>
        <v>81.408030205431402</v>
      </c>
      <c r="BP124" s="327">
        <f t="shared" si="142"/>
        <v>95.088035192230308</v>
      </c>
      <c r="BQ124" s="275">
        <f t="shared" si="138"/>
        <v>-0.15599187131605796</v>
      </c>
      <c r="BR124" s="259">
        <f t="shared" si="139"/>
        <v>79.127199999999988</v>
      </c>
      <c r="BU124" s="254" t="s">
        <v>172</v>
      </c>
      <c r="BV124" s="259">
        <f t="shared" si="140"/>
        <v>79.127199999999988</v>
      </c>
    </row>
    <row r="125" spans="1:95">
      <c r="A125" s="254" t="s">
        <v>69</v>
      </c>
      <c r="Q125" s="259">
        <f t="shared" si="134"/>
        <v>0</v>
      </c>
      <c r="R125" s="259">
        <f t="shared" si="134"/>
        <v>0</v>
      </c>
      <c r="S125" s="259">
        <f t="shared" si="134"/>
        <v>0</v>
      </c>
      <c r="T125" s="259">
        <f t="shared" si="134"/>
        <v>0</v>
      </c>
      <c r="U125" s="259">
        <f t="shared" si="134"/>
        <v>0</v>
      </c>
      <c r="V125" s="259">
        <f t="shared" si="134"/>
        <v>0</v>
      </c>
      <c r="W125" s="259">
        <f t="shared" si="134"/>
        <v>0</v>
      </c>
      <c r="X125" s="259">
        <f t="shared" si="134"/>
        <v>0.4950314673733025</v>
      </c>
      <c r="Y125" s="259">
        <f t="shared" si="134"/>
        <v>0.4243126863199736</v>
      </c>
      <c r="Z125" s="259">
        <f t="shared" si="134"/>
        <v>0</v>
      </c>
      <c r="AA125" s="259">
        <f t="shared" si="135"/>
        <v>2.2630009937065259</v>
      </c>
      <c r="AB125" s="259">
        <f t="shared" si="135"/>
        <v>5.0917522358396834</v>
      </c>
      <c r="AC125" s="259">
        <f t="shared" si="135"/>
        <v>9.8299105664127211</v>
      </c>
      <c r="AD125" s="259">
        <f t="shared" si="135"/>
        <v>2.8287512421331575</v>
      </c>
      <c r="AE125" s="259">
        <f t="shared" si="135"/>
        <v>1.060781715799934</v>
      </c>
      <c r="AF125" s="259">
        <f t="shared" si="135"/>
        <v>15.628850612785694</v>
      </c>
      <c r="AG125" s="259">
        <f t="shared" si="135"/>
        <v>13.365849619079169</v>
      </c>
      <c r="AH125" s="259">
        <v>14</v>
      </c>
      <c r="AI125" s="259">
        <v>12.5</v>
      </c>
      <c r="AJ125" s="259">
        <v>14.2</v>
      </c>
      <c r="AK125" s="259">
        <v>2</v>
      </c>
      <c r="AL125" s="259">
        <v>0</v>
      </c>
      <c r="AM125" s="259">
        <v>30</v>
      </c>
      <c r="AN125" s="259">
        <v>16.8</v>
      </c>
      <c r="AO125" s="259">
        <v>0.4</v>
      </c>
      <c r="AP125" s="259">
        <v>8.6</v>
      </c>
      <c r="AQ125" s="259">
        <v>14.507999999999999</v>
      </c>
      <c r="AR125" s="259">
        <v>50.883000000000003</v>
      </c>
      <c r="AS125" s="259">
        <v>95.372000000000014</v>
      </c>
      <c r="AT125" s="259">
        <v>44.841000000000001</v>
      </c>
      <c r="AU125" s="259">
        <v>52.884999999999998</v>
      </c>
      <c r="AV125" s="259">
        <v>31.710999999999999</v>
      </c>
      <c r="AW125" s="259">
        <v>75.200999999999993</v>
      </c>
      <c r="AX125" s="259">
        <v>15.693</v>
      </c>
      <c r="AY125" s="259">
        <v>50.137999999999998</v>
      </c>
      <c r="AZ125" s="259">
        <v>133.505</v>
      </c>
      <c r="BA125" s="259">
        <v>131.58099999999999</v>
      </c>
      <c r="BB125" s="259">
        <v>90.203999999999994</v>
      </c>
      <c r="BC125" s="259">
        <v>15.14</v>
      </c>
      <c r="BD125" s="259">
        <v>41.573999999999998</v>
      </c>
      <c r="BE125" s="259">
        <v>74.451999999999998</v>
      </c>
      <c r="BF125" s="259">
        <v>101.961</v>
      </c>
      <c r="BG125" s="259">
        <v>39.625999999999998</v>
      </c>
      <c r="BH125" s="259">
        <v>131.24199999999999</v>
      </c>
      <c r="BI125" s="259">
        <v>79.215999999999994</v>
      </c>
      <c r="BJ125" s="259">
        <v>137.33199999999999</v>
      </c>
      <c r="BK125" s="259">
        <v>85.15</v>
      </c>
      <c r="BL125" s="259">
        <v>39.771999999999998</v>
      </c>
      <c r="BM125" s="259">
        <v>21.893999999999998</v>
      </c>
      <c r="BN125" s="260">
        <v>121.886</v>
      </c>
      <c r="BO125" s="327">
        <f t="shared" si="141"/>
        <v>74.767583049991359</v>
      </c>
      <c r="BP125" s="327">
        <f t="shared" si="142"/>
        <v>97.575028826571753</v>
      </c>
      <c r="BQ125" s="275">
        <f t="shared" si="138"/>
        <v>0.67718871434704608</v>
      </c>
      <c r="BR125" s="259">
        <f t="shared" si="139"/>
        <v>72.672799999999995</v>
      </c>
      <c r="BU125" s="254" t="s">
        <v>173</v>
      </c>
      <c r="BV125" s="259">
        <f t="shared" si="140"/>
        <v>72.672799999999995</v>
      </c>
    </row>
    <row r="126" spans="1:95">
      <c r="A126" s="254" t="s">
        <v>70</v>
      </c>
      <c r="Q126" s="259">
        <f t="shared" si="134"/>
        <v>0</v>
      </c>
      <c r="R126" s="259">
        <f t="shared" si="134"/>
        <v>0</v>
      </c>
      <c r="S126" s="259">
        <f t="shared" si="134"/>
        <v>0</v>
      </c>
      <c r="T126" s="259">
        <f t="shared" si="134"/>
        <v>0</v>
      </c>
      <c r="U126" s="259">
        <f t="shared" si="134"/>
        <v>0</v>
      </c>
      <c r="V126" s="259">
        <f t="shared" si="134"/>
        <v>0</v>
      </c>
      <c r="W126" s="259">
        <f t="shared" si="134"/>
        <v>0</v>
      </c>
      <c r="X126" s="259">
        <f t="shared" si="134"/>
        <v>0.89267969526333224</v>
      </c>
      <c r="Y126" s="259">
        <f t="shared" si="134"/>
        <v>0.76515402451142767</v>
      </c>
      <c r="Z126" s="259">
        <f t="shared" si="134"/>
        <v>0</v>
      </c>
      <c r="AA126" s="259">
        <f t="shared" si="135"/>
        <v>4.0808214640609473</v>
      </c>
      <c r="AB126" s="259">
        <f t="shared" si="135"/>
        <v>9.1818482941371311</v>
      </c>
      <c r="AC126" s="259">
        <f t="shared" si="135"/>
        <v>17.726068234514738</v>
      </c>
      <c r="AD126" s="259">
        <f t="shared" si="135"/>
        <v>5.1010268300761838</v>
      </c>
      <c r="AE126" s="259">
        <f t="shared" si="135"/>
        <v>1.9128850612785691</v>
      </c>
      <c r="AF126" s="259">
        <f t="shared" si="135"/>
        <v>28.183173236170916</v>
      </c>
      <c r="AG126" s="259">
        <f t="shared" si="135"/>
        <v>24.102351772109969</v>
      </c>
      <c r="AH126" s="259">
        <v>39</v>
      </c>
      <c r="AI126" s="259">
        <v>25.5</v>
      </c>
      <c r="AJ126" s="259">
        <v>10</v>
      </c>
      <c r="AK126" s="259">
        <v>2.5</v>
      </c>
      <c r="AL126" s="259">
        <v>0</v>
      </c>
      <c r="AM126" s="259">
        <v>10</v>
      </c>
      <c r="AN126" s="259">
        <v>48.3</v>
      </c>
      <c r="AO126" s="259">
        <v>4.7</v>
      </c>
      <c r="AP126" s="259">
        <v>15.9</v>
      </c>
      <c r="AQ126" s="259">
        <v>7.9050000000000002</v>
      </c>
      <c r="AR126" s="259">
        <v>33.081000000000003</v>
      </c>
      <c r="AS126" s="259">
        <v>103.815</v>
      </c>
      <c r="AT126" s="259">
        <v>27.909999999999997</v>
      </c>
      <c r="AU126" s="259">
        <v>52.401000000000003</v>
      </c>
      <c r="AV126" s="259">
        <v>22.093</v>
      </c>
      <c r="AW126" s="259">
        <v>79.772000000000006</v>
      </c>
      <c r="AX126" s="259">
        <v>42.579000000000001</v>
      </c>
      <c r="AY126" s="259">
        <v>110.456</v>
      </c>
      <c r="AZ126" s="259">
        <v>63.390999999999998</v>
      </c>
      <c r="BA126" s="259">
        <v>124.075</v>
      </c>
      <c r="BB126" s="259">
        <v>45.362000000000002</v>
      </c>
      <c r="BC126" s="259">
        <v>43.058999999999997</v>
      </c>
      <c r="BD126" s="259">
        <v>65.007000000000005</v>
      </c>
      <c r="BE126" s="259">
        <v>41.798000000000002</v>
      </c>
      <c r="BF126" s="259">
        <v>54.475000000000001</v>
      </c>
      <c r="BG126" s="259">
        <v>35.624000000000002</v>
      </c>
      <c r="BH126" s="259">
        <v>62.112000000000002</v>
      </c>
      <c r="BI126" s="259">
        <v>56.595999999999997</v>
      </c>
      <c r="BJ126" s="259">
        <v>109.84699999999999</v>
      </c>
      <c r="BK126" s="259">
        <v>77.652000000000001</v>
      </c>
      <c r="BL126" s="259">
        <v>43.118000000000002</v>
      </c>
      <c r="BM126" s="259">
        <v>34.762</v>
      </c>
      <c r="BN126" s="260">
        <v>58.292000000000002</v>
      </c>
      <c r="BO126" s="327">
        <f t="shared" si="141"/>
        <v>66.251176650744057</v>
      </c>
      <c r="BP126" s="327">
        <f t="shared" si="142"/>
        <v>77.782173796591678</v>
      </c>
      <c r="BQ126" s="275">
        <f t="shared" si="138"/>
        <v>-9.4774439009239764E-2</v>
      </c>
      <c r="BR126" s="259">
        <f t="shared" si="139"/>
        <v>64.394999999999996</v>
      </c>
      <c r="BU126" s="254" t="s">
        <v>174</v>
      </c>
      <c r="BV126" s="259">
        <f t="shared" si="140"/>
        <v>64.394999999999996</v>
      </c>
    </row>
    <row r="127" spans="1:95">
      <c r="A127" s="254" t="s">
        <v>71</v>
      </c>
      <c r="Q127" s="259">
        <f t="shared" si="134"/>
        <v>0</v>
      </c>
      <c r="R127" s="259">
        <f t="shared" si="134"/>
        <v>0</v>
      </c>
      <c r="S127" s="259">
        <f t="shared" si="134"/>
        <v>0</v>
      </c>
      <c r="T127" s="259">
        <f t="shared" si="134"/>
        <v>0</v>
      </c>
      <c r="U127" s="259">
        <f t="shared" si="134"/>
        <v>0</v>
      </c>
      <c r="V127" s="259">
        <f t="shared" si="134"/>
        <v>0</v>
      </c>
      <c r="W127" s="259">
        <f t="shared" si="134"/>
        <v>0</v>
      </c>
      <c r="X127" s="259">
        <f t="shared" si="134"/>
        <v>0.99701888042398157</v>
      </c>
      <c r="Y127" s="259">
        <f t="shared" si="134"/>
        <v>0.85458761179198417</v>
      </c>
      <c r="Z127" s="259">
        <f t="shared" si="134"/>
        <v>0</v>
      </c>
      <c r="AA127" s="259">
        <f t="shared" si="135"/>
        <v>4.5578005962239159</v>
      </c>
      <c r="AB127" s="259">
        <f t="shared" si="135"/>
        <v>10.25505134150381</v>
      </c>
      <c r="AC127" s="259">
        <f t="shared" si="135"/>
        <v>19.797946339847634</v>
      </c>
      <c r="AD127" s="259">
        <f t="shared" si="135"/>
        <v>5.6972507452798951</v>
      </c>
      <c r="AE127" s="259">
        <f t="shared" si="135"/>
        <v>2.1364690294799606</v>
      </c>
      <c r="AF127" s="259">
        <f t="shared" si="135"/>
        <v>31.477310367671418</v>
      </c>
      <c r="AG127" s="259">
        <f t="shared" si="135"/>
        <v>26.919509771447505</v>
      </c>
      <c r="AH127" s="259">
        <v>35</v>
      </c>
      <c r="AI127" s="259">
        <v>41.1</v>
      </c>
      <c r="AJ127" s="259">
        <v>8.9</v>
      </c>
      <c r="AK127" s="259">
        <v>0</v>
      </c>
      <c r="AL127" s="259">
        <v>1</v>
      </c>
      <c r="AM127" s="259">
        <v>7</v>
      </c>
      <c r="AN127" s="259">
        <v>17.2</v>
      </c>
      <c r="AO127" s="259">
        <v>5.4</v>
      </c>
      <c r="AP127" s="259">
        <v>22.3</v>
      </c>
      <c r="AQ127" s="259">
        <v>10.000999999999999</v>
      </c>
      <c r="AR127" s="259">
        <v>24.466000000000001</v>
      </c>
      <c r="AS127" s="259">
        <v>49.542999999999999</v>
      </c>
      <c r="AT127" s="259">
        <v>24.224</v>
      </c>
      <c r="AU127" s="259">
        <v>60.02</v>
      </c>
      <c r="AV127" s="259">
        <v>13.891999999999999</v>
      </c>
      <c r="AW127" s="259">
        <v>22.321000000000002</v>
      </c>
      <c r="AX127" s="259">
        <v>114.681</v>
      </c>
      <c r="AY127" s="259">
        <v>114.39700000000001</v>
      </c>
      <c r="AZ127" s="259">
        <v>105.976</v>
      </c>
      <c r="BA127" s="259">
        <v>129.441</v>
      </c>
      <c r="BB127" s="259">
        <v>47.741</v>
      </c>
      <c r="BC127" s="259">
        <v>50.698</v>
      </c>
      <c r="BD127" s="259">
        <v>101.108</v>
      </c>
      <c r="BE127" s="259">
        <v>20.024000000000001</v>
      </c>
      <c r="BF127" s="259">
        <v>47.45</v>
      </c>
      <c r="BG127" s="259">
        <v>32.26</v>
      </c>
      <c r="BH127" s="259">
        <v>61.789000000000001</v>
      </c>
      <c r="BI127" s="259">
        <v>37.100999999999999</v>
      </c>
      <c r="BJ127" s="259">
        <v>89.013999999999996</v>
      </c>
      <c r="BK127" s="259">
        <v>57.823</v>
      </c>
      <c r="BL127" s="259">
        <v>80.926000000000002</v>
      </c>
      <c r="BM127" s="259">
        <v>20.760999999999999</v>
      </c>
      <c r="BN127" s="260">
        <v>68.971000000000004</v>
      </c>
      <c r="BO127" s="327">
        <f t="shared" si="141"/>
        <v>58.771619942134556</v>
      </c>
      <c r="BP127" s="327">
        <f t="shared" si="142"/>
        <v>76.298004052104986</v>
      </c>
      <c r="BQ127" s="275">
        <f t="shared" si="138"/>
        <v>0.20736980306345743</v>
      </c>
      <c r="BR127" s="259">
        <f t="shared" si="139"/>
        <v>57.125</v>
      </c>
      <c r="BU127" s="254" t="s">
        <v>71</v>
      </c>
      <c r="BV127" s="259">
        <f t="shared" si="140"/>
        <v>57.125</v>
      </c>
    </row>
    <row r="128" spans="1:95">
      <c r="A128" s="254" t="s">
        <v>72</v>
      </c>
      <c r="Q128" s="259">
        <f t="shared" si="134"/>
        <v>0</v>
      </c>
      <c r="R128" s="259">
        <f t="shared" si="134"/>
        <v>0</v>
      </c>
      <c r="S128" s="259">
        <f t="shared" si="134"/>
        <v>0</v>
      </c>
      <c r="T128" s="259">
        <f t="shared" si="134"/>
        <v>0</v>
      </c>
      <c r="U128" s="259">
        <f t="shared" si="134"/>
        <v>0</v>
      </c>
      <c r="V128" s="259">
        <f t="shared" si="134"/>
        <v>0</v>
      </c>
      <c r="W128" s="259">
        <f t="shared" si="134"/>
        <v>0</v>
      </c>
      <c r="X128" s="259">
        <f t="shared" si="134"/>
        <v>0.65501821795296455</v>
      </c>
      <c r="Y128" s="259">
        <f t="shared" si="134"/>
        <v>0.56144418681682673</v>
      </c>
      <c r="Z128" s="259">
        <f t="shared" si="134"/>
        <v>0</v>
      </c>
      <c r="AA128" s="259">
        <f t="shared" si="135"/>
        <v>2.9943689963564095</v>
      </c>
      <c r="AB128" s="259">
        <f t="shared" si="135"/>
        <v>6.7373302418019216</v>
      </c>
      <c r="AC128" s="259">
        <f t="shared" si="135"/>
        <v>13.006790327923154</v>
      </c>
      <c r="AD128" s="259">
        <f t="shared" si="135"/>
        <v>3.7429612454455121</v>
      </c>
      <c r="AE128" s="259">
        <f t="shared" si="135"/>
        <v>1.403610467042067</v>
      </c>
      <c r="AF128" s="259">
        <f t="shared" si="135"/>
        <v>20.679860881086451</v>
      </c>
      <c r="AG128" s="259">
        <f t="shared" si="135"/>
        <v>17.685491884730045</v>
      </c>
      <c r="AH128" s="259">
        <v>18</v>
      </c>
      <c r="AI128" s="259">
        <v>31</v>
      </c>
      <c r="AJ128" s="259">
        <v>5</v>
      </c>
      <c r="AK128" s="259">
        <v>1.5</v>
      </c>
      <c r="AL128" s="259">
        <v>1</v>
      </c>
      <c r="AM128" s="259">
        <v>41</v>
      </c>
      <c r="AN128" s="259">
        <v>21</v>
      </c>
      <c r="AO128" s="259">
        <v>15</v>
      </c>
      <c r="AP128" s="259">
        <v>11</v>
      </c>
      <c r="AQ128" s="259">
        <v>28.527999999999999</v>
      </c>
      <c r="AR128" s="259">
        <v>12.007</v>
      </c>
      <c r="AS128" s="259">
        <v>44.835999999999999</v>
      </c>
      <c r="AT128" s="259">
        <v>12.975</v>
      </c>
      <c r="AU128" s="259">
        <v>34.753</v>
      </c>
      <c r="AV128" s="259">
        <v>38.072000000000003</v>
      </c>
      <c r="AW128" s="259">
        <v>28.076000000000001</v>
      </c>
      <c r="AX128" s="259">
        <v>87.078000000000003</v>
      </c>
      <c r="AY128" s="259">
        <v>61.027999999999999</v>
      </c>
      <c r="AZ128" s="259">
        <v>109.568</v>
      </c>
      <c r="BA128" s="259">
        <v>137.53200000000001</v>
      </c>
      <c r="BB128" s="259">
        <v>31.986999999999998</v>
      </c>
      <c r="BC128" s="259">
        <v>10.993</v>
      </c>
      <c r="BD128" s="259">
        <v>103.496</v>
      </c>
      <c r="BE128" s="259">
        <v>19.635999999999999</v>
      </c>
      <c r="BF128" s="259">
        <v>45.828000000000003</v>
      </c>
      <c r="BG128" s="259">
        <v>85.888999999999996</v>
      </c>
      <c r="BH128" s="259">
        <v>101.25</v>
      </c>
      <c r="BI128" s="259">
        <v>48.841000000000001</v>
      </c>
      <c r="BJ128" s="259">
        <v>113.126</v>
      </c>
      <c r="BK128" s="259">
        <v>59.273000000000003</v>
      </c>
      <c r="BL128" s="259">
        <v>135.27099999999999</v>
      </c>
      <c r="BM128" s="259">
        <v>11.738</v>
      </c>
      <c r="BN128" s="260">
        <v>70.015000000000001</v>
      </c>
      <c r="BO128" s="327">
        <f t="shared" si="141"/>
        <v>75.772744935041075</v>
      </c>
      <c r="BP128" s="327">
        <f t="shared" si="142"/>
        <v>93.583198576301598</v>
      </c>
      <c r="BQ128" s="275">
        <f t="shared" si="138"/>
        <v>-4.9352476177803584E-2</v>
      </c>
      <c r="BR128" s="259">
        <f t="shared" si="139"/>
        <v>73.649799999999999</v>
      </c>
      <c r="BU128" s="254" t="s">
        <v>175</v>
      </c>
      <c r="BV128" s="259">
        <f t="shared" si="140"/>
        <v>73.649799999999999</v>
      </c>
    </row>
    <row r="129" spans="1:106">
      <c r="A129" s="254" t="s">
        <v>73</v>
      </c>
      <c r="Q129" s="259">
        <f t="shared" si="134"/>
        <v>0</v>
      </c>
      <c r="R129" s="259">
        <f t="shared" si="134"/>
        <v>0</v>
      </c>
      <c r="S129" s="259">
        <f t="shared" si="134"/>
        <v>0</v>
      </c>
      <c r="T129" s="259">
        <f t="shared" si="134"/>
        <v>0</v>
      </c>
      <c r="U129" s="259">
        <f t="shared" si="134"/>
        <v>0</v>
      </c>
      <c r="V129" s="259">
        <f t="shared" si="134"/>
        <v>0</v>
      </c>
      <c r="W129" s="259">
        <f t="shared" si="134"/>
        <v>0</v>
      </c>
      <c r="X129" s="259">
        <f t="shared" si="134"/>
        <v>0.62023848956608152</v>
      </c>
      <c r="Y129" s="259">
        <f t="shared" si="134"/>
        <v>0.5316329910566413</v>
      </c>
      <c r="Z129" s="259">
        <f t="shared" si="134"/>
        <v>0</v>
      </c>
      <c r="AA129" s="259">
        <f t="shared" si="135"/>
        <v>2.8353759523020869</v>
      </c>
      <c r="AB129" s="259">
        <f t="shared" si="135"/>
        <v>6.3795958926796956</v>
      </c>
      <c r="AC129" s="259">
        <f t="shared" si="135"/>
        <v>12.316164292812189</v>
      </c>
      <c r="AD129" s="259">
        <f t="shared" si="135"/>
        <v>3.5442199403776087</v>
      </c>
      <c r="AE129" s="259">
        <f t="shared" si="135"/>
        <v>1.3290824776416033</v>
      </c>
      <c r="AF129" s="259">
        <f t="shared" si="135"/>
        <v>19.581815170586289</v>
      </c>
      <c r="AG129" s="259">
        <f t="shared" si="135"/>
        <v>16.746439218284202</v>
      </c>
      <c r="AH129" s="259">
        <v>24</v>
      </c>
      <c r="AI129" s="259">
        <v>24</v>
      </c>
      <c r="AJ129" s="259">
        <v>0</v>
      </c>
      <c r="AK129" s="259">
        <v>2.5</v>
      </c>
      <c r="AL129" s="259">
        <v>3</v>
      </c>
      <c r="AM129" s="259">
        <v>31</v>
      </c>
      <c r="AN129" s="259">
        <v>35</v>
      </c>
      <c r="AO129" s="259">
        <v>19</v>
      </c>
      <c r="AP129" s="259">
        <v>3</v>
      </c>
      <c r="AQ129" s="259">
        <v>29.376999999999999</v>
      </c>
      <c r="AR129" s="259">
        <v>17.774000000000001</v>
      </c>
      <c r="AS129" s="259">
        <v>67.293999999999997</v>
      </c>
      <c r="AT129" s="259">
        <v>42.710999999999999</v>
      </c>
      <c r="AU129" s="259">
        <v>22.888999999999999</v>
      </c>
      <c r="AV129" s="259">
        <v>41.051000000000002</v>
      </c>
      <c r="AW129" s="259">
        <v>20.468</v>
      </c>
      <c r="AX129" s="259">
        <v>98.138000000000005</v>
      </c>
      <c r="AY129" s="259">
        <v>100.521</v>
      </c>
      <c r="AZ129" s="259">
        <v>109.958</v>
      </c>
      <c r="BA129" s="259">
        <v>86.475999999999999</v>
      </c>
      <c r="BB129" s="259">
        <v>50.173000000000002</v>
      </c>
      <c r="BC129" s="259">
        <v>13.308</v>
      </c>
      <c r="BD129" s="259">
        <v>142.845</v>
      </c>
      <c r="BE129" s="259">
        <v>12.823</v>
      </c>
      <c r="BF129" s="259">
        <v>52.962000000000003</v>
      </c>
      <c r="BG129" s="259">
        <v>44.03</v>
      </c>
      <c r="BH129" s="259">
        <v>40.069000000000003</v>
      </c>
      <c r="BI129" s="259">
        <v>52.691000000000003</v>
      </c>
      <c r="BJ129" s="259">
        <v>54.381</v>
      </c>
      <c r="BK129" s="259">
        <v>133.55699999999999</v>
      </c>
      <c r="BL129" s="259">
        <v>103.837</v>
      </c>
      <c r="BM129" s="259">
        <v>10.483000000000001</v>
      </c>
      <c r="BN129" s="260">
        <v>61.039000000000001</v>
      </c>
      <c r="BO129" s="327">
        <f t="shared" si="141"/>
        <v>73.036070816072538</v>
      </c>
      <c r="BP129" s="327">
        <f t="shared" si="142"/>
        <v>87.304795282185808</v>
      </c>
      <c r="BQ129" s="275">
        <f t="shared" si="138"/>
        <v>-0.14017225009790135</v>
      </c>
      <c r="BR129" s="259">
        <f t="shared" si="139"/>
        <v>70.989800000000002</v>
      </c>
      <c r="BU129" s="254" t="s">
        <v>176</v>
      </c>
      <c r="BV129" s="259">
        <f t="shared" si="140"/>
        <v>70.989800000000002</v>
      </c>
    </row>
    <row r="130" spans="1:106">
      <c r="A130" s="254" t="s">
        <v>74</v>
      </c>
      <c r="Q130" s="259">
        <f t="shared" si="134"/>
        <v>0</v>
      </c>
      <c r="R130" s="259">
        <f t="shared" si="134"/>
        <v>0</v>
      </c>
      <c r="S130" s="259">
        <f t="shared" si="134"/>
        <v>0</v>
      </c>
      <c r="T130" s="259">
        <f t="shared" si="134"/>
        <v>0</v>
      </c>
      <c r="U130" s="259">
        <f t="shared" si="134"/>
        <v>0</v>
      </c>
      <c r="V130" s="259">
        <f t="shared" si="134"/>
        <v>0</v>
      </c>
      <c r="W130" s="259">
        <f t="shared" si="134"/>
        <v>0</v>
      </c>
      <c r="X130" s="259">
        <f t="shared" si="134"/>
        <v>0.56690957270619413</v>
      </c>
      <c r="Y130" s="259">
        <f t="shared" si="134"/>
        <v>0.48592249089102352</v>
      </c>
      <c r="Z130" s="259">
        <f t="shared" si="134"/>
        <v>0</v>
      </c>
      <c r="AA130" s="259">
        <f t="shared" si="135"/>
        <v>2.5915866180854588</v>
      </c>
      <c r="AB130" s="259">
        <f t="shared" si="135"/>
        <v>5.831069890692282</v>
      </c>
      <c r="AC130" s="259">
        <f t="shared" si="135"/>
        <v>11.257204372308712</v>
      </c>
      <c r="AD130" s="259">
        <f t="shared" si="135"/>
        <v>3.2394832726068232</v>
      </c>
      <c r="AE130" s="259">
        <f t="shared" si="135"/>
        <v>1.2148062272275588</v>
      </c>
      <c r="AF130" s="259">
        <f t="shared" si="135"/>
        <v>17.898145081152698</v>
      </c>
      <c r="AG130" s="259">
        <f t="shared" si="135"/>
        <v>15.30655846306724</v>
      </c>
      <c r="AH130" s="259">
        <v>23.7</v>
      </c>
      <c r="AI130" s="259">
        <v>16.2</v>
      </c>
      <c r="AJ130" s="259">
        <v>0</v>
      </c>
      <c r="AK130" s="259">
        <v>1</v>
      </c>
      <c r="AL130" s="259">
        <v>8</v>
      </c>
      <c r="AM130" s="259">
        <v>20</v>
      </c>
      <c r="AN130" s="259">
        <v>58.8</v>
      </c>
      <c r="AO130" s="259">
        <v>3.6</v>
      </c>
      <c r="AP130" s="259">
        <v>6.7</v>
      </c>
      <c r="AQ130" s="259">
        <v>40.125999999999998</v>
      </c>
      <c r="AR130" s="259">
        <v>30.625</v>
      </c>
      <c r="AS130" s="259">
        <v>37.728000000000002</v>
      </c>
      <c r="AT130" s="259">
        <v>41.323</v>
      </c>
      <c r="AU130" s="259">
        <v>20.952999999999999</v>
      </c>
      <c r="AV130" s="259">
        <v>15.225</v>
      </c>
      <c r="AW130" s="259">
        <v>18.388999999999999</v>
      </c>
      <c r="AX130" s="259">
        <v>97.796000000000006</v>
      </c>
      <c r="AY130" s="259">
        <v>85.138999999999996</v>
      </c>
      <c r="AZ130" s="259">
        <v>73.768000000000001</v>
      </c>
      <c r="BA130" s="259">
        <v>65.171000000000006</v>
      </c>
      <c r="BB130" s="259">
        <v>7.5330000000000004</v>
      </c>
      <c r="BC130" s="259">
        <v>17.574000000000002</v>
      </c>
      <c r="BD130" s="259">
        <v>66.066000000000003</v>
      </c>
      <c r="BE130" s="259">
        <v>7.8070000000000004</v>
      </c>
      <c r="BF130" s="259">
        <v>41.661000000000001</v>
      </c>
      <c r="BG130" s="259">
        <v>80.191000000000003</v>
      </c>
      <c r="BH130" s="259">
        <v>51.055</v>
      </c>
      <c r="BI130" s="259">
        <v>32.311</v>
      </c>
      <c r="BJ130" s="259">
        <v>91.408000000000001</v>
      </c>
      <c r="BK130" s="259">
        <v>172.15100000000001</v>
      </c>
      <c r="BL130" s="259">
        <v>110.621</v>
      </c>
      <c r="BM130" s="259">
        <v>9.9700000000000006</v>
      </c>
      <c r="BN130" s="327">
        <f t="shared" si="141"/>
        <v>63.938089743377148</v>
      </c>
      <c r="BO130" s="327">
        <f t="shared" si="141"/>
        <v>85.693085733816375</v>
      </c>
      <c r="BP130" s="327">
        <f t="shared" si="142"/>
        <v>107.68115052816634</v>
      </c>
      <c r="BQ130" s="275">
        <f t="shared" si="138"/>
        <v>-0.23236401795873873</v>
      </c>
      <c r="BR130" s="259">
        <f t="shared" si="139"/>
        <v>83.292200000000008</v>
      </c>
      <c r="BU130" s="254" t="s">
        <v>177</v>
      </c>
      <c r="BV130" s="259">
        <f t="shared" si="140"/>
        <v>83.292200000000008</v>
      </c>
    </row>
    <row r="131" spans="1:106">
      <c r="A131" s="254" t="s">
        <v>75</v>
      </c>
      <c r="Q131" s="259">
        <f t="shared" si="134"/>
        <v>0</v>
      </c>
      <c r="R131" s="259">
        <f t="shared" si="134"/>
        <v>0</v>
      </c>
      <c r="S131" s="259">
        <f t="shared" si="134"/>
        <v>0</v>
      </c>
      <c r="T131" s="259">
        <f t="shared" si="134"/>
        <v>0</v>
      </c>
      <c r="U131" s="259">
        <f t="shared" si="134"/>
        <v>0</v>
      </c>
      <c r="V131" s="259">
        <f t="shared" si="134"/>
        <v>0</v>
      </c>
      <c r="W131" s="259">
        <f t="shared" si="134"/>
        <v>0</v>
      </c>
      <c r="X131" s="259">
        <f t="shared" si="134"/>
        <v>0.64922159655515077</v>
      </c>
      <c r="Y131" s="259">
        <f t="shared" si="134"/>
        <v>0.55647565419012923</v>
      </c>
      <c r="Z131" s="259">
        <f t="shared" si="134"/>
        <v>0</v>
      </c>
      <c r="AA131" s="259">
        <f t="shared" si="135"/>
        <v>2.9678701556806892</v>
      </c>
      <c r="AB131" s="259">
        <f t="shared" si="135"/>
        <v>6.6777078502815508</v>
      </c>
      <c r="AC131" s="259">
        <f t="shared" si="135"/>
        <v>12.891685988737994</v>
      </c>
      <c r="AD131" s="259">
        <f t="shared" si="135"/>
        <v>3.7098376946008615</v>
      </c>
      <c r="AE131" s="259">
        <f t="shared" si="135"/>
        <v>1.3911891354753232</v>
      </c>
      <c r="AF131" s="259">
        <f t="shared" si="135"/>
        <v>20.496853262669759</v>
      </c>
      <c r="AG131" s="259">
        <f t="shared" si="135"/>
        <v>17.52898310698907</v>
      </c>
      <c r="AH131" s="259">
        <v>20.399999999999999</v>
      </c>
      <c r="AI131" s="259">
        <v>32.1</v>
      </c>
      <c r="AJ131" s="259">
        <v>0</v>
      </c>
      <c r="AK131" s="259">
        <v>1.5</v>
      </c>
      <c r="AL131" s="259">
        <v>2</v>
      </c>
      <c r="AM131" s="259">
        <v>51</v>
      </c>
      <c r="AN131" s="259">
        <v>41.4</v>
      </c>
      <c r="AO131" s="259">
        <v>0.1</v>
      </c>
      <c r="AP131" s="259">
        <v>15.5</v>
      </c>
      <c r="AQ131" s="259">
        <v>26.562999999999999</v>
      </c>
      <c r="AR131" s="259">
        <v>17.523</v>
      </c>
      <c r="AS131" s="259">
        <v>48.628999999999998</v>
      </c>
      <c r="AT131" s="259">
        <v>35.748000000000005</v>
      </c>
      <c r="AU131" s="259">
        <v>8.0609999999999999</v>
      </c>
      <c r="AV131" s="259">
        <v>9.0229999999999997</v>
      </c>
      <c r="AW131" s="259">
        <v>29.603999999999999</v>
      </c>
      <c r="AX131" s="259">
        <v>118.328</v>
      </c>
      <c r="AY131" s="259">
        <v>85.525999999999996</v>
      </c>
      <c r="AZ131" s="259">
        <v>74.745999999999995</v>
      </c>
      <c r="BA131" s="259">
        <v>32.83</v>
      </c>
      <c r="BB131" s="259">
        <v>19.483000000000001</v>
      </c>
      <c r="BC131" s="259">
        <v>38.491</v>
      </c>
      <c r="BD131" s="259">
        <v>75.962000000000003</v>
      </c>
      <c r="BE131" s="259">
        <v>1.792</v>
      </c>
      <c r="BF131" s="259">
        <v>41.173000000000002</v>
      </c>
      <c r="BG131" s="259">
        <v>61.598999999999997</v>
      </c>
      <c r="BH131" s="259">
        <v>71.111999999999995</v>
      </c>
      <c r="BI131" s="259">
        <v>48.273000000000003</v>
      </c>
      <c r="BJ131" s="259">
        <v>74.992000000000004</v>
      </c>
      <c r="BK131" s="259">
        <v>132.303</v>
      </c>
      <c r="BL131" s="259">
        <v>49.054000000000002</v>
      </c>
      <c r="BM131" s="259">
        <v>5.4820000000000002</v>
      </c>
      <c r="BN131" s="327">
        <f t="shared" ref="BN131:BP131" si="143">BN132-SUM(BN120:BN130)</f>
        <v>58.419910256622757</v>
      </c>
      <c r="BO131" s="327">
        <f t="shared" si="143"/>
        <v>63.808540675836298</v>
      </c>
      <c r="BP131" s="327">
        <f t="shared" si="143"/>
        <v>76.960283621632357</v>
      </c>
      <c r="BQ131" s="275">
        <f t="shared" si="138"/>
        <v>-5.8059388840151271E-2</v>
      </c>
      <c r="BR131" s="259">
        <f t="shared" si="139"/>
        <v>62.020800000000008</v>
      </c>
      <c r="BU131" s="254" t="s">
        <v>178</v>
      </c>
      <c r="BV131" s="259">
        <f t="shared" si="140"/>
        <v>62.020800000000008</v>
      </c>
    </row>
    <row r="132" spans="1:106" ht="12" thickBot="1">
      <c r="A132" s="254" t="s">
        <v>76</v>
      </c>
      <c r="Q132" s="259">
        <v>0</v>
      </c>
      <c r="R132" s="259">
        <v>0</v>
      </c>
      <c r="S132" s="259">
        <v>0</v>
      </c>
      <c r="T132" s="259">
        <v>0</v>
      </c>
      <c r="U132" s="259">
        <v>0</v>
      </c>
      <c r="V132" s="259">
        <v>0</v>
      </c>
      <c r="W132" s="259">
        <v>0</v>
      </c>
      <c r="X132" s="259">
        <v>7</v>
      </c>
      <c r="Y132" s="259">
        <v>6</v>
      </c>
      <c r="Z132" s="259">
        <v>0</v>
      </c>
      <c r="AA132" s="259">
        <v>32</v>
      </c>
      <c r="AB132" s="259">
        <v>72</v>
      </c>
      <c r="AC132" s="259">
        <v>139</v>
      </c>
      <c r="AD132" s="259">
        <v>40</v>
      </c>
      <c r="AE132" s="259">
        <v>15</v>
      </c>
      <c r="AF132" s="259">
        <v>221</v>
      </c>
      <c r="AG132" s="259">
        <v>189</v>
      </c>
      <c r="AH132" s="259">
        <f t="shared" ref="AH132:BE132" si="144">SUM(AH120:AH131)</f>
        <v>270.09999999999997</v>
      </c>
      <c r="AI132" s="259">
        <f t="shared" si="144"/>
        <v>231.39999999999998</v>
      </c>
      <c r="AJ132" s="259">
        <f t="shared" si="144"/>
        <v>65.8</v>
      </c>
      <c r="AK132" s="259">
        <f t="shared" si="144"/>
        <v>13.5</v>
      </c>
      <c r="AL132" s="259">
        <f t="shared" si="144"/>
        <v>23</v>
      </c>
      <c r="AM132" s="259">
        <f t="shared" si="144"/>
        <v>238</v>
      </c>
      <c r="AN132" s="259">
        <f t="shared" si="144"/>
        <v>310.79999999999995</v>
      </c>
      <c r="AO132" s="259">
        <f t="shared" si="144"/>
        <v>77.299999999999983</v>
      </c>
      <c r="AP132" s="259">
        <f t="shared" si="144"/>
        <v>102.8</v>
      </c>
      <c r="AQ132" s="259">
        <f t="shared" si="144"/>
        <v>345.33899999999994</v>
      </c>
      <c r="AR132" s="259">
        <f t="shared" si="144"/>
        <v>436.88300000000004</v>
      </c>
      <c r="AS132" s="259">
        <f t="shared" si="144"/>
        <v>745.45099999999991</v>
      </c>
      <c r="AT132" s="259">
        <f t="shared" si="144"/>
        <v>434.23</v>
      </c>
      <c r="AU132" s="259">
        <f t="shared" si="144"/>
        <v>776.44899999999996</v>
      </c>
      <c r="AV132" s="259">
        <f t="shared" si="144"/>
        <v>267.95800000000003</v>
      </c>
      <c r="AW132" s="259">
        <f t="shared" si="144"/>
        <v>412.8660000000001</v>
      </c>
      <c r="AX132" s="259">
        <f t="shared" si="144"/>
        <v>838.61699999999996</v>
      </c>
      <c r="AY132" s="259">
        <f t="shared" si="144"/>
        <v>1124.2060000000001</v>
      </c>
      <c r="AZ132" s="259">
        <f t="shared" si="144"/>
        <v>1310.3330000000003</v>
      </c>
      <c r="BA132" s="259">
        <f t="shared" si="144"/>
        <v>1443.8189999999997</v>
      </c>
      <c r="BB132" s="259">
        <f t="shared" si="144"/>
        <v>721.91999999999985</v>
      </c>
      <c r="BC132" s="259">
        <f t="shared" si="144"/>
        <v>275.24</v>
      </c>
      <c r="BD132" s="259">
        <f t="shared" si="144"/>
        <v>1021.745</v>
      </c>
      <c r="BE132" s="259">
        <f t="shared" si="144"/>
        <v>559.05399999999997</v>
      </c>
      <c r="BF132" s="259">
        <f t="shared" ref="BF132:BM132" si="145">SUM(BF120:BF131)</f>
        <v>632.53199999999993</v>
      </c>
      <c r="BG132" s="259">
        <f t="shared" si="145"/>
        <v>539.87000000000012</v>
      </c>
      <c r="BH132" s="259">
        <f t="shared" si="145"/>
        <v>1054.5959999999998</v>
      </c>
      <c r="BI132" s="259">
        <f t="shared" si="145"/>
        <v>789.5440000000001</v>
      </c>
      <c r="BJ132" s="259">
        <f t="shared" si="145"/>
        <v>1362.7429999999999</v>
      </c>
      <c r="BK132" s="259">
        <f t="shared" si="145"/>
        <v>1210.614</v>
      </c>
      <c r="BL132" s="259">
        <f t="shared" si="145"/>
        <v>949.5619999999999</v>
      </c>
      <c r="BM132" s="259">
        <f t="shared" si="145"/>
        <v>304.4550000000001</v>
      </c>
      <c r="BN132" s="327">
        <f t="shared" ref="BN132:BP132" si="146">BN11</f>
        <v>750</v>
      </c>
      <c r="BO132" s="327">
        <f t="shared" si="146"/>
        <v>950</v>
      </c>
      <c r="BP132" s="327">
        <f t="shared" si="146"/>
        <v>1100</v>
      </c>
      <c r="BQ132" s="335"/>
    </row>
    <row r="133" spans="1:106" ht="15" customHeight="1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  <c r="AA133" s="261"/>
      <c r="AB133" s="261"/>
      <c r="AC133" s="261"/>
      <c r="AD133" s="261"/>
      <c r="AE133" s="261"/>
      <c r="AF133" s="261"/>
      <c r="AG133" s="261"/>
      <c r="AH133" s="261"/>
      <c r="AI133" s="261"/>
      <c r="AJ133" s="261"/>
      <c r="AK133" s="261"/>
      <c r="AL133" s="261"/>
      <c r="AM133" s="261"/>
      <c r="AN133" s="261"/>
      <c r="AO133" s="261"/>
      <c r="AP133" s="261"/>
      <c r="AQ133" s="261"/>
      <c r="AR133" s="261"/>
      <c r="AS133" s="261"/>
      <c r="AT133" s="261"/>
      <c r="AU133" s="261"/>
      <c r="AV133" s="261"/>
      <c r="AW133" s="261"/>
      <c r="AX133" s="261"/>
      <c r="AY133" s="261"/>
      <c r="AZ133" s="261"/>
      <c r="BA133" s="261"/>
      <c r="BB133" s="261"/>
      <c r="BC133" s="261"/>
      <c r="BD133" s="261"/>
      <c r="BE133" s="261"/>
      <c r="BF133" s="261"/>
      <c r="BG133" s="261"/>
      <c r="BH133" s="261"/>
      <c r="BI133" s="261"/>
      <c r="BJ133" s="261"/>
      <c r="BK133" s="261"/>
      <c r="BL133" s="261"/>
      <c r="BM133" s="261"/>
      <c r="BN133" s="261"/>
      <c r="BO133" s="261"/>
      <c r="BP133" s="261"/>
    </row>
    <row r="134" spans="1:106" ht="19.5" customHeight="1" thickBot="1">
      <c r="A134" s="283" t="s">
        <v>79</v>
      </c>
      <c r="BN134" s="254">
        <f>BN139/BN138-1</f>
        <v>-0.12078072277664509</v>
      </c>
      <c r="BQ134" s="358" t="s">
        <v>181</v>
      </c>
      <c r="BR134" s="358" t="s">
        <v>165</v>
      </c>
      <c r="BS134" s="361" t="s">
        <v>183</v>
      </c>
      <c r="BT134" s="361" t="s">
        <v>184</v>
      </c>
      <c r="BU134" s="359" t="s">
        <v>185</v>
      </c>
      <c r="BV134" s="359" t="s">
        <v>186</v>
      </c>
      <c r="BW134" s="359" t="s">
        <v>187</v>
      </c>
      <c r="BX134" s="359" t="s">
        <v>188</v>
      </c>
      <c r="BZ134" s="254" t="s">
        <v>189</v>
      </c>
      <c r="CO134" s="254" t="s">
        <v>190</v>
      </c>
    </row>
    <row r="135" spans="1:106" ht="12" thickBot="1">
      <c r="A135" s="286"/>
      <c r="B135" s="287" t="s">
        <v>119</v>
      </c>
      <c r="C135" s="287" t="s">
        <v>120</v>
      </c>
      <c r="D135" s="287" t="s">
        <v>121</v>
      </c>
      <c r="E135" s="287" t="s">
        <v>122</v>
      </c>
      <c r="F135" s="287" t="s">
        <v>123</v>
      </c>
      <c r="G135" s="287" t="s">
        <v>124</v>
      </c>
      <c r="H135" s="287" t="s">
        <v>125</v>
      </c>
      <c r="I135" s="287" t="s">
        <v>126</v>
      </c>
      <c r="J135" s="287" t="s">
        <v>127</v>
      </c>
      <c r="K135" s="287" t="s">
        <v>128</v>
      </c>
      <c r="L135" s="287" t="s">
        <v>129</v>
      </c>
      <c r="M135" s="287" t="s">
        <v>130</v>
      </c>
      <c r="N135" s="287" t="s">
        <v>131</v>
      </c>
      <c r="O135" s="287" t="s">
        <v>132</v>
      </c>
      <c r="P135" s="287" t="s">
        <v>133</v>
      </c>
      <c r="Q135" s="288" t="s">
        <v>134</v>
      </c>
      <c r="R135" s="288" t="s">
        <v>135</v>
      </c>
      <c r="S135" s="288" t="s">
        <v>136</v>
      </c>
      <c r="T135" s="288" t="s">
        <v>137</v>
      </c>
      <c r="U135" s="288" t="s">
        <v>138</v>
      </c>
      <c r="V135" s="288" t="s">
        <v>139</v>
      </c>
      <c r="W135" s="288" t="s">
        <v>140</v>
      </c>
      <c r="X135" s="288" t="s">
        <v>141</v>
      </c>
      <c r="Y135" s="288" t="s">
        <v>142</v>
      </c>
      <c r="Z135" s="288" t="s">
        <v>143</v>
      </c>
      <c r="AA135" s="288" t="s">
        <v>144</v>
      </c>
      <c r="AB135" s="288" t="s">
        <v>145</v>
      </c>
      <c r="AC135" s="288" t="s">
        <v>146</v>
      </c>
      <c r="AD135" s="288" t="s">
        <v>147</v>
      </c>
      <c r="AE135" s="288" t="s">
        <v>148</v>
      </c>
      <c r="AF135" s="288" t="s">
        <v>149</v>
      </c>
      <c r="AG135" s="288" t="s">
        <v>150</v>
      </c>
      <c r="AH135" s="288" t="s">
        <v>151</v>
      </c>
      <c r="AI135" s="288" t="s">
        <v>11</v>
      </c>
      <c r="AJ135" s="288" t="s">
        <v>12</v>
      </c>
      <c r="AK135" s="288" t="s">
        <v>13</v>
      </c>
      <c r="AL135" s="288" t="s">
        <v>14</v>
      </c>
      <c r="AM135" s="288" t="s">
        <v>15</v>
      </c>
      <c r="AN135" s="288" t="s">
        <v>16</v>
      </c>
      <c r="AO135" s="288" t="s">
        <v>17</v>
      </c>
      <c r="AP135" s="288" t="s">
        <v>18</v>
      </c>
      <c r="AQ135" s="288" t="s">
        <v>19</v>
      </c>
      <c r="AR135" s="288" t="s">
        <v>20</v>
      </c>
      <c r="AS135" s="288" t="s">
        <v>21</v>
      </c>
      <c r="AT135" s="288" t="s">
        <v>22</v>
      </c>
      <c r="AU135" s="288" t="s">
        <v>23</v>
      </c>
      <c r="AV135" s="288" t="s">
        <v>24</v>
      </c>
      <c r="AW135" s="288" t="s">
        <v>25</v>
      </c>
      <c r="AX135" s="288" t="s">
        <v>26</v>
      </c>
      <c r="AY135" s="288" t="s">
        <v>27</v>
      </c>
      <c r="AZ135" s="288" t="s">
        <v>28</v>
      </c>
      <c r="BA135" s="288" t="s">
        <v>29</v>
      </c>
      <c r="BB135" s="288" t="s">
        <v>30</v>
      </c>
      <c r="BC135" s="288" t="s">
        <v>31</v>
      </c>
      <c r="BD135" s="288" t="s">
        <v>32</v>
      </c>
      <c r="BE135" s="288" t="s">
        <v>33</v>
      </c>
      <c r="BF135" s="288" t="s">
        <v>34</v>
      </c>
      <c r="BG135" s="288" t="s">
        <v>35</v>
      </c>
      <c r="BH135" s="288" t="s">
        <v>36</v>
      </c>
      <c r="BI135" s="288" t="s">
        <v>37</v>
      </c>
      <c r="BJ135" s="288" t="s">
        <v>38</v>
      </c>
      <c r="BK135" s="288" t="str">
        <f>BK2</f>
        <v xml:space="preserve">21/22  </v>
      </c>
      <c r="BL135" s="288" t="str">
        <f>BL2</f>
        <v xml:space="preserve">22/23  </v>
      </c>
      <c r="BM135" s="288" t="str">
        <f>BM2</f>
        <v xml:space="preserve">23/24  </v>
      </c>
      <c r="BN135" s="288" t="str">
        <f t="shared" ref="BN135:BP135" si="147">BN2</f>
        <v xml:space="preserve">24/25  </v>
      </c>
      <c r="BO135" s="288" t="str">
        <f t="shared" si="147"/>
        <v xml:space="preserve">25/26  </v>
      </c>
      <c r="BP135" s="288" t="str">
        <f t="shared" si="147"/>
        <v xml:space="preserve">26/27  </v>
      </c>
      <c r="BQ135" s="358"/>
      <c r="BR135" s="358"/>
      <c r="BS135" s="361"/>
      <c r="BT135" s="361"/>
      <c r="BU135" s="359"/>
      <c r="BV135" s="359"/>
      <c r="BW135" s="359"/>
      <c r="BX135" s="359"/>
      <c r="BZ135" s="288" t="str">
        <f t="shared" ref="BZ135:CL135" si="148">BB135</f>
        <v xml:space="preserve">12/13 </v>
      </c>
      <c r="CA135" s="288" t="str">
        <f t="shared" si="148"/>
        <v xml:space="preserve">13/14 </v>
      </c>
      <c r="CB135" s="288" t="str">
        <f t="shared" si="148"/>
        <v xml:space="preserve">14/15 </v>
      </c>
      <c r="CC135" s="288" t="str">
        <f t="shared" si="148"/>
        <v xml:space="preserve">15/16 </v>
      </c>
      <c r="CD135" s="288" t="str">
        <f t="shared" si="148"/>
        <v xml:space="preserve">16/17 </v>
      </c>
      <c r="CE135" s="288" t="str">
        <f t="shared" si="148"/>
        <v xml:space="preserve">17/18 </v>
      </c>
      <c r="CF135" s="288" t="str">
        <f t="shared" si="148"/>
        <v xml:space="preserve">18/19 </v>
      </c>
      <c r="CG135" s="288" t="str">
        <f t="shared" si="148"/>
        <v>19/20</v>
      </c>
      <c r="CH135" s="288" t="str">
        <f t="shared" si="148"/>
        <v>20/21</v>
      </c>
      <c r="CI135" s="288" t="str">
        <f t="shared" si="148"/>
        <v xml:space="preserve">21/22  </v>
      </c>
      <c r="CJ135" s="288" t="str">
        <f t="shared" si="148"/>
        <v xml:space="preserve">22/23  </v>
      </c>
      <c r="CK135" s="288" t="str">
        <f t="shared" si="148"/>
        <v xml:space="preserve">23/24  </v>
      </c>
      <c r="CL135" s="288" t="str">
        <f t="shared" si="148"/>
        <v xml:space="preserve">24/25  </v>
      </c>
      <c r="CM135" s="288" t="s">
        <v>191</v>
      </c>
      <c r="CO135" s="288" t="str">
        <f t="shared" ref="CO135:DA135" si="149">BB135</f>
        <v xml:space="preserve">12/13 </v>
      </c>
      <c r="CP135" s="288" t="str">
        <f t="shared" si="149"/>
        <v xml:space="preserve">13/14 </v>
      </c>
      <c r="CQ135" s="288" t="str">
        <f t="shared" si="149"/>
        <v xml:space="preserve">14/15 </v>
      </c>
      <c r="CR135" s="288" t="str">
        <f t="shared" si="149"/>
        <v xml:space="preserve">15/16 </v>
      </c>
      <c r="CS135" s="288" t="str">
        <f t="shared" si="149"/>
        <v xml:space="preserve">16/17 </v>
      </c>
      <c r="CT135" s="288" t="str">
        <f t="shared" si="149"/>
        <v xml:space="preserve">17/18 </v>
      </c>
      <c r="CU135" s="288" t="str">
        <f t="shared" si="149"/>
        <v xml:space="preserve">18/19 </v>
      </c>
      <c r="CV135" s="288" t="str">
        <f t="shared" si="149"/>
        <v>19/20</v>
      </c>
      <c r="CW135" s="288" t="str">
        <f t="shared" si="149"/>
        <v>20/21</v>
      </c>
      <c r="CX135" s="288" t="str">
        <f t="shared" si="149"/>
        <v xml:space="preserve">21/22  </v>
      </c>
      <c r="CY135" s="288" t="str">
        <f t="shared" si="149"/>
        <v xml:space="preserve">22/23  </v>
      </c>
      <c r="CZ135" s="288" t="str">
        <f t="shared" si="149"/>
        <v xml:space="preserve">23/24  </v>
      </c>
      <c r="DA135" s="288" t="str">
        <f t="shared" si="149"/>
        <v xml:space="preserve">24/25  </v>
      </c>
      <c r="DB135" s="288" t="s">
        <v>191</v>
      </c>
    </row>
    <row r="136" spans="1:106">
      <c r="A136" s="254" t="s">
        <v>64</v>
      </c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>
        <f t="shared" ref="Q136:W147" si="150">(SUM($AA136:$AE136)/SUM($AA$148:$AE$148))*Q$148</f>
        <v>110.39631529180046</v>
      </c>
      <c r="R136" s="259">
        <f t="shared" si="150"/>
        <v>118.00415125198447</v>
      </c>
      <c r="S136" s="259">
        <f t="shared" si="150"/>
        <v>125.19851786650629</v>
      </c>
      <c r="T136" s="259">
        <f t="shared" si="150"/>
        <v>157.20104522075857</v>
      </c>
      <c r="U136" s="259">
        <f t="shared" si="150"/>
        <v>179.77647149391325</v>
      </c>
      <c r="V136" s="259">
        <f t="shared" si="150"/>
        <v>200.94610199181656</v>
      </c>
      <c r="W136" s="259">
        <f t="shared" si="150"/>
        <v>219.46952867748197</v>
      </c>
      <c r="X136" s="259">
        <v>282</v>
      </c>
      <c r="Y136" s="259">
        <v>350</v>
      </c>
      <c r="Z136" s="259">
        <v>416</v>
      </c>
      <c r="AA136" s="259">
        <v>302.709</v>
      </c>
      <c r="AB136" s="259">
        <v>438.56599999999997</v>
      </c>
      <c r="AC136" s="259">
        <v>411.24900000000002</v>
      </c>
      <c r="AD136" s="259">
        <v>361.07</v>
      </c>
      <c r="AE136" s="259">
        <v>422.09399999999999</v>
      </c>
      <c r="AF136" s="259">
        <v>561.56399999999996</v>
      </c>
      <c r="AG136" s="259">
        <v>499.85599999999999</v>
      </c>
      <c r="AH136" s="259">
        <v>543.55600000000004</v>
      </c>
      <c r="AI136" s="259">
        <v>609.32399999999996</v>
      </c>
      <c r="AJ136" s="259">
        <v>597.84</v>
      </c>
      <c r="AK136" s="259">
        <v>615.08900000000006</v>
      </c>
      <c r="AL136" s="259">
        <v>728.39300000000003</v>
      </c>
      <c r="AM136" s="259">
        <v>637.72400000000005</v>
      </c>
      <c r="AN136" s="259">
        <v>773.11099999999999</v>
      </c>
      <c r="AO136" s="259">
        <v>878.80100000000004</v>
      </c>
      <c r="AP136" s="259">
        <v>1005.215</v>
      </c>
      <c r="AQ136" s="259">
        <v>902.55499999999995</v>
      </c>
      <c r="AR136" s="259">
        <v>1039.184</v>
      </c>
      <c r="AS136" s="259">
        <v>1199.4069999999999</v>
      </c>
      <c r="AT136" s="259">
        <v>1169.2929999999999</v>
      </c>
      <c r="AU136" s="259">
        <v>1220.53</v>
      </c>
      <c r="AV136" s="259">
        <v>1432.45</v>
      </c>
      <c r="AW136" s="259">
        <v>1334.9649999999999</v>
      </c>
      <c r="AX136" s="259">
        <v>1335.577</v>
      </c>
      <c r="AY136" s="259">
        <v>1478.4849999999999</v>
      </c>
      <c r="AZ136" s="259">
        <v>1460.663</v>
      </c>
      <c r="BA136" s="259">
        <v>1843.6020000000001</v>
      </c>
      <c r="BB136" s="259">
        <v>1777.175</v>
      </c>
      <c r="BC136" s="259">
        <v>1664.319</v>
      </c>
      <c r="BD136" s="259">
        <v>1611.4590000000001</v>
      </c>
      <c r="BE136" s="259">
        <v>1711.8910000000001</v>
      </c>
      <c r="BF136" s="259">
        <v>1431.1289999999999</v>
      </c>
      <c r="BG136" s="259">
        <v>1538.05</v>
      </c>
      <c r="BH136" s="259">
        <v>1578.2629999999999</v>
      </c>
      <c r="BI136" s="259">
        <v>1641.9369999999999</v>
      </c>
      <c r="BJ136" s="259">
        <v>1674.3040000000001</v>
      </c>
      <c r="BK136" s="259">
        <v>1420.5740000000001</v>
      </c>
      <c r="BL136" s="259">
        <v>1505.769</v>
      </c>
      <c r="BM136" s="259">
        <v>1480.6859999999999</v>
      </c>
      <c r="BN136" s="259">
        <v>1732.4480000000001</v>
      </c>
      <c r="BO136" s="336">
        <f t="shared" ref="BO136:BO137" si="151">(SUM(BI136:BM136)/SUM(BI$148:BM$148))*BO$148-150</f>
        <v>1408.1309602528493</v>
      </c>
      <c r="BP136" s="327">
        <f t="shared" ref="BP136:BP137" si="152">(SUM(BJ136:BN136)/SUM(BJ$148:BN$148))*BP$148-150</f>
        <v>1455.3538545477477</v>
      </c>
      <c r="BQ136" s="259">
        <f>AVERAGE(BI136:BM136)</f>
        <v>1544.654</v>
      </c>
      <c r="BR136" s="275">
        <f>BO136/BN147-1</f>
        <v>-0.11186226727451687</v>
      </c>
      <c r="BS136" s="259">
        <f>(SUM(BI136:BM136)-SUM(BH147:BL147))/5</f>
        <v>90.54720000000016</v>
      </c>
      <c r="BT136" s="259">
        <f>BN136-BM147</f>
        <v>172.60200000000009</v>
      </c>
      <c r="BU136" s="275">
        <f>ABS(BT136)/ABS(BS136)</f>
        <v>1.9062102417302775</v>
      </c>
      <c r="BV136" s="259">
        <f>AVERAGE(BL136-BK136,BK136-BJ136,BJ136-BI136,BI136-BH136,BM136-BL136)</f>
        <v>-19.5154</v>
      </c>
      <c r="BW136" s="259">
        <f>BN136-BM136</f>
        <v>251.76200000000017</v>
      </c>
      <c r="BX136" s="275">
        <f>ABS(BW136)/ABS(BV136)</f>
        <v>12.900683562724831</v>
      </c>
      <c r="BZ136" s="297">
        <f t="shared" ref="BZ136:CL147" si="153">(BB136-AVERAGE(AW136:BA136))/AVERAGE(AW136:BA136)</f>
        <v>0.19220808737937539</v>
      </c>
      <c r="CA136" s="297">
        <f t="shared" si="153"/>
        <v>5.3966549562016401E-2</v>
      </c>
      <c r="CB136" s="297">
        <f t="shared" si="153"/>
        <v>-2.0299616596978487E-2</v>
      </c>
      <c r="CC136" s="297">
        <f t="shared" si="153"/>
        <v>2.4199081560394867E-2</v>
      </c>
      <c r="CD136" s="297">
        <f t="shared" si="153"/>
        <v>-0.16876460629479473</v>
      </c>
      <c r="CE136" s="297">
        <f t="shared" si="153"/>
        <v>-6.1703839190294825E-2</v>
      </c>
      <c r="CF136" s="297">
        <f t="shared" si="153"/>
        <v>-8.2360502550759239E-3</v>
      </c>
      <c r="CG136" s="297">
        <f t="shared" si="153"/>
        <v>4.3057039240777716E-2</v>
      </c>
      <c r="CH136" s="297">
        <f t="shared" si="153"/>
        <v>5.9515748734064386E-2</v>
      </c>
      <c r="CI136" s="297">
        <f t="shared" si="153"/>
        <v>-9.675021233689092E-2</v>
      </c>
      <c r="CJ136" s="297">
        <f t="shared" si="153"/>
        <v>-4.1293482036712036E-2</v>
      </c>
      <c r="CK136" s="297">
        <f t="shared" si="153"/>
        <v>-5.3372352125032031E-2</v>
      </c>
      <c r="CL136" s="297">
        <f t="shared" si="153"/>
        <v>0.12157674145795763</v>
      </c>
      <c r="CM136" s="298">
        <f>AVERAGE(CG136:CK136)</f>
        <v>-1.7768651704758578E-2</v>
      </c>
      <c r="CN136" s="299"/>
      <c r="CO136" s="297">
        <f t="shared" ref="CO136:CO147" si="154">BB136/BB$148</f>
        <v>9.594084924825573E-2</v>
      </c>
      <c r="CP136" s="297">
        <f t="shared" ref="CP136:CP147" si="155">BC136/BC$148</f>
        <v>9.5945854019614391E-2</v>
      </c>
      <c r="CQ136" s="297">
        <f t="shared" ref="CQ136:CQ147" si="156">BD136/BD$148</f>
        <v>9.2664877956129377E-2</v>
      </c>
      <c r="CR136" s="297">
        <f t="shared" ref="CR136:CR147" si="157">BE136/BE$148</f>
        <v>0.10277756647931581</v>
      </c>
      <c r="CS136" s="297">
        <f t="shared" ref="CS136:CS147" si="158">BF136/BF$148</f>
        <v>8.7758272587209959E-2</v>
      </c>
      <c r="CT136" s="297">
        <f t="shared" ref="CT136:CT147" si="159">BG136/BG$148</f>
        <v>9.3385225820357701E-2</v>
      </c>
      <c r="CU136" s="297">
        <f t="shared" ref="CU136:CU147" si="160">BH136/BH$148</f>
        <v>8.5950492706153944E-2</v>
      </c>
      <c r="CV136" s="297">
        <f t="shared" ref="CV136:CV147" si="161">BI136/BI$148</f>
        <v>9.5443801934072536E-2</v>
      </c>
      <c r="CW136" s="297">
        <f t="shared" ref="CW136:CW147" si="162">BJ136/BJ$148</f>
        <v>0.10541475314445987</v>
      </c>
      <c r="CX136" s="297">
        <f t="shared" ref="CX136:CX147" si="163">BK136/BK$148</f>
        <v>9.1388370176378408E-2</v>
      </c>
      <c r="CY136" s="297">
        <f t="shared" ref="CY136:CY147" si="164">BL136/BL$148</f>
        <v>9.792392199039511E-2</v>
      </c>
      <c r="CZ136" s="297">
        <f t="shared" ref="CZ136:CZ147" si="165">BM136/BM$148</f>
        <v>8.9522887531297335E-2</v>
      </c>
      <c r="DA136" s="297">
        <f t="shared" ref="DA136:DA147" si="166">BN136/BN$148</f>
        <v>0.10999669841269842</v>
      </c>
      <c r="DB136" s="298">
        <f>AVERAGE(CV136:CZ136)</f>
        <v>9.5938746955320647E-2</v>
      </c>
    </row>
    <row r="137" spans="1:106">
      <c r="A137" s="254" t="s">
        <v>65</v>
      </c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>
        <f t="shared" si="150"/>
        <v>110.07516764227836</v>
      </c>
      <c r="R137" s="259">
        <f t="shared" si="150"/>
        <v>117.66087207904961</v>
      </c>
      <c r="S137" s="259">
        <f t="shared" si="150"/>
        <v>124.83430997034415</v>
      </c>
      <c r="T137" s="259">
        <f t="shared" si="150"/>
        <v>156.74374059024058</v>
      </c>
      <c r="U137" s="259">
        <f t="shared" si="150"/>
        <v>179.25349397326829</v>
      </c>
      <c r="V137" s="259">
        <f t="shared" si="150"/>
        <v>200.36154110167521</v>
      </c>
      <c r="W137" s="259">
        <f t="shared" si="150"/>
        <v>218.8310823390313</v>
      </c>
      <c r="X137" s="259">
        <v>242</v>
      </c>
      <c r="Y137" s="259">
        <v>287</v>
      </c>
      <c r="Z137" s="259">
        <v>315</v>
      </c>
      <c r="AA137" s="259">
        <v>329.428</v>
      </c>
      <c r="AB137" s="259">
        <v>343.09300000000002</v>
      </c>
      <c r="AC137" s="259">
        <v>431.45299999999997</v>
      </c>
      <c r="AD137" s="259">
        <v>366.18299999999999</v>
      </c>
      <c r="AE137" s="259">
        <v>459.9</v>
      </c>
      <c r="AF137" s="259">
        <v>480.90600000000001</v>
      </c>
      <c r="AG137" s="259">
        <v>517.56299999999999</v>
      </c>
      <c r="AH137" s="259">
        <v>483.55799999999999</v>
      </c>
      <c r="AI137" s="259">
        <v>541.26300000000003</v>
      </c>
      <c r="AJ137" s="259">
        <v>587.81299999999999</v>
      </c>
      <c r="AK137" s="259">
        <v>546.91399999999999</v>
      </c>
      <c r="AL137" s="259">
        <v>636.55399999999997</v>
      </c>
      <c r="AM137" s="259">
        <v>640.41800000000001</v>
      </c>
      <c r="AN137" s="259">
        <v>538.86599999999999</v>
      </c>
      <c r="AO137" s="259">
        <v>816.22299999999996</v>
      </c>
      <c r="AP137" s="259">
        <v>897.55200000000002</v>
      </c>
      <c r="AQ137" s="259">
        <v>990.279</v>
      </c>
      <c r="AR137" s="259">
        <v>945.05499999999995</v>
      </c>
      <c r="AS137" s="259">
        <v>978.13400000000001</v>
      </c>
      <c r="AT137" s="259">
        <v>1104.3040000000001</v>
      </c>
      <c r="AU137" s="259">
        <v>1019.563</v>
      </c>
      <c r="AV137" s="259">
        <v>1312.903</v>
      </c>
      <c r="AW137" s="259">
        <v>1241.0160000000001</v>
      </c>
      <c r="AX137" s="259">
        <v>1362.886</v>
      </c>
      <c r="AY137" s="259">
        <v>1501.5039999999999</v>
      </c>
      <c r="AZ137" s="259">
        <v>1506.2660000000001</v>
      </c>
      <c r="BA137" s="259">
        <v>1665.5909999999999</v>
      </c>
      <c r="BB137" s="259">
        <v>1661.548</v>
      </c>
      <c r="BC137" s="259">
        <v>1528</v>
      </c>
      <c r="BD137" s="259">
        <v>1513.1030000000001</v>
      </c>
      <c r="BE137" s="259">
        <v>1499.5170000000001</v>
      </c>
      <c r="BF137" s="259">
        <v>1370.4110000000001</v>
      </c>
      <c r="BG137" s="259">
        <v>1356.3779999999999</v>
      </c>
      <c r="BH137" s="259">
        <v>1375.4059999999999</v>
      </c>
      <c r="BI137" s="259">
        <v>1405.6379999999999</v>
      </c>
      <c r="BJ137" s="259">
        <v>1303.271</v>
      </c>
      <c r="BK137" s="259">
        <v>1467.518</v>
      </c>
      <c r="BL137" s="259">
        <v>1521.329</v>
      </c>
      <c r="BM137" s="259">
        <v>1396.721</v>
      </c>
      <c r="BN137" s="259">
        <v>1487.212</v>
      </c>
      <c r="BO137" s="336">
        <f t="shared" si="151"/>
        <v>1281.2751283461218</v>
      </c>
      <c r="BP137" s="327">
        <f t="shared" si="152"/>
        <v>1324.3312019214795</v>
      </c>
      <c r="BQ137" s="259">
        <f t="shared" ref="BQ137:BQ147" si="167">AVERAGE(BI137:BM137)</f>
        <v>1418.8953999999999</v>
      </c>
      <c r="BR137" s="275">
        <f>BO137/BO136-1</f>
        <v>-9.0088092292174848E-2</v>
      </c>
      <c r="BS137" s="259">
        <f>(SUM(BI137:BM137)-SUM(BI136:BM136))/5</f>
        <v>-125.7586000000003</v>
      </c>
      <c r="BT137" s="259">
        <f>BN137-BN136</f>
        <v>-245.2360000000001</v>
      </c>
      <c r="BU137" s="275">
        <f t="shared" ref="BU137:BU147" si="168">ABS(BT137)/ABS(BS137)</f>
        <v>1.9500535152267877</v>
      </c>
      <c r="BV137" s="259">
        <f>AVERAGE(BL137-BK137,BK137-BJ137,BJ137-BI137,BI137-BH137,BM137-BL137)</f>
        <v>4.2630000000000106</v>
      </c>
      <c r="BW137" s="259">
        <f t="shared" ref="BW137:BW147" si="169">BN137-BM137</f>
        <v>90.490999999999985</v>
      </c>
      <c r="BX137" s="275">
        <f t="shared" ref="BX137:BX148" si="170">ABS(BW137)/ABS(BV137)</f>
        <v>21.22707013840013</v>
      </c>
      <c r="BZ137" s="297">
        <f t="shared" si="153"/>
        <v>0.14160227547087409</v>
      </c>
      <c r="CA137" s="297">
        <f t="shared" si="153"/>
        <v>-7.5079941723569825E-3</v>
      </c>
      <c r="CB137" s="297">
        <f t="shared" si="153"/>
        <v>-3.7822388635045799E-2</v>
      </c>
      <c r="CC137" s="297">
        <f t="shared" si="153"/>
        <v>-4.786622859485308E-2</v>
      </c>
      <c r="CD137" s="297">
        <f t="shared" si="153"/>
        <v>-0.12909698937143341</v>
      </c>
      <c r="CE137" s="297">
        <f t="shared" si="153"/>
        <v>-0.10441475750863741</v>
      </c>
      <c r="CF137" s="297">
        <f t="shared" si="153"/>
        <v>-5.3716393284043921E-2</v>
      </c>
      <c r="CG137" s="297">
        <f t="shared" si="153"/>
        <v>-1.2175299006369137E-2</v>
      </c>
      <c r="CH137" s="297">
        <f t="shared" si="153"/>
        <v>-7.0068570857742124E-2</v>
      </c>
      <c r="CI137" s="297">
        <f t="shared" si="153"/>
        <v>7.7298188370050008E-2</v>
      </c>
      <c r="CJ137" s="297">
        <f t="shared" si="153"/>
        <v>0.10110200745171231</v>
      </c>
      <c r="CK137" s="297">
        <f t="shared" si="153"/>
        <v>-1.2661522526982952E-2</v>
      </c>
      <c r="CL137" s="297">
        <f t="shared" si="153"/>
        <v>4.8147735203031956E-2</v>
      </c>
      <c r="CM137" s="298">
        <f t="shared" ref="CM137:CM147" si="171">AVERAGE(CG137:CK137)</f>
        <v>1.6698960686133621E-2</v>
      </c>
      <c r="CN137" s="299"/>
      <c r="CO137" s="297">
        <f t="shared" si="154"/>
        <v>8.9698721952953892E-2</v>
      </c>
      <c r="CP137" s="297">
        <f t="shared" si="155"/>
        <v>8.8087238649544222E-2</v>
      </c>
      <c r="CQ137" s="297">
        <f t="shared" si="156"/>
        <v>8.7009042631586181E-2</v>
      </c>
      <c r="CR137" s="297">
        <f t="shared" si="157"/>
        <v>9.0027173549229594E-2</v>
      </c>
      <c r="CS137" s="297">
        <f t="shared" si="158"/>
        <v>8.403498363495604E-2</v>
      </c>
      <c r="CT137" s="297">
        <f t="shared" si="159"/>
        <v>8.2354712673687547E-2</v>
      </c>
      <c r="CU137" s="297">
        <f t="shared" si="160"/>
        <v>7.4903120310746932E-2</v>
      </c>
      <c r="CV137" s="297">
        <f t="shared" si="161"/>
        <v>8.1708028300114949E-2</v>
      </c>
      <c r="CW137" s="297">
        <f t="shared" si="162"/>
        <v>8.2054388417714674E-2</v>
      </c>
      <c r="CX137" s="297">
        <f t="shared" si="163"/>
        <v>9.4408371703620139E-2</v>
      </c>
      <c r="CY137" s="297">
        <f t="shared" si="164"/>
        <v>9.8935827685206548E-2</v>
      </c>
      <c r="CZ137" s="297">
        <f t="shared" si="165"/>
        <v>8.4446328928348843E-2</v>
      </c>
      <c r="DA137" s="297">
        <f t="shared" si="166"/>
        <v>9.4426158730158735E-2</v>
      </c>
      <c r="DB137" s="298">
        <f t="shared" ref="DB137:DB147" si="172">AVERAGE(CV137:CZ137)</f>
        <v>8.8310589007001034E-2</v>
      </c>
    </row>
    <row r="138" spans="1:106">
      <c r="A138" s="254" t="s">
        <v>66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>
        <f t="shared" si="150"/>
        <v>112.98254908027117</v>
      </c>
      <c r="R138" s="259">
        <f t="shared" si="150"/>
        <v>120.76861238767563</v>
      </c>
      <c r="S138" s="259">
        <f t="shared" si="150"/>
        <v>128.13152008054723</v>
      </c>
      <c r="T138" s="259">
        <f t="shared" si="150"/>
        <v>160.8837646453899</v>
      </c>
      <c r="U138" s="259">
        <f t="shared" si="150"/>
        <v>183.98806119888354</v>
      </c>
      <c r="V138" s="259">
        <f t="shared" si="150"/>
        <v>205.6536286629655</v>
      </c>
      <c r="W138" s="259">
        <f t="shared" si="150"/>
        <v>224.61100019403722</v>
      </c>
      <c r="X138" s="259">
        <v>244</v>
      </c>
      <c r="Y138" s="259">
        <v>231</v>
      </c>
      <c r="Z138" s="259">
        <v>301</v>
      </c>
      <c r="AA138" s="259">
        <v>333.21699999999998</v>
      </c>
      <c r="AB138" s="259">
        <v>419.548</v>
      </c>
      <c r="AC138" s="259">
        <v>357.47</v>
      </c>
      <c r="AD138" s="259">
        <v>385.38099999999997</v>
      </c>
      <c r="AE138" s="259">
        <v>485.41899999999998</v>
      </c>
      <c r="AF138" s="259">
        <v>412.947</v>
      </c>
      <c r="AG138" s="259">
        <v>545.58199999999999</v>
      </c>
      <c r="AH138" s="259">
        <v>469.54700000000003</v>
      </c>
      <c r="AI138" s="259">
        <v>482.95499999999998</v>
      </c>
      <c r="AJ138" s="259">
        <v>531.81600000000003</v>
      </c>
      <c r="AK138" s="259">
        <v>497.84100000000001</v>
      </c>
      <c r="AL138" s="259">
        <v>652.87400000000002</v>
      </c>
      <c r="AM138" s="259">
        <v>650.38</v>
      </c>
      <c r="AN138" s="259">
        <v>530.74900000000002</v>
      </c>
      <c r="AO138" s="259">
        <v>877.72400000000005</v>
      </c>
      <c r="AP138" s="259">
        <v>909.88800000000003</v>
      </c>
      <c r="AQ138" s="259">
        <v>960.25699999999995</v>
      </c>
      <c r="AR138" s="259">
        <v>941.50800000000004</v>
      </c>
      <c r="AS138" s="259">
        <v>879.47500000000002</v>
      </c>
      <c r="AT138" s="259">
        <v>1130.6559999999999</v>
      </c>
      <c r="AU138" s="259">
        <v>1023.669</v>
      </c>
      <c r="AV138" s="259">
        <v>1217.3409999999999</v>
      </c>
      <c r="AW138" s="259">
        <v>1365.0309999999999</v>
      </c>
      <c r="AX138" s="259">
        <v>1614.72</v>
      </c>
      <c r="AY138" s="259">
        <v>1224.3530000000001</v>
      </c>
      <c r="AZ138" s="259">
        <v>1291.2070000000001</v>
      </c>
      <c r="BA138" s="259">
        <v>1590.8630000000001</v>
      </c>
      <c r="BB138" s="259">
        <v>1650.192</v>
      </c>
      <c r="BC138" s="259">
        <v>1519.7650000000001</v>
      </c>
      <c r="BD138" s="259">
        <v>1519.6220000000001</v>
      </c>
      <c r="BE138" s="259">
        <v>1484.211</v>
      </c>
      <c r="BF138" s="259">
        <v>1267.962</v>
      </c>
      <c r="BG138" s="259">
        <v>1427.425</v>
      </c>
      <c r="BH138" s="259">
        <v>1383.307</v>
      </c>
      <c r="BI138" s="259">
        <v>1389.049</v>
      </c>
      <c r="BJ138" s="259">
        <v>1642.835</v>
      </c>
      <c r="BK138" s="259">
        <v>1423.8209999999999</v>
      </c>
      <c r="BL138" s="259">
        <v>1473.846</v>
      </c>
      <c r="BM138" s="259">
        <v>1362.145</v>
      </c>
      <c r="BN138" s="259">
        <v>1341.9359999999999</v>
      </c>
      <c r="BO138" s="336">
        <f t="shared" ref="BO138:BP138" si="173">(SUM(BI138:BM138)/SUM(BI$148:BM$148))*BO$148-150</f>
        <v>1321.0630717755382</v>
      </c>
      <c r="BP138" s="327">
        <f t="shared" si="173"/>
        <v>1338.4112113765523</v>
      </c>
      <c r="BQ138" s="259">
        <f t="shared" si="167"/>
        <v>1458.3391999999999</v>
      </c>
      <c r="BR138" s="275">
        <f>BO138/BO137-1</f>
        <v>3.1053395597224309E-2</v>
      </c>
      <c r="BS138" s="259">
        <f t="shared" ref="BS138:BS147" si="174">(SUM(BH138:BL138)-SUM(BH137:BL137))/5</f>
        <v>47.939200000000163</v>
      </c>
      <c r="BT138" s="259">
        <f t="shared" ref="BT138:BT147" si="175">BN138-BN137</f>
        <v>-145.27600000000007</v>
      </c>
      <c r="BU138" s="275">
        <f t="shared" si="168"/>
        <v>3.0304218676990766</v>
      </c>
      <c r="BV138" s="259">
        <f t="shared" ref="BV138:BV147" si="176">AVERAGE(BL138-BK138,BK138-BJ138,BJ138-BI138,BI138-BH138,BM138-BL138)</f>
        <v>-4.2324000000000073</v>
      </c>
      <c r="BW138" s="259">
        <f t="shared" si="169"/>
        <v>-20.20900000000006</v>
      </c>
      <c r="BX138" s="275">
        <f t="shared" si="170"/>
        <v>4.7748322464795452</v>
      </c>
      <c r="BZ138" s="297">
        <f t="shared" si="153"/>
        <v>0.16437445651207536</v>
      </c>
      <c r="CA138" s="297">
        <f t="shared" si="153"/>
        <v>3.0861438260504925E-2</v>
      </c>
      <c r="CB138" s="297">
        <f t="shared" si="153"/>
        <v>4.4215667680907102E-2</v>
      </c>
      <c r="CC138" s="297">
        <f t="shared" si="153"/>
        <v>-1.9889194546657003E-2</v>
      </c>
      <c r="CD138" s="297">
        <f t="shared" si="153"/>
        <v>-0.18350375734755958</v>
      </c>
      <c r="CE138" s="297">
        <f t="shared" si="153"/>
        <v>-4.0934849750435168E-2</v>
      </c>
      <c r="CF138" s="297">
        <f t="shared" si="153"/>
        <v>-4.1896471595383566E-2</v>
      </c>
      <c r="CG138" s="297">
        <f t="shared" si="153"/>
        <v>-1.9383194726966823E-2</v>
      </c>
      <c r="CH138" s="297">
        <f t="shared" si="153"/>
        <v>0.18156348560419139</v>
      </c>
      <c r="CI138" s="297">
        <f t="shared" si="153"/>
        <v>1.1991992774708711E-3</v>
      </c>
      <c r="CJ138" s="297">
        <f t="shared" si="153"/>
        <v>1.4146272788162941E-2</v>
      </c>
      <c r="CK138" s="297">
        <f t="shared" si="153"/>
        <v>-6.8664399062582648E-2</v>
      </c>
      <c r="CL138" s="297">
        <f t="shared" si="153"/>
        <v>-7.9819016042358304E-2</v>
      </c>
      <c r="CM138" s="298">
        <f t="shared" si="171"/>
        <v>2.1772272776055146E-2</v>
      </c>
      <c r="CN138" s="299"/>
      <c r="CO138" s="297">
        <f t="shared" si="154"/>
        <v>8.9085667929538523E-2</v>
      </c>
      <c r="CP138" s="297">
        <f t="shared" si="155"/>
        <v>8.7612501470042264E-2</v>
      </c>
      <c r="CQ138" s="297">
        <f t="shared" si="156"/>
        <v>8.7383909345164379E-2</v>
      </c>
      <c r="CR138" s="297">
        <f t="shared" si="157"/>
        <v>8.9108240373850789E-2</v>
      </c>
      <c r="CS138" s="297">
        <f t="shared" si="158"/>
        <v>7.7752707705751142E-2</v>
      </c>
      <c r="CT138" s="297">
        <f t="shared" si="159"/>
        <v>8.6668447688062214E-2</v>
      </c>
      <c r="CU138" s="297">
        <f t="shared" si="160"/>
        <v>7.5333400208882614E-2</v>
      </c>
      <c r="CV138" s="297">
        <f t="shared" si="161"/>
        <v>8.0743729895069991E-2</v>
      </c>
      <c r="CW138" s="297">
        <f t="shared" si="162"/>
        <v>0.1034334541290463</v>
      </c>
      <c r="CX138" s="297">
        <f t="shared" si="163"/>
        <v>9.1597256188626047E-2</v>
      </c>
      <c r="CY138" s="297">
        <f t="shared" si="164"/>
        <v>9.5847889503539965E-2</v>
      </c>
      <c r="CZ138" s="297">
        <f t="shared" si="165"/>
        <v>8.2355849677999929E-2</v>
      </c>
      <c r="DA138" s="297">
        <f t="shared" si="166"/>
        <v>8.5202285714285703E-2</v>
      </c>
      <c r="DB138" s="298">
        <f t="shared" si="172"/>
        <v>9.0795635878856445E-2</v>
      </c>
    </row>
    <row r="139" spans="1:106">
      <c r="A139" s="254" t="s">
        <v>67</v>
      </c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>
        <f t="shared" si="150"/>
        <v>101.82045826622985</v>
      </c>
      <c r="R139" s="259">
        <f t="shared" si="150"/>
        <v>108.83729883588764</v>
      </c>
      <c r="S139" s="259">
        <f t="shared" si="150"/>
        <v>115.47278937458576</v>
      </c>
      <c r="T139" s="259">
        <f t="shared" si="150"/>
        <v>144.98928177086364</v>
      </c>
      <c r="U139" s="259">
        <f t="shared" si="150"/>
        <v>165.81099346126121</v>
      </c>
      <c r="V139" s="259">
        <f t="shared" si="150"/>
        <v>185.33611504639592</v>
      </c>
      <c r="W139" s="259">
        <f t="shared" si="150"/>
        <v>202.42059643338877</v>
      </c>
      <c r="X139" s="259">
        <v>271</v>
      </c>
      <c r="Y139" s="259">
        <v>195</v>
      </c>
      <c r="Z139" s="259">
        <v>308.74</v>
      </c>
      <c r="AA139" s="259">
        <v>321.53800000000001</v>
      </c>
      <c r="AB139" s="259">
        <v>299.52199999999999</v>
      </c>
      <c r="AC139" s="259">
        <v>326.61</v>
      </c>
      <c r="AD139" s="259">
        <v>373.108</v>
      </c>
      <c r="AE139" s="259">
        <v>464.541</v>
      </c>
      <c r="AF139" s="259">
        <v>359.57799999999997</v>
      </c>
      <c r="AG139" s="259">
        <v>431.49</v>
      </c>
      <c r="AH139" s="259">
        <v>489.714</v>
      </c>
      <c r="AI139" s="259">
        <v>658.23199999999997</v>
      </c>
      <c r="AJ139" s="259">
        <v>452.59399999999999</v>
      </c>
      <c r="AK139" s="259">
        <v>520.452</v>
      </c>
      <c r="AL139" s="259">
        <v>568.02599999999995</v>
      </c>
      <c r="AM139" s="259">
        <v>664.31100000000004</v>
      </c>
      <c r="AN139" s="259">
        <v>524.98099999999999</v>
      </c>
      <c r="AO139" s="259">
        <v>645.56299999999999</v>
      </c>
      <c r="AP139" s="259">
        <v>834.49400000000003</v>
      </c>
      <c r="AQ139" s="259">
        <v>842.91300000000001</v>
      </c>
      <c r="AR139" s="259">
        <v>856.88900000000001</v>
      </c>
      <c r="AS139" s="259">
        <v>914.01900000000001</v>
      </c>
      <c r="AT139" s="259">
        <v>1002.778</v>
      </c>
      <c r="AU139" s="259">
        <v>972.18399999999997</v>
      </c>
      <c r="AV139" s="259">
        <v>957.87400000000002</v>
      </c>
      <c r="AW139" s="259">
        <v>1040.9829999999999</v>
      </c>
      <c r="AX139" s="259">
        <v>1355.46</v>
      </c>
      <c r="AY139" s="259">
        <v>1461.796</v>
      </c>
      <c r="AZ139" s="259">
        <v>1222.067</v>
      </c>
      <c r="BA139" s="259">
        <v>1391.3589999999999</v>
      </c>
      <c r="BB139" s="259">
        <v>1635.84</v>
      </c>
      <c r="BC139" s="259">
        <v>1367.962</v>
      </c>
      <c r="BD139" s="259">
        <v>1191.7760000000001</v>
      </c>
      <c r="BE139" s="259">
        <v>1279.1869999999999</v>
      </c>
      <c r="BF139" s="259">
        <v>1287.8</v>
      </c>
      <c r="BG139" s="259">
        <v>1472.2190000000001</v>
      </c>
      <c r="BH139" s="259">
        <v>1680.8910000000001</v>
      </c>
      <c r="BI139" s="259">
        <v>1213.539</v>
      </c>
      <c r="BJ139" s="259">
        <v>947.99400000000003</v>
      </c>
      <c r="BK139" s="259">
        <v>1155.826</v>
      </c>
      <c r="BL139" s="259">
        <v>1136.027</v>
      </c>
      <c r="BM139" s="259">
        <v>1349.52</v>
      </c>
      <c r="BN139" s="259">
        <v>1179.856</v>
      </c>
      <c r="BO139" s="336">
        <f t="shared" ref="BO139" si="177">(SUM(BI139:BM139)/SUM(BI$148:BM$148))*BO$148+25</f>
        <v>1195.7071613496641</v>
      </c>
      <c r="BP139" s="327">
        <f>(SUM(BJ139:BN139)/SUM(BJ$148:BN$148))*BP$148+25</f>
        <v>1210.2961301059656</v>
      </c>
      <c r="BQ139" s="259">
        <f t="shared" si="167"/>
        <v>1160.5812000000001</v>
      </c>
      <c r="BR139" s="275">
        <f t="shared" ref="BR139:BR147" si="178">BO139/BO138-1</f>
        <v>-9.4890178299657513E-2</v>
      </c>
      <c r="BS139" s="259">
        <f t="shared" si="174"/>
        <v>-235.71620000000001</v>
      </c>
      <c r="BT139" s="259">
        <f t="shared" si="175"/>
        <v>-162.07999999999993</v>
      </c>
      <c r="BU139" s="275">
        <f t="shared" si="168"/>
        <v>0.68760653701357788</v>
      </c>
      <c r="BV139" s="259">
        <f t="shared" si="176"/>
        <v>-66.274200000000022</v>
      </c>
      <c r="BW139" s="259">
        <f t="shared" si="169"/>
        <v>-169.66399999999999</v>
      </c>
      <c r="BX139" s="275">
        <f t="shared" si="170"/>
        <v>2.5600309019195997</v>
      </c>
      <c r="BZ139" s="297">
        <f t="shared" si="153"/>
        <v>0.26384786604374594</v>
      </c>
      <c r="CA139" s="297">
        <f t="shared" si="153"/>
        <v>-3.2082543576599787E-2</v>
      </c>
      <c r="CB139" s="297">
        <f t="shared" si="153"/>
        <v>-0.15823424246054246</v>
      </c>
      <c r="CC139" s="297">
        <f t="shared" si="153"/>
        <v>-6.0665113429218043E-2</v>
      </c>
      <c r="CD139" s="297">
        <f t="shared" si="153"/>
        <v>-6.2207440471509112E-2</v>
      </c>
      <c r="CE139" s="297">
        <f t="shared" si="153"/>
        <v>8.8506358164394824E-2</v>
      </c>
      <c r="CF139" s="297">
        <f t="shared" si="153"/>
        <v>0.27360604969522401</v>
      </c>
      <c r="CG139" s="297">
        <f t="shared" si="153"/>
        <v>-0.12213447787596785</v>
      </c>
      <c r="CH139" s="297">
        <f t="shared" si="153"/>
        <v>-0.31638032339742078</v>
      </c>
      <c r="CI139" s="297">
        <f t="shared" si="153"/>
        <v>-0.12469823669814332</v>
      </c>
      <c r="CJ139" s="297">
        <f t="shared" si="153"/>
        <v>-0.12214477806786497</v>
      </c>
      <c r="CK139" s="297">
        <f t="shared" si="153"/>
        <v>9.9982931973890382E-2</v>
      </c>
      <c r="CL139" s="297">
        <f t="shared" si="153"/>
        <v>1.6607885773093613E-2</v>
      </c>
      <c r="CM139" s="298">
        <f t="shared" si="171"/>
        <v>-0.11707497681310128</v>
      </c>
      <c r="CN139" s="299"/>
      <c r="CO139" s="297">
        <f t="shared" si="154"/>
        <v>8.8310874750245003E-2</v>
      </c>
      <c r="CP139" s="297">
        <f t="shared" si="155"/>
        <v>7.8861253375332327E-2</v>
      </c>
      <c r="CQ139" s="297">
        <f t="shared" si="156"/>
        <v>6.8531546623925313E-2</v>
      </c>
      <c r="CR139" s="297">
        <f t="shared" si="157"/>
        <v>7.6799122684783394E-2</v>
      </c>
      <c r="CS139" s="297">
        <f t="shared" si="158"/>
        <v>7.8969193858701062E-2</v>
      </c>
      <c r="CT139" s="297">
        <f t="shared" si="159"/>
        <v>8.938818879231572E-2</v>
      </c>
      <c r="CU139" s="297">
        <f t="shared" si="160"/>
        <v>9.153950237402754E-2</v>
      </c>
      <c r="CV139" s="297">
        <f t="shared" si="161"/>
        <v>7.0541546938324956E-2</v>
      </c>
      <c r="CW139" s="297">
        <f t="shared" si="162"/>
        <v>5.9686026846038166E-2</v>
      </c>
      <c r="CX139" s="297">
        <f t="shared" si="163"/>
        <v>7.4356601167896039E-2</v>
      </c>
      <c r="CY139" s="297">
        <f t="shared" si="164"/>
        <v>7.387867549868711E-2</v>
      </c>
      <c r="CZ139" s="297">
        <f t="shared" si="165"/>
        <v>8.1592536960055251E-2</v>
      </c>
      <c r="DA139" s="297">
        <f t="shared" si="166"/>
        <v>7.4911492063492069E-2</v>
      </c>
      <c r="DB139" s="298">
        <f t="shared" si="172"/>
        <v>7.20110774822003E-2</v>
      </c>
    </row>
    <row r="140" spans="1:106">
      <c r="A140" s="254" t="s">
        <v>68</v>
      </c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>
        <f t="shared" si="150"/>
        <v>89.038884472996656</v>
      </c>
      <c r="R140" s="259">
        <f t="shared" si="150"/>
        <v>95.174897485367964</v>
      </c>
      <c r="S140" s="259">
        <f t="shared" si="150"/>
        <v>100.97743152967561</v>
      </c>
      <c r="T140" s="259">
        <f t="shared" si="150"/>
        <v>126.78870365780273</v>
      </c>
      <c r="U140" s="259">
        <f t="shared" si="150"/>
        <v>144.99665531407845</v>
      </c>
      <c r="V140" s="259">
        <f t="shared" si="150"/>
        <v>162.07077847893774</v>
      </c>
      <c r="W140" s="259">
        <f t="shared" si="150"/>
        <v>177.0106362481896</v>
      </c>
      <c r="X140" s="259">
        <v>160</v>
      </c>
      <c r="Y140" s="259">
        <v>158</v>
      </c>
      <c r="Z140" s="259">
        <v>228.61</v>
      </c>
      <c r="AA140" s="259">
        <v>334.28100000000001</v>
      </c>
      <c r="AB140" s="259">
        <v>287.75900000000001</v>
      </c>
      <c r="AC140" s="259">
        <v>291.51900000000001</v>
      </c>
      <c r="AD140" s="259">
        <v>259.86200000000002</v>
      </c>
      <c r="AE140" s="259">
        <v>387.786</v>
      </c>
      <c r="AF140" s="259">
        <v>281.65100000000001</v>
      </c>
      <c r="AG140" s="259">
        <v>402.34399999999999</v>
      </c>
      <c r="AH140" s="259">
        <v>452.149</v>
      </c>
      <c r="AI140" s="259">
        <v>581.62099999999998</v>
      </c>
      <c r="AJ140" s="259">
        <v>524.77599999999995</v>
      </c>
      <c r="AK140" s="259">
        <v>435.42500000000001</v>
      </c>
      <c r="AL140" s="259">
        <v>390.04700000000003</v>
      </c>
      <c r="AM140" s="259">
        <v>540.29100000000005</v>
      </c>
      <c r="AN140" s="259">
        <v>465.13600000000002</v>
      </c>
      <c r="AO140" s="259">
        <v>646.77700000000004</v>
      </c>
      <c r="AP140" s="259">
        <v>823.17</v>
      </c>
      <c r="AQ140" s="259">
        <v>669.09699999999998</v>
      </c>
      <c r="AR140" s="259">
        <v>694.447</v>
      </c>
      <c r="AS140" s="259">
        <v>895.23900000000003</v>
      </c>
      <c r="AT140" s="259">
        <v>935.32299999999998</v>
      </c>
      <c r="AU140" s="259">
        <v>937.15899999999999</v>
      </c>
      <c r="AV140" s="259">
        <v>809.53300000000002</v>
      </c>
      <c r="AW140" s="259">
        <v>1065.1510000000001</v>
      </c>
      <c r="AX140" s="259">
        <v>1258.5350000000001</v>
      </c>
      <c r="AY140" s="259">
        <v>1295.4380000000001</v>
      </c>
      <c r="AZ140" s="259">
        <v>1114.5930000000001</v>
      </c>
      <c r="BA140" s="259">
        <v>1223.511</v>
      </c>
      <c r="BB140" s="259">
        <v>1398.7270000000001</v>
      </c>
      <c r="BC140" s="259">
        <v>1351.441</v>
      </c>
      <c r="BD140" s="259">
        <v>972.64599999999996</v>
      </c>
      <c r="BE140" s="259">
        <v>1088.864</v>
      </c>
      <c r="BF140" s="259">
        <v>1107.768</v>
      </c>
      <c r="BG140" s="259">
        <v>1243.2149999999999</v>
      </c>
      <c r="BH140" s="259">
        <v>1324.615</v>
      </c>
      <c r="BI140" s="259">
        <v>1082.4169999999999</v>
      </c>
      <c r="BJ140" s="259">
        <v>900.87099999999998</v>
      </c>
      <c r="BK140" s="259">
        <v>1111.826</v>
      </c>
      <c r="BL140" s="259">
        <v>1126.127</v>
      </c>
      <c r="BM140" s="259">
        <v>1024.5260000000001</v>
      </c>
      <c r="BN140" s="260">
        <v>996.46</v>
      </c>
      <c r="BO140" s="336">
        <f t="shared" ref="BO140:BP140" si="179">(SUM(BI140:BM140)/SUM(BI$148:BM$148))*BO$148</f>
        <v>1058.3071643193502</v>
      </c>
      <c r="BP140" s="327">
        <f t="shared" si="179"/>
        <v>1060.0912506037751</v>
      </c>
      <c r="BQ140" s="259">
        <f t="shared" si="167"/>
        <v>1049.1533999999999</v>
      </c>
      <c r="BR140" s="275">
        <f t="shared" si="178"/>
        <v>-0.11491107645054377</v>
      </c>
      <c r="BS140" s="259">
        <f t="shared" si="174"/>
        <v>-117.68420000000006</v>
      </c>
      <c r="BT140" s="259">
        <f t="shared" si="175"/>
        <v>-183.39599999999996</v>
      </c>
      <c r="BU140" s="275">
        <f t="shared" si="168"/>
        <v>1.5583740213214676</v>
      </c>
      <c r="BV140" s="259">
        <f t="shared" si="176"/>
        <v>-60.017799999999987</v>
      </c>
      <c r="BW140" s="259">
        <f t="shared" si="169"/>
        <v>-28.066000000000031</v>
      </c>
      <c r="BX140" s="275">
        <f t="shared" si="170"/>
        <v>0.46762793704534383</v>
      </c>
      <c r="BZ140" s="297">
        <f t="shared" si="153"/>
        <v>0.1739747076996212</v>
      </c>
      <c r="CA140" s="297">
        <f t="shared" si="153"/>
        <v>7.4140125809038213E-2</v>
      </c>
      <c r="CB140" s="297">
        <f t="shared" si="153"/>
        <v>-0.23818124570195076</v>
      </c>
      <c r="CC140" s="297">
        <f t="shared" si="153"/>
        <v>-0.1017334337801632</v>
      </c>
      <c r="CD140" s="297">
        <f t="shared" si="153"/>
        <v>-8.2242494808364763E-2</v>
      </c>
      <c r="CE140" s="297">
        <f t="shared" si="153"/>
        <v>5.0110939435886265E-2</v>
      </c>
      <c r="CF140" s="297">
        <f t="shared" si="153"/>
        <v>0.14905462137491504</v>
      </c>
      <c r="CG140" s="297">
        <f t="shared" si="153"/>
        <v>-5.6652759543658761E-2</v>
      </c>
      <c r="CH140" s="297">
        <f t="shared" si="153"/>
        <v>-0.22961378198522653</v>
      </c>
      <c r="CI140" s="297">
        <f t="shared" si="153"/>
        <v>-1.762820456181656E-2</v>
      </c>
      <c r="CJ140" s="297">
        <f t="shared" si="153"/>
        <v>-5.7053363056389396E-3</v>
      </c>
      <c r="CK140" s="300">
        <f t="shared" si="153"/>
        <v>-7.6313917995706998E-2</v>
      </c>
      <c r="CL140" s="300">
        <f t="shared" si="153"/>
        <v>-5.0224685922954537E-2</v>
      </c>
      <c r="CM140" s="301">
        <f t="shared" si="171"/>
        <v>-7.7182800078409566E-2</v>
      </c>
      <c r="CN140" s="299"/>
      <c r="CO140" s="297">
        <f t="shared" si="154"/>
        <v>7.5510321857141252E-2</v>
      </c>
      <c r="CP140" s="297">
        <f t="shared" si="155"/>
        <v>7.7908838931792332E-2</v>
      </c>
      <c r="CQ140" s="297">
        <f t="shared" si="156"/>
        <v>5.5930757707467214E-2</v>
      </c>
      <c r="CR140" s="297">
        <f t="shared" si="157"/>
        <v>6.5372615515201446E-2</v>
      </c>
      <c r="CS140" s="297">
        <f t="shared" si="158"/>
        <v>6.7929450180513717E-2</v>
      </c>
      <c r="CT140" s="297">
        <f t="shared" si="159"/>
        <v>7.5483835712919597E-2</v>
      </c>
      <c r="CU140" s="297">
        <f t="shared" si="160"/>
        <v>7.2137097490064792E-2</v>
      </c>
      <c r="CV140" s="297">
        <f t="shared" si="161"/>
        <v>6.2919584465221862E-2</v>
      </c>
      <c r="CW140" s="297">
        <f t="shared" si="162"/>
        <v>5.6719146630482102E-2</v>
      </c>
      <c r="CX140" s="297">
        <f t="shared" si="163"/>
        <v>7.1525993056132303E-2</v>
      </c>
      <c r="CY140" s="297">
        <f t="shared" si="164"/>
        <v>7.3234853751988294E-2</v>
      </c>
      <c r="CZ140" s="300">
        <f t="shared" si="165"/>
        <v>6.1943265399206811E-2</v>
      </c>
      <c r="DA140" s="300">
        <f t="shared" si="166"/>
        <v>6.3267301587301594E-2</v>
      </c>
      <c r="DB140" s="298">
        <f t="shared" si="172"/>
        <v>6.5268568660606277E-2</v>
      </c>
    </row>
    <row r="141" spans="1:106">
      <c r="A141" s="254" t="s">
        <v>69</v>
      </c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>
        <f t="shared" si="150"/>
        <v>108.47342164035543</v>
      </c>
      <c r="R141" s="259">
        <f t="shared" si="150"/>
        <v>115.948743581114</v>
      </c>
      <c r="S141" s="259">
        <f t="shared" si="150"/>
        <v>123.01779802509223</v>
      </c>
      <c r="T141" s="259">
        <f t="shared" si="150"/>
        <v>154.46290227589191</v>
      </c>
      <c r="U141" s="259">
        <f t="shared" si="150"/>
        <v>176.64510760009941</v>
      </c>
      <c r="V141" s="259">
        <f t="shared" si="150"/>
        <v>197.44600343525371</v>
      </c>
      <c r="W141" s="259">
        <f t="shared" si="150"/>
        <v>215.64678729101371</v>
      </c>
      <c r="X141" s="259">
        <v>241</v>
      </c>
      <c r="Y141" s="259">
        <v>188</v>
      </c>
      <c r="Z141" s="259">
        <v>333.649</v>
      </c>
      <c r="AA141" s="259">
        <v>344.05500000000001</v>
      </c>
      <c r="AB141" s="259">
        <v>273.64299999999997</v>
      </c>
      <c r="AC141" s="259">
        <v>392.67399999999998</v>
      </c>
      <c r="AD141" s="259">
        <v>402.90499999999997</v>
      </c>
      <c r="AE141" s="259">
        <v>488.69499999999999</v>
      </c>
      <c r="AF141" s="259">
        <v>434.43700000000001</v>
      </c>
      <c r="AG141" s="259">
        <v>396.11</v>
      </c>
      <c r="AH141" s="259">
        <v>402.81700000000001</v>
      </c>
      <c r="AI141" s="259">
        <v>564.202</v>
      </c>
      <c r="AJ141" s="259">
        <v>535.66</v>
      </c>
      <c r="AK141" s="259">
        <v>567.91099999999994</v>
      </c>
      <c r="AL141" s="259">
        <v>579.64200000000005</v>
      </c>
      <c r="AM141" s="259">
        <v>584.65899999999999</v>
      </c>
      <c r="AN141" s="259">
        <v>622.73199999999997</v>
      </c>
      <c r="AO141" s="259">
        <v>778.25</v>
      </c>
      <c r="AP141" s="259">
        <v>978.14400000000001</v>
      </c>
      <c r="AQ141" s="259">
        <v>893.322</v>
      </c>
      <c r="AR141" s="259">
        <v>969.71299999999997</v>
      </c>
      <c r="AS141" s="259">
        <v>937.29100000000005</v>
      </c>
      <c r="AT141" s="259">
        <v>1192.4970000000001</v>
      </c>
      <c r="AU141" s="259">
        <v>1183.9659999999999</v>
      </c>
      <c r="AV141" s="259">
        <v>1055.799</v>
      </c>
      <c r="AW141" s="259">
        <v>1244.0329999999999</v>
      </c>
      <c r="AX141" s="259">
        <v>1260.8050000000001</v>
      </c>
      <c r="AY141" s="259">
        <v>1396.9880000000001</v>
      </c>
      <c r="AZ141" s="259">
        <v>1235.261</v>
      </c>
      <c r="BA141" s="259">
        <v>1329.5360000000001</v>
      </c>
      <c r="BB141" s="259">
        <v>1536.8130000000001</v>
      </c>
      <c r="BC141" s="259">
        <v>1245.7660000000001</v>
      </c>
      <c r="BD141" s="259">
        <v>1182.2090000000001</v>
      </c>
      <c r="BE141" s="259">
        <v>1335.934</v>
      </c>
      <c r="BF141" s="259">
        <v>1265.8</v>
      </c>
      <c r="BG141" s="259">
        <v>1565.7460000000001</v>
      </c>
      <c r="BH141" s="259">
        <v>1620.752</v>
      </c>
      <c r="BI141" s="259">
        <v>1184.702</v>
      </c>
      <c r="BJ141" s="259">
        <v>1190.9749999999999</v>
      </c>
      <c r="BK141" s="259">
        <v>1281.461</v>
      </c>
      <c r="BL141" s="259">
        <v>1487.836</v>
      </c>
      <c r="BM141" s="259">
        <v>1327.1120000000001</v>
      </c>
      <c r="BN141" s="260">
        <v>1005.547</v>
      </c>
      <c r="BO141" s="336">
        <f t="shared" ref="BO141:BO146" si="180">(SUM(BI141:BM141)/SUM(BI$148:BM$148))*BO$148</f>
        <v>1305.7108678084571</v>
      </c>
      <c r="BP141" s="327">
        <f t="shared" ref="BP141:BP146" si="181">(SUM(BJ141:BN141)/SUM(BJ$148:BN$148))*BP$148</f>
        <v>1292.8927797250799</v>
      </c>
      <c r="BQ141" s="259">
        <f t="shared" si="167"/>
        <v>1294.4172000000001</v>
      </c>
      <c r="BR141" s="275">
        <f t="shared" si="178"/>
        <v>0.23377305930667536</v>
      </c>
      <c r="BS141" s="259">
        <f t="shared" si="174"/>
        <v>243.97399999999999</v>
      </c>
      <c r="BT141" s="259">
        <f t="shared" si="175"/>
        <v>9.0869999999999891</v>
      </c>
      <c r="BU141" s="276">
        <f t="shared" si="168"/>
        <v>3.7245772090468615E-2</v>
      </c>
      <c r="BV141" s="259">
        <f t="shared" si="176"/>
        <v>-58.727999999999973</v>
      </c>
      <c r="BW141" s="259">
        <f t="shared" si="169"/>
        <v>-321.56500000000005</v>
      </c>
      <c r="BX141" s="276">
        <f t="shared" si="170"/>
        <v>5.4754972074649269</v>
      </c>
      <c r="BZ141" s="297">
        <f t="shared" si="153"/>
        <v>0.18826549808145626</v>
      </c>
      <c r="CA141" s="297">
        <f t="shared" si="153"/>
        <v>-7.8494062271475665E-2</v>
      </c>
      <c r="CB141" s="297">
        <f t="shared" si="153"/>
        <v>-0.12355783288090606</v>
      </c>
      <c r="CC141" s="297">
        <f t="shared" si="153"/>
        <v>2.2985381153626191E-2</v>
      </c>
      <c r="CD141" s="297">
        <f t="shared" si="153"/>
        <v>-4.5436844237433938E-2</v>
      </c>
      <c r="CE141" s="297">
        <f t="shared" si="153"/>
        <v>0.19221865090834983</v>
      </c>
      <c r="CF141" s="297">
        <f t="shared" si="153"/>
        <v>0.22868854385330489</v>
      </c>
      <c r="CG141" s="297">
        <f t="shared" si="153"/>
        <v>-0.15019580540169561</v>
      </c>
      <c r="CH141" s="297">
        <f t="shared" si="153"/>
        <v>-0.14600152532635483</v>
      </c>
      <c r="CI141" s="297">
        <f t="shared" si="153"/>
        <v>-6.1609774493901932E-2</v>
      </c>
      <c r="CJ141" s="297">
        <f t="shared" si="153"/>
        <v>8.702157741878748E-2</v>
      </c>
      <c r="CK141" s="300">
        <f t="shared" si="153"/>
        <v>-1.9239029189180773E-2</v>
      </c>
      <c r="CL141" s="300">
        <f>(BN141-AVERAGE(BI141:BM141))/AVERAGE(BI141:BM141)</f>
        <v>-0.22316622492346366</v>
      </c>
      <c r="CM141" s="301">
        <f t="shared" si="171"/>
        <v>-5.8004911398469125E-2</v>
      </c>
      <c r="CN141" s="299"/>
      <c r="CO141" s="297">
        <f t="shared" si="154"/>
        <v>8.2964898986177302E-2</v>
      </c>
      <c r="CP141" s="297">
        <f t="shared" si="155"/>
        <v>7.1816810826890121E-2</v>
      </c>
      <c r="CQ141" s="297">
        <f t="shared" si="156"/>
        <v>6.798140858913429E-2</v>
      </c>
      <c r="CR141" s="297">
        <f t="shared" si="157"/>
        <v>8.0206067732687583E-2</v>
      </c>
      <c r="CS141" s="297">
        <f t="shared" si="158"/>
        <v>7.7620131686864269E-2</v>
      </c>
      <c r="CT141" s="297">
        <f t="shared" si="159"/>
        <v>9.5066833839811321E-2</v>
      </c>
      <c r="CU141" s="297">
        <f t="shared" si="160"/>
        <v>8.8264397603241299E-2</v>
      </c>
      <c r="CV141" s="297">
        <f t="shared" si="161"/>
        <v>6.8865287181481147E-2</v>
      </c>
      <c r="CW141" s="297">
        <f t="shared" si="162"/>
        <v>7.4984193806037061E-2</v>
      </c>
      <c r="CX141" s="297">
        <f t="shared" si="163"/>
        <v>8.2438952307019586E-2</v>
      </c>
      <c r="CY141" s="297">
        <f t="shared" si="164"/>
        <v>9.6757694173874934E-2</v>
      </c>
      <c r="CZ141" s="300">
        <f t="shared" si="165"/>
        <v>8.023774001877175E-2</v>
      </c>
      <c r="DA141" s="300">
        <f t="shared" si="166"/>
        <v>6.3844253968253967E-2</v>
      </c>
      <c r="DB141" s="298">
        <f t="shared" si="172"/>
        <v>8.0656773497436898E-2</v>
      </c>
    </row>
    <row r="142" spans="1:106">
      <c r="A142" s="254" t="s">
        <v>70</v>
      </c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>
        <f t="shared" si="150"/>
        <v>110.59866511607757</v>
      </c>
      <c r="R142" s="259">
        <f t="shared" si="150"/>
        <v>118.22044578325296</v>
      </c>
      <c r="S142" s="259">
        <f t="shared" si="150"/>
        <v>125.42799924025576</v>
      </c>
      <c r="T142" s="259">
        <f t="shared" si="150"/>
        <v>157.48918530761307</v>
      </c>
      <c r="U142" s="259">
        <f t="shared" si="150"/>
        <v>180.1059909830357</v>
      </c>
      <c r="V142" s="259">
        <f t="shared" si="150"/>
        <v>201.31442414387155</v>
      </c>
      <c r="W142" s="259">
        <f t="shared" si="150"/>
        <v>219.8718031596029</v>
      </c>
      <c r="X142" s="259">
        <v>258</v>
      </c>
      <c r="Y142" s="259">
        <v>213</v>
      </c>
      <c r="Z142" s="259">
        <v>268.64</v>
      </c>
      <c r="AA142" s="259">
        <v>330.214</v>
      </c>
      <c r="AB142" s="259">
        <v>332.57799999999997</v>
      </c>
      <c r="AC142" s="259">
        <v>374.78</v>
      </c>
      <c r="AD142" s="259">
        <v>440.553</v>
      </c>
      <c r="AE142" s="259">
        <v>461.11099999999999</v>
      </c>
      <c r="AF142" s="259">
        <v>469.19</v>
      </c>
      <c r="AG142" s="259">
        <v>412.99799999999999</v>
      </c>
      <c r="AH142" s="259">
        <v>535.02700000000004</v>
      </c>
      <c r="AI142" s="259">
        <v>557.84799999999996</v>
      </c>
      <c r="AJ142" s="259">
        <v>540.64499999999998</v>
      </c>
      <c r="AK142" s="259">
        <v>533.65300000000002</v>
      </c>
      <c r="AL142" s="259">
        <v>579.21100000000001</v>
      </c>
      <c r="AM142" s="259">
        <v>555.26599999999996</v>
      </c>
      <c r="AN142" s="259">
        <v>691.77200000000005</v>
      </c>
      <c r="AO142" s="259">
        <v>637.24400000000003</v>
      </c>
      <c r="AP142" s="259">
        <v>858.19600000000003</v>
      </c>
      <c r="AQ142" s="259">
        <v>864.04300000000001</v>
      </c>
      <c r="AR142" s="259">
        <v>979.22299999999996</v>
      </c>
      <c r="AS142" s="259">
        <v>948.23099999999999</v>
      </c>
      <c r="AT142" s="259">
        <v>1085.6400000000001</v>
      </c>
      <c r="AU142" s="259">
        <v>1238.4649999999999</v>
      </c>
      <c r="AV142" s="259">
        <v>1120.6569999999999</v>
      </c>
      <c r="AW142" s="259">
        <v>1259.884</v>
      </c>
      <c r="AX142" s="259">
        <v>1193.5329999999999</v>
      </c>
      <c r="AY142" s="259">
        <v>1295.1610000000001</v>
      </c>
      <c r="AZ142" s="259">
        <v>1349.739</v>
      </c>
      <c r="BA142" s="259">
        <v>1333.8140000000001</v>
      </c>
      <c r="BB142" s="259">
        <v>1455.7550000000001</v>
      </c>
      <c r="BC142" s="259">
        <v>1268.6479999999999</v>
      </c>
      <c r="BD142" s="259">
        <v>1177.8219999999999</v>
      </c>
      <c r="BE142" s="259">
        <v>1172.915</v>
      </c>
      <c r="BF142" s="259">
        <v>1284.1199999999999</v>
      </c>
      <c r="BG142" s="259">
        <v>1530.1389999999999</v>
      </c>
      <c r="BH142" s="259">
        <v>1654.499</v>
      </c>
      <c r="BI142" s="259">
        <v>1236.4780000000001</v>
      </c>
      <c r="BJ142" s="259">
        <v>1347.5519999999999</v>
      </c>
      <c r="BK142" s="259">
        <v>1068.2380000000001</v>
      </c>
      <c r="BL142" s="259">
        <v>1087.5409999999999</v>
      </c>
      <c r="BM142" s="259">
        <v>1234.5239999999999</v>
      </c>
      <c r="BN142" s="260">
        <v>1104.3330000000001</v>
      </c>
      <c r="BO142" s="336">
        <f t="shared" si="180"/>
        <v>1205.2916982263066</v>
      </c>
      <c r="BP142" s="327">
        <f t="shared" si="181"/>
        <v>1200.2869065299626</v>
      </c>
      <c r="BQ142" s="259">
        <f t="shared" si="167"/>
        <v>1194.8666000000001</v>
      </c>
      <c r="BR142" s="275">
        <f t="shared" si="178"/>
        <v>-7.6907661610182476E-2</v>
      </c>
      <c r="BS142" s="259">
        <f t="shared" si="174"/>
        <v>-74.283599999999936</v>
      </c>
      <c r="BT142" s="259">
        <f t="shared" si="175"/>
        <v>98.786000000000058</v>
      </c>
      <c r="BU142" s="276">
        <f t="shared" si="168"/>
        <v>1.3298493880210456</v>
      </c>
      <c r="BV142" s="259">
        <f t="shared" si="176"/>
        <v>-83.995000000000033</v>
      </c>
      <c r="BW142" s="259">
        <f t="shared" si="169"/>
        <v>-130.1909999999998</v>
      </c>
      <c r="BX142" s="276">
        <f t="shared" si="170"/>
        <v>1.5499851181617923</v>
      </c>
      <c r="BZ142" s="297">
        <f t="shared" si="153"/>
        <v>0.1316272942824081</v>
      </c>
      <c r="CA142" s="297">
        <f t="shared" si="153"/>
        <v>-4.2963475267509064E-2</v>
      </c>
      <c r="CB142" s="297">
        <f t="shared" si="153"/>
        <v>-0.12143708665684939</v>
      </c>
      <c r="CC142" s="297">
        <f t="shared" si="153"/>
        <v>-0.10950915746021204</v>
      </c>
      <c r="CD142" s="297">
        <f t="shared" si="153"/>
        <v>1.8171452002929596E-3</v>
      </c>
      <c r="CE142" s="297">
        <f t="shared" si="153"/>
        <v>0.20307944635067585</v>
      </c>
      <c r="CF142" s="297">
        <f t="shared" si="153"/>
        <v>0.28581795946434102</v>
      </c>
      <c r="CG142" s="297">
        <f t="shared" si="153"/>
        <v>-9.3424073190170112E-2</v>
      </c>
      <c r="CH142" s="297">
        <f t="shared" si="153"/>
        <v>-2.0411154102316271E-2</v>
      </c>
      <c r="CI142" s="297">
        <f t="shared" si="153"/>
        <v>-0.24268388614545044</v>
      </c>
      <c r="CJ142" s="297">
        <f t="shared" si="153"/>
        <v>-0.20465412278595033</v>
      </c>
      <c r="CK142" s="300">
        <f t="shared" si="153"/>
        <v>-3.4669584261502628E-2</v>
      </c>
      <c r="CL142" s="300">
        <f t="shared" si="153"/>
        <v>-7.5768792934709173E-2</v>
      </c>
      <c r="CM142" s="301">
        <f t="shared" si="171"/>
        <v>-0.11916856409707796</v>
      </c>
      <c r="CN142" s="299"/>
      <c r="CO142" s="297">
        <f t="shared" si="154"/>
        <v>7.8588980262154565E-2</v>
      </c>
      <c r="CP142" s="297">
        <f t="shared" si="155"/>
        <v>7.313592875541032E-2</v>
      </c>
      <c r="CQ142" s="297">
        <f t="shared" si="156"/>
        <v>6.772913979446217E-2</v>
      </c>
      <c r="CR142" s="297">
        <f t="shared" si="157"/>
        <v>7.04188230366809E-2</v>
      </c>
      <c r="CS142" s="297">
        <f t="shared" si="158"/>
        <v>7.8743532549957446E-2</v>
      </c>
      <c r="CT142" s="297">
        <f t="shared" si="159"/>
        <v>9.290489649331056E-2</v>
      </c>
      <c r="CU142" s="297">
        <f t="shared" si="160"/>
        <v>9.0102222653536845E-2</v>
      </c>
      <c r="CV142" s="297">
        <f t="shared" si="161"/>
        <v>7.1874963124552368E-2</v>
      </c>
      <c r="CW142" s="297">
        <f t="shared" si="162"/>
        <v>8.4842335340131289E-2</v>
      </c>
      <c r="CX142" s="297">
        <f t="shared" si="163"/>
        <v>6.8721889729415092E-2</v>
      </c>
      <c r="CY142" s="297">
        <f t="shared" si="164"/>
        <v>7.0725509719854959E-2</v>
      </c>
      <c r="CZ142" s="300">
        <f t="shared" si="165"/>
        <v>7.4639831271915383E-2</v>
      </c>
      <c r="DA142" s="300">
        <f t="shared" si="166"/>
        <v>7.0116380952380958E-2</v>
      </c>
      <c r="DB142" s="298">
        <f t="shared" si="172"/>
        <v>7.4160905837173816E-2</v>
      </c>
    </row>
    <row r="143" spans="1:106">
      <c r="A143" s="254" t="s">
        <v>71</v>
      </c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>
        <f t="shared" si="150"/>
        <v>113.37886501288156</v>
      </c>
      <c r="R143" s="259">
        <f t="shared" si="150"/>
        <v>121.1922399800614</v>
      </c>
      <c r="S143" s="259">
        <f t="shared" si="150"/>
        <v>128.5809750033728</v>
      </c>
      <c r="T143" s="259">
        <f t="shared" si="150"/>
        <v>161.4481066587924</v>
      </c>
      <c r="U143" s="259">
        <f t="shared" si="150"/>
        <v>184.63344759401087</v>
      </c>
      <c r="V143" s="259">
        <f t="shared" si="150"/>
        <v>206.37501272007654</v>
      </c>
      <c r="W143" s="259">
        <f t="shared" si="150"/>
        <v>225.39888220538401</v>
      </c>
      <c r="X143" s="259">
        <v>265</v>
      </c>
      <c r="Y143" s="259">
        <v>241</v>
      </c>
      <c r="Z143" s="259">
        <v>216.03299999999999</v>
      </c>
      <c r="AA143" s="259">
        <v>435.90699999999998</v>
      </c>
      <c r="AB143" s="259">
        <v>289.66500000000002</v>
      </c>
      <c r="AC143" s="259">
        <v>336.68099999999998</v>
      </c>
      <c r="AD143" s="259">
        <v>421.41199999999998</v>
      </c>
      <c r="AE143" s="259">
        <v>504.31900000000002</v>
      </c>
      <c r="AF143" s="259">
        <v>450.71499999999997</v>
      </c>
      <c r="AG143" s="259">
        <v>482.505</v>
      </c>
      <c r="AH143" s="259">
        <v>484.97399999999999</v>
      </c>
      <c r="AI143" s="259">
        <v>500.41300000000001</v>
      </c>
      <c r="AJ143" s="259">
        <v>522.19000000000005</v>
      </c>
      <c r="AK143" s="259">
        <v>555.68200000000002</v>
      </c>
      <c r="AL143" s="259">
        <v>645.51499999999999</v>
      </c>
      <c r="AM143" s="259">
        <v>533.52300000000002</v>
      </c>
      <c r="AN143" s="259">
        <v>734.26400000000001</v>
      </c>
      <c r="AO143" s="259">
        <v>634.77499999999998</v>
      </c>
      <c r="AP143" s="259">
        <v>868.04700000000003</v>
      </c>
      <c r="AQ143" s="259">
        <v>945.82600000000002</v>
      </c>
      <c r="AR143" s="259">
        <v>1087.579</v>
      </c>
      <c r="AS143" s="259">
        <v>955.46199999999999</v>
      </c>
      <c r="AT143" s="259">
        <v>1329.1320000000001</v>
      </c>
      <c r="AU143" s="259">
        <v>1170.9010000000001</v>
      </c>
      <c r="AV143" s="259">
        <v>1152.5050000000001</v>
      </c>
      <c r="AW143" s="259">
        <v>1200.49</v>
      </c>
      <c r="AX143" s="259">
        <v>1229</v>
      </c>
      <c r="AY143" s="259">
        <v>1372.7370000000001</v>
      </c>
      <c r="AZ143" s="259">
        <v>1411.3140000000001</v>
      </c>
      <c r="BA143" s="259">
        <v>1412.413</v>
      </c>
      <c r="BB143" s="259">
        <v>1407.8689999999999</v>
      </c>
      <c r="BC143" s="259">
        <v>1406.9580000000001</v>
      </c>
      <c r="BD143" s="259">
        <v>1625.5920000000001</v>
      </c>
      <c r="BE143" s="259">
        <v>1282.453</v>
      </c>
      <c r="BF143" s="259">
        <v>1506.145</v>
      </c>
      <c r="BG143" s="259">
        <v>1291.5170000000001</v>
      </c>
      <c r="BH143" s="259">
        <v>1715.7190000000001</v>
      </c>
      <c r="BI143" s="259">
        <v>1369.3510000000001</v>
      </c>
      <c r="BJ143" s="259">
        <v>1268.662</v>
      </c>
      <c r="BK143" s="259">
        <v>1369.7139999999999</v>
      </c>
      <c r="BL143" s="259">
        <v>1079.2349999999999</v>
      </c>
      <c r="BM143" s="259">
        <v>1382.4290000000001</v>
      </c>
      <c r="BN143" s="260">
        <v>1407.5820000000001</v>
      </c>
      <c r="BO143" s="336">
        <f t="shared" si="180"/>
        <v>1305.1671650843673</v>
      </c>
      <c r="BP143" s="327">
        <f t="shared" si="181"/>
        <v>1337.001390445896</v>
      </c>
      <c r="BQ143" s="259">
        <f t="shared" si="167"/>
        <v>1293.8781999999999</v>
      </c>
      <c r="BR143" s="275">
        <f t="shared" si="178"/>
        <v>8.2864145671156741E-2</v>
      </c>
      <c r="BS143" s="259">
        <f t="shared" si="174"/>
        <v>81.674599999999913</v>
      </c>
      <c r="BT143" s="259">
        <f t="shared" si="175"/>
        <v>303.24900000000002</v>
      </c>
      <c r="BU143" s="276">
        <f t="shared" si="168"/>
        <v>3.7128923802504126</v>
      </c>
      <c r="BV143" s="259">
        <f t="shared" si="176"/>
        <v>-66.657999999999987</v>
      </c>
      <c r="BW143" s="259">
        <f t="shared" si="169"/>
        <v>25.15300000000002</v>
      </c>
      <c r="BX143" s="276">
        <f t="shared" si="170"/>
        <v>0.37734405472711491</v>
      </c>
      <c r="BZ143" s="297">
        <f t="shared" si="153"/>
        <v>6.2389657398768596E-2</v>
      </c>
      <c r="CA143" s="297">
        <f t="shared" si="153"/>
        <v>2.9481513633244617E-2</v>
      </c>
      <c r="CB143" s="297">
        <f t="shared" si="153"/>
        <v>0.15926724479129475</v>
      </c>
      <c r="CC143" s="297">
        <f t="shared" si="153"/>
        <v>-0.11727200967601707</v>
      </c>
      <c r="CD143" s="297">
        <f t="shared" si="153"/>
        <v>5.5420351114216157E-2</v>
      </c>
      <c r="CE143" s="297">
        <f t="shared" si="153"/>
        <v>-0.10671326405789332</v>
      </c>
      <c r="CF143" s="297">
        <f t="shared" si="153"/>
        <v>0.20610136988034716</v>
      </c>
      <c r="CG143" s="297">
        <f t="shared" si="153"/>
        <v>-7.74340403043835E-2</v>
      </c>
      <c r="CH143" s="297">
        <f t="shared" si="153"/>
        <v>-0.11470394693228422</v>
      </c>
      <c r="CI143" s="297">
        <f t="shared" si="153"/>
        <v>-4.2344751247099591E-2</v>
      </c>
      <c r="CJ143" s="297">
        <f t="shared" si="153"/>
        <v>-0.23076215797574423</v>
      </c>
      <c r="CK143" s="300">
        <f t="shared" si="153"/>
        <v>1.6091302826047611E-2</v>
      </c>
      <c r="CL143" s="300">
        <f t="shared" si="153"/>
        <v>8.7878287152531237E-2</v>
      </c>
      <c r="CM143" s="301">
        <f t="shared" si="171"/>
        <v>-8.9830718726692793E-2</v>
      </c>
      <c r="CN143" s="299"/>
      <c r="CO143" s="297">
        <f t="shared" si="154"/>
        <v>7.6003853019704054E-2</v>
      </c>
      <c r="CP143" s="297">
        <f t="shared" si="155"/>
        <v>8.1109322719820312E-2</v>
      </c>
      <c r="CQ143" s="297">
        <f t="shared" si="156"/>
        <v>9.3477577950453764E-2</v>
      </c>
      <c r="CR143" s="297">
        <f t="shared" si="157"/>
        <v>7.6995204989159932E-2</v>
      </c>
      <c r="CS143" s="297">
        <f t="shared" si="158"/>
        <v>9.2358329309142201E-2</v>
      </c>
      <c r="CT143" s="297">
        <f t="shared" si="159"/>
        <v>7.8416570784975076E-2</v>
      </c>
      <c r="CU143" s="297">
        <f t="shared" si="160"/>
        <v>9.3436197512904856E-2</v>
      </c>
      <c r="CV143" s="297">
        <f t="shared" si="161"/>
        <v>7.9598709099206716E-2</v>
      </c>
      <c r="CW143" s="297">
        <f t="shared" si="162"/>
        <v>7.9875393927122396E-2</v>
      </c>
      <c r="CX143" s="297">
        <f t="shared" si="163"/>
        <v>8.8116444527189683E-2</v>
      </c>
      <c r="CY143" s="297">
        <f t="shared" si="164"/>
        <v>7.0185349777624625E-2</v>
      </c>
      <c r="CZ143" s="300">
        <f t="shared" si="165"/>
        <v>8.3582228701428826E-2</v>
      </c>
      <c r="DA143" s="300">
        <f t="shared" si="166"/>
        <v>8.9370285714285722E-2</v>
      </c>
      <c r="DB143" s="298">
        <f t="shared" si="172"/>
        <v>8.0271625206514458E-2</v>
      </c>
    </row>
    <row r="144" spans="1:106">
      <c r="A144" s="254" t="s">
        <v>72</v>
      </c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>
        <f t="shared" si="150"/>
        <v>105.86813913674705</v>
      </c>
      <c r="R144" s="259">
        <f t="shared" si="150"/>
        <v>113.16392100984122</v>
      </c>
      <c r="S144" s="259">
        <f t="shared" si="150"/>
        <v>120.06319299852811</v>
      </c>
      <c r="T144" s="259">
        <f t="shared" si="150"/>
        <v>150.75305805165252</v>
      </c>
      <c r="U144" s="259">
        <f t="shared" si="150"/>
        <v>172.4024977402907</v>
      </c>
      <c r="V144" s="259">
        <f t="shared" si="150"/>
        <v>192.70380382194406</v>
      </c>
      <c r="W144" s="259">
        <f t="shared" si="150"/>
        <v>210.46744664339076</v>
      </c>
      <c r="X144" s="259">
        <v>284</v>
      </c>
      <c r="Y144" s="259">
        <v>234</v>
      </c>
      <c r="Z144" s="259">
        <v>239.99299999999999</v>
      </c>
      <c r="AA144" s="259">
        <v>367.20100000000002</v>
      </c>
      <c r="AB144" s="259">
        <v>344.44099999999997</v>
      </c>
      <c r="AC144" s="259">
        <v>318.73500000000001</v>
      </c>
      <c r="AD144" s="259">
        <v>378.61900000000003</v>
      </c>
      <c r="AE144" s="259">
        <v>447.29500000000002</v>
      </c>
      <c r="AF144" s="259">
        <v>494.34199999999998</v>
      </c>
      <c r="AG144" s="259">
        <v>493.32799999999997</v>
      </c>
      <c r="AH144" s="259">
        <v>453.267</v>
      </c>
      <c r="AI144" s="259">
        <v>448.14</v>
      </c>
      <c r="AJ144" s="259">
        <v>550.51700000000005</v>
      </c>
      <c r="AK144" s="259">
        <v>581.37199999999996</v>
      </c>
      <c r="AL144" s="259">
        <v>630.19500000000005</v>
      </c>
      <c r="AM144" s="259">
        <v>586.65</v>
      </c>
      <c r="AN144" s="259">
        <v>759.44600000000003</v>
      </c>
      <c r="AO144" s="259">
        <v>742.69299999999998</v>
      </c>
      <c r="AP144" s="259">
        <v>977.90700000000004</v>
      </c>
      <c r="AQ144" s="259">
        <v>888.02099999999996</v>
      </c>
      <c r="AR144" s="259">
        <v>1047.0250000000001</v>
      </c>
      <c r="AS144" s="259">
        <v>890.93600000000004</v>
      </c>
      <c r="AT144" s="259">
        <v>1170.3589999999999</v>
      </c>
      <c r="AU144" s="259">
        <v>1100.768</v>
      </c>
      <c r="AV144" s="259">
        <v>947.67899999999997</v>
      </c>
      <c r="AW144" s="259">
        <v>1120.654</v>
      </c>
      <c r="AX144" s="259">
        <v>1279.72</v>
      </c>
      <c r="AY144" s="259">
        <v>1443.75</v>
      </c>
      <c r="AZ144" s="259">
        <v>1585.039</v>
      </c>
      <c r="BA144" s="259">
        <v>1547.2049999999999</v>
      </c>
      <c r="BB144" s="259">
        <v>1410.9359999999999</v>
      </c>
      <c r="BC144" s="259">
        <v>1481.779</v>
      </c>
      <c r="BD144" s="259">
        <v>1697.1690000000001</v>
      </c>
      <c r="BE144" s="259">
        <v>1141.8230000000001</v>
      </c>
      <c r="BF144" s="259">
        <v>1379.8879999999999</v>
      </c>
      <c r="BG144" s="259">
        <v>1129.5150000000001</v>
      </c>
      <c r="BH144" s="259">
        <v>1397.14</v>
      </c>
      <c r="BI144" s="259">
        <v>1706.597</v>
      </c>
      <c r="BJ144" s="259">
        <v>1419.0039999999999</v>
      </c>
      <c r="BK144" s="259">
        <v>1193.9169999999999</v>
      </c>
      <c r="BL144" s="259">
        <v>1171.739</v>
      </c>
      <c r="BM144" s="259">
        <v>1207.414</v>
      </c>
      <c r="BN144" s="260">
        <v>1260.93</v>
      </c>
      <c r="BO144" s="336">
        <f t="shared" si="180"/>
        <v>1351.4232543531318</v>
      </c>
      <c r="BP144" s="327">
        <f t="shared" si="181"/>
        <v>1284.689713456582</v>
      </c>
      <c r="BQ144" s="259">
        <f t="shared" si="167"/>
        <v>1339.7341999999999</v>
      </c>
      <c r="BR144" s="275">
        <f t="shared" si="178"/>
        <v>3.5440739321521697E-2</v>
      </c>
      <c r="BS144" s="259">
        <f t="shared" si="174"/>
        <v>17.143199999999887</v>
      </c>
      <c r="BT144" s="259">
        <f t="shared" si="175"/>
        <v>-146.65200000000004</v>
      </c>
      <c r="BU144" s="276">
        <f t="shared" si="168"/>
        <v>8.5545289094218706</v>
      </c>
      <c r="BV144" s="259">
        <f t="shared" si="176"/>
        <v>-37.945200000000021</v>
      </c>
      <c r="BW144" s="259">
        <f t="shared" si="169"/>
        <v>53.516000000000076</v>
      </c>
      <c r="BX144" s="276">
        <f t="shared" si="170"/>
        <v>1.4103496621443568</v>
      </c>
      <c r="BZ144" s="297">
        <f t="shared" si="153"/>
        <v>1.1225325269538487E-2</v>
      </c>
      <c r="CA144" s="297">
        <f t="shared" si="153"/>
        <v>1.9575044896892015E-2</v>
      </c>
      <c r="CB144" s="297">
        <f t="shared" si="153"/>
        <v>0.13618632082197896</v>
      </c>
      <c r="CC144" s="297">
        <f t="shared" si="153"/>
        <v>-0.26068112313082598</v>
      </c>
      <c r="CD144" s="297">
        <f t="shared" si="153"/>
        <v>-5.213306604063913E-2</v>
      </c>
      <c r="CE144" s="297">
        <f t="shared" si="153"/>
        <v>-0.20586380411145452</v>
      </c>
      <c r="CF144" s="297">
        <f t="shared" si="153"/>
        <v>2.2770430153023893E-2</v>
      </c>
      <c r="CG144" s="297">
        <f t="shared" si="153"/>
        <v>0.26498268854879542</v>
      </c>
      <c r="CH144" s="297">
        <f t="shared" si="153"/>
        <v>5.0341800539840012E-2</v>
      </c>
      <c r="CI144" s="297">
        <f t="shared" si="153"/>
        <v>-0.15110029032397532</v>
      </c>
      <c r="CJ144" s="297">
        <f t="shared" si="153"/>
        <v>-0.14423795600841532</v>
      </c>
      <c r="CK144" s="300">
        <f t="shared" si="153"/>
        <v>-0.12358855042762475</v>
      </c>
      <c r="CL144" s="300">
        <f t="shared" si="153"/>
        <v>-5.882077206060711E-2</v>
      </c>
      <c r="CM144" s="301">
        <f t="shared" si="171"/>
        <v>-2.0720461534275994E-2</v>
      </c>
      <c r="CN144" s="299"/>
      <c r="CO144" s="297">
        <f t="shared" si="154"/>
        <v>7.6169425112854364E-2</v>
      </c>
      <c r="CP144" s="297">
        <f t="shared" si="155"/>
        <v>8.5422657329111903E-2</v>
      </c>
      <c r="CQ144" s="297">
        <f t="shared" si="156"/>
        <v>9.7593521309525186E-2</v>
      </c>
      <c r="CR144" s="297">
        <f t="shared" si="157"/>
        <v>6.8552138710999605E-2</v>
      </c>
      <c r="CS144" s="297">
        <f t="shared" si="158"/>
        <v>8.4616122825978635E-2</v>
      </c>
      <c r="CT144" s="297">
        <f t="shared" si="159"/>
        <v>6.8580353917285744E-2</v>
      </c>
      <c r="CU144" s="297">
        <f t="shared" si="160"/>
        <v>7.6086730398847308E-2</v>
      </c>
      <c r="CV144" s="297">
        <f t="shared" si="161"/>
        <v>9.9202409135845285E-2</v>
      </c>
      <c r="CW144" s="297">
        <f t="shared" si="162"/>
        <v>8.9340977726267826E-2</v>
      </c>
      <c r="CX144" s="297">
        <f t="shared" si="163"/>
        <v>7.6807071476650404E-2</v>
      </c>
      <c r="CY144" s="297">
        <f t="shared" si="164"/>
        <v>7.6201116126778795E-2</v>
      </c>
      <c r="CZ144" s="300">
        <f t="shared" si="165"/>
        <v>7.3000749467283299E-2</v>
      </c>
      <c r="DA144" s="300">
        <f t="shared" si="166"/>
        <v>8.0059047619047627E-2</v>
      </c>
      <c r="DB144" s="298">
        <f t="shared" si="172"/>
        <v>8.2910464786565122E-2</v>
      </c>
    </row>
    <row r="145" spans="1:106">
      <c r="A145" s="254" t="s">
        <v>73</v>
      </c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>
        <f t="shared" si="150"/>
        <v>109.55292487426668</v>
      </c>
      <c r="R145" s="259">
        <f t="shared" si="150"/>
        <v>117.10263954724985</v>
      </c>
      <c r="S145" s="259">
        <f t="shared" si="150"/>
        <v>124.24204364017959</v>
      </c>
      <c r="T145" s="259">
        <f t="shared" si="150"/>
        <v>156.00008253631532</v>
      </c>
      <c r="U145" s="259">
        <f t="shared" si="150"/>
        <v>178.40304020723278</v>
      </c>
      <c r="V145" s="259">
        <f t="shared" si="150"/>
        <v>199.41094190596857</v>
      </c>
      <c r="W145" s="259">
        <f t="shared" si="150"/>
        <v>217.79285589236238</v>
      </c>
      <c r="X145" s="259">
        <v>237</v>
      </c>
      <c r="Y145" s="259">
        <v>261</v>
      </c>
      <c r="Z145" s="259">
        <v>294.01</v>
      </c>
      <c r="AA145" s="259">
        <v>380.88099999999997</v>
      </c>
      <c r="AB145" s="259">
        <v>335.37299999999999</v>
      </c>
      <c r="AC145" s="259">
        <v>309.51600000000002</v>
      </c>
      <c r="AD145" s="259">
        <v>401.86099999999999</v>
      </c>
      <c r="AE145" s="259">
        <v>493.26900000000001</v>
      </c>
      <c r="AF145" s="259">
        <v>485.274</v>
      </c>
      <c r="AG145" s="259">
        <v>469.09</v>
      </c>
      <c r="AH145" s="259">
        <v>577.99</v>
      </c>
      <c r="AI145" s="259">
        <v>572.40300000000002</v>
      </c>
      <c r="AJ145" s="259">
        <v>565.20799999999997</v>
      </c>
      <c r="AK145" s="259">
        <v>662.03499999999997</v>
      </c>
      <c r="AL145" s="259">
        <v>747.59100000000001</v>
      </c>
      <c r="AM145" s="259">
        <v>634.077</v>
      </c>
      <c r="AN145" s="259">
        <v>786.75400000000002</v>
      </c>
      <c r="AO145" s="259">
        <v>695.92899999999997</v>
      </c>
      <c r="AP145" s="259">
        <v>881.95799999999997</v>
      </c>
      <c r="AQ145" s="259">
        <v>886.77300000000002</v>
      </c>
      <c r="AR145" s="259">
        <v>1156.1769999999999</v>
      </c>
      <c r="AS145" s="259">
        <v>1119.2560000000001</v>
      </c>
      <c r="AT145" s="259">
        <v>1078.6690000000001</v>
      </c>
      <c r="AU145" s="259">
        <v>1237.7139999999999</v>
      </c>
      <c r="AV145" s="259">
        <v>1110.088</v>
      </c>
      <c r="AW145" s="259">
        <v>1403.57</v>
      </c>
      <c r="AX145" s="259">
        <v>1458.6489999999999</v>
      </c>
      <c r="AY145" s="259">
        <v>1459.8810000000001</v>
      </c>
      <c r="AZ145" s="259">
        <v>1735.8910000000001</v>
      </c>
      <c r="BA145" s="259">
        <v>1291.5809999999999</v>
      </c>
      <c r="BB145" s="259">
        <v>1453.4469999999999</v>
      </c>
      <c r="BC145" s="259">
        <v>1446.06</v>
      </c>
      <c r="BD145" s="259">
        <v>1609.902</v>
      </c>
      <c r="BE145" s="259">
        <v>1384.72</v>
      </c>
      <c r="BF145" s="259">
        <v>1399.107</v>
      </c>
      <c r="BG145" s="259">
        <v>1196.653</v>
      </c>
      <c r="BH145" s="259">
        <v>1486.4849999999999</v>
      </c>
      <c r="BI145" s="259">
        <v>1783.2840000000001</v>
      </c>
      <c r="BJ145" s="259">
        <v>1408.3209999999999</v>
      </c>
      <c r="BK145" s="259">
        <v>1325.3420000000001</v>
      </c>
      <c r="BL145" s="259">
        <v>1354.336</v>
      </c>
      <c r="BM145" s="259">
        <v>1689.71</v>
      </c>
      <c r="BN145" s="260">
        <v>1309.059</v>
      </c>
      <c r="BO145" s="336">
        <f t="shared" si="180"/>
        <v>1525.3923899533581</v>
      </c>
      <c r="BP145" s="327">
        <f t="shared" si="181"/>
        <v>1455.9878661925172</v>
      </c>
      <c r="BQ145" s="259">
        <f t="shared" si="167"/>
        <v>1512.1986000000002</v>
      </c>
      <c r="BR145" s="275">
        <f t="shared" si="178"/>
        <v>0.12873031083329844</v>
      </c>
      <c r="BS145" s="259">
        <f t="shared" si="174"/>
        <v>93.874200000000386</v>
      </c>
      <c r="BT145" s="259">
        <f t="shared" si="175"/>
        <v>48.128999999999905</v>
      </c>
      <c r="BU145" s="276">
        <f t="shared" si="168"/>
        <v>0.51269677930677127</v>
      </c>
      <c r="BV145" s="259">
        <f t="shared" si="176"/>
        <v>40.645000000000024</v>
      </c>
      <c r="BW145" s="259">
        <f t="shared" si="169"/>
        <v>-380.65100000000007</v>
      </c>
      <c r="BX145" s="276">
        <f t="shared" si="170"/>
        <v>9.365260179603883</v>
      </c>
      <c r="BZ145" s="297">
        <f t="shared" si="153"/>
        <v>-1.1202965288318982E-2</v>
      </c>
      <c r="CA145" s="297">
        <f t="shared" si="153"/>
        <v>-2.2859675092023881E-2</v>
      </c>
      <c r="CB145" s="297">
        <f t="shared" si="153"/>
        <v>8.970658710196211E-2</v>
      </c>
      <c r="CC145" s="297">
        <f t="shared" si="153"/>
        <v>-8.137066247961186E-2</v>
      </c>
      <c r="CD145" s="297">
        <f t="shared" si="153"/>
        <v>-2.6465721550132194E-2</v>
      </c>
      <c r="CE145" s="297">
        <f t="shared" si="153"/>
        <v>-0.17961450856656763</v>
      </c>
      <c r="CF145" s="297">
        <f t="shared" si="153"/>
        <v>5.6276027003420194E-2</v>
      </c>
      <c r="CG145" s="297">
        <f t="shared" si="153"/>
        <v>0.25993889668973585</v>
      </c>
      <c r="CH145" s="297">
        <f t="shared" si="153"/>
        <v>-2.8777494400537205E-2</v>
      </c>
      <c r="CI145" s="297">
        <f t="shared" si="153"/>
        <v>-8.8968015562597438E-2</v>
      </c>
      <c r="CJ145" s="297">
        <f t="shared" si="153"/>
        <v>-5.9499992013983344E-2</v>
      </c>
      <c r="CK145" s="300">
        <f t="shared" si="153"/>
        <v>0.14824903421798555</v>
      </c>
      <c r="CL145" s="300">
        <f t="shared" si="153"/>
        <v>-0.13433394264483525</v>
      </c>
      <c r="CM145" s="301">
        <f t="shared" si="171"/>
        <v>4.6188485786120684E-2</v>
      </c>
      <c r="CN145" s="299"/>
      <c r="CO145" s="297">
        <f t="shared" si="154"/>
        <v>7.8464382808293806E-2</v>
      </c>
      <c r="CP145" s="297">
        <f t="shared" si="155"/>
        <v>8.3363502828246006E-2</v>
      </c>
      <c r="CQ145" s="297">
        <f t="shared" si="156"/>
        <v>9.2575344672950782E-2</v>
      </c>
      <c r="CR145" s="297">
        <f t="shared" si="157"/>
        <v>8.3135054658992999E-2</v>
      </c>
      <c r="CS145" s="297">
        <f t="shared" si="158"/>
        <v>8.5794651275093711E-2</v>
      </c>
      <c r="CT145" s="297">
        <f t="shared" si="159"/>
        <v>7.2656747591826346E-2</v>
      </c>
      <c r="CU145" s="297">
        <f t="shared" si="160"/>
        <v>8.0952362280752477E-2</v>
      </c>
      <c r="CV145" s="297">
        <f t="shared" si="161"/>
        <v>0.10366013122805602</v>
      </c>
      <c r="CW145" s="297">
        <f t="shared" si="162"/>
        <v>8.8668372388263333E-2</v>
      </c>
      <c r="CX145" s="297">
        <f t="shared" si="163"/>
        <v>8.5261904910481051E-2</v>
      </c>
      <c r="CY145" s="297">
        <f t="shared" si="164"/>
        <v>8.807585546839107E-2</v>
      </c>
      <c r="CZ145" s="300">
        <f t="shared" si="165"/>
        <v>0.10216056496144924</v>
      </c>
      <c r="DA145" s="300">
        <f t="shared" si="166"/>
        <v>8.3114857142857143E-2</v>
      </c>
      <c r="DB145" s="298">
        <f t="shared" si="172"/>
        <v>9.3565365791328153E-2</v>
      </c>
    </row>
    <row r="146" spans="1:106">
      <c r="A146" s="254" t="s">
        <v>74</v>
      </c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>
        <f t="shared" si="150"/>
        <v>125.98563547708167</v>
      </c>
      <c r="R146" s="259">
        <f t="shared" si="150"/>
        <v>134.66779162980941</v>
      </c>
      <c r="S146" s="259">
        <f t="shared" si="150"/>
        <v>142.87809146988889</v>
      </c>
      <c r="T146" s="259">
        <f t="shared" si="150"/>
        <v>179.39977006886312</v>
      </c>
      <c r="U146" s="259">
        <f t="shared" si="150"/>
        <v>205.16312473945734</v>
      </c>
      <c r="V146" s="259">
        <f t="shared" si="150"/>
        <v>229.32216794704755</v>
      </c>
      <c r="W146" s="259">
        <f t="shared" si="150"/>
        <v>250.46133075368897</v>
      </c>
      <c r="X146" s="259">
        <v>258</v>
      </c>
      <c r="Y146" s="259">
        <v>302</v>
      </c>
      <c r="Z146" s="259">
        <v>294.64</v>
      </c>
      <c r="AA146" s="259">
        <v>400.20299999999997</v>
      </c>
      <c r="AB146" s="259">
        <v>371.95400000000001</v>
      </c>
      <c r="AC146" s="259">
        <v>421.238</v>
      </c>
      <c r="AD146" s="259">
        <v>499.44900000000001</v>
      </c>
      <c r="AE146" s="259">
        <v>516.18700000000001</v>
      </c>
      <c r="AF146" s="259">
        <v>537.96400000000006</v>
      </c>
      <c r="AG146" s="259">
        <v>470.113</v>
      </c>
      <c r="AH146" s="259">
        <v>522.28200000000004</v>
      </c>
      <c r="AI146" s="259">
        <v>583.34100000000001</v>
      </c>
      <c r="AJ146" s="259">
        <v>582.75</v>
      </c>
      <c r="AK146" s="259">
        <v>687.87</v>
      </c>
      <c r="AL146" s="259">
        <v>675.44600000000003</v>
      </c>
      <c r="AM146" s="259">
        <v>761.52599999999995</v>
      </c>
      <c r="AN146" s="259">
        <v>919.75199999999995</v>
      </c>
      <c r="AO146" s="259">
        <v>696.10900000000004</v>
      </c>
      <c r="AP146" s="259">
        <v>893.14200000000005</v>
      </c>
      <c r="AQ146" s="259">
        <v>892.37599999999998</v>
      </c>
      <c r="AR146" s="259">
        <v>1185.7080000000001</v>
      </c>
      <c r="AS146" s="259">
        <v>1224.491</v>
      </c>
      <c r="AT146" s="259">
        <v>1168.8800000000001</v>
      </c>
      <c r="AU146" s="259">
        <v>1311.8389999999999</v>
      </c>
      <c r="AV146" s="259">
        <v>1244.6199999999999</v>
      </c>
      <c r="AW146" s="259">
        <v>1467.817</v>
      </c>
      <c r="AX146" s="259">
        <v>1317.6790000000001</v>
      </c>
      <c r="AY146" s="259">
        <v>1211.3399999999999</v>
      </c>
      <c r="AZ146" s="259">
        <v>1693.11</v>
      </c>
      <c r="BA146" s="259">
        <v>1443.309</v>
      </c>
      <c r="BB146" s="259">
        <v>1526.145</v>
      </c>
      <c r="BC146" s="259">
        <v>1437.546</v>
      </c>
      <c r="BD146" s="259">
        <v>1608.232</v>
      </c>
      <c r="BE146" s="259">
        <v>1823.6120000000001</v>
      </c>
      <c r="BF146" s="259">
        <v>1488.211</v>
      </c>
      <c r="BG146" s="259">
        <v>1099.7760000000001</v>
      </c>
      <c r="BH146" s="259">
        <v>1736.3</v>
      </c>
      <c r="BI146" s="259">
        <v>1578.0340000000001</v>
      </c>
      <c r="BJ146" s="259">
        <v>1167.425</v>
      </c>
      <c r="BK146" s="259">
        <v>1299.93</v>
      </c>
      <c r="BL146" s="259">
        <v>1221.848</v>
      </c>
      <c r="BM146" s="259">
        <v>1525.115</v>
      </c>
      <c r="BN146" s="260">
        <f t="shared" ref="BN146" si="182">(SUM(BH146:BL146)/SUM(BH$148:BL$148))*BN$148</f>
        <v>1339.1498527175283</v>
      </c>
      <c r="BO146" s="327">
        <f t="shared" si="180"/>
        <v>1370.3229259284424</v>
      </c>
      <c r="BP146" s="327">
        <f t="shared" si="181"/>
        <v>1346.4204945102551</v>
      </c>
      <c r="BQ146" s="259">
        <f t="shared" si="167"/>
        <v>1358.4703999999999</v>
      </c>
      <c r="BR146" s="275">
        <f t="shared" si="178"/>
        <v>-0.10165873715264651</v>
      </c>
      <c r="BS146" s="259">
        <f t="shared" si="174"/>
        <v>-70.846200000000138</v>
      </c>
      <c r="BT146" s="259">
        <f t="shared" si="175"/>
        <v>30.090852717528378</v>
      </c>
      <c r="BU146" s="276">
        <f t="shared" si="168"/>
        <v>0.42473488652218916</v>
      </c>
      <c r="BV146" s="259">
        <f t="shared" si="176"/>
        <v>-42.236999999999988</v>
      </c>
      <c r="BW146" s="259">
        <f t="shared" si="169"/>
        <v>-185.96514728247166</v>
      </c>
      <c r="BX146" s="276">
        <f t="shared" si="170"/>
        <v>4.4028966849556479</v>
      </c>
      <c r="BZ146" s="297">
        <f t="shared" si="153"/>
        <v>6.9739550878245557E-2</v>
      </c>
      <c r="CA146" s="297">
        <f t="shared" si="153"/>
        <v>-5.3576521330565082E-4</v>
      </c>
      <c r="CB146" s="297">
        <f t="shared" si="153"/>
        <v>9.9803732501760778E-2</v>
      </c>
      <c r="CC146" s="297">
        <f t="shared" si="153"/>
        <v>0.18288212951630847</v>
      </c>
      <c r="CD146" s="297">
        <f t="shared" si="153"/>
        <v>-5.0745875284672101E-2</v>
      </c>
      <c r="CE146" s="297">
        <f t="shared" si="153"/>
        <v>-0.30250416489826026</v>
      </c>
      <c r="CF146" s="297">
        <f t="shared" si="153"/>
        <v>0.16414927125180873</v>
      </c>
      <c r="CG146" s="297">
        <f t="shared" si="153"/>
        <v>1.7281683354755124E-2</v>
      </c>
      <c r="CH146" s="297">
        <f t="shared" si="153"/>
        <v>-0.24447636291953362</v>
      </c>
      <c r="CI146" s="297">
        <f t="shared" si="153"/>
        <v>-8.0638823516431812E-2</v>
      </c>
      <c r="CJ146" s="297">
        <f t="shared" si="153"/>
        <v>-0.11221811053314966</v>
      </c>
      <c r="CK146" s="300">
        <f t="shared" si="153"/>
        <v>8.881769311706357E-2</v>
      </c>
      <c r="CL146" s="300">
        <f t="shared" si="153"/>
        <v>-1.4222280649229884E-2</v>
      </c>
      <c r="CM146" s="301">
        <f t="shared" si="171"/>
        <v>-6.6246784099459277E-2</v>
      </c>
      <c r="CN146" s="299"/>
      <c r="CO146" s="297">
        <f t="shared" si="154"/>
        <v>8.2388986664779354E-2</v>
      </c>
      <c r="CP146" s="297">
        <f t="shared" si="155"/>
        <v>8.2872681656870215E-2</v>
      </c>
      <c r="CQ146" s="297">
        <f t="shared" si="156"/>
        <v>9.2479313470055308E-2</v>
      </c>
      <c r="CR146" s="297">
        <f t="shared" si="157"/>
        <v>0.10948501018024984</v>
      </c>
      <c r="CS146" s="297">
        <f t="shared" si="158"/>
        <v>9.1258598355063961E-2</v>
      </c>
      <c r="CT146" s="297">
        <f t="shared" si="159"/>
        <v>6.6774701805409259E-2</v>
      </c>
      <c r="CU146" s="297">
        <f t="shared" si="160"/>
        <v>9.4557016470445746E-2</v>
      </c>
      <c r="CV146" s="297">
        <f t="shared" si="161"/>
        <v>9.1729198222119501E-2</v>
      </c>
      <c r="CW146" s="297">
        <f t="shared" si="162"/>
        <v>7.3501477742196786E-2</v>
      </c>
      <c r="CX146" s="297">
        <f t="shared" si="163"/>
        <v>8.3627100061932413E-2</v>
      </c>
      <c r="CY146" s="297">
        <f t="shared" si="164"/>
        <v>7.945982965256973E-2</v>
      </c>
      <c r="CZ146" s="300">
        <f t="shared" si="165"/>
        <v>9.2209083233916259E-2</v>
      </c>
      <c r="DA146" s="300">
        <f t="shared" si="166"/>
        <v>8.5025387474128786E-2</v>
      </c>
      <c r="DB146" s="298">
        <f t="shared" si="172"/>
        <v>8.4105337782546932E-2</v>
      </c>
    </row>
    <row r="147" spans="1:106">
      <c r="A147" s="254" t="s">
        <v>75</v>
      </c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>
        <f t="shared" si="150"/>
        <v>136.82897398901346</v>
      </c>
      <c r="R147" s="259">
        <f t="shared" si="150"/>
        <v>146.25838642870576</v>
      </c>
      <c r="S147" s="259">
        <f t="shared" si="150"/>
        <v>155.17533080102351</v>
      </c>
      <c r="T147" s="259">
        <f t="shared" si="150"/>
        <v>194.84035921581616</v>
      </c>
      <c r="U147" s="259">
        <f t="shared" si="150"/>
        <v>222.82111569446838</v>
      </c>
      <c r="V147" s="259">
        <f t="shared" si="150"/>
        <v>249.05948074404697</v>
      </c>
      <c r="W147" s="259">
        <f t="shared" si="150"/>
        <v>272.01805016242827</v>
      </c>
      <c r="X147" s="259">
        <v>325</v>
      </c>
      <c r="Y147" s="259">
        <v>362</v>
      </c>
      <c r="Z147" s="259">
        <v>284.35599999999999</v>
      </c>
      <c r="AA147" s="259">
        <v>443.31900000000002</v>
      </c>
      <c r="AB147" s="259">
        <v>483.23700000000002</v>
      </c>
      <c r="AC147" s="259">
        <v>457.62299999999999</v>
      </c>
      <c r="AD147" s="259">
        <v>506.14800000000002</v>
      </c>
      <c r="AE147" s="259">
        <v>508.83100000000002</v>
      </c>
      <c r="AF147" s="259">
        <v>497.07100000000003</v>
      </c>
      <c r="AG147" s="259">
        <v>510.392</v>
      </c>
      <c r="AH147" s="259">
        <v>565.40899999999999</v>
      </c>
      <c r="AI147" s="259">
        <v>566.57000000000005</v>
      </c>
      <c r="AJ147" s="259">
        <v>578.77200000000005</v>
      </c>
      <c r="AK147" s="259">
        <v>649.68799999999999</v>
      </c>
      <c r="AL147" s="259">
        <v>745.77599999999995</v>
      </c>
      <c r="AM147" s="259">
        <v>761.89700000000005</v>
      </c>
      <c r="AN147" s="259">
        <v>835.923</v>
      </c>
      <c r="AO147" s="259">
        <v>791.01160000000004</v>
      </c>
      <c r="AP147" s="259">
        <v>656.68100000000004</v>
      </c>
      <c r="AQ147" s="259">
        <v>1078.1420000000001</v>
      </c>
      <c r="AR147" s="259">
        <v>1210.566</v>
      </c>
      <c r="AS147" s="259">
        <v>1292.615</v>
      </c>
      <c r="AT147" s="259">
        <v>1195.3810000000001</v>
      </c>
      <c r="AU147" s="259">
        <v>1308.067</v>
      </c>
      <c r="AV147" s="259">
        <v>1394.9849999999999</v>
      </c>
      <c r="AW147" s="259">
        <v>1296.7460000000001</v>
      </c>
      <c r="AX147" s="259">
        <v>1323.019</v>
      </c>
      <c r="AY147" s="259">
        <v>1468.84</v>
      </c>
      <c r="AZ147" s="259">
        <v>1546.1959999999999</v>
      </c>
      <c r="BA147" s="259">
        <v>1513.8440000000001</v>
      </c>
      <c r="BB147" s="259">
        <v>1609.2059999999999</v>
      </c>
      <c r="BC147" s="259">
        <v>1628.1959999999999</v>
      </c>
      <c r="BD147" s="259">
        <v>1680.6489999999999</v>
      </c>
      <c r="BE147" s="259">
        <v>1451.144</v>
      </c>
      <c r="BF147" s="259">
        <v>1519.2840000000001</v>
      </c>
      <c r="BG147" s="259">
        <v>1619.317</v>
      </c>
      <c r="BH147" s="259">
        <v>1409.0889999999999</v>
      </c>
      <c r="BI147" s="259">
        <v>1612.155</v>
      </c>
      <c r="BJ147" s="259">
        <v>1611.8</v>
      </c>
      <c r="BK147" s="259">
        <v>1426.1959999999999</v>
      </c>
      <c r="BL147" s="259">
        <v>1211.2940000000001</v>
      </c>
      <c r="BM147" s="259">
        <v>1559.846</v>
      </c>
      <c r="BN147" s="336">
        <f t="shared" ref="BN147:BP147" si="183">BN148-SUM(BN136:BN146)</f>
        <v>1585.4871472824725</v>
      </c>
      <c r="BO147" s="327">
        <f t="shared" si="183"/>
        <v>1922.2082126024125</v>
      </c>
      <c r="BP147" s="327">
        <f t="shared" si="183"/>
        <v>1944.2372005841862</v>
      </c>
      <c r="BQ147" s="259">
        <f t="shared" si="167"/>
        <v>1484.2581999999998</v>
      </c>
      <c r="BR147" s="275">
        <f t="shared" si="178"/>
        <v>0.40274104463372984</v>
      </c>
      <c r="BS147" s="259">
        <f t="shared" si="174"/>
        <v>53.399399999999879</v>
      </c>
      <c r="BT147" s="259">
        <f t="shared" si="175"/>
        <v>246.33729456494416</v>
      </c>
      <c r="BU147" s="276">
        <f t="shared" si="168"/>
        <v>4.6131097833485901</v>
      </c>
      <c r="BV147" s="259">
        <f t="shared" si="176"/>
        <v>30.151400000000013</v>
      </c>
      <c r="BW147" s="259">
        <f t="shared" si="169"/>
        <v>25.641147282472502</v>
      </c>
      <c r="BX147" s="276">
        <f t="shared" si="170"/>
        <v>0.85041315767999137</v>
      </c>
      <c r="BZ147" s="297">
        <f t="shared" si="153"/>
        <v>0.12553218127351398</v>
      </c>
      <c r="CA147" s="297">
        <f t="shared" si="153"/>
        <v>9.1122561604480776E-2</v>
      </c>
      <c r="CB147" s="297">
        <f t="shared" si="153"/>
        <v>8.2016465536533384E-2</v>
      </c>
      <c r="CC147" s="297">
        <f t="shared" si="153"/>
        <v>-9.054434199860599E-2</v>
      </c>
      <c r="CD147" s="297">
        <f t="shared" si="153"/>
        <v>-3.6358947355201537E-2</v>
      </c>
      <c r="CE147" s="297">
        <f t="shared" si="153"/>
        <v>2.6381004500360617E-2</v>
      </c>
      <c r="CF147" s="297">
        <f t="shared" si="153"/>
        <v>-0.10801231612224456</v>
      </c>
      <c r="CG147" s="297">
        <f t="shared" si="153"/>
        <v>4.9650738207246616E-2</v>
      </c>
      <c r="CH147" s="297">
        <f t="shared" si="153"/>
        <v>5.8863703521316375E-2</v>
      </c>
      <c r="CI147" s="297">
        <f t="shared" si="153"/>
        <v>-8.2436215241432312E-2</v>
      </c>
      <c r="CJ147" s="297">
        <f t="shared" si="153"/>
        <v>-0.21124893648637358</v>
      </c>
      <c r="CK147" s="300">
        <f t="shared" si="153"/>
        <v>7.2717629819212717E-2</v>
      </c>
      <c r="CL147" s="300">
        <f t="shared" si="153"/>
        <v>6.8201709973691071E-2</v>
      </c>
      <c r="CM147" s="301">
        <f t="shared" si="171"/>
        <v>-2.2490616036006036E-2</v>
      </c>
      <c r="CN147" s="299"/>
      <c r="CO147" s="297">
        <f t="shared" si="154"/>
        <v>8.6873037407902212E-2</v>
      </c>
      <c r="CP147" s="297">
        <f t="shared" si="155"/>
        <v>9.3863409437325449E-2</v>
      </c>
      <c r="CQ147" s="297">
        <f t="shared" si="156"/>
        <v>9.6643559949146002E-2</v>
      </c>
      <c r="CR147" s="297">
        <f t="shared" si="157"/>
        <v>8.7122982088848097E-2</v>
      </c>
      <c r="CS147" s="297">
        <f t="shared" si="158"/>
        <v>9.3164026030767816E-2</v>
      </c>
      <c r="CT147" s="297">
        <f t="shared" si="159"/>
        <v>9.8319484880039124E-2</v>
      </c>
      <c r="CU147" s="297">
        <f t="shared" si="160"/>
        <v>7.6737459990395621E-2</v>
      </c>
      <c r="CV147" s="297">
        <f t="shared" si="161"/>
        <v>9.3712610475934655E-2</v>
      </c>
      <c r="CW147" s="297">
        <f t="shared" si="162"/>
        <v>0.10147947990224022</v>
      </c>
      <c r="CX147" s="297">
        <f t="shared" si="163"/>
        <v>9.175004469465875E-2</v>
      </c>
      <c r="CY147" s="297">
        <f t="shared" si="164"/>
        <v>7.8773476651089011E-2</v>
      </c>
      <c r="CZ147" s="300">
        <f t="shared" si="165"/>
        <v>9.4308933848327073E-2</v>
      </c>
      <c r="DA147" s="300">
        <f t="shared" si="166"/>
        <v>0.10066585062110936</v>
      </c>
      <c r="DB147" s="298">
        <f t="shared" si="172"/>
        <v>9.2004909114449945E-2</v>
      </c>
    </row>
    <row r="148" spans="1:106" ht="12" thickBot="1">
      <c r="A148" s="254" t="s">
        <v>76</v>
      </c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>
        <v>1335</v>
      </c>
      <c r="R148" s="259">
        <v>1427</v>
      </c>
      <c r="S148" s="259">
        <v>1514</v>
      </c>
      <c r="T148" s="259">
        <v>1901</v>
      </c>
      <c r="U148" s="259">
        <v>2174</v>
      </c>
      <c r="V148" s="259">
        <v>2430</v>
      </c>
      <c r="W148" s="259">
        <v>2654</v>
      </c>
      <c r="X148" s="259">
        <f>SUM(X136:X147)</f>
        <v>3067</v>
      </c>
      <c r="Y148" s="259">
        <f t="shared" ref="Y148:BM148" si="184">SUM(Y136:Y147)</f>
        <v>3022</v>
      </c>
      <c r="Z148" s="259">
        <f t="shared" si="184"/>
        <v>3500.6709999999994</v>
      </c>
      <c r="AA148" s="259">
        <f t="shared" si="184"/>
        <v>4322.9530000000004</v>
      </c>
      <c r="AB148" s="259">
        <f t="shared" si="184"/>
        <v>4219.3789999999999</v>
      </c>
      <c r="AC148" s="259">
        <f t="shared" si="184"/>
        <v>4429.5479999999998</v>
      </c>
      <c r="AD148" s="259">
        <f t="shared" si="184"/>
        <v>4796.5509999999995</v>
      </c>
      <c r="AE148" s="259">
        <f t="shared" si="184"/>
        <v>5639.4470000000001</v>
      </c>
      <c r="AF148" s="259">
        <f t="shared" si="184"/>
        <v>5465.6390000000001</v>
      </c>
      <c r="AG148" s="259">
        <f t="shared" si="184"/>
        <v>5631.3710000000001</v>
      </c>
      <c r="AH148" s="259">
        <f t="shared" si="184"/>
        <v>5980.29</v>
      </c>
      <c r="AI148" s="259">
        <f t="shared" si="184"/>
        <v>6666.3120000000008</v>
      </c>
      <c r="AJ148" s="259">
        <f t="shared" si="184"/>
        <v>6570.5809999999992</v>
      </c>
      <c r="AK148" s="259">
        <f t="shared" si="184"/>
        <v>6853.9320000000007</v>
      </c>
      <c r="AL148" s="259">
        <f t="shared" si="184"/>
        <v>7579.27</v>
      </c>
      <c r="AM148" s="259">
        <f t="shared" si="184"/>
        <v>7550.7219999999998</v>
      </c>
      <c r="AN148" s="259">
        <f t="shared" si="184"/>
        <v>8183.4859999999999</v>
      </c>
      <c r="AO148" s="259">
        <f t="shared" si="184"/>
        <v>8841.0995999999996</v>
      </c>
      <c r="AP148" s="259">
        <f t="shared" si="184"/>
        <v>10584.394</v>
      </c>
      <c r="AQ148" s="259">
        <f t="shared" si="184"/>
        <v>10813.603999999999</v>
      </c>
      <c r="AR148" s="259">
        <f t="shared" si="184"/>
        <v>12113.074000000001</v>
      </c>
      <c r="AS148" s="259">
        <f t="shared" si="184"/>
        <v>12234.555999999999</v>
      </c>
      <c r="AT148" s="259">
        <f t="shared" si="184"/>
        <v>13562.912000000002</v>
      </c>
      <c r="AU148" s="259">
        <f t="shared" si="184"/>
        <v>13724.825000000001</v>
      </c>
      <c r="AV148" s="259">
        <f t="shared" si="184"/>
        <v>13756.434000000001</v>
      </c>
      <c r="AW148" s="259">
        <f t="shared" si="184"/>
        <v>15040.34</v>
      </c>
      <c r="AX148" s="259">
        <f t="shared" si="184"/>
        <v>15989.582999999999</v>
      </c>
      <c r="AY148" s="259">
        <f t="shared" si="184"/>
        <v>16610.272999999997</v>
      </c>
      <c r="AZ148" s="259">
        <f t="shared" si="184"/>
        <v>17151.346000000001</v>
      </c>
      <c r="BA148" s="259">
        <f t="shared" si="184"/>
        <v>17586.628000000001</v>
      </c>
      <c r="BB148" s="259">
        <f t="shared" si="184"/>
        <v>18523.652999999998</v>
      </c>
      <c r="BC148" s="259">
        <f t="shared" si="184"/>
        <v>17346.440000000002</v>
      </c>
      <c r="BD148" s="259">
        <f t="shared" si="184"/>
        <v>17390.181</v>
      </c>
      <c r="BE148" s="259">
        <f t="shared" si="184"/>
        <v>16656.271000000001</v>
      </c>
      <c r="BF148" s="259">
        <f t="shared" si="184"/>
        <v>16307.625</v>
      </c>
      <c r="BG148" s="259">
        <f t="shared" si="184"/>
        <v>16469.949999999997</v>
      </c>
      <c r="BH148" s="259">
        <f t="shared" si="184"/>
        <v>18362.466</v>
      </c>
      <c r="BI148" s="259">
        <f t="shared" si="184"/>
        <v>17203.181</v>
      </c>
      <c r="BJ148" s="259">
        <f t="shared" si="184"/>
        <v>15883.013999999999</v>
      </c>
      <c r="BK148" s="259">
        <f t="shared" si="184"/>
        <v>15544.363000000001</v>
      </c>
      <c r="BL148" s="259">
        <f t="shared" si="184"/>
        <v>15376.926999999998</v>
      </c>
      <c r="BM148" s="259">
        <f t="shared" si="184"/>
        <v>16539.748</v>
      </c>
      <c r="BN148" s="336">
        <f t="shared" ref="BN148:BP148" si="185">BN16</f>
        <v>15750</v>
      </c>
      <c r="BO148" s="327">
        <f t="shared" si="185"/>
        <v>16250</v>
      </c>
      <c r="BP148" s="327">
        <f t="shared" si="185"/>
        <v>16250</v>
      </c>
      <c r="BQ148" s="327"/>
      <c r="BR148" s="338">
        <f>BM148/AVERAGE(BH148:BL148)-1</f>
        <v>3.9916133979491786E-3</v>
      </c>
      <c r="BS148" s="339" t="s">
        <v>192</v>
      </c>
      <c r="BT148" s="259"/>
      <c r="BV148" s="260">
        <f t="shared" ref="BV148" si="186">AVERAGE(BL148-BK148,BK148-BJ148,BJ148-BI148,BI148-BH148,BH148-BG148)</f>
        <v>-218.60459999999983</v>
      </c>
      <c r="BW148" s="260">
        <f t="shared" ref="BW148" si="187">BM148-BL148</f>
        <v>1162.8210000000017</v>
      </c>
      <c r="BX148" s="276">
        <f t="shared" si="170"/>
        <v>5.3192887981314332</v>
      </c>
      <c r="BY148" s="259"/>
    </row>
    <row r="149" spans="1:106" ht="12" thickBot="1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  <c r="AA149" s="261"/>
      <c r="AB149" s="261"/>
      <c r="AC149" s="261"/>
      <c r="AD149" s="261"/>
      <c r="AE149" s="261"/>
      <c r="AF149" s="261"/>
      <c r="AG149" s="261"/>
      <c r="AH149" s="261"/>
      <c r="AI149" s="261"/>
      <c r="AJ149" s="261"/>
      <c r="AK149" s="261"/>
      <c r="AL149" s="261"/>
      <c r="AM149" s="261"/>
      <c r="AN149" s="261"/>
      <c r="AO149" s="261"/>
      <c r="AP149" s="302">
        <f t="shared" ref="AP149:BG149" si="188">SUM(AP136:AP141)/AP148</f>
        <v>0.51476381170239893</v>
      </c>
      <c r="AQ149" s="302">
        <f t="shared" si="188"/>
        <v>0.48627848772712595</v>
      </c>
      <c r="AR149" s="302">
        <f t="shared" si="188"/>
        <v>0.44966257120199216</v>
      </c>
      <c r="AS149" s="302">
        <f t="shared" si="188"/>
        <v>0.47435844831639173</v>
      </c>
      <c r="AT149" s="302">
        <f t="shared" si="188"/>
        <v>0.48181769519701961</v>
      </c>
      <c r="AU149" s="302">
        <f t="shared" si="188"/>
        <v>0.46318047771100901</v>
      </c>
      <c r="AV149" s="302">
        <f t="shared" si="188"/>
        <v>0.49328917654095533</v>
      </c>
      <c r="AW149" s="302">
        <f t="shared" si="188"/>
        <v>0.48477487875938974</v>
      </c>
      <c r="AX149" s="302">
        <f t="shared" si="188"/>
        <v>0.51208233510529955</v>
      </c>
      <c r="AY149" s="302">
        <f t="shared" si="188"/>
        <v>0.50321653352717333</v>
      </c>
      <c r="AZ149" s="302">
        <f t="shared" si="188"/>
        <v>0.45652726030948243</v>
      </c>
      <c r="BA149" s="302">
        <f t="shared" si="188"/>
        <v>0.51428062275497044</v>
      </c>
      <c r="BB149" s="302">
        <f t="shared" si="188"/>
        <v>0.52151133472431177</v>
      </c>
      <c r="BC149" s="302">
        <f t="shared" si="188"/>
        <v>0.50023249727321573</v>
      </c>
      <c r="BD149" s="302">
        <f t="shared" si="188"/>
        <v>0.45950154285340672</v>
      </c>
      <c r="BE149" s="302">
        <f t="shared" si="188"/>
        <v>0.50429078633506863</v>
      </c>
      <c r="BF149" s="302">
        <f t="shared" si="188"/>
        <v>0.4740647396539962</v>
      </c>
      <c r="BG149" s="302">
        <f t="shared" si="188"/>
        <v>0.52234724452715409</v>
      </c>
      <c r="BH149" s="302">
        <f>SUM(BH136:BH141)/BH148</f>
        <v>0.48812801069311718</v>
      </c>
      <c r="BI149" s="302">
        <f>SUM(BI136:BI141)/BI148</f>
        <v>0.46022197871428544</v>
      </c>
      <c r="BJ149" s="302">
        <f t="shared" ref="BJ149:BK149" si="189">SUM(BJ136:BJ141)/BJ148</f>
        <v>0.48229196297377819</v>
      </c>
      <c r="BK149" s="302">
        <f t="shared" si="189"/>
        <v>0.50571554459967261</v>
      </c>
      <c r="BL149" s="302">
        <f>SUM(BL136:BL141)/BL148</f>
        <v>0.53657886260369192</v>
      </c>
      <c r="BM149" s="302">
        <f t="shared" ref="BM149:BN149" si="190">SUM(BM136:BM141)/BM148</f>
        <v>0.48009860851567993</v>
      </c>
      <c r="BN149" s="302">
        <f t="shared" si="190"/>
        <v>0.49164819047619041</v>
      </c>
      <c r="BO149" s="261"/>
      <c r="BP149" s="261"/>
      <c r="BR149" s="338">
        <f>BM148/BL148-1</f>
        <v>7.5621156294752634E-2</v>
      </c>
      <c r="BS149" s="336" t="s">
        <v>193</v>
      </c>
    </row>
    <row r="150" spans="1:106" ht="12" thickBot="1">
      <c r="A150" s="254" t="s">
        <v>82</v>
      </c>
      <c r="AP150" s="302">
        <f t="shared" ref="AP150:BG150" si="191">SUM(AP145:AP147)/AP148</f>
        <v>0.22975155686759202</v>
      </c>
      <c r="AQ150" s="302">
        <f t="shared" si="191"/>
        <v>0.26423114809826587</v>
      </c>
      <c r="AR150" s="302">
        <f t="shared" si="191"/>
        <v>0.29327411027126554</v>
      </c>
      <c r="AS150" s="302">
        <f t="shared" si="191"/>
        <v>0.29722059386544147</v>
      </c>
      <c r="AT150" s="302">
        <f t="shared" si="191"/>
        <v>0.25384887847093601</v>
      </c>
      <c r="AU150" s="302">
        <f t="shared" si="191"/>
        <v>0.28106879322687173</v>
      </c>
      <c r="AV150" s="302">
        <f t="shared" si="191"/>
        <v>0.27257739905559819</v>
      </c>
      <c r="AW150" s="302">
        <f t="shared" si="191"/>
        <v>0.27713023774728496</v>
      </c>
      <c r="AX150" s="302">
        <f t="shared" si="191"/>
        <v>0.25637610436744973</v>
      </c>
      <c r="AY150" s="302">
        <f t="shared" si="191"/>
        <v>0.24924701719231226</v>
      </c>
      <c r="AZ150" s="302">
        <f t="shared" si="191"/>
        <v>0.29007618410823266</v>
      </c>
      <c r="BA150" s="302">
        <f t="shared" si="191"/>
        <v>0.24158889356163105</v>
      </c>
      <c r="BB150" s="302">
        <f t="shared" si="191"/>
        <v>0.24772640688097539</v>
      </c>
      <c r="BC150" s="302">
        <f t="shared" si="191"/>
        <v>0.2600995939224417</v>
      </c>
      <c r="BD150" s="302">
        <f t="shared" si="191"/>
        <v>0.28169821809215206</v>
      </c>
      <c r="BE150" s="302">
        <f t="shared" si="191"/>
        <v>0.27974304692809093</v>
      </c>
      <c r="BF150" s="302">
        <f t="shared" si="191"/>
        <v>0.27021727566092552</v>
      </c>
      <c r="BG150" s="302">
        <f t="shared" si="191"/>
        <v>0.23775093427727473</v>
      </c>
      <c r="BH150" s="302">
        <f>SUM(BH145:BH147)/BH148</f>
        <v>0.25224683874159382</v>
      </c>
      <c r="BI150" s="302">
        <f>SUM(BI145:BI147)/BI148</f>
        <v>0.28910193992611016</v>
      </c>
      <c r="BJ150" s="302">
        <f t="shared" ref="BJ150:BK150" si="192">SUM(BJ145:BJ147)/BJ148</f>
        <v>0.26364933003270036</v>
      </c>
      <c r="BK150" s="302">
        <f t="shared" si="192"/>
        <v>0.26063904966707219</v>
      </c>
      <c r="BL150" s="302">
        <f>SUM(BL145:BL147)/BL148</f>
        <v>0.24630916177204981</v>
      </c>
      <c r="BM150" s="302">
        <f t="shared" ref="BM150:BN150" si="193">SUM(BM145:BM147)/BM148</f>
        <v>0.28867858204369257</v>
      </c>
      <c r="BN150" s="302">
        <f t="shared" si="193"/>
        <v>0.26880609523809529</v>
      </c>
      <c r="BR150" s="260"/>
      <c r="BT150" s="259"/>
      <c r="BU150" s="254" t="s">
        <v>194</v>
      </c>
    </row>
    <row r="151" spans="1:106" ht="12" thickBot="1">
      <c r="A151" s="286"/>
      <c r="B151" s="287" t="s">
        <v>119</v>
      </c>
      <c r="C151" s="287" t="s">
        <v>120</v>
      </c>
      <c r="D151" s="287" t="s">
        <v>121</v>
      </c>
      <c r="E151" s="287" t="s">
        <v>122</v>
      </c>
      <c r="F151" s="287" t="s">
        <v>123</v>
      </c>
      <c r="G151" s="287" t="s">
        <v>124</v>
      </c>
      <c r="H151" s="287" t="s">
        <v>125</v>
      </c>
      <c r="I151" s="287" t="s">
        <v>126</v>
      </c>
      <c r="J151" s="287" t="s">
        <v>127</v>
      </c>
      <c r="K151" s="287" t="s">
        <v>128</v>
      </c>
      <c r="L151" s="287" t="s">
        <v>129</v>
      </c>
      <c r="M151" s="287" t="s">
        <v>130</v>
      </c>
      <c r="N151" s="287" t="s">
        <v>131</v>
      </c>
      <c r="O151" s="287" t="s">
        <v>132</v>
      </c>
      <c r="P151" s="287" t="s">
        <v>133</v>
      </c>
      <c r="Q151" s="288" t="s">
        <v>134</v>
      </c>
      <c r="R151" s="288" t="s">
        <v>135</v>
      </c>
      <c r="S151" s="288" t="s">
        <v>136</v>
      </c>
      <c r="T151" s="288" t="s">
        <v>137</v>
      </c>
      <c r="U151" s="288" t="s">
        <v>138</v>
      </c>
      <c r="V151" s="288" t="s">
        <v>139</v>
      </c>
      <c r="W151" s="288" t="s">
        <v>140</v>
      </c>
      <c r="X151" s="288" t="s">
        <v>141</v>
      </c>
      <c r="Y151" s="288" t="s">
        <v>142</v>
      </c>
      <c r="Z151" s="288" t="s">
        <v>143</v>
      </c>
      <c r="AA151" s="288" t="s">
        <v>144</v>
      </c>
      <c r="AB151" s="288" t="s">
        <v>145</v>
      </c>
      <c r="AC151" s="288" t="s">
        <v>146</v>
      </c>
      <c r="AD151" s="288" t="s">
        <v>147</v>
      </c>
      <c r="AE151" s="288" t="s">
        <v>148</v>
      </c>
      <c r="AF151" s="288" t="s">
        <v>149</v>
      </c>
      <c r="AG151" s="288" t="s">
        <v>150</v>
      </c>
      <c r="AH151" s="288" t="s">
        <v>151</v>
      </c>
      <c r="AI151" s="288" t="s">
        <v>11</v>
      </c>
      <c r="AJ151" s="288" t="s">
        <v>12</v>
      </c>
      <c r="AK151" s="288" t="s">
        <v>13</v>
      </c>
      <c r="AL151" s="288" t="s">
        <v>14</v>
      </c>
      <c r="AM151" s="288" t="s">
        <v>15</v>
      </c>
      <c r="AN151" s="288" t="s">
        <v>16</v>
      </c>
      <c r="AO151" s="288" t="s">
        <v>17</v>
      </c>
      <c r="AP151" s="288" t="s">
        <v>18</v>
      </c>
      <c r="AQ151" s="288" t="s">
        <v>19</v>
      </c>
      <c r="AR151" s="288" t="s">
        <v>20</v>
      </c>
      <c r="AS151" s="288" t="s">
        <v>21</v>
      </c>
      <c r="AT151" s="288" t="s">
        <v>22</v>
      </c>
      <c r="AU151" s="288" t="s">
        <v>23</v>
      </c>
      <c r="AV151" s="288" t="s">
        <v>24</v>
      </c>
      <c r="AW151" s="288" t="s">
        <v>25</v>
      </c>
      <c r="AX151" s="288" t="s">
        <v>26</v>
      </c>
      <c r="AY151" s="288" t="s">
        <v>27</v>
      </c>
      <c r="AZ151" s="288" t="s">
        <v>28</v>
      </c>
      <c r="BA151" s="288" t="s">
        <v>29</v>
      </c>
      <c r="BB151" s="288" t="s">
        <v>30</v>
      </c>
      <c r="BC151" s="288" t="s">
        <v>31</v>
      </c>
      <c r="BD151" s="288" t="s">
        <v>32</v>
      </c>
      <c r="BE151" s="288" t="s">
        <v>33</v>
      </c>
      <c r="BF151" s="288" t="s">
        <v>34</v>
      </c>
      <c r="BG151" s="288" t="s">
        <v>35</v>
      </c>
      <c r="BH151" s="288" t="s">
        <v>36</v>
      </c>
      <c r="BI151" s="288" t="s">
        <v>37</v>
      </c>
      <c r="BJ151" s="288" t="s">
        <v>38</v>
      </c>
      <c r="BK151" s="288" t="str">
        <f>BK2</f>
        <v xml:space="preserve">21/22  </v>
      </c>
      <c r="BL151" s="288" t="str">
        <f>BL2</f>
        <v xml:space="preserve">22/23  </v>
      </c>
      <c r="BM151" s="288" t="str">
        <f>BM2</f>
        <v xml:space="preserve">23/24  </v>
      </c>
      <c r="BN151" s="288" t="str">
        <f t="shared" ref="BN151:BP151" si="194">BN2</f>
        <v xml:space="preserve">24/25  </v>
      </c>
      <c r="BO151" s="288" t="str">
        <f t="shared" si="194"/>
        <v xml:space="preserve">25/26  </v>
      </c>
      <c r="BP151" s="288" t="str">
        <f t="shared" si="194"/>
        <v xml:space="preserve">26/27  </v>
      </c>
      <c r="BQ151" s="289"/>
      <c r="BR151" s="260"/>
      <c r="BU151" s="341" t="str">
        <f t="shared" ref="BU151:CH151" si="195">AU151</f>
        <v xml:space="preserve">05/06 </v>
      </c>
      <c r="BV151" s="341" t="str">
        <f t="shared" si="195"/>
        <v xml:space="preserve">06/07 </v>
      </c>
      <c r="BW151" s="341" t="str">
        <f t="shared" si="195"/>
        <v xml:space="preserve">07/08 </v>
      </c>
      <c r="BX151" s="341" t="str">
        <f t="shared" si="195"/>
        <v xml:space="preserve">08/09 </v>
      </c>
      <c r="BY151" s="341" t="str">
        <f t="shared" si="195"/>
        <v xml:space="preserve">09/10 </v>
      </c>
      <c r="BZ151" s="341" t="str">
        <f t="shared" si="195"/>
        <v xml:space="preserve">10/11 </v>
      </c>
      <c r="CA151" s="341" t="str">
        <f t="shared" si="195"/>
        <v xml:space="preserve">11/12 </v>
      </c>
      <c r="CB151" s="341" t="str">
        <f t="shared" si="195"/>
        <v xml:space="preserve">12/13 </v>
      </c>
      <c r="CC151" s="341" t="str">
        <f t="shared" si="195"/>
        <v xml:space="preserve">13/14 </v>
      </c>
      <c r="CD151" s="341" t="str">
        <f t="shared" si="195"/>
        <v xml:space="preserve">14/15 </v>
      </c>
      <c r="CE151" s="341" t="str">
        <f t="shared" si="195"/>
        <v xml:space="preserve">15/16 </v>
      </c>
      <c r="CF151" s="341" t="str">
        <f t="shared" si="195"/>
        <v xml:space="preserve">16/17 </v>
      </c>
      <c r="CG151" s="341" t="str">
        <f t="shared" si="195"/>
        <v xml:space="preserve">17/18 </v>
      </c>
      <c r="CH151" s="341" t="str">
        <f t="shared" si="195"/>
        <v xml:space="preserve">18/19 </v>
      </c>
      <c r="CI151" s="341" t="str">
        <f t="shared" ref="CI151" si="196">BI151</f>
        <v>19/20</v>
      </c>
      <c r="CJ151" s="341" t="str">
        <f t="shared" ref="CJ151" si="197">BJ151</f>
        <v>20/21</v>
      </c>
      <c r="CK151" s="341" t="str">
        <f t="shared" ref="CK151" si="198">BK151</f>
        <v xml:space="preserve">21/22  </v>
      </c>
      <c r="CL151" s="341" t="str">
        <f t="shared" ref="CL151" si="199">BL151</f>
        <v xml:space="preserve">22/23  </v>
      </c>
      <c r="CM151" s="341" t="str">
        <f t="shared" ref="CM151" si="200">BM151</f>
        <v xml:space="preserve">23/24  </v>
      </c>
      <c r="CN151" s="341" t="str">
        <f t="shared" ref="CN151" si="201">BN151</f>
        <v xml:space="preserve">24/25  </v>
      </c>
      <c r="CO151" s="341" t="str">
        <f t="shared" ref="CO151" si="202">BO151</f>
        <v xml:space="preserve">25/26  </v>
      </c>
      <c r="CP151" s="342" t="s">
        <v>195</v>
      </c>
    </row>
    <row r="152" spans="1:106">
      <c r="A152" s="254" t="s">
        <v>64</v>
      </c>
      <c r="Q152" s="259">
        <f>P179+Q89+Q120-Q136-Q168</f>
        <v>58.979409063660114</v>
      </c>
      <c r="R152" s="259">
        <f t="shared" ref="R152:BN152" si="203">Q179+R89+R120-R136-R168</f>
        <v>0.83266567421628679</v>
      </c>
      <c r="S152" s="259">
        <f t="shared" si="203"/>
        <v>-73.260836611218053</v>
      </c>
      <c r="T152" s="259">
        <f t="shared" si="203"/>
        <v>6.3208248718212872</v>
      </c>
      <c r="U152" s="259">
        <f t="shared" si="203"/>
        <v>86.104509757584765</v>
      </c>
      <c r="V152" s="259">
        <f t="shared" si="203"/>
        <v>195.55159278691869</v>
      </c>
      <c r="W152" s="259">
        <f t="shared" si="203"/>
        <v>-186.03254813592747</v>
      </c>
      <c r="X152" s="259">
        <f t="shared" si="203"/>
        <v>33.30091353708508</v>
      </c>
      <c r="Y152" s="259">
        <f t="shared" si="203"/>
        <v>-17.837013911891347</v>
      </c>
      <c r="Z152" s="259">
        <f t="shared" si="203"/>
        <v>14.252999999999986</v>
      </c>
      <c r="AA152" s="259">
        <f t="shared" si="203"/>
        <v>53.091925803245999</v>
      </c>
      <c r="AB152" s="259">
        <f t="shared" si="203"/>
        <v>2.8888330573037138</v>
      </c>
      <c r="AC152" s="259">
        <f t="shared" si="203"/>
        <v>56.095677707850314</v>
      </c>
      <c r="AD152" s="259">
        <f t="shared" si="203"/>
        <v>35.237907254057632</v>
      </c>
      <c r="AE152" s="259">
        <f t="shared" si="203"/>
        <v>68.400965220271701</v>
      </c>
      <c r="AF152" s="259">
        <f t="shared" si="203"/>
        <v>58.674487578668618</v>
      </c>
      <c r="AG152" s="259">
        <f t="shared" si="203"/>
        <v>71.124561775422308</v>
      </c>
      <c r="AH152" s="259">
        <f t="shared" si="203"/>
        <v>86.871000000000095</v>
      </c>
      <c r="AI152" s="259">
        <f t="shared" si="203"/>
        <v>89.021000000000186</v>
      </c>
      <c r="AJ152" s="259">
        <f t="shared" si="203"/>
        <v>110.12599999999998</v>
      </c>
      <c r="AK152" s="259">
        <f t="shared" si="203"/>
        <v>93.602999999999952</v>
      </c>
      <c r="AL152" s="259">
        <f t="shared" si="203"/>
        <v>96.090999999999781</v>
      </c>
      <c r="AM152" s="259">
        <f t="shared" si="203"/>
        <v>164.42799999999988</v>
      </c>
      <c r="AN152" s="259">
        <f t="shared" si="203"/>
        <v>91.236999999999966</v>
      </c>
      <c r="AO152" s="259">
        <f t="shared" si="203"/>
        <v>147.12699999999995</v>
      </c>
      <c r="AP152" s="259">
        <f t="shared" si="203"/>
        <v>138.31899999999973</v>
      </c>
      <c r="AQ152" s="259">
        <f t="shared" si="203"/>
        <v>147.96899999999982</v>
      </c>
      <c r="AR152" s="259">
        <f t="shared" si="203"/>
        <v>159.96500000000015</v>
      </c>
      <c r="AS152" s="259">
        <f t="shared" si="203"/>
        <v>124.82799999999986</v>
      </c>
      <c r="AT152" s="259">
        <f t="shared" si="203"/>
        <v>208.88300000000049</v>
      </c>
      <c r="AU152" s="259">
        <f t="shared" si="203"/>
        <v>182.13900000000035</v>
      </c>
      <c r="AV152" s="259">
        <f t="shared" si="203"/>
        <v>187.23400000000015</v>
      </c>
      <c r="AW152" s="259">
        <f t="shared" si="203"/>
        <v>158.95900000000029</v>
      </c>
      <c r="AX152" s="259">
        <f t="shared" si="203"/>
        <v>210.11999999999989</v>
      </c>
      <c r="AY152" s="259">
        <f t="shared" si="203"/>
        <v>185.81000000000017</v>
      </c>
      <c r="AZ152" s="259">
        <f t="shared" si="203"/>
        <v>166.11900000000014</v>
      </c>
      <c r="BA152" s="259">
        <f t="shared" si="203"/>
        <v>142.0630000000001</v>
      </c>
      <c r="BB152" s="259">
        <f t="shared" si="203"/>
        <v>193.00900000000001</v>
      </c>
      <c r="BC152" s="259">
        <f t="shared" si="203"/>
        <v>268.29900000000021</v>
      </c>
      <c r="BD152" s="259">
        <f t="shared" si="203"/>
        <v>288.93399999999929</v>
      </c>
      <c r="BE152" s="259">
        <f t="shared" si="203"/>
        <v>204.98800000000028</v>
      </c>
      <c r="BF152" s="259">
        <f t="shared" si="203"/>
        <v>245.88800000000037</v>
      </c>
      <c r="BG152" s="259">
        <f t="shared" si="203"/>
        <v>296.84800000000041</v>
      </c>
      <c r="BH152" s="259">
        <f t="shared" si="203"/>
        <v>310.92900000000009</v>
      </c>
      <c r="BI152" s="259">
        <f t="shared" si="203"/>
        <v>335.16599999999971</v>
      </c>
      <c r="BJ152" s="259">
        <f t="shared" si="203"/>
        <v>244.07499999999982</v>
      </c>
      <c r="BK152" s="259">
        <f t="shared" si="203"/>
        <v>277.54899999999975</v>
      </c>
      <c r="BL152" s="259">
        <f t="shared" si="203"/>
        <v>283.98000000000093</v>
      </c>
      <c r="BM152" s="259">
        <f t="shared" si="203"/>
        <v>369.38599999999997</v>
      </c>
      <c r="BN152" s="259">
        <f t="shared" si="203"/>
        <v>208.41800000000035</v>
      </c>
      <c r="BO152" s="336">
        <f t="shared" ref="BO152:BO162" si="204">(SUM(BI152:BM152)/SUM(BI$164:BM$164))*BO$164</f>
        <v>337.25801313892805</v>
      </c>
      <c r="BP152" s="336">
        <f t="shared" ref="BP152:BP162" si="205">(SUM(BJ152:BN152)/SUM(BJ$164:BN$164))*BP$164</f>
        <v>306.92722985544242</v>
      </c>
      <c r="BQ152" s="337"/>
      <c r="BR152" s="260"/>
      <c r="BT152" s="259" t="s">
        <v>412</v>
      </c>
      <c r="BU152" s="275">
        <f t="shared" ref="BU152:CH152" si="206">SUM(AV152:AV154)/AV$164</f>
        <v>0.22596623523632134</v>
      </c>
      <c r="BV152" s="275">
        <f t="shared" si="206"/>
        <v>0.213359024182879</v>
      </c>
      <c r="BW152" s="275">
        <f t="shared" si="206"/>
        <v>0.25903347949720068</v>
      </c>
      <c r="BX152" s="275">
        <f t="shared" si="206"/>
        <v>0.24831390726315114</v>
      </c>
      <c r="BY152" s="275">
        <f t="shared" si="206"/>
        <v>0.23602915003051445</v>
      </c>
      <c r="BZ152" s="275">
        <f t="shared" si="206"/>
        <v>0.18161099318511909</v>
      </c>
      <c r="CA152" s="275">
        <f t="shared" si="206"/>
        <v>0.2714193549549746</v>
      </c>
      <c r="CB152" s="275">
        <f t="shared" si="206"/>
        <v>0.23302449950739404</v>
      </c>
      <c r="CC152" s="275">
        <f t="shared" si="206"/>
        <v>0.24015872812065156</v>
      </c>
      <c r="CD152" s="275">
        <f t="shared" si="206"/>
        <v>0.25410996944775061</v>
      </c>
      <c r="CE152" s="275">
        <f t="shared" si="206"/>
        <v>0.24752296969679133</v>
      </c>
      <c r="CF152" s="275">
        <f t="shared" si="206"/>
        <v>0.24895208467162039</v>
      </c>
      <c r="CG152" s="275">
        <f t="shared" si="206"/>
        <v>0.26646411190447988</v>
      </c>
      <c r="CH152" s="275">
        <f t="shared" si="206"/>
        <v>0.26679391934030422</v>
      </c>
      <c r="CI152" s="275">
        <f t="shared" ref="CI152:CO152" si="207">SUM(BJ152:BJ154)/BJ$164</f>
        <v>0.25052928808288039</v>
      </c>
      <c r="CJ152" s="275">
        <f t="shared" si="207"/>
        <v>0.27386841509453663</v>
      </c>
      <c r="CK152" s="275">
        <f t="shared" si="207"/>
        <v>0.23063686081611665</v>
      </c>
      <c r="CL152" s="275">
        <f t="shared" si="207"/>
        <v>0.30130118001832773</v>
      </c>
      <c r="CM152" s="275">
        <f t="shared" si="207"/>
        <v>0.17392494117647064</v>
      </c>
      <c r="CN152" s="275">
        <f t="shared" si="207"/>
        <v>0.26467659450063896</v>
      </c>
      <c r="CO152" s="343">
        <f t="shared" si="207"/>
        <v>0.24365313736385735</v>
      </c>
      <c r="CP152" s="340">
        <f>CN152-(SUM(CI152:CM152)-MAX(CI152:CM152)-MIN(CI152:CM152))/3</f>
        <v>1.2998406502794435E-2</v>
      </c>
    </row>
    <row r="153" spans="1:106">
      <c r="A153" s="254" t="s">
        <v>65</v>
      </c>
      <c r="Q153" s="259">
        <f>Q168+Q90+Q121-Q137-Q169</f>
        <v>14.015821182511587</v>
      </c>
      <c r="R153" s="259">
        <f t="shared" ref="R153:BM159" si="208">R168+R90+R121-R137-R169</f>
        <v>26.35308597277691</v>
      </c>
      <c r="S153" s="259">
        <f t="shared" si="208"/>
        <v>35.570900552149908</v>
      </c>
      <c r="T153" s="259">
        <f t="shared" si="208"/>
        <v>39.755180117248699</v>
      </c>
      <c r="U153" s="259">
        <f t="shared" si="208"/>
        <v>48.399488586650307</v>
      </c>
      <c r="V153" s="259">
        <f t="shared" si="208"/>
        <v>12.191948055334109</v>
      </c>
      <c r="W153" s="259">
        <f t="shared" si="208"/>
        <v>55.139858943146464</v>
      </c>
      <c r="X153" s="259">
        <f t="shared" si="208"/>
        <v>63.410965883154176</v>
      </c>
      <c r="Y153" s="259">
        <f t="shared" si="208"/>
        <v>43.540174892348517</v>
      </c>
      <c r="Z153" s="259">
        <f t="shared" si="208"/>
        <v>37.920000000000016</v>
      </c>
      <c r="AA153" s="259">
        <f t="shared" si="208"/>
        <v>66.39993275919187</v>
      </c>
      <c r="AB153" s="259">
        <f t="shared" si="208"/>
        <v>64.22209870818142</v>
      </c>
      <c r="AC153" s="259">
        <f t="shared" si="208"/>
        <v>60.339051672739402</v>
      </c>
      <c r="AD153" s="259">
        <f t="shared" si="208"/>
        <v>19.985165948989788</v>
      </c>
      <c r="AE153" s="259">
        <f t="shared" si="208"/>
        <v>53.103437230870895</v>
      </c>
      <c r="AF153" s="259">
        <f t="shared" si="208"/>
        <v>134.62744186816838</v>
      </c>
      <c r="AG153" s="259">
        <f t="shared" si="208"/>
        <v>42.312509108976428</v>
      </c>
      <c r="AH153" s="259">
        <f t="shared" si="208"/>
        <v>95.120999999999867</v>
      </c>
      <c r="AI153" s="259">
        <f t="shared" si="208"/>
        <v>89.923999999999978</v>
      </c>
      <c r="AJ153" s="259">
        <f t="shared" si="208"/>
        <v>106.54500000000019</v>
      </c>
      <c r="AK153" s="259">
        <f t="shared" si="208"/>
        <v>103.95500000000004</v>
      </c>
      <c r="AL153" s="259">
        <f t="shared" si="208"/>
        <v>129.86800000000005</v>
      </c>
      <c r="AM153" s="259">
        <f t="shared" si="208"/>
        <v>63.285999999999831</v>
      </c>
      <c r="AN153" s="259">
        <f t="shared" si="208"/>
        <v>102.03300000000002</v>
      </c>
      <c r="AO153" s="259">
        <f t="shared" si="208"/>
        <v>155.72700000000032</v>
      </c>
      <c r="AP153" s="259">
        <f t="shared" si="208"/>
        <v>154.36799999999971</v>
      </c>
      <c r="AQ153" s="259">
        <f t="shared" si="208"/>
        <v>148.03699999999981</v>
      </c>
      <c r="AR153" s="259">
        <f t="shared" si="208"/>
        <v>135.85600000000045</v>
      </c>
      <c r="AS153" s="259">
        <f t="shared" si="208"/>
        <v>91.291000000000054</v>
      </c>
      <c r="AT153" s="259">
        <f t="shared" si="208"/>
        <v>120.46099999999979</v>
      </c>
      <c r="AU153" s="259">
        <f t="shared" si="208"/>
        <v>165.8159999999998</v>
      </c>
      <c r="AV153" s="259">
        <f t="shared" si="208"/>
        <v>182.33199999999965</v>
      </c>
      <c r="AW153" s="259">
        <f t="shared" si="208"/>
        <v>171.07099999999991</v>
      </c>
      <c r="AX153" s="259">
        <f t="shared" si="208"/>
        <v>214.41200000000026</v>
      </c>
      <c r="AY153" s="259">
        <f t="shared" si="208"/>
        <v>190.38500000000045</v>
      </c>
      <c r="AZ153" s="259">
        <f t="shared" si="208"/>
        <v>203.02099999999996</v>
      </c>
      <c r="BA153" s="259">
        <f t="shared" si="208"/>
        <v>85.159000000000106</v>
      </c>
      <c r="BB153" s="259">
        <f t="shared" si="208"/>
        <v>253.93000000000029</v>
      </c>
      <c r="BC153" s="259">
        <f t="shared" si="208"/>
        <v>215.19399999999996</v>
      </c>
      <c r="BD153" s="259">
        <f t="shared" si="208"/>
        <v>225.83899999999994</v>
      </c>
      <c r="BE153" s="259">
        <f t="shared" si="208"/>
        <v>202.60800000000017</v>
      </c>
      <c r="BF153" s="259">
        <f t="shared" si="208"/>
        <v>178.76099999999997</v>
      </c>
      <c r="BG153" s="259">
        <f t="shared" si="208"/>
        <v>266.22800000000007</v>
      </c>
      <c r="BH153" s="259">
        <f t="shared" si="208"/>
        <v>319.55999999999995</v>
      </c>
      <c r="BI153" s="259">
        <f t="shared" si="208"/>
        <v>304.28400000000056</v>
      </c>
      <c r="BJ153" s="259">
        <f t="shared" si="208"/>
        <v>310.10299999999984</v>
      </c>
      <c r="BK153" s="259">
        <f t="shared" si="208"/>
        <v>282.81200000000013</v>
      </c>
      <c r="BL153" s="259">
        <f t="shared" si="208"/>
        <v>329.10100000000011</v>
      </c>
      <c r="BM153" s="259">
        <f t="shared" si="208"/>
        <v>458.48499999999922</v>
      </c>
      <c r="BN153" s="259">
        <f t="shared" ref="BN153:BN158" si="209">BN168+BN90+BN121-BN137-BN169</f>
        <v>220.42900000000009</v>
      </c>
      <c r="BO153" s="336">
        <f t="shared" si="204"/>
        <v>376.25731491731244</v>
      </c>
      <c r="BP153" s="336">
        <f t="shared" si="205"/>
        <v>355.18734176213593</v>
      </c>
      <c r="BQ153" s="337"/>
      <c r="BR153" s="260"/>
      <c r="BT153" s="259" t="s">
        <v>413</v>
      </c>
      <c r="BU153" s="275">
        <f t="shared" ref="BU153:CH153" si="210">SUM(AV155:AV157)/AV$164</f>
        <v>0.28157087592999713</v>
      </c>
      <c r="BV153" s="275">
        <f t="shared" si="210"/>
        <v>0.24944057943935136</v>
      </c>
      <c r="BW153" s="275">
        <f t="shared" si="210"/>
        <v>0.25090930648316645</v>
      </c>
      <c r="BX153" s="275">
        <f t="shared" si="210"/>
        <v>0.26244430403062741</v>
      </c>
      <c r="BY153" s="275">
        <f t="shared" si="210"/>
        <v>0.25359046427307602</v>
      </c>
      <c r="BZ153" s="275">
        <f t="shared" si="210"/>
        <v>0.24738390496406365</v>
      </c>
      <c r="CA153" s="275">
        <f t="shared" si="210"/>
        <v>0.18526032290095437</v>
      </c>
      <c r="CB153" s="275">
        <f t="shared" si="210"/>
        <v>0.23533123164405331</v>
      </c>
      <c r="CC153" s="275">
        <f t="shared" si="210"/>
        <v>0.26456567707126044</v>
      </c>
      <c r="CD153" s="275">
        <f t="shared" si="210"/>
        <v>0.22860773724244968</v>
      </c>
      <c r="CE153" s="275">
        <f t="shared" si="210"/>
        <v>0.24500690784725546</v>
      </c>
      <c r="CF153" s="275">
        <f t="shared" si="210"/>
        <v>0.23898087591182274</v>
      </c>
      <c r="CG153" s="275">
        <f t="shared" si="210"/>
        <v>0.259864843134058</v>
      </c>
      <c r="CH153" s="275">
        <f t="shared" si="210"/>
        <v>0.24907664731248796</v>
      </c>
      <c r="CI153" s="275">
        <f t="shared" ref="CI153:CO153" si="211">SUM(BJ155:BJ157)/BJ$164</f>
        <v>0.25178125651276889</v>
      </c>
      <c r="CJ153" s="275">
        <f t="shared" si="211"/>
        <v>0.22123279402038185</v>
      </c>
      <c r="CK153" s="275">
        <f t="shared" si="211"/>
        <v>0.23712481136893832</v>
      </c>
      <c r="CL153" s="275">
        <f t="shared" si="211"/>
        <v>0.25731085060077791</v>
      </c>
      <c r="CM153" s="275">
        <f t="shared" si="211"/>
        <v>0.2488280000000001</v>
      </c>
      <c r="CN153" s="275">
        <f t="shared" si="211"/>
        <v>0.24371047084405945</v>
      </c>
      <c r="CO153" s="343">
        <f t="shared" si="211"/>
        <v>0.2438497134437187</v>
      </c>
      <c r="CP153" s="340">
        <f t="shared" ref="CP153:CP155" si="212">CN153-(SUM(CI153:CM153)-MAX(CI153:CM153)-MIN(CI153:CM153))/3</f>
        <v>-2.2008851165095933E-3</v>
      </c>
    </row>
    <row r="154" spans="1:106">
      <c r="A154" s="254" t="s">
        <v>66</v>
      </c>
      <c r="Q154" s="259">
        <f t="shared" ref="Q154:AF163" si="213">Q169+Q91+Q122-Q138-Q170</f>
        <v>-8.6891408166311805</v>
      </c>
      <c r="R154" s="259">
        <f t="shared" si="213"/>
        <v>1.690780072302374</v>
      </c>
      <c r="S154" s="259">
        <f t="shared" si="213"/>
        <v>14.316272667193232</v>
      </c>
      <c r="T154" s="259">
        <f t="shared" si="213"/>
        <v>13.547459450752569</v>
      </c>
      <c r="U154" s="259">
        <f t="shared" si="213"/>
        <v>15.182727615874796</v>
      </c>
      <c r="V154" s="259">
        <f t="shared" si="213"/>
        <v>-2.2590538596372198</v>
      </c>
      <c r="W154" s="259">
        <f t="shared" si="213"/>
        <v>20.775679932063667</v>
      </c>
      <c r="X154" s="259">
        <f t="shared" si="213"/>
        <v>-5.0906636836164125</v>
      </c>
      <c r="Y154" s="259">
        <f t="shared" si="213"/>
        <v>-4.5053355415700196</v>
      </c>
      <c r="Z154" s="259">
        <f t="shared" si="208"/>
        <v>39.296999999999969</v>
      </c>
      <c r="AA154" s="259">
        <f t="shared" si="208"/>
        <v>36.450877111626482</v>
      </c>
      <c r="AB154" s="259">
        <f t="shared" si="208"/>
        <v>24.941973501159396</v>
      </c>
      <c r="AC154" s="259">
        <f t="shared" si="208"/>
        <v>60.370059953626992</v>
      </c>
      <c r="AD154" s="259">
        <f t="shared" si="208"/>
        <v>106.53709638953308</v>
      </c>
      <c r="AE154" s="259">
        <f t="shared" si="208"/>
        <v>129.58966114607483</v>
      </c>
      <c r="AF154" s="259">
        <f t="shared" si="208"/>
        <v>83.1248075521695</v>
      </c>
      <c r="AG154" s="259">
        <f t="shared" si="208"/>
        <v>65.81693044054316</v>
      </c>
      <c r="AH154" s="259">
        <f t="shared" si="208"/>
        <v>97.234000000000151</v>
      </c>
      <c r="AI154" s="259">
        <f t="shared" si="208"/>
        <v>77.562999999999874</v>
      </c>
      <c r="AJ154" s="259">
        <f t="shared" si="208"/>
        <v>92.91599999999994</v>
      </c>
      <c r="AK154" s="259">
        <f t="shared" si="208"/>
        <v>92.663000000000011</v>
      </c>
      <c r="AL154" s="259">
        <f t="shared" si="208"/>
        <v>146.67499999999995</v>
      </c>
      <c r="AM154" s="259">
        <f t="shared" si="208"/>
        <v>162.46500000000015</v>
      </c>
      <c r="AN154" s="259">
        <f t="shared" si="208"/>
        <v>53.990000000000009</v>
      </c>
      <c r="AO154" s="259">
        <f t="shared" si="208"/>
        <v>118.2379999999996</v>
      </c>
      <c r="AP154" s="259">
        <f t="shared" si="208"/>
        <v>147.59000000000037</v>
      </c>
      <c r="AQ154" s="259">
        <f t="shared" si="208"/>
        <v>96.402999999999793</v>
      </c>
      <c r="AR154" s="259">
        <f t="shared" si="208"/>
        <v>136.16399999999999</v>
      </c>
      <c r="AS154" s="259">
        <f t="shared" si="208"/>
        <v>76.412999999999784</v>
      </c>
      <c r="AT154" s="259">
        <f t="shared" si="208"/>
        <v>154.74200000000019</v>
      </c>
      <c r="AU154" s="259">
        <f t="shared" si="208"/>
        <v>154.39200000000005</v>
      </c>
      <c r="AV154" s="259">
        <f t="shared" si="208"/>
        <v>114.31899999999973</v>
      </c>
      <c r="AW154" s="259">
        <f t="shared" si="208"/>
        <v>192.95500000000015</v>
      </c>
      <c r="AX154" s="259">
        <f t="shared" si="208"/>
        <v>217.77700000000004</v>
      </c>
      <c r="AY154" s="259">
        <f t="shared" si="208"/>
        <v>156.30300000000034</v>
      </c>
      <c r="AZ154" s="259">
        <f t="shared" si="208"/>
        <v>83.743999999999915</v>
      </c>
      <c r="BA154" s="259">
        <f t="shared" si="208"/>
        <v>89.769999999999982</v>
      </c>
      <c r="BB154" s="259">
        <f t="shared" si="208"/>
        <v>155.51100000000042</v>
      </c>
      <c r="BC154" s="259">
        <f t="shared" si="208"/>
        <v>165.05100000000016</v>
      </c>
      <c r="BD154" s="259">
        <f t="shared" si="208"/>
        <v>195.98299999999995</v>
      </c>
      <c r="BE154" s="259">
        <f t="shared" si="208"/>
        <v>273.66799999999921</v>
      </c>
      <c r="BF154" s="259">
        <f t="shared" si="208"/>
        <v>247.56200000000013</v>
      </c>
      <c r="BG154" s="259">
        <f>BG169+BG91+BG122-BG138-BG170</f>
        <v>243.41100000000006</v>
      </c>
      <c r="BH154" s="259">
        <f>BH169+BH91+BH122-BH138-BH170</f>
        <v>323.96199999999999</v>
      </c>
      <c r="BI154" s="259">
        <f>BI169+BI91+BI122-BI138-BI170</f>
        <v>312.39199999999983</v>
      </c>
      <c r="BJ154" s="259">
        <f t="shared" si="208"/>
        <v>271.6690000000001</v>
      </c>
      <c r="BK154" s="259">
        <f t="shared" si="208"/>
        <v>331.13299999999981</v>
      </c>
      <c r="BL154" s="259">
        <f t="shared" si="208"/>
        <v>301.79500000000007</v>
      </c>
      <c r="BM154" s="259">
        <f t="shared" si="208"/>
        <v>358.31800000000021</v>
      </c>
      <c r="BN154" s="259">
        <f t="shared" si="209"/>
        <v>310.33399999999983</v>
      </c>
      <c r="BO154" s="336">
        <f t="shared" si="204"/>
        <v>351.80796480883123</v>
      </c>
      <c r="BP154" s="336">
        <f t="shared" si="205"/>
        <v>349.04594844242968</v>
      </c>
      <c r="BQ154" s="336"/>
      <c r="BR154" s="260"/>
      <c r="BT154" s="259" t="s">
        <v>414</v>
      </c>
      <c r="BU154" s="275">
        <f t="shared" ref="BU154:CH154" si="214">SUM(AV158:AV160)/AV$164</f>
        <v>0.22578784759905185</v>
      </c>
      <c r="BV154" s="275">
        <f t="shared" si="214"/>
        <v>0.24235914126853117</v>
      </c>
      <c r="BW154" s="275">
        <f t="shared" si="214"/>
        <v>0.25105731201784787</v>
      </c>
      <c r="BX154" s="275">
        <f t="shared" si="214"/>
        <v>0.22812929159156989</v>
      </c>
      <c r="BY154" s="275">
        <f t="shared" si="214"/>
        <v>0.26955074701774001</v>
      </c>
      <c r="BZ154" s="275">
        <f t="shared" si="214"/>
        <v>0.27635187588265459</v>
      </c>
      <c r="CA154" s="275">
        <f t="shared" si="214"/>
        <v>0.2394257055686809</v>
      </c>
      <c r="CB154" s="275">
        <f t="shared" si="214"/>
        <v>0.27347351461900432</v>
      </c>
      <c r="CC154" s="275">
        <f t="shared" si="214"/>
        <v>0.25457117119430633</v>
      </c>
      <c r="CD154" s="275">
        <f t="shared" si="214"/>
        <v>0.29606774535142177</v>
      </c>
      <c r="CE154" s="275">
        <f t="shared" si="214"/>
        <v>0.26531251749055146</v>
      </c>
      <c r="CF154" s="275">
        <f t="shared" si="214"/>
        <v>0.23267779524603435</v>
      </c>
      <c r="CG154" s="275">
        <f t="shared" si="214"/>
        <v>0.22310012082932229</v>
      </c>
      <c r="CH154" s="275">
        <f t="shared" si="214"/>
        <v>0.23857970319855476</v>
      </c>
      <c r="CI154" s="275">
        <f t="shared" ref="CI154:CO154" si="215">SUM(BJ158:BJ160)/BJ$164</f>
        <v>0.24641936118970703</v>
      </c>
      <c r="CJ154" s="275">
        <f t="shared" si="215"/>
        <v>0.26406253888020703</v>
      </c>
      <c r="CK154" s="275">
        <f t="shared" si="215"/>
        <v>0.26115690020364341</v>
      </c>
      <c r="CL154" s="275">
        <f t="shared" si="215"/>
        <v>0.26579902704877423</v>
      </c>
      <c r="CM154" s="275">
        <f t="shared" si="215"/>
        <v>0.26016823529411748</v>
      </c>
      <c r="CN154" s="275">
        <f t="shared" si="215"/>
        <v>0.25553096774325967</v>
      </c>
      <c r="CO154" s="343">
        <f t="shared" si="215"/>
        <v>0.25981776429752812</v>
      </c>
      <c r="CP154" s="340">
        <f t="shared" si="212"/>
        <v>-6.2649237160629645E-3</v>
      </c>
    </row>
    <row r="155" spans="1:106">
      <c r="A155" s="254" t="s">
        <v>67</v>
      </c>
      <c r="Q155" s="259">
        <f t="shared" si="213"/>
        <v>-3.6958827286693605</v>
      </c>
      <c r="R155" s="259">
        <f t="shared" si="213"/>
        <v>7.4696926688139911</v>
      </c>
      <c r="S155" s="259">
        <f t="shared" si="213"/>
        <v>24.407732539819676</v>
      </c>
      <c r="T155" s="259">
        <f t="shared" si="213"/>
        <v>26.247716038638714</v>
      </c>
      <c r="U155" s="259">
        <f t="shared" si="213"/>
        <v>27.593973123194985</v>
      </c>
      <c r="V155" s="259">
        <f t="shared" si="213"/>
        <v>21.877385402343577</v>
      </c>
      <c r="W155" s="259">
        <f t="shared" si="213"/>
        <v>25.791914162709304</v>
      </c>
      <c r="X155" s="259">
        <f t="shared" si="213"/>
        <v>18.350736896699345</v>
      </c>
      <c r="Y155" s="259">
        <f t="shared" si="213"/>
        <v>-5.7825803246108194</v>
      </c>
      <c r="Z155" s="259">
        <f t="shared" si="208"/>
        <v>107.03400000000005</v>
      </c>
      <c r="AA155" s="259">
        <f t="shared" si="208"/>
        <v>-26.216095064590831</v>
      </c>
      <c r="AB155" s="259">
        <f t="shared" si="208"/>
        <v>30.906036104670363</v>
      </c>
      <c r="AC155" s="259">
        <f t="shared" si="208"/>
        <v>73.775555813183132</v>
      </c>
      <c r="AD155" s="259">
        <f t="shared" si="208"/>
        <v>63.393131169261324</v>
      </c>
      <c r="AE155" s="259">
        <f t="shared" si="208"/>
        <v>37.123549188473135</v>
      </c>
      <c r="AF155" s="259">
        <f t="shared" si="208"/>
        <v>69.615624710169072</v>
      </c>
      <c r="AG155" s="259">
        <f t="shared" si="208"/>
        <v>78.725719774759909</v>
      </c>
      <c r="AH155" s="259">
        <f t="shared" si="208"/>
        <v>96.482000000000085</v>
      </c>
      <c r="AI155" s="259">
        <f t="shared" si="208"/>
        <v>97.632000000000062</v>
      </c>
      <c r="AJ155" s="259">
        <f t="shared" si="208"/>
        <v>107.04399999999987</v>
      </c>
      <c r="AK155" s="259">
        <f t="shared" si="208"/>
        <v>80.458000000000084</v>
      </c>
      <c r="AL155" s="259">
        <f t="shared" si="208"/>
        <v>110.30700000000002</v>
      </c>
      <c r="AM155" s="259">
        <f t="shared" si="208"/>
        <v>102.67699999999979</v>
      </c>
      <c r="AN155" s="259">
        <f t="shared" si="208"/>
        <v>129.55799999999988</v>
      </c>
      <c r="AO155" s="259">
        <f t="shared" si="208"/>
        <v>115.22199999999998</v>
      </c>
      <c r="AP155" s="259">
        <f t="shared" si="208"/>
        <v>126.20899999999983</v>
      </c>
      <c r="AQ155" s="259">
        <f t="shared" si="208"/>
        <v>108.75099999999952</v>
      </c>
      <c r="AR155" s="259">
        <f t="shared" si="208"/>
        <v>90.729999999999563</v>
      </c>
      <c r="AS155" s="259">
        <f t="shared" si="208"/>
        <v>106.00399999999968</v>
      </c>
      <c r="AT155" s="259">
        <f t="shared" si="208"/>
        <v>161.60699999999952</v>
      </c>
      <c r="AU155" s="259">
        <f t="shared" si="208"/>
        <v>180.56800000000021</v>
      </c>
      <c r="AV155" s="259">
        <f t="shared" si="208"/>
        <v>200.84599999999978</v>
      </c>
      <c r="AW155" s="259">
        <f t="shared" si="208"/>
        <v>245.61599999999976</v>
      </c>
      <c r="AX155" s="259">
        <f t="shared" si="208"/>
        <v>167.8929999999998</v>
      </c>
      <c r="AY155" s="259">
        <f t="shared" si="208"/>
        <v>250.50199999999973</v>
      </c>
      <c r="AZ155" s="259">
        <f t="shared" si="208"/>
        <v>198.56900000000019</v>
      </c>
      <c r="BA155" s="259">
        <f t="shared" si="208"/>
        <v>142.75800000000004</v>
      </c>
      <c r="BB155" s="259">
        <f t="shared" si="208"/>
        <v>134.54300000000012</v>
      </c>
      <c r="BC155" s="259">
        <f t="shared" si="208"/>
        <v>208.69600000000059</v>
      </c>
      <c r="BD155" s="259">
        <f t="shared" si="208"/>
        <v>312.71299999999928</v>
      </c>
      <c r="BE155" s="259">
        <f t="shared" si="208"/>
        <v>210.1220000000003</v>
      </c>
      <c r="BF155" s="259">
        <f t="shared" si="208"/>
        <v>186.22499999999991</v>
      </c>
      <c r="BG155" s="259">
        <f t="shared" si="208"/>
        <v>332.64799999999968</v>
      </c>
      <c r="BH155" s="259">
        <f t="shared" si="208"/>
        <v>351.62199999999984</v>
      </c>
      <c r="BI155" s="259">
        <f>BI170+BI92+BI123-BI139-BI171</f>
        <v>298.13800000000037</v>
      </c>
      <c r="BJ155" s="259">
        <f t="shared" si="208"/>
        <v>284.72000000000003</v>
      </c>
      <c r="BK155" s="259">
        <f t="shared" si="208"/>
        <v>244.95500000000015</v>
      </c>
      <c r="BL155" s="259">
        <f t="shared" si="208"/>
        <v>326.19400000000041</v>
      </c>
      <c r="BM155" s="259">
        <f t="shared" si="208"/>
        <v>353.34100000000035</v>
      </c>
      <c r="BN155" s="259">
        <f t="shared" si="209"/>
        <v>277.35799999999995</v>
      </c>
      <c r="BO155" s="336">
        <f t="shared" si="204"/>
        <v>336.63091203090102</v>
      </c>
      <c r="BP155" s="336">
        <f t="shared" si="205"/>
        <v>329.81463041398155</v>
      </c>
      <c r="BQ155" s="336"/>
      <c r="BR155" s="260"/>
      <c r="BT155" s="259" t="s">
        <v>415</v>
      </c>
      <c r="BU155" s="275">
        <f t="shared" ref="BU155:CH155" si="216">SUM(AV161:AV163)/AV$164</f>
        <v>0.2666750412346296</v>
      </c>
      <c r="BV155" s="275">
        <f t="shared" si="216"/>
        <v>0.29484125510923848</v>
      </c>
      <c r="BW155" s="275">
        <f t="shared" si="216"/>
        <v>0.23899990200178489</v>
      </c>
      <c r="BX155" s="275">
        <f t="shared" si="216"/>
        <v>0.26111249711465162</v>
      </c>
      <c r="BY155" s="275">
        <f t="shared" si="216"/>
        <v>0.24082963867866952</v>
      </c>
      <c r="BZ155" s="275">
        <f t="shared" si="216"/>
        <v>0.29465322596816268</v>
      </c>
      <c r="CA155" s="275">
        <f t="shared" si="216"/>
        <v>0.30389461657539008</v>
      </c>
      <c r="CB155" s="275">
        <f t="shared" si="216"/>
        <v>0.25817075422954816</v>
      </c>
      <c r="CC155" s="275">
        <f t="shared" si="216"/>
        <v>0.24070442361378167</v>
      </c>
      <c r="CD155" s="275">
        <f t="shared" si="216"/>
        <v>0.22121454795837778</v>
      </c>
      <c r="CE155" s="275">
        <f t="shared" si="216"/>
        <v>0.24215760496540173</v>
      </c>
      <c r="CF155" s="275">
        <f t="shared" si="216"/>
        <v>0.27938924417052252</v>
      </c>
      <c r="CG155" s="275">
        <f t="shared" si="216"/>
        <v>0.25057092413213983</v>
      </c>
      <c r="CH155" s="275">
        <f t="shared" si="216"/>
        <v>0.24554973014865306</v>
      </c>
      <c r="CI155" s="275">
        <f t="shared" ref="CI155:CO155" si="217">SUM(BJ161:BJ163)/BJ$164</f>
        <v>0.2512700942146438</v>
      </c>
      <c r="CJ155" s="275">
        <f t="shared" si="217"/>
        <v>0.24083625200487455</v>
      </c>
      <c r="CK155" s="275">
        <f t="shared" si="217"/>
        <v>0.27108142761130166</v>
      </c>
      <c r="CL155" s="275">
        <f t="shared" si="217"/>
        <v>0.1344986192139572</v>
      </c>
      <c r="CM155" s="275">
        <f t="shared" si="217"/>
        <v>0.31707882352941175</v>
      </c>
      <c r="CN155" s="343">
        <f t="shared" si="217"/>
        <v>0.23608196691204178</v>
      </c>
      <c r="CO155" s="343">
        <f t="shared" si="217"/>
        <v>0.25267938489489578</v>
      </c>
      <c r="CP155" s="344">
        <f t="shared" si="212"/>
        <v>-1.8313957698231548E-2</v>
      </c>
    </row>
    <row r="156" spans="1:106">
      <c r="A156" s="254" t="s">
        <v>68</v>
      </c>
      <c r="Q156" s="259">
        <f t="shared" si="213"/>
        <v>-12.095320546273442</v>
      </c>
      <c r="R156" s="259">
        <f t="shared" si="213"/>
        <v>-6.4973456272995804</v>
      </c>
      <c r="S156" s="259">
        <f t="shared" si="213"/>
        <v>-4.8431772147266088</v>
      </c>
      <c r="T156" s="259">
        <f t="shared" si="213"/>
        <v>-8.9924052901613436</v>
      </c>
      <c r="U156" s="259">
        <f t="shared" si="213"/>
        <v>-7.2537906283213829</v>
      </c>
      <c r="V156" s="259">
        <f t="shared" si="213"/>
        <v>5.3498542334501451</v>
      </c>
      <c r="W156" s="259">
        <f t="shared" si="213"/>
        <v>16.298951515973499</v>
      </c>
      <c r="X156" s="259">
        <f t="shared" si="213"/>
        <v>42.015929446836708</v>
      </c>
      <c r="Y156" s="259">
        <f t="shared" si="213"/>
        <v>-28.316774759854212</v>
      </c>
      <c r="Z156" s="259">
        <f t="shared" si="208"/>
        <v>-81.061000000000092</v>
      </c>
      <c r="AA156" s="259">
        <f t="shared" si="208"/>
        <v>-2.4424653858893635</v>
      </c>
      <c r="AB156" s="259">
        <f t="shared" si="208"/>
        <v>41.776702881748861</v>
      </c>
      <c r="AC156" s="259">
        <f t="shared" si="208"/>
        <v>-8.8541152699569921</v>
      </c>
      <c r="AD156" s="259">
        <f t="shared" si="208"/>
        <v>17.590168267638319</v>
      </c>
      <c r="AE156" s="259">
        <f t="shared" si="208"/>
        <v>8.106563100364383</v>
      </c>
      <c r="AF156" s="259">
        <f t="shared" si="208"/>
        <v>33.676629678701488</v>
      </c>
      <c r="AG156" s="259">
        <f t="shared" si="208"/>
        <v>67.768095064590909</v>
      </c>
      <c r="AH156" s="259">
        <f t="shared" si="208"/>
        <v>69.401999999999987</v>
      </c>
      <c r="AI156" s="259">
        <f t="shared" si="208"/>
        <v>102.57399999999996</v>
      </c>
      <c r="AJ156" s="259">
        <f t="shared" si="208"/>
        <v>99.414999999999964</v>
      </c>
      <c r="AK156" s="259">
        <f t="shared" si="208"/>
        <v>93.048999999999864</v>
      </c>
      <c r="AL156" s="259">
        <f t="shared" si="208"/>
        <v>88.456999999999766</v>
      </c>
      <c r="AM156" s="259">
        <f t="shared" si="208"/>
        <v>48.423000000000002</v>
      </c>
      <c r="AN156" s="259">
        <f t="shared" si="208"/>
        <v>89.094999999999914</v>
      </c>
      <c r="AO156" s="259">
        <f t="shared" si="208"/>
        <v>116.39900000000011</v>
      </c>
      <c r="AP156" s="259">
        <f t="shared" si="208"/>
        <v>100.44199999999978</v>
      </c>
      <c r="AQ156" s="259">
        <f t="shared" si="208"/>
        <v>114.14799999999991</v>
      </c>
      <c r="AR156" s="259">
        <f t="shared" si="208"/>
        <v>127.4369999999999</v>
      </c>
      <c r="AS156" s="259">
        <f t="shared" si="208"/>
        <v>139.32299999999998</v>
      </c>
      <c r="AT156" s="259">
        <f t="shared" si="208"/>
        <v>146.75800000000027</v>
      </c>
      <c r="AU156" s="259">
        <f t="shared" si="208"/>
        <v>149.37399999999957</v>
      </c>
      <c r="AV156" s="259">
        <f t="shared" si="208"/>
        <v>188.10100000000011</v>
      </c>
      <c r="AW156" s="259">
        <f t="shared" si="208"/>
        <v>136.83799999999974</v>
      </c>
      <c r="AX156" s="259">
        <f t="shared" si="208"/>
        <v>223.58399999999961</v>
      </c>
      <c r="AY156" s="259">
        <f t="shared" si="208"/>
        <v>139.23099999999999</v>
      </c>
      <c r="AZ156" s="259">
        <f t="shared" si="208"/>
        <v>106.41300000000001</v>
      </c>
      <c r="BA156" s="259">
        <f t="shared" si="208"/>
        <v>170.91800000000012</v>
      </c>
      <c r="BB156" s="259">
        <f t="shared" si="208"/>
        <v>133.13499999999931</v>
      </c>
      <c r="BC156" s="259">
        <f t="shared" si="208"/>
        <v>210.91399999999999</v>
      </c>
      <c r="BD156" s="259">
        <f t="shared" si="208"/>
        <v>241.06600000000003</v>
      </c>
      <c r="BE156" s="259">
        <f t="shared" si="208"/>
        <v>160.05999999999995</v>
      </c>
      <c r="BF156" s="259">
        <f t="shared" si="208"/>
        <v>272.82899999999995</v>
      </c>
      <c r="BG156" s="259">
        <f t="shared" si="208"/>
        <v>239.01399999999967</v>
      </c>
      <c r="BH156" s="259">
        <f t="shared" si="208"/>
        <v>260.1230000000005</v>
      </c>
      <c r="BI156" s="259">
        <f t="shared" si="208"/>
        <v>327.98900000000003</v>
      </c>
      <c r="BJ156" s="259">
        <f t="shared" si="208"/>
        <v>313.30799999999999</v>
      </c>
      <c r="BK156" s="259">
        <f t="shared" si="208"/>
        <v>215.21400000000017</v>
      </c>
      <c r="BL156" s="259">
        <f t="shared" si="208"/>
        <v>328.29599999999982</v>
      </c>
      <c r="BM156" s="259">
        <f t="shared" si="208"/>
        <v>367.26999999999975</v>
      </c>
      <c r="BN156" s="259">
        <f t="shared" si="209"/>
        <v>329.35500000000025</v>
      </c>
      <c r="BO156" s="336">
        <f t="shared" si="204"/>
        <v>346.62008776485874</v>
      </c>
      <c r="BP156" s="336">
        <f t="shared" si="205"/>
        <v>344.65172727664418</v>
      </c>
      <c r="BQ156" s="336"/>
      <c r="BR156" s="260"/>
      <c r="BT156" s="259"/>
      <c r="BU156" s="275"/>
      <c r="BV156" s="275"/>
      <c r="BW156" s="275"/>
      <c r="BX156" s="275"/>
      <c r="BY156" s="275"/>
      <c r="BZ156" s="275"/>
      <c r="CA156" s="275"/>
      <c r="CB156" s="275"/>
      <c r="CC156" s="275"/>
      <c r="CD156" s="275"/>
      <c r="CE156" s="275"/>
      <c r="CF156" s="275"/>
      <c r="CG156" s="275"/>
      <c r="CH156" s="275"/>
      <c r="CI156" s="275"/>
    </row>
    <row r="157" spans="1:106">
      <c r="A157" s="254" t="s">
        <v>69</v>
      </c>
      <c r="Q157" s="259">
        <f t="shared" si="213"/>
        <v>0.50003433136306796</v>
      </c>
      <c r="R157" s="259">
        <f t="shared" si="213"/>
        <v>12.575404815988634</v>
      </c>
      <c r="S157" s="259">
        <f t="shared" si="213"/>
        <v>28.880588296351391</v>
      </c>
      <c r="T157" s="259">
        <f t="shared" si="213"/>
        <v>31.514451334469356</v>
      </c>
      <c r="U157" s="259">
        <f t="shared" si="213"/>
        <v>34.603381633048684</v>
      </c>
      <c r="V157" s="259">
        <f t="shared" si="213"/>
        <v>24.260587382401241</v>
      </c>
      <c r="W157" s="259">
        <f t="shared" si="213"/>
        <v>76.785677112080236</v>
      </c>
      <c r="X157" s="259">
        <f t="shared" si="213"/>
        <v>4.5870314673733219</v>
      </c>
      <c r="Y157" s="259">
        <f t="shared" si="213"/>
        <v>15.047312686319998</v>
      </c>
      <c r="Z157" s="259">
        <f t="shared" si="208"/>
        <v>5.8449999999999704</v>
      </c>
      <c r="AA157" s="259">
        <f t="shared" si="208"/>
        <v>63.997000993706479</v>
      </c>
      <c r="AB157" s="259">
        <f t="shared" si="208"/>
        <v>45.523752235839709</v>
      </c>
      <c r="AC157" s="259">
        <f t="shared" si="208"/>
        <v>-10.760089433587211</v>
      </c>
      <c r="AD157" s="259">
        <f t="shared" si="208"/>
        <v>104.84975124213327</v>
      </c>
      <c r="AE157" s="259">
        <f t="shared" si="208"/>
        <v>63.732781715800115</v>
      </c>
      <c r="AF157" s="259">
        <f t="shared" si="208"/>
        <v>50.702850612785824</v>
      </c>
      <c r="AG157" s="259">
        <f t="shared" si="208"/>
        <v>82.184849619079216</v>
      </c>
      <c r="AH157" s="259">
        <f t="shared" si="208"/>
        <v>54.563999999999965</v>
      </c>
      <c r="AI157" s="259">
        <f t="shared" si="208"/>
        <v>64.02800000000002</v>
      </c>
      <c r="AJ157" s="259">
        <f t="shared" si="208"/>
        <v>64.970000000000027</v>
      </c>
      <c r="AK157" s="259">
        <f t="shared" si="208"/>
        <v>116.95699999999999</v>
      </c>
      <c r="AL157" s="259">
        <f t="shared" si="208"/>
        <v>137.3069999999999</v>
      </c>
      <c r="AM157" s="259">
        <f t="shared" si="208"/>
        <v>155.02500000000009</v>
      </c>
      <c r="AN157" s="259">
        <f t="shared" si="208"/>
        <v>84.78999999999985</v>
      </c>
      <c r="AO157" s="259">
        <f t="shared" si="208"/>
        <v>167.37800000000027</v>
      </c>
      <c r="AP157" s="259">
        <f t="shared" si="208"/>
        <v>160.32100000000014</v>
      </c>
      <c r="AQ157" s="259">
        <f t="shared" si="208"/>
        <v>131.16199999999981</v>
      </c>
      <c r="AR157" s="259">
        <f t="shared" si="208"/>
        <v>162.53300000000002</v>
      </c>
      <c r="AS157" s="259">
        <f t="shared" si="208"/>
        <v>128.88199999999995</v>
      </c>
      <c r="AT157" s="259">
        <f t="shared" si="208"/>
        <v>161.64999999999986</v>
      </c>
      <c r="AU157" s="259">
        <f t="shared" si="208"/>
        <v>171.69000000000028</v>
      </c>
      <c r="AV157" s="259">
        <f t="shared" si="208"/>
        <v>214.00999999999976</v>
      </c>
      <c r="AW157" s="259">
        <f t="shared" si="208"/>
        <v>228.97400000000016</v>
      </c>
      <c r="AX157" s="259">
        <f t="shared" si="208"/>
        <v>230.6869999999999</v>
      </c>
      <c r="AY157" s="259">
        <f t="shared" si="208"/>
        <v>173.06699999999955</v>
      </c>
      <c r="AZ157" s="259">
        <f t="shared" si="208"/>
        <v>181.59799999999996</v>
      </c>
      <c r="BA157" s="259">
        <f t="shared" si="208"/>
        <v>118.11899999999991</v>
      </c>
      <c r="BB157" s="259">
        <f t="shared" si="208"/>
        <v>143.5310000000004</v>
      </c>
      <c r="BC157" s="259">
        <f t="shared" si="208"/>
        <v>235.35400000000004</v>
      </c>
      <c r="BD157" s="259">
        <f t="shared" si="208"/>
        <v>229.20999999999958</v>
      </c>
      <c r="BE157" s="259">
        <f t="shared" si="208"/>
        <v>242.71099999999956</v>
      </c>
      <c r="BF157" s="259">
        <f t="shared" si="208"/>
        <v>206.32399999999984</v>
      </c>
      <c r="BG157" s="259">
        <f t="shared" si="208"/>
        <v>202.52300000000014</v>
      </c>
      <c r="BH157" s="259">
        <f t="shared" si="208"/>
        <v>319.06800000000021</v>
      </c>
      <c r="BI157" s="259">
        <f t="shared" si="208"/>
        <v>262.50499999999943</v>
      </c>
      <c r="BJ157" s="259">
        <f t="shared" si="208"/>
        <v>231.94600000000014</v>
      </c>
      <c r="BK157" s="259">
        <f t="shared" si="208"/>
        <v>259.98600000000033</v>
      </c>
      <c r="BL157" s="259">
        <f t="shared" si="208"/>
        <v>286.12199999999962</v>
      </c>
      <c r="BM157" s="259">
        <f t="shared" si="208"/>
        <v>292.39299999999957</v>
      </c>
      <c r="BN157" s="259">
        <f t="shared" si="209"/>
        <v>450.80600000000027</v>
      </c>
      <c r="BO157" s="336">
        <f t="shared" si="204"/>
        <v>297.68364535157963</v>
      </c>
      <c r="BP157" s="336">
        <f t="shared" si="205"/>
        <v>337.50995310080691</v>
      </c>
      <c r="BQ157" s="336"/>
      <c r="BR157" s="260"/>
      <c r="BT157" s="259"/>
    </row>
    <row r="158" spans="1:106">
      <c r="A158" s="254" t="s">
        <v>70</v>
      </c>
      <c r="Q158" s="259">
        <f t="shared" si="213"/>
        <v>-0.40323902827987013</v>
      </c>
      <c r="R158" s="259">
        <f t="shared" si="213"/>
        <v>10.691291821127209</v>
      </c>
      <c r="S158" s="259">
        <f t="shared" si="213"/>
        <v>22.515737197317151</v>
      </c>
      <c r="T158" s="259">
        <f t="shared" si="213"/>
        <v>23.694099665676049</v>
      </c>
      <c r="U158" s="259">
        <f t="shared" si="213"/>
        <v>27.702176331658166</v>
      </c>
      <c r="V158" s="259">
        <f t="shared" si="213"/>
        <v>22.668993128163635</v>
      </c>
      <c r="W158" s="259">
        <f t="shared" si="213"/>
        <v>76.239613114545591</v>
      </c>
      <c r="X158" s="259">
        <f t="shared" si="213"/>
        <v>50.308679695263322</v>
      </c>
      <c r="Y158" s="259">
        <f t="shared" si="213"/>
        <v>24.877154024511469</v>
      </c>
      <c r="Z158" s="259">
        <f t="shared" si="208"/>
        <v>13.478000000000037</v>
      </c>
      <c r="AA158" s="259">
        <f t="shared" si="208"/>
        <v>47.902821464061162</v>
      </c>
      <c r="AB158" s="259">
        <f t="shared" si="208"/>
        <v>33.270848294137181</v>
      </c>
      <c r="AC158" s="259">
        <f t="shared" si="208"/>
        <v>28.432068234514759</v>
      </c>
      <c r="AD158" s="259">
        <f t="shared" si="208"/>
        <v>53.028026830075987</v>
      </c>
      <c r="AE158" s="259">
        <f t="shared" si="208"/>
        <v>46.727885061278471</v>
      </c>
      <c r="AF158" s="259">
        <f t="shared" si="208"/>
        <v>70.57517323617094</v>
      </c>
      <c r="AG158" s="259">
        <f t="shared" si="208"/>
        <v>79.152351772109967</v>
      </c>
      <c r="AH158" s="259">
        <f t="shared" si="208"/>
        <v>80.935000000000002</v>
      </c>
      <c r="AI158" s="259">
        <f t="shared" si="208"/>
        <v>77.245000000000061</v>
      </c>
      <c r="AJ158" s="259">
        <f t="shared" si="208"/>
        <v>86.6400000000001</v>
      </c>
      <c r="AK158" s="259">
        <f t="shared" si="208"/>
        <v>77.805000000000064</v>
      </c>
      <c r="AL158" s="259">
        <f t="shared" si="208"/>
        <v>135.36000000000013</v>
      </c>
      <c r="AM158" s="259">
        <f t="shared" si="208"/>
        <v>67.082000000000107</v>
      </c>
      <c r="AN158" s="259">
        <f t="shared" si="208"/>
        <v>166.22999999999979</v>
      </c>
      <c r="AO158" s="259">
        <f t="shared" si="208"/>
        <v>120.17999999999984</v>
      </c>
      <c r="AP158" s="259">
        <f t="shared" si="208"/>
        <v>140.78399999999988</v>
      </c>
      <c r="AQ158" s="259">
        <f t="shared" si="208"/>
        <v>120.20700000000011</v>
      </c>
      <c r="AR158" s="259">
        <f t="shared" si="208"/>
        <v>176.72800000000029</v>
      </c>
      <c r="AS158" s="259">
        <f t="shared" si="208"/>
        <v>120.42700000000025</v>
      </c>
      <c r="AT158" s="259">
        <f t="shared" si="208"/>
        <v>156.95999999999981</v>
      </c>
      <c r="AU158" s="259">
        <f t="shared" si="208"/>
        <v>192.21800000000007</v>
      </c>
      <c r="AV158" s="259">
        <f t="shared" si="208"/>
        <v>174.2650000000001</v>
      </c>
      <c r="AW158" s="259">
        <f t="shared" si="208"/>
        <v>182.13299999999981</v>
      </c>
      <c r="AX158" s="259">
        <f t="shared" si="208"/>
        <v>204.31100000000038</v>
      </c>
      <c r="AY158" s="259">
        <f t="shared" si="208"/>
        <v>156.47900000000027</v>
      </c>
      <c r="AZ158" s="259">
        <f t="shared" si="208"/>
        <v>186.99600000000009</v>
      </c>
      <c r="BA158" s="259">
        <f t="shared" si="208"/>
        <v>169.0329999999999</v>
      </c>
      <c r="BB158" s="259">
        <f t="shared" si="208"/>
        <v>203.43000000000029</v>
      </c>
      <c r="BC158" s="259">
        <f t="shared" si="208"/>
        <v>252.09100000000012</v>
      </c>
      <c r="BD158" s="259">
        <f t="shared" si="208"/>
        <v>257.26800000000003</v>
      </c>
      <c r="BE158" s="259">
        <f t="shared" si="208"/>
        <v>251.3100000000004</v>
      </c>
      <c r="BF158" s="259">
        <f t="shared" si="208"/>
        <v>271.47399999999993</v>
      </c>
      <c r="BG158" s="259">
        <f t="shared" si="208"/>
        <v>205.83500000000004</v>
      </c>
      <c r="BH158" s="259">
        <f t="shared" si="208"/>
        <v>250.45000000000027</v>
      </c>
      <c r="BI158" s="259">
        <f t="shared" si="208"/>
        <v>157.98300000000017</v>
      </c>
      <c r="BJ158" s="259">
        <f t="shared" si="208"/>
        <v>188.42700000000059</v>
      </c>
      <c r="BK158" s="259">
        <f t="shared" si="208"/>
        <v>301.83100000000013</v>
      </c>
      <c r="BL158" s="259">
        <f t="shared" si="208"/>
        <v>326.28100000000018</v>
      </c>
      <c r="BM158" s="259">
        <f t="shared" si="208"/>
        <v>272.74700000000007</v>
      </c>
      <c r="BN158" s="259">
        <f t="shared" si="209"/>
        <v>337.11099999999942</v>
      </c>
      <c r="BO158" s="336">
        <f t="shared" si="204"/>
        <v>278.54835181913523</v>
      </c>
      <c r="BP158" s="336">
        <f t="shared" si="205"/>
        <v>316.46490397924066</v>
      </c>
      <c r="BQ158" s="336"/>
      <c r="BR158" s="260"/>
      <c r="BT158" s="259"/>
      <c r="BU158" s="275"/>
      <c r="BV158" s="275"/>
      <c r="BW158" s="275"/>
      <c r="BX158" s="275"/>
      <c r="BY158" s="275"/>
      <c r="BZ158" s="275"/>
      <c r="CA158" s="275"/>
      <c r="CB158" s="275"/>
      <c r="CC158" s="275"/>
      <c r="CD158" s="275"/>
      <c r="CE158" s="275"/>
      <c r="CF158" s="275"/>
      <c r="CG158" s="275"/>
      <c r="CH158" s="275"/>
      <c r="CI158" s="275"/>
    </row>
    <row r="159" spans="1:106">
      <c r="A159" s="254" t="s">
        <v>71</v>
      </c>
      <c r="Q159" s="259">
        <f t="shared" si="213"/>
        <v>4.6117650934888843E-2</v>
      </c>
      <c r="R159" s="259">
        <f t="shared" si="213"/>
        <v>11.065725901433154</v>
      </c>
      <c r="S159" s="259">
        <f t="shared" si="213"/>
        <v>21.37952925480954</v>
      </c>
      <c r="T159" s="259">
        <f t="shared" si="213"/>
        <v>22.225418285533806</v>
      </c>
      <c r="U159" s="259">
        <f t="shared" si="213"/>
        <v>26.883995449798931</v>
      </c>
      <c r="V159" s="259">
        <f t="shared" si="213"/>
        <v>7.1433455060922881</v>
      </c>
      <c r="W159" s="259">
        <f t="shared" si="213"/>
        <v>67.134821809476307</v>
      </c>
      <c r="X159" s="259">
        <f t="shared" si="213"/>
        <v>16.874018880423989</v>
      </c>
      <c r="Y159" s="259">
        <f t="shared" si="213"/>
        <v>51.956587611791917</v>
      </c>
      <c r="Z159" s="259">
        <f t="shared" si="208"/>
        <v>0.53700000000006298</v>
      </c>
      <c r="AA159" s="259">
        <f t="shared" si="208"/>
        <v>39.461800596223839</v>
      </c>
      <c r="AB159" s="259">
        <f t="shared" si="208"/>
        <v>50.171051341503642</v>
      </c>
      <c r="AC159" s="259">
        <f t="shared" si="208"/>
        <v>59.79494633984757</v>
      </c>
      <c r="AD159" s="259">
        <f t="shared" si="208"/>
        <v>55.523250745279938</v>
      </c>
      <c r="AE159" s="259">
        <f t="shared" si="208"/>
        <v>56.712469029480076</v>
      </c>
      <c r="AF159" s="259">
        <f t="shared" si="208"/>
        <v>133.18131036767147</v>
      </c>
      <c r="AG159" s="259">
        <f t="shared" si="208"/>
        <v>104.41850977144748</v>
      </c>
      <c r="AH159" s="259">
        <f t="shared" si="208"/>
        <v>89.667000000000144</v>
      </c>
      <c r="AI159" s="259">
        <f t="shared" si="208"/>
        <v>95.994999999999891</v>
      </c>
      <c r="AJ159" s="259">
        <f t="shared" si="208"/>
        <v>165.28000000000009</v>
      </c>
      <c r="AK159" s="259">
        <f t="shared" ref="AK159:BM163" si="218">AK174+AK96+AK127-AK143-AK175</f>
        <v>146.55999999999995</v>
      </c>
      <c r="AL159" s="259">
        <f t="shared" si="218"/>
        <v>138.13400000000013</v>
      </c>
      <c r="AM159" s="259">
        <f t="shared" si="218"/>
        <v>99.008000000000038</v>
      </c>
      <c r="AN159" s="259">
        <f t="shared" si="218"/>
        <v>132.58199999999999</v>
      </c>
      <c r="AO159" s="259">
        <f t="shared" si="218"/>
        <v>80.79300000000012</v>
      </c>
      <c r="AP159" s="259">
        <f t="shared" si="218"/>
        <v>142.57200000000012</v>
      </c>
      <c r="AQ159" s="259">
        <f t="shared" si="218"/>
        <v>119.18799999999976</v>
      </c>
      <c r="AR159" s="259">
        <f t="shared" si="218"/>
        <v>141.19400000000007</v>
      </c>
      <c r="AS159" s="259">
        <f t="shared" si="218"/>
        <v>150.01300000000015</v>
      </c>
      <c r="AT159" s="259">
        <f t="shared" si="218"/>
        <v>178.29900000000021</v>
      </c>
      <c r="AU159" s="259">
        <f t="shared" si="218"/>
        <v>225.65299999999979</v>
      </c>
      <c r="AV159" s="259">
        <f t="shared" si="218"/>
        <v>135.06799999999976</v>
      </c>
      <c r="AW159" s="259">
        <f t="shared" si="218"/>
        <v>156.14799999999991</v>
      </c>
      <c r="AX159" s="259">
        <f t="shared" si="218"/>
        <v>202.11999999999989</v>
      </c>
      <c r="AY159" s="259">
        <f t="shared" si="218"/>
        <v>186.37900000000013</v>
      </c>
      <c r="AZ159" s="259">
        <f t="shared" si="218"/>
        <v>184.59500000000003</v>
      </c>
      <c r="BA159" s="259">
        <f t="shared" si="218"/>
        <v>165.77999999999975</v>
      </c>
      <c r="BB159" s="259">
        <f t="shared" si="218"/>
        <v>121.39200000000005</v>
      </c>
      <c r="BC159" s="259">
        <f t="shared" si="218"/>
        <v>225.54599999999982</v>
      </c>
      <c r="BD159" s="259">
        <f t="shared" si="218"/>
        <v>228.57200000000012</v>
      </c>
      <c r="BE159" s="259">
        <f t="shared" si="218"/>
        <v>256.7819999999997</v>
      </c>
      <c r="BF159" s="259">
        <f t="shared" si="218"/>
        <v>238.57099999999969</v>
      </c>
      <c r="BG159" s="259">
        <f t="shared" si="218"/>
        <v>277.00599999999986</v>
      </c>
      <c r="BH159" s="259">
        <f t="shared" si="218"/>
        <v>299.98999999999978</v>
      </c>
      <c r="BI159" s="259">
        <f t="shared" si="218"/>
        <v>334.00600000000009</v>
      </c>
      <c r="BJ159" s="259">
        <f t="shared" si="218"/>
        <v>368.37100000000032</v>
      </c>
      <c r="BK159" s="259">
        <f t="shared" si="218"/>
        <v>269.80399999999963</v>
      </c>
      <c r="BL159" s="259">
        <f t="shared" si="218"/>
        <v>326.99800000000005</v>
      </c>
      <c r="BM159" s="259">
        <f t="shared" si="218"/>
        <v>256.04699999999957</v>
      </c>
      <c r="BN159" s="259">
        <f t="shared" ref="BN159" si="219">BN174+BN96+BN127-BN143-BN175</f>
        <v>315.94999999999982</v>
      </c>
      <c r="BO159" s="336">
        <f t="shared" si="204"/>
        <v>347.32334324533514</v>
      </c>
      <c r="BP159" s="336">
        <f t="shared" si="205"/>
        <v>341.04134855146856</v>
      </c>
      <c r="BQ159" s="336"/>
      <c r="BR159" s="260"/>
      <c r="BT159" s="259"/>
      <c r="BU159" s="275"/>
      <c r="BV159" s="275"/>
      <c r="BW159" s="275"/>
      <c r="BX159" s="275"/>
      <c r="BY159" s="275"/>
      <c r="BZ159" s="275"/>
      <c r="CA159" s="275"/>
      <c r="CB159" s="275"/>
      <c r="CC159" s="275"/>
      <c r="CD159" s="275"/>
      <c r="CE159" s="275"/>
      <c r="CF159" s="275"/>
      <c r="CG159" s="275"/>
      <c r="CH159" s="275"/>
      <c r="CI159" s="275"/>
    </row>
    <row r="160" spans="1:106">
      <c r="A160" s="254" t="s">
        <v>72</v>
      </c>
      <c r="Q160" s="259">
        <f t="shared" si="213"/>
        <v>-3.8553441029047946</v>
      </c>
      <c r="R160" s="259">
        <f t="shared" si="213"/>
        <v>3.0326288562889374</v>
      </c>
      <c r="S160" s="259">
        <f t="shared" si="213"/>
        <v>1.805645838487635E-2</v>
      </c>
      <c r="T160" s="259">
        <f t="shared" si="213"/>
        <v>-3.5442188265405434</v>
      </c>
      <c r="U160" s="259">
        <f t="shared" si="213"/>
        <v>2.646927399462129</v>
      </c>
      <c r="V160" s="259">
        <f t="shared" si="213"/>
        <v>21.515597041698982</v>
      </c>
      <c r="W160" s="259">
        <f t="shared" si="213"/>
        <v>40.037777581252783</v>
      </c>
      <c r="X160" s="259">
        <f t="shared" si="213"/>
        <v>17.452018217952855</v>
      </c>
      <c r="Y160" s="259">
        <f t="shared" si="213"/>
        <v>9.8114441868168001</v>
      </c>
      <c r="Z160" s="259">
        <f t="shared" si="213"/>
        <v>19.778999999999996</v>
      </c>
      <c r="AA160" s="259">
        <f t="shared" si="213"/>
        <v>-16.838631003643513</v>
      </c>
      <c r="AB160" s="259">
        <f t="shared" si="213"/>
        <v>18.806330241801959</v>
      </c>
      <c r="AC160" s="259">
        <f t="shared" si="213"/>
        <v>31.810790327923144</v>
      </c>
      <c r="AD160" s="259">
        <f t="shared" si="213"/>
        <v>57.253961245445453</v>
      </c>
      <c r="AE160" s="259">
        <f t="shared" si="213"/>
        <v>82.732610467041809</v>
      </c>
      <c r="AF160" s="259">
        <f t="shared" si="213"/>
        <v>98.005860881086505</v>
      </c>
      <c r="AG160" s="259">
        <f t="shared" ref="AG160:BF163" si="220">AG175+AG97+AG128-AG144-AG176</f>
        <v>85.926491884730126</v>
      </c>
      <c r="AH160" s="259">
        <f t="shared" si="220"/>
        <v>105.14599999999973</v>
      </c>
      <c r="AI160" s="259">
        <f t="shared" si="220"/>
        <v>126.76899999999989</v>
      </c>
      <c r="AJ160" s="259">
        <f t="shared" si="220"/>
        <v>61.198999999999842</v>
      </c>
      <c r="AK160" s="259">
        <f t="shared" si="220"/>
        <v>83.001000000000204</v>
      </c>
      <c r="AL160" s="259">
        <f t="shared" si="220"/>
        <v>80.887000000000057</v>
      </c>
      <c r="AM160" s="259">
        <f t="shared" si="220"/>
        <v>110.90499999999997</v>
      </c>
      <c r="AN160" s="259">
        <f t="shared" si="220"/>
        <v>147.77600000000029</v>
      </c>
      <c r="AO160" s="259">
        <f t="shared" si="220"/>
        <v>131.19699999999989</v>
      </c>
      <c r="AP160" s="259">
        <f t="shared" si="220"/>
        <v>112.27800000000002</v>
      </c>
      <c r="AQ160" s="259">
        <f t="shared" si="220"/>
        <v>100.68099999999993</v>
      </c>
      <c r="AR160" s="259">
        <f t="shared" si="220"/>
        <v>135.62000000000012</v>
      </c>
      <c r="AS160" s="259">
        <f t="shared" si="220"/>
        <v>158.33799999999997</v>
      </c>
      <c r="AT160" s="259">
        <f t="shared" si="220"/>
        <v>159.8570000000002</v>
      </c>
      <c r="AU160" s="259">
        <f t="shared" si="220"/>
        <v>189.92400000000021</v>
      </c>
      <c r="AV160" s="259">
        <f t="shared" si="220"/>
        <v>174.1700000000003</v>
      </c>
      <c r="AW160" s="259">
        <f t="shared" si="220"/>
        <v>255.78899999999999</v>
      </c>
      <c r="AX160" s="259">
        <f t="shared" si="220"/>
        <v>216.09999999999991</v>
      </c>
      <c r="AY160" s="259">
        <f t="shared" si="220"/>
        <v>146.35499999999979</v>
      </c>
      <c r="AZ160" s="259">
        <f t="shared" si="220"/>
        <v>145.61299999999983</v>
      </c>
      <c r="BA160" s="259">
        <f t="shared" si="220"/>
        <v>147.54400000000032</v>
      </c>
      <c r="BB160" s="259">
        <f t="shared" si="220"/>
        <v>206.61400000000003</v>
      </c>
      <c r="BC160" s="259">
        <f t="shared" si="220"/>
        <v>283.48299999999949</v>
      </c>
      <c r="BD160" s="259">
        <f t="shared" si="220"/>
        <v>267.57000000000016</v>
      </c>
      <c r="BE160" s="259">
        <f t="shared" si="220"/>
        <v>285.65999999999985</v>
      </c>
      <c r="BF160" s="259">
        <f t="shared" si="220"/>
        <v>210.47800000000052</v>
      </c>
      <c r="BG160" s="259">
        <f t="shared" si="218"/>
        <v>270.92500000000018</v>
      </c>
      <c r="BH160" s="259">
        <f t="shared" si="218"/>
        <v>248.68499999999995</v>
      </c>
      <c r="BI160" s="259">
        <f t="shared" si="218"/>
        <v>359.19299999999953</v>
      </c>
      <c r="BJ160" s="259">
        <f t="shared" si="218"/>
        <v>255.5010000000002</v>
      </c>
      <c r="BK160" s="259">
        <f t="shared" si="218"/>
        <v>287.93900000000008</v>
      </c>
      <c r="BL160" s="259">
        <f t="shared" si="218"/>
        <v>382.66200000000003</v>
      </c>
      <c r="BM160" s="259">
        <f t="shared" si="218"/>
        <v>517.6269999999995</v>
      </c>
      <c r="BN160" s="259">
        <f t="shared" ref="BN160" si="221">BN175+BN97+BN128-BN144-BN176</f>
        <v>452.654</v>
      </c>
      <c r="BO160" s="336">
        <f t="shared" si="204"/>
        <v>402.64045010214988</v>
      </c>
      <c r="BP160" s="336">
        <f t="shared" si="205"/>
        <v>420.73746930403263</v>
      </c>
      <c r="BQ160" s="336"/>
      <c r="BR160" s="260"/>
      <c r="BT160" s="259"/>
    </row>
    <row r="161" spans="1:87">
      <c r="A161" s="254" t="s">
        <v>73</v>
      </c>
      <c r="Q161" s="259">
        <f t="shared" si="213"/>
        <v>11.541209203740195</v>
      </c>
      <c r="R161" s="259">
        <f t="shared" si="213"/>
        <v>20.765732760064736</v>
      </c>
      <c r="S161" s="259">
        <f t="shared" si="213"/>
        <v>17.964236224593833</v>
      </c>
      <c r="T161" s="259">
        <f t="shared" si="213"/>
        <v>18.335421882820583</v>
      </c>
      <c r="U161" s="259">
        <f t="shared" si="213"/>
        <v>29.044151240490976</v>
      </c>
      <c r="V161" s="259">
        <f t="shared" si="213"/>
        <v>55.596556298041861</v>
      </c>
      <c r="W161" s="259">
        <f t="shared" si="213"/>
        <v>51.430433116511438</v>
      </c>
      <c r="X161" s="259">
        <f t="shared" si="213"/>
        <v>24.698238489566052</v>
      </c>
      <c r="Y161" s="259">
        <f t="shared" si="213"/>
        <v>50.92163299105664</v>
      </c>
      <c r="Z161" s="259">
        <f t="shared" si="213"/>
        <v>27.04000000000002</v>
      </c>
      <c r="AA161" s="259">
        <f t="shared" si="213"/>
        <v>29.498375952302013</v>
      </c>
      <c r="AB161" s="259">
        <f t="shared" si="213"/>
        <v>27.713595892679791</v>
      </c>
      <c r="AC161" s="259">
        <f t="shared" si="213"/>
        <v>79.046164292812364</v>
      </c>
      <c r="AD161" s="259">
        <f t="shared" si="213"/>
        <v>67.441219940377664</v>
      </c>
      <c r="AE161" s="259">
        <f t="shared" si="213"/>
        <v>39.65208247764167</v>
      </c>
      <c r="AF161" s="259">
        <f t="shared" si="213"/>
        <v>40.419815170586276</v>
      </c>
      <c r="AG161" s="259">
        <f t="shared" si="220"/>
        <v>75.275439218284305</v>
      </c>
      <c r="AH161" s="259">
        <f t="shared" si="220"/>
        <v>96.291000000000054</v>
      </c>
      <c r="AI161" s="259">
        <f t="shared" si="220"/>
        <v>82.812000000000012</v>
      </c>
      <c r="AJ161" s="259">
        <f t="shared" si="220"/>
        <v>82.273000000000138</v>
      </c>
      <c r="AK161" s="259">
        <f t="shared" si="220"/>
        <v>81.101999999999975</v>
      </c>
      <c r="AL161" s="259">
        <f t="shared" si="220"/>
        <v>109.85899999999992</v>
      </c>
      <c r="AM161" s="259">
        <f t="shared" si="220"/>
        <v>116.24199999999996</v>
      </c>
      <c r="AN161" s="259">
        <f t="shared" si="220"/>
        <v>94.427999999999884</v>
      </c>
      <c r="AO161" s="259">
        <f t="shared" si="220"/>
        <v>131.21100000000024</v>
      </c>
      <c r="AP161" s="259">
        <f t="shared" si="220"/>
        <v>144.697</v>
      </c>
      <c r="AQ161" s="259">
        <f t="shared" si="220"/>
        <v>121.96600000000001</v>
      </c>
      <c r="AR161" s="259">
        <f t="shared" si="220"/>
        <v>123.57399999999996</v>
      </c>
      <c r="AS161" s="259">
        <f t="shared" si="220"/>
        <v>139.11599999999953</v>
      </c>
      <c r="AT161" s="259">
        <f t="shared" si="220"/>
        <v>167.22499999999968</v>
      </c>
      <c r="AU161" s="259">
        <f t="shared" si="220"/>
        <v>225.78300000000013</v>
      </c>
      <c r="AV161" s="259">
        <f t="shared" si="220"/>
        <v>180.596</v>
      </c>
      <c r="AW161" s="259">
        <f t="shared" si="220"/>
        <v>233.63000000000011</v>
      </c>
      <c r="AX161" s="259">
        <f t="shared" si="220"/>
        <v>209.92700000000036</v>
      </c>
      <c r="AY161" s="259">
        <f t="shared" si="220"/>
        <v>204.80100000000016</v>
      </c>
      <c r="AZ161" s="259">
        <f t="shared" si="220"/>
        <v>171.25900000000024</v>
      </c>
      <c r="BA161" s="259">
        <f t="shared" si="220"/>
        <v>186.86300000000006</v>
      </c>
      <c r="BB161" s="259">
        <f t="shared" si="220"/>
        <v>244.92399999999998</v>
      </c>
      <c r="BC161" s="259">
        <f t="shared" si="220"/>
        <v>204.90900000000033</v>
      </c>
      <c r="BD161" s="259">
        <f t="shared" si="220"/>
        <v>232.56299999999965</v>
      </c>
      <c r="BE161" s="259">
        <f t="shared" si="220"/>
        <v>217.70199999999977</v>
      </c>
      <c r="BF161" s="259">
        <f t="shared" si="220"/>
        <v>222.952</v>
      </c>
      <c r="BG161" s="259">
        <f t="shared" si="218"/>
        <v>306.0900000000006</v>
      </c>
      <c r="BH161" s="259">
        <f t="shared" si="218"/>
        <v>326.91500000000133</v>
      </c>
      <c r="BI161" s="259">
        <f t="shared" si="218"/>
        <v>275.81099999999992</v>
      </c>
      <c r="BJ161" s="259">
        <f t="shared" si="218"/>
        <v>286.96199999999999</v>
      </c>
      <c r="BK161" s="259">
        <f t="shared" si="218"/>
        <v>253.30600000000004</v>
      </c>
      <c r="BL161" s="259">
        <f t="shared" si="218"/>
        <v>344.29899999999952</v>
      </c>
      <c r="BM161" s="259">
        <f t="shared" si="218"/>
        <v>140.60699999999997</v>
      </c>
      <c r="BN161" s="259">
        <f t="shared" ref="BN161" si="222">BN176+BN98+BN129-BN145-BN177</f>
        <v>482.67900000000054</v>
      </c>
      <c r="BO161" s="336">
        <f t="shared" si="204"/>
        <v>290.54456375602791</v>
      </c>
      <c r="BP161" s="336">
        <f t="shared" si="205"/>
        <v>334.53698715000792</v>
      </c>
      <c r="BQ161" s="336"/>
      <c r="BR161" s="260"/>
      <c r="BT161" s="259"/>
      <c r="BU161" s="275"/>
      <c r="BV161" s="275"/>
      <c r="BW161" s="275"/>
      <c r="BX161" s="275"/>
      <c r="BY161" s="275"/>
      <c r="BZ161" s="275"/>
      <c r="CA161" s="275"/>
      <c r="CB161" s="275"/>
      <c r="CC161" s="275"/>
      <c r="CD161" s="275"/>
      <c r="CE161" s="275"/>
      <c r="CF161" s="275"/>
      <c r="CG161" s="275"/>
      <c r="CH161" s="275"/>
      <c r="CI161" s="275"/>
    </row>
    <row r="162" spans="1:87">
      <c r="A162" s="254" t="s">
        <v>74</v>
      </c>
      <c r="Q162" s="259">
        <f t="shared" si="213"/>
        <v>14.26649460445455</v>
      </c>
      <c r="R162" s="259">
        <f t="shared" si="213"/>
        <v>26.464744219961517</v>
      </c>
      <c r="S162" s="259">
        <f t="shared" si="213"/>
        <v>29.625529337228954</v>
      </c>
      <c r="T162" s="259">
        <f t="shared" si="213"/>
        <v>32.000028220673869</v>
      </c>
      <c r="U162" s="259">
        <f t="shared" si="213"/>
        <v>43.111418964718325</v>
      </c>
      <c r="V162" s="259">
        <f t="shared" si="213"/>
        <v>29.932488023457296</v>
      </c>
      <c r="W162" s="259">
        <f t="shared" si="213"/>
        <v>125.54933110922963</v>
      </c>
      <c r="X162" s="259">
        <f t="shared" si="213"/>
        <v>29.090909572706153</v>
      </c>
      <c r="Y162" s="259">
        <f t="shared" si="213"/>
        <v>48.225922490890866</v>
      </c>
      <c r="Z162" s="259">
        <f t="shared" si="213"/>
        <v>42.297000000000025</v>
      </c>
      <c r="AA162" s="259">
        <f t="shared" si="213"/>
        <v>40.131586618085635</v>
      </c>
      <c r="AB162" s="259">
        <f t="shared" si="213"/>
        <v>67.046069890692252</v>
      </c>
      <c r="AC162" s="259">
        <f t="shared" si="213"/>
        <v>79.900204372308735</v>
      </c>
      <c r="AD162" s="259">
        <f t="shared" si="213"/>
        <v>56.660483272606712</v>
      </c>
      <c r="AE162" s="259">
        <f t="shared" si="213"/>
        <v>83.309806227227682</v>
      </c>
      <c r="AF162" s="259">
        <f t="shared" si="213"/>
        <v>62.62114508115269</v>
      </c>
      <c r="AG162" s="259">
        <f t="shared" si="220"/>
        <v>89.174558463067001</v>
      </c>
      <c r="AH162" s="259">
        <f t="shared" si="220"/>
        <v>86.048999999999978</v>
      </c>
      <c r="AI162" s="259">
        <f t="shared" si="220"/>
        <v>72.60899999999998</v>
      </c>
      <c r="AJ162" s="259">
        <f t="shared" si="220"/>
        <v>145.24899999999991</v>
      </c>
      <c r="AK162" s="259">
        <f t="shared" si="220"/>
        <v>81.224999999999909</v>
      </c>
      <c r="AL162" s="259">
        <f t="shared" si="220"/>
        <v>154.77499999999998</v>
      </c>
      <c r="AM162" s="259">
        <f t="shared" si="220"/>
        <v>174.77399999999989</v>
      </c>
      <c r="AN162" s="259">
        <f t="shared" si="220"/>
        <v>172.60200000000032</v>
      </c>
      <c r="AO162" s="259">
        <f t="shared" si="220"/>
        <v>140.875</v>
      </c>
      <c r="AP162" s="259">
        <f t="shared" si="220"/>
        <v>109.20299999999997</v>
      </c>
      <c r="AQ162" s="259">
        <f t="shared" si="220"/>
        <v>113.27500000000032</v>
      </c>
      <c r="AR162" s="259">
        <f t="shared" si="220"/>
        <v>145.72699999999975</v>
      </c>
      <c r="AS162" s="259">
        <f t="shared" si="220"/>
        <v>166.45900000000006</v>
      </c>
      <c r="AT162" s="259">
        <f t="shared" si="220"/>
        <v>177.10899999999947</v>
      </c>
      <c r="AU162" s="259">
        <f t="shared" si="220"/>
        <v>142.62200000000007</v>
      </c>
      <c r="AV162" s="259">
        <f t="shared" si="220"/>
        <v>185.20200000000045</v>
      </c>
      <c r="AW162" s="259">
        <f t="shared" si="220"/>
        <v>279.39499999999998</v>
      </c>
      <c r="AX162" s="259">
        <f t="shared" si="220"/>
        <v>192.48299999999972</v>
      </c>
      <c r="AY162" s="259">
        <f t="shared" si="220"/>
        <v>179.73600000000033</v>
      </c>
      <c r="AZ162" s="259">
        <f t="shared" si="220"/>
        <v>156.69499999999971</v>
      </c>
      <c r="BA162" s="259">
        <f t="shared" si="220"/>
        <v>172.4069999999997</v>
      </c>
      <c r="BB162" s="259">
        <f t="shared" si="220"/>
        <v>222.79800000000023</v>
      </c>
      <c r="BC162" s="259">
        <f t="shared" si="220"/>
        <v>243.3390000000004</v>
      </c>
      <c r="BD162" s="259">
        <f t="shared" si="220"/>
        <v>274.79200000000037</v>
      </c>
      <c r="BE162" s="259">
        <f t="shared" si="220"/>
        <v>192.31399999999962</v>
      </c>
      <c r="BF162" s="259">
        <f t="shared" si="220"/>
        <v>207.08599999999979</v>
      </c>
      <c r="BG162" s="259">
        <f t="shared" si="218"/>
        <v>327.64699999999993</v>
      </c>
      <c r="BH162" s="259">
        <f t="shared" si="218"/>
        <v>274.07700000000023</v>
      </c>
      <c r="BI162" s="259">
        <f t="shared" si="218"/>
        <v>313.94800000000009</v>
      </c>
      <c r="BJ162" s="259">
        <f t="shared" si="218"/>
        <v>256.05299999999988</v>
      </c>
      <c r="BK162" s="259">
        <f t="shared" si="218"/>
        <v>277.63799999999992</v>
      </c>
      <c r="BL162" s="259">
        <f t="shared" si="218"/>
        <v>265.16500000000042</v>
      </c>
      <c r="BM162" s="259">
        <f t="shared" si="218"/>
        <v>249.88400000000001</v>
      </c>
      <c r="BN162" s="336">
        <f t="shared" ref="BN162" si="223">(SUM(BH162:BL162)/SUM(BH$164:BL$164))*BN$164</f>
        <v>333.61213847329822</v>
      </c>
      <c r="BO162" s="336">
        <f t="shared" si="204"/>
        <v>304.32448529043336</v>
      </c>
      <c r="BP162" s="336">
        <f t="shared" si="205"/>
        <v>306.69297311158834</v>
      </c>
      <c r="BQ162" s="336"/>
      <c r="BR162" s="260"/>
      <c r="BT162" s="259"/>
      <c r="BU162" s="275"/>
      <c r="BV162" s="275"/>
      <c r="BW162" s="275"/>
      <c r="BX162" s="275"/>
      <c r="BY162" s="275"/>
      <c r="BZ162" s="275"/>
      <c r="CA162" s="275"/>
      <c r="CB162" s="275"/>
      <c r="CC162" s="275"/>
      <c r="CD162" s="275"/>
      <c r="CE162" s="275"/>
      <c r="CF162" s="275"/>
      <c r="CG162" s="275"/>
      <c r="CH162" s="275"/>
      <c r="CI162" s="275"/>
    </row>
    <row r="163" spans="1:87">
      <c r="A163" s="254" t="s">
        <v>75</v>
      </c>
      <c r="Q163" s="259">
        <f t="shared" si="213"/>
        <v>10.389841186094117</v>
      </c>
      <c r="R163" s="259">
        <f t="shared" si="213"/>
        <v>20.555592864325718</v>
      </c>
      <c r="S163" s="259">
        <f t="shared" si="213"/>
        <v>13.425431298095873</v>
      </c>
      <c r="T163" s="259">
        <f t="shared" si="213"/>
        <v>11.8960242490665</v>
      </c>
      <c r="U163" s="259">
        <f t="shared" si="213"/>
        <v>24.981040525839148</v>
      </c>
      <c r="V163" s="259">
        <f t="shared" si="213"/>
        <v>24.636706001735433</v>
      </c>
      <c r="W163" s="259">
        <f t="shared" si="213"/>
        <v>61.938489738938529</v>
      </c>
      <c r="X163" s="259">
        <f t="shared" si="213"/>
        <v>29.134221596555108</v>
      </c>
      <c r="Y163" s="259">
        <f t="shared" si="213"/>
        <v>-3.0295243458098184</v>
      </c>
      <c r="Z163" s="259">
        <f t="shared" si="213"/>
        <v>27.12299999999999</v>
      </c>
      <c r="AA163" s="259">
        <f t="shared" si="213"/>
        <v>41.926870155680604</v>
      </c>
      <c r="AB163" s="259">
        <f t="shared" si="213"/>
        <v>-21.795292149718307</v>
      </c>
      <c r="AC163" s="259">
        <f t="shared" si="213"/>
        <v>28.671685988737863</v>
      </c>
      <c r="AD163" s="259">
        <f t="shared" si="213"/>
        <v>49.558837694600811</v>
      </c>
      <c r="AE163" s="259">
        <f t="shared" si="213"/>
        <v>67.36018913547548</v>
      </c>
      <c r="AF163" s="259">
        <f t="shared" si="213"/>
        <v>76.70985326266964</v>
      </c>
      <c r="AG163" s="259">
        <f t="shared" si="220"/>
        <v>100.77598310698897</v>
      </c>
      <c r="AH163" s="259">
        <f t="shared" si="220"/>
        <v>87.050000000000182</v>
      </c>
      <c r="AI163" s="259">
        <f t="shared" si="220"/>
        <v>88.690999999999917</v>
      </c>
      <c r="AJ163" s="259">
        <f t="shared" si="220"/>
        <v>125.93300000000011</v>
      </c>
      <c r="AK163" s="259">
        <f t="shared" si="220"/>
        <v>125.12000000000012</v>
      </c>
      <c r="AL163" s="259">
        <f t="shared" si="220"/>
        <v>115.46399999999994</v>
      </c>
      <c r="AM163" s="259">
        <f t="shared" si="220"/>
        <v>119.83800000000008</v>
      </c>
      <c r="AN163" s="259">
        <f t="shared" si="220"/>
        <v>138.25199999999973</v>
      </c>
      <c r="AO163" s="259">
        <f t="shared" si="220"/>
        <v>145.5594000000001</v>
      </c>
      <c r="AP163" s="259">
        <f t="shared" si="220"/>
        <v>134.07799999999997</v>
      </c>
      <c r="AQ163" s="259">
        <f t="shared" si="220"/>
        <v>134.59500000000003</v>
      </c>
      <c r="AR163" s="259">
        <f t="shared" si="220"/>
        <v>143.37099999999998</v>
      </c>
      <c r="AS163" s="259">
        <f t="shared" si="220"/>
        <v>171.56299999999987</v>
      </c>
      <c r="AT163" s="259">
        <f t="shared" si="220"/>
        <v>170.49500000000012</v>
      </c>
      <c r="AU163" s="259">
        <f t="shared" si="220"/>
        <v>194.88000000000034</v>
      </c>
      <c r="AV163" s="259">
        <f t="shared" si="220"/>
        <v>205.26100000000042</v>
      </c>
      <c r="AW163" s="259">
        <f t="shared" si="220"/>
        <v>209.68899999999985</v>
      </c>
      <c r="AX163" s="259">
        <f t="shared" si="220"/>
        <v>190.22299999999973</v>
      </c>
      <c r="AY163" s="259">
        <f t="shared" si="220"/>
        <v>175.40699999999993</v>
      </c>
      <c r="AZ163" s="259">
        <f t="shared" si="220"/>
        <v>134.14100000000008</v>
      </c>
      <c r="BA163" s="259">
        <f t="shared" si="220"/>
        <v>155.03099999999995</v>
      </c>
      <c r="BB163" s="259">
        <f t="shared" si="220"/>
        <v>206.81100000000015</v>
      </c>
      <c r="BC163" s="259">
        <f t="shared" si="220"/>
        <v>270.28200000000061</v>
      </c>
      <c r="BD163" s="259">
        <f t="shared" si="220"/>
        <v>205.01600000000053</v>
      </c>
      <c r="BE163" s="259">
        <f t="shared" si="220"/>
        <v>183.05600000000004</v>
      </c>
      <c r="BF163" s="259">
        <f t="shared" si="220"/>
        <v>227.60199999999986</v>
      </c>
      <c r="BG163" s="259">
        <f t="shared" si="218"/>
        <v>271.35199999999986</v>
      </c>
      <c r="BH163" s="259">
        <f t="shared" si="218"/>
        <v>296.5310000000004</v>
      </c>
      <c r="BI163" s="259">
        <f t="shared" si="218"/>
        <v>286.29000000000019</v>
      </c>
      <c r="BJ163" s="259">
        <f t="shared" si="218"/>
        <v>285.27400000000011</v>
      </c>
      <c r="BK163" s="259">
        <f t="shared" si="218"/>
        <v>253.02399999999943</v>
      </c>
      <c r="BL163" s="259">
        <f t="shared" si="218"/>
        <v>465.8449999999998</v>
      </c>
      <c r="BM163" s="259">
        <f t="shared" si="218"/>
        <v>139.01499999999987</v>
      </c>
      <c r="BN163" s="336">
        <f t="shared" ref="BN163:BP163" si="224">BN164-SUM(BN152:BN162)</f>
        <v>531.29386152670122</v>
      </c>
      <c r="BO163" s="336">
        <f t="shared" si="224"/>
        <v>355.36086777450691</v>
      </c>
      <c r="BP163" s="336">
        <f t="shared" si="224"/>
        <v>407.38948705222128</v>
      </c>
      <c r="BQ163" s="336"/>
      <c r="BR163" s="356" t="s">
        <v>416</v>
      </c>
      <c r="BT163" s="259"/>
    </row>
    <row r="164" spans="1:87" ht="12" thickBot="1">
      <c r="A164" s="254" t="s">
        <v>76</v>
      </c>
      <c r="Q164" s="259">
        <f>SUM(Q152:Q163)</f>
        <v>80.999999999999872</v>
      </c>
      <c r="R164" s="259">
        <f t="shared" ref="R164:BL164" si="225">SUM(R152:R163)</f>
        <v>134.99999999999989</v>
      </c>
      <c r="S164" s="259">
        <f t="shared" si="225"/>
        <v>129.99999999999977</v>
      </c>
      <c r="T164" s="259">
        <f t="shared" si="225"/>
        <v>212.99999999999955</v>
      </c>
      <c r="U164" s="259">
        <f t="shared" si="225"/>
        <v>358.99999999999983</v>
      </c>
      <c r="V164" s="259">
        <f t="shared" si="225"/>
        <v>418.46600000000001</v>
      </c>
      <c r="W164" s="259">
        <f t="shared" si="225"/>
        <v>431.09</v>
      </c>
      <c r="X164" s="259">
        <f t="shared" si="225"/>
        <v>324.1329999999997</v>
      </c>
      <c r="Y164" s="259">
        <f t="shared" si="225"/>
        <v>184.90899999999999</v>
      </c>
      <c r="Z164" s="259">
        <f t="shared" si="225"/>
        <v>253.54200000000003</v>
      </c>
      <c r="AA164" s="259">
        <f t="shared" si="225"/>
        <v>373.36400000000037</v>
      </c>
      <c r="AB164" s="259">
        <f t="shared" si="225"/>
        <v>385.47199999999998</v>
      </c>
      <c r="AC164" s="259">
        <f t="shared" si="225"/>
        <v>538.62200000000007</v>
      </c>
      <c r="AD164" s="259">
        <f t="shared" si="225"/>
        <v>687.05899999999997</v>
      </c>
      <c r="AE164" s="259">
        <f t="shared" si="225"/>
        <v>736.55200000000025</v>
      </c>
      <c r="AF164" s="259">
        <f t="shared" si="225"/>
        <v>911.9350000000004</v>
      </c>
      <c r="AG164" s="259">
        <f t="shared" si="225"/>
        <v>942.65599999999972</v>
      </c>
      <c r="AH164" s="259">
        <f t="shared" si="225"/>
        <v>1044.8120000000004</v>
      </c>
      <c r="AI164" s="259">
        <f t="shared" si="225"/>
        <v>1064.8629999999998</v>
      </c>
      <c r="AJ164" s="259">
        <f t="shared" si="225"/>
        <v>1247.5900000000001</v>
      </c>
      <c r="AK164" s="259">
        <f t="shared" si="225"/>
        <v>1175.4980000000003</v>
      </c>
      <c r="AL164" s="259">
        <f t="shared" si="225"/>
        <v>1443.1839999999997</v>
      </c>
      <c r="AM164" s="259">
        <f t="shared" si="225"/>
        <v>1384.1529999999998</v>
      </c>
      <c r="AN164" s="259">
        <f t="shared" si="225"/>
        <v>1402.5729999999996</v>
      </c>
      <c r="AO164" s="259">
        <f t="shared" si="225"/>
        <v>1569.9064000000003</v>
      </c>
      <c r="AP164" s="259">
        <f t="shared" si="225"/>
        <v>1610.8609999999994</v>
      </c>
      <c r="AQ164" s="259">
        <f t="shared" si="225"/>
        <v>1456.3819999999987</v>
      </c>
      <c r="AR164" s="259">
        <f t="shared" si="225"/>
        <v>1678.8990000000003</v>
      </c>
      <c r="AS164" s="259">
        <f t="shared" si="225"/>
        <v>1572.6569999999992</v>
      </c>
      <c r="AT164" s="259">
        <f t="shared" si="225"/>
        <v>1964.0459999999996</v>
      </c>
      <c r="AU164" s="259">
        <f t="shared" si="225"/>
        <v>2175.0590000000011</v>
      </c>
      <c r="AV164" s="259">
        <f t="shared" si="225"/>
        <v>2141.4040000000005</v>
      </c>
      <c r="AW164" s="259">
        <f t="shared" si="225"/>
        <v>2451.1969999999997</v>
      </c>
      <c r="AX164" s="259">
        <f t="shared" si="225"/>
        <v>2479.6369999999997</v>
      </c>
      <c r="AY164" s="259">
        <f t="shared" si="225"/>
        <v>2144.4550000000008</v>
      </c>
      <c r="AZ164" s="259">
        <f t="shared" si="225"/>
        <v>1918.7630000000001</v>
      </c>
      <c r="BA164" s="259">
        <f t="shared" si="225"/>
        <v>1745.4449999999999</v>
      </c>
      <c r="BB164" s="259">
        <f t="shared" si="225"/>
        <v>2219.6280000000015</v>
      </c>
      <c r="BC164" s="259">
        <f t="shared" si="225"/>
        <v>2783.1580000000022</v>
      </c>
      <c r="BD164" s="259">
        <f t="shared" si="225"/>
        <v>2959.5259999999989</v>
      </c>
      <c r="BE164" s="259">
        <f t="shared" si="225"/>
        <v>2680.9809999999993</v>
      </c>
      <c r="BF164" s="259">
        <f t="shared" si="225"/>
        <v>2715.752</v>
      </c>
      <c r="BG164" s="259">
        <f t="shared" si="225"/>
        <v>3239.5270000000005</v>
      </c>
      <c r="BH164" s="259">
        <f t="shared" si="225"/>
        <v>3581.9120000000025</v>
      </c>
      <c r="BI164" s="259">
        <f t="shared" si="225"/>
        <v>3567.7049999999999</v>
      </c>
      <c r="BJ164" s="259">
        <f t="shared" si="225"/>
        <v>3296.4090000000006</v>
      </c>
      <c r="BK164" s="259">
        <f t="shared" si="225"/>
        <v>3255.1909999999993</v>
      </c>
      <c r="BL164" s="259">
        <f t="shared" si="225"/>
        <v>3966.7380000000007</v>
      </c>
      <c r="BM164" s="259">
        <f>BM13</f>
        <v>3936.8880000000172</v>
      </c>
      <c r="BN164" s="336">
        <f t="shared" ref="BN164:BP164" si="226">BN13</f>
        <v>4250</v>
      </c>
      <c r="BO164" s="336">
        <f t="shared" si="226"/>
        <v>4025</v>
      </c>
      <c r="BP164" s="336">
        <f t="shared" si="226"/>
        <v>4150</v>
      </c>
      <c r="BQ164" s="336"/>
      <c r="BR164" s="356"/>
    </row>
    <row r="165" spans="1:87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  <c r="AA165" s="261"/>
      <c r="AB165" s="261"/>
      <c r="AC165" s="261"/>
      <c r="AD165" s="261"/>
      <c r="AE165" s="261"/>
      <c r="AF165" s="261"/>
      <c r="AG165" s="261"/>
      <c r="AH165" s="261"/>
      <c r="AI165" s="261"/>
      <c r="AJ165" s="261"/>
      <c r="AK165" s="261"/>
      <c r="AL165" s="261"/>
      <c r="AM165" s="261"/>
      <c r="AN165" s="261"/>
      <c r="AO165" s="261"/>
      <c r="AP165" s="261"/>
      <c r="AQ165" s="261"/>
      <c r="AR165" s="261"/>
      <c r="AS165" s="261"/>
      <c r="AT165" s="261"/>
      <c r="AU165" s="261"/>
      <c r="AV165" s="261"/>
      <c r="AW165" s="261"/>
      <c r="AX165" s="261"/>
      <c r="AY165" s="261"/>
      <c r="AZ165" s="261"/>
      <c r="BA165" s="261"/>
      <c r="BB165" s="261"/>
      <c r="BC165" s="261"/>
      <c r="BD165" s="261"/>
      <c r="BE165" s="261"/>
      <c r="BF165" s="262"/>
      <c r="BG165" s="261"/>
      <c r="BH165" s="261"/>
      <c r="BI165" s="261"/>
      <c r="BJ165" s="261"/>
      <c r="BK165" s="261"/>
      <c r="BL165" s="261"/>
      <c r="BM165" s="261"/>
      <c r="BN165" s="261"/>
      <c r="BO165" s="261"/>
      <c r="BP165" s="261"/>
      <c r="BR165" s="356"/>
    </row>
    <row r="166" spans="1:87" ht="12" thickBot="1">
      <c r="A166" s="254" t="s">
        <v>87</v>
      </c>
      <c r="AB166" s="254">
        <f t="shared" ref="AB166:AH166" si="227">SUM(AB152:AB154)/AB164</f>
        <v>0.23880568567015123</v>
      </c>
      <c r="AC166" s="254">
        <f t="shared" si="227"/>
        <v>0.32825393194896735</v>
      </c>
      <c r="AD166" s="254">
        <f t="shared" si="227"/>
        <v>0.23543854253067131</v>
      </c>
      <c r="AE166" s="254">
        <f t="shared" si="227"/>
        <v>0.34090473394575987</v>
      </c>
      <c r="AF166" s="254">
        <f t="shared" si="227"/>
        <v>0.30312109634897921</v>
      </c>
      <c r="AG166" s="254">
        <f t="shared" si="227"/>
        <v>0.19015844732855033</v>
      </c>
      <c r="AH166" s="254">
        <f t="shared" si="227"/>
        <v>0.26724999330023008</v>
      </c>
      <c r="BR166" s="356"/>
    </row>
    <row r="167" spans="1:87" ht="12" thickBot="1">
      <c r="A167" s="286"/>
      <c r="B167" s="287" t="s">
        <v>119</v>
      </c>
      <c r="C167" s="287" t="s">
        <v>120</v>
      </c>
      <c r="D167" s="287" t="s">
        <v>121</v>
      </c>
      <c r="E167" s="287" t="s">
        <v>122</v>
      </c>
      <c r="F167" s="287" t="s">
        <v>123</v>
      </c>
      <c r="G167" s="287" t="s">
        <v>124</v>
      </c>
      <c r="H167" s="287" t="s">
        <v>125</v>
      </c>
      <c r="I167" s="287" t="s">
        <v>126</v>
      </c>
      <c r="J167" s="287" t="s">
        <v>127</v>
      </c>
      <c r="K167" s="287" t="s">
        <v>128</v>
      </c>
      <c r="L167" s="287" t="s">
        <v>129</v>
      </c>
      <c r="M167" s="287" t="s">
        <v>130</v>
      </c>
      <c r="N167" s="287" t="s">
        <v>131</v>
      </c>
      <c r="O167" s="287" t="s">
        <v>132</v>
      </c>
      <c r="P167" s="287" t="s">
        <v>133</v>
      </c>
      <c r="Q167" s="288" t="s">
        <v>134</v>
      </c>
      <c r="R167" s="288" t="s">
        <v>135</v>
      </c>
      <c r="S167" s="288" t="s">
        <v>136</v>
      </c>
      <c r="T167" s="288" t="s">
        <v>137</v>
      </c>
      <c r="U167" s="288" t="s">
        <v>138</v>
      </c>
      <c r="V167" s="288" t="s">
        <v>139</v>
      </c>
      <c r="W167" s="288" t="s">
        <v>140</v>
      </c>
      <c r="X167" s="288" t="s">
        <v>141</v>
      </c>
      <c r="Y167" s="288" t="s">
        <v>142</v>
      </c>
      <c r="Z167" s="288" t="s">
        <v>143</v>
      </c>
      <c r="AA167" s="288" t="s">
        <v>144</v>
      </c>
      <c r="AB167" s="288" t="s">
        <v>145</v>
      </c>
      <c r="AC167" s="288" t="s">
        <v>146</v>
      </c>
      <c r="AD167" s="288" t="s">
        <v>147</v>
      </c>
      <c r="AE167" s="288" t="s">
        <v>148</v>
      </c>
      <c r="AF167" s="288" t="s">
        <v>149</v>
      </c>
      <c r="AG167" s="288" t="s">
        <v>150</v>
      </c>
      <c r="AH167" s="288" t="s">
        <v>151</v>
      </c>
      <c r="AI167" s="288" t="s">
        <v>11</v>
      </c>
      <c r="AJ167" s="288" t="s">
        <v>12</v>
      </c>
      <c r="AK167" s="288" t="s">
        <v>13</v>
      </c>
      <c r="AL167" s="288" t="s">
        <v>14</v>
      </c>
      <c r="AM167" s="288" t="s">
        <v>15</v>
      </c>
      <c r="AN167" s="288" t="s">
        <v>16</v>
      </c>
      <c r="AO167" s="288" t="s">
        <v>17</v>
      </c>
      <c r="AP167" s="288" t="s">
        <v>18</v>
      </c>
      <c r="AQ167" s="288" t="s">
        <v>19</v>
      </c>
      <c r="AR167" s="288" t="s">
        <v>20</v>
      </c>
      <c r="AS167" s="288" t="s">
        <v>21</v>
      </c>
      <c r="AT167" s="288" t="s">
        <v>22</v>
      </c>
      <c r="AU167" s="288" t="s">
        <v>23</v>
      </c>
      <c r="AV167" s="288" t="s">
        <v>24</v>
      </c>
      <c r="AW167" s="288" t="s">
        <v>25</v>
      </c>
      <c r="AX167" s="288" t="s">
        <v>26</v>
      </c>
      <c r="AY167" s="288" t="s">
        <v>27</v>
      </c>
      <c r="AZ167" s="288" t="s">
        <v>28</v>
      </c>
      <c r="BA167" s="288" t="s">
        <v>29</v>
      </c>
      <c r="BB167" s="288" t="s">
        <v>30</v>
      </c>
      <c r="BC167" s="288" t="s">
        <v>31</v>
      </c>
      <c r="BD167" s="288" t="s">
        <v>32</v>
      </c>
      <c r="BE167" s="288" t="s">
        <v>33</v>
      </c>
      <c r="BF167" s="288" t="s">
        <v>34</v>
      </c>
      <c r="BG167" s="288" t="s">
        <v>35</v>
      </c>
      <c r="BH167" s="288" t="s">
        <v>36</v>
      </c>
      <c r="BI167" s="288" t="s">
        <v>37</v>
      </c>
      <c r="BJ167" s="288" t="s">
        <v>38</v>
      </c>
      <c r="BK167" s="288" t="str">
        <f>BK2</f>
        <v xml:space="preserve">21/22  </v>
      </c>
      <c r="BL167" s="288" t="str">
        <f>BL2</f>
        <v xml:space="preserve">22/23  </v>
      </c>
      <c r="BM167" s="288" t="str">
        <f>BM2</f>
        <v xml:space="preserve">23/24  </v>
      </c>
      <c r="BN167" s="288" t="str">
        <f t="shared" ref="BN167:BP167" si="228">BN2</f>
        <v xml:space="preserve">24/25  </v>
      </c>
      <c r="BO167" s="288" t="str">
        <f t="shared" si="228"/>
        <v xml:space="preserve">25/26  </v>
      </c>
      <c r="BP167" s="288" t="str">
        <f t="shared" si="228"/>
        <v xml:space="preserve">26/27  </v>
      </c>
      <c r="BQ167" s="289"/>
      <c r="BR167" s="356"/>
      <c r="BT167" s="254" t="s">
        <v>196</v>
      </c>
      <c r="BU167" s="254" t="s">
        <v>197</v>
      </c>
      <c r="BV167" s="254" t="s">
        <v>198</v>
      </c>
    </row>
    <row r="168" spans="1:87">
      <c r="A168" s="345">
        <v>45931</v>
      </c>
      <c r="Q168" s="259">
        <f t="shared" ref="Q168:W178" si="229">(SUM($Y168:$AC168)/SUM($Y$179:$AC$179))*Q$179</f>
        <v>135.11041605201393</v>
      </c>
      <c r="R168" s="259">
        <f t="shared" si="229"/>
        <v>183.63598801435694</v>
      </c>
      <c r="S168" s="259">
        <f t="shared" si="229"/>
        <v>318.74640406637087</v>
      </c>
      <c r="T168" s="259">
        <f t="shared" si="229"/>
        <v>389.15605750192742</v>
      </c>
      <c r="U168" s="259">
        <f t="shared" si="229"/>
        <v>395.81643012420977</v>
      </c>
      <c r="V168" s="259">
        <f t="shared" si="229"/>
        <v>245.48230522126474</v>
      </c>
      <c r="W168" s="259">
        <f t="shared" si="229"/>
        <v>495.72201945844546</v>
      </c>
      <c r="X168" s="259">
        <f>(SUM($Y168:$AC168)/SUM($Y$179:$AC$179))*X$179+300</f>
        <v>603.0250702323749</v>
      </c>
      <c r="Y168" s="259">
        <v>283.37799999999999</v>
      </c>
      <c r="Z168" s="259">
        <v>445.95499999999998</v>
      </c>
      <c r="AA168" s="259">
        <v>698.50400000000002</v>
      </c>
      <c r="AB168" s="259">
        <v>650.76400000000001</v>
      </c>
      <c r="AC168" s="259">
        <v>688.447</v>
      </c>
      <c r="AD168" s="259">
        <v>795.6</v>
      </c>
      <c r="AE168" s="259">
        <v>1016.923</v>
      </c>
      <c r="AF168" s="259">
        <v>901.97</v>
      </c>
      <c r="AG168" s="259">
        <v>918.97900000000004</v>
      </c>
      <c r="AH168" s="259">
        <v>681.56</v>
      </c>
      <c r="AI168" s="259">
        <v>1111.8009999999999</v>
      </c>
      <c r="AJ168" s="259">
        <v>714.36900000000003</v>
      </c>
      <c r="AK168" s="259">
        <v>706.01700000000005</v>
      </c>
      <c r="AL168" s="259">
        <v>954.84100000000001</v>
      </c>
      <c r="AM168" s="259">
        <v>1028.549</v>
      </c>
      <c r="AN168" s="259">
        <v>658.74900000000002</v>
      </c>
      <c r="AO168" s="259">
        <v>1234.0160000000001</v>
      </c>
      <c r="AP168" s="259">
        <v>1408.742</v>
      </c>
      <c r="AQ168" s="259">
        <v>1337.4390000000001</v>
      </c>
      <c r="AR168" s="259">
        <v>1210.2940000000001</v>
      </c>
      <c r="AS168" s="259">
        <v>875.08299999999997</v>
      </c>
      <c r="AT168" s="259">
        <v>1358.799</v>
      </c>
      <c r="AU168" s="259">
        <v>1496.672</v>
      </c>
      <c r="AV168" s="259">
        <v>1593.4349999999999</v>
      </c>
      <c r="AW168" s="259">
        <v>1557.7819999999999</v>
      </c>
      <c r="AX168" s="259">
        <v>2091.4070000000002</v>
      </c>
      <c r="AY168" s="259">
        <v>1974.5260000000001</v>
      </c>
      <c r="AZ168" s="259">
        <v>1796.0360000000001</v>
      </c>
      <c r="BA168" s="259">
        <v>2131.6689999999999</v>
      </c>
      <c r="BB168" s="259">
        <v>2505.1729999999998</v>
      </c>
      <c r="BC168" s="259">
        <v>1845.9359999999999</v>
      </c>
      <c r="BD168" s="259">
        <v>2165.6120000000001</v>
      </c>
      <c r="BE168" s="259">
        <v>2835.31</v>
      </c>
      <c r="BF168" s="259">
        <v>1574.471</v>
      </c>
      <c r="BG168" s="259">
        <v>2203.3409999999999</v>
      </c>
      <c r="BH168" s="259">
        <v>2722.4780000000001</v>
      </c>
      <c r="BI168" s="259">
        <v>2352.2199999999998</v>
      </c>
      <c r="BJ168" s="259">
        <v>1573.665</v>
      </c>
      <c r="BK168" s="259">
        <v>1834.568</v>
      </c>
      <c r="BL168" s="259">
        <v>2411.1129999999998</v>
      </c>
      <c r="BM168" s="259">
        <v>2447.038</v>
      </c>
      <c r="BN168" s="259">
        <v>1884.597</v>
      </c>
      <c r="BO168" s="336">
        <f t="shared" ref="BO168:BP168" si="230">BN179+BO89+BO120-BO136-BO152</f>
        <v>1984.0644026818813</v>
      </c>
      <c r="BP168" s="336">
        <f t="shared" si="230"/>
        <v>1868.582866170028</v>
      </c>
      <c r="BQ168" s="337"/>
      <c r="BR168" s="259">
        <f>SUM(BI168:BM168)/(A169-A168)/5*31</f>
        <v>2123.7208000000001</v>
      </c>
      <c r="BT168" s="259">
        <f>BN168-BM179</f>
        <v>-127.17100000000005</v>
      </c>
      <c r="BU168" s="259">
        <f>AVERAGE(BJ168-BI179,BI168-BH179,BM168-BL179,BL168-BK179,BK168-BJ179)</f>
        <v>12.226799999999866</v>
      </c>
      <c r="BV168" s="259">
        <f>BN168-BM168</f>
        <v>-562.44100000000003</v>
      </c>
    </row>
    <row r="169" spans="1:87">
      <c r="A169" s="345">
        <v>45962</v>
      </c>
      <c r="Q169" s="259">
        <f t="shared" si="229"/>
        <v>134.00386775629559</v>
      </c>
      <c r="R169" s="259">
        <f t="shared" si="229"/>
        <v>182.13201744341586</v>
      </c>
      <c r="S169" s="259">
        <f t="shared" si="229"/>
        <v>316.13588519971148</v>
      </c>
      <c r="T169" s="259">
        <f t="shared" si="229"/>
        <v>385.96888670651339</v>
      </c>
      <c r="U169" s="259">
        <f t="shared" si="229"/>
        <v>392.57471117337303</v>
      </c>
      <c r="V169" s="259">
        <f t="shared" si="229"/>
        <v>243.47181606425539</v>
      </c>
      <c r="W169" s="259">
        <f t="shared" si="229"/>
        <v>491.66207817626764</v>
      </c>
      <c r="X169" s="259">
        <f>(SUM($Y169:$AC169)/SUM($Y$179:$AC$179))*X$179+300</f>
        <v>600.54330839029399</v>
      </c>
      <c r="Y169" s="259">
        <v>214.82300000000001</v>
      </c>
      <c r="Z169" s="259">
        <v>493.76299999999998</v>
      </c>
      <c r="AA169" s="259">
        <v>768.21500000000003</v>
      </c>
      <c r="AB169" s="259">
        <v>665.44399999999996</v>
      </c>
      <c r="AC169" s="259">
        <v>602.14099999999996</v>
      </c>
      <c r="AD169" s="259">
        <v>868.50900000000001</v>
      </c>
      <c r="AE169" s="259">
        <v>1142.694</v>
      </c>
      <c r="AF169" s="259">
        <v>790.95799999999997</v>
      </c>
      <c r="AG169" s="259">
        <v>871.93600000000004</v>
      </c>
      <c r="AH169" s="259">
        <v>716.22900000000004</v>
      </c>
      <c r="AI169" s="259">
        <v>1154.2719999999999</v>
      </c>
      <c r="AJ169" s="259">
        <v>695.21199999999999</v>
      </c>
      <c r="AK169" s="259">
        <v>798.399</v>
      </c>
      <c r="AL169" s="259">
        <v>955.95799999999997</v>
      </c>
      <c r="AM169" s="259">
        <v>1134.568</v>
      </c>
      <c r="AN169" s="259">
        <v>768.64800000000002</v>
      </c>
      <c r="AO169" s="259">
        <v>1252.904</v>
      </c>
      <c r="AP169" s="259">
        <v>1525.173</v>
      </c>
      <c r="AQ169" s="259">
        <v>1294.527</v>
      </c>
      <c r="AR169" s="259">
        <v>1238.7270000000001</v>
      </c>
      <c r="AS169" s="259">
        <v>920.26599999999996</v>
      </c>
      <c r="AT169" s="259">
        <v>1428.152</v>
      </c>
      <c r="AU169" s="259">
        <v>1601.181</v>
      </c>
      <c r="AV169" s="259">
        <v>1673.732</v>
      </c>
      <c r="AW169" s="259">
        <v>1810.2719999999999</v>
      </c>
      <c r="AX169" s="259">
        <v>2266.1559999999999</v>
      </c>
      <c r="AY169" s="259">
        <v>1934.6130000000001</v>
      </c>
      <c r="AZ169" s="259">
        <v>1637.164</v>
      </c>
      <c r="BA169" s="259">
        <v>2096.8829999999998</v>
      </c>
      <c r="BB169" s="259">
        <v>2565.7449999999999</v>
      </c>
      <c r="BC169" s="259">
        <v>1978.6849999999999</v>
      </c>
      <c r="BD169" s="259">
        <v>2276.1770000000001</v>
      </c>
      <c r="BE169" s="259">
        <v>2908.95</v>
      </c>
      <c r="BF169" s="259">
        <v>1663.7280000000001</v>
      </c>
      <c r="BG169" s="259">
        <v>2553.7730000000001</v>
      </c>
      <c r="BH169" s="259">
        <v>3007.0859999999998</v>
      </c>
      <c r="BI169" s="259">
        <v>2255.0349999999999</v>
      </c>
      <c r="BJ169" s="259">
        <v>1564.5050000000001</v>
      </c>
      <c r="BK169" s="259">
        <v>1817.0609999999999</v>
      </c>
      <c r="BL169" s="259">
        <v>2288.471</v>
      </c>
      <c r="BM169" s="259">
        <v>2420.3980000000001</v>
      </c>
      <c r="BN169" s="259">
        <v>1836.1669999999999</v>
      </c>
      <c r="BO169" s="336">
        <f t="shared" ref="BO169:BP179" si="231">BO168+BO90+BO121-BO137-BO153</f>
        <v>2128.1764106246301</v>
      </c>
      <c r="BP169" s="336">
        <f t="shared" si="231"/>
        <v>2018.558819412086</v>
      </c>
      <c r="BQ169" s="337"/>
      <c r="BR169" s="259">
        <f t="shared" ref="BR169:BR179" si="232">SUM(BI169:BM169)/(A170-A169)/5*31</f>
        <v>2138.0638000000004</v>
      </c>
      <c r="BT169" s="259">
        <f>BN169-BN168</f>
        <v>-48.430000000000064</v>
      </c>
      <c r="BU169" s="259">
        <f>(SUM(BI169:BM169)-SUM(BI168:BM168))/5</f>
        <v>-54.626799999999641</v>
      </c>
      <c r="BV169" s="259">
        <f t="shared" ref="BV169:BV179" si="233">BN169-BM169</f>
        <v>-584.23100000000022</v>
      </c>
    </row>
    <row r="170" spans="1:87">
      <c r="A170" s="345">
        <v>45992</v>
      </c>
      <c r="Q170" s="259">
        <f t="shared" si="229"/>
        <v>125.98000100407616</v>
      </c>
      <c r="R170" s="259">
        <f t="shared" si="229"/>
        <v>171.22633939286408</v>
      </c>
      <c r="S170" s="259">
        <f t="shared" si="229"/>
        <v>297.20634039694022</v>
      </c>
      <c r="T170" s="259">
        <f t="shared" si="229"/>
        <v>362.85789021596582</v>
      </c>
      <c r="U170" s="259">
        <f t="shared" si="229"/>
        <v>369.06817195560336</v>
      </c>
      <c r="V170" s="259">
        <f t="shared" si="229"/>
        <v>228.89324126092708</v>
      </c>
      <c r="W170" s="259">
        <f t="shared" si="229"/>
        <v>462.22239805016676</v>
      </c>
      <c r="X170" s="259">
        <f>(SUM($Y170:$AC170)/SUM($Y$179:$AC$179))*X$179+300</f>
        <v>582.54741394207861</v>
      </c>
      <c r="Y170" s="259">
        <v>185.131</v>
      </c>
      <c r="Z170" s="259">
        <v>463.61200000000002</v>
      </c>
      <c r="AA170" s="259">
        <v>852.077</v>
      </c>
      <c r="AB170" s="259">
        <v>565.59799999999996</v>
      </c>
      <c r="AC170" s="259">
        <v>513.64</v>
      </c>
      <c r="AD170" s="259">
        <v>795.85699999999997</v>
      </c>
      <c r="AE170" s="259">
        <v>1059.915</v>
      </c>
      <c r="AF170" s="259">
        <v>719.09500000000003</v>
      </c>
      <c r="AG170" s="259">
        <v>687.42100000000005</v>
      </c>
      <c r="AH170" s="259">
        <v>660.53899999999999</v>
      </c>
      <c r="AI170" s="259">
        <v>1170.8720000000001</v>
      </c>
      <c r="AJ170" s="259">
        <v>749.72199999999998</v>
      </c>
      <c r="AK170" s="259">
        <v>859.88800000000003</v>
      </c>
      <c r="AL170" s="259">
        <v>794.45399999999995</v>
      </c>
      <c r="AM170" s="259">
        <v>962.48199999999997</v>
      </c>
      <c r="AN170" s="259">
        <v>825.60400000000004</v>
      </c>
      <c r="AO170" s="259">
        <v>1177.2090000000001</v>
      </c>
      <c r="AP170" s="259">
        <v>1416.7059999999999</v>
      </c>
      <c r="AQ170" s="259">
        <v>1213.5709999999999</v>
      </c>
      <c r="AR170" s="259">
        <v>1136.444</v>
      </c>
      <c r="AS170" s="259">
        <v>1166.5409999999999</v>
      </c>
      <c r="AT170" s="259">
        <v>1489.788</v>
      </c>
      <c r="AU170" s="259">
        <v>1603.8</v>
      </c>
      <c r="AV170" s="259">
        <v>1506.586</v>
      </c>
      <c r="AW170" s="259">
        <v>1682.2670000000001</v>
      </c>
      <c r="AX170" s="259">
        <v>1994.71</v>
      </c>
      <c r="AY170" s="259">
        <v>2239.2570000000001</v>
      </c>
      <c r="AZ170" s="259">
        <v>1616.2370000000001</v>
      </c>
      <c r="BA170" s="259">
        <v>2057.2959999999998</v>
      </c>
      <c r="BB170" s="259">
        <v>2627.4189999999999</v>
      </c>
      <c r="BC170" s="259">
        <v>1987.1110000000001</v>
      </c>
      <c r="BD170" s="259">
        <v>2015.789</v>
      </c>
      <c r="BE170" s="259">
        <v>2633.94</v>
      </c>
      <c r="BF170" s="259">
        <v>1666.673</v>
      </c>
      <c r="BG170" s="259">
        <v>2732.0929999999998</v>
      </c>
      <c r="BH170" s="259">
        <v>3216.4760000000001</v>
      </c>
      <c r="BI170" s="259">
        <v>2010.527</v>
      </c>
      <c r="BJ170" s="259">
        <v>1265.6980000000001</v>
      </c>
      <c r="BK170" s="259">
        <v>1614.5940000000001</v>
      </c>
      <c r="BL170" s="259">
        <v>2196.5740000000001</v>
      </c>
      <c r="BM170" s="259">
        <v>2290.7930000000001</v>
      </c>
      <c r="BN170" s="259">
        <v>1708.7560000000001</v>
      </c>
      <c r="BO170" s="336">
        <f t="shared" si="231"/>
        <v>2132.028221414379</v>
      </c>
      <c r="BP170" s="336">
        <f t="shared" si="231"/>
        <v>2046.1177590210004</v>
      </c>
      <c r="BQ170" s="336"/>
      <c r="BR170" s="259">
        <f t="shared" si="232"/>
        <v>1875.6372000000001</v>
      </c>
      <c r="BT170" s="259">
        <f t="shared" ref="BT170:BT179" si="234">BN170-BN169</f>
        <v>-127.41099999999983</v>
      </c>
      <c r="BU170" s="259">
        <f t="shared" ref="BU170:BU179" si="235">(SUM(BI170:BM170)-SUM(BI169:BM169))/5</f>
        <v>-193.4568000000003</v>
      </c>
      <c r="BV170" s="259">
        <f t="shared" si="233"/>
        <v>-582.03700000000003</v>
      </c>
    </row>
    <row r="171" spans="1:87">
      <c r="A171" s="345">
        <v>46023</v>
      </c>
      <c r="Q171" s="259">
        <f t="shared" si="229"/>
        <v>112.98672556329704</v>
      </c>
      <c r="R171" s="259">
        <f t="shared" si="229"/>
        <v>153.56646502617133</v>
      </c>
      <c r="S171" s="259">
        <f t="shared" si="229"/>
        <v>266.55319058946839</v>
      </c>
      <c r="T171" s="259">
        <f t="shared" si="229"/>
        <v>325.43359686893302</v>
      </c>
      <c r="U171" s="259">
        <f t="shared" si="229"/>
        <v>331.00336503050397</v>
      </c>
      <c r="V171" s="259">
        <f t="shared" si="229"/>
        <v>205.28574081218758</v>
      </c>
      <c r="W171" s="259">
        <f t="shared" si="229"/>
        <v>414.54988745406871</v>
      </c>
      <c r="X171" s="259">
        <v>498.95699999999999</v>
      </c>
      <c r="Y171" s="259">
        <v>160.66300000000001</v>
      </c>
      <c r="Z171" s="259">
        <v>314.63799999999998</v>
      </c>
      <c r="AA171" s="259">
        <v>939.02300000000002</v>
      </c>
      <c r="AB171" s="259">
        <v>511.56099999999998</v>
      </c>
      <c r="AC171" s="259">
        <v>388.072</v>
      </c>
      <c r="AD171" s="259">
        <v>726.15200000000004</v>
      </c>
      <c r="AE171" s="259">
        <v>1003.8630000000001</v>
      </c>
      <c r="AF171" s="259">
        <v>636.31399999999996</v>
      </c>
      <c r="AG171" s="259">
        <v>585.81600000000003</v>
      </c>
      <c r="AH171" s="259">
        <v>531.94500000000005</v>
      </c>
      <c r="AI171" s="259">
        <v>953.94100000000003</v>
      </c>
      <c r="AJ171" s="259">
        <v>808.37699999999995</v>
      </c>
      <c r="AK171" s="259">
        <v>826.42499999999995</v>
      </c>
      <c r="AL171" s="259">
        <v>696.48699999999997</v>
      </c>
      <c r="AM171" s="259">
        <v>714.21</v>
      </c>
      <c r="AN171" s="259">
        <v>680.42899999999997</v>
      </c>
      <c r="AO171" s="259">
        <v>1194.0440000000001</v>
      </c>
      <c r="AP171" s="259">
        <v>1519.0940000000001</v>
      </c>
      <c r="AQ171" s="259">
        <v>1251.818</v>
      </c>
      <c r="AR171" s="259">
        <v>1101.7280000000001</v>
      </c>
      <c r="AS171" s="259">
        <v>1076.8499999999999</v>
      </c>
      <c r="AT171" s="259">
        <v>1517.222</v>
      </c>
      <c r="AU171" s="259">
        <v>1539.796</v>
      </c>
      <c r="AV171" s="259">
        <v>1474.373</v>
      </c>
      <c r="AW171" s="259">
        <v>1872.78</v>
      </c>
      <c r="AX171" s="259">
        <v>1832.9069999999999</v>
      </c>
      <c r="AY171" s="259">
        <v>2004.0060000000001</v>
      </c>
      <c r="AZ171" s="259">
        <v>1418.4559999999999</v>
      </c>
      <c r="BA171" s="259">
        <v>2020.8810000000001</v>
      </c>
      <c r="BB171" s="259">
        <v>2563.3449999999998</v>
      </c>
      <c r="BC171" s="259">
        <v>1935.2149999999999</v>
      </c>
      <c r="BD171" s="259">
        <v>1761.895</v>
      </c>
      <c r="BE171" s="259">
        <v>2308.7779999999998</v>
      </c>
      <c r="BF171" s="259">
        <v>1541.088</v>
      </c>
      <c r="BG171" s="259">
        <v>2548.7040000000002</v>
      </c>
      <c r="BH171" s="259">
        <v>3002.8710000000001</v>
      </c>
      <c r="BI171" s="259">
        <v>1755.4169999999999</v>
      </c>
      <c r="BJ171" s="259">
        <v>1324.6389999999999</v>
      </c>
      <c r="BK171" s="259">
        <v>1552.4770000000001</v>
      </c>
      <c r="BL171" s="259">
        <v>2268.1979999999999</v>
      </c>
      <c r="BM171" s="259">
        <v>2019.7809999999999</v>
      </c>
      <c r="BN171" s="259">
        <v>1579.9110000000001</v>
      </c>
      <c r="BO171" s="336">
        <f t="shared" si="231"/>
        <v>2023.7867150021743</v>
      </c>
      <c r="BP171" s="336">
        <f t="shared" si="231"/>
        <v>1968.1268535454858</v>
      </c>
      <c r="BQ171" s="336"/>
      <c r="BR171" s="259">
        <f t="shared" si="232"/>
        <v>1784.1023999999995</v>
      </c>
      <c r="BS171" s="254">
        <f>(BL178/BR171)-1</f>
        <v>0.18321683777792153</v>
      </c>
      <c r="BT171" s="259">
        <f t="shared" si="234"/>
        <v>-128.84500000000003</v>
      </c>
      <c r="BU171" s="259">
        <f t="shared" si="235"/>
        <v>-91.534800000000175</v>
      </c>
      <c r="BV171" s="259">
        <f t="shared" si="233"/>
        <v>-439.86999999999989</v>
      </c>
    </row>
    <row r="172" spans="1:87">
      <c r="A172" s="345">
        <v>46054</v>
      </c>
      <c r="Q172" s="259">
        <f t="shared" si="229"/>
        <v>115.39157112469596</v>
      </c>
      <c r="R172" s="259">
        <f t="shared" si="229"/>
        <v>156.83502272581916</v>
      </c>
      <c r="S172" s="259">
        <f t="shared" si="229"/>
        <v>272.22659385051514</v>
      </c>
      <c r="T172" s="259">
        <f t="shared" si="229"/>
        <v>332.36022950704682</v>
      </c>
      <c r="U172" s="259">
        <f t="shared" si="229"/>
        <v>338.04854639347548</v>
      </c>
      <c r="V172" s="259">
        <f t="shared" si="229"/>
        <v>209.65510809979969</v>
      </c>
      <c r="W172" s="259">
        <f t="shared" si="229"/>
        <v>423.37329968990559</v>
      </c>
      <c r="X172" s="259">
        <v>493.86099999999999</v>
      </c>
      <c r="Y172" s="259">
        <v>192.20099999999999</v>
      </c>
      <c r="Z172" s="259">
        <v>368.23700000000002</v>
      </c>
      <c r="AA172" s="259">
        <v>941.67399999999998</v>
      </c>
      <c r="AB172" s="259">
        <v>475.577</v>
      </c>
      <c r="AC172" s="259">
        <v>385.51900000000001</v>
      </c>
      <c r="AD172" s="259">
        <v>792.14200000000005</v>
      </c>
      <c r="AE172" s="259">
        <v>1028.4390000000001</v>
      </c>
      <c r="AF172" s="259">
        <v>663.23400000000004</v>
      </c>
      <c r="AG172" s="259">
        <v>507.39100000000002</v>
      </c>
      <c r="AH172" s="259">
        <v>461.03500000000003</v>
      </c>
      <c r="AI172" s="259">
        <v>732.19</v>
      </c>
      <c r="AJ172" s="259">
        <v>715.39800000000002</v>
      </c>
      <c r="AK172" s="259">
        <v>727.46500000000003</v>
      </c>
      <c r="AL172" s="259">
        <v>723.76300000000003</v>
      </c>
      <c r="AM172" s="259">
        <v>737.74699999999996</v>
      </c>
      <c r="AN172" s="259">
        <v>714.37099999999998</v>
      </c>
      <c r="AO172" s="259">
        <v>1143.93</v>
      </c>
      <c r="AP172" s="259">
        <v>1492.8489999999999</v>
      </c>
      <c r="AQ172" s="259">
        <v>1287.692</v>
      </c>
      <c r="AR172" s="259">
        <v>1107.194</v>
      </c>
      <c r="AS172" s="259">
        <v>987.85199999999998</v>
      </c>
      <c r="AT172" s="259">
        <v>1540.17</v>
      </c>
      <c r="AU172" s="259">
        <v>1645.6369999999999</v>
      </c>
      <c r="AV172" s="259">
        <v>1494.377</v>
      </c>
      <c r="AW172" s="259">
        <v>1927.549</v>
      </c>
      <c r="AX172" s="259">
        <v>1565.5920000000001</v>
      </c>
      <c r="AY172" s="259">
        <v>1790.242</v>
      </c>
      <c r="AZ172" s="259">
        <v>1481.1690000000001</v>
      </c>
      <c r="BA172" s="259">
        <v>2061.6979999999999</v>
      </c>
      <c r="BB172" s="259">
        <v>2425.8490000000002</v>
      </c>
      <c r="BC172" s="259">
        <v>1656.931</v>
      </c>
      <c r="BD172" s="259">
        <v>1733.326</v>
      </c>
      <c r="BE172" s="259">
        <v>2170.3409999999999</v>
      </c>
      <c r="BF172" s="259">
        <v>1459.3610000000001</v>
      </c>
      <c r="BG172" s="259">
        <v>2476.4450000000002</v>
      </c>
      <c r="BH172" s="259">
        <v>3056.9290000000001</v>
      </c>
      <c r="BI172" s="259">
        <v>1700.261</v>
      </c>
      <c r="BJ172" s="259">
        <v>1306.0219999999999</v>
      </c>
      <c r="BK172" s="259">
        <v>1519.412</v>
      </c>
      <c r="BL172" s="259">
        <v>2119.8539999999998</v>
      </c>
      <c r="BM172" s="259">
        <v>1920.1130000000001</v>
      </c>
      <c r="BN172" s="260">
        <v>1509.3230000000001</v>
      </c>
      <c r="BO172" s="336">
        <f t="shared" si="231"/>
        <v>1932.628846162798</v>
      </c>
      <c r="BP172" s="336">
        <f t="shared" si="231"/>
        <v>1875.0685344907424</v>
      </c>
      <c r="BQ172" s="336"/>
      <c r="BR172" s="259">
        <f t="shared" si="232"/>
        <v>1896.6822999999997</v>
      </c>
      <c r="BT172" s="259">
        <f t="shared" si="234"/>
        <v>-70.587999999999965</v>
      </c>
      <c r="BU172" s="259">
        <f t="shared" si="235"/>
        <v>-70.97000000000007</v>
      </c>
      <c r="BV172" s="259">
        <f t="shared" si="233"/>
        <v>-410.78999999999996</v>
      </c>
    </row>
    <row r="173" spans="1:87">
      <c r="A173" s="345">
        <v>46082</v>
      </c>
      <c r="Q173" s="259">
        <f t="shared" si="229"/>
        <v>104.16554051963004</v>
      </c>
      <c r="R173" s="259">
        <f t="shared" si="229"/>
        <v>141.57710788935634</v>
      </c>
      <c r="S173" s="259">
        <f t="shared" si="229"/>
        <v>245.74264840898638</v>
      </c>
      <c r="T173" s="259">
        <f t="shared" si="229"/>
        <v>300.02609910231473</v>
      </c>
      <c r="U173" s="259">
        <f t="shared" si="229"/>
        <v>305.16102011384578</v>
      </c>
      <c r="V173" s="259">
        <f t="shared" si="229"/>
        <v>189.25851728214474</v>
      </c>
      <c r="W173" s="259">
        <f t="shared" si="229"/>
        <v>382.18483528681168</v>
      </c>
      <c r="X173" s="259">
        <v>496.30399999999997</v>
      </c>
      <c r="Y173" s="259">
        <v>212.52099999999999</v>
      </c>
      <c r="Z173" s="259">
        <v>254.565</v>
      </c>
      <c r="AA173" s="259">
        <v>861.596</v>
      </c>
      <c r="AB173" s="259">
        <v>451.673</v>
      </c>
      <c r="AC173" s="259">
        <v>352.94499999999999</v>
      </c>
      <c r="AD173" s="259">
        <v>656.20600000000002</v>
      </c>
      <c r="AE173" s="259">
        <v>931.17</v>
      </c>
      <c r="AF173" s="259">
        <v>625.93600000000004</v>
      </c>
      <c r="AG173" s="259">
        <v>484.92099999999999</v>
      </c>
      <c r="AH173" s="259">
        <v>461.70600000000002</v>
      </c>
      <c r="AI173" s="259">
        <v>591.04700000000003</v>
      </c>
      <c r="AJ173" s="259">
        <v>701.16800000000001</v>
      </c>
      <c r="AK173" s="259">
        <v>688.18299999999999</v>
      </c>
      <c r="AL173" s="259">
        <v>691.76300000000003</v>
      </c>
      <c r="AM173" s="259">
        <v>626.75599999999997</v>
      </c>
      <c r="AN173" s="259">
        <v>727.55200000000002</v>
      </c>
      <c r="AO173" s="259">
        <v>942.13199999999995</v>
      </c>
      <c r="AP173" s="259">
        <v>1250.502</v>
      </c>
      <c r="AQ173" s="259">
        <v>1171.355</v>
      </c>
      <c r="AR173" s="259">
        <v>1010.937</v>
      </c>
      <c r="AS173" s="259">
        <v>957.80100000000004</v>
      </c>
      <c r="AT173" s="259">
        <v>1446.768</v>
      </c>
      <c r="AU173" s="259">
        <v>1586.07</v>
      </c>
      <c r="AV173" s="259">
        <v>1337.1320000000001</v>
      </c>
      <c r="AW173" s="259">
        <v>1824.453</v>
      </c>
      <c r="AX173" s="259">
        <v>1365.615</v>
      </c>
      <c r="AY173" s="259">
        <v>1657.559</v>
      </c>
      <c r="AZ173" s="259">
        <v>1614.1849999999999</v>
      </c>
      <c r="BA173" s="259">
        <v>1956.8810000000001</v>
      </c>
      <c r="BB173" s="259">
        <v>2160.81</v>
      </c>
      <c r="BC173" s="259">
        <v>1688.0930000000001</v>
      </c>
      <c r="BD173" s="259">
        <v>1858.6320000000001</v>
      </c>
      <c r="BE173" s="259">
        <v>1885.6310000000001</v>
      </c>
      <c r="BF173" s="259">
        <v>1553.2190000000001</v>
      </c>
      <c r="BG173" s="259">
        <v>2321.759</v>
      </c>
      <c r="BH173" s="259">
        <v>2920.4090000000001</v>
      </c>
      <c r="BI173" s="259">
        <v>1729.5920000000001</v>
      </c>
      <c r="BJ173" s="259">
        <v>1443.9159999999999</v>
      </c>
      <c r="BK173" s="259">
        <v>1474.338</v>
      </c>
      <c r="BL173" s="259">
        <v>1674.0219999999999</v>
      </c>
      <c r="BM173" s="259">
        <v>1714.973</v>
      </c>
      <c r="BN173" s="260">
        <v>1562.472</v>
      </c>
      <c r="BO173" s="336">
        <f t="shared" si="231"/>
        <v>1766.5987934730222</v>
      </c>
      <c r="BP173" s="336">
        <f t="shared" si="231"/>
        <v>1708.4609513407272</v>
      </c>
      <c r="BQ173" s="336"/>
      <c r="BR173" s="259">
        <f t="shared" si="232"/>
        <v>1607.3681999999999</v>
      </c>
      <c r="BT173" s="259">
        <f t="shared" si="234"/>
        <v>53.148999999999887</v>
      </c>
      <c r="BU173" s="259">
        <f t="shared" si="235"/>
        <v>-105.7641999999998</v>
      </c>
      <c r="BV173" s="259">
        <f t="shared" si="233"/>
        <v>-152.50099999999998</v>
      </c>
    </row>
    <row r="174" spans="1:87">
      <c r="A174" s="345">
        <v>46113</v>
      </c>
      <c r="Q174" s="259">
        <f t="shared" si="229"/>
        <v>98.071419385409143</v>
      </c>
      <c r="R174" s="259">
        <f t="shared" si="229"/>
        <v>133.29425310833778</v>
      </c>
      <c r="S174" s="259">
        <f t="shared" si="229"/>
        <v>231.3656724937469</v>
      </c>
      <c r="T174" s="259">
        <f t="shared" si="229"/>
        <v>282.47331358191786</v>
      </c>
      <c r="U174" s="259">
        <f t="shared" si="229"/>
        <v>287.30782017133947</v>
      </c>
      <c r="V174" s="259">
        <f t="shared" si="229"/>
        <v>178.18610001010956</v>
      </c>
      <c r="W174" s="259">
        <f t="shared" si="229"/>
        <v>359.82541901266313</v>
      </c>
      <c r="X174" s="259">
        <v>422.322</v>
      </c>
      <c r="Y174" s="259">
        <v>249.95</v>
      </c>
      <c r="Z174" s="259">
        <v>201.34200000000001</v>
      </c>
      <c r="AA174" s="259">
        <v>810.59500000000003</v>
      </c>
      <c r="AB174" s="259">
        <v>406.58699999999999</v>
      </c>
      <c r="AC174" s="259">
        <v>340.01900000000001</v>
      </c>
      <c r="AD174" s="259">
        <v>559.79100000000005</v>
      </c>
      <c r="AE174" s="259">
        <v>837.54600000000005</v>
      </c>
      <c r="AF174" s="259">
        <v>582.88699999999994</v>
      </c>
      <c r="AG174" s="259">
        <v>510.012</v>
      </c>
      <c r="AH174" s="259">
        <v>497.46</v>
      </c>
      <c r="AI174" s="259">
        <v>492.58</v>
      </c>
      <c r="AJ174" s="259">
        <v>664.98099999999999</v>
      </c>
      <c r="AK174" s="259">
        <v>695.39499999999998</v>
      </c>
      <c r="AL174" s="259">
        <v>715.26900000000001</v>
      </c>
      <c r="AM174" s="259">
        <v>632.697</v>
      </c>
      <c r="AN174" s="259">
        <v>812.36</v>
      </c>
      <c r="AO174" s="259">
        <v>968.74099999999999</v>
      </c>
      <c r="AP174" s="259">
        <v>1189.1310000000001</v>
      </c>
      <c r="AQ174" s="259">
        <v>1059.3779999999999</v>
      </c>
      <c r="AR174" s="259">
        <v>977.74</v>
      </c>
      <c r="AS174" s="259">
        <v>1001.68</v>
      </c>
      <c r="AT174" s="259">
        <v>1479.0160000000001</v>
      </c>
      <c r="AU174" s="259">
        <v>1518.5940000000001</v>
      </c>
      <c r="AV174" s="259">
        <v>1190.029</v>
      </c>
      <c r="AW174" s="259">
        <v>1789.799</v>
      </c>
      <c r="AX174" s="259">
        <v>1292.202</v>
      </c>
      <c r="AY174" s="259">
        <v>1622.6030000000001</v>
      </c>
      <c r="AZ174" s="259">
        <v>1670.7919999999999</v>
      </c>
      <c r="BA174" s="259">
        <v>1850.731</v>
      </c>
      <c r="BB174" s="259">
        <v>1913.5309999999999</v>
      </c>
      <c r="BC174" s="259">
        <v>1766.19</v>
      </c>
      <c r="BD174" s="259">
        <v>2181.9740000000002</v>
      </c>
      <c r="BE174" s="259">
        <v>1804.4949999999999</v>
      </c>
      <c r="BF174" s="259">
        <v>1600.126</v>
      </c>
      <c r="BG174" s="259">
        <v>2179.7399999999998</v>
      </c>
      <c r="BH174" s="259">
        <v>2726.94</v>
      </c>
      <c r="BI174" s="259">
        <v>2044.498</v>
      </c>
      <c r="BJ174" s="259">
        <v>1545.905</v>
      </c>
      <c r="BK174" s="259">
        <v>1643.9739999999999</v>
      </c>
      <c r="BL174" s="259">
        <v>1497.877</v>
      </c>
      <c r="BM174" s="259">
        <v>1744.4590000000001</v>
      </c>
      <c r="BN174" s="260">
        <v>1865.6990000000001</v>
      </c>
      <c r="BO174" s="336">
        <f t="shared" si="231"/>
        <v>1774.4680486150071</v>
      </c>
      <c r="BP174" s="336">
        <f t="shared" si="231"/>
        <v>1707.8752895854529</v>
      </c>
      <c r="BQ174" s="336"/>
      <c r="BR174" s="259">
        <f t="shared" si="232"/>
        <v>1751.8540200000002</v>
      </c>
      <c r="BT174" s="259">
        <f t="shared" si="234"/>
        <v>303.22700000000009</v>
      </c>
      <c r="BU174" s="259">
        <f t="shared" si="235"/>
        <v>87.974400000000429</v>
      </c>
      <c r="BV174" s="259">
        <f t="shared" si="233"/>
        <v>121.24000000000001</v>
      </c>
    </row>
    <row r="175" spans="1:87">
      <c r="A175" s="345">
        <v>46143</v>
      </c>
      <c r="Q175" s="259">
        <f t="shared" si="229"/>
        <v>93.953772609765821</v>
      </c>
      <c r="R175" s="259">
        <f t="shared" si="229"/>
        <v>127.6977331949634</v>
      </c>
      <c r="S175" s="259">
        <f t="shared" si="229"/>
        <v>221.65150580472923</v>
      </c>
      <c r="T175" s="259">
        <f t="shared" si="229"/>
        <v>270.61333096756493</v>
      </c>
      <c r="U175" s="259">
        <f t="shared" si="229"/>
        <v>275.24485496945482</v>
      </c>
      <c r="V175" s="259">
        <f t="shared" si="229"/>
        <v>170.7047417839407</v>
      </c>
      <c r="W175" s="259">
        <f t="shared" si="229"/>
        <v>344.71771499780277</v>
      </c>
      <c r="X175" s="259">
        <v>379.47399999999999</v>
      </c>
      <c r="Y175" s="259">
        <v>274.99799999999999</v>
      </c>
      <c r="Z175" s="259">
        <v>230.851</v>
      </c>
      <c r="AA175" s="259">
        <v>666.09699999999998</v>
      </c>
      <c r="AB175" s="259">
        <v>394.60500000000002</v>
      </c>
      <c r="AC175" s="259">
        <v>357.613</v>
      </c>
      <c r="AD175" s="259">
        <v>533.30899999999997</v>
      </c>
      <c r="AE175" s="259">
        <v>832.11199999999997</v>
      </c>
      <c r="AF175" s="259">
        <v>578.38900000000001</v>
      </c>
      <c r="AG175" s="259">
        <v>457.49900000000002</v>
      </c>
      <c r="AH175" s="259">
        <v>568.57899999999995</v>
      </c>
      <c r="AI175" s="259">
        <v>454.59500000000003</v>
      </c>
      <c r="AJ175" s="259">
        <v>565.96400000000006</v>
      </c>
      <c r="AK175" s="259">
        <v>715.24900000000002</v>
      </c>
      <c r="AL175" s="259">
        <v>725.38699999999994</v>
      </c>
      <c r="AM175" s="259">
        <v>649.84199999999998</v>
      </c>
      <c r="AN175" s="259">
        <v>969.31299999999999</v>
      </c>
      <c r="AO175" s="259">
        <v>1077.473</v>
      </c>
      <c r="AP175" s="259">
        <v>1185.873</v>
      </c>
      <c r="AQ175" s="259">
        <v>929.72699999999998</v>
      </c>
      <c r="AR175" s="259">
        <v>946.85900000000004</v>
      </c>
      <c r="AS175" s="259">
        <v>1045.046</v>
      </c>
      <c r="AT175" s="259">
        <v>1295.2760000000001</v>
      </c>
      <c r="AU175" s="259">
        <v>1573.4069999999999</v>
      </c>
      <c r="AV175" s="259">
        <v>1117.6030000000001</v>
      </c>
      <c r="AW175" s="259">
        <v>1913.36</v>
      </c>
      <c r="AX175" s="259">
        <v>1371.038</v>
      </c>
      <c r="AY175" s="259">
        <v>1563.7380000000001</v>
      </c>
      <c r="AZ175" s="259">
        <v>1922.655</v>
      </c>
      <c r="BA175" s="259">
        <v>1785.7139999999999</v>
      </c>
      <c r="BB175" s="259">
        <v>1816.3409999999999</v>
      </c>
      <c r="BC175" s="259">
        <v>1841.3409999999999</v>
      </c>
      <c r="BD175" s="259">
        <v>2239.4479999999999</v>
      </c>
      <c r="BE175" s="259">
        <v>1649.8589999999999</v>
      </c>
      <c r="BF175" s="259">
        <v>1557.354</v>
      </c>
      <c r="BG175" s="259">
        <v>2168.8820000000001</v>
      </c>
      <c r="BH175" s="259">
        <v>2444.4870000000001</v>
      </c>
      <c r="BI175" s="259">
        <v>2029.579</v>
      </c>
      <c r="BJ175" s="259">
        <v>1569.4110000000001</v>
      </c>
      <c r="BK175" s="259">
        <v>1523.308</v>
      </c>
      <c r="BL175" s="259">
        <v>1690.204</v>
      </c>
      <c r="BM175" s="259">
        <v>1831.239</v>
      </c>
      <c r="BN175" s="260">
        <v>1982.759</v>
      </c>
      <c r="BO175" s="336">
        <f t="shared" si="231"/>
        <v>1772.8736675505663</v>
      </c>
      <c r="BP175" s="336">
        <f t="shared" si="231"/>
        <v>1729.5624868956147</v>
      </c>
      <c r="BQ175" s="336"/>
      <c r="BR175" s="259">
        <f t="shared" si="232"/>
        <v>1728.7482</v>
      </c>
      <c r="BT175" s="259">
        <f t="shared" si="234"/>
        <v>117.05999999999995</v>
      </c>
      <c r="BU175" s="259">
        <f t="shared" si="235"/>
        <v>33.405599999999687</v>
      </c>
      <c r="BV175" s="259">
        <f t="shared" si="233"/>
        <v>151.51999999999998</v>
      </c>
      <c r="BX175" s="254">
        <f>BL174*1000</f>
        <v>1497877</v>
      </c>
    </row>
    <row r="176" spans="1:87">
      <c r="A176" s="345">
        <v>46174</v>
      </c>
      <c r="Q176" s="259">
        <f t="shared" si="229"/>
        <v>103.99537368481501</v>
      </c>
      <c r="R176" s="259">
        <f t="shared" si="229"/>
        <v>141.34582479696687</v>
      </c>
      <c r="S176" s="259">
        <f t="shared" si="229"/>
        <v>245.34119848178187</v>
      </c>
      <c r="T176" s="259">
        <f t="shared" si="229"/>
        <v>299.53597068372773</v>
      </c>
      <c r="U176" s="259">
        <f t="shared" si="229"/>
        <v>304.66250318931719</v>
      </c>
      <c r="V176" s="259">
        <f t="shared" si="229"/>
        <v>188.94934092029769</v>
      </c>
      <c r="W176" s="259">
        <f t="shared" si="229"/>
        <v>381.5604907731593</v>
      </c>
      <c r="X176" s="259">
        <v>319.44600000000003</v>
      </c>
      <c r="Y176" s="259">
        <v>332.06400000000002</v>
      </c>
      <c r="Z176" s="259">
        <v>227.19</v>
      </c>
      <c r="AA176" s="259">
        <v>643.07399999999996</v>
      </c>
      <c r="AB176" s="259">
        <v>429.39400000000001</v>
      </c>
      <c r="AC176" s="259">
        <v>498.09300000000002</v>
      </c>
      <c r="AD176" s="259">
        <v>603.99300000000005</v>
      </c>
      <c r="AE176" s="259">
        <v>823.12</v>
      </c>
      <c r="AF176" s="259">
        <v>505.45299999999997</v>
      </c>
      <c r="AG176" s="259">
        <v>398.053</v>
      </c>
      <c r="AH176" s="259">
        <v>657.59500000000003</v>
      </c>
      <c r="AI176" s="259">
        <v>470.423</v>
      </c>
      <c r="AJ176" s="259">
        <v>570.05799999999999</v>
      </c>
      <c r="AK176" s="259">
        <v>773.92</v>
      </c>
      <c r="AL176" s="259">
        <v>806.73099999999999</v>
      </c>
      <c r="AM176" s="259">
        <v>694.45600000000002</v>
      </c>
      <c r="AN176" s="259">
        <v>1047.3009999999999</v>
      </c>
      <c r="AO176" s="259">
        <v>1035.9970000000001</v>
      </c>
      <c r="AP176" s="259">
        <v>1031.5429999999999</v>
      </c>
      <c r="AQ176" s="259">
        <v>912.99300000000005</v>
      </c>
      <c r="AR176" s="259">
        <v>995.24900000000002</v>
      </c>
      <c r="AS176" s="259">
        <v>1211.2639999999999</v>
      </c>
      <c r="AT176" s="259">
        <v>1184.7529999999999</v>
      </c>
      <c r="AU176" s="259">
        <v>1645.865</v>
      </c>
      <c r="AV176" s="259">
        <v>1200.01</v>
      </c>
      <c r="AW176" s="259">
        <v>2033.914</v>
      </c>
      <c r="AX176" s="259">
        <v>1410.222</v>
      </c>
      <c r="AY176" s="259">
        <v>1454.5170000000001</v>
      </c>
      <c r="AZ176" s="259">
        <v>2054.7080000000001</v>
      </c>
      <c r="BA176" s="259">
        <v>1699.145</v>
      </c>
      <c r="BB176" s="259">
        <v>1647.604</v>
      </c>
      <c r="BC176" s="259">
        <v>1656.7560000000001</v>
      </c>
      <c r="BD176" s="259">
        <v>2141.8719999999998</v>
      </c>
      <c r="BE176" s="259">
        <v>1774.625</v>
      </c>
      <c r="BF176" s="259">
        <v>1527.0709999999999</v>
      </c>
      <c r="BG176" s="259">
        <v>2187.0349999999999</v>
      </c>
      <c r="BH176" s="259">
        <v>2410.8690000000001</v>
      </c>
      <c r="BI176" s="259">
        <v>1898.3720000000001</v>
      </c>
      <c r="BJ176" s="259">
        <v>1614.2190000000001</v>
      </c>
      <c r="BK176" s="259">
        <v>1645.836</v>
      </c>
      <c r="BL176" s="259">
        <v>1718.771</v>
      </c>
      <c r="BM176" s="259">
        <v>1733.2190000000001</v>
      </c>
      <c r="BN176" s="260">
        <v>2031.56</v>
      </c>
      <c r="BO176" s="336">
        <f t="shared" si="231"/>
        <v>1701.6585631138532</v>
      </c>
      <c r="BP176" s="336">
        <f t="shared" si="231"/>
        <v>1691.4116526721634</v>
      </c>
      <c r="BQ176" s="336"/>
      <c r="BR176" s="259">
        <f t="shared" si="232"/>
        <v>1779.4861800000003</v>
      </c>
      <c r="BT176" s="259">
        <f t="shared" si="234"/>
        <v>48.800999999999931</v>
      </c>
      <c r="BU176" s="259">
        <f t="shared" si="235"/>
        <v>-6.6647999999997412</v>
      </c>
      <c r="BV176" s="259">
        <f t="shared" si="233"/>
        <v>298.34099999999989</v>
      </c>
    </row>
    <row r="177" spans="1:98">
      <c r="A177" s="345">
        <v>46204</v>
      </c>
      <c r="Q177" s="259">
        <f t="shared" si="229"/>
        <v>116.22746382059222</v>
      </c>
      <c r="R177" s="259">
        <f t="shared" si="229"/>
        <v>157.97113040404435</v>
      </c>
      <c r="S177" s="259">
        <f t="shared" si="229"/>
        <v>274.19859422463657</v>
      </c>
      <c r="T177" s="259">
        <f t="shared" si="229"/>
        <v>334.7678359339593</v>
      </c>
      <c r="U177" s="259">
        <f t="shared" si="229"/>
        <v>340.49735879835464</v>
      </c>
      <c r="V177" s="259">
        <f t="shared" si="229"/>
        <v>211.17384271628728</v>
      </c>
      <c r="W177" s="259">
        <f t="shared" si="229"/>
        <v>426.44020176428552</v>
      </c>
      <c r="X177" s="259">
        <v>332.27</v>
      </c>
      <c r="Y177" s="259">
        <v>364.15899999999999</v>
      </c>
      <c r="Z177" s="259">
        <v>264.44</v>
      </c>
      <c r="AA177" s="259">
        <v>640.93600000000004</v>
      </c>
      <c r="AB177" s="259">
        <v>509.07100000000003</v>
      </c>
      <c r="AC177" s="259">
        <v>601.721</v>
      </c>
      <c r="AD177" s="259">
        <v>698.17399999999998</v>
      </c>
      <c r="AE177" s="259">
        <v>853.81</v>
      </c>
      <c r="AF177" s="259">
        <v>603.98</v>
      </c>
      <c r="AG177" s="259">
        <v>466.79399999999998</v>
      </c>
      <c r="AH177" s="259">
        <v>684.72799999999995</v>
      </c>
      <c r="AI177" s="259">
        <v>451.47500000000002</v>
      </c>
      <c r="AJ177" s="259">
        <v>599.87</v>
      </c>
      <c r="AK177" s="259">
        <v>755.66499999999996</v>
      </c>
      <c r="AL177" s="259">
        <v>785.58299999999997</v>
      </c>
      <c r="AM177" s="259">
        <v>747.654</v>
      </c>
      <c r="AN177" s="259">
        <v>1161.52</v>
      </c>
      <c r="AO177" s="259">
        <v>1075.002</v>
      </c>
      <c r="AP177" s="259">
        <v>904.95500000000004</v>
      </c>
      <c r="AQ177" s="259">
        <v>943.13</v>
      </c>
      <c r="AR177" s="259">
        <v>1016.918</v>
      </c>
      <c r="AS177" s="259">
        <v>1291.6420000000001</v>
      </c>
      <c r="AT177" s="259">
        <v>1273.759</v>
      </c>
      <c r="AU177" s="259">
        <v>1580.318</v>
      </c>
      <c r="AV177" s="259">
        <v>1307.3320000000001</v>
      </c>
      <c r="AW177" s="259">
        <v>1977.3969999999999</v>
      </c>
      <c r="AX177" s="259">
        <v>1332.742</v>
      </c>
      <c r="AY177" s="259">
        <v>1409.252</v>
      </c>
      <c r="AZ177" s="259">
        <v>2008.704</v>
      </c>
      <c r="BA177" s="259">
        <v>1999.0930000000001</v>
      </c>
      <c r="BB177" s="259">
        <v>1674.258</v>
      </c>
      <c r="BC177" s="259">
        <v>1684.7560000000001</v>
      </c>
      <c r="BD177" s="259">
        <v>2257.886</v>
      </c>
      <c r="BE177" s="259">
        <v>1770.367</v>
      </c>
      <c r="BF177" s="259">
        <v>1784.8019999999999</v>
      </c>
      <c r="BG177" s="259">
        <v>2231.5419999999999</v>
      </c>
      <c r="BH177" s="259">
        <v>2378.297</v>
      </c>
      <c r="BI177" s="259">
        <v>1699.365</v>
      </c>
      <c r="BJ177" s="259">
        <v>1496.46</v>
      </c>
      <c r="BK177" s="259">
        <v>1774.308</v>
      </c>
      <c r="BL177" s="259">
        <v>1733.9</v>
      </c>
      <c r="BM177" s="259">
        <v>1754.384</v>
      </c>
      <c r="BN177" s="260">
        <v>2113.2779999999998</v>
      </c>
      <c r="BO177" s="336">
        <f t="shared" si="231"/>
        <v>1644.3487581959855</v>
      </c>
      <c r="BP177" s="336">
        <f t="shared" si="231"/>
        <v>1681.625038675244</v>
      </c>
      <c r="BQ177" s="336"/>
      <c r="BR177" s="259">
        <f t="shared" si="232"/>
        <v>1691.6833999999999</v>
      </c>
      <c r="BT177" s="259">
        <f t="shared" si="234"/>
        <v>81.717999999999847</v>
      </c>
      <c r="BU177" s="259">
        <f t="shared" si="235"/>
        <v>-30.400000000000365</v>
      </c>
      <c r="BV177" s="259">
        <f t="shared" si="233"/>
        <v>358.89399999999978</v>
      </c>
    </row>
    <row r="178" spans="1:98">
      <c r="A178" s="345">
        <v>46235</v>
      </c>
      <c r="Q178" s="259">
        <f t="shared" si="229"/>
        <v>123.14712603837637</v>
      </c>
      <c r="R178" s="259">
        <f t="shared" si="229"/>
        <v>167.37602341835662</v>
      </c>
      <c r="S178" s="259">
        <f t="shared" si="229"/>
        <v>290.52314945673299</v>
      </c>
      <c r="T178" s="259">
        <f t="shared" si="229"/>
        <v>354.69841232180238</v>
      </c>
      <c r="U178" s="259">
        <f t="shared" si="229"/>
        <v>360.76904529552513</v>
      </c>
      <c r="V178" s="259">
        <f t="shared" si="229"/>
        <v>223.74618674578241</v>
      </c>
      <c r="W178" s="259">
        <f t="shared" si="229"/>
        <v>451.82853990136681</v>
      </c>
      <c r="X178" s="259">
        <v>362.07499999999999</v>
      </c>
      <c r="Y178" s="259">
        <v>384.61900000000003</v>
      </c>
      <c r="Z178" s="259">
        <v>297.50099999999998</v>
      </c>
      <c r="AA178" s="259">
        <v>626.80499999999995</v>
      </c>
      <c r="AB178" s="259">
        <v>567.14300000000003</v>
      </c>
      <c r="AC178" s="259">
        <v>645.97299999999996</v>
      </c>
      <c r="AD178" s="259">
        <v>783.43600000000004</v>
      </c>
      <c r="AE178" s="259">
        <v>877.91700000000003</v>
      </c>
      <c r="AF178" s="259">
        <v>679.41099999999994</v>
      </c>
      <c r="AG178" s="259">
        <v>552.50300000000004</v>
      </c>
      <c r="AH178" s="259">
        <v>837.601</v>
      </c>
      <c r="AI178" s="259">
        <v>500.435</v>
      </c>
      <c r="AJ178" s="259">
        <v>573.95600000000002</v>
      </c>
      <c r="AK178" s="259">
        <v>803.01599999999996</v>
      </c>
      <c r="AL178" s="259">
        <v>828.58699999999999</v>
      </c>
      <c r="AM178" s="259">
        <v>674.41600000000005</v>
      </c>
      <c r="AN178" s="259">
        <v>1097.9079999999999</v>
      </c>
      <c r="AO178" s="259">
        <v>1193.8130000000001</v>
      </c>
      <c r="AP178" s="259">
        <v>890.41300000000001</v>
      </c>
      <c r="AQ178" s="259">
        <v>1094.377</v>
      </c>
      <c r="AR178" s="259">
        <v>1014.647</v>
      </c>
      <c r="AS178" s="259">
        <v>1260.557</v>
      </c>
      <c r="AT178" s="259">
        <v>1334.9090000000001</v>
      </c>
      <c r="AU178" s="259">
        <v>1684.046</v>
      </c>
      <c r="AV178" s="259">
        <v>1452.097</v>
      </c>
      <c r="AW178" s="259">
        <v>1848.788</v>
      </c>
      <c r="AX178" s="259">
        <v>1416.4490000000001</v>
      </c>
      <c r="AY178" s="259">
        <v>1709.7349999999999</v>
      </c>
      <c r="AZ178" s="259">
        <v>1899.8130000000001</v>
      </c>
      <c r="BA178" s="259">
        <v>2112.797</v>
      </c>
      <c r="BB178" s="259">
        <v>1668.1320000000001</v>
      </c>
      <c r="BC178" s="259">
        <v>2053.1990000000001</v>
      </c>
      <c r="BD178" s="259">
        <v>2491.9279999999999</v>
      </c>
      <c r="BE178" s="259">
        <v>1464.0809999999999</v>
      </c>
      <c r="BF178" s="259">
        <v>1941.7170000000001</v>
      </c>
      <c r="BG178" s="259">
        <v>2504.915</v>
      </c>
      <c r="BH178" s="259">
        <v>2240.5230000000001</v>
      </c>
      <c r="BI178" s="259">
        <v>1703.0029999999999</v>
      </c>
      <c r="BJ178" s="259">
        <v>1874.7460000000001</v>
      </c>
      <c r="BK178" s="259">
        <v>2094.6779999999999</v>
      </c>
      <c r="BL178" s="259">
        <v>2110.98</v>
      </c>
      <c r="BM178" s="259">
        <v>1883.2139999999999</v>
      </c>
      <c r="BN178" s="336">
        <f t="shared" ref="BN178" si="236">BN177+BN99+BN130-BN147-BN162</f>
        <v>2082.7652057886617</v>
      </c>
      <c r="BO178" s="336">
        <f t="shared" si="231"/>
        <v>1913.8482418338383</v>
      </c>
      <c r="BP178" s="336">
        <f t="shared" si="231"/>
        <v>1993.9399030973095</v>
      </c>
      <c r="BQ178" s="336"/>
      <c r="BR178" s="259">
        <f t="shared" si="232"/>
        <v>1933.3241999999998</v>
      </c>
      <c r="BT178" s="259">
        <f t="shared" si="234"/>
        <v>-30.512794211338132</v>
      </c>
      <c r="BU178" s="259">
        <f t="shared" si="235"/>
        <v>241.64079999999996</v>
      </c>
      <c r="BV178" s="259">
        <f t="shared" si="233"/>
        <v>199.55120578866172</v>
      </c>
    </row>
    <row r="179" spans="1:98" ht="12" thickBot="1">
      <c r="A179" s="345">
        <v>46266</v>
      </c>
      <c r="P179" s="254">
        <v>166</v>
      </c>
      <c r="Q179" s="259">
        <v>142</v>
      </c>
      <c r="R179" s="259">
        <v>193</v>
      </c>
      <c r="S179" s="259">
        <v>335</v>
      </c>
      <c r="T179" s="259">
        <v>409</v>
      </c>
      <c r="U179" s="259">
        <v>416</v>
      </c>
      <c r="V179" s="259">
        <v>258</v>
      </c>
      <c r="W179" s="259">
        <v>521</v>
      </c>
      <c r="X179" s="259">
        <v>318.47699999999998</v>
      </c>
      <c r="Y179" s="259">
        <v>439.38</v>
      </c>
      <c r="Z179" s="259">
        <v>503.77100000000002</v>
      </c>
      <c r="AA179" s="259">
        <v>615.48699999999997</v>
      </c>
      <c r="AB179" s="259">
        <v>664.49099999999999</v>
      </c>
      <c r="AC179" s="259">
        <v>685.01700000000005</v>
      </c>
      <c r="AD179" s="259">
        <v>878.97900000000004</v>
      </c>
      <c r="AE179" s="259">
        <v>937.779</v>
      </c>
      <c r="AF179" s="259">
        <v>817.24699999999996</v>
      </c>
      <c r="AG179" s="259">
        <v>656.33199999999999</v>
      </c>
      <c r="AH179" s="259">
        <v>1025.904</v>
      </c>
      <c r="AI179" s="259">
        <v>627.28800000000001</v>
      </c>
      <c r="AJ179" s="259">
        <v>646.26900000000001</v>
      </c>
      <c r="AK179" s="259">
        <v>894.43799999999999</v>
      </c>
      <c r="AL179" s="259">
        <v>907.04100000000005</v>
      </c>
      <c r="AM179" s="259">
        <v>718.79</v>
      </c>
      <c r="AN179" s="259">
        <v>1208.1030000000001</v>
      </c>
      <c r="AO179" s="259">
        <v>1368.066</v>
      </c>
      <c r="AP179" s="259">
        <v>1215.8889999999999</v>
      </c>
      <c r="AQ179" s="259">
        <v>1149.163</v>
      </c>
      <c r="AR179" s="259">
        <v>975.26599999999996</v>
      </c>
      <c r="AS179" s="259">
        <v>1333.223</v>
      </c>
      <c r="AT179" s="259">
        <v>1436.4349999999999</v>
      </c>
      <c r="AU179" s="259">
        <v>1799.2</v>
      </c>
      <c r="AV179" s="259">
        <v>1462.9390000000001</v>
      </c>
      <c r="AW179" s="259">
        <v>1951.3989999999999</v>
      </c>
      <c r="AX179" s="259">
        <v>1579.299</v>
      </c>
      <c r="AY179" s="259">
        <v>1713.9259999999999</v>
      </c>
      <c r="AZ179" s="259">
        <v>2163.2919999999999</v>
      </c>
      <c r="BA179" s="259">
        <v>2480.9899999999998</v>
      </c>
      <c r="BB179" s="259">
        <v>1783.7729999999999</v>
      </c>
      <c r="BC179" s="259">
        <v>2090.0729999999999</v>
      </c>
      <c r="BD179" s="259">
        <v>2641.2890000000002</v>
      </c>
      <c r="BE179" s="259">
        <v>1546.758</v>
      </c>
      <c r="BF179" s="259">
        <v>2015.922</v>
      </c>
      <c r="BG179" s="259">
        <v>2529.4470000000001</v>
      </c>
      <c r="BH179" s="259">
        <v>2448.4479999999999</v>
      </c>
      <c r="BI179" s="259">
        <v>1722.087</v>
      </c>
      <c r="BJ179" s="259">
        <v>1756.404</v>
      </c>
      <c r="BK179" s="259">
        <v>2318.2020000000002</v>
      </c>
      <c r="BL179" s="259">
        <v>2312.3290000000002</v>
      </c>
      <c r="BM179" s="259">
        <v>2011.768</v>
      </c>
      <c r="BN179" s="336">
        <f>BN178+BN100+BN131-BN147-BN163</f>
        <v>1765.4307054350575</v>
      </c>
      <c r="BO179" s="336">
        <f t="shared" si="231"/>
        <v>1665.4307054350584</v>
      </c>
      <c r="BP179" s="336">
        <f t="shared" si="231"/>
        <v>1665.4307054350579</v>
      </c>
      <c r="BQ179" s="336"/>
      <c r="BR179" s="259">
        <f t="shared" si="232"/>
        <v>2091.6299333333336</v>
      </c>
      <c r="BT179" s="259">
        <f t="shared" si="234"/>
        <v>-317.3345003536042</v>
      </c>
      <c r="BU179" s="259">
        <f t="shared" si="235"/>
        <v>90.833800000000338</v>
      </c>
      <c r="BV179" s="259">
        <f t="shared" si="233"/>
        <v>-246.33729456494257</v>
      </c>
    </row>
    <row r="180" spans="1:98">
      <c r="A180" s="346">
        <f>A179+30</f>
        <v>46296</v>
      </c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  <c r="AZ180" s="262">
        <f t="shared" ref="AZ180:BH180" si="237">AZ174-AZ173</f>
        <v>56.606999999999971</v>
      </c>
      <c r="BA180" s="262">
        <f t="shared" si="237"/>
        <v>-106.15000000000009</v>
      </c>
      <c r="BB180" s="262">
        <f t="shared" si="237"/>
        <v>-247.279</v>
      </c>
      <c r="BC180" s="262">
        <f t="shared" si="237"/>
        <v>78.09699999999998</v>
      </c>
      <c r="BD180" s="262">
        <f t="shared" si="237"/>
        <v>323.3420000000001</v>
      </c>
      <c r="BE180" s="262">
        <f t="shared" si="237"/>
        <v>-81.136000000000195</v>
      </c>
      <c r="BF180" s="262">
        <f t="shared" si="237"/>
        <v>46.906999999999925</v>
      </c>
      <c r="BG180" s="262">
        <f t="shared" si="237"/>
        <v>-142.01900000000023</v>
      </c>
      <c r="BH180" s="262">
        <f t="shared" si="237"/>
        <v>-193.46900000000005</v>
      </c>
      <c r="BI180" s="262">
        <f>BI174-BI173</f>
        <v>314.90599999999995</v>
      </c>
      <c r="BJ180" s="262"/>
      <c r="BK180" s="303">
        <v>2.27</v>
      </c>
      <c r="BL180" s="262"/>
      <c r="BM180" s="262"/>
      <c r="BN180" s="262"/>
      <c r="BO180" s="262"/>
      <c r="BP180" s="262"/>
      <c r="BQ180" s="259"/>
      <c r="BR180" s="259"/>
    </row>
    <row r="181" spans="1:98" ht="12" thickBot="1">
      <c r="A181" s="254" t="s">
        <v>199</v>
      </c>
      <c r="BB181" s="275">
        <f t="shared" ref="BB181:BL181" si="238">BB169/BB168-1</f>
        <v>2.4178769290583935E-2</v>
      </c>
      <c r="BC181" s="275">
        <f t="shared" si="238"/>
        <v>7.191419420824996E-2</v>
      </c>
      <c r="BD181" s="275">
        <f t="shared" si="238"/>
        <v>5.1054851931001455E-2</v>
      </c>
      <c r="BE181" s="275">
        <f t="shared" si="238"/>
        <v>2.597246861895175E-2</v>
      </c>
      <c r="BF181" s="275">
        <f t="shared" si="238"/>
        <v>5.6690151803367561E-2</v>
      </c>
      <c r="BG181" s="275">
        <f t="shared" si="238"/>
        <v>0.15904574008290151</v>
      </c>
      <c r="BH181" s="275">
        <f t="shared" si="238"/>
        <v>0.10454005505278641</v>
      </c>
      <c r="BI181" s="275">
        <f t="shared" si="238"/>
        <v>-4.1316288442407534E-2</v>
      </c>
      <c r="BJ181" s="275">
        <f t="shared" si="238"/>
        <v>-5.8208068426252035E-3</v>
      </c>
      <c r="BK181" s="275">
        <f t="shared" si="238"/>
        <v>-9.5428460542209548E-3</v>
      </c>
      <c r="BL181" s="275">
        <f t="shared" si="238"/>
        <v>-5.0865305773723501E-2</v>
      </c>
      <c r="BM181" s="275">
        <f>BM169/BM168-1</f>
        <v>-1.0886631102581923E-2</v>
      </c>
      <c r="BN181" s="275">
        <f t="shared" ref="BN181:BP181" si="239">BN169/BN168-1</f>
        <v>-2.5697801705086065E-2</v>
      </c>
      <c r="BO181" s="275">
        <f t="shared" si="239"/>
        <v>7.2634742979084344E-2</v>
      </c>
      <c r="BP181" s="275">
        <f t="shared" si="239"/>
        <v>8.026186901170651E-2</v>
      </c>
      <c r="BQ181" s="275"/>
    </row>
    <row r="182" spans="1:98" ht="12" thickBot="1">
      <c r="A182" s="286"/>
      <c r="B182" s="287" t="s">
        <v>119</v>
      </c>
      <c r="C182" s="287" t="s">
        <v>120</v>
      </c>
      <c r="D182" s="287" t="s">
        <v>121</v>
      </c>
      <c r="E182" s="287" t="s">
        <v>122</v>
      </c>
      <c r="F182" s="287" t="s">
        <v>123</v>
      </c>
      <c r="G182" s="287" t="s">
        <v>124</v>
      </c>
      <c r="H182" s="287" t="s">
        <v>125</v>
      </c>
      <c r="I182" s="287" t="s">
        <v>126</v>
      </c>
      <c r="J182" s="287" t="s">
        <v>127</v>
      </c>
      <c r="K182" s="287" t="s">
        <v>128</v>
      </c>
      <c r="L182" s="287" t="s">
        <v>129</v>
      </c>
      <c r="M182" s="287" t="s">
        <v>130</v>
      </c>
      <c r="N182" s="287" t="s">
        <v>131</v>
      </c>
      <c r="O182" s="287" t="s">
        <v>132</v>
      </c>
      <c r="P182" s="287" t="s">
        <v>133</v>
      </c>
      <c r="Q182" s="288" t="s">
        <v>134</v>
      </c>
      <c r="R182" s="288" t="s">
        <v>135</v>
      </c>
      <c r="S182" s="288" t="s">
        <v>136</v>
      </c>
      <c r="T182" s="288" t="s">
        <v>137</v>
      </c>
      <c r="U182" s="288" t="s">
        <v>138</v>
      </c>
      <c r="V182" s="288" t="s">
        <v>139</v>
      </c>
      <c r="W182" s="288" t="s">
        <v>140</v>
      </c>
      <c r="X182" s="288" t="s">
        <v>141</v>
      </c>
      <c r="Y182" s="288" t="s">
        <v>142</v>
      </c>
      <c r="Z182" s="288" t="s">
        <v>143</v>
      </c>
      <c r="AA182" s="288" t="s">
        <v>144</v>
      </c>
      <c r="AB182" s="288" t="s">
        <v>145</v>
      </c>
      <c r="AC182" s="288" t="s">
        <v>146</v>
      </c>
      <c r="AD182" s="288" t="s">
        <v>147</v>
      </c>
      <c r="AE182" s="288" t="s">
        <v>148</v>
      </c>
      <c r="AF182" s="288" t="s">
        <v>149</v>
      </c>
      <c r="AG182" s="288" t="s">
        <v>150</v>
      </c>
      <c r="AH182" s="288" t="s">
        <v>151</v>
      </c>
      <c r="AI182" s="288" t="s">
        <v>11</v>
      </c>
      <c r="AJ182" s="288" t="s">
        <v>12</v>
      </c>
      <c r="AK182" s="288" t="s">
        <v>13</v>
      </c>
      <c r="AL182" s="288" t="s">
        <v>14</v>
      </c>
      <c r="AM182" s="288" t="s">
        <v>15</v>
      </c>
      <c r="AN182" s="288" t="s">
        <v>16</v>
      </c>
      <c r="AO182" s="288" t="s">
        <v>17</v>
      </c>
      <c r="AP182" s="288" t="s">
        <v>18</v>
      </c>
      <c r="AQ182" s="288" t="s">
        <v>19</v>
      </c>
      <c r="AR182" s="288" t="s">
        <v>20</v>
      </c>
      <c r="AS182" s="288" t="s">
        <v>21</v>
      </c>
      <c r="AT182" s="288" t="s">
        <v>22</v>
      </c>
      <c r="AU182" s="288" t="s">
        <v>23</v>
      </c>
      <c r="AV182" s="288" t="s">
        <v>24</v>
      </c>
      <c r="AW182" s="288" t="s">
        <v>25</v>
      </c>
      <c r="AX182" s="288" t="s">
        <v>26</v>
      </c>
      <c r="AY182" s="288" t="s">
        <v>27</v>
      </c>
      <c r="AZ182" s="288" t="s">
        <v>28</v>
      </c>
      <c r="BA182" s="288" t="s">
        <v>29</v>
      </c>
      <c r="BB182" s="288" t="s">
        <v>30</v>
      </c>
      <c r="BC182" s="288" t="s">
        <v>31</v>
      </c>
      <c r="BD182" s="288" t="s">
        <v>32</v>
      </c>
      <c r="BE182" s="288" t="s">
        <v>33</v>
      </c>
      <c r="BF182" s="288" t="s">
        <v>34</v>
      </c>
      <c r="BG182" s="288" t="s">
        <v>35</v>
      </c>
      <c r="BH182" s="288" t="s">
        <v>36</v>
      </c>
      <c r="BI182" s="288" t="s">
        <v>37</v>
      </c>
      <c r="BJ182" s="288" t="s">
        <v>38</v>
      </c>
      <c r="BK182" s="288" t="str">
        <f>BK2</f>
        <v xml:space="preserve">21/22  </v>
      </c>
      <c r="BL182" s="288" t="str">
        <f>BL2</f>
        <v xml:space="preserve">22/23  </v>
      </c>
      <c r="BM182" s="288" t="str">
        <f>BM2</f>
        <v xml:space="preserve">23/24  </v>
      </c>
      <c r="BN182" s="288" t="str">
        <f t="shared" ref="BN182:BP182" si="240">BN2</f>
        <v xml:space="preserve">24/25  </v>
      </c>
      <c r="BO182" s="288" t="str">
        <f t="shared" si="240"/>
        <v xml:space="preserve">25/26  </v>
      </c>
      <c r="BP182" s="288" t="str">
        <f t="shared" si="240"/>
        <v xml:space="preserve">26/27  </v>
      </c>
      <c r="BQ182" s="289"/>
      <c r="BR182" s="289"/>
      <c r="BS182" s="259" t="str">
        <f>BL182</f>
        <v xml:space="preserve">22/23  </v>
      </c>
      <c r="BT182" s="259" t="str">
        <f t="shared" ref="BT182:BW182" si="241">BM182</f>
        <v xml:space="preserve">23/24  </v>
      </c>
      <c r="BU182" s="259" t="str">
        <f t="shared" si="241"/>
        <v xml:space="preserve">24/25  </v>
      </c>
      <c r="BV182" s="259" t="str">
        <f t="shared" si="241"/>
        <v xml:space="preserve">25/26  </v>
      </c>
      <c r="BW182" s="259" t="str">
        <f t="shared" si="241"/>
        <v xml:space="preserve">26/27  </v>
      </c>
      <c r="CE182" s="304">
        <v>43405</v>
      </c>
      <c r="CF182" s="254">
        <v>2144</v>
      </c>
      <c r="CH182" s="304">
        <v>43980</v>
      </c>
      <c r="CI182" s="254">
        <v>2292</v>
      </c>
      <c r="CJ182" s="254">
        <f>MONTH(CH182)</f>
        <v>5</v>
      </c>
      <c r="CK182" s="254">
        <f>YEAR(CH182)</f>
        <v>2020</v>
      </c>
      <c r="CQ182" s="305">
        <v>43983</v>
      </c>
      <c r="CR182" s="254">
        <f>AVERAGEIFS(CI$182:CI$263,CJ$182:CJ$263,CS182,CK$182:CK$263,CT182)</f>
        <v>2374.25</v>
      </c>
      <c r="CS182" s="254">
        <f>MONTH(CQ182)</f>
        <v>6</v>
      </c>
      <c r="CT182" s="254">
        <f>YEAR(CQ182)</f>
        <v>2020</v>
      </c>
    </row>
    <row r="183" spans="1:98">
      <c r="A183" s="254" t="s">
        <v>64</v>
      </c>
      <c r="AG183" s="259">
        <v>863</v>
      </c>
      <c r="AH183" s="259">
        <v>916</v>
      </c>
      <c r="AI183" s="259">
        <v>752</v>
      </c>
      <c r="AJ183" s="259">
        <v>1490</v>
      </c>
      <c r="AK183" s="259">
        <v>1426</v>
      </c>
      <c r="AL183" s="259">
        <v>1175</v>
      </c>
      <c r="AM183" s="259">
        <v>1672</v>
      </c>
      <c r="AN183" s="259">
        <v>2376</v>
      </c>
      <c r="AO183" s="259">
        <v>1235</v>
      </c>
      <c r="AP183" s="259">
        <v>824</v>
      </c>
      <c r="AQ183" s="259">
        <f>[4]Prices!$AG384</f>
        <v>836.71428571428567</v>
      </c>
      <c r="AR183" s="259">
        <f>[4]Prices!$AG396</f>
        <v>931.82608695652175</v>
      </c>
      <c r="AS183" s="259">
        <f>[4]Prices!$AG408</f>
        <v>1423.2173913043478</v>
      </c>
      <c r="AT183" s="259">
        <f>[4]Prices!$AG420</f>
        <v>1637.5454545454545</v>
      </c>
      <c r="AU183" s="259">
        <f>[4]Prices!$AG432</f>
        <v>1416.4761904761904</v>
      </c>
      <c r="AV183" s="259">
        <f>[4]Prices!$AG444</f>
        <v>1447.1428571428571</v>
      </c>
      <c r="AW183" s="259">
        <f>[4]Prices!$AG456</f>
        <v>1590.3157894736842</v>
      </c>
      <c r="AX183" s="259">
        <f>[4]Prices!$AG468</f>
        <v>2698.2727272727275</v>
      </c>
      <c r="AY183" s="259">
        <f>[4]Prices!$AG480</f>
        <v>1681.25</v>
      </c>
      <c r="AZ183" s="259">
        <f>[4]Prices!$AG492</f>
        <v>2142.2272727272725</v>
      </c>
      <c r="BA183" s="259">
        <f>[4]Prices!$AG504</f>
        <v>2908.6666666666665</v>
      </c>
      <c r="BB183" s="259">
        <f>[4]Prices!$AG516</f>
        <v>2865.55</v>
      </c>
      <c r="BC183" s="259">
        <f>[4]Prices!$AG528</f>
        <v>2469.318181818182</v>
      </c>
      <c r="BD183" s="259">
        <f>[4]Prices!$AG540</f>
        <v>2409.9545454545455</v>
      </c>
      <c r="BE183" s="259">
        <f>[4]Prices!$AG552</f>
        <v>2182.5238095238096</v>
      </c>
      <c r="BF183" s="259">
        <f>[4]Prices!$AG564</f>
        <v>2328.4285714285716</v>
      </c>
      <c r="BG183" s="259">
        <f>[4]Prices!$AG576</f>
        <v>2688</v>
      </c>
      <c r="BH183" s="259">
        <f>[4]Prices!$AG588</f>
        <v>2748.7619047619046</v>
      </c>
      <c r="BI183" s="259">
        <f>[4]Prices!$AG600</f>
        <v>2197.9565217391305</v>
      </c>
      <c r="BJ183" s="259">
        <f>[4]Prices!$AG612</f>
        <v>2260.8636363636365</v>
      </c>
      <c r="BK183" s="259">
        <f>[4]Prices!$AG624</f>
        <v>2909.0952380952381</v>
      </c>
      <c r="BL183" s="259">
        <v>3858</v>
      </c>
      <c r="BM183" s="259">
        <v>3564</v>
      </c>
      <c r="BN183" s="259">
        <v>4800</v>
      </c>
      <c r="BO183" s="347">
        <v>0</v>
      </c>
      <c r="BP183" s="347">
        <v>0</v>
      </c>
      <c r="BQ183" s="260"/>
      <c r="BR183" s="254" t="s">
        <v>168</v>
      </c>
      <c r="BS183" s="259">
        <v>3740.16</v>
      </c>
      <c r="CE183" s="304">
        <v>43406</v>
      </c>
      <c r="CF183" s="254">
        <v>2153</v>
      </c>
      <c r="CH183" s="304">
        <v>43984</v>
      </c>
      <c r="CI183" s="254">
        <v>2341</v>
      </c>
      <c r="CJ183" s="254">
        <f t="shared" ref="CJ183:CJ246" si="242">MONTH(CH183)</f>
        <v>6</v>
      </c>
      <c r="CK183" s="254">
        <f t="shared" ref="CK183:CK246" si="243">YEAR(CH183)</f>
        <v>2020</v>
      </c>
      <c r="CQ183" s="305">
        <v>44013</v>
      </c>
      <c r="CR183" s="254">
        <f t="shared" ref="CR183:CR185" si="244">AVERAGEIFS(CI$182:CI$263,CJ$182:CJ$263,CS183,CK$182:CK$263,CT183)</f>
        <v>2529.7272727272725</v>
      </c>
      <c r="CS183" s="254">
        <f t="shared" ref="CS183:CS185" si="245">MONTH(CQ183)</f>
        <v>7</v>
      </c>
      <c r="CT183" s="254">
        <f t="shared" ref="CT183:CT185" si="246">YEAR(CQ183)</f>
        <v>2020</v>
      </c>
    </row>
    <row r="184" spans="1:98">
      <c r="A184" s="254" t="s">
        <v>65</v>
      </c>
      <c r="AG184" s="259">
        <v>867</v>
      </c>
      <c r="AH184" s="259">
        <v>943</v>
      </c>
      <c r="AI184" s="259">
        <v>838</v>
      </c>
      <c r="AJ184" s="259">
        <v>1760</v>
      </c>
      <c r="AK184" s="259">
        <v>1414</v>
      </c>
      <c r="AL184" s="259">
        <v>1190</v>
      </c>
      <c r="AM184" s="259">
        <v>1703</v>
      </c>
      <c r="AN184" s="259">
        <v>2296</v>
      </c>
      <c r="AO184" s="259">
        <v>1238</v>
      </c>
      <c r="AP184" s="259">
        <v>790</v>
      </c>
      <c r="AQ184" s="259">
        <f>[4]Prices!$AG385</f>
        <v>845.23809523809518</v>
      </c>
      <c r="AR184" s="259">
        <f>[4]Prices!$AG397</f>
        <v>1112.3</v>
      </c>
      <c r="AS184" s="259">
        <f>[4]Prices!$AG409</f>
        <v>1568.3157894736842</v>
      </c>
      <c r="AT184" s="259">
        <f>[4]Prices!$AG421</f>
        <v>1739</v>
      </c>
      <c r="AU184" s="259">
        <f>[4]Prices!$AG433</f>
        <v>1438.2941176470588</v>
      </c>
      <c r="AV184" s="259">
        <f>[4]Prices!$AG445</f>
        <v>1418.6666666666667</v>
      </c>
      <c r="AW184" s="259">
        <f>[4]Prices!$AG457</f>
        <v>1775.6666666666667</v>
      </c>
      <c r="AX184" s="259">
        <f>[4]Prices!$AG469</f>
        <v>2956</v>
      </c>
      <c r="AY184" s="259">
        <f>[4]Prices!$AG481</f>
        <v>1541.8421052631579</v>
      </c>
      <c r="AZ184" s="259">
        <f>[4]Prices!$AG493</f>
        <v>2325.8421052631579</v>
      </c>
      <c r="BA184" s="259">
        <f>[4]Prices!$AG505</f>
        <v>3266</v>
      </c>
      <c r="BB184" s="259">
        <f>[4]Prices!$AG517</f>
        <v>3102.7368421052633</v>
      </c>
      <c r="BC184" s="259">
        <f>[4]Prices!$AG529</f>
        <v>2409.5263157894738</v>
      </c>
      <c r="BD184" s="259">
        <f>[4]Prices!$AG541</f>
        <v>2594</v>
      </c>
      <c r="BE184" s="259">
        <f>[4]Prices!$AG553</f>
        <v>2238.3157894736842</v>
      </c>
      <c r="BF184" s="259">
        <f>[4]Prices!$AG565</f>
        <v>2319.2105263157896</v>
      </c>
      <c r="BG184" s="259">
        <f>[4]Prices!$AG577</f>
        <v>2887.7142857142858</v>
      </c>
      <c r="BH184" s="259">
        <f>[4]Prices!$AG589</f>
        <v>2713</v>
      </c>
      <c r="BI184" s="259">
        <f>[4]Prices!$AG601</f>
        <v>2035.578947368421</v>
      </c>
      <c r="BJ184" s="259">
        <f>[4]Prices!$AG613</f>
        <v>2615.8000000000002</v>
      </c>
      <c r="BK184" s="259">
        <f>[4]Prices!$AG625</f>
        <v>3259.4285714285716</v>
      </c>
      <c r="BL184" s="259">
        <v>4099</v>
      </c>
      <c r="BM184" s="259">
        <v>3754</v>
      </c>
      <c r="BN184" s="259">
        <v>5238</v>
      </c>
      <c r="BO184" s="347">
        <v>0</v>
      </c>
      <c r="BP184" s="347">
        <v>0</v>
      </c>
      <c r="BQ184" s="260"/>
      <c r="BR184" s="259" t="s">
        <v>169</v>
      </c>
      <c r="BS184" s="254">
        <v>875.66</v>
      </c>
      <c r="CE184" s="304">
        <v>43409</v>
      </c>
      <c r="CF184" s="254">
        <v>2122</v>
      </c>
      <c r="CH184" s="304">
        <v>43985</v>
      </c>
      <c r="CI184" s="254">
        <v>2399</v>
      </c>
      <c r="CJ184" s="254">
        <f t="shared" si="242"/>
        <v>6</v>
      </c>
      <c r="CK184" s="254">
        <f t="shared" si="243"/>
        <v>2020</v>
      </c>
      <c r="CQ184" s="305">
        <v>44044</v>
      </c>
      <c r="CR184" s="254">
        <f t="shared" si="244"/>
        <v>2699.5789473684213</v>
      </c>
      <c r="CS184" s="254">
        <f t="shared" si="245"/>
        <v>8</v>
      </c>
      <c r="CT184" s="254">
        <f t="shared" si="246"/>
        <v>2020</v>
      </c>
    </row>
    <row r="185" spans="1:98">
      <c r="A185" s="254" t="s">
        <v>66</v>
      </c>
      <c r="AG185" s="259">
        <v>912</v>
      </c>
      <c r="AH185" s="259">
        <v>963</v>
      </c>
      <c r="AI185" s="259">
        <v>990</v>
      </c>
      <c r="AJ185" s="259">
        <v>1635</v>
      </c>
      <c r="AK185" s="259">
        <v>1350</v>
      </c>
      <c r="AL185" s="259">
        <v>1255</v>
      </c>
      <c r="AM185" s="259">
        <v>2068</v>
      </c>
      <c r="AN185" s="259">
        <v>2172</v>
      </c>
      <c r="AO185" s="259">
        <v>1173</v>
      </c>
      <c r="AP185" s="259">
        <v>732</v>
      </c>
      <c r="AQ185" s="259">
        <f>[4]Prices!$AG386</f>
        <v>810.29411764705878</v>
      </c>
      <c r="AR185" s="259">
        <f>[4]Prices!$AG398</f>
        <v>1164.875</v>
      </c>
      <c r="AS185" s="259">
        <f>[4]Prices!$AG410</f>
        <v>1641.2777777777778</v>
      </c>
      <c r="AT185" s="259">
        <f>[4]Prices!$AG422</f>
        <v>1784.7272727272727</v>
      </c>
      <c r="AU185" s="259">
        <f>[4]Prices!$AG434</f>
        <v>1400.5714285714287</v>
      </c>
      <c r="AV185" s="259">
        <f>[4]Prices!$AG446</f>
        <v>1407.1428571428571</v>
      </c>
      <c r="AW185" s="259">
        <f>[4]Prices!$AG458</f>
        <v>1897.05</v>
      </c>
      <c r="AX185" s="259">
        <f>[4]Prices!$AG470</f>
        <v>2956.6842105263158</v>
      </c>
      <c r="AY185" s="259">
        <f>[4]Prices!$AG482</f>
        <v>1575.9</v>
      </c>
      <c r="AZ185" s="259">
        <f>[4]Prices!$AG494</f>
        <v>2548.7619047619046</v>
      </c>
      <c r="BA185" s="259">
        <f>[4]Prices!$AG506</f>
        <v>3618.4736842105262</v>
      </c>
      <c r="BB185" s="259">
        <f>[4]Prices!$AG518</f>
        <v>3079.9523809523807</v>
      </c>
      <c r="BC185" s="259">
        <f>[4]Prices!$AG530</f>
        <v>2342.9</v>
      </c>
      <c r="BD185" s="259">
        <f>[4]Prices!$AG542</f>
        <v>2617.7619047619046</v>
      </c>
      <c r="BE185" s="259">
        <f>[4]Prices!$AG554</f>
        <v>2181.4545454545455</v>
      </c>
      <c r="BF185" s="259">
        <f>[4]Prices!$AG566</f>
        <v>2412.2857142857142</v>
      </c>
      <c r="BG185" s="259">
        <f>[4]Prices!$AG578</f>
        <v>3115.85</v>
      </c>
      <c r="BH185" s="259">
        <f>[4]Prices!$AG590</f>
        <v>2501.7894736842104</v>
      </c>
      <c r="BI185" s="259">
        <f>[4]Prices!$AG602</f>
        <v>2079.3000000000002</v>
      </c>
      <c r="BJ185" s="259">
        <f>[4]Prices!$AG614</f>
        <v>2896.5238095238096</v>
      </c>
      <c r="BK185" s="259">
        <f>[4]Prices!$AG626</f>
        <v>3438.318181818182</v>
      </c>
      <c r="BL185" s="259">
        <v>4171</v>
      </c>
      <c r="BM185" s="259">
        <v>3662</v>
      </c>
      <c r="BN185" s="259">
        <v>4861</v>
      </c>
      <c r="BO185" s="347">
        <v>0</v>
      </c>
      <c r="BP185" s="347">
        <v>0</v>
      </c>
      <c r="BQ185" s="260"/>
      <c r="BR185" s="259" t="s">
        <v>170</v>
      </c>
      <c r="BS185" s="254">
        <v>887.11</v>
      </c>
      <c r="CE185" s="304">
        <v>43411</v>
      </c>
      <c r="CF185" s="254">
        <v>2111</v>
      </c>
      <c r="CH185" s="304">
        <v>43986</v>
      </c>
      <c r="CI185" s="254">
        <v>2326</v>
      </c>
      <c r="CJ185" s="254">
        <f t="shared" si="242"/>
        <v>6</v>
      </c>
      <c r="CK185" s="254">
        <f t="shared" si="243"/>
        <v>2020</v>
      </c>
      <c r="CQ185" s="305">
        <v>44075</v>
      </c>
      <c r="CR185" s="254">
        <f t="shared" si="244"/>
        <v>2869.3157894736842</v>
      </c>
      <c r="CS185" s="254">
        <f t="shared" si="245"/>
        <v>9</v>
      </c>
      <c r="CT185" s="254">
        <f t="shared" si="246"/>
        <v>2020</v>
      </c>
    </row>
    <row r="186" spans="1:98">
      <c r="A186" s="254" t="s">
        <v>67</v>
      </c>
      <c r="AG186" s="259">
        <v>905</v>
      </c>
      <c r="AH186" s="259">
        <v>1000</v>
      </c>
      <c r="AI186" s="259">
        <v>985</v>
      </c>
      <c r="AJ186" s="259">
        <v>1515</v>
      </c>
      <c r="AK186" s="259">
        <v>1165</v>
      </c>
      <c r="AL186" s="259">
        <v>1334</v>
      </c>
      <c r="AM186" s="259">
        <v>2500</v>
      </c>
      <c r="AN186" s="259">
        <v>1930</v>
      </c>
      <c r="AO186" s="259">
        <v>1134</v>
      </c>
      <c r="AP186" s="259">
        <f>[4]Prices!$AG375</f>
        <v>1142.1764705882354</v>
      </c>
      <c r="AQ186" s="259">
        <f>[4]Prices!$AG387</f>
        <v>791.05555555555554</v>
      </c>
      <c r="AR186" s="259">
        <f>[4]Prices!$AG399</f>
        <v>1203.3809523809523</v>
      </c>
      <c r="AS186" s="259">
        <f>[4]Prices!$AG411</f>
        <v>1635.75</v>
      </c>
      <c r="AT186" s="259">
        <f>[4]Prices!$AG423</f>
        <v>1752.6470588235295</v>
      </c>
      <c r="AU186" s="259">
        <f>[4]Prices!$AG435</f>
        <v>1316.9473684210527</v>
      </c>
      <c r="AV186" s="259">
        <f>[4]Prices!$AG447</f>
        <v>1431.3529411764705</v>
      </c>
      <c r="AW186" s="259">
        <f>[4]Prices!$AG459</f>
        <v>1897.55</v>
      </c>
      <c r="AX186" s="259">
        <f>[4]Prices!$AG471</f>
        <v>3224.0526315789475</v>
      </c>
      <c r="AY186" s="259">
        <f>[4]Prices!$AG483</f>
        <v>1850.5555555555557</v>
      </c>
      <c r="AZ186" s="259">
        <f>[4]Prices!$AG495</f>
        <v>2529.6315789473683</v>
      </c>
      <c r="BA186" s="259">
        <f>[4]Prices!$AG507</f>
        <v>3735.7222222222222</v>
      </c>
      <c r="BB186" s="259">
        <f>[4]Prices!$AG519</f>
        <v>3175.1176470588234</v>
      </c>
      <c r="BC186" s="259">
        <f>[4]Prices!$AG531</f>
        <v>2438.0526315789475</v>
      </c>
      <c r="BD186" s="259">
        <f>[4]Prices!$AG543</f>
        <v>2565.2222222222222</v>
      </c>
      <c r="BE186" s="259">
        <f>[4]Prices!$AG555</f>
        <v>2275.6999999999998</v>
      </c>
      <c r="BF186" s="259">
        <f>[4]Prices!$AG567</f>
        <v>2440.0555555555557</v>
      </c>
      <c r="BG186" s="259">
        <f>[4]Prices!$AG579</f>
        <v>3112.8947368421054</v>
      </c>
      <c r="BH186" s="259">
        <f>[4]Prices!$AG591</f>
        <v>2533</v>
      </c>
      <c r="BI186" s="259">
        <f>[4]Prices!$AG603</f>
        <v>2217.5238095238096</v>
      </c>
      <c r="BJ186" s="259">
        <f>[4]Prices!$AG615</f>
        <v>2930.1</v>
      </c>
      <c r="BK186" s="259">
        <f>[4]Prices!$AG627</f>
        <v>3509</v>
      </c>
      <c r="BL186" s="259">
        <v>3720</v>
      </c>
      <c r="BM186" s="259">
        <v>3814</v>
      </c>
      <c r="BN186" s="259">
        <v>4552</v>
      </c>
      <c r="BO186" s="347">
        <v>0</v>
      </c>
      <c r="BP186" s="347">
        <v>0</v>
      </c>
      <c r="BQ186" s="260"/>
      <c r="BR186" s="259" t="s">
        <v>171</v>
      </c>
      <c r="BS186" s="254">
        <v>903.29</v>
      </c>
      <c r="CE186" s="304">
        <v>43412</v>
      </c>
      <c r="CF186" s="254">
        <v>2085</v>
      </c>
      <c r="CH186" s="304">
        <v>43987</v>
      </c>
      <c r="CI186" s="254">
        <v>2348</v>
      </c>
      <c r="CJ186" s="254">
        <f t="shared" si="242"/>
        <v>6</v>
      </c>
      <c r="CK186" s="254">
        <f t="shared" si="243"/>
        <v>2020</v>
      </c>
    </row>
    <row r="187" spans="1:98">
      <c r="A187" s="254" t="s">
        <v>68</v>
      </c>
      <c r="AG187" s="259">
        <v>915</v>
      </c>
      <c r="AH187" s="259">
        <v>1025</v>
      </c>
      <c r="AI187" s="259">
        <v>984</v>
      </c>
      <c r="AJ187" s="259">
        <v>1656</v>
      </c>
      <c r="AK187" s="259">
        <v>1173</v>
      </c>
      <c r="AL187" s="259">
        <v>1287</v>
      </c>
      <c r="AM187" s="259">
        <v>2194</v>
      </c>
      <c r="AN187" s="259">
        <v>1652</v>
      </c>
      <c r="AO187" s="259">
        <v>1028</v>
      </c>
      <c r="AP187" s="259">
        <f>[4]Prices!$AG376</f>
        <v>1060.9411764705883</v>
      </c>
      <c r="AQ187" s="259">
        <f>[4]Prices!$AG388</f>
        <v>744.72222222222217</v>
      </c>
      <c r="AR187" s="259">
        <f>[4]Prices!$AG400</f>
        <v>1155.5333333333333</v>
      </c>
      <c r="AS187" s="259">
        <f>[4]Prices!$AG412</f>
        <v>1604.5</v>
      </c>
      <c r="AT187" s="259">
        <f>[4]Prices!$AG424</f>
        <v>1893.1875</v>
      </c>
      <c r="AU187" s="259">
        <f>[4]Prices!$AG436</f>
        <v>1321.6</v>
      </c>
      <c r="AV187" s="259">
        <f>[4]Prices!$AG448</f>
        <v>1472.8235294117646</v>
      </c>
      <c r="AW187" s="259">
        <f>[4]Prices!$AG460</f>
        <v>1927.7647058823529</v>
      </c>
      <c r="AX187" s="259">
        <f>[4]Prices!$AG472</f>
        <v>3599.2352941176468</v>
      </c>
      <c r="AY187" s="259">
        <f>[4]Prices!$AG484</f>
        <v>1888.4705882352941</v>
      </c>
      <c r="AZ187" s="259">
        <f>[4]Prices!$AG496</f>
        <v>2568.125</v>
      </c>
      <c r="BA187" s="259">
        <f>[4]Prices!$AG508</f>
        <v>3745.2</v>
      </c>
      <c r="BB187" s="259">
        <f>[4]Prices!$AG520</f>
        <v>3205.4117647058824</v>
      </c>
      <c r="BC187" s="259">
        <f>[4]Prices!$AG532</f>
        <v>2508.875</v>
      </c>
      <c r="BD187" s="259">
        <f>[4]Prices!$AG544</f>
        <v>2677.6111111111113</v>
      </c>
      <c r="BE187" s="259">
        <f>[4]Prices!$AG556</f>
        <v>2283.2666666666669</v>
      </c>
      <c r="BF187" s="259">
        <f>[4]Prices!$AG568</f>
        <v>2565.705882352941</v>
      </c>
      <c r="BG187" s="259">
        <f>[4]Prices!$AG580</f>
        <v>2945.705882352941</v>
      </c>
      <c r="BH187" s="259">
        <f>[4]Prices!$AG592</f>
        <v>2507.1176470588234</v>
      </c>
      <c r="BI187" s="259">
        <f>[4]Prices!$AG604</f>
        <v>2246.0666666666666</v>
      </c>
      <c r="BJ187" s="259">
        <f>[4]Prices!$AG616</f>
        <v>2620.8421052631579</v>
      </c>
      <c r="BK187" s="259">
        <f>[4]Prices!$AG628</f>
        <v>3544.9444444444443</v>
      </c>
      <c r="BL187" s="259">
        <v>4113</v>
      </c>
      <c r="BM187" s="259">
        <v>4025</v>
      </c>
      <c r="BN187" s="259">
        <v>4714</v>
      </c>
      <c r="BO187" s="347">
        <v>0</v>
      </c>
      <c r="BP187" s="347">
        <v>0</v>
      </c>
      <c r="BQ187" s="260"/>
      <c r="BR187" s="259" t="s">
        <v>172</v>
      </c>
      <c r="BS187" s="254">
        <v>902.16</v>
      </c>
      <c r="CE187" s="304">
        <v>43413</v>
      </c>
      <c r="CF187" s="254">
        <v>2040</v>
      </c>
      <c r="CH187" s="304">
        <v>43990</v>
      </c>
      <c r="CI187" s="254" t="s">
        <v>200</v>
      </c>
      <c r="CJ187" s="254">
        <f t="shared" si="242"/>
        <v>6</v>
      </c>
      <c r="CK187" s="254">
        <f t="shared" si="243"/>
        <v>2020</v>
      </c>
    </row>
    <row r="188" spans="1:98">
      <c r="A188" s="254" t="s">
        <v>69</v>
      </c>
      <c r="AG188" s="259">
        <v>947</v>
      </c>
      <c r="AH188" s="259">
        <v>984</v>
      </c>
      <c r="AI188" s="259">
        <v>1031</v>
      </c>
      <c r="AJ188" s="259">
        <v>1595</v>
      </c>
      <c r="AK188" s="259">
        <v>1215</v>
      </c>
      <c r="AL188" s="259">
        <v>1261</v>
      </c>
      <c r="AM188" s="259">
        <v>2239</v>
      </c>
      <c r="AN188" s="259">
        <v>1612</v>
      </c>
      <c r="AO188" s="259">
        <v>1192</v>
      </c>
      <c r="AP188" s="259">
        <f>[4]Prices!$AG377</f>
        <v>1124.0454545454545</v>
      </c>
      <c r="AQ188" s="259">
        <f>[4]Prices!$AG389</f>
        <v>837.05</v>
      </c>
      <c r="AR188" s="259">
        <f>[4]Prices!$AG401</f>
        <v>1160.3684210526317</v>
      </c>
      <c r="AS188" s="259">
        <f>[4]Prices!$AG413</f>
        <v>1476</v>
      </c>
      <c r="AT188" s="259">
        <f>[4]Prices!$AG425</f>
        <v>1946.7391304347825</v>
      </c>
      <c r="AU188" s="259">
        <f>[4]Prices!$AG437</f>
        <v>1429.7272727272727</v>
      </c>
      <c r="AV188" s="259">
        <f>[4]Prices!$AG449</f>
        <v>1456.6521739130435</v>
      </c>
      <c r="AW188" s="259">
        <f>[4]Prices!$AG461</f>
        <v>1976.3636363636363</v>
      </c>
      <c r="AX188" s="259">
        <f>[4]Prices!$AG473</f>
        <v>3710.2105263157896</v>
      </c>
      <c r="AY188" s="259">
        <f>[4]Prices!$AG485</f>
        <v>1949.6666666666667</v>
      </c>
      <c r="AZ188" s="259">
        <f>[4]Prices!$AG497</f>
        <v>2603.8260869565215</v>
      </c>
      <c r="BA188" s="259">
        <f>[4]Prices!$AG509</f>
        <v>3420.478260869565</v>
      </c>
      <c r="BB188" s="259">
        <f>[4]Prices!$AG521</f>
        <v>3363.681818181818</v>
      </c>
      <c r="BC188" s="259">
        <f>[4]Prices!$AG533</f>
        <v>2422.6</v>
      </c>
      <c r="BD188" s="259">
        <f>[4]Prices!$AG545</f>
        <v>2771.6666666666665</v>
      </c>
      <c r="BE188" s="259">
        <f>[4]Prices!$AG557</f>
        <v>2232.9545454545455</v>
      </c>
      <c r="BF188" s="259">
        <f>[4]Prices!$AG569</f>
        <v>2624.409090909091</v>
      </c>
      <c r="BG188" s="259">
        <f>[4]Prices!$AG581</f>
        <v>2784.1304347826085</v>
      </c>
      <c r="BH188" s="259">
        <f>[4]Prices!$AG593</f>
        <v>2436.0476190476193</v>
      </c>
      <c r="BI188" s="259">
        <f>[4]Prices!$AG605</f>
        <v>2130.0476190476193</v>
      </c>
      <c r="BJ188" s="259">
        <f>[4]Prices!$AG617</f>
        <v>2343.5454545454545</v>
      </c>
      <c r="BK188" s="259">
        <f>[4]Prices!$AG629</f>
        <v>3830.217391304348</v>
      </c>
      <c r="BL188" s="259">
        <v>4058</v>
      </c>
      <c r="BM188" s="259">
        <v>4325</v>
      </c>
      <c r="BN188" s="347" t="e">
        <f>[4]Forecasts!#REF!</f>
        <v>#REF!</v>
      </c>
      <c r="BO188" s="347">
        <v>0</v>
      </c>
      <c r="BP188" s="347">
        <v>0</v>
      </c>
      <c r="BQ188" s="260"/>
      <c r="BR188" s="260" t="s">
        <v>173</v>
      </c>
      <c r="BS188" s="254">
        <v>910.16</v>
      </c>
      <c r="CE188" s="304">
        <v>43416</v>
      </c>
      <c r="CF188" s="254">
        <v>2034</v>
      </c>
      <c r="CH188" s="304">
        <v>43991</v>
      </c>
      <c r="CI188" s="254">
        <v>2388</v>
      </c>
      <c r="CJ188" s="254">
        <f t="shared" si="242"/>
        <v>6</v>
      </c>
      <c r="CK188" s="254">
        <f t="shared" si="243"/>
        <v>2020</v>
      </c>
    </row>
    <row r="189" spans="1:98">
      <c r="A189" s="254" t="s">
        <v>70</v>
      </c>
      <c r="AG189" s="259">
        <v>876</v>
      </c>
      <c r="AH189" s="259">
        <v>911</v>
      </c>
      <c r="AI189" s="259">
        <v>1240</v>
      </c>
      <c r="AJ189" s="259">
        <v>1449</v>
      </c>
      <c r="AK189" s="259">
        <v>1250</v>
      </c>
      <c r="AL189" s="259">
        <v>1310</v>
      </c>
      <c r="AM189" s="259">
        <v>2393</v>
      </c>
      <c r="AN189" s="259">
        <v>1665</v>
      </c>
      <c r="AO189" s="259">
        <v>1151</v>
      </c>
      <c r="AP189" s="259">
        <f>[4]Prices!$AG378</f>
        <v>1205.2222222222222</v>
      </c>
      <c r="AQ189" s="259">
        <f>[4]Prices!$AG390</f>
        <v>818.6</v>
      </c>
      <c r="AR189" s="259">
        <f>[4]Prices!$AG402</f>
        <v>1186.5238095238096</v>
      </c>
      <c r="AS189" s="259">
        <f>[4]Prices!$AG414</f>
        <v>1399.2380952380952</v>
      </c>
      <c r="AT189" s="259">
        <f>[4]Prices!$AG426</f>
        <v>1886.5238095238096</v>
      </c>
      <c r="AU189" s="259">
        <f>[4]Prices!$AG438</f>
        <v>1431.85</v>
      </c>
      <c r="AV189" s="259">
        <f>[4]Prices!$AG450</f>
        <v>1456.3333333333333</v>
      </c>
      <c r="AW189" s="259">
        <f>[4]Prices!$AG462</f>
        <v>2166.7368421052633</v>
      </c>
      <c r="AX189" s="259">
        <f>[4]Prices!$AG474</f>
        <v>3438.7727272727275</v>
      </c>
      <c r="AY189" s="259">
        <f>[4]Prices!$AG486</f>
        <v>2369.4285714285716</v>
      </c>
      <c r="AZ189" s="259">
        <f>[4]Prices!$AG498</f>
        <v>2527.4285714285716</v>
      </c>
      <c r="BA189" s="259">
        <f>[4]Prices!$AG510</f>
        <v>3324.95</v>
      </c>
      <c r="BB189" s="259">
        <f>[4]Prices!$AG522</f>
        <v>3516.5789473684213</v>
      </c>
      <c r="BC189" s="259">
        <f>[4]Prices!$AG534</f>
        <v>2327.5</v>
      </c>
      <c r="BD189" s="259">
        <f>[4]Prices!$AG546</f>
        <v>2639.2857142857142</v>
      </c>
      <c r="BE189" s="259">
        <f>[4]Prices!$AG558</f>
        <v>2147.1904761904761</v>
      </c>
      <c r="BF189" s="259">
        <f>[4]Prices!$AG570</f>
        <v>2681.0952380952381</v>
      </c>
      <c r="BG189" s="259">
        <f>[4]Prices!$AG582</f>
        <v>2567.1111111111113</v>
      </c>
      <c r="BH189" s="259">
        <f>[4]Prices!$AG594</f>
        <v>2419.5714285714284</v>
      </c>
      <c r="BI189" s="259">
        <f>[4]Prices!$AG606</f>
        <v>2165.1428571428573</v>
      </c>
      <c r="BJ189" s="259">
        <f>[4]Prices!$AG618</f>
        <v>2192</v>
      </c>
      <c r="BK189" s="259">
        <f>[4]Prices!$AG630</f>
        <v>3815.9047619047619</v>
      </c>
      <c r="BL189" s="259">
        <v>3937</v>
      </c>
      <c r="BM189" s="259">
        <v>3862</v>
      </c>
      <c r="BN189" s="347" t="e">
        <f>[4]Forecasts!#REF!</f>
        <v>#REF!</v>
      </c>
      <c r="BO189" s="347">
        <v>0</v>
      </c>
      <c r="BP189" s="347">
        <v>0</v>
      </c>
      <c r="BQ189" s="260"/>
      <c r="BR189" s="260" t="s">
        <v>174</v>
      </c>
      <c r="BS189" s="254">
        <v>934.81</v>
      </c>
      <c r="CE189" s="304">
        <v>43417</v>
      </c>
      <c r="CF189" s="254">
        <v>2007</v>
      </c>
      <c r="CH189" s="304">
        <v>43992</v>
      </c>
      <c r="CI189" s="254">
        <v>2349</v>
      </c>
      <c r="CJ189" s="254">
        <f t="shared" si="242"/>
        <v>6</v>
      </c>
      <c r="CK189" s="254">
        <f t="shared" si="243"/>
        <v>2020</v>
      </c>
    </row>
    <row r="190" spans="1:98">
      <c r="A190" s="254" t="s">
        <v>71</v>
      </c>
      <c r="AG190" s="259">
        <v>890</v>
      </c>
      <c r="AH190" s="259">
        <v>854</v>
      </c>
      <c r="AI190" s="259">
        <v>1230</v>
      </c>
      <c r="AJ190" s="259">
        <v>1415</v>
      </c>
      <c r="AK190" s="259">
        <v>1182</v>
      </c>
      <c r="AL190" s="259">
        <v>1254</v>
      </c>
      <c r="AM190" s="259">
        <v>2340</v>
      </c>
      <c r="AN190" s="259">
        <v>1365</v>
      </c>
      <c r="AO190" s="259">
        <v>1010</v>
      </c>
      <c r="AP190" s="259">
        <f>[4]Prices!$AG379</f>
        <v>1085.4000000000001</v>
      </c>
      <c r="AQ190" s="259">
        <f>[4]Prices!$AG391</f>
        <v>768.15</v>
      </c>
      <c r="AR190" s="259">
        <f>[4]Prices!$AG403</f>
        <v>1283.5238095238096</v>
      </c>
      <c r="AS190" s="259">
        <f>[4]Prices!$AG415</f>
        <v>1400.8888888888889</v>
      </c>
      <c r="AT190" s="259">
        <f>[4]Prices!$AG427</f>
        <v>1729.5555555555557</v>
      </c>
      <c r="AU190" s="259">
        <f>[4]Prices!$AG439</f>
        <v>1405.9473684210527</v>
      </c>
      <c r="AV190" s="259">
        <f>[4]Prices!$AG451</f>
        <v>1451.15</v>
      </c>
      <c r="AW190" s="259">
        <f>[4]Prices!$AG463</f>
        <v>2372.65</v>
      </c>
      <c r="AX190" s="259">
        <f>[4]Prices!$AG475</f>
        <v>3522.6842105263158</v>
      </c>
      <c r="AY190" s="259">
        <f>[4]Prices!$AG487</f>
        <v>2616.2105263157896</v>
      </c>
      <c r="AZ190" s="259">
        <f>[4]Prices!$AG499</f>
        <v>2485.1578947368421</v>
      </c>
      <c r="BA190" s="259">
        <f>[4]Prices!$AG511</f>
        <v>3311.8421052631579</v>
      </c>
      <c r="BB190" s="259">
        <f>[4]Prices!$AG523</f>
        <v>3205.6190476190477</v>
      </c>
      <c r="BC190" s="259">
        <f>[4]Prices!$AG535</f>
        <v>2321.65</v>
      </c>
      <c r="BD190" s="259">
        <f>[4]Prices!$AG547</f>
        <v>2544.7368421052633</v>
      </c>
      <c r="BE190" s="259">
        <f>[4]Prices!$AG559</f>
        <v>2180</v>
      </c>
      <c r="BF190" s="259">
        <f>[4]Prices!$AG571</f>
        <v>2587.75</v>
      </c>
      <c r="BG190" s="259">
        <f>[4]Prices!$AG583</f>
        <v>2597.15</v>
      </c>
      <c r="BH190" s="259">
        <f>[4]Prices!$AG595</f>
        <v>2420.294117647059</v>
      </c>
      <c r="BI190" s="259">
        <f>[4]Prices!$AG607</f>
        <v>2037.7368421052631</v>
      </c>
      <c r="BJ190" s="259">
        <f>[4]Prices!$AG619</f>
        <v>2111.6875</v>
      </c>
      <c r="BK190" s="259">
        <f>[4]Prices!$AG631</f>
        <v>4159.2222222222226</v>
      </c>
      <c r="BL190" s="259">
        <v>3255</v>
      </c>
      <c r="BM190" s="259">
        <v>4069</v>
      </c>
      <c r="BN190" s="347" t="e">
        <f>[4]Forecasts!#REF!</f>
        <v>#REF!</v>
      </c>
      <c r="BO190" s="347">
        <v>0</v>
      </c>
      <c r="BP190" s="347">
        <v>0</v>
      </c>
      <c r="BQ190" s="260"/>
      <c r="BR190" s="260" t="s">
        <v>71</v>
      </c>
      <c r="BS190" s="254">
        <v>3766.19</v>
      </c>
      <c r="CE190" s="304">
        <v>43418</v>
      </c>
      <c r="CF190" s="254">
        <v>1973</v>
      </c>
      <c r="CH190" s="304">
        <v>43993</v>
      </c>
      <c r="CI190" s="254">
        <v>2366</v>
      </c>
      <c r="CJ190" s="254">
        <f t="shared" si="242"/>
        <v>6</v>
      </c>
      <c r="CK190" s="254">
        <f t="shared" si="243"/>
        <v>2020</v>
      </c>
    </row>
    <row r="191" spans="1:98">
      <c r="A191" s="254" t="s">
        <v>72</v>
      </c>
      <c r="AG191" s="259">
        <v>893</v>
      </c>
      <c r="AH191" s="259">
        <v>815</v>
      </c>
      <c r="AI191" s="259">
        <v>1173</v>
      </c>
      <c r="AJ191" s="259">
        <v>1418</v>
      </c>
      <c r="AK191" s="259">
        <v>1075</v>
      </c>
      <c r="AL191" s="259">
        <v>1151</v>
      </c>
      <c r="AM191" s="259">
        <v>2321</v>
      </c>
      <c r="AN191" s="259">
        <v>1227</v>
      </c>
      <c r="AO191" s="259">
        <v>1020</v>
      </c>
      <c r="AP191" s="259">
        <f>[4]Prices!$AG380</f>
        <v>1054.047619047619</v>
      </c>
      <c r="AQ191" s="259">
        <f>[4]Prices!$AG392</f>
        <v>817.3</v>
      </c>
      <c r="AR191" s="259">
        <f>[4]Prices!$AG404</f>
        <v>1420.05</v>
      </c>
      <c r="AS191" s="259">
        <f>[4]Prices!$AG416</f>
        <v>1422.8095238095239</v>
      </c>
      <c r="AT191" s="259">
        <f>[4]Prices!$AG428</f>
        <v>1532.9545454545455</v>
      </c>
      <c r="AU191" s="259">
        <f>[4]Prices!$AG440</f>
        <v>1403.409090909091</v>
      </c>
      <c r="AV191" s="259">
        <f>[4]Prices!$AG452</f>
        <v>1458.6818181818182</v>
      </c>
      <c r="AW191" s="259">
        <f>[4]Prices!$AG464</f>
        <v>2447.5238095238096</v>
      </c>
      <c r="AX191" s="259">
        <f>[4]Prices!$AG476</f>
        <v>3582.5714285714284</v>
      </c>
      <c r="AY191" s="259">
        <f>[4]Prices!$AG488</f>
        <v>2402.6363636363635</v>
      </c>
      <c r="AZ191" s="259">
        <f>[4]Prices!$AG500</f>
        <v>2409.590909090909</v>
      </c>
      <c r="BA191" s="259">
        <f>[4]Prices!$AG512</f>
        <v>3230.318181818182</v>
      </c>
      <c r="BB191" s="259">
        <f>[4]Prices!$AG524</f>
        <v>2972.2857142857142</v>
      </c>
      <c r="BC191" s="259">
        <f>[4]Prices!$AG536</f>
        <v>2423.85</v>
      </c>
      <c r="BD191" s="259">
        <f>[4]Prices!$AG548</f>
        <v>2432.0476190476193</v>
      </c>
      <c r="BE191" s="259">
        <f>[4]Prices!$AG560</f>
        <v>2279.090909090909</v>
      </c>
      <c r="BF191" s="259">
        <f>[4]Prices!$AG572</f>
        <v>2486.6190476190477</v>
      </c>
      <c r="BG191" s="259">
        <f>[4]Prices!$AG584</f>
        <v>2465.5789473684213</v>
      </c>
      <c r="BH191" s="259">
        <f>[4]Prices!$AG596</f>
        <v>2331.6</v>
      </c>
      <c r="BI191" s="259">
        <f>[4]Prices!$AG608</f>
        <v>2005.7777777777778</v>
      </c>
      <c r="BJ191" s="259">
        <f>[4]Prices!$AG620</f>
        <v>2371.7619047619046</v>
      </c>
      <c r="BK191" s="259">
        <f>[4]Prices!$AG632</f>
        <v>3660.55</v>
      </c>
      <c r="BL191" s="259">
        <v>3751</v>
      </c>
      <c r="BM191" s="259">
        <v>3976</v>
      </c>
      <c r="BN191" s="347">
        <f>[4]Forecasts!B45</f>
        <v>4150</v>
      </c>
      <c r="BO191" s="347">
        <v>0</v>
      </c>
      <c r="BP191" s="347">
        <v>0</v>
      </c>
      <c r="BQ191" s="260"/>
      <c r="BR191" s="260" t="s">
        <v>175</v>
      </c>
      <c r="CE191" s="304">
        <v>43419</v>
      </c>
      <c r="CF191" s="254">
        <v>1979</v>
      </c>
      <c r="CH191" s="304">
        <v>43994</v>
      </c>
      <c r="CI191" s="254">
        <v>2371</v>
      </c>
      <c r="CJ191" s="254">
        <f t="shared" si="242"/>
        <v>6</v>
      </c>
      <c r="CK191" s="254">
        <f t="shared" si="243"/>
        <v>2020</v>
      </c>
    </row>
    <row r="192" spans="1:98">
      <c r="A192" s="254" t="s">
        <v>73</v>
      </c>
      <c r="AG192" s="259">
        <v>836</v>
      </c>
      <c r="AH192" s="259">
        <v>835</v>
      </c>
      <c r="AI192" s="259">
        <v>1327</v>
      </c>
      <c r="AJ192" s="259">
        <v>1462</v>
      </c>
      <c r="AK192" s="259">
        <v>1062</v>
      </c>
      <c r="AL192" s="259">
        <v>1146</v>
      </c>
      <c r="AM192" s="259">
        <v>2470</v>
      </c>
      <c r="AN192" s="259">
        <v>915</v>
      </c>
      <c r="AO192" s="259">
        <v>1019</v>
      </c>
      <c r="AP192" s="259">
        <f>[4]Prices!$AG381</f>
        <v>1034.75</v>
      </c>
      <c r="AQ192" s="259">
        <f>[4]Prices!$AG393</f>
        <v>1078.8571428571429</v>
      </c>
      <c r="AR192" s="259">
        <f>[4]Prices!$AG405</f>
        <v>1408.8636363636363</v>
      </c>
      <c r="AS192" s="259">
        <f>[4]Prices!$AG417</f>
        <v>1361.3181818181818</v>
      </c>
      <c r="AT192" s="259">
        <f>[4]Prices!$AG429</f>
        <v>1444.6190476190477</v>
      </c>
      <c r="AU192" s="259">
        <f>[4]Prices!$AG441</f>
        <v>1403.65</v>
      </c>
      <c r="AV192" s="259">
        <f>[4]Prices!$AG453</f>
        <v>1542.35</v>
      </c>
      <c r="AW192" s="259">
        <f>[4]Prices!$AG465</f>
        <v>2540.1428571428573</v>
      </c>
      <c r="AX192" s="259">
        <f>[4]Prices!$AG477</f>
        <v>3340.6363636363635</v>
      </c>
      <c r="AY192" s="259">
        <f>[4]Prices!$AG489</f>
        <v>2102.681818181818</v>
      </c>
      <c r="AZ192" s="259">
        <f>[4]Prices!$AG501</f>
        <v>2411.4285714285716</v>
      </c>
      <c r="BA192" s="259">
        <f>[4]Prices!$AG513</f>
        <v>3092.7</v>
      </c>
      <c r="BB192" s="259">
        <f>[4]Prices!$AG525</f>
        <v>3041.6190476190477</v>
      </c>
      <c r="BC192" s="259">
        <f>[4]Prices!$AG537</f>
        <v>2285.681818181818</v>
      </c>
      <c r="BD192" s="259">
        <f>[4]Prices!$AG549</f>
        <v>2330.3684210526317</v>
      </c>
      <c r="BE192" s="259">
        <f>[4]Prices!$AG561</f>
        <v>2185.5238095238096</v>
      </c>
      <c r="BF192" s="259">
        <f>[4]Prices!$AG573</f>
        <v>2291.3333333333335</v>
      </c>
      <c r="BG192" s="259">
        <f>[4]Prices!$AG585</f>
        <v>2578.4</v>
      </c>
      <c r="BH192" s="259">
        <f>[4]Prices!$AG597</f>
        <v>2211.6190476190477</v>
      </c>
      <c r="BI192" s="259">
        <f>[4]Prices!$AG609</f>
        <v>1985.7619047619048</v>
      </c>
      <c r="BJ192" s="259">
        <f>[4]Prices!$AG621</f>
        <v>2539.8571428571427</v>
      </c>
      <c r="BK192" s="259">
        <f>[4]Prices!$AG633</f>
        <v>4067.7619047619046</v>
      </c>
      <c r="BL192" s="259">
        <v>3792</v>
      </c>
      <c r="BM192" s="259">
        <v>4028</v>
      </c>
      <c r="BN192" s="347">
        <f>[4]Forecasts!B46</f>
        <v>4100</v>
      </c>
      <c r="BO192" s="347">
        <v>0</v>
      </c>
      <c r="BP192" s="347">
        <v>0</v>
      </c>
      <c r="BQ192" s="260"/>
      <c r="BR192" s="260" t="s">
        <v>176</v>
      </c>
      <c r="CE192" s="304">
        <v>43420</v>
      </c>
      <c r="CF192" s="254">
        <v>1972</v>
      </c>
      <c r="CH192" s="304">
        <v>43997</v>
      </c>
      <c r="CI192" s="254">
        <v>2293</v>
      </c>
      <c r="CJ192" s="254">
        <f t="shared" si="242"/>
        <v>6</v>
      </c>
      <c r="CK192" s="254">
        <f t="shared" si="243"/>
        <v>2020</v>
      </c>
    </row>
    <row r="193" spans="1:89">
      <c r="A193" s="254" t="s">
        <v>74</v>
      </c>
      <c r="AG193" s="259">
        <v>841</v>
      </c>
      <c r="AH193" s="259">
        <v>827</v>
      </c>
      <c r="AI193" s="259">
        <v>1400</v>
      </c>
      <c r="AJ193" s="259">
        <v>1352</v>
      </c>
      <c r="AK193" s="259">
        <v>1219</v>
      </c>
      <c r="AL193" s="259">
        <v>1287</v>
      </c>
      <c r="AM193" s="259">
        <v>2560</v>
      </c>
      <c r="AN193" s="259">
        <v>1305</v>
      </c>
      <c r="AO193" s="259">
        <v>953</v>
      </c>
      <c r="AP193" s="259">
        <f>[4]Prices!$AG382</f>
        <v>1013.5909090909091</v>
      </c>
      <c r="AQ193" s="259">
        <f>[4]Prices!$AG394</f>
        <v>1188.7727272727273</v>
      </c>
      <c r="AR193" s="259">
        <f>[4]Prices!$AG406</f>
        <v>1489</v>
      </c>
      <c r="AS193" s="259">
        <f>[4]Prices!$AG418</f>
        <v>1286.8095238095239</v>
      </c>
      <c r="AT193" s="259">
        <f>[4]Prices!$AG430</f>
        <v>1450.3333333333333</v>
      </c>
      <c r="AU193" s="259">
        <f>[4]Prices!$AG442</f>
        <v>1369.090909090909</v>
      </c>
      <c r="AV193" s="259">
        <f>[4]Prices!$AG454</f>
        <v>1621.409090909091</v>
      </c>
      <c r="AW193" s="259">
        <f>[4]Prices!$AG466</f>
        <v>2464.818181818182</v>
      </c>
      <c r="AX193" s="259">
        <f>[4]Prices!$AG478</f>
        <v>2635.1428571428573</v>
      </c>
      <c r="AY193" s="259">
        <f>[4]Prices!$AG490</f>
        <v>2366.6</v>
      </c>
      <c r="AZ193" s="259">
        <f>[4]Prices!$AG502</f>
        <v>2606.7619047619046</v>
      </c>
      <c r="BA193" s="259">
        <f>[4]Prices!$AG514</f>
        <v>3030</v>
      </c>
      <c r="BB193" s="259">
        <f>[4]Prices!$AG526</f>
        <v>2954.35</v>
      </c>
      <c r="BC193" s="259">
        <f>[4]Prices!$AG538</f>
        <v>2330.1</v>
      </c>
      <c r="BD193" s="259">
        <f>[4]Prices!$AG550</f>
        <v>2118.7142857142858</v>
      </c>
      <c r="BE193" s="259">
        <f>[4]Prices!$AG562</f>
        <v>2003.4</v>
      </c>
      <c r="BF193" s="259">
        <f>[4]Prices!$AG574</f>
        <v>2507.681818181818</v>
      </c>
      <c r="BG193" s="259">
        <f>[4]Prices!$AG586</f>
        <v>2673.2272727272725</v>
      </c>
      <c r="BH193" s="259">
        <f>[4]Prices!$AG598</f>
        <v>2222.6190476190477</v>
      </c>
      <c r="BI193" s="259">
        <f>[4]Prices!$AG610</f>
        <v>2181.4285714285716</v>
      </c>
      <c r="BJ193" s="259">
        <f>[4]Prices!$AG622</f>
        <v>2701.7368421052633</v>
      </c>
      <c r="BK193" s="259">
        <f>[4]Prices!$AG634</f>
        <v>4317.8</v>
      </c>
      <c r="BL193" s="259">
        <v>3860</v>
      </c>
      <c r="BM193" s="259">
        <v>4075</v>
      </c>
      <c r="BN193" s="347">
        <f>[4]Forecasts!B47</f>
        <v>4150</v>
      </c>
      <c r="BO193" s="347">
        <v>0</v>
      </c>
      <c r="BP193" s="347">
        <v>0</v>
      </c>
      <c r="BQ193" s="260"/>
      <c r="BR193" s="260" t="s">
        <v>177</v>
      </c>
      <c r="CE193" s="304">
        <v>43423</v>
      </c>
      <c r="CF193" s="254">
        <v>1986</v>
      </c>
      <c r="CH193" s="304">
        <v>43998</v>
      </c>
      <c r="CI193" s="254">
        <v>2356</v>
      </c>
      <c r="CJ193" s="254">
        <f t="shared" si="242"/>
        <v>6</v>
      </c>
      <c r="CK193" s="254">
        <f t="shared" si="243"/>
        <v>2020</v>
      </c>
    </row>
    <row r="194" spans="1:89">
      <c r="A194" s="254" t="s">
        <v>75</v>
      </c>
      <c r="AG194" s="259">
        <v>872</v>
      </c>
      <c r="AH194" s="259">
        <v>750</v>
      </c>
      <c r="AI194" s="259">
        <v>1414</v>
      </c>
      <c r="AJ194" s="259">
        <v>1351</v>
      </c>
      <c r="AK194" s="259">
        <v>1115</v>
      </c>
      <c r="AL194" s="259">
        <v>1561</v>
      </c>
      <c r="AM194" s="259">
        <v>2303</v>
      </c>
      <c r="AN194" s="259">
        <v>1240</v>
      </c>
      <c r="AO194" s="259">
        <v>870</v>
      </c>
      <c r="AP194" s="259">
        <f>[4]Prices!$AG383</f>
        <v>950.65</v>
      </c>
      <c r="AQ194" s="259">
        <f>[4]Prices!$AG395</f>
        <v>986.47058823529414</v>
      </c>
      <c r="AR194" s="259">
        <f>[4]Prices!$AG407</f>
        <v>1401.2</v>
      </c>
      <c r="AS194" s="259">
        <f>[4]Prices!$AG419</f>
        <v>1367.7</v>
      </c>
      <c r="AT194" s="259">
        <f>[4]Prices!$AG431</f>
        <v>1453.1428571428571</v>
      </c>
      <c r="AU194" s="259">
        <f>[4]Prices!$AG443</f>
        <v>1410.6190476190477</v>
      </c>
      <c r="AV194" s="259">
        <f>[4]Prices!$AG455</f>
        <v>1545.65</v>
      </c>
      <c r="AW194" s="259">
        <f>[4]Prices!$AG467</f>
        <v>2562.2631578947367</v>
      </c>
      <c r="AX194" s="259">
        <f>[4]Prices!$AG479</f>
        <v>2303.5714285714284</v>
      </c>
      <c r="AY194" s="259">
        <f>[4]Prices!$AG491</f>
        <v>2166.4736842105262</v>
      </c>
      <c r="AZ194" s="259">
        <f>[4]Prices!$AG503</f>
        <v>2656.8947368421054</v>
      </c>
      <c r="BA194" s="259">
        <f>[4]Prices!$AG515</f>
        <v>3006.4736842105262</v>
      </c>
      <c r="BB194" s="259">
        <f>[4]Prices!$AG527</f>
        <v>2830.5</v>
      </c>
      <c r="BC194" s="259">
        <f>[4]Prices!$AG539</f>
        <v>2344.5263157894738</v>
      </c>
      <c r="BD194" s="259">
        <f>[4]Prices!$AG551</f>
        <v>2094.9</v>
      </c>
      <c r="BE194" s="259">
        <f>[4]Prices!$AG563</f>
        <v>2171.8947368421054</v>
      </c>
      <c r="BF194" s="259">
        <f>[4]Prices!$AG575</f>
        <v>2630.4210526315787</v>
      </c>
      <c r="BG194" s="259">
        <f>[4]Prices!$AG587</f>
        <v>2775.3333333333335</v>
      </c>
      <c r="BH194" s="259">
        <f>[4]Prices!$AG599</f>
        <v>2208.3125</v>
      </c>
      <c r="BI194" s="259">
        <f>[4]Prices!$AG611</f>
        <v>2195</v>
      </c>
      <c r="BJ194" s="259">
        <f>[4]Prices!$AG623</f>
        <v>2858.7619047619046</v>
      </c>
      <c r="BK194" s="259">
        <f>[4]Prices!$AG635</f>
        <v>4353.4285714285716</v>
      </c>
      <c r="BL194" s="259">
        <v>3689</v>
      </c>
      <c r="BM194" s="259">
        <v>4124</v>
      </c>
      <c r="BN194" s="347">
        <f>[4]Forecasts!B48</f>
        <v>4200</v>
      </c>
      <c r="BO194" s="347">
        <v>0</v>
      </c>
      <c r="BP194" s="347">
        <v>0</v>
      </c>
      <c r="BQ194" s="260"/>
      <c r="BR194" s="260" t="s">
        <v>178</v>
      </c>
      <c r="CE194" s="304">
        <v>43425</v>
      </c>
      <c r="CF194" s="254">
        <v>2006</v>
      </c>
      <c r="CH194" s="304">
        <v>43999</v>
      </c>
      <c r="CI194" s="254">
        <v>2361</v>
      </c>
      <c r="CJ194" s="254">
        <f t="shared" si="242"/>
        <v>6</v>
      </c>
      <c r="CK194" s="254">
        <f t="shared" si="243"/>
        <v>2020</v>
      </c>
    </row>
    <row r="195" spans="1:89" ht="12" thickBot="1">
      <c r="A195" s="254" t="s">
        <v>95</v>
      </c>
      <c r="AG195" s="259">
        <f>AVERAGE(AG183:AG194)</f>
        <v>884.75</v>
      </c>
      <c r="AH195" s="259">
        <f t="shared" ref="AH195:BK195" si="247">AVERAGE(AH183:AH194)</f>
        <v>901.91666666666663</v>
      </c>
      <c r="AI195" s="259">
        <f t="shared" si="247"/>
        <v>1113.6666666666667</v>
      </c>
      <c r="AJ195" s="259">
        <f t="shared" si="247"/>
        <v>1508.1666666666667</v>
      </c>
      <c r="AK195" s="259">
        <f t="shared" si="247"/>
        <v>1220.5</v>
      </c>
      <c r="AL195" s="259">
        <f t="shared" si="247"/>
        <v>1267.5833333333333</v>
      </c>
      <c r="AM195" s="259">
        <f t="shared" si="247"/>
        <v>2230.25</v>
      </c>
      <c r="AN195" s="259">
        <f t="shared" si="247"/>
        <v>1646.25</v>
      </c>
      <c r="AO195" s="259">
        <f t="shared" si="247"/>
        <v>1085.25</v>
      </c>
      <c r="AP195" s="259">
        <f t="shared" si="247"/>
        <v>1001.4019876637523</v>
      </c>
      <c r="AQ195" s="259">
        <f t="shared" si="247"/>
        <v>876.93539456186511</v>
      </c>
      <c r="AR195" s="259">
        <f t="shared" si="247"/>
        <v>1243.1204207612243</v>
      </c>
      <c r="AS195" s="259">
        <f t="shared" si="247"/>
        <v>1465.6520976766687</v>
      </c>
      <c r="AT195" s="259">
        <f t="shared" si="247"/>
        <v>1687.5812970966824</v>
      </c>
      <c r="AU195" s="259">
        <f t="shared" si="247"/>
        <v>1395.6818994902587</v>
      </c>
      <c r="AV195" s="259">
        <f t="shared" si="247"/>
        <v>1475.7796056564921</v>
      </c>
      <c r="AW195" s="259">
        <f t="shared" si="247"/>
        <v>2134.9038039059328</v>
      </c>
      <c r="AX195" s="259">
        <f t="shared" si="247"/>
        <v>3163.9862004610454</v>
      </c>
      <c r="AY195" s="259">
        <f t="shared" si="247"/>
        <v>2042.6429899578118</v>
      </c>
      <c r="AZ195" s="259">
        <f t="shared" si="247"/>
        <v>2484.6397114120941</v>
      </c>
      <c r="BA195" s="259">
        <f t="shared" si="247"/>
        <v>3307.5687337717368</v>
      </c>
      <c r="BB195" s="259">
        <f t="shared" si="247"/>
        <v>3109.450267491366</v>
      </c>
      <c r="BC195" s="259">
        <f t="shared" si="247"/>
        <v>2385.3816885964911</v>
      </c>
      <c r="BD195" s="259">
        <f t="shared" si="247"/>
        <v>2483.0224443684974</v>
      </c>
      <c r="BE195" s="259">
        <f t="shared" si="247"/>
        <v>2196.7762740183794</v>
      </c>
      <c r="BF195" s="259">
        <f t="shared" si="247"/>
        <v>2489.5829858923898</v>
      </c>
      <c r="BG195" s="259">
        <f t="shared" si="247"/>
        <v>2765.9246670193402</v>
      </c>
      <c r="BH195" s="259">
        <f t="shared" si="247"/>
        <v>2437.8110655007617</v>
      </c>
      <c r="BI195" s="259">
        <f t="shared" si="247"/>
        <v>2123.1101264635017</v>
      </c>
      <c r="BJ195" s="259">
        <f t="shared" si="247"/>
        <v>2536.9566916818562</v>
      </c>
      <c r="BK195" s="259">
        <f t="shared" si="247"/>
        <v>3738.8059406173543</v>
      </c>
      <c r="BL195" s="259">
        <f>AVERAGE(BL184:BL194)</f>
        <v>3858.6363636363635</v>
      </c>
      <c r="BM195" s="259">
        <f>AVERAGE(BM184:BM194)</f>
        <v>3974</v>
      </c>
      <c r="BN195" s="348" t="e">
        <f t="shared" ref="BN195:BP195" si="248">AVERAGE(BN184:BN194)</f>
        <v>#REF!</v>
      </c>
      <c r="BO195" s="347">
        <f t="shared" si="248"/>
        <v>0</v>
      </c>
      <c r="BP195" s="347">
        <f t="shared" si="248"/>
        <v>0</v>
      </c>
      <c r="BQ195" s="260"/>
      <c r="BR195" s="260"/>
      <c r="CE195" s="304">
        <v>43426</v>
      </c>
      <c r="CF195" s="254">
        <v>2057</v>
      </c>
      <c r="CH195" s="304">
        <v>44000</v>
      </c>
      <c r="CI195" s="254">
        <v>2367</v>
      </c>
      <c r="CJ195" s="254">
        <f t="shared" si="242"/>
        <v>6</v>
      </c>
      <c r="CK195" s="254">
        <f t="shared" si="243"/>
        <v>2020</v>
      </c>
    </row>
    <row r="196" spans="1:89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  <c r="AA196" s="261"/>
      <c r="AB196" s="261"/>
      <c r="AC196" s="261"/>
      <c r="AD196" s="261"/>
      <c r="AE196" s="261"/>
      <c r="AF196" s="261"/>
      <c r="AG196" s="261"/>
      <c r="AH196" s="261"/>
      <c r="AI196" s="261"/>
      <c r="AJ196" s="261"/>
      <c r="AK196" s="261"/>
      <c r="AL196" s="261"/>
      <c r="AM196" s="261"/>
      <c r="AN196" s="261"/>
      <c r="AO196" s="261"/>
      <c r="AP196" s="261"/>
      <c r="AQ196" s="261"/>
      <c r="AR196" s="261"/>
      <c r="AS196" s="261"/>
      <c r="AT196" s="261"/>
      <c r="AU196" s="261"/>
      <c r="AV196" s="261"/>
      <c r="AW196" s="261"/>
      <c r="AX196" s="261"/>
      <c r="AY196" s="261"/>
      <c r="AZ196" s="261"/>
      <c r="BA196" s="261"/>
      <c r="BB196" s="261"/>
      <c r="BC196" s="261"/>
      <c r="BD196" s="261"/>
      <c r="BE196" s="261"/>
      <c r="BF196" s="261"/>
      <c r="BG196" s="261"/>
      <c r="BH196" s="261"/>
      <c r="BI196" s="261"/>
      <c r="BJ196" s="261"/>
      <c r="BK196" s="261"/>
      <c r="BL196" s="261"/>
      <c r="BM196" s="261"/>
      <c r="BN196" s="261"/>
      <c r="BO196" s="261"/>
      <c r="BP196" s="261"/>
      <c r="CE196" s="304">
        <v>43427</v>
      </c>
      <c r="CF196" s="254">
        <v>2044</v>
      </c>
      <c r="CH196" s="304">
        <v>44001</v>
      </c>
      <c r="CI196" s="254">
        <v>2472</v>
      </c>
      <c r="CJ196" s="254">
        <f t="shared" si="242"/>
        <v>6</v>
      </c>
      <c r="CK196" s="254">
        <f t="shared" si="243"/>
        <v>2020</v>
      </c>
    </row>
    <row r="197" spans="1:89" ht="12" thickBot="1">
      <c r="A197" s="254" t="s">
        <v>96</v>
      </c>
      <c r="CE197" s="304">
        <v>43430</v>
      </c>
      <c r="CF197" s="254">
        <v>1972</v>
      </c>
      <c r="CH197" s="304">
        <v>44004</v>
      </c>
      <c r="CI197" s="254">
        <v>2445</v>
      </c>
      <c r="CJ197" s="254">
        <f t="shared" si="242"/>
        <v>6</v>
      </c>
      <c r="CK197" s="254">
        <f t="shared" si="243"/>
        <v>2020</v>
      </c>
    </row>
    <row r="198" spans="1:89" ht="12" thickBot="1">
      <c r="A198" s="286"/>
      <c r="B198" s="287" t="s">
        <v>119</v>
      </c>
      <c r="C198" s="287" t="s">
        <v>120</v>
      </c>
      <c r="D198" s="287" t="s">
        <v>121</v>
      </c>
      <c r="E198" s="287" t="s">
        <v>122</v>
      </c>
      <c r="F198" s="287" t="s">
        <v>123</v>
      </c>
      <c r="G198" s="287" t="s">
        <v>124</v>
      </c>
      <c r="H198" s="287" t="s">
        <v>125</v>
      </c>
      <c r="I198" s="287" t="s">
        <v>126</v>
      </c>
      <c r="J198" s="287" t="s">
        <v>127</v>
      </c>
      <c r="K198" s="287" t="s">
        <v>128</v>
      </c>
      <c r="L198" s="287" t="s">
        <v>129</v>
      </c>
      <c r="M198" s="287" t="s">
        <v>130</v>
      </c>
      <c r="N198" s="287" t="s">
        <v>131</v>
      </c>
      <c r="O198" s="287" t="s">
        <v>132</v>
      </c>
      <c r="P198" s="287" t="s">
        <v>133</v>
      </c>
      <c r="Q198" s="288" t="s">
        <v>134</v>
      </c>
      <c r="R198" s="288" t="s">
        <v>135</v>
      </c>
      <c r="S198" s="288" t="s">
        <v>136</v>
      </c>
      <c r="T198" s="288" t="s">
        <v>137</v>
      </c>
      <c r="U198" s="288" t="s">
        <v>138</v>
      </c>
      <c r="V198" s="288" t="s">
        <v>139</v>
      </c>
      <c r="W198" s="288" t="s">
        <v>140</v>
      </c>
      <c r="X198" s="288" t="s">
        <v>141</v>
      </c>
      <c r="Y198" s="288" t="s">
        <v>142</v>
      </c>
      <c r="Z198" s="288" t="s">
        <v>143</v>
      </c>
      <c r="AA198" s="288" t="s">
        <v>144</v>
      </c>
      <c r="AB198" s="288" t="s">
        <v>145</v>
      </c>
      <c r="AC198" s="288" t="s">
        <v>146</v>
      </c>
      <c r="AD198" s="288" t="s">
        <v>147</v>
      </c>
      <c r="AE198" s="288" t="s">
        <v>148</v>
      </c>
      <c r="AF198" s="288" t="s">
        <v>149</v>
      </c>
      <c r="AG198" s="288" t="s">
        <v>150</v>
      </c>
      <c r="AH198" s="288" t="s">
        <v>151</v>
      </c>
      <c r="AI198" s="288" t="s">
        <v>11</v>
      </c>
      <c r="AJ198" s="288" t="s">
        <v>12</v>
      </c>
      <c r="AK198" s="288" t="s">
        <v>13</v>
      </c>
      <c r="AL198" s="288" t="s">
        <v>14</v>
      </c>
      <c r="AM198" s="288" t="s">
        <v>15</v>
      </c>
      <c r="AN198" s="288" t="s">
        <v>16</v>
      </c>
      <c r="AO198" s="288" t="s">
        <v>17</v>
      </c>
      <c r="AP198" s="288" t="s">
        <v>18</v>
      </c>
      <c r="AQ198" s="288" t="s">
        <v>19</v>
      </c>
      <c r="AR198" s="288" t="s">
        <v>20</v>
      </c>
      <c r="AS198" s="288" t="s">
        <v>21</v>
      </c>
      <c r="AT198" s="288" t="s">
        <v>22</v>
      </c>
      <c r="AU198" s="288" t="s">
        <v>23</v>
      </c>
      <c r="AV198" s="288" t="s">
        <v>24</v>
      </c>
      <c r="AW198" s="288" t="s">
        <v>25</v>
      </c>
      <c r="AX198" s="288" t="s">
        <v>26</v>
      </c>
      <c r="AY198" s="288" t="s">
        <v>27</v>
      </c>
      <c r="AZ198" s="288" t="s">
        <v>28</v>
      </c>
      <c r="BA198" s="288" t="s">
        <v>29</v>
      </c>
      <c r="BB198" s="288" t="s">
        <v>30</v>
      </c>
      <c r="BC198" s="288" t="s">
        <v>31</v>
      </c>
      <c r="BD198" s="288" t="s">
        <v>32</v>
      </c>
      <c r="BE198" s="288" t="s">
        <v>33</v>
      </c>
      <c r="BF198" s="288" t="s">
        <v>34</v>
      </c>
      <c r="BG198" s="288" t="s">
        <v>35</v>
      </c>
      <c r="BH198" s="288" t="s">
        <v>36</v>
      </c>
      <c r="BI198" s="288" t="s">
        <v>37</v>
      </c>
      <c r="BJ198" s="288" t="s">
        <v>38</v>
      </c>
      <c r="BK198" s="288" t="str">
        <f>BK2</f>
        <v xml:space="preserve">21/22  </v>
      </c>
      <c r="BL198" s="288" t="str">
        <f>BL2</f>
        <v xml:space="preserve">22/23  </v>
      </c>
      <c r="BM198" s="288" t="str">
        <f>BM2</f>
        <v xml:space="preserve">23/24  </v>
      </c>
      <c r="BN198" s="288" t="str">
        <f t="shared" ref="BN198:BP198" si="249">BN2</f>
        <v xml:space="preserve">24/25  </v>
      </c>
      <c r="BO198" s="288" t="str">
        <f t="shared" si="249"/>
        <v xml:space="preserve">25/26  </v>
      </c>
      <c r="BP198" s="288" t="str">
        <f t="shared" si="249"/>
        <v xml:space="preserve">26/27  </v>
      </c>
      <c r="BQ198" s="289"/>
      <c r="BR198" s="289"/>
      <c r="CE198" s="304">
        <v>43431</v>
      </c>
      <c r="CF198" s="254">
        <v>1966</v>
      </c>
      <c r="CH198" s="304">
        <v>44005</v>
      </c>
      <c r="CI198" s="254">
        <v>2466</v>
      </c>
      <c r="CJ198" s="254">
        <f t="shared" si="242"/>
        <v>6</v>
      </c>
      <c r="CK198" s="254">
        <f t="shared" si="243"/>
        <v>2020</v>
      </c>
    </row>
    <row r="199" spans="1:89">
      <c r="A199" s="254" t="s">
        <v>64</v>
      </c>
      <c r="Q199" s="259">
        <f t="shared" ref="Q199:U210" si="250">(SUM($AA199:$AE199)/SUM($AA$211:$AE$211))*Q$211</f>
        <v>28.018357268069479</v>
      </c>
      <c r="R199" s="259">
        <f t="shared" si="250"/>
        <v>33.402667917449378</v>
      </c>
      <c r="S199" s="259">
        <f t="shared" si="250"/>
        <v>36.693079980959318</v>
      </c>
      <c r="T199" s="259">
        <f t="shared" si="250"/>
        <v>47.36199182324912</v>
      </c>
      <c r="U199" s="259">
        <f t="shared" si="250"/>
        <v>55.53816725378897</v>
      </c>
      <c r="V199" s="259">
        <v>45.859000000000002</v>
      </c>
      <c r="W199" s="259">
        <v>55.765999999999998</v>
      </c>
      <c r="X199" s="259">
        <v>109.795</v>
      </c>
      <c r="Y199" s="259">
        <v>82.186999999999998</v>
      </c>
      <c r="Z199" s="259">
        <v>122.773</v>
      </c>
      <c r="AA199" s="259">
        <v>156.91800000000001</v>
      </c>
      <c r="AB199" s="259">
        <v>144.45099999999999</v>
      </c>
      <c r="AC199" s="259">
        <v>137.29599999999999</v>
      </c>
      <c r="AD199" s="259">
        <v>144.77600000000001</v>
      </c>
      <c r="AE199" s="259">
        <v>188.65100000000001</v>
      </c>
      <c r="AF199" s="259">
        <v>172.43299999999999</v>
      </c>
      <c r="AG199" s="259">
        <v>189.65199999999999</v>
      </c>
      <c r="AH199" s="259">
        <v>190.68</v>
      </c>
      <c r="AI199" s="259">
        <v>238.011</v>
      </c>
      <c r="AJ199" s="259">
        <v>238.40100000000001</v>
      </c>
      <c r="AK199" s="259">
        <v>236.65299999999999</v>
      </c>
      <c r="AL199" s="259">
        <v>263.65699999999998</v>
      </c>
      <c r="AM199" s="259">
        <v>263.76</v>
      </c>
      <c r="AN199" s="259">
        <v>229.56800000000001</v>
      </c>
      <c r="AO199" s="259">
        <v>301.32400000000001</v>
      </c>
      <c r="AP199" s="259">
        <v>341.392</v>
      </c>
      <c r="AQ199" s="259">
        <v>323.63400000000001</v>
      </c>
      <c r="AR199" s="259">
        <v>329.19600000000003</v>
      </c>
      <c r="AS199" s="259">
        <v>321.62299999999999</v>
      </c>
      <c r="AT199" s="259">
        <v>353.28199999999998</v>
      </c>
      <c r="AU199" s="259">
        <v>364.52800000000002</v>
      </c>
      <c r="AV199" s="259">
        <v>349.303</v>
      </c>
      <c r="AW199" s="259">
        <v>402.48599999999999</v>
      </c>
      <c r="AX199" s="259">
        <v>425.221</v>
      </c>
      <c r="AY199" s="259">
        <v>500.45499999999998</v>
      </c>
      <c r="AZ199" s="259">
        <v>407.37799999999999</v>
      </c>
      <c r="BA199" s="259">
        <v>472.71699999999998</v>
      </c>
      <c r="BB199" s="259">
        <v>475.697</v>
      </c>
      <c r="BC199" s="259">
        <v>496.387</v>
      </c>
      <c r="BD199" s="259">
        <v>470.01900000000001</v>
      </c>
      <c r="BE199" s="259">
        <v>486.30900000000003</v>
      </c>
      <c r="BF199" s="259">
        <v>400.125</v>
      </c>
      <c r="BG199" s="259">
        <v>498.96600000000001</v>
      </c>
      <c r="BH199" s="259">
        <v>485.666</v>
      </c>
      <c r="BI199" s="259">
        <v>442.60399999999998</v>
      </c>
      <c r="BJ199" s="259">
        <v>418.12099999999998</v>
      </c>
      <c r="BK199" s="259">
        <v>412.88200000000001</v>
      </c>
      <c r="BL199" s="259">
        <v>448.11099999999999</v>
      </c>
      <c r="BM199" s="259">
        <v>469.404</v>
      </c>
      <c r="BN199" s="259">
        <v>416.05799999999999</v>
      </c>
      <c r="BO199" s="327">
        <f t="shared" ref="BO199:BP202" si="251">ROUND(BO231*BO89*2,-1)/2</f>
        <v>455</v>
      </c>
      <c r="BP199" s="327">
        <f t="shared" si="251"/>
        <v>455</v>
      </c>
      <c r="BQ199" s="326"/>
      <c r="BR199" s="259"/>
      <c r="CE199" s="304">
        <v>43432</v>
      </c>
      <c r="CF199" s="254">
        <v>2014</v>
      </c>
      <c r="CH199" s="304">
        <v>44006</v>
      </c>
      <c r="CI199" s="254">
        <v>2436</v>
      </c>
      <c r="CJ199" s="254">
        <f t="shared" si="242"/>
        <v>6</v>
      </c>
      <c r="CK199" s="254">
        <f t="shared" si="243"/>
        <v>2020</v>
      </c>
    </row>
    <row r="200" spans="1:89">
      <c r="A200" s="254" t="s">
        <v>65</v>
      </c>
      <c r="Q200" s="259">
        <f t="shared" si="250"/>
        <v>25.20404542283524</v>
      </c>
      <c r="R200" s="259">
        <f t="shared" si="250"/>
        <v>30.047527461387205</v>
      </c>
      <c r="S200" s="259">
        <f t="shared" si="250"/>
        <v>33.007433151613405</v>
      </c>
      <c r="T200" s="259">
        <f t="shared" si="250"/>
        <v>42.60470311689231</v>
      </c>
      <c r="U200" s="259">
        <f t="shared" si="250"/>
        <v>49.959620286545295</v>
      </c>
      <c r="V200" s="259">
        <v>42.363</v>
      </c>
      <c r="W200" s="259">
        <v>57.530999999999999</v>
      </c>
      <c r="X200" s="259">
        <v>84.271000000000001</v>
      </c>
      <c r="Y200" s="259">
        <v>71.766999999999996</v>
      </c>
      <c r="Z200" s="259">
        <v>112.509</v>
      </c>
      <c r="AA200" s="259">
        <v>135.94800000000001</v>
      </c>
      <c r="AB200" s="259">
        <v>121.233</v>
      </c>
      <c r="AC200" s="259">
        <v>114.072</v>
      </c>
      <c r="AD200" s="259">
        <v>133.64099999999999</v>
      </c>
      <c r="AE200" s="259">
        <v>189.64500000000001</v>
      </c>
      <c r="AF200" s="259">
        <v>150.63900000000001</v>
      </c>
      <c r="AG200" s="259">
        <v>143.58600000000001</v>
      </c>
      <c r="AH200" s="259">
        <v>179.733</v>
      </c>
      <c r="AI200" s="259">
        <v>208.83</v>
      </c>
      <c r="AJ200" s="259">
        <v>204.11</v>
      </c>
      <c r="AK200" s="259">
        <v>231.78899999999999</v>
      </c>
      <c r="AL200" s="259">
        <v>222.679</v>
      </c>
      <c r="AM200" s="259">
        <v>234.94800000000001</v>
      </c>
      <c r="AN200" s="259">
        <v>208.232</v>
      </c>
      <c r="AO200" s="259">
        <v>282.529</v>
      </c>
      <c r="AP200" s="259">
        <v>329.71100000000001</v>
      </c>
      <c r="AQ200" s="259">
        <v>296.81799999999998</v>
      </c>
      <c r="AR200" s="259">
        <v>281.46800000000002</v>
      </c>
      <c r="AS200" s="259">
        <v>285.637</v>
      </c>
      <c r="AT200" s="259">
        <v>325.54899999999998</v>
      </c>
      <c r="AU200" s="259">
        <v>313.37099999999998</v>
      </c>
      <c r="AV200" s="259">
        <v>387.471</v>
      </c>
      <c r="AW200" s="259">
        <v>424.00799999999998</v>
      </c>
      <c r="AX200" s="259">
        <v>430.75299999999999</v>
      </c>
      <c r="AY200" s="259">
        <v>408.959</v>
      </c>
      <c r="AZ200" s="259">
        <v>363.69200000000001</v>
      </c>
      <c r="BA200" s="259">
        <v>403.66899999999998</v>
      </c>
      <c r="BB200" s="259">
        <v>477.77800000000002</v>
      </c>
      <c r="BC200" s="259">
        <v>468.02699999999999</v>
      </c>
      <c r="BD200" s="259">
        <v>430.37900000000002</v>
      </c>
      <c r="BE200" s="259">
        <v>395.21100000000001</v>
      </c>
      <c r="BF200" s="259">
        <v>365.72899999999998</v>
      </c>
      <c r="BG200" s="259">
        <v>484.88</v>
      </c>
      <c r="BH200" s="259">
        <v>451.72399999999999</v>
      </c>
      <c r="BI200" s="259">
        <v>362.64</v>
      </c>
      <c r="BJ200" s="259">
        <v>350.14400000000001</v>
      </c>
      <c r="BK200" s="259">
        <v>388.56200000000001</v>
      </c>
      <c r="BL200" s="259">
        <v>407.61700000000002</v>
      </c>
      <c r="BM200" s="259">
        <v>431.64100000000002</v>
      </c>
      <c r="BN200" s="259">
        <v>361.34</v>
      </c>
      <c r="BO200" s="327">
        <f t="shared" si="251"/>
        <v>400</v>
      </c>
      <c r="BP200" s="327">
        <f t="shared" si="251"/>
        <v>410</v>
      </c>
      <c r="BQ200" s="326"/>
      <c r="BR200" s="259"/>
      <c r="CE200" s="304">
        <v>43433</v>
      </c>
      <c r="CF200" s="254">
        <v>2027</v>
      </c>
      <c r="CH200" s="304">
        <v>44007</v>
      </c>
      <c r="CI200" s="254">
        <v>2395</v>
      </c>
      <c r="CJ200" s="254">
        <f t="shared" si="242"/>
        <v>6</v>
      </c>
      <c r="CK200" s="254">
        <f t="shared" si="243"/>
        <v>2020</v>
      </c>
    </row>
    <row r="201" spans="1:89">
      <c r="A201" s="254" t="s">
        <v>66</v>
      </c>
      <c r="Q201" s="259">
        <f t="shared" si="250"/>
        <v>22.413901974554392</v>
      </c>
      <c r="R201" s="259">
        <f t="shared" si="250"/>
        <v>26.721199862902925</v>
      </c>
      <c r="S201" s="259">
        <f t="shared" si="250"/>
        <v>29.353437461338139</v>
      </c>
      <c r="T201" s="259">
        <f t="shared" si="250"/>
        <v>37.888268462325044</v>
      </c>
      <c r="U201" s="259">
        <f t="shared" si="250"/>
        <v>44.428980070557998</v>
      </c>
      <c r="V201" s="259">
        <v>38.584000000000003</v>
      </c>
      <c r="W201" s="259">
        <v>48.435000000000002</v>
      </c>
      <c r="X201" s="259">
        <v>62.997</v>
      </c>
      <c r="Y201" s="259">
        <v>55.579000000000001</v>
      </c>
      <c r="Z201" s="259">
        <v>87.599000000000004</v>
      </c>
      <c r="AA201" s="259">
        <v>134.767</v>
      </c>
      <c r="AB201" s="259">
        <v>98.474999999999994</v>
      </c>
      <c r="AC201" s="259">
        <v>95.03</v>
      </c>
      <c r="AD201" s="259">
        <v>125.878</v>
      </c>
      <c r="AE201" s="259">
        <v>163.50200000000001</v>
      </c>
      <c r="AF201" s="259">
        <v>120.339</v>
      </c>
      <c r="AG201" s="259">
        <v>121.161</v>
      </c>
      <c r="AH201" s="259">
        <v>150.25299999999999</v>
      </c>
      <c r="AI201" s="259">
        <v>178.76300000000001</v>
      </c>
      <c r="AJ201" s="259">
        <v>204.14</v>
      </c>
      <c r="AK201" s="259">
        <v>205.15100000000001</v>
      </c>
      <c r="AL201" s="259">
        <v>193.64699999999999</v>
      </c>
      <c r="AM201" s="259">
        <v>186.71899999999999</v>
      </c>
      <c r="AN201" s="259">
        <v>177.92599999999999</v>
      </c>
      <c r="AO201" s="259">
        <v>266.548</v>
      </c>
      <c r="AP201" s="259">
        <v>264.50799999999998</v>
      </c>
      <c r="AQ201" s="259">
        <v>269.04399999999998</v>
      </c>
      <c r="AR201" s="259">
        <v>250.376</v>
      </c>
      <c r="AS201" s="259">
        <v>308.92899999999997</v>
      </c>
      <c r="AT201" s="259">
        <v>342.86900000000003</v>
      </c>
      <c r="AU201" s="259">
        <v>274.13099999999997</v>
      </c>
      <c r="AV201" s="259">
        <v>294.05900000000003</v>
      </c>
      <c r="AW201" s="259">
        <v>364.05200000000002</v>
      </c>
      <c r="AX201" s="259">
        <v>385.80200000000002</v>
      </c>
      <c r="AY201" s="259">
        <v>391.81400000000002</v>
      </c>
      <c r="AZ201" s="259">
        <v>303.13200000000001</v>
      </c>
      <c r="BA201" s="259">
        <v>382.435</v>
      </c>
      <c r="BB201" s="259">
        <v>447.608</v>
      </c>
      <c r="BC201" s="259">
        <v>426.45299999999997</v>
      </c>
      <c r="BD201" s="259">
        <v>337.202</v>
      </c>
      <c r="BE201" s="259">
        <v>343.82900000000001</v>
      </c>
      <c r="BF201" s="259">
        <v>346.52</v>
      </c>
      <c r="BG201" s="259">
        <v>465.06200000000001</v>
      </c>
      <c r="BH201" s="259">
        <v>446.52800000000002</v>
      </c>
      <c r="BI201" s="259">
        <v>316.24</v>
      </c>
      <c r="BJ201" s="259">
        <v>310.21300000000002</v>
      </c>
      <c r="BK201" s="259">
        <v>350.49299999999999</v>
      </c>
      <c r="BL201" s="259">
        <v>399.45299999999997</v>
      </c>
      <c r="BM201" s="259">
        <v>371.20400000000001</v>
      </c>
      <c r="BN201" s="259">
        <v>336.55799999999999</v>
      </c>
      <c r="BO201" s="327">
        <f t="shared" si="251"/>
        <v>365</v>
      </c>
      <c r="BP201" s="327">
        <f t="shared" si="251"/>
        <v>375</v>
      </c>
      <c r="BQ201" s="327"/>
      <c r="BR201" s="259"/>
      <c r="CE201" s="304">
        <v>43434</v>
      </c>
      <c r="CF201" s="254">
        <v>2040</v>
      </c>
      <c r="CH201" s="304">
        <v>44008</v>
      </c>
      <c r="CI201" s="254">
        <v>2368</v>
      </c>
      <c r="CJ201" s="254">
        <f t="shared" si="242"/>
        <v>6</v>
      </c>
      <c r="CK201" s="254">
        <f t="shared" si="243"/>
        <v>2020</v>
      </c>
    </row>
    <row r="202" spans="1:89">
      <c r="A202" s="254" t="s">
        <v>67</v>
      </c>
      <c r="Q202" s="259">
        <f t="shared" si="250"/>
        <v>18.851531068063224</v>
      </c>
      <c r="R202" s="259">
        <f t="shared" si="250"/>
        <v>22.474245223491746</v>
      </c>
      <c r="S202" s="259">
        <f t="shared" si="250"/>
        <v>24.688126096253619</v>
      </c>
      <c r="T202" s="259">
        <f t="shared" si="250"/>
        <v>31.866467107936057</v>
      </c>
      <c r="U202" s="259">
        <f t="shared" si="250"/>
        <v>37.367625640253436</v>
      </c>
      <c r="V202" s="259">
        <v>40.302999999999997</v>
      </c>
      <c r="W202" s="259">
        <v>42.33</v>
      </c>
      <c r="X202" s="259">
        <v>57.191000000000003</v>
      </c>
      <c r="Y202" s="259">
        <v>48.732999999999997</v>
      </c>
      <c r="Z202" s="259">
        <v>76.061999999999998</v>
      </c>
      <c r="AA202" s="259">
        <v>114.164</v>
      </c>
      <c r="AB202" s="259">
        <v>83.247</v>
      </c>
      <c r="AC202" s="259">
        <v>78.031000000000006</v>
      </c>
      <c r="AD202" s="259">
        <v>108.18600000000001</v>
      </c>
      <c r="AE202" s="259">
        <v>135.857</v>
      </c>
      <c r="AF202" s="259">
        <v>99.67</v>
      </c>
      <c r="AG202" s="259">
        <v>118.005</v>
      </c>
      <c r="AH202" s="259">
        <v>131.035</v>
      </c>
      <c r="AI202" s="259">
        <v>167.309</v>
      </c>
      <c r="AJ202" s="259">
        <v>194.77699999999999</v>
      </c>
      <c r="AK202" s="259">
        <v>177.58799999999999</v>
      </c>
      <c r="AL202" s="259">
        <v>171.30500000000001</v>
      </c>
      <c r="AM202" s="259">
        <v>154.178</v>
      </c>
      <c r="AN202" s="259">
        <v>146.02699999999999</v>
      </c>
      <c r="AO202" s="259">
        <v>231.78899999999999</v>
      </c>
      <c r="AP202" s="259">
        <v>301.05500000000001</v>
      </c>
      <c r="AQ202" s="259">
        <v>270.61500000000001</v>
      </c>
      <c r="AR202" s="259">
        <v>242.47399999999999</v>
      </c>
      <c r="AS202" s="259">
        <v>238.69399999999999</v>
      </c>
      <c r="AT202" s="259">
        <v>313.61099999999999</v>
      </c>
      <c r="AU202" s="259">
        <v>249.14400000000001</v>
      </c>
      <c r="AV202" s="259">
        <v>303.89699999999999</v>
      </c>
      <c r="AW202" s="259">
        <v>372.86599999999999</v>
      </c>
      <c r="AX202" s="259">
        <v>353.35199999999998</v>
      </c>
      <c r="AY202" s="259">
        <v>343.16</v>
      </c>
      <c r="AZ202" s="259">
        <v>266.47300000000001</v>
      </c>
      <c r="BA202" s="259">
        <v>336.68599999999998</v>
      </c>
      <c r="BB202" s="259">
        <v>413.19799999999998</v>
      </c>
      <c r="BC202" s="259">
        <v>387.34800000000001</v>
      </c>
      <c r="BD202" s="259">
        <v>291.98899999999998</v>
      </c>
      <c r="BE202" s="259">
        <v>276.238</v>
      </c>
      <c r="BF202" s="259">
        <v>310.18200000000002</v>
      </c>
      <c r="BG202" s="259">
        <v>418.42399999999998</v>
      </c>
      <c r="BH202" s="259">
        <v>445.42700000000002</v>
      </c>
      <c r="BI202" s="259">
        <v>286.90899999999999</v>
      </c>
      <c r="BJ202" s="259">
        <v>277.00099999999998</v>
      </c>
      <c r="BK202" s="259">
        <v>309.154</v>
      </c>
      <c r="BL202" s="259">
        <v>340.36900000000003</v>
      </c>
      <c r="BM202" s="259">
        <v>341.74700000000001</v>
      </c>
      <c r="BN202" s="259">
        <v>291.524</v>
      </c>
      <c r="BO202" s="327">
        <f t="shared" si="251"/>
        <v>320</v>
      </c>
      <c r="BP202" s="327">
        <f t="shared" si="251"/>
        <v>325</v>
      </c>
      <c r="BQ202" s="327"/>
      <c r="BR202" s="259"/>
      <c r="CE202" s="304">
        <v>43437</v>
      </c>
      <c r="CF202" s="254">
        <v>2000</v>
      </c>
      <c r="CH202" s="304">
        <v>44011</v>
      </c>
      <c r="CI202" s="254">
        <v>2341</v>
      </c>
      <c r="CJ202" s="254">
        <f t="shared" si="242"/>
        <v>6</v>
      </c>
      <c r="CK202" s="254">
        <f t="shared" si="243"/>
        <v>2020</v>
      </c>
    </row>
    <row r="203" spans="1:89">
      <c r="A203" s="254" t="s">
        <v>68</v>
      </c>
      <c r="Q203" s="259">
        <f t="shared" si="250"/>
        <v>17.615059912818861</v>
      </c>
      <c r="R203" s="259">
        <f t="shared" si="250"/>
        <v>21.000160394285832</v>
      </c>
      <c r="S203" s="259">
        <f t="shared" si="250"/>
        <v>23.068832910737868</v>
      </c>
      <c r="T203" s="259">
        <f t="shared" si="250"/>
        <v>29.776346827718715</v>
      </c>
      <c r="U203" s="259">
        <f t="shared" si="250"/>
        <v>34.916684595872262</v>
      </c>
      <c r="V203" s="259">
        <v>38.156999999999996</v>
      </c>
      <c r="W203" s="259">
        <v>46.746000000000002</v>
      </c>
      <c r="X203" s="259">
        <v>55.076999999999998</v>
      </c>
      <c r="Y203" s="259">
        <v>46.74</v>
      </c>
      <c r="Z203" s="259">
        <v>58.445</v>
      </c>
      <c r="AA203" s="259">
        <v>98.393000000000001</v>
      </c>
      <c r="AB203" s="259">
        <v>81.350999999999999</v>
      </c>
      <c r="AC203" s="259">
        <v>80.582999999999998</v>
      </c>
      <c r="AD203" s="259">
        <v>97.275000000000006</v>
      </c>
      <c r="AE203" s="259">
        <v>127.81</v>
      </c>
      <c r="AF203" s="259">
        <v>98.757999999999996</v>
      </c>
      <c r="AG203" s="259">
        <v>112.73</v>
      </c>
      <c r="AH203" s="259">
        <v>137.79400000000001</v>
      </c>
      <c r="AI203" s="259">
        <v>140.41999999999999</v>
      </c>
      <c r="AJ203" s="259">
        <v>164.53800000000001</v>
      </c>
      <c r="AK203" s="259">
        <v>133.98099999999999</v>
      </c>
      <c r="AL203" s="259">
        <v>149.52000000000001</v>
      </c>
      <c r="AM203" s="259">
        <v>180.386</v>
      </c>
      <c r="AN203" s="259">
        <v>163.46799999999999</v>
      </c>
      <c r="AO203" s="259">
        <v>217.92</v>
      </c>
      <c r="AP203" s="259">
        <v>259.60000000000002</v>
      </c>
      <c r="AQ203" s="259">
        <v>221.76499999999999</v>
      </c>
      <c r="AR203" s="259">
        <v>215.21700000000001</v>
      </c>
      <c r="AS203" s="259">
        <v>238.851</v>
      </c>
      <c r="AT203" s="259">
        <v>288.32</v>
      </c>
      <c r="AU203" s="259">
        <v>292.28800000000001</v>
      </c>
      <c r="AV203" s="259">
        <v>264.69400000000002</v>
      </c>
      <c r="AW203" s="259">
        <v>323.54399999999998</v>
      </c>
      <c r="AX203" s="259">
        <v>318.601</v>
      </c>
      <c r="AY203" s="259">
        <v>297.04000000000002</v>
      </c>
      <c r="AZ203" s="259">
        <v>279.21800000000002</v>
      </c>
      <c r="BA203" s="259">
        <v>308.70499999999998</v>
      </c>
      <c r="BB203" s="259">
        <v>337.62200000000001</v>
      </c>
      <c r="BC203" s="259">
        <v>322.10399999999998</v>
      </c>
      <c r="BD203" s="259">
        <v>279.30900000000003</v>
      </c>
      <c r="BE203" s="259">
        <v>261.44200000000001</v>
      </c>
      <c r="BF203" s="259">
        <v>316.06900000000002</v>
      </c>
      <c r="BG203" s="259">
        <v>340.70800000000003</v>
      </c>
      <c r="BH203" s="259">
        <v>395.70400000000001</v>
      </c>
      <c r="BI203" s="259">
        <v>331.80799999999999</v>
      </c>
      <c r="BJ203" s="259">
        <v>272.303</v>
      </c>
      <c r="BK203" s="259">
        <v>283.04599999999999</v>
      </c>
      <c r="BL203" s="259">
        <v>316.78100000000001</v>
      </c>
      <c r="BM203" s="259">
        <v>301.77199999999999</v>
      </c>
      <c r="BN203" s="260">
        <v>284.959</v>
      </c>
      <c r="BO203" s="327">
        <f t="shared" ref="BN203:BP210" si="252">ROUND(BO235*BO93*2,-1)/2</f>
        <v>300</v>
      </c>
      <c r="BP203" s="327">
        <f t="shared" si="252"/>
        <v>295</v>
      </c>
      <c r="BQ203" s="327"/>
      <c r="BR203" s="259"/>
      <c r="CE203" s="304">
        <v>43438</v>
      </c>
      <c r="CF203" s="254">
        <v>2020</v>
      </c>
      <c r="CH203" s="304">
        <v>44012</v>
      </c>
      <c r="CI203" s="254">
        <v>2297</v>
      </c>
      <c r="CJ203" s="254">
        <f t="shared" si="242"/>
        <v>6</v>
      </c>
      <c r="CK203" s="254">
        <f t="shared" si="243"/>
        <v>2020</v>
      </c>
    </row>
    <row r="204" spans="1:89">
      <c r="A204" s="254" t="s">
        <v>69</v>
      </c>
      <c r="Q204" s="259">
        <f t="shared" si="250"/>
        <v>19.497182897784935</v>
      </c>
      <c r="R204" s="259">
        <f t="shared" si="250"/>
        <v>23.243972493800545</v>
      </c>
      <c r="S204" s="259">
        <f t="shared" si="250"/>
        <v>25.533677246921197</v>
      </c>
      <c r="T204" s="259">
        <f t="shared" si="250"/>
        <v>32.957871446433607</v>
      </c>
      <c r="U204" s="259">
        <f t="shared" si="250"/>
        <v>38.647440832975832</v>
      </c>
      <c r="V204" s="259">
        <v>44.704000000000001</v>
      </c>
      <c r="W204" s="259">
        <v>58.923000000000002</v>
      </c>
      <c r="X204" s="259">
        <v>70.602999999999994</v>
      </c>
      <c r="Y204" s="259">
        <v>65.075999999999993</v>
      </c>
      <c r="Z204" s="259">
        <v>68.256</v>
      </c>
      <c r="AA204" s="259">
        <v>99.168999999999997</v>
      </c>
      <c r="AB204" s="259">
        <v>84.644000000000005</v>
      </c>
      <c r="AC204" s="259">
        <v>105.211</v>
      </c>
      <c r="AD204" s="259">
        <v>111</v>
      </c>
      <c r="AE204" s="259">
        <v>137.25299999999999</v>
      </c>
      <c r="AF204" s="259">
        <v>127.985</v>
      </c>
      <c r="AG204" s="259">
        <v>130.572</v>
      </c>
      <c r="AH204" s="259">
        <v>139.85499999999999</v>
      </c>
      <c r="AI204" s="259">
        <v>148.90799999999999</v>
      </c>
      <c r="AJ204" s="259">
        <v>175.06700000000001</v>
      </c>
      <c r="AK204" s="259">
        <v>198.036</v>
      </c>
      <c r="AL204" s="259">
        <v>202.47800000000001</v>
      </c>
      <c r="AM204" s="259">
        <v>184.51900000000001</v>
      </c>
      <c r="AN204" s="259">
        <v>210.35300000000001</v>
      </c>
      <c r="AO204" s="259">
        <v>224.529</v>
      </c>
      <c r="AP204" s="259">
        <v>259.00900000000001</v>
      </c>
      <c r="AQ204" s="259">
        <v>254.57</v>
      </c>
      <c r="AR204" s="259">
        <v>274.77499999999998</v>
      </c>
      <c r="AS204" s="259">
        <v>255.80099999999999</v>
      </c>
      <c r="AT204" s="259">
        <v>335.84300000000002</v>
      </c>
      <c r="AU204" s="259">
        <v>337.89499999999998</v>
      </c>
      <c r="AV204" s="259">
        <v>289.09300000000002</v>
      </c>
      <c r="AW204" s="259">
        <v>352.69400000000002</v>
      </c>
      <c r="AX204" s="259">
        <v>345.48500000000001</v>
      </c>
      <c r="AY204" s="259">
        <v>364.78199999999998</v>
      </c>
      <c r="AZ204" s="259">
        <v>368.41899999999998</v>
      </c>
      <c r="BA204" s="259">
        <v>313.93599999999998</v>
      </c>
      <c r="BB204" s="259">
        <v>339.49200000000002</v>
      </c>
      <c r="BC204" s="259">
        <v>386.64800000000002</v>
      </c>
      <c r="BD204" s="259">
        <v>379.30900000000003</v>
      </c>
      <c r="BE204" s="259">
        <v>309.65800000000002</v>
      </c>
      <c r="BF204" s="259">
        <v>374.53</v>
      </c>
      <c r="BG204" s="259">
        <v>404.92399999999998</v>
      </c>
      <c r="BH204" s="259">
        <v>432.51799999999997</v>
      </c>
      <c r="BI204" s="259">
        <v>351.05799999999999</v>
      </c>
      <c r="BJ204" s="259">
        <v>359.17200000000003</v>
      </c>
      <c r="BK204" s="259">
        <v>359.16500000000002</v>
      </c>
      <c r="BL204" s="259">
        <v>323.74299999999999</v>
      </c>
      <c r="BM204" s="259">
        <v>343.85</v>
      </c>
      <c r="BN204" s="260">
        <v>366.92099999999999</v>
      </c>
      <c r="BO204" s="327">
        <f t="shared" si="252"/>
        <v>335</v>
      </c>
      <c r="BP204" s="327">
        <f t="shared" si="252"/>
        <v>340</v>
      </c>
      <c r="BQ204" s="327"/>
      <c r="BR204" s="260"/>
      <c r="CE204" s="304">
        <v>43439</v>
      </c>
      <c r="CF204" s="254">
        <v>1995</v>
      </c>
      <c r="CH204" s="304">
        <v>44013</v>
      </c>
      <c r="CI204" s="254">
        <v>2327</v>
      </c>
      <c r="CJ204" s="254">
        <f t="shared" si="242"/>
        <v>7</v>
      </c>
      <c r="CK204" s="254">
        <f t="shared" si="243"/>
        <v>2020</v>
      </c>
    </row>
    <row r="205" spans="1:89">
      <c r="A205" s="254" t="s">
        <v>70</v>
      </c>
      <c r="Q205" s="259">
        <f t="shared" si="250"/>
        <v>19.385703445171114</v>
      </c>
      <c r="R205" s="259">
        <f t="shared" si="250"/>
        <v>23.111069943531398</v>
      </c>
      <c r="S205" s="259">
        <f t="shared" si="250"/>
        <v>25.387682803640459</v>
      </c>
      <c r="T205" s="259">
        <f t="shared" si="250"/>
        <v>32.769427531872878</v>
      </c>
      <c r="U205" s="259">
        <f t="shared" si="250"/>
        <v>38.426465547901458</v>
      </c>
      <c r="V205" s="259">
        <v>43.960999999999999</v>
      </c>
      <c r="W205" s="259">
        <v>63.656999999999996</v>
      </c>
      <c r="X205" s="259">
        <v>66.632000000000005</v>
      </c>
      <c r="Y205" s="259">
        <v>79.471999999999994</v>
      </c>
      <c r="Z205" s="259">
        <v>66.941999999999993</v>
      </c>
      <c r="AA205" s="259">
        <v>93.061999999999998</v>
      </c>
      <c r="AB205" s="259">
        <v>89.225999999999999</v>
      </c>
      <c r="AC205" s="259">
        <v>110.395</v>
      </c>
      <c r="AD205" s="259">
        <v>116.149</v>
      </c>
      <c r="AE205" s="259">
        <v>125.373</v>
      </c>
      <c r="AF205" s="259">
        <v>136.797</v>
      </c>
      <c r="AG205" s="259">
        <v>141.90700000000001</v>
      </c>
      <c r="AH205" s="259">
        <v>183.93799999999999</v>
      </c>
      <c r="AI205" s="259">
        <v>157.36600000000001</v>
      </c>
      <c r="AJ205" s="259">
        <v>173.785</v>
      </c>
      <c r="AK205" s="259">
        <v>184.65700000000001</v>
      </c>
      <c r="AL205" s="259">
        <v>217.018</v>
      </c>
      <c r="AM205" s="259">
        <v>187.13200000000001</v>
      </c>
      <c r="AN205" s="259">
        <v>261.27300000000002</v>
      </c>
      <c r="AO205" s="259">
        <v>235.51300000000001</v>
      </c>
      <c r="AP205" s="259">
        <v>265.43299999999999</v>
      </c>
      <c r="AQ205" s="259">
        <v>240.64699999999999</v>
      </c>
      <c r="AR205" s="259">
        <v>303.988</v>
      </c>
      <c r="AS205" s="259">
        <v>268.99400000000003</v>
      </c>
      <c r="AT205" s="259">
        <v>337.70600000000002</v>
      </c>
      <c r="AU205" s="259">
        <v>351.91500000000002</v>
      </c>
      <c r="AV205" s="259">
        <v>295.49</v>
      </c>
      <c r="AW205" s="259">
        <v>346.18599999999998</v>
      </c>
      <c r="AX205" s="259">
        <v>335.91800000000001</v>
      </c>
      <c r="AY205" s="259">
        <v>333.99599999999998</v>
      </c>
      <c r="AZ205" s="259">
        <v>387.505</v>
      </c>
      <c r="BA205" s="259">
        <v>324.38</v>
      </c>
      <c r="BB205" s="259">
        <v>342.98599999999999</v>
      </c>
      <c r="BC205" s="259">
        <v>389.02800000000002</v>
      </c>
      <c r="BD205" s="259">
        <v>432.42200000000003</v>
      </c>
      <c r="BE205" s="259">
        <v>326.13799999999998</v>
      </c>
      <c r="BF205" s="259">
        <v>387.30599999999998</v>
      </c>
      <c r="BG205" s="259">
        <v>393.00299999999999</v>
      </c>
      <c r="BH205" s="259">
        <v>418.87400000000002</v>
      </c>
      <c r="BI205" s="259">
        <v>412.59699999999998</v>
      </c>
      <c r="BJ205" s="259">
        <v>384.00900000000001</v>
      </c>
      <c r="BK205" s="259">
        <v>367.15899999999999</v>
      </c>
      <c r="BL205" s="259">
        <v>293.45400000000001</v>
      </c>
      <c r="BM205" s="259">
        <v>367.42099999999999</v>
      </c>
      <c r="BN205" s="260">
        <v>409.09699999999998</v>
      </c>
      <c r="BO205" s="327">
        <f t="shared" si="252"/>
        <v>350</v>
      </c>
      <c r="BP205" s="327">
        <f t="shared" si="252"/>
        <v>350</v>
      </c>
      <c r="BQ205" s="327"/>
      <c r="BR205" s="260"/>
      <c r="CE205" s="304">
        <v>43440</v>
      </c>
      <c r="CF205" s="254">
        <v>2005</v>
      </c>
      <c r="CH205" s="304">
        <v>44014</v>
      </c>
      <c r="CI205" s="254">
        <v>2362</v>
      </c>
      <c r="CJ205" s="254">
        <f t="shared" si="242"/>
        <v>7</v>
      </c>
      <c r="CK205" s="254">
        <f t="shared" si="243"/>
        <v>2020</v>
      </c>
    </row>
    <row r="206" spans="1:89">
      <c r="A206" s="254" t="s">
        <v>71</v>
      </c>
      <c r="Q206" s="259">
        <f t="shared" si="250"/>
        <v>21.314131046522352</v>
      </c>
      <c r="R206" s="259">
        <f t="shared" si="250"/>
        <v>25.410085055462591</v>
      </c>
      <c r="S206" s="259">
        <f t="shared" si="250"/>
        <v>27.913168060926068</v>
      </c>
      <c r="T206" s="259">
        <f t="shared" si="250"/>
        <v>36.029225078640984</v>
      </c>
      <c r="U206" s="259">
        <f t="shared" si="250"/>
        <v>42.249007092216907</v>
      </c>
      <c r="V206" s="259">
        <v>39.008000000000003</v>
      </c>
      <c r="W206" s="259">
        <v>64.117999999999995</v>
      </c>
      <c r="X206" s="259">
        <v>63.301000000000002</v>
      </c>
      <c r="Y206" s="259">
        <v>89.063000000000002</v>
      </c>
      <c r="Z206" s="259">
        <v>70.087000000000003</v>
      </c>
      <c r="AA206" s="259">
        <v>90.927999999999997</v>
      </c>
      <c r="AB206" s="259">
        <v>90.956000000000003</v>
      </c>
      <c r="AC206" s="259">
        <v>113.98099999999999</v>
      </c>
      <c r="AD206" s="259">
        <v>126.389</v>
      </c>
      <c r="AE206" s="259">
        <v>165.09200000000001</v>
      </c>
      <c r="AF206" s="259">
        <v>158.70400000000001</v>
      </c>
      <c r="AG206" s="259">
        <v>142.72900000000001</v>
      </c>
      <c r="AH206" s="259">
        <v>176.928</v>
      </c>
      <c r="AI206" s="259">
        <v>156.73599999999999</v>
      </c>
      <c r="AJ206" s="259">
        <v>171.88200000000001</v>
      </c>
      <c r="AK206" s="259">
        <v>209.124</v>
      </c>
      <c r="AL206" s="259">
        <v>227.21199999999999</v>
      </c>
      <c r="AM206" s="259">
        <v>190.55699999999999</v>
      </c>
      <c r="AN206" s="259">
        <v>289.66500000000002</v>
      </c>
      <c r="AO206" s="259">
        <v>241.18600000000001</v>
      </c>
      <c r="AP206" s="259">
        <v>281.37400000000002</v>
      </c>
      <c r="AQ206" s="259">
        <v>248.59100000000001</v>
      </c>
      <c r="AR206" s="259">
        <v>321.35700000000003</v>
      </c>
      <c r="AS206" s="259">
        <v>283.51</v>
      </c>
      <c r="AT206" s="259">
        <v>340.267</v>
      </c>
      <c r="AU206" s="259">
        <v>364.11500000000001</v>
      </c>
      <c r="AV206" s="259">
        <v>312.53300000000002</v>
      </c>
      <c r="AW206" s="259">
        <v>365.214</v>
      </c>
      <c r="AX206" s="259">
        <v>351.52699999999999</v>
      </c>
      <c r="AY206" s="259">
        <v>339.11700000000002</v>
      </c>
      <c r="AZ206" s="259">
        <v>431.72699999999998</v>
      </c>
      <c r="BA206" s="259">
        <v>343.33</v>
      </c>
      <c r="BB206" s="259">
        <v>342.90199999999999</v>
      </c>
      <c r="BC206" s="259">
        <v>399.24400000000003</v>
      </c>
      <c r="BD206" s="259">
        <v>449.42599999999999</v>
      </c>
      <c r="BE206" s="259">
        <v>334.62799999999999</v>
      </c>
      <c r="BF206" s="259">
        <v>405.274</v>
      </c>
      <c r="BG206" s="259">
        <v>380.98700000000002</v>
      </c>
      <c r="BH206" s="259">
        <v>409.18700000000001</v>
      </c>
      <c r="BI206" s="259">
        <v>401.28</v>
      </c>
      <c r="BJ206" s="259">
        <v>383.423</v>
      </c>
      <c r="BK206" s="259">
        <v>354.91199999999998</v>
      </c>
      <c r="BL206" s="259">
        <v>367.71</v>
      </c>
      <c r="BM206" s="259">
        <v>367.85199999999998</v>
      </c>
      <c r="BN206" s="260">
        <v>420.65800000000002</v>
      </c>
      <c r="BO206" s="327">
        <f t="shared" si="252"/>
        <v>380</v>
      </c>
      <c r="BP206" s="327">
        <f t="shared" si="252"/>
        <v>385</v>
      </c>
      <c r="BQ206" s="327"/>
      <c r="BR206" s="260"/>
      <c r="CE206" s="304">
        <v>43441</v>
      </c>
      <c r="CF206" s="254">
        <v>1998</v>
      </c>
      <c r="CH206" s="304">
        <v>44015</v>
      </c>
      <c r="CI206" s="254">
        <v>2358</v>
      </c>
      <c r="CJ206" s="254">
        <f t="shared" si="242"/>
        <v>7</v>
      </c>
      <c r="CK206" s="254">
        <f t="shared" si="243"/>
        <v>2020</v>
      </c>
    </row>
    <row r="207" spans="1:89">
      <c r="A207" s="254" t="s">
        <v>72</v>
      </c>
      <c r="Q207" s="259">
        <f t="shared" si="250"/>
        <v>22.636679435360463</v>
      </c>
      <c r="R207" s="259">
        <f t="shared" si="250"/>
        <v>26.986788650696635</v>
      </c>
      <c r="S207" s="259">
        <f t="shared" si="250"/>
        <v>29.645188726735409</v>
      </c>
      <c r="T207" s="259">
        <f t="shared" si="250"/>
        <v>38.264849579345977</v>
      </c>
      <c r="U207" s="259">
        <f t="shared" si="250"/>
        <v>44.870570980412019</v>
      </c>
      <c r="V207" s="259">
        <v>43.228999999999999</v>
      </c>
      <c r="W207" s="259">
        <v>68.513000000000005</v>
      </c>
      <c r="X207" s="259">
        <v>58.572000000000003</v>
      </c>
      <c r="Y207" s="259">
        <v>82.423000000000002</v>
      </c>
      <c r="Z207" s="259">
        <v>72.617999999999995</v>
      </c>
      <c r="AA207" s="259">
        <v>88.965000000000003</v>
      </c>
      <c r="AB207" s="259">
        <v>105.53</v>
      </c>
      <c r="AC207" s="259">
        <v>137.93600000000001</v>
      </c>
      <c r="AD207" s="259">
        <v>141.72499999999999</v>
      </c>
      <c r="AE207" s="259">
        <v>149.63499999999999</v>
      </c>
      <c r="AF207" s="259">
        <v>139.55000000000001</v>
      </c>
      <c r="AG207" s="259">
        <v>139.13</v>
      </c>
      <c r="AH207" s="259">
        <v>183.56800000000001</v>
      </c>
      <c r="AI207" s="259">
        <v>169.239</v>
      </c>
      <c r="AJ207" s="259">
        <v>183.54300000000001</v>
      </c>
      <c r="AK207" s="259">
        <v>204.05699999999999</v>
      </c>
      <c r="AL207" s="259">
        <v>225.34700000000001</v>
      </c>
      <c r="AM207" s="259">
        <v>195.58</v>
      </c>
      <c r="AN207" s="259">
        <v>267.19299999999998</v>
      </c>
      <c r="AO207" s="259">
        <v>236.95</v>
      </c>
      <c r="AP207" s="259">
        <v>260.084</v>
      </c>
      <c r="AQ207" s="259">
        <v>248.49100000000001</v>
      </c>
      <c r="AR207" s="259">
        <v>321.45</v>
      </c>
      <c r="AS207" s="259">
        <v>297.82</v>
      </c>
      <c r="AT207" s="259">
        <v>302.85199999999998</v>
      </c>
      <c r="AU207" s="259">
        <v>341.02100000000002</v>
      </c>
      <c r="AV207" s="259">
        <v>289.44499999999999</v>
      </c>
      <c r="AW207" s="259">
        <v>364.46</v>
      </c>
      <c r="AX207" s="259">
        <v>353.70400000000001</v>
      </c>
      <c r="AY207" s="259">
        <v>336.74799999999999</v>
      </c>
      <c r="AZ207" s="259">
        <v>422.02499999999998</v>
      </c>
      <c r="BA207" s="259">
        <v>357.28199999999998</v>
      </c>
      <c r="BB207" s="259">
        <v>349.84100000000001</v>
      </c>
      <c r="BC207" s="259">
        <v>357.29500000000002</v>
      </c>
      <c r="BD207" s="259">
        <v>413.56099999999998</v>
      </c>
      <c r="BE207" s="259">
        <v>371.048</v>
      </c>
      <c r="BF207" s="259">
        <v>370.82799999999997</v>
      </c>
      <c r="BG207" s="259">
        <v>315.73099999999999</v>
      </c>
      <c r="BH207" s="259">
        <v>356.16399999999999</v>
      </c>
      <c r="BI207" s="259">
        <v>465.71199999999999</v>
      </c>
      <c r="BJ207" s="259">
        <v>374.24799999999999</v>
      </c>
      <c r="BK207" s="259">
        <v>378.41800000000001</v>
      </c>
      <c r="BL207" s="259">
        <v>350.51600000000002</v>
      </c>
      <c r="BM207" s="259">
        <v>427.34199999999998</v>
      </c>
      <c r="BN207" s="260">
        <v>396.87900000000002</v>
      </c>
      <c r="BO207" s="327">
        <f t="shared" si="252"/>
        <v>385</v>
      </c>
      <c r="BP207" s="327">
        <f t="shared" si="252"/>
        <v>375</v>
      </c>
      <c r="BQ207" s="327"/>
      <c r="BR207" s="260"/>
      <c r="CE207" s="304">
        <v>43444</v>
      </c>
      <c r="CF207" s="254">
        <v>2042</v>
      </c>
      <c r="CH207" s="304">
        <v>44018</v>
      </c>
      <c r="CI207" s="254">
        <v>2391</v>
      </c>
      <c r="CJ207" s="254">
        <f t="shared" si="242"/>
        <v>7</v>
      </c>
      <c r="CK207" s="254">
        <f t="shared" si="243"/>
        <v>2020</v>
      </c>
    </row>
    <row r="208" spans="1:89">
      <c r="A208" s="254" t="s">
        <v>73</v>
      </c>
      <c r="Q208" s="259">
        <f t="shared" si="250"/>
        <v>25.769934284833909</v>
      </c>
      <c r="R208" s="259">
        <f t="shared" si="250"/>
        <v>30.722163649179215</v>
      </c>
      <c r="S208" s="259">
        <f t="shared" si="250"/>
        <v>33.748526038501346</v>
      </c>
      <c r="T208" s="259">
        <f t="shared" si="250"/>
        <v>43.56127681600038</v>
      </c>
      <c r="U208" s="259">
        <f t="shared" si="250"/>
        <v>51.081328813709916</v>
      </c>
      <c r="V208" s="259">
        <v>54.969000000000001</v>
      </c>
      <c r="W208" s="259">
        <v>86.277000000000001</v>
      </c>
      <c r="X208" s="259">
        <v>70.784000000000006</v>
      </c>
      <c r="Y208" s="259">
        <v>92.319000000000003</v>
      </c>
      <c r="Z208" s="259">
        <v>108.04600000000001</v>
      </c>
      <c r="AA208" s="259">
        <v>118.735</v>
      </c>
      <c r="AB208" s="259">
        <v>123.163</v>
      </c>
      <c r="AC208" s="259">
        <v>138.577</v>
      </c>
      <c r="AD208" s="259">
        <v>165.53</v>
      </c>
      <c r="AE208" s="259">
        <v>164.12799999999999</v>
      </c>
      <c r="AF208" s="259">
        <v>171.73699999999999</v>
      </c>
      <c r="AG208" s="259">
        <v>171.398</v>
      </c>
      <c r="AH208" s="259">
        <v>208.92500000000001</v>
      </c>
      <c r="AI208" s="259">
        <v>186.416</v>
      </c>
      <c r="AJ208" s="259">
        <v>203.352</v>
      </c>
      <c r="AK208" s="259">
        <v>206.125</v>
      </c>
      <c r="AL208" s="259">
        <v>244.71799999999999</v>
      </c>
      <c r="AM208" s="259">
        <v>219.24100000000001</v>
      </c>
      <c r="AN208" s="259">
        <v>269.99599999999998</v>
      </c>
      <c r="AO208" s="259">
        <v>244.87299999999999</v>
      </c>
      <c r="AP208" s="259">
        <v>254.40199999999999</v>
      </c>
      <c r="AQ208" s="259">
        <v>268.71100000000001</v>
      </c>
      <c r="AR208" s="259">
        <v>343.49</v>
      </c>
      <c r="AS208" s="259">
        <v>327.80099999999999</v>
      </c>
      <c r="AT208" s="259">
        <v>348.822</v>
      </c>
      <c r="AU208" s="259">
        <v>347.005</v>
      </c>
      <c r="AV208" s="259">
        <v>341.61599999999999</v>
      </c>
      <c r="AW208" s="259">
        <v>402.267</v>
      </c>
      <c r="AX208" s="259">
        <v>382.00799999999998</v>
      </c>
      <c r="AY208" s="259">
        <v>388.93200000000002</v>
      </c>
      <c r="AZ208" s="259">
        <v>425.00700000000001</v>
      </c>
      <c r="BA208" s="259">
        <v>423.14</v>
      </c>
      <c r="BB208" s="259">
        <v>410.36099999999999</v>
      </c>
      <c r="BC208" s="259">
        <v>406.09800000000001</v>
      </c>
      <c r="BD208" s="259">
        <v>430.99</v>
      </c>
      <c r="BE208" s="259">
        <v>367.56099999999998</v>
      </c>
      <c r="BF208" s="259">
        <v>448.17200000000003</v>
      </c>
      <c r="BG208" s="259">
        <v>361.22</v>
      </c>
      <c r="BH208" s="259">
        <v>412.35300000000001</v>
      </c>
      <c r="BI208" s="259">
        <v>449.34699999999998</v>
      </c>
      <c r="BJ208" s="259">
        <v>369.04399999999998</v>
      </c>
      <c r="BK208" s="259">
        <v>383.66899999999998</v>
      </c>
      <c r="BL208" s="259">
        <v>386.84100000000001</v>
      </c>
      <c r="BM208" s="259">
        <v>427.34199999999998</v>
      </c>
      <c r="BN208" s="260">
        <v>431.61500000000001</v>
      </c>
      <c r="BO208" s="327">
        <f t="shared" si="252"/>
        <v>400</v>
      </c>
      <c r="BP208" s="327">
        <f t="shared" si="252"/>
        <v>400</v>
      </c>
      <c r="BQ208" s="327"/>
      <c r="BR208" s="260"/>
      <c r="CE208" s="304">
        <v>43445</v>
      </c>
      <c r="CF208" s="254">
        <v>2015</v>
      </c>
      <c r="CH208" s="304">
        <v>44019</v>
      </c>
      <c r="CI208" s="254">
        <v>2359</v>
      </c>
      <c r="CJ208" s="254">
        <f t="shared" si="242"/>
        <v>7</v>
      </c>
      <c r="CK208" s="254">
        <f t="shared" si="243"/>
        <v>2020</v>
      </c>
    </row>
    <row r="209" spans="1:89">
      <c r="A209" s="254" t="s">
        <v>74</v>
      </c>
      <c r="Q209" s="259">
        <f t="shared" si="250"/>
        <v>29.564336317631309</v>
      </c>
      <c r="R209" s="259">
        <f t="shared" si="250"/>
        <v>35.245739026357612</v>
      </c>
      <c r="S209" s="259">
        <f t="shared" si="250"/>
        <v>38.717707348357017</v>
      </c>
      <c r="T209" s="259">
        <f t="shared" si="250"/>
        <v>49.975301604536909</v>
      </c>
      <c r="U209" s="259">
        <f t="shared" si="250"/>
        <v>58.602616828899073</v>
      </c>
      <c r="V209" s="259">
        <v>56.813000000000002</v>
      </c>
      <c r="W209" s="259">
        <v>112.999</v>
      </c>
      <c r="X209" s="259">
        <v>90.147000000000006</v>
      </c>
      <c r="Y209" s="259">
        <v>102.10299999999999</v>
      </c>
      <c r="Z209" s="259">
        <v>108.604</v>
      </c>
      <c r="AA209" s="259">
        <v>125.131</v>
      </c>
      <c r="AB209" s="259">
        <v>145.143</v>
      </c>
      <c r="AC209" s="259">
        <v>156.376</v>
      </c>
      <c r="AD209" s="259">
        <v>191.32499999999999</v>
      </c>
      <c r="AE209" s="259">
        <v>196.71899999999999</v>
      </c>
      <c r="AF209" s="259">
        <v>193.863</v>
      </c>
      <c r="AG209" s="259">
        <v>185.767</v>
      </c>
      <c r="AH209" s="259">
        <v>225.97200000000001</v>
      </c>
      <c r="AI209" s="259">
        <v>205.88399999999999</v>
      </c>
      <c r="AJ209" s="259">
        <v>218.04499999999999</v>
      </c>
      <c r="AK209" s="259">
        <v>242.47300000000001</v>
      </c>
      <c r="AL209" s="259">
        <v>249.50800000000001</v>
      </c>
      <c r="AM209" s="259">
        <v>244.21899999999999</v>
      </c>
      <c r="AN209" s="259">
        <v>273.072</v>
      </c>
      <c r="AO209" s="259">
        <v>278.84100000000001</v>
      </c>
      <c r="AP209" s="259">
        <v>285.334</v>
      </c>
      <c r="AQ209" s="259">
        <v>311.43099999999998</v>
      </c>
      <c r="AR209" s="259">
        <v>345.8</v>
      </c>
      <c r="AS209" s="259">
        <v>336.73899999999998</v>
      </c>
      <c r="AT209" s="259">
        <v>366.07900000000001</v>
      </c>
      <c r="AU209" s="259">
        <v>398.87400000000002</v>
      </c>
      <c r="AV209" s="259">
        <v>398.28399999999999</v>
      </c>
      <c r="AW209" s="259">
        <v>405.66300000000001</v>
      </c>
      <c r="AX209" s="259">
        <v>373.113</v>
      </c>
      <c r="AY209" s="259">
        <v>418.64400000000001</v>
      </c>
      <c r="AZ209" s="259">
        <v>409.22199999999998</v>
      </c>
      <c r="BA209" s="259">
        <v>405.108</v>
      </c>
      <c r="BB209" s="259">
        <v>437.30700000000002</v>
      </c>
      <c r="BC209" s="259">
        <v>520.21799999999996</v>
      </c>
      <c r="BD209" s="259">
        <v>523.69200000000001</v>
      </c>
      <c r="BE209" s="259">
        <v>403.245</v>
      </c>
      <c r="BF209" s="259">
        <v>447.74200000000002</v>
      </c>
      <c r="BG209" s="259">
        <v>397.68299999999999</v>
      </c>
      <c r="BH209" s="259">
        <v>446.58499999999998</v>
      </c>
      <c r="BI209" s="259">
        <v>459.67899999999997</v>
      </c>
      <c r="BJ209" s="259">
        <v>428.25400000000002</v>
      </c>
      <c r="BK209" s="259">
        <v>424.23399999999998</v>
      </c>
      <c r="BL209" s="259">
        <v>420.21600000000001</v>
      </c>
      <c r="BM209" s="259">
        <v>455.976</v>
      </c>
      <c r="BN209" s="327">
        <f t="shared" si="252"/>
        <v>450</v>
      </c>
      <c r="BO209" s="327">
        <f t="shared" si="252"/>
        <v>445</v>
      </c>
      <c r="BP209" s="327">
        <f t="shared" si="252"/>
        <v>450</v>
      </c>
      <c r="BQ209" s="327"/>
      <c r="BR209" s="260"/>
      <c r="CE209" s="304">
        <v>43446</v>
      </c>
      <c r="CF209" s="254">
        <v>2032</v>
      </c>
      <c r="CH209" s="304">
        <v>44020</v>
      </c>
      <c r="CI209" s="254">
        <v>2407</v>
      </c>
      <c r="CJ209" s="254">
        <f t="shared" si="242"/>
        <v>7</v>
      </c>
      <c r="CK209" s="254">
        <f t="shared" si="243"/>
        <v>2020</v>
      </c>
    </row>
    <row r="210" spans="1:89">
      <c r="A210" s="254" t="s">
        <v>75</v>
      </c>
      <c r="Q210" s="259">
        <f t="shared" si="250"/>
        <v>30.729136926354741</v>
      </c>
      <c r="R210" s="259">
        <f t="shared" si="250"/>
        <v>36.634380321454941</v>
      </c>
      <c r="S210" s="259">
        <f t="shared" si="250"/>
        <v>40.243140174016176</v>
      </c>
      <c r="T210" s="259">
        <f t="shared" si="250"/>
        <v>51.944270605048047</v>
      </c>
      <c r="U210" s="259">
        <f t="shared" si="250"/>
        <v>60.911492056866869</v>
      </c>
      <c r="V210" s="259">
        <v>65.906999999999996</v>
      </c>
      <c r="W210" s="259">
        <v>109.292</v>
      </c>
      <c r="X210" s="259">
        <v>92.73</v>
      </c>
      <c r="Y210" s="259">
        <v>116.79300000000001</v>
      </c>
      <c r="Z210" s="259">
        <v>155.19399999999999</v>
      </c>
      <c r="AA210" s="259">
        <v>143.55699999999999</v>
      </c>
      <c r="AB210" s="259">
        <v>161.56</v>
      </c>
      <c r="AC210" s="259">
        <v>147.90299999999999</v>
      </c>
      <c r="AD210" s="259">
        <v>194.31299999999999</v>
      </c>
      <c r="AE210" s="259">
        <v>199.459</v>
      </c>
      <c r="AF210" s="259">
        <v>203.755</v>
      </c>
      <c r="AG210" s="259">
        <v>211.46299999999999</v>
      </c>
      <c r="AH210" s="259">
        <v>252.48500000000001</v>
      </c>
      <c r="AI210" s="259">
        <v>225</v>
      </c>
      <c r="AJ210" s="259">
        <v>237.005</v>
      </c>
      <c r="AK210" s="259">
        <v>252.82599999999999</v>
      </c>
      <c r="AL210" s="259">
        <v>265.53500000000003</v>
      </c>
      <c r="AM210" s="259">
        <v>257.93</v>
      </c>
      <c r="AN210" s="259">
        <v>294.24200000000002</v>
      </c>
      <c r="AO210" s="259">
        <v>315.548</v>
      </c>
      <c r="AP210" s="259">
        <v>311.923</v>
      </c>
      <c r="AQ210" s="259">
        <v>342.774</v>
      </c>
      <c r="AR210" s="259">
        <v>342.495</v>
      </c>
      <c r="AS210" s="259">
        <v>391.54599999999999</v>
      </c>
      <c r="AT210" s="259">
        <v>378.50099999999998</v>
      </c>
      <c r="AU210" s="259">
        <v>412.03399999999999</v>
      </c>
      <c r="AV210" s="259">
        <v>411.03100000000001</v>
      </c>
      <c r="AW210" s="259">
        <v>402.83</v>
      </c>
      <c r="AX210" s="259">
        <v>385.74700000000001</v>
      </c>
      <c r="AY210" s="259">
        <v>395.45499999999998</v>
      </c>
      <c r="AZ210" s="259">
        <v>458.18599999999998</v>
      </c>
      <c r="BA210" s="259">
        <v>492.25</v>
      </c>
      <c r="BB210" s="259">
        <v>494.726</v>
      </c>
      <c r="BC210" s="259">
        <v>483.173</v>
      </c>
      <c r="BD210" s="259">
        <v>489.61399999999998</v>
      </c>
      <c r="BE210" s="259">
        <v>428.10399999999998</v>
      </c>
      <c r="BF210" s="259">
        <v>441.95</v>
      </c>
      <c r="BG210" s="259">
        <v>462.79500000000002</v>
      </c>
      <c r="BH210" s="259">
        <v>453.654</v>
      </c>
      <c r="BI210" s="259">
        <v>466.05</v>
      </c>
      <c r="BJ210" s="259">
        <v>418.32799999999997</v>
      </c>
      <c r="BK210" s="259">
        <v>436.18900000000002</v>
      </c>
      <c r="BL210" s="259">
        <v>446.09399999999999</v>
      </c>
      <c r="BM210" s="259">
        <v>433.78500000000003</v>
      </c>
      <c r="BN210" s="327">
        <f t="shared" si="252"/>
        <v>430</v>
      </c>
      <c r="BO210" s="327">
        <f t="shared" si="252"/>
        <v>470</v>
      </c>
      <c r="BP210" s="327">
        <f t="shared" si="252"/>
        <v>470</v>
      </c>
      <c r="BQ210" s="327"/>
      <c r="BR210" s="260"/>
      <c r="CE210" s="304">
        <v>43447</v>
      </c>
      <c r="CF210" s="254">
        <v>2046</v>
      </c>
      <c r="CH210" s="304">
        <v>44021</v>
      </c>
      <c r="CI210" s="254">
        <v>2403</v>
      </c>
      <c r="CJ210" s="254">
        <f t="shared" si="242"/>
        <v>7</v>
      </c>
      <c r="CK210" s="254">
        <f t="shared" si="243"/>
        <v>2020</v>
      </c>
    </row>
    <row r="211" spans="1:89" ht="12" thickBot="1">
      <c r="A211" s="254" t="s">
        <v>76</v>
      </c>
      <c r="Q211" s="259">
        <v>281</v>
      </c>
      <c r="R211" s="259">
        <v>335</v>
      </c>
      <c r="S211" s="259">
        <v>368</v>
      </c>
      <c r="T211" s="259">
        <v>475</v>
      </c>
      <c r="U211" s="259">
        <v>557</v>
      </c>
      <c r="V211" s="259">
        <f>SUM(V199:V210)</f>
        <v>553.85699999999997</v>
      </c>
      <c r="W211" s="259">
        <f t="shared" ref="W211:BP211" si="253">SUM(W199:W210)</f>
        <v>814.5870000000001</v>
      </c>
      <c r="X211" s="259">
        <f t="shared" si="253"/>
        <v>882.10000000000014</v>
      </c>
      <c r="Y211" s="259">
        <f t="shared" si="253"/>
        <v>932.25499999999988</v>
      </c>
      <c r="Z211" s="259">
        <f t="shared" si="253"/>
        <v>1107.135</v>
      </c>
      <c r="AA211" s="259">
        <f t="shared" si="253"/>
        <v>1399.7370000000001</v>
      </c>
      <c r="AB211" s="259">
        <f t="shared" si="253"/>
        <v>1328.979</v>
      </c>
      <c r="AC211" s="259">
        <f t="shared" si="253"/>
        <v>1415.3910000000001</v>
      </c>
      <c r="AD211" s="259">
        <f t="shared" si="253"/>
        <v>1656.1869999999999</v>
      </c>
      <c r="AE211" s="259">
        <f t="shared" si="253"/>
        <v>1943.124</v>
      </c>
      <c r="AF211" s="259">
        <f t="shared" si="253"/>
        <v>1774.23</v>
      </c>
      <c r="AG211" s="259">
        <f t="shared" si="253"/>
        <v>1808.1000000000001</v>
      </c>
      <c r="AH211" s="259">
        <f t="shared" si="253"/>
        <v>2161.1659999999997</v>
      </c>
      <c r="AI211" s="259">
        <f t="shared" si="253"/>
        <v>2182.8819999999996</v>
      </c>
      <c r="AJ211" s="259">
        <f t="shared" si="253"/>
        <v>2368.6450000000004</v>
      </c>
      <c r="AK211" s="259">
        <f t="shared" si="253"/>
        <v>2482.46</v>
      </c>
      <c r="AL211" s="259">
        <f t="shared" si="253"/>
        <v>2632.6239999999998</v>
      </c>
      <c r="AM211" s="259">
        <f t="shared" si="253"/>
        <v>2499.1689999999994</v>
      </c>
      <c r="AN211" s="259">
        <f t="shared" si="253"/>
        <v>2791.0149999999999</v>
      </c>
      <c r="AO211" s="259">
        <f t="shared" si="253"/>
        <v>3077.55</v>
      </c>
      <c r="AP211" s="259">
        <f t="shared" si="253"/>
        <v>3413.8249999999998</v>
      </c>
      <c r="AQ211" s="259">
        <f t="shared" si="253"/>
        <v>3297.0909999999994</v>
      </c>
      <c r="AR211" s="259">
        <f t="shared" si="253"/>
        <v>3572.0860000000002</v>
      </c>
      <c r="AS211" s="259">
        <f t="shared" si="253"/>
        <v>3555.9449999999997</v>
      </c>
      <c r="AT211" s="259">
        <f t="shared" si="253"/>
        <v>4033.701</v>
      </c>
      <c r="AU211" s="259">
        <f t="shared" si="253"/>
        <v>4046.3210000000004</v>
      </c>
      <c r="AV211" s="259">
        <f t="shared" si="253"/>
        <v>3936.9160000000002</v>
      </c>
      <c r="AW211" s="259">
        <f t="shared" si="253"/>
        <v>4526.2699999999995</v>
      </c>
      <c r="AX211" s="259">
        <f t="shared" si="253"/>
        <v>4441.2309999999998</v>
      </c>
      <c r="AY211" s="259">
        <f t="shared" si="253"/>
        <v>4519.1020000000008</v>
      </c>
      <c r="AZ211" s="259">
        <f t="shared" si="253"/>
        <v>4521.9839999999995</v>
      </c>
      <c r="BA211" s="259">
        <f t="shared" si="253"/>
        <v>4563.6379999999999</v>
      </c>
      <c r="BB211" s="259">
        <f t="shared" si="253"/>
        <v>4869.5179999999991</v>
      </c>
      <c r="BC211" s="259">
        <f t="shared" si="253"/>
        <v>5042.0230000000001</v>
      </c>
      <c r="BD211" s="259">
        <f t="shared" si="253"/>
        <v>4927.9119999999994</v>
      </c>
      <c r="BE211" s="259">
        <f t="shared" si="253"/>
        <v>4303.4110000000001</v>
      </c>
      <c r="BF211" s="259">
        <f t="shared" si="253"/>
        <v>4614.4269999999997</v>
      </c>
      <c r="BG211" s="259">
        <f t="shared" si="253"/>
        <v>4924.3830000000007</v>
      </c>
      <c r="BH211" s="259">
        <f t="shared" si="253"/>
        <v>5154.384</v>
      </c>
      <c r="BI211" s="259">
        <f t="shared" si="253"/>
        <v>4745.924</v>
      </c>
      <c r="BJ211" s="259">
        <f t="shared" si="253"/>
        <v>4344.26</v>
      </c>
      <c r="BK211" s="259">
        <f t="shared" si="253"/>
        <v>4447.8829999999998</v>
      </c>
      <c r="BL211" s="259">
        <f t="shared" si="253"/>
        <v>4500.9049999999997</v>
      </c>
      <c r="BM211" s="259">
        <f t="shared" si="253"/>
        <v>4739.3359999999993</v>
      </c>
      <c r="BN211" s="327">
        <f t="shared" si="253"/>
        <v>4595.6090000000004</v>
      </c>
      <c r="BO211" s="327">
        <f t="shared" si="253"/>
        <v>4605</v>
      </c>
      <c r="BP211" s="327">
        <f t="shared" si="253"/>
        <v>4630</v>
      </c>
      <c r="BQ211" s="327"/>
      <c r="BR211" s="260"/>
      <c r="CE211" s="304">
        <v>43448</v>
      </c>
      <c r="CF211" s="254">
        <v>2068</v>
      </c>
      <c r="CH211" s="304">
        <v>44022</v>
      </c>
      <c r="CI211" s="254">
        <v>2412</v>
      </c>
      <c r="CJ211" s="254">
        <f t="shared" si="242"/>
        <v>7</v>
      </c>
      <c r="CK211" s="254">
        <f t="shared" si="243"/>
        <v>2020</v>
      </c>
    </row>
    <row r="212" spans="1:89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  <c r="AA212" s="261"/>
      <c r="AB212" s="261"/>
      <c r="AC212" s="261"/>
      <c r="AD212" s="261"/>
      <c r="AE212" s="261"/>
      <c r="AF212" s="261"/>
      <c r="AG212" s="261"/>
      <c r="AH212" s="261"/>
      <c r="AI212" s="261"/>
      <c r="AJ212" s="261"/>
      <c r="AK212" s="261"/>
      <c r="AL212" s="261"/>
      <c r="AM212" s="261"/>
      <c r="AN212" s="261"/>
      <c r="AO212" s="261"/>
      <c r="AP212" s="261"/>
      <c r="AQ212" s="261"/>
      <c r="AR212" s="261"/>
      <c r="AS212" s="261"/>
      <c r="AT212" s="261"/>
      <c r="AU212" s="261"/>
      <c r="AV212" s="261"/>
      <c r="AW212" s="261"/>
      <c r="AX212" s="261"/>
      <c r="AY212" s="261"/>
      <c r="AZ212" s="261"/>
      <c r="BA212" s="261"/>
      <c r="BB212" s="261"/>
      <c r="BC212" s="261"/>
      <c r="BD212" s="261"/>
      <c r="BE212" s="261"/>
      <c r="BF212" s="261"/>
      <c r="BG212" s="261"/>
      <c r="BH212" s="261"/>
      <c r="BI212" s="261"/>
      <c r="BJ212" s="261"/>
      <c r="BK212" s="261"/>
      <c r="BL212" s="261"/>
      <c r="BM212" s="261"/>
      <c r="BN212" s="261"/>
      <c r="BO212" s="261"/>
      <c r="BP212" s="261"/>
      <c r="CE212" s="304">
        <v>43451</v>
      </c>
      <c r="CF212" s="254">
        <v>2121</v>
      </c>
      <c r="CH212" s="304">
        <v>44025</v>
      </c>
      <c r="CI212" s="254">
        <v>2429</v>
      </c>
      <c r="CJ212" s="254">
        <f t="shared" si="242"/>
        <v>7</v>
      </c>
      <c r="CK212" s="254">
        <f t="shared" si="243"/>
        <v>2020</v>
      </c>
    </row>
    <row r="213" spans="1:89" ht="12" thickBot="1">
      <c r="A213" s="254" t="s">
        <v>201</v>
      </c>
      <c r="CE213" s="304">
        <v>43452</v>
      </c>
      <c r="CF213" s="254">
        <v>2155</v>
      </c>
      <c r="CH213" s="304">
        <v>44026</v>
      </c>
      <c r="CI213" s="254">
        <v>2502</v>
      </c>
      <c r="CJ213" s="254">
        <f t="shared" si="242"/>
        <v>7</v>
      </c>
      <c r="CK213" s="254">
        <f t="shared" si="243"/>
        <v>2020</v>
      </c>
    </row>
    <row r="214" spans="1:89" ht="12" thickBot="1">
      <c r="A214" s="286"/>
      <c r="B214" s="287" t="s">
        <v>119</v>
      </c>
      <c r="C214" s="287" t="s">
        <v>120</v>
      </c>
      <c r="D214" s="287" t="s">
        <v>121</v>
      </c>
      <c r="E214" s="287" t="s">
        <v>122</v>
      </c>
      <c r="F214" s="287" t="s">
        <v>123</v>
      </c>
      <c r="G214" s="287" t="s">
        <v>124</v>
      </c>
      <c r="H214" s="287" t="s">
        <v>125</v>
      </c>
      <c r="I214" s="287" t="s">
        <v>126</v>
      </c>
      <c r="J214" s="287" t="s">
        <v>127</v>
      </c>
      <c r="K214" s="287" t="s">
        <v>128</v>
      </c>
      <c r="L214" s="287" t="s">
        <v>129</v>
      </c>
      <c r="M214" s="287" t="s">
        <v>130</v>
      </c>
      <c r="N214" s="287" t="s">
        <v>131</v>
      </c>
      <c r="O214" s="287" t="s">
        <v>132</v>
      </c>
      <c r="P214" s="287" t="s">
        <v>133</v>
      </c>
      <c r="Q214" s="288" t="s">
        <v>134</v>
      </c>
      <c r="R214" s="288" t="s">
        <v>135</v>
      </c>
      <c r="S214" s="288" t="s">
        <v>136</v>
      </c>
      <c r="T214" s="288" t="s">
        <v>137</v>
      </c>
      <c r="U214" s="288" t="s">
        <v>138</v>
      </c>
      <c r="V214" s="288" t="s">
        <v>139</v>
      </c>
      <c r="W214" s="288" t="s">
        <v>140</v>
      </c>
      <c r="X214" s="288" t="s">
        <v>141</v>
      </c>
      <c r="Y214" s="288" t="s">
        <v>142</v>
      </c>
      <c r="Z214" s="288" t="s">
        <v>143</v>
      </c>
      <c r="AA214" s="288" t="s">
        <v>144</v>
      </c>
      <c r="AB214" s="288" t="s">
        <v>145</v>
      </c>
      <c r="AC214" s="288" t="s">
        <v>146</v>
      </c>
      <c r="AD214" s="288" t="s">
        <v>147</v>
      </c>
      <c r="AE214" s="288" t="s">
        <v>148</v>
      </c>
      <c r="AF214" s="288" t="s">
        <v>149</v>
      </c>
      <c r="AG214" s="288" t="s">
        <v>150</v>
      </c>
      <c r="AH214" s="288" t="s">
        <v>151</v>
      </c>
      <c r="AI214" s="288" t="s">
        <v>11</v>
      </c>
      <c r="AJ214" s="288" t="s">
        <v>12</v>
      </c>
      <c r="AK214" s="288" t="s">
        <v>13</v>
      </c>
      <c r="AL214" s="288" t="s">
        <v>14</v>
      </c>
      <c r="AM214" s="288" t="s">
        <v>15</v>
      </c>
      <c r="AN214" s="288" t="s">
        <v>16</v>
      </c>
      <c r="AO214" s="288" t="s">
        <v>17</v>
      </c>
      <c r="AP214" s="288" t="s">
        <v>18</v>
      </c>
      <c r="AQ214" s="288" t="s">
        <v>19</v>
      </c>
      <c r="AR214" s="288" t="s">
        <v>20</v>
      </c>
      <c r="AS214" s="288" t="s">
        <v>21</v>
      </c>
      <c r="AT214" s="288" t="s">
        <v>22</v>
      </c>
      <c r="AU214" s="288" t="s">
        <v>23</v>
      </c>
      <c r="AV214" s="288" t="s">
        <v>24</v>
      </c>
      <c r="AW214" s="288" t="s">
        <v>25</v>
      </c>
      <c r="AX214" s="288" t="s">
        <v>26</v>
      </c>
      <c r="AY214" s="288" t="s">
        <v>27</v>
      </c>
      <c r="AZ214" s="288" t="s">
        <v>28</v>
      </c>
      <c r="BA214" s="288" t="s">
        <v>29</v>
      </c>
      <c r="BB214" s="288" t="s">
        <v>30</v>
      </c>
      <c r="BC214" s="288" t="s">
        <v>31</v>
      </c>
      <c r="BD214" s="288" t="s">
        <v>32</v>
      </c>
      <c r="BE214" s="288" t="s">
        <v>33</v>
      </c>
      <c r="BF214" s="288" t="s">
        <v>34</v>
      </c>
      <c r="BG214" s="288" t="s">
        <v>35</v>
      </c>
      <c r="BH214" s="288" t="s">
        <v>36</v>
      </c>
      <c r="BI214" s="288" t="s">
        <v>37</v>
      </c>
      <c r="BJ214" s="288" t="s">
        <v>38</v>
      </c>
      <c r="BK214" s="288" t="str">
        <f>BK2</f>
        <v xml:space="preserve">21/22  </v>
      </c>
      <c r="BL214" s="288" t="str">
        <f>BL2</f>
        <v xml:space="preserve">22/23  </v>
      </c>
      <c r="BM214" s="288" t="str">
        <f>BM2</f>
        <v xml:space="preserve">23/24  </v>
      </c>
      <c r="BN214" s="288" t="str">
        <f t="shared" ref="BN214:BP214" si="254">BN2</f>
        <v xml:space="preserve">24/25  </v>
      </c>
      <c r="BO214" s="288" t="str">
        <f t="shared" si="254"/>
        <v xml:space="preserve">25/26  </v>
      </c>
      <c r="BP214" s="288" t="str">
        <f t="shared" si="254"/>
        <v xml:space="preserve">26/27  </v>
      </c>
      <c r="BQ214" s="289"/>
      <c r="BR214" s="289"/>
      <c r="CE214" s="304">
        <v>43453</v>
      </c>
      <c r="CF214" s="254">
        <v>2198</v>
      </c>
      <c r="CH214" s="304">
        <v>44027</v>
      </c>
      <c r="CI214" s="254">
        <v>2529</v>
      </c>
      <c r="CJ214" s="254">
        <f t="shared" si="242"/>
        <v>7</v>
      </c>
      <c r="CK214" s="254">
        <f t="shared" si="243"/>
        <v>2020</v>
      </c>
    </row>
    <row r="215" spans="1:89">
      <c r="A215" s="254" t="s">
        <v>64</v>
      </c>
      <c r="V215" s="306">
        <f t="shared" ref="V215:BP220" si="255">(V199/V57)*100</f>
        <v>3.949093459598195</v>
      </c>
      <c r="W215" s="306">
        <f t="shared" si="255"/>
        <v>3.9589152489867572</v>
      </c>
      <c r="X215" s="306">
        <f t="shared" si="255"/>
        <v>5.5871799070423593</v>
      </c>
      <c r="Y215" s="306">
        <f t="shared" si="255"/>
        <v>5.6223035862319968</v>
      </c>
      <c r="Z215" s="306">
        <f t="shared" si="255"/>
        <v>5.5396078777001474</v>
      </c>
      <c r="AA215" s="306">
        <f t="shared" si="255"/>
        <v>5.55808074513791</v>
      </c>
      <c r="AB215" s="306">
        <f t="shared" si="255"/>
        <v>5.9256810934711437</v>
      </c>
      <c r="AC215" s="306">
        <f t="shared" si="255"/>
        <v>5.7536004496480917</v>
      </c>
      <c r="AD215" s="306">
        <f t="shared" si="255"/>
        <v>5.8854480942843388</v>
      </c>
      <c r="AE215" s="306">
        <f t="shared" si="255"/>
        <v>5.8971847416688439</v>
      </c>
      <c r="AF215" s="306">
        <f t="shared" si="255"/>
        <v>5.9553404910278553</v>
      </c>
      <c r="AG215" s="306">
        <f t="shared" si="255"/>
        <v>5.7293737098156603</v>
      </c>
      <c r="AH215" s="306">
        <f t="shared" si="255"/>
        <v>5.7710227458681072</v>
      </c>
      <c r="AI215" s="306">
        <f t="shared" si="255"/>
        <v>5.8172497737415751</v>
      </c>
      <c r="AJ215" s="306">
        <f t="shared" si="255"/>
        <v>5.6941256279689689</v>
      </c>
      <c r="AK215" s="306">
        <f t="shared" si="255"/>
        <v>5.7712732549060428</v>
      </c>
      <c r="AL215" s="306">
        <f t="shared" si="255"/>
        <v>5.6492373828522746</v>
      </c>
      <c r="AM215" s="306">
        <f t="shared" si="255"/>
        <v>5.4984730728156395</v>
      </c>
      <c r="AN215" s="306">
        <f t="shared" si="255"/>
        <v>5.6271554449350187</v>
      </c>
      <c r="AO215" s="306">
        <f t="shared" si="255"/>
        <v>5.4407587410685414</v>
      </c>
      <c r="AP215" s="306">
        <f t="shared" si="255"/>
        <v>5.4012882244064864</v>
      </c>
      <c r="AQ215" s="306">
        <f t="shared" si="255"/>
        <v>5.4880909564147462</v>
      </c>
      <c r="AR215" s="306">
        <f t="shared" si="255"/>
        <v>5.4827656475536717</v>
      </c>
      <c r="AS215" s="306">
        <f t="shared" si="255"/>
        <v>5.4121406927568412</v>
      </c>
      <c r="AT215" s="306">
        <f t="shared" si="255"/>
        <v>5.2668547914114336</v>
      </c>
      <c r="AU215" s="306">
        <f t="shared" si="255"/>
        <v>5.2933752453214904</v>
      </c>
      <c r="AV215" s="306">
        <f t="shared" si="255"/>
        <v>5.1741718090242657</v>
      </c>
      <c r="AW215" s="306">
        <f t="shared" si="255"/>
        <v>5.2304029031357588</v>
      </c>
      <c r="AX215" s="306">
        <f t="shared" si="255"/>
        <v>5.2378180780365984</v>
      </c>
      <c r="AY215" s="306">
        <f t="shared" si="255"/>
        <v>5.2289535824954783</v>
      </c>
      <c r="AZ215" s="306">
        <f t="shared" si="255"/>
        <v>5.1554357201955892</v>
      </c>
      <c r="BA215" s="306">
        <f t="shared" si="255"/>
        <v>5.119587496148938</v>
      </c>
      <c r="BB215" s="306">
        <f t="shared" si="255"/>
        <v>5.0577607496788639</v>
      </c>
      <c r="BC215" s="306">
        <f t="shared" si="255"/>
        <v>5.1771000791977597</v>
      </c>
      <c r="BD215" s="306">
        <f t="shared" si="255"/>
        <v>5.2018494041874082</v>
      </c>
      <c r="BE215" s="306">
        <f t="shared" si="255"/>
        <v>5.086339988004708</v>
      </c>
      <c r="BF215" s="306">
        <f t="shared" si="255"/>
        <v>4.9220530993704523</v>
      </c>
      <c r="BG215" s="306">
        <f t="shared" si="255"/>
        <v>4.9652238458252986</v>
      </c>
      <c r="BH215" s="306">
        <f t="shared" si="255"/>
        <v>4.977884082782599</v>
      </c>
      <c r="BI215" s="306">
        <f t="shared" si="255"/>
        <v>5.0154726392815405</v>
      </c>
      <c r="BJ215" s="306">
        <f t="shared" si="255"/>
        <v>4.93630172119365</v>
      </c>
      <c r="BK215" s="306">
        <f t="shared" si="255"/>
        <v>4.9234728192755162</v>
      </c>
      <c r="BL215" s="306">
        <f t="shared" si="255"/>
        <v>4.8873263836047274</v>
      </c>
      <c r="BM215" s="306">
        <f t="shared" si="255"/>
        <v>4.9285355539679463</v>
      </c>
      <c r="BN215" s="306">
        <f t="shared" si="255"/>
        <v>4.6683456325653117</v>
      </c>
      <c r="BO215" s="349">
        <f t="shared" si="255"/>
        <v>4.8407537517384611</v>
      </c>
      <c r="BP215" s="349">
        <f t="shared" si="255"/>
        <v>4.8265661192720177</v>
      </c>
      <c r="BQ215" s="350"/>
      <c r="BR215" s="306"/>
      <c r="CE215" s="304">
        <v>43454</v>
      </c>
      <c r="CF215" s="254">
        <v>2185</v>
      </c>
      <c r="CH215" s="304">
        <v>44028</v>
      </c>
      <c r="CI215" s="254">
        <v>2520</v>
      </c>
      <c r="CJ215" s="254">
        <f t="shared" si="242"/>
        <v>7</v>
      </c>
      <c r="CK215" s="254">
        <f t="shared" si="243"/>
        <v>2020</v>
      </c>
    </row>
    <row r="216" spans="1:89">
      <c r="A216" s="254" t="s">
        <v>65</v>
      </c>
      <c r="V216" s="306">
        <f t="shared" si="255"/>
        <v>3.8652115244866851</v>
      </c>
      <c r="W216" s="306">
        <f t="shared" si="255"/>
        <v>4.1073626862187904</v>
      </c>
      <c r="X216" s="306">
        <f t="shared" si="255"/>
        <v>5.0797706490236054</v>
      </c>
      <c r="Y216" s="306">
        <f t="shared" si="255"/>
        <v>5.4682857655991475</v>
      </c>
      <c r="Z216" s="306">
        <f t="shared" si="255"/>
        <v>5.5422322872372281</v>
      </c>
      <c r="AA216" s="306">
        <f t="shared" si="255"/>
        <v>5.6869381597493112</v>
      </c>
      <c r="AB216" s="306">
        <f t="shared" si="255"/>
        <v>5.7700068572193137</v>
      </c>
      <c r="AC216" s="306">
        <f t="shared" si="255"/>
        <v>5.815009051929489</v>
      </c>
      <c r="AD216" s="306">
        <f t="shared" si="255"/>
        <v>5.8524722851718014</v>
      </c>
      <c r="AE216" s="306">
        <f t="shared" si="255"/>
        <v>5.8463972485087483</v>
      </c>
      <c r="AF216" s="306">
        <f t="shared" si="255"/>
        <v>6.0205946868540039</v>
      </c>
      <c r="AG216" s="306">
        <f t="shared" si="255"/>
        <v>5.6037176008178582</v>
      </c>
      <c r="AH216" s="306">
        <f t="shared" si="255"/>
        <v>5.7426451674776393</v>
      </c>
      <c r="AI216" s="306">
        <f t="shared" si="255"/>
        <v>5.7965130156223363</v>
      </c>
      <c r="AJ216" s="306">
        <f t="shared" si="255"/>
        <v>5.5108409199630932</v>
      </c>
      <c r="AK216" s="306">
        <f t="shared" si="255"/>
        <v>5.7257185526827401</v>
      </c>
      <c r="AL216" s="306">
        <f t="shared" si="255"/>
        <v>5.6535671486966566</v>
      </c>
      <c r="AM216" s="306">
        <f t="shared" si="255"/>
        <v>5.6189895881597005</v>
      </c>
      <c r="AN216" s="306">
        <f t="shared" si="255"/>
        <v>5.4097415934210922</v>
      </c>
      <c r="AO216" s="306">
        <f t="shared" si="255"/>
        <v>5.4686460876301277</v>
      </c>
      <c r="AP216" s="306">
        <f t="shared" si="255"/>
        <v>5.4138157299551706</v>
      </c>
      <c r="AQ216" s="306">
        <f t="shared" si="255"/>
        <v>5.4473578759918251</v>
      </c>
      <c r="AR216" s="306">
        <f t="shared" si="255"/>
        <v>5.4104022186160474</v>
      </c>
      <c r="AS216" s="306">
        <f t="shared" si="255"/>
        <v>5.4544162466388286</v>
      </c>
      <c r="AT216" s="306">
        <f t="shared" si="255"/>
        <v>5.2169657733654207</v>
      </c>
      <c r="AU216" s="306">
        <f t="shared" si="255"/>
        <v>5.1678110235449841</v>
      </c>
      <c r="AV216" s="306">
        <f t="shared" si="255"/>
        <v>5.1465229453935208</v>
      </c>
      <c r="AW216" s="306">
        <f t="shared" si="255"/>
        <v>5.1985824519213288</v>
      </c>
      <c r="AX216" s="306">
        <f t="shared" si="255"/>
        <v>5.2934491988444394</v>
      </c>
      <c r="AY216" s="306">
        <f t="shared" si="255"/>
        <v>5.2414474063545065</v>
      </c>
      <c r="AZ216" s="306">
        <f t="shared" si="255"/>
        <v>5.1050753621777893</v>
      </c>
      <c r="BA216" s="306">
        <f t="shared" si="255"/>
        <v>5.106315547284848</v>
      </c>
      <c r="BB216" s="306">
        <f t="shared" si="255"/>
        <v>5.0983009329861693</v>
      </c>
      <c r="BC216" s="306">
        <f t="shared" si="255"/>
        <v>5.1553575765521584</v>
      </c>
      <c r="BD216" s="306">
        <f t="shared" si="255"/>
        <v>5.1137049881552672</v>
      </c>
      <c r="BE216" s="306">
        <f t="shared" si="255"/>
        <v>4.9271565214341955</v>
      </c>
      <c r="BF216" s="306">
        <f t="shared" si="255"/>
        <v>4.6582936852117349</v>
      </c>
      <c r="BG216" s="306">
        <f t="shared" si="255"/>
        <v>4.9165662556032466</v>
      </c>
      <c r="BH216" s="306">
        <f t="shared" si="255"/>
        <v>4.8888037753722848</v>
      </c>
      <c r="BI216" s="306">
        <f t="shared" si="255"/>
        <v>4.793379161836425</v>
      </c>
      <c r="BJ216" s="306">
        <f t="shared" si="255"/>
        <v>4.7161598631223471</v>
      </c>
      <c r="BK216" s="306">
        <f t="shared" si="255"/>
        <v>4.8055354228799727</v>
      </c>
      <c r="BL216" s="306">
        <f t="shared" si="255"/>
        <v>4.7922386138018895</v>
      </c>
      <c r="BM216" s="306">
        <f t="shared" si="255"/>
        <v>4.8523931364492681</v>
      </c>
      <c r="BN216" s="306">
        <f t="shared" si="255"/>
        <v>4.4362544362712741</v>
      </c>
      <c r="BO216" s="349">
        <f t="shared" si="255"/>
        <v>4.6295185482884218</v>
      </c>
      <c r="BP216" s="349">
        <f t="shared" si="255"/>
        <v>4.6830494526104252</v>
      </c>
      <c r="BQ216" s="350"/>
      <c r="BR216" s="306"/>
      <c r="CE216" s="304">
        <v>43455</v>
      </c>
      <c r="CF216" s="254">
        <v>2157</v>
      </c>
      <c r="CH216" s="304">
        <v>44029</v>
      </c>
      <c r="CI216" s="254">
        <v>2614</v>
      </c>
      <c r="CJ216" s="254">
        <f t="shared" si="242"/>
        <v>7</v>
      </c>
      <c r="CK216" s="254">
        <f t="shared" si="243"/>
        <v>2020</v>
      </c>
    </row>
    <row r="217" spans="1:89">
      <c r="A217" s="254" t="s">
        <v>66</v>
      </c>
      <c r="V217" s="306">
        <f t="shared" si="255"/>
        <v>3.888725108041692</v>
      </c>
      <c r="W217" s="306">
        <f t="shared" si="255"/>
        <v>4.297418348020579</v>
      </c>
      <c r="X217" s="306">
        <f t="shared" si="255"/>
        <v>5.4361253115084507</v>
      </c>
      <c r="Y217" s="306">
        <f t="shared" si="255"/>
        <v>5.5161044651409235</v>
      </c>
      <c r="Z217" s="306">
        <f t="shared" si="255"/>
        <v>5.5104901884918718</v>
      </c>
      <c r="AA217" s="306">
        <f t="shared" si="255"/>
        <v>5.8455116358013051</v>
      </c>
      <c r="AB217" s="306">
        <f t="shared" si="255"/>
        <v>5.8009681547865348</v>
      </c>
      <c r="AC217" s="306">
        <f t="shared" si="255"/>
        <v>5.9420343825085613</v>
      </c>
      <c r="AD217" s="306">
        <f t="shared" si="255"/>
        <v>6.0008946615194052</v>
      </c>
      <c r="AE217" s="306">
        <f t="shared" si="255"/>
        <v>6.1100023544347186</v>
      </c>
      <c r="AF217" s="306">
        <f t="shared" si="255"/>
        <v>5.8443831427089243</v>
      </c>
      <c r="AG217" s="306">
        <f t="shared" si="255"/>
        <v>5.5457880934159425</v>
      </c>
      <c r="AH217" s="306">
        <f t="shared" si="255"/>
        <v>5.7269487503341212</v>
      </c>
      <c r="AI217" s="306">
        <f t="shared" si="255"/>
        <v>5.893202286955999</v>
      </c>
      <c r="AJ217" s="306">
        <f t="shared" si="255"/>
        <v>5.7039126754666736</v>
      </c>
      <c r="AK217" s="306">
        <f t="shared" si="255"/>
        <v>5.7675739310084611</v>
      </c>
      <c r="AL217" s="306">
        <f t="shared" si="255"/>
        <v>5.696705075660808</v>
      </c>
      <c r="AM217" s="306">
        <f t="shared" si="255"/>
        <v>5.6366621884413686</v>
      </c>
      <c r="AN217" s="306">
        <f t="shared" si="255"/>
        <v>5.3917401935240763</v>
      </c>
      <c r="AO217" s="306">
        <f t="shared" si="255"/>
        <v>5.570082186457836</v>
      </c>
      <c r="AP217" s="306">
        <f t="shared" si="255"/>
        <v>5.4012088540390426</v>
      </c>
      <c r="AQ217" s="306">
        <f t="shared" si="255"/>
        <v>5.5328621361351908</v>
      </c>
      <c r="AR217" s="306">
        <f t="shared" si="255"/>
        <v>5.4075189548152771</v>
      </c>
      <c r="AS217" s="306">
        <f t="shared" si="255"/>
        <v>5.318650538532002</v>
      </c>
      <c r="AT217" s="306">
        <f t="shared" si="255"/>
        <v>5.2356413857570994</v>
      </c>
      <c r="AU217" s="306">
        <f t="shared" si="255"/>
        <v>5.1139179905059464</v>
      </c>
      <c r="AV217" s="306">
        <f t="shared" si="255"/>
        <v>5.1803070663714275</v>
      </c>
      <c r="AW217" s="306">
        <f t="shared" si="255"/>
        <v>5.1656002360804907</v>
      </c>
      <c r="AX217" s="306">
        <f t="shared" si="255"/>
        <v>5.3026767891694524</v>
      </c>
      <c r="AY217" s="306">
        <f t="shared" si="255"/>
        <v>5.2686488388968087</v>
      </c>
      <c r="AZ217" s="306">
        <f t="shared" si="255"/>
        <v>4.9868237569275902</v>
      </c>
      <c r="BA217" s="306">
        <f t="shared" si="255"/>
        <v>5.1823096159328257</v>
      </c>
      <c r="BB217" s="306">
        <f t="shared" si="255"/>
        <v>5.0942464383679384</v>
      </c>
      <c r="BC217" s="306">
        <f t="shared" si="255"/>
        <v>5.159855687290702</v>
      </c>
      <c r="BD217" s="306">
        <f t="shared" si="255"/>
        <v>5.0894163814123612</v>
      </c>
      <c r="BE217" s="306">
        <f t="shared" si="255"/>
        <v>5.0516007697678189</v>
      </c>
      <c r="BF217" s="306">
        <f t="shared" si="255"/>
        <v>4.6979641274410211</v>
      </c>
      <c r="BG217" s="306">
        <f t="shared" si="255"/>
        <v>4.9646100323580482</v>
      </c>
      <c r="BH217" s="306">
        <f t="shared" si="255"/>
        <v>4.8973806081509341</v>
      </c>
      <c r="BI217" s="306">
        <f t="shared" si="255"/>
        <v>4.6728178339670627</v>
      </c>
      <c r="BJ217" s="306">
        <f t="shared" si="255"/>
        <v>4.5869987005478992</v>
      </c>
      <c r="BK217" s="306">
        <f t="shared" si="255"/>
        <v>4.8522468906043166</v>
      </c>
      <c r="BL217" s="306">
        <f t="shared" si="255"/>
        <v>4.8240344433304729</v>
      </c>
      <c r="BM217" s="306">
        <f t="shared" si="255"/>
        <v>4.715461479137165</v>
      </c>
      <c r="BN217" s="306">
        <f t="shared" si="255"/>
        <v>4.4541918124580517</v>
      </c>
      <c r="BO217" s="349">
        <f t="shared" si="255"/>
        <v>4.6442261652550121</v>
      </c>
      <c r="BP217" s="349">
        <f t="shared" si="255"/>
        <v>4.6604429140094901</v>
      </c>
      <c r="BQ217" s="349"/>
      <c r="BR217" s="306"/>
      <c r="CE217" s="304">
        <v>43458</v>
      </c>
      <c r="CF217" s="254">
        <v>2128</v>
      </c>
      <c r="CH217" s="304">
        <v>44032</v>
      </c>
      <c r="CI217" s="254">
        <v>2661</v>
      </c>
      <c r="CJ217" s="254">
        <f t="shared" si="242"/>
        <v>7</v>
      </c>
      <c r="CK217" s="254">
        <f t="shared" si="243"/>
        <v>2020</v>
      </c>
    </row>
    <row r="218" spans="1:89">
      <c r="A218" s="254" t="s">
        <v>67</v>
      </c>
      <c r="V218" s="306">
        <f t="shared" si="255"/>
        <v>4.0718748297985909</v>
      </c>
      <c r="W218" s="306">
        <f t="shared" si="255"/>
        <v>4.1875141242937852</v>
      </c>
      <c r="X218" s="306">
        <f t="shared" si="255"/>
        <v>5.3267015125313595</v>
      </c>
      <c r="Y218" s="306">
        <f t="shared" si="255"/>
        <v>5.4680880115855954</v>
      </c>
      <c r="Z218" s="306">
        <f t="shared" si="255"/>
        <v>5.6333775112443787</v>
      </c>
      <c r="AA218" s="306">
        <f t="shared" si="255"/>
        <v>5.8959978952630259</v>
      </c>
      <c r="AB218" s="306">
        <f t="shared" si="255"/>
        <v>5.9636914276874569</v>
      </c>
      <c r="AC218" s="306">
        <f t="shared" si="255"/>
        <v>5.9806938001876562</v>
      </c>
      <c r="AD218" s="306">
        <f t="shared" si="255"/>
        <v>5.8924642386288726</v>
      </c>
      <c r="AE218" s="306">
        <f t="shared" si="255"/>
        <v>5.9953898163268073</v>
      </c>
      <c r="AF218" s="306">
        <f t="shared" si="255"/>
        <v>5.8676116304472465</v>
      </c>
      <c r="AG218" s="306">
        <f t="shared" si="255"/>
        <v>5.7634391336535469</v>
      </c>
      <c r="AH218" s="306">
        <f t="shared" si="255"/>
        <v>5.7771164525838312</v>
      </c>
      <c r="AI218" s="306">
        <f t="shared" si="255"/>
        <v>5.8753509335440963</v>
      </c>
      <c r="AJ218" s="306">
        <f t="shared" si="255"/>
        <v>5.8247597494220731</v>
      </c>
      <c r="AK218" s="306">
        <f t="shared" si="255"/>
        <v>5.7623527708682367</v>
      </c>
      <c r="AL218" s="306">
        <f t="shared" si="255"/>
        <v>5.7302135437702599</v>
      </c>
      <c r="AM218" s="306">
        <f t="shared" si="255"/>
        <v>5.6513165640159153</v>
      </c>
      <c r="AN218" s="306">
        <f t="shared" si="255"/>
        <v>5.2779034490394734</v>
      </c>
      <c r="AO218" s="306">
        <f t="shared" si="255"/>
        <v>5.6100337700826692</v>
      </c>
      <c r="AP218" s="306">
        <f t="shared" si="255"/>
        <v>5.3807838842870197</v>
      </c>
      <c r="AQ218" s="306">
        <f t="shared" si="255"/>
        <v>5.6154694794774782</v>
      </c>
      <c r="AR218" s="306">
        <f t="shared" si="255"/>
        <v>5.4768963995426887</v>
      </c>
      <c r="AS218" s="306">
        <f t="shared" si="255"/>
        <v>5.3621292738358193</v>
      </c>
      <c r="AT218" s="306">
        <f t="shared" si="255"/>
        <v>5.403733665748911</v>
      </c>
      <c r="AU218" s="306">
        <f t="shared" si="255"/>
        <v>5.1818934371706824</v>
      </c>
      <c r="AV218" s="306">
        <f t="shared" si="255"/>
        <v>5.2396034482758616</v>
      </c>
      <c r="AW218" s="306">
        <f t="shared" si="255"/>
        <v>5.2359848452933626</v>
      </c>
      <c r="AX218" s="306">
        <f t="shared" si="255"/>
        <v>5.3526308548746604</v>
      </c>
      <c r="AY218" s="306">
        <f t="shared" si="255"/>
        <v>5.3217637317558308</v>
      </c>
      <c r="AZ218" s="306">
        <f t="shared" si="255"/>
        <v>4.9621266129573485</v>
      </c>
      <c r="BA218" s="306">
        <f t="shared" si="255"/>
        <v>5.2712786211842939</v>
      </c>
      <c r="BB218" s="306">
        <f t="shared" si="255"/>
        <v>5.2007738317733683</v>
      </c>
      <c r="BC218" s="306">
        <f t="shared" si="255"/>
        <v>5.1749762621108299</v>
      </c>
      <c r="BD218" s="306">
        <f t="shared" si="255"/>
        <v>4.9935785013530785</v>
      </c>
      <c r="BE218" s="306">
        <f t="shared" si="255"/>
        <v>5.0198550117858245</v>
      </c>
      <c r="BF218" s="306">
        <f t="shared" si="255"/>
        <v>4.7905343858200933</v>
      </c>
      <c r="BG218" s="306">
        <f t="shared" si="255"/>
        <v>5.0132198029436807</v>
      </c>
      <c r="BH218" s="306">
        <f t="shared" si="255"/>
        <v>5.0940046942060864</v>
      </c>
      <c r="BI218" s="306">
        <f t="shared" si="255"/>
        <v>4.8686174878407273</v>
      </c>
      <c r="BJ218" s="306">
        <f t="shared" si="255"/>
        <v>4.6771062011244098</v>
      </c>
      <c r="BK218" s="306">
        <f t="shared" si="255"/>
        <v>4.8534165083867737</v>
      </c>
      <c r="BL218" s="306">
        <f t="shared" si="255"/>
        <v>4.8599133518302535</v>
      </c>
      <c r="BM218" s="306">
        <f t="shared" si="255"/>
        <v>4.7203735074214448</v>
      </c>
      <c r="BN218" s="306">
        <f t="shared" si="255"/>
        <v>4.5714363974368801</v>
      </c>
      <c r="BO218" s="349">
        <f t="shared" si="255"/>
        <v>4.7276414692509645</v>
      </c>
      <c r="BP218" s="349">
        <f t="shared" si="255"/>
        <v>4.7466315539697979</v>
      </c>
      <c r="BQ218" s="349"/>
      <c r="BR218" s="306"/>
      <c r="CE218" s="304">
        <v>43460</v>
      </c>
      <c r="CF218" s="254">
        <v>2094</v>
      </c>
      <c r="CH218" s="304">
        <v>44033</v>
      </c>
      <c r="CI218" s="254">
        <v>2641</v>
      </c>
      <c r="CJ218" s="254">
        <f t="shared" si="242"/>
        <v>7</v>
      </c>
      <c r="CK218" s="254">
        <f t="shared" si="243"/>
        <v>2020</v>
      </c>
    </row>
    <row r="219" spans="1:89">
      <c r="A219" s="254" t="s">
        <v>68</v>
      </c>
      <c r="V219" s="306">
        <f t="shared" si="255"/>
        <v>4.1646414226672102</v>
      </c>
      <c r="W219" s="306">
        <f t="shared" si="255"/>
        <v>4.0656136306293371</v>
      </c>
      <c r="X219" s="306">
        <f t="shared" si="255"/>
        <v>5.4070394164593862</v>
      </c>
      <c r="Y219" s="306">
        <f t="shared" si="255"/>
        <v>5.2216973922120529</v>
      </c>
      <c r="Z219" s="306">
        <f t="shared" si="255"/>
        <v>5.6949211525841674</v>
      </c>
      <c r="AA219" s="306">
        <f t="shared" si="255"/>
        <v>5.8741207525638517</v>
      </c>
      <c r="AB219" s="306">
        <f t="shared" si="255"/>
        <v>5.5759225539217541</v>
      </c>
      <c r="AC219" s="306">
        <f t="shared" si="255"/>
        <v>5.7900072363131345</v>
      </c>
      <c r="AD219" s="306">
        <f t="shared" si="255"/>
        <v>5.8181484831983701</v>
      </c>
      <c r="AE219" s="306">
        <f t="shared" si="255"/>
        <v>6.0712855672657291</v>
      </c>
      <c r="AF219" s="306">
        <f t="shared" si="255"/>
        <v>5.8137395684580291</v>
      </c>
      <c r="AG219" s="306">
        <f t="shared" si="255"/>
        <v>5.785782009089484</v>
      </c>
      <c r="AH219" s="306">
        <f t="shared" si="255"/>
        <v>5.9686469779753244</v>
      </c>
      <c r="AI219" s="306">
        <f t="shared" si="255"/>
        <v>5.8836594981759127</v>
      </c>
      <c r="AJ219" s="306">
        <f t="shared" si="255"/>
        <v>5.7796741150342221</v>
      </c>
      <c r="AK219" s="306">
        <f t="shared" si="255"/>
        <v>5.7033971318695178</v>
      </c>
      <c r="AL219" s="306">
        <f t="shared" si="255"/>
        <v>5.6153844932311729</v>
      </c>
      <c r="AM219" s="306">
        <f t="shared" si="255"/>
        <v>5.7933436451664946</v>
      </c>
      <c r="AN219" s="306">
        <f t="shared" si="255"/>
        <v>5.3127470150406788</v>
      </c>
      <c r="AO219" s="306">
        <f t="shared" si="255"/>
        <v>5.702854929826481</v>
      </c>
      <c r="AP219" s="306">
        <f t="shared" si="255"/>
        <v>5.5088183967226501</v>
      </c>
      <c r="AQ219" s="306">
        <f t="shared" si="255"/>
        <v>5.6787004594244026</v>
      </c>
      <c r="AR219" s="306">
        <f t="shared" si="255"/>
        <v>5.5014743017022489</v>
      </c>
      <c r="AS219" s="306">
        <f t="shared" si="255"/>
        <v>5.4357699691845376</v>
      </c>
      <c r="AT219" s="306">
        <f t="shared" si="255"/>
        <v>5.6526267886939383</v>
      </c>
      <c r="AU219" s="306">
        <f t="shared" si="255"/>
        <v>5.340577999513263</v>
      </c>
      <c r="AV219" s="306">
        <f t="shared" si="255"/>
        <v>5.3437280497453221</v>
      </c>
      <c r="AW219" s="306">
        <f t="shared" si="255"/>
        <v>5.3117359151574668</v>
      </c>
      <c r="AX219" s="306">
        <f t="shared" si="255"/>
        <v>5.4496293186432991</v>
      </c>
      <c r="AY219" s="306">
        <f t="shared" si="255"/>
        <v>5.3691487136220681</v>
      </c>
      <c r="AZ219" s="306">
        <f t="shared" si="255"/>
        <v>5.0061382718576493</v>
      </c>
      <c r="BA219" s="306">
        <f t="shared" si="255"/>
        <v>5.2890159177889453</v>
      </c>
      <c r="BB219" s="306">
        <f t="shared" si="255"/>
        <v>5.2329400134482391</v>
      </c>
      <c r="BC219" s="306">
        <f t="shared" si="255"/>
        <v>5.2589459262022933</v>
      </c>
      <c r="BD219" s="306">
        <f t="shared" si="255"/>
        <v>5.0426765826102784</v>
      </c>
      <c r="BE219" s="306">
        <f t="shared" si="255"/>
        <v>5.0087171590098416</v>
      </c>
      <c r="BF219" s="306">
        <f t="shared" si="255"/>
        <v>4.9072680783034937</v>
      </c>
      <c r="BG219" s="306">
        <f t="shared" si="255"/>
        <v>5.0339749405163072</v>
      </c>
      <c r="BH219" s="306">
        <f t="shared" si="255"/>
        <v>5.1803442109447735</v>
      </c>
      <c r="BI219" s="306">
        <f t="shared" si="255"/>
        <v>5.1013115718482123</v>
      </c>
      <c r="BJ219" s="306">
        <f t="shared" si="255"/>
        <v>4.825714847740012</v>
      </c>
      <c r="BK219" s="306">
        <f t="shared" si="255"/>
        <v>4.8250068485804363</v>
      </c>
      <c r="BL219" s="306">
        <f t="shared" si="255"/>
        <v>4.8619956237091895</v>
      </c>
      <c r="BM219" s="306">
        <f t="shared" si="255"/>
        <v>4.6862428825029454</v>
      </c>
      <c r="BN219" s="307">
        <f t="shared" si="255"/>
        <v>4.6933571622702983</v>
      </c>
      <c r="BO219" s="349">
        <f t="shared" si="255"/>
        <v>4.758425753564274</v>
      </c>
      <c r="BP219" s="349">
        <f t="shared" si="255"/>
        <v>4.7476072905330184</v>
      </c>
      <c r="BQ219" s="349"/>
      <c r="BR219" s="306"/>
      <c r="CE219" s="304">
        <v>43461</v>
      </c>
      <c r="CF219" s="254">
        <v>2105</v>
      </c>
      <c r="CH219" s="304">
        <v>44034</v>
      </c>
      <c r="CI219" s="254">
        <v>2656</v>
      </c>
      <c r="CJ219" s="254">
        <f t="shared" si="242"/>
        <v>7</v>
      </c>
      <c r="CK219" s="254">
        <f t="shared" si="243"/>
        <v>2020</v>
      </c>
    </row>
    <row r="220" spans="1:89">
      <c r="A220" s="254" t="s">
        <v>69</v>
      </c>
      <c r="V220" s="306">
        <f t="shared" si="255"/>
        <v>4.3391593065421485</v>
      </c>
      <c r="W220" s="306">
        <f t="shared" si="255"/>
        <v>4.155783063476143</v>
      </c>
      <c r="X220" s="306">
        <f t="shared" si="255"/>
        <v>5.4534888399620254</v>
      </c>
      <c r="Y220" s="306">
        <f t="shared" si="255"/>
        <v>5.4292514230094691</v>
      </c>
      <c r="Z220" s="306">
        <f t="shared" si="255"/>
        <v>5.8184233599914981</v>
      </c>
      <c r="AA220" s="306">
        <f t="shared" si="255"/>
        <v>5.8793021727850761</v>
      </c>
      <c r="AB220" s="306">
        <f t="shared" si="255"/>
        <v>5.8253260318915405</v>
      </c>
      <c r="AC220" s="306">
        <f t="shared" si="255"/>
        <v>6.0800560219139346</v>
      </c>
      <c r="AD220" s="306">
        <f t="shared" si="255"/>
        <v>5.9622754004173562</v>
      </c>
      <c r="AE220" s="306">
        <f t="shared" si="255"/>
        <v>6.0873983589445446</v>
      </c>
      <c r="AF220" s="306">
        <f t="shared" si="255"/>
        <v>5.7505644207832711</v>
      </c>
      <c r="AG220" s="306">
        <f t="shared" si="255"/>
        <v>5.763406688529332</v>
      </c>
      <c r="AH220" s="306">
        <f t="shared" si="255"/>
        <v>5.8549549377099979</v>
      </c>
      <c r="AI220" s="306">
        <f t="shared" si="255"/>
        <v>5.8265851361288856</v>
      </c>
      <c r="AJ220" s="306">
        <f t="shared" si="255"/>
        <v>5.7886536875218457</v>
      </c>
      <c r="AK220" s="306">
        <f t="shared" si="255"/>
        <v>5.8741290829819164</v>
      </c>
      <c r="AL220" s="306">
        <f t="shared" si="255"/>
        <v>5.6550256150457923</v>
      </c>
      <c r="AM220" s="306">
        <f t="shared" si="255"/>
        <v>5.8959240712685803</v>
      </c>
      <c r="AN220" s="306">
        <f t="shared" si="255"/>
        <v>5.4209222293412598</v>
      </c>
      <c r="AO220" s="306">
        <f t="shared" si="255"/>
        <v>5.7171945845607519</v>
      </c>
      <c r="AP220" s="306">
        <f t="shared" ref="V220:BP225" si="256">(AP204/AP62)*100</f>
        <v>5.6032359907066684</v>
      </c>
      <c r="AQ220" s="306">
        <f t="shared" si="256"/>
        <v>5.720168434904922</v>
      </c>
      <c r="AR220" s="306">
        <f t="shared" si="256"/>
        <v>5.4753836135400658</v>
      </c>
      <c r="AS220" s="306">
        <f t="shared" si="256"/>
        <v>5.4001678022854103</v>
      </c>
      <c r="AT220" s="306">
        <f t="shared" si="256"/>
        <v>5.5766492831670931</v>
      </c>
      <c r="AU220" s="306">
        <f t="shared" si="256"/>
        <v>5.416848200295366</v>
      </c>
      <c r="AV220" s="306">
        <f t="shared" si="256"/>
        <v>5.4108665933295272</v>
      </c>
      <c r="AW220" s="306">
        <f t="shared" si="256"/>
        <v>5.3365429014991772</v>
      </c>
      <c r="AX220" s="306">
        <f t="shared" si="256"/>
        <v>5.4510841245879131</v>
      </c>
      <c r="AY220" s="306">
        <f t="shared" si="256"/>
        <v>5.453714859929903</v>
      </c>
      <c r="AZ220" s="306">
        <f t="shared" si="256"/>
        <v>5.1164609035774555</v>
      </c>
      <c r="BA220" s="306">
        <f t="shared" si="256"/>
        <v>5.2432516633546804</v>
      </c>
      <c r="BB220" s="306">
        <f t="shared" si="256"/>
        <v>5.2905475129820285</v>
      </c>
      <c r="BC220" s="306">
        <f t="shared" si="256"/>
        <v>5.3485107491473762</v>
      </c>
      <c r="BD220" s="306">
        <f t="shared" si="256"/>
        <v>5.1981648743170421</v>
      </c>
      <c r="BE220" s="306">
        <f t="shared" si="256"/>
        <v>5.1166016254429127</v>
      </c>
      <c r="BF220" s="306">
        <f t="shared" si="256"/>
        <v>5.011569301260022</v>
      </c>
      <c r="BG220" s="306">
        <f t="shared" si="256"/>
        <v>5.1478720447890254</v>
      </c>
      <c r="BH220" s="306">
        <f t="shared" si="256"/>
        <v>5.2433228153568834</v>
      </c>
      <c r="BI220" s="306">
        <f t="shared" si="256"/>
        <v>5.0272382314169546</v>
      </c>
      <c r="BJ220" s="306">
        <f t="shared" si="256"/>
        <v>4.9631173958522874</v>
      </c>
      <c r="BK220" s="306">
        <f t="shared" si="256"/>
        <v>4.9806862912523409</v>
      </c>
      <c r="BL220" s="306">
        <f t="shared" si="256"/>
        <v>4.9251702560010679</v>
      </c>
      <c r="BM220" s="306">
        <f t="shared" si="256"/>
        <v>4.8675851777164496</v>
      </c>
      <c r="BN220" s="307">
        <f t="shared" si="256"/>
        <v>5.2110325529541308</v>
      </c>
      <c r="BO220" s="349">
        <f t="shared" si="256"/>
        <v>4.8450955006583021</v>
      </c>
      <c r="BP220" s="349">
        <f t="shared" si="256"/>
        <v>4.9097695881027814</v>
      </c>
      <c r="BQ220" s="349"/>
      <c r="BR220" s="307"/>
      <c r="CE220" s="304">
        <v>43462</v>
      </c>
      <c r="CF220" s="254">
        <v>2121</v>
      </c>
      <c r="CH220" s="304">
        <v>44035</v>
      </c>
      <c r="CI220" s="254">
        <v>2708</v>
      </c>
      <c r="CJ220" s="254">
        <f t="shared" si="242"/>
        <v>7</v>
      </c>
      <c r="CK220" s="254">
        <f t="shared" si="243"/>
        <v>2020</v>
      </c>
    </row>
    <row r="221" spans="1:89">
      <c r="A221" s="254" t="s">
        <v>70</v>
      </c>
      <c r="V221" s="306">
        <f t="shared" si="256"/>
        <v>3.9436905561478741</v>
      </c>
      <c r="W221" s="306">
        <f t="shared" si="256"/>
        <v>4.2902760527776955</v>
      </c>
      <c r="X221" s="306">
        <f t="shared" si="256"/>
        <v>5.4548074402186497</v>
      </c>
      <c r="Y221" s="306">
        <f t="shared" si="256"/>
        <v>5.4131310077547612</v>
      </c>
      <c r="Z221" s="306">
        <f t="shared" si="256"/>
        <v>5.6473493086349631</v>
      </c>
      <c r="AA221" s="306">
        <f t="shared" si="256"/>
        <v>5.6983495906016373</v>
      </c>
      <c r="AB221" s="306">
        <f t="shared" si="256"/>
        <v>5.6728974488174817</v>
      </c>
      <c r="AC221" s="306">
        <f t="shared" si="256"/>
        <v>5.7988784356882119</v>
      </c>
      <c r="AD221" s="306">
        <f t="shared" si="256"/>
        <v>5.8568495785137671</v>
      </c>
      <c r="AE221" s="306">
        <f t="shared" si="256"/>
        <v>5.9234882198000482</v>
      </c>
      <c r="AF221" s="306">
        <f t="shared" si="256"/>
        <v>5.6379167956152498</v>
      </c>
      <c r="AG221" s="306">
        <f t="shared" si="256"/>
        <v>5.6430261447583741</v>
      </c>
      <c r="AH221" s="306">
        <f t="shared" si="256"/>
        <v>5.643780152631888</v>
      </c>
      <c r="AI221" s="306">
        <f t="shared" si="256"/>
        <v>5.7943210089097414</v>
      </c>
      <c r="AJ221" s="306">
        <f t="shared" si="256"/>
        <v>5.6911717989048327</v>
      </c>
      <c r="AK221" s="306">
        <f t="shared" si="256"/>
        <v>5.6101060421636886</v>
      </c>
      <c r="AL221" s="306">
        <f t="shared" si="256"/>
        <v>5.5454369666037557</v>
      </c>
      <c r="AM221" s="306">
        <f t="shared" si="256"/>
        <v>5.711214076265307</v>
      </c>
      <c r="AN221" s="306">
        <f t="shared" si="256"/>
        <v>5.3509981554146968</v>
      </c>
      <c r="AO221" s="306">
        <f t="shared" si="256"/>
        <v>5.7357211102314416</v>
      </c>
      <c r="AP221" s="306">
        <f t="shared" si="256"/>
        <v>5.5407193810627868</v>
      </c>
      <c r="AQ221" s="306">
        <f t="shared" si="256"/>
        <v>5.5625926225866751</v>
      </c>
      <c r="AR221" s="306">
        <f t="shared" si="256"/>
        <v>5.4511082866144243</v>
      </c>
      <c r="AS221" s="306">
        <f t="shared" si="256"/>
        <v>5.3760293123377902</v>
      </c>
      <c r="AT221" s="306">
        <f t="shared" si="256"/>
        <v>5.4382306738586834</v>
      </c>
      <c r="AU221" s="306">
        <f t="shared" si="256"/>
        <v>5.2996416708498435</v>
      </c>
      <c r="AV221" s="306">
        <f t="shared" si="256"/>
        <v>5.3442635241612972</v>
      </c>
      <c r="AW221" s="306">
        <f t="shared" si="256"/>
        <v>5.2700109145060496</v>
      </c>
      <c r="AX221" s="306">
        <f t="shared" si="256"/>
        <v>5.361681598187622</v>
      </c>
      <c r="AY221" s="306">
        <f t="shared" si="256"/>
        <v>5.2315201940243199</v>
      </c>
      <c r="AZ221" s="306">
        <f t="shared" si="256"/>
        <v>5.1441036673723533</v>
      </c>
      <c r="BA221" s="306">
        <f t="shared" si="256"/>
        <v>5.1844846309430448</v>
      </c>
      <c r="BB221" s="306">
        <f t="shared" si="256"/>
        <v>5.147761696659602</v>
      </c>
      <c r="BC221" s="306">
        <f t="shared" si="256"/>
        <v>5.1861164678485405</v>
      </c>
      <c r="BD221" s="306">
        <f t="shared" si="256"/>
        <v>5.1530336212114509</v>
      </c>
      <c r="BE221" s="306">
        <f t="shared" si="256"/>
        <v>5.0701739580155403</v>
      </c>
      <c r="BF221" s="306">
        <f t="shared" si="256"/>
        <v>4.9338152718365187</v>
      </c>
      <c r="BG221" s="306">
        <f t="shared" si="256"/>
        <v>5.0993791819581338</v>
      </c>
      <c r="BH221" s="306">
        <f t="shared" si="256"/>
        <v>5.0969833172463641</v>
      </c>
      <c r="BI221" s="306">
        <f t="shared" si="256"/>
        <v>4.9778125221219396</v>
      </c>
      <c r="BJ221" s="306">
        <f t="shared" si="256"/>
        <v>4.9831776868454778</v>
      </c>
      <c r="BK221" s="306">
        <f t="shared" si="256"/>
        <v>4.9798215044187852</v>
      </c>
      <c r="BL221" s="306">
        <f t="shared" si="256"/>
        <v>4.9131771641250044</v>
      </c>
      <c r="BM221" s="306">
        <f t="shared" si="256"/>
        <v>4.8256579196335547</v>
      </c>
      <c r="BN221" s="307">
        <f t="shared" si="256"/>
        <v>4.7974401199255921</v>
      </c>
      <c r="BO221" s="349">
        <f t="shared" si="256"/>
        <v>4.8553828845923155</v>
      </c>
      <c r="BP221" s="349">
        <f t="shared" si="256"/>
        <v>4.8262530178743832</v>
      </c>
      <c r="BQ221" s="349"/>
      <c r="BR221" s="307"/>
      <c r="CE221" s="304">
        <v>43465</v>
      </c>
      <c r="CF221" s="254">
        <v>2121</v>
      </c>
      <c r="CH221" s="304">
        <v>44036</v>
      </c>
      <c r="CI221" s="254">
        <v>2778</v>
      </c>
      <c r="CJ221" s="254">
        <f t="shared" si="242"/>
        <v>7</v>
      </c>
      <c r="CK221" s="254">
        <f t="shared" si="243"/>
        <v>2020</v>
      </c>
    </row>
    <row r="222" spans="1:89">
      <c r="A222" s="254" t="s">
        <v>71</v>
      </c>
      <c r="V222" s="306">
        <f t="shared" si="256"/>
        <v>3.6501902085547746</v>
      </c>
      <c r="W222" s="306">
        <f t="shared" si="256"/>
        <v>4.2225164908840558</v>
      </c>
      <c r="X222" s="306">
        <f t="shared" si="256"/>
        <v>5.1326069512538393</v>
      </c>
      <c r="Y222" s="306">
        <f t="shared" si="256"/>
        <v>5.3524855115875773</v>
      </c>
      <c r="Z222" s="306">
        <f t="shared" si="256"/>
        <v>5.5083228556683013</v>
      </c>
      <c r="AA222" s="306">
        <f t="shared" si="256"/>
        <v>5.5173235513142282</v>
      </c>
      <c r="AB222" s="306">
        <f t="shared" si="256"/>
        <v>5.5816688339698803</v>
      </c>
      <c r="AC222" s="306">
        <f t="shared" si="256"/>
        <v>5.6951183446960467</v>
      </c>
      <c r="AD222" s="306">
        <f t="shared" si="256"/>
        <v>5.632369164215886</v>
      </c>
      <c r="AE222" s="306">
        <f t="shared" si="256"/>
        <v>5.7659498320568199</v>
      </c>
      <c r="AF222" s="306">
        <f t="shared" si="256"/>
        <v>5.5351655439379028</v>
      </c>
      <c r="AG222" s="306">
        <f t="shared" si="256"/>
        <v>5.3605181963818076</v>
      </c>
      <c r="AH222" s="306">
        <f t="shared" si="256"/>
        <v>5.463458772676665</v>
      </c>
      <c r="AI222" s="306">
        <f t="shared" si="256"/>
        <v>5.6565455624435792</v>
      </c>
      <c r="AJ222" s="306">
        <f t="shared" si="256"/>
        <v>5.5222608458587921</v>
      </c>
      <c r="AK222" s="306">
        <f t="shared" si="256"/>
        <v>5.4011690966298112</v>
      </c>
      <c r="AL222" s="306">
        <f t="shared" si="256"/>
        <v>5.4999744943974704</v>
      </c>
      <c r="AM222" s="306">
        <f t="shared" si="256"/>
        <v>5.4141913187982746</v>
      </c>
      <c r="AN222" s="306">
        <f t="shared" si="256"/>
        <v>5.2833843466961516</v>
      </c>
      <c r="AO222" s="306">
        <f t="shared" si="256"/>
        <v>5.6725392111368924</v>
      </c>
      <c r="AP222" s="306">
        <f t="shared" si="256"/>
        <v>5.5442955715432856</v>
      </c>
      <c r="AQ222" s="306">
        <f t="shared" si="256"/>
        <v>5.3298551701928538</v>
      </c>
      <c r="AR222" s="306">
        <f t="shared" si="256"/>
        <v>5.3786531745504202</v>
      </c>
      <c r="AS222" s="306">
        <f t="shared" si="256"/>
        <v>5.1580190266879402</v>
      </c>
      <c r="AT222" s="306">
        <f t="shared" si="256"/>
        <v>5.2579721993709718</v>
      </c>
      <c r="AU222" s="306">
        <f t="shared" si="256"/>
        <v>5.1790357473728701</v>
      </c>
      <c r="AV222" s="306">
        <f t="shared" si="256"/>
        <v>5.2840947425817157</v>
      </c>
      <c r="AW222" s="306">
        <f t="shared" si="256"/>
        <v>5.1454892384685138</v>
      </c>
      <c r="AX222" s="306">
        <f t="shared" si="256"/>
        <v>5.220217835193778</v>
      </c>
      <c r="AY222" s="306">
        <f t="shared" si="256"/>
        <v>5.0016462628819491</v>
      </c>
      <c r="AZ222" s="306">
        <f t="shared" si="256"/>
        <v>5.0960658538657793</v>
      </c>
      <c r="BA222" s="306">
        <f t="shared" si="256"/>
        <v>5.0814631414252016</v>
      </c>
      <c r="BB222" s="306">
        <f t="shared" si="256"/>
        <v>4.9986364233961558</v>
      </c>
      <c r="BC222" s="306">
        <f t="shared" si="256"/>
        <v>4.9708011251951616</v>
      </c>
      <c r="BD222" s="306">
        <f t="shared" si="256"/>
        <v>5.0216720960160837</v>
      </c>
      <c r="BE222" s="306">
        <f t="shared" si="256"/>
        <v>4.830933880512247</v>
      </c>
      <c r="BF222" s="306">
        <f t="shared" si="256"/>
        <v>4.854977219621226</v>
      </c>
      <c r="BG222" s="306">
        <f t="shared" si="256"/>
        <v>5.0052146675800859</v>
      </c>
      <c r="BH222" s="306">
        <f t="shared" si="256"/>
        <v>4.8961421314330469</v>
      </c>
      <c r="BI222" s="306">
        <f t="shared" si="256"/>
        <v>4.8284714749321305</v>
      </c>
      <c r="BJ222" s="306">
        <f t="shared" si="256"/>
        <v>4.8771898442595569</v>
      </c>
      <c r="BK222" s="306">
        <f t="shared" si="256"/>
        <v>4.8535256726594751</v>
      </c>
      <c r="BL222" s="306">
        <f t="shared" si="256"/>
        <v>4.8482553105689519</v>
      </c>
      <c r="BM222" s="306">
        <f t="shared" si="256"/>
        <v>4.2394285040437207</v>
      </c>
      <c r="BN222" s="307">
        <f t="shared" si="256"/>
        <v>4.6840268691780009</v>
      </c>
      <c r="BO222" s="349">
        <f t="shared" si="256"/>
        <v>4.7086719446361132</v>
      </c>
      <c r="BP222" s="349">
        <f t="shared" si="256"/>
        <v>4.6904143923183383</v>
      </c>
      <c r="BQ222" s="349"/>
      <c r="BR222" s="307"/>
      <c r="CE222" s="304">
        <v>43467</v>
      </c>
      <c r="CF222" s="254">
        <v>2166</v>
      </c>
      <c r="CH222" s="304">
        <v>44039</v>
      </c>
      <c r="CI222" s="254">
        <v>2672</v>
      </c>
      <c r="CJ222" s="254">
        <f t="shared" si="242"/>
        <v>7</v>
      </c>
      <c r="CK222" s="254">
        <f t="shared" si="243"/>
        <v>2020</v>
      </c>
    </row>
    <row r="223" spans="1:89">
      <c r="A223" s="254" t="s">
        <v>72</v>
      </c>
      <c r="V223" s="306">
        <f t="shared" si="256"/>
        <v>3.5592739520958085</v>
      </c>
      <c r="W223" s="306">
        <f t="shared" si="256"/>
        <v>4.3680768963069179</v>
      </c>
      <c r="X223" s="306">
        <f t="shared" si="256"/>
        <v>4.7851311422982201</v>
      </c>
      <c r="Y223" s="306">
        <f t="shared" si="256"/>
        <v>5.102104350084578</v>
      </c>
      <c r="Z223" s="306">
        <f t="shared" si="256"/>
        <v>5.4213062305016182</v>
      </c>
      <c r="AA223" s="306">
        <f t="shared" si="256"/>
        <v>5.3047930444434153</v>
      </c>
      <c r="AB223" s="306">
        <f t="shared" si="256"/>
        <v>5.3506786370524839</v>
      </c>
      <c r="AC223" s="306">
        <f t="shared" si="256"/>
        <v>5.6672706315020962</v>
      </c>
      <c r="AD223" s="306">
        <f t="shared" si="256"/>
        <v>5.5893566010492934</v>
      </c>
      <c r="AE223" s="306">
        <f t="shared" si="256"/>
        <v>5.6642401738153163</v>
      </c>
      <c r="AF223" s="306">
        <f t="shared" si="256"/>
        <v>5.4171138005983179</v>
      </c>
      <c r="AG223" s="306">
        <f t="shared" si="256"/>
        <v>5.195315689582034</v>
      </c>
      <c r="AH223" s="306">
        <f t="shared" si="256"/>
        <v>5.4012118284985293</v>
      </c>
      <c r="AI223" s="306">
        <f t="shared" si="256"/>
        <v>5.5693698647757799</v>
      </c>
      <c r="AJ223" s="306">
        <f t="shared" si="256"/>
        <v>5.4989880650284055</v>
      </c>
      <c r="AK223" s="306">
        <f t="shared" si="256"/>
        <v>5.2375678267714791</v>
      </c>
      <c r="AL223" s="306">
        <f t="shared" si="256"/>
        <v>5.3701096754465985</v>
      </c>
      <c r="AM223" s="306">
        <f t="shared" si="256"/>
        <v>5.1184422015234565</v>
      </c>
      <c r="AN223" s="306">
        <f t="shared" si="256"/>
        <v>5.1487185779031535</v>
      </c>
      <c r="AO223" s="306">
        <f t="shared" si="256"/>
        <v>5.4467999080025535</v>
      </c>
      <c r="AP223" s="306">
        <f t="shared" si="256"/>
        <v>5.4105953473787789</v>
      </c>
      <c r="AQ223" s="306">
        <f t="shared" si="256"/>
        <v>5.1571417154244035</v>
      </c>
      <c r="AR223" s="306">
        <f t="shared" si="256"/>
        <v>5.194765829825073</v>
      </c>
      <c r="AS223" s="306">
        <f t="shared" si="256"/>
        <v>5.0422945767159622</v>
      </c>
      <c r="AT223" s="306">
        <f t="shared" si="256"/>
        <v>5.0093940092051321</v>
      </c>
      <c r="AU223" s="306">
        <f t="shared" si="256"/>
        <v>5.0419057254721302</v>
      </c>
      <c r="AV223" s="306">
        <f t="shared" si="256"/>
        <v>4.9813418379946901</v>
      </c>
      <c r="AW223" s="306">
        <f t="shared" si="256"/>
        <v>5.0094235156281384</v>
      </c>
      <c r="AX223" s="306">
        <f t="shared" si="256"/>
        <v>5.0884191042912414</v>
      </c>
      <c r="AY223" s="306">
        <f t="shared" si="256"/>
        <v>4.7884730000788824</v>
      </c>
      <c r="AZ223" s="306">
        <f t="shared" si="256"/>
        <v>4.9396898245830192</v>
      </c>
      <c r="BA223" s="306">
        <f t="shared" si="256"/>
        <v>4.9803086802552343</v>
      </c>
      <c r="BB223" s="306">
        <f t="shared" si="256"/>
        <v>4.9284995899284745</v>
      </c>
      <c r="BC223" s="306">
        <f t="shared" si="256"/>
        <v>4.6890182992245579</v>
      </c>
      <c r="BD223" s="306">
        <f t="shared" si="256"/>
        <v>4.7226140422199876</v>
      </c>
      <c r="BE223" s="306">
        <f t="shared" si="256"/>
        <v>4.7548746617704536</v>
      </c>
      <c r="BF223" s="306">
        <f t="shared" si="256"/>
        <v>4.8268091437703688</v>
      </c>
      <c r="BG223" s="306">
        <f t="shared" si="256"/>
        <v>4.7547851360842319</v>
      </c>
      <c r="BH223" s="306">
        <f t="shared" si="256"/>
        <v>4.6884868067059475</v>
      </c>
      <c r="BI223" s="306">
        <f t="shared" si="256"/>
        <v>4.8084057310066806</v>
      </c>
      <c r="BJ223" s="306">
        <f t="shared" si="256"/>
        <v>4.7229911336600283</v>
      </c>
      <c r="BK223" s="306">
        <f t="shared" si="256"/>
        <v>4.8149925021568025</v>
      </c>
      <c r="BL223" s="306">
        <f t="shared" si="256"/>
        <v>4.8012341532793119</v>
      </c>
      <c r="BM223" s="306">
        <f t="shared" si="256"/>
        <v>5.275624656484343</v>
      </c>
      <c r="BN223" s="307">
        <f t="shared" si="256"/>
        <v>4.6029774883742913</v>
      </c>
      <c r="BO223" s="349">
        <f t="shared" si="256"/>
        <v>4.7103616646686257</v>
      </c>
      <c r="BP223" s="349">
        <f t="shared" si="256"/>
        <v>4.6969687198446728</v>
      </c>
      <c r="BQ223" s="349"/>
      <c r="BR223" s="307"/>
      <c r="CE223" s="304">
        <v>43468</v>
      </c>
      <c r="CF223" s="254">
        <v>2151</v>
      </c>
      <c r="CH223" s="304">
        <v>44040</v>
      </c>
      <c r="CI223" s="254">
        <v>2603</v>
      </c>
      <c r="CJ223" s="254">
        <f t="shared" si="242"/>
        <v>7</v>
      </c>
      <c r="CK223" s="254">
        <f t="shared" si="243"/>
        <v>2020</v>
      </c>
    </row>
    <row r="224" spans="1:89">
      <c r="A224" s="254" t="s">
        <v>73</v>
      </c>
      <c r="V224" s="306">
        <f t="shared" si="256"/>
        <v>3.7771954536272863</v>
      </c>
      <c r="W224" s="306">
        <f t="shared" si="256"/>
        <v>4.9853950774109128</v>
      </c>
      <c r="X224" s="306">
        <f t="shared" si="256"/>
        <v>5.1530582471102813</v>
      </c>
      <c r="Y224" s="306">
        <f t="shared" si="256"/>
        <v>5.0985965325996769</v>
      </c>
      <c r="Z224" s="306">
        <f t="shared" si="256"/>
        <v>5.6691733184482276</v>
      </c>
      <c r="AA224" s="306">
        <f t="shared" si="256"/>
        <v>5.7755785558181181</v>
      </c>
      <c r="AB224" s="306">
        <f t="shared" si="256"/>
        <v>5.5910826932243154</v>
      </c>
      <c r="AC224" s="306">
        <f t="shared" si="256"/>
        <v>5.6629343744399563</v>
      </c>
      <c r="AD224" s="306">
        <f t="shared" si="256"/>
        <v>5.7764438626350367</v>
      </c>
      <c r="AE224" s="306">
        <f t="shared" si="256"/>
        <v>5.6190025645494606</v>
      </c>
      <c r="AF224" s="306">
        <f t="shared" si="256"/>
        <v>5.5272683700522123</v>
      </c>
      <c r="AG224" s="306">
        <f t="shared" si="256"/>
        <v>5.363013414715943</v>
      </c>
      <c r="AH224" s="306">
        <f t="shared" si="256"/>
        <v>5.5946577720566752</v>
      </c>
      <c r="AI224" s="306">
        <f t="shared" si="256"/>
        <v>5.6357114788156153</v>
      </c>
      <c r="AJ224" s="306">
        <f t="shared" si="256"/>
        <v>5.4554023738618307</v>
      </c>
      <c r="AK224" s="306">
        <f t="shared" si="256"/>
        <v>5.2417090265261317</v>
      </c>
      <c r="AL224" s="306">
        <f t="shared" si="256"/>
        <v>5.4505642372153185</v>
      </c>
      <c r="AM224" s="306">
        <f t="shared" si="256"/>
        <v>5.2701822354718413</v>
      </c>
      <c r="AN224" s="306">
        <f t="shared" si="256"/>
        <v>5.1896303314969483</v>
      </c>
      <c r="AO224" s="306">
        <f t="shared" si="256"/>
        <v>5.4198144945670457</v>
      </c>
      <c r="AP224" s="306">
        <f t="shared" si="256"/>
        <v>5.4052842429829644</v>
      </c>
      <c r="AQ224" s="306">
        <f t="shared" si="256"/>
        <v>5.2331485816231611</v>
      </c>
      <c r="AR224" s="306">
        <f t="shared" si="256"/>
        <v>5.1671503670014944</v>
      </c>
      <c r="AS224" s="306">
        <f t="shared" si="256"/>
        <v>5.0634954257166598</v>
      </c>
      <c r="AT224" s="306">
        <f t="shared" si="256"/>
        <v>5.3125486751551048</v>
      </c>
      <c r="AU224" s="306">
        <f t="shared" si="256"/>
        <v>5.0597393497452119</v>
      </c>
      <c r="AV224" s="306">
        <f t="shared" si="256"/>
        <v>4.9997927418374228</v>
      </c>
      <c r="AW224" s="306">
        <f t="shared" si="256"/>
        <v>5.1333540377447981</v>
      </c>
      <c r="AX224" s="306">
        <f t="shared" si="256"/>
        <v>5.2044616928272589</v>
      </c>
      <c r="AY224" s="306">
        <f t="shared" si="256"/>
        <v>5.067472875035552</v>
      </c>
      <c r="AZ224" s="306">
        <f t="shared" si="256"/>
        <v>4.997118601772053</v>
      </c>
      <c r="BA224" s="306">
        <f t="shared" si="256"/>
        <v>5.0094060225212127</v>
      </c>
      <c r="BB224" s="306">
        <f t="shared" si="256"/>
        <v>4.8757644854590128</v>
      </c>
      <c r="BC224" s="306">
        <f t="shared" si="256"/>
        <v>4.9565742008728062</v>
      </c>
      <c r="BD224" s="306">
        <f t="shared" si="256"/>
        <v>4.8496149003598745</v>
      </c>
      <c r="BE224" s="306">
        <f t="shared" si="256"/>
        <v>4.6671365529561148</v>
      </c>
      <c r="BF224" s="306">
        <f t="shared" si="256"/>
        <v>4.8354142371367201</v>
      </c>
      <c r="BG224" s="306">
        <f t="shared" si="256"/>
        <v>4.7939350194914914</v>
      </c>
      <c r="BH224" s="306">
        <f t="shared" si="256"/>
        <v>4.763679998207679</v>
      </c>
      <c r="BI224" s="306">
        <f t="shared" si="256"/>
        <v>4.8728647884222447</v>
      </c>
      <c r="BJ224" s="306">
        <f t="shared" si="256"/>
        <v>4.8240158934518949</v>
      </c>
      <c r="BK224" s="306">
        <f t="shared" si="256"/>
        <v>4.8423014140520584</v>
      </c>
      <c r="BL224" s="306">
        <f t="shared" si="256"/>
        <v>4.695165147239595</v>
      </c>
      <c r="BM224" s="306">
        <f t="shared" si="256"/>
        <v>4.6408762883630033</v>
      </c>
      <c r="BN224" s="307">
        <f t="shared" si="256"/>
        <v>4.681183223838663</v>
      </c>
      <c r="BO224" s="349">
        <f t="shared" si="256"/>
        <v>4.6804471755248125</v>
      </c>
      <c r="BP224" s="349">
        <f t="shared" si="256"/>
        <v>4.6641337028561702</v>
      </c>
      <c r="BQ224" s="349"/>
      <c r="BR224" s="307"/>
      <c r="CE224" s="304">
        <v>43469</v>
      </c>
      <c r="CF224" s="254">
        <v>2172</v>
      </c>
      <c r="CH224" s="304">
        <v>44041</v>
      </c>
      <c r="CI224" s="254">
        <v>2645</v>
      </c>
      <c r="CJ224" s="254">
        <f t="shared" si="242"/>
        <v>7</v>
      </c>
      <c r="CK224" s="254">
        <f t="shared" si="243"/>
        <v>2020</v>
      </c>
    </row>
    <row r="225" spans="1:89">
      <c r="A225" s="254" t="s">
        <v>74</v>
      </c>
      <c r="V225" s="306">
        <f t="shared" si="256"/>
        <v>4.0985734676834893</v>
      </c>
      <c r="W225" s="306">
        <f t="shared" si="256"/>
        <v>5.2811821653765953</v>
      </c>
      <c r="X225" s="306">
        <f t="shared" si="256"/>
        <v>5.6397267718103627</v>
      </c>
      <c r="Y225" s="306">
        <f t="shared" si="256"/>
        <v>5.3368261750405184</v>
      </c>
      <c r="Z225" s="306">
        <f t="shared" si="256"/>
        <v>5.5535102351904602</v>
      </c>
      <c r="AA225" s="306">
        <f t="shared" si="256"/>
        <v>5.7748860985996622</v>
      </c>
      <c r="AB225" s="306">
        <f t="shared" si="256"/>
        <v>5.7880986521890474</v>
      </c>
      <c r="AC225" s="306">
        <f t="shared" si="256"/>
        <v>5.8172610941469634</v>
      </c>
      <c r="AD225" s="306">
        <f t="shared" si="256"/>
        <v>5.8824765095622853</v>
      </c>
      <c r="AE225" s="306">
        <f t="shared" si="256"/>
        <v>6.1444166911690283</v>
      </c>
      <c r="AF225" s="306">
        <f t="shared" si="256"/>
        <v>5.8030643440841914</v>
      </c>
      <c r="AG225" s="306">
        <f t="shared" si="256"/>
        <v>5.7350608712223474</v>
      </c>
      <c r="AH225" s="306">
        <f t="shared" si="256"/>
        <v>5.7051875515251451</v>
      </c>
      <c r="AI225" s="306">
        <f t="shared" si="256"/>
        <v>5.5872166223809732</v>
      </c>
      <c r="AJ225" s="306">
        <f t="shared" si="256"/>
        <v>5.5871148792525105</v>
      </c>
      <c r="AK225" s="306">
        <f t="shared" si="256"/>
        <v>5.5069249956465542</v>
      </c>
      <c r="AL225" s="306">
        <f t="shared" si="256"/>
        <v>5.4733298737322658</v>
      </c>
      <c r="AM225" s="306">
        <f t="shared" si="256"/>
        <v>5.4662795025751363</v>
      </c>
      <c r="AN225" s="306">
        <f t="shared" si="256"/>
        <v>5.3125533691705282</v>
      </c>
      <c r="AO225" s="306">
        <f t="shared" si="256"/>
        <v>5.3824033732586285</v>
      </c>
      <c r="AP225" s="306">
        <f t="shared" si="256"/>
        <v>5.4734170418396442</v>
      </c>
      <c r="AQ225" s="306">
        <f t="shared" si="256"/>
        <v>5.5104144444882222</v>
      </c>
      <c r="AR225" s="306">
        <f t="shared" si="256"/>
        <v>5.363267487537918</v>
      </c>
      <c r="AS225" s="306">
        <f t="shared" si="256"/>
        <v>5.2161120368010279</v>
      </c>
      <c r="AT225" s="306">
        <f t="shared" si="256"/>
        <v>5.4704824002647499</v>
      </c>
      <c r="AU225" s="306">
        <f t="shared" si="256"/>
        <v>5.2517699039054513</v>
      </c>
      <c r="AV225" s="306">
        <f t="shared" si="256"/>
        <v>5.1798104096418918</v>
      </c>
      <c r="AW225" s="306">
        <f t="shared" si="256"/>
        <v>5.1689765056423704</v>
      </c>
      <c r="AX225" s="306">
        <f t="shared" si="256"/>
        <v>5.1549929114421555</v>
      </c>
      <c r="AY225" s="306">
        <f t="shared" si="256"/>
        <v>5.3372275743578887</v>
      </c>
      <c r="AZ225" s="306">
        <f t="shared" si="256"/>
        <v>5.0565296620691891</v>
      </c>
      <c r="BA225" s="306">
        <f t="shared" si="256"/>
        <v>4.9998037072577484</v>
      </c>
      <c r="BB225" s="306">
        <f t="shared" si="256"/>
        <v>5.0426979503066942</v>
      </c>
      <c r="BC225" s="306">
        <f t="shared" si="256"/>
        <v>5.2258538090733424</v>
      </c>
      <c r="BD225" s="306">
        <f t="shared" si="256"/>
        <v>5.1552128132618238</v>
      </c>
      <c r="BE225" s="306">
        <f t="shared" si="256"/>
        <v>4.874009171287665</v>
      </c>
      <c r="BF225" s="306">
        <f t="shared" si="256"/>
        <v>4.8816228208981682</v>
      </c>
      <c r="BG225" s="306">
        <f t="shared" si="256"/>
        <v>4.9863591436531411</v>
      </c>
      <c r="BH225" s="306">
        <f t="shared" si="256"/>
        <v>5.0529093112012413</v>
      </c>
      <c r="BI225" s="306">
        <f t="shared" si="256"/>
        <v>4.9636112314167962</v>
      </c>
      <c r="BJ225" s="306">
        <f t="shared" ref="BJ225:BP226" si="257">(BJ209/BJ67)*100</f>
        <v>5.0478383681525951</v>
      </c>
      <c r="BK225" s="306">
        <f t="shared" si="257"/>
        <v>4.8352912497312817</v>
      </c>
      <c r="BL225" s="306">
        <f t="shared" si="257"/>
        <v>4.7737875027374272</v>
      </c>
      <c r="BM225" s="306">
        <f t="shared" si="257"/>
        <v>4.8586487589625209</v>
      </c>
      <c r="BN225" s="349">
        <f t="shared" si="257"/>
        <v>4.9006427710531364</v>
      </c>
      <c r="BO225" s="349">
        <f t="shared" si="257"/>
        <v>4.7764759911839789</v>
      </c>
      <c r="BP225" s="349">
        <f t="shared" si="257"/>
        <v>4.8484772791585966</v>
      </c>
      <c r="BQ225" s="349"/>
      <c r="BR225" s="307"/>
      <c r="CE225" s="304">
        <v>43472</v>
      </c>
      <c r="CF225" s="254">
        <v>2160</v>
      </c>
      <c r="CH225" s="304">
        <v>44042</v>
      </c>
      <c r="CI225" s="254">
        <v>2677</v>
      </c>
      <c r="CJ225" s="254">
        <f t="shared" si="242"/>
        <v>7</v>
      </c>
      <c r="CK225" s="254">
        <f t="shared" si="243"/>
        <v>2020</v>
      </c>
    </row>
    <row r="226" spans="1:89">
      <c r="A226" s="254" t="s">
        <v>75</v>
      </c>
      <c r="V226" s="306">
        <f t="shared" ref="V226:BJ226" si="258">(V210/V68)*100</f>
        <v>4.1669403799318063</v>
      </c>
      <c r="W226" s="306">
        <f t="shared" si="258"/>
        <v>5.216154868925007</v>
      </c>
      <c r="X226" s="306">
        <f t="shared" si="258"/>
        <v>5.8800288492256856</v>
      </c>
      <c r="Y226" s="306">
        <f t="shared" si="258"/>
        <v>5.5092771101833371</v>
      </c>
      <c r="Z226" s="306">
        <f t="shared" si="258"/>
        <v>5.6862112336286481</v>
      </c>
      <c r="AA226" s="306">
        <f t="shared" si="258"/>
        <v>5.8464057669441143</v>
      </c>
      <c r="AB226" s="306">
        <f t="shared" si="258"/>
        <v>5.9051076593155019</v>
      </c>
      <c r="AC226" s="306">
        <f t="shared" si="258"/>
        <v>5.7926248177860336</v>
      </c>
      <c r="AD226" s="306">
        <f t="shared" si="258"/>
        <v>5.8665397504401282</v>
      </c>
      <c r="AE226" s="306">
        <f t="shared" si="258"/>
        <v>6.1535230090977544</v>
      </c>
      <c r="AF226" s="306">
        <f t="shared" si="258"/>
        <v>5.8433037677971988</v>
      </c>
      <c r="AG226" s="306">
        <f t="shared" si="258"/>
        <v>5.8757576548314772</v>
      </c>
      <c r="AH226" s="306">
        <f t="shared" si="258"/>
        <v>5.7461156782006002</v>
      </c>
      <c r="AI226" s="306">
        <f t="shared" si="258"/>
        <v>5.6338948339631001</v>
      </c>
      <c r="AJ226" s="306">
        <f t="shared" si="258"/>
        <v>5.685548082541203</v>
      </c>
      <c r="AK226" s="306">
        <f t="shared" si="258"/>
        <v>5.5580611982931085</v>
      </c>
      <c r="AL226" s="306">
        <f t="shared" si="258"/>
        <v>5.4738449323553313</v>
      </c>
      <c r="AM226" s="306">
        <f t="shared" si="258"/>
        <v>5.703227255119077</v>
      </c>
      <c r="AN226" s="306">
        <f t="shared" si="258"/>
        <v>5.3461613469227309</v>
      </c>
      <c r="AO226" s="306">
        <f t="shared" si="258"/>
        <v>5.349455706368099</v>
      </c>
      <c r="AP226" s="306">
        <f t="shared" si="258"/>
        <v>5.4833452647549148</v>
      </c>
      <c r="AQ226" s="306">
        <f t="shared" si="258"/>
        <v>5.5298603339350176</v>
      </c>
      <c r="AR226" s="306">
        <f t="shared" si="258"/>
        <v>5.3287380506124364</v>
      </c>
      <c r="AS226" s="306">
        <f t="shared" si="258"/>
        <v>5.3172052828388372</v>
      </c>
      <c r="AT226" s="306">
        <f t="shared" si="258"/>
        <v>5.398644099761535</v>
      </c>
      <c r="AU226" s="306">
        <f t="shared" si="258"/>
        <v>5.2155554644605102</v>
      </c>
      <c r="AV226" s="306">
        <f t="shared" si="258"/>
        <v>5.2492840552661724</v>
      </c>
      <c r="AW226" s="306">
        <f t="shared" si="258"/>
        <v>5.1850804904516909</v>
      </c>
      <c r="AX226" s="306">
        <f t="shared" si="258"/>
        <v>5.0912450923246393</v>
      </c>
      <c r="AY226" s="306">
        <f t="shared" si="258"/>
        <v>5.2021833602915573</v>
      </c>
      <c r="AZ226" s="306">
        <f t="shared" si="258"/>
        <v>5.0351995591390368</v>
      </c>
      <c r="BA226" s="306">
        <f t="shared" si="258"/>
        <v>5.0152451954308823</v>
      </c>
      <c r="BB226" s="306">
        <f t="shared" si="258"/>
        <v>5.2288166407363343</v>
      </c>
      <c r="BC226" s="306">
        <f t="shared" si="258"/>
        <v>5.2753010526337993</v>
      </c>
      <c r="BD226" s="306">
        <f t="shared" si="258"/>
        <v>5.2383737539968056</v>
      </c>
      <c r="BE226" s="306">
        <f t="shared" si="258"/>
        <v>5.1020478635169688</v>
      </c>
      <c r="BF226" s="306">
        <f t="shared" si="258"/>
        <v>4.8914697193915675</v>
      </c>
      <c r="BG226" s="306">
        <f t="shared" si="258"/>
        <v>5.0084471747440924</v>
      </c>
      <c r="BH226" s="306">
        <f t="shared" si="258"/>
        <v>5.1411885913897546</v>
      </c>
      <c r="BI226" s="306">
        <f t="shared" si="258"/>
        <v>5.0213812340310797</v>
      </c>
      <c r="BJ226" s="306">
        <f t="shared" si="258"/>
        <v>4.9892735746064538</v>
      </c>
      <c r="BK226" s="306">
        <f t="shared" si="257"/>
        <v>4.8412309983783697</v>
      </c>
      <c r="BL226" s="306">
        <f t="shared" si="257"/>
        <v>4.8963600326658403</v>
      </c>
      <c r="BM226" s="306">
        <f t="shared" si="257"/>
        <v>4.8349044641048824</v>
      </c>
      <c r="BN226" s="349">
        <f t="shared" si="257"/>
        <v>4.9381324839573617</v>
      </c>
      <c r="BO226" s="349">
        <f t="shared" si="257"/>
        <v>4.7957221635933633</v>
      </c>
      <c r="BP226" s="349">
        <f t="shared" si="257"/>
        <v>4.8438209252723841</v>
      </c>
      <c r="BQ226" s="349"/>
      <c r="BR226" s="307"/>
      <c r="CE226" s="304">
        <v>43473</v>
      </c>
      <c r="CF226" s="254">
        <v>2178</v>
      </c>
      <c r="CH226" s="304">
        <v>44046</v>
      </c>
      <c r="CI226" s="254">
        <v>2731</v>
      </c>
      <c r="CJ226" s="254">
        <f t="shared" si="242"/>
        <v>8</v>
      </c>
      <c r="CK226" s="254">
        <f t="shared" si="243"/>
        <v>2020</v>
      </c>
    </row>
    <row r="227" spans="1:89" ht="12" thickBot="1">
      <c r="A227" s="254" t="s">
        <v>95</v>
      </c>
      <c r="V227" s="306">
        <f t="shared" ref="V227:BP227" si="259">AVERAGE(V215:V226)</f>
        <v>3.9562141390979639</v>
      </c>
      <c r="W227" s="306">
        <f t="shared" si="259"/>
        <v>4.4280173877755482</v>
      </c>
      <c r="X227" s="306">
        <f t="shared" si="259"/>
        <v>5.3613054198703516</v>
      </c>
      <c r="Y227" s="306">
        <f t="shared" si="259"/>
        <v>5.3781792775858044</v>
      </c>
      <c r="Z227" s="306">
        <f t="shared" si="259"/>
        <v>5.60207712994346</v>
      </c>
      <c r="AA227" s="306">
        <f t="shared" si="259"/>
        <v>5.7214406640851374</v>
      </c>
      <c r="AB227" s="306">
        <f t="shared" si="259"/>
        <v>5.7292608369622045</v>
      </c>
      <c r="AC227" s="306">
        <f t="shared" si="259"/>
        <v>5.8162907200633471</v>
      </c>
      <c r="AD227" s="306">
        <f t="shared" si="259"/>
        <v>5.8346448858030451</v>
      </c>
      <c r="AE227" s="306">
        <f t="shared" si="259"/>
        <v>5.9398565481364853</v>
      </c>
      <c r="AF227" s="306">
        <f t="shared" si="259"/>
        <v>5.7513388801970331</v>
      </c>
      <c r="AG227" s="306">
        <f t="shared" si="259"/>
        <v>5.6136832672344843</v>
      </c>
      <c r="AH227" s="306">
        <f t="shared" si="259"/>
        <v>5.6996455656282103</v>
      </c>
      <c r="AI227" s="306">
        <f t="shared" si="259"/>
        <v>5.7474683346214661</v>
      </c>
      <c r="AJ227" s="306">
        <f t="shared" si="259"/>
        <v>5.64520440173537</v>
      </c>
      <c r="AK227" s="306">
        <f t="shared" si="259"/>
        <v>5.5966652425289745</v>
      </c>
      <c r="AL227" s="306">
        <f t="shared" si="259"/>
        <v>5.5677827865839751</v>
      </c>
      <c r="AM227" s="306">
        <f t="shared" si="259"/>
        <v>5.5648538099683984</v>
      </c>
      <c r="AN227" s="306">
        <f t="shared" si="259"/>
        <v>5.3393046710754852</v>
      </c>
      <c r="AO227" s="306">
        <f t="shared" si="259"/>
        <v>5.5430253419325881</v>
      </c>
      <c r="AP227" s="306">
        <f t="shared" si="259"/>
        <v>5.4639006608066181</v>
      </c>
      <c r="AQ227" s="306">
        <f t="shared" si="259"/>
        <v>5.4838051842165747</v>
      </c>
      <c r="AR227" s="306">
        <f t="shared" si="259"/>
        <v>5.3865103609926477</v>
      </c>
      <c r="AS227" s="306">
        <f t="shared" si="259"/>
        <v>5.2963691820276377</v>
      </c>
      <c r="AT227" s="306">
        <f t="shared" si="259"/>
        <v>5.3533119788133385</v>
      </c>
      <c r="AU227" s="306">
        <f t="shared" si="259"/>
        <v>5.21350597984648</v>
      </c>
      <c r="AV227" s="306">
        <f t="shared" si="259"/>
        <v>5.2111489353019271</v>
      </c>
      <c r="AW227" s="306">
        <f t="shared" si="259"/>
        <v>5.1992653296274289</v>
      </c>
      <c r="AX227" s="306">
        <f t="shared" si="259"/>
        <v>5.267358883201922</v>
      </c>
      <c r="AY227" s="306">
        <f t="shared" si="259"/>
        <v>5.209350033310395</v>
      </c>
      <c r="AZ227" s="306">
        <f t="shared" si="259"/>
        <v>5.0500639830412384</v>
      </c>
      <c r="BA227" s="306">
        <f t="shared" si="259"/>
        <v>5.1235391866273217</v>
      </c>
      <c r="BB227" s="306">
        <f t="shared" si="259"/>
        <v>5.0997288554769069</v>
      </c>
      <c r="BC227" s="306">
        <f t="shared" si="259"/>
        <v>5.1315342696124437</v>
      </c>
      <c r="BD227" s="306">
        <f t="shared" si="259"/>
        <v>5.0649926632584554</v>
      </c>
      <c r="BE227" s="306">
        <f t="shared" si="259"/>
        <v>4.9591205969586909</v>
      </c>
      <c r="BF227" s="306">
        <f t="shared" si="259"/>
        <v>4.8509825908384485</v>
      </c>
      <c r="BG227" s="306">
        <f t="shared" si="259"/>
        <v>4.9741322704622322</v>
      </c>
      <c r="BH227" s="306">
        <f t="shared" si="259"/>
        <v>4.9934275285831324</v>
      </c>
      <c r="BI227" s="306">
        <f t="shared" si="259"/>
        <v>4.9126153256768168</v>
      </c>
      <c r="BJ227" s="306">
        <f t="shared" si="259"/>
        <v>4.8458237692130508</v>
      </c>
      <c r="BK227" s="306">
        <f t="shared" si="259"/>
        <v>4.8672940101980116</v>
      </c>
      <c r="BL227" s="306">
        <f t="shared" si="259"/>
        <v>4.8398881652411436</v>
      </c>
      <c r="BM227" s="306">
        <f t="shared" si="259"/>
        <v>4.7871443607322712</v>
      </c>
      <c r="BN227" s="349">
        <f t="shared" si="259"/>
        <v>4.7199184125235822</v>
      </c>
      <c r="BO227" s="349">
        <f t="shared" si="259"/>
        <v>4.7477269177462205</v>
      </c>
      <c r="BP227" s="349">
        <f t="shared" si="259"/>
        <v>4.7620112463185054</v>
      </c>
      <c r="BQ227" s="349"/>
      <c r="BR227" s="307"/>
      <c r="CE227" s="304">
        <v>43474</v>
      </c>
      <c r="CF227" s="254">
        <v>2182</v>
      </c>
      <c r="CH227" s="304">
        <v>44047</v>
      </c>
      <c r="CI227" s="254">
        <v>2768</v>
      </c>
      <c r="CJ227" s="254">
        <f t="shared" si="242"/>
        <v>8</v>
      </c>
      <c r="CK227" s="254">
        <f t="shared" si="243"/>
        <v>2020</v>
      </c>
    </row>
    <row r="228" spans="1:89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  <c r="AA228" s="261"/>
      <c r="AB228" s="261"/>
      <c r="AC228" s="261"/>
      <c r="AD228" s="261"/>
      <c r="AE228" s="261"/>
      <c r="AF228" s="261"/>
      <c r="AG228" s="261"/>
      <c r="AH228" s="261"/>
      <c r="AI228" s="261"/>
      <c r="AJ228" s="261"/>
      <c r="AK228" s="261"/>
      <c r="AL228" s="261"/>
      <c r="AM228" s="261"/>
      <c r="AN228" s="261"/>
      <c r="AO228" s="261"/>
      <c r="AP228" s="261"/>
      <c r="AQ228" s="261"/>
      <c r="AR228" s="261"/>
      <c r="AS228" s="261"/>
      <c r="AT228" s="261"/>
      <c r="AU228" s="261"/>
      <c r="AV228" s="261"/>
      <c r="AW228" s="261"/>
      <c r="AX228" s="261"/>
      <c r="AY228" s="261"/>
      <c r="AZ228" s="261"/>
      <c r="BA228" s="261"/>
      <c r="BB228" s="261"/>
      <c r="BC228" s="261"/>
      <c r="BD228" s="261"/>
      <c r="BE228" s="261"/>
      <c r="BF228" s="261"/>
      <c r="BG228" s="261"/>
      <c r="BH228" s="261"/>
      <c r="BI228" s="261"/>
      <c r="BJ228" s="261"/>
      <c r="BK228" s="261"/>
      <c r="BL228" s="261"/>
      <c r="BM228" s="261"/>
      <c r="BN228" s="261"/>
      <c r="BO228" s="261"/>
      <c r="BP228" s="261"/>
      <c r="CE228" s="304">
        <v>43475</v>
      </c>
      <c r="CF228" s="254">
        <v>2163</v>
      </c>
      <c r="CH228" s="304">
        <v>44048</v>
      </c>
      <c r="CI228" s="254">
        <v>2717</v>
      </c>
      <c r="CJ228" s="254">
        <f t="shared" si="242"/>
        <v>8</v>
      </c>
      <c r="CK228" s="254">
        <f t="shared" si="243"/>
        <v>2020</v>
      </c>
    </row>
    <row r="229" spans="1:89" ht="12" thickBot="1">
      <c r="A229" s="254" t="s">
        <v>97</v>
      </c>
      <c r="CE229" s="304">
        <v>43476</v>
      </c>
      <c r="CF229" s="254">
        <v>2171</v>
      </c>
      <c r="CH229" s="304">
        <v>44049</v>
      </c>
      <c r="CI229" s="254">
        <v>2765</v>
      </c>
      <c r="CJ229" s="254">
        <f t="shared" si="242"/>
        <v>8</v>
      </c>
      <c r="CK229" s="254">
        <f t="shared" si="243"/>
        <v>2020</v>
      </c>
    </row>
    <row r="230" spans="1:89" ht="12" thickBot="1">
      <c r="A230" s="286"/>
      <c r="B230" s="287" t="s">
        <v>119</v>
      </c>
      <c r="C230" s="287" t="s">
        <v>120</v>
      </c>
      <c r="D230" s="287" t="s">
        <v>121</v>
      </c>
      <c r="E230" s="287" t="s">
        <v>122</v>
      </c>
      <c r="F230" s="287" t="s">
        <v>123</v>
      </c>
      <c r="G230" s="287" t="s">
        <v>124</v>
      </c>
      <c r="H230" s="287" t="s">
        <v>125</v>
      </c>
      <c r="I230" s="287" t="s">
        <v>126</v>
      </c>
      <c r="J230" s="287" t="s">
        <v>127</v>
      </c>
      <c r="K230" s="287" t="s">
        <v>128</v>
      </c>
      <c r="L230" s="287" t="s">
        <v>129</v>
      </c>
      <c r="M230" s="287" t="s">
        <v>130</v>
      </c>
      <c r="N230" s="287" t="s">
        <v>131</v>
      </c>
      <c r="O230" s="287" t="s">
        <v>132</v>
      </c>
      <c r="P230" s="287" t="s">
        <v>133</v>
      </c>
      <c r="Q230" s="288" t="s">
        <v>134</v>
      </c>
      <c r="R230" s="288" t="s">
        <v>135</v>
      </c>
      <c r="S230" s="288" t="s">
        <v>136</v>
      </c>
      <c r="T230" s="288" t="s">
        <v>137</v>
      </c>
      <c r="U230" s="288" t="s">
        <v>138</v>
      </c>
      <c r="V230" s="288" t="s">
        <v>139</v>
      </c>
      <c r="W230" s="288" t="s">
        <v>140</v>
      </c>
      <c r="X230" s="288" t="s">
        <v>141</v>
      </c>
      <c r="Y230" s="288" t="s">
        <v>142</v>
      </c>
      <c r="Z230" s="288" t="s">
        <v>143</v>
      </c>
      <c r="AA230" s="288" t="s">
        <v>144</v>
      </c>
      <c r="AB230" s="288" t="s">
        <v>145</v>
      </c>
      <c r="AC230" s="288" t="s">
        <v>146</v>
      </c>
      <c r="AD230" s="288" t="s">
        <v>147</v>
      </c>
      <c r="AE230" s="288" t="s">
        <v>148</v>
      </c>
      <c r="AF230" s="288" t="s">
        <v>149</v>
      </c>
      <c r="AG230" s="288" t="s">
        <v>150</v>
      </c>
      <c r="AH230" s="288" t="s">
        <v>151</v>
      </c>
      <c r="AI230" s="288" t="s">
        <v>11</v>
      </c>
      <c r="AJ230" s="288" t="s">
        <v>12</v>
      </c>
      <c r="AK230" s="288" t="s">
        <v>13</v>
      </c>
      <c r="AL230" s="288" t="s">
        <v>14</v>
      </c>
      <c r="AM230" s="288" t="s">
        <v>15</v>
      </c>
      <c r="AN230" s="288" t="s">
        <v>16</v>
      </c>
      <c r="AO230" s="288" t="s">
        <v>17</v>
      </c>
      <c r="AP230" s="288" t="s">
        <v>18</v>
      </c>
      <c r="AQ230" s="288" t="s">
        <v>19</v>
      </c>
      <c r="AR230" s="288" t="s">
        <v>20</v>
      </c>
      <c r="AS230" s="288" t="s">
        <v>21</v>
      </c>
      <c r="AT230" s="288" t="s">
        <v>22</v>
      </c>
      <c r="AU230" s="288" t="s">
        <v>23</v>
      </c>
      <c r="AV230" s="288" t="s">
        <v>24</v>
      </c>
      <c r="AW230" s="288" t="s">
        <v>25</v>
      </c>
      <c r="AX230" s="288" t="s">
        <v>26</v>
      </c>
      <c r="AY230" s="288" t="s">
        <v>27</v>
      </c>
      <c r="AZ230" s="288" t="s">
        <v>28</v>
      </c>
      <c r="BA230" s="288" t="s">
        <v>29</v>
      </c>
      <c r="BB230" s="288" t="s">
        <v>30</v>
      </c>
      <c r="BC230" s="288" t="s">
        <v>31</v>
      </c>
      <c r="BD230" s="288" t="s">
        <v>32</v>
      </c>
      <c r="BE230" s="288" t="s">
        <v>33</v>
      </c>
      <c r="BF230" s="288" t="s">
        <v>34</v>
      </c>
      <c r="BG230" s="288" t="s">
        <v>35</v>
      </c>
      <c r="BH230" s="288" t="s">
        <v>36</v>
      </c>
      <c r="BI230" s="288" t="s">
        <v>37</v>
      </c>
      <c r="BJ230" s="288" t="s">
        <v>38</v>
      </c>
      <c r="BK230" s="288" t="str">
        <f>BK2</f>
        <v xml:space="preserve">21/22  </v>
      </c>
      <c r="BL230" s="288" t="str">
        <f>BL2</f>
        <v xml:space="preserve">22/23  </v>
      </c>
      <c r="BM230" s="288" t="str">
        <f>BM2</f>
        <v xml:space="preserve">23/24  </v>
      </c>
      <c r="BN230" s="288" t="str">
        <f t="shared" ref="BN230:BP230" si="260">BN2</f>
        <v xml:space="preserve">24/25  </v>
      </c>
      <c r="BO230" s="288" t="str">
        <f t="shared" si="260"/>
        <v xml:space="preserve">25/26  </v>
      </c>
      <c r="BP230" s="288" t="str">
        <f t="shared" si="260"/>
        <v xml:space="preserve">26/27  </v>
      </c>
      <c r="BQ230" s="289"/>
      <c r="BR230" s="289"/>
      <c r="BT230" s="308" t="s">
        <v>202</v>
      </c>
      <c r="BU230" s="308" t="s">
        <v>203</v>
      </c>
      <c r="CE230" s="304">
        <v>43479</v>
      </c>
      <c r="CF230" s="254">
        <v>2136</v>
      </c>
      <c r="CH230" s="304">
        <v>44050</v>
      </c>
      <c r="CI230" s="254">
        <v>2758</v>
      </c>
      <c r="CJ230" s="254">
        <f t="shared" si="242"/>
        <v>8</v>
      </c>
      <c r="CK230" s="254">
        <f t="shared" si="243"/>
        <v>2020</v>
      </c>
    </row>
    <row r="231" spans="1:89">
      <c r="A231" s="254" t="s">
        <v>64</v>
      </c>
      <c r="Q231" s="306">
        <f t="shared" ref="Q231:BM236" si="261">Q199/Q89</f>
        <v>0.20231885433177432</v>
      </c>
      <c r="R231" s="306">
        <f t="shared" si="261"/>
        <v>0.20815158013734714</v>
      </c>
      <c r="S231" s="306">
        <f t="shared" si="261"/>
        <v>0.2065074084408535</v>
      </c>
      <c r="T231" s="306">
        <f t="shared" si="261"/>
        <v>0.21757829260243383</v>
      </c>
      <c r="U231" s="306">
        <f t="shared" si="261"/>
        <v>0.21978130662848552</v>
      </c>
      <c r="V231" s="306">
        <f t="shared" si="261"/>
        <v>0.20293388795468628</v>
      </c>
      <c r="W231" s="306">
        <f t="shared" si="261"/>
        <v>0.20565793501229906</v>
      </c>
      <c r="X231" s="306">
        <f t="shared" si="261"/>
        <v>0.27659306470506734</v>
      </c>
      <c r="Y231" s="306">
        <f t="shared" si="261"/>
        <v>0.27696076779467965</v>
      </c>
      <c r="Z231" s="306">
        <f t="shared" si="261"/>
        <v>0.28105570155759246</v>
      </c>
      <c r="AA231" s="306">
        <f t="shared" si="261"/>
        <v>0.28590950335071552</v>
      </c>
      <c r="AB231" s="306">
        <f t="shared" si="261"/>
        <v>0.30544747904490438</v>
      </c>
      <c r="AC231" s="306">
        <f t="shared" si="261"/>
        <v>0.28370810895700649</v>
      </c>
      <c r="AD231" s="306">
        <f t="shared" si="261"/>
        <v>0.28681520927311593</v>
      </c>
      <c r="AE231" s="306">
        <f t="shared" si="261"/>
        <v>0.30057006838271377</v>
      </c>
      <c r="AF231" s="306">
        <f t="shared" si="261"/>
        <v>0.30107889236743451</v>
      </c>
      <c r="AG231" s="306">
        <f t="shared" si="261"/>
        <v>0.2861825029877953</v>
      </c>
      <c r="AH231" s="306">
        <f t="shared" si="261"/>
        <v>0.29716903943708067</v>
      </c>
      <c r="AI231" s="306">
        <f t="shared" si="261"/>
        <v>0.30860741505260347</v>
      </c>
      <c r="AJ231" s="306">
        <f t="shared" si="261"/>
        <v>0.3017554651811854</v>
      </c>
      <c r="AK231" s="306">
        <f t="shared" si="261"/>
        <v>0.30796548852220079</v>
      </c>
      <c r="AL231" s="306">
        <f t="shared" si="261"/>
        <v>0.29795555816731401</v>
      </c>
      <c r="AM231" s="306">
        <f t="shared" si="261"/>
        <v>0.28742671577708517</v>
      </c>
      <c r="AN231" s="306">
        <f t="shared" si="261"/>
        <v>0.28901671519953875</v>
      </c>
      <c r="AO231" s="306">
        <f t="shared" si="261"/>
        <v>0.28756652965478546</v>
      </c>
      <c r="AP231" s="306">
        <f t="shared" si="261"/>
        <v>0.28853035386786791</v>
      </c>
      <c r="AQ231" s="306">
        <f t="shared" si="261"/>
        <v>0.2836222716493409</v>
      </c>
      <c r="AR231" s="306">
        <f t="shared" si="261"/>
        <v>0.2687630219389055</v>
      </c>
      <c r="AS231" s="306">
        <f t="shared" si="261"/>
        <v>0.26966321339097366</v>
      </c>
      <c r="AT231" s="306">
        <f t="shared" si="261"/>
        <v>0.25932322951311837</v>
      </c>
      <c r="AU231" s="306">
        <f t="shared" si="261"/>
        <v>0.26024460399810667</v>
      </c>
      <c r="AV231" s="306">
        <f t="shared" si="261"/>
        <v>0.24947790786037929</v>
      </c>
      <c r="AW231" s="306">
        <f t="shared" si="261"/>
        <v>0.2547687726807481</v>
      </c>
      <c r="AX231" s="306">
        <f t="shared" si="261"/>
        <v>0.25738663774135617</v>
      </c>
      <c r="AY231" s="306">
        <f t="shared" si="261"/>
        <v>0.25224088675810319</v>
      </c>
      <c r="AZ231" s="306">
        <f t="shared" si="261"/>
        <v>0.24893460744546544</v>
      </c>
      <c r="BA231" s="306">
        <f t="shared" si="261"/>
        <v>0.24768202690609273</v>
      </c>
      <c r="BB231" s="306">
        <f t="shared" si="261"/>
        <v>0.24540323870348685</v>
      </c>
      <c r="BC231" s="306">
        <f t="shared" si="261"/>
        <v>0.25168206510441227</v>
      </c>
      <c r="BD231" s="306">
        <f t="shared" si="261"/>
        <v>0.24829830091586674</v>
      </c>
      <c r="BE231" s="306">
        <f t="shared" si="261"/>
        <v>0.23868324673884131</v>
      </c>
      <c r="BF231" s="306">
        <f t="shared" si="261"/>
        <v>0.23847156489197929</v>
      </c>
      <c r="BG231" s="306">
        <f t="shared" si="261"/>
        <v>0.24838538498375679</v>
      </c>
      <c r="BH231" s="306">
        <f t="shared" si="261"/>
        <v>0.24716405574888775</v>
      </c>
      <c r="BI231" s="306">
        <f t="shared" si="261"/>
        <v>0.24646057195486684</v>
      </c>
      <c r="BJ231" s="306">
        <f t="shared" si="261"/>
        <v>0.24245096862444254</v>
      </c>
      <c r="BK231" s="306">
        <f t="shared" si="261"/>
        <v>0.23923580268588518</v>
      </c>
      <c r="BL231" s="306">
        <f t="shared" si="261"/>
        <v>0.24708424588497108</v>
      </c>
      <c r="BM231" s="306">
        <f t="shared" si="261"/>
        <v>0.24230754935928939</v>
      </c>
      <c r="BN231" s="306">
        <f t="shared" ref="BN231:BN235" si="262">BN199/BN89</f>
        <v>0.23148438699684201</v>
      </c>
      <c r="BO231" s="349">
        <f>ROUND((SUM(BI231:BM231)-MAX(BI231:BM231)-MIN(BI231:BM231))/3,3)-0.005</f>
        <v>0.23899999999999999</v>
      </c>
      <c r="BP231" s="349">
        <f>ROUND((SUM(BJ231:BN231)-MAX(BJ231:BN231)-MIN(BJ231:BN231))/3,3)-0.003</f>
        <v>0.23799999999999999</v>
      </c>
      <c r="BQ231" s="350"/>
      <c r="BR231" s="306"/>
      <c r="BT231" s="306">
        <f>BN231-BM231</f>
        <v>-1.0823162362447375E-2</v>
      </c>
      <c r="BU231" s="306">
        <f>BN231-AVERAGE(BI231:BM231)</f>
        <v>-1.2023440705049016E-2</v>
      </c>
      <c r="CE231" s="304">
        <v>43480</v>
      </c>
      <c r="CF231" s="254">
        <v>2146</v>
      </c>
      <c r="CH231" s="304">
        <v>44053</v>
      </c>
      <c r="CI231" s="254">
        <v>2709</v>
      </c>
      <c r="CJ231" s="254">
        <f t="shared" si="242"/>
        <v>8</v>
      </c>
      <c r="CK231" s="254">
        <f t="shared" si="243"/>
        <v>2020</v>
      </c>
    </row>
    <row r="232" spans="1:89">
      <c r="A232" s="254" t="s">
        <v>65</v>
      </c>
      <c r="Q232" s="306">
        <f t="shared" si="261"/>
        <v>0.20493686286174867</v>
      </c>
      <c r="R232" s="306">
        <f t="shared" si="261"/>
        <v>0.21084506421290236</v>
      </c>
      <c r="S232" s="306">
        <f t="shared" si="261"/>
        <v>0.2091796169138932</v>
      </c>
      <c r="T232" s="306">
        <f t="shared" si="261"/>
        <v>0.22039375845632961</v>
      </c>
      <c r="U232" s="306">
        <f t="shared" si="261"/>
        <v>0.22262527951169847</v>
      </c>
      <c r="V232" s="306">
        <f t="shared" si="261"/>
        <v>0.20120830424188882</v>
      </c>
      <c r="W232" s="306">
        <f t="shared" si="261"/>
        <v>0.21314803768649665</v>
      </c>
      <c r="X232" s="306">
        <f t="shared" si="261"/>
        <v>0.27849619786313629</v>
      </c>
      <c r="Y232" s="306">
        <f t="shared" si="261"/>
        <v>0.27423699927779072</v>
      </c>
      <c r="Z232" s="306">
        <f t="shared" si="261"/>
        <v>0.28076151404443911</v>
      </c>
      <c r="AA232" s="306">
        <f t="shared" si="261"/>
        <v>0.29299011642191197</v>
      </c>
      <c r="AB232" s="306">
        <f t="shared" si="261"/>
        <v>0.28965897877607</v>
      </c>
      <c r="AC232" s="306">
        <f t="shared" si="261"/>
        <v>0.28603094205260648</v>
      </c>
      <c r="AD232" s="306">
        <f t="shared" si="261"/>
        <v>0.29233128297561445</v>
      </c>
      <c r="AE232" s="306">
        <f t="shared" si="261"/>
        <v>0.29722405940563029</v>
      </c>
      <c r="AF232" s="306">
        <f t="shared" si="261"/>
        <v>0.30499466498753819</v>
      </c>
      <c r="AG232" s="306">
        <f t="shared" si="261"/>
        <v>0.28503141408025728</v>
      </c>
      <c r="AH232" s="306">
        <f t="shared" si="261"/>
        <v>0.30240364231056555</v>
      </c>
      <c r="AI232" s="306">
        <f t="shared" si="261"/>
        <v>0.31231212368654832</v>
      </c>
      <c r="AJ232" s="306">
        <f t="shared" si="261"/>
        <v>0.30229516840170556</v>
      </c>
      <c r="AK232" s="306">
        <f t="shared" si="261"/>
        <v>0.31185830896964822</v>
      </c>
      <c r="AL232" s="306">
        <f t="shared" si="261"/>
        <v>0.29202309652358766</v>
      </c>
      <c r="AM232" s="306">
        <f t="shared" si="261"/>
        <v>0.29341982183601573</v>
      </c>
      <c r="AN232" s="306">
        <f t="shared" si="261"/>
        <v>0.28323254415817234</v>
      </c>
      <c r="AO232" s="306">
        <f t="shared" si="261"/>
        <v>0.28571818639655838</v>
      </c>
      <c r="AP232" s="306">
        <f t="shared" si="261"/>
        <v>0.28300134500549762</v>
      </c>
      <c r="AQ232" s="306">
        <f t="shared" si="261"/>
        <v>0.27877982988699207</v>
      </c>
      <c r="AR232" s="306">
        <f t="shared" si="261"/>
        <v>0.26586743089022347</v>
      </c>
      <c r="AS232" s="306">
        <f t="shared" si="261"/>
        <v>0.27082503707243444</v>
      </c>
      <c r="AT232" s="306">
        <f t="shared" si="261"/>
        <v>0.25839354994380487</v>
      </c>
      <c r="AU232" s="306">
        <f t="shared" si="261"/>
        <v>0.25557918019510306</v>
      </c>
      <c r="AV232" s="306">
        <f t="shared" si="261"/>
        <v>0.24970999249847264</v>
      </c>
      <c r="AW232" s="306">
        <f t="shared" si="261"/>
        <v>0.25697392248746065</v>
      </c>
      <c r="AX232" s="306">
        <f t="shared" si="261"/>
        <v>0.2597374484222002</v>
      </c>
      <c r="AY232" s="306">
        <f t="shared" si="261"/>
        <v>0.25630549664325214</v>
      </c>
      <c r="AZ232" s="306">
        <f t="shared" si="261"/>
        <v>0.24927125791883736</v>
      </c>
      <c r="BA232" s="306">
        <f t="shared" si="261"/>
        <v>0.24799978374380027</v>
      </c>
      <c r="BB232" s="306">
        <f t="shared" si="261"/>
        <v>0.2526412751727537</v>
      </c>
      <c r="BC232" s="306">
        <f t="shared" si="261"/>
        <v>0.25148085739278825</v>
      </c>
      <c r="BD232" s="306">
        <f t="shared" si="261"/>
        <v>0.24585120135361857</v>
      </c>
      <c r="BE232" s="306">
        <f t="shared" si="261"/>
        <v>0.23895036476402495</v>
      </c>
      <c r="BF232" s="306">
        <f t="shared" si="261"/>
        <v>0.2322180301700765</v>
      </c>
      <c r="BG232" s="306">
        <f t="shared" si="261"/>
        <v>0.24957189114737291</v>
      </c>
      <c r="BH232" s="306">
        <f t="shared" si="261"/>
        <v>0.2448073998684169</v>
      </c>
      <c r="BI232" s="306">
        <f t="shared" si="261"/>
        <v>0.23577861101015371</v>
      </c>
      <c r="BJ232" s="306">
        <f t="shared" si="261"/>
        <v>0.23475161090703572</v>
      </c>
      <c r="BK232" s="306">
        <f t="shared" si="261"/>
        <v>0.23766248382195712</v>
      </c>
      <c r="BL232" s="306">
        <f t="shared" si="261"/>
        <v>0.24252219705475145</v>
      </c>
      <c r="BM232" s="306">
        <f t="shared" si="261"/>
        <v>0.24129254780951107</v>
      </c>
      <c r="BN232" s="306">
        <f t="shared" si="262"/>
        <v>0.22287136077725567</v>
      </c>
      <c r="BO232" s="349">
        <f t="shared" ref="BO232:BO242" si="263">ROUND((SUM(BI232:BM232)-MAX(BI232:BM232)-MIN(BI232:BM232))/3,3)-0.005</f>
        <v>0.23299999999999998</v>
      </c>
      <c r="BP232" s="349">
        <f t="shared" ref="BP232:BP242" si="264">ROUND((SUM(BJ232:BN232)-MAX(BJ232:BN232)-MIN(BJ232:BN232))/3,3)-0.003</f>
        <v>0.23499999999999999</v>
      </c>
      <c r="BQ232" s="350"/>
      <c r="BR232" s="306"/>
      <c r="BT232" s="306">
        <f t="shared" ref="BT232:BT243" si="265">BN232-BM232</f>
        <v>-1.8421187032255398E-2</v>
      </c>
      <c r="BU232" s="306">
        <f t="shared" ref="BU232:BU243" si="266">BN232-AVERAGE(BI232:BM232)</f>
        <v>-1.5530129343426152E-2</v>
      </c>
      <c r="CE232" s="304">
        <v>43481</v>
      </c>
      <c r="CF232" s="254">
        <v>2175</v>
      </c>
      <c r="CH232" s="304">
        <v>44054</v>
      </c>
      <c r="CI232" s="254">
        <v>2643</v>
      </c>
      <c r="CJ232" s="254">
        <f t="shared" si="242"/>
        <v>8</v>
      </c>
      <c r="CK232" s="254">
        <f t="shared" si="243"/>
        <v>2020</v>
      </c>
    </row>
    <row r="233" spans="1:89">
      <c r="A233" s="254" t="s">
        <v>66</v>
      </c>
      <c r="Q233" s="306">
        <f t="shared" si="261"/>
        <v>0.23282443878571304</v>
      </c>
      <c r="R233" s="306">
        <f t="shared" si="261"/>
        <v>0.23953662147752736</v>
      </c>
      <c r="S233" s="306">
        <f t="shared" si="261"/>
        <v>0.23764454199849008</v>
      </c>
      <c r="T233" s="306">
        <f t="shared" si="261"/>
        <v>0.25038469120650569</v>
      </c>
      <c r="U233" s="306">
        <f t="shared" si="261"/>
        <v>0.25291987511680708</v>
      </c>
      <c r="V233" s="306">
        <f t="shared" si="261"/>
        <v>0.2043470892297263</v>
      </c>
      <c r="W233" s="306">
        <f t="shared" si="261"/>
        <v>0.22429114551255633</v>
      </c>
      <c r="X233" s="306">
        <f t="shared" si="261"/>
        <v>0.28596135252543131</v>
      </c>
      <c r="Y233" s="306">
        <f t="shared" si="261"/>
        <v>0.28316758034604333</v>
      </c>
      <c r="Z233" s="306">
        <f t="shared" si="261"/>
        <v>0.28244439715488834</v>
      </c>
      <c r="AA233" s="306">
        <f t="shared" si="261"/>
        <v>0.29900315272640943</v>
      </c>
      <c r="AB233" s="306">
        <f t="shared" si="261"/>
        <v>0.29106714273891299</v>
      </c>
      <c r="AC233" s="306">
        <f t="shared" si="261"/>
        <v>0.2996487333589794</v>
      </c>
      <c r="AD233" s="306">
        <f t="shared" si="261"/>
        <v>0.30276966001611527</v>
      </c>
      <c r="AE233" s="306">
        <f t="shared" si="261"/>
        <v>0.30796382834852415</v>
      </c>
      <c r="AF233" s="306">
        <f t="shared" si="261"/>
        <v>0.29727279464440109</v>
      </c>
      <c r="AG233" s="306">
        <f t="shared" si="261"/>
        <v>0.29530288037358576</v>
      </c>
      <c r="AH233" s="306">
        <f t="shared" si="261"/>
        <v>0.3065818388829829</v>
      </c>
      <c r="AI233" s="306">
        <f t="shared" si="261"/>
        <v>0.31632862517208793</v>
      </c>
      <c r="AJ233" s="306">
        <f t="shared" si="261"/>
        <v>0.30965866859211033</v>
      </c>
      <c r="AK233" s="306">
        <f t="shared" si="261"/>
        <v>0.31465215117340217</v>
      </c>
      <c r="AL233" s="306">
        <f t="shared" si="261"/>
        <v>0.30350053679599404</v>
      </c>
      <c r="AM233" s="306">
        <f t="shared" si="261"/>
        <v>0.2993447789931688</v>
      </c>
      <c r="AN233" s="306">
        <f t="shared" si="261"/>
        <v>0.28527725891661787</v>
      </c>
      <c r="AO233" s="306">
        <f t="shared" si="261"/>
        <v>0.29424628560263261</v>
      </c>
      <c r="AP233" s="306">
        <f t="shared" si="261"/>
        <v>0.28058227813189829</v>
      </c>
      <c r="AQ233" s="306">
        <f t="shared" si="261"/>
        <v>0.28359108847438191</v>
      </c>
      <c r="AR233" s="306">
        <f t="shared" si="261"/>
        <v>0.27146179492044559</v>
      </c>
      <c r="AS233" s="306">
        <f t="shared" si="261"/>
        <v>0.2728912539010776</v>
      </c>
      <c r="AT233" s="306">
        <f t="shared" si="261"/>
        <v>0.26099907207164003</v>
      </c>
      <c r="AU233" s="306">
        <f t="shared" si="261"/>
        <v>0.25505825389057085</v>
      </c>
      <c r="AV233" s="306">
        <f t="shared" si="261"/>
        <v>0.2569596759112811</v>
      </c>
      <c r="AW233" s="306">
        <f t="shared" si="261"/>
        <v>0.26075720525393697</v>
      </c>
      <c r="AX233" s="306">
        <f t="shared" si="261"/>
        <v>0.26019022518005164</v>
      </c>
      <c r="AY233" s="306">
        <f t="shared" si="261"/>
        <v>0.2577616848775347</v>
      </c>
      <c r="AZ233" s="306">
        <f t="shared" si="261"/>
        <v>0.24589860734356953</v>
      </c>
      <c r="BA233" s="306">
        <f t="shared" si="261"/>
        <v>0.25591652424359629</v>
      </c>
      <c r="BB233" s="306">
        <f t="shared" si="261"/>
        <v>0.2514435556943701</v>
      </c>
      <c r="BC233" s="306">
        <f t="shared" si="261"/>
        <v>0.2555649176468896</v>
      </c>
      <c r="BD233" s="306">
        <f t="shared" si="261"/>
        <v>0.24705904764137671</v>
      </c>
      <c r="BE233" s="306">
        <f t="shared" si="261"/>
        <v>0.24570042654512739</v>
      </c>
      <c r="BF233" s="306">
        <f t="shared" si="261"/>
        <v>0.23513333971176281</v>
      </c>
      <c r="BG233" s="306">
        <f>BG201/BG91</f>
        <v>0.25355515997742845</v>
      </c>
      <c r="BH233" s="306">
        <f>BH201/BH91</f>
        <v>0.24696826062284091</v>
      </c>
      <c r="BI233" s="306">
        <f>BI201/BI91</f>
        <v>0.23707853038899351</v>
      </c>
      <c r="BJ233" s="306">
        <f t="shared" si="261"/>
        <v>0.23260642497707404</v>
      </c>
      <c r="BK233" s="306">
        <f t="shared" si="261"/>
        <v>0.24176616295985634</v>
      </c>
      <c r="BL233" s="306">
        <f t="shared" si="261"/>
        <v>0.24675367996575309</v>
      </c>
      <c r="BM233" s="306">
        <f t="shared" si="261"/>
        <v>0.23936352685975459</v>
      </c>
      <c r="BN233" s="306">
        <f t="shared" si="262"/>
        <v>0.22634238591686831</v>
      </c>
      <c r="BO233" s="349">
        <f t="shared" si="263"/>
        <v>0.23399999999999999</v>
      </c>
      <c r="BP233" s="349">
        <f t="shared" si="264"/>
        <v>0.23499999999999999</v>
      </c>
      <c r="BQ233" s="349"/>
      <c r="BR233" s="306"/>
      <c r="BT233" s="306">
        <f t="shared" si="265"/>
        <v>-1.3021140942886283E-2</v>
      </c>
      <c r="BU233" s="306">
        <f t="shared" si="266"/>
        <v>-1.3171279113418005E-2</v>
      </c>
      <c r="CE233" s="304">
        <v>43482</v>
      </c>
      <c r="CF233" s="254">
        <v>2198</v>
      </c>
      <c r="CH233" s="304">
        <v>44055</v>
      </c>
      <c r="CI233" s="254">
        <v>2688</v>
      </c>
      <c r="CJ233" s="254">
        <f t="shared" si="242"/>
        <v>8</v>
      </c>
      <c r="CK233" s="254">
        <f t="shared" si="243"/>
        <v>2020</v>
      </c>
    </row>
    <row r="234" spans="1:89">
      <c r="A234" s="254" t="s">
        <v>67</v>
      </c>
      <c r="Q234" s="306">
        <f t="shared" si="261"/>
        <v>0.22144065750942243</v>
      </c>
      <c r="R234" s="306">
        <f t="shared" si="261"/>
        <v>0.22782465291965825</v>
      </c>
      <c r="S234" s="306">
        <f t="shared" si="261"/>
        <v>0.22602508528799856</v>
      </c>
      <c r="T234" s="306">
        <f t="shared" si="261"/>
        <v>0.2381423141841785</v>
      </c>
      <c r="U234" s="306">
        <f t="shared" si="261"/>
        <v>0.24055354212456301</v>
      </c>
      <c r="V234" s="306">
        <f t="shared" si="261"/>
        <v>0.21950807707809111</v>
      </c>
      <c r="W234" s="306">
        <f t="shared" si="261"/>
        <v>0.2344632768361582</v>
      </c>
      <c r="X234" s="306">
        <f t="shared" si="261"/>
        <v>0.27859317534159828</v>
      </c>
      <c r="Y234" s="306">
        <f t="shared" si="261"/>
        <v>0.29653405702741836</v>
      </c>
      <c r="Z234" s="306">
        <f t="shared" si="261"/>
        <v>0.28508995502248874</v>
      </c>
      <c r="AA234" s="306">
        <f t="shared" si="261"/>
        <v>0.3003564898249122</v>
      </c>
      <c r="AB234" s="306">
        <f t="shared" si="261"/>
        <v>0.30661652584511345</v>
      </c>
      <c r="AC234" s="306">
        <f t="shared" si="261"/>
        <v>0.29403607670539117</v>
      </c>
      <c r="AD234" s="306">
        <f t="shared" si="261"/>
        <v>0.29714897824653924</v>
      </c>
      <c r="AE234" s="306">
        <f t="shared" si="261"/>
        <v>0.3055754238698678</v>
      </c>
      <c r="AF234" s="306">
        <f t="shared" si="261"/>
        <v>0.30074893031508182</v>
      </c>
      <c r="AG234" s="306">
        <f t="shared" si="261"/>
        <v>0.29816032765926265</v>
      </c>
      <c r="AH234" s="306">
        <f t="shared" si="261"/>
        <v>0.30860664810811067</v>
      </c>
      <c r="AI234" s="306">
        <f t="shared" si="261"/>
        <v>0.31335204978901848</v>
      </c>
      <c r="AJ234" s="306">
        <f t="shared" si="261"/>
        <v>0.31553411426988476</v>
      </c>
      <c r="AK234" s="306">
        <f t="shared" si="261"/>
        <v>0.31351212028662873</v>
      </c>
      <c r="AL234" s="306">
        <f t="shared" si="261"/>
        <v>0.29567665344531785</v>
      </c>
      <c r="AM234" s="306">
        <f t="shared" si="261"/>
        <v>0.30012302517344214</v>
      </c>
      <c r="AN234" s="306">
        <f t="shared" si="261"/>
        <v>0.28872557161047441</v>
      </c>
      <c r="AO234" s="306">
        <f t="shared" si="261"/>
        <v>0.30129075027296831</v>
      </c>
      <c r="AP234" s="306">
        <f t="shared" si="261"/>
        <v>0.28334828247956922</v>
      </c>
      <c r="AQ234" s="306">
        <f t="shared" si="261"/>
        <v>0.28930806179688195</v>
      </c>
      <c r="AR234" s="306">
        <f t="shared" si="261"/>
        <v>0.28086648202783016</v>
      </c>
      <c r="AS234" s="306">
        <f t="shared" si="261"/>
        <v>0.2723275405706358</v>
      </c>
      <c r="AT234" s="306">
        <f t="shared" si="261"/>
        <v>0.27195438680165629</v>
      </c>
      <c r="AU234" s="306">
        <f t="shared" si="261"/>
        <v>0.26601095673360792</v>
      </c>
      <c r="AV234" s="306">
        <f t="shared" si="261"/>
        <v>0.27247027812146968</v>
      </c>
      <c r="AW234" s="306">
        <f t="shared" si="261"/>
        <v>0.26179924226466816</v>
      </c>
      <c r="AX234" s="306">
        <f t="shared" si="261"/>
        <v>0.26563924838087649</v>
      </c>
      <c r="AY234" s="306">
        <f t="shared" si="261"/>
        <v>0.25972492590316404</v>
      </c>
      <c r="AZ234" s="306">
        <f t="shared" si="261"/>
        <v>0.25188459964250509</v>
      </c>
      <c r="BA234" s="306">
        <f t="shared" si="261"/>
        <v>0.26134251964225552</v>
      </c>
      <c r="BB234" s="306">
        <f t="shared" si="261"/>
        <v>0.25784699215534795</v>
      </c>
      <c r="BC234" s="306">
        <f t="shared" si="261"/>
        <v>0.25669525109676739</v>
      </c>
      <c r="BD234" s="306">
        <f t="shared" si="261"/>
        <v>0.25156566757446236</v>
      </c>
      <c r="BE234" s="306">
        <f t="shared" si="261"/>
        <v>0.24451315205970892</v>
      </c>
      <c r="BF234" s="306">
        <f t="shared" si="261"/>
        <v>0.24292770719168832</v>
      </c>
      <c r="BG234" s="306">
        <f t="shared" si="261"/>
        <v>0.26371487653570125</v>
      </c>
      <c r="BH234" s="306">
        <f t="shared" si="261"/>
        <v>0.25636661772552016</v>
      </c>
      <c r="BI234" s="306">
        <f t="shared" si="261"/>
        <v>0.24490027604832634</v>
      </c>
      <c r="BJ234" s="306">
        <f t="shared" si="261"/>
        <v>0.24590463728309198</v>
      </c>
      <c r="BK234" s="306">
        <f t="shared" si="261"/>
        <v>0.24661669249932794</v>
      </c>
      <c r="BL234" s="306">
        <f t="shared" si="261"/>
        <v>0.24657094631305193</v>
      </c>
      <c r="BM234" s="306">
        <f t="shared" si="261"/>
        <v>0.24369507007854646</v>
      </c>
      <c r="BN234" s="306">
        <f t="shared" si="262"/>
        <v>0.23511990934716245</v>
      </c>
      <c r="BO234" s="349">
        <f t="shared" si="263"/>
        <v>0.24099999999999999</v>
      </c>
      <c r="BP234" s="349">
        <f t="shared" si="264"/>
        <v>0.24199999999999999</v>
      </c>
      <c r="BQ234" s="349"/>
      <c r="BR234" s="306"/>
      <c r="BT234" s="306">
        <f t="shared" si="265"/>
        <v>-8.5751607313840073E-3</v>
      </c>
      <c r="BU234" s="306">
        <f t="shared" si="266"/>
        <v>-1.0417615097306487E-2</v>
      </c>
      <c r="CE234" s="304">
        <v>43483</v>
      </c>
      <c r="CF234" s="254">
        <v>2226</v>
      </c>
      <c r="CH234" s="304">
        <v>44056</v>
      </c>
      <c r="CI234" s="254">
        <v>2716</v>
      </c>
      <c r="CJ234" s="254">
        <f t="shared" si="242"/>
        <v>8</v>
      </c>
      <c r="CK234" s="254">
        <f t="shared" si="243"/>
        <v>2020</v>
      </c>
    </row>
    <row r="235" spans="1:89">
      <c r="A235" s="254" t="s">
        <v>68</v>
      </c>
      <c r="Q235" s="306">
        <f t="shared" si="261"/>
        <v>0.22199638312165171</v>
      </c>
      <c r="R235" s="306">
        <f t="shared" si="261"/>
        <v>0.22839639975309295</v>
      </c>
      <c r="S235" s="306">
        <f t="shared" si="261"/>
        <v>0.22659231594163545</v>
      </c>
      <c r="T235" s="306">
        <f t="shared" si="261"/>
        <v>0.23873995413357252</v>
      </c>
      <c r="U235" s="306">
        <f t="shared" si="261"/>
        <v>0.2411572332713228</v>
      </c>
      <c r="V235" s="306">
        <f t="shared" si="261"/>
        <v>0.22211420920891786</v>
      </c>
      <c r="W235" s="306">
        <f t="shared" si="261"/>
        <v>0.23126357398346634</v>
      </c>
      <c r="X235" s="306">
        <f t="shared" si="261"/>
        <v>0.28015748271810287</v>
      </c>
      <c r="Y235" s="306">
        <f t="shared" si="261"/>
        <v>0.29041698510634334</v>
      </c>
      <c r="Z235" s="306">
        <f t="shared" si="261"/>
        <v>0.29055720166245752</v>
      </c>
      <c r="AA235" s="306">
        <f t="shared" si="261"/>
        <v>0.29547891109476115</v>
      </c>
      <c r="AB235" s="306">
        <f t="shared" si="261"/>
        <v>0.28033798662251153</v>
      </c>
      <c r="AC235" s="306">
        <f t="shared" si="261"/>
        <v>0.29450698048388274</v>
      </c>
      <c r="AD235" s="306">
        <f t="shared" si="261"/>
        <v>0.28478455620158444</v>
      </c>
      <c r="AE235" s="306">
        <f t="shared" si="261"/>
        <v>0.30447771149777975</v>
      </c>
      <c r="AF235" s="306">
        <f t="shared" si="261"/>
        <v>0.29753017238782137</v>
      </c>
      <c r="AG235" s="306">
        <f t="shared" si="261"/>
        <v>0.29444183252363787</v>
      </c>
      <c r="AH235" s="306">
        <f t="shared" si="261"/>
        <v>0.31200454667931649</v>
      </c>
      <c r="AI235" s="306">
        <f t="shared" si="261"/>
        <v>0.31312716860968143</v>
      </c>
      <c r="AJ235" s="306">
        <f t="shared" si="261"/>
        <v>0.31073516747495811</v>
      </c>
      <c r="AK235" s="306">
        <f t="shared" si="261"/>
        <v>0.31302948034410089</v>
      </c>
      <c r="AL235" s="306">
        <f t="shared" si="261"/>
        <v>0.29679622057247212</v>
      </c>
      <c r="AM235" s="306">
        <f t="shared" si="261"/>
        <v>0.30001779622819752</v>
      </c>
      <c r="AN235" s="306">
        <f t="shared" si="261"/>
        <v>0.29031404453774201</v>
      </c>
      <c r="AO235" s="306">
        <f t="shared" si="261"/>
        <v>0.3057831061569159</v>
      </c>
      <c r="AP235" s="306">
        <f t="shared" si="261"/>
        <v>0.29209005284849687</v>
      </c>
      <c r="AQ235" s="306">
        <f t="shared" si="261"/>
        <v>0.28651364578326949</v>
      </c>
      <c r="AR235" s="306">
        <f t="shared" si="261"/>
        <v>0.28111774663782563</v>
      </c>
      <c r="AS235" s="306">
        <f t="shared" si="261"/>
        <v>0.27691135859320115</v>
      </c>
      <c r="AT235" s="306">
        <f t="shared" si="261"/>
        <v>0.27506699701673659</v>
      </c>
      <c r="AU235" s="306">
        <f t="shared" si="261"/>
        <v>0.27786566074470676</v>
      </c>
      <c r="AV235" s="306">
        <f t="shared" si="261"/>
        <v>0.26745385634360974</v>
      </c>
      <c r="AW235" s="306">
        <f t="shared" si="261"/>
        <v>0.26347896404550925</v>
      </c>
      <c r="AX235" s="306">
        <f t="shared" si="261"/>
        <v>0.26832246768307727</v>
      </c>
      <c r="AY235" s="306">
        <f t="shared" si="261"/>
        <v>0.25677420916413529</v>
      </c>
      <c r="AZ235" s="306">
        <f t="shared" si="261"/>
        <v>0.25515485585411057</v>
      </c>
      <c r="BA235" s="306">
        <f t="shared" si="261"/>
        <v>0.25977484861438827</v>
      </c>
      <c r="BB235" s="306">
        <f t="shared" si="261"/>
        <v>0.26034527430090743</v>
      </c>
      <c r="BC235" s="306">
        <f t="shared" si="261"/>
        <v>0.25246979962565019</v>
      </c>
      <c r="BD235" s="306">
        <f t="shared" si="261"/>
        <v>0.24902106580791497</v>
      </c>
      <c r="BE235" s="306">
        <f t="shared" si="261"/>
        <v>0.25068654449498706</v>
      </c>
      <c r="BF235" s="306">
        <f t="shared" si="261"/>
        <v>0.25113961506159127</v>
      </c>
      <c r="BG235" s="306">
        <f t="shared" si="261"/>
        <v>0.25372857563086226</v>
      </c>
      <c r="BH235" s="306">
        <f t="shared" si="261"/>
        <v>0.25619902131279793</v>
      </c>
      <c r="BI235" s="306">
        <f t="shared" si="261"/>
        <v>0.25751194204180777</v>
      </c>
      <c r="BJ235" s="306">
        <f t="shared" si="261"/>
        <v>0.24570849530244457</v>
      </c>
      <c r="BK235" s="306">
        <f t="shared" si="261"/>
        <v>0.24883996124705704</v>
      </c>
      <c r="BL235" s="306">
        <f t="shared" si="261"/>
        <v>0.25270247524476036</v>
      </c>
      <c r="BM235" s="306">
        <f t="shared" si="261"/>
        <v>0.23958296945311583</v>
      </c>
      <c r="BN235" s="306">
        <f t="shared" si="262"/>
        <v>0.23977506704149884</v>
      </c>
      <c r="BO235" s="349">
        <f t="shared" si="263"/>
        <v>0.24399999999999999</v>
      </c>
      <c r="BP235" s="349">
        <f t="shared" si="264"/>
        <v>0.24199999999999999</v>
      </c>
      <c r="BQ235" s="349"/>
      <c r="BR235" s="306"/>
      <c r="BT235" s="306">
        <f t="shared" si="265"/>
        <v>1.9209758838301116E-4</v>
      </c>
      <c r="BU235" s="306">
        <f t="shared" si="266"/>
        <v>-9.0941016163382793E-3</v>
      </c>
      <c r="CE235" s="304">
        <v>43487</v>
      </c>
      <c r="CF235" s="254">
        <v>2263</v>
      </c>
      <c r="CH235" s="304">
        <v>44057</v>
      </c>
      <c r="CI235" s="254">
        <v>2647</v>
      </c>
      <c r="CJ235" s="254">
        <f t="shared" si="242"/>
        <v>8</v>
      </c>
      <c r="CK235" s="254">
        <f t="shared" si="243"/>
        <v>2020</v>
      </c>
    </row>
    <row r="236" spans="1:89">
      <c r="A236" s="254" t="s">
        <v>69</v>
      </c>
      <c r="Q236" s="306">
        <f t="shared" si="261"/>
        <v>0.19946492528729637</v>
      </c>
      <c r="R236" s="306">
        <f t="shared" si="261"/>
        <v>0.2052153741066734</v>
      </c>
      <c r="S236" s="306">
        <f t="shared" si="261"/>
        <v>0.20359439525285494</v>
      </c>
      <c r="T236" s="306">
        <f t="shared" si="261"/>
        <v>0.21450911246716212</v>
      </c>
      <c r="U236" s="306">
        <f t="shared" si="261"/>
        <v>0.21668105056736839</v>
      </c>
      <c r="V236" s="306">
        <f t="shared" si="261"/>
        <v>0.22206547116387662</v>
      </c>
      <c r="W236" s="306">
        <f t="shared" si="261"/>
        <v>0.2345250035821751</v>
      </c>
      <c r="X236" s="306">
        <f t="shared" si="261"/>
        <v>0.28522431171349505</v>
      </c>
      <c r="Y236" s="306">
        <f t="shared" si="261"/>
        <v>0.29189523779620796</v>
      </c>
      <c r="Z236" s="306">
        <f t="shared" ref="Z236:BM242" si="267">Z204/Z94</f>
        <v>0.30225575896059731</v>
      </c>
      <c r="AA236" s="306">
        <f t="shared" si="267"/>
        <v>0.30446929947100343</v>
      </c>
      <c r="AB236" s="306">
        <f t="shared" si="267"/>
        <v>0.29170385738064797</v>
      </c>
      <c r="AC236" s="306">
        <f t="shared" si="267"/>
        <v>0.30989072486819241</v>
      </c>
      <c r="AD236" s="306">
        <f t="shared" si="267"/>
        <v>0.30082116046505325</v>
      </c>
      <c r="AE236" s="306">
        <f t="shared" si="267"/>
        <v>0.30225413897440634</v>
      </c>
      <c r="AF236" s="306">
        <f t="shared" si="267"/>
        <v>0.2961155726458945</v>
      </c>
      <c r="AG236" s="306">
        <f t="shared" si="267"/>
        <v>0.29510530919249017</v>
      </c>
      <c r="AH236" s="306">
        <f t="shared" si="267"/>
        <v>0.31495185248574487</v>
      </c>
      <c r="AI236" s="306">
        <f t="shared" si="267"/>
        <v>0.31376333527888456</v>
      </c>
      <c r="AJ236" s="306">
        <f t="shared" si="267"/>
        <v>0.30595421181405102</v>
      </c>
      <c r="AK236" s="306">
        <f t="shared" si="267"/>
        <v>0.3077071284956478</v>
      </c>
      <c r="AL236" s="306">
        <f t="shared" si="267"/>
        <v>0.29561033011216897</v>
      </c>
      <c r="AM236" s="306">
        <f t="shared" si="267"/>
        <v>0.30820303561257606</v>
      </c>
      <c r="AN236" s="306">
        <f t="shared" si="267"/>
        <v>0.29883805012906606</v>
      </c>
      <c r="AO236" s="306">
        <f t="shared" si="267"/>
        <v>0.30201767483152414</v>
      </c>
      <c r="AP236" s="306">
        <f t="shared" si="267"/>
        <v>0.29183520784930561</v>
      </c>
      <c r="AQ236" s="306">
        <f t="shared" si="267"/>
        <v>0.2848689459614005</v>
      </c>
      <c r="AR236" s="306">
        <f t="shared" si="267"/>
        <v>0.27892937409781282</v>
      </c>
      <c r="AS236" s="306">
        <f t="shared" si="267"/>
        <v>0.271911772521924</v>
      </c>
      <c r="AT236" s="306">
        <f t="shared" si="267"/>
        <v>0.27620848356449196</v>
      </c>
      <c r="AU236" s="306">
        <f t="shared" si="267"/>
        <v>0.27179368792249703</v>
      </c>
      <c r="AV236" s="306">
        <f t="shared" si="267"/>
        <v>0.26746745394609628</v>
      </c>
      <c r="AW236" s="306">
        <f t="shared" si="267"/>
        <v>0.27241158251654812</v>
      </c>
      <c r="AX236" s="306">
        <f t="shared" si="267"/>
        <v>0.27079404493730319</v>
      </c>
      <c r="AY236" s="306">
        <f t="shared" si="267"/>
        <v>0.26295635775939746</v>
      </c>
      <c r="AZ236" s="306">
        <f t="shared" si="267"/>
        <v>0.26011494171720667</v>
      </c>
      <c r="BA236" s="306">
        <f t="shared" si="267"/>
        <v>0.25918199027951949</v>
      </c>
      <c r="BB236" s="306">
        <f t="shared" si="267"/>
        <v>0.25620084808629678</v>
      </c>
      <c r="BC236" s="306">
        <f t="shared" si="267"/>
        <v>0.2582573997656869</v>
      </c>
      <c r="BD236" s="306">
        <f t="shared" si="267"/>
        <v>0.25369277083050473</v>
      </c>
      <c r="BE236" s="306">
        <f t="shared" si="267"/>
        <v>0.2539256389797972</v>
      </c>
      <c r="BF236" s="306">
        <f t="shared" si="267"/>
        <v>0.25582283314242077</v>
      </c>
      <c r="BG236" s="306">
        <f t="shared" si="267"/>
        <v>0.25726496975457397</v>
      </c>
      <c r="BH236" s="306">
        <f t="shared" si="267"/>
        <v>0.25867404121148907</v>
      </c>
      <c r="BI236" s="306">
        <f t="shared" si="267"/>
        <v>0.25123629342413561</v>
      </c>
      <c r="BJ236" s="306">
        <f t="shared" si="267"/>
        <v>0.25231913552884022</v>
      </c>
      <c r="BK236" s="306">
        <f t="shared" si="267"/>
        <v>0.25450619781565353</v>
      </c>
      <c r="BL236" s="306">
        <f t="shared" si="267"/>
        <v>0.25128419673474833</v>
      </c>
      <c r="BM236" s="306">
        <f t="shared" si="267"/>
        <v>0.24693512468123216</v>
      </c>
      <c r="BN236" s="306">
        <f t="shared" ref="BN236" si="268">BN204/BN94</f>
        <v>0.26442546064617301</v>
      </c>
      <c r="BO236" s="349">
        <f t="shared" si="263"/>
        <v>0.247</v>
      </c>
      <c r="BP236" s="349">
        <f t="shared" si="264"/>
        <v>0.25</v>
      </c>
      <c r="BQ236" s="349"/>
      <c r="BR236" s="307"/>
      <c r="BT236" s="306">
        <f t="shared" si="265"/>
        <v>1.7490335964940845E-2</v>
      </c>
      <c r="BU236" s="306">
        <f t="shared" si="266"/>
        <v>1.3169271009251027E-2</v>
      </c>
      <c r="CE236" s="304">
        <v>43488</v>
      </c>
      <c r="CF236" s="254">
        <v>2283</v>
      </c>
      <c r="CH236" s="304">
        <v>44060</v>
      </c>
      <c r="CI236" s="254">
        <v>2679</v>
      </c>
      <c r="CJ236" s="254">
        <f t="shared" si="242"/>
        <v>8</v>
      </c>
      <c r="CK236" s="254">
        <f t="shared" si="243"/>
        <v>2020</v>
      </c>
    </row>
    <row r="237" spans="1:89">
      <c r="A237" s="254" t="s">
        <v>70</v>
      </c>
      <c r="Q237" s="306">
        <f t="shared" ref="Q237:BF242" si="269">Q205/Q95</f>
        <v>0.18621960074195054</v>
      </c>
      <c r="R237" s="306">
        <f t="shared" si="269"/>
        <v>0.19158819515366998</v>
      </c>
      <c r="S237" s="306">
        <f t="shared" si="269"/>
        <v>0.19007485623187986</v>
      </c>
      <c r="T237" s="306">
        <f t="shared" si="269"/>
        <v>0.20026478951930898</v>
      </c>
      <c r="U237" s="306">
        <f t="shared" si="269"/>
        <v>0.20229250163598356</v>
      </c>
      <c r="V237" s="306">
        <f t="shared" si="269"/>
        <v>0.20647594534805622</v>
      </c>
      <c r="W237" s="306">
        <f t="shared" si="269"/>
        <v>0.23253528741342527</v>
      </c>
      <c r="X237" s="306">
        <f t="shared" si="269"/>
        <v>0.28544256620715064</v>
      </c>
      <c r="Y237" s="306">
        <f t="shared" si="269"/>
        <v>0.28947224640399793</v>
      </c>
      <c r="Z237" s="306">
        <f t="shared" si="269"/>
        <v>0.29245724021931446</v>
      </c>
      <c r="AA237" s="306">
        <f t="shared" si="269"/>
        <v>0.28808643026297459</v>
      </c>
      <c r="AB237" s="306">
        <f t="shared" si="269"/>
        <v>0.28636534320128632</v>
      </c>
      <c r="AC237" s="306">
        <f t="shared" si="269"/>
        <v>0.29631468756710327</v>
      </c>
      <c r="AD237" s="306">
        <f t="shared" si="269"/>
        <v>0.29624934640939643</v>
      </c>
      <c r="AE237" s="306">
        <f t="shared" si="269"/>
        <v>0.30408050409651177</v>
      </c>
      <c r="AF237" s="306">
        <f t="shared" si="269"/>
        <v>0.29196876207225531</v>
      </c>
      <c r="AG237" s="306">
        <f t="shared" si="269"/>
        <v>0.28776267948793344</v>
      </c>
      <c r="AH237" s="306">
        <f t="shared" si="269"/>
        <v>0.30020107194850465</v>
      </c>
      <c r="AI237" s="306">
        <f t="shared" si="269"/>
        <v>0.30788103129169719</v>
      </c>
      <c r="AJ237" s="306">
        <f t="shared" si="269"/>
        <v>0.29906315285889817</v>
      </c>
      <c r="AK237" s="306">
        <f t="shared" si="269"/>
        <v>0.2996851518249834</v>
      </c>
      <c r="AL237" s="306">
        <f t="shared" si="269"/>
        <v>0.29403165252405916</v>
      </c>
      <c r="AM237" s="306">
        <f t="shared" si="269"/>
        <v>0.30266105332619536</v>
      </c>
      <c r="AN237" s="306">
        <f t="shared" si="269"/>
        <v>0.29208505215145725</v>
      </c>
      <c r="AO237" s="306">
        <f t="shared" si="269"/>
        <v>0.30219816176140368</v>
      </c>
      <c r="AP237" s="306">
        <f t="shared" si="269"/>
        <v>0.28797917780991616</v>
      </c>
      <c r="AQ237" s="306">
        <f t="shared" si="269"/>
        <v>0.27840803916850226</v>
      </c>
      <c r="AR237" s="306">
        <f t="shared" si="269"/>
        <v>0.27897176492397258</v>
      </c>
      <c r="AS237" s="306">
        <f t="shared" si="269"/>
        <v>0.26666812065167611</v>
      </c>
      <c r="AT237" s="306">
        <f t="shared" si="269"/>
        <v>0.27082822080969543</v>
      </c>
      <c r="AU237" s="306">
        <f t="shared" si="269"/>
        <v>0.26847222243413593</v>
      </c>
      <c r="AV237" s="306">
        <f t="shared" si="269"/>
        <v>0.26248838527314816</v>
      </c>
      <c r="AW237" s="306">
        <f t="shared" si="269"/>
        <v>0.2607625390651187</v>
      </c>
      <c r="AX237" s="306">
        <f t="shared" si="269"/>
        <v>0.26205677410496686</v>
      </c>
      <c r="AY237" s="306">
        <f t="shared" si="269"/>
        <v>0.2556950241458612</v>
      </c>
      <c r="AZ237" s="306">
        <f t="shared" si="269"/>
        <v>0.25327935339105628</v>
      </c>
      <c r="BA237" s="306">
        <f t="shared" si="269"/>
        <v>0.25489108313387632</v>
      </c>
      <c r="BB237" s="306">
        <f t="shared" si="269"/>
        <v>0.25098789354751838</v>
      </c>
      <c r="BC237" s="306">
        <f t="shared" si="269"/>
        <v>0.25005383162239836</v>
      </c>
      <c r="BD237" s="306">
        <f t="shared" si="269"/>
        <v>0.2553534995644921</v>
      </c>
      <c r="BE237" s="306">
        <f t="shared" si="269"/>
        <v>0.25062649322864755</v>
      </c>
      <c r="BF237" s="306">
        <f t="shared" si="269"/>
        <v>0.25019347220266325</v>
      </c>
      <c r="BG237" s="306">
        <f t="shared" si="267"/>
        <v>0.25219481612058031</v>
      </c>
      <c r="BH237" s="306">
        <f t="shared" si="267"/>
        <v>0.25396030479553383</v>
      </c>
      <c r="BI237" s="306">
        <f t="shared" si="267"/>
        <v>0.24963954474031791</v>
      </c>
      <c r="BJ237" s="306">
        <f t="shared" si="267"/>
        <v>0.25129489091505186</v>
      </c>
      <c r="BK237" s="306">
        <f t="shared" si="267"/>
        <v>0.25112564318803759</v>
      </c>
      <c r="BL237" s="306">
        <f t="shared" si="267"/>
        <v>0.24565885820625019</v>
      </c>
      <c r="BM237" s="306">
        <f t="shared" si="267"/>
        <v>0.24462198609183122</v>
      </c>
      <c r="BN237" s="306">
        <f t="shared" ref="BN237" si="270">BN205/BN95</f>
        <v>0.24258900282795268</v>
      </c>
      <c r="BO237" s="349">
        <f t="shared" si="263"/>
        <v>0.24399999999999999</v>
      </c>
      <c r="BP237" s="349">
        <f t="shared" si="264"/>
        <v>0.24399999999999999</v>
      </c>
      <c r="BQ237" s="349"/>
      <c r="BR237" s="307"/>
      <c r="BT237" s="306">
        <f t="shared" si="265"/>
        <v>-2.0329832638785461E-3</v>
      </c>
      <c r="BU237" s="306">
        <f t="shared" si="266"/>
        <v>-5.8791818003450791E-3</v>
      </c>
      <c r="CE237" s="304">
        <v>43489</v>
      </c>
      <c r="CF237" s="254">
        <v>2297</v>
      </c>
      <c r="CH237" s="304">
        <v>44061</v>
      </c>
      <c r="CI237" s="254">
        <v>2711</v>
      </c>
      <c r="CJ237" s="254">
        <f t="shared" si="242"/>
        <v>8</v>
      </c>
      <c r="CK237" s="254">
        <f t="shared" si="243"/>
        <v>2020</v>
      </c>
    </row>
    <row r="238" spans="1:89">
      <c r="A238" s="254" t="s">
        <v>71</v>
      </c>
      <c r="Q238" s="306">
        <f t="shared" si="269"/>
        <v>0.19499268620294408</v>
      </c>
      <c r="R238" s="306">
        <f t="shared" si="269"/>
        <v>0.20061420317164341</v>
      </c>
      <c r="S238" s="306">
        <f t="shared" si="269"/>
        <v>0.19902956857722046</v>
      </c>
      <c r="T238" s="306">
        <f t="shared" si="269"/>
        <v>0.20969956494724803</v>
      </c>
      <c r="U238" s="306">
        <f t="shared" si="269"/>
        <v>0.21182280563137204</v>
      </c>
      <c r="V238" s="306">
        <f t="shared" si="269"/>
        <v>0.18932521828603602</v>
      </c>
      <c r="W238" s="306">
        <f t="shared" si="269"/>
        <v>0.23111748718577205</v>
      </c>
      <c r="X238" s="306">
        <f t="shared" si="269"/>
        <v>0.26593818400278957</v>
      </c>
      <c r="Y238" s="306">
        <f t="shared" si="269"/>
        <v>0.28082295443796312</v>
      </c>
      <c r="Z238" s="306">
        <f t="shared" si="269"/>
        <v>0.28481503907281808</v>
      </c>
      <c r="AA238" s="306">
        <f t="shared" si="269"/>
        <v>0.27865270461182973</v>
      </c>
      <c r="AB238" s="306">
        <f t="shared" si="269"/>
        <v>0.28638629214827505</v>
      </c>
      <c r="AC238" s="306">
        <f t="shared" si="269"/>
        <v>0.28909230176122069</v>
      </c>
      <c r="AD238" s="306">
        <f t="shared" si="269"/>
        <v>0.28417604259414153</v>
      </c>
      <c r="AE238" s="306">
        <f t="shared" si="269"/>
        <v>0.29829021376393278</v>
      </c>
      <c r="AF238" s="306">
        <f t="shared" si="269"/>
        <v>0.2896475951825172</v>
      </c>
      <c r="AG238" s="306">
        <f t="shared" si="269"/>
        <v>0.28124439645235089</v>
      </c>
      <c r="AH238" s="306">
        <f t="shared" si="269"/>
        <v>0.28968498264457399</v>
      </c>
      <c r="AI238" s="306">
        <f t="shared" si="269"/>
        <v>0.30297512385878839</v>
      </c>
      <c r="AJ238" s="306">
        <f t="shared" si="269"/>
        <v>0.29657684456814132</v>
      </c>
      <c r="AK238" s="306">
        <f t="shared" si="269"/>
        <v>0.28960692207130351</v>
      </c>
      <c r="AL238" s="306">
        <f t="shared" si="269"/>
        <v>0.28660627902019126</v>
      </c>
      <c r="AM238" s="306">
        <f t="shared" si="269"/>
        <v>0.29650554867460427</v>
      </c>
      <c r="AN238" s="306">
        <f t="shared" si="269"/>
        <v>0.28776603195512812</v>
      </c>
      <c r="AO238" s="306">
        <f t="shared" si="269"/>
        <v>0.29452436194895593</v>
      </c>
      <c r="AP238" s="306">
        <f t="shared" si="269"/>
        <v>0.28564119379408992</v>
      </c>
      <c r="AQ238" s="306">
        <f t="shared" si="269"/>
        <v>0.26864189365891405</v>
      </c>
      <c r="AR238" s="306">
        <f t="shared" si="269"/>
        <v>0.27386217793026579</v>
      </c>
      <c r="AS238" s="306">
        <f t="shared" si="269"/>
        <v>0.25790095133439705</v>
      </c>
      <c r="AT238" s="306">
        <f t="shared" si="269"/>
        <v>0.26185120514795679</v>
      </c>
      <c r="AU238" s="306">
        <f t="shared" si="269"/>
        <v>0.26169963352060988</v>
      </c>
      <c r="AV238" s="306">
        <f t="shared" si="269"/>
        <v>0.26017207004341292</v>
      </c>
      <c r="AW238" s="306">
        <f t="shared" si="269"/>
        <v>0.2505106737326443</v>
      </c>
      <c r="AX238" s="306">
        <f t="shared" si="269"/>
        <v>0.25194101521205492</v>
      </c>
      <c r="AY238" s="306">
        <f t="shared" si="269"/>
        <v>0.24469893654021277</v>
      </c>
      <c r="AZ238" s="306">
        <f t="shared" si="269"/>
        <v>0.24786312518802428</v>
      </c>
      <c r="BA238" s="306">
        <f t="shared" si="269"/>
        <v>0.24811831745240237</v>
      </c>
      <c r="BB238" s="306">
        <f t="shared" si="269"/>
        <v>0.24770249868167274</v>
      </c>
      <c r="BC238" s="306">
        <f t="shared" si="269"/>
        <v>0.24095012725134085</v>
      </c>
      <c r="BD238" s="306">
        <f t="shared" si="269"/>
        <v>0.24822897162709262</v>
      </c>
      <c r="BE238" s="306">
        <f t="shared" si="269"/>
        <v>0.24522507007676381</v>
      </c>
      <c r="BF238" s="306">
        <f t="shared" si="269"/>
        <v>0.24495344195868951</v>
      </c>
      <c r="BG238" s="306">
        <f t="shared" si="267"/>
        <v>0.24976121095709011</v>
      </c>
      <c r="BH238" s="306">
        <f t="shared" si="267"/>
        <v>0.24480710657165233</v>
      </c>
      <c r="BI238" s="306">
        <f t="shared" si="267"/>
        <v>0.2430030938566749</v>
      </c>
      <c r="BJ238" s="306">
        <f t="shared" si="267"/>
        <v>0.24398148295445504</v>
      </c>
      <c r="BK238" s="306">
        <f t="shared" si="267"/>
        <v>0.24291920283580953</v>
      </c>
      <c r="BL238" s="306">
        <f t="shared" si="267"/>
        <v>0.24229161971858826</v>
      </c>
      <c r="BM238" s="306">
        <f t="shared" si="267"/>
        <v>0.21581289472835063</v>
      </c>
      <c r="BN238" s="306">
        <f t="shared" ref="BN238" si="271">BN206/BN96</f>
        <v>0.23744243266477424</v>
      </c>
      <c r="BO238" s="349">
        <f t="shared" si="263"/>
        <v>0.23799999999999999</v>
      </c>
      <c r="BP238" s="349">
        <f t="shared" si="264"/>
        <v>0.23799999999999999</v>
      </c>
      <c r="BQ238" s="349"/>
      <c r="BR238" s="307"/>
      <c r="BT238" s="306">
        <f t="shared" si="265"/>
        <v>2.162953793642361E-2</v>
      </c>
      <c r="BU238" s="306">
        <f t="shared" si="266"/>
        <v>-1.5922615400140727E-4</v>
      </c>
      <c r="CE238" s="304">
        <v>43490</v>
      </c>
      <c r="CF238" s="254">
        <v>2294</v>
      </c>
      <c r="CH238" s="304">
        <v>44062</v>
      </c>
      <c r="CI238" s="254">
        <v>2737</v>
      </c>
      <c r="CJ238" s="254">
        <f t="shared" si="242"/>
        <v>8</v>
      </c>
      <c r="CK238" s="254">
        <f t="shared" si="243"/>
        <v>2020</v>
      </c>
    </row>
    <row r="239" spans="1:89">
      <c r="A239" s="254" t="s">
        <v>72</v>
      </c>
      <c r="Q239" s="306">
        <f t="shared" si="269"/>
        <v>0.20201509464530731</v>
      </c>
      <c r="R239" s="306">
        <f t="shared" si="269"/>
        <v>0.20783906324944279</v>
      </c>
      <c r="S239" s="306">
        <f t="shared" si="269"/>
        <v>0.20619736009736966</v>
      </c>
      <c r="T239" s="306">
        <f t="shared" si="269"/>
        <v>0.21725162253423264</v>
      </c>
      <c r="U239" s="306">
        <f t="shared" si="269"/>
        <v>0.21945132897507655</v>
      </c>
      <c r="V239" s="306">
        <f t="shared" si="269"/>
        <v>0.18595997659852709</v>
      </c>
      <c r="W239" s="306">
        <f t="shared" si="269"/>
        <v>0.23843214499491905</v>
      </c>
      <c r="X239" s="306">
        <f t="shared" si="269"/>
        <v>0.24327052070656938</v>
      </c>
      <c r="Y239" s="306">
        <f t="shared" si="269"/>
        <v>0.27445424153225273</v>
      </c>
      <c r="Z239" s="306">
        <f t="shared" si="269"/>
        <v>0.28354112084213484</v>
      </c>
      <c r="AA239" s="306">
        <f t="shared" si="269"/>
        <v>0.27429126393192432</v>
      </c>
      <c r="AB239" s="306">
        <f t="shared" si="269"/>
        <v>0.26969146356111312</v>
      </c>
      <c r="AC239" s="306">
        <f t="shared" si="269"/>
        <v>0.28855756779542235</v>
      </c>
      <c r="AD239" s="306">
        <f t="shared" si="269"/>
        <v>0.28186367125815903</v>
      </c>
      <c r="AE239" s="306">
        <f t="shared" si="269"/>
        <v>0.28796340487113958</v>
      </c>
      <c r="AF239" s="306">
        <f t="shared" si="269"/>
        <v>0.27980959713834286</v>
      </c>
      <c r="AG239" s="306">
        <f t="shared" si="269"/>
        <v>0.27708350344437516</v>
      </c>
      <c r="AH239" s="306">
        <f t="shared" si="269"/>
        <v>0.29164210737033092</v>
      </c>
      <c r="AI239" s="306">
        <f t="shared" si="269"/>
        <v>0.30235449863060693</v>
      </c>
      <c r="AJ239" s="306">
        <f t="shared" si="269"/>
        <v>0.30049115109444841</v>
      </c>
      <c r="AK239" s="306">
        <f t="shared" si="269"/>
        <v>0.28280603816260685</v>
      </c>
      <c r="AL239" s="306">
        <f t="shared" si="269"/>
        <v>0.28473540166737005</v>
      </c>
      <c r="AM239" s="306">
        <f t="shared" si="269"/>
        <v>0.2789341799195344</v>
      </c>
      <c r="AN239" s="306">
        <f t="shared" si="269"/>
        <v>0.27711079536615463</v>
      </c>
      <c r="AO239" s="306">
        <f t="shared" si="269"/>
        <v>0.28987758956905557</v>
      </c>
      <c r="AP239" s="306">
        <f t="shared" si="269"/>
        <v>0.28121597439598639</v>
      </c>
      <c r="AQ239" s="306">
        <f t="shared" si="269"/>
        <v>0.26338823878572032</v>
      </c>
      <c r="AR239" s="306">
        <f t="shared" si="269"/>
        <v>0.26369369694543521</v>
      </c>
      <c r="AS239" s="306">
        <f t="shared" si="269"/>
        <v>0.2544043681491403</v>
      </c>
      <c r="AT239" s="306">
        <f t="shared" si="269"/>
        <v>0.2509716437477521</v>
      </c>
      <c r="AU239" s="306">
        <f t="shared" si="269"/>
        <v>0.25671617746803105</v>
      </c>
      <c r="AV239" s="306">
        <f t="shared" si="269"/>
        <v>0.24819839750845493</v>
      </c>
      <c r="AW239" s="306">
        <f t="shared" si="269"/>
        <v>0.24811409190827824</v>
      </c>
      <c r="AX239" s="306">
        <f t="shared" si="269"/>
        <v>0.24428320231835055</v>
      </c>
      <c r="AY239" s="306">
        <f t="shared" si="269"/>
        <v>0.23717052996923632</v>
      </c>
      <c r="AZ239" s="306">
        <f t="shared" si="269"/>
        <v>0.24072562497967928</v>
      </c>
      <c r="BA239" s="306">
        <f t="shared" si="269"/>
        <v>0.24294188684171875</v>
      </c>
      <c r="BB239" s="306">
        <f t="shared" si="269"/>
        <v>0.24691881713068506</v>
      </c>
      <c r="BC239" s="306">
        <f t="shared" si="269"/>
        <v>0.22762224753517271</v>
      </c>
      <c r="BD239" s="306">
        <f t="shared" si="269"/>
        <v>0.23448927717080378</v>
      </c>
      <c r="BE239" s="306">
        <f t="shared" si="269"/>
        <v>0.24210156118994161</v>
      </c>
      <c r="BF239" s="306">
        <f t="shared" si="269"/>
        <v>0.24489138223086596</v>
      </c>
      <c r="BG239" s="306">
        <f t="shared" si="267"/>
        <v>0.23691007155377339</v>
      </c>
      <c r="BH239" s="306">
        <f t="shared" si="267"/>
        <v>0.23572080476148558</v>
      </c>
      <c r="BI239" s="306">
        <f t="shared" si="267"/>
        <v>0.24696485521349157</v>
      </c>
      <c r="BJ239" s="306">
        <f t="shared" si="267"/>
        <v>0.23300400264726337</v>
      </c>
      <c r="BK239" s="306">
        <f t="shared" si="267"/>
        <v>0.24491314863462882</v>
      </c>
      <c r="BL239" s="306">
        <f t="shared" si="267"/>
        <v>0.24211972532926437</v>
      </c>
      <c r="BM239" s="306">
        <f t="shared" si="267"/>
        <v>0.26456168980915418</v>
      </c>
      <c r="BN239" s="306">
        <f t="shared" ref="BN239" si="272">BN207/BN97</f>
        <v>0.2345107748305631</v>
      </c>
      <c r="BO239" s="349">
        <f t="shared" si="263"/>
        <v>0.24</v>
      </c>
      <c r="BP239" s="349">
        <f t="shared" si="264"/>
        <v>0.23799999999999999</v>
      </c>
      <c r="BQ239" s="349"/>
      <c r="BR239" s="307"/>
      <c r="BT239" s="306">
        <f t="shared" si="265"/>
        <v>-3.0050914978591081E-2</v>
      </c>
      <c r="BU239" s="306">
        <f t="shared" si="266"/>
        <v>-1.1801909496197416E-2</v>
      </c>
      <c r="CE239" s="304">
        <v>43493</v>
      </c>
      <c r="CF239" s="254">
        <v>2327</v>
      </c>
      <c r="CH239" s="304">
        <v>44064</v>
      </c>
      <c r="CI239" s="254">
        <v>2681</v>
      </c>
      <c r="CJ239" s="254">
        <f t="shared" si="242"/>
        <v>8</v>
      </c>
      <c r="CK239" s="254">
        <f t="shared" si="243"/>
        <v>2020</v>
      </c>
    </row>
    <row r="240" spans="1:89">
      <c r="A240" s="254" t="s">
        <v>73</v>
      </c>
      <c r="Q240" s="306">
        <f t="shared" si="269"/>
        <v>0.19328481277256221</v>
      </c>
      <c r="R240" s="306">
        <f t="shared" si="269"/>
        <v>0.19885709282034805</v>
      </c>
      <c r="S240" s="306">
        <f t="shared" si="269"/>
        <v>0.19728633749172414</v>
      </c>
      <c r="T240" s="306">
        <f t="shared" si="269"/>
        <v>0.20786287905758707</v>
      </c>
      <c r="U240" s="306">
        <f t="shared" si="269"/>
        <v>0.20996752301164218</v>
      </c>
      <c r="V240" s="306">
        <f t="shared" si="269"/>
        <v>0.19827797656836149</v>
      </c>
      <c r="W240" s="306">
        <f t="shared" si="269"/>
        <v>0.27467741473338364</v>
      </c>
      <c r="X240" s="306">
        <f t="shared" si="269"/>
        <v>0.25842819694635311</v>
      </c>
      <c r="Y240" s="306">
        <f t="shared" si="269"/>
        <v>0.26877156207694658</v>
      </c>
      <c r="Z240" s="306">
        <f t="shared" si="269"/>
        <v>0.30155177225788449</v>
      </c>
      <c r="AA240" s="306">
        <f t="shared" si="269"/>
        <v>0.29287923711045222</v>
      </c>
      <c r="AB240" s="306">
        <f t="shared" si="269"/>
        <v>0.28223537068270144</v>
      </c>
      <c r="AC240" s="306">
        <f t="shared" si="269"/>
        <v>0.28877788752880962</v>
      </c>
      <c r="AD240" s="306">
        <f t="shared" si="269"/>
        <v>0.29562148734058535</v>
      </c>
      <c r="AE240" s="306">
        <f t="shared" si="269"/>
        <v>0.29189623711945245</v>
      </c>
      <c r="AF240" s="306">
        <f t="shared" si="269"/>
        <v>0.2840322903418403</v>
      </c>
      <c r="AG240" s="306">
        <f t="shared" si="269"/>
        <v>0.28740693540814272</v>
      </c>
      <c r="AH240" s="306">
        <f t="shared" si="269"/>
        <v>0.30841553318945286</v>
      </c>
      <c r="AI240" s="306">
        <f t="shared" si="269"/>
        <v>0.30446847535470634</v>
      </c>
      <c r="AJ240" s="306">
        <f t="shared" si="269"/>
        <v>0.30024228804963288</v>
      </c>
      <c r="AK240" s="306">
        <f t="shared" si="269"/>
        <v>0.28534072000686617</v>
      </c>
      <c r="AL240" s="306">
        <f t="shared" si="269"/>
        <v>0.29367264209134264</v>
      </c>
      <c r="AM240" s="306">
        <f t="shared" si="269"/>
        <v>0.2838008742849672</v>
      </c>
      <c r="AN240" s="306">
        <f t="shared" si="269"/>
        <v>0.28112840365638936</v>
      </c>
      <c r="AO240" s="306">
        <f t="shared" si="269"/>
        <v>0.28905677304357574</v>
      </c>
      <c r="AP240" s="306">
        <f t="shared" si="269"/>
        <v>0.28359308724989324</v>
      </c>
      <c r="AQ240" s="306">
        <f t="shared" si="269"/>
        <v>0.26618253212732257</v>
      </c>
      <c r="AR240" s="306">
        <f t="shared" si="269"/>
        <v>0.26758935095813019</v>
      </c>
      <c r="AS240" s="306">
        <f t="shared" si="269"/>
        <v>0.25781544937457529</v>
      </c>
      <c r="AT240" s="306">
        <f t="shared" si="269"/>
        <v>0.269946579022109</v>
      </c>
      <c r="AU240" s="306">
        <f t="shared" si="269"/>
        <v>0.25235607729402554</v>
      </c>
      <c r="AV240" s="306">
        <f t="shared" si="269"/>
        <v>0.25175190039463358</v>
      </c>
      <c r="AW240" s="306">
        <f t="shared" si="269"/>
        <v>0.2578279275612656</v>
      </c>
      <c r="AX240" s="306">
        <f t="shared" si="269"/>
        <v>0.25587323956869512</v>
      </c>
      <c r="AY240" s="306">
        <f t="shared" si="269"/>
        <v>0.25606229787951251</v>
      </c>
      <c r="AZ240" s="306">
        <f t="shared" si="269"/>
        <v>0.24269638668149848</v>
      </c>
      <c r="BA240" s="306">
        <f t="shared" si="269"/>
        <v>0.2500951583884779</v>
      </c>
      <c r="BB240" s="306">
        <f t="shared" si="269"/>
        <v>0.24501329072658359</v>
      </c>
      <c r="BC240" s="306">
        <f t="shared" si="269"/>
        <v>0.24380591248759501</v>
      </c>
      <c r="BD240" s="306">
        <f t="shared" si="269"/>
        <v>0.23737713658149165</v>
      </c>
      <c r="BE240" s="306">
        <f t="shared" si="269"/>
        <v>0.23184980392231072</v>
      </c>
      <c r="BF240" s="306">
        <f t="shared" si="269"/>
        <v>0.24532796738390261</v>
      </c>
      <c r="BG240" s="306">
        <f t="shared" si="267"/>
        <v>0.24029749471135298</v>
      </c>
      <c r="BH240" s="306">
        <f t="shared" si="267"/>
        <v>0.23688115356577216</v>
      </c>
      <c r="BI240" s="306">
        <f t="shared" si="267"/>
        <v>0.24861555042970637</v>
      </c>
      <c r="BJ240" s="306">
        <f t="shared" si="267"/>
        <v>0.24229110464349046</v>
      </c>
      <c r="BK240" s="306">
        <f t="shared" si="267"/>
        <v>0.24382182346687101</v>
      </c>
      <c r="BL240" s="306">
        <f t="shared" si="267"/>
        <v>0.24028480794470808</v>
      </c>
      <c r="BM240" s="306">
        <f t="shared" si="267"/>
        <v>0.23212505818851611</v>
      </c>
      <c r="BN240" s="306">
        <f t="shared" ref="BN240" si="273">BN208/BN98</f>
        <v>0.2381433191147512</v>
      </c>
      <c r="BO240" s="349">
        <f t="shared" si="263"/>
        <v>0.23699999999999999</v>
      </c>
      <c r="BP240" s="349">
        <f t="shared" si="264"/>
        <v>0.23699999999999999</v>
      </c>
      <c r="BQ240" s="349"/>
      <c r="BR240" s="307"/>
      <c r="BT240" s="306">
        <f t="shared" si="265"/>
        <v>6.0182609262350861E-3</v>
      </c>
      <c r="BU240" s="306">
        <f t="shared" si="266"/>
        <v>-3.2843498199071897E-3</v>
      </c>
      <c r="CE240" s="304">
        <v>43494</v>
      </c>
      <c r="CF240" s="254">
        <v>2294</v>
      </c>
      <c r="CH240" s="304">
        <v>44067</v>
      </c>
      <c r="CI240" s="254">
        <v>2662</v>
      </c>
      <c r="CJ240" s="254">
        <f t="shared" si="242"/>
        <v>8</v>
      </c>
      <c r="CK240" s="254">
        <f t="shared" si="243"/>
        <v>2020</v>
      </c>
    </row>
    <row r="241" spans="1:89">
      <c r="A241" s="254" t="s">
        <v>74</v>
      </c>
      <c r="Q241" s="306">
        <f t="shared" si="269"/>
        <v>0.20088317099178135</v>
      </c>
      <c r="R241" s="306">
        <f t="shared" si="269"/>
        <v>0.20667450694620332</v>
      </c>
      <c r="S241" s="306">
        <f t="shared" si="269"/>
        <v>0.20504200252570595</v>
      </c>
      <c r="T241" s="306">
        <f t="shared" si="269"/>
        <v>0.21603432612009507</v>
      </c>
      <c r="U241" s="306">
        <f t="shared" si="269"/>
        <v>0.21822170724556803</v>
      </c>
      <c r="V241" s="306">
        <f t="shared" si="269"/>
        <v>0.2090042563836558</v>
      </c>
      <c r="W241" s="306">
        <f t="shared" si="269"/>
        <v>0.28151290860216394</v>
      </c>
      <c r="X241" s="306">
        <f t="shared" si="269"/>
        <v>0.28497861403791624</v>
      </c>
      <c r="Y241" s="306">
        <f t="shared" si="269"/>
        <v>0.27580497028633172</v>
      </c>
      <c r="Z241" s="306">
        <f t="shared" si="269"/>
        <v>0.29352591095086999</v>
      </c>
      <c r="AA241" s="306">
        <f t="shared" si="269"/>
        <v>0.29539059327875505</v>
      </c>
      <c r="AB241" s="306">
        <f t="shared" si="269"/>
        <v>0.29546190159209024</v>
      </c>
      <c r="AC241" s="306">
        <f t="shared" si="269"/>
        <v>0.29276603392787937</v>
      </c>
      <c r="AD241" s="306">
        <f t="shared" si="269"/>
        <v>0.29982041333141107</v>
      </c>
      <c r="AE241" s="306">
        <f t="shared" si="269"/>
        <v>0.31607081744696641</v>
      </c>
      <c r="AF241" s="306">
        <f t="shared" si="269"/>
        <v>0.2945717941159488</v>
      </c>
      <c r="AG241" s="306">
        <f t="shared" si="269"/>
        <v>0.29501341930156105</v>
      </c>
      <c r="AH241" s="306">
        <f t="shared" si="269"/>
        <v>0.30640105002820323</v>
      </c>
      <c r="AI241" s="306">
        <f t="shared" si="269"/>
        <v>0.29894149932482461</v>
      </c>
      <c r="AJ241" s="306">
        <f t="shared" si="269"/>
        <v>0.31056780874110679</v>
      </c>
      <c r="AK241" s="306">
        <f t="shared" si="269"/>
        <v>0.29735016175197376</v>
      </c>
      <c r="AL241" s="306">
        <f t="shared" si="269"/>
        <v>0.28837354445375479</v>
      </c>
      <c r="AM241" s="306">
        <f t="shared" si="269"/>
        <v>0.28968094873212169</v>
      </c>
      <c r="AN241" s="306">
        <f t="shared" si="269"/>
        <v>0.28153435978646146</v>
      </c>
      <c r="AO241" s="306">
        <f t="shared" si="269"/>
        <v>0.29284022705433232</v>
      </c>
      <c r="AP241" s="306">
        <f t="shared" si="269"/>
        <v>0.29082981093728183</v>
      </c>
      <c r="AQ241" s="306">
        <f t="shared" si="269"/>
        <v>0.27886712775750111</v>
      </c>
      <c r="AR241" s="306">
        <f t="shared" si="269"/>
        <v>0.26629927942094922</v>
      </c>
      <c r="AS241" s="306">
        <f t="shared" si="269"/>
        <v>0.25469297054692513</v>
      </c>
      <c r="AT241" s="306">
        <f t="shared" si="269"/>
        <v>0.26802951495662664</v>
      </c>
      <c r="AU241" s="306">
        <f t="shared" si="269"/>
        <v>0.25947479762378711</v>
      </c>
      <c r="AV241" s="306">
        <f t="shared" si="269"/>
        <v>0.25541471447938324</v>
      </c>
      <c r="AW241" s="306">
        <f t="shared" si="269"/>
        <v>0.25350546864356893</v>
      </c>
      <c r="AX241" s="306">
        <f t="shared" si="269"/>
        <v>0.24939491588979948</v>
      </c>
      <c r="AY241" s="306">
        <f t="shared" si="269"/>
        <v>0.26060681515419382</v>
      </c>
      <c r="AZ241" s="306">
        <f t="shared" si="269"/>
        <v>0.24546260495481498</v>
      </c>
      <c r="BA241" s="306">
        <f t="shared" si="269"/>
        <v>0.24341790200865376</v>
      </c>
      <c r="BB241" s="306">
        <f t="shared" si="269"/>
        <v>0.25200889306880025</v>
      </c>
      <c r="BC241" s="306">
        <f t="shared" si="269"/>
        <v>0.25604379270325051</v>
      </c>
      <c r="BD241" s="306">
        <f t="shared" si="269"/>
        <v>0.25533495855680155</v>
      </c>
      <c r="BE241" s="306">
        <f t="shared" si="269"/>
        <v>0.23694745606648829</v>
      </c>
      <c r="BF241" s="306">
        <f t="shared" si="269"/>
        <v>0.24729598890061646</v>
      </c>
      <c r="BG241" s="306">
        <f t="shared" si="267"/>
        <v>0.24539169014041051</v>
      </c>
      <c r="BH241" s="306">
        <f t="shared" si="267"/>
        <v>0.24516784624945376</v>
      </c>
      <c r="BI241" s="306">
        <f t="shared" si="267"/>
        <v>0.2467003594143537</v>
      </c>
      <c r="BJ241" s="306">
        <f t="shared" si="267"/>
        <v>0.25038880794407714</v>
      </c>
      <c r="BK241" s="306">
        <f t="shared" si="267"/>
        <v>0.24582060242660303</v>
      </c>
      <c r="BL241" s="306">
        <f t="shared" si="267"/>
        <v>0.23964796700489088</v>
      </c>
      <c r="BM241" s="306">
        <f t="shared" si="267"/>
        <v>0.24076554801598218</v>
      </c>
      <c r="BN241" s="349">
        <f t="shared" ref="BN241:BN242" si="274">ROUND((SUM(BH241:BL241)-MAX(BH241:BL241)-MIN(BH241:BL241))/3,3)</f>
        <v>0.246</v>
      </c>
      <c r="BO241" s="349">
        <f t="shared" si="263"/>
        <v>0.23899999999999999</v>
      </c>
      <c r="BP241" s="349">
        <f t="shared" si="264"/>
        <v>0.24099999999999999</v>
      </c>
      <c r="BQ241" s="349"/>
      <c r="BR241" s="307"/>
      <c r="BT241" s="350">
        <f t="shared" si="265"/>
        <v>5.2344519840178128E-3</v>
      </c>
      <c r="BU241" s="350">
        <f t="shared" si="266"/>
        <v>1.3353430388186038E-3</v>
      </c>
      <c r="CE241" s="304">
        <v>43495</v>
      </c>
      <c r="CF241" s="254">
        <v>2303</v>
      </c>
      <c r="CH241" s="304">
        <v>44068</v>
      </c>
      <c r="CI241" s="254">
        <v>2615</v>
      </c>
      <c r="CJ241" s="254">
        <f t="shared" si="242"/>
        <v>8</v>
      </c>
      <c r="CK241" s="254">
        <f t="shared" si="243"/>
        <v>2020</v>
      </c>
    </row>
    <row r="242" spans="1:89">
      <c r="A242" s="254" t="s">
        <v>75</v>
      </c>
      <c r="Q242" s="306">
        <f t="shared" si="269"/>
        <v>0.18503537289281519</v>
      </c>
      <c r="R242" s="306">
        <f t="shared" si="269"/>
        <v>0.19036982675763334</v>
      </c>
      <c r="S242" s="306">
        <f t="shared" si="269"/>
        <v>0.18886611162458097</v>
      </c>
      <c r="T242" s="306">
        <f t="shared" si="269"/>
        <v>0.19899124398486961</v>
      </c>
      <c r="U242" s="306">
        <f t="shared" si="269"/>
        <v>0.20100606125508855</v>
      </c>
      <c r="V242" s="306">
        <f t="shared" si="269"/>
        <v>0.21401850949829518</v>
      </c>
      <c r="W242" s="306">
        <f t="shared" si="269"/>
        <v>0.27110992042229765</v>
      </c>
      <c r="X242" s="306">
        <f t="shared" si="269"/>
        <v>0.29923810937535295</v>
      </c>
      <c r="Y242" s="306">
        <f t="shared" si="269"/>
        <v>0.28267199128698495</v>
      </c>
      <c r="Z242" s="306">
        <f t="shared" si="269"/>
        <v>0.29974756107689243</v>
      </c>
      <c r="AA242" s="306">
        <f t="shared" si="269"/>
        <v>0.30481781892305077</v>
      </c>
      <c r="AB242" s="306">
        <f t="shared" si="269"/>
        <v>0.29262178688382068</v>
      </c>
      <c r="AC242" s="306">
        <f t="shared" si="269"/>
        <v>0.28862106715426178</v>
      </c>
      <c r="AD242" s="306">
        <f t="shared" si="269"/>
        <v>0.30007875961330577</v>
      </c>
      <c r="AE242" s="306">
        <f t="shared" si="269"/>
        <v>0.31427594530632053</v>
      </c>
      <c r="AF242" s="306">
        <f t="shared" si="269"/>
        <v>0.29481855538835511</v>
      </c>
      <c r="AG242" s="306">
        <f t="shared" si="269"/>
        <v>0.30318666949594819</v>
      </c>
      <c r="AH242" s="306">
        <f t="shared" si="269"/>
        <v>0.30777266621320837</v>
      </c>
      <c r="AI242" s="306">
        <f t="shared" si="269"/>
        <v>0.29999440010453138</v>
      </c>
      <c r="AJ242" s="306">
        <f t="shared" si="269"/>
        <v>0.30501867395607307</v>
      </c>
      <c r="AK242" s="306">
        <f t="shared" si="269"/>
        <v>0.29237565482867484</v>
      </c>
      <c r="AL242" s="306">
        <f t="shared" si="269"/>
        <v>0.28317873421393336</v>
      </c>
      <c r="AM242" s="306">
        <f t="shared" si="269"/>
        <v>0.29474042662114092</v>
      </c>
      <c r="AN242" s="306">
        <f t="shared" si="269"/>
        <v>0.28211933229143699</v>
      </c>
      <c r="AO242" s="306">
        <f t="shared" si="269"/>
        <v>0.28409217771471584</v>
      </c>
      <c r="AP242" s="306">
        <f t="shared" si="269"/>
        <v>0.28337701626640383</v>
      </c>
      <c r="AQ242" s="306">
        <f t="shared" si="269"/>
        <v>0.27621679989685405</v>
      </c>
      <c r="AR242" s="306">
        <f t="shared" si="269"/>
        <v>0.26406035929694927</v>
      </c>
      <c r="AS242" s="306">
        <f t="shared" si="269"/>
        <v>0.26309773789405427</v>
      </c>
      <c r="AT242" s="306">
        <f t="shared" si="269"/>
        <v>0.26438022036050607</v>
      </c>
      <c r="AU242" s="306">
        <f t="shared" si="269"/>
        <v>0.25591538098432337</v>
      </c>
      <c r="AV242" s="306">
        <f t="shared" si="269"/>
        <v>0.25656324805797515</v>
      </c>
      <c r="AW242" s="306">
        <f t="shared" si="269"/>
        <v>0.25504576932866163</v>
      </c>
      <c r="AX242" s="306">
        <f t="shared" si="269"/>
        <v>0.24762865235042025</v>
      </c>
      <c r="AY242" s="306">
        <f t="shared" si="269"/>
        <v>0.2530244825044532</v>
      </c>
      <c r="AZ242" s="306">
        <f t="shared" si="269"/>
        <v>0.24514116646246528</v>
      </c>
      <c r="BA242" s="306">
        <f t="shared" si="269"/>
        <v>0.24560456392903438</v>
      </c>
      <c r="BB242" s="306">
        <f t="shared" si="269"/>
        <v>0.25872422764652819</v>
      </c>
      <c r="BC242" s="306">
        <f t="shared" si="269"/>
        <v>0.25472240717690964</v>
      </c>
      <c r="BD242" s="306">
        <f t="shared" si="269"/>
        <v>0.24992241192732853</v>
      </c>
      <c r="BE242" s="306">
        <f t="shared" si="269"/>
        <v>0.24961095222685756</v>
      </c>
      <c r="BF242" s="306">
        <f t="shared" si="269"/>
        <v>0.24829795529906434</v>
      </c>
      <c r="BG242" s="306">
        <f t="shared" si="267"/>
        <v>0.24967333872104153</v>
      </c>
      <c r="BH242" s="306">
        <f t="shared" si="267"/>
        <v>0.24622550725046718</v>
      </c>
      <c r="BI242" s="306">
        <f t="shared" si="267"/>
        <v>0.24932379513560474</v>
      </c>
      <c r="BJ242" s="306">
        <f t="shared" si="267"/>
        <v>0.24553511686055382</v>
      </c>
      <c r="BK242" s="306">
        <f t="shared" si="267"/>
        <v>0.24637307879788145</v>
      </c>
      <c r="BL242" s="306">
        <f t="shared" si="267"/>
        <v>0.24384263110885662</v>
      </c>
      <c r="BM242" s="306">
        <f t="shared" si="267"/>
        <v>0.23809053351577694</v>
      </c>
      <c r="BN242" s="349">
        <f t="shared" si="274"/>
        <v>0.246</v>
      </c>
      <c r="BO242" s="349">
        <f t="shared" si="263"/>
        <v>0.24</v>
      </c>
      <c r="BP242" s="349">
        <f t="shared" si="264"/>
        <v>0.24199999999999999</v>
      </c>
      <c r="BQ242" s="349"/>
      <c r="BR242" s="307"/>
      <c r="BT242" s="350">
        <f t="shared" si="265"/>
        <v>7.9094664842230544E-3</v>
      </c>
      <c r="BU242" s="350">
        <f t="shared" si="266"/>
        <v>1.3669689162652821E-3</v>
      </c>
      <c r="CE242" s="304">
        <v>43496</v>
      </c>
      <c r="CF242" s="254">
        <v>2299</v>
      </c>
      <c r="CH242" s="304">
        <v>44069</v>
      </c>
      <c r="CI242" s="254">
        <v>2645</v>
      </c>
      <c r="CJ242" s="254">
        <f t="shared" si="242"/>
        <v>8</v>
      </c>
      <c r="CK242" s="254">
        <f t="shared" si="243"/>
        <v>2020</v>
      </c>
    </row>
    <row r="243" spans="1:89" ht="12" thickBot="1">
      <c r="A243" s="254" t="s">
        <v>95</v>
      </c>
      <c r="Q243" s="306">
        <f t="shared" ref="Q243:BL243" si="275">AVERAGE(Q231:Q242)</f>
        <v>0.20378440501208064</v>
      </c>
      <c r="R243" s="306">
        <f t="shared" si="275"/>
        <v>0.20965938172551188</v>
      </c>
      <c r="S243" s="306">
        <f t="shared" si="275"/>
        <v>0.20800330003201725</v>
      </c>
      <c r="T243" s="306">
        <f t="shared" si="275"/>
        <v>0.21915437910112698</v>
      </c>
      <c r="U243" s="306">
        <f t="shared" si="275"/>
        <v>0.22137335124791468</v>
      </c>
      <c r="V243" s="306">
        <f t="shared" si="275"/>
        <v>0.20626991013000992</v>
      </c>
      <c r="W243" s="306">
        <f t="shared" si="275"/>
        <v>0.23939451133042611</v>
      </c>
      <c r="X243" s="306">
        <f t="shared" si="275"/>
        <v>0.27686014801191355</v>
      </c>
      <c r="Y243" s="306">
        <f t="shared" si="275"/>
        <v>0.28210079944774674</v>
      </c>
      <c r="Z243" s="306">
        <f t="shared" si="275"/>
        <v>0.28981693106853151</v>
      </c>
      <c r="AA243" s="306">
        <f t="shared" si="275"/>
        <v>0.29269379341739171</v>
      </c>
      <c r="AB243" s="306">
        <f t="shared" si="275"/>
        <v>0.28979951070645393</v>
      </c>
      <c r="AC243" s="306">
        <f t="shared" si="275"/>
        <v>0.29266259268006295</v>
      </c>
      <c r="AD243" s="306">
        <f t="shared" si="275"/>
        <v>0.29354004731041844</v>
      </c>
      <c r="AE243" s="306">
        <f t="shared" si="275"/>
        <v>0.30255352942360386</v>
      </c>
      <c r="AF243" s="306">
        <f t="shared" si="275"/>
        <v>0.29438246846561927</v>
      </c>
      <c r="AG243" s="306">
        <f t="shared" si="275"/>
        <v>0.29049348920061174</v>
      </c>
      <c r="AH243" s="306">
        <f t="shared" si="275"/>
        <v>0.30381958160817291</v>
      </c>
      <c r="AI243" s="306">
        <f t="shared" si="275"/>
        <v>0.30784214551283157</v>
      </c>
      <c r="AJ243" s="306">
        <f t="shared" si="275"/>
        <v>0.30482439291684965</v>
      </c>
      <c r="AK243" s="306">
        <f t="shared" si="275"/>
        <v>0.30132411053650304</v>
      </c>
      <c r="AL243" s="306">
        <f t="shared" si="275"/>
        <v>0.2926800541322922</v>
      </c>
      <c r="AM243" s="306">
        <f t="shared" si="275"/>
        <v>0.29457151709825413</v>
      </c>
      <c r="AN243" s="306">
        <f t="shared" si="275"/>
        <v>0.28642901331321996</v>
      </c>
      <c r="AO243" s="306">
        <f t="shared" si="275"/>
        <v>0.29410098533395201</v>
      </c>
      <c r="AP243" s="306">
        <f t="shared" si="275"/>
        <v>0.286001981719684</v>
      </c>
      <c r="AQ243" s="306">
        <f t="shared" si="275"/>
        <v>0.27819903957892339</v>
      </c>
      <c r="AR243" s="306">
        <f t="shared" si="275"/>
        <v>0.27179020666572878</v>
      </c>
      <c r="AS243" s="306">
        <f t="shared" si="275"/>
        <v>0.26575914783341786</v>
      </c>
      <c r="AT243" s="306">
        <f t="shared" si="275"/>
        <v>0.26566275857967453</v>
      </c>
      <c r="AU243" s="306">
        <f t="shared" si="275"/>
        <v>0.26176555273412544</v>
      </c>
      <c r="AV243" s="306">
        <f t="shared" si="275"/>
        <v>0.25817732336985971</v>
      </c>
      <c r="AW243" s="306">
        <f t="shared" si="275"/>
        <v>0.25799634662403398</v>
      </c>
      <c r="AX243" s="306">
        <f t="shared" si="275"/>
        <v>0.25777065598242932</v>
      </c>
      <c r="AY243" s="306">
        <f t="shared" si="275"/>
        <v>0.25441847060825468</v>
      </c>
      <c r="AZ243" s="306">
        <f t="shared" si="275"/>
        <v>0.24886892763160276</v>
      </c>
      <c r="BA243" s="306">
        <f t="shared" si="275"/>
        <v>0.25141388376531798</v>
      </c>
      <c r="BB243" s="306">
        <f t="shared" si="275"/>
        <v>0.25210306707624591</v>
      </c>
      <c r="BC243" s="306">
        <f t="shared" si="275"/>
        <v>0.24994571745073846</v>
      </c>
      <c r="BD243" s="306">
        <f t="shared" si="275"/>
        <v>0.2480161924626462</v>
      </c>
      <c r="BE243" s="306">
        <f t="shared" si="275"/>
        <v>0.24406839252445803</v>
      </c>
      <c r="BF243" s="306">
        <f t="shared" si="275"/>
        <v>0.24472277484544339</v>
      </c>
      <c r="BG243" s="306">
        <f t="shared" si="275"/>
        <v>0.25003745668616201</v>
      </c>
      <c r="BH243" s="306">
        <f t="shared" si="275"/>
        <v>0.24774517664035978</v>
      </c>
      <c r="BI243" s="306">
        <f t="shared" si="275"/>
        <v>0.2464344519715361</v>
      </c>
      <c r="BJ243" s="306">
        <f t="shared" si="275"/>
        <v>0.24335305654898509</v>
      </c>
      <c r="BK243" s="306">
        <f t="shared" si="275"/>
        <v>0.24530006669829738</v>
      </c>
      <c r="BL243" s="306">
        <f t="shared" si="275"/>
        <v>0.24506361254254957</v>
      </c>
      <c r="BM243" s="307">
        <f>AVERAGE(BM231:BM242)-0.004</f>
        <v>0.2367628748825884</v>
      </c>
      <c r="BN243" s="349">
        <f t="shared" ref="BN243:BP243" si="276">AVERAGE(BN231:BN242)</f>
        <v>0.23872534168032011</v>
      </c>
      <c r="BO243" s="349">
        <f>AVERAGE(BO231:BO242)</f>
        <v>0.23966666666666661</v>
      </c>
      <c r="BP243" s="349">
        <f t="shared" si="276"/>
        <v>0.24016666666666667</v>
      </c>
      <c r="BQ243" s="349"/>
      <c r="BR243" s="307"/>
      <c r="BT243" s="350">
        <f t="shared" si="265"/>
        <v>1.9624667977317101E-3</v>
      </c>
      <c r="BU243" s="350">
        <f t="shared" si="266"/>
        <v>-4.6574708484712346E-3</v>
      </c>
      <c r="CE243" s="304">
        <v>43500</v>
      </c>
      <c r="CF243" s="254">
        <v>2306</v>
      </c>
      <c r="CH243" s="304">
        <v>44070</v>
      </c>
      <c r="CI243" s="254">
        <v>2682</v>
      </c>
      <c r="CJ243" s="254">
        <f t="shared" si="242"/>
        <v>8</v>
      </c>
      <c r="CK243" s="254">
        <f t="shared" si="243"/>
        <v>2020</v>
      </c>
    </row>
    <row r="244" spans="1:89">
      <c r="A244" s="261"/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  <c r="AA244" s="261"/>
      <c r="AB244" s="261"/>
      <c r="AC244" s="261"/>
      <c r="AD244" s="261"/>
      <c r="AE244" s="261"/>
      <c r="AF244" s="261"/>
      <c r="AG244" s="261"/>
      <c r="AH244" s="261"/>
      <c r="AI244" s="261"/>
      <c r="AJ244" s="261"/>
      <c r="AK244" s="261"/>
      <c r="AL244" s="261"/>
      <c r="AM244" s="261"/>
      <c r="AN244" s="261"/>
      <c r="AO244" s="261"/>
      <c r="AP244" s="261"/>
      <c r="AQ244" s="261"/>
      <c r="AR244" s="261"/>
      <c r="AS244" s="261"/>
      <c r="AT244" s="261"/>
      <c r="AU244" s="261"/>
      <c r="AV244" s="261"/>
      <c r="AW244" s="261"/>
      <c r="AX244" s="261"/>
      <c r="AY244" s="261"/>
      <c r="AZ244" s="261"/>
      <c r="BA244" s="261"/>
      <c r="BB244" s="261"/>
      <c r="BC244" s="261"/>
      <c r="BD244" s="261"/>
      <c r="BE244" s="261"/>
      <c r="BF244" s="261"/>
      <c r="BG244" s="261"/>
      <c r="BH244" s="261"/>
      <c r="BI244" s="261"/>
      <c r="BJ244" s="261"/>
      <c r="BK244" s="261"/>
      <c r="BL244" s="261"/>
      <c r="BM244" s="261"/>
      <c r="BN244" s="261"/>
      <c r="BO244" s="261"/>
      <c r="BP244" s="261"/>
      <c r="CE244" s="304">
        <v>43503</v>
      </c>
      <c r="CF244" s="254">
        <v>2318</v>
      </c>
      <c r="CH244" s="304">
        <v>44071</v>
      </c>
      <c r="CI244" s="254">
        <v>2738</v>
      </c>
      <c r="CJ244" s="254">
        <f t="shared" si="242"/>
        <v>8</v>
      </c>
      <c r="CK244" s="254">
        <f t="shared" si="243"/>
        <v>2020</v>
      </c>
    </row>
    <row r="245" spans="1:89" ht="12" thickBot="1">
      <c r="A245" s="254" t="s">
        <v>98</v>
      </c>
      <c r="BT245" s="254" t="s">
        <v>204</v>
      </c>
      <c r="BU245" s="309">
        <v>1207103000</v>
      </c>
      <c r="CE245" s="304">
        <v>43504</v>
      </c>
      <c r="CF245" s="254">
        <v>2290</v>
      </c>
      <c r="CH245" s="304">
        <v>44075</v>
      </c>
      <c r="CI245" s="254">
        <v>2784</v>
      </c>
      <c r="CJ245" s="254">
        <f t="shared" si="242"/>
        <v>9</v>
      </c>
      <c r="CK245" s="254">
        <f t="shared" si="243"/>
        <v>2020</v>
      </c>
    </row>
    <row r="246" spans="1:89" ht="12" thickBot="1">
      <c r="A246" s="286"/>
      <c r="B246" s="287" t="s">
        <v>119</v>
      </c>
      <c r="C246" s="287" t="s">
        <v>120</v>
      </c>
      <c r="D246" s="287" t="s">
        <v>121</v>
      </c>
      <c r="E246" s="287" t="s">
        <v>122</v>
      </c>
      <c r="F246" s="287" t="s">
        <v>123</v>
      </c>
      <c r="G246" s="287" t="s">
        <v>124</v>
      </c>
      <c r="H246" s="287" t="s">
        <v>125</v>
      </c>
      <c r="I246" s="287" t="s">
        <v>126</v>
      </c>
      <c r="J246" s="287" t="s">
        <v>127</v>
      </c>
      <c r="K246" s="287" t="s">
        <v>128</v>
      </c>
      <c r="L246" s="287" t="s">
        <v>129</v>
      </c>
      <c r="M246" s="287" t="s">
        <v>130</v>
      </c>
      <c r="N246" s="287" t="s">
        <v>131</v>
      </c>
      <c r="O246" s="287" t="s">
        <v>132</v>
      </c>
      <c r="P246" s="287" t="s">
        <v>133</v>
      </c>
      <c r="Q246" s="288" t="s">
        <v>134</v>
      </c>
      <c r="R246" s="288" t="s">
        <v>135</v>
      </c>
      <c r="S246" s="288" t="s">
        <v>136</v>
      </c>
      <c r="T246" s="288" t="s">
        <v>137</v>
      </c>
      <c r="U246" s="288" t="s">
        <v>138</v>
      </c>
      <c r="V246" s="288" t="s">
        <v>139</v>
      </c>
      <c r="W246" s="288" t="s">
        <v>140</v>
      </c>
      <c r="X246" s="288" t="s">
        <v>141</v>
      </c>
      <c r="Y246" s="288" t="s">
        <v>142</v>
      </c>
      <c r="Z246" s="288" t="s">
        <v>143</v>
      </c>
      <c r="AA246" s="288" t="s">
        <v>144</v>
      </c>
      <c r="AB246" s="288" t="s">
        <v>145</v>
      </c>
      <c r="AC246" s="288" t="s">
        <v>146</v>
      </c>
      <c r="AD246" s="288" t="s">
        <v>147</v>
      </c>
      <c r="AE246" s="288" t="s">
        <v>148</v>
      </c>
      <c r="AF246" s="288" t="s">
        <v>149</v>
      </c>
      <c r="AG246" s="288" t="s">
        <v>150</v>
      </c>
      <c r="AH246" s="288" t="s">
        <v>151</v>
      </c>
      <c r="AI246" s="288" t="s">
        <v>11</v>
      </c>
      <c r="AJ246" s="288" t="s">
        <v>12</v>
      </c>
      <c r="AK246" s="288" t="s">
        <v>13</v>
      </c>
      <c r="AL246" s="288" t="s">
        <v>14</v>
      </c>
      <c r="AM246" s="288" t="s">
        <v>15</v>
      </c>
      <c r="AN246" s="288" t="s">
        <v>16</v>
      </c>
      <c r="AO246" s="288" t="s">
        <v>17</v>
      </c>
      <c r="AP246" s="288" t="s">
        <v>18</v>
      </c>
      <c r="AQ246" s="288" t="s">
        <v>19</v>
      </c>
      <c r="AR246" s="288" t="s">
        <v>20</v>
      </c>
      <c r="AS246" s="288" t="s">
        <v>21</v>
      </c>
      <c r="AT246" s="288" t="s">
        <v>22</v>
      </c>
      <c r="AU246" s="288" t="s">
        <v>23</v>
      </c>
      <c r="AV246" s="288" t="s">
        <v>24</v>
      </c>
      <c r="AW246" s="288" t="s">
        <v>25</v>
      </c>
      <c r="AX246" s="288" t="s">
        <v>26</v>
      </c>
      <c r="AY246" s="288" t="s">
        <v>27</v>
      </c>
      <c r="AZ246" s="288" t="s">
        <v>28</v>
      </c>
      <c r="BA246" s="288" t="s">
        <v>29</v>
      </c>
      <c r="BB246" s="288" t="s">
        <v>30</v>
      </c>
      <c r="BC246" s="288" t="s">
        <v>31</v>
      </c>
      <c r="BD246" s="288" t="s">
        <v>32</v>
      </c>
      <c r="BE246" s="288" t="s">
        <v>33</v>
      </c>
      <c r="BF246" s="288" t="s">
        <v>34</v>
      </c>
      <c r="BG246" s="288" t="s">
        <v>35</v>
      </c>
      <c r="BH246" s="288" t="s">
        <v>36</v>
      </c>
      <c r="BI246" s="288" t="s">
        <v>37</v>
      </c>
      <c r="BJ246" s="288" t="s">
        <v>38</v>
      </c>
      <c r="BK246" s="288" t="str">
        <f>BK2</f>
        <v xml:space="preserve">21/22  </v>
      </c>
      <c r="BL246" s="288" t="str">
        <f>BL2</f>
        <v xml:space="preserve">22/23  </v>
      </c>
      <c r="BM246" s="288" t="str">
        <f>BM2</f>
        <v xml:space="preserve">23/24  </v>
      </c>
      <c r="BN246" s="288" t="str">
        <f t="shared" ref="BN246:BP246" si="277">BN2</f>
        <v xml:space="preserve">24/25  </v>
      </c>
      <c r="BO246" s="288" t="str">
        <f t="shared" si="277"/>
        <v xml:space="preserve">25/26  </v>
      </c>
      <c r="BP246" s="288" t="str">
        <f t="shared" si="277"/>
        <v xml:space="preserve">26/27  </v>
      </c>
      <c r="BQ246" s="289"/>
      <c r="BR246" s="289"/>
      <c r="BT246" s="310" t="s">
        <v>205</v>
      </c>
      <c r="CE246" s="304">
        <v>43507</v>
      </c>
      <c r="CF246" s="254">
        <v>2266</v>
      </c>
      <c r="CH246" s="304">
        <v>44076</v>
      </c>
      <c r="CI246" s="254">
        <v>2811</v>
      </c>
      <c r="CJ246" s="254">
        <f t="shared" si="242"/>
        <v>9</v>
      </c>
      <c r="CK246" s="254">
        <f t="shared" si="243"/>
        <v>2020</v>
      </c>
    </row>
    <row r="247" spans="1:89">
      <c r="A247" s="254" t="s">
        <v>64</v>
      </c>
      <c r="Q247" s="306">
        <v>0</v>
      </c>
      <c r="R247" s="306">
        <v>0</v>
      </c>
      <c r="S247" s="306">
        <v>0</v>
      </c>
      <c r="T247" s="306">
        <v>0</v>
      </c>
      <c r="U247" s="306">
        <v>0</v>
      </c>
      <c r="V247" s="306">
        <v>0</v>
      </c>
      <c r="W247" s="306">
        <v>0</v>
      </c>
      <c r="X247" s="306">
        <v>0</v>
      </c>
      <c r="Y247" s="306">
        <v>0</v>
      </c>
      <c r="Z247" s="306">
        <v>0</v>
      </c>
      <c r="AA247" s="306">
        <f t="shared" ref="AA247:AA258" si="278">(SUM(AM247:AQ247)/SUM($AM$259:$AQ$259))*AA$259</f>
        <v>0.14817820022410261</v>
      </c>
      <c r="AB247" s="306">
        <v>0</v>
      </c>
      <c r="AC247" s="306">
        <v>0</v>
      </c>
      <c r="AD247" s="306">
        <v>0</v>
      </c>
      <c r="AE247" s="306">
        <v>0</v>
      </c>
      <c r="AF247" s="306">
        <v>0</v>
      </c>
      <c r="AG247" s="306">
        <v>0</v>
      </c>
      <c r="AH247" s="306">
        <v>0</v>
      </c>
      <c r="AI247" s="306">
        <v>0</v>
      </c>
      <c r="AJ247" s="306">
        <v>0</v>
      </c>
      <c r="AK247" s="306">
        <v>0</v>
      </c>
      <c r="AL247" s="306">
        <v>0</v>
      </c>
      <c r="AM247" s="306">
        <v>1.752</v>
      </c>
      <c r="AN247" s="306">
        <v>3.883</v>
      </c>
      <c r="AO247" s="306">
        <v>1.621</v>
      </c>
      <c r="AP247" s="306">
        <v>1.38</v>
      </c>
      <c r="AQ247" s="306">
        <v>2.8690000000000002</v>
      </c>
      <c r="AR247" s="306">
        <v>2.14</v>
      </c>
      <c r="AS247" s="306">
        <v>1.613</v>
      </c>
      <c r="AT247" s="306">
        <v>7.85</v>
      </c>
      <c r="AU247" s="306">
        <v>9.3049999999999997</v>
      </c>
      <c r="AV247" s="306">
        <v>6.415</v>
      </c>
      <c r="AW247" s="306">
        <v>1.4</v>
      </c>
      <c r="AX247" s="306">
        <v>1.9950000000000001</v>
      </c>
      <c r="AY247" s="306">
        <v>0.76</v>
      </c>
      <c r="AZ247" s="306">
        <v>3.8340000000000001</v>
      </c>
      <c r="BA247" s="306">
        <v>5.0810000000000004</v>
      </c>
      <c r="BB247" s="306">
        <v>5.1740000000000004</v>
      </c>
      <c r="BC247" s="306">
        <v>2.13</v>
      </c>
      <c r="BD247" s="306">
        <v>3.6680000000000001</v>
      </c>
      <c r="BE247" s="306">
        <v>1.494</v>
      </c>
      <c r="BF247" s="306">
        <v>1.514</v>
      </c>
      <c r="BG247" s="306">
        <v>1.4079999999999999</v>
      </c>
      <c r="BH247" s="311">
        <v>8.3219999999999992</v>
      </c>
      <c r="BI247" s="311">
        <v>4.0609999999999999</v>
      </c>
      <c r="BJ247" s="311">
        <v>2.359</v>
      </c>
      <c r="BK247" s="311">
        <v>1.75</v>
      </c>
      <c r="BL247" s="311">
        <v>6.5250000000000004</v>
      </c>
      <c r="BM247" s="311">
        <v>3.484</v>
      </c>
      <c r="BN247" s="307">
        <f t="shared" ref="BN247:BN257" si="279">(SUM(BH247:BL247)/SUM(BH$259:BL$259))*BN$259</f>
        <v>4.5576740987690751</v>
      </c>
      <c r="BO247" s="307">
        <f t="shared" ref="BO247:BO257" si="280">(SUM(BI247:BM247)/SUM(BI$259:BM$259))*BO$259</f>
        <v>3.9977489184412764</v>
      </c>
      <c r="BP247" s="307">
        <f t="shared" ref="BP247:BP257" si="281">(SUM(BJ247:BN247)/SUM(BJ$259:BN$259))*BP$259</f>
        <v>4.3233092527465695</v>
      </c>
      <c r="BQ247" s="307"/>
      <c r="BR247" s="306"/>
      <c r="CE247" s="304">
        <v>43508</v>
      </c>
      <c r="CF247" s="254">
        <v>2254</v>
      </c>
      <c r="CH247" s="304">
        <v>44077</v>
      </c>
      <c r="CI247" s="254">
        <v>2891</v>
      </c>
      <c r="CJ247" s="254">
        <f t="shared" ref="CJ247:CJ263" si="282">MONTH(CH247)</f>
        <v>9</v>
      </c>
      <c r="CK247" s="254">
        <f t="shared" ref="CK247:CK263" si="283">YEAR(CH247)</f>
        <v>2020</v>
      </c>
    </row>
    <row r="248" spans="1:89">
      <c r="A248" s="254" t="s">
        <v>65</v>
      </c>
      <c r="Q248" s="306">
        <v>0</v>
      </c>
      <c r="R248" s="306">
        <v>0</v>
      </c>
      <c r="S248" s="306">
        <v>0</v>
      </c>
      <c r="T248" s="306">
        <v>0</v>
      </c>
      <c r="U248" s="306">
        <v>0</v>
      </c>
      <c r="V248" s="306">
        <v>0</v>
      </c>
      <c r="W248" s="306">
        <v>0</v>
      </c>
      <c r="X248" s="306">
        <v>0</v>
      </c>
      <c r="Y248" s="306">
        <v>0</v>
      </c>
      <c r="Z248" s="306">
        <v>0</v>
      </c>
      <c r="AA248" s="306">
        <f t="shared" si="278"/>
        <v>0.17164457839084013</v>
      </c>
      <c r="AB248" s="306">
        <v>0</v>
      </c>
      <c r="AC248" s="306">
        <v>0</v>
      </c>
      <c r="AD248" s="306">
        <v>0</v>
      </c>
      <c r="AE248" s="306">
        <v>0</v>
      </c>
      <c r="AF248" s="306">
        <v>0</v>
      </c>
      <c r="AG248" s="306">
        <v>0</v>
      </c>
      <c r="AH248" s="306">
        <v>0</v>
      </c>
      <c r="AI248" s="306">
        <v>0</v>
      </c>
      <c r="AJ248" s="306">
        <v>0</v>
      </c>
      <c r="AK248" s="306">
        <v>0</v>
      </c>
      <c r="AL248" s="306">
        <v>0</v>
      </c>
      <c r="AM248" s="306">
        <v>2.012</v>
      </c>
      <c r="AN248" s="306">
        <v>2.0950000000000002</v>
      </c>
      <c r="AO248" s="306">
        <v>2.895</v>
      </c>
      <c r="AP248" s="306">
        <v>4.2309999999999999</v>
      </c>
      <c r="AQ248" s="306">
        <v>2.0939999999999999</v>
      </c>
      <c r="AR248" s="306">
        <v>1.806</v>
      </c>
      <c r="AS248" s="306">
        <v>1.806</v>
      </c>
      <c r="AT248" s="306">
        <v>3.88</v>
      </c>
      <c r="AU248" s="306">
        <v>9.0860000000000003</v>
      </c>
      <c r="AV248" s="306">
        <v>9.9770000000000003</v>
      </c>
      <c r="AW248" s="306">
        <v>4.2009999999999996</v>
      </c>
      <c r="AX248" s="306">
        <v>1.6040000000000001</v>
      </c>
      <c r="AY248" s="306">
        <v>2.238</v>
      </c>
      <c r="AZ248" s="306">
        <v>0.71199999999999997</v>
      </c>
      <c r="BA248" s="306">
        <v>3.1389999999999998</v>
      </c>
      <c r="BB248" s="306">
        <v>4.101</v>
      </c>
      <c r="BC248" s="306">
        <v>1.7649999999999999</v>
      </c>
      <c r="BD248" s="306">
        <v>0.4</v>
      </c>
      <c r="BE248" s="306">
        <v>1.4</v>
      </c>
      <c r="BF248" s="306">
        <v>1.367</v>
      </c>
      <c r="BG248" s="306">
        <v>0.249</v>
      </c>
      <c r="BH248" s="311">
        <v>5.3810000000000002</v>
      </c>
      <c r="BI248" s="311">
        <v>7.9870000000000001</v>
      </c>
      <c r="BJ248" s="311">
        <v>4.6420000000000003</v>
      </c>
      <c r="BK248" s="311">
        <v>2.214</v>
      </c>
      <c r="BL248" s="311">
        <v>4.5670000000000002</v>
      </c>
      <c r="BM248" s="311">
        <v>3.2010000000000001</v>
      </c>
      <c r="BN248" s="307">
        <f t="shared" si="279"/>
        <v>4.9089498450095226</v>
      </c>
      <c r="BO248" s="307">
        <f t="shared" si="280"/>
        <v>4.9723912643641404</v>
      </c>
      <c r="BP248" s="307">
        <f t="shared" si="281"/>
        <v>4.5217635707152493</v>
      </c>
      <c r="BQ248" s="307"/>
      <c r="BR248" s="306"/>
      <c r="CE248" s="304">
        <v>43509</v>
      </c>
      <c r="CF248" s="254">
        <v>2250</v>
      </c>
      <c r="CH248" s="304">
        <v>44078</v>
      </c>
      <c r="CI248" s="254">
        <v>2835</v>
      </c>
      <c r="CJ248" s="254">
        <f t="shared" si="282"/>
        <v>9</v>
      </c>
      <c r="CK248" s="254">
        <f t="shared" si="283"/>
        <v>2020</v>
      </c>
    </row>
    <row r="249" spans="1:89">
      <c r="A249" s="254" t="s">
        <v>66</v>
      </c>
      <c r="Q249" s="306">
        <v>0</v>
      </c>
      <c r="R249" s="306">
        <v>0</v>
      </c>
      <c r="S249" s="306">
        <v>0</v>
      </c>
      <c r="T249" s="306">
        <v>0</v>
      </c>
      <c r="U249" s="306">
        <v>0</v>
      </c>
      <c r="V249" s="306">
        <v>0</v>
      </c>
      <c r="W249" s="306">
        <v>0</v>
      </c>
      <c r="X249" s="306">
        <v>0</v>
      </c>
      <c r="Y249" s="306">
        <v>0</v>
      </c>
      <c r="Z249" s="306">
        <v>0</v>
      </c>
      <c r="AA249" s="306">
        <f t="shared" si="278"/>
        <v>0.15938333140141417</v>
      </c>
      <c r="AB249" s="306">
        <v>0</v>
      </c>
      <c r="AC249" s="306">
        <v>0</v>
      </c>
      <c r="AD249" s="306">
        <v>0</v>
      </c>
      <c r="AE249" s="306">
        <v>0</v>
      </c>
      <c r="AF249" s="306">
        <v>0</v>
      </c>
      <c r="AG249" s="306">
        <v>0</v>
      </c>
      <c r="AH249" s="306">
        <v>0</v>
      </c>
      <c r="AI249" s="306">
        <v>0</v>
      </c>
      <c r="AJ249" s="306">
        <v>0</v>
      </c>
      <c r="AK249" s="306">
        <v>0</v>
      </c>
      <c r="AL249" s="306">
        <v>0</v>
      </c>
      <c r="AM249" s="306">
        <v>0</v>
      </c>
      <c r="AN249" s="306">
        <v>7.7149999999999999</v>
      </c>
      <c r="AO249" s="306">
        <v>2.3570000000000002</v>
      </c>
      <c r="AP249" s="306">
        <v>0.55000000000000004</v>
      </c>
      <c r="AQ249" s="306">
        <v>1.7529999999999999</v>
      </c>
      <c r="AR249" s="306">
        <v>1.988</v>
      </c>
      <c r="AS249" s="306">
        <v>4.2439999999999998</v>
      </c>
      <c r="AT249" s="306">
        <v>5.234</v>
      </c>
      <c r="AU249" s="306">
        <v>12.728999999999999</v>
      </c>
      <c r="AV249" s="306">
        <v>11.628</v>
      </c>
      <c r="AW249" s="306">
        <v>3.3730000000000002</v>
      </c>
      <c r="AX249" s="306">
        <v>2.7789999999999999</v>
      </c>
      <c r="AY249" s="306">
        <v>2.0310000000000001</v>
      </c>
      <c r="AZ249" s="306">
        <v>4.43</v>
      </c>
      <c r="BA249" s="306">
        <v>3.4580000000000002</v>
      </c>
      <c r="BB249" s="306">
        <v>3.7040000000000002</v>
      </c>
      <c r="BC249" s="306">
        <v>2.1179999999999999</v>
      </c>
      <c r="BD249" s="306">
        <v>0</v>
      </c>
      <c r="BE249" s="306">
        <v>1.901</v>
      </c>
      <c r="BF249" s="306">
        <v>1.0329999999999999</v>
      </c>
      <c r="BG249" s="306">
        <v>0.22800000000000001</v>
      </c>
      <c r="BH249" s="311">
        <v>9.4570000000000007</v>
      </c>
      <c r="BI249" s="311">
        <v>8.1880000000000006</v>
      </c>
      <c r="BJ249" s="311">
        <v>3.254</v>
      </c>
      <c r="BK249" s="311">
        <v>1.228</v>
      </c>
      <c r="BL249" s="311">
        <v>4.9909999999999997</v>
      </c>
      <c r="BM249" s="311">
        <v>3.6829999999999998</v>
      </c>
      <c r="BN249" s="307">
        <f t="shared" si="279"/>
        <v>5.3697269935447647</v>
      </c>
      <c r="BO249" s="307">
        <f t="shared" si="280"/>
        <v>4.6937649439028881</v>
      </c>
      <c r="BP249" s="307">
        <f t="shared" si="281"/>
        <v>4.2885973754665123</v>
      </c>
      <c r="BQ249" s="307"/>
      <c r="BR249" s="306"/>
      <c r="CE249" s="304">
        <v>43510</v>
      </c>
      <c r="CF249" s="254">
        <v>2277</v>
      </c>
      <c r="CH249" s="304">
        <v>44081</v>
      </c>
      <c r="CI249" s="254">
        <v>2804</v>
      </c>
      <c r="CJ249" s="254">
        <f t="shared" si="282"/>
        <v>9</v>
      </c>
      <c r="CK249" s="254">
        <f t="shared" si="283"/>
        <v>2020</v>
      </c>
    </row>
    <row r="250" spans="1:89">
      <c r="A250" s="254" t="s">
        <v>67</v>
      </c>
      <c r="Q250" s="306">
        <v>0</v>
      </c>
      <c r="R250" s="306">
        <v>0</v>
      </c>
      <c r="S250" s="306">
        <v>0</v>
      </c>
      <c r="T250" s="306">
        <v>0</v>
      </c>
      <c r="U250" s="306">
        <v>0</v>
      </c>
      <c r="V250" s="306">
        <v>0</v>
      </c>
      <c r="W250" s="306">
        <v>0</v>
      </c>
      <c r="X250" s="306">
        <v>0</v>
      </c>
      <c r="Y250" s="306">
        <v>0</v>
      </c>
      <c r="Z250" s="306">
        <v>0</v>
      </c>
      <c r="AA250" s="306">
        <f t="shared" si="278"/>
        <v>0.17468413121594994</v>
      </c>
      <c r="AB250" s="306">
        <v>0</v>
      </c>
      <c r="AC250" s="306">
        <v>0</v>
      </c>
      <c r="AD250" s="306">
        <v>0</v>
      </c>
      <c r="AE250" s="306">
        <v>0</v>
      </c>
      <c r="AF250" s="306">
        <v>0</v>
      </c>
      <c r="AG250" s="306">
        <v>0</v>
      </c>
      <c r="AH250" s="306">
        <v>0</v>
      </c>
      <c r="AI250" s="306">
        <v>0</v>
      </c>
      <c r="AJ250" s="306">
        <v>0</v>
      </c>
      <c r="AK250" s="306">
        <v>0</v>
      </c>
      <c r="AL250" s="306">
        <v>0</v>
      </c>
      <c r="AM250" s="306">
        <v>1.8169999999999999</v>
      </c>
      <c r="AN250" s="306">
        <v>4.7119999999999997</v>
      </c>
      <c r="AO250" s="306">
        <v>0.502</v>
      </c>
      <c r="AP250" s="306">
        <v>3.7410000000000001</v>
      </c>
      <c r="AQ250" s="306">
        <v>2.7909999999999999</v>
      </c>
      <c r="AR250" s="306">
        <v>0.376</v>
      </c>
      <c r="AS250" s="306">
        <v>1.986</v>
      </c>
      <c r="AT250" s="306">
        <v>5.024</v>
      </c>
      <c r="AU250" s="306">
        <v>13.010999999999999</v>
      </c>
      <c r="AV250" s="306">
        <v>6.0389999999999997</v>
      </c>
      <c r="AW250" s="306">
        <v>3.1309999999999998</v>
      </c>
      <c r="AX250" s="306">
        <v>2.0670000000000002</v>
      </c>
      <c r="AY250" s="306">
        <v>2.4990000000000001</v>
      </c>
      <c r="AZ250" s="306">
        <v>3.9380000000000002</v>
      </c>
      <c r="BA250" s="306">
        <v>3.915</v>
      </c>
      <c r="BB250" s="306">
        <v>1.879</v>
      </c>
      <c r="BC250" s="306">
        <v>0.56100000000000005</v>
      </c>
      <c r="BD250" s="306">
        <v>0.3</v>
      </c>
      <c r="BE250" s="306">
        <v>3.0590000000000002</v>
      </c>
      <c r="BF250" s="306">
        <v>1.7749999999999999</v>
      </c>
      <c r="BG250" s="306">
        <v>4.0949999999999998</v>
      </c>
      <c r="BH250" s="311">
        <v>8.0229999999999997</v>
      </c>
      <c r="BI250" s="311">
        <v>9.6750000000000007</v>
      </c>
      <c r="BJ250" s="311">
        <v>1.03</v>
      </c>
      <c r="BK250" s="311">
        <v>2.6190000000000002</v>
      </c>
      <c r="BL250" s="311">
        <v>2.3679999999999999</v>
      </c>
      <c r="BM250" s="307">
        <f t="shared" ref="BM250:BM257" si="284">(SUM(BG250:BK250)/SUM(BG$259:BK$259))*BM$259</f>
        <v>5.0515694662551223</v>
      </c>
      <c r="BN250" s="307">
        <f t="shared" si="279"/>
        <v>4.6958874419910783</v>
      </c>
      <c r="BO250" s="307">
        <f t="shared" si="280"/>
        <v>4.5617240991436772</v>
      </c>
      <c r="BP250" s="307">
        <f t="shared" si="281"/>
        <v>3.6493795113097138</v>
      </c>
      <c r="BQ250" s="307"/>
      <c r="BR250" s="306"/>
      <c r="CE250" s="304">
        <v>43511</v>
      </c>
      <c r="CF250" s="254">
        <v>2254</v>
      </c>
      <c r="CH250" s="304">
        <v>44082</v>
      </c>
      <c r="CI250" s="254">
        <v>2871</v>
      </c>
      <c r="CJ250" s="254">
        <f t="shared" si="282"/>
        <v>9</v>
      </c>
      <c r="CK250" s="254">
        <f t="shared" si="283"/>
        <v>2020</v>
      </c>
    </row>
    <row r="251" spans="1:89">
      <c r="A251" s="254" t="s">
        <v>68</v>
      </c>
      <c r="Q251" s="306">
        <v>0</v>
      </c>
      <c r="R251" s="306">
        <v>0</v>
      </c>
      <c r="S251" s="306">
        <v>0</v>
      </c>
      <c r="T251" s="306">
        <v>0</v>
      </c>
      <c r="U251" s="306">
        <v>0</v>
      </c>
      <c r="V251" s="306">
        <v>0</v>
      </c>
      <c r="W251" s="306">
        <v>0</v>
      </c>
      <c r="X251" s="306">
        <v>0</v>
      </c>
      <c r="Y251" s="306">
        <v>0</v>
      </c>
      <c r="Z251" s="306">
        <v>0</v>
      </c>
      <c r="AA251" s="306">
        <f t="shared" si="278"/>
        <v>0.15197764125548985</v>
      </c>
      <c r="AB251" s="306">
        <v>0</v>
      </c>
      <c r="AC251" s="306">
        <v>0</v>
      </c>
      <c r="AD251" s="306">
        <v>0</v>
      </c>
      <c r="AE251" s="306">
        <v>0</v>
      </c>
      <c r="AF251" s="306">
        <v>0</v>
      </c>
      <c r="AG251" s="306">
        <v>0</v>
      </c>
      <c r="AH251" s="306">
        <v>0</v>
      </c>
      <c r="AI251" s="306">
        <v>0</v>
      </c>
      <c r="AJ251" s="306">
        <v>0</v>
      </c>
      <c r="AK251" s="306">
        <v>0</v>
      </c>
      <c r="AL251" s="306">
        <v>0</v>
      </c>
      <c r="AM251" s="306">
        <v>0.63400000000000001</v>
      </c>
      <c r="AN251" s="306">
        <v>4.625</v>
      </c>
      <c r="AO251" s="306">
        <v>1.661</v>
      </c>
      <c r="AP251" s="306">
        <v>2.5590000000000002</v>
      </c>
      <c r="AQ251" s="306">
        <v>2.3210000000000002</v>
      </c>
      <c r="AR251" s="306">
        <v>2.427</v>
      </c>
      <c r="AS251" s="306">
        <v>2.0619999999999998</v>
      </c>
      <c r="AT251" s="306">
        <v>4.4320000000000004</v>
      </c>
      <c r="AU251" s="306">
        <v>8.4309999999999992</v>
      </c>
      <c r="AV251" s="306">
        <v>8.2889999999999997</v>
      </c>
      <c r="AW251" s="306">
        <v>1.3540000000000001</v>
      </c>
      <c r="AX251" s="306">
        <v>1.5920000000000001</v>
      </c>
      <c r="AY251" s="306">
        <v>0.96</v>
      </c>
      <c r="AZ251" s="306">
        <v>1.5289999999999999</v>
      </c>
      <c r="BA251" s="306">
        <v>4.0220000000000002</v>
      </c>
      <c r="BB251" s="306">
        <v>2.641</v>
      </c>
      <c r="BC251" s="306">
        <v>1.4039999999999999</v>
      </c>
      <c r="BD251" s="306">
        <v>0.61099999999999999</v>
      </c>
      <c r="BE251" s="306">
        <v>1.4390000000000001</v>
      </c>
      <c r="BF251" s="306">
        <v>1.5720000000000001</v>
      </c>
      <c r="BG251" s="306">
        <v>3.306</v>
      </c>
      <c r="BH251" s="311">
        <v>5.8609999999999998</v>
      </c>
      <c r="BI251" s="311">
        <v>3.839</v>
      </c>
      <c r="BJ251" s="311">
        <v>3.004</v>
      </c>
      <c r="BK251" s="311">
        <v>0.98599999999999999</v>
      </c>
      <c r="BL251" s="311">
        <v>5.8129999999999997</v>
      </c>
      <c r="BM251" s="307">
        <f t="shared" si="284"/>
        <v>3.374596126423711</v>
      </c>
      <c r="BN251" s="307">
        <f t="shared" si="279"/>
        <v>3.8618550614021507</v>
      </c>
      <c r="BO251" s="307">
        <f t="shared" si="280"/>
        <v>3.7421243610738979</v>
      </c>
      <c r="BP251" s="307">
        <f t="shared" si="281"/>
        <v>3.9445332250098804</v>
      </c>
      <c r="BQ251" s="307"/>
      <c r="BR251" s="306"/>
      <c r="CE251" s="304">
        <v>43514</v>
      </c>
      <c r="CF251" s="254">
        <v>2286</v>
      </c>
      <c r="CH251" s="304">
        <v>44083</v>
      </c>
      <c r="CI251" s="254">
        <v>2814</v>
      </c>
      <c r="CJ251" s="254">
        <f t="shared" si="282"/>
        <v>9</v>
      </c>
      <c r="CK251" s="254">
        <f t="shared" si="283"/>
        <v>2020</v>
      </c>
    </row>
    <row r="252" spans="1:89">
      <c r="A252" s="254" t="s">
        <v>69</v>
      </c>
      <c r="Q252" s="306">
        <v>0</v>
      </c>
      <c r="R252" s="306">
        <v>0</v>
      </c>
      <c r="S252" s="306">
        <v>0</v>
      </c>
      <c r="T252" s="306">
        <v>0</v>
      </c>
      <c r="U252" s="306">
        <v>0</v>
      </c>
      <c r="V252" s="306">
        <v>0</v>
      </c>
      <c r="W252" s="306">
        <v>0</v>
      </c>
      <c r="X252" s="306">
        <v>0</v>
      </c>
      <c r="Y252" s="306">
        <v>0</v>
      </c>
      <c r="Z252" s="306">
        <v>0</v>
      </c>
      <c r="AA252" s="306">
        <f t="shared" si="278"/>
        <v>0.202928789459449</v>
      </c>
      <c r="AB252" s="306">
        <v>0</v>
      </c>
      <c r="AC252" s="306">
        <v>0</v>
      </c>
      <c r="AD252" s="306">
        <v>0</v>
      </c>
      <c r="AE252" s="306">
        <v>0</v>
      </c>
      <c r="AF252" s="306">
        <v>0</v>
      </c>
      <c r="AG252" s="306">
        <v>0</v>
      </c>
      <c r="AH252" s="306">
        <v>0</v>
      </c>
      <c r="AI252" s="306">
        <v>0</v>
      </c>
      <c r="AJ252" s="306">
        <v>0</v>
      </c>
      <c r="AK252" s="306">
        <v>0</v>
      </c>
      <c r="AL252" s="306">
        <v>0</v>
      </c>
      <c r="AM252" s="306">
        <v>4.2460000000000004</v>
      </c>
      <c r="AN252" s="306">
        <v>5.57</v>
      </c>
      <c r="AO252" s="306">
        <v>1.0309999999999999</v>
      </c>
      <c r="AP252" s="306">
        <v>2.9620000000000002</v>
      </c>
      <c r="AQ252" s="306">
        <v>1.9470000000000001</v>
      </c>
      <c r="AR252" s="306">
        <v>1.865</v>
      </c>
      <c r="AS252" s="306">
        <v>2.6970000000000001</v>
      </c>
      <c r="AT252" s="306">
        <v>6.0940000000000003</v>
      </c>
      <c r="AU252" s="306">
        <v>16.405000000000001</v>
      </c>
      <c r="AV252" s="306">
        <v>8.2889999999999997</v>
      </c>
      <c r="AW252" s="306">
        <v>3.1890000000000001</v>
      </c>
      <c r="AX252" s="306">
        <v>0.2</v>
      </c>
      <c r="AY252" s="306">
        <v>4.8150000000000004</v>
      </c>
      <c r="AZ252" s="306">
        <v>2.605</v>
      </c>
      <c r="BA252" s="306">
        <v>4.3289999999999997</v>
      </c>
      <c r="BB252" s="306">
        <v>2.4470000000000001</v>
      </c>
      <c r="BC252" s="306">
        <v>3.07</v>
      </c>
      <c r="BD252" s="306">
        <v>0.7</v>
      </c>
      <c r="BE252" s="306">
        <v>2.0590000000000002</v>
      </c>
      <c r="BF252" s="306">
        <v>2.742</v>
      </c>
      <c r="BG252" s="306">
        <v>4.8029999999999999</v>
      </c>
      <c r="BH252" s="311">
        <v>4.9249999999999998</v>
      </c>
      <c r="BI252" s="311">
        <v>4.4530000000000003</v>
      </c>
      <c r="BJ252" s="311">
        <v>4.1159999999999997</v>
      </c>
      <c r="BK252" s="311">
        <v>4.375</v>
      </c>
      <c r="BL252" s="311">
        <v>6.7549999999999999</v>
      </c>
      <c r="BM252" s="307">
        <f t="shared" si="284"/>
        <v>4.5015793938737563</v>
      </c>
      <c r="BN252" s="307">
        <f t="shared" si="279"/>
        <v>4.8758816095968083</v>
      </c>
      <c r="BO252" s="307">
        <f t="shared" si="280"/>
        <v>5.3219561085599336</v>
      </c>
      <c r="BP252" s="307">
        <f t="shared" si="281"/>
        <v>5.7001871112092886</v>
      </c>
      <c r="BQ252" s="307"/>
      <c r="BR252" s="307"/>
      <c r="CE252" s="304">
        <v>43515</v>
      </c>
      <c r="CF252" s="254">
        <v>2260</v>
      </c>
      <c r="CH252" s="304">
        <v>44084</v>
      </c>
      <c r="CI252" s="254">
        <v>2814</v>
      </c>
      <c r="CJ252" s="254">
        <f t="shared" si="282"/>
        <v>9</v>
      </c>
      <c r="CK252" s="254">
        <f t="shared" si="283"/>
        <v>2020</v>
      </c>
    </row>
    <row r="253" spans="1:89">
      <c r="A253" s="254" t="s">
        <v>70</v>
      </c>
      <c r="Q253" s="306">
        <v>0</v>
      </c>
      <c r="R253" s="306">
        <v>0</v>
      </c>
      <c r="S253" s="306">
        <v>0</v>
      </c>
      <c r="T253" s="306">
        <v>0</v>
      </c>
      <c r="U253" s="306">
        <v>0</v>
      </c>
      <c r="V253" s="306">
        <v>0</v>
      </c>
      <c r="W253" s="306">
        <v>0</v>
      </c>
      <c r="X253" s="306">
        <v>0</v>
      </c>
      <c r="Y253" s="306">
        <v>0</v>
      </c>
      <c r="Z253" s="306">
        <v>0</v>
      </c>
      <c r="AA253" s="306">
        <f t="shared" si="278"/>
        <v>0.17373105109282228</v>
      </c>
      <c r="AB253" s="306">
        <v>0</v>
      </c>
      <c r="AC253" s="306">
        <v>0</v>
      </c>
      <c r="AD253" s="306">
        <v>0</v>
      </c>
      <c r="AE253" s="306">
        <v>0</v>
      </c>
      <c r="AF253" s="306">
        <v>0</v>
      </c>
      <c r="AG253" s="306">
        <v>0</v>
      </c>
      <c r="AH253" s="306">
        <v>0</v>
      </c>
      <c r="AI253" s="306">
        <v>0</v>
      </c>
      <c r="AJ253" s="306">
        <v>0</v>
      </c>
      <c r="AK253" s="306">
        <v>0</v>
      </c>
      <c r="AL253" s="306">
        <v>0</v>
      </c>
      <c r="AM253" s="306">
        <v>3.3439999999999999</v>
      </c>
      <c r="AN253" s="306">
        <v>4.5469999999999997</v>
      </c>
      <c r="AO253" s="306">
        <v>1.3460000000000001</v>
      </c>
      <c r="AP253" s="306">
        <v>1.9950000000000001</v>
      </c>
      <c r="AQ253" s="306">
        <v>2.2570000000000001</v>
      </c>
      <c r="AR253" s="306">
        <v>1.3280000000000001</v>
      </c>
      <c r="AS253" s="306">
        <v>2.1760000000000002</v>
      </c>
      <c r="AT253" s="306">
        <v>5.2169999999999996</v>
      </c>
      <c r="AU253" s="306">
        <v>6.7619999999999996</v>
      </c>
      <c r="AV253" s="306">
        <v>7.7809999999999997</v>
      </c>
      <c r="AW253" s="306">
        <v>0.59</v>
      </c>
      <c r="AX253" s="306">
        <v>1.1299999999999999</v>
      </c>
      <c r="AY253" s="306">
        <v>1.7729999999999999</v>
      </c>
      <c r="AZ253" s="306">
        <v>4.3789999999999996</v>
      </c>
      <c r="BA253" s="306">
        <v>4.0979999999999999</v>
      </c>
      <c r="BB253" s="306">
        <v>1.506</v>
      </c>
      <c r="BC253" s="306">
        <v>2.6120000000000001</v>
      </c>
      <c r="BD253" s="306">
        <v>1.6</v>
      </c>
      <c r="BE253" s="306">
        <v>1.1160000000000001</v>
      </c>
      <c r="BF253" s="306">
        <v>2.629</v>
      </c>
      <c r="BG253" s="306">
        <v>7.5330000000000004</v>
      </c>
      <c r="BH253" s="311">
        <v>5.101</v>
      </c>
      <c r="BI253" s="311">
        <v>5.694</v>
      </c>
      <c r="BJ253" s="311">
        <v>5.585</v>
      </c>
      <c r="BK253" s="311">
        <v>3.9</v>
      </c>
      <c r="BL253" s="311">
        <v>3.3050000000000002</v>
      </c>
      <c r="BM253" s="307">
        <f t="shared" si="284"/>
        <v>5.5223371419288458</v>
      </c>
      <c r="BN253" s="307">
        <f t="shared" si="279"/>
        <v>4.6701457018494441</v>
      </c>
      <c r="BO253" s="307">
        <f t="shared" si="280"/>
        <v>5.279240241205934</v>
      </c>
      <c r="BP253" s="307">
        <f t="shared" si="281"/>
        <v>5.3203102712177248</v>
      </c>
      <c r="BQ253" s="307"/>
      <c r="BR253" s="307"/>
      <c r="CE253" s="304">
        <v>43516</v>
      </c>
      <c r="CF253" s="254">
        <v>2245</v>
      </c>
      <c r="CH253" s="304">
        <v>44085</v>
      </c>
      <c r="CI253" s="254">
        <v>2811</v>
      </c>
      <c r="CJ253" s="254">
        <f t="shared" si="282"/>
        <v>9</v>
      </c>
      <c r="CK253" s="254">
        <f t="shared" si="283"/>
        <v>2020</v>
      </c>
    </row>
    <row r="254" spans="1:89">
      <c r="A254" s="254" t="s">
        <v>71</v>
      </c>
      <c r="Q254" s="306">
        <v>0</v>
      </c>
      <c r="R254" s="306">
        <v>0</v>
      </c>
      <c r="S254" s="306">
        <v>0</v>
      </c>
      <c r="T254" s="306">
        <v>0</v>
      </c>
      <c r="U254" s="306">
        <v>0</v>
      </c>
      <c r="V254" s="306">
        <v>0</v>
      </c>
      <c r="W254" s="306">
        <v>0</v>
      </c>
      <c r="X254" s="306">
        <v>0</v>
      </c>
      <c r="Y254" s="306">
        <v>0</v>
      </c>
      <c r="Z254" s="306">
        <v>0</v>
      </c>
      <c r="AA254" s="306">
        <f t="shared" si="278"/>
        <v>0.12375874193423747</v>
      </c>
      <c r="AB254" s="306">
        <v>0</v>
      </c>
      <c r="AC254" s="306">
        <v>0</v>
      </c>
      <c r="AD254" s="306">
        <v>0</v>
      </c>
      <c r="AE254" s="306">
        <v>0</v>
      </c>
      <c r="AF254" s="306">
        <v>0</v>
      </c>
      <c r="AG254" s="306">
        <v>0</v>
      </c>
      <c r="AH254" s="306">
        <v>0</v>
      </c>
      <c r="AI254" s="306">
        <v>0</v>
      </c>
      <c r="AJ254" s="306">
        <v>0</v>
      </c>
      <c r="AK254" s="306">
        <v>0</v>
      </c>
      <c r="AL254" s="306">
        <v>0</v>
      </c>
      <c r="AM254" s="306">
        <v>0.20899999999999999</v>
      </c>
      <c r="AN254" s="306">
        <v>3.714</v>
      </c>
      <c r="AO254" s="306">
        <v>2.3759999999999999</v>
      </c>
      <c r="AP254" s="306">
        <v>1.593</v>
      </c>
      <c r="AQ254" s="306">
        <v>1.7170000000000001</v>
      </c>
      <c r="AR254" s="306">
        <v>2.67</v>
      </c>
      <c r="AS254" s="306">
        <v>4.649</v>
      </c>
      <c r="AT254" s="306">
        <v>9.64</v>
      </c>
      <c r="AU254" s="306">
        <v>13.99</v>
      </c>
      <c r="AV254" s="306">
        <v>10.105</v>
      </c>
      <c r="AW254" s="306">
        <v>0.67700000000000005</v>
      </c>
      <c r="AX254" s="306">
        <v>2.1</v>
      </c>
      <c r="AY254" s="306">
        <v>5.6989999999999998</v>
      </c>
      <c r="AZ254" s="306">
        <v>3.41</v>
      </c>
      <c r="BA254" s="306">
        <v>4.5650000000000004</v>
      </c>
      <c r="BB254" s="306">
        <v>1.579</v>
      </c>
      <c r="BC254" s="306">
        <v>2.8879999999999999</v>
      </c>
      <c r="BD254" s="306">
        <v>1.2490000000000001</v>
      </c>
      <c r="BE254" s="306">
        <v>0.871</v>
      </c>
      <c r="BF254" s="306">
        <v>1.4990000000000001</v>
      </c>
      <c r="BG254" s="306">
        <v>2.5310000000000001</v>
      </c>
      <c r="BH254" s="311">
        <v>9.2870000000000008</v>
      </c>
      <c r="BI254" s="311">
        <v>4.1589999999999998</v>
      </c>
      <c r="BJ254" s="311">
        <v>5.7190000000000003</v>
      </c>
      <c r="BK254" s="311">
        <v>2.641</v>
      </c>
      <c r="BL254" s="311">
        <v>2.6139999999999999</v>
      </c>
      <c r="BM254" s="307">
        <f t="shared" si="284"/>
        <v>4.8321690944206788</v>
      </c>
      <c r="BN254" s="307">
        <f t="shared" si="279"/>
        <v>4.8354868789130148</v>
      </c>
      <c r="BO254" s="307">
        <f t="shared" si="280"/>
        <v>4.3905458580624597</v>
      </c>
      <c r="BP254" s="307">
        <f t="shared" si="281"/>
        <v>4.7784225506166296</v>
      </c>
      <c r="BQ254" s="307"/>
      <c r="BR254" s="307"/>
      <c r="CE254" s="304">
        <v>43517</v>
      </c>
      <c r="CF254" s="254">
        <v>2264</v>
      </c>
      <c r="CH254" s="304">
        <v>44088</v>
      </c>
      <c r="CI254" s="254">
        <v>2892</v>
      </c>
      <c r="CJ254" s="254">
        <f t="shared" si="282"/>
        <v>9</v>
      </c>
      <c r="CK254" s="254">
        <f t="shared" si="283"/>
        <v>2020</v>
      </c>
    </row>
    <row r="255" spans="1:89">
      <c r="A255" s="254" t="s">
        <v>72</v>
      </c>
      <c r="Q255" s="306">
        <v>0</v>
      </c>
      <c r="R255" s="306">
        <v>0</v>
      </c>
      <c r="S255" s="306">
        <v>0</v>
      </c>
      <c r="T255" s="306">
        <v>0</v>
      </c>
      <c r="U255" s="306">
        <v>0</v>
      </c>
      <c r="V255" s="306">
        <v>0</v>
      </c>
      <c r="W255" s="306">
        <v>0</v>
      </c>
      <c r="X255" s="306">
        <v>0</v>
      </c>
      <c r="Y255" s="306">
        <v>0</v>
      </c>
      <c r="Z255" s="306">
        <v>0</v>
      </c>
      <c r="AA255" s="306">
        <f t="shared" si="278"/>
        <v>0.16184330847597336</v>
      </c>
      <c r="AB255" s="306">
        <v>0</v>
      </c>
      <c r="AC255" s="306">
        <v>0</v>
      </c>
      <c r="AD255" s="306">
        <v>0</v>
      </c>
      <c r="AE255" s="306">
        <v>0</v>
      </c>
      <c r="AF255" s="306">
        <v>0</v>
      </c>
      <c r="AG255" s="306">
        <v>0</v>
      </c>
      <c r="AH255" s="306">
        <v>0</v>
      </c>
      <c r="AI255" s="306">
        <v>0</v>
      </c>
      <c r="AJ255" s="306">
        <v>0</v>
      </c>
      <c r="AK255" s="306">
        <v>0</v>
      </c>
      <c r="AL255" s="306">
        <v>0</v>
      </c>
      <c r="AM255" s="306">
        <v>3.8479999999999999</v>
      </c>
      <c r="AN255" s="306">
        <v>1.4350000000000001</v>
      </c>
      <c r="AO255" s="306">
        <v>1.865</v>
      </c>
      <c r="AP255" s="306">
        <v>1.643</v>
      </c>
      <c r="AQ255" s="306">
        <v>3.7749999999999999</v>
      </c>
      <c r="AR255" s="306">
        <v>1.0589999999999999</v>
      </c>
      <c r="AS255" s="306">
        <v>5.3810000000000002</v>
      </c>
      <c r="AT255" s="306">
        <v>7.5830000000000002</v>
      </c>
      <c r="AU255" s="306">
        <v>13.029</v>
      </c>
      <c r="AV255" s="306">
        <v>7.3280000000000003</v>
      </c>
      <c r="AW255" s="306">
        <v>1.2370000000000001</v>
      </c>
      <c r="AX255" s="306">
        <v>1.1080000000000001</v>
      </c>
      <c r="AY255" s="306">
        <v>1.7030000000000001</v>
      </c>
      <c r="AZ255" s="306">
        <v>3.8620000000000001</v>
      </c>
      <c r="BA255" s="306">
        <v>3.5640000000000001</v>
      </c>
      <c r="BB255" s="306">
        <v>1.5640000000000001</v>
      </c>
      <c r="BC255" s="306">
        <v>3.206</v>
      </c>
      <c r="BD255" s="306">
        <v>0.8</v>
      </c>
      <c r="BE255" s="306">
        <v>0.68200000000000005</v>
      </c>
      <c r="BF255" s="306">
        <v>2.919</v>
      </c>
      <c r="BG255" s="306">
        <v>5.8869999999999996</v>
      </c>
      <c r="BH255" s="311">
        <v>9.3810000000000002</v>
      </c>
      <c r="BI255" s="311">
        <v>3.8319999999999999</v>
      </c>
      <c r="BJ255" s="311">
        <v>7.5620000000000003</v>
      </c>
      <c r="BK255" s="311">
        <v>1.0409999999999999</v>
      </c>
      <c r="BL255" s="311">
        <v>2.2970000000000002</v>
      </c>
      <c r="BM255" s="307">
        <f t="shared" si="284"/>
        <v>5.5004963809317529</v>
      </c>
      <c r="BN255" s="307">
        <f t="shared" si="279"/>
        <v>4.7746967695016185</v>
      </c>
      <c r="BO255" s="307">
        <f t="shared" si="280"/>
        <v>4.449333875583747</v>
      </c>
      <c r="BP255" s="307">
        <f t="shared" si="281"/>
        <v>4.9019332845392869</v>
      </c>
      <c r="BQ255" s="307"/>
      <c r="BR255" s="307"/>
      <c r="CE255" s="304">
        <v>43518</v>
      </c>
      <c r="CF255" s="254">
        <v>2257</v>
      </c>
      <c r="CH255" s="304">
        <v>44089</v>
      </c>
      <c r="CI255" s="254">
        <v>2909</v>
      </c>
      <c r="CJ255" s="254">
        <f t="shared" si="282"/>
        <v>9</v>
      </c>
      <c r="CK255" s="254">
        <f t="shared" si="283"/>
        <v>2020</v>
      </c>
    </row>
    <row r="256" spans="1:89">
      <c r="A256" s="254" t="s">
        <v>73</v>
      </c>
      <c r="Q256" s="306">
        <v>0</v>
      </c>
      <c r="R256" s="306">
        <v>0</v>
      </c>
      <c r="S256" s="306">
        <v>0</v>
      </c>
      <c r="T256" s="306">
        <v>0</v>
      </c>
      <c r="U256" s="306">
        <v>0</v>
      </c>
      <c r="V256" s="306">
        <v>0</v>
      </c>
      <c r="W256" s="306">
        <v>0</v>
      </c>
      <c r="X256" s="306">
        <v>0</v>
      </c>
      <c r="Y256" s="306">
        <v>0</v>
      </c>
      <c r="Z256" s="306">
        <v>0</v>
      </c>
      <c r="AA256" s="306">
        <f t="shared" si="278"/>
        <v>0.18069883956055277</v>
      </c>
      <c r="AB256" s="306">
        <v>0</v>
      </c>
      <c r="AC256" s="306">
        <v>0</v>
      </c>
      <c r="AD256" s="306">
        <v>0</v>
      </c>
      <c r="AE256" s="306">
        <v>0</v>
      </c>
      <c r="AF256" s="306">
        <v>0</v>
      </c>
      <c r="AG256" s="306">
        <v>0</v>
      </c>
      <c r="AH256" s="306">
        <v>0</v>
      </c>
      <c r="AI256" s="306">
        <v>0</v>
      </c>
      <c r="AJ256" s="306">
        <v>0</v>
      </c>
      <c r="AK256" s="306">
        <v>0</v>
      </c>
      <c r="AL256" s="306">
        <v>0</v>
      </c>
      <c r="AM256" s="306">
        <v>6.9740000000000002</v>
      </c>
      <c r="AN256" s="306">
        <v>0.72499999999999998</v>
      </c>
      <c r="AO256" s="306">
        <v>2.3239999999999998</v>
      </c>
      <c r="AP256" s="306">
        <v>1.706</v>
      </c>
      <c r="AQ256" s="306">
        <v>2.3010000000000002</v>
      </c>
      <c r="AR256" s="306">
        <v>1.9730000000000001</v>
      </c>
      <c r="AS256" s="306">
        <v>7.1879999999999997</v>
      </c>
      <c r="AT256" s="306">
        <v>4.2640000000000002</v>
      </c>
      <c r="AU256" s="306">
        <v>13.068</v>
      </c>
      <c r="AV256" s="306">
        <v>8.6150000000000002</v>
      </c>
      <c r="AW256" s="306">
        <v>6.2990000000000004</v>
      </c>
      <c r="AX256" s="306">
        <v>2.2850000000000001</v>
      </c>
      <c r="AY256" s="306">
        <v>1.9379999999999999</v>
      </c>
      <c r="AZ256" s="306">
        <v>2.2010000000000001</v>
      </c>
      <c r="BA256" s="306">
        <v>4.18</v>
      </c>
      <c r="BB256" s="306">
        <v>1.5960000000000001</v>
      </c>
      <c r="BC256" s="306">
        <v>3.016</v>
      </c>
      <c r="BD256" s="306">
        <v>0.3</v>
      </c>
      <c r="BE256" s="306">
        <v>0.68799999999999994</v>
      </c>
      <c r="BF256" s="306">
        <v>0.3</v>
      </c>
      <c r="BG256" s="306">
        <v>5.1109999999999998</v>
      </c>
      <c r="BH256" s="311">
        <v>6.6369999999999996</v>
      </c>
      <c r="BI256" s="311">
        <v>6.5270000000000001</v>
      </c>
      <c r="BJ256" s="311">
        <v>1.627</v>
      </c>
      <c r="BK256" s="311">
        <v>1.0229999999999999</v>
      </c>
      <c r="BL256" s="311">
        <v>2.0329999999999999</v>
      </c>
      <c r="BM256" s="307">
        <f t="shared" si="284"/>
        <v>4.1547083987653641</v>
      </c>
      <c r="BN256" s="307">
        <f t="shared" si="279"/>
        <v>3.5339448946748804</v>
      </c>
      <c r="BO256" s="307">
        <f t="shared" si="280"/>
        <v>3.3788572739606035</v>
      </c>
      <c r="BP256" s="307">
        <f t="shared" si="281"/>
        <v>2.8639653311806348</v>
      </c>
      <c r="BQ256" s="307"/>
      <c r="BR256" s="307"/>
      <c r="CE256" s="304">
        <v>43521</v>
      </c>
      <c r="CF256" s="254">
        <v>2213</v>
      </c>
      <c r="CH256" s="304">
        <v>44091</v>
      </c>
      <c r="CI256" s="254">
        <v>2975</v>
      </c>
      <c r="CJ256" s="254">
        <f t="shared" si="282"/>
        <v>9</v>
      </c>
      <c r="CK256" s="254">
        <f t="shared" si="283"/>
        <v>2020</v>
      </c>
    </row>
    <row r="257" spans="1:89">
      <c r="A257" s="254" t="s">
        <v>74</v>
      </c>
      <c r="Q257" s="306">
        <v>0</v>
      </c>
      <c r="R257" s="306">
        <v>0</v>
      </c>
      <c r="S257" s="306">
        <v>0</v>
      </c>
      <c r="T257" s="306">
        <v>0</v>
      </c>
      <c r="U257" s="306">
        <v>0</v>
      </c>
      <c r="V257" s="306">
        <v>0</v>
      </c>
      <c r="W257" s="306">
        <v>0</v>
      </c>
      <c r="X257" s="306">
        <v>0</v>
      </c>
      <c r="Y257" s="306">
        <v>0</v>
      </c>
      <c r="Z257" s="306">
        <v>0</v>
      </c>
      <c r="AA257" s="306">
        <f t="shared" si="278"/>
        <v>0.15084424867663537</v>
      </c>
      <c r="AB257" s="306">
        <v>0</v>
      </c>
      <c r="AC257" s="306">
        <v>0</v>
      </c>
      <c r="AD257" s="306">
        <v>0</v>
      </c>
      <c r="AE257" s="306">
        <v>0</v>
      </c>
      <c r="AF257" s="306">
        <v>0</v>
      </c>
      <c r="AG257" s="306">
        <v>0</v>
      </c>
      <c r="AH257" s="306">
        <v>0</v>
      </c>
      <c r="AI257" s="306">
        <v>0</v>
      </c>
      <c r="AJ257" s="306">
        <v>0</v>
      </c>
      <c r="AK257" s="306">
        <v>0</v>
      </c>
      <c r="AL257" s="306">
        <v>0</v>
      </c>
      <c r="AM257" s="306">
        <v>2.1259999999999999</v>
      </c>
      <c r="AN257" s="306">
        <v>1.3440000000000001</v>
      </c>
      <c r="AO257" s="306">
        <v>2.5470000000000002</v>
      </c>
      <c r="AP257" s="306">
        <v>2.5680000000000001</v>
      </c>
      <c r="AQ257" s="306">
        <v>3.1269999999999998</v>
      </c>
      <c r="AR257" s="306">
        <v>2.4420000000000002</v>
      </c>
      <c r="AS257" s="306">
        <v>4.5359999999999996</v>
      </c>
      <c r="AT257" s="306">
        <v>10.519</v>
      </c>
      <c r="AU257" s="306">
        <v>10.401</v>
      </c>
      <c r="AV257" s="306">
        <v>10.112</v>
      </c>
      <c r="AW257" s="306">
        <v>2.976</v>
      </c>
      <c r="AX257" s="306">
        <v>3.12</v>
      </c>
      <c r="AY257" s="306">
        <v>4.6100000000000003</v>
      </c>
      <c r="AZ257" s="306">
        <v>4.6459999999999999</v>
      </c>
      <c r="BA257" s="306">
        <v>3.6520000000000001</v>
      </c>
      <c r="BB257" s="306">
        <v>1.4910000000000001</v>
      </c>
      <c r="BC257" s="306">
        <v>2.0960000000000001</v>
      </c>
      <c r="BD257" s="306">
        <v>0.56100000000000005</v>
      </c>
      <c r="BE257" s="306">
        <v>0.70399999999999996</v>
      </c>
      <c r="BF257" s="306">
        <v>1.506</v>
      </c>
      <c r="BG257" s="306">
        <v>4.8440000000000003</v>
      </c>
      <c r="BH257" s="311">
        <v>5.3710000000000004</v>
      </c>
      <c r="BI257" s="311">
        <v>3.6960000000000002</v>
      </c>
      <c r="BJ257" s="311">
        <v>5.3380000000000001</v>
      </c>
      <c r="BK257" s="311">
        <v>1.8069999999999999</v>
      </c>
      <c r="BL257" s="311">
        <v>2.073</v>
      </c>
      <c r="BM257" s="307">
        <f t="shared" si="284"/>
        <v>4.180718759589177</v>
      </c>
      <c r="BN257" s="307">
        <f t="shared" si="279"/>
        <v>3.6206747576136142</v>
      </c>
      <c r="BO257" s="307">
        <f t="shared" si="280"/>
        <v>3.7593043309425944</v>
      </c>
      <c r="BP257" s="307">
        <f t="shared" si="281"/>
        <v>3.9398899916500203</v>
      </c>
      <c r="BQ257" s="307"/>
      <c r="BR257" s="307"/>
      <c r="CE257" s="304">
        <v>43522</v>
      </c>
      <c r="CF257" s="254">
        <v>2183</v>
      </c>
      <c r="CH257" s="304">
        <v>44092</v>
      </c>
      <c r="CI257" s="254">
        <v>3080</v>
      </c>
      <c r="CJ257" s="254">
        <f t="shared" si="282"/>
        <v>9</v>
      </c>
      <c r="CK257" s="254">
        <f t="shared" si="283"/>
        <v>2020</v>
      </c>
    </row>
    <row r="258" spans="1:89">
      <c r="A258" s="254" t="s">
        <v>75</v>
      </c>
      <c r="Q258" s="306">
        <v>0</v>
      </c>
      <c r="R258" s="306">
        <v>0</v>
      </c>
      <c r="S258" s="306">
        <v>0</v>
      </c>
      <c r="T258" s="306">
        <v>0</v>
      </c>
      <c r="U258" s="306">
        <v>0</v>
      </c>
      <c r="V258" s="306">
        <v>0</v>
      </c>
      <c r="W258" s="306">
        <v>0</v>
      </c>
      <c r="X258" s="306">
        <v>0</v>
      </c>
      <c r="Y258" s="306">
        <v>0</v>
      </c>
      <c r="Z258" s="306">
        <v>0</v>
      </c>
      <c r="AA258" s="306">
        <f t="shared" si="278"/>
        <v>0.20032713831253302</v>
      </c>
      <c r="AB258" s="306">
        <v>0</v>
      </c>
      <c r="AC258" s="306">
        <v>0</v>
      </c>
      <c r="AD258" s="306">
        <v>0</v>
      </c>
      <c r="AE258" s="306">
        <v>0</v>
      </c>
      <c r="AF258" s="306">
        <v>0</v>
      </c>
      <c r="AG258" s="306">
        <v>0</v>
      </c>
      <c r="AH258" s="306">
        <v>0</v>
      </c>
      <c r="AI258" s="306">
        <v>0</v>
      </c>
      <c r="AJ258" s="306">
        <v>0</v>
      </c>
      <c r="AK258" s="306">
        <v>0</v>
      </c>
      <c r="AL258" s="306">
        <v>0</v>
      </c>
      <c r="AM258" s="306">
        <v>2.6589999999999998</v>
      </c>
      <c r="AN258" s="306">
        <v>1.472</v>
      </c>
      <c r="AO258" s="306">
        <v>5.673</v>
      </c>
      <c r="AP258" s="306">
        <v>2.64</v>
      </c>
      <c r="AQ258" s="306">
        <v>3.11</v>
      </c>
      <c r="AR258" s="306">
        <v>2.6920000000000002</v>
      </c>
      <c r="AS258" s="306">
        <v>8.18</v>
      </c>
      <c r="AT258" s="306">
        <v>11.737</v>
      </c>
      <c r="AU258" s="306">
        <v>7.81</v>
      </c>
      <c r="AV258" s="306">
        <v>5.4889999999999999</v>
      </c>
      <c r="AW258" s="306">
        <v>2.6829999999999998</v>
      </c>
      <c r="AX258" s="306">
        <v>2.5390000000000001</v>
      </c>
      <c r="AY258" s="306">
        <v>3.7879999999999998</v>
      </c>
      <c r="AZ258" s="306">
        <v>0.49199999999999999</v>
      </c>
      <c r="BA258" s="306">
        <v>4.9710000000000001</v>
      </c>
      <c r="BB258" s="306">
        <v>1.7270000000000001</v>
      </c>
      <c r="BC258" s="306">
        <v>1.242</v>
      </c>
      <c r="BD258" s="306">
        <v>0.25</v>
      </c>
      <c r="BE258" s="306">
        <v>0.84699999999999998</v>
      </c>
      <c r="BF258" s="306">
        <v>0.2</v>
      </c>
      <c r="BG258" s="306">
        <v>5.7430000000000003</v>
      </c>
      <c r="BH258" s="311">
        <v>4.9109999999999996</v>
      </c>
      <c r="BI258" s="311">
        <v>5.4039999999999999</v>
      </c>
      <c r="BJ258" s="311">
        <v>6.9649999999999999</v>
      </c>
      <c r="BK258" s="311">
        <v>6.31</v>
      </c>
      <c r="BL258" s="311">
        <v>3.1509999999999998</v>
      </c>
      <c r="BM258" s="307">
        <f>BM259-SUM(BM247:BM257)</f>
        <v>7.5138252378115951</v>
      </c>
      <c r="BN258" s="307">
        <f t="shared" ref="BN258:BP258" si="285">BN259-SUM(BN247:BN257)</f>
        <v>5.2950759471340305</v>
      </c>
      <c r="BO258" s="307">
        <f t="shared" si="285"/>
        <v>6.4530087247588455</v>
      </c>
      <c r="BP258" s="307">
        <f t="shared" si="285"/>
        <v>6.7677085243384809</v>
      </c>
      <c r="BQ258" s="307"/>
      <c r="BR258" s="307"/>
      <c r="CE258" s="304">
        <v>43523</v>
      </c>
      <c r="CF258" s="254">
        <v>2132</v>
      </c>
      <c r="CH258" s="304">
        <v>44095</v>
      </c>
      <c r="CI258" s="254">
        <v>3007</v>
      </c>
      <c r="CJ258" s="254">
        <f t="shared" si="282"/>
        <v>9</v>
      </c>
      <c r="CK258" s="254">
        <f t="shared" si="283"/>
        <v>2020</v>
      </c>
    </row>
    <row r="259" spans="1:89" ht="12" thickBot="1">
      <c r="A259" s="254" t="s">
        <v>76</v>
      </c>
      <c r="Q259" s="306">
        <v>0</v>
      </c>
      <c r="R259" s="306">
        <v>0</v>
      </c>
      <c r="S259" s="306">
        <v>0</v>
      </c>
      <c r="T259" s="306">
        <v>0</v>
      </c>
      <c r="U259" s="306">
        <v>0</v>
      </c>
      <c r="V259" s="306">
        <v>0</v>
      </c>
      <c r="W259" s="306">
        <v>0</v>
      </c>
      <c r="X259" s="306">
        <v>0</v>
      </c>
      <c r="Y259" s="306">
        <v>0</v>
      </c>
      <c r="Z259" s="306">
        <v>0</v>
      </c>
      <c r="AA259" s="306">
        <v>2</v>
      </c>
      <c r="AB259" s="306">
        <v>0</v>
      </c>
      <c r="AC259" s="306">
        <v>0</v>
      </c>
      <c r="AD259" s="306">
        <v>0</v>
      </c>
      <c r="AE259" s="306">
        <v>0</v>
      </c>
      <c r="AF259" s="306">
        <v>0</v>
      </c>
      <c r="AG259" s="306">
        <v>0</v>
      </c>
      <c r="AH259" s="306">
        <v>0</v>
      </c>
      <c r="AI259" s="306">
        <v>0</v>
      </c>
      <c r="AJ259" s="306">
        <v>0</v>
      </c>
      <c r="AK259" s="306">
        <v>0</v>
      </c>
      <c r="AL259" s="306">
        <v>0</v>
      </c>
      <c r="AM259" s="306">
        <f t="shared" ref="AM259:BE259" si="286">SUM(AM247:AM258)</f>
        <v>29.621000000000002</v>
      </c>
      <c r="AN259" s="306">
        <f t="shared" si="286"/>
        <v>41.837000000000003</v>
      </c>
      <c r="AO259" s="306">
        <f t="shared" si="286"/>
        <v>26.198</v>
      </c>
      <c r="AP259" s="306">
        <f t="shared" si="286"/>
        <v>27.568000000000001</v>
      </c>
      <c r="AQ259" s="306">
        <f t="shared" si="286"/>
        <v>30.061999999999994</v>
      </c>
      <c r="AR259" s="306">
        <f t="shared" si="286"/>
        <v>22.765999999999998</v>
      </c>
      <c r="AS259" s="306">
        <f t="shared" si="286"/>
        <v>46.518000000000008</v>
      </c>
      <c r="AT259" s="306">
        <f t="shared" si="286"/>
        <v>81.474000000000004</v>
      </c>
      <c r="AU259" s="306">
        <f t="shared" si="286"/>
        <v>134.02699999999999</v>
      </c>
      <c r="AV259" s="306">
        <f t="shared" si="286"/>
        <v>100.06699999999999</v>
      </c>
      <c r="AW259" s="306">
        <f t="shared" si="286"/>
        <v>31.11</v>
      </c>
      <c r="AX259" s="306">
        <f t="shared" si="286"/>
        <v>22.519000000000002</v>
      </c>
      <c r="AY259" s="306">
        <f t="shared" si="286"/>
        <v>32.813999999999993</v>
      </c>
      <c r="AZ259" s="306">
        <f t="shared" si="286"/>
        <v>36.037999999999997</v>
      </c>
      <c r="BA259" s="306">
        <f t="shared" si="286"/>
        <v>48.974000000000004</v>
      </c>
      <c r="BB259" s="306">
        <f t="shared" si="286"/>
        <v>29.409000000000002</v>
      </c>
      <c r="BC259" s="306">
        <f t="shared" si="286"/>
        <v>26.108000000000004</v>
      </c>
      <c r="BD259" s="306">
        <f t="shared" si="286"/>
        <v>10.439000000000002</v>
      </c>
      <c r="BE259" s="306">
        <f t="shared" si="286"/>
        <v>16.260000000000002</v>
      </c>
      <c r="BF259" s="306">
        <f t="shared" ref="BF259:BL259" si="287">SUM(BF247:BF258)</f>
        <v>19.056000000000001</v>
      </c>
      <c r="BG259" s="306">
        <f t="shared" si="287"/>
        <v>45.738</v>
      </c>
      <c r="BH259" s="311">
        <f t="shared" si="287"/>
        <v>82.656999999999996</v>
      </c>
      <c r="BI259" s="311">
        <f t="shared" si="287"/>
        <v>67.515000000000001</v>
      </c>
      <c r="BJ259" s="311">
        <f t="shared" si="287"/>
        <v>51.201000000000008</v>
      </c>
      <c r="BK259" s="311">
        <f t="shared" si="287"/>
        <v>29.893999999999998</v>
      </c>
      <c r="BL259" s="311">
        <f t="shared" si="287"/>
        <v>46.49199999999999</v>
      </c>
      <c r="BM259" s="307">
        <f>BM24</f>
        <v>55</v>
      </c>
      <c r="BN259" s="307">
        <f t="shared" ref="BN259:BP259" si="288">BN24</f>
        <v>55</v>
      </c>
      <c r="BO259" s="307">
        <f t="shared" si="288"/>
        <v>55</v>
      </c>
      <c r="BP259" s="307">
        <f t="shared" si="288"/>
        <v>55</v>
      </c>
      <c r="BQ259" s="307"/>
      <c r="BR259" s="307"/>
      <c r="CE259" s="304">
        <v>43524</v>
      </c>
      <c r="CF259" s="254">
        <v>2121</v>
      </c>
      <c r="CH259" s="304">
        <v>44096</v>
      </c>
      <c r="CI259" s="254">
        <v>2957</v>
      </c>
      <c r="CJ259" s="254">
        <f t="shared" si="282"/>
        <v>9</v>
      </c>
      <c r="CK259" s="254">
        <f t="shared" si="283"/>
        <v>2020</v>
      </c>
    </row>
    <row r="260" spans="1:89">
      <c r="A260" s="261"/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  <c r="AA260" s="261"/>
      <c r="AB260" s="261"/>
      <c r="AC260" s="261"/>
      <c r="AD260" s="261"/>
      <c r="AE260" s="261"/>
      <c r="AF260" s="261"/>
      <c r="AG260" s="261"/>
      <c r="AH260" s="261"/>
      <c r="AI260" s="261"/>
      <c r="AJ260" s="261"/>
      <c r="AK260" s="261"/>
      <c r="AL260" s="261"/>
      <c r="AM260" s="261"/>
      <c r="AN260" s="261"/>
      <c r="AO260" s="261"/>
      <c r="AP260" s="261"/>
      <c r="AQ260" s="261"/>
      <c r="AR260" s="261"/>
      <c r="AS260" s="261"/>
      <c r="AT260" s="261"/>
      <c r="AU260" s="261"/>
      <c r="AV260" s="261"/>
      <c r="AW260" s="261"/>
      <c r="AX260" s="261"/>
      <c r="AY260" s="261"/>
      <c r="AZ260" s="261"/>
      <c r="BA260" s="261"/>
      <c r="BB260" s="261"/>
      <c r="BC260" s="261"/>
      <c r="BD260" s="261"/>
      <c r="BE260" s="261"/>
      <c r="BF260" s="261"/>
      <c r="BG260" s="261"/>
      <c r="BH260" s="261"/>
      <c r="BI260" s="261"/>
      <c r="BJ260" s="261"/>
      <c r="BK260" s="261"/>
      <c r="BL260" s="261"/>
      <c r="BM260" s="261"/>
      <c r="BN260" s="261"/>
      <c r="BO260" s="261"/>
      <c r="BP260" s="261"/>
      <c r="CE260" s="304">
        <v>43525</v>
      </c>
      <c r="CF260" s="254">
        <v>2189</v>
      </c>
      <c r="CH260" s="304">
        <v>44097</v>
      </c>
      <c r="CI260" s="254">
        <v>2861</v>
      </c>
      <c r="CJ260" s="254">
        <f t="shared" si="282"/>
        <v>9</v>
      </c>
      <c r="CK260" s="254">
        <f t="shared" si="283"/>
        <v>2020</v>
      </c>
    </row>
    <row r="261" spans="1:89" ht="12" thickBot="1">
      <c r="A261" s="254" t="s">
        <v>99</v>
      </c>
      <c r="CE261" s="304">
        <v>43528</v>
      </c>
      <c r="CF261" s="254">
        <v>2149</v>
      </c>
      <c r="CH261" s="304">
        <v>44098</v>
      </c>
      <c r="CI261" s="254">
        <v>2757</v>
      </c>
      <c r="CJ261" s="254">
        <f t="shared" si="282"/>
        <v>9</v>
      </c>
      <c r="CK261" s="254">
        <f t="shared" si="283"/>
        <v>2020</v>
      </c>
    </row>
    <row r="262" spans="1:89" ht="12" thickBot="1">
      <c r="A262" s="286"/>
      <c r="B262" s="287" t="s">
        <v>119</v>
      </c>
      <c r="C262" s="287" t="s">
        <v>120</v>
      </c>
      <c r="D262" s="287" t="s">
        <v>121</v>
      </c>
      <c r="E262" s="287" t="s">
        <v>122</v>
      </c>
      <c r="F262" s="287" t="s">
        <v>123</v>
      </c>
      <c r="G262" s="287" t="s">
        <v>124</v>
      </c>
      <c r="H262" s="287" t="s">
        <v>125</v>
      </c>
      <c r="I262" s="287" t="s">
        <v>126</v>
      </c>
      <c r="J262" s="287" t="s">
        <v>127</v>
      </c>
      <c r="K262" s="287" t="s">
        <v>128</v>
      </c>
      <c r="L262" s="287" t="s">
        <v>129</v>
      </c>
      <c r="M262" s="287" t="s">
        <v>130</v>
      </c>
      <c r="N262" s="287" t="s">
        <v>131</v>
      </c>
      <c r="O262" s="287" t="s">
        <v>132</v>
      </c>
      <c r="P262" s="287" t="s">
        <v>133</v>
      </c>
      <c r="Q262" s="288" t="s">
        <v>134</v>
      </c>
      <c r="R262" s="288" t="s">
        <v>135</v>
      </c>
      <c r="S262" s="288" t="s">
        <v>136</v>
      </c>
      <c r="T262" s="288" t="s">
        <v>137</v>
      </c>
      <c r="U262" s="288" t="s">
        <v>138</v>
      </c>
      <c r="V262" s="288" t="s">
        <v>139</v>
      </c>
      <c r="W262" s="288" t="s">
        <v>140</v>
      </c>
      <c r="X262" s="288" t="s">
        <v>141</v>
      </c>
      <c r="Y262" s="288" t="s">
        <v>142</v>
      </c>
      <c r="Z262" s="288" t="s">
        <v>143</v>
      </c>
      <c r="AA262" s="288" t="s">
        <v>144</v>
      </c>
      <c r="AB262" s="288" t="s">
        <v>145</v>
      </c>
      <c r="AC262" s="288" t="s">
        <v>146</v>
      </c>
      <c r="AD262" s="288" t="s">
        <v>147</v>
      </c>
      <c r="AE262" s="288" t="s">
        <v>148</v>
      </c>
      <c r="AF262" s="288" t="s">
        <v>149</v>
      </c>
      <c r="AG262" s="288" t="s">
        <v>150</v>
      </c>
      <c r="AH262" s="288" t="s">
        <v>151</v>
      </c>
      <c r="AI262" s="288" t="s">
        <v>11</v>
      </c>
      <c r="AJ262" s="288" t="s">
        <v>12</v>
      </c>
      <c r="AK262" s="288" t="s">
        <v>13</v>
      </c>
      <c r="AL262" s="288" t="s">
        <v>14</v>
      </c>
      <c r="AM262" s="288" t="s">
        <v>15</v>
      </c>
      <c r="AN262" s="288" t="s">
        <v>16</v>
      </c>
      <c r="AO262" s="288" t="s">
        <v>17</v>
      </c>
      <c r="AP262" s="288" t="s">
        <v>18</v>
      </c>
      <c r="AQ262" s="288" t="s">
        <v>19</v>
      </c>
      <c r="AR262" s="288" t="s">
        <v>20</v>
      </c>
      <c r="AS262" s="288" t="s">
        <v>21</v>
      </c>
      <c r="AT262" s="288" t="s">
        <v>22</v>
      </c>
      <c r="AU262" s="288" t="s">
        <v>23</v>
      </c>
      <c r="AV262" s="288" t="s">
        <v>24</v>
      </c>
      <c r="AW262" s="288" t="s">
        <v>25</v>
      </c>
      <c r="AX262" s="288" t="s">
        <v>26</v>
      </c>
      <c r="AY262" s="288" t="s">
        <v>27</v>
      </c>
      <c r="AZ262" s="288" t="s">
        <v>28</v>
      </c>
      <c r="BA262" s="288" t="s">
        <v>29</v>
      </c>
      <c r="BB262" s="288" t="s">
        <v>30</v>
      </c>
      <c r="BC262" s="288" t="s">
        <v>31</v>
      </c>
      <c r="BD262" s="288" t="s">
        <v>32</v>
      </c>
      <c r="BE262" s="288" t="s">
        <v>33</v>
      </c>
      <c r="BF262" s="288" t="s">
        <v>34</v>
      </c>
      <c r="BG262" s="288" t="s">
        <v>35</v>
      </c>
      <c r="BH262" s="288" t="s">
        <v>36</v>
      </c>
      <c r="BI262" s="288" t="s">
        <v>37</v>
      </c>
      <c r="BJ262" s="288" t="s">
        <v>38</v>
      </c>
      <c r="BK262" s="288" t="str">
        <f>BK2</f>
        <v xml:space="preserve">21/22  </v>
      </c>
      <c r="BL262" s="288" t="str">
        <f>BL2</f>
        <v xml:space="preserve">22/23  </v>
      </c>
      <c r="BM262" s="288" t="str">
        <f>BM2</f>
        <v xml:space="preserve">23/24  </v>
      </c>
      <c r="BN262" s="288" t="str">
        <f t="shared" ref="BN262:BP262" si="289">BN2</f>
        <v xml:space="preserve">24/25  </v>
      </c>
      <c r="BO262" s="288" t="str">
        <f t="shared" si="289"/>
        <v xml:space="preserve">25/26  </v>
      </c>
      <c r="BP262" s="288" t="str">
        <f t="shared" si="289"/>
        <v xml:space="preserve">26/27  </v>
      </c>
      <c r="BQ262" s="289"/>
      <c r="BR262" s="289"/>
      <c r="CE262" s="304">
        <v>43529</v>
      </c>
      <c r="CF262" s="254">
        <v>2161</v>
      </c>
      <c r="CH262" s="304">
        <v>44099</v>
      </c>
      <c r="CI262" s="254">
        <v>2822</v>
      </c>
      <c r="CJ262" s="254">
        <f t="shared" si="282"/>
        <v>9</v>
      </c>
      <c r="CK262" s="254">
        <f t="shared" si="283"/>
        <v>2020</v>
      </c>
    </row>
    <row r="263" spans="1:89">
      <c r="A263" s="254" t="s">
        <v>64</v>
      </c>
      <c r="Q263" s="306">
        <f t="shared" ref="Q263:Q274" si="290">(SUM(Q136:U136)/SUM(Q$148:U$148))*Q$275</f>
        <v>0</v>
      </c>
      <c r="R263" s="306">
        <f t="shared" ref="R263:R274" si="291">(SUM(R136:V136)/SUM(R$148:V$148))*R$275</f>
        <v>0.1653877382648696</v>
      </c>
      <c r="S263" s="306">
        <f t="shared" ref="S263:BF269" si="292">(SUM(S136:W136)/SUM(S$148:W$148))*S$275</f>
        <v>0.1653877382648696</v>
      </c>
      <c r="T263" s="306">
        <f t="shared" si="292"/>
        <v>0</v>
      </c>
      <c r="U263" s="306">
        <f t="shared" si="292"/>
        <v>0</v>
      </c>
      <c r="V263" s="306">
        <f t="shared" si="292"/>
        <v>0</v>
      </c>
      <c r="W263" s="306">
        <f t="shared" si="292"/>
        <v>0</v>
      </c>
      <c r="X263" s="306">
        <f t="shared" si="292"/>
        <v>0</v>
      </c>
      <c r="Y263" s="306">
        <f t="shared" si="292"/>
        <v>0</v>
      </c>
      <c r="Z263" s="306">
        <f t="shared" si="292"/>
        <v>0</v>
      </c>
      <c r="AA263" s="306">
        <f t="shared" si="292"/>
        <v>0</v>
      </c>
      <c r="AB263" s="306">
        <f t="shared" si="292"/>
        <v>0</v>
      </c>
      <c r="AC263" s="306">
        <f t="shared" si="292"/>
        <v>0</v>
      </c>
      <c r="AD263" s="306">
        <f t="shared" si="292"/>
        <v>0</v>
      </c>
      <c r="AE263" s="306">
        <f t="shared" si="292"/>
        <v>0</v>
      </c>
      <c r="AF263" s="306">
        <f t="shared" si="292"/>
        <v>0</v>
      </c>
      <c r="AG263" s="306">
        <f t="shared" si="292"/>
        <v>0</v>
      </c>
      <c r="AH263" s="306">
        <f t="shared" si="292"/>
        <v>0</v>
      </c>
      <c r="AI263" s="306">
        <f t="shared" si="292"/>
        <v>0</v>
      </c>
      <c r="AJ263" s="306">
        <f t="shared" si="292"/>
        <v>0</v>
      </c>
      <c r="AK263" s="306">
        <f t="shared" si="292"/>
        <v>0</v>
      </c>
      <c r="AL263" s="306">
        <f t="shared" si="292"/>
        <v>0</v>
      </c>
      <c r="AM263" s="306">
        <f t="shared" si="292"/>
        <v>0</v>
      </c>
      <c r="AN263" s="306">
        <f t="shared" si="292"/>
        <v>0</v>
      </c>
      <c r="AO263" s="306">
        <f t="shared" si="292"/>
        <v>0</v>
      </c>
      <c r="AP263" s="306">
        <f t="shared" si="292"/>
        <v>0</v>
      </c>
      <c r="AQ263" s="306">
        <f t="shared" si="292"/>
        <v>0</v>
      </c>
      <c r="AR263" s="306">
        <f t="shared" si="292"/>
        <v>0</v>
      </c>
      <c r="AS263" s="306">
        <f t="shared" si="292"/>
        <v>0</v>
      </c>
      <c r="AT263" s="306">
        <f t="shared" si="292"/>
        <v>0</v>
      </c>
      <c r="AU263" s="306">
        <f t="shared" si="292"/>
        <v>0</v>
      </c>
      <c r="AV263" s="306">
        <f t="shared" si="292"/>
        <v>0</v>
      </c>
      <c r="AW263" s="306">
        <f t="shared" si="292"/>
        <v>0</v>
      </c>
      <c r="AX263" s="306">
        <f t="shared" si="292"/>
        <v>0</v>
      </c>
      <c r="AY263" s="306">
        <f t="shared" si="292"/>
        <v>0</v>
      </c>
      <c r="AZ263" s="306">
        <f t="shared" si="292"/>
        <v>0</v>
      </c>
      <c r="BA263" s="306">
        <f t="shared" si="292"/>
        <v>0</v>
      </c>
      <c r="BB263" s="306">
        <f t="shared" si="292"/>
        <v>0</v>
      </c>
      <c r="BC263" s="306">
        <f t="shared" si="292"/>
        <v>0.47266269771320152</v>
      </c>
      <c r="BD263" s="306">
        <f t="shared" si="292"/>
        <v>0</v>
      </c>
      <c r="BE263" s="306">
        <f t="shared" si="292"/>
        <v>0</v>
      </c>
      <c r="BF263" s="306">
        <f t="shared" si="292"/>
        <v>0</v>
      </c>
      <c r="BG263" s="306">
        <f t="shared" ref="BG263:BG274" si="293">(SUM(BG135:BQ135)/SUM(BG$147:BQ$147))*BG$275</f>
        <v>0</v>
      </c>
      <c r="BH263" s="311">
        <v>6.9000000000000006E-2</v>
      </c>
      <c r="BI263" s="311">
        <v>5.8999999999999997E-2</v>
      </c>
      <c r="BJ263" s="311">
        <v>0.14000000000000001</v>
      </c>
      <c r="BK263" s="311">
        <v>0.151</v>
      </c>
      <c r="BL263" s="311">
        <v>0.34399999999999997</v>
      </c>
      <c r="BM263" s="311">
        <v>0.253</v>
      </c>
      <c r="BN263" s="307">
        <f t="shared" ref="BN263:BP273" si="294">(SUM(BI263:BM263)/SUM(BI$275:BM$275))*BN$275</f>
        <v>8.1739400635271381E-2</v>
      </c>
      <c r="BO263" s="307">
        <f t="shared" si="294"/>
        <v>0.10933293504050592</v>
      </c>
      <c r="BP263" s="307">
        <f t="shared" si="294"/>
        <v>0.13122866624871118</v>
      </c>
      <c r="BQ263" s="307"/>
      <c r="BR263" s="306"/>
      <c r="CE263" s="304">
        <v>43530</v>
      </c>
      <c r="CF263" s="254">
        <v>2157</v>
      </c>
      <c r="CH263" s="304">
        <v>44102</v>
      </c>
      <c r="CI263" s="254">
        <v>2822</v>
      </c>
      <c r="CJ263" s="254">
        <f t="shared" si="282"/>
        <v>9</v>
      </c>
      <c r="CK263" s="254">
        <f t="shared" si="283"/>
        <v>2020</v>
      </c>
    </row>
    <row r="264" spans="1:89">
      <c r="A264" s="254" t="s">
        <v>65</v>
      </c>
      <c r="Q264" s="306">
        <f t="shared" si="290"/>
        <v>0</v>
      </c>
      <c r="R264" s="306">
        <f t="shared" si="291"/>
        <v>0.1649066181906792</v>
      </c>
      <c r="S264" s="306">
        <f t="shared" si="292"/>
        <v>0.1649066181906792</v>
      </c>
      <c r="T264" s="306">
        <f t="shared" si="292"/>
        <v>0</v>
      </c>
      <c r="U264" s="306">
        <f t="shared" si="292"/>
        <v>0</v>
      </c>
      <c r="V264" s="306">
        <f t="shared" si="292"/>
        <v>0</v>
      </c>
      <c r="W264" s="306">
        <f t="shared" si="292"/>
        <v>0</v>
      </c>
      <c r="X264" s="306">
        <f t="shared" si="292"/>
        <v>0</v>
      </c>
      <c r="Y264" s="306">
        <f t="shared" si="292"/>
        <v>0</v>
      </c>
      <c r="Z264" s="306">
        <f t="shared" si="292"/>
        <v>0</v>
      </c>
      <c r="AA264" s="306">
        <f t="shared" si="292"/>
        <v>0</v>
      </c>
      <c r="AB264" s="306">
        <f t="shared" si="292"/>
        <v>0</v>
      </c>
      <c r="AC264" s="306">
        <f t="shared" si="292"/>
        <v>0</v>
      </c>
      <c r="AD264" s="306">
        <f t="shared" si="292"/>
        <v>0</v>
      </c>
      <c r="AE264" s="306">
        <f t="shared" si="292"/>
        <v>0</v>
      </c>
      <c r="AF264" s="306">
        <f t="shared" si="292"/>
        <v>0</v>
      </c>
      <c r="AG264" s="306">
        <f t="shared" si="292"/>
        <v>0</v>
      </c>
      <c r="AH264" s="306">
        <f t="shared" si="292"/>
        <v>0</v>
      </c>
      <c r="AI264" s="306">
        <f t="shared" si="292"/>
        <v>0</v>
      </c>
      <c r="AJ264" s="306">
        <f t="shared" si="292"/>
        <v>0</v>
      </c>
      <c r="AK264" s="306">
        <f t="shared" si="292"/>
        <v>0</v>
      </c>
      <c r="AL264" s="306">
        <f t="shared" si="292"/>
        <v>0</v>
      </c>
      <c r="AM264" s="306">
        <f t="shared" si="292"/>
        <v>0</v>
      </c>
      <c r="AN264" s="306">
        <f t="shared" si="292"/>
        <v>0</v>
      </c>
      <c r="AO264" s="306">
        <f t="shared" si="292"/>
        <v>0</v>
      </c>
      <c r="AP264" s="306">
        <f t="shared" si="292"/>
        <v>0</v>
      </c>
      <c r="AQ264" s="306">
        <f t="shared" si="292"/>
        <v>0</v>
      </c>
      <c r="AR264" s="306">
        <f t="shared" si="292"/>
        <v>0</v>
      </c>
      <c r="AS264" s="306">
        <f t="shared" si="292"/>
        <v>0</v>
      </c>
      <c r="AT264" s="306">
        <f t="shared" si="292"/>
        <v>0</v>
      </c>
      <c r="AU264" s="306">
        <f t="shared" si="292"/>
        <v>0</v>
      </c>
      <c r="AV264" s="306">
        <f t="shared" si="292"/>
        <v>0</v>
      </c>
      <c r="AW264" s="306">
        <f t="shared" si="292"/>
        <v>0</v>
      </c>
      <c r="AX264" s="306">
        <f t="shared" si="292"/>
        <v>0</v>
      </c>
      <c r="AY264" s="306">
        <f t="shared" si="292"/>
        <v>0</v>
      </c>
      <c r="AZ264" s="306">
        <f t="shared" si="292"/>
        <v>0</v>
      </c>
      <c r="BA264" s="306">
        <f t="shared" si="292"/>
        <v>0</v>
      </c>
      <c r="BB264" s="306">
        <f t="shared" si="292"/>
        <v>0</v>
      </c>
      <c r="BC264" s="306">
        <f t="shared" si="292"/>
        <v>0.43170777465212357</v>
      </c>
      <c r="BD264" s="306">
        <f t="shared" si="292"/>
        <v>0</v>
      </c>
      <c r="BE264" s="306">
        <f t="shared" si="292"/>
        <v>0</v>
      </c>
      <c r="BF264" s="306">
        <f t="shared" si="292"/>
        <v>0</v>
      </c>
      <c r="BG264" s="306">
        <f t="shared" si="293"/>
        <v>0</v>
      </c>
      <c r="BH264" s="311">
        <v>0</v>
      </c>
      <c r="BI264" s="311">
        <v>0</v>
      </c>
      <c r="BJ264" s="311">
        <v>0.24199999999999999</v>
      </c>
      <c r="BK264" s="311">
        <v>0.379</v>
      </c>
      <c r="BL264" s="311">
        <v>1.6E-2</v>
      </c>
      <c r="BM264" s="311">
        <v>4.0000000000000001E-3</v>
      </c>
      <c r="BN264" s="307">
        <f t="shared" si="294"/>
        <v>5.5327302858721172E-2</v>
      </c>
      <c r="BO264" s="307">
        <f t="shared" si="294"/>
        <v>7.8507182156886568E-2</v>
      </c>
      <c r="BP264" s="307">
        <f t="shared" si="294"/>
        <v>7.4459821830017842E-2</v>
      </c>
      <c r="BQ264" s="307"/>
      <c r="BR264" s="306"/>
      <c r="CE264" s="304">
        <v>43531</v>
      </c>
      <c r="CF264" s="254">
        <v>2135</v>
      </c>
    </row>
    <row r="265" spans="1:89">
      <c r="A265" s="254" t="s">
        <v>66</v>
      </c>
      <c r="Q265" s="306">
        <f t="shared" si="290"/>
        <v>0</v>
      </c>
      <c r="R265" s="306">
        <f t="shared" si="291"/>
        <v>0.16926224581314034</v>
      </c>
      <c r="S265" s="306">
        <f t="shared" si="292"/>
        <v>0.16926224581314031</v>
      </c>
      <c r="T265" s="306">
        <f t="shared" si="292"/>
        <v>0</v>
      </c>
      <c r="U265" s="306">
        <f t="shared" si="292"/>
        <v>0</v>
      </c>
      <c r="V265" s="306">
        <f t="shared" si="292"/>
        <v>0</v>
      </c>
      <c r="W265" s="306">
        <f t="shared" si="292"/>
        <v>0</v>
      </c>
      <c r="X265" s="306">
        <f t="shared" si="292"/>
        <v>0</v>
      </c>
      <c r="Y265" s="306">
        <f t="shared" si="292"/>
        <v>0</v>
      </c>
      <c r="Z265" s="306">
        <f t="shared" si="292"/>
        <v>0</v>
      </c>
      <c r="AA265" s="306">
        <f t="shared" si="292"/>
        <v>0</v>
      </c>
      <c r="AB265" s="306">
        <f t="shared" si="292"/>
        <v>0</v>
      </c>
      <c r="AC265" s="306">
        <f t="shared" si="292"/>
        <v>0</v>
      </c>
      <c r="AD265" s="306">
        <f t="shared" si="292"/>
        <v>0</v>
      </c>
      <c r="AE265" s="306">
        <f t="shared" si="292"/>
        <v>0</v>
      </c>
      <c r="AF265" s="306">
        <f t="shared" si="292"/>
        <v>0</v>
      </c>
      <c r="AG265" s="306">
        <f t="shared" si="292"/>
        <v>0</v>
      </c>
      <c r="AH265" s="306">
        <f t="shared" si="292"/>
        <v>0</v>
      </c>
      <c r="AI265" s="306">
        <f t="shared" si="292"/>
        <v>0</v>
      </c>
      <c r="AJ265" s="306">
        <f t="shared" si="292"/>
        <v>0</v>
      </c>
      <c r="AK265" s="306">
        <f t="shared" si="292"/>
        <v>0</v>
      </c>
      <c r="AL265" s="306">
        <f t="shared" si="292"/>
        <v>0</v>
      </c>
      <c r="AM265" s="306">
        <f t="shared" si="292"/>
        <v>0</v>
      </c>
      <c r="AN265" s="306">
        <f t="shared" si="292"/>
        <v>0</v>
      </c>
      <c r="AO265" s="306">
        <f t="shared" si="292"/>
        <v>0</v>
      </c>
      <c r="AP265" s="306">
        <f t="shared" si="292"/>
        <v>0</v>
      </c>
      <c r="AQ265" s="306">
        <f t="shared" si="292"/>
        <v>0</v>
      </c>
      <c r="AR265" s="306">
        <f t="shared" si="292"/>
        <v>0</v>
      </c>
      <c r="AS265" s="306">
        <f t="shared" si="292"/>
        <v>0</v>
      </c>
      <c r="AT265" s="306">
        <f t="shared" si="292"/>
        <v>0</v>
      </c>
      <c r="AU265" s="306">
        <f t="shared" si="292"/>
        <v>0</v>
      </c>
      <c r="AV265" s="306">
        <f t="shared" si="292"/>
        <v>0</v>
      </c>
      <c r="AW265" s="306">
        <f t="shared" si="292"/>
        <v>0</v>
      </c>
      <c r="AX265" s="306">
        <f t="shared" si="292"/>
        <v>0</v>
      </c>
      <c r="AY265" s="306">
        <f t="shared" si="292"/>
        <v>0</v>
      </c>
      <c r="AZ265" s="306">
        <f t="shared" si="292"/>
        <v>0</v>
      </c>
      <c r="BA265" s="306">
        <f t="shared" si="292"/>
        <v>0</v>
      </c>
      <c r="BB265" s="306">
        <f t="shared" si="292"/>
        <v>0</v>
      </c>
      <c r="BC265" s="306">
        <f t="shared" si="292"/>
        <v>0.42883123126785078</v>
      </c>
      <c r="BD265" s="306">
        <f t="shared" si="292"/>
        <v>0</v>
      </c>
      <c r="BE265" s="306">
        <f t="shared" si="292"/>
        <v>0</v>
      </c>
      <c r="BF265" s="306">
        <f t="shared" si="292"/>
        <v>0</v>
      </c>
      <c r="BG265" s="306">
        <f t="shared" si="293"/>
        <v>0</v>
      </c>
      <c r="BH265" s="311">
        <v>0</v>
      </c>
      <c r="BI265" s="311">
        <v>0</v>
      </c>
      <c r="BJ265" s="311">
        <v>0.23799999999999999</v>
      </c>
      <c r="BK265" s="311">
        <v>1.2809999999999999</v>
      </c>
      <c r="BL265" s="311">
        <v>3.0000000000000001E-3</v>
      </c>
      <c r="BM265" s="311">
        <v>1E-3</v>
      </c>
      <c r="BN265" s="307">
        <f t="shared" si="294"/>
        <v>0.13145629056760114</v>
      </c>
      <c r="BO265" s="307">
        <f t="shared" si="294"/>
        <v>0.18653110518711113</v>
      </c>
      <c r="BP265" s="307">
        <f t="shared" si="294"/>
        <v>0.22400606424744435</v>
      </c>
      <c r="BQ265" s="307"/>
      <c r="BR265" s="306"/>
      <c r="CE265" s="304">
        <v>43532</v>
      </c>
      <c r="CF265" s="254">
        <v>2125</v>
      </c>
    </row>
    <row r="266" spans="1:89">
      <c r="A266" s="254" t="s">
        <v>67</v>
      </c>
      <c r="Q266" s="306">
        <f t="shared" si="290"/>
        <v>0</v>
      </c>
      <c r="R266" s="306">
        <f t="shared" si="291"/>
        <v>0.15254001238386494</v>
      </c>
      <c r="S266" s="306">
        <f t="shared" si="292"/>
        <v>0.15254001238386494</v>
      </c>
      <c r="T266" s="306">
        <f t="shared" si="292"/>
        <v>0</v>
      </c>
      <c r="U266" s="306">
        <f t="shared" si="292"/>
        <v>0</v>
      </c>
      <c r="V266" s="306">
        <f t="shared" si="292"/>
        <v>0</v>
      </c>
      <c r="W266" s="306">
        <f t="shared" si="292"/>
        <v>0</v>
      </c>
      <c r="X266" s="306">
        <f t="shared" si="292"/>
        <v>0</v>
      </c>
      <c r="Y266" s="306">
        <f t="shared" si="292"/>
        <v>0</v>
      </c>
      <c r="Z266" s="306">
        <f t="shared" si="292"/>
        <v>0</v>
      </c>
      <c r="AA266" s="306">
        <f t="shared" si="292"/>
        <v>0</v>
      </c>
      <c r="AB266" s="306">
        <f t="shared" si="292"/>
        <v>0</v>
      </c>
      <c r="AC266" s="306">
        <f t="shared" si="292"/>
        <v>0</v>
      </c>
      <c r="AD266" s="306">
        <f t="shared" si="292"/>
        <v>0</v>
      </c>
      <c r="AE266" s="306">
        <f t="shared" si="292"/>
        <v>0</v>
      </c>
      <c r="AF266" s="306">
        <f t="shared" si="292"/>
        <v>0</v>
      </c>
      <c r="AG266" s="306">
        <f t="shared" si="292"/>
        <v>0</v>
      </c>
      <c r="AH266" s="306">
        <f t="shared" si="292"/>
        <v>0</v>
      </c>
      <c r="AI266" s="306">
        <f t="shared" si="292"/>
        <v>0</v>
      </c>
      <c r="AJ266" s="306">
        <f t="shared" si="292"/>
        <v>0</v>
      </c>
      <c r="AK266" s="306">
        <f t="shared" si="292"/>
        <v>0</v>
      </c>
      <c r="AL266" s="306">
        <f t="shared" si="292"/>
        <v>0</v>
      </c>
      <c r="AM266" s="306">
        <f t="shared" si="292"/>
        <v>0</v>
      </c>
      <c r="AN266" s="306">
        <f t="shared" si="292"/>
        <v>0</v>
      </c>
      <c r="AO266" s="306">
        <f t="shared" si="292"/>
        <v>0</v>
      </c>
      <c r="AP266" s="306">
        <f t="shared" si="292"/>
        <v>0</v>
      </c>
      <c r="AQ266" s="306">
        <f t="shared" si="292"/>
        <v>0</v>
      </c>
      <c r="AR266" s="306">
        <f t="shared" si="292"/>
        <v>0</v>
      </c>
      <c r="AS266" s="306">
        <f t="shared" si="292"/>
        <v>0</v>
      </c>
      <c r="AT266" s="306">
        <f t="shared" si="292"/>
        <v>0</v>
      </c>
      <c r="AU266" s="306">
        <f t="shared" si="292"/>
        <v>0</v>
      </c>
      <c r="AV266" s="306">
        <f t="shared" si="292"/>
        <v>0</v>
      </c>
      <c r="AW266" s="306">
        <f t="shared" si="292"/>
        <v>0</v>
      </c>
      <c r="AX266" s="306">
        <f t="shared" si="292"/>
        <v>0</v>
      </c>
      <c r="AY266" s="306">
        <f t="shared" si="292"/>
        <v>0</v>
      </c>
      <c r="AZ266" s="306">
        <f t="shared" si="292"/>
        <v>0</v>
      </c>
      <c r="BA266" s="306">
        <f t="shared" si="292"/>
        <v>0</v>
      </c>
      <c r="BB266" s="306">
        <f t="shared" si="292"/>
        <v>0</v>
      </c>
      <c r="BC266" s="306">
        <f t="shared" si="292"/>
        <v>0.39199877553251555</v>
      </c>
      <c r="BD266" s="306">
        <f t="shared" si="292"/>
        <v>0</v>
      </c>
      <c r="BE266" s="306">
        <f t="shared" si="292"/>
        <v>0</v>
      </c>
      <c r="BF266" s="306">
        <f t="shared" si="292"/>
        <v>0</v>
      </c>
      <c r="BG266" s="306">
        <f t="shared" si="293"/>
        <v>0</v>
      </c>
      <c r="BH266" s="311">
        <v>0</v>
      </c>
      <c r="BI266" s="311">
        <v>1.4E-2</v>
      </c>
      <c r="BJ266" s="311">
        <v>0.08</v>
      </c>
      <c r="BK266" s="311">
        <v>0.26900000000000002</v>
      </c>
      <c r="BL266" s="311">
        <v>0.01</v>
      </c>
      <c r="BM266" s="307">
        <f t="shared" ref="BM266:BM273" si="295">(SUM(BH266:BL266)/SUM(BH$275:BL$275))*BM$275</f>
        <v>2.7143065056032607E-2</v>
      </c>
      <c r="BN266" s="307">
        <f t="shared" si="294"/>
        <v>3.4537966532249741E-2</v>
      </c>
      <c r="BO266" s="307">
        <f t="shared" si="294"/>
        <v>4.7429538151470454E-2</v>
      </c>
      <c r="BP266" s="307">
        <f t="shared" si="294"/>
        <v>5.423568610113929E-2</v>
      </c>
      <c r="BQ266" s="307"/>
      <c r="BR266" s="306"/>
      <c r="CE266" s="304">
        <v>43535</v>
      </c>
      <c r="CF266" s="254">
        <v>2119</v>
      </c>
    </row>
    <row r="267" spans="1:89">
      <c r="A267" s="254" t="s">
        <v>68</v>
      </c>
      <c r="Q267" s="306">
        <f t="shared" si="290"/>
        <v>0</v>
      </c>
      <c r="R267" s="306">
        <f t="shared" si="291"/>
        <v>0.13339158722546315</v>
      </c>
      <c r="S267" s="306">
        <f t="shared" si="292"/>
        <v>0.13339158722546315</v>
      </c>
      <c r="T267" s="306">
        <f t="shared" si="292"/>
        <v>0</v>
      </c>
      <c r="U267" s="306">
        <f t="shared" si="292"/>
        <v>0</v>
      </c>
      <c r="V267" s="306">
        <f t="shared" si="292"/>
        <v>0</v>
      </c>
      <c r="W267" s="306">
        <f t="shared" si="292"/>
        <v>0</v>
      </c>
      <c r="X267" s="306">
        <f t="shared" si="292"/>
        <v>0</v>
      </c>
      <c r="Y267" s="306">
        <f t="shared" si="292"/>
        <v>0</v>
      </c>
      <c r="Z267" s="306">
        <f t="shared" si="292"/>
        <v>0</v>
      </c>
      <c r="AA267" s="306">
        <f t="shared" si="292"/>
        <v>0</v>
      </c>
      <c r="AB267" s="306">
        <f t="shared" si="292"/>
        <v>0</v>
      </c>
      <c r="AC267" s="306">
        <f t="shared" si="292"/>
        <v>0</v>
      </c>
      <c r="AD267" s="306">
        <f t="shared" si="292"/>
        <v>0</v>
      </c>
      <c r="AE267" s="306">
        <f t="shared" si="292"/>
        <v>0</v>
      </c>
      <c r="AF267" s="306">
        <f t="shared" si="292"/>
        <v>0</v>
      </c>
      <c r="AG267" s="306">
        <f t="shared" si="292"/>
        <v>0</v>
      </c>
      <c r="AH267" s="306">
        <f t="shared" si="292"/>
        <v>0</v>
      </c>
      <c r="AI267" s="306">
        <f t="shared" si="292"/>
        <v>0</v>
      </c>
      <c r="AJ267" s="306">
        <f t="shared" si="292"/>
        <v>0</v>
      </c>
      <c r="AK267" s="306">
        <f t="shared" si="292"/>
        <v>0</v>
      </c>
      <c r="AL267" s="306">
        <f t="shared" si="292"/>
        <v>0</v>
      </c>
      <c r="AM267" s="306">
        <f t="shared" si="292"/>
        <v>0</v>
      </c>
      <c r="AN267" s="306">
        <f t="shared" si="292"/>
        <v>0</v>
      </c>
      <c r="AO267" s="306">
        <f t="shared" si="292"/>
        <v>0</v>
      </c>
      <c r="AP267" s="306">
        <f t="shared" si="292"/>
        <v>0</v>
      </c>
      <c r="AQ267" s="306">
        <f t="shared" si="292"/>
        <v>0</v>
      </c>
      <c r="AR267" s="306">
        <f t="shared" si="292"/>
        <v>0</v>
      </c>
      <c r="AS267" s="306">
        <f t="shared" si="292"/>
        <v>0</v>
      </c>
      <c r="AT267" s="306">
        <f t="shared" si="292"/>
        <v>0</v>
      </c>
      <c r="AU267" s="306">
        <f t="shared" si="292"/>
        <v>0</v>
      </c>
      <c r="AV267" s="306">
        <f t="shared" si="292"/>
        <v>0</v>
      </c>
      <c r="AW267" s="306">
        <f t="shared" si="292"/>
        <v>0</v>
      </c>
      <c r="AX267" s="306">
        <f t="shared" si="292"/>
        <v>0</v>
      </c>
      <c r="AY267" s="306">
        <f t="shared" si="292"/>
        <v>0</v>
      </c>
      <c r="AZ267" s="306">
        <f t="shared" si="292"/>
        <v>0</v>
      </c>
      <c r="BA267" s="306">
        <f t="shared" si="292"/>
        <v>0</v>
      </c>
      <c r="BB267" s="306">
        <f t="shared" si="292"/>
        <v>0</v>
      </c>
      <c r="BC267" s="306">
        <f t="shared" si="292"/>
        <v>0.3423964607443607</v>
      </c>
      <c r="BD267" s="306">
        <f t="shared" si="292"/>
        <v>0</v>
      </c>
      <c r="BE267" s="306">
        <f t="shared" si="292"/>
        <v>0</v>
      </c>
      <c r="BF267" s="306">
        <f t="shared" si="292"/>
        <v>0</v>
      </c>
      <c r="BG267" s="306">
        <f t="shared" si="293"/>
        <v>0</v>
      </c>
      <c r="BH267" s="311">
        <v>0.05</v>
      </c>
      <c r="BI267" s="311">
        <v>0.05</v>
      </c>
      <c r="BJ267" s="311">
        <v>5.0000000000000001E-3</v>
      </c>
      <c r="BK267" s="311">
        <v>0.58299999999999996</v>
      </c>
      <c r="BL267" s="311">
        <v>2E-3</v>
      </c>
      <c r="BM267" s="307">
        <f t="shared" si="295"/>
        <v>5.0211031873089805E-2</v>
      </c>
      <c r="BN267" s="307">
        <f t="shared" si="294"/>
        <v>5.9574906079364894E-2</v>
      </c>
      <c r="BO267" s="307">
        <f t="shared" si="294"/>
        <v>7.8897124780424668E-2</v>
      </c>
      <c r="BP267" s="307">
        <f t="shared" si="294"/>
        <v>0.10811669406552255</v>
      </c>
      <c r="BQ267" s="307"/>
      <c r="BR267" s="307"/>
      <c r="CE267" s="304">
        <v>43536</v>
      </c>
      <c r="CF267" s="254">
        <v>2116</v>
      </c>
    </row>
    <row r="268" spans="1:89">
      <c r="A268" s="254" t="s">
        <v>69</v>
      </c>
      <c r="Q268" s="306">
        <f t="shared" si="290"/>
        <v>0</v>
      </c>
      <c r="R268" s="306">
        <f t="shared" si="291"/>
        <v>0.16250699871214297</v>
      </c>
      <c r="S268" s="306">
        <f t="shared" si="292"/>
        <v>0.16250699871214297</v>
      </c>
      <c r="T268" s="306">
        <f t="shared" si="292"/>
        <v>0</v>
      </c>
      <c r="U268" s="306">
        <f t="shared" si="292"/>
        <v>0</v>
      </c>
      <c r="V268" s="306">
        <f t="shared" si="292"/>
        <v>0</v>
      </c>
      <c r="W268" s="306">
        <f t="shared" si="292"/>
        <v>0</v>
      </c>
      <c r="X268" s="306">
        <f t="shared" si="292"/>
        <v>0</v>
      </c>
      <c r="Y268" s="306">
        <f t="shared" si="292"/>
        <v>0</v>
      </c>
      <c r="Z268" s="306">
        <f t="shared" si="292"/>
        <v>0</v>
      </c>
      <c r="AA268" s="306">
        <f t="shared" si="292"/>
        <v>0</v>
      </c>
      <c r="AB268" s="306">
        <f t="shared" si="292"/>
        <v>0</v>
      </c>
      <c r="AC268" s="306">
        <f t="shared" si="292"/>
        <v>0</v>
      </c>
      <c r="AD268" s="306">
        <f t="shared" si="292"/>
        <v>0</v>
      </c>
      <c r="AE268" s="306">
        <f t="shared" si="292"/>
        <v>0</v>
      </c>
      <c r="AF268" s="306">
        <f t="shared" si="292"/>
        <v>0</v>
      </c>
      <c r="AG268" s="306">
        <f t="shared" si="292"/>
        <v>0</v>
      </c>
      <c r="AH268" s="306">
        <f t="shared" si="292"/>
        <v>0</v>
      </c>
      <c r="AI268" s="306">
        <f t="shared" si="292"/>
        <v>0</v>
      </c>
      <c r="AJ268" s="306">
        <f t="shared" si="292"/>
        <v>0</v>
      </c>
      <c r="AK268" s="306">
        <f t="shared" si="292"/>
        <v>0</v>
      </c>
      <c r="AL268" s="306">
        <f t="shared" si="292"/>
        <v>0</v>
      </c>
      <c r="AM268" s="306">
        <f t="shared" si="292"/>
        <v>0</v>
      </c>
      <c r="AN268" s="306">
        <f t="shared" si="292"/>
        <v>0</v>
      </c>
      <c r="AO268" s="306">
        <f t="shared" si="292"/>
        <v>0</v>
      </c>
      <c r="AP268" s="306">
        <f t="shared" si="292"/>
        <v>0</v>
      </c>
      <c r="AQ268" s="306">
        <f t="shared" si="292"/>
        <v>0</v>
      </c>
      <c r="AR268" s="306">
        <f t="shared" si="292"/>
        <v>0</v>
      </c>
      <c r="AS268" s="306">
        <f t="shared" si="292"/>
        <v>0</v>
      </c>
      <c r="AT268" s="306">
        <f t="shared" si="292"/>
        <v>0</v>
      </c>
      <c r="AU268" s="306">
        <f t="shared" si="292"/>
        <v>0</v>
      </c>
      <c r="AV268" s="306">
        <f t="shared" si="292"/>
        <v>0</v>
      </c>
      <c r="AW268" s="306">
        <f t="shared" si="292"/>
        <v>0</v>
      </c>
      <c r="AX268" s="306">
        <f t="shared" si="292"/>
        <v>0</v>
      </c>
      <c r="AY268" s="306">
        <f t="shared" si="292"/>
        <v>0</v>
      </c>
      <c r="AZ268" s="306">
        <f t="shared" si="292"/>
        <v>0</v>
      </c>
      <c r="BA268" s="306">
        <f t="shared" si="292"/>
        <v>0</v>
      </c>
      <c r="BB268" s="306">
        <f t="shared" si="292"/>
        <v>0</v>
      </c>
      <c r="BC268" s="306">
        <f t="shared" si="292"/>
        <v>0.39179151756399322</v>
      </c>
      <c r="BD268" s="306">
        <f t="shared" si="292"/>
        <v>0</v>
      </c>
      <c r="BE268" s="306">
        <f t="shared" si="292"/>
        <v>0</v>
      </c>
      <c r="BF268" s="306">
        <f t="shared" si="292"/>
        <v>0</v>
      </c>
      <c r="BG268" s="306">
        <f t="shared" si="293"/>
        <v>0</v>
      </c>
      <c r="BH268" s="311">
        <v>0</v>
      </c>
      <c r="BI268" s="311">
        <v>1E-3</v>
      </c>
      <c r="BJ268" s="311">
        <v>8.5000000000000006E-2</v>
      </c>
      <c r="BK268" s="311">
        <v>5.6000000000000001E-2</v>
      </c>
      <c r="BL268" s="311">
        <v>0.28499999999999998</v>
      </c>
      <c r="BM268" s="307">
        <f t="shared" si="295"/>
        <v>3.1072624072187461E-2</v>
      </c>
      <c r="BN268" s="307">
        <f t="shared" si="294"/>
        <v>3.9538101097240319E-2</v>
      </c>
      <c r="BO268" s="307">
        <f t="shared" si="294"/>
        <v>5.5990205327120478E-2</v>
      </c>
      <c r="BP268" s="307">
        <f t="shared" si="294"/>
        <v>6.534389749812021E-2</v>
      </c>
      <c r="BQ268" s="307"/>
      <c r="BR268" s="307"/>
      <c r="CE268" s="304">
        <v>43537</v>
      </c>
      <c r="CF268" s="254">
        <v>2091</v>
      </c>
    </row>
    <row r="269" spans="1:89">
      <c r="A269" s="254" t="s">
        <v>70</v>
      </c>
      <c r="Q269" s="306">
        <f t="shared" si="290"/>
        <v>0</v>
      </c>
      <c r="R269" s="306">
        <f t="shared" si="291"/>
        <v>0.16569088406903007</v>
      </c>
      <c r="S269" s="306">
        <f t="shared" si="292"/>
        <v>0.16569088406903007</v>
      </c>
      <c r="T269" s="306">
        <f t="shared" si="292"/>
        <v>0</v>
      </c>
      <c r="U269" s="306">
        <f t="shared" si="292"/>
        <v>0</v>
      </c>
      <c r="V269" s="306">
        <f t="shared" si="292"/>
        <v>0</v>
      </c>
      <c r="W269" s="306">
        <f t="shared" si="292"/>
        <v>0</v>
      </c>
      <c r="X269" s="306">
        <f t="shared" si="292"/>
        <v>0</v>
      </c>
      <c r="Y269" s="306">
        <f t="shared" si="292"/>
        <v>0</v>
      </c>
      <c r="Z269" s="306">
        <f t="shared" si="292"/>
        <v>0</v>
      </c>
      <c r="AA269" s="306">
        <f t="shared" si="292"/>
        <v>0</v>
      </c>
      <c r="AB269" s="306">
        <f t="shared" si="292"/>
        <v>0</v>
      </c>
      <c r="AC269" s="306">
        <f t="shared" si="292"/>
        <v>0</v>
      </c>
      <c r="AD269" s="306">
        <f t="shared" si="292"/>
        <v>0</v>
      </c>
      <c r="AE269" s="306">
        <f t="shared" si="292"/>
        <v>0</v>
      </c>
      <c r="AF269" s="306">
        <f t="shared" si="292"/>
        <v>0</v>
      </c>
      <c r="AG269" s="306">
        <f t="shared" si="292"/>
        <v>0</v>
      </c>
      <c r="AH269" s="306">
        <f t="shared" ref="AH269:BF274" si="296">(SUM(AH142:AL142)/SUM(AH$148:AL$148))*AH$275</f>
        <v>0</v>
      </c>
      <c r="AI269" s="306">
        <f t="shared" si="296"/>
        <v>0</v>
      </c>
      <c r="AJ269" s="306">
        <f t="shared" si="296"/>
        <v>0</v>
      </c>
      <c r="AK269" s="306">
        <f t="shared" si="296"/>
        <v>0</v>
      </c>
      <c r="AL269" s="306">
        <f t="shared" si="296"/>
        <v>0</v>
      </c>
      <c r="AM269" s="306">
        <f t="shared" si="296"/>
        <v>0</v>
      </c>
      <c r="AN269" s="306">
        <f t="shared" si="296"/>
        <v>0</v>
      </c>
      <c r="AO269" s="306">
        <f t="shared" si="296"/>
        <v>0</v>
      </c>
      <c r="AP269" s="306">
        <f t="shared" si="296"/>
        <v>0</v>
      </c>
      <c r="AQ269" s="306">
        <f t="shared" si="296"/>
        <v>0</v>
      </c>
      <c r="AR269" s="306">
        <f t="shared" si="296"/>
        <v>0</v>
      </c>
      <c r="AS269" s="306">
        <f t="shared" si="296"/>
        <v>0</v>
      </c>
      <c r="AT269" s="306">
        <f t="shared" si="296"/>
        <v>0</v>
      </c>
      <c r="AU269" s="306">
        <f t="shared" si="296"/>
        <v>0</v>
      </c>
      <c r="AV269" s="306">
        <f t="shared" si="296"/>
        <v>0</v>
      </c>
      <c r="AW269" s="306">
        <f t="shared" si="296"/>
        <v>0</v>
      </c>
      <c r="AX269" s="306">
        <f t="shared" si="296"/>
        <v>0</v>
      </c>
      <c r="AY269" s="306">
        <f t="shared" si="296"/>
        <v>0</v>
      </c>
      <c r="AZ269" s="306">
        <f t="shared" si="296"/>
        <v>0</v>
      </c>
      <c r="BA269" s="306">
        <f t="shared" si="296"/>
        <v>0</v>
      </c>
      <c r="BB269" s="306">
        <f t="shared" si="296"/>
        <v>0</v>
      </c>
      <c r="BC269" s="306">
        <f t="shared" si="296"/>
        <v>0.38217941692066409</v>
      </c>
      <c r="BD269" s="306">
        <f t="shared" si="296"/>
        <v>0</v>
      </c>
      <c r="BE269" s="306">
        <f t="shared" si="296"/>
        <v>0</v>
      </c>
      <c r="BF269" s="306">
        <f t="shared" si="296"/>
        <v>0</v>
      </c>
      <c r="BG269" s="306">
        <f t="shared" si="293"/>
        <v>0</v>
      </c>
      <c r="BH269" s="311">
        <v>0</v>
      </c>
      <c r="BI269" s="311">
        <v>0</v>
      </c>
      <c r="BJ269" s="311">
        <v>0.126</v>
      </c>
      <c r="BK269" s="311">
        <v>9.4E-2</v>
      </c>
      <c r="BL269" s="311">
        <v>1E-3</v>
      </c>
      <c r="BM269" s="307">
        <f t="shared" si="295"/>
        <v>1.6082084121670795E-2</v>
      </c>
      <c r="BN269" s="307">
        <f t="shared" si="294"/>
        <v>2.0463513682646633E-2</v>
      </c>
      <c r="BO269" s="307">
        <f t="shared" si="294"/>
        <v>2.9036889803860093E-2</v>
      </c>
      <c r="BP269" s="307">
        <f t="shared" si="294"/>
        <v>2.2440258190075116E-2</v>
      </c>
      <c r="BQ269" s="307"/>
      <c r="BR269" s="307"/>
      <c r="CE269" s="304">
        <v>43538</v>
      </c>
      <c r="CF269" s="254">
        <v>2063</v>
      </c>
    </row>
    <row r="270" spans="1:89">
      <c r="A270" s="254" t="s">
        <v>71</v>
      </c>
      <c r="Q270" s="306">
        <f t="shared" si="290"/>
        <v>0</v>
      </c>
      <c r="R270" s="306">
        <f t="shared" si="291"/>
        <v>0.16985597754738807</v>
      </c>
      <c r="S270" s="306">
        <f t="shared" ref="S270:AG274" si="297">(SUM(S143:W143)/SUM(S$148:W$148))*S$275</f>
        <v>0.1698559775473881</v>
      </c>
      <c r="T270" s="306">
        <f t="shared" si="297"/>
        <v>0</v>
      </c>
      <c r="U270" s="306">
        <f t="shared" si="297"/>
        <v>0</v>
      </c>
      <c r="V270" s="306">
        <f t="shared" si="297"/>
        <v>0</v>
      </c>
      <c r="W270" s="306">
        <f t="shared" si="297"/>
        <v>0</v>
      </c>
      <c r="X270" s="306">
        <f t="shared" si="297"/>
        <v>0</v>
      </c>
      <c r="Y270" s="306">
        <f t="shared" si="297"/>
        <v>0</v>
      </c>
      <c r="Z270" s="306">
        <f t="shared" si="297"/>
        <v>0</v>
      </c>
      <c r="AA270" s="306">
        <f t="shared" si="297"/>
        <v>0</v>
      </c>
      <c r="AB270" s="306">
        <f t="shared" si="297"/>
        <v>0</v>
      </c>
      <c r="AC270" s="306">
        <f t="shared" si="297"/>
        <v>0</v>
      </c>
      <c r="AD270" s="306">
        <f t="shared" si="297"/>
        <v>0</v>
      </c>
      <c r="AE270" s="306">
        <f t="shared" si="297"/>
        <v>0</v>
      </c>
      <c r="AF270" s="306">
        <f t="shared" si="297"/>
        <v>0</v>
      </c>
      <c r="AG270" s="306">
        <f t="shared" si="297"/>
        <v>0</v>
      </c>
      <c r="AH270" s="306">
        <f t="shared" si="296"/>
        <v>0</v>
      </c>
      <c r="AI270" s="306">
        <f t="shared" si="296"/>
        <v>0</v>
      </c>
      <c r="AJ270" s="306">
        <f t="shared" si="296"/>
        <v>0</v>
      </c>
      <c r="AK270" s="306">
        <f t="shared" si="296"/>
        <v>0</v>
      </c>
      <c r="AL270" s="306">
        <f t="shared" si="296"/>
        <v>0</v>
      </c>
      <c r="AM270" s="306">
        <f t="shared" si="296"/>
        <v>0</v>
      </c>
      <c r="AN270" s="306">
        <f t="shared" si="296"/>
        <v>0</v>
      </c>
      <c r="AO270" s="306">
        <f t="shared" si="296"/>
        <v>0</v>
      </c>
      <c r="AP270" s="306">
        <f t="shared" si="296"/>
        <v>0</v>
      </c>
      <c r="AQ270" s="306">
        <f t="shared" si="296"/>
        <v>0</v>
      </c>
      <c r="AR270" s="306">
        <f t="shared" si="296"/>
        <v>0</v>
      </c>
      <c r="AS270" s="306">
        <f t="shared" si="296"/>
        <v>0</v>
      </c>
      <c r="AT270" s="306">
        <f t="shared" si="296"/>
        <v>0</v>
      </c>
      <c r="AU270" s="306">
        <f t="shared" si="296"/>
        <v>0</v>
      </c>
      <c r="AV270" s="306">
        <f t="shared" si="296"/>
        <v>0</v>
      </c>
      <c r="AW270" s="306">
        <f t="shared" si="296"/>
        <v>0</v>
      </c>
      <c r="AX270" s="306">
        <f t="shared" si="296"/>
        <v>0</v>
      </c>
      <c r="AY270" s="306">
        <f t="shared" si="296"/>
        <v>0</v>
      </c>
      <c r="AZ270" s="306">
        <f t="shared" si="296"/>
        <v>0</v>
      </c>
      <c r="BA270" s="306">
        <f t="shared" si="296"/>
        <v>0</v>
      </c>
      <c r="BB270" s="306">
        <f t="shared" si="296"/>
        <v>0</v>
      </c>
      <c r="BC270" s="306">
        <f t="shared" si="296"/>
        <v>0.42251547683583612</v>
      </c>
      <c r="BD270" s="306">
        <f t="shared" si="296"/>
        <v>0</v>
      </c>
      <c r="BE270" s="306">
        <f t="shared" si="296"/>
        <v>0</v>
      </c>
      <c r="BF270" s="306">
        <f t="shared" si="296"/>
        <v>0</v>
      </c>
      <c r="BG270" s="306">
        <f t="shared" si="293"/>
        <v>0</v>
      </c>
      <c r="BH270" s="311">
        <v>1.6E-2</v>
      </c>
      <c r="BI270" s="311">
        <v>0</v>
      </c>
      <c r="BJ270" s="311">
        <v>1.006</v>
      </c>
      <c r="BK270" s="311">
        <v>0.438</v>
      </c>
      <c r="BL270" s="311">
        <v>0.23699999999999999</v>
      </c>
      <c r="BM270" s="307">
        <f t="shared" si="295"/>
        <v>0.12349003056323682</v>
      </c>
      <c r="BN270" s="307">
        <f t="shared" si="294"/>
        <v>0.15575283373871329</v>
      </c>
      <c r="BO270" s="307">
        <f t="shared" si="294"/>
        <v>0.22100690722264252</v>
      </c>
      <c r="BP270" s="307">
        <f t="shared" si="294"/>
        <v>0.16423277969879718</v>
      </c>
      <c r="BQ270" s="307"/>
      <c r="BR270" s="307"/>
      <c r="CE270" s="304">
        <v>43539</v>
      </c>
      <c r="CF270" s="254">
        <v>2067</v>
      </c>
    </row>
    <row r="271" spans="1:89">
      <c r="A271" s="254" t="s">
        <v>72</v>
      </c>
      <c r="Q271" s="306">
        <f t="shared" si="290"/>
        <v>0</v>
      </c>
      <c r="R271" s="306">
        <f t="shared" si="291"/>
        <v>0.15860395376291692</v>
      </c>
      <c r="S271" s="306">
        <f t="shared" si="297"/>
        <v>0.15860395376291692</v>
      </c>
      <c r="T271" s="306">
        <f t="shared" si="297"/>
        <v>0</v>
      </c>
      <c r="U271" s="306">
        <f t="shared" si="297"/>
        <v>0</v>
      </c>
      <c r="V271" s="306">
        <f t="shared" si="297"/>
        <v>0</v>
      </c>
      <c r="W271" s="306">
        <f t="shared" si="297"/>
        <v>0</v>
      </c>
      <c r="X271" s="306">
        <f t="shared" si="297"/>
        <v>0</v>
      </c>
      <c r="Y271" s="306">
        <f t="shared" si="297"/>
        <v>0</v>
      </c>
      <c r="Z271" s="306">
        <f t="shared" si="297"/>
        <v>0</v>
      </c>
      <c r="AA271" s="306">
        <f t="shared" si="297"/>
        <v>0</v>
      </c>
      <c r="AB271" s="306">
        <f t="shared" si="297"/>
        <v>0</v>
      </c>
      <c r="AC271" s="306">
        <f t="shared" si="297"/>
        <v>0</v>
      </c>
      <c r="AD271" s="306">
        <f t="shared" si="297"/>
        <v>0</v>
      </c>
      <c r="AE271" s="306">
        <f t="shared" si="297"/>
        <v>0</v>
      </c>
      <c r="AF271" s="306">
        <f t="shared" si="297"/>
        <v>0</v>
      </c>
      <c r="AG271" s="306">
        <f t="shared" si="297"/>
        <v>0</v>
      </c>
      <c r="AH271" s="306">
        <f t="shared" si="296"/>
        <v>0</v>
      </c>
      <c r="AI271" s="306">
        <f t="shared" si="296"/>
        <v>0</v>
      </c>
      <c r="AJ271" s="306">
        <f t="shared" si="296"/>
        <v>0</v>
      </c>
      <c r="AK271" s="306">
        <f t="shared" si="296"/>
        <v>0</v>
      </c>
      <c r="AL271" s="306">
        <f t="shared" si="296"/>
        <v>0</v>
      </c>
      <c r="AM271" s="306">
        <f t="shared" si="296"/>
        <v>0</v>
      </c>
      <c r="AN271" s="306">
        <f t="shared" si="296"/>
        <v>0</v>
      </c>
      <c r="AO271" s="306">
        <f t="shared" si="296"/>
        <v>0</v>
      </c>
      <c r="AP271" s="306">
        <f t="shared" si="296"/>
        <v>0</v>
      </c>
      <c r="AQ271" s="306">
        <f t="shared" si="296"/>
        <v>0</v>
      </c>
      <c r="AR271" s="306">
        <f t="shared" si="296"/>
        <v>0</v>
      </c>
      <c r="AS271" s="306">
        <f t="shared" si="296"/>
        <v>0</v>
      </c>
      <c r="AT271" s="306">
        <f t="shared" si="296"/>
        <v>0</v>
      </c>
      <c r="AU271" s="306">
        <f t="shared" si="296"/>
        <v>0</v>
      </c>
      <c r="AV271" s="306">
        <f t="shared" si="296"/>
        <v>0</v>
      </c>
      <c r="AW271" s="306">
        <f t="shared" si="296"/>
        <v>0</v>
      </c>
      <c r="AX271" s="306">
        <f t="shared" si="296"/>
        <v>0</v>
      </c>
      <c r="AY271" s="306">
        <f t="shared" si="296"/>
        <v>0</v>
      </c>
      <c r="AZ271" s="306">
        <f t="shared" si="296"/>
        <v>0</v>
      </c>
      <c r="BA271" s="306">
        <f t="shared" si="296"/>
        <v>0</v>
      </c>
      <c r="BB271" s="306">
        <f t="shared" si="296"/>
        <v>0</v>
      </c>
      <c r="BC271" s="306">
        <f t="shared" si="296"/>
        <v>0.40573459097001335</v>
      </c>
      <c r="BD271" s="306">
        <f t="shared" si="296"/>
        <v>0</v>
      </c>
      <c r="BE271" s="306">
        <f t="shared" si="296"/>
        <v>0</v>
      </c>
      <c r="BF271" s="306">
        <f t="shared" si="296"/>
        <v>0</v>
      </c>
      <c r="BG271" s="306">
        <f t="shared" si="293"/>
        <v>0</v>
      </c>
      <c r="BH271" s="311">
        <v>6.0999999999999999E-2</v>
      </c>
      <c r="BI271" s="311">
        <v>3.9E-2</v>
      </c>
      <c r="BJ271" s="311">
        <v>0.19600000000000001</v>
      </c>
      <c r="BK271" s="311">
        <v>0.45900000000000002</v>
      </c>
      <c r="BL271" s="311">
        <v>1.2999999999999999E-2</v>
      </c>
      <c r="BM271" s="307">
        <f t="shared" si="295"/>
        <v>5.588706156309127E-2</v>
      </c>
      <c r="BN271" s="307">
        <f t="shared" si="294"/>
        <v>6.5847868178004712E-2</v>
      </c>
      <c r="BO271" s="307">
        <f t="shared" si="294"/>
        <v>8.9038392908484726E-2</v>
      </c>
      <c r="BP271" s="307">
        <f t="shared" si="294"/>
        <v>9.5412705792283489E-2</v>
      </c>
      <c r="BQ271" s="307"/>
      <c r="BR271" s="307"/>
      <c r="CE271" s="304">
        <v>43542</v>
      </c>
      <c r="CF271" s="254">
        <v>2105</v>
      </c>
    </row>
    <row r="272" spans="1:89">
      <c r="A272" s="254" t="s">
        <v>73</v>
      </c>
      <c r="Q272" s="306">
        <f t="shared" si="290"/>
        <v>0</v>
      </c>
      <c r="R272" s="306">
        <f t="shared" si="291"/>
        <v>0.16412423202137333</v>
      </c>
      <c r="S272" s="306">
        <f t="shared" si="297"/>
        <v>0.16412423202137333</v>
      </c>
      <c r="T272" s="306">
        <f t="shared" si="297"/>
        <v>0</v>
      </c>
      <c r="U272" s="306">
        <f t="shared" si="297"/>
        <v>0</v>
      </c>
      <c r="V272" s="306">
        <f t="shared" si="297"/>
        <v>0</v>
      </c>
      <c r="W272" s="306">
        <f t="shared" si="297"/>
        <v>0</v>
      </c>
      <c r="X272" s="306">
        <f t="shared" si="297"/>
        <v>0</v>
      </c>
      <c r="Y272" s="306">
        <f t="shared" si="297"/>
        <v>0</v>
      </c>
      <c r="Z272" s="306">
        <f t="shared" si="297"/>
        <v>0</v>
      </c>
      <c r="AA272" s="306">
        <f t="shared" si="297"/>
        <v>0</v>
      </c>
      <c r="AB272" s="306">
        <f t="shared" si="297"/>
        <v>0</v>
      </c>
      <c r="AC272" s="306">
        <f t="shared" si="297"/>
        <v>0</v>
      </c>
      <c r="AD272" s="306">
        <f t="shared" si="297"/>
        <v>0</v>
      </c>
      <c r="AE272" s="306">
        <f t="shared" si="297"/>
        <v>0</v>
      </c>
      <c r="AF272" s="306">
        <f t="shared" si="297"/>
        <v>0</v>
      </c>
      <c r="AG272" s="306">
        <f t="shared" si="297"/>
        <v>0</v>
      </c>
      <c r="AH272" s="306">
        <f t="shared" si="296"/>
        <v>0</v>
      </c>
      <c r="AI272" s="306">
        <f t="shared" si="296"/>
        <v>0</v>
      </c>
      <c r="AJ272" s="306">
        <f t="shared" si="296"/>
        <v>0</v>
      </c>
      <c r="AK272" s="306">
        <f t="shared" si="296"/>
        <v>0</v>
      </c>
      <c r="AL272" s="306">
        <f t="shared" si="296"/>
        <v>0</v>
      </c>
      <c r="AM272" s="306">
        <f t="shared" si="296"/>
        <v>0</v>
      </c>
      <c r="AN272" s="306">
        <f t="shared" si="296"/>
        <v>0</v>
      </c>
      <c r="AO272" s="306">
        <f t="shared" si="296"/>
        <v>0</v>
      </c>
      <c r="AP272" s="306">
        <f t="shared" si="296"/>
        <v>0</v>
      </c>
      <c r="AQ272" s="306">
        <f t="shared" si="296"/>
        <v>0</v>
      </c>
      <c r="AR272" s="306">
        <f t="shared" si="296"/>
        <v>0</v>
      </c>
      <c r="AS272" s="306">
        <f t="shared" si="296"/>
        <v>0</v>
      </c>
      <c r="AT272" s="306">
        <f t="shared" si="296"/>
        <v>0</v>
      </c>
      <c r="AU272" s="306">
        <f t="shared" si="296"/>
        <v>0</v>
      </c>
      <c r="AV272" s="306">
        <f t="shared" si="296"/>
        <v>0</v>
      </c>
      <c r="AW272" s="306">
        <f t="shared" si="296"/>
        <v>0</v>
      </c>
      <c r="AX272" s="306">
        <f t="shared" si="296"/>
        <v>0</v>
      </c>
      <c r="AY272" s="306">
        <f t="shared" si="296"/>
        <v>0</v>
      </c>
      <c r="AZ272" s="306">
        <f t="shared" si="296"/>
        <v>0</v>
      </c>
      <c r="BA272" s="306">
        <f t="shared" si="296"/>
        <v>0</v>
      </c>
      <c r="BB272" s="306">
        <f t="shared" si="296"/>
        <v>0</v>
      </c>
      <c r="BC272" s="306">
        <f t="shared" si="296"/>
        <v>0.41798758227158234</v>
      </c>
      <c r="BD272" s="306">
        <f t="shared" si="296"/>
        <v>0</v>
      </c>
      <c r="BE272" s="306">
        <f t="shared" si="296"/>
        <v>0</v>
      </c>
      <c r="BF272" s="306">
        <f t="shared" si="296"/>
        <v>0</v>
      </c>
      <c r="BG272" s="306">
        <f t="shared" si="293"/>
        <v>0</v>
      </c>
      <c r="BH272" s="311">
        <v>3.1E-2</v>
      </c>
      <c r="BI272" s="311">
        <v>0.23499999999999999</v>
      </c>
      <c r="BJ272" s="311">
        <v>0.29699999999999999</v>
      </c>
      <c r="BK272" s="311">
        <v>5.0999999999999997E-2</v>
      </c>
      <c r="BL272" s="311">
        <v>1.0999999999999999E-2</v>
      </c>
      <c r="BM272" s="307">
        <f t="shared" si="295"/>
        <v>4.5481007131421926E-2</v>
      </c>
      <c r="BN272" s="307">
        <f t="shared" si="294"/>
        <v>5.519619243987553E-2</v>
      </c>
      <c r="BO272" s="307">
        <f t="shared" si="294"/>
        <v>5.182614769226318E-2</v>
      </c>
      <c r="BP272" s="307">
        <f t="shared" si="294"/>
        <v>2.9975314039066607E-2</v>
      </c>
      <c r="BQ272" s="307"/>
      <c r="BR272" s="307"/>
      <c r="CE272" s="304">
        <v>43543</v>
      </c>
      <c r="CF272" s="254">
        <v>2131</v>
      </c>
    </row>
    <row r="273" spans="1:84">
      <c r="A273" s="254" t="s">
        <v>74</v>
      </c>
      <c r="Q273" s="306">
        <f t="shared" si="290"/>
        <v>0</v>
      </c>
      <c r="R273" s="306">
        <f t="shared" si="291"/>
        <v>0.18874252505929839</v>
      </c>
      <c r="S273" s="306">
        <f t="shared" si="297"/>
        <v>0.18874252505929839</v>
      </c>
      <c r="T273" s="306">
        <f t="shared" si="297"/>
        <v>0</v>
      </c>
      <c r="U273" s="306">
        <f t="shared" si="297"/>
        <v>0</v>
      </c>
      <c r="V273" s="306">
        <f t="shared" si="297"/>
        <v>0</v>
      </c>
      <c r="W273" s="306">
        <f t="shared" si="297"/>
        <v>0</v>
      </c>
      <c r="X273" s="306">
        <f t="shared" si="297"/>
        <v>0</v>
      </c>
      <c r="Y273" s="306">
        <f t="shared" si="297"/>
        <v>0</v>
      </c>
      <c r="Z273" s="306">
        <f t="shared" si="297"/>
        <v>0</v>
      </c>
      <c r="AA273" s="306">
        <f t="shared" si="297"/>
        <v>0</v>
      </c>
      <c r="AB273" s="306">
        <f t="shared" si="297"/>
        <v>0</v>
      </c>
      <c r="AC273" s="306">
        <f t="shared" si="297"/>
        <v>0</v>
      </c>
      <c r="AD273" s="306">
        <f t="shared" si="297"/>
        <v>0</v>
      </c>
      <c r="AE273" s="306">
        <f t="shared" si="297"/>
        <v>0</v>
      </c>
      <c r="AF273" s="306">
        <f t="shared" si="297"/>
        <v>0</v>
      </c>
      <c r="AG273" s="306">
        <f t="shared" si="297"/>
        <v>0</v>
      </c>
      <c r="AH273" s="306">
        <f t="shared" si="296"/>
        <v>0</v>
      </c>
      <c r="AI273" s="306">
        <f t="shared" si="296"/>
        <v>0</v>
      </c>
      <c r="AJ273" s="306">
        <f t="shared" si="296"/>
        <v>0</v>
      </c>
      <c r="AK273" s="306">
        <f t="shared" si="296"/>
        <v>0</v>
      </c>
      <c r="AL273" s="306">
        <f t="shared" si="296"/>
        <v>0</v>
      </c>
      <c r="AM273" s="306">
        <f t="shared" si="296"/>
        <v>0</v>
      </c>
      <c r="AN273" s="306">
        <f t="shared" si="296"/>
        <v>0</v>
      </c>
      <c r="AO273" s="306">
        <f t="shared" si="296"/>
        <v>0</v>
      </c>
      <c r="AP273" s="306">
        <f t="shared" si="296"/>
        <v>0</v>
      </c>
      <c r="AQ273" s="306">
        <f t="shared" si="296"/>
        <v>0</v>
      </c>
      <c r="AR273" s="306">
        <f t="shared" si="296"/>
        <v>0</v>
      </c>
      <c r="AS273" s="306">
        <f t="shared" si="296"/>
        <v>0</v>
      </c>
      <c r="AT273" s="306">
        <f t="shared" si="296"/>
        <v>0</v>
      </c>
      <c r="AU273" s="306">
        <f t="shared" si="296"/>
        <v>0</v>
      </c>
      <c r="AV273" s="306">
        <f t="shared" si="296"/>
        <v>0</v>
      </c>
      <c r="AW273" s="306">
        <f t="shared" si="296"/>
        <v>0</v>
      </c>
      <c r="AX273" s="306">
        <f t="shared" si="296"/>
        <v>0</v>
      </c>
      <c r="AY273" s="306">
        <f t="shared" si="296"/>
        <v>0</v>
      </c>
      <c r="AZ273" s="306">
        <f t="shared" si="296"/>
        <v>0</v>
      </c>
      <c r="BA273" s="306">
        <f t="shared" si="296"/>
        <v>0</v>
      </c>
      <c r="BB273" s="306">
        <f t="shared" si="296"/>
        <v>0</v>
      </c>
      <c r="BC273" s="306">
        <f t="shared" si="296"/>
        <v>0.44299249284193715</v>
      </c>
      <c r="BD273" s="306">
        <f t="shared" si="296"/>
        <v>0</v>
      </c>
      <c r="BE273" s="306">
        <f t="shared" si="296"/>
        <v>0</v>
      </c>
      <c r="BF273" s="306">
        <f t="shared" si="296"/>
        <v>0</v>
      </c>
      <c r="BG273" s="306">
        <f t="shared" si="293"/>
        <v>0</v>
      </c>
      <c r="BH273" s="311">
        <v>0.03</v>
      </c>
      <c r="BI273" s="311">
        <v>4.0640000000000001</v>
      </c>
      <c r="BJ273" s="311">
        <v>0.36699999999999999</v>
      </c>
      <c r="BK273" s="311">
        <v>4.9000000000000002E-2</v>
      </c>
      <c r="BL273" s="311">
        <v>0.106</v>
      </c>
      <c r="BM273" s="307">
        <f t="shared" si="295"/>
        <v>0.33590452626982981</v>
      </c>
      <c r="BN273" s="307">
        <f t="shared" si="294"/>
        <v>0.4248294888715155</v>
      </c>
      <c r="BO273" s="307">
        <f t="shared" si="294"/>
        <v>0.14462140515258246</v>
      </c>
      <c r="BP273" s="307">
        <f t="shared" si="294"/>
        <v>0.14817711295331579</v>
      </c>
      <c r="BQ273" s="307"/>
      <c r="BR273" s="307"/>
      <c r="CE273" s="304">
        <v>43544</v>
      </c>
      <c r="CF273" s="254">
        <v>2164</v>
      </c>
    </row>
    <row r="274" spans="1:84">
      <c r="A274" s="254" t="s">
        <v>75</v>
      </c>
      <c r="Q274" s="306">
        <f t="shared" si="290"/>
        <v>0</v>
      </c>
      <c r="R274" s="306">
        <f t="shared" si="291"/>
        <v>0.2049872269498329</v>
      </c>
      <c r="S274" s="306">
        <f t="shared" si="297"/>
        <v>0.20498722694983287</v>
      </c>
      <c r="T274" s="306">
        <f t="shared" si="297"/>
        <v>0</v>
      </c>
      <c r="U274" s="306">
        <f t="shared" si="297"/>
        <v>0</v>
      </c>
      <c r="V274" s="306">
        <f t="shared" si="297"/>
        <v>0</v>
      </c>
      <c r="W274" s="306">
        <f t="shared" si="297"/>
        <v>0</v>
      </c>
      <c r="X274" s="306">
        <f t="shared" si="297"/>
        <v>0</v>
      </c>
      <c r="Y274" s="306">
        <f t="shared" si="297"/>
        <v>0</v>
      </c>
      <c r="Z274" s="306">
        <f t="shared" si="297"/>
        <v>0</v>
      </c>
      <c r="AA274" s="306">
        <f t="shared" si="297"/>
        <v>0</v>
      </c>
      <c r="AB274" s="306">
        <f t="shared" si="297"/>
        <v>0</v>
      </c>
      <c r="AC274" s="306">
        <f t="shared" si="297"/>
        <v>0</v>
      </c>
      <c r="AD274" s="306">
        <f t="shared" si="297"/>
        <v>0</v>
      </c>
      <c r="AE274" s="306">
        <f t="shared" si="297"/>
        <v>0</v>
      </c>
      <c r="AF274" s="306">
        <f t="shared" si="297"/>
        <v>0</v>
      </c>
      <c r="AG274" s="306">
        <f t="shared" si="297"/>
        <v>0</v>
      </c>
      <c r="AH274" s="306">
        <f t="shared" si="296"/>
        <v>0</v>
      </c>
      <c r="AI274" s="306">
        <f t="shared" si="296"/>
        <v>0</v>
      </c>
      <c r="AJ274" s="306">
        <f t="shared" si="296"/>
        <v>0</v>
      </c>
      <c r="AK274" s="306">
        <f t="shared" si="296"/>
        <v>0</v>
      </c>
      <c r="AL274" s="306">
        <f t="shared" si="296"/>
        <v>0</v>
      </c>
      <c r="AM274" s="306">
        <f t="shared" si="296"/>
        <v>0</v>
      </c>
      <c r="AN274" s="306">
        <f t="shared" si="296"/>
        <v>0</v>
      </c>
      <c r="AO274" s="306">
        <f t="shared" si="296"/>
        <v>0</v>
      </c>
      <c r="AP274" s="306">
        <f t="shared" si="296"/>
        <v>0</v>
      </c>
      <c r="AQ274" s="306">
        <f t="shared" si="296"/>
        <v>0</v>
      </c>
      <c r="AR274" s="306">
        <f t="shared" si="296"/>
        <v>0</v>
      </c>
      <c r="AS274" s="306">
        <f t="shared" si="296"/>
        <v>0</v>
      </c>
      <c r="AT274" s="306">
        <f t="shared" si="296"/>
        <v>0</v>
      </c>
      <c r="AU274" s="306">
        <f t="shared" si="296"/>
        <v>0</v>
      </c>
      <c r="AV274" s="306">
        <f t="shared" si="296"/>
        <v>0</v>
      </c>
      <c r="AW274" s="306">
        <f t="shared" si="296"/>
        <v>0</v>
      </c>
      <c r="AX274" s="306">
        <f t="shared" si="296"/>
        <v>0</v>
      </c>
      <c r="AY274" s="306">
        <f t="shared" si="296"/>
        <v>0</v>
      </c>
      <c r="AZ274" s="306">
        <f t="shared" si="296"/>
        <v>0</v>
      </c>
      <c r="BA274" s="306">
        <f t="shared" si="296"/>
        <v>0</v>
      </c>
      <c r="BB274" s="306">
        <f t="shared" si="296"/>
        <v>0</v>
      </c>
      <c r="BC274" s="306">
        <f t="shared" si="296"/>
        <v>0.46920198268592234</v>
      </c>
      <c r="BD274" s="306">
        <f t="shared" si="296"/>
        <v>0</v>
      </c>
      <c r="BE274" s="306">
        <f t="shared" si="296"/>
        <v>0</v>
      </c>
      <c r="BF274" s="306">
        <f t="shared" si="296"/>
        <v>0</v>
      </c>
      <c r="BG274" s="306">
        <f t="shared" si="293"/>
        <v>0</v>
      </c>
      <c r="BH274" s="311">
        <v>3.0000000000000001E-3</v>
      </c>
      <c r="BI274" s="311">
        <v>0.183</v>
      </c>
      <c r="BJ274" s="311">
        <v>0.61</v>
      </c>
      <c r="BK274" s="311">
        <v>0.438</v>
      </c>
      <c r="BL274" s="311">
        <v>0.16900000000000001</v>
      </c>
      <c r="BM274" s="307">
        <f>BM275-SUM(BM263:BM273)</f>
        <v>5.6728569349439484E-2</v>
      </c>
      <c r="BN274" s="307">
        <f t="shared" ref="BN274:BP274" si="298">BN275-SUM(BN263:BN273)</f>
        <v>0.12573613531879557</v>
      </c>
      <c r="BO274" s="307">
        <f t="shared" si="298"/>
        <v>0.1577821665766479</v>
      </c>
      <c r="BP274" s="307">
        <f t="shared" si="298"/>
        <v>0.13237099933550645</v>
      </c>
      <c r="BQ274" s="307"/>
      <c r="BR274" s="307"/>
      <c r="CE274" s="304">
        <v>43545</v>
      </c>
      <c r="CF274" s="254">
        <v>2172</v>
      </c>
    </row>
    <row r="275" spans="1:84" ht="12" thickBot="1">
      <c r="A275" s="254" t="s">
        <v>76</v>
      </c>
      <c r="Q275" s="306">
        <v>0</v>
      </c>
      <c r="R275" s="306">
        <v>2</v>
      </c>
      <c r="S275" s="306">
        <v>2</v>
      </c>
      <c r="T275" s="306">
        <v>0</v>
      </c>
      <c r="U275" s="306">
        <v>0</v>
      </c>
      <c r="V275" s="306">
        <v>0</v>
      </c>
      <c r="W275" s="306">
        <v>0</v>
      </c>
      <c r="X275" s="306">
        <v>0</v>
      </c>
      <c r="Y275" s="306">
        <v>0</v>
      </c>
      <c r="Z275" s="306">
        <v>0</v>
      </c>
      <c r="AA275" s="306">
        <v>0</v>
      </c>
      <c r="AB275" s="306">
        <v>0</v>
      </c>
      <c r="AC275" s="306">
        <v>0</v>
      </c>
      <c r="AD275" s="306">
        <v>0</v>
      </c>
      <c r="AE275" s="306">
        <v>0</v>
      </c>
      <c r="AF275" s="306">
        <v>0</v>
      </c>
      <c r="AG275" s="306">
        <v>0</v>
      </c>
      <c r="AH275" s="306">
        <v>0</v>
      </c>
      <c r="AI275" s="306">
        <v>0</v>
      </c>
      <c r="AJ275" s="306">
        <v>0</v>
      </c>
      <c r="AK275" s="306">
        <v>0</v>
      </c>
      <c r="AL275" s="306">
        <v>0</v>
      </c>
      <c r="AM275" s="306">
        <v>0</v>
      </c>
      <c r="AN275" s="306">
        <v>0</v>
      </c>
      <c r="AO275" s="306">
        <v>0</v>
      </c>
      <c r="AP275" s="306">
        <v>0</v>
      </c>
      <c r="AQ275" s="306">
        <v>0</v>
      </c>
      <c r="AR275" s="306">
        <v>0</v>
      </c>
      <c r="AS275" s="306">
        <v>0</v>
      </c>
      <c r="AT275" s="306">
        <v>0</v>
      </c>
      <c r="AU275" s="306">
        <v>0</v>
      </c>
      <c r="AV275" s="306">
        <v>0</v>
      </c>
      <c r="AW275" s="306">
        <v>0</v>
      </c>
      <c r="AX275" s="306">
        <v>0</v>
      </c>
      <c r="AY275" s="306">
        <v>0</v>
      </c>
      <c r="AZ275" s="306">
        <v>0</v>
      </c>
      <c r="BA275" s="306">
        <v>0</v>
      </c>
      <c r="BB275" s="306">
        <v>0</v>
      </c>
      <c r="BC275" s="306">
        <v>5</v>
      </c>
      <c r="BD275" s="306">
        <v>0</v>
      </c>
      <c r="BE275" s="306">
        <v>0</v>
      </c>
      <c r="BF275" s="306">
        <v>0</v>
      </c>
      <c r="BG275" s="306">
        <v>0</v>
      </c>
      <c r="BH275" s="311">
        <f>SUM(BH263:BH274)</f>
        <v>0.26</v>
      </c>
      <c r="BI275" s="311">
        <f>SUM(BI263:BI274)</f>
        <v>4.6449999999999996</v>
      </c>
      <c r="BJ275" s="311">
        <f>SUM(BJ263:BJ274)</f>
        <v>3.3919999999999999</v>
      </c>
      <c r="BK275" s="311">
        <f>SUM(BK263:BK274)</f>
        <v>4.2480000000000002</v>
      </c>
      <c r="BL275" s="311">
        <f>SUM(BL263:BL274)</f>
        <v>1.1970000000000001</v>
      </c>
      <c r="BM275" s="307">
        <f>BM27</f>
        <v>1</v>
      </c>
      <c r="BN275" s="307">
        <f t="shared" ref="BN275:BP275" si="299">BN27</f>
        <v>1.25</v>
      </c>
      <c r="BO275" s="307">
        <f t="shared" si="299"/>
        <v>1.25</v>
      </c>
      <c r="BP275" s="307">
        <f t="shared" si="299"/>
        <v>1.25</v>
      </c>
      <c r="BQ275" s="307"/>
      <c r="BR275" s="307"/>
      <c r="CE275" s="304">
        <v>43546</v>
      </c>
      <c r="CF275" s="254">
        <v>2167</v>
      </c>
    </row>
    <row r="276" spans="1:84">
      <c r="A276" s="261"/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  <c r="AA276" s="261"/>
      <c r="AB276" s="261"/>
      <c r="AC276" s="261"/>
      <c r="AD276" s="261"/>
      <c r="AE276" s="261"/>
      <c r="AF276" s="261"/>
      <c r="AG276" s="261"/>
      <c r="AH276" s="261"/>
      <c r="AI276" s="261"/>
      <c r="AJ276" s="261"/>
      <c r="AK276" s="261"/>
      <c r="AL276" s="261"/>
      <c r="AM276" s="261"/>
      <c r="AN276" s="261"/>
      <c r="AO276" s="261"/>
      <c r="AP276" s="261"/>
      <c r="AQ276" s="261"/>
      <c r="AR276" s="261"/>
      <c r="AS276" s="261"/>
      <c r="AT276" s="261"/>
      <c r="AU276" s="261"/>
      <c r="AV276" s="261"/>
      <c r="AW276" s="261"/>
      <c r="AX276" s="261"/>
      <c r="AY276" s="261"/>
      <c r="AZ276" s="261"/>
      <c r="BA276" s="261"/>
      <c r="BB276" s="261"/>
      <c r="BC276" s="261"/>
      <c r="BD276" s="261"/>
      <c r="BE276" s="261"/>
      <c r="BF276" s="261"/>
      <c r="BG276" s="261"/>
      <c r="BH276" s="261"/>
      <c r="BI276" s="261"/>
      <c r="BJ276" s="261"/>
      <c r="BK276" s="261"/>
      <c r="BL276" s="261"/>
      <c r="BM276" s="261"/>
      <c r="BN276" s="261"/>
      <c r="BO276" s="261"/>
      <c r="BP276" s="261"/>
      <c r="CE276" s="304">
        <v>43549</v>
      </c>
      <c r="CF276" s="254">
        <v>2140</v>
      </c>
    </row>
    <row r="277" spans="1:84" ht="12" thickBot="1">
      <c r="A277" s="254" t="s">
        <v>100</v>
      </c>
      <c r="CE277" s="304">
        <v>43550</v>
      </c>
      <c r="CF277" s="254">
        <v>2132</v>
      </c>
    </row>
    <row r="278" spans="1:84" ht="12" thickBot="1">
      <c r="A278" s="286"/>
      <c r="B278" s="287" t="s">
        <v>119</v>
      </c>
      <c r="C278" s="287" t="s">
        <v>120</v>
      </c>
      <c r="D278" s="287" t="s">
        <v>121</v>
      </c>
      <c r="E278" s="287" t="s">
        <v>122</v>
      </c>
      <c r="F278" s="287" t="s">
        <v>123</v>
      </c>
      <c r="G278" s="287" t="s">
        <v>124</v>
      </c>
      <c r="H278" s="287" t="s">
        <v>125</v>
      </c>
      <c r="I278" s="287" t="s">
        <v>126</v>
      </c>
      <c r="J278" s="287" t="s">
        <v>127</v>
      </c>
      <c r="K278" s="287" t="s">
        <v>128</v>
      </c>
      <c r="L278" s="287" t="s">
        <v>129</v>
      </c>
      <c r="M278" s="287" t="s">
        <v>130</v>
      </c>
      <c r="N278" s="287" t="s">
        <v>131</v>
      </c>
      <c r="O278" s="287" t="s">
        <v>132</v>
      </c>
      <c r="P278" s="287" t="s">
        <v>133</v>
      </c>
      <c r="Q278" s="288" t="s">
        <v>134</v>
      </c>
      <c r="R278" s="288" t="s">
        <v>135</v>
      </c>
      <c r="S278" s="288" t="s">
        <v>136</v>
      </c>
      <c r="T278" s="288" t="s">
        <v>137</v>
      </c>
      <c r="U278" s="288" t="s">
        <v>138</v>
      </c>
      <c r="V278" s="288" t="s">
        <v>139</v>
      </c>
      <c r="W278" s="288" t="s">
        <v>140</v>
      </c>
      <c r="X278" s="288" t="s">
        <v>141</v>
      </c>
      <c r="Y278" s="288" t="s">
        <v>142</v>
      </c>
      <c r="Z278" s="288" t="s">
        <v>143</v>
      </c>
      <c r="AA278" s="288" t="s">
        <v>144</v>
      </c>
      <c r="AB278" s="288" t="s">
        <v>145</v>
      </c>
      <c r="AC278" s="288" t="s">
        <v>146</v>
      </c>
      <c r="AD278" s="288" t="s">
        <v>147</v>
      </c>
      <c r="AE278" s="288" t="s">
        <v>148</v>
      </c>
      <c r="AF278" s="288" t="s">
        <v>149</v>
      </c>
      <c r="AG278" s="288" t="s">
        <v>150</v>
      </c>
      <c r="AH278" s="288" t="s">
        <v>151</v>
      </c>
      <c r="AI278" s="288" t="s">
        <v>11</v>
      </c>
      <c r="AJ278" s="288" t="s">
        <v>12</v>
      </c>
      <c r="AK278" s="288" t="s">
        <v>13</v>
      </c>
      <c r="AL278" s="288" t="s">
        <v>14</v>
      </c>
      <c r="AM278" s="288" t="s">
        <v>15</v>
      </c>
      <c r="AN278" s="288" t="s">
        <v>16</v>
      </c>
      <c r="AO278" s="288" t="s">
        <v>17</v>
      </c>
      <c r="AP278" s="288" t="s">
        <v>18</v>
      </c>
      <c r="AQ278" s="288" t="s">
        <v>19</v>
      </c>
      <c r="AR278" s="288" t="s">
        <v>20</v>
      </c>
      <c r="AS278" s="288" t="s">
        <v>21</v>
      </c>
      <c r="AT278" s="288" t="s">
        <v>22</v>
      </c>
      <c r="AU278" s="288" t="s">
        <v>23</v>
      </c>
      <c r="AV278" s="288" t="s">
        <v>24</v>
      </c>
      <c r="AW278" s="288" t="s">
        <v>25</v>
      </c>
      <c r="AX278" s="288" t="s">
        <v>26</v>
      </c>
      <c r="AY278" s="288" t="s">
        <v>27</v>
      </c>
      <c r="AZ278" s="288" t="s">
        <v>28</v>
      </c>
      <c r="BA278" s="288" t="s">
        <v>29</v>
      </c>
      <c r="BB278" s="288" t="s">
        <v>30</v>
      </c>
      <c r="BC278" s="288" t="s">
        <v>31</v>
      </c>
      <c r="BD278" s="288" t="s">
        <v>32</v>
      </c>
      <c r="BE278" s="288" t="s">
        <v>33</v>
      </c>
      <c r="BF278" s="288" t="s">
        <v>34</v>
      </c>
      <c r="BG278" s="288" t="s">
        <v>35</v>
      </c>
      <c r="BH278" s="288" t="s">
        <v>36</v>
      </c>
      <c r="BI278" s="288" t="s">
        <v>37</v>
      </c>
      <c r="BJ278" s="288" t="s">
        <v>38</v>
      </c>
      <c r="BK278" s="288" t="str">
        <f>BK2</f>
        <v xml:space="preserve">21/22  </v>
      </c>
      <c r="BL278" s="288" t="str">
        <f>BL2</f>
        <v xml:space="preserve">22/23  </v>
      </c>
      <c r="BM278" s="288" t="str">
        <f>BM2</f>
        <v xml:space="preserve">23/24  </v>
      </c>
      <c r="BN278" s="288" t="str">
        <f t="shared" ref="BN278:BP278" si="300">BN2</f>
        <v xml:space="preserve">24/25  </v>
      </c>
      <c r="BO278" s="288" t="str">
        <f t="shared" si="300"/>
        <v xml:space="preserve">25/26  </v>
      </c>
      <c r="BP278" s="288" t="str">
        <f t="shared" si="300"/>
        <v xml:space="preserve">26/27  </v>
      </c>
      <c r="BQ278" s="289"/>
      <c r="BR278" s="289"/>
      <c r="CE278" s="304">
        <v>43551</v>
      </c>
      <c r="CF278" s="254">
        <v>2136</v>
      </c>
    </row>
    <row r="279" spans="1:84">
      <c r="A279" s="254" t="s">
        <v>64</v>
      </c>
      <c r="Q279" s="259">
        <f t="shared" ref="Q279:BJ279" si="301">P306+Q199+Q247-Q263-Q295</f>
        <v>22.725962059030479</v>
      </c>
      <c r="R279" s="259">
        <f t="shared" si="301"/>
        <v>41.66184305376111</v>
      </c>
      <c r="S279" s="259">
        <f t="shared" si="301"/>
        <v>20.553719189587898</v>
      </c>
      <c r="T279" s="259">
        <f t="shared" si="301"/>
        <v>44.529539728334775</v>
      </c>
      <c r="U279" s="259">
        <f t="shared" si="301"/>
        <v>36.547091404949761</v>
      </c>
      <c r="V279" s="259">
        <f t="shared" si="301"/>
        <v>47.454000000000008</v>
      </c>
      <c r="W279" s="259">
        <f t="shared" si="301"/>
        <v>58.708999999999989</v>
      </c>
      <c r="X279" s="259">
        <f t="shared" si="301"/>
        <v>93.739000000000019</v>
      </c>
      <c r="Y279" s="259">
        <f t="shared" si="301"/>
        <v>88.850999999999999</v>
      </c>
      <c r="Z279" s="259">
        <f t="shared" si="301"/>
        <v>116.584</v>
      </c>
      <c r="AA279" s="259">
        <f t="shared" si="301"/>
        <v>152.47917820022411</v>
      </c>
      <c r="AB279" s="259">
        <f t="shared" si="301"/>
        <v>145.64400000000001</v>
      </c>
      <c r="AC279" s="259">
        <f t="shared" si="301"/>
        <v>151.72499999999997</v>
      </c>
      <c r="AD279" s="259">
        <f t="shared" si="301"/>
        <v>145.18900000000002</v>
      </c>
      <c r="AE279" s="259">
        <f t="shared" si="301"/>
        <v>188.05100000000002</v>
      </c>
      <c r="AF279" s="259">
        <f t="shared" si="301"/>
        <v>191.244</v>
      </c>
      <c r="AG279" s="259">
        <f t="shared" si="301"/>
        <v>195.178</v>
      </c>
      <c r="AH279" s="259">
        <f t="shared" si="301"/>
        <v>193.04</v>
      </c>
      <c r="AI279" s="259">
        <f t="shared" si="301"/>
        <v>233.10999999999999</v>
      </c>
      <c r="AJ279" s="259">
        <f t="shared" si="301"/>
        <v>232.52500000000001</v>
      </c>
      <c r="AK279" s="259">
        <f t="shared" si="301"/>
        <v>234.03899999999999</v>
      </c>
      <c r="AL279" s="259">
        <f t="shared" si="301"/>
        <v>247.22699999999998</v>
      </c>
      <c r="AM279" s="259">
        <f t="shared" si="301"/>
        <v>260.54700000000003</v>
      </c>
      <c r="AN279" s="259">
        <f t="shared" si="301"/>
        <v>244.63900000000001</v>
      </c>
      <c r="AO279" s="259">
        <f t="shared" si="301"/>
        <v>300.089</v>
      </c>
      <c r="AP279" s="259">
        <f t="shared" si="301"/>
        <v>312.46299999999997</v>
      </c>
      <c r="AQ279" s="259">
        <f t="shared" si="301"/>
        <v>318.15800000000002</v>
      </c>
      <c r="AR279" s="259">
        <f t="shared" si="301"/>
        <v>344.346</v>
      </c>
      <c r="AS279" s="259">
        <f t="shared" si="301"/>
        <v>335.57</v>
      </c>
      <c r="AT279" s="259">
        <f t="shared" si="301"/>
        <v>361.21699999999998</v>
      </c>
      <c r="AU279" s="259">
        <f t="shared" si="301"/>
        <v>351.88400000000001</v>
      </c>
      <c r="AV279" s="259">
        <f t="shared" si="301"/>
        <v>370.69099999999992</v>
      </c>
      <c r="AW279" s="259">
        <f t="shared" si="301"/>
        <v>376.84999999999991</v>
      </c>
      <c r="AX279" s="259">
        <f t="shared" si="301"/>
        <v>397.08799999999997</v>
      </c>
      <c r="AY279" s="259">
        <f t="shared" si="301"/>
        <v>458.12899999999991</v>
      </c>
      <c r="AZ279" s="259">
        <f t="shared" si="301"/>
        <v>448.71299999999997</v>
      </c>
      <c r="BA279" s="259">
        <f t="shared" si="301"/>
        <v>473.92899999999997</v>
      </c>
      <c r="BB279" s="259">
        <f t="shared" si="301"/>
        <v>484.74599999999998</v>
      </c>
      <c r="BC279" s="259">
        <f t="shared" si="301"/>
        <v>501.79733730228679</v>
      </c>
      <c r="BD279" s="259">
        <f t="shared" si="301"/>
        <v>471.08799999999997</v>
      </c>
      <c r="BE279" s="259">
        <f t="shared" si="301"/>
        <v>478.39900000000006</v>
      </c>
      <c r="BF279" s="259">
        <f t="shared" si="301"/>
        <v>436.36600000000004</v>
      </c>
      <c r="BG279" s="259">
        <f t="shared" si="301"/>
        <v>486.28199999999998</v>
      </c>
      <c r="BH279" s="259">
        <f t="shared" si="301"/>
        <v>499.21600000000012</v>
      </c>
      <c r="BI279" s="259">
        <f t="shared" si="301"/>
        <v>468.93200000000002</v>
      </c>
      <c r="BJ279" s="259">
        <f t="shared" si="301"/>
        <v>457.97200000000004</v>
      </c>
      <c r="BK279" s="259">
        <f>BJ306+BK199+BK247-BK263-BK295</f>
        <v>419.851</v>
      </c>
      <c r="BL279" s="259">
        <f>BK306+BL199+BL247-BL263-BL295</f>
        <v>436.98399999999992</v>
      </c>
      <c r="BM279" s="259">
        <f>BL306+BM199+BM247-BM263-BM295</f>
        <v>470.34899999999999</v>
      </c>
      <c r="BN279" s="259">
        <f>BM306+BN199+BN247-BN263-BN295</f>
        <v>480.71793469813389</v>
      </c>
      <c r="BO279" s="327">
        <f t="shared" ref="BO279:BO280" si="302">(SUM(BI279:BM279)/SUM(BI$291:BM$291))*BO$291</f>
        <v>463.13056335801627</v>
      </c>
      <c r="BP279" s="327">
        <f t="shared" ref="BP279:BP289" si="303">(SUM(BJ279:BN279)/SUM(BJ$291:BN$291))*BP$291</f>
        <v>466.80373628801692</v>
      </c>
      <c r="BQ279" s="326"/>
      <c r="BR279" s="259"/>
      <c r="CE279" s="304">
        <v>43552</v>
      </c>
      <c r="CF279" s="254">
        <v>2120</v>
      </c>
    </row>
    <row r="280" spans="1:84">
      <c r="A280" s="254" t="s">
        <v>65</v>
      </c>
      <c r="Q280" s="259">
        <f t="shared" ref="Q280:BJ285" si="304">Q295+Q200+Q248-Q264-Q296</f>
        <v>26.635361609973479</v>
      </c>
      <c r="R280" s="259">
        <f t="shared" si="304"/>
        <v>30.741410555479472</v>
      </c>
      <c r="S280" s="259">
        <f t="shared" si="304"/>
        <v>34.917935004773184</v>
      </c>
      <c r="T280" s="259">
        <f t="shared" si="304"/>
        <v>44.966374825670421</v>
      </c>
      <c r="U280" s="259">
        <f t="shared" si="304"/>
        <v>53.816874279264155</v>
      </c>
      <c r="V280" s="259">
        <f t="shared" si="304"/>
        <v>47.286999999999999</v>
      </c>
      <c r="W280" s="259">
        <f t="shared" si="304"/>
        <v>57.636999999999993</v>
      </c>
      <c r="X280" s="259">
        <f t="shared" si="304"/>
        <v>88.61099999999999</v>
      </c>
      <c r="Y280" s="259">
        <f t="shared" si="304"/>
        <v>79.796999999999983</v>
      </c>
      <c r="Z280" s="259">
        <f t="shared" si="304"/>
        <v>118.83599999999998</v>
      </c>
      <c r="AA280" s="259">
        <f t="shared" si="304"/>
        <v>138.82164457839087</v>
      </c>
      <c r="AB280" s="259">
        <f t="shared" si="304"/>
        <v>119.67400000000002</v>
      </c>
      <c r="AC280" s="259">
        <f t="shared" si="304"/>
        <v>144.709</v>
      </c>
      <c r="AD280" s="259">
        <f t="shared" si="304"/>
        <v>128.06599999999997</v>
      </c>
      <c r="AE280" s="259">
        <f t="shared" si="304"/>
        <v>187.40700000000001</v>
      </c>
      <c r="AF280" s="259">
        <f t="shared" si="304"/>
        <v>176.358</v>
      </c>
      <c r="AG280" s="259">
        <f t="shared" si="304"/>
        <v>160.93099999999998</v>
      </c>
      <c r="AH280" s="259">
        <f t="shared" si="304"/>
        <v>174.46999999999997</v>
      </c>
      <c r="AI280" s="259">
        <f t="shared" si="304"/>
        <v>197.64100000000002</v>
      </c>
      <c r="AJ280" s="259">
        <f t="shared" si="304"/>
        <v>204.18500000000006</v>
      </c>
      <c r="AK280" s="259">
        <f t="shared" si="304"/>
        <v>207.99899999999997</v>
      </c>
      <c r="AL280" s="259">
        <f t="shared" si="304"/>
        <v>240.46599999999998</v>
      </c>
      <c r="AM280" s="259">
        <f t="shared" si="304"/>
        <v>242.846</v>
      </c>
      <c r="AN280" s="259">
        <f t="shared" si="304"/>
        <v>215.67000000000004</v>
      </c>
      <c r="AO280" s="259">
        <f t="shared" si="304"/>
        <v>277.63400000000001</v>
      </c>
      <c r="AP280" s="259">
        <f t="shared" si="304"/>
        <v>310.94200000000001</v>
      </c>
      <c r="AQ280" s="259">
        <f t="shared" si="304"/>
        <v>299.661</v>
      </c>
      <c r="AR280" s="259">
        <f t="shared" si="304"/>
        <v>290.74299999999999</v>
      </c>
      <c r="AS280" s="259">
        <f t="shared" si="304"/>
        <v>281.28899999999999</v>
      </c>
      <c r="AT280" s="259">
        <f t="shared" si="304"/>
        <v>308.12700000000001</v>
      </c>
      <c r="AU280" s="259">
        <f t="shared" si="304"/>
        <v>315.96600000000001</v>
      </c>
      <c r="AV280" s="259">
        <f t="shared" si="304"/>
        <v>393.01799999999997</v>
      </c>
      <c r="AW280" s="259">
        <f t="shared" si="304"/>
        <v>421.01499999999999</v>
      </c>
      <c r="AX280" s="259">
        <f t="shared" si="304"/>
        <v>440.55000000000007</v>
      </c>
      <c r="AY280" s="259">
        <f t="shared" si="304"/>
        <v>448.93000000000012</v>
      </c>
      <c r="AZ280" s="259">
        <f t="shared" si="304"/>
        <v>368.08099999999996</v>
      </c>
      <c r="BA280" s="259">
        <f t="shared" si="304"/>
        <v>440.93600000000004</v>
      </c>
      <c r="BB280" s="259">
        <f t="shared" si="304"/>
        <v>470.91700000000003</v>
      </c>
      <c r="BC280" s="259">
        <f t="shared" si="304"/>
        <v>468.62229222534796</v>
      </c>
      <c r="BD280" s="259">
        <f t="shared" si="304"/>
        <v>465.952</v>
      </c>
      <c r="BE280" s="259">
        <f t="shared" si="304"/>
        <v>436.22400000000005</v>
      </c>
      <c r="BF280" s="259">
        <f t="shared" si="304"/>
        <v>385.46199999999999</v>
      </c>
      <c r="BG280" s="259">
        <f t="shared" si="304"/>
        <v>489.33099999999996</v>
      </c>
      <c r="BH280" s="259">
        <f t="shared" si="304"/>
        <v>464.14300000000003</v>
      </c>
      <c r="BI280" s="259">
        <f t="shared" si="304"/>
        <v>392.91399999999993</v>
      </c>
      <c r="BJ280" s="259">
        <f t="shared" si="304"/>
        <v>376.428</v>
      </c>
      <c r="BK280" s="259">
        <f>BK295+BK200+BK248-BK264-BK296</f>
        <v>392.26100000000008</v>
      </c>
      <c r="BL280" s="259">
        <f>BL295+BL200+BL248-BL264-BL296</f>
        <v>420.85800000000006</v>
      </c>
      <c r="BM280" s="259">
        <f>BM295+BM200+BM248-BM264-BM296</f>
        <v>445.18500000000006</v>
      </c>
      <c r="BN280" s="259">
        <f>BN295+BN200+BN248-BN264-BN296</f>
        <v>366.19362254215082</v>
      </c>
      <c r="BO280" s="327">
        <f t="shared" si="302"/>
        <v>416.60522316370441</v>
      </c>
      <c r="BP280" s="327">
        <f t="shared" si="303"/>
        <v>412.22044277654737</v>
      </c>
      <c r="BQ280" s="327"/>
      <c r="BR280" s="259"/>
      <c r="CE280" s="304">
        <v>43553</v>
      </c>
      <c r="CF280" s="254">
        <v>2106</v>
      </c>
    </row>
    <row r="281" spans="1:84">
      <c r="A281" s="254" t="s">
        <v>66</v>
      </c>
      <c r="Q281" s="259">
        <f t="shared" si="304"/>
        <v>26.816615364451867</v>
      </c>
      <c r="R281" s="259">
        <f t="shared" si="304"/>
        <v>29.193565651028266</v>
      </c>
      <c r="S281" s="259">
        <f t="shared" si="304"/>
        <v>35.568109630876336</v>
      </c>
      <c r="T281" s="259">
        <f t="shared" si="304"/>
        <v>45.152745555655883</v>
      </c>
      <c r="U281" s="259">
        <f t="shared" si="304"/>
        <v>56.293852384992704</v>
      </c>
      <c r="V281" s="259">
        <f t="shared" si="304"/>
        <v>51.820999999999991</v>
      </c>
      <c r="W281" s="259">
        <f t="shared" si="304"/>
        <v>57.709999999999994</v>
      </c>
      <c r="X281" s="259">
        <f t="shared" si="304"/>
        <v>90.648000000000025</v>
      </c>
      <c r="Y281" s="259">
        <f t="shared" si="304"/>
        <v>61.634</v>
      </c>
      <c r="Z281" s="259">
        <f t="shared" si="304"/>
        <v>104.36500000000001</v>
      </c>
      <c r="AA281" s="259">
        <f t="shared" si="304"/>
        <v>136.54538333140141</v>
      </c>
      <c r="AB281" s="259">
        <f t="shared" si="304"/>
        <v>115.08500000000001</v>
      </c>
      <c r="AC281" s="259">
        <f t="shared" si="304"/>
        <v>109.29500000000002</v>
      </c>
      <c r="AD281" s="259">
        <f t="shared" si="304"/>
        <v>142.38999999999999</v>
      </c>
      <c r="AE281" s="259">
        <f t="shared" si="304"/>
        <v>185.45100000000002</v>
      </c>
      <c r="AF281" s="259">
        <f t="shared" si="304"/>
        <v>133.577</v>
      </c>
      <c r="AG281" s="259">
        <f t="shared" si="304"/>
        <v>128.637</v>
      </c>
      <c r="AH281" s="259">
        <f t="shared" si="304"/>
        <v>173.15499999999997</v>
      </c>
      <c r="AI281" s="259">
        <f t="shared" si="304"/>
        <v>213.14299999999997</v>
      </c>
      <c r="AJ281" s="259">
        <f t="shared" si="304"/>
        <v>197.97499999999997</v>
      </c>
      <c r="AK281" s="259">
        <f t="shared" si="304"/>
        <v>227.91500000000002</v>
      </c>
      <c r="AL281" s="259">
        <f t="shared" si="304"/>
        <v>225.24100000000004</v>
      </c>
      <c r="AM281" s="259">
        <f t="shared" si="304"/>
        <v>218.56799999999998</v>
      </c>
      <c r="AN281" s="259">
        <f t="shared" si="304"/>
        <v>204.21499999999997</v>
      </c>
      <c r="AO281" s="259">
        <f t="shared" si="304"/>
        <v>282.738</v>
      </c>
      <c r="AP281" s="259">
        <f t="shared" si="304"/>
        <v>284.90199999999993</v>
      </c>
      <c r="AQ281" s="259">
        <f t="shared" si="304"/>
        <v>271.01699999999994</v>
      </c>
      <c r="AR281" s="259">
        <f t="shared" si="304"/>
        <v>260.524</v>
      </c>
      <c r="AS281" s="259">
        <f t="shared" si="304"/>
        <v>310.07599999999991</v>
      </c>
      <c r="AT281" s="259">
        <f t="shared" si="304"/>
        <v>358.36000000000013</v>
      </c>
      <c r="AU281" s="259">
        <f t="shared" si="304"/>
        <v>296.08899999999994</v>
      </c>
      <c r="AV281" s="259">
        <f t="shared" si="304"/>
        <v>333.005</v>
      </c>
      <c r="AW281" s="259">
        <f t="shared" si="304"/>
        <v>394.78600000000006</v>
      </c>
      <c r="AX281" s="259">
        <f t="shared" si="304"/>
        <v>425.411</v>
      </c>
      <c r="AY281" s="259">
        <f t="shared" si="304"/>
        <v>413.05499999999995</v>
      </c>
      <c r="AZ281" s="259">
        <f t="shared" si="304"/>
        <v>329.755</v>
      </c>
      <c r="BA281" s="259">
        <f t="shared" si="304"/>
        <v>414.67199999999991</v>
      </c>
      <c r="BB281" s="259">
        <f t="shared" si="304"/>
        <v>479.78599999999994</v>
      </c>
      <c r="BC281" s="259">
        <f t="shared" si="304"/>
        <v>460.53116876873224</v>
      </c>
      <c r="BD281" s="259">
        <f t="shared" si="304"/>
        <v>371.19000000000005</v>
      </c>
      <c r="BE281" s="259">
        <f t="shared" si="304"/>
        <v>377.69799999999987</v>
      </c>
      <c r="BF281" s="259">
        <f t="shared" si="304"/>
        <v>334.88899999999995</v>
      </c>
      <c r="BG281" s="259">
        <f t="shared" si="304"/>
        <v>471.16199999999992</v>
      </c>
      <c r="BH281" s="259">
        <f t="shared" si="304"/>
        <v>464.95399999999995</v>
      </c>
      <c r="BI281" s="259">
        <f t="shared" si="304"/>
        <v>329.08299999999997</v>
      </c>
      <c r="BJ281" s="259">
        <f t="shared" si="304"/>
        <v>304.74600000000004</v>
      </c>
      <c r="BK281" s="259">
        <f t="shared" ref="BJ281:BM289" si="305">BK296+BK201+BK249-BK265-BK297</f>
        <v>358.137</v>
      </c>
      <c r="BL281" s="259">
        <f t="shared" si="305"/>
        <v>423.23299999999995</v>
      </c>
      <c r="BM281" s="259">
        <f t="shared" si="305"/>
        <v>404.16800000000001</v>
      </c>
      <c r="BN281" s="259">
        <f t="shared" ref="BN281" si="306">BN296+BN201+BN249-BN265-BN297</f>
        <v>341.89727070297715</v>
      </c>
      <c r="BO281" s="327">
        <f t="shared" ref="BO281:BO289" si="307">(SUM(BI281:BM281)/SUM(BI$291:BM$291))*BO$291</f>
        <v>373.81169841859935</v>
      </c>
      <c r="BP281" s="327">
        <f t="shared" si="303"/>
        <v>377.45659616099414</v>
      </c>
      <c r="BQ281" s="327"/>
      <c r="BR281" s="259"/>
      <c r="CE281" s="304">
        <v>43556</v>
      </c>
      <c r="CF281" s="254">
        <v>2113</v>
      </c>
    </row>
    <row r="282" spans="1:84">
      <c r="A282" s="254" t="s">
        <v>67</v>
      </c>
      <c r="Q282" s="259">
        <f t="shared" si="304"/>
        <v>21.022725580959062</v>
      </c>
      <c r="R282" s="259">
        <f t="shared" si="304"/>
        <v>23.624421918845382</v>
      </c>
      <c r="S282" s="259">
        <f t="shared" si="304"/>
        <v>27.683818127568717</v>
      </c>
      <c r="T282" s="259">
        <f t="shared" si="304"/>
        <v>35.448938054214196</v>
      </c>
      <c r="U282" s="259">
        <f t="shared" si="304"/>
        <v>39.65757518193908</v>
      </c>
      <c r="V282" s="259">
        <f t="shared" si="304"/>
        <v>44.690999999999988</v>
      </c>
      <c r="W282" s="259">
        <f t="shared" si="304"/>
        <v>40.887</v>
      </c>
      <c r="X282" s="259">
        <f t="shared" si="304"/>
        <v>75.149999999999991</v>
      </c>
      <c r="Y282" s="259">
        <f t="shared" si="304"/>
        <v>52.528000000000006</v>
      </c>
      <c r="Z282" s="259">
        <f t="shared" si="304"/>
        <v>87.35499999999999</v>
      </c>
      <c r="AA282" s="259">
        <f t="shared" si="304"/>
        <v>110.84268413121593</v>
      </c>
      <c r="AB282" s="259">
        <f t="shared" si="304"/>
        <v>87.611000000000018</v>
      </c>
      <c r="AC282" s="259">
        <f t="shared" si="304"/>
        <v>85.734999999999999</v>
      </c>
      <c r="AD282" s="259">
        <f t="shared" si="304"/>
        <v>112.99500000000003</v>
      </c>
      <c r="AE282" s="259">
        <f t="shared" si="304"/>
        <v>149.19899999999998</v>
      </c>
      <c r="AF282" s="259">
        <f t="shared" si="304"/>
        <v>105.685</v>
      </c>
      <c r="AG282" s="259">
        <f t="shared" si="304"/>
        <v>124.31500000000001</v>
      </c>
      <c r="AH282" s="259">
        <f t="shared" si="304"/>
        <v>140.19399999999999</v>
      </c>
      <c r="AI282" s="259">
        <f t="shared" si="304"/>
        <v>187.60400000000001</v>
      </c>
      <c r="AJ282" s="259">
        <f t="shared" si="304"/>
        <v>195.42699999999999</v>
      </c>
      <c r="AK282" s="259">
        <f t="shared" si="304"/>
        <v>215.39400000000001</v>
      </c>
      <c r="AL282" s="259">
        <f t="shared" si="304"/>
        <v>186.536</v>
      </c>
      <c r="AM282" s="259">
        <f t="shared" si="304"/>
        <v>167.84000000000003</v>
      </c>
      <c r="AN282" s="259">
        <f t="shared" si="304"/>
        <v>145.16199999999998</v>
      </c>
      <c r="AO282" s="259">
        <f t="shared" si="304"/>
        <v>227.53800000000001</v>
      </c>
      <c r="AP282" s="259">
        <f t="shared" si="304"/>
        <v>285.06400000000002</v>
      </c>
      <c r="AQ282" s="259">
        <f t="shared" si="304"/>
        <v>297.75300000000004</v>
      </c>
      <c r="AR282" s="259">
        <f t="shared" si="304"/>
        <v>259.23199999999997</v>
      </c>
      <c r="AS282" s="259">
        <f t="shared" si="304"/>
        <v>249.56699999999998</v>
      </c>
      <c r="AT282" s="259">
        <f t="shared" si="304"/>
        <v>336.66499999999996</v>
      </c>
      <c r="AU282" s="259">
        <f t="shared" si="304"/>
        <v>251.31200000000004</v>
      </c>
      <c r="AV282" s="259">
        <f t="shared" si="304"/>
        <v>307.464</v>
      </c>
      <c r="AW282" s="259">
        <f t="shared" si="304"/>
        <v>400.97499999999991</v>
      </c>
      <c r="AX282" s="259">
        <f t="shared" si="304"/>
        <v>358.61400000000003</v>
      </c>
      <c r="AY282" s="259">
        <f t="shared" si="304"/>
        <v>376.80400000000003</v>
      </c>
      <c r="AZ282" s="259">
        <f t="shared" si="304"/>
        <v>275.322</v>
      </c>
      <c r="BA282" s="259">
        <f t="shared" si="304"/>
        <v>342.96100000000001</v>
      </c>
      <c r="BB282" s="259">
        <f t="shared" si="304"/>
        <v>441.40099999999995</v>
      </c>
      <c r="BC282" s="259">
        <f t="shared" si="304"/>
        <v>394.03100122446745</v>
      </c>
      <c r="BD282" s="259">
        <f t="shared" si="304"/>
        <v>317.53100000000001</v>
      </c>
      <c r="BE282" s="259">
        <f t="shared" si="304"/>
        <v>315.36799999999999</v>
      </c>
      <c r="BF282" s="259">
        <f t="shared" si="304"/>
        <v>313.416</v>
      </c>
      <c r="BG282" s="259">
        <f t="shared" si="304"/>
        <v>450.34100000000001</v>
      </c>
      <c r="BH282" s="259">
        <f t="shared" si="304"/>
        <v>459.91800000000006</v>
      </c>
      <c r="BI282" s="259">
        <f t="shared" si="304"/>
        <v>301.98299999999995</v>
      </c>
      <c r="BJ282" s="259">
        <f t="shared" si="305"/>
        <v>281.83399999999995</v>
      </c>
      <c r="BK282" s="259">
        <f t="shared" si="305"/>
        <v>333.01900000000001</v>
      </c>
      <c r="BL282" s="259">
        <f t="shared" si="305"/>
        <v>356.69200000000012</v>
      </c>
      <c r="BM282" s="259">
        <f t="shared" si="305"/>
        <v>356.05942640119906</v>
      </c>
      <c r="BN282" s="259">
        <f t="shared" ref="BN282" si="308">BN297+BN202+BN250-BN266-BN298</f>
        <v>301.54234947545888</v>
      </c>
      <c r="BO282" s="327">
        <f t="shared" si="307"/>
        <v>334.81911213330051</v>
      </c>
      <c r="BP282" s="327">
        <f t="shared" si="303"/>
        <v>335.62847001111533</v>
      </c>
      <c r="BQ282" s="327"/>
      <c r="BR282" s="259"/>
      <c r="CE282" s="304">
        <v>43557</v>
      </c>
      <c r="CF282" s="254">
        <v>2153</v>
      </c>
    </row>
    <row r="283" spans="1:84">
      <c r="A283" s="254" t="s">
        <v>68</v>
      </c>
      <c r="Q283" s="259">
        <f t="shared" si="304"/>
        <v>18.076179352043575</v>
      </c>
      <c r="R283" s="259">
        <f t="shared" si="304"/>
        <v>21.143440470595195</v>
      </c>
      <c r="S283" s="259">
        <f t="shared" si="304"/>
        <v>23.604064510388241</v>
      </c>
      <c r="T283" s="259">
        <f t="shared" si="304"/>
        <v>30.537193902439491</v>
      </c>
      <c r="U283" s="259">
        <f t="shared" si="304"/>
        <v>26.917684595872267</v>
      </c>
      <c r="V283" s="259">
        <f t="shared" si="304"/>
        <v>35.654000000000003</v>
      </c>
      <c r="W283" s="259">
        <f t="shared" si="304"/>
        <v>49.667000000000009</v>
      </c>
      <c r="X283" s="259">
        <f t="shared" si="304"/>
        <v>62.569000000000003</v>
      </c>
      <c r="Y283" s="259">
        <f t="shared" si="304"/>
        <v>44.176000000000002</v>
      </c>
      <c r="Z283" s="259">
        <f t="shared" si="304"/>
        <v>60.742999999999988</v>
      </c>
      <c r="AA283" s="259">
        <f t="shared" si="304"/>
        <v>93.382977641255508</v>
      </c>
      <c r="AB283" s="259">
        <f t="shared" si="304"/>
        <v>85.764999999999986</v>
      </c>
      <c r="AC283" s="259">
        <f t="shared" si="304"/>
        <v>67.299000000000007</v>
      </c>
      <c r="AD283" s="259">
        <f t="shared" si="304"/>
        <v>94.281999999999996</v>
      </c>
      <c r="AE283" s="259">
        <f t="shared" si="304"/>
        <v>134.08800000000002</v>
      </c>
      <c r="AF283" s="259">
        <f t="shared" si="304"/>
        <v>90.097999999999999</v>
      </c>
      <c r="AG283" s="259">
        <f t="shared" si="304"/>
        <v>112.60600000000001</v>
      </c>
      <c r="AH283" s="259">
        <f t="shared" si="304"/>
        <v>143.947</v>
      </c>
      <c r="AI283" s="259">
        <f t="shared" si="304"/>
        <v>149.13999999999999</v>
      </c>
      <c r="AJ283" s="259">
        <f t="shared" si="304"/>
        <v>171.26299999999998</v>
      </c>
      <c r="AK283" s="259">
        <f t="shared" si="304"/>
        <v>132.69300000000001</v>
      </c>
      <c r="AL283" s="259">
        <f t="shared" si="304"/>
        <v>135.33400000000003</v>
      </c>
      <c r="AM283" s="259">
        <f t="shared" si="304"/>
        <v>176.63</v>
      </c>
      <c r="AN283" s="259">
        <f t="shared" si="304"/>
        <v>157.84800000000001</v>
      </c>
      <c r="AO283" s="259">
        <f t="shared" si="304"/>
        <v>233.614</v>
      </c>
      <c r="AP283" s="259">
        <f t="shared" si="304"/>
        <v>273.91000000000008</v>
      </c>
      <c r="AQ283" s="259">
        <f t="shared" si="304"/>
        <v>231.52600000000007</v>
      </c>
      <c r="AR283" s="259">
        <f t="shared" si="304"/>
        <v>225.29100000000005</v>
      </c>
      <c r="AS283" s="259">
        <f t="shared" si="304"/>
        <v>260.48199999999997</v>
      </c>
      <c r="AT283" s="259">
        <f t="shared" si="304"/>
        <v>293.02199999999999</v>
      </c>
      <c r="AU283" s="259">
        <f t="shared" si="304"/>
        <v>280.71800000000002</v>
      </c>
      <c r="AV283" s="259">
        <f t="shared" si="304"/>
        <v>278.22399999999999</v>
      </c>
      <c r="AW283" s="259">
        <f t="shared" si="304"/>
        <v>323.01900000000001</v>
      </c>
      <c r="AX283" s="259">
        <f t="shared" si="304"/>
        <v>344.53</v>
      </c>
      <c r="AY283" s="259">
        <f t="shared" si="304"/>
        <v>290.36399999999998</v>
      </c>
      <c r="AZ283" s="259">
        <f t="shared" si="304"/>
        <v>260.79699999999997</v>
      </c>
      <c r="BA283" s="259">
        <f t="shared" si="304"/>
        <v>334.55199999999996</v>
      </c>
      <c r="BB283" s="259">
        <f t="shared" si="304"/>
        <v>347.09800000000001</v>
      </c>
      <c r="BC283" s="259">
        <f t="shared" si="304"/>
        <v>358.32560353925561</v>
      </c>
      <c r="BD283" s="259">
        <f t="shared" si="304"/>
        <v>250.39600000000004</v>
      </c>
      <c r="BE283" s="259">
        <f t="shared" si="304"/>
        <v>252.18700000000004</v>
      </c>
      <c r="BF283" s="259">
        <f t="shared" si="304"/>
        <v>318.58000000000004</v>
      </c>
      <c r="BG283" s="259">
        <f t="shared" si="304"/>
        <v>344.226</v>
      </c>
      <c r="BH283" s="259">
        <f t="shared" si="304"/>
        <v>375.65300000000002</v>
      </c>
      <c r="BI283" s="259">
        <f t="shared" si="304"/>
        <v>328.74499999999995</v>
      </c>
      <c r="BJ283" s="259">
        <f t="shared" si="305"/>
        <v>269.08400000000006</v>
      </c>
      <c r="BK283" s="259">
        <f t="shared" si="305"/>
        <v>278.99099999999999</v>
      </c>
      <c r="BL283" s="259">
        <f t="shared" si="305"/>
        <v>344.54300000000001</v>
      </c>
      <c r="BM283" s="259">
        <f t="shared" si="305"/>
        <v>304.08238509455066</v>
      </c>
      <c r="BN283" s="259">
        <f t="shared" ref="BN283" si="309">BN298+BN203+BN251-BN267-BN299</f>
        <v>286.95728015532274</v>
      </c>
      <c r="BO283" s="327">
        <f t="shared" si="307"/>
        <v>313.42182761752213</v>
      </c>
      <c r="BP283" s="327">
        <f t="shared" si="303"/>
        <v>305.65554901590934</v>
      </c>
      <c r="BQ283" s="327"/>
      <c r="BR283" s="259"/>
      <c r="CE283" s="304">
        <v>43558</v>
      </c>
      <c r="CF283" s="254">
        <v>2175</v>
      </c>
    </row>
    <row r="284" spans="1:84">
      <c r="A284" s="254" t="s">
        <v>69</v>
      </c>
      <c r="Q284" s="259">
        <f t="shared" si="304"/>
        <v>20.247617987261044</v>
      </c>
      <c r="R284" s="259">
        <f t="shared" si="304"/>
        <v>23.531726548774067</v>
      </c>
      <c r="S284" s="259">
        <f t="shared" si="304"/>
        <v>26.459301127949416</v>
      </c>
      <c r="T284" s="259">
        <f t="shared" si="304"/>
        <v>34.196089344069193</v>
      </c>
      <c r="U284" s="259">
        <f t="shared" si="304"/>
        <v>35.047440832975838</v>
      </c>
      <c r="V284" s="259">
        <f t="shared" si="304"/>
        <v>46.168999999999997</v>
      </c>
      <c r="W284" s="259">
        <f t="shared" si="304"/>
        <v>55.07200000000001</v>
      </c>
      <c r="X284" s="259">
        <f t="shared" si="304"/>
        <v>80.569999999999979</v>
      </c>
      <c r="Y284" s="259">
        <f t="shared" si="304"/>
        <v>62.523999999999994</v>
      </c>
      <c r="Z284" s="259">
        <f t="shared" si="304"/>
        <v>75.667000000000002</v>
      </c>
      <c r="AA284" s="259">
        <f t="shared" si="304"/>
        <v>125.09792878945947</v>
      </c>
      <c r="AB284" s="259">
        <f t="shared" si="304"/>
        <v>93.513000000000005</v>
      </c>
      <c r="AC284" s="259">
        <f t="shared" si="304"/>
        <v>111.905</v>
      </c>
      <c r="AD284" s="259">
        <f t="shared" si="304"/>
        <v>112.63500000000002</v>
      </c>
      <c r="AE284" s="259">
        <f t="shared" si="304"/>
        <v>137.32599999999999</v>
      </c>
      <c r="AF284" s="259">
        <f t="shared" si="304"/>
        <v>133.66200000000001</v>
      </c>
      <c r="AG284" s="259">
        <f t="shared" si="304"/>
        <v>138.036</v>
      </c>
      <c r="AH284" s="259">
        <f t="shared" si="304"/>
        <v>138.66200000000001</v>
      </c>
      <c r="AI284" s="259">
        <f t="shared" si="304"/>
        <v>163.00899999999996</v>
      </c>
      <c r="AJ284" s="259">
        <f t="shared" si="304"/>
        <v>168.32900000000001</v>
      </c>
      <c r="AK284" s="259">
        <f t="shared" si="304"/>
        <v>212.01099999999997</v>
      </c>
      <c r="AL284" s="259">
        <f t="shared" si="304"/>
        <v>208.79300000000003</v>
      </c>
      <c r="AM284" s="259">
        <f t="shared" si="304"/>
        <v>198.27300000000002</v>
      </c>
      <c r="AN284" s="259">
        <f t="shared" si="304"/>
        <v>211.51500000000001</v>
      </c>
      <c r="AO284" s="259">
        <f t="shared" si="304"/>
        <v>242.54100000000003</v>
      </c>
      <c r="AP284" s="259">
        <f t="shared" si="304"/>
        <v>283.46100000000001</v>
      </c>
      <c r="AQ284" s="259">
        <f t="shared" si="304"/>
        <v>263.85299999999995</v>
      </c>
      <c r="AR284" s="259">
        <f t="shared" si="304"/>
        <v>268.91599999999994</v>
      </c>
      <c r="AS284" s="259">
        <f t="shared" si="304"/>
        <v>267.55399999999997</v>
      </c>
      <c r="AT284" s="259">
        <f t="shared" si="304"/>
        <v>356.59399999999999</v>
      </c>
      <c r="AU284" s="259">
        <f t="shared" si="304"/>
        <v>351.84699999999998</v>
      </c>
      <c r="AV284" s="259">
        <f t="shared" si="304"/>
        <v>328.53500000000003</v>
      </c>
      <c r="AW284" s="259">
        <f t="shared" si="304"/>
        <v>355.46500000000003</v>
      </c>
      <c r="AX284" s="259">
        <f t="shared" si="304"/>
        <v>351.08500000000004</v>
      </c>
      <c r="AY284" s="259">
        <f t="shared" si="304"/>
        <v>368.65300000000002</v>
      </c>
      <c r="AZ284" s="259">
        <f t="shared" si="304"/>
        <v>352.11799999999999</v>
      </c>
      <c r="BA284" s="259">
        <f t="shared" si="304"/>
        <v>328.31599999999997</v>
      </c>
      <c r="BB284" s="259">
        <f t="shared" si="304"/>
        <v>381.745</v>
      </c>
      <c r="BC284" s="259">
        <f t="shared" si="304"/>
        <v>368.62320848243598</v>
      </c>
      <c r="BD284" s="259">
        <f t="shared" si="304"/>
        <v>379.33500000000004</v>
      </c>
      <c r="BE284" s="259">
        <f t="shared" si="304"/>
        <v>314.61500000000001</v>
      </c>
      <c r="BF284" s="259">
        <f t="shared" si="304"/>
        <v>370.56599999999997</v>
      </c>
      <c r="BG284" s="259">
        <f t="shared" si="304"/>
        <v>413.95799999999997</v>
      </c>
      <c r="BH284" s="259">
        <f t="shared" si="304"/>
        <v>475.95199999999988</v>
      </c>
      <c r="BI284" s="259">
        <f t="shared" si="304"/>
        <v>354.517</v>
      </c>
      <c r="BJ284" s="259">
        <f t="shared" si="305"/>
        <v>355.96900000000005</v>
      </c>
      <c r="BK284" s="259">
        <f t="shared" si="305"/>
        <v>350.09800000000007</v>
      </c>
      <c r="BL284" s="259">
        <f t="shared" si="305"/>
        <v>340.97199999999998</v>
      </c>
      <c r="BM284" s="259">
        <f t="shared" si="305"/>
        <v>359.67350676980163</v>
      </c>
      <c r="BN284" s="259">
        <f t="shared" ref="BN284" si="310">BN299+BN204+BN252-BN268-BN300</f>
        <v>354.58334350849958</v>
      </c>
      <c r="BO284" s="327">
        <f t="shared" si="307"/>
        <v>361.86662351827408</v>
      </c>
      <c r="BP284" s="327">
        <f t="shared" si="303"/>
        <v>362.85314510580832</v>
      </c>
      <c r="BQ284" s="327"/>
      <c r="BR284" s="260"/>
      <c r="CE284" s="304">
        <v>43559</v>
      </c>
      <c r="CF284" s="254">
        <v>2204</v>
      </c>
    </row>
    <row r="285" spans="1:84">
      <c r="A285" s="254" t="s">
        <v>70</v>
      </c>
      <c r="Q285" s="259">
        <f t="shared" si="304"/>
        <v>19.437823695758524</v>
      </c>
      <c r="R285" s="259">
        <f t="shared" si="304"/>
        <v>22.976651209814815</v>
      </c>
      <c r="S285" s="259">
        <f t="shared" si="304"/>
        <v>25.297566282923171</v>
      </c>
      <c r="T285" s="259">
        <f t="shared" si="304"/>
        <v>32.855425945342105</v>
      </c>
      <c r="U285" s="259">
        <f t="shared" si="304"/>
        <v>43.517465547901459</v>
      </c>
      <c r="V285" s="259">
        <f t="shared" si="304"/>
        <v>47.257999999999996</v>
      </c>
      <c r="W285" s="259">
        <f t="shared" si="304"/>
        <v>56.450999999999986</v>
      </c>
      <c r="X285" s="259">
        <f t="shared" si="304"/>
        <v>82.336000000000013</v>
      </c>
      <c r="Y285" s="259">
        <f t="shared" si="304"/>
        <v>70.524999999999991</v>
      </c>
      <c r="Z285" s="259">
        <f t="shared" si="304"/>
        <v>64.957999999999998</v>
      </c>
      <c r="AA285" s="259">
        <f t="shared" si="304"/>
        <v>96.719731051092822</v>
      </c>
      <c r="AB285" s="259">
        <f t="shared" si="304"/>
        <v>86.66</v>
      </c>
      <c r="AC285" s="259">
        <f t="shared" si="304"/>
        <v>102.60499999999999</v>
      </c>
      <c r="AD285" s="259">
        <f t="shared" si="304"/>
        <v>128.35599999999999</v>
      </c>
      <c r="AE285" s="259">
        <f t="shared" si="304"/>
        <v>132.58100000000002</v>
      </c>
      <c r="AF285" s="259">
        <f t="shared" si="304"/>
        <v>124.255</v>
      </c>
      <c r="AG285" s="259">
        <f t="shared" si="304"/>
        <v>123.60100000000003</v>
      </c>
      <c r="AH285" s="259">
        <f t="shared" si="304"/>
        <v>162.33399999999997</v>
      </c>
      <c r="AI285" s="259">
        <f t="shared" si="304"/>
        <v>186.25099999999998</v>
      </c>
      <c r="AJ285" s="259">
        <f t="shared" si="304"/>
        <v>184.61299999999997</v>
      </c>
      <c r="AK285" s="259">
        <f t="shared" si="304"/>
        <v>183.67700000000002</v>
      </c>
      <c r="AL285" s="259">
        <f t="shared" si="304"/>
        <v>205.73500000000001</v>
      </c>
      <c r="AM285" s="259">
        <f t="shared" si="304"/>
        <v>178.02999999999997</v>
      </c>
      <c r="AN285" s="259">
        <f t="shared" si="304"/>
        <v>238.14900000000006</v>
      </c>
      <c r="AO285" s="259">
        <f t="shared" si="304"/>
        <v>226.66500000000002</v>
      </c>
      <c r="AP285" s="259">
        <f t="shared" si="304"/>
        <v>274.49799999999993</v>
      </c>
      <c r="AQ285" s="259">
        <f t="shared" si="304"/>
        <v>241.36200000000002</v>
      </c>
      <c r="AR285" s="259">
        <f t="shared" si="304"/>
        <v>293.50099999999998</v>
      </c>
      <c r="AS285" s="259">
        <f t="shared" ref="AS285:BM290" si="311">AS300+AS205+AS253-AS269-AS301</f>
        <v>258.57799999999997</v>
      </c>
      <c r="AT285" s="259">
        <f t="shared" si="311"/>
        <v>333.19100000000003</v>
      </c>
      <c r="AU285" s="259">
        <f t="shared" si="311"/>
        <v>355.56899999999996</v>
      </c>
      <c r="AV285" s="259">
        <f t="shared" si="311"/>
        <v>304.07100000000003</v>
      </c>
      <c r="AW285" s="259">
        <f t="shared" si="311"/>
        <v>361.82399999999996</v>
      </c>
      <c r="AX285" s="259">
        <f t="shared" si="311"/>
        <v>342.51600000000002</v>
      </c>
      <c r="AY285" s="259">
        <f t="shared" si="311"/>
        <v>342.56799999999998</v>
      </c>
      <c r="AZ285" s="259">
        <f t="shared" si="311"/>
        <v>373.76800000000003</v>
      </c>
      <c r="BA285" s="259">
        <f t="shared" si="311"/>
        <v>299.51800000000003</v>
      </c>
      <c r="BB285" s="259">
        <f t="shared" si="311"/>
        <v>337.81299999999999</v>
      </c>
      <c r="BC285" s="259">
        <f t="shared" si="311"/>
        <v>382.26082058307941</v>
      </c>
      <c r="BD285" s="259">
        <f t="shared" si="311"/>
        <v>396.61700000000008</v>
      </c>
      <c r="BE285" s="259">
        <f t="shared" si="311"/>
        <v>314.08199999999999</v>
      </c>
      <c r="BF285" s="259">
        <f t="shared" si="311"/>
        <v>366.30700000000002</v>
      </c>
      <c r="BG285" s="259">
        <f t="shared" si="311"/>
        <v>405.49900000000002</v>
      </c>
      <c r="BH285" s="259">
        <f t="shared" si="311"/>
        <v>406.80500000000006</v>
      </c>
      <c r="BI285" s="259">
        <f t="shared" si="311"/>
        <v>359.73599999999993</v>
      </c>
      <c r="BJ285" s="259">
        <f t="shared" si="305"/>
        <v>385.98099999999999</v>
      </c>
      <c r="BK285" s="259">
        <f t="shared" si="305"/>
        <v>362.78999999999996</v>
      </c>
      <c r="BL285" s="259">
        <f t="shared" si="305"/>
        <v>282.46400000000006</v>
      </c>
      <c r="BM285" s="259">
        <f t="shared" si="305"/>
        <v>333.91125505780724</v>
      </c>
      <c r="BN285" s="259">
        <f t="shared" ref="BN285" si="312">BN300+BN205+BN253-BN269-BN301</f>
        <v>375.43568218816677</v>
      </c>
      <c r="BO285" s="327">
        <f t="shared" si="307"/>
        <v>354.39862618991259</v>
      </c>
      <c r="BP285" s="327">
        <f t="shared" si="303"/>
        <v>358.58577089378116</v>
      </c>
      <c r="BQ285" s="327"/>
      <c r="BR285" s="260"/>
      <c r="CE285" s="304">
        <v>43560</v>
      </c>
      <c r="CF285" s="254">
        <v>2224</v>
      </c>
    </row>
    <row r="286" spans="1:84">
      <c r="A286" s="254" t="s">
        <v>71</v>
      </c>
      <c r="Q286" s="259">
        <f t="shared" ref="Q286:BF290" si="313">Q301+Q206+Q254-Q270-Q302</f>
        <v>21.884497909142659</v>
      </c>
      <c r="R286" s="259">
        <f t="shared" si="313"/>
        <v>25.582449195487385</v>
      </c>
      <c r="S286" s="259">
        <f t="shared" si="313"/>
        <v>28.570344034178131</v>
      </c>
      <c r="T286" s="259">
        <f t="shared" si="313"/>
        <v>36.970330401964496</v>
      </c>
      <c r="U286" s="259">
        <f t="shared" si="313"/>
        <v>48.173007092216906</v>
      </c>
      <c r="V286" s="259">
        <f t="shared" si="313"/>
        <v>43.391000000000005</v>
      </c>
      <c r="W286" s="259">
        <f t="shared" si="313"/>
        <v>64.981999999999999</v>
      </c>
      <c r="X286" s="259">
        <f t="shared" si="313"/>
        <v>70.459000000000003</v>
      </c>
      <c r="Y286" s="259">
        <f t="shared" si="313"/>
        <v>86.674000000000007</v>
      </c>
      <c r="Z286" s="259">
        <f t="shared" si="313"/>
        <v>69.52600000000001</v>
      </c>
      <c r="AA286" s="259">
        <f t="shared" si="313"/>
        <v>93.512758741934221</v>
      </c>
      <c r="AB286" s="259">
        <f t="shared" si="313"/>
        <v>83.390999999999991</v>
      </c>
      <c r="AC286" s="259">
        <f t="shared" si="313"/>
        <v>107.051</v>
      </c>
      <c r="AD286" s="259">
        <f t="shared" si="313"/>
        <v>111.41799999999999</v>
      </c>
      <c r="AE286" s="259">
        <f t="shared" si="313"/>
        <v>152.06800000000001</v>
      </c>
      <c r="AF286" s="259">
        <f t="shared" si="313"/>
        <v>160.738</v>
      </c>
      <c r="AG286" s="259">
        <f t="shared" si="313"/>
        <v>158.767</v>
      </c>
      <c r="AH286" s="259">
        <f t="shared" si="313"/>
        <v>180.82700000000003</v>
      </c>
      <c r="AI286" s="259">
        <f t="shared" si="313"/>
        <v>175.95000000000002</v>
      </c>
      <c r="AJ286" s="259">
        <f t="shared" si="313"/>
        <v>171.83399999999997</v>
      </c>
      <c r="AK286" s="259">
        <f t="shared" si="313"/>
        <v>195.94</v>
      </c>
      <c r="AL286" s="259">
        <f t="shared" si="313"/>
        <v>227.27199999999999</v>
      </c>
      <c r="AM286" s="259">
        <f t="shared" si="313"/>
        <v>199.71899999999999</v>
      </c>
      <c r="AN286" s="259">
        <f t="shared" si="313"/>
        <v>274.54300000000001</v>
      </c>
      <c r="AO286" s="259">
        <f t="shared" si="313"/>
        <v>253.154</v>
      </c>
      <c r="AP286" s="259">
        <f t="shared" si="313"/>
        <v>297.24200000000008</v>
      </c>
      <c r="AQ286" s="259">
        <f t="shared" si="313"/>
        <v>244.05899999999997</v>
      </c>
      <c r="AR286" s="259">
        <f t="shared" si="313"/>
        <v>318.62200000000007</v>
      </c>
      <c r="AS286" s="259">
        <f t="shared" si="313"/>
        <v>285.11500000000001</v>
      </c>
      <c r="AT286" s="259">
        <f t="shared" si="313"/>
        <v>367.39300000000003</v>
      </c>
      <c r="AU286" s="259">
        <f t="shared" si="313"/>
        <v>372.17600000000004</v>
      </c>
      <c r="AV286" s="259">
        <f t="shared" si="313"/>
        <v>337.584</v>
      </c>
      <c r="AW286" s="259">
        <f t="shared" si="313"/>
        <v>375.34400000000005</v>
      </c>
      <c r="AX286" s="259">
        <f t="shared" si="313"/>
        <v>352.37099999999998</v>
      </c>
      <c r="AY286" s="259">
        <f t="shared" si="313"/>
        <v>345.19800000000004</v>
      </c>
      <c r="AZ286" s="259">
        <f t="shared" si="313"/>
        <v>421.43899999999996</v>
      </c>
      <c r="BA286" s="259">
        <f t="shared" si="313"/>
        <v>351.50899999999996</v>
      </c>
      <c r="BB286" s="259">
        <f t="shared" si="313"/>
        <v>348.72399999999999</v>
      </c>
      <c r="BC286" s="259">
        <f t="shared" si="313"/>
        <v>399.00048452316418</v>
      </c>
      <c r="BD286" s="259">
        <f t="shared" si="313"/>
        <v>473.61</v>
      </c>
      <c r="BE286" s="259">
        <f t="shared" si="313"/>
        <v>338.209</v>
      </c>
      <c r="BF286" s="259">
        <f t="shared" si="313"/>
        <v>423.03300000000002</v>
      </c>
      <c r="BG286" s="259">
        <f t="shared" si="311"/>
        <v>383.36099999999999</v>
      </c>
      <c r="BH286" s="259">
        <f t="shared" si="311"/>
        <v>441.54900000000009</v>
      </c>
      <c r="BI286" s="259">
        <f t="shared" si="311"/>
        <v>426.40999999999991</v>
      </c>
      <c r="BJ286" s="259">
        <f t="shared" si="305"/>
        <v>364.63600000000008</v>
      </c>
      <c r="BK286" s="259">
        <f t="shared" si="305"/>
        <v>347.70000000000005</v>
      </c>
      <c r="BL286" s="259">
        <f t="shared" si="305"/>
        <v>373.47</v>
      </c>
      <c r="BM286" s="259">
        <f t="shared" si="305"/>
        <v>380.5356790638574</v>
      </c>
      <c r="BN286" s="259">
        <f t="shared" ref="BN286" si="314">BN301+BN206+BN254-BN270-BN302</f>
        <v>438.44173404517426</v>
      </c>
      <c r="BO286" s="327">
        <f t="shared" si="307"/>
        <v>388.88949829007356</v>
      </c>
      <c r="BP286" s="327">
        <f t="shared" si="303"/>
        <v>392.41371748123913</v>
      </c>
      <c r="BQ286" s="327"/>
      <c r="BR286" s="260"/>
      <c r="CE286" s="304">
        <v>43563</v>
      </c>
      <c r="CF286" s="254">
        <v>2200</v>
      </c>
    </row>
    <row r="287" spans="1:84">
      <c r="A287" s="254" t="s">
        <v>72</v>
      </c>
      <c r="Q287" s="259">
        <f t="shared" si="313"/>
        <v>22.389470191254908</v>
      </c>
      <c r="R287" s="259">
        <f t="shared" si="313"/>
        <v>26.679859150470378</v>
      </c>
      <c r="S287" s="259">
        <f t="shared" si="313"/>
        <v>29.128131369019439</v>
      </c>
      <c r="T287" s="259">
        <f t="shared" si="313"/>
        <v>37.85695432657181</v>
      </c>
      <c r="U287" s="259">
        <f t="shared" si="313"/>
        <v>44.229570980412014</v>
      </c>
      <c r="V287" s="259">
        <f t="shared" si="313"/>
        <v>41.742999999999995</v>
      </c>
      <c r="W287" s="259">
        <f t="shared" si="313"/>
        <v>64.524000000000001</v>
      </c>
      <c r="X287" s="259">
        <f t="shared" si="313"/>
        <v>65.35499999999999</v>
      </c>
      <c r="Y287" s="259">
        <f t="shared" si="313"/>
        <v>84.62299999999999</v>
      </c>
      <c r="Z287" s="259">
        <f t="shared" si="313"/>
        <v>65.012</v>
      </c>
      <c r="AA287" s="259">
        <f t="shared" si="313"/>
        <v>92.678843308475976</v>
      </c>
      <c r="AB287" s="259">
        <f t="shared" si="313"/>
        <v>101.512</v>
      </c>
      <c r="AC287" s="259">
        <f t="shared" si="313"/>
        <v>131.28399999999999</v>
      </c>
      <c r="AD287" s="259">
        <f t="shared" si="313"/>
        <v>139.58100000000002</v>
      </c>
      <c r="AE287" s="259">
        <f t="shared" si="313"/>
        <v>155.82</v>
      </c>
      <c r="AF287" s="259">
        <f t="shared" si="313"/>
        <v>149.25700000000001</v>
      </c>
      <c r="AG287" s="259">
        <f t="shared" si="313"/>
        <v>132.755</v>
      </c>
      <c r="AH287" s="259">
        <f t="shared" si="313"/>
        <v>177.584</v>
      </c>
      <c r="AI287" s="259">
        <f t="shared" si="313"/>
        <v>166.61699999999999</v>
      </c>
      <c r="AJ287" s="259">
        <f t="shared" si="313"/>
        <v>191.28500000000003</v>
      </c>
      <c r="AK287" s="259">
        <f t="shared" si="313"/>
        <v>208.214</v>
      </c>
      <c r="AL287" s="259">
        <f t="shared" si="313"/>
        <v>229.89100000000002</v>
      </c>
      <c r="AM287" s="259">
        <f t="shared" si="313"/>
        <v>200.19200000000004</v>
      </c>
      <c r="AN287" s="259">
        <f t="shared" si="313"/>
        <v>279.50799999999998</v>
      </c>
      <c r="AO287" s="259">
        <f t="shared" si="313"/>
        <v>229.941</v>
      </c>
      <c r="AP287" s="259">
        <f t="shared" si="313"/>
        <v>276.86299999999994</v>
      </c>
      <c r="AQ287" s="259">
        <f t="shared" si="313"/>
        <v>246.505</v>
      </c>
      <c r="AR287" s="259">
        <f t="shared" si="313"/>
        <v>323.786</v>
      </c>
      <c r="AS287" s="259">
        <f t="shared" si="313"/>
        <v>297.90699999999993</v>
      </c>
      <c r="AT287" s="259">
        <f t="shared" si="313"/>
        <v>331.274</v>
      </c>
      <c r="AU287" s="259">
        <f t="shared" si="313"/>
        <v>371.4670000000001</v>
      </c>
      <c r="AV287" s="259">
        <f t="shared" si="313"/>
        <v>304.267</v>
      </c>
      <c r="AW287" s="259">
        <f t="shared" si="313"/>
        <v>372.76800000000003</v>
      </c>
      <c r="AX287" s="259">
        <f t="shared" si="313"/>
        <v>352.82100000000003</v>
      </c>
      <c r="AY287" s="259">
        <f t="shared" si="313"/>
        <v>331.43499999999995</v>
      </c>
      <c r="AZ287" s="259">
        <f t="shared" si="313"/>
        <v>427.52099999999996</v>
      </c>
      <c r="BA287" s="259">
        <f t="shared" si="313"/>
        <v>349.90100000000001</v>
      </c>
      <c r="BB287" s="259">
        <f t="shared" si="313"/>
        <v>360.43</v>
      </c>
      <c r="BC287" s="259">
        <f t="shared" si="313"/>
        <v>377.73626540903001</v>
      </c>
      <c r="BD287" s="259">
        <f t="shared" si="313"/>
        <v>428.25599999999991</v>
      </c>
      <c r="BE287" s="259">
        <f t="shared" si="313"/>
        <v>357.60900000000004</v>
      </c>
      <c r="BF287" s="259">
        <f t="shared" si="313"/>
        <v>369.29499999999996</v>
      </c>
      <c r="BG287" s="259">
        <f t="shared" si="311"/>
        <v>332.63199999999995</v>
      </c>
      <c r="BH287" s="259">
        <f t="shared" si="311"/>
        <v>351.62599999999998</v>
      </c>
      <c r="BI287" s="259">
        <f t="shared" si="311"/>
        <v>470.49099999999993</v>
      </c>
      <c r="BJ287" s="259">
        <f t="shared" si="305"/>
        <v>408.774</v>
      </c>
      <c r="BK287" s="259">
        <f t="shared" si="305"/>
        <v>379.98900000000009</v>
      </c>
      <c r="BL287" s="259">
        <f t="shared" si="305"/>
        <v>361.26800000000003</v>
      </c>
      <c r="BM287" s="259">
        <f t="shared" si="305"/>
        <v>429.2726093193686</v>
      </c>
      <c r="BN287" s="259">
        <f t="shared" ref="BN287" si="315">BN302+BN207+BN255-BN271-BN303</f>
        <v>408.95984890132365</v>
      </c>
      <c r="BO287" s="327">
        <f t="shared" si="307"/>
        <v>421.15593188123262</v>
      </c>
      <c r="BP287" s="327">
        <f t="shared" si="303"/>
        <v>409.61184857179654</v>
      </c>
      <c r="BQ287" s="327"/>
      <c r="BR287" s="260"/>
      <c r="CE287" s="304">
        <v>43564</v>
      </c>
      <c r="CF287" s="254">
        <v>2212</v>
      </c>
    </row>
    <row r="288" spans="1:84">
      <c r="A288" s="254" t="s">
        <v>73</v>
      </c>
      <c r="Q288" s="259">
        <f t="shared" si="313"/>
        <v>23.734771212996638</v>
      </c>
      <c r="R288" s="259">
        <f t="shared" si="313"/>
        <v>29.336941574055484</v>
      </c>
      <c r="S288" s="259">
        <f t="shared" si="313"/>
        <v>30.633415352315936</v>
      </c>
      <c r="T288" s="259">
        <f t="shared" si="313"/>
        <v>40.203257747468882</v>
      </c>
      <c r="U288" s="259">
        <f t="shared" si="313"/>
        <v>45.451328813709921</v>
      </c>
      <c r="V288" s="259">
        <f t="shared" si="313"/>
        <v>47.304000000000009</v>
      </c>
      <c r="W288" s="259">
        <f t="shared" si="313"/>
        <v>68.354000000000013</v>
      </c>
      <c r="X288" s="259">
        <f t="shared" si="313"/>
        <v>63.697000000000003</v>
      </c>
      <c r="Y288" s="259">
        <f t="shared" si="313"/>
        <v>93.55</v>
      </c>
      <c r="Z288" s="259">
        <f t="shared" si="313"/>
        <v>105.753</v>
      </c>
      <c r="AA288" s="259">
        <f t="shared" si="313"/>
        <v>106.94669883956055</v>
      </c>
      <c r="AB288" s="259">
        <f t="shared" si="313"/>
        <v>119.42699999999999</v>
      </c>
      <c r="AC288" s="259">
        <f t="shared" si="313"/>
        <v>136.86000000000001</v>
      </c>
      <c r="AD288" s="259">
        <f t="shared" si="313"/>
        <v>150.62100000000001</v>
      </c>
      <c r="AE288" s="259">
        <f t="shared" si="313"/>
        <v>168.00799999999998</v>
      </c>
      <c r="AF288" s="259">
        <f t="shared" si="313"/>
        <v>164.41800000000001</v>
      </c>
      <c r="AG288" s="259">
        <f t="shared" si="313"/>
        <v>158.71599999999998</v>
      </c>
      <c r="AH288" s="259">
        <f t="shared" si="313"/>
        <v>203.85300000000001</v>
      </c>
      <c r="AI288" s="259">
        <f t="shared" si="313"/>
        <v>183.35300000000001</v>
      </c>
      <c r="AJ288" s="259">
        <f t="shared" si="313"/>
        <v>202.661</v>
      </c>
      <c r="AK288" s="259">
        <f t="shared" si="313"/>
        <v>210.94300000000001</v>
      </c>
      <c r="AL288" s="259">
        <f t="shared" si="313"/>
        <v>237.18999999999994</v>
      </c>
      <c r="AM288" s="259">
        <f t="shared" si="313"/>
        <v>212.38499999999999</v>
      </c>
      <c r="AN288" s="259">
        <f t="shared" si="313"/>
        <v>286.12099999999998</v>
      </c>
      <c r="AO288" s="259">
        <f t="shared" si="313"/>
        <v>244.72899999999998</v>
      </c>
      <c r="AP288" s="259">
        <f t="shared" si="313"/>
        <v>280.18100000000004</v>
      </c>
      <c r="AQ288" s="259">
        <f t="shared" si="313"/>
        <v>264.44599999999997</v>
      </c>
      <c r="AR288" s="259">
        <f t="shared" si="313"/>
        <v>353.11700000000002</v>
      </c>
      <c r="AS288" s="259">
        <f t="shared" si="313"/>
        <v>329.10599999999994</v>
      </c>
      <c r="AT288" s="259">
        <f t="shared" si="313"/>
        <v>347.548</v>
      </c>
      <c r="AU288" s="259">
        <f t="shared" si="313"/>
        <v>389.33299999999997</v>
      </c>
      <c r="AV288" s="259">
        <f t="shared" si="313"/>
        <v>317.65999999999997</v>
      </c>
      <c r="AW288" s="259">
        <f t="shared" si="313"/>
        <v>368.32899999999995</v>
      </c>
      <c r="AX288" s="259">
        <f t="shared" si="313"/>
        <v>385.601</v>
      </c>
      <c r="AY288" s="259">
        <f t="shared" si="313"/>
        <v>385.15500000000003</v>
      </c>
      <c r="AZ288" s="259">
        <f t="shared" si="313"/>
        <v>443.74100000000004</v>
      </c>
      <c r="BA288" s="259">
        <f t="shared" si="313"/>
        <v>408.38999999999987</v>
      </c>
      <c r="BB288" s="259">
        <f t="shared" si="313"/>
        <v>390.81</v>
      </c>
      <c r="BC288" s="259">
        <f t="shared" si="313"/>
        <v>368.67401241772836</v>
      </c>
      <c r="BD288" s="259">
        <f t="shared" si="313"/>
        <v>399.2469999999999</v>
      </c>
      <c r="BE288" s="259">
        <f t="shared" si="313"/>
        <v>358.70499999999993</v>
      </c>
      <c r="BF288" s="259">
        <f t="shared" si="313"/>
        <v>452.10799999999995</v>
      </c>
      <c r="BG288" s="259">
        <f t="shared" si="311"/>
        <v>380.74100000000004</v>
      </c>
      <c r="BH288" s="259">
        <f t="shared" si="311"/>
        <v>435.68499999999995</v>
      </c>
      <c r="BI288" s="259">
        <f t="shared" si="311"/>
        <v>464.9620000000001</v>
      </c>
      <c r="BJ288" s="259">
        <f t="shared" si="305"/>
        <v>367.51499999999993</v>
      </c>
      <c r="BK288" s="259">
        <f t="shared" si="305"/>
        <v>389.983</v>
      </c>
      <c r="BL288" s="259">
        <f t="shared" si="305"/>
        <v>373.85500000000008</v>
      </c>
      <c r="BM288" s="259">
        <f t="shared" si="305"/>
        <v>436.54922739163396</v>
      </c>
      <c r="BN288" s="259">
        <f t="shared" ref="BN288" si="316">BN303+BN208+BN256-BN272-BN304</f>
        <v>457.57674870223491</v>
      </c>
      <c r="BO288" s="327">
        <f t="shared" si="307"/>
        <v>417.67737322688635</v>
      </c>
      <c r="BP288" s="327">
        <f t="shared" si="303"/>
        <v>417.27879884871322</v>
      </c>
      <c r="BQ288" s="327"/>
      <c r="BR288" s="260"/>
      <c r="CE288" s="304">
        <v>43565</v>
      </c>
      <c r="CF288" s="254">
        <v>2170</v>
      </c>
    </row>
    <row r="289" spans="1:84">
      <c r="A289" s="254" t="s">
        <v>74</v>
      </c>
      <c r="Q289" s="259">
        <f t="shared" si="313"/>
        <v>25.842443701031861</v>
      </c>
      <c r="R289" s="259">
        <f t="shared" si="313"/>
        <v>32.823860931338643</v>
      </c>
      <c r="S289" s="259">
        <f t="shared" si="313"/>
        <v>33.132220529228512</v>
      </c>
      <c r="T289" s="259">
        <f t="shared" si="313"/>
        <v>43.834178787147813</v>
      </c>
      <c r="U289" s="259">
        <f t="shared" si="313"/>
        <v>54.450616828899079</v>
      </c>
      <c r="V289" s="259">
        <f t="shared" si="313"/>
        <v>50.881999999999991</v>
      </c>
      <c r="W289" s="259">
        <f t="shared" si="313"/>
        <v>84.437999999999988</v>
      </c>
      <c r="X289" s="259">
        <f t="shared" si="313"/>
        <v>82.234000000000009</v>
      </c>
      <c r="Y289" s="259">
        <f t="shared" si="313"/>
        <v>85.809999999999988</v>
      </c>
      <c r="Z289" s="259">
        <f t="shared" si="313"/>
        <v>105.604</v>
      </c>
      <c r="AA289" s="259">
        <f t="shared" si="313"/>
        <v>120.96384424867664</v>
      </c>
      <c r="AB289" s="259">
        <f t="shared" si="313"/>
        <v>120.05</v>
      </c>
      <c r="AC289" s="259">
        <f t="shared" si="313"/>
        <v>148.27200000000002</v>
      </c>
      <c r="AD289" s="259">
        <f t="shared" si="313"/>
        <v>166.41800000000001</v>
      </c>
      <c r="AE289" s="259">
        <f t="shared" si="313"/>
        <v>184.05</v>
      </c>
      <c r="AF289" s="259">
        <f t="shared" si="313"/>
        <v>181.74799999999999</v>
      </c>
      <c r="AG289" s="259">
        <f t="shared" si="313"/>
        <v>180.703</v>
      </c>
      <c r="AH289" s="259">
        <f t="shared" si="313"/>
        <v>202.36799999999999</v>
      </c>
      <c r="AI289" s="259">
        <f t="shared" si="313"/>
        <v>192.11699999999996</v>
      </c>
      <c r="AJ289" s="259">
        <f t="shared" si="313"/>
        <v>204.10700000000003</v>
      </c>
      <c r="AK289" s="259">
        <f t="shared" si="313"/>
        <v>217.12400000000002</v>
      </c>
      <c r="AL289" s="259">
        <f t="shared" si="313"/>
        <v>239.197</v>
      </c>
      <c r="AM289" s="259">
        <f t="shared" si="313"/>
        <v>239.63399999999999</v>
      </c>
      <c r="AN289" s="259">
        <f t="shared" si="313"/>
        <v>285.19600000000003</v>
      </c>
      <c r="AO289" s="259">
        <f t="shared" si="313"/>
        <v>258.89600000000002</v>
      </c>
      <c r="AP289" s="259">
        <f t="shared" si="313"/>
        <v>283.44899999999996</v>
      </c>
      <c r="AQ289" s="259">
        <f t="shared" si="313"/>
        <v>289.94</v>
      </c>
      <c r="AR289" s="259">
        <f t="shared" si="313"/>
        <v>348.52300000000002</v>
      </c>
      <c r="AS289" s="259">
        <f t="shared" si="313"/>
        <v>331.90800000000002</v>
      </c>
      <c r="AT289" s="259">
        <f t="shared" si="313"/>
        <v>362.846</v>
      </c>
      <c r="AU289" s="259">
        <f t="shared" si="313"/>
        <v>398.03199999999993</v>
      </c>
      <c r="AV289" s="259">
        <f t="shared" si="313"/>
        <v>385.7059999999999</v>
      </c>
      <c r="AW289" s="259">
        <f t="shared" si="313"/>
        <v>409.30600000000004</v>
      </c>
      <c r="AX289" s="259">
        <f t="shared" si="313"/>
        <v>379.46800000000002</v>
      </c>
      <c r="AY289" s="259">
        <f t="shared" si="313"/>
        <v>412.04000000000008</v>
      </c>
      <c r="AZ289" s="259">
        <f t="shared" si="313"/>
        <v>408.38499999999999</v>
      </c>
      <c r="BA289" s="259">
        <f t="shared" si="313"/>
        <v>379.9190000000001</v>
      </c>
      <c r="BB289" s="259">
        <f t="shared" si="313"/>
        <v>388.13900000000007</v>
      </c>
      <c r="BC289" s="259">
        <f t="shared" si="313"/>
        <v>475.51900750715811</v>
      </c>
      <c r="BD289" s="259">
        <f t="shared" si="313"/>
        <v>505.09700000000009</v>
      </c>
      <c r="BE289" s="259">
        <f t="shared" si="313"/>
        <v>414.16199999999992</v>
      </c>
      <c r="BF289" s="259">
        <f t="shared" si="313"/>
        <v>435.14199999999994</v>
      </c>
      <c r="BG289" s="259">
        <f t="shared" si="311"/>
        <v>386.41</v>
      </c>
      <c r="BH289" s="259">
        <f t="shared" si="311"/>
        <v>426.36799999999994</v>
      </c>
      <c r="BI289" s="259">
        <f t="shared" si="311"/>
        <v>456.94799999999998</v>
      </c>
      <c r="BJ289" s="259">
        <f t="shared" si="311"/>
        <v>420.64800000000002</v>
      </c>
      <c r="BK289" s="259">
        <f t="shared" si="311"/>
        <v>412.27800000000002</v>
      </c>
      <c r="BL289" s="259">
        <f t="shared" si="305"/>
        <v>416.69499999999994</v>
      </c>
      <c r="BM289" s="259">
        <f t="shared" si="305"/>
        <v>437.58381423331923</v>
      </c>
      <c r="BN289" s="327">
        <f t="shared" ref="BN289" si="317">(SUM(BH289:BL289)/SUM(BH$291:BL$291))*BN$291</f>
        <v>430.30273179313576</v>
      </c>
      <c r="BO289" s="327">
        <f t="shared" si="307"/>
        <v>440.54300487893681</v>
      </c>
      <c r="BP289" s="327">
        <f t="shared" si="303"/>
        <v>436.23805321495291</v>
      </c>
      <c r="BQ289" s="327"/>
      <c r="BR289" s="260"/>
      <c r="CE289" s="304">
        <v>43566</v>
      </c>
      <c r="CF289" s="254">
        <v>2154</v>
      </c>
    </row>
    <row r="290" spans="1:84">
      <c r="A290" s="254" t="s">
        <v>75</v>
      </c>
      <c r="Q290" s="259">
        <f t="shared" si="313"/>
        <v>26.186531336095918</v>
      </c>
      <c r="R290" s="259">
        <f t="shared" si="313"/>
        <v>33.703829740349818</v>
      </c>
      <c r="S290" s="259">
        <f t="shared" si="313"/>
        <v>33.451374841191054</v>
      </c>
      <c r="T290" s="259">
        <f t="shared" si="313"/>
        <v>44.448971381120998</v>
      </c>
      <c r="U290" s="259">
        <f t="shared" si="313"/>
        <v>51.999492056866863</v>
      </c>
      <c r="V290" s="259">
        <f t="shared" si="313"/>
        <v>63.713999999999999</v>
      </c>
      <c r="W290" s="259">
        <f t="shared" si="313"/>
        <v>91.978000000000009</v>
      </c>
      <c r="X290" s="259">
        <f t="shared" si="313"/>
        <v>88.765999999999991</v>
      </c>
      <c r="Y290" s="259">
        <f t="shared" si="313"/>
        <v>96.706999999999994</v>
      </c>
      <c r="Z290" s="259">
        <f t="shared" si="313"/>
        <v>123.44799999999996</v>
      </c>
      <c r="AA290" s="259">
        <f t="shared" si="313"/>
        <v>133.41132713831254</v>
      </c>
      <c r="AB290" s="259">
        <f t="shared" si="313"/>
        <v>145.846</v>
      </c>
      <c r="AC290" s="259">
        <f t="shared" si="313"/>
        <v>143.84699999999998</v>
      </c>
      <c r="AD290" s="259">
        <f t="shared" si="313"/>
        <v>174.803</v>
      </c>
      <c r="AE290" s="259">
        <f t="shared" si="313"/>
        <v>184.30099999999999</v>
      </c>
      <c r="AF290" s="259">
        <f t="shared" si="313"/>
        <v>187.44200000000001</v>
      </c>
      <c r="AG290" s="259">
        <f t="shared" si="313"/>
        <v>183.66699999999997</v>
      </c>
      <c r="AH290" s="259">
        <f t="shared" si="313"/>
        <v>208.22600000000003</v>
      </c>
      <c r="AI290" s="259">
        <f t="shared" si="313"/>
        <v>208.44400000000002</v>
      </c>
      <c r="AJ290" s="259">
        <f t="shared" si="313"/>
        <v>221.30699999999996</v>
      </c>
      <c r="AK290" s="259">
        <f t="shared" si="313"/>
        <v>231.59699999999998</v>
      </c>
      <c r="AL290" s="259">
        <f t="shared" si="313"/>
        <v>254.88100000000003</v>
      </c>
      <c r="AM290" s="259">
        <f t="shared" si="313"/>
        <v>255.70200000000003</v>
      </c>
      <c r="AN290" s="259">
        <f t="shared" si="313"/>
        <v>281.02099999999996</v>
      </c>
      <c r="AO290" s="259">
        <f t="shared" si="313"/>
        <v>289.83600000000001</v>
      </c>
      <c r="AP290" s="259">
        <f t="shared" si="313"/>
        <v>298.54199999999997</v>
      </c>
      <c r="AQ290" s="259">
        <f t="shared" si="313"/>
        <v>319.84200000000004</v>
      </c>
      <c r="AR290" s="259">
        <f t="shared" si="313"/>
        <v>344.41</v>
      </c>
      <c r="AS290" s="259">
        <f t="shared" si="313"/>
        <v>354.27599999999995</v>
      </c>
      <c r="AT290" s="259">
        <f t="shared" si="313"/>
        <v>360.33099999999996</v>
      </c>
      <c r="AU290" s="259">
        <f t="shared" si="313"/>
        <v>402.09999999999997</v>
      </c>
      <c r="AV290" s="259">
        <f t="shared" si="313"/>
        <v>412.06600000000014</v>
      </c>
      <c r="AW290" s="259">
        <f t="shared" si="313"/>
        <v>404.37599999999992</v>
      </c>
      <c r="AX290" s="259">
        <f t="shared" si="313"/>
        <v>347.58199999999999</v>
      </c>
      <c r="AY290" s="259">
        <f t="shared" si="313"/>
        <v>366.38600000000002</v>
      </c>
      <c r="AZ290" s="259">
        <f t="shared" si="313"/>
        <v>420.32199999999989</v>
      </c>
      <c r="BA290" s="259">
        <f t="shared" si="313"/>
        <v>463.34199999999998</v>
      </c>
      <c r="BB290" s="259">
        <f t="shared" si="313"/>
        <v>489.44299999999998</v>
      </c>
      <c r="BC290" s="259">
        <f t="shared" si="313"/>
        <v>497.13279801731403</v>
      </c>
      <c r="BD290" s="259">
        <f t="shared" si="313"/>
        <v>479.04900000000004</v>
      </c>
      <c r="BE290" s="259">
        <f t="shared" si="313"/>
        <v>397.90299999999996</v>
      </c>
      <c r="BF290" s="259">
        <f t="shared" si="313"/>
        <v>416.02700000000004</v>
      </c>
      <c r="BG290" s="259">
        <f t="shared" si="311"/>
        <v>413.69400000000007</v>
      </c>
      <c r="BH290" s="259">
        <f t="shared" si="311"/>
        <v>441.32599999999991</v>
      </c>
      <c r="BI290" s="259">
        <f t="shared" si="311"/>
        <v>459.38099999999997</v>
      </c>
      <c r="BJ290" s="259">
        <f t="shared" si="311"/>
        <v>420.22299999999996</v>
      </c>
      <c r="BK290" s="259">
        <f t="shared" si="311"/>
        <v>416.22300000000007</v>
      </c>
      <c r="BL290" s="259">
        <f t="shared" si="311"/>
        <v>417.20999999999992</v>
      </c>
      <c r="BM290" s="259">
        <f t="shared" si="311"/>
        <v>431.78509666846219</v>
      </c>
      <c r="BN290" s="327">
        <f t="shared" ref="BN290:BP290" si="318">BN291-SUM(BN279:BN289)</f>
        <v>490.39145328742234</v>
      </c>
      <c r="BO290" s="327">
        <f t="shared" si="318"/>
        <v>440.68051732354161</v>
      </c>
      <c r="BP290" s="327">
        <f t="shared" si="318"/>
        <v>448.25387163112555</v>
      </c>
      <c r="BQ290" s="327"/>
      <c r="BR290" s="260"/>
      <c r="CE290" s="304">
        <v>43567</v>
      </c>
      <c r="CF290" s="254">
        <v>2162</v>
      </c>
    </row>
    <row r="291" spans="1:84" ht="12" thickBot="1">
      <c r="A291" s="254" t="s">
        <v>76</v>
      </c>
      <c r="Q291" s="259">
        <f>SUM(Q279:Q290)</f>
        <v>275</v>
      </c>
      <c r="R291" s="259">
        <f t="shared" ref="R291:BM291" si="319">SUM(R279:R290)</f>
        <v>341</v>
      </c>
      <c r="S291" s="259">
        <f t="shared" si="319"/>
        <v>349</v>
      </c>
      <c r="T291" s="259">
        <f t="shared" si="319"/>
        <v>471.00000000000006</v>
      </c>
      <c r="U291" s="259">
        <f t="shared" si="319"/>
        <v>536.10199999999998</v>
      </c>
      <c r="V291" s="259">
        <f t="shared" si="319"/>
        <v>567.36799999999994</v>
      </c>
      <c r="W291" s="259">
        <f t="shared" si="319"/>
        <v>750.40900000000011</v>
      </c>
      <c r="X291" s="259">
        <f t="shared" si="319"/>
        <v>944.13400000000013</v>
      </c>
      <c r="Y291" s="259">
        <f t="shared" si="319"/>
        <v>907.39899999999977</v>
      </c>
      <c r="Z291" s="259">
        <f t="shared" si="319"/>
        <v>1097.8509999999999</v>
      </c>
      <c r="AA291" s="259">
        <f t="shared" si="319"/>
        <v>1401.4030000000002</v>
      </c>
      <c r="AB291" s="259">
        <f t="shared" si="319"/>
        <v>1304.1779999999999</v>
      </c>
      <c r="AC291" s="259">
        <f t="shared" si="319"/>
        <v>1440.587</v>
      </c>
      <c r="AD291" s="259">
        <f t="shared" si="319"/>
        <v>1606.7539999999999</v>
      </c>
      <c r="AE291" s="259">
        <f t="shared" si="319"/>
        <v>1958.35</v>
      </c>
      <c r="AF291" s="259">
        <f t="shared" si="319"/>
        <v>1798.482</v>
      </c>
      <c r="AG291" s="259">
        <f t="shared" si="319"/>
        <v>1797.9119999999998</v>
      </c>
      <c r="AH291" s="259">
        <f t="shared" si="319"/>
        <v>2098.66</v>
      </c>
      <c r="AI291" s="259">
        <f t="shared" si="319"/>
        <v>2256.3789999999999</v>
      </c>
      <c r="AJ291" s="259">
        <f t="shared" si="319"/>
        <v>2345.511</v>
      </c>
      <c r="AK291" s="259">
        <f t="shared" si="319"/>
        <v>2477.5460000000003</v>
      </c>
      <c r="AL291" s="259">
        <f t="shared" si="319"/>
        <v>2637.7630000000004</v>
      </c>
      <c r="AM291" s="259">
        <f t="shared" si="319"/>
        <v>2550.3660000000004</v>
      </c>
      <c r="AN291" s="259">
        <f t="shared" si="319"/>
        <v>2823.5870000000004</v>
      </c>
      <c r="AO291" s="259">
        <f t="shared" si="319"/>
        <v>3067.375</v>
      </c>
      <c r="AP291" s="259">
        <f t="shared" si="319"/>
        <v>3461.5169999999998</v>
      </c>
      <c r="AQ291" s="259">
        <f t="shared" si="319"/>
        <v>3288.1220000000003</v>
      </c>
      <c r="AR291" s="259">
        <f t="shared" si="319"/>
        <v>3631.0110000000004</v>
      </c>
      <c r="AS291" s="259">
        <f t="shared" si="319"/>
        <v>3561.4279999999994</v>
      </c>
      <c r="AT291" s="259">
        <f t="shared" si="319"/>
        <v>4116.5680000000002</v>
      </c>
      <c r="AU291" s="259">
        <f t="shared" si="319"/>
        <v>4136.4930000000004</v>
      </c>
      <c r="AV291" s="259">
        <f t="shared" si="319"/>
        <v>4072.2909999999997</v>
      </c>
      <c r="AW291" s="259">
        <f t="shared" si="319"/>
        <v>4564.0570000000007</v>
      </c>
      <c r="AX291" s="259">
        <f t="shared" si="319"/>
        <v>4477.6370000000006</v>
      </c>
      <c r="AY291" s="259">
        <f t="shared" si="319"/>
        <v>4538.7170000000015</v>
      </c>
      <c r="AZ291" s="259">
        <f t="shared" si="319"/>
        <v>4529.9620000000004</v>
      </c>
      <c r="BA291" s="259">
        <f t="shared" si="319"/>
        <v>4587.9449999999988</v>
      </c>
      <c r="BB291" s="259">
        <f t="shared" si="319"/>
        <v>4921.0519999999997</v>
      </c>
      <c r="BC291" s="259">
        <f t="shared" si="319"/>
        <v>5052.2539999999999</v>
      </c>
      <c r="BD291" s="259">
        <f t="shared" si="319"/>
        <v>4937.3680000000004</v>
      </c>
      <c r="BE291" s="259">
        <f t="shared" si="319"/>
        <v>4355.1609999999991</v>
      </c>
      <c r="BF291" s="259">
        <f t="shared" si="319"/>
        <v>4621.1909999999989</v>
      </c>
      <c r="BG291" s="259">
        <f t="shared" si="319"/>
        <v>4957.6370000000006</v>
      </c>
      <c r="BH291" s="259">
        <f t="shared" si="319"/>
        <v>5243.1950000000006</v>
      </c>
      <c r="BI291" s="259">
        <f t="shared" si="319"/>
        <v>4814.1019999999999</v>
      </c>
      <c r="BJ291" s="259">
        <f t="shared" si="319"/>
        <v>4413.8099999999995</v>
      </c>
      <c r="BK291" s="259">
        <f t="shared" si="319"/>
        <v>4441.32</v>
      </c>
      <c r="BL291" s="259">
        <f t="shared" si="319"/>
        <v>4548.2440000000006</v>
      </c>
      <c r="BM291" s="259">
        <f t="shared" si="319"/>
        <v>4789.1550000000007</v>
      </c>
      <c r="BN291" s="327">
        <f t="shared" ref="BN291:BP291" si="320">BN26</f>
        <v>4733</v>
      </c>
      <c r="BO291" s="327">
        <f t="shared" si="320"/>
        <v>4727</v>
      </c>
      <c r="BP291" s="327">
        <f t="shared" si="320"/>
        <v>4723</v>
      </c>
      <c r="BQ291" s="327"/>
      <c r="BR291" s="260"/>
      <c r="CE291" s="304">
        <v>43570</v>
      </c>
      <c r="CF291" s="254">
        <v>2142</v>
      </c>
    </row>
    <row r="292" spans="1:84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  <c r="AA292" s="261"/>
      <c r="AB292" s="261"/>
      <c r="AC292" s="261"/>
      <c r="AD292" s="261"/>
      <c r="AE292" s="261"/>
      <c r="AF292" s="261"/>
      <c r="AG292" s="261"/>
      <c r="AH292" s="261"/>
      <c r="AI292" s="261"/>
      <c r="AJ292" s="261"/>
      <c r="AK292" s="261"/>
      <c r="AL292" s="261"/>
      <c r="AM292" s="261"/>
      <c r="AN292" s="261"/>
      <c r="AO292" s="261"/>
      <c r="AP292" s="261"/>
      <c r="AQ292" s="261"/>
      <c r="AR292" s="261"/>
      <c r="AS292" s="261"/>
      <c r="AT292" s="261"/>
      <c r="AU292" s="261"/>
      <c r="AV292" s="261"/>
      <c r="AW292" s="261"/>
      <c r="AX292" s="261"/>
      <c r="AY292" s="261"/>
      <c r="AZ292" s="261"/>
      <c r="BA292" s="261"/>
      <c r="BB292" s="261"/>
      <c r="BC292" s="261"/>
      <c r="BD292" s="261"/>
      <c r="BE292" s="261"/>
      <c r="BF292" s="261"/>
      <c r="BG292" s="261"/>
      <c r="BH292" s="261"/>
      <c r="BI292" s="261"/>
      <c r="BJ292" s="261"/>
      <c r="BK292" s="261"/>
      <c r="BL292" s="261"/>
      <c r="BM292" s="261"/>
      <c r="BN292" s="261"/>
      <c r="BO292" s="261"/>
      <c r="BP292" s="261"/>
      <c r="CE292" s="304">
        <v>43571</v>
      </c>
      <c r="CF292" s="254">
        <v>2173</v>
      </c>
    </row>
    <row r="293" spans="1:84" ht="12" thickBot="1">
      <c r="A293" s="254" t="s">
        <v>101</v>
      </c>
      <c r="CE293" s="304">
        <v>43572</v>
      </c>
      <c r="CF293" s="254">
        <v>2205</v>
      </c>
    </row>
    <row r="294" spans="1:84" ht="12" thickBot="1">
      <c r="A294" s="286"/>
      <c r="B294" s="287" t="s">
        <v>119</v>
      </c>
      <c r="C294" s="287" t="s">
        <v>120</v>
      </c>
      <c r="D294" s="287" t="s">
        <v>121</v>
      </c>
      <c r="E294" s="287" t="s">
        <v>122</v>
      </c>
      <c r="F294" s="287" t="s">
        <v>123</v>
      </c>
      <c r="G294" s="287" t="s">
        <v>124</v>
      </c>
      <c r="H294" s="287" t="s">
        <v>125</v>
      </c>
      <c r="I294" s="287" t="s">
        <v>126</v>
      </c>
      <c r="J294" s="287" t="s">
        <v>127</v>
      </c>
      <c r="K294" s="287" t="s">
        <v>128</v>
      </c>
      <c r="L294" s="287" t="s">
        <v>129</v>
      </c>
      <c r="M294" s="287" t="s">
        <v>130</v>
      </c>
      <c r="N294" s="287" t="s">
        <v>131</v>
      </c>
      <c r="O294" s="287" t="s">
        <v>132</v>
      </c>
      <c r="P294" s="287" t="s">
        <v>133</v>
      </c>
      <c r="Q294" s="288" t="s">
        <v>134</v>
      </c>
      <c r="R294" s="288" t="s">
        <v>135</v>
      </c>
      <c r="S294" s="288" t="s">
        <v>136</v>
      </c>
      <c r="T294" s="288" t="s">
        <v>137</v>
      </c>
      <c r="U294" s="288" t="s">
        <v>138</v>
      </c>
      <c r="V294" s="288" t="s">
        <v>139</v>
      </c>
      <c r="W294" s="288" t="s">
        <v>140</v>
      </c>
      <c r="X294" s="288" t="s">
        <v>141</v>
      </c>
      <c r="Y294" s="288" t="s">
        <v>142</v>
      </c>
      <c r="Z294" s="288" t="s">
        <v>143</v>
      </c>
      <c r="AA294" s="288" t="s">
        <v>144</v>
      </c>
      <c r="AB294" s="288" t="s">
        <v>145</v>
      </c>
      <c r="AC294" s="288" t="s">
        <v>146</v>
      </c>
      <c r="AD294" s="288" t="s">
        <v>147</v>
      </c>
      <c r="AE294" s="288" t="s">
        <v>148</v>
      </c>
      <c r="AF294" s="288" t="s">
        <v>149</v>
      </c>
      <c r="AG294" s="288" t="s">
        <v>150</v>
      </c>
      <c r="AH294" s="288" t="s">
        <v>151</v>
      </c>
      <c r="AI294" s="288" t="s">
        <v>11</v>
      </c>
      <c r="AJ294" s="288" t="s">
        <v>12</v>
      </c>
      <c r="AK294" s="288" t="s">
        <v>13</v>
      </c>
      <c r="AL294" s="288" t="s">
        <v>14</v>
      </c>
      <c r="AM294" s="288" t="s">
        <v>15</v>
      </c>
      <c r="AN294" s="288" t="s">
        <v>16</v>
      </c>
      <c r="AO294" s="288" t="s">
        <v>17</v>
      </c>
      <c r="AP294" s="288" t="s">
        <v>18</v>
      </c>
      <c r="AQ294" s="288" t="s">
        <v>19</v>
      </c>
      <c r="AR294" s="288" t="s">
        <v>20</v>
      </c>
      <c r="AS294" s="288" t="s">
        <v>21</v>
      </c>
      <c r="AT294" s="288" t="s">
        <v>22</v>
      </c>
      <c r="AU294" s="288" t="s">
        <v>23</v>
      </c>
      <c r="AV294" s="288" t="s">
        <v>24</v>
      </c>
      <c r="AW294" s="288" t="s">
        <v>25</v>
      </c>
      <c r="AX294" s="288" t="s">
        <v>26</v>
      </c>
      <c r="AY294" s="288" t="s">
        <v>27</v>
      </c>
      <c r="AZ294" s="288" t="s">
        <v>28</v>
      </c>
      <c r="BA294" s="288" t="s">
        <v>29</v>
      </c>
      <c r="BB294" s="288" t="s">
        <v>30</v>
      </c>
      <c r="BC294" s="288" t="s">
        <v>31</v>
      </c>
      <c r="BD294" s="288" t="s">
        <v>32</v>
      </c>
      <c r="BE294" s="288" t="s">
        <v>33</v>
      </c>
      <c r="BF294" s="288" t="s">
        <v>34</v>
      </c>
      <c r="BG294" s="288" t="s">
        <v>35</v>
      </c>
      <c r="BH294" s="288" t="s">
        <v>36</v>
      </c>
      <c r="BI294" s="288" t="s">
        <v>37</v>
      </c>
      <c r="BJ294" s="288" t="s">
        <v>38</v>
      </c>
      <c r="BK294" s="288" t="str">
        <f>BK2</f>
        <v xml:space="preserve">21/22  </v>
      </c>
      <c r="BL294" s="288" t="str">
        <f>BL2</f>
        <v xml:space="preserve">22/23  </v>
      </c>
      <c r="BM294" s="288" t="str">
        <f>BM2</f>
        <v xml:space="preserve">23/24  </v>
      </c>
      <c r="BN294" s="288" t="str">
        <f t="shared" ref="BN294:BP294" si="321">BN2</f>
        <v xml:space="preserve">24/25  </v>
      </c>
      <c r="BO294" s="288" t="str">
        <f t="shared" si="321"/>
        <v xml:space="preserve">25/26  </v>
      </c>
      <c r="BP294" s="288" t="str">
        <f t="shared" si="321"/>
        <v xml:space="preserve">26/27  </v>
      </c>
      <c r="BQ294" s="289"/>
      <c r="BR294" s="289"/>
      <c r="CE294" s="304">
        <v>43573</v>
      </c>
      <c r="CF294" s="254">
        <v>2183</v>
      </c>
    </row>
    <row r="295" spans="1:84">
      <c r="A295" s="254" t="s">
        <v>64</v>
      </c>
      <c r="P295" s="259"/>
      <c r="Q295" s="259">
        <f t="shared" ref="Q295:S305" si="322">(SUM($V295:$Z295)/SUM($V$306:$Z$306))*Q$306</f>
        <v>19.292395209039</v>
      </c>
      <c r="R295" s="259">
        <f t="shared" si="322"/>
        <v>11.575437125423401</v>
      </c>
      <c r="S295" s="259">
        <f t="shared" si="322"/>
        <v>27.973973053106551</v>
      </c>
      <c r="T295" s="259">
        <f t="shared" ref="T295:U304" si="323">(SUM($V295:$Z295)/SUM($V$306:$Z$306))*T$306</f>
        <v>31.832452094914352</v>
      </c>
      <c r="U295" s="259">
        <f t="shared" si="323"/>
        <v>51.991075848839209</v>
      </c>
      <c r="V295" s="259">
        <v>52.302999999999997</v>
      </c>
      <c r="W295" s="259">
        <v>37.444000000000003</v>
      </c>
      <c r="X295" s="259">
        <v>120.621</v>
      </c>
      <c r="Y295" s="259">
        <v>35.866999999999997</v>
      </c>
      <c r="Z295" s="259">
        <v>73.575999999999993</v>
      </c>
      <c r="AA295" s="259">
        <v>81.257999999999996</v>
      </c>
      <c r="AB295" s="259">
        <v>75.811999999999998</v>
      </c>
      <c r="AC295" s="259">
        <v>87.376999999999995</v>
      </c>
      <c r="AD295" s="259">
        <v>76.197000000000003</v>
      </c>
      <c r="AE295" s="259">
        <v>126.643</v>
      </c>
      <c r="AF295" s="259">
        <v>92.006</v>
      </c>
      <c r="AG295" s="259">
        <v>81.039000000000001</v>
      </c>
      <c r="AH295" s="259">
        <v>94.393000000000001</v>
      </c>
      <c r="AI295" s="259">
        <v>164.16</v>
      </c>
      <c r="AJ295" s="259">
        <v>91.638000000000005</v>
      </c>
      <c r="AK295" s="259">
        <v>111.51</v>
      </c>
      <c r="AL295" s="259">
        <v>130.24</v>
      </c>
      <c r="AM295" s="259">
        <v>113.636</v>
      </c>
      <c r="AN295" s="259">
        <v>75.906999999999996</v>
      </c>
      <c r="AO295" s="259">
        <v>99.215999999999994</v>
      </c>
      <c r="AP295" s="259">
        <v>163.042</v>
      </c>
      <c r="AQ295" s="259">
        <v>120.95399999999999</v>
      </c>
      <c r="AR295" s="259">
        <v>138.63</v>
      </c>
      <c r="AS295" s="259">
        <v>103.14700000000001</v>
      </c>
      <c r="AT295" s="259">
        <v>156.43100000000001</v>
      </c>
      <c r="AU295" s="259">
        <v>177.072</v>
      </c>
      <c r="AV295" s="259">
        <v>184.005</v>
      </c>
      <c r="AW295" s="259">
        <v>190.70599999999999</v>
      </c>
      <c r="AX295" s="259">
        <v>187.12100000000001</v>
      </c>
      <c r="AY295" s="259">
        <v>186.19200000000001</v>
      </c>
      <c r="AZ295" s="259">
        <v>118.804</v>
      </c>
      <c r="BA295" s="259">
        <v>188.23400000000001</v>
      </c>
      <c r="BB295" s="259">
        <v>205.15700000000001</v>
      </c>
      <c r="BC295" s="259">
        <v>183.154</v>
      </c>
      <c r="BD295" s="259">
        <v>200.38300000000001</v>
      </c>
      <c r="BE295" s="259">
        <v>208.17099999999999</v>
      </c>
      <c r="BF295" s="259">
        <v>128.55000000000001</v>
      </c>
      <c r="BG295" s="259">
        <v>189.661</v>
      </c>
      <c r="BH295" s="259">
        <v>182.756</v>
      </c>
      <c r="BI295" s="259">
        <v>159.31299999999999</v>
      </c>
      <c r="BJ295" s="259">
        <v>138.69900000000001</v>
      </c>
      <c r="BK295" s="259">
        <v>149.22</v>
      </c>
      <c r="BL295" s="259">
        <v>204.107</v>
      </c>
      <c r="BM295" s="259">
        <v>187.041</v>
      </c>
      <c r="BN295" s="259">
        <v>128.75200000000001</v>
      </c>
      <c r="BO295" s="327">
        <f t="shared" ref="BO295:BP295" si="324">BN306+BO199+BO247-BO263-BO279</f>
        <v>101.05285262538382</v>
      </c>
      <c r="BP295" s="327">
        <f t="shared" si="324"/>
        <v>29.433344298479938</v>
      </c>
      <c r="BQ295" s="326"/>
      <c r="BR295" s="259"/>
      <c r="CE295" s="304">
        <v>43574</v>
      </c>
      <c r="CF295" s="254">
        <v>2190</v>
      </c>
    </row>
    <row r="296" spans="1:84">
      <c r="A296" s="254" t="s">
        <v>65</v>
      </c>
      <c r="P296" s="259"/>
      <c r="Q296" s="259">
        <f t="shared" si="322"/>
        <v>17.861079021900757</v>
      </c>
      <c r="R296" s="259">
        <f t="shared" si="322"/>
        <v>10.716647413140453</v>
      </c>
      <c r="S296" s="259">
        <f t="shared" si="322"/>
        <v>25.898564581756098</v>
      </c>
      <c r="T296" s="259">
        <f t="shared" si="323"/>
        <v>29.470780386136248</v>
      </c>
      <c r="U296" s="259">
        <f t="shared" si="323"/>
        <v>48.133821856120349</v>
      </c>
      <c r="V296" s="259">
        <v>47.378999999999998</v>
      </c>
      <c r="W296" s="259">
        <v>37.338000000000001</v>
      </c>
      <c r="X296" s="259">
        <v>116.28100000000001</v>
      </c>
      <c r="Y296" s="259">
        <v>27.837</v>
      </c>
      <c r="Z296" s="259">
        <v>67.248999999999995</v>
      </c>
      <c r="AA296" s="259">
        <v>78.555999999999997</v>
      </c>
      <c r="AB296" s="259">
        <v>77.370999999999995</v>
      </c>
      <c r="AC296" s="259">
        <v>56.74</v>
      </c>
      <c r="AD296" s="259">
        <v>81.772000000000006</v>
      </c>
      <c r="AE296" s="259">
        <v>128.881</v>
      </c>
      <c r="AF296" s="259">
        <v>66.287000000000006</v>
      </c>
      <c r="AG296" s="259">
        <v>63.694000000000003</v>
      </c>
      <c r="AH296" s="259">
        <v>99.656000000000006</v>
      </c>
      <c r="AI296" s="259">
        <v>175.34899999999999</v>
      </c>
      <c r="AJ296" s="259">
        <v>91.563000000000002</v>
      </c>
      <c r="AK296" s="259">
        <v>135.30000000000001</v>
      </c>
      <c r="AL296" s="259">
        <v>112.453</v>
      </c>
      <c r="AM296" s="259">
        <v>107.75</v>
      </c>
      <c r="AN296" s="259">
        <v>70.563999999999993</v>
      </c>
      <c r="AO296" s="259">
        <v>107.006</v>
      </c>
      <c r="AP296" s="259">
        <v>186.042</v>
      </c>
      <c r="AQ296" s="259">
        <v>120.205</v>
      </c>
      <c r="AR296" s="259">
        <v>131.161</v>
      </c>
      <c r="AS296" s="259">
        <v>109.301</v>
      </c>
      <c r="AT296" s="259">
        <v>177.733</v>
      </c>
      <c r="AU296" s="259">
        <v>183.56299999999999</v>
      </c>
      <c r="AV296" s="259">
        <v>188.435</v>
      </c>
      <c r="AW296" s="259">
        <v>197.9</v>
      </c>
      <c r="AX296" s="259">
        <v>178.928</v>
      </c>
      <c r="AY296" s="259">
        <v>148.459</v>
      </c>
      <c r="AZ296" s="259">
        <v>115.127</v>
      </c>
      <c r="BA296" s="259">
        <v>154.10599999999999</v>
      </c>
      <c r="BB296" s="259">
        <v>216.119</v>
      </c>
      <c r="BC296" s="259">
        <v>183.892</v>
      </c>
      <c r="BD296" s="259">
        <v>165.21</v>
      </c>
      <c r="BE296" s="259">
        <v>168.55799999999999</v>
      </c>
      <c r="BF296" s="259">
        <v>110.184</v>
      </c>
      <c r="BG296" s="259">
        <v>185.459</v>
      </c>
      <c r="BH296" s="259">
        <v>175.71799999999999</v>
      </c>
      <c r="BI296" s="259">
        <v>137.02600000000001</v>
      </c>
      <c r="BJ296" s="259">
        <v>116.815</v>
      </c>
      <c r="BK296" s="259">
        <v>147.35599999999999</v>
      </c>
      <c r="BL296" s="259">
        <v>195.417</v>
      </c>
      <c r="BM296" s="259">
        <v>176.69399999999999</v>
      </c>
      <c r="BN296" s="259">
        <v>128.75200000000001</v>
      </c>
      <c r="BO296" s="327">
        <f t="shared" ref="BO296:BP298" si="325">BO295+BO200+BO248-BO264-BO280</f>
        <v>89.341513543886663</v>
      </c>
      <c r="BP296" s="327">
        <f t="shared" si="325"/>
        <v>31.660205270817755</v>
      </c>
      <c r="BQ296" s="326"/>
      <c r="BR296" s="259"/>
      <c r="CE296" s="304">
        <v>43577</v>
      </c>
      <c r="CF296" s="254">
        <v>2172</v>
      </c>
    </row>
    <row r="297" spans="1:84">
      <c r="A297" s="254" t="s">
        <v>66</v>
      </c>
      <c r="P297" s="259"/>
      <c r="Q297" s="259">
        <f t="shared" si="322"/>
        <v>13.458365632003282</v>
      </c>
      <c r="R297" s="259">
        <f t="shared" si="322"/>
        <v>8.0750193792019687</v>
      </c>
      <c r="S297" s="259">
        <f t="shared" si="322"/>
        <v>19.514630166404757</v>
      </c>
      <c r="T297" s="259">
        <f t="shared" si="323"/>
        <v>22.206303292805416</v>
      </c>
      <c r="U297" s="259">
        <f t="shared" si="323"/>
        <v>36.268949541685643</v>
      </c>
      <c r="V297" s="259">
        <v>34.142000000000003</v>
      </c>
      <c r="W297" s="259">
        <v>28.062999999999999</v>
      </c>
      <c r="X297" s="259">
        <v>88.63</v>
      </c>
      <c r="Y297" s="259">
        <v>21.782</v>
      </c>
      <c r="Z297" s="259">
        <v>50.482999999999997</v>
      </c>
      <c r="AA297" s="259">
        <v>76.936999999999998</v>
      </c>
      <c r="AB297" s="259">
        <v>60.761000000000003</v>
      </c>
      <c r="AC297" s="259">
        <v>42.475000000000001</v>
      </c>
      <c r="AD297" s="259">
        <v>65.260000000000005</v>
      </c>
      <c r="AE297" s="259">
        <v>106.932</v>
      </c>
      <c r="AF297" s="259">
        <v>53.048999999999999</v>
      </c>
      <c r="AG297" s="259">
        <v>56.218000000000004</v>
      </c>
      <c r="AH297" s="259">
        <v>76.754000000000005</v>
      </c>
      <c r="AI297" s="259">
        <v>140.96899999999999</v>
      </c>
      <c r="AJ297" s="259">
        <v>97.727999999999994</v>
      </c>
      <c r="AK297" s="259">
        <v>112.536</v>
      </c>
      <c r="AL297" s="259">
        <v>80.858999999999995</v>
      </c>
      <c r="AM297" s="259">
        <v>75.900999999999996</v>
      </c>
      <c r="AN297" s="259">
        <v>51.99</v>
      </c>
      <c r="AO297" s="259">
        <v>93.173000000000002</v>
      </c>
      <c r="AP297" s="259">
        <v>166.19800000000001</v>
      </c>
      <c r="AQ297" s="259">
        <v>119.985</v>
      </c>
      <c r="AR297" s="259">
        <v>123.001</v>
      </c>
      <c r="AS297" s="259">
        <v>112.398</v>
      </c>
      <c r="AT297" s="259">
        <v>167.476</v>
      </c>
      <c r="AU297" s="259">
        <v>174.334</v>
      </c>
      <c r="AV297" s="259">
        <v>161.11699999999999</v>
      </c>
      <c r="AW297" s="259">
        <v>170.53899999999999</v>
      </c>
      <c r="AX297" s="259">
        <v>142.09800000000001</v>
      </c>
      <c r="AY297" s="259">
        <v>129.249</v>
      </c>
      <c r="AZ297" s="259">
        <v>92.933999999999997</v>
      </c>
      <c r="BA297" s="259">
        <v>125.327</v>
      </c>
      <c r="BB297" s="259">
        <v>187.64500000000001</v>
      </c>
      <c r="BC297" s="259">
        <v>151.50299999999999</v>
      </c>
      <c r="BD297" s="259">
        <v>131.22200000000001</v>
      </c>
      <c r="BE297" s="259">
        <v>136.59</v>
      </c>
      <c r="BF297" s="259">
        <v>122.848</v>
      </c>
      <c r="BG297" s="259">
        <v>179.58699999999999</v>
      </c>
      <c r="BH297" s="259">
        <v>166.749</v>
      </c>
      <c r="BI297" s="259">
        <v>132.37100000000001</v>
      </c>
      <c r="BJ297" s="259">
        <v>125.298</v>
      </c>
      <c r="BK297" s="259">
        <v>139.65899999999999</v>
      </c>
      <c r="BL297" s="259">
        <v>176.625</v>
      </c>
      <c r="BM297" s="259">
        <v>147.41200000000001</v>
      </c>
      <c r="BN297" s="259">
        <v>128.65100000000001</v>
      </c>
      <c r="BO297" s="327">
        <f t="shared" si="325"/>
        <v>85.037048964003077</v>
      </c>
      <c r="BP297" s="327">
        <f t="shared" si="325"/>
        <v>33.268200421042707</v>
      </c>
      <c r="BQ297" s="327"/>
      <c r="BR297" s="259"/>
      <c r="CE297" s="304">
        <v>43578</v>
      </c>
      <c r="CF297" s="254">
        <v>2170</v>
      </c>
    </row>
    <row r="298" spans="1:84">
      <c r="A298" s="254" t="s">
        <v>67</v>
      </c>
      <c r="P298" s="259"/>
      <c r="Q298" s="259">
        <f t="shared" si="322"/>
        <v>11.287171119107441</v>
      </c>
      <c r="R298" s="259">
        <f t="shared" si="322"/>
        <v>6.7723026714644652</v>
      </c>
      <c r="S298" s="259">
        <f t="shared" si="322"/>
        <v>16.366398122705792</v>
      </c>
      <c r="T298" s="259">
        <f t="shared" si="323"/>
        <v>18.62383234652728</v>
      </c>
      <c r="U298" s="259">
        <v>33.978999999999999</v>
      </c>
      <c r="V298" s="259">
        <v>29.754000000000001</v>
      </c>
      <c r="W298" s="259">
        <v>29.506</v>
      </c>
      <c r="X298" s="259">
        <v>70.671000000000006</v>
      </c>
      <c r="Y298" s="259">
        <v>17.986999999999998</v>
      </c>
      <c r="Z298" s="259">
        <v>39.19</v>
      </c>
      <c r="AA298" s="259">
        <v>80.433000000000007</v>
      </c>
      <c r="AB298" s="259">
        <v>56.396999999999998</v>
      </c>
      <c r="AC298" s="259">
        <v>34.771000000000001</v>
      </c>
      <c r="AD298" s="259">
        <v>60.451000000000001</v>
      </c>
      <c r="AE298" s="259">
        <v>93.59</v>
      </c>
      <c r="AF298" s="259">
        <v>47.033999999999999</v>
      </c>
      <c r="AG298" s="259">
        <v>49.908000000000001</v>
      </c>
      <c r="AH298" s="259">
        <v>67.594999999999999</v>
      </c>
      <c r="AI298" s="259">
        <v>120.67400000000001</v>
      </c>
      <c r="AJ298" s="259">
        <v>97.078000000000003</v>
      </c>
      <c r="AK298" s="259">
        <v>74.73</v>
      </c>
      <c r="AL298" s="259">
        <v>65.628</v>
      </c>
      <c r="AM298" s="259">
        <v>64.055999999999997</v>
      </c>
      <c r="AN298" s="259">
        <v>57.567</v>
      </c>
      <c r="AO298" s="259">
        <v>97.926000000000002</v>
      </c>
      <c r="AP298" s="259">
        <v>185.93</v>
      </c>
      <c r="AQ298" s="259">
        <v>95.638000000000005</v>
      </c>
      <c r="AR298" s="259">
        <v>106.619</v>
      </c>
      <c r="AS298" s="259">
        <v>103.511</v>
      </c>
      <c r="AT298" s="259">
        <v>149.446</v>
      </c>
      <c r="AU298" s="259">
        <v>185.17699999999999</v>
      </c>
      <c r="AV298" s="259">
        <v>163.589</v>
      </c>
      <c r="AW298" s="259">
        <v>145.56100000000001</v>
      </c>
      <c r="AX298" s="259">
        <v>138.90299999999999</v>
      </c>
      <c r="AY298" s="259">
        <v>98.103999999999999</v>
      </c>
      <c r="AZ298" s="259">
        <v>88.022999999999996</v>
      </c>
      <c r="BA298" s="259">
        <v>122.967</v>
      </c>
      <c r="BB298" s="259">
        <v>161.321</v>
      </c>
      <c r="BC298" s="259">
        <v>144.989</v>
      </c>
      <c r="BD298" s="259">
        <v>105.98</v>
      </c>
      <c r="BE298" s="259">
        <v>100.51900000000001</v>
      </c>
      <c r="BF298" s="259">
        <v>121.389</v>
      </c>
      <c r="BG298" s="259">
        <v>151.76499999999999</v>
      </c>
      <c r="BH298" s="259">
        <v>160.28100000000001</v>
      </c>
      <c r="BI298" s="259">
        <v>126.958</v>
      </c>
      <c r="BJ298" s="259">
        <v>121.41500000000001</v>
      </c>
      <c r="BK298" s="259">
        <v>118.14400000000001</v>
      </c>
      <c r="BL298" s="259">
        <v>162.66</v>
      </c>
      <c r="BM298" s="259">
        <v>138.124</v>
      </c>
      <c r="BN298" s="259">
        <v>123.294</v>
      </c>
      <c r="BO298" s="327">
        <f t="shared" si="325"/>
        <v>74.732231391694825</v>
      </c>
      <c r="BP298" s="327">
        <f t="shared" si="325"/>
        <v>26.234874235135919</v>
      </c>
      <c r="BQ298" s="327"/>
      <c r="BR298" s="259"/>
      <c r="CE298" s="304">
        <v>43579</v>
      </c>
      <c r="CF298" s="254">
        <v>2170</v>
      </c>
    </row>
    <row r="299" spans="1:84">
      <c r="A299" s="254" t="s">
        <v>68</v>
      </c>
      <c r="P299" s="259"/>
      <c r="Q299" s="259">
        <f t="shared" si="322"/>
        <v>10.826051679882729</v>
      </c>
      <c r="R299" s="259">
        <f t="shared" si="322"/>
        <v>6.4956310079296369</v>
      </c>
      <c r="S299" s="259">
        <f t="shared" si="322"/>
        <v>15.697774935829957</v>
      </c>
      <c r="T299" s="259">
        <f t="shared" si="323"/>
        <v>17.862985271806501</v>
      </c>
      <c r="U299" s="259">
        <v>41.978000000000002</v>
      </c>
      <c r="V299" s="259">
        <v>32.256999999999998</v>
      </c>
      <c r="W299" s="259">
        <v>26.585000000000001</v>
      </c>
      <c r="X299" s="259">
        <v>63.179000000000002</v>
      </c>
      <c r="Y299" s="259">
        <v>20.550999999999998</v>
      </c>
      <c r="Z299" s="259">
        <v>36.892000000000003</v>
      </c>
      <c r="AA299" s="259">
        <v>85.594999999999999</v>
      </c>
      <c r="AB299" s="259">
        <v>51.982999999999997</v>
      </c>
      <c r="AC299" s="259">
        <v>48.055</v>
      </c>
      <c r="AD299" s="259">
        <v>63.444000000000003</v>
      </c>
      <c r="AE299" s="259">
        <v>87.311999999999998</v>
      </c>
      <c r="AF299" s="259">
        <v>55.694000000000003</v>
      </c>
      <c r="AG299" s="259">
        <v>50.031999999999996</v>
      </c>
      <c r="AH299" s="259">
        <v>61.442</v>
      </c>
      <c r="AI299" s="259">
        <v>111.95399999999999</v>
      </c>
      <c r="AJ299" s="259">
        <v>90.352999999999994</v>
      </c>
      <c r="AK299" s="259">
        <v>76.018000000000001</v>
      </c>
      <c r="AL299" s="259">
        <v>79.813999999999993</v>
      </c>
      <c r="AM299" s="259">
        <v>68.445999999999998</v>
      </c>
      <c r="AN299" s="259">
        <v>67.811999999999998</v>
      </c>
      <c r="AO299" s="259">
        <v>83.893000000000001</v>
      </c>
      <c r="AP299" s="259">
        <v>174.179</v>
      </c>
      <c r="AQ299" s="259">
        <v>88.197999999999993</v>
      </c>
      <c r="AR299" s="259">
        <v>98.971999999999994</v>
      </c>
      <c r="AS299" s="259">
        <v>83.941999999999993</v>
      </c>
      <c r="AT299" s="259">
        <v>149.17599999999999</v>
      </c>
      <c r="AU299" s="259">
        <v>205.178</v>
      </c>
      <c r="AV299" s="259">
        <v>158.34800000000001</v>
      </c>
      <c r="AW299" s="259">
        <v>147.44</v>
      </c>
      <c r="AX299" s="259">
        <v>114.566</v>
      </c>
      <c r="AY299" s="259">
        <v>105.74</v>
      </c>
      <c r="AZ299" s="259">
        <v>107.973</v>
      </c>
      <c r="BA299" s="259">
        <v>101.142</v>
      </c>
      <c r="BB299" s="259">
        <v>154.48599999999999</v>
      </c>
      <c r="BC299" s="259">
        <v>109.82899999999999</v>
      </c>
      <c r="BD299" s="259">
        <v>135.50399999999999</v>
      </c>
      <c r="BE299" s="259">
        <v>111.21299999999999</v>
      </c>
      <c r="BF299" s="259">
        <v>120.45</v>
      </c>
      <c r="BG299" s="259">
        <v>151.553</v>
      </c>
      <c r="BH299" s="259">
        <v>186.143</v>
      </c>
      <c r="BI299" s="259">
        <v>133.81</v>
      </c>
      <c r="BJ299" s="259">
        <v>127.633</v>
      </c>
      <c r="BK299" s="259">
        <v>122.602</v>
      </c>
      <c r="BL299" s="259">
        <v>140.709</v>
      </c>
      <c r="BM299" s="259">
        <v>139.13800000000001</v>
      </c>
      <c r="BN299" s="260">
        <v>125.098</v>
      </c>
      <c r="BO299" s="327">
        <f t="shared" ref="BN299:BP306" si="326">BO298+BO203+BO251-BO267-BO283</f>
        <v>64.973631010466136</v>
      </c>
      <c r="BP299" s="327">
        <f t="shared" si="326"/>
        <v>19.415741750170923</v>
      </c>
      <c r="BQ299" s="327"/>
      <c r="BR299" s="259"/>
      <c r="CE299" s="304">
        <v>43580</v>
      </c>
      <c r="CF299" s="254">
        <v>2157</v>
      </c>
    </row>
    <row r="300" spans="1:84">
      <c r="A300" s="254" t="s">
        <v>69</v>
      </c>
      <c r="P300" s="259"/>
      <c r="Q300" s="259">
        <f t="shared" si="322"/>
        <v>10.075616590406618</v>
      </c>
      <c r="R300" s="259">
        <f t="shared" si="322"/>
        <v>6.0453699542439701</v>
      </c>
      <c r="S300" s="259">
        <f t="shared" si="322"/>
        <v>14.609644056089595</v>
      </c>
      <c r="T300" s="259">
        <f t="shared" si="323"/>
        <v>16.624767374170919</v>
      </c>
      <c r="U300" s="259">
        <v>45.578000000000003</v>
      </c>
      <c r="V300" s="259">
        <v>30.792000000000002</v>
      </c>
      <c r="W300" s="259">
        <v>30.436</v>
      </c>
      <c r="X300" s="259">
        <v>53.212000000000003</v>
      </c>
      <c r="Y300" s="259">
        <v>23.103000000000002</v>
      </c>
      <c r="Z300" s="259">
        <v>29.481000000000002</v>
      </c>
      <c r="AA300" s="259">
        <v>59.869</v>
      </c>
      <c r="AB300" s="259">
        <v>43.113999999999997</v>
      </c>
      <c r="AC300" s="259">
        <v>41.360999999999997</v>
      </c>
      <c r="AD300" s="259">
        <v>61.808999999999997</v>
      </c>
      <c r="AE300" s="259">
        <v>87.239000000000004</v>
      </c>
      <c r="AF300" s="259">
        <v>50.017000000000003</v>
      </c>
      <c r="AG300" s="259">
        <v>42.567999999999998</v>
      </c>
      <c r="AH300" s="259">
        <v>62.634999999999998</v>
      </c>
      <c r="AI300" s="259">
        <v>97.852999999999994</v>
      </c>
      <c r="AJ300" s="259">
        <v>97.090999999999994</v>
      </c>
      <c r="AK300" s="259">
        <v>62.042999999999999</v>
      </c>
      <c r="AL300" s="259">
        <v>73.498999999999995</v>
      </c>
      <c r="AM300" s="259">
        <v>58.938000000000002</v>
      </c>
      <c r="AN300" s="259">
        <v>72.22</v>
      </c>
      <c r="AO300" s="259">
        <v>66.912000000000006</v>
      </c>
      <c r="AP300" s="259">
        <v>152.68899999999999</v>
      </c>
      <c r="AQ300" s="259">
        <v>80.861999999999995</v>
      </c>
      <c r="AR300" s="259">
        <v>106.696</v>
      </c>
      <c r="AS300" s="259">
        <v>74.885999999999996</v>
      </c>
      <c r="AT300" s="259">
        <v>134.51900000000001</v>
      </c>
      <c r="AU300" s="259">
        <v>207.631</v>
      </c>
      <c r="AV300" s="259">
        <v>127.19499999999999</v>
      </c>
      <c r="AW300" s="259">
        <v>147.858</v>
      </c>
      <c r="AX300" s="259">
        <v>109.166</v>
      </c>
      <c r="AY300" s="259">
        <v>106.684</v>
      </c>
      <c r="AZ300" s="259">
        <v>126.879</v>
      </c>
      <c r="BA300" s="259">
        <v>91.090999999999994</v>
      </c>
      <c r="BB300" s="259">
        <v>114.68</v>
      </c>
      <c r="BC300" s="259">
        <v>130.53200000000001</v>
      </c>
      <c r="BD300" s="259">
        <v>136.178</v>
      </c>
      <c r="BE300" s="259">
        <v>108.315</v>
      </c>
      <c r="BF300" s="259">
        <v>127.15600000000001</v>
      </c>
      <c r="BG300" s="259">
        <v>147.322</v>
      </c>
      <c r="BH300" s="259">
        <v>147.63399999999999</v>
      </c>
      <c r="BI300" s="259">
        <v>134.803</v>
      </c>
      <c r="BJ300" s="259">
        <v>134.86699999999999</v>
      </c>
      <c r="BK300" s="259">
        <v>135.988</v>
      </c>
      <c r="BL300" s="259">
        <v>129.94999999999999</v>
      </c>
      <c r="BM300" s="259">
        <v>127.785</v>
      </c>
      <c r="BN300" s="260">
        <v>142.27199999999999</v>
      </c>
      <c r="BO300" s="327">
        <f t="shared" si="326"/>
        <v>43.372973395424879</v>
      </c>
      <c r="BP300" s="327">
        <f t="shared" si="326"/>
        <v>2.1974398580737784</v>
      </c>
      <c r="BQ300" s="327"/>
      <c r="BR300" s="260"/>
      <c r="CE300" s="304">
        <v>43581</v>
      </c>
      <c r="CF300" s="254">
        <v>2118</v>
      </c>
    </row>
    <row r="301" spans="1:84">
      <c r="A301" s="254" t="s">
        <v>70</v>
      </c>
      <c r="P301" s="259"/>
      <c r="Q301" s="259">
        <f t="shared" si="322"/>
        <v>10.023496339819207</v>
      </c>
      <c r="R301" s="259">
        <f t="shared" si="322"/>
        <v>6.0140978038915236</v>
      </c>
      <c r="S301" s="259">
        <f t="shared" si="322"/>
        <v>14.53406969273785</v>
      </c>
      <c r="T301" s="259">
        <f t="shared" si="323"/>
        <v>16.538768960701692</v>
      </c>
      <c r="U301" s="259">
        <v>40.487000000000002</v>
      </c>
      <c r="V301" s="259">
        <v>27.495000000000001</v>
      </c>
      <c r="W301" s="259">
        <v>37.642000000000003</v>
      </c>
      <c r="X301" s="259">
        <v>37.508000000000003</v>
      </c>
      <c r="Y301" s="259">
        <v>32.049999999999997</v>
      </c>
      <c r="Z301" s="259">
        <v>31.465</v>
      </c>
      <c r="AA301" s="259">
        <v>56.384999999999998</v>
      </c>
      <c r="AB301" s="259">
        <v>45.68</v>
      </c>
      <c r="AC301" s="259">
        <v>49.151000000000003</v>
      </c>
      <c r="AD301" s="259">
        <v>49.601999999999997</v>
      </c>
      <c r="AE301" s="259">
        <v>80.031000000000006</v>
      </c>
      <c r="AF301" s="259">
        <v>62.558999999999997</v>
      </c>
      <c r="AG301" s="259">
        <v>60.874000000000002</v>
      </c>
      <c r="AH301" s="259">
        <v>84.239000000000004</v>
      </c>
      <c r="AI301" s="259">
        <v>68.968000000000004</v>
      </c>
      <c r="AJ301" s="259">
        <v>86.263000000000005</v>
      </c>
      <c r="AK301" s="259">
        <v>63.023000000000003</v>
      </c>
      <c r="AL301" s="259">
        <v>84.781999999999996</v>
      </c>
      <c r="AM301" s="259">
        <v>71.384</v>
      </c>
      <c r="AN301" s="259">
        <v>99.891000000000005</v>
      </c>
      <c r="AO301" s="259">
        <v>77.105999999999995</v>
      </c>
      <c r="AP301" s="259">
        <v>145.619</v>
      </c>
      <c r="AQ301" s="259">
        <v>82.403999999999996</v>
      </c>
      <c r="AR301" s="259">
        <v>118.511</v>
      </c>
      <c r="AS301" s="259">
        <v>87.477999999999994</v>
      </c>
      <c r="AT301" s="259">
        <v>144.251</v>
      </c>
      <c r="AU301" s="259">
        <v>210.739</v>
      </c>
      <c r="AV301" s="259">
        <v>126.395</v>
      </c>
      <c r="AW301" s="259">
        <v>132.81</v>
      </c>
      <c r="AX301" s="259">
        <v>103.69799999999999</v>
      </c>
      <c r="AY301" s="259">
        <v>99.885000000000005</v>
      </c>
      <c r="AZ301" s="259">
        <v>144.995</v>
      </c>
      <c r="BA301" s="259">
        <v>120.051</v>
      </c>
      <c r="BB301" s="259">
        <v>121.35899999999999</v>
      </c>
      <c r="BC301" s="259">
        <v>139.529</v>
      </c>
      <c r="BD301" s="259">
        <v>173.583</v>
      </c>
      <c r="BE301" s="259">
        <v>121.48699999999999</v>
      </c>
      <c r="BF301" s="259">
        <v>150.78399999999999</v>
      </c>
      <c r="BG301" s="259">
        <v>142.35900000000001</v>
      </c>
      <c r="BH301" s="259">
        <v>164.804</v>
      </c>
      <c r="BI301" s="259">
        <v>193.358</v>
      </c>
      <c r="BJ301" s="259">
        <v>138.35400000000001</v>
      </c>
      <c r="BK301" s="259">
        <v>144.16300000000001</v>
      </c>
      <c r="BL301" s="259">
        <v>144.244</v>
      </c>
      <c r="BM301" s="259">
        <v>166.80099999999999</v>
      </c>
      <c r="BN301" s="260">
        <v>180.583</v>
      </c>
      <c r="BO301" s="327">
        <f t="shared" si="326"/>
        <v>44.224550556914323</v>
      </c>
      <c r="BP301" s="327">
        <f t="shared" si="326"/>
        <v>-1.0904610226797331</v>
      </c>
      <c r="BQ301" s="327"/>
      <c r="BR301" s="260"/>
      <c r="CE301" s="304">
        <v>43584</v>
      </c>
      <c r="CF301" s="254">
        <v>2108</v>
      </c>
    </row>
    <row r="302" spans="1:84">
      <c r="A302" s="254" t="s">
        <v>71</v>
      </c>
      <c r="P302" s="259"/>
      <c r="Q302" s="259">
        <f t="shared" si="322"/>
        <v>9.4531294771988996</v>
      </c>
      <c r="R302" s="259">
        <f t="shared" si="322"/>
        <v>5.6718776863193394</v>
      </c>
      <c r="S302" s="259">
        <f t="shared" si="322"/>
        <v>13.707037741938404</v>
      </c>
      <c r="T302" s="259">
        <f t="shared" si="323"/>
        <v>15.597663637378185</v>
      </c>
      <c r="U302" s="259">
        <v>34.563000000000002</v>
      </c>
      <c r="V302" s="259">
        <v>23.111999999999998</v>
      </c>
      <c r="W302" s="259">
        <v>36.777999999999999</v>
      </c>
      <c r="X302" s="259">
        <v>30.35</v>
      </c>
      <c r="Y302" s="259">
        <v>34.439</v>
      </c>
      <c r="Z302" s="259">
        <v>32.026000000000003</v>
      </c>
      <c r="AA302" s="259">
        <v>53.923999999999999</v>
      </c>
      <c r="AB302" s="259">
        <v>53.244999999999997</v>
      </c>
      <c r="AC302" s="259">
        <v>56.081000000000003</v>
      </c>
      <c r="AD302" s="259">
        <v>64.572999999999993</v>
      </c>
      <c r="AE302" s="259">
        <v>93.055000000000007</v>
      </c>
      <c r="AF302" s="259">
        <v>60.524999999999999</v>
      </c>
      <c r="AG302" s="259">
        <v>44.835999999999999</v>
      </c>
      <c r="AH302" s="259">
        <v>80.34</v>
      </c>
      <c r="AI302" s="259">
        <v>49.753999999999998</v>
      </c>
      <c r="AJ302" s="259">
        <v>86.311000000000007</v>
      </c>
      <c r="AK302" s="259">
        <v>76.206999999999994</v>
      </c>
      <c r="AL302" s="259">
        <v>84.721999999999994</v>
      </c>
      <c r="AM302" s="259">
        <v>62.430999999999997</v>
      </c>
      <c r="AN302" s="259">
        <v>118.727</v>
      </c>
      <c r="AO302" s="259">
        <v>67.513999999999996</v>
      </c>
      <c r="AP302" s="259">
        <v>131.34399999999999</v>
      </c>
      <c r="AQ302" s="259">
        <v>88.653000000000006</v>
      </c>
      <c r="AR302" s="259">
        <v>123.916</v>
      </c>
      <c r="AS302" s="259">
        <v>90.522000000000006</v>
      </c>
      <c r="AT302" s="259">
        <v>126.765</v>
      </c>
      <c r="AU302" s="259">
        <v>216.66800000000001</v>
      </c>
      <c r="AV302" s="259">
        <v>111.449</v>
      </c>
      <c r="AW302" s="259">
        <v>123.357</v>
      </c>
      <c r="AX302" s="259">
        <v>104.95399999999999</v>
      </c>
      <c r="AY302" s="259">
        <v>99.503</v>
      </c>
      <c r="AZ302" s="259">
        <v>158.69300000000001</v>
      </c>
      <c r="BA302" s="259">
        <v>116.437</v>
      </c>
      <c r="BB302" s="259">
        <v>117.116</v>
      </c>
      <c r="BC302" s="259">
        <v>142.238</v>
      </c>
      <c r="BD302" s="259">
        <v>150.648</v>
      </c>
      <c r="BE302" s="259">
        <v>118.777</v>
      </c>
      <c r="BF302" s="259">
        <v>134.524</v>
      </c>
      <c r="BG302" s="259">
        <v>142.51599999999999</v>
      </c>
      <c r="BH302" s="259">
        <v>141.71299999999999</v>
      </c>
      <c r="BI302" s="259">
        <v>172.387</v>
      </c>
      <c r="BJ302" s="259">
        <v>161.85400000000001</v>
      </c>
      <c r="BK302" s="259">
        <v>153.578</v>
      </c>
      <c r="BL302" s="259">
        <v>140.86099999999999</v>
      </c>
      <c r="BM302" s="259">
        <v>158.82599999999999</v>
      </c>
      <c r="BN302" s="260">
        <v>167.47900000000001</v>
      </c>
      <c r="BO302" s="327">
        <f t="shared" si="326"/>
        <v>39.50459121768057</v>
      </c>
      <c r="BP302" s="327">
        <f t="shared" si="326"/>
        <v>-3.8899887330010188</v>
      </c>
      <c r="BQ302" s="327"/>
      <c r="BR302" s="260"/>
      <c r="CE302" s="304">
        <v>43585</v>
      </c>
      <c r="CF302" s="254">
        <v>2095</v>
      </c>
    </row>
    <row r="303" spans="1:84">
      <c r="A303" s="254" t="s">
        <v>72</v>
      </c>
      <c r="P303" s="259"/>
      <c r="Q303" s="259">
        <f t="shared" si="322"/>
        <v>9.7003387213044547</v>
      </c>
      <c r="R303" s="259">
        <f t="shared" si="322"/>
        <v>5.8202032327826734</v>
      </c>
      <c r="S303" s="259">
        <f t="shared" si="322"/>
        <v>14.06549114589146</v>
      </c>
      <c r="T303" s="259">
        <f t="shared" si="323"/>
        <v>16.005558890152351</v>
      </c>
      <c r="U303" s="259">
        <v>35.204000000000001</v>
      </c>
      <c r="V303" s="259">
        <v>24.597999999999999</v>
      </c>
      <c r="W303" s="259">
        <v>40.767000000000003</v>
      </c>
      <c r="X303" s="259">
        <v>23.567</v>
      </c>
      <c r="Y303" s="259">
        <v>32.238999999999997</v>
      </c>
      <c r="Z303" s="259">
        <v>39.631999999999998</v>
      </c>
      <c r="AA303" s="259">
        <v>50.372</v>
      </c>
      <c r="AB303" s="259">
        <v>57.262999999999998</v>
      </c>
      <c r="AC303" s="259">
        <v>62.732999999999997</v>
      </c>
      <c r="AD303" s="259">
        <v>66.716999999999999</v>
      </c>
      <c r="AE303" s="259">
        <v>86.87</v>
      </c>
      <c r="AF303" s="259">
        <v>50.817999999999998</v>
      </c>
      <c r="AG303" s="259">
        <v>51.210999999999999</v>
      </c>
      <c r="AH303" s="259">
        <v>86.323999999999998</v>
      </c>
      <c r="AI303" s="259">
        <v>52.375999999999998</v>
      </c>
      <c r="AJ303" s="259">
        <v>78.569000000000003</v>
      </c>
      <c r="AK303" s="259">
        <v>72.05</v>
      </c>
      <c r="AL303" s="259">
        <v>80.177999999999997</v>
      </c>
      <c r="AM303" s="259">
        <v>61.667000000000002</v>
      </c>
      <c r="AN303" s="259">
        <v>107.84699999999999</v>
      </c>
      <c r="AO303" s="259">
        <v>76.388000000000005</v>
      </c>
      <c r="AP303" s="259">
        <v>116.208</v>
      </c>
      <c r="AQ303" s="259">
        <v>94.414000000000001</v>
      </c>
      <c r="AR303" s="259">
        <v>122.639</v>
      </c>
      <c r="AS303" s="259">
        <v>95.816000000000003</v>
      </c>
      <c r="AT303" s="259">
        <v>105.926</v>
      </c>
      <c r="AU303" s="259">
        <v>199.251</v>
      </c>
      <c r="AV303" s="259">
        <v>103.955</v>
      </c>
      <c r="AW303" s="259">
        <v>116.286</v>
      </c>
      <c r="AX303" s="259">
        <v>106.94499999999999</v>
      </c>
      <c r="AY303" s="259">
        <v>106.51900000000001</v>
      </c>
      <c r="AZ303" s="259">
        <v>157.059</v>
      </c>
      <c r="BA303" s="259">
        <v>127.38200000000001</v>
      </c>
      <c r="BB303" s="259">
        <v>108.09099999999999</v>
      </c>
      <c r="BC303" s="259">
        <v>124.59699999999999</v>
      </c>
      <c r="BD303" s="259">
        <v>136.75299999999999</v>
      </c>
      <c r="BE303" s="259">
        <v>132.898</v>
      </c>
      <c r="BF303" s="259">
        <v>138.976</v>
      </c>
      <c r="BG303" s="259">
        <v>131.50200000000001</v>
      </c>
      <c r="BH303" s="259">
        <v>155.571</v>
      </c>
      <c r="BI303" s="259">
        <v>171.40100000000001</v>
      </c>
      <c r="BJ303" s="259">
        <v>134.69399999999999</v>
      </c>
      <c r="BK303" s="259">
        <v>152.589</v>
      </c>
      <c r="BL303" s="259">
        <v>132.393</v>
      </c>
      <c r="BM303" s="259">
        <v>162.34</v>
      </c>
      <c r="BN303" s="260">
        <v>160.107</v>
      </c>
      <c r="BO303" s="327">
        <f t="shared" si="326"/>
        <v>7.7089548191232211</v>
      </c>
      <c r="BP303" s="327">
        <f t="shared" si="326"/>
        <v>-33.695316726050578</v>
      </c>
      <c r="BQ303" s="327"/>
      <c r="BR303" s="260"/>
      <c r="CE303" s="304">
        <v>43587</v>
      </c>
      <c r="CF303" s="254">
        <v>2032</v>
      </c>
    </row>
    <row r="304" spans="1:84">
      <c r="A304" s="254" t="s">
        <v>73</v>
      </c>
      <c r="P304" s="259"/>
      <c r="Q304" s="259">
        <f t="shared" si="322"/>
        <v>11.735501793141726</v>
      </c>
      <c r="R304" s="259">
        <f t="shared" si="322"/>
        <v>7.041301075885035</v>
      </c>
      <c r="S304" s="259">
        <f t="shared" si="322"/>
        <v>17.016477600055502</v>
      </c>
      <c r="T304" s="259">
        <f t="shared" si="323"/>
        <v>19.363577958683845</v>
      </c>
      <c r="U304" s="259">
        <v>40.834000000000003</v>
      </c>
      <c r="V304" s="259">
        <v>32.262999999999998</v>
      </c>
      <c r="W304" s="259">
        <v>58.69</v>
      </c>
      <c r="X304" s="259">
        <v>30.654</v>
      </c>
      <c r="Y304" s="259">
        <v>31.007999999999999</v>
      </c>
      <c r="Z304" s="259">
        <v>41.924999999999997</v>
      </c>
      <c r="AA304" s="259">
        <v>62.341000000000001</v>
      </c>
      <c r="AB304" s="259">
        <v>60.999000000000002</v>
      </c>
      <c r="AC304" s="259">
        <v>64.45</v>
      </c>
      <c r="AD304" s="259">
        <v>81.626000000000005</v>
      </c>
      <c r="AE304" s="259">
        <v>82.99</v>
      </c>
      <c r="AF304" s="259">
        <v>58.137</v>
      </c>
      <c r="AG304" s="259">
        <v>63.893000000000001</v>
      </c>
      <c r="AH304" s="259">
        <v>91.396000000000001</v>
      </c>
      <c r="AI304" s="259">
        <v>55.439</v>
      </c>
      <c r="AJ304" s="259">
        <v>79.260000000000005</v>
      </c>
      <c r="AK304" s="259">
        <v>67.231999999999999</v>
      </c>
      <c r="AL304" s="259">
        <v>87.706000000000003</v>
      </c>
      <c r="AM304" s="259">
        <v>75.497</v>
      </c>
      <c r="AN304" s="259">
        <v>92.447000000000003</v>
      </c>
      <c r="AO304" s="259">
        <v>78.855999999999995</v>
      </c>
      <c r="AP304" s="259">
        <v>92.135000000000005</v>
      </c>
      <c r="AQ304" s="259">
        <v>100.98</v>
      </c>
      <c r="AR304" s="259">
        <v>114.985</v>
      </c>
      <c r="AS304" s="259">
        <v>101.699</v>
      </c>
      <c r="AT304" s="259">
        <v>111.464</v>
      </c>
      <c r="AU304" s="259">
        <v>169.99100000000001</v>
      </c>
      <c r="AV304" s="259">
        <v>136.52600000000001</v>
      </c>
      <c r="AW304" s="259">
        <v>156.523</v>
      </c>
      <c r="AX304" s="259">
        <v>105.637</v>
      </c>
      <c r="AY304" s="259">
        <v>112.23399999999999</v>
      </c>
      <c r="AZ304" s="259">
        <v>140.52600000000001</v>
      </c>
      <c r="BA304" s="259">
        <v>146.31200000000001</v>
      </c>
      <c r="BB304" s="259">
        <v>129.238</v>
      </c>
      <c r="BC304" s="259">
        <v>164.619</v>
      </c>
      <c r="BD304" s="259">
        <v>168.79599999999999</v>
      </c>
      <c r="BE304" s="259">
        <v>142.44200000000001</v>
      </c>
      <c r="BF304" s="259">
        <v>135.34</v>
      </c>
      <c r="BG304" s="259">
        <v>117.092</v>
      </c>
      <c r="BH304" s="259">
        <v>138.845</v>
      </c>
      <c r="BI304" s="259">
        <v>162.078</v>
      </c>
      <c r="BJ304" s="259">
        <v>137.553</v>
      </c>
      <c r="BK304" s="259">
        <v>147.24700000000001</v>
      </c>
      <c r="BL304" s="259">
        <v>147.40100000000001</v>
      </c>
      <c r="BM304" s="259">
        <v>157.24199999999999</v>
      </c>
      <c r="BN304" s="260">
        <v>137.624</v>
      </c>
      <c r="BO304" s="327">
        <f t="shared" si="326"/>
        <v>-6.6413872814948149</v>
      </c>
      <c r="BP304" s="327">
        <f t="shared" si="326"/>
        <v>-48.140125557622241</v>
      </c>
      <c r="BQ304" s="327"/>
      <c r="BR304" s="260"/>
      <c r="CE304" s="304">
        <v>43588</v>
      </c>
      <c r="CF304" s="254">
        <v>2010</v>
      </c>
    </row>
    <row r="305" spans="1:84">
      <c r="A305" s="254" t="s">
        <v>74</v>
      </c>
      <c r="P305" s="259"/>
      <c r="Q305" s="259">
        <f t="shared" si="322"/>
        <v>15.457394409741179</v>
      </c>
      <c r="R305" s="259">
        <f t="shared" si="322"/>
        <v>9.2744366458447072</v>
      </c>
      <c r="S305" s="259">
        <f t="shared" si="322"/>
        <v>22.41322189412471</v>
      </c>
      <c r="T305" s="259">
        <f>(SUM($V305:$Z305)/SUM($V$306:$Z$306))*T$306</f>
        <v>25.504700776072944</v>
      </c>
      <c r="U305" s="259">
        <v>44.985999999999997</v>
      </c>
      <c r="V305" s="259">
        <v>38.194000000000003</v>
      </c>
      <c r="W305" s="259">
        <v>87.251000000000005</v>
      </c>
      <c r="X305" s="259">
        <v>38.567</v>
      </c>
      <c r="Y305" s="259">
        <v>47.301000000000002</v>
      </c>
      <c r="Z305" s="259">
        <v>44.924999999999997</v>
      </c>
      <c r="AA305" s="259">
        <v>66.659000000000006</v>
      </c>
      <c r="AB305" s="259">
        <v>86.091999999999999</v>
      </c>
      <c r="AC305" s="259">
        <v>72.554000000000002</v>
      </c>
      <c r="AD305" s="259">
        <v>106.533</v>
      </c>
      <c r="AE305" s="259">
        <v>95.659000000000006</v>
      </c>
      <c r="AF305" s="259">
        <v>70.251999999999995</v>
      </c>
      <c r="AG305" s="259">
        <v>68.956999999999994</v>
      </c>
      <c r="AH305" s="259">
        <v>115</v>
      </c>
      <c r="AI305" s="259">
        <v>69.206000000000003</v>
      </c>
      <c r="AJ305" s="259">
        <v>93.197999999999993</v>
      </c>
      <c r="AK305" s="259">
        <v>92.581000000000003</v>
      </c>
      <c r="AL305" s="259">
        <v>98.016999999999996</v>
      </c>
      <c r="AM305" s="259">
        <v>82.207999999999998</v>
      </c>
      <c r="AN305" s="259">
        <v>81.667000000000002</v>
      </c>
      <c r="AO305" s="259">
        <v>101.348</v>
      </c>
      <c r="AP305" s="259">
        <v>96.587999999999994</v>
      </c>
      <c r="AQ305" s="259">
        <v>125.598</v>
      </c>
      <c r="AR305" s="259">
        <v>114.70399999999999</v>
      </c>
      <c r="AS305" s="259">
        <v>111.066</v>
      </c>
      <c r="AT305" s="259">
        <v>125.21599999999999</v>
      </c>
      <c r="AU305" s="259">
        <v>181.23400000000001</v>
      </c>
      <c r="AV305" s="259">
        <v>159.21600000000001</v>
      </c>
      <c r="AW305" s="259">
        <v>155.85599999999999</v>
      </c>
      <c r="AX305" s="259">
        <v>102.402</v>
      </c>
      <c r="AY305" s="259">
        <v>123.44799999999999</v>
      </c>
      <c r="AZ305" s="259">
        <v>146.00899999999999</v>
      </c>
      <c r="BA305" s="259">
        <v>175.15299999999999</v>
      </c>
      <c r="BB305" s="259">
        <v>179.89699999999999</v>
      </c>
      <c r="BC305" s="259">
        <v>210.971</v>
      </c>
      <c r="BD305" s="259">
        <v>187.952</v>
      </c>
      <c r="BE305" s="259">
        <v>132.22900000000001</v>
      </c>
      <c r="BF305" s="259">
        <v>149.446</v>
      </c>
      <c r="BG305" s="259">
        <v>133.209</v>
      </c>
      <c r="BH305" s="259">
        <v>164.40299999999999</v>
      </c>
      <c r="BI305" s="259">
        <v>164.441</v>
      </c>
      <c r="BJ305" s="259">
        <v>150.13</v>
      </c>
      <c r="BK305" s="259">
        <v>160.96100000000001</v>
      </c>
      <c r="BL305" s="259">
        <v>152.88900000000001</v>
      </c>
      <c r="BM305" s="259">
        <v>179.47900000000001</v>
      </c>
      <c r="BN305" s="327">
        <f t="shared" si="326"/>
        <v>160.51711347560638</v>
      </c>
      <c r="BO305" s="327">
        <f t="shared" si="326"/>
        <v>1.4302907653583929</v>
      </c>
      <c r="BP305" s="327">
        <f t="shared" si="326"/>
        <v>-30.586465893878426</v>
      </c>
      <c r="BQ305" s="327"/>
      <c r="BR305" s="260"/>
      <c r="CE305" s="304">
        <v>43591</v>
      </c>
      <c r="CF305" s="254">
        <v>1984</v>
      </c>
    </row>
    <row r="306" spans="1:84" ht="12" thickBot="1">
      <c r="A306" s="254" t="s">
        <v>75</v>
      </c>
      <c r="P306" s="259">
        <v>14</v>
      </c>
      <c r="Q306" s="259">
        <v>20</v>
      </c>
      <c r="R306" s="259">
        <v>12</v>
      </c>
      <c r="S306" s="259">
        <v>29</v>
      </c>
      <c r="T306" s="259">
        <v>33</v>
      </c>
      <c r="U306" s="259">
        <v>53.898000000000003</v>
      </c>
      <c r="V306" s="259">
        <v>40.387</v>
      </c>
      <c r="W306" s="259">
        <v>104.565</v>
      </c>
      <c r="X306" s="259">
        <v>42.530999999999999</v>
      </c>
      <c r="Y306" s="259">
        <v>67.387</v>
      </c>
      <c r="Z306" s="259">
        <v>76.671000000000006</v>
      </c>
      <c r="AA306" s="259">
        <v>77.004999999999995</v>
      </c>
      <c r="AB306" s="259">
        <v>101.806</v>
      </c>
      <c r="AC306" s="259">
        <v>76.61</v>
      </c>
      <c r="AD306" s="259">
        <v>126.04300000000001</v>
      </c>
      <c r="AE306" s="259">
        <v>110.81699999999999</v>
      </c>
      <c r="AF306" s="259">
        <v>86.564999999999998</v>
      </c>
      <c r="AG306" s="259">
        <v>96.753</v>
      </c>
      <c r="AH306" s="259">
        <v>159.25899999999999</v>
      </c>
      <c r="AI306" s="259">
        <v>85.762</v>
      </c>
      <c r="AJ306" s="259">
        <v>108.896</v>
      </c>
      <c r="AK306" s="259">
        <v>113.81</v>
      </c>
      <c r="AL306" s="259">
        <v>108.67100000000001</v>
      </c>
      <c r="AM306" s="259">
        <v>87.094999999999999</v>
      </c>
      <c r="AN306" s="259">
        <v>96.36</v>
      </c>
      <c r="AO306" s="259">
        <v>132.733</v>
      </c>
      <c r="AP306" s="259">
        <v>112.60899999999999</v>
      </c>
      <c r="AQ306" s="259">
        <v>151.63999999999999</v>
      </c>
      <c r="AR306" s="259">
        <v>115.48099999999999</v>
      </c>
      <c r="AS306" s="259">
        <v>156.51599999999999</v>
      </c>
      <c r="AT306" s="259">
        <v>155.12299999999999</v>
      </c>
      <c r="AU306" s="259">
        <v>198.97800000000001</v>
      </c>
      <c r="AV306" s="259">
        <v>163.66999999999999</v>
      </c>
      <c r="AW306" s="259">
        <v>156.99299999999999</v>
      </c>
      <c r="AX306" s="259">
        <v>143.10599999999999</v>
      </c>
      <c r="AY306" s="259">
        <v>156.30500000000001</v>
      </c>
      <c r="AZ306" s="259">
        <v>184.36500000000001</v>
      </c>
      <c r="BA306" s="259">
        <v>209.03200000000001</v>
      </c>
      <c r="BB306" s="259">
        <v>186.90700000000001</v>
      </c>
      <c r="BC306" s="259">
        <v>197.78399999999999</v>
      </c>
      <c r="BD306" s="259">
        <v>198.767</v>
      </c>
      <c r="BE306" s="259">
        <v>163.27699999999999</v>
      </c>
      <c r="BF306" s="259">
        <v>175.56899999999999</v>
      </c>
      <c r="BG306" s="259">
        <v>188.053</v>
      </c>
      <c r="BH306" s="259">
        <v>181.63900000000001</v>
      </c>
      <c r="BI306" s="259">
        <v>176.33099999999999</v>
      </c>
      <c r="BJ306" s="259">
        <v>154.59</v>
      </c>
      <c r="BK306" s="259">
        <v>186.79900000000001</v>
      </c>
      <c r="BL306" s="259">
        <v>184.755</v>
      </c>
      <c r="BM306" s="259">
        <v>188.93600000000001</v>
      </c>
      <c r="BN306" s="327">
        <f t="shared" si="326"/>
        <v>105.29499999999928</v>
      </c>
      <c r="BO306" s="327">
        <f t="shared" si="326"/>
        <v>37.044999999998993</v>
      </c>
      <c r="BP306" s="327">
        <f t="shared" si="326"/>
        <v>-2.2050000000009504</v>
      </c>
      <c r="BQ306" s="327"/>
      <c r="BR306" s="260"/>
      <c r="CE306" s="304">
        <v>43592</v>
      </c>
      <c r="CF306" s="254">
        <v>2040</v>
      </c>
    </row>
    <row r="307" spans="1:84">
      <c r="A307" s="261"/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  <c r="AA307" s="261"/>
      <c r="AB307" s="261"/>
      <c r="AC307" s="261"/>
      <c r="AD307" s="261"/>
      <c r="AE307" s="261"/>
      <c r="AF307" s="261"/>
      <c r="AG307" s="261"/>
      <c r="AH307" s="261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  <c r="AZ307" s="262"/>
      <c r="BA307" s="262"/>
      <c r="BB307" s="262"/>
      <c r="BC307" s="262"/>
      <c r="BD307" s="262"/>
      <c r="BE307" s="262"/>
      <c r="BF307" s="262"/>
      <c r="BG307" s="263"/>
      <c r="BH307" s="263"/>
      <c r="BI307" s="263"/>
      <c r="BJ307" s="263"/>
      <c r="BK307" s="263"/>
      <c r="BL307" s="263"/>
      <c r="BM307" s="263"/>
      <c r="BN307" s="263"/>
      <c r="BO307" s="263"/>
      <c r="BP307" s="263"/>
      <c r="BQ307" s="260"/>
      <c r="BR307" s="260"/>
      <c r="CE307" s="304">
        <v>43593</v>
      </c>
      <c r="CF307" s="254">
        <v>2037</v>
      </c>
    </row>
    <row r="308" spans="1:84" ht="12" thickBot="1">
      <c r="A308" s="254" t="s">
        <v>102</v>
      </c>
      <c r="CE308" s="304">
        <v>43594</v>
      </c>
      <c r="CF308" s="254">
        <v>2005</v>
      </c>
    </row>
    <row r="309" spans="1:84" ht="12" thickBot="1">
      <c r="A309" s="286"/>
      <c r="B309" s="287" t="s">
        <v>119</v>
      </c>
      <c r="C309" s="287" t="s">
        <v>120</v>
      </c>
      <c r="D309" s="287" t="s">
        <v>121</v>
      </c>
      <c r="E309" s="287" t="s">
        <v>122</v>
      </c>
      <c r="F309" s="287" t="s">
        <v>123</v>
      </c>
      <c r="G309" s="287" t="s">
        <v>124</v>
      </c>
      <c r="H309" s="287" t="s">
        <v>125</v>
      </c>
      <c r="I309" s="287" t="s">
        <v>126</v>
      </c>
      <c r="J309" s="287" t="s">
        <v>127</v>
      </c>
      <c r="K309" s="287" t="s">
        <v>128</v>
      </c>
      <c r="L309" s="287" t="s">
        <v>129</v>
      </c>
      <c r="M309" s="287" t="s">
        <v>130</v>
      </c>
      <c r="N309" s="287" t="s">
        <v>131</v>
      </c>
      <c r="O309" s="287" t="s">
        <v>132</v>
      </c>
      <c r="P309" s="287" t="s">
        <v>133</v>
      </c>
      <c r="Q309" s="288" t="s">
        <v>134</v>
      </c>
      <c r="R309" s="288" t="s">
        <v>135</v>
      </c>
      <c r="S309" s="288" t="s">
        <v>136</v>
      </c>
      <c r="T309" s="288" t="s">
        <v>137</v>
      </c>
      <c r="U309" s="288" t="s">
        <v>138</v>
      </c>
      <c r="V309" s="288" t="s">
        <v>139</v>
      </c>
      <c r="W309" s="288" t="s">
        <v>140</v>
      </c>
      <c r="X309" s="288" t="s">
        <v>141</v>
      </c>
      <c r="Y309" s="288" t="s">
        <v>142</v>
      </c>
      <c r="Z309" s="288" t="s">
        <v>143</v>
      </c>
      <c r="AA309" s="288" t="s">
        <v>144</v>
      </c>
      <c r="AB309" s="288" t="s">
        <v>145</v>
      </c>
      <c r="AC309" s="288" t="s">
        <v>146</v>
      </c>
      <c r="AD309" s="288" t="s">
        <v>147</v>
      </c>
      <c r="AE309" s="288" t="s">
        <v>148</v>
      </c>
      <c r="AF309" s="288" t="s">
        <v>149</v>
      </c>
      <c r="AG309" s="288" t="s">
        <v>150</v>
      </c>
      <c r="AH309" s="288" t="s">
        <v>151</v>
      </c>
      <c r="AI309" s="288" t="s">
        <v>11</v>
      </c>
      <c r="AJ309" s="288" t="s">
        <v>12</v>
      </c>
      <c r="AK309" s="288" t="s">
        <v>13</v>
      </c>
      <c r="AL309" s="288" t="s">
        <v>14</v>
      </c>
      <c r="AM309" s="288" t="s">
        <v>15</v>
      </c>
      <c r="AN309" s="288" t="s">
        <v>16</v>
      </c>
      <c r="AO309" s="288" t="s">
        <v>17</v>
      </c>
      <c r="AP309" s="288" t="s">
        <v>18</v>
      </c>
      <c r="AQ309" s="288" t="s">
        <v>19</v>
      </c>
      <c r="AR309" s="288" t="s">
        <v>20</v>
      </c>
      <c r="AS309" s="288" t="s">
        <v>21</v>
      </c>
      <c r="AT309" s="288" t="s">
        <v>22</v>
      </c>
      <c r="AU309" s="288" t="s">
        <v>23</v>
      </c>
      <c r="AV309" s="288" t="s">
        <v>24</v>
      </c>
      <c r="AW309" s="288" t="s">
        <v>25</v>
      </c>
      <c r="AX309" s="288" t="s">
        <v>26</v>
      </c>
      <c r="AY309" s="288" t="s">
        <v>27</v>
      </c>
      <c r="AZ309" s="288" t="s">
        <v>28</v>
      </c>
      <c r="BA309" s="288" t="s">
        <v>29</v>
      </c>
      <c r="BB309" s="288" t="s">
        <v>30</v>
      </c>
      <c r="BC309" s="288" t="s">
        <v>31</v>
      </c>
      <c r="BD309" s="288" t="s">
        <v>32</v>
      </c>
      <c r="BE309" s="288" t="s">
        <v>33</v>
      </c>
      <c r="BF309" s="288" t="s">
        <v>34</v>
      </c>
      <c r="BG309" s="288" t="s">
        <v>35</v>
      </c>
      <c r="BH309" s="288" t="s">
        <v>36</v>
      </c>
      <c r="BI309" s="288" t="s">
        <v>37</v>
      </c>
      <c r="BJ309" s="288" t="s">
        <v>38</v>
      </c>
      <c r="BK309" s="288" t="str">
        <f>BK2</f>
        <v xml:space="preserve">21/22  </v>
      </c>
      <c r="BL309" s="288" t="str">
        <f>BL2</f>
        <v xml:space="preserve">22/23  </v>
      </c>
      <c r="BM309" s="288" t="str">
        <f>BM2</f>
        <v xml:space="preserve">23/24  </v>
      </c>
      <c r="BN309" s="288" t="str">
        <f t="shared" ref="BN309:BP309" si="327">BN2</f>
        <v xml:space="preserve">24/25  </v>
      </c>
      <c r="BO309" s="288" t="str">
        <f t="shared" si="327"/>
        <v xml:space="preserve">25/26  </v>
      </c>
      <c r="BP309" s="288" t="str">
        <f t="shared" si="327"/>
        <v xml:space="preserve">26/27  </v>
      </c>
      <c r="BQ309" s="289"/>
      <c r="BR309" s="289"/>
      <c r="CE309" s="304">
        <v>43595</v>
      </c>
      <c r="CF309" s="254">
        <v>1983</v>
      </c>
    </row>
    <row r="310" spans="1:84">
      <c r="A310" s="254" t="s">
        <v>64</v>
      </c>
      <c r="Q310" s="259">
        <f t="shared" ref="Q310:S321" si="328">(SUM($V310:$Z310)/SUM($V$322:$Z$322))*Q$322</f>
        <v>13.244982649667506</v>
      </c>
      <c r="R310" s="259">
        <f t="shared" si="328"/>
        <v>16.509591049233439</v>
      </c>
      <c r="S310" s="259">
        <f t="shared" si="328"/>
        <v>16.416316523531556</v>
      </c>
      <c r="T310" s="259">
        <f t="shared" ref="T310:T320" si="329">(SUM($V310:$Z310)/SUM($V$322:$Z$322))*T$322</f>
        <v>22.852258796961539</v>
      </c>
      <c r="U310" s="259">
        <f>(SUM(V310:Z310)/SUM($V$310:$Z$312))*(U$322-SUM(U$313:U$321))</f>
        <v>25.870023882181226</v>
      </c>
      <c r="V310" s="259">
        <v>24.957999999999998</v>
      </c>
      <c r="W310" s="259">
        <v>30.722999999999999</v>
      </c>
      <c r="X310" s="259">
        <v>48.390999999999998</v>
      </c>
      <c r="Y310" s="259">
        <v>46.948</v>
      </c>
      <c r="Z310" s="259">
        <v>61.115000000000002</v>
      </c>
      <c r="AA310" s="259">
        <v>75.95</v>
      </c>
      <c r="AB310" s="259">
        <v>69.884</v>
      </c>
      <c r="AC310" s="259">
        <v>84.283000000000001</v>
      </c>
      <c r="AD310" s="259">
        <v>76.588999999999999</v>
      </c>
      <c r="AE310" s="259">
        <v>95.641000000000005</v>
      </c>
      <c r="AF310" s="259">
        <v>99.835999999999999</v>
      </c>
      <c r="AG310" s="259">
        <v>105.43600000000001</v>
      </c>
      <c r="AH310" s="259">
        <v>102.202</v>
      </c>
      <c r="AI310" s="259">
        <v>121.218</v>
      </c>
      <c r="AJ310" s="259">
        <v>124.735</v>
      </c>
      <c r="AK310" s="259">
        <v>123.05500000000001</v>
      </c>
      <c r="AL310" s="259">
        <v>136.006</v>
      </c>
      <c r="AM310" s="259">
        <v>141.17599999999999</v>
      </c>
      <c r="AN310" s="259">
        <v>132.25399999999999</v>
      </c>
      <c r="AO310" s="259">
        <v>159.91499999999999</v>
      </c>
      <c r="AP310" s="259">
        <v>163.00700000000001</v>
      </c>
      <c r="AQ310" s="259">
        <v>165.45699999999999</v>
      </c>
      <c r="AR310" s="259">
        <v>180.512</v>
      </c>
      <c r="AS310" s="259">
        <v>174.23400000000001</v>
      </c>
      <c r="AT310" s="259">
        <v>189.11199999999999</v>
      </c>
      <c r="AU310" s="259">
        <v>183.36600000000001</v>
      </c>
      <c r="AV310" s="259">
        <v>189.91800000000001</v>
      </c>
      <c r="AW310" s="259">
        <v>193.95699999999999</v>
      </c>
      <c r="AX310" s="259">
        <v>198.209</v>
      </c>
      <c r="AY310" s="259">
        <v>233.11699999999999</v>
      </c>
      <c r="AZ310" s="259">
        <v>229.57300000000001</v>
      </c>
      <c r="BA310" s="259">
        <v>236.94200000000001</v>
      </c>
      <c r="BB310" s="259">
        <v>246.97399999999999</v>
      </c>
      <c r="BC310" s="259">
        <v>252.76400000000001</v>
      </c>
      <c r="BD310" s="259">
        <v>241.17099999999999</v>
      </c>
      <c r="BE310" s="259">
        <v>246.16800000000001</v>
      </c>
      <c r="BF310" s="259">
        <v>223.17400000000001</v>
      </c>
      <c r="BG310" s="259">
        <v>248.68700000000001</v>
      </c>
      <c r="BH310" s="259">
        <v>260.06400000000002</v>
      </c>
      <c r="BI310" s="259">
        <v>239.21199999999999</v>
      </c>
      <c r="BJ310" s="259">
        <v>239.93899999999999</v>
      </c>
      <c r="BK310" s="259">
        <v>218.67</v>
      </c>
      <c r="BL310" s="259">
        <v>226.99600000000001</v>
      </c>
      <c r="BM310" s="259">
        <v>235.31800000000001</v>
      </c>
      <c r="BN310" s="259">
        <v>232.637</v>
      </c>
      <c r="BO310" s="327">
        <f t="shared" ref="BO310:BP313" si="330">ROUND((BO326*BO279)*2,-1)/2</f>
        <v>240</v>
      </c>
      <c r="BP310" s="327">
        <f t="shared" si="330"/>
        <v>240</v>
      </c>
      <c r="BQ310" s="326"/>
      <c r="BR310" s="259"/>
      <c r="CE310" s="304">
        <v>43598</v>
      </c>
      <c r="CF310" s="254">
        <v>1985</v>
      </c>
    </row>
    <row r="311" spans="1:84">
      <c r="A311" s="254" t="s">
        <v>65</v>
      </c>
      <c r="Q311" s="259">
        <f t="shared" si="328"/>
        <v>13.358929397425506</v>
      </c>
      <c r="R311" s="259">
        <f t="shared" si="328"/>
        <v>16.651623262988128</v>
      </c>
      <c r="S311" s="259">
        <f t="shared" si="328"/>
        <v>16.557546295400627</v>
      </c>
      <c r="T311" s="259">
        <f t="shared" si="329"/>
        <v>23.048857058938371</v>
      </c>
      <c r="U311" s="259">
        <f>(SUM(V311:Z311)/SUM($V$310:$Z$312))*(U$322-SUM(U$313:U$321))</f>
        <v>26.092584014101849</v>
      </c>
      <c r="V311" s="259">
        <v>24.483000000000001</v>
      </c>
      <c r="W311" s="259">
        <v>30.574999999999999</v>
      </c>
      <c r="X311" s="259">
        <v>54.978999999999999</v>
      </c>
      <c r="Y311" s="259">
        <v>40.39</v>
      </c>
      <c r="Z311" s="259">
        <v>63.533000000000001</v>
      </c>
      <c r="AA311" s="259">
        <v>70.001000000000005</v>
      </c>
      <c r="AB311" s="259">
        <v>65.025999999999996</v>
      </c>
      <c r="AC311" s="259">
        <v>79.808999999999997</v>
      </c>
      <c r="AD311" s="259">
        <v>70.412000000000006</v>
      </c>
      <c r="AE311" s="259">
        <v>96.593999999999994</v>
      </c>
      <c r="AF311" s="259">
        <v>93.484999999999999</v>
      </c>
      <c r="AG311" s="259">
        <v>83.831999999999994</v>
      </c>
      <c r="AH311" s="259">
        <v>94.671000000000006</v>
      </c>
      <c r="AI311" s="259">
        <v>110.056</v>
      </c>
      <c r="AJ311" s="259">
        <v>112.12</v>
      </c>
      <c r="AK311" s="259">
        <v>116.922</v>
      </c>
      <c r="AL311" s="259">
        <v>130.23699999999999</v>
      </c>
      <c r="AM311" s="259">
        <v>128.71100000000001</v>
      </c>
      <c r="AN311" s="259">
        <v>118.306</v>
      </c>
      <c r="AO311" s="259">
        <v>149.71700000000001</v>
      </c>
      <c r="AP311" s="259">
        <v>160.25</v>
      </c>
      <c r="AQ311" s="259">
        <v>154.09200000000001</v>
      </c>
      <c r="AR311" s="259">
        <v>154.55500000000001</v>
      </c>
      <c r="AS311" s="259">
        <v>149.048</v>
      </c>
      <c r="AT311" s="259">
        <v>155.489</v>
      </c>
      <c r="AU311" s="259">
        <v>157.22300000000001</v>
      </c>
      <c r="AV311" s="259">
        <v>201.655</v>
      </c>
      <c r="AW311" s="259">
        <v>216.74100000000001</v>
      </c>
      <c r="AX311" s="259">
        <v>224.02199999999999</v>
      </c>
      <c r="AY311" s="259">
        <v>226.36500000000001</v>
      </c>
      <c r="AZ311" s="259">
        <v>191.63200000000001</v>
      </c>
      <c r="BA311" s="259">
        <v>221.83799999999999</v>
      </c>
      <c r="BB311" s="259">
        <v>238.166</v>
      </c>
      <c r="BC311" s="259">
        <v>241.60400000000001</v>
      </c>
      <c r="BD311" s="259">
        <v>238.828</v>
      </c>
      <c r="BE311" s="259">
        <v>225.39500000000001</v>
      </c>
      <c r="BF311" s="259">
        <v>198.15</v>
      </c>
      <c r="BG311" s="259">
        <v>258.31099999999998</v>
      </c>
      <c r="BH311" s="259">
        <v>244.215</v>
      </c>
      <c r="BI311" s="259">
        <v>204.39400000000001</v>
      </c>
      <c r="BJ311" s="259">
        <v>194.691</v>
      </c>
      <c r="BK311" s="259">
        <v>201.245</v>
      </c>
      <c r="BL311" s="259">
        <v>210.833</v>
      </c>
      <c r="BM311" s="259">
        <v>227.953</v>
      </c>
      <c r="BN311" s="348">
        <v>191.34</v>
      </c>
      <c r="BO311" s="327">
        <f t="shared" si="330"/>
        <v>215</v>
      </c>
      <c r="BP311" s="327">
        <f t="shared" si="330"/>
        <v>210</v>
      </c>
      <c r="BQ311" s="326"/>
      <c r="BR311" s="259"/>
      <c r="CE311" s="304">
        <v>43599</v>
      </c>
      <c r="CF311" s="254">
        <v>2014</v>
      </c>
    </row>
    <row r="312" spans="1:84">
      <c r="A312" s="254" t="s">
        <v>66</v>
      </c>
      <c r="Q312" s="259">
        <f t="shared" si="328"/>
        <v>12.925182517055738</v>
      </c>
      <c r="R312" s="259">
        <f t="shared" si="328"/>
        <v>16.110966940273702</v>
      </c>
      <c r="S312" s="259">
        <f t="shared" si="328"/>
        <v>16.01994452818176</v>
      </c>
      <c r="T312" s="259">
        <f t="shared" si="329"/>
        <v>22.300490962525743</v>
      </c>
      <c r="U312" s="259">
        <f>(SUM(V312:Z312)/SUM($V$310:$Z$312))*(U$322-SUM(U$313:U$321))</f>
        <v>25.245392103716888</v>
      </c>
      <c r="V312" s="259">
        <v>27.326000000000001</v>
      </c>
      <c r="W312" s="259">
        <v>36.420999999999999</v>
      </c>
      <c r="X312" s="259">
        <v>54.31</v>
      </c>
      <c r="Y312" s="259">
        <v>33.725999999999999</v>
      </c>
      <c r="Z312" s="259">
        <v>55.23</v>
      </c>
      <c r="AA312" s="259">
        <v>73.518000000000001</v>
      </c>
      <c r="AB312" s="259">
        <v>61.274999999999999</v>
      </c>
      <c r="AC312" s="259">
        <v>62.457000000000001</v>
      </c>
      <c r="AD312" s="259">
        <v>75.293000000000006</v>
      </c>
      <c r="AE312" s="259">
        <v>101.708</v>
      </c>
      <c r="AF312" s="259">
        <v>76.128</v>
      </c>
      <c r="AG312" s="259">
        <v>70.97</v>
      </c>
      <c r="AH312" s="259">
        <v>94.313999999999993</v>
      </c>
      <c r="AI312" s="259">
        <v>113.723</v>
      </c>
      <c r="AJ312" s="259">
        <v>109.411</v>
      </c>
      <c r="AK312" s="259">
        <v>124.004</v>
      </c>
      <c r="AL312" s="259">
        <v>122.98699999999999</v>
      </c>
      <c r="AM312" s="259">
        <v>121.114</v>
      </c>
      <c r="AN312" s="259">
        <v>114.101</v>
      </c>
      <c r="AO312" s="259">
        <v>153.45400000000001</v>
      </c>
      <c r="AP312" s="259">
        <v>149.77099999999999</v>
      </c>
      <c r="AQ312" s="259">
        <v>141.99</v>
      </c>
      <c r="AR312" s="259">
        <v>135.84200000000001</v>
      </c>
      <c r="AS312" s="259">
        <v>160.73400000000001</v>
      </c>
      <c r="AT312" s="259">
        <v>187.67699999999999</v>
      </c>
      <c r="AU312" s="259">
        <v>158.559</v>
      </c>
      <c r="AV312" s="259">
        <v>173.86600000000001</v>
      </c>
      <c r="AW312" s="259">
        <v>206.024</v>
      </c>
      <c r="AX312" s="259">
        <v>217.977</v>
      </c>
      <c r="AY312" s="259">
        <v>213.02699999999999</v>
      </c>
      <c r="AZ312" s="259">
        <v>173.56299999999999</v>
      </c>
      <c r="BA312" s="259">
        <v>210.33600000000001</v>
      </c>
      <c r="BB312" s="259">
        <v>249.07</v>
      </c>
      <c r="BC312" s="259">
        <v>236.31100000000001</v>
      </c>
      <c r="BD312" s="259">
        <v>192.82300000000001</v>
      </c>
      <c r="BE312" s="259">
        <v>199.15899999999999</v>
      </c>
      <c r="BF312" s="259">
        <v>177.31100000000001</v>
      </c>
      <c r="BG312" s="259">
        <v>250.85599999999999</v>
      </c>
      <c r="BH312" s="259">
        <v>246.505</v>
      </c>
      <c r="BI312" s="259">
        <v>171.36600000000001</v>
      </c>
      <c r="BJ312" s="259">
        <v>158.44499999999999</v>
      </c>
      <c r="BK312" s="259">
        <v>188.196</v>
      </c>
      <c r="BL312" s="259">
        <v>217.75200000000001</v>
      </c>
      <c r="BM312" s="259">
        <v>210.38300000000001</v>
      </c>
      <c r="BN312" s="259">
        <v>172.82599999999999</v>
      </c>
      <c r="BO312" s="327">
        <f t="shared" si="330"/>
        <v>195</v>
      </c>
      <c r="BP312" s="327">
        <f t="shared" si="330"/>
        <v>195</v>
      </c>
      <c r="BQ312" s="327"/>
      <c r="BR312" s="259"/>
      <c r="CE312" s="304">
        <v>43600</v>
      </c>
      <c r="CF312" s="254">
        <v>2029</v>
      </c>
    </row>
    <row r="313" spans="1:84">
      <c r="A313" s="254" t="s">
        <v>67</v>
      </c>
      <c r="Q313" s="259">
        <f t="shared" si="328"/>
        <v>10.699256213318513</v>
      </c>
      <c r="R313" s="259">
        <f t="shared" si="328"/>
        <v>13.336396829277302</v>
      </c>
      <c r="S313" s="259">
        <f t="shared" si="328"/>
        <v>13.261049954535622</v>
      </c>
      <c r="T313" s="259">
        <f t="shared" si="329"/>
        <v>18.459984311711519</v>
      </c>
      <c r="U313" s="259">
        <v>21.405999999999999</v>
      </c>
      <c r="V313" s="259">
        <v>22.878</v>
      </c>
      <c r="W313" s="259">
        <v>29.997</v>
      </c>
      <c r="X313" s="259">
        <v>39.335000000000001</v>
      </c>
      <c r="Y313" s="259">
        <v>28.04</v>
      </c>
      <c r="Z313" s="259">
        <v>51.112000000000002</v>
      </c>
      <c r="AA313" s="259">
        <v>61.466000000000001</v>
      </c>
      <c r="AB313" s="259">
        <v>49.470999999999997</v>
      </c>
      <c r="AC313" s="259">
        <v>48.018999999999998</v>
      </c>
      <c r="AD313" s="259">
        <v>63.932000000000002</v>
      </c>
      <c r="AE313" s="259">
        <v>87.587999999999994</v>
      </c>
      <c r="AF313" s="259">
        <v>57.628</v>
      </c>
      <c r="AG313" s="259">
        <v>69.061999999999998</v>
      </c>
      <c r="AH313" s="259">
        <v>75.022999999999996</v>
      </c>
      <c r="AI313" s="259">
        <v>98.171000000000006</v>
      </c>
      <c r="AJ313" s="259">
        <v>105.084</v>
      </c>
      <c r="AK313" s="259">
        <v>117.505</v>
      </c>
      <c r="AL313" s="259">
        <v>104.43</v>
      </c>
      <c r="AM313" s="259">
        <v>94.557000000000002</v>
      </c>
      <c r="AN313" s="259">
        <v>78.915000000000006</v>
      </c>
      <c r="AO313" s="259">
        <v>121.473</v>
      </c>
      <c r="AP313" s="259">
        <v>144.88300000000001</v>
      </c>
      <c r="AQ313" s="259">
        <v>151.31800000000001</v>
      </c>
      <c r="AR313" s="259">
        <v>138.18299999999999</v>
      </c>
      <c r="AS313" s="259">
        <v>130.10300000000001</v>
      </c>
      <c r="AT313" s="259">
        <v>174.404</v>
      </c>
      <c r="AU313" s="259">
        <v>133.04300000000001</v>
      </c>
      <c r="AV313" s="259">
        <v>158.24600000000001</v>
      </c>
      <c r="AW313" s="259">
        <v>204.303</v>
      </c>
      <c r="AX313" s="259">
        <v>183.05</v>
      </c>
      <c r="AY313" s="259">
        <v>190.58699999999999</v>
      </c>
      <c r="AZ313" s="259">
        <v>141.49299999999999</v>
      </c>
      <c r="BA313" s="259">
        <v>173.80600000000001</v>
      </c>
      <c r="BB313" s="259">
        <v>220.89699999999999</v>
      </c>
      <c r="BC313" s="259">
        <v>203.05099999999999</v>
      </c>
      <c r="BD313" s="259">
        <v>162.00399999999999</v>
      </c>
      <c r="BE313" s="259">
        <v>162.88999999999999</v>
      </c>
      <c r="BF313" s="259">
        <v>159.88399999999999</v>
      </c>
      <c r="BG313" s="259">
        <v>230.64099999999999</v>
      </c>
      <c r="BH313" s="259">
        <v>239.41499999999999</v>
      </c>
      <c r="BI313" s="259">
        <v>156.02600000000001</v>
      </c>
      <c r="BJ313" s="259">
        <v>146.249</v>
      </c>
      <c r="BK313" s="259">
        <v>174.81</v>
      </c>
      <c r="BL313" s="259">
        <v>181.64500000000001</v>
      </c>
      <c r="BM313" s="259">
        <v>177.82499999999999</v>
      </c>
      <c r="BN313" s="259">
        <v>151.81299999999999</v>
      </c>
      <c r="BO313" s="327">
        <f t="shared" si="330"/>
        <v>170</v>
      </c>
      <c r="BP313" s="327">
        <f t="shared" si="330"/>
        <v>170</v>
      </c>
      <c r="BQ313" s="327"/>
      <c r="BR313" s="259"/>
      <c r="CE313" s="304">
        <v>43601</v>
      </c>
      <c r="CF313" s="254">
        <v>2096</v>
      </c>
    </row>
    <row r="314" spans="1:84">
      <c r="A314" s="254" t="s">
        <v>68</v>
      </c>
      <c r="Q314" s="259">
        <f t="shared" si="328"/>
        <v>8.5306466846179134</v>
      </c>
      <c r="R314" s="259">
        <f t="shared" si="328"/>
        <v>10.633270867446273</v>
      </c>
      <c r="S314" s="259">
        <f t="shared" si="328"/>
        <v>10.573195890794034</v>
      </c>
      <c r="T314" s="259">
        <f t="shared" si="329"/>
        <v>14.718369279798512</v>
      </c>
      <c r="U314" s="259">
        <v>16.734000000000002</v>
      </c>
      <c r="V314" s="259">
        <v>17.262</v>
      </c>
      <c r="W314" s="259">
        <v>26.870999999999999</v>
      </c>
      <c r="X314" s="259">
        <v>33.688000000000002</v>
      </c>
      <c r="Y314" s="259">
        <v>23.895</v>
      </c>
      <c r="Z314" s="259">
        <v>34.912999999999997</v>
      </c>
      <c r="AA314" s="259">
        <v>49.59</v>
      </c>
      <c r="AB314" s="259">
        <v>49.807000000000002</v>
      </c>
      <c r="AC314" s="259">
        <v>37.054000000000002</v>
      </c>
      <c r="AD314" s="259">
        <v>50.164000000000001</v>
      </c>
      <c r="AE314" s="259">
        <v>74.617000000000004</v>
      </c>
      <c r="AF314" s="259">
        <v>47.143999999999998</v>
      </c>
      <c r="AG314" s="259">
        <v>61.165999999999997</v>
      </c>
      <c r="AH314" s="259">
        <v>78.358000000000004</v>
      </c>
      <c r="AI314" s="259">
        <v>82.153999999999996</v>
      </c>
      <c r="AJ314" s="259">
        <v>92.841999999999999</v>
      </c>
      <c r="AK314" s="259">
        <v>76.022999999999996</v>
      </c>
      <c r="AL314" s="259">
        <v>72.290000000000006</v>
      </c>
      <c r="AM314" s="259">
        <v>95.064999999999998</v>
      </c>
      <c r="AN314" s="259">
        <v>86.15</v>
      </c>
      <c r="AO314" s="259">
        <v>124.44799999999999</v>
      </c>
      <c r="AP314" s="259">
        <v>141.684</v>
      </c>
      <c r="AQ314" s="259">
        <v>121.85</v>
      </c>
      <c r="AR314" s="259">
        <v>115.68600000000001</v>
      </c>
      <c r="AS314" s="259">
        <v>133.06100000000001</v>
      </c>
      <c r="AT314" s="259">
        <v>150.233</v>
      </c>
      <c r="AU314" s="259">
        <v>143.87</v>
      </c>
      <c r="AV314" s="259">
        <v>141.601</v>
      </c>
      <c r="AW314" s="259">
        <v>165.637</v>
      </c>
      <c r="AX314" s="259">
        <v>176.07300000000001</v>
      </c>
      <c r="AY314" s="259">
        <v>149.82300000000001</v>
      </c>
      <c r="AZ314" s="259">
        <v>132.773</v>
      </c>
      <c r="BA314" s="259">
        <v>170.57900000000001</v>
      </c>
      <c r="BB314" s="259">
        <v>178.874</v>
      </c>
      <c r="BC314" s="259">
        <v>180.78200000000001</v>
      </c>
      <c r="BD314" s="259">
        <v>128.583</v>
      </c>
      <c r="BE314" s="259">
        <v>131.018</v>
      </c>
      <c r="BF314" s="259">
        <v>165.011</v>
      </c>
      <c r="BG314" s="259">
        <v>181.11799999999999</v>
      </c>
      <c r="BH314" s="259">
        <v>196.19399999999999</v>
      </c>
      <c r="BI314" s="259">
        <v>173.27699999999999</v>
      </c>
      <c r="BJ314" s="259">
        <v>139.84299999999999</v>
      </c>
      <c r="BK314" s="259">
        <v>143.07300000000001</v>
      </c>
      <c r="BL314" s="259">
        <v>176.25</v>
      </c>
      <c r="BM314" s="259">
        <v>153.119</v>
      </c>
      <c r="BN314" s="260">
        <v>142.99700000000001</v>
      </c>
      <c r="BO314" s="327">
        <f t="shared" ref="BN314:BP321" si="331">ROUND((BO330*BO283)*2,-1)/2</f>
        <v>160</v>
      </c>
      <c r="BP314" s="327">
        <f t="shared" si="331"/>
        <v>155</v>
      </c>
      <c r="BQ314" s="327"/>
      <c r="BR314" s="259"/>
      <c r="CE314" s="304">
        <v>43602</v>
      </c>
      <c r="CF314" s="254">
        <v>2098</v>
      </c>
    </row>
    <row r="315" spans="1:84">
      <c r="A315" s="254" t="s">
        <v>69</v>
      </c>
      <c r="Q315" s="259">
        <f t="shared" si="328"/>
        <v>10.773056243921227</v>
      </c>
      <c r="R315" s="259">
        <f t="shared" si="328"/>
        <v>13.428387008268007</v>
      </c>
      <c r="S315" s="259">
        <f t="shared" si="328"/>
        <v>13.352520415000956</v>
      </c>
      <c r="T315" s="259">
        <f t="shared" si="329"/>
        <v>18.587315350427467</v>
      </c>
      <c r="U315" s="259">
        <v>23.356000000000002</v>
      </c>
      <c r="V315" s="259">
        <v>24.486999999999998</v>
      </c>
      <c r="W315" s="259">
        <v>27.655000000000001</v>
      </c>
      <c r="X315" s="259">
        <v>43.750999999999998</v>
      </c>
      <c r="Y315" s="259">
        <v>33.808</v>
      </c>
      <c r="Z315" s="259">
        <v>42.843000000000004</v>
      </c>
      <c r="AA315" s="259">
        <v>66.805999999999997</v>
      </c>
      <c r="AB315" s="259">
        <v>50.728999999999999</v>
      </c>
      <c r="AC315" s="259">
        <v>59.356999999999999</v>
      </c>
      <c r="AD315" s="259">
        <v>67.471000000000004</v>
      </c>
      <c r="AE315" s="259">
        <v>78.489999999999995</v>
      </c>
      <c r="AF315" s="259">
        <v>71.260999999999996</v>
      </c>
      <c r="AG315" s="259">
        <v>71.766000000000005</v>
      </c>
      <c r="AH315" s="259">
        <v>76.554000000000002</v>
      </c>
      <c r="AI315" s="259">
        <v>88.085999999999999</v>
      </c>
      <c r="AJ315" s="259">
        <v>92.043000000000006</v>
      </c>
      <c r="AK315" s="259">
        <v>115.126</v>
      </c>
      <c r="AL315" s="259">
        <v>112.705</v>
      </c>
      <c r="AM315" s="259">
        <v>106.16500000000001</v>
      </c>
      <c r="AN315" s="259">
        <v>114.017</v>
      </c>
      <c r="AO315" s="259">
        <v>128.77699999999999</v>
      </c>
      <c r="AP315" s="259">
        <v>147.38800000000001</v>
      </c>
      <c r="AQ315" s="259">
        <v>136.71299999999999</v>
      </c>
      <c r="AR315" s="259">
        <v>139.011</v>
      </c>
      <c r="AS315" s="259">
        <v>139.90700000000001</v>
      </c>
      <c r="AT315" s="259">
        <v>182.88399999999999</v>
      </c>
      <c r="AU315" s="259">
        <v>181.88499999999999</v>
      </c>
      <c r="AV315" s="259">
        <v>173.214</v>
      </c>
      <c r="AW315" s="259">
        <v>184.435</v>
      </c>
      <c r="AX315" s="259">
        <v>178.15299999999999</v>
      </c>
      <c r="AY315" s="259">
        <v>189.37100000000001</v>
      </c>
      <c r="AZ315" s="259">
        <v>180.81899999999999</v>
      </c>
      <c r="BA315" s="259">
        <v>167.84200000000001</v>
      </c>
      <c r="BB315" s="259">
        <v>198.09399999999999</v>
      </c>
      <c r="BC315" s="259">
        <v>188.887</v>
      </c>
      <c r="BD315" s="259">
        <v>194.00299999999999</v>
      </c>
      <c r="BE315" s="259">
        <v>162.51900000000001</v>
      </c>
      <c r="BF315" s="259">
        <v>188.447</v>
      </c>
      <c r="BG315" s="259">
        <v>219.53800000000001</v>
      </c>
      <c r="BH315" s="259">
        <v>251.52799999999999</v>
      </c>
      <c r="BI315" s="259">
        <v>185.27099999999999</v>
      </c>
      <c r="BJ315" s="259">
        <v>184.452</v>
      </c>
      <c r="BK315" s="259">
        <v>180.51599999999999</v>
      </c>
      <c r="BL315" s="259">
        <v>173.95699999999999</v>
      </c>
      <c r="BM315" s="260">
        <v>181.01</v>
      </c>
      <c r="BN315" s="260">
        <v>172.65100000000001</v>
      </c>
      <c r="BO315" s="327">
        <f t="shared" si="331"/>
        <v>185</v>
      </c>
      <c r="BP315" s="327">
        <f t="shared" si="331"/>
        <v>185</v>
      </c>
      <c r="BQ315" s="327"/>
      <c r="BR315" s="260"/>
      <c r="CE315" s="304">
        <v>43606</v>
      </c>
      <c r="CF315" s="254">
        <v>2057</v>
      </c>
    </row>
    <row r="316" spans="1:84">
      <c r="A316" s="254" t="s">
        <v>70</v>
      </c>
      <c r="Q316" s="259">
        <f t="shared" si="328"/>
        <v>10.486347495589866</v>
      </c>
      <c r="R316" s="259">
        <f t="shared" si="328"/>
        <v>13.071010610700045</v>
      </c>
      <c r="S316" s="259">
        <f t="shared" si="328"/>
        <v>12.997163093125469</v>
      </c>
      <c r="T316" s="259">
        <f t="shared" si="329"/>
        <v>18.092641805771247</v>
      </c>
      <c r="U316" s="259">
        <v>23.585000000000001</v>
      </c>
      <c r="V316" s="259">
        <v>23.931999999999999</v>
      </c>
      <c r="W316" s="259">
        <v>29.029</v>
      </c>
      <c r="X316" s="259">
        <v>44.484000000000002</v>
      </c>
      <c r="Y316" s="259">
        <v>35.252000000000002</v>
      </c>
      <c r="Z316" s="259">
        <v>35.255000000000003</v>
      </c>
      <c r="AA316" s="259">
        <v>52.865000000000002</v>
      </c>
      <c r="AB316" s="259">
        <v>45.247</v>
      </c>
      <c r="AC316" s="259">
        <v>55.904000000000003</v>
      </c>
      <c r="AD316" s="259">
        <v>62.354999999999997</v>
      </c>
      <c r="AE316" s="259">
        <v>76.265000000000001</v>
      </c>
      <c r="AF316" s="259">
        <v>68.102999999999994</v>
      </c>
      <c r="AG316" s="259">
        <v>64.546000000000006</v>
      </c>
      <c r="AH316" s="259">
        <v>86.679000000000002</v>
      </c>
      <c r="AI316" s="259">
        <v>103.18300000000001</v>
      </c>
      <c r="AJ316" s="259">
        <v>99.968000000000004</v>
      </c>
      <c r="AK316" s="259">
        <v>104.36</v>
      </c>
      <c r="AL316" s="259">
        <v>114.072</v>
      </c>
      <c r="AM316" s="259">
        <v>95.421000000000006</v>
      </c>
      <c r="AN316" s="259">
        <v>127.81100000000001</v>
      </c>
      <c r="AO316" s="259">
        <v>120.414</v>
      </c>
      <c r="AP316" s="259">
        <v>143.79499999999999</v>
      </c>
      <c r="AQ316" s="259">
        <v>127.63200000000001</v>
      </c>
      <c r="AR316" s="259">
        <v>154.29300000000001</v>
      </c>
      <c r="AS316" s="259">
        <v>135.29300000000001</v>
      </c>
      <c r="AT316" s="259">
        <v>170.70699999999999</v>
      </c>
      <c r="AU316" s="259">
        <v>181.39599999999999</v>
      </c>
      <c r="AV316" s="259">
        <v>158.38300000000001</v>
      </c>
      <c r="AW316" s="259">
        <v>183.08500000000001</v>
      </c>
      <c r="AX316" s="259">
        <v>175.726</v>
      </c>
      <c r="AY316" s="259">
        <v>179.89599999999999</v>
      </c>
      <c r="AZ316" s="259">
        <v>192.14500000000001</v>
      </c>
      <c r="BA316" s="259">
        <v>154.61600000000001</v>
      </c>
      <c r="BB316" s="259">
        <v>174.23699999999999</v>
      </c>
      <c r="BC316" s="259">
        <v>195.16300000000001</v>
      </c>
      <c r="BD316" s="259">
        <v>201.32599999999999</v>
      </c>
      <c r="BE316" s="259">
        <v>165.785</v>
      </c>
      <c r="BF316" s="259">
        <v>188.25899999999999</v>
      </c>
      <c r="BG316" s="259">
        <v>208.80600000000001</v>
      </c>
      <c r="BH316" s="259">
        <v>213.30600000000001</v>
      </c>
      <c r="BI316" s="259">
        <v>185.065</v>
      </c>
      <c r="BJ316" s="259">
        <v>199.363</v>
      </c>
      <c r="BK316" s="259">
        <v>191.01900000000001</v>
      </c>
      <c r="BL316" s="259">
        <v>143.202</v>
      </c>
      <c r="BM316" s="260">
        <v>171.74600000000001</v>
      </c>
      <c r="BN316" s="260">
        <v>192.857</v>
      </c>
      <c r="BO316" s="327">
        <f t="shared" si="331"/>
        <v>180</v>
      </c>
      <c r="BP316" s="327">
        <f t="shared" si="331"/>
        <v>185</v>
      </c>
      <c r="BQ316" s="327"/>
      <c r="BR316" s="260"/>
      <c r="CE316" s="304">
        <v>43608</v>
      </c>
      <c r="CF316" s="254">
        <v>2016</v>
      </c>
    </row>
    <row r="317" spans="1:84">
      <c r="A317" s="254" t="s">
        <v>71</v>
      </c>
      <c r="Q317" s="259">
        <f t="shared" si="328"/>
        <v>10.802838489773592</v>
      </c>
      <c r="R317" s="259">
        <f t="shared" si="328"/>
        <v>13.465509948520603</v>
      </c>
      <c r="S317" s="259">
        <f t="shared" si="328"/>
        <v>13.389433621127832</v>
      </c>
      <c r="T317" s="259">
        <f t="shared" si="329"/>
        <v>18.638700211229086</v>
      </c>
      <c r="U317" s="259">
        <v>23.856000000000002</v>
      </c>
      <c r="V317" s="259">
        <v>21.95</v>
      </c>
      <c r="W317" s="259">
        <v>33.098999999999997</v>
      </c>
      <c r="X317" s="259">
        <v>36.860999999999997</v>
      </c>
      <c r="Y317" s="259">
        <v>42.886000000000003</v>
      </c>
      <c r="Z317" s="259">
        <v>38.225000000000001</v>
      </c>
      <c r="AA317" s="259">
        <v>49.86</v>
      </c>
      <c r="AB317" s="259">
        <v>47.581000000000003</v>
      </c>
      <c r="AC317" s="259">
        <v>55.902000000000001</v>
      </c>
      <c r="AD317" s="259">
        <v>61.161000000000001</v>
      </c>
      <c r="AE317" s="259">
        <v>80.899000000000001</v>
      </c>
      <c r="AF317" s="259">
        <v>86.421000000000006</v>
      </c>
      <c r="AG317" s="259">
        <v>82.218000000000004</v>
      </c>
      <c r="AH317" s="259">
        <v>97.968999999999994</v>
      </c>
      <c r="AI317" s="259">
        <v>93.185000000000002</v>
      </c>
      <c r="AJ317" s="259">
        <v>95.823999999999998</v>
      </c>
      <c r="AK317" s="259">
        <v>107.105</v>
      </c>
      <c r="AL317" s="259">
        <v>119.73</v>
      </c>
      <c r="AM317" s="259">
        <v>108.36</v>
      </c>
      <c r="AN317" s="259">
        <v>147.15199999999999</v>
      </c>
      <c r="AO317" s="259">
        <v>134.328</v>
      </c>
      <c r="AP317" s="259">
        <v>151.447</v>
      </c>
      <c r="AQ317" s="259">
        <v>126.529</v>
      </c>
      <c r="AR317" s="259">
        <v>167.45099999999999</v>
      </c>
      <c r="AS317" s="259">
        <v>145.816</v>
      </c>
      <c r="AT317" s="259">
        <v>185.74100000000001</v>
      </c>
      <c r="AU317" s="259">
        <v>193.54499999999999</v>
      </c>
      <c r="AV317" s="259">
        <v>172.785</v>
      </c>
      <c r="AW317" s="259">
        <v>188.22</v>
      </c>
      <c r="AX317" s="259">
        <v>180.37100000000001</v>
      </c>
      <c r="AY317" s="259">
        <v>174.87</v>
      </c>
      <c r="AZ317" s="259">
        <v>213.55</v>
      </c>
      <c r="BA317" s="259">
        <v>179.24100000000001</v>
      </c>
      <c r="BB317" s="259">
        <v>179.065</v>
      </c>
      <c r="BC317" s="259">
        <v>207.43100000000001</v>
      </c>
      <c r="BD317" s="259">
        <v>241.70599999999999</v>
      </c>
      <c r="BE317" s="259">
        <v>171.44</v>
      </c>
      <c r="BF317" s="259">
        <v>216.02600000000001</v>
      </c>
      <c r="BG317" s="259">
        <v>206.03399999999999</v>
      </c>
      <c r="BH317" s="259">
        <v>228.11199999999999</v>
      </c>
      <c r="BI317" s="259">
        <v>220.47</v>
      </c>
      <c r="BJ317" s="259">
        <v>187.9</v>
      </c>
      <c r="BK317" s="259">
        <v>179.22399999999999</v>
      </c>
      <c r="BL317" s="259">
        <v>190.66499999999999</v>
      </c>
      <c r="BM317" s="260">
        <v>212.54300000000001</v>
      </c>
      <c r="BN317" s="260">
        <v>231.56800000000001</v>
      </c>
      <c r="BO317" s="327">
        <f t="shared" si="331"/>
        <v>200</v>
      </c>
      <c r="BP317" s="327">
        <f t="shared" si="331"/>
        <v>205</v>
      </c>
      <c r="BQ317" s="327"/>
      <c r="BR317" s="260"/>
      <c r="CE317" s="304">
        <v>43609</v>
      </c>
      <c r="CF317" s="254">
        <v>2013</v>
      </c>
    </row>
    <row r="318" spans="1:84">
      <c r="A318" s="254" t="s">
        <v>72</v>
      </c>
      <c r="Q318" s="259">
        <f t="shared" si="328"/>
        <v>10.568638900272084</v>
      </c>
      <c r="R318" s="259">
        <f t="shared" si="328"/>
        <v>13.173585108085625</v>
      </c>
      <c r="S318" s="259">
        <f t="shared" si="328"/>
        <v>13.099158073576668</v>
      </c>
      <c r="T318" s="259">
        <f t="shared" si="329"/>
        <v>18.234623454694791</v>
      </c>
      <c r="U318" s="259">
        <v>21.923999999999999</v>
      </c>
      <c r="V318" s="259">
        <v>21.934000000000001</v>
      </c>
      <c r="W318" s="259">
        <v>33.390999999999998</v>
      </c>
      <c r="X318" s="259">
        <v>34.110999999999997</v>
      </c>
      <c r="Y318" s="259">
        <v>45.304000000000002</v>
      </c>
      <c r="Z318" s="259">
        <v>34.53</v>
      </c>
      <c r="AA318" s="259">
        <v>46.905999999999999</v>
      </c>
      <c r="AB318" s="259">
        <v>53.042999999999999</v>
      </c>
      <c r="AC318" s="259">
        <v>70.12</v>
      </c>
      <c r="AD318" s="259">
        <v>74.307000000000002</v>
      </c>
      <c r="AE318" s="259">
        <v>85.242000000000004</v>
      </c>
      <c r="AF318" s="259">
        <v>80.292000000000002</v>
      </c>
      <c r="AG318" s="259">
        <v>69.105999999999995</v>
      </c>
      <c r="AH318" s="259">
        <v>96.382000000000005</v>
      </c>
      <c r="AI318" s="259">
        <v>94.718999999999994</v>
      </c>
      <c r="AJ318" s="259">
        <v>103.07599999999999</v>
      </c>
      <c r="AK318" s="259">
        <v>112.154</v>
      </c>
      <c r="AL318" s="259">
        <v>124.399</v>
      </c>
      <c r="AM318" s="259">
        <v>107.008</v>
      </c>
      <c r="AN318" s="259">
        <v>150.26499999999999</v>
      </c>
      <c r="AO318" s="259">
        <v>121.133</v>
      </c>
      <c r="AP318" s="259">
        <v>144.99600000000001</v>
      </c>
      <c r="AQ318" s="259">
        <v>126.149</v>
      </c>
      <c r="AR318" s="259">
        <v>167.53299999999999</v>
      </c>
      <c r="AS318" s="259">
        <v>152.399</v>
      </c>
      <c r="AT318" s="259">
        <v>175.77799999999999</v>
      </c>
      <c r="AU318" s="259">
        <v>188.05199999999999</v>
      </c>
      <c r="AV318" s="259">
        <v>157.87200000000001</v>
      </c>
      <c r="AW318" s="259">
        <v>189.31299999999999</v>
      </c>
      <c r="AX318" s="259">
        <v>179.846</v>
      </c>
      <c r="AY318" s="259">
        <v>168.88399999999999</v>
      </c>
      <c r="AZ318" s="259">
        <v>215.529</v>
      </c>
      <c r="BA318" s="259">
        <v>179.32599999999999</v>
      </c>
      <c r="BB318" s="259">
        <v>185.273</v>
      </c>
      <c r="BC318" s="259">
        <v>192.96600000000001</v>
      </c>
      <c r="BD318" s="259">
        <v>219.136</v>
      </c>
      <c r="BE318" s="259">
        <v>182.24700000000001</v>
      </c>
      <c r="BF318" s="259">
        <v>193.36199999999999</v>
      </c>
      <c r="BG318" s="259">
        <v>176.62200000000001</v>
      </c>
      <c r="BH318" s="259">
        <v>175.95099999999999</v>
      </c>
      <c r="BI318" s="259">
        <v>245.38900000000001</v>
      </c>
      <c r="BJ318" s="259">
        <v>212.57300000000001</v>
      </c>
      <c r="BK318" s="259">
        <v>200.096</v>
      </c>
      <c r="BL318" s="259">
        <v>180.852</v>
      </c>
      <c r="BM318" s="260">
        <v>187.53100000000001</v>
      </c>
      <c r="BN318" s="260">
        <v>213.398</v>
      </c>
      <c r="BO318" s="327">
        <f t="shared" si="331"/>
        <v>210</v>
      </c>
      <c r="BP318" s="327">
        <f t="shared" si="331"/>
        <v>205</v>
      </c>
      <c r="BQ318" s="327"/>
      <c r="BR318" s="260"/>
      <c r="CE318" s="304">
        <v>43612</v>
      </c>
      <c r="CF318" s="254">
        <v>2025</v>
      </c>
    </row>
    <row r="319" spans="1:84">
      <c r="A319" s="254" t="s">
        <v>73</v>
      </c>
      <c r="Q319" s="259">
        <f t="shared" si="328"/>
        <v>12.388665035694375</v>
      </c>
      <c r="R319" s="259">
        <f t="shared" si="328"/>
        <v>15.442209234633129</v>
      </c>
      <c r="S319" s="259">
        <f t="shared" si="328"/>
        <v>15.35496511466345</v>
      </c>
      <c r="T319" s="259">
        <f t="shared" si="329"/>
        <v>21.374809392571279</v>
      </c>
      <c r="U319" s="259">
        <v>23.721</v>
      </c>
      <c r="V319" s="259">
        <v>25.995000000000001</v>
      </c>
      <c r="W319" s="259">
        <v>35.777000000000001</v>
      </c>
      <c r="X319" s="259">
        <v>32.868000000000002</v>
      </c>
      <c r="Y319" s="259">
        <v>47.62</v>
      </c>
      <c r="Z319" s="259">
        <v>56.16</v>
      </c>
      <c r="AA319" s="259">
        <v>54.2</v>
      </c>
      <c r="AB319" s="259">
        <v>64.884</v>
      </c>
      <c r="AC319" s="259">
        <v>76.528000000000006</v>
      </c>
      <c r="AD319" s="259">
        <v>82.135999999999996</v>
      </c>
      <c r="AE319" s="259">
        <v>89.366</v>
      </c>
      <c r="AF319" s="259">
        <v>89.625</v>
      </c>
      <c r="AG319" s="259">
        <v>85.241</v>
      </c>
      <c r="AH319" s="259">
        <v>108.914</v>
      </c>
      <c r="AI319" s="259">
        <v>98.325000000000003</v>
      </c>
      <c r="AJ319" s="259">
        <v>112.738</v>
      </c>
      <c r="AK319" s="259">
        <v>117.41500000000001</v>
      </c>
      <c r="AL319" s="259">
        <v>128.56399999999999</v>
      </c>
      <c r="AM319" s="259">
        <v>109.05800000000001</v>
      </c>
      <c r="AN319" s="259">
        <v>155.31</v>
      </c>
      <c r="AO319" s="259">
        <v>129.017</v>
      </c>
      <c r="AP319" s="259">
        <v>145.715</v>
      </c>
      <c r="AQ319" s="259">
        <v>138.762</v>
      </c>
      <c r="AR319" s="259">
        <v>183.37899999999999</v>
      </c>
      <c r="AS319" s="259">
        <v>170.77</v>
      </c>
      <c r="AT319" s="259">
        <v>180.23400000000001</v>
      </c>
      <c r="AU319" s="259">
        <v>206.452</v>
      </c>
      <c r="AV319" s="259">
        <v>163.798</v>
      </c>
      <c r="AW319" s="259">
        <v>185.96700000000001</v>
      </c>
      <c r="AX319" s="259">
        <v>197.32400000000001</v>
      </c>
      <c r="AY319" s="259">
        <v>197.43199999999999</v>
      </c>
      <c r="AZ319" s="259">
        <v>226.05099999999999</v>
      </c>
      <c r="BA319" s="259">
        <v>209.583</v>
      </c>
      <c r="BB319" s="259">
        <v>199.399</v>
      </c>
      <c r="BC319" s="259">
        <v>188.90799999999999</v>
      </c>
      <c r="BD319" s="259">
        <v>202.49799999999999</v>
      </c>
      <c r="BE319" s="259">
        <v>183.09</v>
      </c>
      <c r="BF319" s="259">
        <v>234.221</v>
      </c>
      <c r="BG319" s="259">
        <v>199.221</v>
      </c>
      <c r="BH319" s="259">
        <v>223.53700000000001</v>
      </c>
      <c r="BI319" s="259">
        <v>246.309</v>
      </c>
      <c r="BJ319" s="259">
        <v>191.25299999999999</v>
      </c>
      <c r="BK319" s="259">
        <v>204.41800000000001</v>
      </c>
      <c r="BL319" s="259">
        <v>190.11</v>
      </c>
      <c r="BM319" s="260">
        <v>226.64699999999999</v>
      </c>
      <c r="BN319" s="260">
        <v>238.511</v>
      </c>
      <c r="BO319" s="327">
        <f t="shared" si="331"/>
        <v>215</v>
      </c>
      <c r="BP319" s="327">
        <f t="shared" si="331"/>
        <v>220</v>
      </c>
      <c r="BQ319" s="327"/>
      <c r="BR319" s="260"/>
      <c r="CE319" s="304">
        <v>43613</v>
      </c>
      <c r="CF319" s="254">
        <v>2066</v>
      </c>
    </row>
    <row r="320" spans="1:84">
      <c r="A320" s="254" t="s">
        <v>74</v>
      </c>
      <c r="Q320" s="259">
        <f t="shared" si="328"/>
        <v>13.310291306190717</v>
      </c>
      <c r="R320" s="259">
        <f t="shared" si="328"/>
        <v>16.590996909829276</v>
      </c>
      <c r="S320" s="259">
        <f t="shared" si="328"/>
        <v>16.49726246401103</v>
      </c>
      <c r="T320" s="259">
        <f t="shared" si="329"/>
        <v>22.964939225469898</v>
      </c>
      <c r="U320" s="259">
        <v>22.788</v>
      </c>
      <c r="V320" s="259">
        <v>25.771000000000001</v>
      </c>
      <c r="W320" s="259">
        <v>42.491</v>
      </c>
      <c r="X320" s="259">
        <v>44.101999999999997</v>
      </c>
      <c r="Y320" s="259">
        <v>44.003999999999998</v>
      </c>
      <c r="Z320" s="259">
        <v>56.813000000000002</v>
      </c>
      <c r="AA320" s="259">
        <v>64.218999999999994</v>
      </c>
      <c r="AB320" s="259">
        <v>61.936</v>
      </c>
      <c r="AC320" s="259">
        <v>78.031999999999996</v>
      </c>
      <c r="AD320" s="259">
        <v>88.524000000000001</v>
      </c>
      <c r="AE320" s="259">
        <v>98.316999999999993</v>
      </c>
      <c r="AF320" s="259">
        <v>96.468999999999994</v>
      </c>
      <c r="AG320" s="259">
        <v>92.713999999999999</v>
      </c>
      <c r="AH320" s="259">
        <v>106.98099999999999</v>
      </c>
      <c r="AI320" s="259">
        <v>104.741</v>
      </c>
      <c r="AJ320" s="259">
        <v>110.36199999999999</v>
      </c>
      <c r="AK320" s="259">
        <v>119.15600000000001</v>
      </c>
      <c r="AL320" s="259">
        <v>131.59</v>
      </c>
      <c r="AM320" s="259">
        <v>129.50299999999999</v>
      </c>
      <c r="AN320" s="259">
        <v>151.92699999999999</v>
      </c>
      <c r="AO320" s="259">
        <v>137.18299999999999</v>
      </c>
      <c r="AP320" s="259">
        <v>147.714</v>
      </c>
      <c r="AQ320" s="259">
        <v>150.184</v>
      </c>
      <c r="AR320" s="259">
        <v>183.232</v>
      </c>
      <c r="AS320" s="259">
        <v>172.71100000000001</v>
      </c>
      <c r="AT320" s="259">
        <v>190.07300000000001</v>
      </c>
      <c r="AU320" s="259">
        <v>200.94</v>
      </c>
      <c r="AV320" s="259">
        <v>200.398</v>
      </c>
      <c r="AW320" s="259">
        <v>209.75200000000001</v>
      </c>
      <c r="AX320" s="259">
        <v>195.03299999999999</v>
      </c>
      <c r="AY320" s="259">
        <v>211.68199999999999</v>
      </c>
      <c r="AZ320" s="259">
        <v>208.39699999999999</v>
      </c>
      <c r="BA320" s="259">
        <v>194.315</v>
      </c>
      <c r="BB320" s="259">
        <v>199.155</v>
      </c>
      <c r="BC320" s="259">
        <v>238.75200000000001</v>
      </c>
      <c r="BD320" s="259">
        <v>262.67399999999998</v>
      </c>
      <c r="BE320" s="259">
        <v>213.28299999999999</v>
      </c>
      <c r="BF320" s="259">
        <v>229.191</v>
      </c>
      <c r="BG320" s="259">
        <v>203.637</v>
      </c>
      <c r="BH320" s="259">
        <v>223.233</v>
      </c>
      <c r="BI320" s="259">
        <v>237.58199999999999</v>
      </c>
      <c r="BJ320" s="259">
        <v>215.20500000000001</v>
      </c>
      <c r="BK320" s="259">
        <v>215.976</v>
      </c>
      <c r="BL320" s="259">
        <v>211.96299999999999</v>
      </c>
      <c r="BM320" s="260">
        <v>227.30199999999999</v>
      </c>
      <c r="BN320" s="327">
        <f t="shared" si="331"/>
        <v>220</v>
      </c>
      <c r="BO320" s="327">
        <f t="shared" si="331"/>
        <v>225</v>
      </c>
      <c r="BP320" s="327">
        <f t="shared" si="331"/>
        <v>225</v>
      </c>
      <c r="BQ320" s="327"/>
      <c r="BR320" s="260"/>
      <c r="CE320" s="304">
        <v>43614</v>
      </c>
      <c r="CF320" s="254">
        <v>2105</v>
      </c>
    </row>
    <row r="321" spans="1:84">
      <c r="A321" s="254" t="s">
        <v>75</v>
      </c>
      <c r="Q321" s="259">
        <f t="shared" si="328"/>
        <v>14.911165066472966</v>
      </c>
      <c r="R321" s="259">
        <f t="shared" si="328"/>
        <v>18.586452230744474</v>
      </c>
      <c r="S321" s="259">
        <f t="shared" si="328"/>
        <v>18.481444026051001</v>
      </c>
      <c r="T321" s="259">
        <f>(SUM($V321:$Z321)/SUM($V$322:$Z$322))*T$322</f>
        <v>25.72701014990054</v>
      </c>
      <c r="U321" s="259">
        <v>24.422000000000001</v>
      </c>
      <c r="V321" s="259">
        <v>32.402000000000001</v>
      </c>
      <c r="W321" s="259">
        <v>46.305</v>
      </c>
      <c r="X321" s="259">
        <v>46.764000000000003</v>
      </c>
      <c r="Y321" s="259">
        <v>49.353999999999999</v>
      </c>
      <c r="Z321" s="259">
        <v>63.996000000000002</v>
      </c>
      <c r="AA321" s="259">
        <v>66.421000000000006</v>
      </c>
      <c r="AB321" s="259">
        <v>76.745999999999995</v>
      </c>
      <c r="AC321" s="259">
        <v>78.506</v>
      </c>
      <c r="AD321" s="259">
        <v>89.489000000000004</v>
      </c>
      <c r="AE321" s="259">
        <v>97.888000000000005</v>
      </c>
      <c r="AF321" s="259">
        <v>98.143000000000001</v>
      </c>
      <c r="AG321" s="259">
        <v>97.186999999999998</v>
      </c>
      <c r="AH321" s="259">
        <v>111.572</v>
      </c>
      <c r="AI321" s="259">
        <v>113.917</v>
      </c>
      <c r="AJ321" s="259">
        <v>117.226</v>
      </c>
      <c r="AK321" s="259">
        <v>124.96</v>
      </c>
      <c r="AL321" s="259">
        <v>136.32300000000001</v>
      </c>
      <c r="AM321" s="259">
        <v>135.477</v>
      </c>
      <c r="AN321" s="259">
        <v>149.501</v>
      </c>
      <c r="AO321" s="259">
        <v>149.42599999999999</v>
      </c>
      <c r="AP321" s="259">
        <v>152.47999999999999</v>
      </c>
      <c r="AQ321" s="259">
        <v>164.376</v>
      </c>
      <c r="AR321" s="259">
        <v>177.316</v>
      </c>
      <c r="AS321" s="259">
        <v>179.994</v>
      </c>
      <c r="AT321" s="259">
        <v>186.67400000000001</v>
      </c>
      <c r="AU321" s="259">
        <v>205.60300000000001</v>
      </c>
      <c r="AV321" s="259">
        <v>209.46899999999999</v>
      </c>
      <c r="AW321" s="259">
        <v>207.81200000000001</v>
      </c>
      <c r="AX321" s="259">
        <v>174.137</v>
      </c>
      <c r="AY321" s="259">
        <v>184.964</v>
      </c>
      <c r="AZ321" s="259">
        <v>207.18299999999999</v>
      </c>
      <c r="BA321" s="259">
        <v>235.68600000000001</v>
      </c>
      <c r="BB321" s="259">
        <v>250.99100000000001</v>
      </c>
      <c r="BC321" s="259">
        <v>250.185</v>
      </c>
      <c r="BD321" s="259">
        <v>237.33799999999999</v>
      </c>
      <c r="BE321" s="259">
        <v>202.09299999999999</v>
      </c>
      <c r="BF321" s="259">
        <v>210.78100000000001</v>
      </c>
      <c r="BG321" s="259">
        <v>218.58799999999999</v>
      </c>
      <c r="BH321" s="259">
        <v>220.33799999999999</v>
      </c>
      <c r="BI321" s="259">
        <v>237.28800000000001</v>
      </c>
      <c r="BJ321" s="259">
        <v>215.453</v>
      </c>
      <c r="BK321" s="259">
        <v>211.27</v>
      </c>
      <c r="BL321" s="259">
        <v>211.10400000000001</v>
      </c>
      <c r="BM321" s="260">
        <v>215.166</v>
      </c>
      <c r="BN321" s="327">
        <f t="shared" si="331"/>
        <v>245</v>
      </c>
      <c r="BO321" s="327">
        <f t="shared" si="331"/>
        <v>225</v>
      </c>
      <c r="BP321" s="327">
        <f t="shared" si="331"/>
        <v>225</v>
      </c>
      <c r="BQ321" s="327"/>
      <c r="BR321" s="260"/>
      <c r="CE321" s="304">
        <v>43615</v>
      </c>
      <c r="CF321" s="254">
        <v>2084</v>
      </c>
    </row>
    <row r="322" spans="1:84" ht="12" thickBot="1">
      <c r="A322" s="254" t="s">
        <v>76</v>
      </c>
      <c r="Q322" s="259">
        <v>142</v>
      </c>
      <c r="R322" s="259">
        <v>177</v>
      </c>
      <c r="S322" s="259">
        <v>176</v>
      </c>
      <c r="T322" s="259">
        <v>245</v>
      </c>
      <c r="U322" s="259">
        <v>279</v>
      </c>
      <c r="V322" s="259">
        <f>SUM(V310:V321)</f>
        <v>293.37799999999999</v>
      </c>
      <c r="W322" s="259">
        <f t="shared" ref="W322:BL322" si="332">SUM(W310:W321)</f>
        <v>402.33399999999995</v>
      </c>
      <c r="X322" s="259">
        <f t="shared" si="332"/>
        <v>513.64399999999989</v>
      </c>
      <c r="Y322" s="259">
        <f t="shared" si="332"/>
        <v>471.22700000000003</v>
      </c>
      <c r="Z322" s="259">
        <f t="shared" si="332"/>
        <v>593.72499999999991</v>
      </c>
      <c r="AA322" s="259">
        <f t="shared" si="332"/>
        <v>731.80200000000013</v>
      </c>
      <c r="AB322" s="259">
        <f t="shared" si="332"/>
        <v>695.62900000000002</v>
      </c>
      <c r="AC322" s="259">
        <f t="shared" si="332"/>
        <v>785.971</v>
      </c>
      <c r="AD322" s="259">
        <f t="shared" si="332"/>
        <v>861.83299999999997</v>
      </c>
      <c r="AE322" s="259">
        <f t="shared" si="332"/>
        <v>1062.6149999999998</v>
      </c>
      <c r="AF322" s="259">
        <f t="shared" si="332"/>
        <v>964.53500000000008</v>
      </c>
      <c r="AG322" s="259">
        <f t="shared" si="332"/>
        <v>953.24400000000003</v>
      </c>
      <c r="AH322" s="259">
        <f t="shared" si="332"/>
        <v>1129.6190000000001</v>
      </c>
      <c r="AI322" s="259">
        <f t="shared" si="332"/>
        <v>1221.4780000000001</v>
      </c>
      <c r="AJ322" s="259">
        <f t="shared" si="332"/>
        <v>1275.4290000000001</v>
      </c>
      <c r="AK322" s="259">
        <f t="shared" si="332"/>
        <v>1357.7850000000001</v>
      </c>
      <c r="AL322" s="259">
        <f t="shared" si="332"/>
        <v>1433.3330000000003</v>
      </c>
      <c r="AM322" s="259">
        <f t="shared" si="332"/>
        <v>1371.6150000000002</v>
      </c>
      <c r="AN322" s="259">
        <f t="shared" si="332"/>
        <v>1525.7089999999998</v>
      </c>
      <c r="AO322" s="259">
        <f t="shared" si="332"/>
        <v>1629.2849999999999</v>
      </c>
      <c r="AP322" s="259">
        <f t="shared" si="332"/>
        <v>1793.1299999999999</v>
      </c>
      <c r="AQ322" s="259">
        <f t="shared" si="332"/>
        <v>1705.0519999999999</v>
      </c>
      <c r="AR322" s="259">
        <f t="shared" si="332"/>
        <v>1896.9929999999997</v>
      </c>
      <c r="AS322" s="259">
        <f t="shared" si="332"/>
        <v>1844.0700000000002</v>
      </c>
      <c r="AT322" s="259">
        <f t="shared" si="332"/>
        <v>2129.0059999999999</v>
      </c>
      <c r="AU322" s="259">
        <f t="shared" si="332"/>
        <v>2133.9340000000002</v>
      </c>
      <c r="AV322" s="259">
        <f t="shared" si="332"/>
        <v>2101.2049999999999</v>
      </c>
      <c r="AW322" s="259">
        <f t="shared" si="332"/>
        <v>2335.2460000000001</v>
      </c>
      <c r="AX322" s="259">
        <f t="shared" si="332"/>
        <v>2279.9210000000003</v>
      </c>
      <c r="AY322" s="259">
        <f t="shared" si="332"/>
        <v>2320.018</v>
      </c>
      <c r="AZ322" s="259">
        <f t="shared" si="332"/>
        <v>2312.7080000000001</v>
      </c>
      <c r="BA322" s="259">
        <f t="shared" si="332"/>
        <v>2334.11</v>
      </c>
      <c r="BB322" s="259">
        <f t="shared" si="332"/>
        <v>2520.1950000000002</v>
      </c>
      <c r="BC322" s="259">
        <f t="shared" si="332"/>
        <v>2576.8039999999996</v>
      </c>
      <c r="BD322" s="259">
        <f t="shared" si="332"/>
        <v>2522.09</v>
      </c>
      <c r="BE322" s="259">
        <f t="shared" si="332"/>
        <v>2245.087</v>
      </c>
      <c r="BF322" s="259">
        <f t="shared" si="332"/>
        <v>2383.817</v>
      </c>
      <c r="BG322" s="259">
        <f t="shared" si="332"/>
        <v>2602.0590000000002</v>
      </c>
      <c r="BH322" s="259">
        <f t="shared" si="332"/>
        <v>2722.3980000000001</v>
      </c>
      <c r="BI322" s="259">
        <f t="shared" si="332"/>
        <v>2501.6490000000003</v>
      </c>
      <c r="BJ322" s="259">
        <f t="shared" si="332"/>
        <v>2285.3660000000004</v>
      </c>
      <c r="BK322" s="259">
        <f t="shared" si="332"/>
        <v>2308.5129999999999</v>
      </c>
      <c r="BL322" s="259">
        <f t="shared" si="332"/>
        <v>2315.3290000000002</v>
      </c>
      <c r="BM322" s="259">
        <f>SUM(BM310:BM321)</f>
        <v>2426.5430000000006</v>
      </c>
      <c r="BN322" s="327">
        <f t="shared" ref="BN322:BP322" si="333">SUM(BN310:BN321)</f>
        <v>2405.598</v>
      </c>
      <c r="BO322" s="327">
        <f t="shared" si="333"/>
        <v>2420</v>
      </c>
      <c r="BP322" s="327">
        <f t="shared" si="333"/>
        <v>2420</v>
      </c>
      <c r="BQ322" s="327"/>
      <c r="BR322" s="260"/>
      <c r="CE322" s="304">
        <v>43616</v>
      </c>
      <c r="CF322" s="254">
        <v>2069</v>
      </c>
    </row>
    <row r="323" spans="1:84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  <c r="AA323" s="261"/>
      <c r="AB323" s="261"/>
      <c r="AC323" s="261"/>
      <c r="AD323" s="261"/>
      <c r="AE323" s="261"/>
      <c r="AF323" s="261"/>
      <c r="AG323" s="261"/>
      <c r="AH323" s="261"/>
      <c r="AI323" s="261"/>
      <c r="AJ323" s="261"/>
      <c r="AK323" s="261"/>
      <c r="AL323" s="261"/>
      <c r="AM323" s="261"/>
      <c r="AN323" s="261"/>
      <c r="AO323" s="261"/>
      <c r="AP323" s="261"/>
      <c r="AQ323" s="261"/>
      <c r="AR323" s="261"/>
      <c r="AS323" s="261"/>
      <c r="AT323" s="261"/>
      <c r="AU323" s="261"/>
      <c r="AV323" s="261"/>
      <c r="AW323" s="261"/>
      <c r="AX323" s="261"/>
      <c r="AY323" s="261"/>
      <c r="AZ323" s="261"/>
      <c r="BA323" s="261"/>
      <c r="BB323" s="261"/>
      <c r="BC323" s="261"/>
      <c r="BD323" s="261"/>
      <c r="BE323" s="261"/>
      <c r="BF323" s="261"/>
      <c r="BG323" s="261"/>
      <c r="BH323" s="261"/>
      <c r="BI323" s="261"/>
      <c r="BJ323" s="261"/>
      <c r="BK323" s="261"/>
      <c r="BL323" s="261"/>
      <c r="BM323" s="261"/>
      <c r="BN323" s="261"/>
      <c r="BO323" s="261"/>
      <c r="BP323" s="261"/>
      <c r="CE323" s="304">
        <v>43619</v>
      </c>
      <c r="CF323" s="254">
        <v>2028</v>
      </c>
    </row>
    <row r="324" spans="1:84" ht="12" thickBot="1">
      <c r="A324" s="254" t="s">
        <v>103</v>
      </c>
      <c r="CE324" s="304">
        <v>43620</v>
      </c>
      <c r="CF324" s="254">
        <v>2056</v>
      </c>
    </row>
    <row r="325" spans="1:84" ht="12" thickBot="1">
      <c r="A325" s="286"/>
      <c r="B325" s="287" t="s">
        <v>119</v>
      </c>
      <c r="C325" s="287" t="s">
        <v>120</v>
      </c>
      <c r="D325" s="287" t="s">
        <v>121</v>
      </c>
      <c r="E325" s="287" t="s">
        <v>122</v>
      </c>
      <c r="F325" s="287" t="s">
        <v>123</v>
      </c>
      <c r="G325" s="287" t="s">
        <v>124</v>
      </c>
      <c r="H325" s="287" t="s">
        <v>125</v>
      </c>
      <c r="I325" s="287" t="s">
        <v>126</v>
      </c>
      <c r="J325" s="287" t="s">
        <v>127</v>
      </c>
      <c r="K325" s="287" t="s">
        <v>128</v>
      </c>
      <c r="L325" s="287" t="s">
        <v>129</v>
      </c>
      <c r="M325" s="287" t="s">
        <v>130</v>
      </c>
      <c r="N325" s="287" t="s">
        <v>131</v>
      </c>
      <c r="O325" s="287" t="s">
        <v>132</v>
      </c>
      <c r="P325" s="287" t="s">
        <v>133</v>
      </c>
      <c r="Q325" s="288" t="s">
        <v>134</v>
      </c>
      <c r="R325" s="288" t="s">
        <v>135</v>
      </c>
      <c r="S325" s="288" t="s">
        <v>136</v>
      </c>
      <c r="T325" s="288" t="s">
        <v>137</v>
      </c>
      <c r="U325" s="288" t="s">
        <v>138</v>
      </c>
      <c r="V325" s="288" t="s">
        <v>139</v>
      </c>
      <c r="W325" s="288" t="s">
        <v>140</v>
      </c>
      <c r="X325" s="288" t="s">
        <v>141</v>
      </c>
      <c r="Y325" s="288" t="s">
        <v>142</v>
      </c>
      <c r="Z325" s="288" t="s">
        <v>143</v>
      </c>
      <c r="AA325" s="288" t="s">
        <v>144</v>
      </c>
      <c r="AB325" s="288" t="s">
        <v>145</v>
      </c>
      <c r="AC325" s="288" t="s">
        <v>146</v>
      </c>
      <c r="AD325" s="288" t="s">
        <v>147</v>
      </c>
      <c r="AE325" s="288" t="s">
        <v>148</v>
      </c>
      <c r="AF325" s="288" t="s">
        <v>149</v>
      </c>
      <c r="AG325" s="288" t="s">
        <v>150</v>
      </c>
      <c r="AH325" s="288" t="s">
        <v>151</v>
      </c>
      <c r="AI325" s="288" t="s">
        <v>11</v>
      </c>
      <c r="AJ325" s="288" t="s">
        <v>12</v>
      </c>
      <c r="AK325" s="288" t="s">
        <v>13</v>
      </c>
      <c r="AL325" s="288" t="s">
        <v>14</v>
      </c>
      <c r="AM325" s="288" t="s">
        <v>15</v>
      </c>
      <c r="AN325" s="288" t="s">
        <v>16</v>
      </c>
      <c r="AO325" s="288" t="s">
        <v>17</v>
      </c>
      <c r="AP325" s="288" t="s">
        <v>18</v>
      </c>
      <c r="AQ325" s="288" t="s">
        <v>19</v>
      </c>
      <c r="AR325" s="288" t="s">
        <v>20</v>
      </c>
      <c r="AS325" s="288" t="s">
        <v>21</v>
      </c>
      <c r="AT325" s="288" t="s">
        <v>22</v>
      </c>
      <c r="AU325" s="288" t="s">
        <v>23</v>
      </c>
      <c r="AV325" s="288" t="s">
        <v>24</v>
      </c>
      <c r="AW325" s="288" t="s">
        <v>25</v>
      </c>
      <c r="AX325" s="288" t="s">
        <v>26</v>
      </c>
      <c r="AY325" s="288" t="s">
        <v>27</v>
      </c>
      <c r="AZ325" s="288" t="s">
        <v>28</v>
      </c>
      <c r="BA325" s="288" t="s">
        <v>29</v>
      </c>
      <c r="BB325" s="288" t="s">
        <v>30</v>
      </c>
      <c r="BC325" s="288" t="s">
        <v>31</v>
      </c>
      <c r="BD325" s="288" t="s">
        <v>32</v>
      </c>
      <c r="BE325" s="288" t="s">
        <v>33</v>
      </c>
      <c r="BF325" s="288" t="s">
        <v>34</v>
      </c>
      <c r="BG325" s="288" t="s">
        <v>35</v>
      </c>
      <c r="BH325" s="288" t="s">
        <v>36</v>
      </c>
      <c r="BI325" s="288" t="s">
        <v>37</v>
      </c>
      <c r="BJ325" s="288" t="s">
        <v>38</v>
      </c>
      <c r="BK325" s="288" t="str">
        <f>BK2</f>
        <v xml:space="preserve">21/22  </v>
      </c>
      <c r="BL325" s="288" t="str">
        <f>BL2</f>
        <v xml:space="preserve">22/23  </v>
      </c>
      <c r="BM325" s="288" t="str">
        <f>BM2</f>
        <v xml:space="preserve">23/24  </v>
      </c>
      <c r="BN325" s="288" t="str">
        <f t="shared" ref="BN325:BP325" si="334">BN2</f>
        <v xml:space="preserve">24/25  </v>
      </c>
      <c r="BO325" s="288" t="str">
        <f t="shared" si="334"/>
        <v xml:space="preserve">25/26  </v>
      </c>
      <c r="BP325" s="288" t="str">
        <f t="shared" si="334"/>
        <v xml:space="preserve">26/27  </v>
      </c>
      <c r="BQ325" s="289"/>
      <c r="BR325" s="289"/>
      <c r="BT325" s="308" t="s">
        <v>202</v>
      </c>
      <c r="BU325" s="308" t="s">
        <v>203</v>
      </c>
      <c r="CE325" s="304">
        <v>43623</v>
      </c>
      <c r="CF325" s="254">
        <v>2028</v>
      </c>
    </row>
    <row r="326" spans="1:84">
      <c r="A326" s="254" t="s">
        <v>64</v>
      </c>
      <c r="Q326" s="306">
        <f t="shared" ref="Q326:BM331" si="335">Q310/Q279</f>
        <v>0.58281284705412184</v>
      </c>
      <c r="R326" s="306">
        <f t="shared" si="335"/>
        <v>0.39627606075730248</v>
      </c>
      <c r="S326" s="306">
        <f t="shared" si="335"/>
        <v>0.79870296816391906</v>
      </c>
      <c r="T326" s="306">
        <f t="shared" si="335"/>
        <v>0.51319324063033878</v>
      </c>
      <c r="U326" s="306">
        <f t="shared" si="335"/>
        <v>0.7078545210489039</v>
      </c>
      <c r="V326" s="306">
        <f t="shared" si="335"/>
        <v>0.52594091119821285</v>
      </c>
      <c r="W326" s="306">
        <f t="shared" si="335"/>
        <v>0.5233098843448194</v>
      </c>
      <c r="X326" s="306">
        <f t="shared" si="335"/>
        <v>0.51623123779856828</v>
      </c>
      <c r="Y326" s="306">
        <f t="shared" si="335"/>
        <v>0.52839022633397492</v>
      </c>
      <c r="Z326" s="306">
        <f t="shared" si="335"/>
        <v>0.5242143004185823</v>
      </c>
      <c r="AA326" s="306">
        <f t="shared" si="335"/>
        <v>0.49810079577073935</v>
      </c>
      <c r="AB326" s="306">
        <f t="shared" si="335"/>
        <v>0.47982752464914447</v>
      </c>
      <c r="AC326" s="306">
        <f t="shared" si="335"/>
        <v>0.55549843466798499</v>
      </c>
      <c r="AD326" s="306">
        <f t="shared" si="335"/>
        <v>0.52751241485236477</v>
      </c>
      <c r="AE326" s="306">
        <f t="shared" si="335"/>
        <v>0.50859075463571046</v>
      </c>
      <c r="AF326" s="306">
        <f t="shared" si="335"/>
        <v>0.5220346782121269</v>
      </c>
      <c r="AG326" s="306">
        <f t="shared" si="335"/>
        <v>0.54020432630726833</v>
      </c>
      <c r="AH326" s="306">
        <f t="shared" si="335"/>
        <v>0.52943431413178621</v>
      </c>
      <c r="AI326" s="306">
        <f t="shared" si="335"/>
        <v>0.52000343185620523</v>
      </c>
      <c r="AJ326" s="306">
        <f t="shared" si="335"/>
        <v>0.53643694226427263</v>
      </c>
      <c r="AK326" s="306">
        <f t="shared" si="335"/>
        <v>0.52578843696990674</v>
      </c>
      <c r="AL326" s="306">
        <f t="shared" si="335"/>
        <v>0.55012599756499092</v>
      </c>
      <c r="AM326" s="306">
        <f t="shared" si="335"/>
        <v>0.54184465758577138</v>
      </c>
      <c r="AN326" s="306">
        <f t="shared" si="335"/>
        <v>0.54060881543825789</v>
      </c>
      <c r="AO326" s="306">
        <f t="shared" si="335"/>
        <v>0.53289190873374226</v>
      </c>
      <c r="AP326" s="306">
        <f t="shared" si="335"/>
        <v>0.5216841674054209</v>
      </c>
      <c r="AQ326" s="306">
        <f t="shared" si="335"/>
        <v>0.52004664349159846</v>
      </c>
      <c r="AR326" s="306">
        <f t="shared" si="335"/>
        <v>0.52421692135236075</v>
      </c>
      <c r="AS326" s="306">
        <f t="shared" si="335"/>
        <v>0.51921804690526574</v>
      </c>
      <c r="AT326" s="306">
        <f t="shared" si="335"/>
        <v>0.52354125082706515</v>
      </c>
      <c r="AU326" s="306">
        <f t="shared" si="335"/>
        <v>0.52109786179536444</v>
      </c>
      <c r="AV326" s="306">
        <f t="shared" si="335"/>
        <v>0.51233507152857782</v>
      </c>
      <c r="AW326" s="306">
        <f t="shared" si="335"/>
        <v>0.51467958073504061</v>
      </c>
      <c r="AX326" s="306">
        <f t="shared" si="335"/>
        <v>0.49915635828833915</v>
      </c>
      <c r="AY326" s="306">
        <f t="shared" si="335"/>
        <v>0.50884576178325325</v>
      </c>
      <c r="AZ326" s="306">
        <f t="shared" si="335"/>
        <v>0.51162547106948097</v>
      </c>
      <c r="BA326" s="306">
        <f t="shared" si="335"/>
        <v>0.49995252453426575</v>
      </c>
      <c r="BB326" s="306">
        <f t="shared" si="335"/>
        <v>0.50949156878035096</v>
      </c>
      <c r="BC326" s="306">
        <f t="shared" si="335"/>
        <v>0.50371730021303984</v>
      </c>
      <c r="BD326" s="306">
        <f t="shared" si="335"/>
        <v>0.51194468973949669</v>
      </c>
      <c r="BE326" s="306">
        <f t="shared" si="335"/>
        <v>0.51456629298974277</v>
      </c>
      <c r="BF326" s="306">
        <f t="shared" si="335"/>
        <v>0.51143764637941536</v>
      </c>
      <c r="BG326" s="306">
        <f t="shared" si="335"/>
        <v>0.51140490497283475</v>
      </c>
      <c r="BH326" s="306">
        <f t="shared" si="335"/>
        <v>0.5209448415114899</v>
      </c>
      <c r="BI326" s="306">
        <f t="shared" si="335"/>
        <v>0.51012087040338472</v>
      </c>
      <c r="BJ326" s="306">
        <f t="shared" si="335"/>
        <v>0.52391630929401789</v>
      </c>
      <c r="BK326" s="306">
        <f t="shared" si="335"/>
        <v>0.52082762694384432</v>
      </c>
      <c r="BL326" s="306">
        <f t="shared" si="335"/>
        <v>0.5194606667521009</v>
      </c>
      <c r="BM326" s="306">
        <f t="shared" si="335"/>
        <v>0.50030509260145128</v>
      </c>
      <c r="BN326" s="306">
        <f t="shared" ref="BN326:BN335" si="336">BN310/BN279</f>
        <v>0.48393659401554062</v>
      </c>
      <c r="BO326" s="349">
        <f t="shared" ref="BO326:BO333" si="337">ROUND((SUM(BI326:BM326)-MAX(BI326:BM326)-MIN(BI326:BM326))/3*2,3)/2+0.006-0.03+0.025-0.004</f>
        <v>0.51400000000000001</v>
      </c>
      <c r="BP326" s="349">
        <f t="shared" ref="BP326:BP327" si="338">ROUND((SUM(BJ326:BN326)-MAX(BJ326:BN326)-MIN(BJ326:BN326))/3*2,3)/2+0.006-0.03+0.025</f>
        <v>0.51449999999999996</v>
      </c>
      <c r="BQ326" s="350"/>
      <c r="BR326" s="306"/>
      <c r="BT326" s="306">
        <f>BN326-BM326</f>
        <v>-1.6368498585910662E-2</v>
      </c>
      <c r="BU326" s="306">
        <f>BN326-AVERAGE(BI326:BM326)</f>
        <v>-3.0989519183419134E-2</v>
      </c>
      <c r="CE326" s="304">
        <v>43626</v>
      </c>
      <c r="CF326" s="254">
        <v>1994</v>
      </c>
    </row>
    <row r="327" spans="1:84">
      <c r="A327" s="254" t="s">
        <v>65</v>
      </c>
      <c r="Q327" s="306">
        <f t="shared" si="335"/>
        <v>0.50154864022658208</v>
      </c>
      <c r="R327" s="306">
        <f t="shared" si="335"/>
        <v>0.54166750848783274</v>
      </c>
      <c r="S327" s="306">
        <f t="shared" si="335"/>
        <v>0.47418457858797369</v>
      </c>
      <c r="T327" s="306">
        <f t="shared" si="335"/>
        <v>0.5125798365622356</v>
      </c>
      <c r="U327" s="306">
        <f t="shared" si="335"/>
        <v>0.48484019860951716</v>
      </c>
      <c r="V327" s="306">
        <f t="shared" si="335"/>
        <v>0.51775329371708934</v>
      </c>
      <c r="W327" s="306">
        <f t="shared" si="335"/>
        <v>0.53047521557332966</v>
      </c>
      <c r="X327" s="306">
        <f t="shared" si="335"/>
        <v>0.62045344257484969</v>
      </c>
      <c r="Y327" s="306">
        <f t="shared" si="335"/>
        <v>0.50615937942529177</v>
      </c>
      <c r="Z327" s="306">
        <f t="shared" si="335"/>
        <v>0.53462755393988359</v>
      </c>
      <c r="AA327" s="306">
        <f t="shared" si="335"/>
        <v>0.50425133784142218</v>
      </c>
      <c r="AB327" s="306">
        <f t="shared" si="335"/>
        <v>0.54335945986596912</v>
      </c>
      <c r="AC327" s="306">
        <f t="shared" si="335"/>
        <v>0.55151372754977224</v>
      </c>
      <c r="AD327" s="306">
        <f t="shared" si="335"/>
        <v>0.54981025408773621</v>
      </c>
      <c r="AE327" s="306">
        <f t="shared" si="335"/>
        <v>0.51542365013046465</v>
      </c>
      <c r="AF327" s="306">
        <f t="shared" si="335"/>
        <v>0.53008652853854088</v>
      </c>
      <c r="AG327" s="306">
        <f t="shared" si="335"/>
        <v>0.52091890313239841</v>
      </c>
      <c r="AH327" s="306">
        <f t="shared" si="335"/>
        <v>0.54262050782369475</v>
      </c>
      <c r="AI327" s="306">
        <f t="shared" si="335"/>
        <v>0.55684802242449682</v>
      </c>
      <c r="AJ327" s="306">
        <f t="shared" si="335"/>
        <v>0.54910987584788296</v>
      </c>
      <c r="AK327" s="306">
        <f t="shared" si="335"/>
        <v>0.56212770253703148</v>
      </c>
      <c r="AL327" s="306">
        <f t="shared" si="335"/>
        <v>0.54160255503896604</v>
      </c>
      <c r="AM327" s="306">
        <f t="shared" si="335"/>
        <v>0.53001078873030649</v>
      </c>
      <c r="AN327" s="306">
        <f t="shared" si="335"/>
        <v>0.54855102703203962</v>
      </c>
      <c r="AO327" s="306">
        <f t="shared" si="335"/>
        <v>0.53926032114222322</v>
      </c>
      <c r="AP327" s="306">
        <f t="shared" si="335"/>
        <v>0.51536942580931489</v>
      </c>
      <c r="AQ327" s="306">
        <f t="shared" si="335"/>
        <v>0.51422106980888405</v>
      </c>
      <c r="AR327" s="306">
        <f t="shared" si="335"/>
        <v>0.53158631506175558</v>
      </c>
      <c r="AS327" s="306">
        <f t="shared" si="335"/>
        <v>0.52987496844881954</v>
      </c>
      <c r="AT327" s="306">
        <f t="shared" si="335"/>
        <v>0.50462633913938082</v>
      </c>
      <c r="AU327" s="306">
        <f t="shared" si="335"/>
        <v>0.49759467790838258</v>
      </c>
      <c r="AV327" s="306">
        <f t="shared" si="335"/>
        <v>0.51309354787821426</v>
      </c>
      <c r="AW327" s="306">
        <f t="shared" si="335"/>
        <v>0.51480588577604125</v>
      </c>
      <c r="AX327" s="306">
        <f t="shared" si="335"/>
        <v>0.5085052774940414</v>
      </c>
      <c r="AY327" s="306">
        <f t="shared" si="335"/>
        <v>0.50423228565700651</v>
      </c>
      <c r="AZ327" s="306">
        <f t="shared" si="335"/>
        <v>0.5206245364471408</v>
      </c>
      <c r="BA327" s="306">
        <f t="shared" si="335"/>
        <v>0.50310702687011266</v>
      </c>
      <c r="BB327" s="306">
        <f t="shared" si="335"/>
        <v>0.50574942081088592</v>
      </c>
      <c r="BC327" s="306">
        <f t="shared" si="335"/>
        <v>0.51556232814425973</v>
      </c>
      <c r="BD327" s="306">
        <f t="shared" si="335"/>
        <v>0.51255923356912303</v>
      </c>
      <c r="BE327" s="306">
        <f t="shared" si="335"/>
        <v>0.51669555090962438</v>
      </c>
      <c r="BF327" s="306">
        <f t="shared" si="335"/>
        <v>0.51405845452988885</v>
      </c>
      <c r="BG327" s="306">
        <f t="shared" si="335"/>
        <v>0.52788603215410423</v>
      </c>
      <c r="BH327" s="306">
        <f t="shared" si="335"/>
        <v>0.52616327295682574</v>
      </c>
      <c r="BI327" s="306">
        <f t="shared" si="335"/>
        <v>0.52020034918582703</v>
      </c>
      <c r="BJ327" s="306">
        <f t="shared" si="335"/>
        <v>0.51720647773279349</v>
      </c>
      <c r="BK327" s="306">
        <f t="shared" si="335"/>
        <v>0.51303851262297284</v>
      </c>
      <c r="BL327" s="306">
        <f t="shared" si="335"/>
        <v>0.500959943733991</v>
      </c>
      <c r="BM327" s="306">
        <f t="shared" si="335"/>
        <v>0.51204106158114038</v>
      </c>
      <c r="BN327" s="306">
        <f t="shared" si="336"/>
        <v>0.52251046501492737</v>
      </c>
      <c r="BO327" s="349">
        <f t="shared" si="337"/>
        <v>0.51100000000000001</v>
      </c>
      <c r="BP327" s="349">
        <f t="shared" si="338"/>
        <v>0.51500000000000001</v>
      </c>
      <c r="BQ327" s="350"/>
      <c r="BR327" s="306"/>
      <c r="BT327" s="306">
        <f t="shared" ref="BT327:BT338" si="339">BN327-BM327</f>
        <v>1.0469403433786995E-2</v>
      </c>
      <c r="BU327" s="306">
        <f t="shared" ref="BU327:BU338" si="340">BN327-AVERAGE(BI327:BM327)</f>
        <v>9.8211960435824475E-3</v>
      </c>
      <c r="CE327" s="304">
        <v>43627</v>
      </c>
      <c r="CF327" s="254">
        <v>2007</v>
      </c>
    </row>
    <row r="328" spans="1:84">
      <c r="A328" s="254" t="s">
        <v>66</v>
      </c>
      <c r="Q328" s="306">
        <f t="shared" si="335"/>
        <v>0.48198411102205591</v>
      </c>
      <c r="R328" s="306">
        <f t="shared" si="335"/>
        <v>0.55186704950192467</v>
      </c>
      <c r="S328" s="306">
        <f t="shared" si="335"/>
        <v>0.45040191043144445</v>
      </c>
      <c r="T328" s="306">
        <f t="shared" si="335"/>
        <v>0.4938900323356385</v>
      </c>
      <c r="U328" s="306">
        <f t="shared" si="335"/>
        <v>0.44845735429623967</v>
      </c>
      <c r="V328" s="306">
        <f t="shared" si="335"/>
        <v>0.52731518110418563</v>
      </c>
      <c r="W328" s="306">
        <f t="shared" si="335"/>
        <v>0.63110379483625023</v>
      </c>
      <c r="X328" s="306">
        <f t="shared" si="335"/>
        <v>0.59913070338010754</v>
      </c>
      <c r="Y328" s="306">
        <f t="shared" si="335"/>
        <v>0.54719797514358959</v>
      </c>
      <c r="Z328" s="306">
        <f t="shared" si="335"/>
        <v>0.52920040243376598</v>
      </c>
      <c r="AA328" s="306">
        <f t="shared" si="335"/>
        <v>0.53841439531916435</v>
      </c>
      <c r="AB328" s="306">
        <f t="shared" si="335"/>
        <v>0.53243254985445532</v>
      </c>
      <c r="AC328" s="306">
        <f t="shared" si="335"/>
        <v>0.57145340591975835</v>
      </c>
      <c r="AD328" s="306">
        <f t="shared" si="335"/>
        <v>0.5287801109628486</v>
      </c>
      <c r="AE328" s="306">
        <f t="shared" si="335"/>
        <v>0.54843597500148278</v>
      </c>
      <c r="AF328" s="306">
        <f t="shared" si="335"/>
        <v>0.56991847398878548</v>
      </c>
      <c r="AG328" s="306">
        <f t="shared" si="335"/>
        <v>0.55170751805468099</v>
      </c>
      <c r="AH328" s="306">
        <f t="shared" si="335"/>
        <v>0.54467962230371636</v>
      </c>
      <c r="AI328" s="306">
        <f t="shared" si="335"/>
        <v>0.53355259145268674</v>
      </c>
      <c r="AJ328" s="306">
        <f t="shared" si="335"/>
        <v>0.55265058719535309</v>
      </c>
      <c r="AK328" s="306">
        <f t="shared" si="335"/>
        <v>0.54408002983568438</v>
      </c>
      <c r="AL328" s="306">
        <f t="shared" si="335"/>
        <v>0.54602403647648501</v>
      </c>
      <c r="AM328" s="306">
        <f t="shared" si="335"/>
        <v>0.5541250320266462</v>
      </c>
      <c r="AN328" s="306">
        <f t="shared" si="335"/>
        <v>0.55872977009524283</v>
      </c>
      <c r="AO328" s="306">
        <f t="shared" si="335"/>
        <v>0.54274275123966365</v>
      </c>
      <c r="AP328" s="306">
        <f t="shared" si="335"/>
        <v>0.5256930453278672</v>
      </c>
      <c r="AQ328" s="306">
        <f t="shared" si="335"/>
        <v>0.52391547393705939</v>
      </c>
      <c r="AR328" s="306">
        <f t="shared" si="335"/>
        <v>0.52141837220371257</v>
      </c>
      <c r="AS328" s="306">
        <f t="shared" si="335"/>
        <v>0.51836969001148125</v>
      </c>
      <c r="AT328" s="306">
        <f t="shared" si="335"/>
        <v>0.52371079361535866</v>
      </c>
      <c r="AU328" s="306">
        <f t="shared" si="335"/>
        <v>0.53551128208072585</v>
      </c>
      <c r="AV328" s="306">
        <f t="shared" si="335"/>
        <v>0.52211228059638748</v>
      </c>
      <c r="AW328" s="306">
        <f t="shared" si="335"/>
        <v>0.52186247739281533</v>
      </c>
      <c r="AX328" s="306">
        <f t="shared" si="335"/>
        <v>0.51239154605781234</v>
      </c>
      <c r="AY328" s="306">
        <f t="shared" si="335"/>
        <v>0.51573519264988932</v>
      </c>
      <c r="AZ328" s="306">
        <f t="shared" si="335"/>
        <v>0.5263392518688117</v>
      </c>
      <c r="BA328" s="306">
        <f t="shared" si="335"/>
        <v>0.50723463363815269</v>
      </c>
      <c r="BB328" s="306">
        <f t="shared" si="335"/>
        <v>0.51912727757792021</v>
      </c>
      <c r="BC328" s="306">
        <f t="shared" si="335"/>
        <v>0.51312704986243773</v>
      </c>
      <c r="BD328" s="306">
        <f t="shared" si="335"/>
        <v>0.51947250734125372</v>
      </c>
      <c r="BE328" s="306">
        <f t="shared" si="335"/>
        <v>0.52729694094223445</v>
      </c>
      <c r="BF328" s="306">
        <f t="shared" si="335"/>
        <v>0.52946200084207018</v>
      </c>
      <c r="BG328" s="306">
        <f t="shared" si="335"/>
        <v>0.53241984710142165</v>
      </c>
      <c r="BH328" s="306">
        <f t="shared" si="335"/>
        <v>0.53017072656649911</v>
      </c>
      <c r="BI328" s="306">
        <f t="shared" si="335"/>
        <v>0.52073792933697582</v>
      </c>
      <c r="BJ328" s="306">
        <f t="shared" si="335"/>
        <v>0.51992478982496892</v>
      </c>
      <c r="BK328" s="306">
        <f t="shared" si="335"/>
        <v>0.52548605701170226</v>
      </c>
      <c r="BL328" s="306">
        <f t="shared" si="335"/>
        <v>0.51449674292883596</v>
      </c>
      <c r="BM328" s="306">
        <f t="shared" si="335"/>
        <v>0.52053354050790757</v>
      </c>
      <c r="BN328" s="306">
        <f t="shared" si="336"/>
        <v>0.50549101969913757</v>
      </c>
      <c r="BO328" s="349">
        <f t="shared" si="337"/>
        <v>0.51749999999999996</v>
      </c>
      <c r="BP328" s="349">
        <f t="shared" ref="BP328" si="341">ROUND((SUM(BJ328:BN328)-MAX(BJ328:BN328)-MIN(BJ328:BN328))/3*2,3)/2+0.006-0.03+0.025</f>
        <v>0.51949999999999996</v>
      </c>
      <c r="BQ328" s="349"/>
      <c r="BR328" s="306"/>
      <c r="BT328" s="306">
        <f t="shared" si="339"/>
        <v>-1.5042520808769999E-2</v>
      </c>
      <c r="BU328" s="306">
        <f t="shared" si="340"/>
        <v>-1.4744792222940672E-2</v>
      </c>
      <c r="CE328" s="304">
        <v>43628</v>
      </c>
      <c r="CF328" s="254">
        <v>1968</v>
      </c>
    </row>
    <row r="329" spans="1:84">
      <c r="A329" s="254" t="s">
        <v>67</v>
      </c>
      <c r="Q329" s="306">
        <f t="shared" si="335"/>
        <v>0.50893763380563573</v>
      </c>
      <c r="R329" s="306">
        <f t="shared" si="335"/>
        <v>0.56451738269365892</v>
      </c>
      <c r="S329" s="306">
        <f t="shared" si="335"/>
        <v>0.47901809979490173</v>
      </c>
      <c r="T329" s="306">
        <f t="shared" si="335"/>
        <v>0.52074858444220684</v>
      </c>
      <c r="U329" s="306">
        <f t="shared" si="335"/>
        <v>0.53977077271604734</v>
      </c>
      <c r="V329" s="306">
        <f t="shared" si="335"/>
        <v>0.51191515070148363</v>
      </c>
      <c r="W329" s="306">
        <f t="shared" si="335"/>
        <v>0.73365617433414043</v>
      </c>
      <c r="X329" s="306">
        <f t="shared" si="335"/>
        <v>0.52341982701264145</v>
      </c>
      <c r="Y329" s="306">
        <f t="shared" si="335"/>
        <v>0.53381053914102949</v>
      </c>
      <c r="Z329" s="306">
        <f t="shared" si="335"/>
        <v>0.58510674832579712</v>
      </c>
      <c r="AA329" s="306">
        <f t="shared" si="335"/>
        <v>0.55453366617535482</v>
      </c>
      <c r="AB329" s="306">
        <f t="shared" si="335"/>
        <v>0.56466653730695904</v>
      </c>
      <c r="AC329" s="306">
        <f t="shared" si="335"/>
        <v>0.56008631247448537</v>
      </c>
      <c r="AD329" s="306">
        <f t="shared" si="335"/>
        <v>0.5657949466790565</v>
      </c>
      <c r="AE329" s="306">
        <f t="shared" si="335"/>
        <v>0.58705487302193715</v>
      </c>
      <c r="AF329" s="306">
        <f t="shared" si="335"/>
        <v>0.54528078724511519</v>
      </c>
      <c r="AG329" s="306">
        <f t="shared" si="335"/>
        <v>0.55554036117926231</v>
      </c>
      <c r="AH329" s="306">
        <f t="shared" si="335"/>
        <v>0.53513702440903321</v>
      </c>
      <c r="AI329" s="306">
        <f t="shared" si="335"/>
        <v>0.52328841602524467</v>
      </c>
      <c r="AJ329" s="306">
        <f t="shared" si="335"/>
        <v>0.53771485004630892</v>
      </c>
      <c r="AK329" s="306">
        <f t="shared" si="335"/>
        <v>0.54553515882522263</v>
      </c>
      <c r="AL329" s="306">
        <f t="shared" si="335"/>
        <v>0.55983831539220319</v>
      </c>
      <c r="AM329" s="306">
        <f t="shared" si="335"/>
        <v>0.56337583412774062</v>
      </c>
      <c r="AN329" s="306">
        <f t="shared" si="335"/>
        <v>0.54363400890040103</v>
      </c>
      <c r="AO329" s="306">
        <f t="shared" si="335"/>
        <v>0.5338580808480341</v>
      </c>
      <c r="AP329" s="306">
        <f t="shared" si="335"/>
        <v>0.50824727078831422</v>
      </c>
      <c r="AQ329" s="306">
        <f t="shared" si="335"/>
        <v>0.50819974945676449</v>
      </c>
      <c r="AR329" s="306">
        <f t="shared" si="335"/>
        <v>0.53304761757807684</v>
      </c>
      <c r="AS329" s="306">
        <f t="shared" si="335"/>
        <v>0.52131491743700098</v>
      </c>
      <c r="AT329" s="306">
        <f t="shared" si="335"/>
        <v>0.51803424769429551</v>
      </c>
      <c r="AU329" s="306">
        <f t="shared" si="335"/>
        <v>0.529393741643853</v>
      </c>
      <c r="AV329" s="306">
        <f t="shared" si="335"/>
        <v>0.51468139359404685</v>
      </c>
      <c r="AW329" s="306">
        <f t="shared" si="335"/>
        <v>0.50951555583265795</v>
      </c>
      <c r="AX329" s="306">
        <f t="shared" si="335"/>
        <v>0.51043740623623168</v>
      </c>
      <c r="AY329" s="306">
        <f t="shared" si="335"/>
        <v>0.50579877071368662</v>
      </c>
      <c r="AZ329" s="306">
        <f t="shared" si="335"/>
        <v>0.51391824845090472</v>
      </c>
      <c r="BA329" s="306">
        <f t="shared" si="335"/>
        <v>0.50678065436011677</v>
      </c>
      <c r="BB329" s="306">
        <f t="shared" si="335"/>
        <v>0.50044517343639916</v>
      </c>
      <c r="BC329" s="306">
        <f t="shared" si="335"/>
        <v>0.51531732114734807</v>
      </c>
      <c r="BD329" s="306">
        <f t="shared" si="335"/>
        <v>0.51019900419171671</v>
      </c>
      <c r="BE329" s="306">
        <f t="shared" si="335"/>
        <v>0.51650769894218818</v>
      </c>
      <c r="BF329" s="306">
        <f t="shared" si="335"/>
        <v>0.51013349669448904</v>
      </c>
      <c r="BG329" s="306">
        <f t="shared" si="335"/>
        <v>0.51214746159021718</v>
      </c>
      <c r="BH329" s="306">
        <f t="shared" si="335"/>
        <v>0.52056018681591054</v>
      </c>
      <c r="BI329" s="306">
        <f t="shared" si="335"/>
        <v>0.5166714682614586</v>
      </c>
      <c r="BJ329" s="306">
        <f t="shared" si="335"/>
        <v>0.51891893809831324</v>
      </c>
      <c r="BK329" s="306">
        <f t="shared" si="335"/>
        <v>0.5249250042790351</v>
      </c>
      <c r="BL329" s="306">
        <f t="shared" si="335"/>
        <v>0.50924887578078548</v>
      </c>
      <c r="BM329" s="306">
        <f t="shared" si="335"/>
        <v>0.49942505889348687</v>
      </c>
      <c r="BN329" s="306">
        <f t="shared" si="336"/>
        <v>0.50345498821005685</v>
      </c>
      <c r="BO329" s="349">
        <f t="shared" si="337"/>
        <v>0.51200000000000001</v>
      </c>
      <c r="BP329" s="349">
        <f t="shared" ref="BP329:BP333" si="342">ROUND((SUM(BJ329:BN329)-MAX(BJ329:BN329)-MIN(BJ329:BN329))/3*2,3)/2+0.006-0.03+0.025</f>
        <v>0.51149999999999995</v>
      </c>
      <c r="BQ329" s="349"/>
      <c r="BR329" s="306"/>
      <c r="BT329" s="306">
        <f t="shared" si="339"/>
        <v>4.0299293165699801E-3</v>
      </c>
      <c r="BU329" s="306">
        <f t="shared" si="340"/>
        <v>-1.0382880852559118E-2</v>
      </c>
      <c r="CE329" s="304">
        <v>43629</v>
      </c>
      <c r="CF329" s="254">
        <v>2008</v>
      </c>
    </row>
    <row r="330" spans="1:84">
      <c r="A330" s="254" t="s">
        <v>68</v>
      </c>
      <c r="Q330" s="306">
        <f t="shared" si="335"/>
        <v>0.47192753061799503</v>
      </c>
      <c r="R330" s="306">
        <f t="shared" si="335"/>
        <v>0.50291109823088043</v>
      </c>
      <c r="S330" s="306">
        <f t="shared" si="335"/>
        <v>0.44793962862373676</v>
      </c>
      <c r="T330" s="306">
        <f t="shared" si="335"/>
        <v>0.48198172126819822</v>
      </c>
      <c r="U330" s="306">
        <f t="shared" si="335"/>
        <v>0.62167308411683009</v>
      </c>
      <c r="V330" s="306">
        <f t="shared" si="335"/>
        <v>0.48415325068715986</v>
      </c>
      <c r="W330" s="306">
        <f t="shared" si="335"/>
        <v>0.54102321460929781</v>
      </c>
      <c r="X330" s="306">
        <f t="shared" si="335"/>
        <v>0.53841359139509981</v>
      </c>
      <c r="Y330" s="306">
        <f t="shared" si="335"/>
        <v>0.54090456356392613</v>
      </c>
      <c r="Z330" s="306">
        <f t="shared" si="335"/>
        <v>0.57476581663730808</v>
      </c>
      <c r="AA330" s="306">
        <f t="shared" si="335"/>
        <v>0.53103896719279298</v>
      </c>
      <c r="AB330" s="306">
        <f t="shared" si="335"/>
        <v>0.58073806331254019</v>
      </c>
      <c r="AC330" s="306">
        <f t="shared" si="335"/>
        <v>0.55058767589414404</v>
      </c>
      <c r="AD330" s="306">
        <f t="shared" si="335"/>
        <v>0.53206338431513978</v>
      </c>
      <c r="AE330" s="306">
        <f t="shared" si="335"/>
        <v>0.55647783545134533</v>
      </c>
      <c r="AF330" s="306">
        <f t="shared" si="335"/>
        <v>0.52325245843414947</v>
      </c>
      <c r="AG330" s="306">
        <f t="shared" si="335"/>
        <v>0.54318597588050366</v>
      </c>
      <c r="AH330" s="306">
        <f t="shared" si="335"/>
        <v>0.5443531299714478</v>
      </c>
      <c r="AI330" s="306">
        <f t="shared" si="335"/>
        <v>0.55085154888024679</v>
      </c>
      <c r="AJ330" s="306">
        <f t="shared" si="335"/>
        <v>0.54210191343138925</v>
      </c>
      <c r="AK330" s="306">
        <f t="shared" si="335"/>
        <v>0.57292396735321371</v>
      </c>
      <c r="AL330" s="306">
        <f t="shared" si="335"/>
        <v>0.53415993024664898</v>
      </c>
      <c r="AM330" s="306">
        <f t="shared" si="335"/>
        <v>0.53821547868425523</v>
      </c>
      <c r="AN330" s="306">
        <f t="shared" si="335"/>
        <v>0.54577821701890428</v>
      </c>
      <c r="AO330" s="306">
        <f t="shared" si="335"/>
        <v>0.53270780004623008</v>
      </c>
      <c r="AP330" s="306">
        <f t="shared" si="335"/>
        <v>0.51726479500565858</v>
      </c>
      <c r="AQ330" s="306">
        <f t="shared" si="335"/>
        <v>0.52629078375646776</v>
      </c>
      <c r="AR330" s="306">
        <f t="shared" si="335"/>
        <v>0.51349587866359503</v>
      </c>
      <c r="AS330" s="306">
        <f t="shared" si="335"/>
        <v>0.5108260839520582</v>
      </c>
      <c r="AT330" s="306">
        <f t="shared" si="335"/>
        <v>0.51270211792971176</v>
      </c>
      <c r="AU330" s="306">
        <f t="shared" si="335"/>
        <v>0.51250721364501028</v>
      </c>
      <c r="AV330" s="306">
        <f t="shared" si="335"/>
        <v>0.50894602909885567</v>
      </c>
      <c r="AW330" s="306">
        <f t="shared" si="335"/>
        <v>0.51277788613053721</v>
      </c>
      <c r="AX330" s="306">
        <f t="shared" si="335"/>
        <v>0.5110527385133371</v>
      </c>
      <c r="AY330" s="306">
        <f t="shared" si="335"/>
        <v>0.51598338637021124</v>
      </c>
      <c r="AZ330" s="306">
        <f t="shared" si="335"/>
        <v>0.50910478264703973</v>
      </c>
      <c r="BA330" s="306">
        <f t="shared" si="335"/>
        <v>0.50987290466056112</v>
      </c>
      <c r="BB330" s="306">
        <f t="shared" si="335"/>
        <v>0.51534148857095108</v>
      </c>
      <c r="BC330" s="306">
        <f t="shared" si="335"/>
        <v>0.50451879021308843</v>
      </c>
      <c r="BD330" s="306">
        <f t="shared" si="335"/>
        <v>0.5135185865588906</v>
      </c>
      <c r="BE330" s="306">
        <f t="shared" si="335"/>
        <v>0.51952717626205946</v>
      </c>
      <c r="BF330" s="306">
        <f t="shared" si="335"/>
        <v>0.51795781279427455</v>
      </c>
      <c r="BG330" s="306">
        <f t="shared" si="335"/>
        <v>0.52616013897846181</v>
      </c>
      <c r="BH330" s="306">
        <f t="shared" si="335"/>
        <v>0.52227454592403089</v>
      </c>
      <c r="BI330" s="306">
        <f t="shared" si="335"/>
        <v>0.52708634351853267</v>
      </c>
      <c r="BJ330" s="306">
        <f t="shared" si="335"/>
        <v>0.5197001679772858</v>
      </c>
      <c r="BK330" s="306">
        <f t="shared" si="335"/>
        <v>0.51282299429013845</v>
      </c>
      <c r="BL330" s="306">
        <f t="shared" si="335"/>
        <v>0.51154717988756115</v>
      </c>
      <c r="BM330" s="306">
        <f t="shared" si="335"/>
        <v>0.50354445869131659</v>
      </c>
      <c r="BN330" s="306">
        <f t="shared" si="336"/>
        <v>0.49832156174117398</v>
      </c>
      <c r="BO330" s="349">
        <f t="shared" si="337"/>
        <v>0.51149999999999995</v>
      </c>
      <c r="BP330" s="349">
        <f t="shared" si="342"/>
        <v>0.51049999999999995</v>
      </c>
      <c r="BQ330" s="349"/>
      <c r="BR330" s="306"/>
      <c r="BT330" s="306">
        <f t="shared" si="339"/>
        <v>-5.2228969501426081E-3</v>
      </c>
      <c r="BU330" s="306">
        <f t="shared" si="340"/>
        <v>-1.6618667131792997E-2</v>
      </c>
      <c r="CE330" s="304">
        <v>43630</v>
      </c>
      <c r="CF330" s="254">
        <v>2009</v>
      </c>
    </row>
    <row r="331" spans="1:84">
      <c r="A331" s="254" t="s">
        <v>69</v>
      </c>
      <c r="Q331" s="306">
        <f t="shared" si="335"/>
        <v>0.53206536446406605</v>
      </c>
      <c r="R331" s="306">
        <f t="shared" si="335"/>
        <v>0.57065030823110541</v>
      </c>
      <c r="S331" s="306">
        <f t="shared" si="335"/>
        <v>0.50464373002265195</v>
      </c>
      <c r="T331" s="306">
        <f t="shared" si="335"/>
        <v>0.54355090616966006</v>
      </c>
      <c r="U331" s="306">
        <f t="shared" si="335"/>
        <v>0.66641099734804432</v>
      </c>
      <c r="V331" s="306">
        <f t="shared" si="335"/>
        <v>0.53037752604561506</v>
      </c>
      <c r="W331" s="306">
        <f t="shared" si="335"/>
        <v>0.5021608076699593</v>
      </c>
      <c r="X331" s="306">
        <f t="shared" si="335"/>
        <v>0.54301849323569573</v>
      </c>
      <c r="Y331" s="306">
        <f t="shared" si="335"/>
        <v>0.54072036338046192</v>
      </c>
      <c r="Z331" s="306">
        <f t="shared" ref="Q331:BM336" si="343">Z315/Z284</f>
        <v>0.56620455416495963</v>
      </c>
      <c r="AA331" s="306">
        <f t="shared" si="343"/>
        <v>0.53402962500230422</v>
      </c>
      <c r="AB331" s="306">
        <f t="shared" si="343"/>
        <v>0.54248072460513508</v>
      </c>
      <c r="AC331" s="306">
        <f t="shared" si="343"/>
        <v>0.53042312675930481</v>
      </c>
      <c r="AD331" s="306">
        <f t="shared" si="343"/>
        <v>0.5990233941492431</v>
      </c>
      <c r="AE331" s="306">
        <f t="shared" si="343"/>
        <v>0.57155964638888479</v>
      </c>
      <c r="AF331" s="306">
        <f t="shared" si="343"/>
        <v>0.53314330176115865</v>
      </c>
      <c r="AG331" s="306">
        <f t="shared" si="343"/>
        <v>0.51990785012605412</v>
      </c>
      <c r="AH331" s="306">
        <f t="shared" si="343"/>
        <v>0.55209069535994004</v>
      </c>
      <c r="AI331" s="306">
        <f t="shared" si="343"/>
        <v>0.54037507131508089</v>
      </c>
      <c r="AJ331" s="306">
        <f t="shared" si="343"/>
        <v>0.54680417515698421</v>
      </c>
      <c r="AK331" s="306">
        <f t="shared" si="343"/>
        <v>0.54301899429746581</v>
      </c>
      <c r="AL331" s="306">
        <f t="shared" si="343"/>
        <v>0.53979300072320424</v>
      </c>
      <c r="AM331" s="306">
        <f t="shared" si="343"/>
        <v>0.53544859864933703</v>
      </c>
      <c r="AN331" s="306">
        <f t="shared" si="343"/>
        <v>0.53904924000661891</v>
      </c>
      <c r="AO331" s="306">
        <f t="shared" si="343"/>
        <v>0.5309494064920981</v>
      </c>
      <c r="AP331" s="306">
        <f t="shared" si="343"/>
        <v>0.51995865392417295</v>
      </c>
      <c r="AQ331" s="306">
        <f t="shared" si="343"/>
        <v>0.518140782935953</v>
      </c>
      <c r="AR331" s="306">
        <f t="shared" si="343"/>
        <v>0.51693093754183472</v>
      </c>
      <c r="AS331" s="306">
        <f t="shared" si="343"/>
        <v>0.5229112627731225</v>
      </c>
      <c r="AT331" s="306">
        <f t="shared" si="343"/>
        <v>0.5128633684245949</v>
      </c>
      <c r="AU331" s="306">
        <f t="shared" si="343"/>
        <v>0.51694344416749327</v>
      </c>
      <c r="AV331" s="306">
        <f t="shared" si="343"/>
        <v>0.52723149740514708</v>
      </c>
      <c r="AW331" s="306">
        <f t="shared" si="343"/>
        <v>0.51885558353143058</v>
      </c>
      <c r="AX331" s="306">
        <f t="shared" si="343"/>
        <v>0.50743552131250258</v>
      </c>
      <c r="AY331" s="306">
        <f t="shared" si="343"/>
        <v>0.51368359948244013</v>
      </c>
      <c r="AZ331" s="306">
        <f t="shared" si="343"/>
        <v>0.51351819560488243</v>
      </c>
      <c r="BA331" s="306">
        <f t="shared" si="343"/>
        <v>0.51122089694075223</v>
      </c>
      <c r="BB331" s="306">
        <f t="shared" si="343"/>
        <v>0.51891707815426524</v>
      </c>
      <c r="BC331" s="306">
        <f t="shared" si="343"/>
        <v>0.51241212070617637</v>
      </c>
      <c r="BD331" s="306">
        <f t="shared" si="343"/>
        <v>0.51142921164669741</v>
      </c>
      <c r="BE331" s="306">
        <f t="shared" si="343"/>
        <v>0.51656469017688289</v>
      </c>
      <c r="BF331" s="306">
        <f t="shared" si="343"/>
        <v>0.50853829007518236</v>
      </c>
      <c r="BG331" s="306">
        <f t="shared" si="343"/>
        <v>0.53033882664424903</v>
      </c>
      <c r="BH331" s="306">
        <f t="shared" si="343"/>
        <v>0.52847345950852198</v>
      </c>
      <c r="BI331" s="306">
        <f t="shared" si="343"/>
        <v>0.5226011728633605</v>
      </c>
      <c r="BJ331" s="306">
        <f t="shared" si="343"/>
        <v>0.51816871693883448</v>
      </c>
      <c r="BK331" s="306">
        <f t="shared" si="343"/>
        <v>0.51561562762426505</v>
      </c>
      <c r="BL331" s="306">
        <f t="shared" si="343"/>
        <v>0.51017972150205881</v>
      </c>
      <c r="BM331" s="306">
        <f t="shared" si="343"/>
        <v>0.50326197674562134</v>
      </c>
      <c r="BN331" s="306">
        <f t="shared" si="336"/>
        <v>0.48691232445288696</v>
      </c>
      <c r="BO331" s="349">
        <f t="shared" si="337"/>
        <v>0.51149999999999995</v>
      </c>
      <c r="BP331" s="349">
        <f t="shared" si="342"/>
        <v>0.51049999999999995</v>
      </c>
      <c r="BQ331" s="349"/>
      <c r="BR331" s="307"/>
      <c r="BT331" s="306">
        <f t="shared" si="339"/>
        <v>-1.6349652292734385E-2</v>
      </c>
      <c r="BU331" s="306">
        <f t="shared" si="340"/>
        <v>-2.7053118681941102E-2</v>
      </c>
      <c r="CE331" s="304">
        <v>43633</v>
      </c>
      <c r="CF331" s="254">
        <v>2034</v>
      </c>
    </row>
    <row r="332" spans="1:84">
      <c r="A332" s="254" t="s">
        <v>70</v>
      </c>
      <c r="Q332" s="306">
        <f t="shared" si="343"/>
        <v>0.5394815623252136</v>
      </c>
      <c r="R332" s="306">
        <f t="shared" si="343"/>
        <v>0.56888231846060189</v>
      </c>
      <c r="S332" s="306">
        <f t="shared" si="343"/>
        <v>0.5137712832834459</v>
      </c>
      <c r="T332" s="306">
        <f t="shared" si="343"/>
        <v>0.5506743950259525</v>
      </c>
      <c r="U332" s="306">
        <f t="shared" si="343"/>
        <v>0.54196630486302155</v>
      </c>
      <c r="V332" s="306">
        <f t="shared" si="343"/>
        <v>0.50641161284861824</v>
      </c>
      <c r="W332" s="306">
        <f t="shared" si="343"/>
        <v>0.51423358310747391</v>
      </c>
      <c r="X332" s="306">
        <f t="shared" si="343"/>
        <v>0.54027399922269714</v>
      </c>
      <c r="Y332" s="306">
        <f t="shared" si="343"/>
        <v>0.49985111662531029</v>
      </c>
      <c r="Z332" s="306">
        <f t="shared" si="343"/>
        <v>0.54273530588995977</v>
      </c>
      <c r="AA332" s="306">
        <f t="shared" si="343"/>
        <v>0.54657927007751628</v>
      </c>
      <c r="AB332" s="306">
        <f t="shared" si="343"/>
        <v>0.52212093237941382</v>
      </c>
      <c r="AC332" s="306">
        <f t="shared" si="343"/>
        <v>0.54484674236148345</v>
      </c>
      <c r="AD332" s="306">
        <f t="shared" si="343"/>
        <v>0.48579731372121288</v>
      </c>
      <c r="AE332" s="306">
        <f t="shared" si="343"/>
        <v>0.57523325363362765</v>
      </c>
      <c r="AF332" s="306">
        <f t="shared" si="343"/>
        <v>0.54809062009577081</v>
      </c>
      <c r="AG332" s="306">
        <f t="shared" si="343"/>
        <v>0.52221260345790077</v>
      </c>
      <c r="AH332" s="306">
        <f t="shared" si="343"/>
        <v>0.53395468601771667</v>
      </c>
      <c r="AI332" s="306">
        <f t="shared" si="343"/>
        <v>0.55399971006867088</v>
      </c>
      <c r="AJ332" s="306">
        <f t="shared" si="343"/>
        <v>0.5415003277125664</v>
      </c>
      <c r="AK332" s="306">
        <f t="shared" si="343"/>
        <v>0.56817130070721966</v>
      </c>
      <c r="AL332" s="306">
        <f t="shared" si="343"/>
        <v>0.55446083554086567</v>
      </c>
      <c r="AM332" s="306">
        <f t="shared" si="343"/>
        <v>0.53598269954502065</v>
      </c>
      <c r="AN332" s="306">
        <f t="shared" si="343"/>
        <v>0.53668501652326894</v>
      </c>
      <c r="AO332" s="306">
        <f t="shared" si="343"/>
        <v>0.53124214148633442</v>
      </c>
      <c r="AP332" s="306">
        <f t="shared" si="343"/>
        <v>0.52384716828537925</v>
      </c>
      <c r="AQ332" s="306">
        <f t="shared" si="343"/>
        <v>0.52879906530439746</v>
      </c>
      <c r="AR332" s="306">
        <f t="shared" si="343"/>
        <v>0.52569837922187668</v>
      </c>
      <c r="AS332" s="306">
        <f t="shared" si="343"/>
        <v>0.5232192993990209</v>
      </c>
      <c r="AT332" s="306">
        <f t="shared" si="343"/>
        <v>0.51233976908139767</v>
      </c>
      <c r="AU332" s="306">
        <f t="shared" si="343"/>
        <v>0.51015695968996178</v>
      </c>
      <c r="AV332" s="306">
        <f t="shared" si="343"/>
        <v>0.52087505878561258</v>
      </c>
      <c r="AW332" s="306">
        <f t="shared" si="343"/>
        <v>0.50600568232068643</v>
      </c>
      <c r="AX332" s="306">
        <f t="shared" si="343"/>
        <v>0.51304464608952571</v>
      </c>
      <c r="AY332" s="306">
        <f t="shared" si="343"/>
        <v>0.52513953434062721</v>
      </c>
      <c r="AZ332" s="306">
        <f t="shared" si="343"/>
        <v>0.51407557629331557</v>
      </c>
      <c r="BA332" s="306">
        <f t="shared" si="343"/>
        <v>0.51621605379309421</v>
      </c>
      <c r="BB332" s="306">
        <f t="shared" si="343"/>
        <v>0.51577944010443644</v>
      </c>
      <c r="BC332" s="306">
        <f t="shared" si="343"/>
        <v>0.51054931473832244</v>
      </c>
      <c r="BD332" s="306">
        <f t="shared" si="343"/>
        <v>0.50760809546741559</v>
      </c>
      <c r="BE332" s="306">
        <f t="shared" si="343"/>
        <v>0.52783986347514344</v>
      </c>
      <c r="BF332" s="306">
        <f t="shared" si="343"/>
        <v>0.51393776258711954</v>
      </c>
      <c r="BG332" s="306">
        <f t="shared" si="343"/>
        <v>0.51493591846095799</v>
      </c>
      <c r="BH332" s="306">
        <f t="shared" si="343"/>
        <v>0.52434458770172432</v>
      </c>
      <c r="BI332" s="306">
        <f t="shared" si="343"/>
        <v>0.51444670536170978</v>
      </c>
      <c r="BJ332" s="306">
        <f t="shared" si="343"/>
        <v>0.51650988002000098</v>
      </c>
      <c r="BK332" s="306">
        <f t="shared" si="343"/>
        <v>0.52652774332258334</v>
      </c>
      <c r="BL332" s="306">
        <f t="shared" si="343"/>
        <v>0.50697434009289666</v>
      </c>
      <c r="BM332" s="306">
        <f t="shared" si="343"/>
        <v>0.51434624439438881</v>
      </c>
      <c r="BN332" s="306">
        <f t="shared" si="336"/>
        <v>0.5136885201639968</v>
      </c>
      <c r="BO332" s="349">
        <f t="shared" si="337"/>
        <v>0.51200000000000001</v>
      </c>
      <c r="BP332" s="349">
        <f t="shared" si="342"/>
        <v>0.51600000000000001</v>
      </c>
      <c r="BQ332" s="349"/>
      <c r="BR332" s="307"/>
      <c r="BT332" s="306">
        <f t="shared" si="339"/>
        <v>-6.5772423039200945E-4</v>
      </c>
      <c r="BU332" s="306">
        <f t="shared" si="340"/>
        <v>-2.0724624743191367E-3</v>
      </c>
      <c r="CE332" s="304">
        <v>43634</v>
      </c>
      <c r="CF332" s="254">
        <v>2022</v>
      </c>
    </row>
    <row r="333" spans="1:84">
      <c r="A333" s="254" t="s">
        <v>71</v>
      </c>
      <c r="Q333" s="306">
        <f t="shared" si="343"/>
        <v>0.49362971609508588</v>
      </c>
      <c r="R333" s="306">
        <f t="shared" si="343"/>
        <v>0.52635734153615954</v>
      </c>
      <c r="S333" s="306">
        <f t="shared" si="343"/>
        <v>0.46864796605565268</v>
      </c>
      <c r="T333" s="306">
        <f t="shared" si="343"/>
        <v>0.50415292502332298</v>
      </c>
      <c r="U333" s="306">
        <f t="shared" si="343"/>
        <v>0.49521508911272238</v>
      </c>
      <c r="V333" s="306">
        <f t="shared" si="343"/>
        <v>0.50586527160010131</v>
      </c>
      <c r="W333" s="306">
        <f t="shared" si="343"/>
        <v>0.50935643716721546</v>
      </c>
      <c r="X333" s="306">
        <f t="shared" si="343"/>
        <v>0.52315531018038852</v>
      </c>
      <c r="Y333" s="306">
        <f t="shared" si="343"/>
        <v>0.49479659413434246</v>
      </c>
      <c r="Z333" s="306">
        <f t="shared" si="343"/>
        <v>0.54979432154877306</v>
      </c>
      <c r="AA333" s="306">
        <f t="shared" si="343"/>
        <v>0.53318927460580978</v>
      </c>
      <c r="AB333" s="306">
        <f t="shared" si="343"/>
        <v>0.57057716060486152</v>
      </c>
      <c r="AC333" s="306">
        <f t="shared" si="343"/>
        <v>0.52219969920878828</v>
      </c>
      <c r="AD333" s="306">
        <f t="shared" si="343"/>
        <v>0.54893284747527338</v>
      </c>
      <c r="AE333" s="306">
        <f t="shared" si="343"/>
        <v>0.53199226661756582</v>
      </c>
      <c r="AF333" s="306">
        <f t="shared" si="343"/>
        <v>0.53765133322549741</v>
      </c>
      <c r="AG333" s="306">
        <f t="shared" si="343"/>
        <v>0.51785320627082454</v>
      </c>
      <c r="AH333" s="306">
        <f t="shared" si="343"/>
        <v>0.54178303018907559</v>
      </c>
      <c r="AI333" s="306">
        <f t="shared" si="343"/>
        <v>0.52961068485365159</v>
      </c>
      <c r="AJ333" s="306">
        <f t="shared" si="343"/>
        <v>0.55765448048698174</v>
      </c>
      <c r="AK333" s="306">
        <f t="shared" si="343"/>
        <v>0.54662141471879144</v>
      </c>
      <c r="AL333" s="306">
        <f t="shared" si="343"/>
        <v>0.52681368580379462</v>
      </c>
      <c r="AM333" s="306">
        <f t="shared" si="343"/>
        <v>0.54256230003154438</v>
      </c>
      <c r="AN333" s="306">
        <f t="shared" si="343"/>
        <v>0.53598889791398796</v>
      </c>
      <c r="AO333" s="306">
        <f t="shared" si="343"/>
        <v>0.53061772675920593</v>
      </c>
      <c r="AP333" s="306">
        <f t="shared" si="343"/>
        <v>0.50950740474091805</v>
      </c>
      <c r="AQ333" s="306">
        <f t="shared" si="343"/>
        <v>0.51843611585723126</v>
      </c>
      <c r="AR333" s="306">
        <f t="shared" si="343"/>
        <v>0.52554751398208521</v>
      </c>
      <c r="AS333" s="306">
        <f t="shared" si="343"/>
        <v>0.51142872174385778</v>
      </c>
      <c r="AT333" s="306">
        <f t="shared" si="343"/>
        <v>0.50556488555851631</v>
      </c>
      <c r="AU333" s="306">
        <f t="shared" si="343"/>
        <v>0.52003621942306855</v>
      </c>
      <c r="AV333" s="306">
        <f t="shared" si="343"/>
        <v>0.5118281672117162</v>
      </c>
      <c r="AW333" s="306">
        <f t="shared" si="343"/>
        <v>0.50145999403214114</v>
      </c>
      <c r="AX333" s="306">
        <f t="shared" si="343"/>
        <v>0.51187810574650017</v>
      </c>
      <c r="AY333" s="306">
        <f t="shared" si="343"/>
        <v>0.50657883301757245</v>
      </c>
      <c r="AZ333" s="306">
        <f t="shared" si="343"/>
        <v>0.50671627447863166</v>
      </c>
      <c r="BA333" s="306">
        <f t="shared" si="343"/>
        <v>0.50991866495594718</v>
      </c>
      <c r="BB333" s="306">
        <f t="shared" si="343"/>
        <v>0.51348631009050139</v>
      </c>
      <c r="BC333" s="306">
        <f t="shared" si="343"/>
        <v>0.51987656167359242</v>
      </c>
      <c r="BD333" s="306">
        <f t="shared" si="343"/>
        <v>0.51034817676991617</v>
      </c>
      <c r="BE333" s="306">
        <f t="shared" si="343"/>
        <v>0.50690549334878732</v>
      </c>
      <c r="BF333" s="306">
        <f t="shared" si="343"/>
        <v>0.51065992487583711</v>
      </c>
      <c r="BG333" s="306">
        <f t="shared" si="343"/>
        <v>0.53744121076478824</v>
      </c>
      <c r="BH333" s="306">
        <f t="shared" si="343"/>
        <v>0.5166176347358955</v>
      </c>
      <c r="BI333" s="306">
        <f t="shared" si="343"/>
        <v>0.51703759292699525</v>
      </c>
      <c r="BJ333" s="306">
        <f t="shared" si="343"/>
        <v>0.51530841716122366</v>
      </c>
      <c r="BK333" s="306">
        <f t="shared" si="343"/>
        <v>0.51545585274662054</v>
      </c>
      <c r="BL333" s="306">
        <f t="shared" si="343"/>
        <v>0.51052293356896128</v>
      </c>
      <c r="BM333" s="306">
        <f t="shared" si="343"/>
        <v>0.558536325747088</v>
      </c>
      <c r="BN333" s="306">
        <f t="shared" si="336"/>
        <v>0.52816139983640498</v>
      </c>
      <c r="BO333" s="349">
        <f t="shared" si="337"/>
        <v>0.51300000000000001</v>
      </c>
      <c r="BP333" s="349">
        <f t="shared" si="342"/>
        <v>0.52049999999999996</v>
      </c>
      <c r="BQ333" s="349"/>
      <c r="BR333" s="307"/>
      <c r="BT333" s="306">
        <f t="shared" si="339"/>
        <v>-3.0374925910683026E-2</v>
      </c>
      <c r="BU333" s="306">
        <f t="shared" si="340"/>
        <v>4.7891754062272529E-3</v>
      </c>
      <c r="CE333" s="304">
        <v>43635</v>
      </c>
      <c r="CF333" s="254">
        <v>2046</v>
      </c>
    </row>
    <row r="334" spans="1:84">
      <c r="A334" s="254" t="s">
        <v>72</v>
      </c>
      <c r="Q334" s="306">
        <f t="shared" si="343"/>
        <v>0.47203613171695702</v>
      </c>
      <c r="R334" s="306">
        <f t="shared" si="343"/>
        <v>0.49376516696690914</v>
      </c>
      <c r="S334" s="306">
        <f t="shared" si="343"/>
        <v>0.44970815009125092</v>
      </c>
      <c r="T334" s="306">
        <f t="shared" si="343"/>
        <v>0.48167169755375439</v>
      </c>
      <c r="U334" s="306">
        <f t="shared" si="343"/>
        <v>0.49568647205982397</v>
      </c>
      <c r="V334" s="306">
        <f t="shared" si="343"/>
        <v>0.52545336942720944</v>
      </c>
      <c r="W334" s="306">
        <f t="shared" si="343"/>
        <v>0.51749736532143076</v>
      </c>
      <c r="X334" s="306">
        <f t="shared" si="343"/>
        <v>0.52193405248259506</v>
      </c>
      <c r="Y334" s="306">
        <f t="shared" si="343"/>
        <v>0.53536272644552907</v>
      </c>
      <c r="Z334" s="306">
        <f t="shared" si="343"/>
        <v>0.53113271396049966</v>
      </c>
      <c r="AA334" s="306">
        <f t="shared" si="343"/>
        <v>0.50611335150004177</v>
      </c>
      <c r="AB334" s="306">
        <f t="shared" si="343"/>
        <v>0.52252935613523521</v>
      </c>
      <c r="AC334" s="306">
        <f t="shared" si="343"/>
        <v>0.53410925931568209</v>
      </c>
      <c r="AD334" s="306">
        <f t="shared" si="343"/>
        <v>0.53235755582779887</v>
      </c>
      <c r="AE334" s="306">
        <f t="shared" si="343"/>
        <v>0.5470542934154794</v>
      </c>
      <c r="AF334" s="306">
        <f t="shared" si="343"/>
        <v>0.53794461901284363</v>
      </c>
      <c r="AG334" s="306">
        <f t="shared" si="343"/>
        <v>0.52055289819592476</v>
      </c>
      <c r="AH334" s="306">
        <f t="shared" si="343"/>
        <v>0.5427403369672944</v>
      </c>
      <c r="AI334" s="306">
        <f t="shared" si="343"/>
        <v>0.5684834080556006</v>
      </c>
      <c r="AJ334" s="306">
        <f t="shared" si="343"/>
        <v>0.53886086206445871</v>
      </c>
      <c r="AK334" s="306">
        <f t="shared" si="343"/>
        <v>0.53864773742399641</v>
      </c>
      <c r="AL334" s="306">
        <f t="shared" si="343"/>
        <v>0.54112166200503709</v>
      </c>
      <c r="AM334" s="306">
        <f t="shared" si="343"/>
        <v>0.53452685421994872</v>
      </c>
      <c r="AN334" s="306">
        <f t="shared" si="343"/>
        <v>0.53760536371051992</v>
      </c>
      <c r="AO334" s="306">
        <f t="shared" si="343"/>
        <v>0.52680035313406481</v>
      </c>
      <c r="AP334" s="306">
        <f t="shared" si="343"/>
        <v>0.52371028270299769</v>
      </c>
      <c r="AQ334" s="306">
        <f t="shared" si="343"/>
        <v>0.51175026875722607</v>
      </c>
      <c r="AR334" s="306">
        <f t="shared" si="343"/>
        <v>0.51741891249158389</v>
      </c>
      <c r="AS334" s="306">
        <f t="shared" si="343"/>
        <v>0.51156568996364649</v>
      </c>
      <c r="AT334" s="306">
        <f t="shared" si="343"/>
        <v>0.53061212168778715</v>
      </c>
      <c r="AU334" s="306">
        <f t="shared" si="343"/>
        <v>0.50624146963256478</v>
      </c>
      <c r="AV334" s="306">
        <f t="shared" si="343"/>
        <v>0.51886008012699381</v>
      </c>
      <c r="AW334" s="306">
        <f t="shared" si="343"/>
        <v>0.50785743411451623</v>
      </c>
      <c r="AX334" s="306">
        <f t="shared" si="343"/>
        <v>0.50973723219422873</v>
      </c>
      <c r="AY334" s="306">
        <f t="shared" si="343"/>
        <v>0.50955390951468615</v>
      </c>
      <c r="AZ334" s="306">
        <f t="shared" si="343"/>
        <v>0.50413663890194871</v>
      </c>
      <c r="BA334" s="306">
        <f t="shared" si="343"/>
        <v>0.51250496569029524</v>
      </c>
      <c r="BB334" s="306">
        <f t="shared" si="343"/>
        <v>0.51403323807674162</v>
      </c>
      <c r="BC334" s="306">
        <f t="shared" si="343"/>
        <v>0.51084848787565484</v>
      </c>
      <c r="BD334" s="306">
        <f t="shared" si="343"/>
        <v>0.51169394007322733</v>
      </c>
      <c r="BE334" s="306">
        <f t="shared" si="343"/>
        <v>0.50962643557628584</v>
      </c>
      <c r="BF334" s="306">
        <f t="shared" si="343"/>
        <v>0.52359766582271627</v>
      </c>
      <c r="BG334" s="306">
        <f t="shared" si="343"/>
        <v>0.53098318862887528</v>
      </c>
      <c r="BH334" s="306">
        <f t="shared" si="343"/>
        <v>0.50039246244589419</v>
      </c>
      <c r="BI334" s="306">
        <f t="shared" si="343"/>
        <v>0.52155939220941538</v>
      </c>
      <c r="BJ334" s="306">
        <f t="shared" si="343"/>
        <v>0.52002573549198339</v>
      </c>
      <c r="BK334" s="306">
        <f t="shared" si="343"/>
        <v>0.52658366426396541</v>
      </c>
      <c r="BL334" s="306">
        <f t="shared" si="343"/>
        <v>0.50060343014050512</v>
      </c>
      <c r="BM334" s="306">
        <f t="shared" si="343"/>
        <v>0.43685759568340271</v>
      </c>
      <c r="BN334" s="306">
        <f t="shared" si="336"/>
        <v>0.52180672643854087</v>
      </c>
      <c r="BO334" s="349">
        <f>ROUND((SUM(BI334:BM334)-MAX(BI334:BM334)-MIN(BI334:BM334))/3*2,3)/2+0.006-0.04+0.025-0.004</f>
        <v>0.501</v>
      </c>
      <c r="BP334" s="349">
        <f t="shared" ref="BP334" si="344">ROUND((SUM(BJ334:BN334)-MAX(BJ334:BN334)-MIN(BJ334:BN334))/3*2,3)/2+0.006-0.04+0.025</f>
        <v>0.505</v>
      </c>
      <c r="BQ334" s="349"/>
      <c r="BR334" s="307"/>
      <c r="BT334" s="306">
        <f t="shared" si="339"/>
        <v>8.4949130755138158E-2</v>
      </c>
      <c r="BU334" s="306">
        <f t="shared" si="340"/>
        <v>2.0680762880686432E-2</v>
      </c>
      <c r="CE334" s="304">
        <v>43636</v>
      </c>
      <c r="CF334" s="254">
        <v>2023</v>
      </c>
    </row>
    <row r="335" spans="1:84">
      <c r="A335" s="254" t="s">
        <v>73</v>
      </c>
      <c r="Q335" s="306">
        <f t="shared" si="343"/>
        <v>0.5219626902875143</v>
      </c>
      <c r="R335" s="306">
        <f t="shared" si="343"/>
        <v>0.52637420283406955</v>
      </c>
      <c r="S335" s="306">
        <f t="shared" si="343"/>
        <v>0.50124887930599582</v>
      </c>
      <c r="T335" s="306">
        <f t="shared" si="343"/>
        <v>0.53166859081008166</v>
      </c>
      <c r="U335" s="306">
        <f t="shared" si="343"/>
        <v>0.52189893275122035</v>
      </c>
      <c r="V335" s="306">
        <f t="shared" si="343"/>
        <v>0.54953069507864016</v>
      </c>
      <c r="W335" s="306">
        <f t="shared" si="343"/>
        <v>0.52340755478830781</v>
      </c>
      <c r="X335" s="306">
        <f t="shared" si="343"/>
        <v>0.51600546336562159</v>
      </c>
      <c r="Y335" s="306">
        <f t="shared" si="343"/>
        <v>0.50903260288615715</v>
      </c>
      <c r="Z335" s="306">
        <f t="shared" si="343"/>
        <v>0.53104876457405459</v>
      </c>
      <c r="AA335" s="306">
        <f t="shared" si="343"/>
        <v>0.50679451154738153</v>
      </c>
      <c r="AB335" s="306">
        <f t="shared" si="343"/>
        <v>0.54329422994800169</v>
      </c>
      <c r="AC335" s="306">
        <f t="shared" si="343"/>
        <v>0.55916995469823172</v>
      </c>
      <c r="AD335" s="306">
        <f t="shared" si="343"/>
        <v>0.5453157262267545</v>
      </c>
      <c r="AE335" s="306">
        <f t="shared" si="343"/>
        <v>0.53191514689776687</v>
      </c>
      <c r="AF335" s="306">
        <f t="shared" si="343"/>
        <v>0.54510455059664997</v>
      </c>
      <c r="AG335" s="306">
        <f t="shared" si="343"/>
        <v>0.53706620630560253</v>
      </c>
      <c r="AH335" s="306">
        <f t="shared" si="343"/>
        <v>0.53427715069192017</v>
      </c>
      <c r="AI335" s="306">
        <f t="shared" si="343"/>
        <v>0.53626065567511849</v>
      </c>
      <c r="AJ335" s="306">
        <f t="shared" si="343"/>
        <v>0.55628858043728191</v>
      </c>
      <c r="AK335" s="306">
        <f t="shared" si="343"/>
        <v>0.55661956073441643</v>
      </c>
      <c r="AL335" s="306">
        <f t="shared" si="343"/>
        <v>0.54202959652599192</v>
      </c>
      <c r="AM335" s="306">
        <f t="shared" si="343"/>
        <v>0.51349200743932011</v>
      </c>
      <c r="AN335" s="306">
        <f t="shared" si="343"/>
        <v>0.54281230668143898</v>
      </c>
      <c r="AO335" s="306">
        <f t="shared" si="343"/>
        <v>0.52718312909381404</v>
      </c>
      <c r="AP335" s="306">
        <f t="shared" si="343"/>
        <v>0.52007452325461034</v>
      </c>
      <c r="AQ335" s="306">
        <f t="shared" si="343"/>
        <v>0.52472716547045528</v>
      </c>
      <c r="AR335" s="306">
        <f t="shared" si="343"/>
        <v>0.51931512784714406</v>
      </c>
      <c r="AS335" s="306">
        <f t="shared" si="343"/>
        <v>0.51889057021142138</v>
      </c>
      <c r="AT335" s="306">
        <f t="shared" si="343"/>
        <v>0.5185873605947956</v>
      </c>
      <c r="AU335" s="306">
        <f t="shared" si="343"/>
        <v>0.53027100194435106</v>
      </c>
      <c r="AV335" s="306">
        <f t="shared" si="343"/>
        <v>0.51563936284077316</v>
      </c>
      <c r="AW335" s="306">
        <f t="shared" si="343"/>
        <v>0.50489372273157973</v>
      </c>
      <c r="AX335" s="306">
        <f t="shared" si="343"/>
        <v>0.51173103804191378</v>
      </c>
      <c r="AY335" s="306">
        <f t="shared" si="343"/>
        <v>0.51260401656475962</v>
      </c>
      <c r="AZ335" s="306">
        <f t="shared" si="343"/>
        <v>0.50942103614495837</v>
      </c>
      <c r="BA335" s="306">
        <f t="shared" si="343"/>
        <v>0.51319327113788304</v>
      </c>
      <c r="BB335" s="306">
        <f t="shared" si="343"/>
        <v>0.510219799902766</v>
      </c>
      <c r="BC335" s="306">
        <f t="shared" si="343"/>
        <v>0.51239847029401309</v>
      </c>
      <c r="BD335" s="306">
        <f t="shared" si="343"/>
        <v>0.50719980363033423</v>
      </c>
      <c r="BE335" s="306">
        <f t="shared" si="343"/>
        <v>0.51041942543315544</v>
      </c>
      <c r="BF335" s="306">
        <f t="shared" si="343"/>
        <v>0.51806426782981063</v>
      </c>
      <c r="BG335" s="306">
        <f t="shared" si="343"/>
        <v>0.52324546082507528</v>
      </c>
      <c r="BH335" s="306">
        <f t="shared" si="343"/>
        <v>0.51307022275267689</v>
      </c>
      <c r="BI335" s="306">
        <f t="shared" si="343"/>
        <v>0.52974006477948721</v>
      </c>
      <c r="BJ335" s="306">
        <f t="shared" si="343"/>
        <v>0.52039508591486072</v>
      </c>
      <c r="BK335" s="306">
        <f t="shared" si="343"/>
        <v>0.52417156645289664</v>
      </c>
      <c r="BL335" s="306">
        <f t="shared" si="343"/>
        <v>0.5085126586510812</v>
      </c>
      <c r="BM335" s="306">
        <f t="shared" si="343"/>
        <v>0.51917856172649235</v>
      </c>
      <c r="BN335" s="306">
        <f t="shared" si="336"/>
        <v>0.52124807625487435</v>
      </c>
      <c r="BO335" s="349">
        <f>ROUND((SUM(BI335:BM335)-MAX(BI335:BM335)-MIN(BI335:BM335))/3*2,3)/2+0.006-0.03+0.025-0.004</f>
        <v>0.51800000000000002</v>
      </c>
      <c r="BP335" s="349">
        <f t="shared" ref="BP335" si="345">ROUND((SUM(BJ335:BN335)-MAX(BJ335:BN335)-MIN(BJ335:BN335))/3*2,3)/2+0.006-0.03+0.025</f>
        <v>0.52149999999999996</v>
      </c>
      <c r="BQ335" s="349"/>
      <c r="BR335" s="307"/>
      <c r="BT335" s="306">
        <f t="shared" si="339"/>
        <v>2.0695145283819993E-3</v>
      </c>
      <c r="BU335" s="306">
        <f t="shared" si="340"/>
        <v>8.4848874991061418E-4</v>
      </c>
      <c r="CE335" s="304">
        <v>43637</v>
      </c>
      <c r="CF335" s="254">
        <v>2022</v>
      </c>
    </row>
    <row r="336" spans="1:84">
      <c r="A336" s="254" t="s">
        <v>74</v>
      </c>
      <c r="Q336" s="306">
        <f t="shared" si="343"/>
        <v>0.51505544367923883</v>
      </c>
      <c r="R336" s="306">
        <f t="shared" si="343"/>
        <v>0.50545537420276454</v>
      </c>
      <c r="S336" s="306">
        <f t="shared" si="343"/>
        <v>0.49792202878335634</v>
      </c>
      <c r="T336" s="306">
        <f t="shared" si="343"/>
        <v>0.52390485828385636</v>
      </c>
      <c r="U336" s="306">
        <f t="shared" si="343"/>
        <v>0.41850765569115672</v>
      </c>
      <c r="V336" s="306">
        <f t="shared" si="343"/>
        <v>0.50648559411972816</v>
      </c>
      <c r="W336" s="306">
        <f t="shared" si="343"/>
        <v>0.50322129846751473</v>
      </c>
      <c r="X336" s="306">
        <f t="shared" si="343"/>
        <v>0.53629885448841097</v>
      </c>
      <c r="Y336" s="306">
        <f t="shared" si="343"/>
        <v>0.51280736510896174</v>
      </c>
      <c r="Z336" s="306">
        <f t="shared" si="343"/>
        <v>0.53798151585167231</v>
      </c>
      <c r="AA336" s="306">
        <f t="shared" si="343"/>
        <v>0.53089417254282212</v>
      </c>
      <c r="AB336" s="306">
        <f t="shared" si="343"/>
        <v>0.51591836734693874</v>
      </c>
      <c r="AC336" s="306">
        <f t="shared" si="343"/>
        <v>0.52627603323621441</v>
      </c>
      <c r="AD336" s="306">
        <f t="shared" si="343"/>
        <v>0.53193765097525503</v>
      </c>
      <c r="AE336" s="306">
        <f t="shared" si="343"/>
        <v>0.53418636240152129</v>
      </c>
      <c r="AF336" s="306">
        <f t="shared" si="343"/>
        <v>0.53078438277174989</v>
      </c>
      <c r="AG336" s="306">
        <f t="shared" si="343"/>
        <v>0.5130739390048864</v>
      </c>
      <c r="AH336" s="306">
        <f t="shared" si="343"/>
        <v>0.52864583333333337</v>
      </c>
      <c r="AI336" s="306">
        <f t="shared" si="343"/>
        <v>0.5451938141861471</v>
      </c>
      <c r="AJ336" s="306">
        <f t="shared" ref="Q336:BM338" si="346">AJ320/AJ289</f>
        <v>0.54070659017084166</v>
      </c>
      <c r="AK336" s="306">
        <f t="shared" si="346"/>
        <v>0.54879239512905065</v>
      </c>
      <c r="AL336" s="306">
        <f t="shared" si="346"/>
        <v>0.55013231771301485</v>
      </c>
      <c r="AM336" s="306">
        <f t="shared" si="346"/>
        <v>0.54041997379336815</v>
      </c>
      <c r="AN336" s="306">
        <f t="shared" si="346"/>
        <v>0.53271083745915082</v>
      </c>
      <c r="AO336" s="306">
        <f t="shared" si="346"/>
        <v>0.52987686175143678</v>
      </c>
      <c r="AP336" s="306">
        <f t="shared" si="346"/>
        <v>0.52113078543230007</v>
      </c>
      <c r="AQ336" s="306">
        <f t="shared" si="346"/>
        <v>0.51798303097192522</v>
      </c>
      <c r="AR336" s="306">
        <f t="shared" si="346"/>
        <v>0.52573861696358626</v>
      </c>
      <c r="AS336" s="306">
        <f t="shared" si="346"/>
        <v>0.52035805102618804</v>
      </c>
      <c r="AT336" s="306">
        <f t="shared" si="346"/>
        <v>0.52383931475061052</v>
      </c>
      <c r="AU336" s="306">
        <f t="shared" si="346"/>
        <v>0.50483378220846575</v>
      </c>
      <c r="AV336" s="306">
        <f t="shared" si="346"/>
        <v>0.51956153132178406</v>
      </c>
      <c r="AW336" s="306">
        <f t="shared" si="346"/>
        <v>0.51245767225498773</v>
      </c>
      <c r="AX336" s="306">
        <f t="shared" si="346"/>
        <v>0.51396428684368634</v>
      </c>
      <c r="AY336" s="306">
        <f t="shared" si="346"/>
        <v>0.5137413843316182</v>
      </c>
      <c r="AZ336" s="306">
        <f t="shared" si="346"/>
        <v>0.51029543200656247</v>
      </c>
      <c r="BA336" s="306">
        <f t="shared" si="346"/>
        <v>0.51146428580829062</v>
      </c>
      <c r="BB336" s="306">
        <f t="shared" si="346"/>
        <v>0.51310226491025113</v>
      </c>
      <c r="BC336" s="306">
        <f t="shared" si="346"/>
        <v>0.50208718522446449</v>
      </c>
      <c r="BD336" s="306">
        <f t="shared" si="346"/>
        <v>0.52004664450590665</v>
      </c>
      <c r="BE336" s="306">
        <f t="shared" si="346"/>
        <v>0.5149748166176521</v>
      </c>
      <c r="BF336" s="306">
        <f t="shared" si="346"/>
        <v>0.52670392653432685</v>
      </c>
      <c r="BG336" s="306">
        <f t="shared" si="346"/>
        <v>0.52699723092052475</v>
      </c>
      <c r="BH336" s="306">
        <f t="shared" si="346"/>
        <v>0.5235688419393576</v>
      </c>
      <c r="BI336" s="306">
        <f t="shared" si="346"/>
        <v>0.51993224611990863</v>
      </c>
      <c r="BJ336" s="306">
        <f t="shared" si="346"/>
        <v>0.51160352598847492</v>
      </c>
      <c r="BK336" s="306">
        <f t="shared" si="346"/>
        <v>0.52386011380670316</v>
      </c>
      <c r="BL336" s="306">
        <f t="shared" si="346"/>
        <v>0.50867660999052067</v>
      </c>
      <c r="BM336" s="306">
        <f t="shared" si="346"/>
        <v>0.51944791513427135</v>
      </c>
      <c r="BN336" s="349">
        <f>ROUND((SUM(BH336:BL336)-MAX(BH336:BL336)-MIN(BH336:BL336))/3*2,3)/2+0.006-0.03+0.025-0.008-0.003</f>
        <v>0.50849999999999995</v>
      </c>
      <c r="BO336" s="349">
        <f>ROUND((SUM(BI336:BM336)-MAX(BI336:BM336)-MIN(BI336:BM336))/3*2,3)/2+0.006-0.03+0.025-0.004</f>
        <v>0.51400000000000001</v>
      </c>
      <c r="BP336" s="349">
        <f t="shared" ref="BP336:BP337" si="347">ROUND((SUM(BJ336:BN336)-MAX(BJ336:BN336)-MIN(BJ336:BN336))/3*2,3)/2+0.006-0.03+0.025</f>
        <v>0.51400000000000001</v>
      </c>
      <c r="BQ336" s="349"/>
      <c r="BR336" s="307"/>
      <c r="BT336" s="306">
        <f t="shared" si="339"/>
        <v>-1.0947915134271402E-2</v>
      </c>
      <c r="BU336" s="306">
        <f t="shared" si="340"/>
        <v>-8.2040822079758602E-3</v>
      </c>
      <c r="CE336" s="304">
        <v>43640</v>
      </c>
      <c r="CF336" s="254">
        <v>1998</v>
      </c>
    </row>
    <row r="337" spans="1:84">
      <c r="A337" s="254" t="s">
        <v>75</v>
      </c>
      <c r="Q337" s="306">
        <f t="shared" si="346"/>
        <v>0.56942116063761328</v>
      </c>
      <c r="R337" s="306">
        <f t="shared" si="346"/>
        <v>0.55146410286107628</v>
      </c>
      <c r="S337" s="306">
        <f t="shared" si="346"/>
        <v>0.55248682942901006</v>
      </c>
      <c r="T337" s="306">
        <f t="shared" si="346"/>
        <v>0.57879877420127845</v>
      </c>
      <c r="U337" s="306">
        <f t="shared" si="346"/>
        <v>0.46965843384185368</v>
      </c>
      <c r="V337" s="306">
        <f t="shared" si="346"/>
        <v>0.50855385001726472</v>
      </c>
      <c r="W337" s="306">
        <f t="shared" si="346"/>
        <v>0.50343560416621358</v>
      </c>
      <c r="X337" s="306">
        <f t="shared" si="346"/>
        <v>0.52682333325822961</v>
      </c>
      <c r="Y337" s="306">
        <f t="shared" si="346"/>
        <v>0.51034568335280794</v>
      </c>
      <c r="Z337" s="306">
        <f t="shared" si="346"/>
        <v>0.51840451040114077</v>
      </c>
      <c r="AA337" s="306">
        <f t="shared" si="346"/>
        <v>0.49786627136344169</v>
      </c>
      <c r="AB337" s="306">
        <f t="shared" si="346"/>
        <v>0.52621258039301722</v>
      </c>
      <c r="AC337" s="306">
        <f t="shared" si="346"/>
        <v>0.5457604260081893</v>
      </c>
      <c r="AD337" s="306">
        <f t="shared" si="346"/>
        <v>0.51194201472514778</v>
      </c>
      <c r="AE337" s="306">
        <f t="shared" si="346"/>
        <v>0.53113113873500417</v>
      </c>
      <c r="AF337" s="306">
        <f t="shared" si="346"/>
        <v>0.52359129757471645</v>
      </c>
      <c r="AG337" s="306">
        <f t="shared" si="346"/>
        <v>0.5291478599857351</v>
      </c>
      <c r="AH337" s="306">
        <f t="shared" si="346"/>
        <v>0.53582165531681913</v>
      </c>
      <c r="AI337" s="306">
        <f t="shared" si="346"/>
        <v>0.54651129320105152</v>
      </c>
      <c r="AJ337" s="306">
        <f t="shared" si="346"/>
        <v>0.52969856353391453</v>
      </c>
      <c r="AK337" s="306">
        <f t="shared" si="346"/>
        <v>0.53955793900611837</v>
      </c>
      <c r="AL337" s="306">
        <f t="shared" si="346"/>
        <v>0.5348495964783565</v>
      </c>
      <c r="AM337" s="306">
        <f t="shared" si="346"/>
        <v>0.52982377924302504</v>
      </c>
      <c r="AN337" s="306">
        <f t="shared" si="346"/>
        <v>0.5319922710402426</v>
      </c>
      <c r="AO337" s="306">
        <f t="shared" si="346"/>
        <v>0.51555362342842148</v>
      </c>
      <c r="AP337" s="306">
        <f t="shared" si="346"/>
        <v>0.51074890635153514</v>
      </c>
      <c r="AQ337" s="306">
        <f t="shared" si="346"/>
        <v>0.51392875232145863</v>
      </c>
      <c r="AR337" s="306">
        <f t="shared" si="346"/>
        <v>0.51483987108388252</v>
      </c>
      <c r="AS337" s="306">
        <f t="shared" si="346"/>
        <v>0.50806151136402133</v>
      </c>
      <c r="AT337" s="306">
        <f t="shared" si="346"/>
        <v>0.51806255914700661</v>
      </c>
      <c r="AU337" s="306">
        <f t="shared" si="346"/>
        <v>0.51132305396667499</v>
      </c>
      <c r="AV337" s="306">
        <f t="shared" si="346"/>
        <v>0.50833847005091393</v>
      </c>
      <c r="AW337" s="306">
        <f t="shared" si="346"/>
        <v>0.51390784814133394</v>
      </c>
      <c r="AX337" s="306">
        <f t="shared" si="346"/>
        <v>0.50099544855602418</v>
      </c>
      <c r="AY337" s="306">
        <f t="shared" si="346"/>
        <v>0.50483369997761918</v>
      </c>
      <c r="AZ337" s="306">
        <f t="shared" si="346"/>
        <v>0.49291495567683835</v>
      </c>
      <c r="BA337" s="306">
        <f t="shared" si="346"/>
        <v>0.5086653055410475</v>
      </c>
      <c r="BB337" s="306">
        <f t="shared" si="346"/>
        <v>0.51280945891554286</v>
      </c>
      <c r="BC337" s="306">
        <f t="shared" si="346"/>
        <v>0.5032558724706927</v>
      </c>
      <c r="BD337" s="306">
        <f t="shared" si="346"/>
        <v>0.49543574874386542</v>
      </c>
      <c r="BE337" s="306">
        <f t="shared" si="346"/>
        <v>0.50789514027288063</v>
      </c>
      <c r="BF337" s="306">
        <f t="shared" si="346"/>
        <v>0.50665221247659398</v>
      </c>
      <c r="BG337" s="306">
        <f t="shared" si="346"/>
        <v>0.52838088055422594</v>
      </c>
      <c r="BH337" s="306">
        <f t="shared" si="346"/>
        <v>0.4992635829296258</v>
      </c>
      <c r="BI337" s="306">
        <f t="shared" si="346"/>
        <v>0.51653855949636585</v>
      </c>
      <c r="BJ337" s="306">
        <f t="shared" si="346"/>
        <v>0.51271110814972054</v>
      </c>
      <c r="BK337" s="306">
        <f t="shared" si="346"/>
        <v>0.50758848021373149</v>
      </c>
      <c r="BL337" s="306">
        <f t="shared" si="346"/>
        <v>0.50598978931473371</v>
      </c>
      <c r="BM337" s="306">
        <f t="shared" si="346"/>
        <v>0.49831733809286854</v>
      </c>
      <c r="BN337" s="349">
        <f>ROUND((SUM(BH337:BL337)-MAX(BH337:BL337)-MIN(BH337:BL337))/3*2,3)/2+0.006-0.03+0.025-0.008-0.003</f>
        <v>0.499</v>
      </c>
      <c r="BO337" s="349">
        <f>ROUND((SUM(BI337:BM337)-MAX(BI337:BM337)-MIN(BI337:BM337))/3*2,3)/2+0.006-0.03+0.025-0.004</f>
        <v>0.50600000000000001</v>
      </c>
      <c r="BP337" s="349">
        <f t="shared" si="347"/>
        <v>0.505</v>
      </c>
      <c r="BQ337" s="349"/>
      <c r="BR337" s="307"/>
      <c r="BT337" s="306">
        <f t="shared" si="339"/>
        <v>6.8266190713145436E-4</v>
      </c>
      <c r="BU337" s="306">
        <f t="shared" si="340"/>
        <v>-9.2290550534840365E-3</v>
      </c>
      <c r="CE337" s="304">
        <v>43641</v>
      </c>
      <c r="CF337" s="254">
        <v>1981</v>
      </c>
    </row>
    <row r="338" spans="1:84" ht="12" thickBot="1">
      <c r="A338" s="254" t="s">
        <v>95</v>
      </c>
      <c r="Q338" s="306">
        <f t="shared" ref="Q338:BL338" si="348">AVERAGE(Q326:Q337)</f>
        <v>0.51590523599433991</v>
      </c>
      <c r="R338" s="306">
        <f t="shared" si="348"/>
        <v>0.52501565956369045</v>
      </c>
      <c r="S338" s="306">
        <f t="shared" si="348"/>
        <v>0.51155633771444486</v>
      </c>
      <c r="T338" s="306">
        <f t="shared" si="348"/>
        <v>0.51973463019221033</v>
      </c>
      <c r="U338" s="306">
        <f t="shared" si="348"/>
        <v>0.53432831803794845</v>
      </c>
      <c r="V338" s="306">
        <f t="shared" si="348"/>
        <v>0.51664630887877572</v>
      </c>
      <c r="W338" s="306">
        <f t="shared" si="348"/>
        <v>0.54440674453216265</v>
      </c>
      <c r="X338" s="306">
        <f t="shared" si="348"/>
        <v>0.54209652569957545</v>
      </c>
      <c r="Y338" s="306">
        <f t="shared" si="348"/>
        <v>0.52161492796178199</v>
      </c>
      <c r="Z338" s="306">
        <f t="shared" si="348"/>
        <v>0.543768042345533</v>
      </c>
      <c r="AA338" s="306">
        <f t="shared" si="348"/>
        <v>0.52348380324489929</v>
      </c>
      <c r="AB338" s="306">
        <f t="shared" si="348"/>
        <v>0.537013123866806</v>
      </c>
      <c r="AC338" s="306">
        <f t="shared" si="348"/>
        <v>0.54599373317450317</v>
      </c>
      <c r="AD338" s="306">
        <f t="shared" si="348"/>
        <v>0.53827230116648594</v>
      </c>
      <c r="AE338" s="306">
        <f t="shared" si="348"/>
        <v>0.54492126636089921</v>
      </c>
      <c r="AF338" s="306">
        <f t="shared" si="348"/>
        <v>0.53724025262142538</v>
      </c>
      <c r="AG338" s="306">
        <f t="shared" si="348"/>
        <v>0.53094763732508687</v>
      </c>
      <c r="AH338" s="306">
        <f t="shared" si="348"/>
        <v>0.53879483220964808</v>
      </c>
      <c r="AI338" s="306">
        <f t="shared" si="348"/>
        <v>0.54208155399951674</v>
      </c>
      <c r="AJ338" s="306">
        <f t="shared" si="348"/>
        <v>0.54412731236235301</v>
      </c>
      <c r="AK338" s="306">
        <f t="shared" si="348"/>
        <v>0.54932371979484318</v>
      </c>
      <c r="AL338" s="306">
        <f t="shared" si="348"/>
        <v>0.54341262745912988</v>
      </c>
      <c r="AM338" s="306">
        <f t="shared" si="348"/>
        <v>0.53831900033969027</v>
      </c>
      <c r="AN338" s="306">
        <f t="shared" si="348"/>
        <v>0.54117881431833947</v>
      </c>
      <c r="AO338" s="306">
        <f t="shared" si="348"/>
        <v>0.53114034201293914</v>
      </c>
      <c r="AP338" s="306">
        <f t="shared" si="348"/>
        <v>0.51810303575237404</v>
      </c>
      <c r="AQ338" s="306">
        <f t="shared" si="348"/>
        <v>0.51886990850578518</v>
      </c>
      <c r="AR338" s="306">
        <f t="shared" si="348"/>
        <v>0.52243787199929115</v>
      </c>
      <c r="AS338" s="306">
        <f t="shared" si="348"/>
        <v>0.51800323443632523</v>
      </c>
      <c r="AT338" s="306">
        <f t="shared" si="348"/>
        <v>0.5170403440375434</v>
      </c>
      <c r="AU338" s="306">
        <f t="shared" si="348"/>
        <v>0.51632589234215964</v>
      </c>
      <c r="AV338" s="306">
        <f t="shared" si="348"/>
        <v>0.51612520753658531</v>
      </c>
      <c r="AW338" s="306">
        <f t="shared" si="348"/>
        <v>0.51158994358281407</v>
      </c>
      <c r="AX338" s="306">
        <f t="shared" si="348"/>
        <v>0.50919413378117862</v>
      </c>
      <c r="AY338" s="306">
        <f t="shared" si="348"/>
        <v>0.51139419786694751</v>
      </c>
      <c r="AZ338" s="306">
        <f t="shared" si="348"/>
        <v>0.51105753329920967</v>
      </c>
      <c r="BA338" s="306">
        <f t="shared" si="348"/>
        <v>0.50917759899420989</v>
      </c>
      <c r="BB338" s="306">
        <f t="shared" si="348"/>
        <v>0.51237520994425101</v>
      </c>
      <c r="BC338" s="306">
        <f t="shared" si="348"/>
        <v>0.51030590021359079</v>
      </c>
      <c r="BD338" s="306">
        <f t="shared" si="348"/>
        <v>0.51095463685315368</v>
      </c>
      <c r="BE338" s="306">
        <f t="shared" si="348"/>
        <v>0.51573496041221978</v>
      </c>
      <c r="BF338" s="306">
        <f t="shared" si="348"/>
        <v>0.51593362178681046</v>
      </c>
      <c r="BG338" s="306">
        <f t="shared" si="348"/>
        <v>0.52519509179964474</v>
      </c>
      <c r="BH338" s="306">
        <f t="shared" si="348"/>
        <v>0.5188203638157044</v>
      </c>
      <c r="BI338" s="306">
        <f t="shared" si="348"/>
        <v>0.51972272453861834</v>
      </c>
      <c r="BJ338" s="306">
        <f t="shared" si="348"/>
        <v>0.5178657627160399</v>
      </c>
      <c r="BK338" s="306">
        <f t="shared" si="348"/>
        <v>0.51974193696487148</v>
      </c>
      <c r="BL338" s="306">
        <f t="shared" si="348"/>
        <v>0.50893107436200269</v>
      </c>
      <c r="BM338" s="306">
        <f t="shared" si="346"/>
        <v>0.50667455949953599</v>
      </c>
      <c r="BN338" s="349">
        <f t="shared" ref="BN338:BP338" si="349">AVERAGE(BN326:BN337)</f>
        <v>0.507752639652295</v>
      </c>
      <c r="BO338" s="349">
        <f t="shared" si="349"/>
        <v>0.51179166666666676</v>
      </c>
      <c r="BP338" s="349">
        <f t="shared" si="349"/>
        <v>0.51362499999999989</v>
      </c>
      <c r="BQ338" s="349"/>
      <c r="BR338" s="307"/>
      <c r="BT338" s="306">
        <f t="shared" si="339"/>
        <v>1.0780801527590089E-3</v>
      </c>
      <c r="BU338" s="306">
        <f t="shared" si="340"/>
        <v>-6.8345719639186786E-3</v>
      </c>
      <c r="CE338" s="304">
        <v>43642</v>
      </c>
      <c r="CF338" s="254">
        <v>1966</v>
      </c>
    </row>
    <row r="339" spans="1:84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  <c r="AA339" s="261"/>
      <c r="AB339" s="261"/>
      <c r="AC339" s="261"/>
      <c r="AD339" s="261"/>
      <c r="AE339" s="261"/>
      <c r="AF339" s="261"/>
      <c r="AG339" s="261"/>
      <c r="AH339" s="261"/>
      <c r="AI339" s="261"/>
      <c r="AJ339" s="261"/>
      <c r="AK339" s="261"/>
      <c r="AL339" s="261"/>
      <c r="AM339" s="261"/>
      <c r="AN339" s="261"/>
      <c r="AO339" s="261"/>
      <c r="AP339" s="261"/>
      <c r="AQ339" s="261"/>
      <c r="AR339" s="261"/>
      <c r="AS339" s="261"/>
      <c r="AT339" s="261"/>
      <c r="AU339" s="261"/>
      <c r="AV339" s="261"/>
      <c r="AW339" s="261"/>
      <c r="AX339" s="261"/>
      <c r="AY339" s="261"/>
      <c r="AZ339" s="261"/>
      <c r="BA339" s="261"/>
      <c r="BB339" s="261"/>
      <c r="BC339" s="261"/>
      <c r="BD339" s="261"/>
      <c r="BE339" s="261"/>
      <c r="BF339" s="261"/>
      <c r="BG339" s="261"/>
      <c r="BH339" s="261"/>
      <c r="BI339" s="261"/>
      <c r="BJ339" s="261"/>
      <c r="BK339" s="261"/>
      <c r="BL339" s="261"/>
      <c r="BM339" s="261"/>
      <c r="BN339" s="261"/>
      <c r="BO339" s="261"/>
      <c r="BP339" s="261"/>
      <c r="CE339" s="304">
        <v>43643</v>
      </c>
      <c r="CF339" s="254">
        <v>1963</v>
      </c>
    </row>
    <row r="340" spans="1:84" ht="12" thickBot="1">
      <c r="A340" s="254" t="s">
        <v>104</v>
      </c>
      <c r="BO340" s="312" t="s">
        <v>206</v>
      </c>
      <c r="BP340" s="313">
        <v>230660</v>
      </c>
      <c r="CE340" s="304">
        <v>43644</v>
      </c>
      <c r="CF340" s="254">
        <v>1951</v>
      </c>
    </row>
    <row r="341" spans="1:84" ht="12" thickBot="1">
      <c r="A341" s="286"/>
      <c r="B341" s="287" t="s">
        <v>119</v>
      </c>
      <c r="C341" s="287" t="s">
        <v>120</v>
      </c>
      <c r="D341" s="287" t="s">
        <v>121</v>
      </c>
      <c r="E341" s="287" t="s">
        <v>122</v>
      </c>
      <c r="F341" s="287" t="s">
        <v>123</v>
      </c>
      <c r="G341" s="287" t="s">
        <v>124</v>
      </c>
      <c r="H341" s="287" t="s">
        <v>125</v>
      </c>
      <c r="I341" s="287" t="s">
        <v>126</v>
      </c>
      <c r="J341" s="287" t="s">
        <v>127</v>
      </c>
      <c r="K341" s="287" t="s">
        <v>128</v>
      </c>
      <c r="L341" s="287" t="s">
        <v>129</v>
      </c>
      <c r="M341" s="287" t="s">
        <v>130</v>
      </c>
      <c r="N341" s="287" t="s">
        <v>131</v>
      </c>
      <c r="O341" s="287" t="s">
        <v>132</v>
      </c>
      <c r="P341" s="287" t="s">
        <v>133</v>
      </c>
      <c r="Q341" s="288" t="s">
        <v>134</v>
      </c>
      <c r="R341" s="288" t="s">
        <v>135</v>
      </c>
      <c r="S341" s="288" t="s">
        <v>136</v>
      </c>
      <c r="T341" s="288" t="s">
        <v>137</v>
      </c>
      <c r="U341" s="288" t="s">
        <v>138</v>
      </c>
      <c r="V341" s="288" t="s">
        <v>139</v>
      </c>
      <c r="W341" s="288" t="s">
        <v>140</v>
      </c>
      <c r="X341" s="288" t="s">
        <v>141</v>
      </c>
      <c r="Y341" s="288" t="s">
        <v>142</v>
      </c>
      <c r="Z341" s="288" t="s">
        <v>143</v>
      </c>
      <c r="AA341" s="288" t="s">
        <v>144</v>
      </c>
      <c r="AB341" s="288" t="s">
        <v>145</v>
      </c>
      <c r="AC341" s="288" t="s">
        <v>146</v>
      </c>
      <c r="AD341" s="288" t="s">
        <v>147</v>
      </c>
      <c r="AE341" s="288" t="s">
        <v>148</v>
      </c>
      <c r="AF341" s="288" t="s">
        <v>149</v>
      </c>
      <c r="AG341" s="288" t="s">
        <v>150</v>
      </c>
      <c r="AH341" s="288" t="s">
        <v>151</v>
      </c>
      <c r="AI341" s="288" t="s">
        <v>11</v>
      </c>
      <c r="AJ341" s="288" t="s">
        <v>12</v>
      </c>
      <c r="AK341" s="288" t="s">
        <v>13</v>
      </c>
      <c r="AL341" s="288" t="s">
        <v>14</v>
      </c>
      <c r="AM341" s="288" t="s">
        <v>15</v>
      </c>
      <c r="AN341" s="288" t="s">
        <v>16</v>
      </c>
      <c r="AO341" s="288" t="s">
        <v>17</v>
      </c>
      <c r="AP341" s="288" t="s">
        <v>18</v>
      </c>
      <c r="AQ341" s="288" t="s">
        <v>19</v>
      </c>
      <c r="AR341" s="288" t="s">
        <v>20</v>
      </c>
      <c r="AS341" s="288" t="s">
        <v>21</v>
      </c>
      <c r="AT341" s="288" t="s">
        <v>22</v>
      </c>
      <c r="AU341" s="288" t="s">
        <v>23</v>
      </c>
      <c r="AV341" s="288" t="s">
        <v>24</v>
      </c>
      <c r="AW341" s="288" t="s">
        <v>25</v>
      </c>
      <c r="AX341" s="288" t="s">
        <v>26</v>
      </c>
      <c r="AY341" s="288" t="s">
        <v>27</v>
      </c>
      <c r="AZ341" s="288" t="s">
        <v>28</v>
      </c>
      <c r="BA341" s="288" t="s">
        <v>29</v>
      </c>
      <c r="BB341" s="288" t="s">
        <v>30</v>
      </c>
      <c r="BC341" s="288" t="s">
        <v>31</v>
      </c>
      <c r="BD341" s="288" t="s">
        <v>32</v>
      </c>
      <c r="BE341" s="288" t="s">
        <v>33</v>
      </c>
      <c r="BF341" s="288" t="s">
        <v>34</v>
      </c>
      <c r="BG341" s="288" t="s">
        <v>35</v>
      </c>
      <c r="BH341" s="288" t="s">
        <v>36</v>
      </c>
      <c r="BI341" s="288" t="s">
        <v>37</v>
      </c>
      <c r="BJ341" s="288" t="s">
        <v>38</v>
      </c>
      <c r="BK341" s="288" t="str">
        <f>BK2</f>
        <v xml:space="preserve">21/22  </v>
      </c>
      <c r="BL341" s="288" t="str">
        <f>BL2</f>
        <v xml:space="preserve">22/23  </v>
      </c>
      <c r="BM341" s="288" t="str">
        <f>BM2</f>
        <v xml:space="preserve">23/24  </v>
      </c>
      <c r="BN341" s="288" t="str">
        <f t="shared" ref="BN341:BP341" si="350">BN2</f>
        <v xml:space="preserve">24/25  </v>
      </c>
      <c r="BO341" s="288" t="str">
        <f t="shared" si="350"/>
        <v xml:space="preserve">25/26  </v>
      </c>
      <c r="BP341" s="288" t="str">
        <f t="shared" si="350"/>
        <v xml:space="preserve">26/27  </v>
      </c>
      <c r="BQ341" s="289"/>
      <c r="BR341" s="289"/>
    </row>
    <row r="342" spans="1:84">
      <c r="A342" s="254" t="s">
        <v>64</v>
      </c>
      <c r="Q342" s="306">
        <f t="shared" ref="Q342:AK353" si="351">(SUM($AR342:$AV342)/SUM($AR$354:$AV$354))*Q$354</f>
        <v>0</v>
      </c>
      <c r="R342" s="306">
        <f t="shared" si="351"/>
        <v>0</v>
      </c>
      <c r="S342" s="306">
        <f t="shared" si="351"/>
        <v>0</v>
      </c>
      <c r="T342" s="306">
        <f t="shared" si="351"/>
        <v>0</v>
      </c>
      <c r="U342" s="306">
        <f t="shared" si="351"/>
        <v>0</v>
      </c>
      <c r="V342" s="306">
        <f t="shared" si="351"/>
        <v>0</v>
      </c>
      <c r="W342" s="306">
        <f t="shared" si="351"/>
        <v>0</v>
      </c>
      <c r="X342" s="306">
        <f t="shared" si="351"/>
        <v>0</v>
      </c>
      <c r="Y342" s="306">
        <f t="shared" si="351"/>
        <v>0</v>
      </c>
      <c r="Z342" s="306">
        <f t="shared" si="351"/>
        <v>0</v>
      </c>
      <c r="AA342" s="306">
        <f t="shared" si="351"/>
        <v>0</v>
      </c>
      <c r="AB342" s="306">
        <f t="shared" si="351"/>
        <v>0</v>
      </c>
      <c r="AC342" s="306">
        <f t="shared" si="351"/>
        <v>0</v>
      </c>
      <c r="AD342" s="306">
        <f t="shared" si="351"/>
        <v>0</v>
      </c>
      <c r="AE342" s="306">
        <f t="shared" si="351"/>
        <v>0</v>
      </c>
      <c r="AF342" s="306">
        <f t="shared" si="351"/>
        <v>0</v>
      </c>
      <c r="AG342" s="306">
        <f t="shared" si="351"/>
        <v>0</v>
      </c>
      <c r="AH342" s="306">
        <f t="shared" si="351"/>
        <v>0</v>
      </c>
      <c r="AI342" s="306">
        <f t="shared" si="351"/>
        <v>0</v>
      </c>
      <c r="AJ342" s="306">
        <f t="shared" si="351"/>
        <v>0</v>
      </c>
      <c r="AK342" s="306">
        <f t="shared" si="351"/>
        <v>0</v>
      </c>
      <c r="AL342" s="306">
        <f t="shared" ref="AL342:AL352" si="352">(SUM($AR342:$AV342)/SUM($AR$354:$AV$354))*AL$354</f>
        <v>0</v>
      </c>
      <c r="AM342" s="306">
        <v>0</v>
      </c>
      <c r="AN342" s="306">
        <v>0</v>
      </c>
      <c r="AO342" s="306">
        <v>0</v>
      </c>
      <c r="AP342" s="306">
        <v>0</v>
      </c>
      <c r="AQ342" s="306">
        <v>0</v>
      </c>
      <c r="AR342" s="306">
        <v>0</v>
      </c>
      <c r="AS342" s="306">
        <v>13.22</v>
      </c>
      <c r="AT342" s="306">
        <v>0.25</v>
      </c>
      <c r="AU342" s="306">
        <v>0</v>
      </c>
      <c r="AV342" s="306">
        <v>0</v>
      </c>
      <c r="AW342" s="306">
        <v>0</v>
      </c>
      <c r="AX342" s="306">
        <v>0</v>
      </c>
      <c r="AY342" s="306">
        <v>0</v>
      </c>
      <c r="AZ342" s="306">
        <v>1.7</v>
      </c>
      <c r="BA342" s="306">
        <v>0</v>
      </c>
      <c r="BB342" s="306">
        <v>0</v>
      </c>
      <c r="BC342" s="306">
        <v>2.0019999999999998</v>
      </c>
      <c r="BD342" s="306">
        <v>0</v>
      </c>
      <c r="BE342" s="306">
        <v>0</v>
      </c>
      <c r="BF342" s="306">
        <v>0</v>
      </c>
      <c r="BG342" s="306">
        <v>0</v>
      </c>
      <c r="BH342" s="311">
        <v>0</v>
      </c>
      <c r="BI342" s="311">
        <v>0</v>
      </c>
      <c r="BJ342" s="311">
        <v>0</v>
      </c>
      <c r="BK342" s="311">
        <v>0</v>
      </c>
      <c r="BL342" s="311">
        <v>0</v>
      </c>
      <c r="BM342" s="311">
        <v>0</v>
      </c>
      <c r="BN342" s="351">
        <f t="shared" ref="BN342:BP352" si="353">(SUM(AX342:BB342)/SUM(AX$354:BB$354))*BN$354</f>
        <v>1.0474171924290222E-2</v>
      </c>
      <c r="BO342" s="349">
        <f t="shared" si="353"/>
        <v>1.7114801390635405E-2</v>
      </c>
      <c r="BP342" s="349">
        <f t="shared" si="353"/>
        <v>1.954222006376824E-2</v>
      </c>
      <c r="BQ342" s="349"/>
      <c r="BR342" s="306"/>
    </row>
    <row r="343" spans="1:84">
      <c r="A343" s="254" t="s">
        <v>65</v>
      </c>
      <c r="Q343" s="306">
        <f t="shared" si="351"/>
        <v>0</v>
      </c>
      <c r="R343" s="306">
        <f t="shared" si="351"/>
        <v>0</v>
      </c>
      <c r="S343" s="306">
        <f t="shared" si="351"/>
        <v>0</v>
      </c>
      <c r="T343" s="306">
        <f t="shared" si="351"/>
        <v>0</v>
      </c>
      <c r="U343" s="306">
        <f t="shared" si="351"/>
        <v>0</v>
      </c>
      <c r="V343" s="306">
        <f t="shared" si="351"/>
        <v>0</v>
      </c>
      <c r="W343" s="306">
        <f t="shared" si="351"/>
        <v>0</v>
      </c>
      <c r="X343" s="306">
        <f t="shared" si="351"/>
        <v>0</v>
      </c>
      <c r="Y343" s="306">
        <f t="shared" si="351"/>
        <v>0</v>
      </c>
      <c r="Z343" s="306">
        <f t="shared" si="351"/>
        <v>0</v>
      </c>
      <c r="AA343" s="306">
        <f t="shared" si="351"/>
        <v>0</v>
      </c>
      <c r="AB343" s="306">
        <f t="shared" si="351"/>
        <v>0</v>
      </c>
      <c r="AC343" s="306">
        <f t="shared" si="351"/>
        <v>0</v>
      </c>
      <c r="AD343" s="306">
        <f t="shared" si="351"/>
        <v>0</v>
      </c>
      <c r="AE343" s="306">
        <f t="shared" si="351"/>
        <v>0</v>
      </c>
      <c r="AF343" s="306">
        <f t="shared" si="351"/>
        <v>0</v>
      </c>
      <c r="AG343" s="306">
        <f t="shared" si="351"/>
        <v>0</v>
      </c>
      <c r="AH343" s="306">
        <f t="shared" si="351"/>
        <v>0</v>
      </c>
      <c r="AI343" s="306">
        <f t="shared" si="351"/>
        <v>0</v>
      </c>
      <c r="AJ343" s="306">
        <f t="shared" si="351"/>
        <v>0</v>
      </c>
      <c r="AK343" s="306">
        <f t="shared" si="351"/>
        <v>0</v>
      </c>
      <c r="AL343" s="306">
        <f t="shared" si="352"/>
        <v>0</v>
      </c>
      <c r="AM343" s="306">
        <v>0</v>
      </c>
      <c r="AN343" s="306">
        <v>0</v>
      </c>
      <c r="AO343" s="306">
        <v>0</v>
      </c>
      <c r="AP343" s="306">
        <v>0</v>
      </c>
      <c r="AQ343" s="306">
        <v>0</v>
      </c>
      <c r="AR343" s="306">
        <v>0</v>
      </c>
      <c r="AS343" s="306">
        <v>0</v>
      </c>
      <c r="AT343" s="306">
        <v>0.25</v>
      </c>
      <c r="AU343" s="306">
        <v>0</v>
      </c>
      <c r="AV343" s="306">
        <v>0</v>
      </c>
      <c r="AW343" s="306">
        <v>0</v>
      </c>
      <c r="AX343" s="306">
        <v>0.2</v>
      </c>
      <c r="AY343" s="306">
        <v>0</v>
      </c>
      <c r="AZ343" s="306">
        <v>2.3290000000000002</v>
      </c>
      <c r="BA343" s="306">
        <v>1.1240000000000001</v>
      </c>
      <c r="BB343" s="306">
        <v>0.5</v>
      </c>
      <c r="BC343" s="306">
        <v>2.5630000000000002</v>
      </c>
      <c r="BD343" s="306">
        <v>0</v>
      </c>
      <c r="BE343" s="306">
        <v>0</v>
      </c>
      <c r="BF343" s="306">
        <v>0</v>
      </c>
      <c r="BG343" s="306">
        <v>0</v>
      </c>
      <c r="BH343" s="311">
        <v>0</v>
      </c>
      <c r="BI343" s="311">
        <v>0</v>
      </c>
      <c r="BJ343" s="311">
        <v>0</v>
      </c>
      <c r="BK343" s="311">
        <v>0</v>
      </c>
      <c r="BL343" s="311">
        <v>0.35799999999999998</v>
      </c>
      <c r="BM343" s="311">
        <v>0</v>
      </c>
      <c r="BN343" s="351">
        <f t="shared" si="353"/>
        <v>2.5587785883280763E-2</v>
      </c>
      <c r="BO343" s="349">
        <f t="shared" si="353"/>
        <v>3.0124269546564098E-2</v>
      </c>
      <c r="BP343" s="349">
        <f t="shared" si="353"/>
        <v>3.4396841149517521E-2</v>
      </c>
      <c r="BQ343" s="349"/>
      <c r="BR343" s="306"/>
    </row>
    <row r="344" spans="1:84">
      <c r="A344" s="254" t="s">
        <v>66</v>
      </c>
      <c r="Q344" s="306">
        <f t="shared" si="351"/>
        <v>0</v>
      </c>
      <c r="R344" s="306">
        <f t="shared" si="351"/>
        <v>0</v>
      </c>
      <c r="S344" s="306">
        <f t="shared" si="351"/>
        <v>0</v>
      </c>
      <c r="T344" s="306">
        <f t="shared" si="351"/>
        <v>0</v>
      </c>
      <c r="U344" s="306">
        <f t="shared" si="351"/>
        <v>0</v>
      </c>
      <c r="V344" s="306">
        <f t="shared" si="351"/>
        <v>0</v>
      </c>
      <c r="W344" s="306">
        <f t="shared" si="351"/>
        <v>0</v>
      </c>
      <c r="X344" s="306">
        <f t="shared" si="351"/>
        <v>0</v>
      </c>
      <c r="Y344" s="306">
        <f t="shared" si="351"/>
        <v>0</v>
      </c>
      <c r="Z344" s="306">
        <f t="shared" si="351"/>
        <v>0</v>
      </c>
      <c r="AA344" s="306">
        <f t="shared" si="351"/>
        <v>0</v>
      </c>
      <c r="AB344" s="306">
        <f t="shared" si="351"/>
        <v>0</v>
      </c>
      <c r="AC344" s="306">
        <f t="shared" si="351"/>
        <v>0</v>
      </c>
      <c r="AD344" s="306">
        <f t="shared" si="351"/>
        <v>0</v>
      </c>
      <c r="AE344" s="306">
        <f t="shared" si="351"/>
        <v>0</v>
      </c>
      <c r="AF344" s="306">
        <f t="shared" si="351"/>
        <v>0</v>
      </c>
      <c r="AG344" s="306">
        <f t="shared" si="351"/>
        <v>0</v>
      </c>
      <c r="AH344" s="306">
        <f t="shared" si="351"/>
        <v>0</v>
      </c>
      <c r="AI344" s="306">
        <f t="shared" si="351"/>
        <v>0</v>
      </c>
      <c r="AJ344" s="306">
        <f t="shared" si="351"/>
        <v>0</v>
      </c>
      <c r="AK344" s="306">
        <f t="shared" si="351"/>
        <v>0</v>
      </c>
      <c r="AL344" s="306">
        <f t="shared" si="352"/>
        <v>0</v>
      </c>
      <c r="AM344" s="306">
        <v>0</v>
      </c>
      <c r="AN344" s="306">
        <v>0</v>
      </c>
      <c r="AO344" s="306">
        <v>0</v>
      </c>
      <c r="AP344" s="306">
        <v>0</v>
      </c>
      <c r="AQ344" s="306">
        <v>0</v>
      </c>
      <c r="AR344" s="306">
        <v>0.2</v>
      </c>
      <c r="AS344" s="306">
        <v>0</v>
      </c>
      <c r="AT344" s="306">
        <v>0</v>
      </c>
      <c r="AU344" s="306">
        <v>0</v>
      </c>
      <c r="AV344" s="306">
        <v>0</v>
      </c>
      <c r="AW344" s="306">
        <v>0</v>
      </c>
      <c r="AX344" s="306">
        <v>0</v>
      </c>
      <c r="AY344" s="306">
        <v>0</v>
      </c>
      <c r="AZ344" s="306">
        <v>0</v>
      </c>
      <c r="BA344" s="306">
        <v>0</v>
      </c>
      <c r="BB344" s="306">
        <v>0</v>
      </c>
      <c r="BC344" s="306">
        <v>0</v>
      </c>
      <c r="BD344" s="306">
        <v>0.20100000000000001</v>
      </c>
      <c r="BE344" s="306">
        <v>0</v>
      </c>
      <c r="BF344" s="306">
        <v>0</v>
      </c>
      <c r="BG344" s="306">
        <v>0</v>
      </c>
      <c r="BH344" s="311">
        <v>0</v>
      </c>
      <c r="BI344" s="311">
        <v>0</v>
      </c>
      <c r="BJ344" s="311">
        <v>0</v>
      </c>
      <c r="BK344" s="311">
        <v>0</v>
      </c>
      <c r="BL344" s="311">
        <v>0</v>
      </c>
      <c r="BM344" s="311">
        <v>0</v>
      </c>
      <c r="BN344" s="351">
        <f t="shared" si="353"/>
        <v>0</v>
      </c>
      <c r="BO344" s="349">
        <f t="shared" si="353"/>
        <v>0</v>
      </c>
      <c r="BP344" s="349">
        <f t="shared" si="353"/>
        <v>1.0610443632678057E-3</v>
      </c>
      <c r="BQ344" s="349"/>
      <c r="BR344" s="306"/>
    </row>
    <row r="345" spans="1:84">
      <c r="A345" s="254" t="s">
        <v>67</v>
      </c>
      <c r="Q345" s="306">
        <f t="shared" si="351"/>
        <v>0</v>
      </c>
      <c r="R345" s="306">
        <f t="shared" si="351"/>
        <v>0</v>
      </c>
      <c r="S345" s="306">
        <f t="shared" si="351"/>
        <v>0</v>
      </c>
      <c r="T345" s="306">
        <f t="shared" si="351"/>
        <v>0</v>
      </c>
      <c r="U345" s="306">
        <f t="shared" si="351"/>
        <v>0</v>
      </c>
      <c r="V345" s="306">
        <f t="shared" si="351"/>
        <v>0</v>
      </c>
      <c r="W345" s="306">
        <f t="shared" si="351"/>
        <v>0</v>
      </c>
      <c r="X345" s="306">
        <f t="shared" si="351"/>
        <v>0</v>
      </c>
      <c r="Y345" s="306">
        <f t="shared" si="351"/>
        <v>0</v>
      </c>
      <c r="Z345" s="306">
        <f t="shared" si="351"/>
        <v>0</v>
      </c>
      <c r="AA345" s="306">
        <f t="shared" si="351"/>
        <v>0</v>
      </c>
      <c r="AB345" s="306">
        <f t="shared" si="351"/>
        <v>0</v>
      </c>
      <c r="AC345" s="306">
        <f t="shared" si="351"/>
        <v>0</v>
      </c>
      <c r="AD345" s="306">
        <f t="shared" si="351"/>
        <v>0</v>
      </c>
      <c r="AE345" s="306">
        <f t="shared" si="351"/>
        <v>0</v>
      </c>
      <c r="AF345" s="306">
        <f t="shared" si="351"/>
        <v>0</v>
      </c>
      <c r="AG345" s="306">
        <f t="shared" si="351"/>
        <v>0</v>
      </c>
      <c r="AH345" s="306">
        <f t="shared" si="351"/>
        <v>0</v>
      </c>
      <c r="AI345" s="306">
        <f t="shared" si="351"/>
        <v>0</v>
      </c>
      <c r="AJ345" s="306">
        <f t="shared" si="351"/>
        <v>0</v>
      </c>
      <c r="AK345" s="306">
        <f t="shared" si="351"/>
        <v>0</v>
      </c>
      <c r="AL345" s="306">
        <f t="shared" si="352"/>
        <v>0</v>
      </c>
      <c r="AM345" s="306">
        <v>0</v>
      </c>
      <c r="AN345" s="306">
        <v>0</v>
      </c>
      <c r="AO345" s="306">
        <v>0</v>
      </c>
      <c r="AP345" s="306">
        <v>0</v>
      </c>
      <c r="AQ345" s="306">
        <v>0</v>
      </c>
      <c r="AR345" s="306">
        <v>0</v>
      </c>
      <c r="AS345" s="306">
        <v>0.97</v>
      </c>
      <c r="AT345" s="306">
        <v>2.3E-2</v>
      </c>
      <c r="AU345" s="306">
        <v>0</v>
      </c>
      <c r="AV345" s="306">
        <v>0</v>
      </c>
      <c r="AW345" s="306">
        <v>0</v>
      </c>
      <c r="AX345" s="306">
        <v>5.0000000000000001E-3</v>
      </c>
      <c r="AY345" s="306">
        <v>0</v>
      </c>
      <c r="AZ345" s="306">
        <v>1.7</v>
      </c>
      <c r="BA345" s="306">
        <v>0</v>
      </c>
      <c r="BB345" s="306">
        <v>0.42699999999999999</v>
      </c>
      <c r="BC345" s="306">
        <v>4.6440000000000001</v>
      </c>
      <c r="BD345" s="306">
        <v>0</v>
      </c>
      <c r="BE345" s="306">
        <v>0</v>
      </c>
      <c r="BF345" s="306">
        <v>0</v>
      </c>
      <c r="BG345" s="306">
        <v>0</v>
      </c>
      <c r="BH345" s="311">
        <v>0</v>
      </c>
      <c r="BI345" s="311">
        <v>0</v>
      </c>
      <c r="BJ345" s="311">
        <v>0</v>
      </c>
      <c r="BK345" s="311">
        <v>0</v>
      </c>
      <c r="BL345" s="311">
        <v>3.5000000000000003E-2</v>
      </c>
      <c r="BM345" s="351">
        <f t="shared" ref="BM345:BM352" si="354">(SUM(AW345:BA345)/SUM(AW$354:BA$354))*BM$354</f>
        <v>1.183468917455646E-2</v>
      </c>
      <c r="BN345" s="351">
        <f t="shared" si="353"/>
        <v>1.3135843848580442E-2</v>
      </c>
      <c r="BO345" s="349">
        <f t="shared" si="353"/>
        <v>3.1303165914638657E-2</v>
      </c>
      <c r="BP345" s="349">
        <f t="shared" si="353"/>
        <v>3.5742942207394587E-2</v>
      </c>
      <c r="BQ345" s="349"/>
      <c r="BR345" s="306"/>
    </row>
    <row r="346" spans="1:84">
      <c r="A346" s="254" t="s">
        <v>68</v>
      </c>
      <c r="Q346" s="306">
        <f t="shared" si="351"/>
        <v>0</v>
      </c>
      <c r="R346" s="306">
        <f t="shared" si="351"/>
        <v>0</v>
      </c>
      <c r="S346" s="306">
        <f t="shared" si="351"/>
        <v>0</v>
      </c>
      <c r="T346" s="306">
        <f t="shared" si="351"/>
        <v>0</v>
      </c>
      <c r="U346" s="306">
        <f t="shared" si="351"/>
        <v>0</v>
      </c>
      <c r="V346" s="306">
        <f t="shared" si="351"/>
        <v>0</v>
      </c>
      <c r="W346" s="306">
        <f t="shared" si="351"/>
        <v>0</v>
      </c>
      <c r="X346" s="306">
        <f t="shared" si="351"/>
        <v>0</v>
      </c>
      <c r="Y346" s="306">
        <f t="shared" si="351"/>
        <v>0</v>
      </c>
      <c r="Z346" s="306">
        <f t="shared" si="351"/>
        <v>0</v>
      </c>
      <c r="AA346" s="306">
        <f t="shared" si="351"/>
        <v>0</v>
      </c>
      <c r="AB346" s="306">
        <f t="shared" si="351"/>
        <v>0</v>
      </c>
      <c r="AC346" s="306">
        <f t="shared" si="351"/>
        <v>0</v>
      </c>
      <c r="AD346" s="306">
        <f t="shared" si="351"/>
        <v>0</v>
      </c>
      <c r="AE346" s="306">
        <f t="shared" si="351"/>
        <v>0</v>
      </c>
      <c r="AF346" s="306">
        <f t="shared" si="351"/>
        <v>0</v>
      </c>
      <c r="AG346" s="306">
        <f t="shared" si="351"/>
        <v>0</v>
      </c>
      <c r="AH346" s="306">
        <f t="shared" si="351"/>
        <v>0</v>
      </c>
      <c r="AI346" s="306">
        <f t="shared" si="351"/>
        <v>0</v>
      </c>
      <c r="AJ346" s="306">
        <f t="shared" si="351"/>
        <v>0</v>
      </c>
      <c r="AK346" s="306">
        <f t="shared" si="351"/>
        <v>0</v>
      </c>
      <c r="AL346" s="306">
        <f t="shared" si="352"/>
        <v>0</v>
      </c>
      <c r="AM346" s="306">
        <v>0</v>
      </c>
      <c r="AN346" s="306">
        <v>0</v>
      </c>
      <c r="AO346" s="306">
        <v>0</v>
      </c>
      <c r="AP346" s="306">
        <v>0</v>
      </c>
      <c r="AQ346" s="306">
        <v>0</v>
      </c>
      <c r="AR346" s="306">
        <v>0</v>
      </c>
      <c r="AS346" s="306">
        <v>0</v>
      </c>
      <c r="AT346" s="306">
        <v>0</v>
      </c>
      <c r="AU346" s="306">
        <v>0</v>
      </c>
      <c r="AV346" s="306">
        <v>0</v>
      </c>
      <c r="AW346" s="306">
        <v>0</v>
      </c>
      <c r="AX346" s="306">
        <v>0</v>
      </c>
      <c r="AY346" s="306">
        <v>0</v>
      </c>
      <c r="AZ346" s="306">
        <v>0</v>
      </c>
      <c r="BA346" s="306">
        <v>0</v>
      </c>
      <c r="BB346" s="306">
        <v>0</v>
      </c>
      <c r="BC346" s="306">
        <v>0</v>
      </c>
      <c r="BD346" s="306">
        <v>0</v>
      </c>
      <c r="BE346" s="306">
        <v>0</v>
      </c>
      <c r="BF346" s="306">
        <v>0</v>
      </c>
      <c r="BG346" s="306">
        <v>0</v>
      </c>
      <c r="BH346" s="311">
        <v>0.45500000000000002</v>
      </c>
      <c r="BI346" s="311">
        <v>0</v>
      </c>
      <c r="BJ346" s="311">
        <v>0</v>
      </c>
      <c r="BK346" s="311">
        <v>0</v>
      </c>
      <c r="BL346" s="311">
        <v>5.3999999999999999E-2</v>
      </c>
      <c r="BM346" s="351">
        <f>(SUM(AW346:BA346)/SUM(AW$354:BA$354))*BM$354+0.005</f>
        <v>5.0000000000000001E-3</v>
      </c>
      <c r="BN346" s="351">
        <f t="shared" si="353"/>
        <v>0</v>
      </c>
      <c r="BO346" s="349">
        <f t="shared" si="353"/>
        <v>0</v>
      </c>
      <c r="BP346" s="349">
        <f t="shared" si="353"/>
        <v>0</v>
      </c>
      <c r="BQ346" s="349"/>
      <c r="BR346" s="306"/>
    </row>
    <row r="347" spans="1:84">
      <c r="A347" s="254" t="s">
        <v>69</v>
      </c>
      <c r="Q347" s="306">
        <f t="shared" si="351"/>
        <v>0</v>
      </c>
      <c r="R347" s="306">
        <f t="shared" si="351"/>
        <v>0</v>
      </c>
      <c r="S347" s="306">
        <f t="shared" si="351"/>
        <v>0</v>
      </c>
      <c r="T347" s="306">
        <f t="shared" si="351"/>
        <v>0</v>
      </c>
      <c r="U347" s="306">
        <f t="shared" si="351"/>
        <v>0</v>
      </c>
      <c r="V347" s="306">
        <f t="shared" si="351"/>
        <v>0</v>
      </c>
      <c r="W347" s="306">
        <f t="shared" si="351"/>
        <v>0</v>
      </c>
      <c r="X347" s="306">
        <f t="shared" si="351"/>
        <v>0</v>
      </c>
      <c r="Y347" s="306">
        <f t="shared" si="351"/>
        <v>0</v>
      </c>
      <c r="Z347" s="306">
        <f t="shared" si="351"/>
        <v>0</v>
      </c>
      <c r="AA347" s="306">
        <f t="shared" si="351"/>
        <v>0</v>
      </c>
      <c r="AB347" s="306">
        <f t="shared" si="351"/>
        <v>0</v>
      </c>
      <c r="AC347" s="306">
        <f t="shared" si="351"/>
        <v>0</v>
      </c>
      <c r="AD347" s="306">
        <f t="shared" si="351"/>
        <v>0</v>
      </c>
      <c r="AE347" s="306">
        <f t="shared" si="351"/>
        <v>0</v>
      </c>
      <c r="AF347" s="306">
        <f t="shared" si="351"/>
        <v>0</v>
      </c>
      <c r="AG347" s="306">
        <f t="shared" si="351"/>
        <v>0</v>
      </c>
      <c r="AH347" s="306">
        <f t="shared" si="351"/>
        <v>0</v>
      </c>
      <c r="AI347" s="306">
        <f t="shared" si="351"/>
        <v>0</v>
      </c>
      <c r="AJ347" s="306">
        <f t="shared" si="351"/>
        <v>0</v>
      </c>
      <c r="AK347" s="306">
        <f t="shared" si="351"/>
        <v>0</v>
      </c>
      <c r="AL347" s="306">
        <f t="shared" si="352"/>
        <v>0</v>
      </c>
      <c r="AM347" s="306">
        <v>0</v>
      </c>
      <c r="AN347" s="306">
        <v>0</v>
      </c>
      <c r="AO347" s="306">
        <v>0</v>
      </c>
      <c r="AP347" s="306">
        <v>0</v>
      </c>
      <c r="AQ347" s="306">
        <v>0</v>
      </c>
      <c r="AR347" s="306">
        <v>0</v>
      </c>
      <c r="AS347" s="306">
        <v>0.7</v>
      </c>
      <c r="AT347" s="306">
        <v>0</v>
      </c>
      <c r="AU347" s="306">
        <v>0</v>
      </c>
      <c r="AV347" s="306">
        <v>0</v>
      </c>
      <c r="AW347" s="306">
        <v>0</v>
      </c>
      <c r="AX347" s="306">
        <v>0</v>
      </c>
      <c r="AY347" s="306">
        <v>0.47599999999999998</v>
      </c>
      <c r="AZ347" s="306">
        <v>0.54900000000000004</v>
      </c>
      <c r="BA347" s="306">
        <v>0.17</v>
      </c>
      <c r="BB347" s="306">
        <v>0.32</v>
      </c>
      <c r="BC347" s="306">
        <v>0</v>
      </c>
      <c r="BD347" s="306">
        <v>0.4</v>
      </c>
      <c r="BE347" s="306">
        <v>0</v>
      </c>
      <c r="BF347" s="306">
        <v>0</v>
      </c>
      <c r="BG347" s="306">
        <v>0</v>
      </c>
      <c r="BH347" s="311">
        <v>0</v>
      </c>
      <c r="BI347" s="311">
        <v>0</v>
      </c>
      <c r="BJ347" s="311">
        <v>0</v>
      </c>
      <c r="BK347" s="311">
        <v>0</v>
      </c>
      <c r="BL347" s="311">
        <v>9.2999999999999999E-2</v>
      </c>
      <c r="BM347" s="351">
        <f t="shared" si="354"/>
        <v>8.294694172196462E-3</v>
      </c>
      <c r="BN347" s="351">
        <f t="shared" si="353"/>
        <v>9.3343355678233448E-3</v>
      </c>
      <c r="BO347" s="349">
        <f t="shared" si="353"/>
        <v>7.0040313632665141E-3</v>
      </c>
      <c r="BP347" s="349">
        <f t="shared" si="353"/>
        <v>7.5962330285690169E-3</v>
      </c>
      <c r="BQ347" s="349"/>
      <c r="BR347" s="307"/>
    </row>
    <row r="348" spans="1:84">
      <c r="A348" s="254" t="s">
        <v>70</v>
      </c>
      <c r="Q348" s="306">
        <f t="shared" si="351"/>
        <v>0</v>
      </c>
      <c r="R348" s="306">
        <f t="shared" si="351"/>
        <v>0</v>
      </c>
      <c r="S348" s="306">
        <f t="shared" si="351"/>
        <v>0</v>
      </c>
      <c r="T348" s="306">
        <f t="shared" si="351"/>
        <v>0</v>
      </c>
      <c r="U348" s="306">
        <f t="shared" si="351"/>
        <v>0</v>
      </c>
      <c r="V348" s="306">
        <f t="shared" si="351"/>
        <v>0</v>
      </c>
      <c r="W348" s="306">
        <f t="shared" si="351"/>
        <v>0</v>
      </c>
      <c r="X348" s="306">
        <f t="shared" si="351"/>
        <v>0</v>
      </c>
      <c r="Y348" s="306">
        <f t="shared" si="351"/>
        <v>0</v>
      </c>
      <c r="Z348" s="306">
        <f t="shared" si="351"/>
        <v>0</v>
      </c>
      <c r="AA348" s="306">
        <f t="shared" si="351"/>
        <v>0</v>
      </c>
      <c r="AB348" s="306">
        <f t="shared" si="351"/>
        <v>0</v>
      </c>
      <c r="AC348" s="306">
        <f t="shared" si="351"/>
        <v>0</v>
      </c>
      <c r="AD348" s="306">
        <f t="shared" si="351"/>
        <v>0</v>
      </c>
      <c r="AE348" s="306">
        <f t="shared" si="351"/>
        <v>0</v>
      </c>
      <c r="AF348" s="306">
        <f t="shared" si="351"/>
        <v>0</v>
      </c>
      <c r="AG348" s="306">
        <f t="shared" si="351"/>
        <v>0</v>
      </c>
      <c r="AH348" s="306">
        <f t="shared" si="351"/>
        <v>0</v>
      </c>
      <c r="AI348" s="306">
        <f t="shared" si="351"/>
        <v>0</v>
      </c>
      <c r="AJ348" s="306">
        <f t="shared" si="351"/>
        <v>0</v>
      </c>
      <c r="AK348" s="306">
        <f t="shared" si="351"/>
        <v>0</v>
      </c>
      <c r="AL348" s="306">
        <f t="shared" si="352"/>
        <v>0</v>
      </c>
      <c r="AM348" s="306">
        <v>0</v>
      </c>
      <c r="AN348" s="306">
        <v>0</v>
      </c>
      <c r="AO348" s="306">
        <v>0</v>
      </c>
      <c r="AP348" s="306">
        <v>0</v>
      </c>
      <c r="AQ348" s="306">
        <v>0</v>
      </c>
      <c r="AR348" s="306">
        <v>0.23</v>
      </c>
      <c r="AS348" s="306">
        <v>0</v>
      </c>
      <c r="AT348" s="306">
        <v>0</v>
      </c>
      <c r="AU348" s="306">
        <v>0</v>
      </c>
      <c r="AV348" s="306">
        <v>0</v>
      </c>
      <c r="AW348" s="306">
        <v>0.03</v>
      </c>
      <c r="AX348" s="306">
        <v>0</v>
      </c>
      <c r="AY348" s="306">
        <v>0</v>
      </c>
      <c r="AZ348" s="306">
        <v>0</v>
      </c>
      <c r="BA348" s="306">
        <v>0</v>
      </c>
      <c r="BB348" s="306">
        <v>0.04</v>
      </c>
      <c r="BC348" s="306">
        <v>0</v>
      </c>
      <c r="BD348" s="306">
        <v>1.9E-2</v>
      </c>
      <c r="BE348" s="306">
        <v>0</v>
      </c>
      <c r="BF348" s="306">
        <v>0</v>
      </c>
      <c r="BG348" s="306">
        <v>0</v>
      </c>
      <c r="BH348" s="311">
        <v>0</v>
      </c>
      <c r="BI348" s="311">
        <v>0</v>
      </c>
      <c r="BJ348" s="311">
        <v>0</v>
      </c>
      <c r="BK348" s="311">
        <v>0</v>
      </c>
      <c r="BL348" s="311">
        <v>0</v>
      </c>
      <c r="BM348" s="351">
        <f t="shared" si="354"/>
        <v>2.0823500013882336E-4</v>
      </c>
      <c r="BN348" s="351">
        <f t="shared" si="353"/>
        <v>2.4645110410094641E-4</v>
      </c>
      <c r="BO348" s="349">
        <f t="shared" si="353"/>
        <v>1.8492492048228422E-4</v>
      </c>
      <c r="BP348" s="349">
        <f t="shared" si="353"/>
        <v>3.1145083299900762E-4</v>
      </c>
      <c r="BQ348" s="349"/>
      <c r="BR348" s="307"/>
    </row>
    <row r="349" spans="1:84">
      <c r="A349" s="254" t="s">
        <v>71</v>
      </c>
      <c r="Q349" s="306">
        <f t="shared" si="351"/>
        <v>0</v>
      </c>
      <c r="R349" s="306">
        <f t="shared" si="351"/>
        <v>0</v>
      </c>
      <c r="S349" s="306">
        <f t="shared" si="351"/>
        <v>0</v>
      </c>
      <c r="T349" s="306">
        <f t="shared" si="351"/>
        <v>0</v>
      </c>
      <c r="U349" s="306">
        <f t="shared" si="351"/>
        <v>0</v>
      </c>
      <c r="V349" s="306">
        <f t="shared" si="351"/>
        <v>0</v>
      </c>
      <c r="W349" s="306">
        <f t="shared" si="351"/>
        <v>0</v>
      </c>
      <c r="X349" s="306">
        <f t="shared" si="351"/>
        <v>0</v>
      </c>
      <c r="Y349" s="306">
        <f t="shared" si="351"/>
        <v>0</v>
      </c>
      <c r="Z349" s="306">
        <f t="shared" si="351"/>
        <v>0</v>
      </c>
      <c r="AA349" s="306">
        <f t="shared" si="351"/>
        <v>0</v>
      </c>
      <c r="AB349" s="306">
        <f t="shared" si="351"/>
        <v>0</v>
      </c>
      <c r="AC349" s="306">
        <f t="shared" si="351"/>
        <v>0</v>
      </c>
      <c r="AD349" s="306">
        <f t="shared" si="351"/>
        <v>0</v>
      </c>
      <c r="AE349" s="306">
        <f t="shared" si="351"/>
        <v>0</v>
      </c>
      <c r="AF349" s="306">
        <f t="shared" si="351"/>
        <v>0</v>
      </c>
      <c r="AG349" s="306">
        <f t="shared" si="351"/>
        <v>0</v>
      </c>
      <c r="AH349" s="306">
        <f t="shared" si="351"/>
        <v>0</v>
      </c>
      <c r="AI349" s="306">
        <f t="shared" si="351"/>
        <v>0</v>
      </c>
      <c r="AJ349" s="306">
        <f t="shared" si="351"/>
        <v>0</v>
      </c>
      <c r="AK349" s="306">
        <f t="shared" si="351"/>
        <v>0</v>
      </c>
      <c r="AL349" s="306">
        <f t="shared" si="352"/>
        <v>0</v>
      </c>
      <c r="AM349" s="306">
        <v>0</v>
      </c>
      <c r="AN349" s="306">
        <v>0</v>
      </c>
      <c r="AO349" s="306">
        <v>0</v>
      </c>
      <c r="AP349" s="306">
        <v>0</v>
      </c>
      <c r="AQ349" s="306">
        <v>6</v>
      </c>
      <c r="AR349" s="306">
        <v>0</v>
      </c>
      <c r="AS349" s="306">
        <v>0.1</v>
      </c>
      <c r="AT349" s="306">
        <v>0</v>
      </c>
      <c r="AU349" s="306">
        <v>0</v>
      </c>
      <c r="AV349" s="306">
        <v>0</v>
      </c>
      <c r="AW349" s="306">
        <v>0</v>
      </c>
      <c r="AX349" s="306">
        <v>0.504</v>
      </c>
      <c r="AY349" s="306">
        <v>0</v>
      </c>
      <c r="AZ349" s="306">
        <v>0</v>
      </c>
      <c r="BA349" s="306">
        <v>7.3999999999999996E-2</v>
      </c>
      <c r="BB349" s="306">
        <v>0</v>
      </c>
      <c r="BC349" s="306">
        <v>0</v>
      </c>
      <c r="BD349" s="306">
        <v>0.5</v>
      </c>
      <c r="BE349" s="306">
        <v>1E-3</v>
      </c>
      <c r="BF349" s="306">
        <v>0</v>
      </c>
      <c r="BG349" s="306">
        <v>0</v>
      </c>
      <c r="BH349" s="311">
        <v>0</v>
      </c>
      <c r="BI349" s="311">
        <v>0</v>
      </c>
      <c r="BJ349" s="311">
        <v>0.246</v>
      </c>
      <c r="BK349" s="311">
        <v>0</v>
      </c>
      <c r="BL349" s="311">
        <v>9.5000000000000001E-2</v>
      </c>
      <c r="BM349" s="351">
        <f>(SUM(AW349:BA349)/SUM(AW$354:BA$354))*BM$354+0.02</f>
        <v>2.4011994336007998E-2</v>
      </c>
      <c r="BN349" s="351">
        <f t="shared" si="353"/>
        <v>3.5612184542586755E-3</v>
      </c>
      <c r="BO349" s="349">
        <f t="shared" si="353"/>
        <v>3.421111028922258E-4</v>
      </c>
      <c r="BP349" s="349">
        <f t="shared" si="353"/>
        <v>3.0300470871428872E-3</v>
      </c>
      <c r="BQ349" s="349"/>
      <c r="BR349" s="307"/>
    </row>
    <row r="350" spans="1:84">
      <c r="A350" s="254" t="s">
        <v>72</v>
      </c>
      <c r="Q350" s="306">
        <f t="shared" si="351"/>
        <v>0</v>
      </c>
      <c r="R350" s="306">
        <f t="shared" si="351"/>
        <v>0</v>
      </c>
      <c r="S350" s="306">
        <f t="shared" si="351"/>
        <v>0</v>
      </c>
      <c r="T350" s="306">
        <f t="shared" si="351"/>
        <v>0</v>
      </c>
      <c r="U350" s="306">
        <f t="shared" si="351"/>
        <v>0</v>
      </c>
      <c r="V350" s="306">
        <f t="shared" si="351"/>
        <v>0</v>
      </c>
      <c r="W350" s="306">
        <f t="shared" si="351"/>
        <v>0</v>
      </c>
      <c r="X350" s="306">
        <f t="shared" si="351"/>
        <v>0</v>
      </c>
      <c r="Y350" s="306">
        <f t="shared" si="351"/>
        <v>0</v>
      </c>
      <c r="Z350" s="306">
        <f t="shared" si="351"/>
        <v>0</v>
      </c>
      <c r="AA350" s="306">
        <f t="shared" si="351"/>
        <v>0</v>
      </c>
      <c r="AB350" s="306">
        <f t="shared" si="351"/>
        <v>0</v>
      </c>
      <c r="AC350" s="306">
        <f t="shared" si="351"/>
        <v>0</v>
      </c>
      <c r="AD350" s="306">
        <f t="shared" si="351"/>
        <v>0</v>
      </c>
      <c r="AE350" s="306">
        <f t="shared" si="351"/>
        <v>0</v>
      </c>
      <c r="AF350" s="306">
        <f t="shared" si="351"/>
        <v>0</v>
      </c>
      <c r="AG350" s="306">
        <f t="shared" si="351"/>
        <v>0</v>
      </c>
      <c r="AH350" s="306">
        <f t="shared" si="351"/>
        <v>0</v>
      </c>
      <c r="AI350" s="306">
        <f t="shared" si="351"/>
        <v>0</v>
      </c>
      <c r="AJ350" s="306">
        <f t="shared" si="351"/>
        <v>0</v>
      </c>
      <c r="AK350" s="306">
        <f t="shared" si="351"/>
        <v>0</v>
      </c>
      <c r="AL350" s="306">
        <f t="shared" si="352"/>
        <v>0</v>
      </c>
      <c r="AM350" s="306">
        <v>0</v>
      </c>
      <c r="AN350" s="306">
        <v>0</v>
      </c>
      <c r="AO350" s="306">
        <v>0</v>
      </c>
      <c r="AP350" s="306">
        <v>0</v>
      </c>
      <c r="AQ350" s="306">
        <v>0</v>
      </c>
      <c r="AR350" s="306">
        <v>0</v>
      </c>
      <c r="AS350" s="306">
        <v>0</v>
      </c>
      <c r="AT350" s="306">
        <v>0</v>
      </c>
      <c r="AU350" s="306">
        <v>0</v>
      </c>
      <c r="AV350" s="306">
        <v>0</v>
      </c>
      <c r="AW350" s="306">
        <v>0</v>
      </c>
      <c r="AX350" s="306">
        <v>0</v>
      </c>
      <c r="AY350" s="306">
        <v>0</v>
      </c>
      <c r="AZ350" s="306">
        <v>4.1500000000000004</v>
      </c>
      <c r="BA350" s="306">
        <v>2.2000000000000002</v>
      </c>
      <c r="BB350" s="306">
        <v>1.5</v>
      </c>
      <c r="BC350" s="306">
        <v>0</v>
      </c>
      <c r="BD350" s="306">
        <v>0</v>
      </c>
      <c r="BE350" s="306">
        <v>0</v>
      </c>
      <c r="BF350" s="306">
        <v>0</v>
      </c>
      <c r="BG350" s="306">
        <v>0</v>
      </c>
      <c r="BH350" s="311">
        <v>0</v>
      </c>
      <c r="BI350" s="311">
        <v>0.48099999999999998</v>
      </c>
      <c r="BJ350" s="311">
        <v>0.98</v>
      </c>
      <c r="BK350" s="311">
        <v>9.9000000000000005E-2</v>
      </c>
      <c r="BL350" s="311">
        <v>0</v>
      </c>
      <c r="BM350" s="351">
        <f t="shared" si="354"/>
        <v>4.4076408362717617E-2</v>
      </c>
      <c r="BN350" s="351">
        <f t="shared" si="353"/>
        <v>4.8366029179810734E-2</v>
      </c>
      <c r="BO350" s="349">
        <f t="shared" si="353"/>
        <v>3.6291515644648283E-2</v>
      </c>
      <c r="BP350" s="349">
        <f t="shared" si="353"/>
        <v>4.1438797271901862E-2</v>
      </c>
      <c r="BQ350" s="349"/>
      <c r="BR350" s="307"/>
    </row>
    <row r="351" spans="1:84">
      <c r="A351" s="254" t="s">
        <v>73</v>
      </c>
      <c r="Q351" s="306">
        <f t="shared" si="351"/>
        <v>0</v>
      </c>
      <c r="R351" s="306">
        <f t="shared" si="351"/>
        <v>0</v>
      </c>
      <c r="S351" s="306">
        <f t="shared" si="351"/>
        <v>0</v>
      </c>
      <c r="T351" s="306">
        <f t="shared" si="351"/>
        <v>0</v>
      </c>
      <c r="U351" s="306">
        <f t="shared" si="351"/>
        <v>0</v>
      </c>
      <c r="V351" s="306">
        <f t="shared" si="351"/>
        <v>0</v>
      </c>
      <c r="W351" s="306">
        <f t="shared" si="351"/>
        <v>0</v>
      </c>
      <c r="X351" s="306">
        <f t="shared" si="351"/>
        <v>0</v>
      </c>
      <c r="Y351" s="306">
        <f t="shared" si="351"/>
        <v>0</v>
      </c>
      <c r="Z351" s="306">
        <f t="shared" si="351"/>
        <v>0</v>
      </c>
      <c r="AA351" s="306">
        <f t="shared" si="351"/>
        <v>0</v>
      </c>
      <c r="AB351" s="306">
        <f t="shared" si="351"/>
        <v>0</v>
      </c>
      <c r="AC351" s="306">
        <f t="shared" si="351"/>
        <v>0</v>
      </c>
      <c r="AD351" s="306">
        <f t="shared" si="351"/>
        <v>0</v>
      </c>
      <c r="AE351" s="306">
        <f t="shared" si="351"/>
        <v>0</v>
      </c>
      <c r="AF351" s="306">
        <f t="shared" si="351"/>
        <v>0</v>
      </c>
      <c r="AG351" s="306">
        <f t="shared" si="351"/>
        <v>0</v>
      </c>
      <c r="AH351" s="306">
        <f t="shared" si="351"/>
        <v>0</v>
      </c>
      <c r="AI351" s="306">
        <f t="shared" si="351"/>
        <v>0</v>
      </c>
      <c r="AJ351" s="306">
        <f t="shared" si="351"/>
        <v>0</v>
      </c>
      <c r="AK351" s="306">
        <f t="shared" si="351"/>
        <v>0</v>
      </c>
      <c r="AL351" s="306">
        <f t="shared" si="352"/>
        <v>0</v>
      </c>
      <c r="AM351" s="306">
        <v>0</v>
      </c>
      <c r="AN351" s="306">
        <v>0</v>
      </c>
      <c r="AO351" s="306">
        <v>0</v>
      </c>
      <c r="AP351" s="306">
        <v>0</v>
      </c>
      <c r="AQ351" s="306">
        <v>0</v>
      </c>
      <c r="AR351" s="306">
        <v>0.21</v>
      </c>
      <c r="AS351" s="306">
        <v>0.255</v>
      </c>
      <c r="AT351" s="306">
        <v>0</v>
      </c>
      <c r="AU351" s="306">
        <v>0</v>
      </c>
      <c r="AV351" s="306">
        <v>0</v>
      </c>
      <c r="AW351" s="306">
        <v>0</v>
      </c>
      <c r="AX351" s="306">
        <v>0</v>
      </c>
      <c r="AY351" s="306">
        <v>0</v>
      </c>
      <c r="AZ351" s="306">
        <v>2.5750000000000002</v>
      </c>
      <c r="BA351" s="306">
        <v>0</v>
      </c>
      <c r="BB351" s="306">
        <v>0.3</v>
      </c>
      <c r="BC351" s="306">
        <v>0</v>
      </c>
      <c r="BD351" s="306">
        <v>0</v>
      </c>
      <c r="BE351" s="306">
        <v>0</v>
      </c>
      <c r="BF351" s="306">
        <v>0</v>
      </c>
      <c r="BG351" s="306">
        <v>0</v>
      </c>
      <c r="BH351" s="311">
        <v>0</v>
      </c>
      <c r="BI351" s="311">
        <v>0</v>
      </c>
      <c r="BJ351" s="311">
        <v>0</v>
      </c>
      <c r="BK351" s="311">
        <v>0</v>
      </c>
      <c r="BL351" s="311">
        <v>0.1</v>
      </c>
      <c r="BM351" s="351">
        <f t="shared" si="354"/>
        <v>1.7873504178582338E-2</v>
      </c>
      <c r="BN351" s="351">
        <f t="shared" si="353"/>
        <v>1.7713673107255523E-2</v>
      </c>
      <c r="BO351" s="349">
        <f t="shared" si="353"/>
        <v>1.3291478659664178E-2</v>
      </c>
      <c r="BP351" s="349">
        <f t="shared" si="353"/>
        <v>1.5176629574104185E-2</v>
      </c>
      <c r="BQ351" s="349"/>
      <c r="BR351" s="307"/>
    </row>
    <row r="352" spans="1:84">
      <c r="A352" s="254" t="s">
        <v>74</v>
      </c>
      <c r="Q352" s="306">
        <f t="shared" si="351"/>
        <v>0</v>
      </c>
      <c r="R352" s="306">
        <f t="shared" si="351"/>
        <v>0</v>
      </c>
      <c r="S352" s="306">
        <f t="shared" si="351"/>
        <v>0</v>
      </c>
      <c r="T352" s="306">
        <f t="shared" si="351"/>
        <v>0</v>
      </c>
      <c r="U352" s="306">
        <f t="shared" si="351"/>
        <v>0</v>
      </c>
      <c r="V352" s="306">
        <f t="shared" si="351"/>
        <v>0</v>
      </c>
      <c r="W352" s="306">
        <f t="shared" si="351"/>
        <v>0</v>
      </c>
      <c r="X352" s="306">
        <f t="shared" si="351"/>
        <v>0</v>
      </c>
      <c r="Y352" s="306">
        <f t="shared" si="351"/>
        <v>0</v>
      </c>
      <c r="Z352" s="306">
        <f t="shared" si="351"/>
        <v>0</v>
      </c>
      <c r="AA352" s="306">
        <f t="shared" si="351"/>
        <v>0</v>
      </c>
      <c r="AB352" s="306">
        <f t="shared" si="351"/>
        <v>0</v>
      </c>
      <c r="AC352" s="306">
        <f t="shared" si="351"/>
        <v>0</v>
      </c>
      <c r="AD352" s="306">
        <f t="shared" si="351"/>
        <v>0</v>
      </c>
      <c r="AE352" s="306">
        <f t="shared" si="351"/>
        <v>0</v>
      </c>
      <c r="AF352" s="306">
        <f t="shared" si="351"/>
        <v>0</v>
      </c>
      <c r="AG352" s="306">
        <f t="shared" si="351"/>
        <v>0</v>
      </c>
      <c r="AH352" s="306">
        <f t="shared" si="351"/>
        <v>0</v>
      </c>
      <c r="AI352" s="306">
        <f t="shared" si="351"/>
        <v>0</v>
      </c>
      <c r="AJ352" s="306">
        <f t="shared" si="351"/>
        <v>0</v>
      </c>
      <c r="AK352" s="306">
        <f t="shared" si="351"/>
        <v>0</v>
      </c>
      <c r="AL352" s="306">
        <f t="shared" si="352"/>
        <v>0</v>
      </c>
      <c r="AM352" s="306">
        <v>0</v>
      </c>
      <c r="AN352" s="306">
        <v>0</v>
      </c>
      <c r="AO352" s="306">
        <v>0</v>
      </c>
      <c r="AP352" s="306">
        <v>0</v>
      </c>
      <c r="AQ352" s="306">
        <v>0</v>
      </c>
      <c r="AR352" s="306">
        <v>0</v>
      </c>
      <c r="AS352" s="306">
        <v>0.13</v>
      </c>
      <c r="AT352" s="306">
        <v>0</v>
      </c>
      <c r="AU352" s="306">
        <v>0</v>
      </c>
      <c r="AV352" s="306">
        <v>0</v>
      </c>
      <c r="AW352" s="306">
        <v>0</v>
      </c>
      <c r="AX352" s="306">
        <v>0</v>
      </c>
      <c r="AY352" s="306">
        <v>4.2089999999999996</v>
      </c>
      <c r="AZ352" s="306">
        <v>2.4500000000000002</v>
      </c>
      <c r="BA352" s="306">
        <v>0</v>
      </c>
      <c r="BB352" s="306">
        <v>1.752</v>
      </c>
      <c r="BC352" s="306">
        <v>0</v>
      </c>
      <c r="BD352" s="306">
        <v>0</v>
      </c>
      <c r="BE352" s="306">
        <v>0</v>
      </c>
      <c r="BF352" s="306">
        <v>0</v>
      </c>
      <c r="BG352" s="306">
        <v>0</v>
      </c>
      <c r="BH352" s="311">
        <v>0</v>
      </c>
      <c r="BI352" s="311">
        <v>0</v>
      </c>
      <c r="BJ352" s="311">
        <v>0</v>
      </c>
      <c r="BK352" s="311">
        <v>0</v>
      </c>
      <c r="BL352" s="311">
        <v>0</v>
      </c>
      <c r="BM352" s="351">
        <f t="shared" si="354"/>
        <v>4.6221228864147493E-2</v>
      </c>
      <c r="BN352" s="351">
        <f t="shared" si="353"/>
        <v>5.1822505914826504E-2</v>
      </c>
      <c r="BO352" s="349">
        <f t="shared" si="353"/>
        <v>3.8885087654412315E-2</v>
      </c>
      <c r="BP352" s="349">
        <f t="shared" si="353"/>
        <v>2.218163390274288E-2</v>
      </c>
      <c r="BQ352" s="349"/>
      <c r="BR352" s="307"/>
    </row>
    <row r="353" spans="1:70">
      <c r="A353" s="254" t="s">
        <v>75</v>
      </c>
      <c r="Q353" s="306">
        <f t="shared" si="351"/>
        <v>0</v>
      </c>
      <c r="R353" s="306">
        <f t="shared" si="351"/>
        <v>0</v>
      </c>
      <c r="S353" s="306">
        <f t="shared" si="351"/>
        <v>0</v>
      </c>
      <c r="T353" s="306">
        <f t="shared" si="351"/>
        <v>0</v>
      </c>
      <c r="U353" s="306">
        <f t="shared" si="351"/>
        <v>0</v>
      </c>
      <c r="V353" s="306">
        <f t="shared" si="351"/>
        <v>0</v>
      </c>
      <c r="W353" s="306">
        <f t="shared" si="351"/>
        <v>0</v>
      </c>
      <c r="X353" s="306">
        <f t="shared" si="351"/>
        <v>0</v>
      </c>
      <c r="Y353" s="306">
        <f t="shared" si="351"/>
        <v>0</v>
      </c>
      <c r="Z353" s="306">
        <f t="shared" si="351"/>
        <v>0</v>
      </c>
      <c r="AA353" s="306">
        <f t="shared" si="351"/>
        <v>0</v>
      </c>
      <c r="AB353" s="306">
        <f t="shared" si="351"/>
        <v>0</v>
      </c>
      <c r="AC353" s="306">
        <f t="shared" si="351"/>
        <v>0</v>
      </c>
      <c r="AD353" s="306">
        <f t="shared" si="351"/>
        <v>0</v>
      </c>
      <c r="AE353" s="306">
        <f t="shared" si="351"/>
        <v>0</v>
      </c>
      <c r="AF353" s="306">
        <f t="shared" si="351"/>
        <v>0</v>
      </c>
      <c r="AG353" s="306">
        <f t="shared" si="351"/>
        <v>0</v>
      </c>
      <c r="AH353" s="306">
        <f t="shared" si="351"/>
        <v>0</v>
      </c>
      <c r="AI353" s="306">
        <f t="shared" si="351"/>
        <v>0</v>
      </c>
      <c r="AJ353" s="306">
        <f t="shared" si="351"/>
        <v>0</v>
      </c>
      <c r="AK353" s="306">
        <f t="shared" si="351"/>
        <v>0</v>
      </c>
      <c r="AL353" s="306">
        <f>(SUM($AR353:$AV353)/SUM($AR$354:$AV$354))*AL$354</f>
        <v>0</v>
      </c>
      <c r="AM353" s="306">
        <v>0</v>
      </c>
      <c r="AN353" s="306">
        <v>0</v>
      </c>
      <c r="AO353" s="306">
        <v>0</v>
      </c>
      <c r="AP353" s="306">
        <v>0</v>
      </c>
      <c r="AQ353" s="306">
        <v>0</v>
      </c>
      <c r="AR353" s="306">
        <v>0.25</v>
      </c>
      <c r="AS353" s="306">
        <v>0</v>
      </c>
      <c r="AT353" s="306">
        <v>0</v>
      </c>
      <c r="AU353" s="306">
        <v>0</v>
      </c>
      <c r="AV353" s="306">
        <v>0</v>
      </c>
      <c r="AW353" s="306">
        <v>0.25</v>
      </c>
      <c r="AX353" s="306">
        <v>0</v>
      </c>
      <c r="AY353" s="306">
        <v>3.702</v>
      </c>
      <c r="AZ353" s="306">
        <v>4.42</v>
      </c>
      <c r="BA353" s="306">
        <v>3.2</v>
      </c>
      <c r="BB353" s="306">
        <v>0</v>
      </c>
      <c r="BC353" s="306">
        <v>5</v>
      </c>
      <c r="BD353" s="306">
        <v>0.55000000000000004</v>
      </c>
      <c r="BE353" s="306">
        <v>0</v>
      </c>
      <c r="BF353" s="306">
        <v>0</v>
      </c>
      <c r="BG353" s="306">
        <v>0</v>
      </c>
      <c r="BH353" s="311">
        <v>0</v>
      </c>
      <c r="BI353" s="311">
        <v>0</v>
      </c>
      <c r="BJ353" s="311">
        <v>0</v>
      </c>
      <c r="BK353" s="311">
        <v>0</v>
      </c>
      <c r="BL353" s="311">
        <v>0</v>
      </c>
      <c r="BM353" s="351">
        <f>BM354-SUM(BM342:BM352)</f>
        <v>9.2479245911652797E-2</v>
      </c>
      <c r="BN353" s="349">
        <f t="shared" ref="BN353:BP353" si="355">BN354-SUM(BN342:BN352)</f>
        <v>6.975798501577285E-2</v>
      </c>
      <c r="BO353" s="349">
        <f t="shared" si="355"/>
        <v>7.5458613802796032E-2</v>
      </c>
      <c r="BP353" s="349">
        <f t="shared" si="355"/>
        <v>6.9522160518592002E-2</v>
      </c>
      <c r="BQ353" s="349"/>
      <c r="BR353" s="307"/>
    </row>
    <row r="354" spans="1:70" ht="12" thickBot="1">
      <c r="A354" s="254" t="s">
        <v>76</v>
      </c>
      <c r="Q354" s="306">
        <v>0</v>
      </c>
      <c r="R354" s="306">
        <v>0</v>
      </c>
      <c r="S354" s="306">
        <v>0</v>
      </c>
      <c r="T354" s="306">
        <v>0</v>
      </c>
      <c r="U354" s="306">
        <v>0</v>
      </c>
      <c r="V354" s="306">
        <v>0</v>
      </c>
      <c r="W354" s="306">
        <v>0</v>
      </c>
      <c r="X354" s="306">
        <v>0</v>
      </c>
      <c r="Y354" s="306">
        <v>0</v>
      </c>
      <c r="Z354" s="306">
        <v>0</v>
      </c>
      <c r="AA354" s="306">
        <v>0</v>
      </c>
      <c r="AB354" s="306">
        <v>0</v>
      </c>
      <c r="AC354" s="306">
        <v>0</v>
      </c>
      <c r="AD354" s="306">
        <v>0</v>
      </c>
      <c r="AE354" s="306">
        <v>0</v>
      </c>
      <c r="AF354" s="306">
        <v>0</v>
      </c>
      <c r="AG354" s="306">
        <v>0</v>
      </c>
      <c r="AH354" s="306">
        <v>0</v>
      </c>
      <c r="AI354" s="306">
        <v>0</v>
      </c>
      <c r="AJ354" s="306">
        <v>0</v>
      </c>
      <c r="AK354" s="306">
        <v>0</v>
      </c>
      <c r="AL354" s="306">
        <v>0</v>
      </c>
      <c r="AM354" s="306">
        <f>SUM(AM342:AM353)</f>
        <v>0</v>
      </c>
      <c r="AN354" s="306">
        <f t="shared" ref="AN354:BE354" si="356">SUM(AN342:AN353)</f>
        <v>0</v>
      </c>
      <c r="AO354" s="306">
        <f t="shared" si="356"/>
        <v>0</v>
      </c>
      <c r="AP354" s="306">
        <f t="shared" si="356"/>
        <v>0</v>
      </c>
      <c r="AQ354" s="306">
        <f t="shared" si="356"/>
        <v>6</v>
      </c>
      <c r="AR354" s="306">
        <f t="shared" si="356"/>
        <v>0.89</v>
      </c>
      <c r="AS354" s="306">
        <f t="shared" si="356"/>
        <v>15.375000000000002</v>
      </c>
      <c r="AT354" s="306">
        <f t="shared" si="356"/>
        <v>0.52300000000000002</v>
      </c>
      <c r="AU354" s="306">
        <f t="shared" si="356"/>
        <v>0</v>
      </c>
      <c r="AV354" s="306">
        <f t="shared" si="356"/>
        <v>0</v>
      </c>
      <c r="AW354" s="306">
        <f t="shared" si="356"/>
        <v>0.28000000000000003</v>
      </c>
      <c r="AX354" s="306">
        <f t="shared" si="356"/>
        <v>0.70900000000000007</v>
      </c>
      <c r="AY354" s="306">
        <f t="shared" si="356"/>
        <v>8.3870000000000005</v>
      </c>
      <c r="AZ354" s="306">
        <f t="shared" si="356"/>
        <v>19.872999999999998</v>
      </c>
      <c r="BA354" s="306">
        <f t="shared" si="356"/>
        <v>6.7680000000000007</v>
      </c>
      <c r="BB354" s="306">
        <f t="shared" si="356"/>
        <v>4.8389999999999995</v>
      </c>
      <c r="BC354" s="306">
        <f t="shared" si="356"/>
        <v>14.209</v>
      </c>
      <c r="BD354" s="306">
        <f t="shared" si="356"/>
        <v>1.6700000000000002</v>
      </c>
      <c r="BE354" s="306">
        <f t="shared" si="356"/>
        <v>1E-3</v>
      </c>
      <c r="BF354" s="306">
        <v>0</v>
      </c>
      <c r="BG354" s="306">
        <v>0</v>
      </c>
      <c r="BH354" s="311">
        <f>SUM(BH342:BH353)</f>
        <v>0.45500000000000002</v>
      </c>
      <c r="BI354" s="311">
        <f>SUM(BI342:BI353)</f>
        <v>0.48099999999999998</v>
      </c>
      <c r="BJ354" s="311">
        <f>SUM(BJ342:BJ353)</f>
        <v>1.226</v>
      </c>
      <c r="BK354" s="311">
        <f>SUM(BK342:BK353)</f>
        <v>9.9000000000000005E-2</v>
      </c>
      <c r="BL354" s="311">
        <f>SUM(BL342:BL353)</f>
        <v>0.73499999999999999</v>
      </c>
      <c r="BM354" s="351">
        <f>BM34</f>
        <v>0.25</v>
      </c>
      <c r="BN354" s="349">
        <f t="shared" ref="BN354:BP354" si="357">BN34</f>
        <v>0.25</v>
      </c>
      <c r="BO354" s="349">
        <f t="shared" si="357"/>
        <v>0.25</v>
      </c>
      <c r="BP354" s="349">
        <f t="shared" si="357"/>
        <v>0.25</v>
      </c>
      <c r="BQ354" s="349"/>
      <c r="BR354" s="307"/>
    </row>
    <row r="355" spans="1:70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  <c r="AA355" s="261"/>
      <c r="AB355" s="261"/>
      <c r="AC355" s="261"/>
      <c r="AD355" s="261"/>
      <c r="AE355" s="261"/>
      <c r="AF355" s="261"/>
      <c r="AG355" s="261"/>
      <c r="AH355" s="261"/>
      <c r="AI355" s="261"/>
      <c r="AJ355" s="261"/>
      <c r="AK355" s="261"/>
      <c r="AL355" s="261"/>
      <c r="AM355" s="261"/>
      <c r="AN355" s="261"/>
      <c r="AO355" s="261"/>
      <c r="AP355" s="261"/>
      <c r="AQ355" s="261"/>
      <c r="AR355" s="261"/>
      <c r="AS355" s="261"/>
      <c r="AT355" s="261"/>
      <c r="AU355" s="261"/>
      <c r="AV355" s="261"/>
      <c r="AW355" s="261"/>
      <c r="AX355" s="261"/>
      <c r="AY355" s="261"/>
      <c r="AZ355" s="261"/>
      <c r="BA355" s="261"/>
      <c r="BB355" s="261"/>
      <c r="BC355" s="261"/>
      <c r="BD355" s="261"/>
      <c r="BE355" s="261"/>
      <c r="BF355" s="261"/>
      <c r="BG355" s="261"/>
      <c r="BH355" s="261"/>
      <c r="BI355" s="261"/>
      <c r="BJ355" s="261"/>
      <c r="BK355" s="261"/>
      <c r="BL355" s="261"/>
      <c r="BM355" s="261"/>
      <c r="BN355" s="261"/>
      <c r="BO355" s="261"/>
      <c r="BP355" s="261"/>
    </row>
    <row r="356" spans="1:70" ht="12" thickBot="1">
      <c r="A356" s="254" t="s">
        <v>105</v>
      </c>
    </row>
    <row r="357" spans="1:70" ht="12" thickBot="1">
      <c r="A357" s="286"/>
      <c r="B357" s="287" t="s">
        <v>119</v>
      </c>
      <c r="C357" s="287" t="s">
        <v>120</v>
      </c>
      <c r="D357" s="287" t="s">
        <v>121</v>
      </c>
      <c r="E357" s="287" t="s">
        <v>122</v>
      </c>
      <c r="F357" s="287" t="s">
        <v>123</v>
      </c>
      <c r="G357" s="287" t="s">
        <v>124</v>
      </c>
      <c r="H357" s="287" t="s">
        <v>125</v>
      </c>
      <c r="I357" s="287" t="s">
        <v>126</v>
      </c>
      <c r="J357" s="287" t="s">
        <v>127</v>
      </c>
      <c r="K357" s="287" t="s">
        <v>128</v>
      </c>
      <c r="L357" s="287" t="s">
        <v>129</v>
      </c>
      <c r="M357" s="287" t="s">
        <v>130</v>
      </c>
      <c r="N357" s="287" t="s">
        <v>131</v>
      </c>
      <c r="O357" s="287" t="s">
        <v>132</v>
      </c>
      <c r="P357" s="287" t="s">
        <v>133</v>
      </c>
      <c r="Q357" s="288" t="s">
        <v>134</v>
      </c>
      <c r="R357" s="288" t="s">
        <v>135</v>
      </c>
      <c r="S357" s="288" t="s">
        <v>136</v>
      </c>
      <c r="T357" s="288" t="s">
        <v>137</v>
      </c>
      <c r="U357" s="288" t="s">
        <v>138</v>
      </c>
      <c r="V357" s="288" t="s">
        <v>139</v>
      </c>
      <c r="W357" s="288" t="s">
        <v>140</v>
      </c>
      <c r="X357" s="288" t="s">
        <v>141</v>
      </c>
      <c r="Y357" s="288" t="s">
        <v>142</v>
      </c>
      <c r="Z357" s="288" t="s">
        <v>143</v>
      </c>
      <c r="AA357" s="288" t="s">
        <v>144</v>
      </c>
      <c r="AB357" s="288" t="s">
        <v>145</v>
      </c>
      <c r="AC357" s="288" t="s">
        <v>146</v>
      </c>
      <c r="AD357" s="288" t="s">
        <v>147</v>
      </c>
      <c r="AE357" s="288" t="s">
        <v>148</v>
      </c>
      <c r="AF357" s="288" t="s">
        <v>149</v>
      </c>
      <c r="AG357" s="288" t="s">
        <v>150</v>
      </c>
      <c r="AH357" s="288" t="s">
        <v>151</v>
      </c>
      <c r="AI357" s="288" t="s">
        <v>11</v>
      </c>
      <c r="AJ357" s="288" t="s">
        <v>12</v>
      </c>
      <c r="AK357" s="288" t="s">
        <v>13</v>
      </c>
      <c r="AL357" s="288" t="s">
        <v>14</v>
      </c>
      <c r="AM357" s="288" t="s">
        <v>15</v>
      </c>
      <c r="AN357" s="288" t="s">
        <v>16</v>
      </c>
      <c r="AO357" s="288" t="s">
        <v>17</v>
      </c>
      <c r="AP357" s="288" t="s">
        <v>18</v>
      </c>
      <c r="AQ357" s="288" t="s">
        <v>19</v>
      </c>
      <c r="AR357" s="288" t="s">
        <v>20</v>
      </c>
      <c r="AS357" s="288" t="s">
        <v>21</v>
      </c>
      <c r="AT357" s="288" t="s">
        <v>22</v>
      </c>
      <c r="AU357" s="288" t="s">
        <v>23</v>
      </c>
      <c r="AV357" s="288" t="s">
        <v>24</v>
      </c>
      <c r="AW357" s="288" t="s">
        <v>25</v>
      </c>
      <c r="AX357" s="288" t="s">
        <v>26</v>
      </c>
      <c r="AY357" s="288" t="s">
        <v>27</v>
      </c>
      <c r="AZ357" s="288" t="s">
        <v>28</v>
      </c>
      <c r="BA357" s="288" t="s">
        <v>29</v>
      </c>
      <c r="BB357" s="288" t="s">
        <v>30</v>
      </c>
      <c r="BC357" s="288" t="s">
        <v>31</v>
      </c>
      <c r="BD357" s="288" t="s">
        <v>32</v>
      </c>
      <c r="BE357" s="288" t="s">
        <v>33</v>
      </c>
      <c r="BF357" s="288" t="s">
        <v>34</v>
      </c>
      <c r="BG357" s="288" t="s">
        <v>35</v>
      </c>
      <c r="BH357" s="288" t="s">
        <v>36</v>
      </c>
      <c r="BI357" s="288" t="s">
        <v>37</v>
      </c>
      <c r="BJ357" s="288" t="s">
        <v>38</v>
      </c>
      <c r="BK357" s="288" t="str">
        <f>BK2</f>
        <v xml:space="preserve">21/22  </v>
      </c>
      <c r="BL357" s="288" t="str">
        <f>BL2</f>
        <v xml:space="preserve">22/23  </v>
      </c>
      <c r="BM357" s="288" t="str">
        <f>BM2</f>
        <v xml:space="preserve">23/24  </v>
      </c>
      <c r="BN357" s="288" t="str">
        <f t="shared" ref="BN357:BP357" si="358">BN2</f>
        <v xml:space="preserve">24/25  </v>
      </c>
      <c r="BO357" s="288" t="str">
        <f t="shared" si="358"/>
        <v xml:space="preserve">25/26  </v>
      </c>
      <c r="BP357" s="288" t="str">
        <f t="shared" si="358"/>
        <v xml:space="preserve">26/27  </v>
      </c>
      <c r="BQ357" s="289"/>
      <c r="BR357" s="289"/>
    </row>
    <row r="358" spans="1:70">
      <c r="A358" s="254" t="s">
        <v>64</v>
      </c>
      <c r="Q358" s="259">
        <f t="shared" ref="Q358:T369" si="359">(SUM($V358:$Z358)/SUM($V$370:$Z$370))*Q$370</f>
        <v>9.5557364077626694</v>
      </c>
      <c r="R358" s="259">
        <f t="shared" si="359"/>
        <v>14.513901524998017</v>
      </c>
      <c r="S358" s="259">
        <f t="shared" si="359"/>
        <v>9.2852910377316498</v>
      </c>
      <c r="T358" s="259">
        <f t="shared" si="359"/>
        <v>19.922808925618394</v>
      </c>
      <c r="U358" s="259">
        <f t="shared" ref="U358:U368" si="360">(SUM($V358:$Z358)/SUM($V$370:$Z$370))*U$370</f>
        <v>23.078004909313616</v>
      </c>
      <c r="V358" s="259">
        <v>23.258706751531992</v>
      </c>
      <c r="W358" s="259">
        <v>26.029173037890118</v>
      </c>
      <c r="X358" s="259">
        <v>40.563045656993914</v>
      </c>
      <c r="Y358" s="259">
        <v>45.690910680295502</v>
      </c>
      <c r="Z358" s="259">
        <v>54.890745781930079</v>
      </c>
      <c r="AA358" s="259">
        <v>81.990228969424422</v>
      </c>
      <c r="AB358" s="259">
        <v>78.156930962939541</v>
      </c>
      <c r="AC358" s="259">
        <v>81.883697581106162</v>
      </c>
      <c r="AD358" s="259">
        <v>72.047542594753082</v>
      </c>
      <c r="AE358" s="259">
        <v>98.384161768518325</v>
      </c>
      <c r="AF358" s="259">
        <v>83.5323156703313</v>
      </c>
      <c r="AG358" s="259">
        <v>90.422149519953436</v>
      </c>
      <c r="AH358" s="259">
        <v>77.385999999999996</v>
      </c>
      <c r="AI358" s="259">
        <v>46.338000000000001</v>
      </c>
      <c r="AJ358" s="259">
        <v>115.789</v>
      </c>
      <c r="AK358" s="259">
        <v>70.674999999999997</v>
      </c>
      <c r="AL358" s="259">
        <v>66.760999999999996</v>
      </c>
      <c r="AM358" s="259">
        <v>92.933000000000007</v>
      </c>
      <c r="AN358" s="259">
        <v>108.414</v>
      </c>
      <c r="AO358" s="259">
        <v>119.98699999999999</v>
      </c>
      <c r="AP358" s="259">
        <v>147.67400000000001</v>
      </c>
      <c r="AQ358" s="259">
        <v>139.351</v>
      </c>
      <c r="AR358" s="259">
        <v>211.548</v>
      </c>
      <c r="AS358" s="259">
        <v>184.429</v>
      </c>
      <c r="AT358" s="259">
        <v>175.94300000000001</v>
      </c>
      <c r="AU358" s="259">
        <v>167.47399999999999</v>
      </c>
      <c r="AV358" s="259">
        <v>211.98</v>
      </c>
      <c r="AW358" s="259">
        <v>216.39599999999999</v>
      </c>
      <c r="AX358" s="259">
        <v>121.514</v>
      </c>
      <c r="AY358" s="259">
        <v>193.09700000000001</v>
      </c>
      <c r="AZ358" s="259">
        <v>259.63</v>
      </c>
      <c r="BA358" s="259">
        <v>200.66499999999999</v>
      </c>
      <c r="BB358" s="259">
        <v>176.124</v>
      </c>
      <c r="BC358" s="259">
        <v>269.12200000000001</v>
      </c>
      <c r="BD358" s="259">
        <v>242.822</v>
      </c>
      <c r="BE358" s="259">
        <v>295.43799999999999</v>
      </c>
      <c r="BF358" s="259">
        <v>219.417</v>
      </c>
      <c r="BG358" s="259">
        <v>143.19499999999999</v>
      </c>
      <c r="BH358" s="259">
        <v>225.90100000000001</v>
      </c>
      <c r="BI358" s="259">
        <v>221.28299999999999</v>
      </c>
      <c r="BJ358" s="259">
        <v>252.07400000000001</v>
      </c>
      <c r="BK358" s="259">
        <v>181.32900000000001</v>
      </c>
      <c r="BL358" s="314">
        <v>252.851</v>
      </c>
      <c r="BM358" s="314">
        <v>147.85300000000001</v>
      </c>
      <c r="BN358" s="347">
        <f t="shared" ref="BN358:BN359" si="361">(SUM(BH358:BL358)/SUM(BH$370:BL$370))*BN$370</f>
        <v>227.89306314682148</v>
      </c>
      <c r="BO358" s="327">
        <f t="shared" ref="BO358:BO359" si="362">(SUM(BI358:BM358)/SUM(BI$370:BM$370))*BO$370</f>
        <v>216.57250369111836</v>
      </c>
      <c r="BP358" s="327">
        <f t="shared" ref="BP358:BP368" si="363">(SUM(BJ358:BN358)/SUM(BJ$370:BN$370))*BP$370</f>
        <v>221.83513250640669</v>
      </c>
      <c r="BQ358" s="326"/>
      <c r="BR358" s="259"/>
    </row>
    <row r="359" spans="1:70">
      <c r="A359" s="254" t="s">
        <v>65</v>
      </c>
      <c r="Q359" s="259">
        <f t="shared" si="359"/>
        <v>9.5930487758248262</v>
      </c>
      <c r="R359" s="259">
        <f t="shared" si="359"/>
        <v>14.570574084035821</v>
      </c>
      <c r="S359" s="259">
        <f t="shared" si="359"/>
        <v>9.3215473953769532</v>
      </c>
      <c r="T359" s="259">
        <f t="shared" si="359"/>
        <v>20.000601692993268</v>
      </c>
      <c r="U359" s="259">
        <f t="shared" si="360"/>
        <v>23.168117798218447</v>
      </c>
      <c r="V359" s="259">
        <v>22.816047655972341</v>
      </c>
      <c r="W359" s="259">
        <v>25.903784319027775</v>
      </c>
      <c r="X359" s="259">
        <v>46.08533998420922</v>
      </c>
      <c r="Y359" s="259">
        <v>39.308509039301676</v>
      </c>
      <c r="Z359" s="259">
        <v>57.062484688920286</v>
      </c>
      <c r="AA359" s="259">
        <v>75.568110837243964</v>
      </c>
      <c r="AB359" s="259">
        <v>72.723836540497203</v>
      </c>
      <c r="AC359" s="259">
        <v>77.537059908291127</v>
      </c>
      <c r="AD359" s="259">
        <v>66.236816895138389</v>
      </c>
      <c r="AE359" s="259">
        <v>99.364495581061021</v>
      </c>
      <c r="AF359" s="259">
        <v>78.218463584688095</v>
      </c>
      <c r="AG359" s="259">
        <v>71.894510779588899</v>
      </c>
      <c r="AH359" s="259">
        <v>50.85</v>
      </c>
      <c r="AI359" s="259">
        <v>127.657</v>
      </c>
      <c r="AJ359" s="259">
        <v>52.667999999999999</v>
      </c>
      <c r="AK359" s="259">
        <v>94.006</v>
      </c>
      <c r="AL359" s="259">
        <v>71.096999999999994</v>
      </c>
      <c r="AM359" s="259">
        <v>98.146000000000001</v>
      </c>
      <c r="AN359" s="259">
        <v>110.672</v>
      </c>
      <c r="AO359" s="259">
        <v>75.183999999999997</v>
      </c>
      <c r="AP359" s="259">
        <v>97.504999999999995</v>
      </c>
      <c r="AQ359" s="259">
        <v>196.072</v>
      </c>
      <c r="AR359" s="259">
        <v>161.08600000000001</v>
      </c>
      <c r="AS359" s="259">
        <v>165.30600000000001</v>
      </c>
      <c r="AT359" s="259">
        <v>167.423</v>
      </c>
      <c r="AU359" s="259">
        <v>181.30199999999999</v>
      </c>
      <c r="AV359" s="259">
        <v>175.084</v>
      </c>
      <c r="AW359" s="259">
        <v>140.62200000000001</v>
      </c>
      <c r="AX359" s="259">
        <v>181.405</v>
      </c>
      <c r="AY359" s="259">
        <v>208.73699999999999</v>
      </c>
      <c r="AZ359" s="259">
        <v>198.33</v>
      </c>
      <c r="BA359" s="259">
        <v>277.49</v>
      </c>
      <c r="BB359" s="259">
        <v>270.15499999999997</v>
      </c>
      <c r="BC359" s="259">
        <v>249.477</v>
      </c>
      <c r="BD359" s="259">
        <v>209.48099999999999</v>
      </c>
      <c r="BE359" s="259">
        <v>229.74199999999999</v>
      </c>
      <c r="BF359" s="259">
        <v>196.58199999999999</v>
      </c>
      <c r="BG359" s="259">
        <v>219.018</v>
      </c>
      <c r="BH359" s="259">
        <v>166.21700000000001</v>
      </c>
      <c r="BI359" s="259">
        <v>221.77199999999999</v>
      </c>
      <c r="BJ359" s="259">
        <v>217.75299999999999</v>
      </c>
      <c r="BK359" s="314">
        <v>261.26400000000001</v>
      </c>
      <c r="BL359" s="314">
        <v>205.745</v>
      </c>
      <c r="BM359" s="314">
        <v>257.541</v>
      </c>
      <c r="BN359" s="347">
        <f t="shared" si="361"/>
        <v>215.69111974701383</v>
      </c>
      <c r="BO359" s="327">
        <f t="shared" si="362"/>
        <v>238.87533256354396</v>
      </c>
      <c r="BP359" s="327">
        <f t="shared" si="363"/>
        <v>241.88678316510075</v>
      </c>
      <c r="BQ359" s="326"/>
      <c r="BR359" s="259"/>
    </row>
    <row r="360" spans="1:70">
      <c r="A360" s="254" t="s">
        <v>66</v>
      </c>
      <c r="Q360" s="259">
        <f t="shared" si="359"/>
        <v>9.2467407682574621</v>
      </c>
      <c r="R360" s="259">
        <f t="shared" si="359"/>
        <v>14.044577959334447</v>
      </c>
      <c r="S360" s="259">
        <f t="shared" si="359"/>
        <v>8.9850405578350809</v>
      </c>
      <c r="T360" s="259">
        <f t="shared" si="359"/>
        <v>19.278582167782069</v>
      </c>
      <c r="U360" s="259">
        <f t="shared" si="360"/>
        <v>22.331751289376513</v>
      </c>
      <c r="V360" s="259">
        <v>25.465478832132511</v>
      </c>
      <c r="W360" s="259">
        <v>30.856638714090291</v>
      </c>
      <c r="X360" s="259">
        <v>45.524560551163226</v>
      </c>
      <c r="Y360" s="259">
        <v>32.822945676144798</v>
      </c>
      <c r="Z360" s="259">
        <v>49.605103322195824</v>
      </c>
      <c r="AA360" s="259">
        <v>79.364814395972942</v>
      </c>
      <c r="AB360" s="259">
        <v>68.528789776688811</v>
      </c>
      <c r="AC360" s="259">
        <v>60.679023051186455</v>
      </c>
      <c r="AD360" s="259">
        <v>70.828390820963122</v>
      </c>
      <c r="AE360" s="259">
        <v>104.62517461290095</v>
      </c>
      <c r="AF360" s="259">
        <v>63.695942619405628</v>
      </c>
      <c r="AG360" s="259">
        <v>60.864030800021773</v>
      </c>
      <c r="AH360" s="259">
        <v>106.66200000000001</v>
      </c>
      <c r="AI360" s="259">
        <v>77.314999999999998</v>
      </c>
      <c r="AJ360" s="259">
        <v>137.61000000000001</v>
      </c>
      <c r="AK360" s="259">
        <v>56.64</v>
      </c>
      <c r="AL360" s="259">
        <v>122.56</v>
      </c>
      <c r="AM360" s="259">
        <v>115.636</v>
      </c>
      <c r="AN360" s="259">
        <v>130.02699999999999</v>
      </c>
      <c r="AO360" s="259">
        <v>157.922</v>
      </c>
      <c r="AP360" s="259">
        <v>188.73699999999999</v>
      </c>
      <c r="AQ360" s="259">
        <v>145.43</v>
      </c>
      <c r="AR360" s="259">
        <v>73.623000000000005</v>
      </c>
      <c r="AS360" s="259">
        <v>147.71299999999999</v>
      </c>
      <c r="AT360" s="259">
        <v>203.9</v>
      </c>
      <c r="AU360" s="259">
        <v>123.95699999999999</v>
      </c>
      <c r="AV360" s="259">
        <v>214.31399999999999</v>
      </c>
      <c r="AW360" s="259">
        <v>182.96600000000001</v>
      </c>
      <c r="AX360" s="259">
        <v>239.327</v>
      </c>
      <c r="AY360" s="259">
        <v>291.67099999999999</v>
      </c>
      <c r="AZ360" s="259">
        <v>213.32599999999999</v>
      </c>
      <c r="BA360" s="259">
        <v>228.64699999999999</v>
      </c>
      <c r="BB360" s="259">
        <v>209.05799999999999</v>
      </c>
      <c r="BC360" s="259">
        <v>155.55600000000001</v>
      </c>
      <c r="BD360" s="259">
        <v>239.37299999999999</v>
      </c>
      <c r="BE360" s="259">
        <v>265.952</v>
      </c>
      <c r="BF360" s="259">
        <v>195.85499999999999</v>
      </c>
      <c r="BG360" s="259">
        <v>221.62200000000001</v>
      </c>
      <c r="BH360" s="259">
        <v>201.727</v>
      </c>
      <c r="BI360" s="259">
        <v>205.071</v>
      </c>
      <c r="BJ360" s="259">
        <v>168.208</v>
      </c>
      <c r="BK360" s="314">
        <v>163.23099999999999</v>
      </c>
      <c r="BL360" s="314">
        <v>239.60900000000001</v>
      </c>
      <c r="BM360" s="314">
        <v>133.02000000000001</v>
      </c>
      <c r="BN360" s="260">
        <v>177.553</v>
      </c>
      <c r="BO360" s="327">
        <f t="shared" ref="BN360:BO368" si="364">(SUM(BI360:BM360)/SUM(BI$370:BM$370))*BO$370</f>
        <v>186.56090112019223</v>
      </c>
      <c r="BP360" s="327">
        <f t="shared" si="363"/>
        <v>184.15677940349858</v>
      </c>
      <c r="BQ360" s="327"/>
      <c r="BR360" s="259"/>
    </row>
    <row r="361" spans="1:70">
      <c r="A361" s="254" t="s">
        <v>67</v>
      </c>
      <c r="Q361" s="259">
        <f t="shared" si="359"/>
        <v>8.1877335708779828</v>
      </c>
      <c r="R361" s="259">
        <f t="shared" si="359"/>
        <v>12.436085895390143</v>
      </c>
      <c r="S361" s="259">
        <f t="shared" si="359"/>
        <v>7.9560052622682278</v>
      </c>
      <c r="T361" s="259">
        <f t="shared" si="359"/>
        <v>17.070652067585225</v>
      </c>
      <c r="U361" s="259">
        <f t="shared" si="360"/>
        <v>19.774149001365693</v>
      </c>
      <c r="V361" s="259">
        <v>19.38272371711259</v>
      </c>
      <c r="W361" s="259">
        <v>25.144545071869693</v>
      </c>
      <c r="X361" s="259">
        <v>38.281757936641036</v>
      </c>
      <c r="Y361" s="259">
        <v>25.184267556660707</v>
      </c>
      <c r="Z361" s="259">
        <v>55.176887203228716</v>
      </c>
      <c r="AA361" s="259">
        <v>68.742400528991496</v>
      </c>
      <c r="AB361" s="259">
        <v>48.062698326292399</v>
      </c>
      <c r="AC361" s="259">
        <v>45.171642766682531</v>
      </c>
      <c r="AD361" s="259">
        <v>65.76568867101885</v>
      </c>
      <c r="AE361" s="259">
        <v>73.284471182068359</v>
      </c>
      <c r="AF361" s="259">
        <v>49.421901746423202</v>
      </c>
      <c r="AG361" s="259">
        <v>72.435000000000002</v>
      </c>
      <c r="AH361" s="259">
        <v>66.322000000000003</v>
      </c>
      <c r="AI361" s="259">
        <v>80.335999999999999</v>
      </c>
      <c r="AJ361" s="259">
        <v>80.031000000000006</v>
      </c>
      <c r="AK361" s="259">
        <v>92.438999999999993</v>
      </c>
      <c r="AL361" s="259">
        <v>144.55199999999999</v>
      </c>
      <c r="AM361" s="259">
        <v>116.521</v>
      </c>
      <c r="AN361" s="259">
        <v>104.529</v>
      </c>
      <c r="AO361" s="259">
        <v>82.5</v>
      </c>
      <c r="AP361" s="259">
        <v>120.81</v>
      </c>
      <c r="AQ361" s="259">
        <v>166.631</v>
      </c>
      <c r="AR361" s="259">
        <v>147.42099999999999</v>
      </c>
      <c r="AS361" s="259">
        <v>166.18600000000001</v>
      </c>
      <c r="AT361" s="259">
        <v>141.19499999999999</v>
      </c>
      <c r="AU361" s="259">
        <v>222.48</v>
      </c>
      <c r="AV361" s="259">
        <v>189.72399999999999</v>
      </c>
      <c r="AW361" s="259">
        <v>202.91900000000001</v>
      </c>
      <c r="AX361" s="259">
        <v>230.69399999999999</v>
      </c>
      <c r="AY361" s="259">
        <v>249.97900000000001</v>
      </c>
      <c r="AZ361" s="259">
        <v>171.749</v>
      </c>
      <c r="BA361" s="259">
        <v>205.114</v>
      </c>
      <c r="BB361" s="259">
        <v>294.96199999999999</v>
      </c>
      <c r="BC361" s="259">
        <v>274.05900000000003</v>
      </c>
      <c r="BD361" s="259">
        <v>191.44900000000001</v>
      </c>
      <c r="BE361" s="259">
        <v>223.416</v>
      </c>
      <c r="BF361" s="259">
        <v>187.017</v>
      </c>
      <c r="BG361" s="259">
        <v>217.81700000000001</v>
      </c>
      <c r="BH361" s="259">
        <v>226.22200000000001</v>
      </c>
      <c r="BI361" s="259">
        <v>183.119</v>
      </c>
      <c r="BJ361" s="259">
        <v>166.905</v>
      </c>
      <c r="BK361" s="314">
        <v>151.83000000000001</v>
      </c>
      <c r="BL361" s="314">
        <v>139.60599999999999</v>
      </c>
      <c r="BM361" s="259">
        <v>231.398</v>
      </c>
      <c r="BN361" s="260">
        <v>177.39599999999999</v>
      </c>
      <c r="BO361" s="327">
        <f t="shared" si="364"/>
        <v>179.11581730623016</v>
      </c>
      <c r="BP361" s="327">
        <f t="shared" si="363"/>
        <v>181.13088153305415</v>
      </c>
      <c r="BQ361" s="327"/>
      <c r="BR361" s="259"/>
    </row>
    <row r="362" spans="1:70">
      <c r="A362" s="254" t="s">
        <v>68</v>
      </c>
      <c r="Q362" s="259">
        <f t="shared" si="359"/>
        <v>6.4774161714306535</v>
      </c>
      <c r="R362" s="259">
        <f t="shared" si="359"/>
        <v>9.8383396566069354</v>
      </c>
      <c r="S362" s="259">
        <f t="shared" si="359"/>
        <v>6.2940930722392192</v>
      </c>
      <c r="T362" s="259">
        <f t="shared" si="359"/>
        <v>13.504801640435607</v>
      </c>
      <c r="U362" s="259">
        <f t="shared" si="360"/>
        <v>15.643571131002332</v>
      </c>
      <c r="V362" s="259">
        <v>14.624730168930743</v>
      </c>
      <c r="W362" s="259">
        <v>22.524221443017989</v>
      </c>
      <c r="X362" s="259">
        <v>32.785963171973137</v>
      </c>
      <c r="Y362" s="259">
        <v>21.461414881112969</v>
      </c>
      <c r="Z362" s="259">
        <v>37.689596629486694</v>
      </c>
      <c r="AA362" s="259">
        <v>55.460508935552802</v>
      </c>
      <c r="AB362" s="259">
        <v>48.389133341506053</v>
      </c>
      <c r="AC362" s="259">
        <v>34.856828569454898</v>
      </c>
      <c r="AD362" s="259">
        <v>51.602796823077476</v>
      </c>
      <c r="AE362" s="259">
        <v>62.431695965113896</v>
      </c>
      <c r="AF362" s="259">
        <v>40.430799887786755</v>
      </c>
      <c r="AG362" s="259">
        <v>59.341000000000001</v>
      </c>
      <c r="AH362" s="259">
        <v>50.231000000000002</v>
      </c>
      <c r="AI362" s="259">
        <v>100.91200000000001</v>
      </c>
      <c r="AJ362" s="259">
        <v>45.372</v>
      </c>
      <c r="AK362" s="259">
        <v>77.272000000000006</v>
      </c>
      <c r="AL362" s="259">
        <v>39.380000000000003</v>
      </c>
      <c r="AM362" s="259">
        <v>76.739999999999995</v>
      </c>
      <c r="AN362" s="259">
        <v>48.493000000000002</v>
      </c>
      <c r="AO362" s="259">
        <v>88.343999999999994</v>
      </c>
      <c r="AP362" s="259">
        <v>189.60300000000001</v>
      </c>
      <c r="AQ362" s="259">
        <v>132.28899999999999</v>
      </c>
      <c r="AR362" s="259">
        <v>123.44199999999999</v>
      </c>
      <c r="AS362" s="259">
        <v>109.81</v>
      </c>
      <c r="AT362" s="259">
        <v>144.68100000000001</v>
      </c>
      <c r="AU362" s="259">
        <v>85.882000000000005</v>
      </c>
      <c r="AV362" s="259">
        <v>153.476</v>
      </c>
      <c r="AW362" s="259">
        <v>158.46100000000001</v>
      </c>
      <c r="AX362" s="259">
        <v>203.07499999999999</v>
      </c>
      <c r="AY362" s="259">
        <v>225.916</v>
      </c>
      <c r="AZ362" s="259">
        <v>91.25</v>
      </c>
      <c r="BA362" s="259">
        <v>198.161</v>
      </c>
      <c r="BB362" s="259">
        <v>251.071</v>
      </c>
      <c r="BC362" s="259">
        <v>267.98</v>
      </c>
      <c r="BD362" s="259">
        <v>196.71799999999999</v>
      </c>
      <c r="BE362" s="259">
        <v>165.976</v>
      </c>
      <c r="BF362" s="259">
        <v>186.56800000000001</v>
      </c>
      <c r="BG362" s="259">
        <v>217.874</v>
      </c>
      <c r="BH362" s="259">
        <v>193.798</v>
      </c>
      <c r="BI362" s="259">
        <v>117.977</v>
      </c>
      <c r="BJ362" s="259">
        <v>150.53299999999999</v>
      </c>
      <c r="BK362" s="314">
        <v>218.67099999999999</v>
      </c>
      <c r="BL362" s="314">
        <v>209.827</v>
      </c>
      <c r="BM362" s="259">
        <v>136.19499999999999</v>
      </c>
      <c r="BN362" s="260">
        <v>194.89400000000001</v>
      </c>
      <c r="BO362" s="327">
        <f t="shared" si="364"/>
        <v>170.9783679899856</v>
      </c>
      <c r="BP362" s="327">
        <f t="shared" si="363"/>
        <v>190.10977287373154</v>
      </c>
      <c r="BQ362" s="327"/>
      <c r="BR362" s="259"/>
    </row>
    <row r="363" spans="1:70">
      <c r="A363" s="254" t="s">
        <v>69</v>
      </c>
      <c r="Q363" s="259">
        <f t="shared" si="359"/>
        <v>8.1853109594235889</v>
      </c>
      <c r="R363" s="259">
        <f t="shared" si="359"/>
        <v>12.432406268558468</v>
      </c>
      <c r="S363" s="259">
        <f t="shared" si="359"/>
        <v>7.953651215288958</v>
      </c>
      <c r="T363" s="259">
        <f t="shared" si="359"/>
        <v>17.065601151251066</v>
      </c>
      <c r="U363" s="259">
        <f t="shared" si="360"/>
        <v>19.768298166155081</v>
      </c>
      <c r="V363" s="259">
        <v>20.745902424203862</v>
      </c>
      <c r="W363" s="259">
        <v>23.181397938545736</v>
      </c>
      <c r="X363" s="259">
        <v>42.579514210905863</v>
      </c>
      <c r="Y363" s="259">
        <v>30.364825875734141</v>
      </c>
      <c r="Z363" s="259">
        <v>46.25026174768994</v>
      </c>
      <c r="AA363" s="259">
        <v>74.714554546250056</v>
      </c>
      <c r="AB363" s="259">
        <v>49.28488656777683</v>
      </c>
      <c r="AC363" s="259">
        <v>55.837339380286451</v>
      </c>
      <c r="AD363" s="259">
        <v>69.406193773420384</v>
      </c>
      <c r="AE363" s="259">
        <v>65.672217005532104</v>
      </c>
      <c r="AF363" s="259">
        <v>61.113593051153323</v>
      </c>
      <c r="AG363" s="259">
        <v>101.574</v>
      </c>
      <c r="AH363" s="259">
        <v>43.003</v>
      </c>
      <c r="AI363" s="259">
        <v>61.061999999999998</v>
      </c>
      <c r="AJ363" s="259">
        <v>110.10299999999999</v>
      </c>
      <c r="AK363" s="259">
        <v>73.454999999999998</v>
      </c>
      <c r="AL363" s="259">
        <v>56.478999999999999</v>
      </c>
      <c r="AM363" s="259">
        <v>93.515000000000001</v>
      </c>
      <c r="AN363" s="259">
        <v>93.733999999999995</v>
      </c>
      <c r="AO363" s="259">
        <v>89.984999999999999</v>
      </c>
      <c r="AP363" s="259">
        <v>146.739</v>
      </c>
      <c r="AQ363" s="259">
        <v>123.583</v>
      </c>
      <c r="AR363" s="259">
        <v>134.971</v>
      </c>
      <c r="AS363" s="259">
        <v>81.813999999999993</v>
      </c>
      <c r="AT363" s="259">
        <v>214.31299999999999</v>
      </c>
      <c r="AU363" s="259">
        <v>136.64500000000001</v>
      </c>
      <c r="AV363" s="259">
        <v>190.50299999999999</v>
      </c>
      <c r="AW363" s="259">
        <v>178.208</v>
      </c>
      <c r="AX363" s="259">
        <v>181.03100000000001</v>
      </c>
      <c r="AY363" s="259">
        <v>223.107</v>
      </c>
      <c r="AZ363" s="259">
        <v>98.622</v>
      </c>
      <c r="BA363" s="259">
        <v>211.39099999999999</v>
      </c>
      <c r="BB363" s="259">
        <v>257.738</v>
      </c>
      <c r="BC363" s="259">
        <v>187.916</v>
      </c>
      <c r="BD363" s="259">
        <v>207.3</v>
      </c>
      <c r="BE363" s="259">
        <v>77.004999999999995</v>
      </c>
      <c r="BF363" s="259">
        <v>111.004</v>
      </c>
      <c r="BG363" s="259">
        <v>132.44800000000001</v>
      </c>
      <c r="BH363" s="259">
        <v>269.79300000000001</v>
      </c>
      <c r="BI363" s="259">
        <v>222.75299999999999</v>
      </c>
      <c r="BJ363" s="259">
        <v>105.81</v>
      </c>
      <c r="BK363" s="314">
        <v>154.63</v>
      </c>
      <c r="BL363" s="314">
        <v>191.63900000000001</v>
      </c>
      <c r="BM363" s="347">
        <f t="shared" ref="BM363:BM368" si="365">(SUM(BG363:BK363)/SUM(BG$370:BK$370))*BM$370</f>
        <v>163.92717357917365</v>
      </c>
      <c r="BN363" s="260">
        <v>122.977</v>
      </c>
      <c r="BO363" s="327">
        <f t="shared" si="364"/>
        <v>172.11852890015538</v>
      </c>
      <c r="BP363" s="327">
        <f t="shared" si="363"/>
        <v>154.36197785637725</v>
      </c>
      <c r="BQ363" s="327"/>
      <c r="BR363" s="260"/>
    </row>
    <row r="364" spans="1:70">
      <c r="A364" s="254" t="s">
        <v>70</v>
      </c>
      <c r="Q364" s="259">
        <f t="shared" si="359"/>
        <v>7.9093444705458191</v>
      </c>
      <c r="R364" s="259">
        <f t="shared" si="359"/>
        <v>12.013249620357328</v>
      </c>
      <c r="S364" s="259">
        <f t="shared" si="359"/>
        <v>7.6854950987379178</v>
      </c>
      <c r="T364" s="259">
        <f t="shared" si="359"/>
        <v>16.49023705651534</v>
      </c>
      <c r="U364" s="259">
        <f t="shared" si="360"/>
        <v>19.101813060940845</v>
      </c>
      <c r="V364" s="259">
        <v>20.275694728470082</v>
      </c>
      <c r="W364" s="259">
        <v>24.33313327637115</v>
      </c>
      <c r="X364" s="259">
        <v>43.292887251901362</v>
      </c>
      <c r="Y364" s="259">
        <v>31.661761765599262</v>
      </c>
      <c r="Z364" s="259">
        <v>38.058795553878319</v>
      </c>
      <c r="AA364" s="259">
        <v>59.123206389957637</v>
      </c>
      <c r="AB364" s="259">
        <v>43.958943849320868</v>
      </c>
      <c r="AC364" s="259">
        <v>52.589090094100676</v>
      </c>
      <c r="AD364" s="259">
        <v>64.143457377860528</v>
      </c>
      <c r="AE364" s="259">
        <v>63.810569880582321</v>
      </c>
      <c r="AF364" s="259">
        <v>58.405285184921546</v>
      </c>
      <c r="AG364" s="259">
        <v>30.434000000000001</v>
      </c>
      <c r="AH364" s="259">
        <v>80.108000000000004</v>
      </c>
      <c r="AI364" s="259">
        <v>100.74</v>
      </c>
      <c r="AJ364" s="259">
        <v>56.134</v>
      </c>
      <c r="AK364" s="259">
        <v>86.608999999999995</v>
      </c>
      <c r="AL364" s="259">
        <v>96.655000000000001</v>
      </c>
      <c r="AM364" s="259">
        <v>52.262999999999998</v>
      </c>
      <c r="AN364" s="259">
        <v>100.499</v>
      </c>
      <c r="AO364" s="259">
        <v>104.369</v>
      </c>
      <c r="AP364" s="259">
        <v>135.88399999999999</v>
      </c>
      <c r="AQ364" s="259">
        <v>104.092</v>
      </c>
      <c r="AR364" s="259">
        <v>68.941999999999993</v>
      </c>
      <c r="AS364" s="259">
        <v>152.22200000000001</v>
      </c>
      <c r="AT364" s="259">
        <v>161.03299999999999</v>
      </c>
      <c r="AU364" s="259">
        <v>181.709</v>
      </c>
      <c r="AV364" s="259">
        <v>177.161</v>
      </c>
      <c r="AW364" s="259">
        <v>193.18799999999999</v>
      </c>
      <c r="AX364" s="259">
        <v>142.34899999999999</v>
      </c>
      <c r="AY364" s="259">
        <v>146.89400000000001</v>
      </c>
      <c r="AZ364" s="259">
        <v>135.20699999999999</v>
      </c>
      <c r="BA364" s="259">
        <v>178.87299999999999</v>
      </c>
      <c r="BB364" s="259">
        <v>256.608</v>
      </c>
      <c r="BC364" s="259">
        <v>139.18299999999999</v>
      </c>
      <c r="BD364" s="259">
        <v>161.45599999999999</v>
      </c>
      <c r="BE364" s="259">
        <v>175.60300000000001</v>
      </c>
      <c r="BF364" s="259">
        <v>214.68</v>
      </c>
      <c r="BG364" s="259">
        <v>178.733</v>
      </c>
      <c r="BH364" s="259">
        <v>155.494</v>
      </c>
      <c r="BI364" s="259">
        <v>167.51</v>
      </c>
      <c r="BJ364" s="259">
        <v>177.64</v>
      </c>
      <c r="BK364" s="314">
        <v>167.917</v>
      </c>
      <c r="BL364" s="314">
        <v>134.92699999999999</v>
      </c>
      <c r="BM364" s="347">
        <f t="shared" si="365"/>
        <v>156.86602345357466</v>
      </c>
      <c r="BN364" s="260">
        <v>140.833</v>
      </c>
      <c r="BO364" s="327">
        <f t="shared" si="364"/>
        <v>165.16221529504062</v>
      </c>
      <c r="BP364" s="327">
        <f t="shared" si="363"/>
        <v>162.55021078863538</v>
      </c>
      <c r="BQ364" s="327"/>
      <c r="BR364" s="260"/>
    </row>
    <row r="365" spans="1:70">
      <c r="A365" s="254" t="s">
        <v>71</v>
      </c>
      <c r="Q365" s="259">
        <f t="shared" si="359"/>
        <v>8.1289411501046818</v>
      </c>
      <c r="R365" s="259">
        <f t="shared" si="359"/>
        <v>12.346787973272207</v>
      </c>
      <c r="S365" s="259">
        <f t="shared" si="359"/>
        <v>7.8988767779319087</v>
      </c>
      <c r="T365" s="259">
        <f t="shared" si="359"/>
        <v>16.948075416727686</v>
      </c>
      <c r="U365" s="259">
        <f t="shared" si="360"/>
        <v>19.632159758743384</v>
      </c>
      <c r="V365" s="259">
        <v>18.596502561002769</v>
      </c>
      <c r="W365" s="259">
        <v>27.744751052899126</v>
      </c>
      <c r="X365" s="259">
        <v>35.874002270306988</v>
      </c>
      <c r="Y365" s="259">
        <v>38.518277404955462</v>
      </c>
      <c r="Z365" s="259">
        <v>41.264996739384443</v>
      </c>
      <c r="AA365" s="259">
        <v>55.762471779122059</v>
      </c>
      <c r="AB365" s="259">
        <v>46.226501365715649</v>
      </c>
      <c r="AC365" s="259">
        <v>52.587208687042356</v>
      </c>
      <c r="AD365" s="259">
        <v>62.915211237067254</v>
      </c>
      <c r="AE365" s="259">
        <v>67.687816072500226</v>
      </c>
      <c r="AF365" s="259">
        <v>74.114842972645931</v>
      </c>
      <c r="AG365" s="259">
        <v>76.61</v>
      </c>
      <c r="AH365" s="259">
        <v>62.392000000000003</v>
      </c>
      <c r="AI365" s="259">
        <v>38.49</v>
      </c>
      <c r="AJ365" s="259">
        <v>114.98699999999999</v>
      </c>
      <c r="AK365" s="259">
        <v>67.593000000000004</v>
      </c>
      <c r="AL365" s="259">
        <v>71.751000000000005</v>
      </c>
      <c r="AM365" s="259">
        <v>127.517</v>
      </c>
      <c r="AN365" s="259">
        <v>78.751000000000005</v>
      </c>
      <c r="AO365" s="259">
        <v>109.04</v>
      </c>
      <c r="AP365" s="259">
        <v>170.46100000000001</v>
      </c>
      <c r="AQ365" s="259">
        <v>121.43899999999999</v>
      </c>
      <c r="AR365" s="259">
        <v>167.83</v>
      </c>
      <c r="AS365" s="259">
        <v>133.792</v>
      </c>
      <c r="AT365" s="259">
        <v>178.73099999999999</v>
      </c>
      <c r="AU365" s="259">
        <v>168.333</v>
      </c>
      <c r="AV365" s="259">
        <v>104.02800000000001</v>
      </c>
      <c r="AW365" s="259">
        <v>246.30199999999999</v>
      </c>
      <c r="AX365" s="259">
        <v>175.19200000000001</v>
      </c>
      <c r="AY365" s="259">
        <v>182.61799999999999</v>
      </c>
      <c r="AZ365" s="259">
        <v>174.45699999999999</v>
      </c>
      <c r="BA365" s="259">
        <v>160.97200000000001</v>
      </c>
      <c r="BB365" s="259">
        <v>129.279</v>
      </c>
      <c r="BC365" s="259">
        <v>180.619</v>
      </c>
      <c r="BD365" s="259">
        <v>166.42</v>
      </c>
      <c r="BE365" s="259">
        <v>170.1</v>
      </c>
      <c r="BF365" s="259">
        <v>158.68600000000001</v>
      </c>
      <c r="BG365" s="259">
        <v>214.149</v>
      </c>
      <c r="BH365" s="259">
        <v>238.77</v>
      </c>
      <c r="BI365" s="259">
        <v>191.01900000000001</v>
      </c>
      <c r="BJ365" s="259">
        <v>223.505</v>
      </c>
      <c r="BK365" s="314">
        <v>251.93100000000001</v>
      </c>
      <c r="BL365" s="314">
        <v>180.65899999999999</v>
      </c>
      <c r="BM365" s="347">
        <f t="shared" si="365"/>
        <v>207.23827636844078</v>
      </c>
      <c r="BN365" s="260">
        <v>193.328</v>
      </c>
      <c r="BO365" s="327">
        <f t="shared" si="364"/>
        <v>216.35955643462916</v>
      </c>
      <c r="BP365" s="327">
        <f t="shared" si="363"/>
        <v>220.71994380397268</v>
      </c>
      <c r="BQ365" s="327"/>
      <c r="BR365" s="260"/>
    </row>
    <row r="366" spans="1:70">
      <c r="A366" s="254" t="s">
        <v>72</v>
      </c>
      <c r="Q366" s="259">
        <f t="shared" si="359"/>
        <v>7.9150639039219737</v>
      </c>
      <c r="R366" s="259">
        <f t="shared" si="359"/>
        <v>12.021936684258847</v>
      </c>
      <c r="S366" s="259">
        <f t="shared" si="359"/>
        <v>7.6910526613581442</v>
      </c>
      <c r="T366" s="259">
        <f t="shared" si="359"/>
        <v>16.502161535535436</v>
      </c>
      <c r="U366" s="259">
        <f t="shared" si="360"/>
        <v>19.115626032113447</v>
      </c>
      <c r="V366" s="259">
        <v>18.582947023828464</v>
      </c>
      <c r="W366" s="259">
        <v>27.98951576807017</v>
      </c>
      <c r="X366" s="259">
        <v>33.197636836831379</v>
      </c>
      <c r="Y366" s="259">
        <v>40.690016311945676</v>
      </c>
      <c r="Z366" s="259">
        <v>37.276137015328835</v>
      </c>
      <c r="AA366" s="259">
        <v>52.458774594294006</v>
      </c>
      <c r="AB366" s="259">
        <v>51.533013428504134</v>
      </c>
      <c r="AC366" s="259">
        <v>65.96213146462398</v>
      </c>
      <c r="AD366" s="259">
        <v>76.438262968112937</v>
      </c>
      <c r="AE366" s="259">
        <v>71.321583921334792</v>
      </c>
      <c r="AF366" s="259">
        <v>68.858598858607138</v>
      </c>
      <c r="AG366" s="259">
        <v>49.683999999999997</v>
      </c>
      <c r="AH366" s="259">
        <v>112.381</v>
      </c>
      <c r="AI366" s="259">
        <v>81.864999999999995</v>
      </c>
      <c r="AJ366" s="259">
        <v>54.442999999999998</v>
      </c>
      <c r="AK366" s="259">
        <v>91.361000000000004</v>
      </c>
      <c r="AL366" s="259">
        <v>79.519000000000005</v>
      </c>
      <c r="AM366" s="259">
        <v>98.373000000000005</v>
      </c>
      <c r="AN366" s="259">
        <v>151.97800000000001</v>
      </c>
      <c r="AO366" s="259">
        <v>121.90900000000001</v>
      </c>
      <c r="AP366" s="259">
        <v>188.03100000000001</v>
      </c>
      <c r="AQ366" s="259">
        <v>102.249</v>
      </c>
      <c r="AR366" s="259">
        <v>171.26300000000001</v>
      </c>
      <c r="AS366" s="259">
        <v>185.99299999999999</v>
      </c>
      <c r="AT366" s="259">
        <v>223.15700000000001</v>
      </c>
      <c r="AU366" s="259">
        <v>234.851</v>
      </c>
      <c r="AV366" s="259">
        <v>170.25800000000001</v>
      </c>
      <c r="AW366" s="259">
        <v>155.91800000000001</v>
      </c>
      <c r="AX366" s="259">
        <v>216.7</v>
      </c>
      <c r="AY366" s="259">
        <v>178.298</v>
      </c>
      <c r="AZ366" s="259">
        <v>225.649</v>
      </c>
      <c r="BA366" s="259">
        <v>247.20400000000001</v>
      </c>
      <c r="BB366" s="259">
        <v>204.73099999999999</v>
      </c>
      <c r="BC366" s="259">
        <v>223.923</v>
      </c>
      <c r="BD366" s="259">
        <v>201.07400000000001</v>
      </c>
      <c r="BE366" s="259">
        <v>191.15899999999999</v>
      </c>
      <c r="BF366" s="259">
        <v>156.97399999999999</v>
      </c>
      <c r="BG366" s="259">
        <v>201.625</v>
      </c>
      <c r="BH366" s="259">
        <v>229.15600000000001</v>
      </c>
      <c r="BI366" s="259">
        <v>317.53699999999998</v>
      </c>
      <c r="BJ366" s="259">
        <v>231.56</v>
      </c>
      <c r="BK366" s="314">
        <v>175.738</v>
      </c>
      <c r="BL366" s="314">
        <v>104.113</v>
      </c>
      <c r="BM366" s="347">
        <f t="shared" si="365"/>
        <v>213.94803522664637</v>
      </c>
      <c r="BN366" s="260">
        <v>189.774</v>
      </c>
      <c r="BO366" s="327">
        <f t="shared" si="364"/>
        <v>214.00866545881203</v>
      </c>
      <c r="BP366" s="327">
        <f t="shared" si="363"/>
        <v>191.15691719354189</v>
      </c>
      <c r="BQ366" s="327"/>
      <c r="BR366" s="260"/>
    </row>
    <row r="367" spans="1:70">
      <c r="A367" s="254" t="s">
        <v>73</v>
      </c>
      <c r="Q367" s="259">
        <f t="shared" si="359"/>
        <v>9.4034372010700515</v>
      </c>
      <c r="R367" s="259">
        <f t="shared" si="359"/>
        <v>14.282579145021492</v>
      </c>
      <c r="S367" s="259">
        <f t="shared" si="359"/>
        <v>9.1373021859454262</v>
      </c>
      <c r="T367" s="259">
        <f t="shared" si="359"/>
        <v>19.605279447513972</v>
      </c>
      <c r="U367" s="259">
        <f t="shared" si="360"/>
        <v>22.710187957301255</v>
      </c>
      <c r="V367" s="259">
        <v>22.023511802882325</v>
      </c>
      <c r="W367" s="259">
        <v>29.989545255734981</v>
      </c>
      <c r="X367" s="259">
        <v>31.98791966090041</v>
      </c>
      <c r="Y367" s="259">
        <v>42.770143404000819</v>
      </c>
      <c r="Z367" s="259">
        <v>60.626349689570446</v>
      </c>
      <c r="AA367" s="259">
        <v>60.616244894272278</v>
      </c>
      <c r="AB367" s="259">
        <v>63.036933116435016</v>
      </c>
      <c r="AC367" s="259">
        <v>71.990159679474388</v>
      </c>
      <c r="AD367" s="259">
        <v>84.491813249746656</v>
      </c>
      <c r="AE367" s="259">
        <v>74.772115491354086</v>
      </c>
      <c r="AF367" s="259">
        <v>76.862600541805705</v>
      </c>
      <c r="AG367" s="259">
        <v>83.977999999999994</v>
      </c>
      <c r="AH367" s="259">
        <v>114.776</v>
      </c>
      <c r="AI367" s="259">
        <v>68.658000000000001</v>
      </c>
      <c r="AJ367" s="259">
        <v>73.917000000000002</v>
      </c>
      <c r="AK367" s="259">
        <v>65.936000000000007</v>
      </c>
      <c r="AL367" s="259">
        <v>90.957999999999998</v>
      </c>
      <c r="AM367" s="259">
        <v>95.087000000000003</v>
      </c>
      <c r="AN367" s="259">
        <v>74.986999999999995</v>
      </c>
      <c r="AO367" s="259">
        <v>110.31100000000001</v>
      </c>
      <c r="AP367" s="259">
        <v>104.539</v>
      </c>
      <c r="AQ367" s="259">
        <v>101.911</v>
      </c>
      <c r="AR367" s="259">
        <v>148.76400000000001</v>
      </c>
      <c r="AS367" s="259">
        <v>84.715999999999994</v>
      </c>
      <c r="AT367" s="259">
        <v>115.05200000000001</v>
      </c>
      <c r="AU367" s="259">
        <v>126.378</v>
      </c>
      <c r="AV367" s="259">
        <v>167.149</v>
      </c>
      <c r="AW367" s="259">
        <v>151.251</v>
      </c>
      <c r="AX367" s="259">
        <v>200.876</v>
      </c>
      <c r="AY367" s="259">
        <v>183.279</v>
      </c>
      <c r="AZ367" s="259">
        <v>191.98099999999999</v>
      </c>
      <c r="BA367" s="259">
        <v>206.87200000000001</v>
      </c>
      <c r="BB367" s="259">
        <v>217.126</v>
      </c>
      <c r="BC367" s="259">
        <v>230.03700000000001</v>
      </c>
      <c r="BD367" s="259">
        <v>239.233</v>
      </c>
      <c r="BE367" s="259">
        <v>234.17400000000001</v>
      </c>
      <c r="BF367" s="259">
        <v>217.70699999999999</v>
      </c>
      <c r="BG367" s="259">
        <v>150.52099999999999</v>
      </c>
      <c r="BH367" s="259">
        <v>218.501</v>
      </c>
      <c r="BI367" s="259">
        <v>227.494</v>
      </c>
      <c r="BJ367" s="259">
        <v>168.584</v>
      </c>
      <c r="BK367" s="314">
        <v>187.80199999999999</v>
      </c>
      <c r="BL367" s="314">
        <v>198.70500000000001</v>
      </c>
      <c r="BM367" s="347">
        <f t="shared" si="365"/>
        <v>176.4180408228527</v>
      </c>
      <c r="BN367" s="260">
        <v>254.239</v>
      </c>
      <c r="BO367" s="327">
        <f t="shared" si="364"/>
        <v>196.79330825420084</v>
      </c>
      <c r="BP367" s="327">
        <f t="shared" si="363"/>
        <v>205.90728272267219</v>
      </c>
      <c r="BQ367" s="327"/>
      <c r="BR367" s="260"/>
    </row>
    <row r="368" spans="1:70">
      <c r="A368" s="254" t="s">
        <v>74</v>
      </c>
      <c r="Q368" s="259">
        <f t="shared" si="359"/>
        <v>10.09734067003574</v>
      </c>
      <c r="R368" s="259">
        <f t="shared" si="359"/>
        <v>15.336526866752397</v>
      </c>
      <c r="S368" s="259">
        <f t="shared" si="359"/>
        <v>9.8115668774875573</v>
      </c>
      <c r="T368" s="259">
        <f t="shared" si="359"/>
        <v>21.052002717716022</v>
      </c>
      <c r="U368" s="259">
        <f t="shared" si="360"/>
        <v>24.386030297444805</v>
      </c>
      <c r="V368" s="259">
        <v>21.833734282442023</v>
      </c>
      <c r="W368" s="259">
        <v>35.617457234017245</v>
      </c>
      <c r="X368" s="259">
        <v>42.921115762596749</v>
      </c>
      <c r="Y368" s="259">
        <v>39.522414749047712</v>
      </c>
      <c r="Z368" s="259">
        <v>61.331282138774327</v>
      </c>
      <c r="AA368" s="259">
        <v>71.821303152495773</v>
      </c>
      <c r="AB368" s="259">
        <v>60.17285447104863</v>
      </c>
      <c r="AC368" s="259">
        <v>73.404977787329415</v>
      </c>
      <c r="AD368" s="259">
        <v>91.063032971176739</v>
      </c>
      <c r="AE368" s="259">
        <v>82.261375453343092</v>
      </c>
      <c r="AF368" s="259">
        <v>82.732030255703819</v>
      </c>
      <c r="AG368" s="259">
        <v>72.456999999999994</v>
      </c>
      <c r="AH368" s="259">
        <v>91.715999999999994</v>
      </c>
      <c r="AI368" s="259">
        <v>24.902000000000001</v>
      </c>
      <c r="AJ368" s="259">
        <v>75.5</v>
      </c>
      <c r="AK368" s="259">
        <v>86.287999999999997</v>
      </c>
      <c r="AL368" s="259">
        <v>76.146000000000001</v>
      </c>
      <c r="AM368" s="259">
        <v>142.64599999999999</v>
      </c>
      <c r="AN368" s="259">
        <v>82.396000000000001</v>
      </c>
      <c r="AO368" s="259">
        <v>62.177</v>
      </c>
      <c r="AP368" s="259">
        <v>153.755</v>
      </c>
      <c r="AQ368" s="259">
        <v>117.386</v>
      </c>
      <c r="AR368" s="259">
        <v>182.14599999999999</v>
      </c>
      <c r="AS368" s="259">
        <v>163.042</v>
      </c>
      <c r="AT368" s="259">
        <v>201.70400000000001</v>
      </c>
      <c r="AU368" s="259">
        <v>186.23099999999999</v>
      </c>
      <c r="AV368" s="259">
        <v>179.88499999999999</v>
      </c>
      <c r="AW368" s="259">
        <v>204.47200000000001</v>
      </c>
      <c r="AX368" s="259">
        <v>154.29300000000001</v>
      </c>
      <c r="AY368" s="259">
        <v>129.25700000000001</v>
      </c>
      <c r="AZ368" s="259">
        <v>224.32599999999999</v>
      </c>
      <c r="BA368" s="259">
        <v>187.15799999999999</v>
      </c>
      <c r="BB368" s="259">
        <v>162.715</v>
      </c>
      <c r="BC368" s="259">
        <v>151.35300000000001</v>
      </c>
      <c r="BD368" s="259">
        <v>279.19</v>
      </c>
      <c r="BE368" s="259">
        <v>209.65</v>
      </c>
      <c r="BF368" s="259">
        <v>180.57</v>
      </c>
      <c r="BG368" s="259">
        <v>213.898</v>
      </c>
      <c r="BH368" s="259">
        <v>144.09</v>
      </c>
      <c r="BI368" s="259">
        <v>247.489</v>
      </c>
      <c r="BJ368" s="259">
        <v>206.55099999999999</v>
      </c>
      <c r="BK368" s="314">
        <v>201.12299999999999</v>
      </c>
      <c r="BL368" s="314">
        <v>190.96700000000001</v>
      </c>
      <c r="BM368" s="347">
        <f t="shared" si="365"/>
        <v>187.57239934191981</v>
      </c>
      <c r="BN368" s="327">
        <f t="shared" si="364"/>
        <v>199.09714425424727</v>
      </c>
      <c r="BO368" s="327">
        <f t="shared" si="364"/>
        <v>212.12207496470106</v>
      </c>
      <c r="BP368" s="327">
        <f t="shared" si="363"/>
        <v>205.81589642372469</v>
      </c>
      <c r="BQ368" s="327"/>
      <c r="BR368" s="260"/>
    </row>
    <row r="369" spans="1:70">
      <c r="A369" s="254" t="s">
        <v>75</v>
      </c>
      <c r="Q369" s="259">
        <f t="shared" si="359"/>
        <v>11.29988595074456</v>
      </c>
      <c r="R369" s="259">
        <f t="shared" si="359"/>
        <v>17.163034321413907</v>
      </c>
      <c r="S369" s="259">
        <f t="shared" si="359"/>
        <v>10.980077857798959</v>
      </c>
      <c r="T369" s="259">
        <f t="shared" si="359"/>
        <v>23.559196180325923</v>
      </c>
      <c r="U369" s="259">
        <f>(SUM($V369:$Z369)/SUM($V$370:$Z$370))*U$370</f>
        <v>27.290290598024598</v>
      </c>
      <c r="V369" s="259">
        <v>27.451657220118985</v>
      </c>
      <c r="W369" s="259">
        <v>38.814486767107589</v>
      </c>
      <c r="X369" s="259">
        <v>45.511837502201132</v>
      </c>
      <c r="Y369" s="259">
        <v>44.327544257897031</v>
      </c>
      <c r="Z369" s="259">
        <v>69.085539080016929</v>
      </c>
      <c r="AA369" s="259">
        <v>74.28397789893836</v>
      </c>
      <c r="AB369" s="259">
        <v>74.561254992816743</v>
      </c>
      <c r="AC369" s="259">
        <v>73.850871260150754</v>
      </c>
      <c r="AD369" s="259">
        <v>92.055710966039001</v>
      </c>
      <c r="AE369" s="259">
        <v>81.902433153746045</v>
      </c>
      <c r="AF369" s="259">
        <v>84.167656401388427</v>
      </c>
      <c r="AG369" s="259">
        <v>61.264000000000003</v>
      </c>
      <c r="AH369" s="259">
        <v>59.078000000000003</v>
      </c>
      <c r="AI369" s="259">
        <v>97.875</v>
      </c>
      <c r="AJ369" s="259">
        <v>78.227000000000004</v>
      </c>
      <c r="AK369" s="259">
        <v>92.843999999999994</v>
      </c>
      <c r="AL369" s="259">
        <v>125.577</v>
      </c>
      <c r="AM369" s="259">
        <v>65.225999999999999</v>
      </c>
      <c r="AN369" s="259">
        <v>157.03200000000001</v>
      </c>
      <c r="AO369" s="259">
        <v>147.39500000000001</v>
      </c>
      <c r="AP369" s="259">
        <v>116.752</v>
      </c>
      <c r="AQ369" s="259">
        <v>127.47499999999999</v>
      </c>
      <c r="AR369" s="259">
        <v>167.73099999999999</v>
      </c>
      <c r="AS369" s="259">
        <v>171.05199999999999</v>
      </c>
      <c r="AT369" s="259">
        <v>179.39699999999999</v>
      </c>
      <c r="AU369" s="259">
        <v>188.5</v>
      </c>
      <c r="AV369" s="259">
        <v>221.33099999999999</v>
      </c>
      <c r="AW369" s="259">
        <v>228.30199999999999</v>
      </c>
      <c r="AX369" s="259">
        <v>183.85599999999999</v>
      </c>
      <c r="AY369" s="259">
        <v>252.749</v>
      </c>
      <c r="AZ369" s="259">
        <v>207.36799999999999</v>
      </c>
      <c r="BA369" s="259">
        <v>222.65</v>
      </c>
      <c r="BB369" s="259">
        <v>220.00700000000001</v>
      </c>
      <c r="BC369" s="259">
        <v>228.13499999999999</v>
      </c>
      <c r="BD369" s="259">
        <v>183.126</v>
      </c>
      <c r="BE369" s="259">
        <v>154.94900000000001</v>
      </c>
      <c r="BF369" s="259">
        <v>209.614</v>
      </c>
      <c r="BG369" s="259">
        <v>171.23400000000001</v>
      </c>
      <c r="BH369" s="259">
        <v>168.78899999999999</v>
      </c>
      <c r="BI369" s="259">
        <v>255.773</v>
      </c>
      <c r="BJ369" s="259">
        <v>239.74299999999999</v>
      </c>
      <c r="BK369" s="314">
        <v>159.32900000000001</v>
      </c>
      <c r="BL369" s="314">
        <v>162.62200000000001</v>
      </c>
      <c r="BM369" s="347">
        <f>BM370-SUM(BM358:BM368)</f>
        <v>188.02305120739197</v>
      </c>
      <c r="BN369" s="327">
        <f t="shared" ref="BN369:BP369" si="366">BN370-SUM(BN358:BN368)</f>
        <v>281.32467285191751</v>
      </c>
      <c r="BO369" s="327">
        <f t="shared" si="366"/>
        <v>206.33272802139072</v>
      </c>
      <c r="BP369" s="327">
        <f t="shared" si="366"/>
        <v>215.36842172928436</v>
      </c>
      <c r="BQ369" s="327"/>
      <c r="BR369" s="260"/>
    </row>
    <row r="370" spans="1:70" ht="12" thickBot="1">
      <c r="A370" s="254" t="s">
        <v>76</v>
      </c>
      <c r="Q370" s="259">
        <v>106</v>
      </c>
      <c r="R370" s="259">
        <v>161</v>
      </c>
      <c r="S370" s="259">
        <v>103</v>
      </c>
      <c r="T370" s="259">
        <v>221</v>
      </c>
      <c r="U370" s="259">
        <v>256</v>
      </c>
      <c r="V370" s="259">
        <f>SUM(V358:V369)</f>
        <v>255.05763716862867</v>
      </c>
      <c r="W370" s="259">
        <f t="shared" ref="W370:BL370" si="367">SUM(W358:W369)</f>
        <v>338.12864987864185</v>
      </c>
      <c r="X370" s="259">
        <f t="shared" si="367"/>
        <v>478.60558079662439</v>
      </c>
      <c r="Y370" s="259">
        <f t="shared" si="367"/>
        <v>432.32303160269572</v>
      </c>
      <c r="Z370" s="259">
        <f t="shared" si="367"/>
        <v>608.31817959040484</v>
      </c>
      <c r="AA370" s="259">
        <f t="shared" si="367"/>
        <v>809.90659692251586</v>
      </c>
      <c r="AB370" s="259">
        <f t="shared" si="367"/>
        <v>704.63577673954183</v>
      </c>
      <c r="AC370" s="259">
        <f t="shared" si="367"/>
        <v>746.35003022972899</v>
      </c>
      <c r="AD370" s="259">
        <f t="shared" si="367"/>
        <v>866.99491834837443</v>
      </c>
      <c r="AE370" s="259">
        <f t="shared" si="367"/>
        <v>945.51811008805521</v>
      </c>
      <c r="AF370" s="259">
        <f t="shared" si="367"/>
        <v>821.55403077486073</v>
      </c>
      <c r="AG370" s="259">
        <f t="shared" si="367"/>
        <v>830.95769109956404</v>
      </c>
      <c r="AH370" s="259">
        <f t="shared" si="367"/>
        <v>914.90499999999997</v>
      </c>
      <c r="AI370" s="259">
        <f t="shared" si="367"/>
        <v>906.15000000000009</v>
      </c>
      <c r="AJ370" s="259">
        <f t="shared" si="367"/>
        <v>994.78099999999995</v>
      </c>
      <c r="AK370" s="259">
        <f t="shared" si="367"/>
        <v>955.11799999999994</v>
      </c>
      <c r="AL370" s="259">
        <f t="shared" si="367"/>
        <v>1041.4349999999999</v>
      </c>
      <c r="AM370" s="259">
        <f t="shared" si="367"/>
        <v>1174.6030000000001</v>
      </c>
      <c r="AN370" s="259">
        <f t="shared" si="367"/>
        <v>1241.5119999999999</v>
      </c>
      <c r="AO370" s="259">
        <f t="shared" si="367"/>
        <v>1269.1229999999998</v>
      </c>
      <c r="AP370" s="259">
        <f t="shared" si="367"/>
        <v>1760.4899999999998</v>
      </c>
      <c r="AQ370" s="259">
        <f t="shared" si="367"/>
        <v>1577.9079999999999</v>
      </c>
      <c r="AR370" s="259">
        <f t="shared" si="367"/>
        <v>1758.7669999999998</v>
      </c>
      <c r="AS370" s="259">
        <f t="shared" si="367"/>
        <v>1746.0749999999996</v>
      </c>
      <c r="AT370" s="259">
        <f t="shared" si="367"/>
        <v>2106.5289999999995</v>
      </c>
      <c r="AU370" s="259">
        <f t="shared" si="367"/>
        <v>2003.7420000000002</v>
      </c>
      <c r="AV370" s="259">
        <f t="shared" si="367"/>
        <v>2154.893</v>
      </c>
      <c r="AW370" s="259">
        <f t="shared" si="367"/>
        <v>2259.0050000000001</v>
      </c>
      <c r="AX370" s="259">
        <f t="shared" si="367"/>
        <v>2230.3119999999999</v>
      </c>
      <c r="AY370" s="259">
        <f t="shared" si="367"/>
        <v>2465.6019999999999</v>
      </c>
      <c r="AZ370" s="259">
        <f t="shared" si="367"/>
        <v>2191.895</v>
      </c>
      <c r="BA370" s="259">
        <f t="shared" si="367"/>
        <v>2525.1970000000001</v>
      </c>
      <c r="BB370" s="259">
        <f t="shared" si="367"/>
        <v>2649.5740000000001</v>
      </c>
      <c r="BC370" s="259">
        <f t="shared" si="367"/>
        <v>2557.3599999999997</v>
      </c>
      <c r="BD370" s="259">
        <f t="shared" si="367"/>
        <v>2517.6420000000003</v>
      </c>
      <c r="BE370" s="259">
        <f t="shared" si="367"/>
        <v>2393.1640000000002</v>
      </c>
      <c r="BF370" s="259">
        <f t="shared" si="367"/>
        <v>2234.6739999999995</v>
      </c>
      <c r="BG370" s="259">
        <f t="shared" si="367"/>
        <v>2282.134</v>
      </c>
      <c r="BH370" s="259">
        <f t="shared" si="367"/>
        <v>2438.4579999999996</v>
      </c>
      <c r="BI370" s="259">
        <f t="shared" si="367"/>
        <v>2578.797</v>
      </c>
      <c r="BJ370" s="259">
        <f t="shared" si="367"/>
        <v>2308.866</v>
      </c>
      <c r="BK370" s="259">
        <f t="shared" si="367"/>
        <v>2274.7950000000001</v>
      </c>
      <c r="BL370" s="259">
        <f t="shared" si="367"/>
        <v>2211.2699999999995</v>
      </c>
      <c r="BM370" s="260">
        <f>BM37</f>
        <v>2200</v>
      </c>
      <c r="BN370" s="327">
        <f t="shared" ref="BN370:BP370" si="368">BN37</f>
        <v>2375</v>
      </c>
      <c r="BO370" s="327">
        <f t="shared" si="368"/>
        <v>2375</v>
      </c>
      <c r="BP370" s="327">
        <f t="shared" si="368"/>
        <v>2375</v>
      </c>
      <c r="BQ370" s="327"/>
      <c r="BR370" s="260"/>
    </row>
    <row r="371" spans="1:70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  <c r="AA371" s="261"/>
      <c r="AB371" s="261"/>
      <c r="AC371" s="261"/>
      <c r="AD371" s="261"/>
      <c r="AE371" s="261"/>
      <c r="AF371" s="261"/>
      <c r="AG371" s="261"/>
      <c r="AH371" s="261"/>
      <c r="AI371" s="261"/>
      <c r="AJ371" s="261"/>
      <c r="AK371" s="261"/>
      <c r="AL371" s="261"/>
      <c r="AM371" s="261"/>
      <c r="AN371" s="261"/>
      <c r="AO371" s="261"/>
      <c r="AP371" s="261"/>
      <c r="AQ371" s="261"/>
      <c r="AR371" s="261"/>
      <c r="AS371" s="261"/>
      <c r="AT371" s="261"/>
      <c r="AU371" s="261"/>
      <c r="AV371" s="261"/>
      <c r="AW371" s="261"/>
      <c r="AX371" s="261"/>
      <c r="AY371" s="261"/>
      <c r="AZ371" s="261"/>
      <c r="BA371" s="261"/>
      <c r="BB371" s="261"/>
      <c r="BC371" s="261"/>
      <c r="BD371" s="261"/>
      <c r="BE371" s="261"/>
      <c r="BF371" s="261"/>
      <c r="BG371" s="261"/>
      <c r="BH371" s="261"/>
      <c r="BI371" s="261"/>
      <c r="BJ371" s="261"/>
      <c r="BK371" s="261"/>
      <c r="BL371" s="261"/>
      <c r="BM371" s="261"/>
      <c r="BN371" s="261"/>
      <c r="BO371" s="261"/>
      <c r="BP371" s="261"/>
    </row>
    <row r="372" spans="1:70" ht="12" thickBot="1">
      <c r="A372" s="254" t="s">
        <v>106</v>
      </c>
    </row>
    <row r="373" spans="1:70" ht="12" thickBot="1">
      <c r="A373" s="286"/>
      <c r="B373" s="287" t="s">
        <v>119</v>
      </c>
      <c r="C373" s="287" t="s">
        <v>120</v>
      </c>
      <c r="D373" s="287" t="s">
        <v>121</v>
      </c>
      <c r="E373" s="287" t="s">
        <v>122</v>
      </c>
      <c r="F373" s="287" t="s">
        <v>123</v>
      </c>
      <c r="G373" s="287" t="s">
        <v>124</v>
      </c>
      <c r="H373" s="287" t="s">
        <v>125</v>
      </c>
      <c r="I373" s="287" t="s">
        <v>126</v>
      </c>
      <c r="J373" s="287" t="s">
        <v>127</v>
      </c>
      <c r="K373" s="287" t="s">
        <v>128</v>
      </c>
      <c r="L373" s="287" t="s">
        <v>129</v>
      </c>
      <c r="M373" s="287" t="s">
        <v>130</v>
      </c>
      <c r="N373" s="287" t="s">
        <v>131</v>
      </c>
      <c r="O373" s="287" t="s">
        <v>132</v>
      </c>
      <c r="P373" s="287" t="s">
        <v>133</v>
      </c>
      <c r="Q373" s="288" t="s">
        <v>134</v>
      </c>
      <c r="R373" s="288" t="s">
        <v>135</v>
      </c>
      <c r="S373" s="288" t="s">
        <v>136</v>
      </c>
      <c r="T373" s="288" t="s">
        <v>137</v>
      </c>
      <c r="U373" s="288" t="s">
        <v>138</v>
      </c>
      <c r="V373" s="288" t="s">
        <v>139</v>
      </c>
      <c r="W373" s="288" t="s">
        <v>140</v>
      </c>
      <c r="X373" s="288" t="s">
        <v>141</v>
      </c>
      <c r="Y373" s="288" t="s">
        <v>142</v>
      </c>
      <c r="Z373" s="288" t="s">
        <v>143</v>
      </c>
      <c r="AA373" s="288" t="s">
        <v>144</v>
      </c>
      <c r="AB373" s="288" t="s">
        <v>145</v>
      </c>
      <c r="AC373" s="288" t="s">
        <v>146</v>
      </c>
      <c r="AD373" s="288" t="s">
        <v>147</v>
      </c>
      <c r="AE373" s="288" t="s">
        <v>148</v>
      </c>
      <c r="AF373" s="288" t="s">
        <v>149</v>
      </c>
      <c r="AG373" s="288" t="s">
        <v>150</v>
      </c>
      <c r="AH373" s="288" t="s">
        <v>151</v>
      </c>
      <c r="AI373" s="288" t="s">
        <v>11</v>
      </c>
      <c r="AJ373" s="288" t="s">
        <v>12</v>
      </c>
      <c r="AK373" s="288" t="s">
        <v>13</v>
      </c>
      <c r="AL373" s="288" t="s">
        <v>14</v>
      </c>
      <c r="AM373" s="288" t="s">
        <v>15</v>
      </c>
      <c r="AN373" s="288" t="s">
        <v>16</v>
      </c>
      <c r="AO373" s="288" t="s">
        <v>17</v>
      </c>
      <c r="AP373" s="288" t="s">
        <v>18</v>
      </c>
      <c r="AQ373" s="288" t="s">
        <v>19</v>
      </c>
      <c r="AR373" s="288" t="s">
        <v>20</v>
      </c>
      <c r="AS373" s="288" t="s">
        <v>21</v>
      </c>
      <c r="AT373" s="288" t="s">
        <v>22</v>
      </c>
      <c r="AU373" s="288" t="s">
        <v>23</v>
      </c>
      <c r="AV373" s="288" t="s">
        <v>24</v>
      </c>
      <c r="AW373" s="288" t="s">
        <v>25</v>
      </c>
      <c r="AX373" s="288" t="s">
        <v>26</v>
      </c>
      <c r="AY373" s="288" t="s">
        <v>27</v>
      </c>
      <c r="AZ373" s="288" t="s">
        <v>28</v>
      </c>
      <c r="BA373" s="288" t="s">
        <v>29</v>
      </c>
      <c r="BB373" s="288" t="s">
        <v>30</v>
      </c>
      <c r="BC373" s="288" t="s">
        <v>31</v>
      </c>
      <c r="BD373" s="288" t="s">
        <v>32</v>
      </c>
      <c r="BE373" s="288" t="s">
        <v>33</v>
      </c>
      <c r="BF373" s="288" t="s">
        <v>34</v>
      </c>
      <c r="BG373" s="288" t="s">
        <v>35</v>
      </c>
      <c r="BH373" s="288" t="s">
        <v>36</v>
      </c>
      <c r="BI373" s="288" t="s">
        <v>37</v>
      </c>
      <c r="BJ373" s="288" t="s">
        <v>38</v>
      </c>
      <c r="BK373" s="288" t="str">
        <f>BK2</f>
        <v xml:space="preserve">21/22  </v>
      </c>
      <c r="BL373" s="288" t="str">
        <f>BL2</f>
        <v xml:space="preserve">22/23  </v>
      </c>
      <c r="BM373" s="288" t="str">
        <f>BM2</f>
        <v xml:space="preserve">23/24  </v>
      </c>
      <c r="BN373" s="288" t="str">
        <f t="shared" ref="BN373:BP373" si="369">BN2</f>
        <v xml:space="preserve">24/25  </v>
      </c>
      <c r="BO373" s="288" t="str">
        <f t="shared" si="369"/>
        <v xml:space="preserve">25/26  </v>
      </c>
      <c r="BP373" s="288" t="str">
        <f t="shared" si="369"/>
        <v xml:space="preserve">26/27  </v>
      </c>
      <c r="BQ373" s="289"/>
      <c r="BR373" s="289"/>
    </row>
    <row r="374" spans="1:70">
      <c r="A374" s="254" t="s">
        <v>64</v>
      </c>
      <c r="Q374" s="259">
        <f>P401+Q310+Q342-Q358-Q390</f>
        <v>-6.7705634213455301</v>
      </c>
      <c r="R374" s="259">
        <f t="shared" ref="R374:BK374" si="370">Q401+R310+R342-R358-R390</f>
        <v>6.3394470112579162</v>
      </c>
      <c r="S374" s="259">
        <f t="shared" si="370"/>
        <v>-4.8868102655643959</v>
      </c>
      <c r="T374" s="259">
        <f t="shared" si="370"/>
        <v>12.469640208092775</v>
      </c>
      <c r="U374" s="259">
        <f t="shared" si="370"/>
        <v>-5.2258167784966894</v>
      </c>
      <c r="V374" s="259">
        <f t="shared" si="370"/>
        <v>-1.7067515319943993E-3</v>
      </c>
      <c r="W374" s="259">
        <f t="shared" si="370"/>
        <v>14.004826962109881</v>
      </c>
      <c r="X374" s="259">
        <f t="shared" si="370"/>
        <v>6.4619543430060844</v>
      </c>
      <c r="Y374" s="259">
        <f t="shared" si="370"/>
        <v>-2.9319106802955091</v>
      </c>
      <c r="Z374" s="259">
        <f t="shared" si="370"/>
        <v>11.124254218069915</v>
      </c>
      <c r="AA374" s="259">
        <f t="shared" si="370"/>
        <v>-9.8162289694244258</v>
      </c>
      <c r="AB374" s="259">
        <f t="shared" si="370"/>
        <v>-2.8569309629395434</v>
      </c>
      <c r="AC374" s="259">
        <f t="shared" si="370"/>
        <v>7.5323024188938419</v>
      </c>
      <c r="AD374" s="259">
        <f t="shared" si="370"/>
        <v>-1.0845425947530813</v>
      </c>
      <c r="AE374" s="259">
        <f t="shared" si="370"/>
        <v>-27.575161768518321</v>
      </c>
      <c r="AF374" s="259">
        <f t="shared" si="370"/>
        <v>31.828684329668697</v>
      </c>
      <c r="AG374" s="259">
        <f t="shared" si="370"/>
        <v>23.11485048004657</v>
      </c>
      <c r="AH374" s="259">
        <f t="shared" si="370"/>
        <v>24.743000000000009</v>
      </c>
      <c r="AI374" s="259">
        <f t="shared" si="370"/>
        <v>40.521999999999991</v>
      </c>
      <c r="AJ374" s="259">
        <f t="shared" si="370"/>
        <v>11.313000000000002</v>
      </c>
      <c r="AK374" s="259">
        <f t="shared" si="370"/>
        <v>41.929999999999993</v>
      </c>
      <c r="AL374" s="259">
        <f t="shared" si="370"/>
        <v>6.1150000000000091</v>
      </c>
      <c r="AM374" s="259">
        <f t="shared" si="370"/>
        <v>40.288000000000011</v>
      </c>
      <c r="AN374" s="259">
        <f t="shared" si="370"/>
        <v>8.1850000000000023</v>
      </c>
      <c r="AO374" s="259">
        <f t="shared" si="370"/>
        <v>13.367000000000019</v>
      </c>
      <c r="AP374" s="259">
        <f t="shared" si="370"/>
        <v>-6.4320000000000164</v>
      </c>
      <c r="AQ374" s="259">
        <f t="shared" si="370"/>
        <v>9.0000000000145519E-3</v>
      </c>
      <c r="AR374" s="259">
        <f t="shared" si="370"/>
        <v>1.1520000000000152</v>
      </c>
      <c r="AS374" s="259">
        <f t="shared" si="370"/>
        <v>32.863000000000028</v>
      </c>
      <c r="AT374" s="259">
        <f t="shared" si="370"/>
        <v>9.2459999999999525</v>
      </c>
      <c r="AU374" s="259">
        <f t="shared" si="370"/>
        <v>2.6610000000000014</v>
      </c>
      <c r="AV374" s="259">
        <f t="shared" si="370"/>
        <v>10.473000000000042</v>
      </c>
      <c r="AW374" s="259">
        <f t="shared" si="370"/>
        <v>-35.998999999999995</v>
      </c>
      <c r="AX374" s="259">
        <f t="shared" si="370"/>
        <v>16.875</v>
      </c>
      <c r="AY374" s="259">
        <f t="shared" si="370"/>
        <v>37.456999999999994</v>
      </c>
      <c r="AZ374" s="259">
        <f t="shared" si="370"/>
        <v>-34.398999999999972</v>
      </c>
      <c r="BA374" s="259">
        <f t="shared" si="370"/>
        <v>-7.4140000000000441</v>
      </c>
      <c r="BB374" s="259">
        <f t="shared" si="370"/>
        <v>17.327000000000055</v>
      </c>
      <c r="BC374" s="259">
        <f t="shared" si="370"/>
        <v>-42.703000000000088</v>
      </c>
      <c r="BD374" s="259">
        <f t="shared" si="370"/>
        <v>-10.984999999999957</v>
      </c>
      <c r="BE374" s="259">
        <f t="shared" si="370"/>
        <v>-18.230999999999938</v>
      </c>
      <c r="BF374" s="259">
        <f t="shared" si="370"/>
        <v>-8.4739999999999895</v>
      </c>
      <c r="BG374" s="259">
        <f t="shared" si="370"/>
        <v>26.034000000000049</v>
      </c>
      <c r="BH374" s="259">
        <f t="shared" si="370"/>
        <v>16.998999999999995</v>
      </c>
      <c r="BI374" s="259">
        <f t="shared" si="370"/>
        <v>24.077000000000055</v>
      </c>
      <c r="BJ374" s="259">
        <f t="shared" si="370"/>
        <v>-38.121000000000038</v>
      </c>
      <c r="BK374" s="259">
        <f t="shared" si="370"/>
        <v>30.980999999999995</v>
      </c>
      <c r="BL374" s="259">
        <f t="shared" ref="BL374" si="371">BK401+BL310+BL342-BL358-BL390</f>
        <v>2.9400000000000546</v>
      </c>
      <c r="BM374" s="259">
        <f t="shared" ref="BM374" si="372">BL401+BM310+BM342-BM358-BM390</f>
        <v>36.146999999999991</v>
      </c>
      <c r="BN374" s="259">
        <f t="shared" ref="BN374" si="373">BM401+BN310+BN342-BN358-BN390</f>
        <v>-13.882588974897203</v>
      </c>
      <c r="BO374" s="327">
        <f t="shared" ref="BO374:BO384" si="374">(SUM(BL374:BN374)/SUM(BL$386:BN$386))*BO$386</f>
        <v>4.2502553683982756</v>
      </c>
      <c r="BP374" s="327">
        <f t="shared" ref="BP374:BP384" si="375">(SUM(BM374:BO374)/SUM(BM$386:BO$386))*BP$386</f>
        <v>5.3222637406060906</v>
      </c>
      <c r="BQ374" s="326"/>
      <c r="BR374" s="259"/>
    </row>
    <row r="375" spans="1:70">
      <c r="A375" s="254" t="s">
        <v>65</v>
      </c>
      <c r="Q375" s="259">
        <f t="shared" ref="Q375:BK380" si="376">Q390+Q311+Q343-Q359-Q391</f>
        <v>3.6188820857295259</v>
      </c>
      <c r="R375" s="259">
        <f t="shared" si="376"/>
        <v>1.9875046561252088</v>
      </c>
      <c r="S375" s="259">
        <f t="shared" si="376"/>
        <v>6.9687288348033931</v>
      </c>
      <c r="T375" s="259">
        <f t="shared" si="376"/>
        <v>2.9012568300739456</v>
      </c>
      <c r="U375" s="259">
        <f t="shared" si="376"/>
        <v>2.6571961506631183</v>
      </c>
      <c r="V375" s="259">
        <f t="shared" si="376"/>
        <v>-2.0260476559723415</v>
      </c>
      <c r="W375" s="259">
        <f t="shared" si="376"/>
        <v>1.1952156809722183</v>
      </c>
      <c r="X375" s="259">
        <f t="shared" si="376"/>
        <v>13.200660015790774</v>
      </c>
      <c r="Y375" s="259">
        <f t="shared" si="376"/>
        <v>5.2184909606983219</v>
      </c>
      <c r="Z375" s="259">
        <f t="shared" si="376"/>
        <v>3.1875153110797143</v>
      </c>
      <c r="AA375" s="259">
        <f t="shared" si="376"/>
        <v>-9.4511108372439558</v>
      </c>
      <c r="AB375" s="259">
        <f t="shared" si="376"/>
        <v>-15.699836540497206</v>
      </c>
      <c r="AC375" s="259">
        <f t="shared" si="376"/>
        <v>-10.624059908291123</v>
      </c>
      <c r="AD375" s="259">
        <f t="shared" si="376"/>
        <v>2.657183104861609</v>
      </c>
      <c r="AE375" s="259">
        <f t="shared" si="376"/>
        <v>38.125504418938966</v>
      </c>
      <c r="AF375" s="259">
        <f t="shared" si="376"/>
        <v>13.065536415311897</v>
      </c>
      <c r="AG375" s="259">
        <f t="shared" si="376"/>
        <v>17.277489220411098</v>
      </c>
      <c r="AH375" s="259">
        <f t="shared" si="376"/>
        <v>17.513000000000019</v>
      </c>
      <c r="AI375" s="259">
        <f t="shared" si="376"/>
        <v>3.1570000000000391</v>
      </c>
      <c r="AJ375" s="259">
        <f t="shared" si="376"/>
        <v>26.003999999999991</v>
      </c>
      <c r="AK375" s="259">
        <f t="shared" si="376"/>
        <v>7.3840000000000146</v>
      </c>
      <c r="AL375" s="259">
        <f t="shared" si="376"/>
        <v>115.01900000000002</v>
      </c>
      <c r="AM375" s="259">
        <f t="shared" si="376"/>
        <v>12.247000000000014</v>
      </c>
      <c r="AN375" s="259">
        <f t="shared" si="376"/>
        <v>15.859999999999985</v>
      </c>
      <c r="AO375" s="259">
        <f t="shared" si="376"/>
        <v>65.214000000000027</v>
      </c>
      <c r="AP375" s="259">
        <f t="shared" si="376"/>
        <v>24.518000000000029</v>
      </c>
      <c r="AQ375" s="259">
        <f t="shared" si="376"/>
        <v>5.5919999999999845</v>
      </c>
      <c r="AR375" s="259">
        <f t="shared" si="376"/>
        <v>12.71399999999997</v>
      </c>
      <c r="AS375" s="259">
        <f t="shared" si="376"/>
        <v>17.406000000000006</v>
      </c>
      <c r="AT375" s="259">
        <f t="shared" si="376"/>
        <v>-3.8269999999999982</v>
      </c>
      <c r="AU375" s="259">
        <f t="shared" si="376"/>
        <v>6.4770000000000323</v>
      </c>
      <c r="AV375" s="259">
        <f t="shared" si="376"/>
        <v>11.678999999999974</v>
      </c>
      <c r="AW375" s="259">
        <f t="shared" si="376"/>
        <v>58.201000000000022</v>
      </c>
      <c r="AX375" s="259">
        <f t="shared" si="376"/>
        <v>-5.6630000000000109</v>
      </c>
      <c r="AY375" s="259">
        <f t="shared" si="376"/>
        <v>6.9370000000000687</v>
      </c>
      <c r="AZ375" s="259">
        <f t="shared" si="376"/>
        <v>-18.70199999999997</v>
      </c>
      <c r="BA375" s="259">
        <f t="shared" si="376"/>
        <v>-21.67999999999995</v>
      </c>
      <c r="BB375" s="259">
        <f t="shared" si="376"/>
        <v>-17.046999999999969</v>
      </c>
      <c r="BC375" s="259">
        <f t="shared" si="376"/>
        <v>8.0850000000000364</v>
      </c>
      <c r="BD375" s="259">
        <f t="shared" si="376"/>
        <v>23.385000000000048</v>
      </c>
      <c r="BE375" s="259">
        <f t="shared" si="376"/>
        <v>-22.545999999999935</v>
      </c>
      <c r="BF375" s="259">
        <f t="shared" si="376"/>
        <v>-12.996999999999957</v>
      </c>
      <c r="BG375" s="259">
        <f t="shared" si="376"/>
        <v>46.456999999999937</v>
      </c>
      <c r="BH375" s="259">
        <f t="shared" si="376"/>
        <v>18.139999999999986</v>
      </c>
      <c r="BI375" s="259">
        <f t="shared" si="376"/>
        <v>-18.521000000000015</v>
      </c>
      <c r="BJ375" s="259">
        <f t="shared" si="376"/>
        <v>19.165000000000049</v>
      </c>
      <c r="BK375" s="259">
        <f t="shared" si="376"/>
        <v>-94.886000000000024</v>
      </c>
      <c r="BL375" s="259">
        <f t="shared" ref="BL375:BN384" si="377">BL390+BL311+BL343-BL359-BL391</f>
        <v>-21.06800000000004</v>
      </c>
      <c r="BM375" s="259">
        <f t="shared" si="377"/>
        <v>4.7809999999999775</v>
      </c>
      <c r="BN375" s="259">
        <f t="shared" si="377"/>
        <v>-57.270531961130587</v>
      </c>
      <c r="BO375" s="327">
        <f t="shared" si="374"/>
        <v>-12.404110327852726</v>
      </c>
      <c r="BP375" s="327">
        <f t="shared" si="375"/>
        <v>-13.02603903155928</v>
      </c>
      <c r="BQ375" s="326"/>
      <c r="BR375" s="259"/>
    </row>
    <row r="376" spans="1:70">
      <c r="A376" s="254" t="s">
        <v>66</v>
      </c>
      <c r="Q376" s="259">
        <f t="shared" si="376"/>
        <v>5.8600669318143854</v>
      </c>
      <c r="R376" s="259">
        <f t="shared" si="376"/>
        <v>3.4546959155858685</v>
      </c>
      <c r="S376" s="259">
        <f t="shared" si="376"/>
        <v>11.001495212194143</v>
      </c>
      <c r="T376" s="259">
        <f t="shared" si="376"/>
        <v>5.2035339777597827</v>
      </c>
      <c r="U376" s="259">
        <f t="shared" si="376"/>
        <v>6.8802320561878396</v>
      </c>
      <c r="V376" s="259">
        <f t="shared" si="376"/>
        <v>5.8435211678674861</v>
      </c>
      <c r="W376" s="259">
        <f t="shared" si="376"/>
        <v>15.033361285909702</v>
      </c>
      <c r="X376" s="259">
        <f t="shared" si="376"/>
        <v>13.460439448836768</v>
      </c>
      <c r="Y376" s="259">
        <f t="shared" si="376"/>
        <v>9.8990543238551965</v>
      </c>
      <c r="Z376" s="259">
        <f t="shared" si="376"/>
        <v>8.3028966778041635</v>
      </c>
      <c r="AA376" s="259">
        <f t="shared" si="376"/>
        <v>-4.5448143959729386</v>
      </c>
      <c r="AB376" s="259">
        <f t="shared" si="376"/>
        <v>-1.6017897766888076</v>
      </c>
      <c r="AC376" s="259">
        <f t="shared" si="376"/>
        <v>22.044976948813545</v>
      </c>
      <c r="AD376" s="259">
        <f t="shared" si="376"/>
        <v>4.5746091790368837</v>
      </c>
      <c r="AE376" s="259">
        <f t="shared" si="376"/>
        <v>-28.337174612900945</v>
      </c>
      <c r="AF376" s="259">
        <f t="shared" si="376"/>
        <v>20.861057380594374</v>
      </c>
      <c r="AG376" s="259">
        <f t="shared" si="376"/>
        <v>11.903969199978224</v>
      </c>
      <c r="AH376" s="259">
        <f t="shared" si="376"/>
        <v>24.971999999999994</v>
      </c>
      <c r="AI376" s="259">
        <f t="shared" si="376"/>
        <v>25.797000000000025</v>
      </c>
      <c r="AJ376" s="259">
        <f t="shared" si="376"/>
        <v>-2.2390000000000043</v>
      </c>
      <c r="AK376" s="259">
        <f t="shared" si="376"/>
        <v>77.118000000000009</v>
      </c>
      <c r="AL376" s="259">
        <f t="shared" si="376"/>
        <v>-56.146000000000015</v>
      </c>
      <c r="AM376" s="259">
        <f t="shared" si="376"/>
        <v>14.043000000000035</v>
      </c>
      <c r="AN376" s="259">
        <f t="shared" si="376"/>
        <v>8.6400000000000148</v>
      </c>
      <c r="AO376" s="259">
        <f t="shared" si="376"/>
        <v>3.502000000000038</v>
      </c>
      <c r="AP376" s="259">
        <f t="shared" si="376"/>
        <v>-11.393000000000029</v>
      </c>
      <c r="AQ376" s="259">
        <f t="shared" si="376"/>
        <v>17.974000000000018</v>
      </c>
      <c r="AR376" s="259">
        <f t="shared" si="376"/>
        <v>4.7940000000000111</v>
      </c>
      <c r="AS376" s="259">
        <f t="shared" si="376"/>
        <v>-35.709000000000003</v>
      </c>
      <c r="AT376" s="259">
        <f t="shared" si="376"/>
        <v>-14.149000000000001</v>
      </c>
      <c r="AU376" s="259">
        <f t="shared" si="376"/>
        <v>-18.966999999999985</v>
      </c>
      <c r="AV376" s="259">
        <f t="shared" si="376"/>
        <v>-14.155000000000001</v>
      </c>
      <c r="AW376" s="259">
        <f t="shared" si="376"/>
        <v>-21.494000000000028</v>
      </c>
      <c r="AX376" s="259">
        <f t="shared" si="376"/>
        <v>7.7999999999999545</v>
      </c>
      <c r="AY376" s="259">
        <f t="shared" si="376"/>
        <v>-54.341000000000008</v>
      </c>
      <c r="AZ376" s="259">
        <f t="shared" si="376"/>
        <v>37.462999999999994</v>
      </c>
      <c r="BA376" s="259">
        <f t="shared" si="376"/>
        <v>15.510000000000048</v>
      </c>
      <c r="BB376" s="259">
        <f t="shared" si="376"/>
        <v>31.009999999999991</v>
      </c>
      <c r="BC376" s="259">
        <f t="shared" si="376"/>
        <v>-6.660000000000025</v>
      </c>
      <c r="BD376" s="259">
        <f t="shared" si="376"/>
        <v>-19.148999999999944</v>
      </c>
      <c r="BE376" s="259">
        <f t="shared" si="376"/>
        <v>13.39500000000001</v>
      </c>
      <c r="BF376" s="259">
        <f t="shared" si="376"/>
        <v>26.512</v>
      </c>
      <c r="BG376" s="259">
        <f t="shared" si="376"/>
        <v>18.646000000000015</v>
      </c>
      <c r="BH376" s="259">
        <f t="shared" si="376"/>
        <v>30.218000000000018</v>
      </c>
      <c r="BI376" s="259">
        <f t="shared" si="376"/>
        <v>12.426000000000045</v>
      </c>
      <c r="BJ376" s="259">
        <f t="shared" si="376"/>
        <v>-7.2530000000000143</v>
      </c>
      <c r="BK376" s="259">
        <f t="shared" si="376"/>
        <v>60.428000000000054</v>
      </c>
      <c r="BL376" s="259">
        <f t="shared" si="377"/>
        <v>-9.2000000000000171</v>
      </c>
      <c r="BM376" s="259">
        <f t="shared" si="377"/>
        <v>20.208000000000027</v>
      </c>
      <c r="BN376" s="259">
        <f t="shared" si="377"/>
        <v>37.980000000000018</v>
      </c>
      <c r="BO376" s="327">
        <f t="shared" si="374"/>
        <v>8.2609155111667718</v>
      </c>
      <c r="BP376" s="327">
        <f t="shared" si="375"/>
        <v>13.338227544675616</v>
      </c>
      <c r="BQ376" s="327"/>
      <c r="BR376" s="259"/>
    </row>
    <row r="377" spans="1:70">
      <c r="A377" s="254" t="s">
        <v>67</v>
      </c>
      <c r="Q377" s="259">
        <f t="shared" si="376"/>
        <v>4.7380965809471176</v>
      </c>
      <c r="R377" s="259">
        <f t="shared" si="376"/>
        <v>2.3172216220277138</v>
      </c>
      <c r="S377" s="259">
        <f t="shared" si="376"/>
        <v>9.3533609440975543</v>
      </c>
      <c r="T377" s="259">
        <f t="shared" si="376"/>
        <v>3.6159061826328811</v>
      </c>
      <c r="U377" s="259">
        <f t="shared" si="376"/>
        <v>5.6801672504644625</v>
      </c>
      <c r="V377" s="259">
        <f t="shared" si="376"/>
        <v>3.9942762828874123</v>
      </c>
      <c r="W377" s="259">
        <f t="shared" si="376"/>
        <v>11.238454928130304</v>
      </c>
      <c r="X377" s="259">
        <f t="shared" si="376"/>
        <v>-1.1907579366410328</v>
      </c>
      <c r="Y377" s="259">
        <f t="shared" si="376"/>
        <v>12.453732443339293</v>
      </c>
      <c r="Z377" s="259">
        <f t="shared" si="376"/>
        <v>12.111112796771277</v>
      </c>
      <c r="AA377" s="259">
        <f t="shared" si="376"/>
        <v>-5.6724005289914921</v>
      </c>
      <c r="AB377" s="259">
        <f t="shared" si="376"/>
        <v>3.4153016737075994</v>
      </c>
      <c r="AC377" s="259">
        <f t="shared" si="376"/>
        <v>6.805357233317471</v>
      </c>
      <c r="AD377" s="259">
        <f t="shared" si="376"/>
        <v>8.1673113289811496</v>
      </c>
      <c r="AE377" s="259">
        <f t="shared" si="376"/>
        <v>20.61052881793163</v>
      </c>
      <c r="AF377" s="259">
        <f t="shared" si="376"/>
        <v>18.535098253576795</v>
      </c>
      <c r="AG377" s="259">
        <f t="shared" si="376"/>
        <v>-39.215000000000003</v>
      </c>
      <c r="AH377" s="259">
        <f t="shared" si="376"/>
        <v>-5.8529999999999944</v>
      </c>
      <c r="AI377" s="259">
        <f t="shared" si="376"/>
        <v>19.551999999999964</v>
      </c>
      <c r="AJ377" s="259">
        <f t="shared" si="376"/>
        <v>15.337999999999994</v>
      </c>
      <c r="AK377" s="259">
        <f t="shared" si="376"/>
        <v>35.091000000000008</v>
      </c>
      <c r="AL377" s="259">
        <f t="shared" si="376"/>
        <v>-15.834000000000003</v>
      </c>
      <c r="AM377" s="259">
        <f t="shared" si="376"/>
        <v>19.215000000000003</v>
      </c>
      <c r="AN377" s="259">
        <f t="shared" si="376"/>
        <v>22.725999999999985</v>
      </c>
      <c r="AO377" s="259">
        <f t="shared" si="376"/>
        <v>34.492000000000019</v>
      </c>
      <c r="AP377" s="259">
        <f t="shared" si="376"/>
        <v>27.263000000000034</v>
      </c>
      <c r="AQ377" s="259">
        <f t="shared" si="376"/>
        <v>8.1999999999999886</v>
      </c>
      <c r="AR377" s="259">
        <f t="shared" si="376"/>
        <v>29.435000000000031</v>
      </c>
      <c r="AS377" s="259">
        <f t="shared" si="376"/>
        <v>1.9070000000000107</v>
      </c>
      <c r="AT377" s="259">
        <f t="shared" si="376"/>
        <v>33.004000000000076</v>
      </c>
      <c r="AU377" s="259">
        <f t="shared" si="376"/>
        <v>0.51500000000001478</v>
      </c>
      <c r="AV377" s="259">
        <f t="shared" si="376"/>
        <v>2.2690000000000055</v>
      </c>
      <c r="AW377" s="259">
        <f t="shared" si="376"/>
        <v>16.836999999999989</v>
      </c>
      <c r="AX377" s="259">
        <f t="shared" si="376"/>
        <v>2.160000000000025</v>
      </c>
      <c r="AY377" s="259">
        <f t="shared" si="376"/>
        <v>-27.881000000000029</v>
      </c>
      <c r="AZ377" s="259">
        <f t="shared" si="376"/>
        <v>-68.375000000000028</v>
      </c>
      <c r="BA377" s="259">
        <f t="shared" si="376"/>
        <v>-17.366000000000042</v>
      </c>
      <c r="BB377" s="259">
        <f t="shared" si="376"/>
        <v>-68.620999999999924</v>
      </c>
      <c r="BC377" s="259">
        <f t="shared" si="376"/>
        <v>-2.3710000000000377</v>
      </c>
      <c r="BD377" s="259">
        <f t="shared" si="376"/>
        <v>24.163000000000011</v>
      </c>
      <c r="BE377" s="259">
        <f t="shared" si="376"/>
        <v>-20.731999999999999</v>
      </c>
      <c r="BF377" s="259">
        <f t="shared" si="376"/>
        <v>-10.482000000000056</v>
      </c>
      <c r="BG377" s="259">
        <f t="shared" si="376"/>
        <v>31.781999999999982</v>
      </c>
      <c r="BH377" s="259">
        <f t="shared" si="376"/>
        <v>60.572000000000003</v>
      </c>
      <c r="BI377" s="259">
        <f t="shared" si="376"/>
        <v>33.542000000000002</v>
      </c>
      <c r="BJ377" s="259">
        <f t="shared" si="376"/>
        <v>-7.009000000000043</v>
      </c>
      <c r="BK377" s="259">
        <f t="shared" si="376"/>
        <v>-6.1860000000000355</v>
      </c>
      <c r="BL377" s="259">
        <f t="shared" si="377"/>
        <v>39.986000000000104</v>
      </c>
      <c r="BM377" s="259">
        <f t="shared" si="377"/>
        <v>-1.8211653108254211</v>
      </c>
      <c r="BN377" s="259">
        <f t="shared" si="377"/>
        <v>22.923135843848598</v>
      </c>
      <c r="BO377" s="327">
        <f t="shared" si="374"/>
        <v>10.301350602636367</v>
      </c>
      <c r="BP377" s="327">
        <f t="shared" si="375"/>
        <v>6.3035587525210612</v>
      </c>
      <c r="BQ377" s="327"/>
      <c r="BR377" s="259"/>
    </row>
    <row r="378" spans="1:70">
      <c r="A378" s="254" t="s">
        <v>68</v>
      </c>
      <c r="Q378" s="259">
        <f t="shared" si="376"/>
        <v>3.3107707767304513</v>
      </c>
      <c r="R378" s="259">
        <f t="shared" si="376"/>
        <v>1.5951841058213674</v>
      </c>
      <c r="S378" s="259">
        <f t="shared" si="376"/>
        <v>6.565539661360619</v>
      </c>
      <c r="T378" s="259">
        <f t="shared" si="376"/>
        <v>2.4711079029060974</v>
      </c>
      <c r="U378" s="259">
        <f t="shared" si="376"/>
        <v>3.3768657118034717</v>
      </c>
      <c r="V378" s="259">
        <f t="shared" si="376"/>
        <v>10.714269831069256</v>
      </c>
      <c r="W378" s="259">
        <f t="shared" si="376"/>
        <v>11.137778556982008</v>
      </c>
      <c r="X378" s="259">
        <f t="shared" si="376"/>
        <v>-4.220963171973132</v>
      </c>
      <c r="Y378" s="259">
        <f t="shared" si="376"/>
        <v>0.58358511888702935</v>
      </c>
      <c r="Z378" s="259">
        <f t="shared" si="376"/>
        <v>6.5064033705133006</v>
      </c>
      <c r="AA378" s="259">
        <f t="shared" si="376"/>
        <v>-5.5985089355528004</v>
      </c>
      <c r="AB378" s="259">
        <f t="shared" si="376"/>
        <v>9.7866658493952485E-2</v>
      </c>
      <c r="AC378" s="259">
        <f t="shared" si="376"/>
        <v>2.3881714305451034</v>
      </c>
      <c r="AD378" s="259">
        <f t="shared" si="376"/>
        <v>3.871203176922517</v>
      </c>
      <c r="AE378" s="259">
        <f t="shared" si="376"/>
        <v>1.5473040348861034</v>
      </c>
      <c r="AF378" s="259">
        <f t="shared" si="376"/>
        <v>8.7452001122132401</v>
      </c>
      <c r="AG378" s="259">
        <f t="shared" si="376"/>
        <v>9.2149999999999963</v>
      </c>
      <c r="AH378" s="259">
        <f t="shared" si="376"/>
        <v>36.082000000000022</v>
      </c>
      <c r="AI378" s="259">
        <f t="shared" si="376"/>
        <v>44.61</v>
      </c>
      <c r="AJ378" s="259">
        <f t="shared" si="376"/>
        <v>27.682999999999979</v>
      </c>
      <c r="AK378" s="259">
        <f t="shared" si="376"/>
        <v>22.581999999999994</v>
      </c>
      <c r="AL378" s="259">
        <f t="shared" si="376"/>
        <v>22.556000000000012</v>
      </c>
      <c r="AM378" s="259">
        <f t="shared" si="376"/>
        <v>12.88300000000001</v>
      </c>
      <c r="AN378" s="259">
        <f t="shared" si="376"/>
        <v>3.0920000000000414</v>
      </c>
      <c r="AO378" s="259">
        <f t="shared" si="376"/>
        <v>18.627999999999986</v>
      </c>
      <c r="AP378" s="259">
        <f t="shared" si="376"/>
        <v>4.2830000000000439</v>
      </c>
      <c r="AQ378" s="259">
        <f t="shared" si="376"/>
        <v>-3.4959999999999809</v>
      </c>
      <c r="AR378" s="259">
        <f t="shared" si="376"/>
        <v>-12.938000000000017</v>
      </c>
      <c r="AS378" s="259">
        <f t="shared" si="376"/>
        <v>-10.273000000000025</v>
      </c>
      <c r="AT378" s="259">
        <f t="shared" si="376"/>
        <v>11.262999999999977</v>
      </c>
      <c r="AU378" s="259">
        <f t="shared" si="376"/>
        <v>6.4599999999999795</v>
      </c>
      <c r="AV378" s="259">
        <f t="shared" si="376"/>
        <v>-4.132000000000005</v>
      </c>
      <c r="AW378" s="259">
        <f t="shared" si="376"/>
        <v>-8.5030000000000427</v>
      </c>
      <c r="AX378" s="259">
        <f t="shared" si="376"/>
        <v>1.8440000000000225</v>
      </c>
      <c r="AY378" s="259">
        <f t="shared" si="376"/>
        <v>14.583000000000055</v>
      </c>
      <c r="AZ378" s="259">
        <f t="shared" si="376"/>
        <v>45.015000000000043</v>
      </c>
      <c r="BA378" s="259">
        <f t="shared" si="376"/>
        <v>-4.1379999999999768</v>
      </c>
      <c r="BB378" s="259">
        <f t="shared" si="376"/>
        <v>-34.975000000000051</v>
      </c>
      <c r="BC378" s="259">
        <f t="shared" si="376"/>
        <v>-4.978999999999985</v>
      </c>
      <c r="BD378" s="259">
        <f t="shared" si="376"/>
        <v>-28.582999999999942</v>
      </c>
      <c r="BE378" s="259">
        <f t="shared" si="376"/>
        <v>-2.0889999999999986</v>
      </c>
      <c r="BF378" s="259">
        <f t="shared" si="376"/>
        <v>-19.700999999999993</v>
      </c>
      <c r="BG378" s="259">
        <f t="shared" si="376"/>
        <v>33.973999999999933</v>
      </c>
      <c r="BH378" s="259">
        <f t="shared" si="376"/>
        <v>16.627999999999986</v>
      </c>
      <c r="BI378" s="259">
        <f t="shared" si="376"/>
        <v>11.454999999999984</v>
      </c>
      <c r="BJ378" s="259">
        <f t="shared" si="376"/>
        <v>39.904999999999973</v>
      </c>
      <c r="BK378" s="259">
        <f t="shared" si="376"/>
        <v>6.6339999999999861</v>
      </c>
      <c r="BL378" s="259">
        <f t="shared" si="377"/>
        <v>-23.350000000000023</v>
      </c>
      <c r="BM378" s="259">
        <f t="shared" si="377"/>
        <v>18.285999999999973</v>
      </c>
      <c r="BN378" s="259">
        <f t="shared" si="377"/>
        <v>-5.4559999999999889</v>
      </c>
      <c r="BO378" s="327">
        <f t="shared" si="374"/>
        <v>-1.7740024327891464</v>
      </c>
      <c r="BP378" s="327">
        <f t="shared" si="375"/>
        <v>2.219259865272837</v>
      </c>
      <c r="BQ378" s="327"/>
      <c r="BR378" s="259"/>
    </row>
    <row r="379" spans="1:70">
      <c r="A379" s="254" t="s">
        <v>69</v>
      </c>
      <c r="Q379" s="259">
        <f t="shared" si="376"/>
        <v>2.2040703211008577</v>
      </c>
      <c r="R379" s="259">
        <f t="shared" si="376"/>
        <v>0.7518239448206816</v>
      </c>
      <c r="S379" s="259">
        <f t="shared" si="376"/>
        <v>4.7012783571723986</v>
      </c>
      <c r="T379" s="259">
        <f t="shared" si="376"/>
        <v>1.1380392357796225</v>
      </c>
      <c r="U379" s="259">
        <f t="shared" si="376"/>
        <v>2.890110991305324</v>
      </c>
      <c r="V379" s="259">
        <f t="shared" si="376"/>
        <v>2.0540975757961402</v>
      </c>
      <c r="W379" s="259">
        <f t="shared" si="376"/>
        <v>-0.17939793854573693</v>
      </c>
      <c r="X379" s="259">
        <f t="shared" si="376"/>
        <v>4.3004857890941395</v>
      </c>
      <c r="Y379" s="259">
        <f t="shared" si="376"/>
        <v>4.8471741242658624</v>
      </c>
      <c r="Z379" s="259">
        <f t="shared" si="376"/>
        <v>-6.8412617476899413</v>
      </c>
      <c r="AA379" s="259">
        <f t="shared" si="376"/>
        <v>-4.1275545462500673</v>
      </c>
      <c r="AB379" s="259">
        <f t="shared" si="376"/>
        <v>6.8231134322231668</v>
      </c>
      <c r="AC379" s="259">
        <f t="shared" si="376"/>
        <v>2.6486606197135441</v>
      </c>
      <c r="AD379" s="259">
        <f t="shared" si="376"/>
        <v>1.2688062265796241</v>
      </c>
      <c r="AE379" s="259">
        <f t="shared" si="376"/>
        <v>18.816782994467886</v>
      </c>
      <c r="AF379" s="259">
        <f t="shared" si="376"/>
        <v>4.8374069488466809</v>
      </c>
      <c r="AG379" s="259">
        <f t="shared" si="376"/>
        <v>-11.248999999999981</v>
      </c>
      <c r="AH379" s="259">
        <f t="shared" si="376"/>
        <v>16.871000000000009</v>
      </c>
      <c r="AI379" s="259">
        <f t="shared" si="376"/>
        <v>23.382999999999996</v>
      </c>
      <c r="AJ379" s="259">
        <f t="shared" si="376"/>
        <v>-5.4770000000000039</v>
      </c>
      <c r="AK379" s="259">
        <f t="shared" si="376"/>
        <v>27.536999999999992</v>
      </c>
      <c r="AL379" s="259">
        <f t="shared" si="376"/>
        <v>45.14500000000001</v>
      </c>
      <c r="AM379" s="259">
        <f t="shared" si="376"/>
        <v>24.756</v>
      </c>
      <c r="AN379" s="259">
        <f t="shared" si="376"/>
        <v>23.965000000000003</v>
      </c>
      <c r="AO379" s="259">
        <f t="shared" si="376"/>
        <v>12.250999999999976</v>
      </c>
      <c r="AP379" s="259">
        <f t="shared" si="376"/>
        <v>3.4559999999999889</v>
      </c>
      <c r="AQ379" s="259">
        <f t="shared" si="376"/>
        <v>13.33099999999996</v>
      </c>
      <c r="AR379" s="259">
        <f t="shared" si="376"/>
        <v>22.932999999999993</v>
      </c>
      <c r="AS379" s="259">
        <f t="shared" si="376"/>
        <v>43.69999999999996</v>
      </c>
      <c r="AT379" s="259">
        <f t="shared" si="376"/>
        <v>-27.61699999999999</v>
      </c>
      <c r="AU379" s="259">
        <f t="shared" si="376"/>
        <v>-4.6570000000000107</v>
      </c>
      <c r="AV379" s="259">
        <f t="shared" si="376"/>
        <v>22.563000000000017</v>
      </c>
      <c r="AW379" s="259">
        <f t="shared" si="376"/>
        <v>41.758000000000067</v>
      </c>
      <c r="AX379" s="259">
        <f t="shared" si="376"/>
        <v>10.007999999999981</v>
      </c>
      <c r="AY379" s="259">
        <f t="shared" si="376"/>
        <v>-40.383999999999986</v>
      </c>
      <c r="AZ379" s="259">
        <f t="shared" si="376"/>
        <v>22.201999999999998</v>
      </c>
      <c r="BA379" s="259">
        <f t="shared" si="376"/>
        <v>-10.278999999999996</v>
      </c>
      <c r="BB379" s="259">
        <f t="shared" si="376"/>
        <v>-19.661000000000001</v>
      </c>
      <c r="BC379" s="259">
        <f t="shared" si="376"/>
        <v>-5.6399999999999864</v>
      </c>
      <c r="BD379" s="259">
        <f t="shared" si="376"/>
        <v>14.018999999999949</v>
      </c>
      <c r="BE379" s="259">
        <f t="shared" si="376"/>
        <v>11.954000000000008</v>
      </c>
      <c r="BF379" s="259">
        <f t="shared" si="376"/>
        <v>2.6079999999999472</v>
      </c>
      <c r="BG379" s="259">
        <f t="shared" si="376"/>
        <v>22.894000000000062</v>
      </c>
      <c r="BH379" s="259">
        <f t="shared" si="376"/>
        <v>4.8949999999999818</v>
      </c>
      <c r="BI379" s="259">
        <f t="shared" si="376"/>
        <v>-19.593999999999994</v>
      </c>
      <c r="BJ379" s="259">
        <f t="shared" si="376"/>
        <v>-36.932000000000016</v>
      </c>
      <c r="BK379" s="259">
        <f t="shared" si="376"/>
        <v>-36.304000000000002</v>
      </c>
      <c r="BL379" s="259">
        <f t="shared" si="377"/>
        <v>35.197000000000003</v>
      </c>
      <c r="BM379" s="259">
        <f t="shared" si="377"/>
        <v>40.615121114998516</v>
      </c>
      <c r="BN379" s="259">
        <f t="shared" si="377"/>
        <v>20.156334335567806</v>
      </c>
      <c r="BO379" s="327">
        <f t="shared" si="374"/>
        <v>16.183295954403121</v>
      </c>
      <c r="BP379" s="327">
        <f t="shared" si="375"/>
        <v>15.447053981053063</v>
      </c>
      <c r="BQ379" s="327"/>
      <c r="BR379" s="260"/>
    </row>
    <row r="380" spans="1:70">
      <c r="A380" s="254" t="s">
        <v>70</v>
      </c>
      <c r="Q380" s="259">
        <f t="shared" si="376"/>
        <v>2.731468618016228</v>
      </c>
      <c r="R380" s="259">
        <f t="shared" si="376"/>
        <v>1.1560572767795581</v>
      </c>
      <c r="S380" s="259">
        <f t="shared" si="376"/>
        <v>5.592514527064246</v>
      </c>
      <c r="T380" s="259">
        <f t="shared" si="376"/>
        <v>1.7568703422280878</v>
      </c>
      <c r="U380" s="259">
        <f t="shared" si="376"/>
        <v>4.7640334717358499</v>
      </c>
      <c r="V380" s="259">
        <f t="shared" si="376"/>
        <v>2.9903052715299179</v>
      </c>
      <c r="W380" s="259">
        <f t="shared" si="376"/>
        <v>8.9018667236288493</v>
      </c>
      <c r="X380" s="259">
        <f t="shared" si="376"/>
        <v>5.8871127480986409</v>
      </c>
      <c r="Y380" s="259">
        <f t="shared" si="376"/>
        <v>0.46623823440073942</v>
      </c>
      <c r="Z380" s="259">
        <f t="shared" si="376"/>
        <v>-5.8057955538783155</v>
      </c>
      <c r="AA380" s="259">
        <f t="shared" si="376"/>
        <v>-15.622206389957629</v>
      </c>
      <c r="AB380" s="259">
        <f t="shared" ref="R380:BK385" si="378">AB395+AB316+AB348-AB364-AB396</f>
        <v>-1.4919438493208688</v>
      </c>
      <c r="AC380" s="259">
        <f t="shared" si="378"/>
        <v>-1.8250900941006734</v>
      </c>
      <c r="AD380" s="259">
        <f t="shared" si="378"/>
        <v>-6.4174573778605293</v>
      </c>
      <c r="AE380" s="259">
        <f t="shared" si="378"/>
        <v>-1.1015698805823178</v>
      </c>
      <c r="AF380" s="259">
        <f t="shared" si="378"/>
        <v>2.9467148150784439</v>
      </c>
      <c r="AG380" s="259">
        <f t="shared" si="378"/>
        <v>17.037000000000006</v>
      </c>
      <c r="AH380" s="259">
        <f t="shared" si="378"/>
        <v>0.92400000000000659</v>
      </c>
      <c r="AI380" s="259">
        <f t="shared" si="378"/>
        <v>11.847000000000023</v>
      </c>
      <c r="AJ380" s="259">
        <f t="shared" si="378"/>
        <v>63.415000000000006</v>
      </c>
      <c r="AK380" s="259">
        <f t="shared" si="378"/>
        <v>28.591999999999999</v>
      </c>
      <c r="AL380" s="259">
        <f t="shared" si="378"/>
        <v>9.9269999999999925</v>
      </c>
      <c r="AM380" s="259">
        <f t="shared" si="378"/>
        <v>11.700000000000017</v>
      </c>
      <c r="AN380" s="259">
        <f t="shared" si="378"/>
        <v>26.084000000000003</v>
      </c>
      <c r="AO380" s="259">
        <f t="shared" si="378"/>
        <v>53.563999999999965</v>
      </c>
      <c r="AP380" s="259">
        <f t="shared" si="378"/>
        <v>17.909000000000049</v>
      </c>
      <c r="AQ380" s="259">
        <f t="shared" si="378"/>
        <v>9.4730000000000416</v>
      </c>
      <c r="AR380" s="259">
        <f t="shared" si="378"/>
        <v>27.085000000000008</v>
      </c>
      <c r="AS380" s="259">
        <f t="shared" si="378"/>
        <v>-12.974999999999994</v>
      </c>
      <c r="AT380" s="259">
        <f t="shared" si="378"/>
        <v>62.159999999999968</v>
      </c>
      <c r="AU380" s="259">
        <f t="shared" si="378"/>
        <v>12.30299999999994</v>
      </c>
      <c r="AV380" s="259">
        <f t="shared" si="378"/>
        <v>-12.548000000000002</v>
      </c>
      <c r="AW380" s="259">
        <f t="shared" si="378"/>
        <v>-5.7650000000000148</v>
      </c>
      <c r="AX380" s="259">
        <f t="shared" si="378"/>
        <v>-24.468999999999994</v>
      </c>
      <c r="AY380" s="259">
        <f t="shared" si="378"/>
        <v>34.56</v>
      </c>
      <c r="AZ380" s="259">
        <f t="shared" si="378"/>
        <v>46.336999999999989</v>
      </c>
      <c r="BA380" s="259">
        <f t="shared" si="378"/>
        <v>-34.754999999999967</v>
      </c>
      <c r="BB380" s="259">
        <f t="shared" si="378"/>
        <v>-24.346999999999952</v>
      </c>
      <c r="BC380" s="259">
        <f t="shared" si="378"/>
        <v>38.490000000000009</v>
      </c>
      <c r="BD380" s="259">
        <f t="shared" si="378"/>
        <v>-8.0690000000000168</v>
      </c>
      <c r="BE380" s="259">
        <f t="shared" si="378"/>
        <v>7.8680000000000234</v>
      </c>
      <c r="BF380" s="259">
        <f t="shared" si="378"/>
        <v>22.265000000000043</v>
      </c>
      <c r="BG380" s="259">
        <f t="shared" si="378"/>
        <v>27.404999999999973</v>
      </c>
      <c r="BH380" s="259">
        <f t="shared" si="378"/>
        <v>21.843999999999994</v>
      </c>
      <c r="BI380" s="259">
        <f t="shared" si="378"/>
        <v>16.875</v>
      </c>
      <c r="BJ380" s="259">
        <f t="shared" si="378"/>
        <v>-0.74500000000000455</v>
      </c>
      <c r="BK380" s="259">
        <f t="shared" si="378"/>
        <v>26.162999999999954</v>
      </c>
      <c r="BL380" s="259">
        <f t="shared" si="377"/>
        <v>18.775000000000006</v>
      </c>
      <c r="BM380" s="259">
        <f t="shared" si="377"/>
        <v>49.62418478142547</v>
      </c>
      <c r="BN380" s="259">
        <f t="shared" si="377"/>
        <v>-2.7877535488959211</v>
      </c>
      <c r="BO380" s="327">
        <f t="shared" si="374"/>
        <v>11.064148158297032</v>
      </c>
      <c r="BP380" s="327">
        <f t="shared" si="375"/>
        <v>11.622328174093616</v>
      </c>
      <c r="BQ380" s="327"/>
      <c r="BR380" s="260"/>
    </row>
    <row r="381" spans="1:70">
      <c r="A381" s="254" t="s">
        <v>71</v>
      </c>
      <c r="Q381" s="259">
        <f t="shared" ref="Q381:Q385" si="379">Q396+Q317+Q349-Q365-Q397</f>
        <v>2.561598657384871</v>
      </c>
      <c r="R381" s="259">
        <f t="shared" si="378"/>
        <v>1.0472591774312803</v>
      </c>
      <c r="S381" s="259">
        <f t="shared" si="378"/>
        <v>5.2863774208613048</v>
      </c>
      <c r="T381" s="259">
        <f t="shared" si="378"/>
        <v>1.5783261122173604</v>
      </c>
      <c r="U381" s="259">
        <f t="shared" si="378"/>
        <v>4.0196608189220022</v>
      </c>
      <c r="V381" s="259">
        <f t="shared" si="378"/>
        <v>1.3594974389972307</v>
      </c>
      <c r="W381" s="259">
        <f t="shared" si="378"/>
        <v>3.6502489471008719</v>
      </c>
      <c r="X381" s="259">
        <f t="shared" si="378"/>
        <v>2.3919977296930117</v>
      </c>
      <c r="Y381" s="259">
        <f t="shared" si="378"/>
        <v>-0.98027740495545856</v>
      </c>
      <c r="Z381" s="259">
        <f t="shared" si="378"/>
        <v>3.0670032606155555</v>
      </c>
      <c r="AA381" s="259">
        <f t="shared" si="378"/>
        <v>4.3575282208779456</v>
      </c>
      <c r="AB381" s="259">
        <f t="shared" si="378"/>
        <v>-2.4815013657156442</v>
      </c>
      <c r="AC381" s="259">
        <f t="shared" si="378"/>
        <v>-0.750208687042349</v>
      </c>
      <c r="AD381" s="259">
        <f t="shared" si="378"/>
        <v>4.1737887629327481</v>
      </c>
      <c r="AE381" s="259">
        <f t="shared" si="378"/>
        <v>14.715183927499773</v>
      </c>
      <c r="AF381" s="259">
        <f t="shared" si="378"/>
        <v>-2.6688429726459262</v>
      </c>
      <c r="AG381" s="259">
        <f t="shared" si="378"/>
        <v>-2.0339999999999918</v>
      </c>
      <c r="AH381" s="259">
        <f t="shared" si="378"/>
        <v>12.272000000000006</v>
      </c>
      <c r="AI381" s="259">
        <f t="shared" si="378"/>
        <v>15.825000000000003</v>
      </c>
      <c r="AJ381" s="259">
        <f t="shared" si="378"/>
        <v>6.3100000000000165</v>
      </c>
      <c r="AK381" s="259">
        <f t="shared" si="378"/>
        <v>34.246999999999986</v>
      </c>
      <c r="AL381" s="259">
        <f t="shared" si="378"/>
        <v>10.314999999999998</v>
      </c>
      <c r="AM381" s="259">
        <f t="shared" si="378"/>
        <v>-10.098999999999961</v>
      </c>
      <c r="AN381" s="259">
        <f t="shared" si="378"/>
        <v>31.490999999999957</v>
      </c>
      <c r="AO381" s="259">
        <f t="shared" si="378"/>
        <v>15.945999999999941</v>
      </c>
      <c r="AP381" s="259">
        <f t="shared" si="378"/>
        <v>-26.276999999999987</v>
      </c>
      <c r="AQ381" s="259">
        <f t="shared" si="378"/>
        <v>12.036000000000001</v>
      </c>
      <c r="AR381" s="259">
        <f t="shared" si="378"/>
        <v>9.9770000000000039</v>
      </c>
      <c r="AS381" s="259">
        <f t="shared" si="378"/>
        <v>39.138000000000005</v>
      </c>
      <c r="AT381" s="259">
        <f t="shared" si="378"/>
        <v>8.1710000000000207</v>
      </c>
      <c r="AU381" s="259">
        <f t="shared" si="378"/>
        <v>3.0029999999999859</v>
      </c>
      <c r="AV381" s="259">
        <f t="shared" si="378"/>
        <v>21.428999999999945</v>
      </c>
      <c r="AW381" s="259">
        <f t="shared" si="378"/>
        <v>-34.312999999999988</v>
      </c>
      <c r="AX381" s="259">
        <f t="shared" si="378"/>
        <v>-4.8759999999999195</v>
      </c>
      <c r="AY381" s="259">
        <f t="shared" si="378"/>
        <v>5.5949999999999989</v>
      </c>
      <c r="AZ381" s="259">
        <f t="shared" si="378"/>
        <v>-37.624999999999943</v>
      </c>
      <c r="BA381" s="259">
        <f t="shared" si="378"/>
        <v>5.4650000000000034</v>
      </c>
      <c r="BB381" s="259">
        <f t="shared" si="378"/>
        <v>-19.627000000000038</v>
      </c>
      <c r="BC381" s="259">
        <f t="shared" si="378"/>
        <v>-28.44700000000006</v>
      </c>
      <c r="BD381" s="259">
        <f t="shared" si="378"/>
        <v>8.2360000000000468</v>
      </c>
      <c r="BE381" s="259">
        <f t="shared" si="378"/>
        <v>10.141999999999967</v>
      </c>
      <c r="BF381" s="259">
        <f t="shared" si="378"/>
        <v>40.763000000000034</v>
      </c>
      <c r="BG381" s="259">
        <f>BG396+BG317+BG349-BG365-BG397</f>
        <v>32.629000000000019</v>
      </c>
      <c r="BH381" s="259">
        <f t="shared" si="378"/>
        <v>3.4560000000000741</v>
      </c>
      <c r="BI381" s="259">
        <f t="shared" si="378"/>
        <v>3.7649999999999579</v>
      </c>
      <c r="BJ381" s="259">
        <f t="shared" si="378"/>
        <v>18.072999999999951</v>
      </c>
      <c r="BK381" s="259">
        <f t="shared" si="378"/>
        <v>-64.231000000000023</v>
      </c>
      <c r="BL381" s="259">
        <f t="shared" si="377"/>
        <v>9.6199999999999761</v>
      </c>
      <c r="BM381" s="259">
        <f t="shared" si="377"/>
        <v>-50.150264374104751</v>
      </c>
      <c r="BN381" s="259">
        <f t="shared" si="377"/>
        <v>5.5565612184542488</v>
      </c>
      <c r="BO381" s="327">
        <f t="shared" si="374"/>
        <v>-5.8976648746928939</v>
      </c>
      <c r="BP381" s="327">
        <f t="shared" si="375"/>
        <v>-10.135084231999294</v>
      </c>
      <c r="BQ381" s="327"/>
      <c r="BR381" s="260"/>
    </row>
    <row r="382" spans="1:70">
      <c r="A382" s="254" t="s">
        <v>72</v>
      </c>
      <c r="Q382" s="259">
        <f t="shared" si="379"/>
        <v>1.588128437052891</v>
      </c>
      <c r="R382" s="259">
        <f t="shared" si="378"/>
        <v>0.47363697700127627</v>
      </c>
      <c r="S382" s="259">
        <f t="shared" si="378"/>
        <v>3.4709298498599441</v>
      </c>
      <c r="T382" s="259">
        <f t="shared" si="378"/>
        <v>0.66701535986213578</v>
      </c>
      <c r="U382" s="259">
        <f t="shared" si="378"/>
        <v>0.87119840552797356</v>
      </c>
      <c r="V382" s="259">
        <f t="shared" si="378"/>
        <v>0.61805297617153698</v>
      </c>
      <c r="W382" s="259">
        <f t="shared" si="378"/>
        <v>1.3874842319298288</v>
      </c>
      <c r="X382" s="259">
        <f t="shared" si="378"/>
        <v>-1.1496368368313785</v>
      </c>
      <c r="Y382" s="259">
        <f t="shared" si="378"/>
        <v>3.6629836880543181</v>
      </c>
      <c r="Z382" s="259">
        <f t="shared" si="378"/>
        <v>-7.5391370153288371</v>
      </c>
      <c r="AA382" s="259">
        <f t="shared" si="378"/>
        <v>-10.019774594294017</v>
      </c>
      <c r="AB382" s="259">
        <f t="shared" si="378"/>
        <v>5.1559865714958644</v>
      </c>
      <c r="AC382" s="259">
        <f t="shared" si="378"/>
        <v>2.6758685353760292</v>
      </c>
      <c r="AD382" s="259">
        <f t="shared" si="378"/>
        <v>-4.704262968112932</v>
      </c>
      <c r="AE382" s="259">
        <f t="shared" si="378"/>
        <v>10.908416078665205</v>
      </c>
      <c r="AF382" s="259">
        <f t="shared" si="378"/>
        <v>20.672401141392875</v>
      </c>
      <c r="AG382" s="259">
        <f t="shared" si="378"/>
        <v>14.153999999999982</v>
      </c>
      <c r="AH382" s="259">
        <f t="shared" si="378"/>
        <v>9.6999999999999886</v>
      </c>
      <c r="AI382" s="259">
        <f t="shared" si="378"/>
        <v>25.681999999999974</v>
      </c>
      <c r="AJ382" s="259">
        <f t="shared" si="378"/>
        <v>26.552000000000007</v>
      </c>
      <c r="AK382" s="259">
        <f t="shared" si="378"/>
        <v>17.432000000000002</v>
      </c>
      <c r="AL382" s="259">
        <f t="shared" si="378"/>
        <v>64.350999999999971</v>
      </c>
      <c r="AM382" s="259">
        <f t="shared" si="378"/>
        <v>57.532000000000011</v>
      </c>
      <c r="AN382" s="259">
        <f t="shared" si="378"/>
        <v>28.761999999999972</v>
      </c>
      <c r="AO382" s="259">
        <f t="shared" si="378"/>
        <v>48.92900000000003</v>
      </c>
      <c r="AP382" s="259">
        <f t="shared" si="378"/>
        <v>21.006000000000029</v>
      </c>
      <c r="AQ382" s="259">
        <f t="shared" si="378"/>
        <v>18.938999999999965</v>
      </c>
      <c r="AR382" s="259">
        <f t="shared" si="378"/>
        <v>28.234000000000009</v>
      </c>
      <c r="AS382" s="259">
        <f t="shared" si="378"/>
        <v>-12.24199999999999</v>
      </c>
      <c r="AT382" s="259">
        <f t="shared" si="378"/>
        <v>-23.862000000000023</v>
      </c>
      <c r="AU382" s="259">
        <f t="shared" si="378"/>
        <v>-7.9190000000000111</v>
      </c>
      <c r="AV382" s="259">
        <f t="shared" si="378"/>
        <v>2.3850000000000477</v>
      </c>
      <c r="AW382" s="259">
        <f t="shared" si="378"/>
        <v>26.625</v>
      </c>
      <c r="AX382" s="259">
        <f t="shared" si="378"/>
        <v>13.109000000000009</v>
      </c>
      <c r="AY382" s="259">
        <f t="shared" si="378"/>
        <v>-33.811000000000007</v>
      </c>
      <c r="AZ382" s="259">
        <f t="shared" si="378"/>
        <v>1.7629999999999768</v>
      </c>
      <c r="BA382" s="259">
        <f t="shared" si="378"/>
        <v>-26.360000000000042</v>
      </c>
      <c r="BB382" s="259">
        <f t="shared" si="378"/>
        <v>20.25200000000001</v>
      </c>
      <c r="BC382" s="259">
        <f t="shared" si="378"/>
        <v>-12.380999999999972</v>
      </c>
      <c r="BD382" s="259">
        <f t="shared" si="378"/>
        <v>-16.704000000000008</v>
      </c>
      <c r="BE382" s="259">
        <f t="shared" si="378"/>
        <v>-34.836999999999989</v>
      </c>
      <c r="BF382" s="259">
        <f t="shared" si="378"/>
        <v>37.49799999999999</v>
      </c>
      <c r="BG382" s="259">
        <f>BG397+BG318+BG350-BG366-BG398</f>
        <v>22.319000000000045</v>
      </c>
      <c r="BH382" s="259">
        <f t="shared" si="378"/>
        <v>26.902999999999963</v>
      </c>
      <c r="BI382" s="259">
        <f t="shared" si="378"/>
        <v>-53.405000000000001</v>
      </c>
      <c r="BJ382" s="259">
        <f t="shared" si="378"/>
        <v>0.25500000000002387</v>
      </c>
      <c r="BK382" s="259">
        <f t="shared" si="378"/>
        <v>0.39699999999999136</v>
      </c>
      <c r="BL382" s="259">
        <f t="shared" si="377"/>
        <v>75.824000000000012</v>
      </c>
      <c r="BM382" s="259">
        <f t="shared" si="377"/>
        <v>0.44904118171641016</v>
      </c>
      <c r="BN382" s="259">
        <f t="shared" si="377"/>
        <v>14.936366029179851</v>
      </c>
      <c r="BO382" s="327">
        <f t="shared" si="374"/>
        <v>15.38077093967541</v>
      </c>
      <c r="BP382" s="327">
        <f t="shared" si="375"/>
        <v>6.1756656477469463</v>
      </c>
      <c r="BQ382" s="327"/>
      <c r="BR382" s="260"/>
    </row>
    <row r="383" spans="1:70">
      <c r="A383" s="254" t="s">
        <v>73</v>
      </c>
      <c r="Q383" s="259">
        <f t="shared" si="379"/>
        <v>1.3892541889435046</v>
      </c>
      <c r="R383" s="259">
        <f t="shared" si="378"/>
        <v>0.14401049690566037</v>
      </c>
      <c r="S383" s="259">
        <f t="shared" si="378"/>
        <v>3.3158926638438064</v>
      </c>
      <c r="T383" s="259">
        <f t="shared" si="378"/>
        <v>0.17355629937649031</v>
      </c>
      <c r="U383" s="259">
        <f t="shared" si="378"/>
        <v>-1.8909582221754757</v>
      </c>
      <c r="V383" s="259">
        <f t="shared" si="378"/>
        <v>-2.9305118028823287</v>
      </c>
      <c r="W383" s="259">
        <f t="shared" si="378"/>
        <v>5.4744547442650155</v>
      </c>
      <c r="X383" s="259">
        <f t="shared" si="378"/>
        <v>-1.6919196609004103</v>
      </c>
      <c r="Y383" s="259">
        <f t="shared" si="378"/>
        <v>-3.8921434040008265</v>
      </c>
      <c r="Z383" s="259">
        <f t="shared" si="378"/>
        <v>-7.7383496895704518</v>
      </c>
      <c r="AA383" s="259">
        <f t="shared" si="378"/>
        <v>-4.069244894272277</v>
      </c>
      <c r="AB383" s="259">
        <f t="shared" si="378"/>
        <v>-4.5329331164350108</v>
      </c>
      <c r="AC383" s="259">
        <f t="shared" si="378"/>
        <v>-4.1171596794743799</v>
      </c>
      <c r="AD383" s="259">
        <f t="shared" si="378"/>
        <v>-11.569813249746662</v>
      </c>
      <c r="AE383" s="259">
        <f t="shared" si="378"/>
        <v>23.361884508645907</v>
      </c>
      <c r="AF383" s="259">
        <f t="shared" si="378"/>
        <v>0.3673994581942992</v>
      </c>
      <c r="AG383" s="259">
        <f t="shared" si="378"/>
        <v>-0.20199999999999818</v>
      </c>
      <c r="AH383" s="259">
        <f t="shared" si="378"/>
        <v>8.2760000000000105</v>
      </c>
      <c r="AI383" s="259">
        <f t="shared" si="378"/>
        <v>53.178999999999974</v>
      </c>
      <c r="AJ383" s="259">
        <f t="shared" si="378"/>
        <v>25.420999999999992</v>
      </c>
      <c r="AK383" s="259">
        <f t="shared" si="378"/>
        <v>43.044000000000011</v>
      </c>
      <c r="AL383" s="259">
        <f t="shared" si="378"/>
        <v>23.082999999999998</v>
      </c>
      <c r="AM383" s="259">
        <f t="shared" si="378"/>
        <v>23.04000000000002</v>
      </c>
      <c r="AN383" s="259">
        <f t="shared" si="378"/>
        <v>-1.5399999999999636</v>
      </c>
      <c r="AO383" s="259">
        <f t="shared" si="378"/>
        <v>-15.413000000000011</v>
      </c>
      <c r="AP383" s="259">
        <f t="shared" si="378"/>
        <v>4.5480000000000302</v>
      </c>
      <c r="AQ383" s="259">
        <f t="shared" si="378"/>
        <v>33.310000000000031</v>
      </c>
      <c r="AR383" s="259">
        <f t="shared" si="378"/>
        <v>5.4209999999999354</v>
      </c>
      <c r="AS383" s="259">
        <f t="shared" si="378"/>
        <v>32.276999999999987</v>
      </c>
      <c r="AT383" s="259">
        <f t="shared" si="378"/>
        <v>-6.703000000000003</v>
      </c>
      <c r="AU383" s="259">
        <f t="shared" si="378"/>
        <v>20.793999999999983</v>
      </c>
      <c r="AV383" s="259">
        <f t="shared" si="378"/>
        <v>-10.450999999999965</v>
      </c>
      <c r="AW383" s="259">
        <f t="shared" si="378"/>
        <v>23.392000000000024</v>
      </c>
      <c r="AX383" s="259">
        <f t="shared" si="378"/>
        <v>-18.07699999999997</v>
      </c>
      <c r="AY383" s="259">
        <f t="shared" si="378"/>
        <v>34.015999999999991</v>
      </c>
      <c r="AZ383" s="259">
        <f t="shared" si="378"/>
        <v>20.375</v>
      </c>
      <c r="BA383" s="259">
        <f t="shared" si="378"/>
        <v>-2.335000000000008</v>
      </c>
      <c r="BB383" s="259">
        <f t="shared" si="378"/>
        <v>-20.345999999999975</v>
      </c>
      <c r="BC383" s="259">
        <f t="shared" si="378"/>
        <v>-7.127000000000038</v>
      </c>
      <c r="BD383" s="259">
        <f t="shared" si="378"/>
        <v>29.80499999999995</v>
      </c>
      <c r="BE383" s="259">
        <f t="shared" si="378"/>
        <v>-12.729000000000042</v>
      </c>
      <c r="BF383" s="259">
        <f t="shared" si="378"/>
        <v>21.888999999999982</v>
      </c>
      <c r="BG383" s="259">
        <f>BG398+BG319+BG351-BG367-BG399</f>
        <v>48.128000000000071</v>
      </c>
      <c r="BH383" s="259">
        <f t="shared" si="378"/>
        <v>-3.6519999999999868</v>
      </c>
      <c r="BI383" s="259">
        <f t="shared" si="378"/>
        <v>3.2770000000000152</v>
      </c>
      <c r="BJ383" s="259">
        <f t="shared" si="378"/>
        <v>26.258999999999958</v>
      </c>
      <c r="BK383" s="259">
        <f t="shared" si="378"/>
        <v>-3.063000000000045</v>
      </c>
      <c r="BL383" s="259">
        <f t="shared" si="377"/>
        <v>-31.72799999999998</v>
      </c>
      <c r="BM383" s="259">
        <f t="shared" si="377"/>
        <v>44.776832681325914</v>
      </c>
      <c r="BN383" s="259">
        <f t="shared" si="377"/>
        <v>-6.3742863268929</v>
      </c>
      <c r="BO383" s="327">
        <f t="shared" si="374"/>
        <v>1.1255381625977268</v>
      </c>
      <c r="BP383" s="327">
        <f t="shared" si="375"/>
        <v>7.9344347704925715</v>
      </c>
      <c r="BQ383" s="327"/>
      <c r="BR383" s="260"/>
    </row>
    <row r="384" spans="1:70">
      <c r="A384" s="254" t="s">
        <v>74</v>
      </c>
      <c r="Q384" s="259">
        <f t="shared" si="379"/>
        <v>1.6544586888636168</v>
      </c>
      <c r="R384" s="259">
        <f t="shared" si="378"/>
        <v>0.26270244025510436</v>
      </c>
      <c r="S384" s="259">
        <f t="shared" si="378"/>
        <v>3.8520738641755408</v>
      </c>
      <c r="T384" s="259">
        <f t="shared" si="378"/>
        <v>0.35444456046251638</v>
      </c>
      <c r="U384" s="259">
        <f t="shared" si="378"/>
        <v>-4.4316520197927325</v>
      </c>
      <c r="V384" s="259">
        <f t="shared" si="378"/>
        <v>0.40426571755797625</v>
      </c>
      <c r="W384" s="259">
        <f t="shared" si="378"/>
        <v>2.5675427659827541</v>
      </c>
      <c r="X384" s="259">
        <f t="shared" si="378"/>
        <v>-5.9101157625967531</v>
      </c>
      <c r="Y384" s="259">
        <f t="shared" si="378"/>
        <v>-0.70041474904771661</v>
      </c>
      <c r="Z384" s="259">
        <f t="shared" si="378"/>
        <v>-5.6952821387743207</v>
      </c>
      <c r="AA384" s="259">
        <f t="shared" si="378"/>
        <v>-4.9433031524957762</v>
      </c>
      <c r="AB384" s="259">
        <f t="shared" si="378"/>
        <v>-2.4854471048637805E-2</v>
      </c>
      <c r="AC384" s="259">
        <f t="shared" si="378"/>
        <v>8.4680222126705864</v>
      </c>
      <c r="AD384" s="259">
        <f t="shared" si="378"/>
        <v>-17.870032971176741</v>
      </c>
      <c r="AE384" s="259">
        <f t="shared" si="378"/>
        <v>-0.58537545334310437</v>
      </c>
      <c r="AF384" s="259">
        <f t="shared" si="378"/>
        <v>16.256969744296164</v>
      </c>
      <c r="AG384" s="259">
        <f t="shared" si="378"/>
        <v>16.274999999999991</v>
      </c>
      <c r="AH384" s="259">
        <f t="shared" si="378"/>
        <v>5.3629999999999995</v>
      </c>
      <c r="AI384" s="259">
        <f t="shared" si="378"/>
        <v>29.058000000000007</v>
      </c>
      <c r="AJ384" s="259">
        <f t="shared" si="378"/>
        <v>15.018999999999991</v>
      </c>
      <c r="AK384" s="259">
        <f t="shared" si="378"/>
        <v>12.703000000000003</v>
      </c>
      <c r="AL384" s="259">
        <f t="shared" si="378"/>
        <v>57.13900000000001</v>
      </c>
      <c r="AM384" s="259">
        <f t="shared" si="378"/>
        <v>-1.5300000000000011</v>
      </c>
      <c r="AN384" s="259">
        <f t="shared" si="378"/>
        <v>78.451999999999998</v>
      </c>
      <c r="AO384" s="259">
        <f t="shared" si="378"/>
        <v>-6.8300000000000409</v>
      </c>
      <c r="AP384" s="259">
        <f t="shared" si="378"/>
        <v>0.77299999999999613</v>
      </c>
      <c r="AQ384" s="259">
        <f t="shared" si="378"/>
        <v>-23.598000000000013</v>
      </c>
      <c r="AR384" s="259">
        <f t="shared" si="378"/>
        <v>6.627000000000038</v>
      </c>
      <c r="AS384" s="259">
        <f t="shared" si="378"/>
        <v>21.41500000000002</v>
      </c>
      <c r="AT384" s="259">
        <f t="shared" si="378"/>
        <v>10.098000000000013</v>
      </c>
      <c r="AU384" s="259">
        <f t="shared" si="378"/>
        <v>37.358000000000004</v>
      </c>
      <c r="AV384" s="259">
        <f t="shared" si="378"/>
        <v>7.4969999999999573</v>
      </c>
      <c r="AW384" s="259">
        <f t="shared" si="378"/>
        <v>-3.1049999999999898</v>
      </c>
      <c r="AX384" s="259">
        <f t="shared" si="378"/>
        <v>-37.400000000000034</v>
      </c>
      <c r="AY384" s="259">
        <f t="shared" si="378"/>
        <v>4.5519999999999641</v>
      </c>
      <c r="AZ384" s="259">
        <f t="shared" si="378"/>
        <v>9.1099999999999568</v>
      </c>
      <c r="BA384" s="259">
        <f t="shared" si="378"/>
        <v>-17.662000000000035</v>
      </c>
      <c r="BB384" s="259">
        <f t="shared" si="378"/>
        <v>28.828999999999979</v>
      </c>
      <c r="BC384" s="259">
        <f t="shared" si="378"/>
        <v>-10.850999999999999</v>
      </c>
      <c r="BD384" s="259">
        <f t="shared" si="378"/>
        <v>4.1099999999999</v>
      </c>
      <c r="BE384" s="259">
        <f t="shared" si="378"/>
        <v>-6.4120000000000061</v>
      </c>
      <c r="BF384" s="259">
        <f t="shared" si="378"/>
        <v>18.413000000000011</v>
      </c>
      <c r="BG384" s="259">
        <f>BG399+BG320+BG352-BG368-BG400</f>
        <v>3.7449999999999761</v>
      </c>
      <c r="BH384" s="259">
        <f t="shared" si="378"/>
        <v>11.173000000000002</v>
      </c>
      <c r="BI384" s="259">
        <f t="shared" si="378"/>
        <v>-45.039000000000016</v>
      </c>
      <c r="BJ384" s="259">
        <f t="shared" si="378"/>
        <v>-1.6579999999999302</v>
      </c>
      <c r="BK384" s="259">
        <f t="shared" si="378"/>
        <v>21.928000000000054</v>
      </c>
      <c r="BL384" s="259">
        <f t="shared" si="377"/>
        <v>5.575999999999965</v>
      </c>
      <c r="BM384" s="259">
        <f t="shared" si="377"/>
        <v>-27.587178113055586</v>
      </c>
      <c r="BN384" s="260">
        <f t="shared" ref="BN384" si="380">(SUM(BK384:BM384)/SUM(BK$386:BM$386))*BN$386</f>
        <v>-1.7303683212584842E-2</v>
      </c>
      <c r="BO384" s="327">
        <f t="shared" si="374"/>
        <v>-3.7146939446037148</v>
      </c>
      <c r="BP384" s="327">
        <f t="shared" si="375"/>
        <v>-6.2866683275399975</v>
      </c>
      <c r="BQ384" s="327"/>
      <c r="BR384" s="260"/>
    </row>
    <row r="385" spans="1:70">
      <c r="A385" s="254" t="s">
        <v>75</v>
      </c>
      <c r="Q385" s="259">
        <f t="shared" si="379"/>
        <v>2.1137681347620791</v>
      </c>
      <c r="R385" s="259">
        <f t="shared" si="378"/>
        <v>0.4704563759883591</v>
      </c>
      <c r="S385" s="259">
        <f t="shared" si="378"/>
        <v>4.7786189301314437</v>
      </c>
      <c r="T385" s="259">
        <f t="shared" si="378"/>
        <v>0.67030298860828808</v>
      </c>
      <c r="U385" s="259">
        <f t="shared" si="378"/>
        <v>-5.5910378361451905</v>
      </c>
      <c r="V385" s="259">
        <f t="shared" si="378"/>
        <v>-1.9286572201189784</v>
      </c>
      <c r="W385" s="259">
        <f t="shared" si="378"/>
        <v>6.1725132328924133</v>
      </c>
      <c r="X385" s="259">
        <f t="shared" si="378"/>
        <v>-4.9878375022011276</v>
      </c>
      <c r="Y385" s="259">
        <f t="shared" si="378"/>
        <v>-2.8055442578970258</v>
      </c>
      <c r="Z385" s="259">
        <f t="shared" si="378"/>
        <v>-3.2765390800169243</v>
      </c>
      <c r="AA385" s="259">
        <f t="shared" si="378"/>
        <v>-8.725977898938357</v>
      </c>
      <c r="AB385" s="259">
        <f t="shared" si="378"/>
        <v>-2.1822549928167483</v>
      </c>
      <c r="AC385" s="259">
        <f t="shared" si="378"/>
        <v>-0.2098712601507593</v>
      </c>
      <c r="AD385" s="259">
        <f t="shared" si="378"/>
        <v>20.799289033960989</v>
      </c>
      <c r="AE385" s="259">
        <f t="shared" si="378"/>
        <v>9.2925668462539619</v>
      </c>
      <c r="AF385" s="259">
        <f t="shared" si="378"/>
        <v>20.946343598611577</v>
      </c>
      <c r="AG385" s="259">
        <f t="shared" si="378"/>
        <v>27.179999999999993</v>
      </c>
      <c r="AH385" s="259">
        <f t="shared" si="378"/>
        <v>28.839999999999975</v>
      </c>
      <c r="AI385" s="259">
        <f t="shared" si="378"/>
        <v>51.59399999999998</v>
      </c>
      <c r="AJ385" s="259">
        <f t="shared" si="378"/>
        <v>62.484999999999985</v>
      </c>
      <c r="AK385" s="259">
        <f t="shared" si="378"/>
        <v>44.434000000000012</v>
      </c>
      <c r="AL385" s="259">
        <f t="shared" si="378"/>
        <v>11.218000000000046</v>
      </c>
      <c r="AM385" s="259">
        <f t="shared" si="378"/>
        <v>32.217999999999989</v>
      </c>
      <c r="AN385" s="259">
        <f t="shared" si="378"/>
        <v>32.059999999999945</v>
      </c>
      <c r="AO385" s="259">
        <f t="shared" si="378"/>
        <v>35.249999999999943</v>
      </c>
      <c r="AP385" s="259">
        <f t="shared" si="378"/>
        <v>19.547999999999973</v>
      </c>
      <c r="AQ385" s="259">
        <f t="shared" si="378"/>
        <v>25.979000000000013</v>
      </c>
      <c r="AR385" s="259">
        <f t="shared" si="378"/>
        <v>3.9210000000000207</v>
      </c>
      <c r="AS385" s="259">
        <f t="shared" si="378"/>
        <v>-21.84899999999999</v>
      </c>
      <c r="AT385" s="259">
        <f t="shared" si="378"/>
        <v>6.4200000000000443</v>
      </c>
      <c r="AU385" s="259">
        <f t="shared" si="378"/>
        <v>-8.8489999999999895</v>
      </c>
      <c r="AV385" s="259">
        <f t="shared" si="378"/>
        <v>-19.751999999999981</v>
      </c>
      <c r="AW385" s="259">
        <f t="shared" si="378"/>
        <v>9.0860000000000412</v>
      </c>
      <c r="AX385" s="259">
        <f t="shared" si="378"/>
        <v>-18.922000000000025</v>
      </c>
      <c r="AY385" s="259">
        <f t="shared" si="378"/>
        <v>-13.670999999999964</v>
      </c>
      <c r="AZ385" s="259">
        <f t="shared" ref="AZ385:BF385" si="381">AZ400+AZ321+AZ353-AZ369-AZ401</f>
        <v>18.488000000000056</v>
      </c>
      <c r="BA385" s="259">
        <f t="shared" si="381"/>
        <v>-2.1180000000000518</v>
      </c>
      <c r="BB385" s="259">
        <f t="shared" si="381"/>
        <v>-26.763999999999953</v>
      </c>
      <c r="BC385" s="259">
        <f t="shared" si="381"/>
        <v>19.002999999999929</v>
      </c>
      <c r="BD385" s="259">
        <f t="shared" si="381"/>
        <v>-0.22899999999998499</v>
      </c>
      <c r="BE385" s="259">
        <f t="shared" si="381"/>
        <v>21.438999999999936</v>
      </c>
      <c r="BF385" s="259">
        <f t="shared" si="381"/>
        <v>11.291999999999973</v>
      </c>
      <c r="BG385" s="259">
        <f>BG400+BG321+BG353-BG369-BG401</f>
        <v>44.920999999999992</v>
      </c>
      <c r="BH385" s="259">
        <f t="shared" ref="BH385:BK385" si="382">BH400+BH321+BH353-BH369-BH401</f>
        <v>12.83099999999996</v>
      </c>
      <c r="BI385" s="259">
        <f t="shared" si="382"/>
        <v>15.54000000000002</v>
      </c>
      <c r="BJ385" s="259">
        <f t="shared" si="382"/>
        <v>-29.057999999999993</v>
      </c>
      <c r="BK385" s="259">
        <f t="shared" si="382"/>
        <v>48.903999999999996</v>
      </c>
      <c r="BL385" s="259">
        <f t="shared" ref="BL385:BM385" si="383">BL400+BL321+BL353-BL369-BL401</f>
        <v>43.546999999999997</v>
      </c>
      <c r="BM385" s="259">
        <f t="shared" si="383"/>
        <v>88.309428038519741</v>
      </c>
      <c r="BN385" s="327">
        <f t="shared" ref="BN385:BP385" si="384">BN386-SUM(BN374:BN384)</f>
        <v>59.236067067978667</v>
      </c>
      <c r="BO385" s="327">
        <f t="shared" si="384"/>
        <v>32.224196882763778</v>
      </c>
      <c r="BP385" s="327">
        <f t="shared" si="384"/>
        <v>36.084999114636766</v>
      </c>
      <c r="BQ385" s="327"/>
      <c r="BR385" s="260"/>
    </row>
    <row r="386" spans="1:70" ht="12" thickBot="1">
      <c r="A386" s="254" t="s">
        <v>76</v>
      </c>
      <c r="Q386" s="259">
        <f>SUM(Q374:Q385)</f>
        <v>24.999999999999996</v>
      </c>
      <c r="R386" s="259">
        <f t="shared" ref="R386:BK386" si="385">SUM(R374:R385)</f>
        <v>19.999999999999993</v>
      </c>
      <c r="S386" s="259">
        <f t="shared" si="385"/>
        <v>60</v>
      </c>
      <c r="T386" s="259">
        <f t="shared" si="385"/>
        <v>32.999999999999986</v>
      </c>
      <c r="U386" s="259">
        <f t="shared" si="385"/>
        <v>13.999999999999954</v>
      </c>
      <c r="V386" s="259">
        <f t="shared" si="385"/>
        <v>21.091362831371317</v>
      </c>
      <c r="W386" s="259">
        <f t="shared" si="385"/>
        <v>80.584350121358113</v>
      </c>
      <c r="X386" s="259">
        <f t="shared" si="385"/>
        <v>26.551419203375577</v>
      </c>
      <c r="Y386" s="259">
        <f t="shared" si="385"/>
        <v>25.820968397304227</v>
      </c>
      <c r="Z386" s="259">
        <f t="shared" si="385"/>
        <v>7.402820409595126</v>
      </c>
      <c r="AA386" s="259">
        <f t="shared" si="385"/>
        <v>-78.233596922515773</v>
      </c>
      <c r="AB386" s="259">
        <f t="shared" si="385"/>
        <v>-15.379776739541883</v>
      </c>
      <c r="AC386" s="259">
        <f t="shared" si="385"/>
        <v>35.036969770270829</v>
      </c>
      <c r="AD386" s="259">
        <f t="shared" si="385"/>
        <v>3.8660816516255743</v>
      </c>
      <c r="AE386" s="259">
        <f t="shared" si="385"/>
        <v>79.778889911944745</v>
      </c>
      <c r="AF386" s="259">
        <f t="shared" si="385"/>
        <v>156.3939692251391</v>
      </c>
      <c r="AG386" s="259">
        <f t="shared" si="385"/>
        <v>83.457308900435891</v>
      </c>
      <c r="AH386" s="259">
        <f t="shared" si="385"/>
        <v>179.70300000000003</v>
      </c>
      <c r="AI386" s="259">
        <f t="shared" si="385"/>
        <v>344.20599999999996</v>
      </c>
      <c r="AJ386" s="259">
        <f t="shared" si="385"/>
        <v>271.82399999999996</v>
      </c>
      <c r="AK386" s="259">
        <f t="shared" si="385"/>
        <v>392.09399999999999</v>
      </c>
      <c r="AL386" s="259">
        <f t="shared" si="385"/>
        <v>292.88800000000003</v>
      </c>
      <c r="AM386" s="259">
        <f t="shared" si="385"/>
        <v>236.29300000000015</v>
      </c>
      <c r="AN386" s="259">
        <f t="shared" si="385"/>
        <v>277.77699999999993</v>
      </c>
      <c r="AO386" s="259">
        <f t="shared" si="385"/>
        <v>278.89999999999992</v>
      </c>
      <c r="AP386" s="259">
        <f t="shared" si="385"/>
        <v>79.20200000000014</v>
      </c>
      <c r="AQ386" s="259">
        <f t="shared" si="385"/>
        <v>117.74900000000002</v>
      </c>
      <c r="AR386" s="259">
        <f t="shared" si="385"/>
        <v>139.35500000000002</v>
      </c>
      <c r="AS386" s="259">
        <f t="shared" si="385"/>
        <v>95.658000000000015</v>
      </c>
      <c r="AT386" s="259">
        <f t="shared" si="385"/>
        <v>64.204000000000036</v>
      </c>
      <c r="AU386" s="259">
        <f t="shared" si="385"/>
        <v>49.178999999999945</v>
      </c>
      <c r="AV386" s="259">
        <f t="shared" si="385"/>
        <v>17.257000000000033</v>
      </c>
      <c r="AW386" s="259">
        <f t="shared" si="385"/>
        <v>66.720000000000084</v>
      </c>
      <c r="AX386" s="259">
        <f t="shared" si="385"/>
        <v>-57.610999999999962</v>
      </c>
      <c r="AY386" s="259">
        <f t="shared" si="385"/>
        <v>-32.38799999999992</v>
      </c>
      <c r="AZ386" s="259">
        <f t="shared" si="385"/>
        <v>41.6520000000001</v>
      </c>
      <c r="BA386" s="259">
        <f t="shared" si="385"/>
        <v>-123.13200000000006</v>
      </c>
      <c r="BB386" s="259">
        <f t="shared" si="385"/>
        <v>-133.96999999999983</v>
      </c>
      <c r="BC386" s="259">
        <f t="shared" si="385"/>
        <v>-55.581000000000216</v>
      </c>
      <c r="BD386" s="259">
        <f t="shared" si="385"/>
        <v>19.999000000000052</v>
      </c>
      <c r="BE386" s="259">
        <f t="shared" si="385"/>
        <v>-52.777999999999963</v>
      </c>
      <c r="BF386" s="259">
        <f t="shared" si="385"/>
        <v>129.58599999999998</v>
      </c>
      <c r="BG386" s="259">
        <f t="shared" si="385"/>
        <v>358.93400000000003</v>
      </c>
      <c r="BH386" s="259">
        <f t="shared" si="385"/>
        <v>220.00699999999998</v>
      </c>
      <c r="BI386" s="259">
        <f t="shared" si="385"/>
        <v>-15.601999999999947</v>
      </c>
      <c r="BJ386" s="259">
        <f t="shared" si="385"/>
        <v>-17.119000000000085</v>
      </c>
      <c r="BK386" s="259">
        <f t="shared" si="385"/>
        <v>-9.2350000000000989</v>
      </c>
      <c r="BL386" s="259">
        <f t="shared" ref="BL386:BM386" si="386">SUM(BL374:BL385)</f>
        <v>146.11900000000006</v>
      </c>
      <c r="BM386" s="259">
        <f t="shared" si="386"/>
        <v>223.63800000000026</v>
      </c>
      <c r="BN386" s="327">
        <f t="shared" ref="BN386:BP386" si="387">BN36</f>
        <v>75</v>
      </c>
      <c r="BO386" s="327">
        <f t="shared" si="387"/>
        <v>75</v>
      </c>
      <c r="BP386" s="327">
        <f t="shared" si="387"/>
        <v>75</v>
      </c>
      <c r="BQ386" s="327"/>
      <c r="BR386" s="260"/>
    </row>
    <row r="387" spans="1:70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  <c r="AA387" s="261"/>
      <c r="AB387" s="261"/>
      <c r="AC387" s="261"/>
      <c r="AD387" s="261"/>
      <c r="AE387" s="261"/>
      <c r="AF387" s="261"/>
      <c r="AG387" s="261"/>
      <c r="AH387" s="261"/>
      <c r="AI387" s="261"/>
      <c r="AJ387" s="261"/>
      <c r="AK387" s="261"/>
      <c r="AL387" s="261"/>
      <c r="AM387" s="261"/>
      <c r="AN387" s="261"/>
      <c r="AO387" s="261"/>
      <c r="AP387" s="261"/>
      <c r="AQ387" s="261"/>
      <c r="AR387" s="261"/>
      <c r="AS387" s="261"/>
      <c r="AT387" s="261"/>
      <c r="AU387" s="261"/>
      <c r="AV387" s="261"/>
      <c r="AW387" s="261"/>
      <c r="AX387" s="261"/>
      <c r="AY387" s="261"/>
      <c r="AZ387" s="261"/>
      <c r="BA387" s="261"/>
      <c r="BB387" s="261"/>
      <c r="BC387" s="261"/>
      <c r="BD387" s="261"/>
      <c r="BE387" s="261"/>
      <c r="BF387" s="261"/>
      <c r="BG387" s="261"/>
      <c r="BH387" s="261"/>
      <c r="BI387" s="261"/>
      <c r="BJ387" s="261"/>
      <c r="BK387" s="261"/>
      <c r="BL387" s="261"/>
      <c r="BM387" s="261"/>
      <c r="BN387" s="261"/>
      <c r="BO387" s="261"/>
      <c r="BP387" s="261"/>
    </row>
    <row r="388" spans="1:70" ht="12" thickBot="1">
      <c r="A388" s="254" t="s">
        <v>107</v>
      </c>
    </row>
    <row r="389" spans="1:70" ht="12" thickBot="1">
      <c r="A389" s="286"/>
      <c r="B389" s="287" t="s">
        <v>119</v>
      </c>
      <c r="C389" s="287" t="s">
        <v>120</v>
      </c>
      <c r="D389" s="287" t="s">
        <v>121</v>
      </c>
      <c r="E389" s="287" t="s">
        <v>122</v>
      </c>
      <c r="F389" s="287" t="s">
        <v>123</v>
      </c>
      <c r="G389" s="287" t="s">
        <v>124</v>
      </c>
      <c r="H389" s="287" t="s">
        <v>125</v>
      </c>
      <c r="I389" s="287" t="s">
        <v>126</v>
      </c>
      <c r="J389" s="287" t="s">
        <v>127</v>
      </c>
      <c r="K389" s="287" t="s">
        <v>128</v>
      </c>
      <c r="L389" s="287" t="s">
        <v>129</v>
      </c>
      <c r="M389" s="287" t="s">
        <v>130</v>
      </c>
      <c r="N389" s="287" t="s">
        <v>131</v>
      </c>
      <c r="O389" s="287" t="s">
        <v>132</v>
      </c>
      <c r="P389" s="287" t="s">
        <v>133</v>
      </c>
      <c r="Q389" s="288" t="s">
        <v>134</v>
      </c>
      <c r="R389" s="288" t="s">
        <v>135</v>
      </c>
      <c r="S389" s="288" t="s">
        <v>136</v>
      </c>
      <c r="T389" s="288" t="s">
        <v>137</v>
      </c>
      <c r="U389" s="288" t="s">
        <v>138</v>
      </c>
      <c r="V389" s="288" t="s">
        <v>139</v>
      </c>
      <c r="W389" s="288" t="s">
        <v>140</v>
      </c>
      <c r="X389" s="288" t="s">
        <v>141</v>
      </c>
      <c r="Y389" s="288" t="s">
        <v>142</v>
      </c>
      <c r="Z389" s="288" t="s">
        <v>143</v>
      </c>
      <c r="AA389" s="288" t="s">
        <v>144</v>
      </c>
      <c r="AB389" s="288" t="s">
        <v>145</v>
      </c>
      <c r="AC389" s="288" t="s">
        <v>146</v>
      </c>
      <c r="AD389" s="288" t="s">
        <v>147</v>
      </c>
      <c r="AE389" s="288" t="s">
        <v>148</v>
      </c>
      <c r="AF389" s="288" t="s">
        <v>149</v>
      </c>
      <c r="AG389" s="288" t="s">
        <v>150</v>
      </c>
      <c r="AH389" s="288" t="s">
        <v>151</v>
      </c>
      <c r="AI389" s="288" t="s">
        <v>11</v>
      </c>
      <c r="AJ389" s="288" t="s">
        <v>12</v>
      </c>
      <c r="AK389" s="288" t="s">
        <v>13</v>
      </c>
      <c r="AL389" s="288" t="s">
        <v>14</v>
      </c>
      <c r="AM389" s="288" t="s">
        <v>15</v>
      </c>
      <c r="AN389" s="288" t="s">
        <v>16</v>
      </c>
      <c r="AO389" s="288" t="s">
        <v>17</v>
      </c>
      <c r="AP389" s="288" t="s">
        <v>18</v>
      </c>
      <c r="AQ389" s="288" t="s">
        <v>19</v>
      </c>
      <c r="AR389" s="288" t="s">
        <v>20</v>
      </c>
      <c r="AS389" s="288" t="s">
        <v>21</v>
      </c>
      <c r="AT389" s="288" t="s">
        <v>22</v>
      </c>
      <c r="AU389" s="288" t="s">
        <v>23</v>
      </c>
      <c r="AV389" s="288" t="s">
        <v>24</v>
      </c>
      <c r="AW389" s="288" t="s">
        <v>25</v>
      </c>
      <c r="AX389" s="288" t="s">
        <v>26</v>
      </c>
      <c r="AY389" s="288" t="s">
        <v>27</v>
      </c>
      <c r="AZ389" s="288" t="s">
        <v>28</v>
      </c>
      <c r="BA389" s="288" t="s">
        <v>29</v>
      </c>
      <c r="BB389" s="288" t="s">
        <v>30</v>
      </c>
      <c r="BC389" s="288" t="s">
        <v>31</v>
      </c>
      <c r="BD389" s="288" t="s">
        <v>32</v>
      </c>
      <c r="BE389" s="288" t="s">
        <v>33</v>
      </c>
      <c r="BF389" s="288" t="s">
        <v>34</v>
      </c>
      <c r="BG389" s="288" t="s">
        <v>35</v>
      </c>
      <c r="BH389" s="288" t="s">
        <v>36</v>
      </c>
      <c r="BI389" s="288" t="s">
        <v>37</v>
      </c>
      <c r="BJ389" s="288" t="s">
        <v>38</v>
      </c>
      <c r="BK389" s="288" t="str">
        <f>BK2</f>
        <v xml:space="preserve">21/22  </v>
      </c>
      <c r="BL389" s="288" t="str">
        <f>BL2</f>
        <v xml:space="preserve">22/23  </v>
      </c>
      <c r="BM389" s="288" t="str">
        <f>BM2</f>
        <v xml:space="preserve">23/24  </v>
      </c>
      <c r="BN389" s="288" t="str">
        <f t="shared" ref="BN389:BP389" si="388">BN2</f>
        <v xml:space="preserve">24/25  </v>
      </c>
      <c r="BO389" s="288" t="str">
        <f t="shared" si="388"/>
        <v xml:space="preserve">25/26  </v>
      </c>
      <c r="BP389" s="288" t="str">
        <f t="shared" si="388"/>
        <v xml:space="preserve">26/27  </v>
      </c>
      <c r="BQ389" s="289"/>
      <c r="BR389" s="289"/>
    </row>
    <row r="390" spans="1:70">
      <c r="A390" s="254" t="s">
        <v>64</v>
      </c>
      <c r="P390" s="259"/>
      <c r="Q390" s="259">
        <f t="shared" ref="Q390:T400" si="389">(SUM($V390:$Z390)/SUM($V$401:$Z$401))*Q$401</f>
        <v>10.459809663250367</v>
      </c>
      <c r="R390" s="259">
        <f t="shared" si="389"/>
        <v>6.6562425129775056</v>
      </c>
      <c r="S390" s="259">
        <f t="shared" si="389"/>
        <v>19.017835751364302</v>
      </c>
      <c r="T390" s="259">
        <f t="shared" si="389"/>
        <v>10.459809663250367</v>
      </c>
      <c r="U390" s="259">
        <f t="shared" ref="U390:U399" si="390">(SUM($V390:$Z390)/SUM($V$401:$Z$401))*U$401</f>
        <v>19.017835751364302</v>
      </c>
      <c r="V390" s="259">
        <v>21.701000000000001</v>
      </c>
      <c r="W390" s="259">
        <v>27.917999999999999</v>
      </c>
      <c r="X390" s="259">
        <v>22.216000000000001</v>
      </c>
      <c r="Y390" s="259">
        <v>33.526000000000003</v>
      </c>
      <c r="Z390" s="259">
        <v>37.520000000000003</v>
      </c>
      <c r="AA390" s="259">
        <v>24.2</v>
      </c>
      <c r="AB390" s="259">
        <v>15.137</v>
      </c>
      <c r="AC390" s="259">
        <v>21.792999999999999</v>
      </c>
      <c r="AD390" s="259">
        <v>37.136000000000003</v>
      </c>
      <c r="AE390" s="259">
        <v>47.314</v>
      </c>
      <c r="AF390" s="259">
        <v>44.274999999999999</v>
      </c>
      <c r="AG390" s="259">
        <v>38.286000000000001</v>
      </c>
      <c r="AH390" s="259">
        <v>85.289000000000001</v>
      </c>
      <c r="AI390" s="259">
        <v>154.58500000000001</v>
      </c>
      <c r="AJ390" s="259">
        <v>88.981999999999999</v>
      </c>
      <c r="AK390" s="259">
        <v>110.623</v>
      </c>
      <c r="AL390" s="259">
        <v>173.876</v>
      </c>
      <c r="AM390" s="259">
        <v>217.71100000000001</v>
      </c>
      <c r="AN390" s="259">
        <v>186.13</v>
      </c>
      <c r="AO390" s="259">
        <v>203.45599999999999</v>
      </c>
      <c r="AP390" s="259">
        <v>279.92200000000003</v>
      </c>
      <c r="AQ390" s="259">
        <v>237.69200000000001</v>
      </c>
      <c r="AR390" s="259">
        <v>194.80199999999999</v>
      </c>
      <c r="AS390" s="259">
        <v>196.91300000000001</v>
      </c>
      <c r="AT390" s="259">
        <v>248.636</v>
      </c>
      <c r="AU390" s="259">
        <v>216.49</v>
      </c>
      <c r="AV390" s="259">
        <v>251.73699999999999</v>
      </c>
      <c r="AW390" s="259">
        <v>226.887</v>
      </c>
      <c r="AX390" s="259">
        <v>282.94799999999998</v>
      </c>
      <c r="AY390" s="259">
        <v>333.62</v>
      </c>
      <c r="AZ390" s="259">
        <v>232.29</v>
      </c>
      <c r="BA390" s="259">
        <v>368.97300000000001</v>
      </c>
      <c r="BB390" s="259">
        <v>317.61799999999999</v>
      </c>
      <c r="BC390" s="259">
        <v>301.87200000000001</v>
      </c>
      <c r="BD390" s="259">
        <v>372.09300000000002</v>
      </c>
      <c r="BE390" s="259">
        <v>317.839</v>
      </c>
      <c r="BF390" s="259">
        <v>265.81099999999998</v>
      </c>
      <c r="BG390" s="259">
        <v>352.59500000000003</v>
      </c>
      <c r="BH390" s="259">
        <v>251.292</v>
      </c>
      <c r="BI390" s="259">
        <v>292.36799999999999</v>
      </c>
      <c r="BJ390" s="259">
        <v>263.43700000000001</v>
      </c>
      <c r="BK390" s="259">
        <v>238.65600000000001</v>
      </c>
      <c r="BL390" s="259">
        <v>246.553</v>
      </c>
      <c r="BM390" s="259">
        <v>285.34100000000001</v>
      </c>
      <c r="BN390" s="259">
        <v>255.815</v>
      </c>
      <c r="BO390" s="327">
        <f t="shared" ref="BO390:BP390" si="391">BN401+BO310+BO342-BO358-BO374</f>
        <v>212.2203557418737</v>
      </c>
      <c r="BP390" s="327">
        <f t="shared" si="391"/>
        <v>176.1381459730506</v>
      </c>
      <c r="BQ390" s="326"/>
      <c r="BR390" s="259"/>
    </row>
    <row r="391" spans="1:70">
      <c r="A391" s="254" t="s">
        <v>65</v>
      </c>
      <c r="P391" s="259"/>
      <c r="Q391" s="259">
        <f t="shared" si="389"/>
        <v>10.606808199121522</v>
      </c>
      <c r="R391" s="259">
        <f t="shared" si="389"/>
        <v>6.749787035804605</v>
      </c>
      <c r="S391" s="259">
        <f t="shared" si="389"/>
        <v>19.285105816584583</v>
      </c>
      <c r="T391" s="259">
        <f t="shared" si="389"/>
        <v>10.606808199121522</v>
      </c>
      <c r="U391" s="259">
        <f t="shared" si="390"/>
        <v>19.285105816584583</v>
      </c>
      <c r="V391" s="259">
        <v>25.393999999999998</v>
      </c>
      <c r="W391" s="259">
        <v>31.393999999999998</v>
      </c>
      <c r="X391" s="259">
        <v>17.908999999999999</v>
      </c>
      <c r="Y391" s="259">
        <v>29.388999999999999</v>
      </c>
      <c r="Z391" s="259">
        <v>40.802999999999997</v>
      </c>
      <c r="AA391" s="259">
        <v>28.084</v>
      </c>
      <c r="AB391" s="259">
        <v>23.138999999999999</v>
      </c>
      <c r="AC391" s="259">
        <v>34.689</v>
      </c>
      <c r="AD391" s="259">
        <v>38.654000000000003</v>
      </c>
      <c r="AE391" s="259">
        <v>6.4180000000000001</v>
      </c>
      <c r="AF391" s="259">
        <v>46.475999999999999</v>
      </c>
      <c r="AG391" s="259">
        <v>32.945999999999998</v>
      </c>
      <c r="AH391" s="259">
        <v>111.59699999999999</v>
      </c>
      <c r="AI391" s="259">
        <v>133.827</v>
      </c>
      <c r="AJ391" s="259">
        <v>122.43</v>
      </c>
      <c r="AK391" s="259">
        <v>126.155</v>
      </c>
      <c r="AL391" s="259">
        <v>117.997</v>
      </c>
      <c r="AM391" s="259">
        <v>236.029</v>
      </c>
      <c r="AN391" s="259">
        <v>177.904</v>
      </c>
      <c r="AO391" s="259">
        <v>212.77500000000001</v>
      </c>
      <c r="AP391" s="259">
        <v>318.149</v>
      </c>
      <c r="AQ391" s="259">
        <v>190.12</v>
      </c>
      <c r="AR391" s="259">
        <v>175.55699999999999</v>
      </c>
      <c r="AS391" s="259">
        <v>163.249</v>
      </c>
      <c r="AT391" s="259">
        <v>240.779</v>
      </c>
      <c r="AU391" s="259">
        <v>185.934</v>
      </c>
      <c r="AV391" s="259">
        <v>266.62900000000002</v>
      </c>
      <c r="AW391" s="259">
        <v>244.80500000000001</v>
      </c>
      <c r="AX391" s="259">
        <v>331.428</v>
      </c>
      <c r="AY391" s="259">
        <v>344.31099999999998</v>
      </c>
      <c r="AZ391" s="259">
        <v>246.62299999999999</v>
      </c>
      <c r="BA391" s="259">
        <v>336.125</v>
      </c>
      <c r="BB391" s="259">
        <v>303.17599999999999</v>
      </c>
      <c r="BC391" s="259">
        <v>288.47699999999998</v>
      </c>
      <c r="BD391" s="259">
        <v>378.05500000000001</v>
      </c>
      <c r="BE391" s="259">
        <v>336.03800000000001</v>
      </c>
      <c r="BF391" s="259">
        <v>280.37599999999998</v>
      </c>
      <c r="BG391" s="259">
        <v>345.43099999999998</v>
      </c>
      <c r="BH391" s="259">
        <v>311.14999999999998</v>
      </c>
      <c r="BI391" s="259">
        <v>293.51100000000002</v>
      </c>
      <c r="BJ391" s="259">
        <v>221.21</v>
      </c>
      <c r="BK391" s="259">
        <v>273.52300000000002</v>
      </c>
      <c r="BL391" s="259">
        <v>273.06700000000001</v>
      </c>
      <c r="BM391" s="259">
        <v>250.97200000000001</v>
      </c>
      <c r="BN391" s="259">
        <v>288.76</v>
      </c>
      <c r="BO391" s="327">
        <f t="shared" ref="BO391:BP393" si="392">BO390+BO311+BO343-BO359-BO375</f>
        <v>200.77925777572904</v>
      </c>
      <c r="BP391" s="327">
        <f t="shared" si="392"/>
        <v>157.31179868065868</v>
      </c>
      <c r="BQ391" s="326"/>
      <c r="BR391" s="259"/>
    </row>
    <row r="392" spans="1:70">
      <c r="A392" s="254" t="s">
        <v>66</v>
      </c>
      <c r="P392" s="259"/>
      <c r="Q392" s="259">
        <f t="shared" si="389"/>
        <v>8.4251830161054144</v>
      </c>
      <c r="R392" s="259">
        <f t="shared" si="389"/>
        <v>5.3614801011579916</v>
      </c>
      <c r="S392" s="259">
        <f t="shared" si="389"/>
        <v>15.318514574737119</v>
      </c>
      <c r="T392" s="259">
        <f t="shared" si="389"/>
        <v>8.4251830161054144</v>
      </c>
      <c r="U392" s="259">
        <f t="shared" si="390"/>
        <v>15.318514574737119</v>
      </c>
      <c r="V392" s="259">
        <v>21.411000000000001</v>
      </c>
      <c r="W392" s="259">
        <v>21.925000000000001</v>
      </c>
      <c r="X392" s="259">
        <v>13.234</v>
      </c>
      <c r="Y392" s="259">
        <v>20.393000000000001</v>
      </c>
      <c r="Z392" s="259">
        <v>38.125</v>
      </c>
      <c r="AA392" s="259">
        <v>26.782</v>
      </c>
      <c r="AB392" s="259">
        <v>17.486999999999998</v>
      </c>
      <c r="AC392" s="259">
        <v>14.422000000000001</v>
      </c>
      <c r="AD392" s="259">
        <v>38.543999999999997</v>
      </c>
      <c r="AE392" s="259">
        <v>31.838000000000001</v>
      </c>
      <c r="AF392" s="259">
        <v>38.046999999999997</v>
      </c>
      <c r="AG392" s="259">
        <v>31.148</v>
      </c>
      <c r="AH392" s="259">
        <v>74.277000000000001</v>
      </c>
      <c r="AI392" s="259">
        <v>144.43799999999999</v>
      </c>
      <c r="AJ392" s="259">
        <v>96.47</v>
      </c>
      <c r="AK392" s="259">
        <v>116.401</v>
      </c>
      <c r="AL392" s="259">
        <v>174.57</v>
      </c>
      <c r="AM392" s="259">
        <v>227.464</v>
      </c>
      <c r="AN392" s="259">
        <v>153.33799999999999</v>
      </c>
      <c r="AO392" s="259">
        <v>204.80500000000001</v>
      </c>
      <c r="AP392" s="259">
        <v>290.57600000000002</v>
      </c>
      <c r="AQ392" s="259">
        <v>168.70599999999999</v>
      </c>
      <c r="AR392" s="259">
        <v>233.18199999999999</v>
      </c>
      <c r="AS392" s="259">
        <v>211.97900000000001</v>
      </c>
      <c r="AT392" s="259">
        <v>238.70500000000001</v>
      </c>
      <c r="AU392" s="259">
        <v>239.50299999999999</v>
      </c>
      <c r="AV392" s="259">
        <v>240.33600000000001</v>
      </c>
      <c r="AW392" s="259">
        <v>289.35700000000003</v>
      </c>
      <c r="AX392" s="259">
        <v>302.27800000000002</v>
      </c>
      <c r="AY392" s="259">
        <v>320.00799999999998</v>
      </c>
      <c r="AZ392" s="259">
        <v>169.39699999999999</v>
      </c>
      <c r="BA392" s="259">
        <v>302.30399999999997</v>
      </c>
      <c r="BB392" s="259">
        <v>312.178</v>
      </c>
      <c r="BC392" s="259">
        <v>375.892</v>
      </c>
      <c r="BD392" s="259">
        <v>350.85500000000002</v>
      </c>
      <c r="BE392" s="259">
        <v>255.85</v>
      </c>
      <c r="BF392" s="259">
        <v>235.32</v>
      </c>
      <c r="BG392" s="259">
        <v>356.01900000000001</v>
      </c>
      <c r="BH392" s="259">
        <v>325.70999999999998</v>
      </c>
      <c r="BI392" s="259">
        <v>247.38</v>
      </c>
      <c r="BJ392" s="259">
        <v>218.7</v>
      </c>
      <c r="BK392" s="259">
        <v>238.06</v>
      </c>
      <c r="BL392" s="259">
        <v>260.41000000000003</v>
      </c>
      <c r="BM392" s="259">
        <v>308.12700000000001</v>
      </c>
      <c r="BN392" s="259">
        <v>246.053</v>
      </c>
      <c r="BO392" s="327">
        <f t="shared" si="392"/>
        <v>200.95744114437002</v>
      </c>
      <c r="BP392" s="327">
        <f t="shared" si="392"/>
        <v>154.81785277684776</v>
      </c>
      <c r="BQ392" s="327"/>
      <c r="BR392" s="259"/>
    </row>
    <row r="393" spans="1:70">
      <c r="A393" s="254" t="s">
        <v>67</v>
      </c>
      <c r="P393" s="259"/>
      <c r="Q393" s="259">
        <f t="shared" si="389"/>
        <v>6.1986090775988272</v>
      </c>
      <c r="R393" s="259">
        <f t="shared" si="389"/>
        <v>3.9445694130174358</v>
      </c>
      <c r="S393" s="259">
        <f t="shared" si="389"/>
        <v>11.270198322906959</v>
      </c>
      <c r="T393" s="259">
        <f t="shared" si="389"/>
        <v>6.1986090775988272</v>
      </c>
      <c r="U393" s="259">
        <f t="shared" si="390"/>
        <v>11.270198322906959</v>
      </c>
      <c r="V393" s="259">
        <v>20.911999999999999</v>
      </c>
      <c r="W393" s="259">
        <v>15.539</v>
      </c>
      <c r="X393" s="259">
        <v>15.478</v>
      </c>
      <c r="Y393" s="259">
        <v>10.795</v>
      </c>
      <c r="Z393" s="259">
        <v>21.949000000000002</v>
      </c>
      <c r="AA393" s="259">
        <v>25.178000000000001</v>
      </c>
      <c r="AB393" s="259">
        <v>15.48</v>
      </c>
      <c r="AC393" s="259">
        <v>10.464</v>
      </c>
      <c r="AD393" s="259">
        <v>28.542999999999999</v>
      </c>
      <c r="AE393" s="259">
        <v>25.530999999999999</v>
      </c>
      <c r="AF393" s="259">
        <v>27.718</v>
      </c>
      <c r="AG393" s="259">
        <v>66.989999999999995</v>
      </c>
      <c r="AH393" s="259">
        <v>88.831000000000003</v>
      </c>
      <c r="AI393" s="259">
        <v>142.721</v>
      </c>
      <c r="AJ393" s="259">
        <v>106.185</v>
      </c>
      <c r="AK393" s="259">
        <v>106.376</v>
      </c>
      <c r="AL393" s="259">
        <v>150.28200000000001</v>
      </c>
      <c r="AM393" s="259">
        <v>186.285</v>
      </c>
      <c r="AN393" s="259">
        <v>104.998</v>
      </c>
      <c r="AO393" s="259">
        <v>209.286</v>
      </c>
      <c r="AP393" s="259">
        <v>287.38600000000002</v>
      </c>
      <c r="AQ393" s="259">
        <v>145.19300000000001</v>
      </c>
      <c r="AR393" s="259">
        <v>194.50899999999999</v>
      </c>
      <c r="AS393" s="259">
        <v>174.959</v>
      </c>
      <c r="AT393" s="259">
        <v>238.93299999999999</v>
      </c>
      <c r="AU393" s="259">
        <v>149.55099999999999</v>
      </c>
      <c r="AV393" s="259">
        <v>206.589</v>
      </c>
      <c r="AW393" s="259">
        <v>273.904</v>
      </c>
      <c r="AX393" s="259">
        <v>252.47900000000001</v>
      </c>
      <c r="AY393" s="259">
        <v>288.49700000000001</v>
      </c>
      <c r="AZ393" s="259">
        <v>209.21600000000001</v>
      </c>
      <c r="BA393" s="259">
        <v>288.36200000000002</v>
      </c>
      <c r="BB393" s="259">
        <v>307.161</v>
      </c>
      <c r="BC393" s="259">
        <v>311.899</v>
      </c>
      <c r="BD393" s="259">
        <v>297.24700000000001</v>
      </c>
      <c r="BE393" s="259">
        <v>216.05600000000001</v>
      </c>
      <c r="BF393" s="259">
        <v>218.66900000000001</v>
      </c>
      <c r="BG393" s="259">
        <v>337.06099999999998</v>
      </c>
      <c r="BH393" s="259">
        <v>278.33100000000002</v>
      </c>
      <c r="BI393" s="259">
        <v>186.745</v>
      </c>
      <c r="BJ393" s="259">
        <v>205.053</v>
      </c>
      <c r="BK393" s="259">
        <v>267.226</v>
      </c>
      <c r="BL393" s="259">
        <v>262.49799999999999</v>
      </c>
      <c r="BM393" s="259">
        <v>256.387</v>
      </c>
      <c r="BN393" s="259">
        <v>197.56</v>
      </c>
      <c r="BO393" s="327">
        <f t="shared" si="392"/>
        <v>181.57157640141816</v>
      </c>
      <c r="BP393" s="327">
        <f t="shared" si="392"/>
        <v>137.41915543347992</v>
      </c>
      <c r="BQ393" s="327"/>
      <c r="BR393" s="259"/>
    </row>
    <row r="394" spans="1:70">
      <c r="A394" s="254" t="s">
        <v>68</v>
      </c>
      <c r="P394" s="259"/>
      <c r="Q394" s="259">
        <f t="shared" si="389"/>
        <v>4.9410688140556358</v>
      </c>
      <c r="R394" s="259">
        <f t="shared" si="389"/>
        <v>3.1443165180354047</v>
      </c>
      <c r="S394" s="259">
        <f t="shared" si="389"/>
        <v>8.9837614801011547</v>
      </c>
      <c r="T394" s="259">
        <f t="shared" si="389"/>
        <v>4.9410688140556358</v>
      </c>
      <c r="U394" s="259">
        <f t="shared" si="390"/>
        <v>8.9837614801011547</v>
      </c>
      <c r="V394" s="259">
        <v>12.835000000000001</v>
      </c>
      <c r="W394" s="259">
        <v>8.7479999999999993</v>
      </c>
      <c r="X394" s="259">
        <v>20.600999999999999</v>
      </c>
      <c r="Y394" s="259">
        <v>12.645</v>
      </c>
      <c r="Z394" s="259">
        <v>12.666</v>
      </c>
      <c r="AA394" s="259">
        <v>24.905999999999999</v>
      </c>
      <c r="AB394" s="259">
        <v>16.8</v>
      </c>
      <c r="AC394" s="259">
        <v>10.273</v>
      </c>
      <c r="AD394" s="259">
        <v>23.233000000000001</v>
      </c>
      <c r="AE394" s="259">
        <v>36.168999999999997</v>
      </c>
      <c r="AF394" s="259">
        <v>25.686</v>
      </c>
      <c r="AG394" s="259">
        <v>59.6</v>
      </c>
      <c r="AH394" s="259">
        <v>80.876000000000005</v>
      </c>
      <c r="AI394" s="259">
        <v>79.352999999999994</v>
      </c>
      <c r="AJ394" s="259">
        <v>125.97199999999999</v>
      </c>
      <c r="AK394" s="259">
        <v>82.545000000000002</v>
      </c>
      <c r="AL394" s="259">
        <v>160.636</v>
      </c>
      <c r="AM394" s="259">
        <v>191.727</v>
      </c>
      <c r="AN394" s="259">
        <v>139.56299999999999</v>
      </c>
      <c r="AO394" s="259">
        <v>226.762</v>
      </c>
      <c r="AP394" s="259">
        <v>235.184</v>
      </c>
      <c r="AQ394" s="259">
        <v>138.25</v>
      </c>
      <c r="AR394" s="259">
        <v>199.691</v>
      </c>
      <c r="AS394" s="259">
        <v>208.483</v>
      </c>
      <c r="AT394" s="259">
        <v>233.22200000000001</v>
      </c>
      <c r="AU394" s="259">
        <v>201.07900000000001</v>
      </c>
      <c r="AV394" s="259">
        <v>198.846</v>
      </c>
      <c r="AW394" s="259">
        <v>289.58300000000003</v>
      </c>
      <c r="AX394" s="259">
        <v>223.63300000000001</v>
      </c>
      <c r="AY394" s="259">
        <v>197.821</v>
      </c>
      <c r="AZ394" s="259">
        <v>205.72399999999999</v>
      </c>
      <c r="BA394" s="259">
        <v>264.91800000000001</v>
      </c>
      <c r="BB394" s="259">
        <v>269.93900000000002</v>
      </c>
      <c r="BC394" s="259">
        <v>229.68</v>
      </c>
      <c r="BD394" s="259">
        <v>257.69499999999999</v>
      </c>
      <c r="BE394" s="259">
        <v>183.18700000000001</v>
      </c>
      <c r="BF394" s="259">
        <v>216.81299999999999</v>
      </c>
      <c r="BG394" s="259">
        <v>266.33100000000002</v>
      </c>
      <c r="BH394" s="259">
        <v>264.55399999999997</v>
      </c>
      <c r="BI394" s="259">
        <v>230.59</v>
      </c>
      <c r="BJ394" s="259">
        <v>154.458</v>
      </c>
      <c r="BK394" s="259">
        <v>184.994</v>
      </c>
      <c r="BL394" s="259">
        <v>252.32499999999999</v>
      </c>
      <c r="BM394" s="260">
        <v>255.03</v>
      </c>
      <c r="BN394" s="260">
        <v>151.119</v>
      </c>
      <c r="BO394" s="327">
        <f t="shared" ref="BN394:BP401" si="393">BO393+BO314+BO346-BO362-BO378</f>
        <v>172.36721084422172</v>
      </c>
      <c r="BP394" s="327">
        <f t="shared" si="393"/>
        <v>100.09012269447551</v>
      </c>
      <c r="BQ394" s="327"/>
      <c r="BR394" s="259"/>
    </row>
    <row r="395" spans="1:70">
      <c r="A395" s="254" t="s">
        <v>69</v>
      </c>
      <c r="P395" s="259"/>
      <c r="Q395" s="259">
        <f t="shared" si="389"/>
        <v>5.3247437774524151</v>
      </c>
      <c r="R395" s="259">
        <f t="shared" si="389"/>
        <v>3.3884733129242641</v>
      </c>
      <c r="S395" s="259">
        <f t="shared" si="389"/>
        <v>9.6813523226407554</v>
      </c>
      <c r="T395" s="259">
        <f t="shared" si="389"/>
        <v>5.3247437774524151</v>
      </c>
      <c r="U395" s="259">
        <f t="shared" si="390"/>
        <v>9.6813523226407554</v>
      </c>
      <c r="V395" s="259">
        <v>14.522</v>
      </c>
      <c r="W395" s="259">
        <v>13.401</v>
      </c>
      <c r="X395" s="259">
        <v>17.472000000000001</v>
      </c>
      <c r="Y395" s="259">
        <v>11.241</v>
      </c>
      <c r="Z395" s="259">
        <v>16.100000000000001</v>
      </c>
      <c r="AA395" s="259">
        <v>21.125</v>
      </c>
      <c r="AB395" s="259">
        <v>11.420999999999999</v>
      </c>
      <c r="AC395" s="259">
        <v>11.144</v>
      </c>
      <c r="AD395" s="259">
        <v>20.029</v>
      </c>
      <c r="AE395" s="259">
        <v>30.17</v>
      </c>
      <c r="AF395" s="259">
        <v>30.995999999999999</v>
      </c>
      <c r="AG395" s="259">
        <v>41.040999999999997</v>
      </c>
      <c r="AH395" s="259">
        <v>97.555999999999997</v>
      </c>
      <c r="AI395" s="259">
        <v>82.994</v>
      </c>
      <c r="AJ395" s="259">
        <v>113.389</v>
      </c>
      <c r="AK395" s="259">
        <v>96.679000000000002</v>
      </c>
      <c r="AL395" s="259">
        <v>171.71700000000001</v>
      </c>
      <c r="AM395" s="259">
        <v>179.62100000000001</v>
      </c>
      <c r="AN395" s="259">
        <v>135.881</v>
      </c>
      <c r="AO395" s="259">
        <v>253.303</v>
      </c>
      <c r="AP395" s="259">
        <v>232.37700000000001</v>
      </c>
      <c r="AQ395" s="259">
        <v>138.04900000000001</v>
      </c>
      <c r="AR395" s="259">
        <v>180.798</v>
      </c>
      <c r="AS395" s="259">
        <v>223.57599999999999</v>
      </c>
      <c r="AT395" s="259">
        <v>229.41</v>
      </c>
      <c r="AU395" s="259">
        <v>250.976</v>
      </c>
      <c r="AV395" s="259">
        <v>158.994</v>
      </c>
      <c r="AW395" s="259">
        <v>254.05199999999999</v>
      </c>
      <c r="AX395" s="259">
        <v>210.74700000000001</v>
      </c>
      <c r="AY395" s="259">
        <v>204.94499999999999</v>
      </c>
      <c r="AZ395" s="259">
        <v>266.26799999999997</v>
      </c>
      <c r="BA395" s="259">
        <v>231.81800000000001</v>
      </c>
      <c r="BB395" s="259">
        <v>230.27600000000001</v>
      </c>
      <c r="BC395" s="259">
        <v>236.291</v>
      </c>
      <c r="BD395" s="259">
        <v>230.779</v>
      </c>
      <c r="BE395" s="259">
        <v>256.74700000000001</v>
      </c>
      <c r="BF395" s="259">
        <v>291.64800000000002</v>
      </c>
      <c r="BG395" s="259">
        <v>330.52699999999999</v>
      </c>
      <c r="BH395" s="259">
        <v>241.39400000000001</v>
      </c>
      <c r="BI395" s="259">
        <v>212.702</v>
      </c>
      <c r="BJ395" s="259">
        <v>270.03199999999998</v>
      </c>
      <c r="BK395" s="259">
        <v>247.184</v>
      </c>
      <c r="BL395" s="259">
        <v>199.53899999999999</v>
      </c>
      <c r="BM395" s="260">
        <v>231.506</v>
      </c>
      <c r="BN395" s="260">
        <v>180.64599999999999</v>
      </c>
      <c r="BO395" s="327">
        <f t="shared" si="393"/>
        <v>169.07239002102654</v>
      </c>
      <c r="BP395" s="327">
        <f t="shared" si="393"/>
        <v>115.28868709007374</v>
      </c>
      <c r="BQ395" s="327"/>
      <c r="BR395" s="260"/>
    </row>
    <row r="396" spans="1:70">
      <c r="A396" s="254" t="s">
        <v>70</v>
      </c>
      <c r="P396" s="259"/>
      <c r="Q396" s="259">
        <f t="shared" si="389"/>
        <v>5.1702781844802344</v>
      </c>
      <c r="R396" s="259">
        <f t="shared" si="389"/>
        <v>3.2901770264874219</v>
      </c>
      <c r="S396" s="259">
        <f t="shared" si="389"/>
        <v>9.4005057899640612</v>
      </c>
      <c r="T396" s="259">
        <f t="shared" si="389"/>
        <v>5.1702781844802344</v>
      </c>
      <c r="U396" s="259">
        <f t="shared" si="390"/>
        <v>9.4005057899640612</v>
      </c>
      <c r="V396" s="259">
        <v>15.188000000000001</v>
      </c>
      <c r="W396" s="259">
        <v>9.1950000000000003</v>
      </c>
      <c r="X396" s="259">
        <v>12.776</v>
      </c>
      <c r="Y396" s="259">
        <v>14.365</v>
      </c>
      <c r="Z396" s="259">
        <v>19.102</v>
      </c>
      <c r="AA396" s="259">
        <v>30.489000000000001</v>
      </c>
      <c r="AB396" s="259">
        <v>14.201000000000001</v>
      </c>
      <c r="AC396" s="259">
        <v>16.283999999999999</v>
      </c>
      <c r="AD396" s="259">
        <v>24.658000000000001</v>
      </c>
      <c r="AE396" s="259">
        <v>43.725999999999999</v>
      </c>
      <c r="AF396" s="259">
        <v>37.747</v>
      </c>
      <c r="AG396" s="259">
        <v>58.116</v>
      </c>
      <c r="AH396" s="259">
        <v>103.203</v>
      </c>
      <c r="AI396" s="259">
        <v>73.59</v>
      </c>
      <c r="AJ396" s="259">
        <v>93.808000000000007</v>
      </c>
      <c r="AK396" s="259">
        <v>85.837999999999994</v>
      </c>
      <c r="AL396" s="259">
        <v>179.20699999999999</v>
      </c>
      <c r="AM396" s="259">
        <v>211.07900000000001</v>
      </c>
      <c r="AN396" s="259">
        <v>137.10900000000001</v>
      </c>
      <c r="AO396" s="259">
        <v>215.78399999999999</v>
      </c>
      <c r="AP396" s="259">
        <v>222.37899999999999</v>
      </c>
      <c r="AQ396" s="259">
        <v>152.11600000000001</v>
      </c>
      <c r="AR396" s="259">
        <v>239.29400000000001</v>
      </c>
      <c r="AS396" s="259">
        <v>219.62200000000001</v>
      </c>
      <c r="AT396" s="259">
        <v>176.92400000000001</v>
      </c>
      <c r="AU396" s="259">
        <v>238.36</v>
      </c>
      <c r="AV396" s="259">
        <v>152.76400000000001</v>
      </c>
      <c r="AW396" s="259">
        <v>249.744</v>
      </c>
      <c r="AX396" s="259">
        <v>268.59300000000002</v>
      </c>
      <c r="AY396" s="259">
        <v>203.387</v>
      </c>
      <c r="AZ396" s="259">
        <v>276.86900000000003</v>
      </c>
      <c r="BA396" s="259">
        <v>242.316</v>
      </c>
      <c r="BB396" s="259">
        <v>172.292</v>
      </c>
      <c r="BC396" s="259">
        <v>253.78100000000001</v>
      </c>
      <c r="BD396" s="259">
        <v>278.73700000000002</v>
      </c>
      <c r="BE396" s="259">
        <v>239.06100000000001</v>
      </c>
      <c r="BF396" s="259">
        <v>242.96199999999999</v>
      </c>
      <c r="BG396" s="259">
        <v>333.19499999999999</v>
      </c>
      <c r="BH396" s="259">
        <v>277.36200000000002</v>
      </c>
      <c r="BI396" s="259">
        <v>213.38200000000001</v>
      </c>
      <c r="BJ396" s="259">
        <v>292.5</v>
      </c>
      <c r="BK396" s="259">
        <v>244.12299999999999</v>
      </c>
      <c r="BL396" s="259">
        <v>189.03899999999999</v>
      </c>
      <c r="BM396" s="260">
        <v>196.762</v>
      </c>
      <c r="BN396" s="260">
        <v>235.458</v>
      </c>
      <c r="BO396" s="327">
        <f t="shared" si="393"/>
        <v>172.84621149260934</v>
      </c>
      <c r="BP396" s="327">
        <f t="shared" si="393"/>
        <v>126.11645957817774</v>
      </c>
      <c r="BQ396" s="327"/>
      <c r="BR396" s="260"/>
    </row>
    <row r="397" spans="1:70">
      <c r="A397" s="254" t="s">
        <v>71</v>
      </c>
      <c r="P397" s="259"/>
      <c r="Q397" s="259">
        <f t="shared" si="389"/>
        <v>5.2825768667642743</v>
      </c>
      <c r="R397" s="259">
        <f t="shared" si="389"/>
        <v>3.3616398243045382</v>
      </c>
      <c r="S397" s="259">
        <f t="shared" si="389"/>
        <v>9.6046852122986799</v>
      </c>
      <c r="T397" s="259">
        <f t="shared" si="389"/>
        <v>5.2825768667642743</v>
      </c>
      <c r="U397" s="259">
        <f t="shared" si="390"/>
        <v>9.6046852122986799</v>
      </c>
      <c r="V397" s="259">
        <v>17.181999999999999</v>
      </c>
      <c r="W397" s="259">
        <v>10.898999999999999</v>
      </c>
      <c r="X397" s="259">
        <v>11.371</v>
      </c>
      <c r="Y397" s="259">
        <v>19.713000000000001</v>
      </c>
      <c r="Z397" s="259">
        <v>12.994999999999999</v>
      </c>
      <c r="AA397" s="259">
        <v>20.228999999999999</v>
      </c>
      <c r="AB397" s="259">
        <v>18.036999999999999</v>
      </c>
      <c r="AC397" s="259">
        <v>20.349</v>
      </c>
      <c r="AD397" s="259">
        <v>18.73</v>
      </c>
      <c r="AE397" s="259">
        <v>42.222000000000001</v>
      </c>
      <c r="AF397" s="259">
        <v>52.722000000000001</v>
      </c>
      <c r="AG397" s="259">
        <v>65.757999999999996</v>
      </c>
      <c r="AH397" s="259">
        <v>126.508</v>
      </c>
      <c r="AI397" s="259">
        <v>112.46</v>
      </c>
      <c r="AJ397" s="259">
        <v>68.334999999999994</v>
      </c>
      <c r="AK397" s="259">
        <v>91.102999999999994</v>
      </c>
      <c r="AL397" s="259">
        <v>216.87100000000001</v>
      </c>
      <c r="AM397" s="259">
        <v>202.02099999999999</v>
      </c>
      <c r="AN397" s="259">
        <v>174.01900000000001</v>
      </c>
      <c r="AO397" s="259">
        <v>225.126</v>
      </c>
      <c r="AP397" s="259">
        <v>229.642</v>
      </c>
      <c r="AQ397" s="259">
        <v>151.16999999999999</v>
      </c>
      <c r="AR397" s="259">
        <v>228.93799999999999</v>
      </c>
      <c r="AS397" s="259">
        <v>192.608</v>
      </c>
      <c r="AT397" s="259">
        <v>175.76300000000001</v>
      </c>
      <c r="AU397" s="259">
        <v>260.56900000000002</v>
      </c>
      <c r="AV397" s="259">
        <v>200.09200000000001</v>
      </c>
      <c r="AW397" s="259">
        <v>225.97499999999999</v>
      </c>
      <c r="AX397" s="259">
        <v>279.15199999999999</v>
      </c>
      <c r="AY397" s="259">
        <v>190.04400000000001</v>
      </c>
      <c r="AZ397" s="259">
        <v>353.58699999999999</v>
      </c>
      <c r="BA397" s="259">
        <v>255.19399999999999</v>
      </c>
      <c r="BB397" s="259">
        <v>241.70500000000001</v>
      </c>
      <c r="BC397" s="259">
        <v>309.04000000000002</v>
      </c>
      <c r="BD397" s="259">
        <v>346.28699999999998</v>
      </c>
      <c r="BE397" s="259">
        <v>230.26</v>
      </c>
      <c r="BF397" s="259">
        <v>259.53899999999999</v>
      </c>
      <c r="BG397" s="259">
        <v>292.45100000000002</v>
      </c>
      <c r="BH397" s="259">
        <v>263.24799999999999</v>
      </c>
      <c r="BI397" s="259">
        <v>239.06800000000001</v>
      </c>
      <c r="BJ397" s="259">
        <v>239.06800000000001</v>
      </c>
      <c r="BK397" s="259">
        <v>235.64699999999999</v>
      </c>
      <c r="BL397" s="259">
        <v>189.52</v>
      </c>
      <c r="BM397" s="260">
        <v>252.24100000000001</v>
      </c>
      <c r="BN397" s="260">
        <v>268.14499999999998</v>
      </c>
      <c r="BO397" s="327">
        <f t="shared" si="393"/>
        <v>162.38466204377596</v>
      </c>
      <c r="BP397" s="327">
        <f t="shared" si="393"/>
        <v>120.53463005329147</v>
      </c>
      <c r="BQ397" s="327"/>
      <c r="BR397" s="260"/>
    </row>
    <row r="398" spans="1:70">
      <c r="A398" s="254" t="s">
        <v>72</v>
      </c>
      <c r="P398" s="259"/>
      <c r="Q398" s="259">
        <f t="shared" si="389"/>
        <v>6.3480234260614932</v>
      </c>
      <c r="R398" s="259">
        <f t="shared" si="389"/>
        <v>4.0396512711300412</v>
      </c>
      <c r="S398" s="259">
        <f t="shared" si="389"/>
        <v>11.541860774657259</v>
      </c>
      <c r="T398" s="259">
        <f t="shared" si="389"/>
        <v>6.3480234260614932</v>
      </c>
      <c r="U398" s="259">
        <f t="shared" si="390"/>
        <v>11.541860774657259</v>
      </c>
      <c r="V398" s="259">
        <v>19.914999999999999</v>
      </c>
      <c r="W398" s="259">
        <v>14.913</v>
      </c>
      <c r="X398" s="259">
        <v>13.433999999999999</v>
      </c>
      <c r="Y398" s="259">
        <v>20.664000000000001</v>
      </c>
      <c r="Z398" s="259">
        <v>17.788</v>
      </c>
      <c r="AA398" s="259">
        <v>24.696000000000002</v>
      </c>
      <c r="AB398" s="259">
        <v>14.391</v>
      </c>
      <c r="AC398" s="259">
        <v>21.831</v>
      </c>
      <c r="AD398" s="259">
        <v>21.303000000000001</v>
      </c>
      <c r="AE398" s="259">
        <v>45.234000000000002</v>
      </c>
      <c r="AF398" s="259">
        <v>43.482999999999997</v>
      </c>
      <c r="AG398" s="259">
        <v>71.025999999999996</v>
      </c>
      <c r="AH398" s="259">
        <v>100.809</v>
      </c>
      <c r="AI398" s="259">
        <v>99.632000000000005</v>
      </c>
      <c r="AJ398" s="259">
        <v>90.415999999999997</v>
      </c>
      <c r="AK398" s="259">
        <v>94.463999999999999</v>
      </c>
      <c r="AL398" s="259">
        <v>197.4</v>
      </c>
      <c r="AM398" s="259">
        <v>153.124</v>
      </c>
      <c r="AN398" s="259">
        <v>143.54400000000001</v>
      </c>
      <c r="AO398" s="259">
        <v>175.42099999999999</v>
      </c>
      <c r="AP398" s="259">
        <v>165.601</v>
      </c>
      <c r="AQ398" s="259">
        <v>156.131</v>
      </c>
      <c r="AR398" s="259">
        <v>196.97399999999999</v>
      </c>
      <c r="AS398" s="259">
        <v>171.256</v>
      </c>
      <c r="AT398" s="259">
        <v>152.24600000000001</v>
      </c>
      <c r="AU398" s="259">
        <v>221.68899999999999</v>
      </c>
      <c r="AV398" s="259">
        <v>185.321</v>
      </c>
      <c r="AW398" s="259">
        <v>232.745</v>
      </c>
      <c r="AX398" s="259">
        <v>229.18899999999999</v>
      </c>
      <c r="AY398" s="259">
        <v>214.441</v>
      </c>
      <c r="AZ398" s="259">
        <v>345.85399999999998</v>
      </c>
      <c r="BA398" s="259">
        <v>215.876</v>
      </c>
      <c r="BB398" s="259">
        <v>203.495</v>
      </c>
      <c r="BC398" s="259">
        <v>290.464</v>
      </c>
      <c r="BD398" s="259">
        <v>381.053</v>
      </c>
      <c r="BE398" s="259">
        <v>256.185</v>
      </c>
      <c r="BF398" s="259">
        <v>258.42899999999997</v>
      </c>
      <c r="BG398" s="259">
        <v>245.12899999999999</v>
      </c>
      <c r="BH398" s="259">
        <v>183.14</v>
      </c>
      <c r="BI398" s="259">
        <v>220.80600000000001</v>
      </c>
      <c r="BJ398" s="259">
        <v>220.80600000000001</v>
      </c>
      <c r="BK398" s="259">
        <v>259.70699999999999</v>
      </c>
      <c r="BL398" s="259">
        <v>190.435</v>
      </c>
      <c r="BM398" s="260">
        <v>225.41900000000001</v>
      </c>
      <c r="BN398" s="260">
        <v>276.88099999999997</v>
      </c>
      <c r="BO398" s="327">
        <f t="shared" si="393"/>
        <v>143.03151716093313</v>
      </c>
      <c r="BP398" s="327">
        <f t="shared" si="393"/>
        <v>128.24348600927456</v>
      </c>
      <c r="BQ398" s="327"/>
      <c r="BR398" s="260"/>
    </row>
    <row r="399" spans="1:70">
      <c r="A399" s="254" t="s">
        <v>73</v>
      </c>
      <c r="P399" s="259"/>
      <c r="Q399" s="259">
        <f t="shared" si="389"/>
        <v>7.9439970717423121</v>
      </c>
      <c r="R399" s="259">
        <f t="shared" si="389"/>
        <v>5.0552708638360171</v>
      </c>
      <c r="S399" s="259">
        <f t="shared" si="389"/>
        <v>14.443631039531477</v>
      </c>
      <c r="T399" s="259">
        <f t="shared" si="389"/>
        <v>7.9439970717423121</v>
      </c>
      <c r="U399" s="259">
        <f t="shared" si="390"/>
        <v>14.443631039531477</v>
      </c>
      <c r="V399" s="259">
        <v>26.817</v>
      </c>
      <c r="W399" s="259">
        <v>15.226000000000001</v>
      </c>
      <c r="X399" s="259">
        <v>16.006</v>
      </c>
      <c r="Y399" s="259">
        <v>29.405999999999999</v>
      </c>
      <c r="Z399" s="259">
        <v>21.06</v>
      </c>
      <c r="AA399" s="259">
        <v>22.349</v>
      </c>
      <c r="AB399" s="259">
        <v>20.771000000000001</v>
      </c>
      <c r="AC399" s="259">
        <v>30.486000000000001</v>
      </c>
      <c r="AD399" s="259">
        <v>30.516999999999999</v>
      </c>
      <c r="AE399" s="259">
        <v>36.466000000000001</v>
      </c>
      <c r="AF399" s="259">
        <v>55.878</v>
      </c>
      <c r="AG399" s="259">
        <v>72.491</v>
      </c>
      <c r="AH399" s="259">
        <v>86.671000000000006</v>
      </c>
      <c r="AI399" s="259">
        <v>76.12</v>
      </c>
      <c r="AJ399" s="259">
        <v>103.816</v>
      </c>
      <c r="AK399" s="259">
        <v>102.899</v>
      </c>
      <c r="AL399" s="259">
        <v>211.923</v>
      </c>
      <c r="AM399" s="259">
        <v>144.05500000000001</v>
      </c>
      <c r="AN399" s="259">
        <v>225.40700000000001</v>
      </c>
      <c r="AO399" s="259">
        <v>209.54</v>
      </c>
      <c r="AP399" s="259">
        <v>202.22900000000001</v>
      </c>
      <c r="AQ399" s="259">
        <v>159.672</v>
      </c>
      <c r="AR399" s="259">
        <v>226.37799999999999</v>
      </c>
      <c r="AS399" s="259">
        <v>225.28800000000001</v>
      </c>
      <c r="AT399" s="259">
        <v>224.131</v>
      </c>
      <c r="AU399" s="259">
        <v>280.96899999999999</v>
      </c>
      <c r="AV399" s="259">
        <v>192.42099999999999</v>
      </c>
      <c r="AW399" s="259">
        <v>244.06899999999999</v>
      </c>
      <c r="AX399" s="259">
        <v>243.714</v>
      </c>
      <c r="AY399" s="259">
        <v>194.578</v>
      </c>
      <c r="AZ399" s="259">
        <v>362.12400000000002</v>
      </c>
      <c r="BA399" s="259">
        <v>220.922</v>
      </c>
      <c r="BB399" s="259">
        <v>206.41399999999999</v>
      </c>
      <c r="BC399" s="259">
        <v>256.46199999999999</v>
      </c>
      <c r="BD399" s="259">
        <v>314.51299999999998</v>
      </c>
      <c r="BE399" s="259">
        <v>217.83</v>
      </c>
      <c r="BF399" s="259">
        <v>253.054</v>
      </c>
      <c r="BG399" s="259">
        <v>245.70099999999999</v>
      </c>
      <c r="BH399" s="259">
        <v>191.828</v>
      </c>
      <c r="BI399" s="259">
        <v>236.34399999999999</v>
      </c>
      <c r="BJ399" s="259">
        <v>217.21600000000001</v>
      </c>
      <c r="BK399" s="259">
        <v>279.38600000000002</v>
      </c>
      <c r="BL399" s="259">
        <v>213.66800000000001</v>
      </c>
      <c r="BM399" s="260">
        <v>230.88900000000001</v>
      </c>
      <c r="BN399" s="260">
        <v>267.54500000000002</v>
      </c>
      <c r="BO399" s="327">
        <f t="shared" si="393"/>
        <v>160.12596222279424</v>
      </c>
      <c r="BP399" s="327">
        <f t="shared" si="393"/>
        <v>134.41694514568388</v>
      </c>
      <c r="BQ399" s="327"/>
      <c r="BR399" s="260"/>
    </row>
    <row r="400" spans="1:70">
      <c r="A400" s="254" t="s">
        <v>74</v>
      </c>
      <c r="P400" s="259"/>
      <c r="Q400" s="259">
        <f t="shared" si="389"/>
        <v>9.502489019033673</v>
      </c>
      <c r="R400" s="259">
        <f t="shared" si="389"/>
        <v>6.0470384666577921</v>
      </c>
      <c r="S400" s="259">
        <f t="shared" si="389"/>
        <v>17.277252761879407</v>
      </c>
      <c r="T400" s="259">
        <f t="shared" si="389"/>
        <v>9.502489019033673</v>
      </c>
      <c r="U400" s="259">
        <f>(SUM($V400:$Z400)/SUM($V$401:$Z$401))*U$401</f>
        <v>17.277252761879407</v>
      </c>
      <c r="V400" s="259">
        <v>30.35</v>
      </c>
      <c r="W400" s="259">
        <v>19.532</v>
      </c>
      <c r="X400" s="259">
        <v>23.097000000000001</v>
      </c>
      <c r="Y400" s="259">
        <v>34.588000000000001</v>
      </c>
      <c r="Z400" s="259">
        <v>22.236999999999998</v>
      </c>
      <c r="AA400" s="259">
        <v>19.690000000000001</v>
      </c>
      <c r="AB400" s="259">
        <v>22.559000000000001</v>
      </c>
      <c r="AC400" s="259">
        <v>26.645</v>
      </c>
      <c r="AD400" s="259">
        <v>45.847999999999999</v>
      </c>
      <c r="AE400" s="259">
        <v>53.106999999999999</v>
      </c>
      <c r="AF400" s="259">
        <v>53.357999999999997</v>
      </c>
      <c r="AG400" s="259">
        <v>76.472999999999999</v>
      </c>
      <c r="AH400" s="259">
        <v>96.572999999999993</v>
      </c>
      <c r="AI400" s="259">
        <v>126.901</v>
      </c>
      <c r="AJ400" s="259">
        <v>123.65900000000001</v>
      </c>
      <c r="AK400" s="259">
        <v>123.06399999999999</v>
      </c>
      <c r="AL400" s="259">
        <v>210.22800000000001</v>
      </c>
      <c r="AM400" s="259">
        <v>132.44200000000001</v>
      </c>
      <c r="AN400" s="259">
        <v>216.48599999999999</v>
      </c>
      <c r="AO400" s="259">
        <v>291.37599999999998</v>
      </c>
      <c r="AP400" s="259">
        <v>195.41499999999999</v>
      </c>
      <c r="AQ400" s="259">
        <v>216.06800000000001</v>
      </c>
      <c r="AR400" s="259">
        <v>220.83699999999999</v>
      </c>
      <c r="AS400" s="259">
        <v>213.672</v>
      </c>
      <c r="AT400" s="259">
        <v>202.40199999999999</v>
      </c>
      <c r="AU400" s="259">
        <v>258.32</v>
      </c>
      <c r="AV400" s="259">
        <v>205.43700000000001</v>
      </c>
      <c r="AW400" s="259">
        <v>252.45400000000001</v>
      </c>
      <c r="AX400" s="259">
        <v>321.85399999999998</v>
      </c>
      <c r="AY400" s="259">
        <v>276.66000000000003</v>
      </c>
      <c r="AZ400" s="259">
        <v>339.53500000000003</v>
      </c>
      <c r="BA400" s="259">
        <v>245.74100000000001</v>
      </c>
      <c r="BB400" s="259">
        <v>215.77699999999999</v>
      </c>
      <c r="BC400" s="259">
        <v>354.71199999999999</v>
      </c>
      <c r="BD400" s="259">
        <v>293.887</v>
      </c>
      <c r="BE400" s="259">
        <v>227.875</v>
      </c>
      <c r="BF400" s="259">
        <v>283.262</v>
      </c>
      <c r="BG400" s="259">
        <v>231.69499999999999</v>
      </c>
      <c r="BH400" s="259">
        <v>259.798</v>
      </c>
      <c r="BI400" s="259">
        <v>271.476</v>
      </c>
      <c r="BJ400" s="259">
        <v>227.52799999999999</v>
      </c>
      <c r="BK400" s="259">
        <v>272.31099999999998</v>
      </c>
      <c r="BL400" s="259">
        <v>229.08799999999999</v>
      </c>
      <c r="BM400" s="260">
        <v>298.25200000000001</v>
      </c>
      <c r="BN400" s="327">
        <f t="shared" si="393"/>
        <v>288.51698193488011</v>
      </c>
      <c r="BO400" s="327">
        <f t="shared" si="393"/>
        <v>176.75746629035129</v>
      </c>
      <c r="BP400" s="327">
        <f t="shared" si="393"/>
        <v>159.90989868340191</v>
      </c>
      <c r="BQ400" s="327"/>
      <c r="BR400" s="260"/>
    </row>
    <row r="401" spans="1:70" ht="12" thickBot="1">
      <c r="A401" s="254" t="s">
        <v>75</v>
      </c>
      <c r="P401" s="259">
        <v>0</v>
      </c>
      <c r="Q401" s="259">
        <v>11</v>
      </c>
      <c r="R401" s="259">
        <v>7</v>
      </c>
      <c r="S401" s="259">
        <v>20</v>
      </c>
      <c r="T401" s="259">
        <v>11</v>
      </c>
      <c r="U401" s="259">
        <v>20</v>
      </c>
      <c r="V401" s="259">
        <v>37.228999999999999</v>
      </c>
      <c r="W401" s="259">
        <v>20.85</v>
      </c>
      <c r="X401" s="259">
        <v>29.337</v>
      </c>
      <c r="Y401" s="259">
        <v>42.42</v>
      </c>
      <c r="Z401" s="259">
        <v>20.423999999999999</v>
      </c>
      <c r="AA401" s="259">
        <v>20.553000000000001</v>
      </c>
      <c r="AB401" s="259">
        <v>26.925999999999998</v>
      </c>
      <c r="AC401" s="259">
        <v>31.51</v>
      </c>
      <c r="AD401" s="259">
        <v>22.481999999999999</v>
      </c>
      <c r="AE401" s="259">
        <v>59.8</v>
      </c>
      <c r="AF401" s="259">
        <v>46.387</v>
      </c>
      <c r="AG401" s="259">
        <v>85.215999999999994</v>
      </c>
      <c r="AH401" s="259">
        <v>120.227</v>
      </c>
      <c r="AI401" s="259">
        <v>91.349000000000004</v>
      </c>
      <c r="AJ401" s="259">
        <v>100.173</v>
      </c>
      <c r="AK401" s="259">
        <v>110.746</v>
      </c>
      <c r="AL401" s="259">
        <v>209.756</v>
      </c>
      <c r="AM401" s="259">
        <v>170.47499999999999</v>
      </c>
      <c r="AN401" s="259">
        <v>176.89500000000001</v>
      </c>
      <c r="AO401" s="259">
        <v>258.15699999999998</v>
      </c>
      <c r="AP401" s="259">
        <v>211.595</v>
      </c>
      <c r="AQ401" s="259">
        <v>226.99</v>
      </c>
      <c r="AR401" s="259">
        <v>226.751</v>
      </c>
      <c r="AS401" s="259">
        <v>244.46299999999999</v>
      </c>
      <c r="AT401" s="259">
        <v>203.25899999999999</v>
      </c>
      <c r="AU401" s="259">
        <v>284.27199999999999</v>
      </c>
      <c r="AV401" s="259">
        <v>213.327</v>
      </c>
      <c r="AW401" s="259">
        <v>223.12799999999999</v>
      </c>
      <c r="AX401" s="259">
        <v>331.05700000000002</v>
      </c>
      <c r="AY401" s="259">
        <v>226.24799999999999</v>
      </c>
      <c r="AZ401" s="259">
        <v>325.28199999999998</v>
      </c>
      <c r="BA401" s="259">
        <v>264.09500000000003</v>
      </c>
      <c r="BB401" s="259">
        <v>273.52499999999998</v>
      </c>
      <c r="BC401" s="259">
        <v>362.75900000000001</v>
      </c>
      <c r="BD401" s="259">
        <v>348.87799999999999</v>
      </c>
      <c r="BE401" s="259">
        <v>253.58</v>
      </c>
      <c r="BF401" s="259">
        <v>273.137</v>
      </c>
      <c r="BG401" s="259">
        <v>234.12799999999999</v>
      </c>
      <c r="BH401" s="259">
        <v>298.51600000000002</v>
      </c>
      <c r="BI401" s="259">
        <v>237.45099999999999</v>
      </c>
      <c r="BJ401" s="259">
        <v>232.29599999999999</v>
      </c>
      <c r="BK401" s="259">
        <v>275.34800000000001</v>
      </c>
      <c r="BL401" s="259">
        <v>234.023</v>
      </c>
      <c r="BM401" s="260">
        <v>237.178</v>
      </c>
      <c r="BN401" s="327">
        <f t="shared" si="393"/>
        <v>193.0259999999997</v>
      </c>
      <c r="BO401" s="327">
        <f t="shared" si="393"/>
        <v>163.27599999999964</v>
      </c>
      <c r="BP401" s="327">
        <f t="shared" si="393"/>
        <v>133.52599999999941</v>
      </c>
      <c r="BQ401" s="327"/>
      <c r="BR401" s="260"/>
    </row>
    <row r="402" spans="1:70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  <c r="AA402" s="261"/>
      <c r="AB402" s="261"/>
      <c r="AC402" s="261"/>
      <c r="AD402" s="261"/>
      <c r="AE402" s="261"/>
      <c r="AF402" s="261"/>
      <c r="AG402" s="261"/>
      <c r="AH402" s="261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  <c r="AZ402" s="262"/>
      <c r="BA402" s="262"/>
      <c r="BB402" s="262"/>
      <c r="BC402" s="262"/>
      <c r="BD402" s="262"/>
      <c r="BE402" s="262"/>
      <c r="BF402" s="262"/>
      <c r="BG402" s="263"/>
      <c r="BH402" s="263"/>
      <c r="BI402" s="263"/>
      <c r="BJ402" s="263"/>
      <c r="BK402" s="263"/>
      <c r="BL402" s="263"/>
      <c r="BM402" s="263"/>
      <c r="BN402" s="263"/>
      <c r="BO402" s="263"/>
      <c r="BP402" s="263"/>
      <c r="BQ402" s="260"/>
      <c r="BR402" s="260"/>
    </row>
    <row r="403" spans="1:70" ht="12" thickBot="1">
      <c r="A403" s="254" t="s">
        <v>108</v>
      </c>
      <c r="BF403" s="306"/>
    </row>
    <row r="404" spans="1:70" ht="12" thickBot="1">
      <c r="A404" s="286"/>
      <c r="B404" s="287" t="s">
        <v>119</v>
      </c>
      <c r="C404" s="287" t="s">
        <v>120</v>
      </c>
      <c r="D404" s="287" t="s">
        <v>121</v>
      </c>
      <c r="E404" s="287" t="s">
        <v>122</v>
      </c>
      <c r="F404" s="287" t="s">
        <v>123</v>
      </c>
      <c r="G404" s="287" t="s">
        <v>124</v>
      </c>
      <c r="H404" s="287" t="s">
        <v>125</v>
      </c>
      <c r="I404" s="287" t="s">
        <v>126</v>
      </c>
      <c r="J404" s="287" t="s">
        <v>127</v>
      </c>
      <c r="K404" s="287" t="s">
        <v>128</v>
      </c>
      <c r="L404" s="287" t="s">
        <v>129</v>
      </c>
      <c r="M404" s="287" t="s">
        <v>130</v>
      </c>
      <c r="N404" s="287" t="s">
        <v>131</v>
      </c>
      <c r="O404" s="287" t="s">
        <v>132</v>
      </c>
      <c r="P404" s="287" t="s">
        <v>133</v>
      </c>
      <c r="Q404" s="288" t="s">
        <v>134</v>
      </c>
      <c r="R404" s="288" t="s">
        <v>135</v>
      </c>
      <c r="S404" s="288" t="s">
        <v>136</v>
      </c>
      <c r="T404" s="288" t="s">
        <v>137</v>
      </c>
      <c r="U404" s="288" t="s">
        <v>138</v>
      </c>
      <c r="V404" s="288" t="s">
        <v>139</v>
      </c>
      <c r="W404" s="288" t="s">
        <v>140</v>
      </c>
      <c r="X404" s="288" t="s">
        <v>141</v>
      </c>
      <c r="Y404" s="288" t="s">
        <v>142</v>
      </c>
      <c r="Z404" s="288" t="s">
        <v>143</v>
      </c>
      <c r="AA404" s="288" t="s">
        <v>144</v>
      </c>
      <c r="AB404" s="288" t="s">
        <v>145</v>
      </c>
      <c r="AC404" s="288" t="s">
        <v>146</v>
      </c>
      <c r="AD404" s="288" t="s">
        <v>147</v>
      </c>
      <c r="AE404" s="288" t="s">
        <v>148</v>
      </c>
      <c r="AF404" s="288" t="s">
        <v>149</v>
      </c>
      <c r="AG404" s="288" t="s">
        <v>150</v>
      </c>
      <c r="AH404" s="288" t="s">
        <v>151</v>
      </c>
      <c r="AI404" s="288" t="s">
        <v>11</v>
      </c>
      <c r="AJ404" s="288" t="s">
        <v>12</v>
      </c>
      <c r="AK404" s="288" t="s">
        <v>13</v>
      </c>
      <c r="AL404" s="288" t="s">
        <v>14</v>
      </c>
      <c r="AM404" s="288" t="s">
        <v>15</v>
      </c>
      <c r="AN404" s="288" t="s">
        <v>16</v>
      </c>
      <c r="AO404" s="288" t="s">
        <v>17</v>
      </c>
      <c r="AP404" s="288" t="s">
        <v>18</v>
      </c>
      <c r="AQ404" s="288" t="s">
        <v>19</v>
      </c>
      <c r="AR404" s="288" t="s">
        <v>20</v>
      </c>
      <c r="AS404" s="288" t="s">
        <v>21</v>
      </c>
      <c r="AT404" s="288" t="s">
        <v>22</v>
      </c>
      <c r="AU404" s="288" t="s">
        <v>23</v>
      </c>
      <c r="AV404" s="288" t="s">
        <v>24</v>
      </c>
      <c r="AW404" s="288" t="s">
        <v>25</v>
      </c>
      <c r="AX404" s="288" t="s">
        <v>26</v>
      </c>
      <c r="AY404" s="288" t="s">
        <v>27</v>
      </c>
      <c r="AZ404" s="288" t="s">
        <v>28</v>
      </c>
      <c r="BA404" s="288" t="s">
        <v>29</v>
      </c>
      <c r="BB404" s="288" t="s">
        <v>30</v>
      </c>
      <c r="BC404" s="288" t="s">
        <v>31</v>
      </c>
      <c r="BD404" s="288" t="s">
        <v>32</v>
      </c>
      <c r="BE404" s="288" t="s">
        <v>33</v>
      </c>
      <c r="BF404" s="288" t="s">
        <v>34</v>
      </c>
      <c r="BG404" s="288" t="s">
        <v>35</v>
      </c>
      <c r="BH404" s="288" t="s">
        <v>36</v>
      </c>
      <c r="BI404" s="288" t="s">
        <v>37</v>
      </c>
      <c r="BJ404" s="288" t="s">
        <v>38</v>
      </c>
      <c r="BK404" s="288" t="str">
        <f>BK2</f>
        <v xml:space="preserve">21/22  </v>
      </c>
      <c r="BL404" s="288" t="str">
        <f>BL2</f>
        <v xml:space="preserve">22/23  </v>
      </c>
      <c r="BM404" s="288" t="str">
        <f>BM2</f>
        <v xml:space="preserve">23/24  </v>
      </c>
      <c r="BN404" s="288" t="str">
        <f t="shared" ref="BN404:BP404" si="394">BN2</f>
        <v xml:space="preserve">24/25  </v>
      </c>
      <c r="BO404" s="288" t="str">
        <f t="shared" si="394"/>
        <v xml:space="preserve">25/26  </v>
      </c>
      <c r="BP404" s="288" t="str">
        <f t="shared" si="394"/>
        <v xml:space="preserve">26/27  </v>
      </c>
      <c r="BQ404" s="289"/>
      <c r="BR404" s="289"/>
    </row>
    <row r="405" spans="1:70">
      <c r="A405" s="254" t="s">
        <v>64</v>
      </c>
      <c r="Q405" s="259">
        <f t="shared" ref="Q405:S416" si="395">(SUM($V405:$Z405)/SUM($V$417:$Z$417))*Q$417</f>
        <v>10.968971755989882</v>
      </c>
      <c r="R405" s="259">
        <f t="shared" si="395"/>
        <v>13.312769139748404</v>
      </c>
      <c r="S405" s="259">
        <f t="shared" si="395"/>
        <v>13.312769139748404</v>
      </c>
      <c r="T405" s="259">
        <f t="shared" ref="T405:T415" si="396">(SUM($V405:$Z405)/SUM($V$417:$Z$417))*T$417</f>
        <v>18.375371488666811</v>
      </c>
      <c r="U405" s="259">
        <f>(SUM($V405:$Z405)/SUM($V$405:$Z$407))*(U$417-SUM(U$408:U$416))</f>
        <v>20.885804582565186</v>
      </c>
      <c r="V405" s="259">
        <v>19.814</v>
      </c>
      <c r="W405" s="259">
        <v>23.189</v>
      </c>
      <c r="X405" s="259">
        <v>36.29</v>
      </c>
      <c r="Y405" s="259">
        <v>35.615000000000002</v>
      </c>
      <c r="Z405" s="259">
        <v>48.942</v>
      </c>
      <c r="AA405" s="259">
        <v>62.637999999999998</v>
      </c>
      <c r="AB405" s="259">
        <v>59.509</v>
      </c>
      <c r="AC405" s="259">
        <v>63.411999999999999</v>
      </c>
      <c r="AD405" s="259">
        <v>61.959000000000003</v>
      </c>
      <c r="AE405" s="259">
        <v>75.224000000000004</v>
      </c>
      <c r="AF405" s="259">
        <v>79.805999999999997</v>
      </c>
      <c r="AG405" s="259">
        <v>86.85</v>
      </c>
      <c r="AH405" s="259">
        <v>83.686999999999998</v>
      </c>
      <c r="AI405" s="259">
        <v>98.200999999999993</v>
      </c>
      <c r="AJ405" s="259">
        <v>99.823999999999998</v>
      </c>
      <c r="AK405" s="259">
        <v>99.022999999999996</v>
      </c>
      <c r="AL405" s="259">
        <v>107.646</v>
      </c>
      <c r="AM405" s="259">
        <v>114.28</v>
      </c>
      <c r="AN405" s="259">
        <v>109.262</v>
      </c>
      <c r="AO405" s="259">
        <v>133.02199999999999</v>
      </c>
      <c r="AP405" s="259">
        <v>138.94300000000001</v>
      </c>
      <c r="AQ405" s="259">
        <v>143.709</v>
      </c>
      <c r="AR405" s="259">
        <v>153.797</v>
      </c>
      <c r="AS405" s="259">
        <v>149.886</v>
      </c>
      <c r="AT405" s="259">
        <v>164.98599999999999</v>
      </c>
      <c r="AU405" s="259">
        <v>162.297</v>
      </c>
      <c r="AV405" s="259">
        <v>169.54300000000001</v>
      </c>
      <c r="AW405" s="259">
        <v>172.92099999999999</v>
      </c>
      <c r="AX405" s="259">
        <v>179.26300000000001</v>
      </c>
      <c r="AY405" s="259">
        <v>211.703</v>
      </c>
      <c r="AZ405" s="259">
        <v>206.93299999999999</v>
      </c>
      <c r="BA405" s="259">
        <v>213.131</v>
      </c>
      <c r="BB405" s="259">
        <v>224.06800000000001</v>
      </c>
      <c r="BC405" s="259">
        <v>230.79900000000001</v>
      </c>
      <c r="BD405" s="259">
        <v>217.84299999999999</v>
      </c>
      <c r="BE405" s="259">
        <v>224.405</v>
      </c>
      <c r="BF405" s="259">
        <v>205.51400000000001</v>
      </c>
      <c r="BG405" s="259">
        <v>223.42599999999999</v>
      </c>
      <c r="BH405" s="259">
        <v>231.184</v>
      </c>
      <c r="BI405" s="259">
        <v>217.63900000000001</v>
      </c>
      <c r="BJ405" s="259">
        <v>214.845</v>
      </c>
      <c r="BK405" s="259">
        <v>194.73599999999999</v>
      </c>
      <c r="BL405" s="259">
        <v>201.21600000000001</v>
      </c>
      <c r="BM405" s="259">
        <v>215.649</v>
      </c>
      <c r="BN405" s="259">
        <v>209.148</v>
      </c>
      <c r="BO405" s="327">
        <f t="shared" ref="BO405:BP408" si="397">ROUND((BO421*BO279)*2,-1)/2</f>
        <v>215</v>
      </c>
      <c r="BP405" s="327">
        <f t="shared" si="397"/>
        <v>215</v>
      </c>
      <c r="BQ405" s="326"/>
      <c r="BR405" s="259"/>
    </row>
    <row r="406" spans="1:70">
      <c r="A406" s="254" t="s">
        <v>65</v>
      </c>
      <c r="Q406" s="259">
        <f t="shared" si="395"/>
        <v>10.732922964951612</v>
      </c>
      <c r="R406" s="259">
        <f t="shared" si="395"/>
        <v>13.026282572847256</v>
      </c>
      <c r="S406" s="259">
        <f t="shared" si="395"/>
        <v>13.026282572847256</v>
      </c>
      <c r="T406" s="259">
        <f t="shared" si="396"/>
        <v>17.979939325901846</v>
      </c>
      <c r="U406" s="259">
        <f>(SUM($V406:$Z406)/SUM($V$405:$Z$407))*(U$417-SUM(U$408:U$416))</f>
        <v>20.436348696339213</v>
      </c>
      <c r="V406" s="259">
        <v>19.727</v>
      </c>
      <c r="W406" s="259">
        <v>22.033000000000001</v>
      </c>
      <c r="X406" s="259">
        <v>35.747</v>
      </c>
      <c r="Y406" s="259">
        <v>31.763999999999999</v>
      </c>
      <c r="Z406" s="259">
        <v>51.052999999999997</v>
      </c>
      <c r="AA406" s="259">
        <v>58.314999999999998</v>
      </c>
      <c r="AB406" s="259">
        <v>52.670999999999999</v>
      </c>
      <c r="AC406" s="259">
        <v>59.383000000000003</v>
      </c>
      <c r="AD406" s="259">
        <v>56.77</v>
      </c>
      <c r="AE406" s="259">
        <v>75.805999999999997</v>
      </c>
      <c r="AF406" s="259">
        <v>74.909000000000006</v>
      </c>
      <c r="AG406" s="259">
        <v>69.158000000000001</v>
      </c>
      <c r="AH406" s="259">
        <v>78.245999999999995</v>
      </c>
      <c r="AI406" s="259">
        <v>89.361999999999995</v>
      </c>
      <c r="AJ406" s="259">
        <v>89.971999999999994</v>
      </c>
      <c r="AK406" s="259">
        <v>92.453999999999994</v>
      </c>
      <c r="AL406" s="259">
        <v>104.11799999999999</v>
      </c>
      <c r="AM406" s="259">
        <v>104.83</v>
      </c>
      <c r="AN406" s="259">
        <v>98.335999999999999</v>
      </c>
      <c r="AO406" s="259">
        <v>124.015</v>
      </c>
      <c r="AP406" s="259">
        <v>137.42500000000001</v>
      </c>
      <c r="AQ406" s="259">
        <v>133.27500000000001</v>
      </c>
      <c r="AR406" s="259">
        <v>132.06100000000001</v>
      </c>
      <c r="AS406" s="259">
        <v>128.416</v>
      </c>
      <c r="AT406" s="259">
        <v>136.72999999999999</v>
      </c>
      <c r="AU406" s="259">
        <v>138.57599999999999</v>
      </c>
      <c r="AV406" s="259">
        <v>179.876</v>
      </c>
      <c r="AW406" s="259">
        <v>192.16</v>
      </c>
      <c r="AX406" s="259">
        <v>201.50899999999999</v>
      </c>
      <c r="AY406" s="259">
        <v>206.946</v>
      </c>
      <c r="AZ406" s="259">
        <v>170.428</v>
      </c>
      <c r="BA406" s="259">
        <v>199.63900000000001</v>
      </c>
      <c r="BB406" s="259">
        <v>215.96600000000001</v>
      </c>
      <c r="BC406" s="259">
        <v>218.328</v>
      </c>
      <c r="BD406" s="259">
        <v>215.63</v>
      </c>
      <c r="BE406" s="259">
        <v>202.821</v>
      </c>
      <c r="BF406" s="259">
        <v>179.74799999999999</v>
      </c>
      <c r="BG406" s="259">
        <v>230.03299999999999</v>
      </c>
      <c r="BH406" s="259">
        <v>216.87899999999999</v>
      </c>
      <c r="BI406" s="259">
        <v>184.75800000000001</v>
      </c>
      <c r="BJ406" s="259">
        <v>171.67099999999999</v>
      </c>
      <c r="BK406" s="259">
        <v>179.565</v>
      </c>
      <c r="BL406" s="259">
        <v>192.88</v>
      </c>
      <c r="BM406" s="259">
        <v>207.446</v>
      </c>
      <c r="BN406" s="259">
        <v>176.30199999999999</v>
      </c>
      <c r="BO406" s="327">
        <f t="shared" si="397"/>
        <v>190</v>
      </c>
      <c r="BP406" s="327">
        <f t="shared" si="397"/>
        <v>190</v>
      </c>
      <c r="BQ406" s="326"/>
      <c r="BR406" s="259"/>
    </row>
    <row r="407" spans="1:70">
      <c r="A407" s="254" t="s">
        <v>66</v>
      </c>
      <c r="Q407" s="259">
        <f t="shared" si="395"/>
        <v>10.07197296100356</v>
      </c>
      <c r="R407" s="259">
        <f t="shared" si="395"/>
        <v>12.22410393557697</v>
      </c>
      <c r="S407" s="259">
        <f t="shared" si="395"/>
        <v>12.22410393557697</v>
      </c>
      <c r="T407" s="259">
        <f t="shared" si="396"/>
        <v>16.872706840655535</v>
      </c>
      <c r="U407" s="259">
        <f>(SUM($V407:$Z407)/SUM($V$405:$Z$407))*(U$417-SUM(U$408:U$416))</f>
        <v>19.177846721095598</v>
      </c>
      <c r="V407" s="259">
        <v>21.244</v>
      </c>
      <c r="W407" s="259">
        <v>23.888999999999999</v>
      </c>
      <c r="X407" s="259">
        <v>34.215000000000003</v>
      </c>
      <c r="Y407" s="259">
        <v>26.228000000000002</v>
      </c>
      <c r="Z407" s="259">
        <v>44.875</v>
      </c>
      <c r="AA407" s="259">
        <v>60.170999999999999</v>
      </c>
      <c r="AB407" s="259">
        <v>49.872</v>
      </c>
      <c r="AC407" s="259">
        <v>44.850999999999999</v>
      </c>
      <c r="AD407" s="259">
        <v>61.158000000000001</v>
      </c>
      <c r="AE407" s="259">
        <v>79.709999999999994</v>
      </c>
      <c r="AF407" s="259">
        <v>60.155000000000001</v>
      </c>
      <c r="AG407" s="259">
        <v>59.280999999999999</v>
      </c>
      <c r="AH407" s="259">
        <v>77.373999999999995</v>
      </c>
      <c r="AI407" s="259">
        <v>91.656000000000006</v>
      </c>
      <c r="AJ407" s="259">
        <v>87.281999999999996</v>
      </c>
      <c r="AK407" s="259">
        <v>99.769000000000005</v>
      </c>
      <c r="AL407" s="259">
        <v>98.712000000000003</v>
      </c>
      <c r="AM407" s="259">
        <v>98.962000000000003</v>
      </c>
      <c r="AN407" s="259">
        <v>93.795000000000002</v>
      </c>
      <c r="AO407" s="259">
        <v>125.622</v>
      </c>
      <c r="AP407" s="259">
        <v>129.47399999999999</v>
      </c>
      <c r="AQ407" s="259">
        <v>121.736</v>
      </c>
      <c r="AR407" s="259">
        <v>116.26300000000001</v>
      </c>
      <c r="AS407" s="259">
        <v>137.50399999999999</v>
      </c>
      <c r="AT407" s="259">
        <v>163.012</v>
      </c>
      <c r="AU407" s="259">
        <v>138.85300000000001</v>
      </c>
      <c r="AV407" s="259">
        <v>155.114</v>
      </c>
      <c r="AW407" s="259">
        <v>184.20699999999999</v>
      </c>
      <c r="AX407" s="259">
        <v>198.78899999999999</v>
      </c>
      <c r="AY407" s="259">
        <v>193.501</v>
      </c>
      <c r="AZ407" s="259">
        <v>152.98099999999999</v>
      </c>
      <c r="BA407" s="259">
        <v>189.81200000000001</v>
      </c>
      <c r="BB407" s="259">
        <v>223.96899999999999</v>
      </c>
      <c r="BC407" s="259">
        <v>213.55600000000001</v>
      </c>
      <c r="BD407" s="259">
        <v>175.03</v>
      </c>
      <c r="BE407" s="259">
        <v>177.40299999999999</v>
      </c>
      <c r="BF407" s="259">
        <v>159.87700000000001</v>
      </c>
      <c r="BG407" s="259">
        <v>223.523</v>
      </c>
      <c r="BH407" s="259">
        <v>217.29599999999999</v>
      </c>
      <c r="BI407" s="259">
        <v>154.07300000000001</v>
      </c>
      <c r="BJ407" s="259">
        <v>141.56700000000001</v>
      </c>
      <c r="BK407" s="259">
        <v>168.529</v>
      </c>
      <c r="BL407" s="259">
        <v>198.66399999999999</v>
      </c>
      <c r="BM407" s="259">
        <v>191.23599999999999</v>
      </c>
      <c r="BN407" s="259">
        <v>156.92599999999999</v>
      </c>
      <c r="BO407" s="327">
        <f t="shared" si="397"/>
        <v>175</v>
      </c>
      <c r="BP407" s="327">
        <f t="shared" si="397"/>
        <v>175</v>
      </c>
      <c r="BQ407" s="327"/>
      <c r="BR407" s="259"/>
    </row>
    <row r="408" spans="1:70">
      <c r="A408" s="254" t="s">
        <v>67</v>
      </c>
      <c r="Q408" s="259">
        <f t="shared" si="395"/>
        <v>8.3968700542084509</v>
      </c>
      <c r="R408" s="259">
        <f t="shared" si="395"/>
        <v>10.191073057244445</v>
      </c>
      <c r="S408" s="259">
        <f t="shared" si="395"/>
        <v>10.191073057244445</v>
      </c>
      <c r="T408" s="259">
        <f t="shared" si="396"/>
        <v>14.066551543802191</v>
      </c>
      <c r="U408" s="259">
        <v>17.66</v>
      </c>
      <c r="V408" s="259">
        <v>17.872</v>
      </c>
      <c r="W408" s="259">
        <v>17.884</v>
      </c>
      <c r="X408" s="259">
        <v>28.824999999999999</v>
      </c>
      <c r="Y408" s="259">
        <v>21.376000000000001</v>
      </c>
      <c r="Z408" s="259">
        <v>39.472000000000001</v>
      </c>
      <c r="AA408" s="259">
        <v>51.095999999999997</v>
      </c>
      <c r="AB408" s="259">
        <v>38.408999999999999</v>
      </c>
      <c r="AC408" s="259">
        <v>36.591999999999999</v>
      </c>
      <c r="AD408" s="259">
        <v>50.465000000000003</v>
      </c>
      <c r="AE408" s="259">
        <v>68.941000000000003</v>
      </c>
      <c r="AF408" s="259">
        <v>46.868000000000002</v>
      </c>
      <c r="AG408" s="259">
        <v>57.569000000000003</v>
      </c>
      <c r="AH408" s="259">
        <v>61.097999999999999</v>
      </c>
      <c r="AI408" s="259">
        <v>79.204999999999998</v>
      </c>
      <c r="AJ408" s="259">
        <v>84.721999999999994</v>
      </c>
      <c r="AK408" s="259">
        <v>94.742999999999995</v>
      </c>
      <c r="AL408" s="259">
        <v>84.838999999999999</v>
      </c>
      <c r="AM408" s="259">
        <v>76.534999999999997</v>
      </c>
      <c r="AN408" s="259">
        <v>65.385000000000005</v>
      </c>
      <c r="AO408" s="259">
        <v>99.590999999999994</v>
      </c>
      <c r="AP408" s="259">
        <v>124.42100000000001</v>
      </c>
      <c r="AQ408" s="259">
        <v>131.21799999999999</v>
      </c>
      <c r="AR408" s="259">
        <v>117.741</v>
      </c>
      <c r="AS408" s="259">
        <v>112.41</v>
      </c>
      <c r="AT408" s="259">
        <v>151.41200000000001</v>
      </c>
      <c r="AU408" s="259">
        <v>117.19499999999999</v>
      </c>
      <c r="AV408" s="259">
        <v>138.673</v>
      </c>
      <c r="AW408" s="259">
        <v>182.22300000000001</v>
      </c>
      <c r="AX408" s="259">
        <v>165.3</v>
      </c>
      <c r="AY408" s="259">
        <v>172.75800000000001</v>
      </c>
      <c r="AZ408" s="259">
        <v>126.848</v>
      </c>
      <c r="BA408" s="259">
        <v>157.363</v>
      </c>
      <c r="BB408" s="259">
        <v>199.80699999999999</v>
      </c>
      <c r="BC408" s="259">
        <v>182.90199999999999</v>
      </c>
      <c r="BD408" s="259">
        <v>145.73400000000001</v>
      </c>
      <c r="BE408" s="259">
        <v>146.45500000000001</v>
      </c>
      <c r="BF408" s="259">
        <v>144.62100000000001</v>
      </c>
      <c r="BG408" s="259">
        <v>206.59700000000001</v>
      </c>
      <c r="BH408" s="259">
        <v>211.39</v>
      </c>
      <c r="BI408" s="259">
        <v>136.69499999999999</v>
      </c>
      <c r="BJ408" s="259">
        <v>128.809</v>
      </c>
      <c r="BK408" s="259">
        <v>153.173</v>
      </c>
      <c r="BL408" s="259">
        <v>162.303</v>
      </c>
      <c r="BM408" s="259">
        <v>161.62899999999999</v>
      </c>
      <c r="BN408" s="259">
        <v>137.358</v>
      </c>
      <c r="BO408" s="327">
        <f t="shared" si="397"/>
        <v>155</v>
      </c>
      <c r="BP408" s="327">
        <f t="shared" si="397"/>
        <v>155</v>
      </c>
      <c r="BQ408" s="327"/>
      <c r="BR408" s="259"/>
    </row>
    <row r="409" spans="1:70">
      <c r="A409" s="254" t="s">
        <v>68</v>
      </c>
      <c r="Q409" s="259">
        <f t="shared" si="395"/>
        <v>6.8414651730447726</v>
      </c>
      <c r="R409" s="259">
        <f t="shared" si="395"/>
        <v>8.3033167057466457</v>
      </c>
      <c r="S409" s="259">
        <f t="shared" si="395"/>
        <v>8.3033167057466457</v>
      </c>
      <c r="T409" s="259">
        <f t="shared" si="396"/>
        <v>11.460916016382695</v>
      </c>
      <c r="U409" s="259">
        <v>13.321999999999999</v>
      </c>
      <c r="V409" s="259">
        <v>13.696999999999999</v>
      </c>
      <c r="W409" s="259">
        <v>20.216999999999999</v>
      </c>
      <c r="X409" s="259">
        <v>23.905999999999999</v>
      </c>
      <c r="Y409" s="259">
        <v>17.751999999999999</v>
      </c>
      <c r="Z409" s="259">
        <v>26.623000000000001</v>
      </c>
      <c r="AA409" s="259">
        <v>41.469000000000001</v>
      </c>
      <c r="AB409" s="259">
        <v>39.661999999999999</v>
      </c>
      <c r="AC409" s="259">
        <v>27.192</v>
      </c>
      <c r="AD409" s="259">
        <v>40.332000000000001</v>
      </c>
      <c r="AE409" s="259">
        <v>58.898000000000003</v>
      </c>
      <c r="AF409" s="259">
        <v>38.625</v>
      </c>
      <c r="AG409" s="259">
        <v>51.13</v>
      </c>
      <c r="AH409" s="259">
        <v>63.813000000000002</v>
      </c>
      <c r="AI409" s="259">
        <v>66.893000000000001</v>
      </c>
      <c r="AJ409" s="259">
        <v>75.075999999999993</v>
      </c>
      <c r="AK409" s="259">
        <v>59.591000000000001</v>
      </c>
      <c r="AL409" s="259">
        <v>58.924999999999997</v>
      </c>
      <c r="AM409" s="259">
        <v>77.706999999999994</v>
      </c>
      <c r="AN409" s="259">
        <v>70.655000000000001</v>
      </c>
      <c r="AO409" s="259">
        <v>102.167</v>
      </c>
      <c r="AP409" s="259">
        <v>121.261</v>
      </c>
      <c r="AQ409" s="259">
        <v>104.29600000000001</v>
      </c>
      <c r="AR409" s="259">
        <v>98.588999999999999</v>
      </c>
      <c r="AS409" s="259">
        <v>115.74299999999999</v>
      </c>
      <c r="AT409" s="259">
        <v>130.94399999999999</v>
      </c>
      <c r="AU409" s="259">
        <v>126.449</v>
      </c>
      <c r="AV409" s="259">
        <v>125.07299999999999</v>
      </c>
      <c r="AW409" s="259">
        <v>147.83099999999999</v>
      </c>
      <c r="AX409" s="259">
        <v>160.28399999999999</v>
      </c>
      <c r="AY409" s="259">
        <v>134.18100000000001</v>
      </c>
      <c r="AZ409" s="259">
        <v>117.843</v>
      </c>
      <c r="BA409" s="259">
        <v>154.12899999999999</v>
      </c>
      <c r="BB409" s="259">
        <v>161.18799999999999</v>
      </c>
      <c r="BC409" s="259">
        <v>164.03399999999999</v>
      </c>
      <c r="BD409" s="259">
        <v>115.072</v>
      </c>
      <c r="BE409" s="259">
        <v>116.97499999999999</v>
      </c>
      <c r="BF409" s="259">
        <v>147.84399999999999</v>
      </c>
      <c r="BG409" s="259">
        <v>161.124</v>
      </c>
      <c r="BH409" s="259">
        <v>174.065</v>
      </c>
      <c r="BI409" s="259">
        <v>153.32400000000001</v>
      </c>
      <c r="BJ409" s="259">
        <v>123.336</v>
      </c>
      <c r="BK409" s="259">
        <v>126.669</v>
      </c>
      <c r="BL409" s="259">
        <v>159.48500000000001</v>
      </c>
      <c r="BM409" s="259">
        <v>139.33600000000001</v>
      </c>
      <c r="BN409" s="260">
        <v>130.14599999999999</v>
      </c>
      <c r="BO409" s="327">
        <f t="shared" ref="BN409:BP416" si="398">ROUND((BO425*BO283)*2,-1)/2</f>
        <v>145</v>
      </c>
      <c r="BP409" s="327">
        <f t="shared" si="398"/>
        <v>140</v>
      </c>
      <c r="BQ409" s="327"/>
      <c r="BR409" s="259"/>
    </row>
    <row r="410" spans="1:70">
      <c r="A410" s="254" t="s">
        <v>69</v>
      </c>
      <c r="Q410" s="259">
        <f t="shared" si="395"/>
        <v>8.7063577345742829</v>
      </c>
      <c r="R410" s="259">
        <f t="shared" si="395"/>
        <v>10.566690583842291</v>
      </c>
      <c r="S410" s="259">
        <f t="shared" si="395"/>
        <v>10.566690583842291</v>
      </c>
      <c r="T410" s="259">
        <f t="shared" si="396"/>
        <v>14.58500953826119</v>
      </c>
      <c r="U410" s="259">
        <v>18.579999999999998</v>
      </c>
      <c r="V410" s="259">
        <v>18.544</v>
      </c>
      <c r="W410" s="259">
        <v>22.015999999999998</v>
      </c>
      <c r="X410" s="259">
        <v>31.373000000000001</v>
      </c>
      <c r="Y410" s="259">
        <v>24.515999999999998</v>
      </c>
      <c r="Z410" s="259">
        <v>33.603000000000002</v>
      </c>
      <c r="AA410" s="259">
        <v>55.134</v>
      </c>
      <c r="AB410" s="259">
        <v>41.262999999999998</v>
      </c>
      <c r="AC410" s="259">
        <v>43.872</v>
      </c>
      <c r="AD410" s="259">
        <v>53.704999999999998</v>
      </c>
      <c r="AE410" s="259">
        <v>62.085000000000001</v>
      </c>
      <c r="AF410" s="259">
        <v>57.832000000000001</v>
      </c>
      <c r="AG410" s="259">
        <v>59.097000000000001</v>
      </c>
      <c r="AH410" s="259">
        <v>63.453000000000003</v>
      </c>
      <c r="AI410" s="259">
        <v>70.801000000000002</v>
      </c>
      <c r="AJ410" s="259">
        <v>74.105000000000004</v>
      </c>
      <c r="AK410" s="259">
        <v>90.71</v>
      </c>
      <c r="AL410" s="259">
        <v>91.445999999999998</v>
      </c>
      <c r="AM410" s="259">
        <v>87.236999999999995</v>
      </c>
      <c r="AN410" s="259">
        <v>92.445999999999998</v>
      </c>
      <c r="AO410" s="259">
        <v>107.47499999999999</v>
      </c>
      <c r="AP410" s="259">
        <v>126.14100000000001</v>
      </c>
      <c r="AQ410" s="259">
        <v>118.389</v>
      </c>
      <c r="AR410" s="259">
        <v>119.815</v>
      </c>
      <c r="AS410" s="259">
        <v>120.584</v>
      </c>
      <c r="AT410" s="259">
        <v>161.23099999999999</v>
      </c>
      <c r="AU410" s="259">
        <v>160.27500000000001</v>
      </c>
      <c r="AV410" s="259">
        <v>153.64099999999999</v>
      </c>
      <c r="AW410" s="259">
        <v>164.71</v>
      </c>
      <c r="AX410" s="259">
        <v>161.30500000000001</v>
      </c>
      <c r="AY410" s="259">
        <v>170.369</v>
      </c>
      <c r="AZ410" s="259">
        <v>161.65700000000001</v>
      </c>
      <c r="BA410" s="259">
        <v>152.03800000000001</v>
      </c>
      <c r="BB410" s="259">
        <v>176.929</v>
      </c>
      <c r="BC410" s="259">
        <v>170.828</v>
      </c>
      <c r="BD410" s="259">
        <v>176.18</v>
      </c>
      <c r="BE410" s="259">
        <v>145.595</v>
      </c>
      <c r="BF410" s="259">
        <v>170.40100000000001</v>
      </c>
      <c r="BG410" s="259">
        <v>195.29400000000001</v>
      </c>
      <c r="BH410" s="259">
        <v>223.41900000000001</v>
      </c>
      <c r="BI410" s="259">
        <v>164.54300000000001</v>
      </c>
      <c r="BJ410" s="259">
        <v>164.292</v>
      </c>
      <c r="BK410" s="259">
        <v>160.69300000000001</v>
      </c>
      <c r="BL410" s="259">
        <v>157.59</v>
      </c>
      <c r="BM410" s="259">
        <v>166.58</v>
      </c>
      <c r="BN410" s="260">
        <v>149.923</v>
      </c>
      <c r="BO410" s="327">
        <f t="shared" si="398"/>
        <v>165</v>
      </c>
      <c r="BP410" s="327">
        <f t="shared" si="398"/>
        <v>165</v>
      </c>
      <c r="BQ410" s="327"/>
      <c r="BR410" s="260"/>
    </row>
    <row r="411" spans="1:70">
      <c r="A411" s="254" t="s">
        <v>70</v>
      </c>
      <c r="Q411" s="259">
        <f t="shared" si="395"/>
        <v>8.6046010237466675</v>
      </c>
      <c r="R411" s="259">
        <f t="shared" si="395"/>
        <v>10.4431909860857</v>
      </c>
      <c r="S411" s="259">
        <f t="shared" si="395"/>
        <v>10.4431909860857</v>
      </c>
      <c r="T411" s="259">
        <f t="shared" si="396"/>
        <v>14.414545304738008</v>
      </c>
      <c r="U411" s="259">
        <v>19.071000000000002</v>
      </c>
      <c r="V411" s="259">
        <v>19.082000000000001</v>
      </c>
      <c r="W411" s="259">
        <v>22.64</v>
      </c>
      <c r="X411" s="259">
        <v>31.52</v>
      </c>
      <c r="Y411" s="259">
        <v>27.251999999999999</v>
      </c>
      <c r="Z411" s="259">
        <v>28.038</v>
      </c>
      <c r="AA411" s="259">
        <v>43.506</v>
      </c>
      <c r="AB411" s="259">
        <v>36.843000000000004</v>
      </c>
      <c r="AC411" s="259">
        <v>44.631</v>
      </c>
      <c r="AD411" s="259">
        <v>50.564</v>
      </c>
      <c r="AE411" s="259">
        <v>60.762999999999998</v>
      </c>
      <c r="AF411" s="259">
        <v>55.073999999999998</v>
      </c>
      <c r="AG411" s="259">
        <v>53.188000000000002</v>
      </c>
      <c r="AH411" s="259">
        <v>72.397000000000006</v>
      </c>
      <c r="AI411" s="259">
        <v>82.978999999999999</v>
      </c>
      <c r="AJ411" s="259">
        <v>80.549000000000007</v>
      </c>
      <c r="AK411" s="259">
        <v>83.68</v>
      </c>
      <c r="AL411" s="259">
        <v>91.114000000000004</v>
      </c>
      <c r="AM411" s="259">
        <v>78.010000000000005</v>
      </c>
      <c r="AN411" s="259">
        <v>104.121</v>
      </c>
      <c r="AO411" s="259">
        <v>99.656999999999996</v>
      </c>
      <c r="AP411" s="259">
        <v>122.967</v>
      </c>
      <c r="AQ411" s="259">
        <v>108.852</v>
      </c>
      <c r="AR411" s="259">
        <v>132.24799999999999</v>
      </c>
      <c r="AS411" s="259">
        <v>116.378</v>
      </c>
      <c r="AT411" s="259">
        <v>151.23099999999999</v>
      </c>
      <c r="AU411" s="259">
        <v>161.02600000000001</v>
      </c>
      <c r="AV411" s="259">
        <v>140.71</v>
      </c>
      <c r="AW411" s="259">
        <v>167.518</v>
      </c>
      <c r="AX411" s="259">
        <v>159.44999999999999</v>
      </c>
      <c r="AY411" s="259">
        <v>160.37700000000001</v>
      </c>
      <c r="AZ411" s="259">
        <v>173.18899999999999</v>
      </c>
      <c r="BA411" s="259">
        <v>139.33799999999999</v>
      </c>
      <c r="BB411" s="259">
        <v>157.50899999999999</v>
      </c>
      <c r="BC411" s="259">
        <v>177.07400000000001</v>
      </c>
      <c r="BD411" s="259">
        <v>182.16300000000001</v>
      </c>
      <c r="BE411" s="259">
        <v>148.928</v>
      </c>
      <c r="BF411" s="259">
        <v>170.042</v>
      </c>
      <c r="BG411" s="259">
        <v>188.70099999999999</v>
      </c>
      <c r="BH411" s="259">
        <v>190.21700000000001</v>
      </c>
      <c r="BI411" s="259">
        <v>167.131</v>
      </c>
      <c r="BJ411" s="259">
        <v>177.91</v>
      </c>
      <c r="BK411" s="259">
        <v>168.06800000000001</v>
      </c>
      <c r="BL411" s="259">
        <v>130.98099999999999</v>
      </c>
      <c r="BM411" s="259">
        <v>154.13399999999999</v>
      </c>
      <c r="BN411" s="260">
        <v>176.64400000000001</v>
      </c>
      <c r="BO411" s="327">
        <f t="shared" si="398"/>
        <v>165</v>
      </c>
      <c r="BP411" s="327">
        <f t="shared" si="398"/>
        <v>165</v>
      </c>
      <c r="BQ411" s="327"/>
      <c r="BR411" s="260"/>
    </row>
    <row r="412" spans="1:70">
      <c r="A412" s="254" t="s">
        <v>71</v>
      </c>
      <c r="Q412" s="259">
        <f t="shared" si="395"/>
        <v>9.0742885784614984</v>
      </c>
      <c r="R412" s="259">
        <f t="shared" si="395"/>
        <v>11.01323912941481</v>
      </c>
      <c r="S412" s="259">
        <f t="shared" si="395"/>
        <v>11.01323912941481</v>
      </c>
      <c r="T412" s="259">
        <f t="shared" si="396"/>
        <v>15.201372319473963</v>
      </c>
      <c r="U412" s="259">
        <v>19.065999999999999</v>
      </c>
      <c r="V412" s="259">
        <v>17.326000000000001</v>
      </c>
      <c r="W412" s="259">
        <v>25.869</v>
      </c>
      <c r="X412" s="259">
        <v>28.234999999999999</v>
      </c>
      <c r="Y412" s="259">
        <v>33.564</v>
      </c>
      <c r="Z412" s="259">
        <v>30.553999999999998</v>
      </c>
      <c r="AA412" s="259">
        <v>40.901000000000003</v>
      </c>
      <c r="AB412" s="259">
        <v>38.19</v>
      </c>
      <c r="AC412" s="259">
        <v>44.97</v>
      </c>
      <c r="AD412" s="259">
        <v>49.395000000000003</v>
      </c>
      <c r="AE412" s="259">
        <v>64.555999999999997</v>
      </c>
      <c r="AF412" s="259">
        <v>69.900999999999996</v>
      </c>
      <c r="AG412" s="259">
        <v>68.183999999999997</v>
      </c>
      <c r="AH412" s="259">
        <v>80.316000000000003</v>
      </c>
      <c r="AI412" s="259">
        <v>74.646000000000001</v>
      </c>
      <c r="AJ412" s="259">
        <v>76.188999999999993</v>
      </c>
      <c r="AK412" s="259">
        <v>85.846999999999994</v>
      </c>
      <c r="AL412" s="259">
        <v>95.930999999999997</v>
      </c>
      <c r="AM412" s="259">
        <v>89.424999999999997</v>
      </c>
      <c r="AN412" s="259">
        <v>120.08199999999999</v>
      </c>
      <c r="AO412" s="259">
        <v>113.678</v>
      </c>
      <c r="AP412" s="259">
        <v>130.09899999999999</v>
      </c>
      <c r="AQ412" s="259">
        <v>108.81699999999999</v>
      </c>
      <c r="AR412" s="259">
        <v>143.57</v>
      </c>
      <c r="AS412" s="259">
        <v>126.367</v>
      </c>
      <c r="AT412" s="259">
        <v>163.50399999999999</v>
      </c>
      <c r="AU412" s="259">
        <v>171.69</v>
      </c>
      <c r="AV412" s="259">
        <v>152.566</v>
      </c>
      <c r="AW412" s="259">
        <v>170.905</v>
      </c>
      <c r="AX412" s="259">
        <v>162.809</v>
      </c>
      <c r="AY412" s="259">
        <v>157.982</v>
      </c>
      <c r="AZ412" s="259">
        <v>192.642</v>
      </c>
      <c r="BA412" s="259">
        <v>161.51</v>
      </c>
      <c r="BB412" s="259">
        <v>161.63200000000001</v>
      </c>
      <c r="BC412" s="259">
        <v>186.54300000000001</v>
      </c>
      <c r="BD412" s="259">
        <v>218.71600000000001</v>
      </c>
      <c r="BE412" s="259">
        <v>153.82599999999999</v>
      </c>
      <c r="BF412" s="259">
        <v>194.22499999999999</v>
      </c>
      <c r="BG412" s="259">
        <v>179.46299999999999</v>
      </c>
      <c r="BH412" s="259">
        <v>204.27</v>
      </c>
      <c r="BI412" s="259">
        <v>196.71199999999999</v>
      </c>
      <c r="BJ412" s="259">
        <v>168</v>
      </c>
      <c r="BK412" s="259">
        <v>158.40799999999999</v>
      </c>
      <c r="BL412" s="259">
        <v>172.167</v>
      </c>
      <c r="BM412" s="259">
        <v>194.179</v>
      </c>
      <c r="BN412" s="260">
        <v>210.512</v>
      </c>
      <c r="BO412" s="327">
        <f t="shared" si="398"/>
        <v>180</v>
      </c>
      <c r="BP412" s="327">
        <f t="shared" si="398"/>
        <v>185</v>
      </c>
      <c r="BQ412" s="327"/>
      <c r="BR412" s="260"/>
    </row>
    <row r="413" spans="1:70">
      <c r="A413" s="254" t="s">
        <v>72</v>
      </c>
      <c r="Q413" s="259">
        <f t="shared" si="395"/>
        <v>9.0560794828397135</v>
      </c>
      <c r="R413" s="259">
        <f t="shared" si="395"/>
        <v>10.991139201395209</v>
      </c>
      <c r="S413" s="259">
        <f t="shared" si="395"/>
        <v>10.991139201395209</v>
      </c>
      <c r="T413" s="259">
        <f t="shared" si="396"/>
        <v>15.170868193475076</v>
      </c>
      <c r="U413" s="259">
        <v>17.568999999999999</v>
      </c>
      <c r="V413" s="259">
        <v>16.890999999999998</v>
      </c>
      <c r="W413" s="259">
        <v>26.146000000000001</v>
      </c>
      <c r="X413" s="259">
        <v>26.792000000000002</v>
      </c>
      <c r="Y413" s="259">
        <v>37.213000000000001</v>
      </c>
      <c r="Z413" s="259">
        <v>28.234000000000002</v>
      </c>
      <c r="AA413" s="259">
        <v>38.177999999999997</v>
      </c>
      <c r="AB413" s="259">
        <v>42.91</v>
      </c>
      <c r="AC413" s="259">
        <v>55.795000000000002</v>
      </c>
      <c r="AD413" s="259">
        <v>59.904000000000003</v>
      </c>
      <c r="AE413" s="259">
        <v>67.662999999999997</v>
      </c>
      <c r="AF413" s="259">
        <v>64.664000000000001</v>
      </c>
      <c r="AG413" s="259">
        <v>57.243000000000002</v>
      </c>
      <c r="AH413" s="259">
        <v>78.488</v>
      </c>
      <c r="AI413" s="259">
        <v>74.941000000000003</v>
      </c>
      <c r="AJ413" s="259">
        <v>82.652000000000001</v>
      </c>
      <c r="AK413" s="259">
        <v>90.337000000000003</v>
      </c>
      <c r="AL413" s="259">
        <v>101.014</v>
      </c>
      <c r="AM413" s="259">
        <v>89.248999999999995</v>
      </c>
      <c r="AN413" s="259">
        <v>123.337</v>
      </c>
      <c r="AO413" s="259">
        <v>102.79600000000001</v>
      </c>
      <c r="AP413" s="259">
        <v>123.474</v>
      </c>
      <c r="AQ413" s="259">
        <v>108.91200000000001</v>
      </c>
      <c r="AR413" s="259">
        <v>145.51400000000001</v>
      </c>
      <c r="AS413" s="259">
        <v>132.47800000000001</v>
      </c>
      <c r="AT413" s="259">
        <v>154.59200000000001</v>
      </c>
      <c r="AU413" s="259">
        <v>167.953</v>
      </c>
      <c r="AV413" s="259">
        <v>137.983</v>
      </c>
      <c r="AW413" s="259">
        <v>172.88</v>
      </c>
      <c r="AX413" s="259">
        <v>162.72300000000001</v>
      </c>
      <c r="AY413" s="259">
        <v>152.29499999999999</v>
      </c>
      <c r="AZ413" s="259">
        <v>194.32300000000001</v>
      </c>
      <c r="BA413" s="259">
        <v>161.09800000000001</v>
      </c>
      <c r="BB413" s="259">
        <v>166.07499999999999</v>
      </c>
      <c r="BC413" s="259">
        <v>174.726</v>
      </c>
      <c r="BD413" s="259">
        <v>197.626</v>
      </c>
      <c r="BE413" s="259">
        <v>164.50800000000001</v>
      </c>
      <c r="BF413" s="259">
        <v>171.38900000000001</v>
      </c>
      <c r="BG413" s="259">
        <v>156.387</v>
      </c>
      <c r="BH413" s="259">
        <v>160.36600000000001</v>
      </c>
      <c r="BI413" s="259">
        <v>215.66300000000001</v>
      </c>
      <c r="BJ413" s="259">
        <v>186.988</v>
      </c>
      <c r="BK413" s="259">
        <v>175.73099999999999</v>
      </c>
      <c r="BL413" s="259">
        <v>161.74799999999999</v>
      </c>
      <c r="BM413" s="259">
        <v>171.00800000000001</v>
      </c>
      <c r="BN413" s="260">
        <v>192.66499999999999</v>
      </c>
      <c r="BO413" s="327">
        <f t="shared" si="398"/>
        <v>190</v>
      </c>
      <c r="BP413" s="327">
        <f t="shared" si="398"/>
        <v>185</v>
      </c>
      <c r="BQ413" s="327"/>
      <c r="BR413" s="260"/>
    </row>
    <row r="414" spans="1:70">
      <c r="A414" s="254" t="s">
        <v>73</v>
      </c>
      <c r="Q414" s="259">
        <f t="shared" si="395"/>
        <v>10.592873597154659</v>
      </c>
      <c r="R414" s="259">
        <f t="shared" si="395"/>
        <v>12.85630812646121</v>
      </c>
      <c r="S414" s="259">
        <f t="shared" si="395"/>
        <v>12.85630812646121</v>
      </c>
      <c r="T414" s="259">
        <f t="shared" si="396"/>
        <v>17.745326709763358</v>
      </c>
      <c r="U414" s="259">
        <v>18.670999999999999</v>
      </c>
      <c r="V414" s="259">
        <v>19.701000000000001</v>
      </c>
      <c r="W414" s="259">
        <v>27.556999999999999</v>
      </c>
      <c r="X414" s="259">
        <v>25.853000000000002</v>
      </c>
      <c r="Y414" s="259">
        <v>39.423999999999999</v>
      </c>
      <c r="Z414" s="259">
        <v>45.697000000000003</v>
      </c>
      <c r="AA414" s="259">
        <v>44.021999999999998</v>
      </c>
      <c r="AB414" s="259">
        <v>50.774000000000001</v>
      </c>
      <c r="AC414" s="259">
        <v>61.470999999999997</v>
      </c>
      <c r="AD414" s="259">
        <v>66.515000000000001</v>
      </c>
      <c r="AE414" s="259">
        <v>71.551000000000002</v>
      </c>
      <c r="AF414" s="259">
        <v>73.768000000000001</v>
      </c>
      <c r="AG414" s="259">
        <v>70.736000000000004</v>
      </c>
      <c r="AH414" s="259">
        <v>88.548000000000002</v>
      </c>
      <c r="AI414" s="259">
        <v>77.872</v>
      </c>
      <c r="AJ414" s="259">
        <v>89.858000000000004</v>
      </c>
      <c r="AK414" s="259">
        <v>95.137</v>
      </c>
      <c r="AL414" s="259">
        <v>105.151</v>
      </c>
      <c r="AM414" s="259">
        <v>92.763999999999996</v>
      </c>
      <c r="AN414" s="259">
        <v>128.53700000000001</v>
      </c>
      <c r="AO414" s="259">
        <v>109.827</v>
      </c>
      <c r="AP414" s="259">
        <v>126.021</v>
      </c>
      <c r="AQ414" s="259">
        <v>119.43</v>
      </c>
      <c r="AR414" s="259">
        <v>158.684</v>
      </c>
      <c r="AS414" s="259">
        <v>148.31100000000001</v>
      </c>
      <c r="AT414" s="259">
        <v>159.16499999999999</v>
      </c>
      <c r="AU414" s="259">
        <v>182.923</v>
      </c>
      <c r="AV414" s="259">
        <v>144.119</v>
      </c>
      <c r="AW414" s="259">
        <v>167.672</v>
      </c>
      <c r="AX414" s="259">
        <v>178.42400000000001</v>
      </c>
      <c r="AY414" s="259">
        <v>178.84399999999999</v>
      </c>
      <c r="AZ414" s="259">
        <v>202.90700000000001</v>
      </c>
      <c r="BA414" s="259">
        <v>187.32300000000001</v>
      </c>
      <c r="BB414" s="259">
        <v>179.315</v>
      </c>
      <c r="BC414" s="259">
        <v>171.352</v>
      </c>
      <c r="BD414" s="259">
        <v>183.28700000000001</v>
      </c>
      <c r="BE414" s="259">
        <v>164.96299999999999</v>
      </c>
      <c r="BF414" s="259">
        <v>209.435</v>
      </c>
      <c r="BG414" s="259">
        <v>175.45599999999999</v>
      </c>
      <c r="BH414" s="259">
        <v>201.27</v>
      </c>
      <c r="BI414" s="259">
        <v>217.642</v>
      </c>
      <c r="BJ414" s="259">
        <v>171.86</v>
      </c>
      <c r="BK414" s="259">
        <v>180.61199999999999</v>
      </c>
      <c r="BL414" s="259">
        <v>172.24199999999999</v>
      </c>
      <c r="BM414" s="259">
        <v>205.82900000000001</v>
      </c>
      <c r="BN414" s="260">
        <v>218.239</v>
      </c>
      <c r="BO414" s="327">
        <f t="shared" si="398"/>
        <v>195</v>
      </c>
      <c r="BP414" s="327">
        <f t="shared" si="398"/>
        <v>195</v>
      </c>
      <c r="BQ414" s="327"/>
      <c r="BR414" s="260"/>
    </row>
    <row r="415" spans="1:70">
      <c r="A415" s="254" t="s">
        <v>74</v>
      </c>
      <c r="Q415" s="259">
        <f t="shared" si="395"/>
        <v>11.375998599300338</v>
      </c>
      <c r="R415" s="259">
        <f t="shared" si="395"/>
        <v>13.806767530774769</v>
      </c>
      <c r="S415" s="259">
        <f t="shared" si="395"/>
        <v>13.806767530774769</v>
      </c>
      <c r="T415" s="259">
        <f t="shared" si="396"/>
        <v>19.05722842275954</v>
      </c>
      <c r="U415" s="259">
        <v>18.198</v>
      </c>
      <c r="V415" s="259">
        <v>19.986000000000001</v>
      </c>
      <c r="W415" s="259">
        <v>32.1</v>
      </c>
      <c r="X415" s="259">
        <v>34.487000000000002</v>
      </c>
      <c r="Y415" s="259">
        <v>36.9</v>
      </c>
      <c r="Z415" s="259">
        <v>46.457000000000001</v>
      </c>
      <c r="AA415" s="259">
        <v>51.649000000000001</v>
      </c>
      <c r="AB415" s="259">
        <v>47.941000000000003</v>
      </c>
      <c r="AC415" s="259">
        <v>63.23</v>
      </c>
      <c r="AD415" s="259">
        <v>71.570999999999998</v>
      </c>
      <c r="AE415" s="259">
        <v>79.105999999999995</v>
      </c>
      <c r="AF415" s="259">
        <v>79.254999999999995</v>
      </c>
      <c r="AG415" s="259">
        <v>76.942999999999998</v>
      </c>
      <c r="AH415" s="259">
        <v>87.453000000000003</v>
      </c>
      <c r="AI415" s="259">
        <v>83.387</v>
      </c>
      <c r="AJ415" s="259">
        <v>88.418999999999997</v>
      </c>
      <c r="AK415" s="259">
        <v>96.034000000000006</v>
      </c>
      <c r="AL415" s="259">
        <v>106.73</v>
      </c>
      <c r="AM415" s="259">
        <v>106.70699999999999</v>
      </c>
      <c r="AN415" s="259">
        <v>127.351</v>
      </c>
      <c r="AO415" s="259">
        <v>116.383</v>
      </c>
      <c r="AP415" s="259">
        <v>127.651</v>
      </c>
      <c r="AQ415" s="259">
        <v>128.93600000000001</v>
      </c>
      <c r="AR415" s="259">
        <v>158.68299999999999</v>
      </c>
      <c r="AS415" s="259">
        <v>149.93700000000001</v>
      </c>
      <c r="AT415" s="259">
        <v>165.94399999999999</v>
      </c>
      <c r="AU415" s="259">
        <v>180.41499999999999</v>
      </c>
      <c r="AV415" s="259">
        <v>178.71</v>
      </c>
      <c r="AW415" s="259">
        <v>189.113</v>
      </c>
      <c r="AX415" s="259">
        <v>176.37700000000001</v>
      </c>
      <c r="AY415" s="259">
        <v>190.67400000000001</v>
      </c>
      <c r="AZ415" s="259">
        <v>187.017</v>
      </c>
      <c r="BA415" s="259">
        <v>175.285</v>
      </c>
      <c r="BB415" s="259">
        <v>179.83799999999999</v>
      </c>
      <c r="BC415" s="259">
        <v>216.04300000000001</v>
      </c>
      <c r="BD415" s="259">
        <v>236.648</v>
      </c>
      <c r="BE415" s="259">
        <v>193.06399999999999</v>
      </c>
      <c r="BF415" s="259">
        <v>205.07900000000001</v>
      </c>
      <c r="BG415" s="259">
        <v>179.917</v>
      </c>
      <c r="BH415" s="259">
        <v>199.80199999999999</v>
      </c>
      <c r="BI415" s="259">
        <v>212.76</v>
      </c>
      <c r="BJ415" s="259">
        <v>191.81800000000001</v>
      </c>
      <c r="BK415" s="259">
        <v>191.345</v>
      </c>
      <c r="BL415" s="259">
        <v>192.61199999999999</v>
      </c>
      <c r="BM415" s="259">
        <v>207.19399999999999</v>
      </c>
      <c r="BN415" s="327">
        <f t="shared" si="398"/>
        <v>200</v>
      </c>
      <c r="BO415" s="327">
        <f t="shared" si="398"/>
        <v>205</v>
      </c>
      <c r="BP415" s="327">
        <f t="shared" si="398"/>
        <v>200</v>
      </c>
      <c r="BQ415" s="327"/>
      <c r="BR415" s="260"/>
    </row>
    <row r="416" spans="1:70">
      <c r="A416" s="254" t="s">
        <v>75</v>
      </c>
      <c r="Q416" s="259">
        <f t="shared" si="395"/>
        <v>12.57759807472458</v>
      </c>
      <c r="R416" s="259">
        <f t="shared" si="395"/>
        <v>15.265119030862312</v>
      </c>
      <c r="S416" s="259">
        <f t="shared" si="395"/>
        <v>15.265119030862312</v>
      </c>
      <c r="T416" s="259">
        <f>(SUM($V416:$Z416)/SUM($V$417:$Z$417))*T$417</f>
        <v>21.07016429611981</v>
      </c>
      <c r="U416" s="259">
        <v>19.363</v>
      </c>
      <c r="V416" s="259">
        <v>24.201000000000001</v>
      </c>
      <c r="W416" s="259">
        <v>35.442</v>
      </c>
      <c r="X416" s="259">
        <v>35.622</v>
      </c>
      <c r="Y416" s="259">
        <v>40.508000000000003</v>
      </c>
      <c r="Z416" s="259">
        <v>52.106000000000002</v>
      </c>
      <c r="AA416" s="259">
        <v>52.018999999999998</v>
      </c>
      <c r="AB416" s="259">
        <v>59.222999999999999</v>
      </c>
      <c r="AC416" s="259">
        <v>63.197000000000003</v>
      </c>
      <c r="AD416" s="259">
        <v>72.290000000000006</v>
      </c>
      <c r="AE416" s="259">
        <v>78.8</v>
      </c>
      <c r="AF416" s="259">
        <v>80.856999999999999</v>
      </c>
      <c r="AG416" s="259">
        <v>78.581000000000003</v>
      </c>
      <c r="AH416" s="259">
        <v>90.891999999999996</v>
      </c>
      <c r="AI416" s="259">
        <v>90.340999999999994</v>
      </c>
      <c r="AJ416" s="259">
        <v>93.721999999999994</v>
      </c>
      <c r="AK416" s="259">
        <v>100.49</v>
      </c>
      <c r="AL416" s="259">
        <v>111.47499999999999</v>
      </c>
      <c r="AM416" s="259">
        <v>111.718</v>
      </c>
      <c r="AN416" s="259">
        <v>124.33199999999999</v>
      </c>
      <c r="AO416" s="259">
        <v>127.26900000000001</v>
      </c>
      <c r="AP416" s="259">
        <v>131.16200000000001</v>
      </c>
      <c r="AQ416" s="259">
        <v>141.96100000000001</v>
      </c>
      <c r="AR416" s="259">
        <v>153.476</v>
      </c>
      <c r="AS416" s="259">
        <v>156.08500000000001</v>
      </c>
      <c r="AT416" s="259">
        <v>164.87899999999999</v>
      </c>
      <c r="AU416" s="259">
        <v>183.17500000000001</v>
      </c>
      <c r="AV416" s="259">
        <v>186.85</v>
      </c>
      <c r="AW416" s="259">
        <v>188.98599999999999</v>
      </c>
      <c r="AX416" s="259">
        <v>158.23699999999999</v>
      </c>
      <c r="AY416" s="259">
        <v>167.12100000000001</v>
      </c>
      <c r="AZ416" s="259">
        <v>185.69</v>
      </c>
      <c r="BA416" s="259">
        <v>211.93700000000001</v>
      </c>
      <c r="BB416" s="259">
        <v>224.846</v>
      </c>
      <c r="BC416" s="259">
        <v>225.37700000000001</v>
      </c>
      <c r="BD416" s="259">
        <v>216.411</v>
      </c>
      <c r="BE416" s="259">
        <v>179.97</v>
      </c>
      <c r="BF416" s="259">
        <v>190.89500000000001</v>
      </c>
      <c r="BG416" s="259">
        <v>191.68700000000001</v>
      </c>
      <c r="BH416" s="259">
        <v>200.91499999999999</v>
      </c>
      <c r="BI416" s="259">
        <v>210.76</v>
      </c>
      <c r="BJ416" s="259">
        <v>193.59200000000001</v>
      </c>
      <c r="BK416" s="259">
        <v>189.44499999999999</v>
      </c>
      <c r="BL416" s="259">
        <v>193.05</v>
      </c>
      <c r="BM416" s="259">
        <v>193.83600000000001</v>
      </c>
      <c r="BN416" s="327">
        <f t="shared" si="398"/>
        <v>225</v>
      </c>
      <c r="BO416" s="327">
        <f t="shared" si="398"/>
        <v>200</v>
      </c>
      <c r="BP416" s="327">
        <f t="shared" si="398"/>
        <v>205</v>
      </c>
      <c r="BQ416" s="327"/>
      <c r="BR416" s="260"/>
    </row>
    <row r="417" spans="1:73" ht="12" thickBot="1">
      <c r="A417" s="254" t="s">
        <v>76</v>
      </c>
      <c r="Q417" s="259">
        <v>117</v>
      </c>
      <c r="R417" s="259">
        <v>142</v>
      </c>
      <c r="S417" s="259">
        <v>142</v>
      </c>
      <c r="T417" s="259">
        <v>196</v>
      </c>
      <c r="U417" s="259">
        <v>222</v>
      </c>
      <c r="V417" s="259">
        <f t="shared" ref="V417:BK417" si="399">SUM(V405:V416)</f>
        <v>228.08499999999995</v>
      </c>
      <c r="W417" s="259">
        <f t="shared" si="399"/>
        <v>298.98199999999997</v>
      </c>
      <c r="X417" s="259">
        <f t="shared" si="399"/>
        <v>372.86500000000007</v>
      </c>
      <c r="Y417" s="259">
        <f t="shared" si="399"/>
        <v>372.11199999999997</v>
      </c>
      <c r="Z417" s="259">
        <f t="shared" si="399"/>
        <v>475.65399999999994</v>
      </c>
      <c r="AA417" s="259">
        <f t="shared" si="399"/>
        <v>599.09800000000007</v>
      </c>
      <c r="AB417" s="259">
        <f t="shared" si="399"/>
        <v>557.26700000000005</v>
      </c>
      <c r="AC417" s="259">
        <f t="shared" si="399"/>
        <v>608.596</v>
      </c>
      <c r="AD417" s="259">
        <f t="shared" si="399"/>
        <v>694.62800000000004</v>
      </c>
      <c r="AE417" s="259">
        <f t="shared" si="399"/>
        <v>843.10300000000007</v>
      </c>
      <c r="AF417" s="259">
        <f t="shared" si="399"/>
        <v>781.71400000000006</v>
      </c>
      <c r="AG417" s="259">
        <f t="shared" si="399"/>
        <v>787.96</v>
      </c>
      <c r="AH417" s="259">
        <f t="shared" si="399"/>
        <v>925.76499999999987</v>
      </c>
      <c r="AI417" s="259">
        <f t="shared" si="399"/>
        <v>980.28399999999999</v>
      </c>
      <c r="AJ417" s="259">
        <f t="shared" si="399"/>
        <v>1022.37</v>
      </c>
      <c r="AK417" s="259">
        <f t="shared" si="399"/>
        <v>1087.8149999999998</v>
      </c>
      <c r="AL417" s="259">
        <f t="shared" si="399"/>
        <v>1157.1009999999999</v>
      </c>
      <c r="AM417" s="259">
        <f t="shared" si="399"/>
        <v>1127.424</v>
      </c>
      <c r="AN417" s="259">
        <f t="shared" si="399"/>
        <v>1257.6390000000001</v>
      </c>
      <c r="AO417" s="259">
        <f t="shared" si="399"/>
        <v>1361.5020000000002</v>
      </c>
      <c r="AP417" s="259">
        <f t="shared" si="399"/>
        <v>1539.039</v>
      </c>
      <c r="AQ417" s="259">
        <f t="shared" si="399"/>
        <v>1469.5309999999999</v>
      </c>
      <c r="AR417" s="259">
        <f t="shared" si="399"/>
        <v>1630.4409999999998</v>
      </c>
      <c r="AS417" s="259">
        <f t="shared" si="399"/>
        <v>1594.0990000000002</v>
      </c>
      <c r="AT417" s="259">
        <f t="shared" si="399"/>
        <v>1867.6299999999997</v>
      </c>
      <c r="AU417" s="259">
        <f t="shared" si="399"/>
        <v>1890.827</v>
      </c>
      <c r="AV417" s="259">
        <f t="shared" si="399"/>
        <v>1862.8579999999997</v>
      </c>
      <c r="AW417" s="259">
        <f t="shared" si="399"/>
        <v>2101.1260000000002</v>
      </c>
      <c r="AX417" s="259">
        <f t="shared" si="399"/>
        <v>2064.4699999999998</v>
      </c>
      <c r="AY417" s="259">
        <f t="shared" si="399"/>
        <v>2096.7510000000002</v>
      </c>
      <c r="AZ417" s="259">
        <f t="shared" si="399"/>
        <v>2072.4580000000001</v>
      </c>
      <c r="BA417" s="259">
        <f t="shared" si="399"/>
        <v>2102.6030000000001</v>
      </c>
      <c r="BB417" s="259">
        <f t="shared" si="399"/>
        <v>2271.1420000000003</v>
      </c>
      <c r="BC417" s="259">
        <f t="shared" si="399"/>
        <v>2331.5620000000004</v>
      </c>
      <c r="BD417" s="259">
        <f t="shared" si="399"/>
        <v>2280.34</v>
      </c>
      <c r="BE417" s="259">
        <f t="shared" si="399"/>
        <v>2018.9130000000002</v>
      </c>
      <c r="BF417" s="259">
        <f t="shared" si="399"/>
        <v>2149.0700000000002</v>
      </c>
      <c r="BG417" s="259">
        <f t="shared" si="399"/>
        <v>2311.6079999999997</v>
      </c>
      <c r="BH417" s="259">
        <f t="shared" si="399"/>
        <v>2431.0729999999999</v>
      </c>
      <c r="BI417" s="259">
        <f t="shared" si="399"/>
        <v>2231.6999999999998</v>
      </c>
      <c r="BJ417" s="259">
        <f t="shared" si="399"/>
        <v>2034.6880000000003</v>
      </c>
      <c r="BK417" s="259">
        <f t="shared" si="399"/>
        <v>2046.9739999999999</v>
      </c>
      <c r="BL417" s="259">
        <f>SUM(BL405:BL416)</f>
        <v>2094.9380000000001</v>
      </c>
      <c r="BM417" s="259">
        <f>SUM(BM405:BM416)</f>
        <v>2208.056</v>
      </c>
      <c r="BN417" s="327">
        <f t="shared" ref="BN417:BP417" si="400">SUM(BN405:BN416)</f>
        <v>2182.8629999999998</v>
      </c>
      <c r="BO417" s="327">
        <f t="shared" si="400"/>
        <v>2180</v>
      </c>
      <c r="BP417" s="327">
        <f t="shared" si="400"/>
        <v>2175</v>
      </c>
      <c r="BQ417" s="327"/>
      <c r="BR417" s="260"/>
    </row>
    <row r="418" spans="1:73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  <c r="AA418" s="261"/>
      <c r="AB418" s="261"/>
      <c r="AC418" s="261"/>
      <c r="AD418" s="261"/>
      <c r="AE418" s="261"/>
      <c r="AF418" s="261"/>
      <c r="AG418" s="261"/>
      <c r="AH418" s="261"/>
      <c r="AI418" s="261"/>
      <c r="AJ418" s="261"/>
      <c r="AK418" s="261"/>
      <c r="AL418" s="261"/>
      <c r="AM418" s="261"/>
      <c r="AN418" s="261"/>
      <c r="AO418" s="261"/>
      <c r="AP418" s="261"/>
      <c r="AQ418" s="261"/>
      <c r="AR418" s="261"/>
      <c r="AS418" s="261"/>
      <c r="AT418" s="261"/>
      <c r="AU418" s="261"/>
      <c r="AV418" s="261"/>
      <c r="AW418" s="261"/>
      <c r="AX418" s="261"/>
      <c r="AY418" s="261"/>
      <c r="AZ418" s="261"/>
      <c r="BA418" s="261"/>
      <c r="BB418" s="261"/>
      <c r="BC418" s="261"/>
      <c r="BD418" s="261"/>
      <c r="BE418" s="261"/>
      <c r="BF418" s="261"/>
      <c r="BG418" s="261"/>
      <c r="BH418" s="261"/>
      <c r="BI418" s="261"/>
      <c r="BJ418" s="261"/>
      <c r="BK418" s="261"/>
      <c r="BL418" s="261"/>
      <c r="BM418" s="261"/>
      <c r="BN418" s="261"/>
      <c r="BO418" s="261"/>
      <c r="BP418" s="261"/>
    </row>
    <row r="419" spans="1:73" ht="12" thickBot="1">
      <c r="A419" s="254" t="s">
        <v>109</v>
      </c>
    </row>
    <row r="420" spans="1:73" ht="12" thickBot="1">
      <c r="A420" s="286"/>
      <c r="B420" s="287" t="s">
        <v>119</v>
      </c>
      <c r="C420" s="287" t="s">
        <v>120</v>
      </c>
      <c r="D420" s="287" t="s">
        <v>121</v>
      </c>
      <c r="E420" s="287" t="s">
        <v>122</v>
      </c>
      <c r="F420" s="287" t="s">
        <v>123</v>
      </c>
      <c r="G420" s="287" t="s">
        <v>124</v>
      </c>
      <c r="H420" s="287" t="s">
        <v>125</v>
      </c>
      <c r="I420" s="287" t="s">
        <v>126</v>
      </c>
      <c r="J420" s="287" t="s">
        <v>127</v>
      </c>
      <c r="K420" s="287" t="s">
        <v>128</v>
      </c>
      <c r="L420" s="287" t="s">
        <v>129</v>
      </c>
      <c r="M420" s="287" t="s">
        <v>130</v>
      </c>
      <c r="N420" s="287" t="s">
        <v>131</v>
      </c>
      <c r="O420" s="287" t="s">
        <v>132</v>
      </c>
      <c r="P420" s="287" t="s">
        <v>133</v>
      </c>
      <c r="Q420" s="288" t="s">
        <v>134</v>
      </c>
      <c r="R420" s="288" t="s">
        <v>135</v>
      </c>
      <c r="S420" s="288" t="s">
        <v>136</v>
      </c>
      <c r="T420" s="288" t="s">
        <v>137</v>
      </c>
      <c r="U420" s="288" t="s">
        <v>138</v>
      </c>
      <c r="V420" s="288" t="s">
        <v>139</v>
      </c>
      <c r="W420" s="288" t="s">
        <v>140</v>
      </c>
      <c r="X420" s="288" t="s">
        <v>141</v>
      </c>
      <c r="Y420" s="288" t="s">
        <v>142</v>
      </c>
      <c r="Z420" s="288" t="s">
        <v>143</v>
      </c>
      <c r="AA420" s="288" t="s">
        <v>144</v>
      </c>
      <c r="AB420" s="288" t="s">
        <v>145</v>
      </c>
      <c r="AC420" s="288" t="s">
        <v>146</v>
      </c>
      <c r="AD420" s="288" t="s">
        <v>147</v>
      </c>
      <c r="AE420" s="288" t="s">
        <v>148</v>
      </c>
      <c r="AF420" s="288" t="s">
        <v>149</v>
      </c>
      <c r="AG420" s="288" t="s">
        <v>150</v>
      </c>
      <c r="AH420" s="288" t="s">
        <v>151</v>
      </c>
      <c r="AI420" s="288" t="s">
        <v>11</v>
      </c>
      <c r="AJ420" s="288" t="s">
        <v>12</v>
      </c>
      <c r="AK420" s="288" t="s">
        <v>13</v>
      </c>
      <c r="AL420" s="288" t="s">
        <v>14</v>
      </c>
      <c r="AM420" s="288" t="s">
        <v>15</v>
      </c>
      <c r="AN420" s="288" t="s">
        <v>16</v>
      </c>
      <c r="AO420" s="288" t="s">
        <v>17</v>
      </c>
      <c r="AP420" s="288" t="s">
        <v>18</v>
      </c>
      <c r="AQ420" s="288" t="s">
        <v>19</v>
      </c>
      <c r="AR420" s="288" t="s">
        <v>20</v>
      </c>
      <c r="AS420" s="288" t="s">
        <v>21</v>
      </c>
      <c r="AT420" s="288" t="s">
        <v>22</v>
      </c>
      <c r="AU420" s="288" t="s">
        <v>23</v>
      </c>
      <c r="AV420" s="288" t="s">
        <v>24</v>
      </c>
      <c r="AW420" s="288" t="s">
        <v>25</v>
      </c>
      <c r="AX420" s="288" t="s">
        <v>26</v>
      </c>
      <c r="AY420" s="288" t="s">
        <v>27</v>
      </c>
      <c r="AZ420" s="288" t="s">
        <v>28</v>
      </c>
      <c r="BA420" s="288" t="s">
        <v>29</v>
      </c>
      <c r="BB420" s="288" t="s">
        <v>30</v>
      </c>
      <c r="BC420" s="288" t="s">
        <v>31</v>
      </c>
      <c r="BD420" s="288" t="s">
        <v>32</v>
      </c>
      <c r="BE420" s="288" t="s">
        <v>33</v>
      </c>
      <c r="BF420" s="288" t="s">
        <v>34</v>
      </c>
      <c r="BG420" s="288" t="s">
        <v>35</v>
      </c>
      <c r="BH420" s="288" t="s">
        <v>36</v>
      </c>
      <c r="BI420" s="288" t="s">
        <v>37</v>
      </c>
      <c r="BJ420" s="288" t="s">
        <v>38</v>
      </c>
      <c r="BK420" s="288" t="str">
        <f>BK2</f>
        <v xml:space="preserve">21/22  </v>
      </c>
      <c r="BL420" s="288" t="str">
        <f>BL2</f>
        <v xml:space="preserve">22/23  </v>
      </c>
      <c r="BM420" s="288" t="str">
        <f>BM2</f>
        <v xml:space="preserve">23/24  </v>
      </c>
      <c r="BN420" s="288" t="str">
        <f t="shared" ref="BN420:BP420" si="401">BN2</f>
        <v xml:space="preserve">24/25  </v>
      </c>
      <c r="BO420" s="288" t="str">
        <f t="shared" si="401"/>
        <v xml:space="preserve">25/26  </v>
      </c>
      <c r="BP420" s="288" t="str">
        <f t="shared" si="401"/>
        <v xml:space="preserve">26/27  </v>
      </c>
      <c r="BQ420" s="289"/>
      <c r="BR420" s="289"/>
      <c r="BT420" s="308" t="s">
        <v>202</v>
      </c>
      <c r="BU420" s="308" t="s">
        <v>203</v>
      </c>
    </row>
    <row r="421" spans="1:73">
      <c r="A421" s="254" t="s">
        <v>64</v>
      </c>
      <c r="Q421" s="306">
        <f t="shared" ref="Q421:BL426" si="402">Q405/Q279</f>
        <v>0.48266259212692858</v>
      </c>
      <c r="R421" s="306">
        <f t="shared" si="402"/>
        <v>0.31954345184799898</v>
      </c>
      <c r="S421" s="306">
        <f t="shared" si="402"/>
        <v>0.64770609235978982</v>
      </c>
      <c r="T421" s="306">
        <f t="shared" si="402"/>
        <v>0.41265576964799172</v>
      </c>
      <c r="U421" s="306">
        <f t="shared" si="402"/>
        <v>0.57147651918851505</v>
      </c>
      <c r="V421" s="306">
        <f t="shared" si="402"/>
        <v>0.41754119779154542</v>
      </c>
      <c r="W421" s="306">
        <f t="shared" si="402"/>
        <v>0.39498203001243426</v>
      </c>
      <c r="X421" s="306">
        <f t="shared" si="402"/>
        <v>0.38713875761422667</v>
      </c>
      <c r="Y421" s="306">
        <f t="shared" si="402"/>
        <v>0.40083960788286011</v>
      </c>
      <c r="Z421" s="306">
        <f t="shared" si="402"/>
        <v>0.41980031565223358</v>
      </c>
      <c r="AA421" s="306">
        <f t="shared" si="402"/>
        <v>0.41079707235665003</v>
      </c>
      <c r="AB421" s="306">
        <f t="shared" si="402"/>
        <v>0.40859218368075578</v>
      </c>
      <c r="AC421" s="306">
        <f t="shared" si="402"/>
        <v>0.41794035261163298</v>
      </c>
      <c r="AD421" s="306">
        <f t="shared" si="402"/>
        <v>0.42674720536679772</v>
      </c>
      <c r="AE421" s="306">
        <f t="shared" si="402"/>
        <v>0.4000191437429208</v>
      </c>
      <c r="AF421" s="306">
        <f t="shared" si="402"/>
        <v>0.4172993662546276</v>
      </c>
      <c r="AG421" s="306">
        <f t="shared" si="402"/>
        <v>0.44497842994599801</v>
      </c>
      <c r="AH421" s="306">
        <f t="shared" si="402"/>
        <v>0.4335215499378367</v>
      </c>
      <c r="AI421" s="306">
        <f t="shared" si="402"/>
        <v>0.42126463901162542</v>
      </c>
      <c r="AJ421" s="306">
        <f t="shared" si="402"/>
        <v>0.42930437587356196</v>
      </c>
      <c r="AK421" s="306">
        <f t="shared" si="402"/>
        <v>0.42310469622584268</v>
      </c>
      <c r="AL421" s="306">
        <f t="shared" si="402"/>
        <v>0.43541360773701904</v>
      </c>
      <c r="AM421" s="306">
        <f t="shared" si="402"/>
        <v>0.43861568162366094</v>
      </c>
      <c r="AN421" s="306">
        <f t="shared" si="402"/>
        <v>0.44662543584628778</v>
      </c>
      <c r="AO421" s="306">
        <f t="shared" si="402"/>
        <v>0.44327516170202835</v>
      </c>
      <c r="AP421" s="306">
        <f t="shared" si="402"/>
        <v>0.44467024895747664</v>
      </c>
      <c r="AQ421" s="306">
        <f t="shared" si="402"/>
        <v>0.45169066941582481</v>
      </c>
      <c r="AR421" s="306">
        <f t="shared" si="402"/>
        <v>0.44663507053951546</v>
      </c>
      <c r="AS421" s="306">
        <f t="shared" si="402"/>
        <v>0.44666090532526748</v>
      </c>
      <c r="AT421" s="306">
        <f t="shared" si="402"/>
        <v>0.4567503744286675</v>
      </c>
      <c r="AU421" s="306">
        <f t="shared" si="402"/>
        <v>0.46122301667595</v>
      </c>
      <c r="AV421" s="306">
        <f t="shared" si="402"/>
        <v>0.45737015465711345</v>
      </c>
      <c r="AW421" s="306">
        <f t="shared" si="402"/>
        <v>0.45885896245190405</v>
      </c>
      <c r="AX421" s="306">
        <f t="shared" si="402"/>
        <v>0.45144401241034737</v>
      </c>
      <c r="AY421" s="306">
        <f t="shared" si="402"/>
        <v>0.46210346867367064</v>
      </c>
      <c r="AZ421" s="306">
        <f t="shared" si="402"/>
        <v>0.46117005747549106</v>
      </c>
      <c r="BA421" s="306">
        <f t="shared" si="402"/>
        <v>0.44971082166316056</v>
      </c>
      <c r="BB421" s="306">
        <f t="shared" si="402"/>
        <v>0.46223795554785396</v>
      </c>
      <c r="BC421" s="306">
        <f t="shared" si="402"/>
        <v>0.4599446486519812</v>
      </c>
      <c r="BD421" s="306">
        <f t="shared" si="402"/>
        <v>0.46242527935332678</v>
      </c>
      <c r="BE421" s="306">
        <f t="shared" si="402"/>
        <v>0.46907497716341373</v>
      </c>
      <c r="BF421" s="306">
        <f t="shared" si="402"/>
        <v>0.47096703226190856</v>
      </c>
      <c r="BG421" s="306">
        <f t="shared" si="402"/>
        <v>0.45945768093410816</v>
      </c>
      <c r="BH421" s="306">
        <f t="shared" si="402"/>
        <v>0.46309413159834611</v>
      </c>
      <c r="BI421" s="306">
        <f t="shared" si="402"/>
        <v>0.46411633243199441</v>
      </c>
      <c r="BJ421" s="306">
        <f t="shared" si="402"/>
        <v>0.46912256644511013</v>
      </c>
      <c r="BK421" s="306">
        <f t="shared" si="402"/>
        <v>0.463821689123046</v>
      </c>
      <c r="BL421" s="306">
        <f t="shared" si="402"/>
        <v>0.46046537172985746</v>
      </c>
      <c r="BM421" s="306">
        <f t="shared" ref="BM421:BN430" si="403">BM405/BM279</f>
        <v>0.45848720843458796</v>
      </c>
      <c r="BN421" s="306">
        <f t="shared" si="403"/>
        <v>0.43507426060842552</v>
      </c>
      <c r="BO421" s="349">
        <f>ROUND(((SUM(BI421:BM421)-MAX(BI421:BM421)-MIN(BI421:BM421))/3)*2,3)/2</f>
        <v>0.46300000000000002</v>
      </c>
      <c r="BP421" s="349">
        <f t="shared" ref="BP421:BP423" si="404">ROUND(((SUM(BJ421:BN421)-MAX(BJ421:BN421)-MIN(BJ421:BN421))/3)*2,3)/2+0.002</f>
        <v>0.46300000000000002</v>
      </c>
      <c r="BQ421" s="350"/>
      <c r="BR421" s="306"/>
      <c r="BT421" s="306">
        <f>BN421-BM421</f>
        <v>-2.3412947826162434E-2</v>
      </c>
      <c r="BU421" s="306">
        <f>BN421-AVERAGE(BI421:BM421)</f>
        <v>-2.8128373024493669E-2</v>
      </c>
    </row>
    <row r="422" spans="1:73">
      <c r="A422" s="254" t="s">
        <v>65</v>
      </c>
      <c r="Q422" s="306">
        <f t="shared" si="402"/>
        <v>0.40295765914935888</v>
      </c>
      <c r="R422" s="306">
        <f t="shared" si="402"/>
        <v>0.42373730864881864</v>
      </c>
      <c r="S422" s="306">
        <f t="shared" si="402"/>
        <v>0.37305420756028668</v>
      </c>
      <c r="T422" s="306">
        <f t="shared" si="402"/>
        <v>0.39985298782941808</v>
      </c>
      <c r="U422" s="306">
        <f t="shared" si="402"/>
        <v>0.37973867806390632</v>
      </c>
      <c r="V422" s="306">
        <f t="shared" si="402"/>
        <v>0.41717596802503859</v>
      </c>
      <c r="W422" s="306">
        <f t="shared" si="402"/>
        <v>0.38227180456998117</v>
      </c>
      <c r="X422" s="306">
        <f t="shared" si="402"/>
        <v>0.40341492591213285</v>
      </c>
      <c r="Y422" s="306">
        <f t="shared" si="402"/>
        <v>0.39806007744652061</v>
      </c>
      <c r="Z422" s="306">
        <f t="shared" si="402"/>
        <v>0.42960887273216875</v>
      </c>
      <c r="AA422" s="306">
        <f t="shared" si="402"/>
        <v>0.42007138135487393</v>
      </c>
      <c r="AB422" s="306">
        <f t="shared" si="402"/>
        <v>0.44012066112940146</v>
      </c>
      <c r="AC422" s="306">
        <f t="shared" si="402"/>
        <v>0.41036148408184703</v>
      </c>
      <c r="AD422" s="306">
        <f t="shared" si="402"/>
        <v>0.4432870551122079</v>
      </c>
      <c r="AE422" s="306">
        <f t="shared" si="402"/>
        <v>0.40449929831863268</v>
      </c>
      <c r="AF422" s="306">
        <f t="shared" si="402"/>
        <v>0.42475532723210746</v>
      </c>
      <c r="AG422" s="306">
        <f t="shared" si="402"/>
        <v>0.42973696801734912</v>
      </c>
      <c r="AH422" s="306">
        <f t="shared" si="402"/>
        <v>0.4484782484094687</v>
      </c>
      <c r="AI422" s="306">
        <f t="shared" si="402"/>
        <v>0.45214302700350628</v>
      </c>
      <c r="AJ422" s="306">
        <f t="shared" si="402"/>
        <v>0.44063961603447838</v>
      </c>
      <c r="AK422" s="306">
        <f t="shared" si="402"/>
        <v>0.44449252159866159</v>
      </c>
      <c r="AL422" s="306">
        <f t="shared" si="402"/>
        <v>0.43298428883917062</v>
      </c>
      <c r="AM422" s="306">
        <f t="shared" si="402"/>
        <v>0.43167274733781902</v>
      </c>
      <c r="AN422" s="306">
        <f t="shared" si="402"/>
        <v>0.45595585848750397</v>
      </c>
      <c r="AO422" s="306">
        <f t="shared" si="402"/>
        <v>0.44668520426172587</v>
      </c>
      <c r="AP422" s="306">
        <f t="shared" si="402"/>
        <v>0.44196345299123313</v>
      </c>
      <c r="AQ422" s="306">
        <f t="shared" si="402"/>
        <v>0.44475257040455718</v>
      </c>
      <c r="AR422" s="306">
        <f t="shared" si="402"/>
        <v>0.45421901817068688</v>
      </c>
      <c r="AS422" s="306">
        <f t="shared" si="402"/>
        <v>0.45652691715637655</v>
      </c>
      <c r="AT422" s="306">
        <f t="shared" si="402"/>
        <v>0.44374559840585209</v>
      </c>
      <c r="AU422" s="306">
        <f t="shared" si="402"/>
        <v>0.43857883443155271</v>
      </c>
      <c r="AV422" s="306">
        <f t="shared" si="402"/>
        <v>0.45767878316005889</v>
      </c>
      <c r="AW422" s="306">
        <f t="shared" si="402"/>
        <v>0.4564207926083394</v>
      </c>
      <c r="AX422" s="306">
        <f t="shared" si="402"/>
        <v>0.4574032459425717</v>
      </c>
      <c r="AY422" s="306">
        <f t="shared" si="402"/>
        <v>0.4609760987236316</v>
      </c>
      <c r="AZ422" s="306">
        <f t="shared" si="402"/>
        <v>0.46301765100616443</v>
      </c>
      <c r="BA422" s="306">
        <f t="shared" si="402"/>
        <v>0.45276185206016289</v>
      </c>
      <c r="BB422" s="306">
        <f t="shared" si="402"/>
        <v>0.45860735543630832</v>
      </c>
      <c r="BC422" s="306">
        <f t="shared" si="402"/>
        <v>0.46589332949404783</v>
      </c>
      <c r="BD422" s="306">
        <f t="shared" si="402"/>
        <v>0.46277298949247991</v>
      </c>
      <c r="BE422" s="306">
        <f t="shared" si="402"/>
        <v>0.46494690801056332</v>
      </c>
      <c r="BF422" s="306">
        <f t="shared" si="402"/>
        <v>0.46631834006983824</v>
      </c>
      <c r="BG422" s="306">
        <f t="shared" si="402"/>
        <v>0.47009692825510752</v>
      </c>
      <c r="BH422" s="306">
        <f t="shared" si="402"/>
        <v>0.46726763088099998</v>
      </c>
      <c r="BI422" s="306">
        <f t="shared" si="402"/>
        <v>0.47022503652198711</v>
      </c>
      <c r="BJ422" s="306">
        <f t="shared" si="402"/>
        <v>0.4560526847099578</v>
      </c>
      <c r="BK422" s="306">
        <f t="shared" si="402"/>
        <v>0.45776918939175693</v>
      </c>
      <c r="BL422" s="306">
        <f t="shared" si="402"/>
        <v>0.45830185003017637</v>
      </c>
      <c r="BM422" s="306">
        <f t="shared" si="403"/>
        <v>0.46597706571425357</v>
      </c>
      <c r="BN422" s="306">
        <f t="shared" si="403"/>
        <v>0.48144475803837</v>
      </c>
      <c r="BO422" s="349">
        <f t="shared" ref="BO422:BO432" si="405">ROUND(((SUM(BI422:BM422)-MAX(BI422:BM422)-MIN(BI422:BM422))/3)*2,3)/2</f>
        <v>0.46050000000000002</v>
      </c>
      <c r="BP422" s="349">
        <f t="shared" si="404"/>
        <v>0.46250000000000002</v>
      </c>
      <c r="BQ422" s="350"/>
      <c r="BR422" s="306"/>
      <c r="BT422" s="306">
        <f t="shared" ref="BT422:BT433" si="406">BN422-BM422</f>
        <v>1.5467692324116433E-2</v>
      </c>
      <c r="BU422" s="306">
        <f t="shared" ref="BU422:BU433" si="407">BN422-AVERAGE(BI422:BM422)</f>
        <v>1.977959276474367E-2</v>
      </c>
    </row>
    <row r="423" spans="1:73">
      <c r="A423" s="254" t="s">
        <v>66</v>
      </c>
      <c r="Q423" s="306">
        <f t="shared" si="402"/>
        <v>0.37558703155190037</v>
      </c>
      <c r="R423" s="306">
        <f t="shared" si="402"/>
        <v>0.41872596453960081</v>
      </c>
      <c r="S423" s="306">
        <f t="shared" si="402"/>
        <v>0.34368157493996654</v>
      </c>
      <c r="T423" s="306">
        <f t="shared" si="402"/>
        <v>0.37368063963813691</v>
      </c>
      <c r="U423" s="306">
        <f t="shared" si="402"/>
        <v>0.34067390858132479</v>
      </c>
      <c r="V423" s="306">
        <f t="shared" si="402"/>
        <v>0.40994963431813364</v>
      </c>
      <c r="W423" s="306">
        <f t="shared" si="402"/>
        <v>0.41394905562294232</v>
      </c>
      <c r="X423" s="306">
        <f t="shared" si="402"/>
        <v>0.37744903362456972</v>
      </c>
      <c r="Y423" s="306">
        <f t="shared" si="402"/>
        <v>0.42554434240841099</v>
      </c>
      <c r="Z423" s="306">
        <f t="shared" si="402"/>
        <v>0.42998131557514491</v>
      </c>
      <c r="AA423" s="306">
        <f t="shared" si="402"/>
        <v>0.44066667456608505</v>
      </c>
      <c r="AB423" s="306">
        <f t="shared" si="402"/>
        <v>0.43334926358778292</v>
      </c>
      <c r="AC423" s="306">
        <f t="shared" si="402"/>
        <v>0.41036643945285689</v>
      </c>
      <c r="AD423" s="306">
        <f t="shared" si="402"/>
        <v>0.42951049933281837</v>
      </c>
      <c r="AE423" s="306">
        <f t="shared" si="402"/>
        <v>0.42981704061989412</v>
      </c>
      <c r="AF423" s="306">
        <f t="shared" si="402"/>
        <v>0.45033950455542499</v>
      </c>
      <c r="AG423" s="306">
        <f t="shared" si="402"/>
        <v>0.46083941634210995</v>
      </c>
      <c r="AH423" s="306">
        <f t="shared" si="402"/>
        <v>0.4468481995899628</v>
      </c>
      <c r="AI423" s="306">
        <f t="shared" si="402"/>
        <v>0.43002115950324438</v>
      </c>
      <c r="AJ423" s="306">
        <f t="shared" si="402"/>
        <v>0.440873847708044</v>
      </c>
      <c r="AK423" s="306">
        <f t="shared" si="402"/>
        <v>0.43774652831099314</v>
      </c>
      <c r="AL423" s="306">
        <f t="shared" si="402"/>
        <v>0.43825058492903152</v>
      </c>
      <c r="AM423" s="306">
        <f t="shared" si="402"/>
        <v>0.45277442260532197</v>
      </c>
      <c r="AN423" s="306">
        <f t="shared" si="402"/>
        <v>0.45929535048845588</v>
      </c>
      <c r="AO423" s="306">
        <f t="shared" si="402"/>
        <v>0.44430532860811067</v>
      </c>
      <c r="AP423" s="306">
        <f t="shared" si="402"/>
        <v>0.45445100420495477</v>
      </c>
      <c r="AQ423" s="306">
        <f t="shared" si="402"/>
        <v>0.44918215462498673</v>
      </c>
      <c r="AR423" s="306">
        <f t="shared" si="402"/>
        <v>0.44626598701079367</v>
      </c>
      <c r="AS423" s="306">
        <f t="shared" si="402"/>
        <v>0.44345257291760742</v>
      </c>
      <c r="AT423" s="306">
        <f t="shared" si="402"/>
        <v>0.45488335751757991</v>
      </c>
      <c r="AU423" s="306">
        <f t="shared" si="402"/>
        <v>0.46895696901945033</v>
      </c>
      <c r="AV423" s="306">
        <f t="shared" si="402"/>
        <v>0.4658008138015946</v>
      </c>
      <c r="AW423" s="306">
        <f t="shared" si="402"/>
        <v>0.46659962612655964</v>
      </c>
      <c r="AX423" s="306">
        <f t="shared" si="402"/>
        <v>0.4672869295810404</v>
      </c>
      <c r="AY423" s="306">
        <f t="shared" si="402"/>
        <v>0.46846303761000357</v>
      </c>
      <c r="AZ423" s="306">
        <f t="shared" si="402"/>
        <v>0.46392321572076239</v>
      </c>
      <c r="BA423" s="306">
        <f t="shared" si="402"/>
        <v>0.45774009337500493</v>
      </c>
      <c r="BB423" s="306">
        <f t="shared" si="402"/>
        <v>0.46681020288211833</v>
      </c>
      <c r="BC423" s="306">
        <f t="shared" si="402"/>
        <v>0.46371671340065745</v>
      </c>
      <c r="BD423" s="306">
        <f t="shared" si="402"/>
        <v>0.47153748754007374</v>
      </c>
      <c r="BE423" s="306">
        <f t="shared" si="402"/>
        <v>0.46969536508003762</v>
      </c>
      <c r="BF423" s="306">
        <f t="shared" si="402"/>
        <v>0.47740296038388846</v>
      </c>
      <c r="BG423" s="306">
        <f t="shared" si="402"/>
        <v>0.47440795310317901</v>
      </c>
      <c r="BH423" s="306">
        <f t="shared" si="402"/>
        <v>0.46734945822597507</v>
      </c>
      <c r="BI423" s="306">
        <f t="shared" si="402"/>
        <v>0.46818887636249829</v>
      </c>
      <c r="BJ423" s="306">
        <f t="shared" si="402"/>
        <v>0.46454096198145339</v>
      </c>
      <c r="BK423" s="306">
        <f t="shared" si="402"/>
        <v>0.47057131768010563</v>
      </c>
      <c r="BL423" s="306">
        <f t="shared" si="402"/>
        <v>0.46939628998683941</v>
      </c>
      <c r="BM423" s="306">
        <f t="shared" si="403"/>
        <v>0.47315967617426413</v>
      </c>
      <c r="BN423" s="306">
        <f t="shared" si="403"/>
        <v>0.45898582248797554</v>
      </c>
      <c r="BO423" s="349">
        <f t="shared" si="405"/>
        <v>0.46949999999999997</v>
      </c>
      <c r="BP423" s="349">
        <f t="shared" si="404"/>
        <v>0.47000000000000003</v>
      </c>
      <c r="BQ423" s="349"/>
      <c r="BR423" s="306"/>
      <c r="BT423" s="306">
        <f t="shared" si="406"/>
        <v>-1.4173853686288596E-2</v>
      </c>
      <c r="BU423" s="306">
        <f t="shared" si="407"/>
        <v>-1.01856019490566E-2</v>
      </c>
    </row>
    <row r="424" spans="1:73">
      <c r="A424" s="254" t="s">
        <v>67</v>
      </c>
      <c r="Q424" s="306">
        <f t="shared" si="402"/>
        <v>0.39941871580218685</v>
      </c>
      <c r="R424" s="306">
        <f t="shared" si="402"/>
        <v>0.43137872716008974</v>
      </c>
      <c r="S424" s="306">
        <f t="shared" si="402"/>
        <v>0.36812382635528673</v>
      </c>
      <c r="T424" s="306">
        <f t="shared" si="402"/>
        <v>0.39681164841353966</v>
      </c>
      <c r="U424" s="306">
        <f t="shared" si="402"/>
        <v>0.44531214828391091</v>
      </c>
      <c r="V424" s="306">
        <f t="shared" si="402"/>
        <v>0.39990154617260754</v>
      </c>
      <c r="W424" s="306">
        <f t="shared" si="402"/>
        <v>0.43740064079047131</v>
      </c>
      <c r="X424" s="306">
        <f t="shared" si="402"/>
        <v>0.38356620093147042</v>
      </c>
      <c r="Y424" s="306">
        <f t="shared" si="402"/>
        <v>0.40694486749923847</v>
      </c>
      <c r="Z424" s="306">
        <f t="shared" si="402"/>
        <v>0.4518573636311603</v>
      </c>
      <c r="AA424" s="306">
        <f t="shared" si="402"/>
        <v>0.46097764954439741</v>
      </c>
      <c r="AB424" s="306">
        <f t="shared" si="402"/>
        <v>0.43840385339740434</v>
      </c>
      <c r="AC424" s="306">
        <f t="shared" si="402"/>
        <v>0.42680352248206682</v>
      </c>
      <c r="AD424" s="306">
        <f t="shared" si="402"/>
        <v>0.44661268197707854</v>
      </c>
      <c r="AE424" s="306">
        <f t="shared" si="402"/>
        <v>0.4620741425880871</v>
      </c>
      <c r="AF424" s="306">
        <f t="shared" si="402"/>
        <v>0.4434687987888537</v>
      </c>
      <c r="AG424" s="306">
        <f t="shared" si="402"/>
        <v>0.46308973172987972</v>
      </c>
      <c r="AH424" s="306">
        <f t="shared" si="402"/>
        <v>0.43581037704894648</v>
      </c>
      <c r="AI424" s="306">
        <f t="shared" si="402"/>
        <v>0.42219249056523311</v>
      </c>
      <c r="AJ424" s="306">
        <f t="shared" si="402"/>
        <v>0.43352249177442215</v>
      </c>
      <c r="AK424" s="306">
        <f t="shared" si="402"/>
        <v>0.43985904899857931</v>
      </c>
      <c r="AL424" s="306">
        <f t="shared" si="402"/>
        <v>0.45481301196551871</v>
      </c>
      <c r="AM424" s="306">
        <f t="shared" si="402"/>
        <v>0.45599976167778827</v>
      </c>
      <c r="AN424" s="306">
        <f t="shared" si="402"/>
        <v>0.45042779790854365</v>
      </c>
      <c r="AO424" s="306">
        <f t="shared" si="402"/>
        <v>0.43768952878200562</v>
      </c>
      <c r="AP424" s="306">
        <f t="shared" si="402"/>
        <v>0.43646689866135324</v>
      </c>
      <c r="AQ424" s="306">
        <f t="shared" si="402"/>
        <v>0.44069413238489613</v>
      </c>
      <c r="AR424" s="306">
        <f t="shared" si="402"/>
        <v>0.4541916121466486</v>
      </c>
      <c r="AS424" s="306">
        <f t="shared" si="402"/>
        <v>0.45042012766110906</v>
      </c>
      <c r="AT424" s="306">
        <f t="shared" si="402"/>
        <v>0.44974084030118966</v>
      </c>
      <c r="AU424" s="306">
        <f t="shared" si="402"/>
        <v>0.46633268606353845</v>
      </c>
      <c r="AV424" s="306">
        <f t="shared" si="402"/>
        <v>0.45102190825592592</v>
      </c>
      <c r="AW424" s="306">
        <f t="shared" si="402"/>
        <v>0.45444977866450542</v>
      </c>
      <c r="AX424" s="306">
        <f t="shared" si="402"/>
        <v>0.46094129063561379</v>
      </c>
      <c r="AY424" s="306">
        <f t="shared" si="402"/>
        <v>0.45848239402978735</v>
      </c>
      <c r="AZ424" s="306">
        <f t="shared" si="402"/>
        <v>0.4607259862996782</v>
      </c>
      <c r="BA424" s="306">
        <f t="shared" si="402"/>
        <v>0.45883642746551356</v>
      </c>
      <c r="BB424" s="306">
        <f t="shared" si="402"/>
        <v>0.45266549010990009</v>
      </c>
      <c r="BC424" s="306">
        <f t="shared" si="402"/>
        <v>0.46418175075469836</v>
      </c>
      <c r="BD424" s="306">
        <f t="shared" si="402"/>
        <v>0.45895991257546509</v>
      </c>
      <c r="BE424" s="306">
        <f t="shared" si="402"/>
        <v>0.46439397782907593</v>
      </c>
      <c r="BF424" s="306">
        <f t="shared" si="402"/>
        <v>0.46143464277509766</v>
      </c>
      <c r="BG424" s="306">
        <f t="shared" si="402"/>
        <v>0.45875680872938507</v>
      </c>
      <c r="BH424" s="306">
        <f t="shared" si="402"/>
        <v>0.4596254114863953</v>
      </c>
      <c r="BI424" s="306">
        <f t="shared" si="402"/>
        <v>0.45265793107559038</v>
      </c>
      <c r="BJ424" s="306">
        <f t="shared" si="402"/>
        <v>0.45703854041740893</v>
      </c>
      <c r="BK424" s="306">
        <f t="shared" si="402"/>
        <v>0.45995273542951004</v>
      </c>
      <c r="BL424" s="306">
        <f t="shared" si="402"/>
        <v>0.45502282080898909</v>
      </c>
      <c r="BM424" s="306">
        <f t="shared" si="403"/>
        <v>0.45393826989397096</v>
      </c>
      <c r="BN424" s="306">
        <f t="shared" si="403"/>
        <v>0.4555181062923267</v>
      </c>
      <c r="BO424" s="349">
        <f t="shared" si="405"/>
        <v>0.45550000000000002</v>
      </c>
      <c r="BP424" s="349">
        <f t="shared" ref="BP424:BP432" si="408">ROUND(((SUM(BJ424:BN424)-MAX(BJ424:BN424)-MIN(BJ424:BN424))/3)*2,3)/2-0.003+0.002</f>
        <v>0.45500000000000002</v>
      </c>
      <c r="BQ424" s="349"/>
      <c r="BR424" s="306"/>
      <c r="BT424" s="306">
        <f t="shared" si="406"/>
        <v>1.5798363983557384E-3</v>
      </c>
      <c r="BU424" s="306">
        <f t="shared" si="407"/>
        <v>-2.0395323276722888E-4</v>
      </c>
    </row>
    <row r="425" spans="1:73">
      <c r="A425" s="254" t="s">
        <v>68</v>
      </c>
      <c r="Q425" s="306">
        <f t="shared" si="402"/>
        <v>0.37847960234314237</v>
      </c>
      <c r="R425" s="306">
        <f t="shared" si="402"/>
        <v>0.39271360388553189</v>
      </c>
      <c r="S425" s="306">
        <f t="shared" si="402"/>
        <v>0.35177486920069734</v>
      </c>
      <c r="T425" s="306">
        <f t="shared" si="402"/>
        <v>0.37531005805569878</v>
      </c>
      <c r="U425" s="306">
        <f t="shared" si="402"/>
        <v>0.49491626787405341</v>
      </c>
      <c r="V425" s="306">
        <f t="shared" si="402"/>
        <v>0.3841644696247265</v>
      </c>
      <c r="W425" s="306">
        <f t="shared" si="402"/>
        <v>0.40705095938953423</v>
      </c>
      <c r="X425" s="306">
        <f t="shared" si="402"/>
        <v>0.38207419009413601</v>
      </c>
      <c r="Y425" s="306">
        <f t="shared" si="402"/>
        <v>0.40184715682723648</v>
      </c>
      <c r="Z425" s="306">
        <f t="shared" si="402"/>
        <v>0.43828918558517044</v>
      </c>
      <c r="AA425" s="306">
        <f t="shared" si="402"/>
        <v>0.44407450958898831</v>
      </c>
      <c r="AB425" s="306">
        <f t="shared" si="402"/>
        <v>0.46244971725062678</v>
      </c>
      <c r="AC425" s="306">
        <f t="shared" si="402"/>
        <v>0.40404760843400345</v>
      </c>
      <c r="AD425" s="306">
        <f t="shared" si="402"/>
        <v>0.42778048832226728</v>
      </c>
      <c r="AE425" s="306">
        <f t="shared" si="402"/>
        <v>0.43924885150050708</v>
      </c>
      <c r="AF425" s="306">
        <f t="shared" si="402"/>
        <v>0.42869986015227862</v>
      </c>
      <c r="AG425" s="306">
        <f t="shared" si="402"/>
        <v>0.45406106246558797</v>
      </c>
      <c r="AH425" s="306">
        <f t="shared" si="402"/>
        <v>0.4433089956720182</v>
      </c>
      <c r="AI425" s="306">
        <f t="shared" si="402"/>
        <v>0.44852487595547813</v>
      </c>
      <c r="AJ425" s="306">
        <f t="shared" si="402"/>
        <v>0.4383667225261732</v>
      </c>
      <c r="AK425" s="306">
        <f t="shared" si="402"/>
        <v>0.44908925112854481</v>
      </c>
      <c r="AL425" s="306">
        <f t="shared" si="402"/>
        <v>0.43540425909231961</v>
      </c>
      <c r="AM425" s="306">
        <f t="shared" si="402"/>
        <v>0.43994225216554378</v>
      </c>
      <c r="AN425" s="306">
        <f t="shared" si="402"/>
        <v>0.44761416045816227</v>
      </c>
      <c r="AO425" s="306">
        <f t="shared" si="402"/>
        <v>0.43733252287962193</v>
      </c>
      <c r="AP425" s="306">
        <f t="shared" si="402"/>
        <v>0.44270380782008673</v>
      </c>
      <c r="AQ425" s="306">
        <f t="shared" si="402"/>
        <v>0.45047208520857257</v>
      </c>
      <c r="AR425" s="306">
        <f t="shared" si="402"/>
        <v>0.43760736114625076</v>
      </c>
      <c r="AS425" s="306">
        <f t="shared" si="402"/>
        <v>0.44434164356846156</v>
      </c>
      <c r="AT425" s="306">
        <f t="shared" si="402"/>
        <v>0.44687429612793578</v>
      </c>
      <c r="AU425" s="306">
        <f t="shared" si="402"/>
        <v>0.45044849279347954</v>
      </c>
      <c r="AV425" s="306">
        <f t="shared" si="402"/>
        <v>0.44954065788717007</v>
      </c>
      <c r="AW425" s="306">
        <f t="shared" si="402"/>
        <v>0.45765419371615906</v>
      </c>
      <c r="AX425" s="306">
        <f t="shared" si="402"/>
        <v>0.46522508925202449</v>
      </c>
      <c r="AY425" s="306">
        <f t="shared" si="402"/>
        <v>0.46211307186841349</v>
      </c>
      <c r="AZ425" s="306">
        <f t="shared" si="402"/>
        <v>0.45185719160879922</v>
      </c>
      <c r="BA425" s="306">
        <f t="shared" si="402"/>
        <v>0.46070267103469714</v>
      </c>
      <c r="BB425" s="306">
        <f t="shared" si="402"/>
        <v>0.46438757930037045</v>
      </c>
      <c r="BC425" s="306">
        <f t="shared" si="402"/>
        <v>0.45777917731750806</v>
      </c>
      <c r="BD425" s="306">
        <f t="shared" si="402"/>
        <v>0.45956005686991797</v>
      </c>
      <c r="BE425" s="306">
        <f t="shared" si="402"/>
        <v>0.46384230749404204</v>
      </c>
      <c r="BF425" s="306">
        <f t="shared" si="402"/>
        <v>0.46407181869546105</v>
      </c>
      <c r="BG425" s="306">
        <f t="shared" si="402"/>
        <v>0.46807620574854891</v>
      </c>
      <c r="BH425" s="306">
        <f t="shared" si="402"/>
        <v>0.4633664578746875</v>
      </c>
      <c r="BI425" s="306">
        <f t="shared" si="402"/>
        <v>0.46639188428721362</v>
      </c>
      <c r="BJ425" s="306">
        <f t="shared" si="402"/>
        <v>0.45835501181787092</v>
      </c>
      <c r="BK425" s="306">
        <f t="shared" si="402"/>
        <v>0.45402539866877428</v>
      </c>
      <c r="BL425" s="306">
        <f t="shared" si="402"/>
        <v>0.46288852189712171</v>
      </c>
      <c r="BM425" s="306">
        <f t="shared" si="403"/>
        <v>0.45821792655524984</v>
      </c>
      <c r="BN425" s="306">
        <f t="shared" si="403"/>
        <v>0.45353789222408031</v>
      </c>
      <c r="BO425" s="349">
        <f t="shared" si="405"/>
        <v>0.46</v>
      </c>
      <c r="BP425" s="349">
        <f t="shared" si="408"/>
        <v>0.45600000000000002</v>
      </c>
      <c r="BQ425" s="349"/>
      <c r="BR425" s="306"/>
      <c r="BT425" s="306">
        <f t="shared" si="406"/>
        <v>-4.6800343311695358E-3</v>
      </c>
      <c r="BU425" s="306">
        <f t="shared" si="407"/>
        <v>-6.4378564211657885E-3</v>
      </c>
    </row>
    <row r="426" spans="1:73">
      <c r="A426" s="254" t="s">
        <v>69</v>
      </c>
      <c r="Q426" s="306">
        <f t="shared" si="402"/>
        <v>0.42999417215654501</v>
      </c>
      <c r="R426" s="306">
        <f t="shared" si="402"/>
        <v>0.44904017399406609</v>
      </c>
      <c r="S426" s="306">
        <f t="shared" si="402"/>
        <v>0.39935637501326571</v>
      </c>
      <c r="T426" s="306">
        <f t="shared" si="402"/>
        <v>0.42651103731517021</v>
      </c>
      <c r="U426" s="306">
        <f t="shared" si="402"/>
        <v>0.53013856528201153</v>
      </c>
      <c r="V426" s="306">
        <f t="shared" si="402"/>
        <v>0.40165479001061322</v>
      </c>
      <c r="W426" s="306">
        <f t="shared" ref="Q426:BL431" si="409">W410/W284</f>
        <v>0.39976757699012194</v>
      </c>
      <c r="X426" s="306">
        <f t="shared" si="409"/>
        <v>0.38938810971825755</v>
      </c>
      <c r="Y426" s="306">
        <f t="shared" si="409"/>
        <v>0.3921054315142985</v>
      </c>
      <c r="Z426" s="306">
        <f t="shared" si="409"/>
        <v>0.44409055466716008</v>
      </c>
      <c r="AA426" s="306">
        <f t="shared" si="409"/>
        <v>0.44072672132558516</v>
      </c>
      <c r="AB426" s="306">
        <f t="shared" si="409"/>
        <v>0.44125415717600758</v>
      </c>
      <c r="AC426" s="306">
        <f t="shared" si="409"/>
        <v>0.39204682543228631</v>
      </c>
      <c r="AD426" s="306">
        <f t="shared" si="409"/>
        <v>0.47680561104452424</v>
      </c>
      <c r="AE426" s="306">
        <f t="shared" si="409"/>
        <v>0.45209938394768656</v>
      </c>
      <c r="AF426" s="306">
        <f t="shared" si="409"/>
        <v>0.43267345992129402</v>
      </c>
      <c r="AG426" s="306">
        <f t="shared" si="409"/>
        <v>0.42812744501434408</v>
      </c>
      <c r="AH426" s="306">
        <f t="shared" si="409"/>
        <v>0.45760915030794308</v>
      </c>
      <c r="AI426" s="306">
        <f t="shared" si="409"/>
        <v>0.4343379813384538</v>
      </c>
      <c r="AJ426" s="306">
        <f t="shared" si="409"/>
        <v>0.44023905565885857</v>
      </c>
      <c r="AK426" s="306">
        <f t="shared" si="409"/>
        <v>0.42785515845875927</v>
      </c>
      <c r="AL426" s="306">
        <f t="shared" si="409"/>
        <v>0.43797445316653327</v>
      </c>
      <c r="AM426" s="306">
        <f t="shared" si="409"/>
        <v>0.43998426412068203</v>
      </c>
      <c r="AN426" s="306">
        <f t="shared" si="409"/>
        <v>0.43706592913032166</v>
      </c>
      <c r="AO426" s="306">
        <f t="shared" si="409"/>
        <v>0.44312095686914782</v>
      </c>
      <c r="AP426" s="306">
        <f t="shared" si="409"/>
        <v>0.44500301628795497</v>
      </c>
      <c r="AQ426" s="306">
        <f t="shared" si="409"/>
        <v>0.4486930222510262</v>
      </c>
      <c r="AR426" s="306">
        <f t="shared" si="409"/>
        <v>0.44554805217986293</v>
      </c>
      <c r="AS426" s="306">
        <f t="shared" si="409"/>
        <v>0.45069032793380032</v>
      </c>
      <c r="AT426" s="306">
        <f t="shared" si="409"/>
        <v>0.45214165128970202</v>
      </c>
      <c r="AU426" s="306">
        <f t="shared" si="409"/>
        <v>0.45552470249852922</v>
      </c>
      <c r="AV426" s="306">
        <f t="shared" si="409"/>
        <v>0.4676548921728278</v>
      </c>
      <c r="AW426" s="306">
        <f t="shared" si="409"/>
        <v>0.46336488824497485</v>
      </c>
      <c r="AX426" s="306">
        <f t="shared" si="409"/>
        <v>0.45944714242989587</v>
      </c>
      <c r="AY426" s="306">
        <f t="shared" si="409"/>
        <v>0.4621391932250653</v>
      </c>
      <c r="AZ426" s="306">
        <f t="shared" si="409"/>
        <v>0.45909893842405108</v>
      </c>
      <c r="BA426" s="306">
        <f t="shared" si="409"/>
        <v>0.46308434556951239</v>
      </c>
      <c r="BB426" s="306">
        <f t="shared" si="409"/>
        <v>0.46347430876632306</v>
      </c>
      <c r="BC426" s="306">
        <f t="shared" si="409"/>
        <v>0.46342171645478353</v>
      </c>
      <c r="BD426" s="306">
        <f t="shared" si="409"/>
        <v>0.46444435657136829</v>
      </c>
      <c r="BE426" s="306">
        <f t="shared" si="409"/>
        <v>0.4627719593789234</v>
      </c>
      <c r="BF426" s="306">
        <f t="shared" si="409"/>
        <v>0.45983981261097895</v>
      </c>
      <c r="BG426" s="306">
        <f t="shared" si="409"/>
        <v>0.47177249865928433</v>
      </c>
      <c r="BH426" s="306">
        <f t="shared" si="409"/>
        <v>0.46941498302349832</v>
      </c>
      <c r="BI426" s="306">
        <f t="shared" si="409"/>
        <v>0.46413289066532776</v>
      </c>
      <c r="BJ426" s="306">
        <f t="shared" si="409"/>
        <v>0.46153457183069307</v>
      </c>
      <c r="BK426" s="306">
        <f t="shared" si="409"/>
        <v>0.45899433872801326</v>
      </c>
      <c r="BL426" s="306">
        <f t="shared" si="409"/>
        <v>0.46217871262156429</v>
      </c>
      <c r="BM426" s="306">
        <f t="shared" si="403"/>
        <v>0.46314225781053875</v>
      </c>
      <c r="BN426" s="306">
        <f t="shared" si="403"/>
        <v>0.42281455895969422</v>
      </c>
      <c r="BO426" s="349">
        <f t="shared" si="405"/>
        <v>0.46250000000000002</v>
      </c>
      <c r="BP426" s="349">
        <f t="shared" si="408"/>
        <v>0.46</v>
      </c>
      <c r="BQ426" s="349"/>
      <c r="BR426" s="307"/>
      <c r="BT426" s="306">
        <f t="shared" si="406"/>
        <v>-4.0327698850844529E-2</v>
      </c>
      <c r="BU426" s="306">
        <f t="shared" si="407"/>
        <v>-3.9181995371533163E-2</v>
      </c>
    </row>
    <row r="427" spans="1:73">
      <c r="A427" s="254" t="s">
        <v>70</v>
      </c>
      <c r="Q427" s="306">
        <f t="shared" si="409"/>
        <v>0.44267306661621048</v>
      </c>
      <c r="R427" s="306">
        <f t="shared" si="409"/>
        <v>0.45451318778886007</v>
      </c>
      <c r="S427" s="306">
        <f t="shared" si="409"/>
        <v>0.41281405765641793</v>
      </c>
      <c r="T427" s="306">
        <f t="shared" si="409"/>
        <v>0.43872647789494112</v>
      </c>
      <c r="U427" s="306">
        <f t="shared" si="409"/>
        <v>0.43823783761045942</v>
      </c>
      <c r="V427" s="306">
        <f t="shared" si="409"/>
        <v>0.40378348639383815</v>
      </c>
      <c r="W427" s="306">
        <f t="shared" si="409"/>
        <v>0.40105578289135724</v>
      </c>
      <c r="X427" s="306">
        <f t="shared" si="409"/>
        <v>0.38282160901671197</v>
      </c>
      <c r="Y427" s="306">
        <f t="shared" si="409"/>
        <v>0.38641616448068067</v>
      </c>
      <c r="Z427" s="306">
        <f t="shared" si="409"/>
        <v>0.43163274731364881</v>
      </c>
      <c r="AA427" s="306">
        <f t="shared" si="409"/>
        <v>0.44981514658077032</v>
      </c>
      <c r="AB427" s="306">
        <f t="shared" si="409"/>
        <v>0.42514424186475891</v>
      </c>
      <c r="AC427" s="306">
        <f t="shared" si="409"/>
        <v>0.43497880220262175</v>
      </c>
      <c r="AD427" s="306">
        <f t="shared" si="409"/>
        <v>0.39393561656642467</v>
      </c>
      <c r="AE427" s="306">
        <f t="shared" si="409"/>
        <v>0.4583085057436585</v>
      </c>
      <c r="AF427" s="306">
        <f t="shared" si="409"/>
        <v>0.44323367268922781</v>
      </c>
      <c r="AG427" s="306">
        <f t="shared" si="409"/>
        <v>0.43032014304091382</v>
      </c>
      <c r="AH427" s="306">
        <f t="shared" si="409"/>
        <v>0.44597558120911218</v>
      </c>
      <c r="AI427" s="306">
        <f t="shared" si="409"/>
        <v>0.44552244014797243</v>
      </c>
      <c r="AJ427" s="306">
        <f t="shared" si="409"/>
        <v>0.4363127190392877</v>
      </c>
      <c r="AK427" s="306">
        <f t="shared" si="409"/>
        <v>0.4555823538058657</v>
      </c>
      <c r="AL427" s="306">
        <f t="shared" si="409"/>
        <v>0.4428706831603762</v>
      </c>
      <c r="AM427" s="306">
        <f t="shared" si="409"/>
        <v>0.43818457563332031</v>
      </c>
      <c r="AN427" s="306">
        <f t="shared" si="409"/>
        <v>0.43720947809984495</v>
      </c>
      <c r="AO427" s="306">
        <f t="shared" si="409"/>
        <v>0.43966646813579507</v>
      </c>
      <c r="AP427" s="306">
        <f t="shared" si="409"/>
        <v>0.44797047701622611</v>
      </c>
      <c r="AQ427" s="306">
        <f t="shared" si="409"/>
        <v>0.45099062818504981</v>
      </c>
      <c r="AR427" s="306">
        <f t="shared" si="409"/>
        <v>0.45058790259658399</v>
      </c>
      <c r="AS427" s="306">
        <f t="shared" si="409"/>
        <v>0.45006922476003375</v>
      </c>
      <c r="AT427" s="306">
        <f t="shared" si="409"/>
        <v>0.45388680966772804</v>
      </c>
      <c r="AU427" s="306">
        <f t="shared" si="409"/>
        <v>0.4528685009098094</v>
      </c>
      <c r="AV427" s="306">
        <f t="shared" si="409"/>
        <v>0.46275376474573371</v>
      </c>
      <c r="AW427" s="306">
        <f t="shared" si="409"/>
        <v>0.46298200229946057</v>
      </c>
      <c r="AX427" s="306">
        <f t="shared" si="409"/>
        <v>0.46552569806957916</v>
      </c>
      <c r="AY427" s="306">
        <f t="shared" si="409"/>
        <v>0.4681610658321852</v>
      </c>
      <c r="AZ427" s="306">
        <f t="shared" si="409"/>
        <v>0.46335962415188026</v>
      </c>
      <c r="BA427" s="306">
        <f t="shared" si="409"/>
        <v>0.46520743327613023</v>
      </c>
      <c r="BB427" s="306">
        <f t="shared" si="409"/>
        <v>0.4662609195028018</v>
      </c>
      <c r="BC427" s="306">
        <f t="shared" si="409"/>
        <v>0.46322822132255453</v>
      </c>
      <c r="BD427" s="306">
        <f t="shared" si="409"/>
        <v>0.45929196176664133</v>
      </c>
      <c r="BE427" s="306">
        <f t="shared" si="409"/>
        <v>0.47416916601397086</v>
      </c>
      <c r="BF427" s="306">
        <f t="shared" si="409"/>
        <v>0.46420625322475406</v>
      </c>
      <c r="BG427" s="306">
        <f t="shared" si="409"/>
        <v>0.46535503170168108</v>
      </c>
      <c r="BH427" s="306">
        <f t="shared" si="409"/>
        <v>0.46758766485171022</v>
      </c>
      <c r="BI427" s="306">
        <f t="shared" si="409"/>
        <v>0.46459347966286396</v>
      </c>
      <c r="BJ427" s="306">
        <f t="shared" si="409"/>
        <v>0.46092942398719106</v>
      </c>
      <c r="BK427" s="306">
        <f t="shared" si="409"/>
        <v>0.46326524986907036</v>
      </c>
      <c r="BL427" s="306">
        <f t="shared" si="409"/>
        <v>0.46370864959782476</v>
      </c>
      <c r="BM427" s="306">
        <f t="shared" si="403"/>
        <v>0.46160169106404053</v>
      </c>
      <c r="BN427" s="306">
        <f t="shared" si="403"/>
        <v>0.47050402607034775</v>
      </c>
      <c r="BO427" s="349">
        <f t="shared" si="405"/>
        <v>0.46300000000000002</v>
      </c>
      <c r="BP427" s="349">
        <f t="shared" si="408"/>
        <v>0.46200000000000002</v>
      </c>
      <c r="BQ427" s="349"/>
      <c r="BR427" s="307"/>
      <c r="BT427" s="306">
        <f t="shared" si="406"/>
        <v>8.902335006307216E-3</v>
      </c>
      <c r="BU427" s="306">
        <f t="shared" si="407"/>
        <v>7.6843272341495794E-3</v>
      </c>
    </row>
    <row r="428" spans="1:73">
      <c r="A428" s="254" t="s">
        <v>71</v>
      </c>
      <c r="Q428" s="306">
        <f t="shared" si="409"/>
        <v>0.41464458614198063</v>
      </c>
      <c r="R428" s="306">
        <f t="shared" si="409"/>
        <v>0.4304997948107912</v>
      </c>
      <c r="S428" s="306">
        <f t="shared" si="409"/>
        <v>0.38547800181334507</v>
      </c>
      <c r="T428" s="306">
        <f t="shared" si="409"/>
        <v>0.41117761605577119</v>
      </c>
      <c r="U428" s="306">
        <f t="shared" si="409"/>
        <v>0.39578181124342571</v>
      </c>
      <c r="V428" s="306">
        <f t="shared" si="409"/>
        <v>0.3992993938835242</v>
      </c>
      <c r="W428" s="306">
        <f t="shared" si="409"/>
        <v>0.39809485703733344</v>
      </c>
      <c r="X428" s="306">
        <f t="shared" si="409"/>
        <v>0.40072950226372783</v>
      </c>
      <c r="Y428" s="306">
        <f t="shared" si="409"/>
        <v>0.38724415626370073</v>
      </c>
      <c r="Z428" s="306">
        <f t="shared" si="409"/>
        <v>0.43946149641860588</v>
      </c>
      <c r="AA428" s="306">
        <f t="shared" si="409"/>
        <v>0.43738416607806307</v>
      </c>
      <c r="AB428" s="306">
        <f t="shared" si="409"/>
        <v>0.45796308954203691</v>
      </c>
      <c r="AC428" s="306">
        <f t="shared" si="409"/>
        <v>0.42008014871416427</v>
      </c>
      <c r="AD428" s="306">
        <f t="shared" si="409"/>
        <v>0.44333052110071985</v>
      </c>
      <c r="AE428" s="306">
        <f t="shared" si="409"/>
        <v>0.42452060920114681</v>
      </c>
      <c r="AF428" s="306">
        <f t="shared" si="409"/>
        <v>0.43487538727618857</v>
      </c>
      <c r="AG428" s="306">
        <f t="shared" si="409"/>
        <v>0.42945952244484054</v>
      </c>
      <c r="AH428" s="306">
        <f t="shared" si="409"/>
        <v>0.44415933461264073</v>
      </c>
      <c r="AI428" s="306">
        <f t="shared" si="409"/>
        <v>0.42424552429667517</v>
      </c>
      <c r="AJ428" s="306">
        <f t="shared" si="409"/>
        <v>0.44338722255199786</v>
      </c>
      <c r="AK428" s="306">
        <f t="shared" si="409"/>
        <v>0.43812901908747576</v>
      </c>
      <c r="AL428" s="306">
        <f t="shared" si="409"/>
        <v>0.42209775071280231</v>
      </c>
      <c r="AM428" s="306">
        <f t="shared" si="409"/>
        <v>0.44775409450277642</v>
      </c>
      <c r="AN428" s="306">
        <f t="shared" si="409"/>
        <v>0.43738867864050435</v>
      </c>
      <c r="AO428" s="306">
        <f t="shared" si="409"/>
        <v>0.44904682525261302</v>
      </c>
      <c r="AP428" s="306">
        <f t="shared" si="409"/>
        <v>0.43768713708022405</v>
      </c>
      <c r="AQ428" s="306">
        <f t="shared" si="409"/>
        <v>0.44586350021920934</v>
      </c>
      <c r="AR428" s="306">
        <f t="shared" si="409"/>
        <v>0.45059663174545372</v>
      </c>
      <c r="AS428" s="306">
        <f t="shared" si="409"/>
        <v>0.44321414166213635</v>
      </c>
      <c r="AT428" s="306">
        <f t="shared" si="409"/>
        <v>0.4450384193493071</v>
      </c>
      <c r="AU428" s="306">
        <f t="shared" si="409"/>
        <v>0.46131400197755895</v>
      </c>
      <c r="AV428" s="306">
        <f t="shared" si="409"/>
        <v>0.45193492582586853</v>
      </c>
      <c r="AW428" s="306">
        <f t="shared" si="409"/>
        <v>0.45532897821731527</v>
      </c>
      <c r="AX428" s="306">
        <f t="shared" si="409"/>
        <v>0.46203859000882597</v>
      </c>
      <c r="AY428" s="306">
        <f t="shared" si="409"/>
        <v>0.45765618572529382</v>
      </c>
      <c r="AZ428" s="306">
        <f t="shared" si="409"/>
        <v>0.45710529875023437</v>
      </c>
      <c r="BA428" s="306">
        <f t="shared" si="409"/>
        <v>0.4594761442808008</v>
      </c>
      <c r="BB428" s="306">
        <f t="shared" si="409"/>
        <v>0.46349548640185362</v>
      </c>
      <c r="BC428" s="306">
        <f t="shared" si="409"/>
        <v>0.46752574805249431</v>
      </c>
      <c r="BD428" s="306">
        <f t="shared" si="409"/>
        <v>0.46180612740440447</v>
      </c>
      <c r="BE428" s="306">
        <f t="shared" si="409"/>
        <v>0.45482527076452722</v>
      </c>
      <c r="BF428" s="306">
        <f t="shared" si="409"/>
        <v>0.45912493824358852</v>
      </c>
      <c r="BG428" s="306">
        <f t="shared" si="409"/>
        <v>0.46813056101168349</v>
      </c>
      <c r="BH428" s="306">
        <f t="shared" si="409"/>
        <v>0.46262136252148678</v>
      </c>
      <c r="BI428" s="306">
        <f t="shared" si="409"/>
        <v>0.46132126357261799</v>
      </c>
      <c r="BJ428" s="306">
        <f t="shared" si="409"/>
        <v>0.46073344376309516</v>
      </c>
      <c r="BK428" s="306">
        <f t="shared" si="409"/>
        <v>0.45558815070463032</v>
      </c>
      <c r="BL428" s="306">
        <f t="shared" si="409"/>
        <v>0.46099285083139208</v>
      </c>
      <c r="BM428" s="306">
        <f t="shared" si="403"/>
        <v>0.51027803878388756</v>
      </c>
      <c r="BN428" s="306">
        <f t="shared" si="403"/>
        <v>0.48013677452135561</v>
      </c>
      <c r="BO428" s="349">
        <f t="shared" si="405"/>
        <v>0.46100000000000002</v>
      </c>
      <c r="BP428" s="349">
        <f t="shared" si="408"/>
        <v>0.46650000000000003</v>
      </c>
      <c r="BQ428" s="349"/>
      <c r="BR428" s="307"/>
      <c r="BT428" s="306">
        <f t="shared" si="406"/>
        <v>-3.0141264262531942E-2</v>
      </c>
      <c r="BU428" s="306">
        <f t="shared" si="407"/>
        <v>1.035402499023097E-2</v>
      </c>
    </row>
    <row r="429" spans="1:73">
      <c r="A429" s="254" t="s">
        <v>72</v>
      </c>
      <c r="Q429" s="306">
        <f t="shared" si="409"/>
        <v>0.40447940060577775</v>
      </c>
      <c r="R429" s="306">
        <f t="shared" si="409"/>
        <v>0.41196391402993704</v>
      </c>
      <c r="S429" s="306">
        <f t="shared" si="409"/>
        <v>0.37733760062224037</v>
      </c>
      <c r="T429" s="306">
        <f t="shared" si="409"/>
        <v>0.40074191026050499</v>
      </c>
      <c r="U429" s="306">
        <f t="shared" si="409"/>
        <v>0.39722293503097272</v>
      </c>
      <c r="V429" s="306">
        <f t="shared" si="409"/>
        <v>0.40464269458352298</v>
      </c>
      <c r="W429" s="306">
        <f t="shared" si="409"/>
        <v>0.4052135639451987</v>
      </c>
      <c r="X429" s="306">
        <f t="shared" si="409"/>
        <v>0.4099456812791677</v>
      </c>
      <c r="Y429" s="306">
        <f t="shared" si="409"/>
        <v>0.43975042246197849</v>
      </c>
      <c r="Z429" s="306">
        <f t="shared" si="409"/>
        <v>0.43428905432843168</v>
      </c>
      <c r="AA429" s="306">
        <f t="shared" si="409"/>
        <v>0.41193867593844274</v>
      </c>
      <c r="AB429" s="306">
        <f t="shared" si="409"/>
        <v>0.4227086452833162</v>
      </c>
      <c r="AC429" s="306">
        <f t="shared" si="409"/>
        <v>0.42499466804789621</v>
      </c>
      <c r="AD429" s="306">
        <f t="shared" si="409"/>
        <v>0.42917015926236374</v>
      </c>
      <c r="AE429" s="306">
        <f t="shared" si="409"/>
        <v>0.4342382235913233</v>
      </c>
      <c r="AF429" s="306">
        <f t="shared" si="409"/>
        <v>0.43323931205906591</v>
      </c>
      <c r="AG429" s="306">
        <f t="shared" si="409"/>
        <v>0.43119279876464167</v>
      </c>
      <c r="AH429" s="306">
        <f t="shared" si="409"/>
        <v>0.44197675466258218</v>
      </c>
      <c r="AI429" s="306">
        <f t="shared" si="409"/>
        <v>0.44978003445026621</v>
      </c>
      <c r="AJ429" s="306">
        <f t="shared" si="409"/>
        <v>0.43208824528844392</v>
      </c>
      <c r="AK429" s="306">
        <f t="shared" si="409"/>
        <v>0.43386611851268408</v>
      </c>
      <c r="AL429" s="306">
        <f t="shared" si="409"/>
        <v>0.43939954152185162</v>
      </c>
      <c r="AM429" s="306">
        <f t="shared" si="409"/>
        <v>0.44581701566496151</v>
      </c>
      <c r="AN429" s="306">
        <f t="shared" si="409"/>
        <v>0.44126465074344923</v>
      </c>
      <c r="AO429" s="306">
        <f t="shared" si="409"/>
        <v>0.44705380945546902</v>
      </c>
      <c r="AP429" s="306">
        <f t="shared" si="409"/>
        <v>0.44597508515041745</v>
      </c>
      <c r="AQ429" s="306">
        <f t="shared" si="409"/>
        <v>0.44182470943794244</v>
      </c>
      <c r="AR429" s="306">
        <f t="shared" si="409"/>
        <v>0.44941411920218916</v>
      </c>
      <c r="AS429" s="306">
        <f t="shared" si="409"/>
        <v>0.44469582789259748</v>
      </c>
      <c r="AT429" s="306">
        <f t="shared" si="409"/>
        <v>0.46665901942198906</v>
      </c>
      <c r="AU429" s="306">
        <f t="shared" si="409"/>
        <v>0.45213437532809092</v>
      </c>
      <c r="AV429" s="306">
        <f t="shared" si="409"/>
        <v>0.4534931491091706</v>
      </c>
      <c r="AW429" s="306">
        <f t="shared" si="409"/>
        <v>0.46377371448192972</v>
      </c>
      <c r="AX429" s="306">
        <f t="shared" si="409"/>
        <v>0.46120554048653567</v>
      </c>
      <c r="AY429" s="306">
        <f t="shared" si="409"/>
        <v>0.45950186311041386</v>
      </c>
      <c r="AZ429" s="306">
        <f t="shared" si="409"/>
        <v>0.4545343971407253</v>
      </c>
      <c r="BA429" s="306">
        <f t="shared" si="409"/>
        <v>0.46041023032229117</v>
      </c>
      <c r="BB429" s="306">
        <f t="shared" si="409"/>
        <v>0.46076908137502426</v>
      </c>
      <c r="BC429" s="306">
        <f t="shared" si="409"/>
        <v>0.46256082881213095</v>
      </c>
      <c r="BD429" s="306">
        <f t="shared" si="409"/>
        <v>0.46146697302548018</v>
      </c>
      <c r="BE429" s="306">
        <f t="shared" si="409"/>
        <v>0.46002197931260119</v>
      </c>
      <c r="BF429" s="306">
        <f t="shared" si="409"/>
        <v>0.46409780798548594</v>
      </c>
      <c r="BG429" s="306">
        <f t="shared" si="409"/>
        <v>0.4701501960124102</v>
      </c>
      <c r="BH429" s="306">
        <f t="shared" si="409"/>
        <v>0.45606980143675391</v>
      </c>
      <c r="BI429" s="306">
        <f t="shared" si="409"/>
        <v>0.45837858747563726</v>
      </c>
      <c r="BJ429" s="306">
        <f t="shared" si="409"/>
        <v>0.45743613830625235</v>
      </c>
      <c r="BK429" s="306">
        <f t="shared" si="409"/>
        <v>0.46246338709804746</v>
      </c>
      <c r="BL429" s="306">
        <f t="shared" si="409"/>
        <v>0.44772302002945175</v>
      </c>
      <c r="BM429" s="306">
        <f t="shared" si="403"/>
        <v>0.39836690319268458</v>
      </c>
      <c r="BN429" s="306">
        <f t="shared" si="403"/>
        <v>0.4711098180361647</v>
      </c>
      <c r="BO429" s="349">
        <f t="shared" si="405"/>
        <v>0.45450000000000002</v>
      </c>
      <c r="BP429" s="349">
        <f t="shared" si="408"/>
        <v>0.45500000000000002</v>
      </c>
      <c r="BQ429" s="349"/>
      <c r="BR429" s="307"/>
      <c r="BT429" s="306">
        <f t="shared" si="406"/>
        <v>7.2742914843480111E-2</v>
      </c>
      <c r="BU429" s="306">
        <f t="shared" si="407"/>
        <v>2.6236210815750005E-2</v>
      </c>
    </row>
    <row r="430" spans="1:73">
      <c r="A430" s="254" t="s">
        <v>73</v>
      </c>
      <c r="Q430" s="306">
        <f t="shared" si="409"/>
        <v>0.44630190458099867</v>
      </c>
      <c r="R430" s="306">
        <f t="shared" si="409"/>
        <v>0.43822932578053253</v>
      </c>
      <c r="S430" s="306">
        <f t="shared" si="409"/>
        <v>0.41968249307497646</v>
      </c>
      <c r="T430" s="306">
        <f t="shared" si="409"/>
        <v>0.44139026795361053</v>
      </c>
      <c r="U430" s="306">
        <f t="shared" si="409"/>
        <v>0.41079107008127969</v>
      </c>
      <c r="V430" s="306">
        <f t="shared" si="409"/>
        <v>0.41647640791476404</v>
      </c>
      <c r="W430" s="306">
        <f t="shared" si="409"/>
        <v>0.40315124206337588</v>
      </c>
      <c r="X430" s="306">
        <f t="shared" si="409"/>
        <v>0.40587468797588583</v>
      </c>
      <c r="Y430" s="306">
        <f t="shared" si="409"/>
        <v>0.42142169962586851</v>
      </c>
      <c r="Z430" s="306">
        <f t="shared" si="409"/>
        <v>0.43211067298327238</v>
      </c>
      <c r="AA430" s="306">
        <f t="shared" si="409"/>
        <v>0.41162560862248759</v>
      </c>
      <c r="AB430" s="306">
        <f t="shared" si="409"/>
        <v>0.42514674236144256</v>
      </c>
      <c r="AC430" s="306">
        <f t="shared" si="409"/>
        <v>0.44915241852988447</v>
      </c>
      <c r="AD430" s="306">
        <f t="shared" si="409"/>
        <v>0.44160508826790418</v>
      </c>
      <c r="AE430" s="306">
        <f t="shared" si="409"/>
        <v>0.42587852959382894</v>
      </c>
      <c r="AF430" s="306">
        <f t="shared" si="409"/>
        <v>0.4486613387828583</v>
      </c>
      <c r="AG430" s="306">
        <f t="shared" si="409"/>
        <v>0.445676554348648</v>
      </c>
      <c r="AH430" s="306">
        <f t="shared" si="409"/>
        <v>0.43437182675751645</v>
      </c>
      <c r="AI430" s="306">
        <f t="shared" si="409"/>
        <v>0.42471080375014314</v>
      </c>
      <c r="AJ430" s="306">
        <f t="shared" si="409"/>
        <v>0.44339068691065375</v>
      </c>
      <c r="AK430" s="306">
        <f t="shared" si="409"/>
        <v>0.4510080922334469</v>
      </c>
      <c r="AL430" s="306">
        <f t="shared" si="409"/>
        <v>0.44331970150512257</v>
      </c>
      <c r="AM430" s="306">
        <f t="shared" si="409"/>
        <v>0.43677284177319492</v>
      </c>
      <c r="AN430" s="306">
        <f t="shared" si="409"/>
        <v>0.44924000685024873</v>
      </c>
      <c r="AO430" s="306">
        <f t="shared" si="409"/>
        <v>0.44876986380853928</v>
      </c>
      <c r="AP430" s="306">
        <f t="shared" si="409"/>
        <v>0.44978424661201144</v>
      </c>
      <c r="AQ430" s="306">
        <f t="shared" si="409"/>
        <v>0.45162339381196925</v>
      </c>
      <c r="AR430" s="306">
        <f t="shared" si="409"/>
        <v>0.44938080013140119</v>
      </c>
      <c r="AS430" s="306">
        <f t="shared" si="409"/>
        <v>0.45064811945087613</v>
      </c>
      <c r="AT430" s="306">
        <f t="shared" si="409"/>
        <v>0.45796551843198635</v>
      </c>
      <c r="AU430" s="306">
        <f t="shared" si="409"/>
        <v>0.46983687486033809</v>
      </c>
      <c r="AV430" s="306">
        <f t="shared" si="409"/>
        <v>0.45368947931750936</v>
      </c>
      <c r="AW430" s="306">
        <f t="shared" si="409"/>
        <v>0.45522345511757156</v>
      </c>
      <c r="AX430" s="306">
        <f t="shared" si="409"/>
        <v>0.4627166423323591</v>
      </c>
      <c r="AY430" s="306">
        <f t="shared" si="409"/>
        <v>0.4643429268735963</v>
      </c>
      <c r="AZ430" s="306">
        <f t="shared" si="409"/>
        <v>0.45726448536421016</v>
      </c>
      <c r="BA430" s="306">
        <f t="shared" si="409"/>
        <v>0.45868654962168531</v>
      </c>
      <c r="BB430" s="306">
        <f t="shared" si="409"/>
        <v>0.45882909853893195</v>
      </c>
      <c r="BC430" s="306">
        <f t="shared" si="409"/>
        <v>0.46477916595284335</v>
      </c>
      <c r="BD430" s="306">
        <f t="shared" si="409"/>
        <v>0.45908172134042347</v>
      </c>
      <c r="BE430" s="306">
        <f t="shared" si="409"/>
        <v>0.45988486360658487</v>
      </c>
      <c r="BF430" s="306">
        <f t="shared" si="409"/>
        <v>0.4632410839887815</v>
      </c>
      <c r="BG430" s="306">
        <f t="shared" si="409"/>
        <v>0.46082770177102012</v>
      </c>
      <c r="BH430" s="306">
        <f t="shared" si="409"/>
        <v>0.46196219745917355</v>
      </c>
      <c r="BI430" s="306">
        <f t="shared" si="409"/>
        <v>0.46808556398157258</v>
      </c>
      <c r="BJ430" s="306">
        <f t="shared" si="409"/>
        <v>0.46762717168006762</v>
      </c>
      <c r="BK430" s="306">
        <f t="shared" si="409"/>
        <v>0.46312787993322785</v>
      </c>
      <c r="BL430" s="306">
        <f t="shared" si="409"/>
        <v>0.46071872784903228</v>
      </c>
      <c r="BM430" s="306">
        <f t="shared" si="403"/>
        <v>0.47149092721987146</v>
      </c>
      <c r="BN430" s="306">
        <f t="shared" si="403"/>
        <v>0.47694512585913235</v>
      </c>
      <c r="BO430" s="349">
        <f t="shared" si="405"/>
        <v>0.46650000000000003</v>
      </c>
      <c r="BP430" s="349">
        <f t="shared" si="408"/>
        <v>0.46650000000000003</v>
      </c>
      <c r="BQ430" s="349"/>
      <c r="BR430" s="307"/>
      <c r="BT430" s="306">
        <f t="shared" si="406"/>
        <v>5.4541986392608877E-3</v>
      </c>
      <c r="BU430" s="306">
        <f t="shared" si="407"/>
        <v>1.0735071726377998E-2</v>
      </c>
    </row>
    <row r="431" spans="1:73">
      <c r="A431" s="254" t="s">
        <v>74</v>
      </c>
      <c r="Q431" s="306">
        <f t="shared" si="409"/>
        <v>0.44020599332276411</v>
      </c>
      <c r="R431" s="306">
        <f t="shared" si="409"/>
        <v>0.42063203837159607</v>
      </c>
      <c r="S431" s="306">
        <f t="shared" si="409"/>
        <v>0.41671724110959435</v>
      </c>
      <c r="T431" s="306">
        <f t="shared" si="409"/>
        <v>0.43475728187582979</v>
      </c>
      <c r="U431" s="306">
        <f t="shared" si="409"/>
        <v>0.334211089971374</v>
      </c>
      <c r="V431" s="306">
        <f t="shared" si="409"/>
        <v>0.39279116386934482</v>
      </c>
      <c r="W431" s="306">
        <f t="shared" si="409"/>
        <v>0.38016059120301293</v>
      </c>
      <c r="X431" s="306">
        <f t="shared" si="409"/>
        <v>0.41937641364885569</v>
      </c>
      <c r="Y431" s="306">
        <f t="shared" si="409"/>
        <v>0.43001981121081462</v>
      </c>
      <c r="Z431" s="306">
        <f t="shared" si="409"/>
        <v>0.4399170485966441</v>
      </c>
      <c r="AA431" s="306">
        <f t="shared" si="409"/>
        <v>0.426978824299105</v>
      </c>
      <c r="AB431" s="306">
        <f t="shared" si="409"/>
        <v>0.39934194085797586</v>
      </c>
      <c r="AC431" s="306">
        <f t="shared" si="409"/>
        <v>0.42644599115139736</v>
      </c>
      <c r="AD431" s="306">
        <f t="shared" si="409"/>
        <v>0.4300676609501376</v>
      </c>
      <c r="AE431" s="306">
        <f t="shared" si="409"/>
        <v>0.42980711763107843</v>
      </c>
      <c r="AF431" s="306">
        <f t="shared" si="409"/>
        <v>0.43607082333780839</v>
      </c>
      <c r="AG431" s="306">
        <f t="shared" ref="Q431:BM432" si="410">AG415/AG289</f>
        <v>0.42579813284782209</v>
      </c>
      <c r="AH431" s="306">
        <f t="shared" si="410"/>
        <v>0.43214836337760915</v>
      </c>
      <c r="AI431" s="306">
        <f t="shared" si="410"/>
        <v>0.43404279683734398</v>
      </c>
      <c r="AJ431" s="306">
        <f t="shared" si="410"/>
        <v>0.43319925333281067</v>
      </c>
      <c r="AK431" s="306">
        <f t="shared" si="410"/>
        <v>0.44230025239033915</v>
      </c>
      <c r="AL431" s="306">
        <f t="shared" si="410"/>
        <v>0.44620124834341568</v>
      </c>
      <c r="AM431" s="306">
        <f t="shared" si="410"/>
        <v>0.44529156964370664</v>
      </c>
      <c r="AN431" s="306">
        <f t="shared" si="410"/>
        <v>0.44653852087687063</v>
      </c>
      <c r="AO431" s="306">
        <f t="shared" si="410"/>
        <v>0.44953572090723681</v>
      </c>
      <c r="AP431" s="306">
        <f t="shared" si="410"/>
        <v>0.45034909278212309</v>
      </c>
      <c r="AQ431" s="306">
        <f t="shared" si="410"/>
        <v>0.44469890322135619</v>
      </c>
      <c r="AR431" s="306">
        <f t="shared" si="410"/>
        <v>0.45530137178894931</v>
      </c>
      <c r="AS431" s="306">
        <f t="shared" si="410"/>
        <v>0.45174265157814819</v>
      </c>
      <c r="AT431" s="306">
        <f t="shared" si="410"/>
        <v>0.45734002855205785</v>
      </c>
      <c r="AU431" s="306">
        <f t="shared" si="410"/>
        <v>0.45326757647626326</v>
      </c>
      <c r="AV431" s="306">
        <f t="shared" si="410"/>
        <v>0.46333217528376547</v>
      </c>
      <c r="AW431" s="306">
        <f t="shared" si="410"/>
        <v>0.46203329538291638</v>
      </c>
      <c r="AX431" s="306">
        <f t="shared" si="410"/>
        <v>0.46480072100941316</v>
      </c>
      <c r="AY431" s="306">
        <f t="shared" si="410"/>
        <v>0.46275604310261131</v>
      </c>
      <c r="AZ431" s="306">
        <f t="shared" si="410"/>
        <v>0.45794287253449562</v>
      </c>
      <c r="BA431" s="306">
        <f t="shared" si="410"/>
        <v>0.46137466144099126</v>
      </c>
      <c r="BB431" s="306">
        <f t="shared" si="410"/>
        <v>0.46333401178443795</v>
      </c>
      <c r="BC431" s="306">
        <f t="shared" si="410"/>
        <v>0.45433094490286563</v>
      </c>
      <c r="BD431" s="306">
        <f t="shared" si="410"/>
        <v>0.46851990805726418</v>
      </c>
      <c r="BE431" s="306">
        <f t="shared" si="410"/>
        <v>0.46615575547732535</v>
      </c>
      <c r="BF431" s="306">
        <f t="shared" si="410"/>
        <v>0.47129212992540376</v>
      </c>
      <c r="BG431" s="306">
        <f t="shared" si="410"/>
        <v>0.46561165601304311</v>
      </c>
      <c r="BH431" s="306">
        <f t="shared" si="410"/>
        <v>0.46861396727709403</v>
      </c>
      <c r="BI431" s="306">
        <f t="shared" si="410"/>
        <v>0.46561096667454505</v>
      </c>
      <c r="BJ431" s="306">
        <f t="shared" si="410"/>
        <v>0.45600597173884105</v>
      </c>
      <c r="BK431" s="306">
        <f t="shared" si="410"/>
        <v>0.46411644569926114</v>
      </c>
      <c r="BL431" s="306">
        <f t="shared" si="410"/>
        <v>0.46223736785898567</v>
      </c>
      <c r="BM431" s="306">
        <f t="shared" si="410"/>
        <v>0.47349557561451383</v>
      </c>
      <c r="BN431" s="349">
        <f t="shared" ref="BN431:BN432" si="411">ROUND(((SUM(BH431:BL431)-MAX(BH431:BL431)-MIN(BH431:BL431))/3)*2,3)/2-0.003+0.002</f>
        <v>0.46300000000000002</v>
      </c>
      <c r="BO431" s="349">
        <f t="shared" si="405"/>
        <v>0.46400000000000002</v>
      </c>
      <c r="BP431" s="349">
        <f t="shared" si="408"/>
        <v>0.46200000000000002</v>
      </c>
      <c r="BQ431" s="349"/>
      <c r="BR431" s="307"/>
      <c r="BT431" s="306">
        <f t="shared" si="406"/>
        <v>-1.0495575614513808E-2</v>
      </c>
      <c r="BU431" s="306">
        <f t="shared" si="407"/>
        <v>-1.2932655172293028E-3</v>
      </c>
    </row>
    <row r="432" spans="1:73">
      <c r="A432" s="254" t="s">
        <v>75</v>
      </c>
      <c r="Q432" s="306">
        <f t="shared" si="410"/>
        <v>0.48030790765279502</v>
      </c>
      <c r="R432" s="306">
        <f t="shared" si="410"/>
        <v>0.4529194203882147</v>
      </c>
      <c r="S432" s="306">
        <f t="shared" si="410"/>
        <v>0.45633756768840744</v>
      </c>
      <c r="T432" s="306">
        <f t="shared" si="410"/>
        <v>0.47403041378521149</v>
      </c>
      <c r="U432" s="306">
        <f t="shared" si="410"/>
        <v>0.37236902196707117</v>
      </c>
      <c r="V432" s="306">
        <f t="shared" si="410"/>
        <v>0.37983802617948959</v>
      </c>
      <c r="W432" s="306">
        <f t="shared" si="410"/>
        <v>0.38533127487007757</v>
      </c>
      <c r="X432" s="306">
        <f t="shared" si="410"/>
        <v>0.40130230043034498</v>
      </c>
      <c r="Y432" s="306">
        <f t="shared" si="410"/>
        <v>0.41887350450329353</v>
      </c>
      <c r="Z432" s="306">
        <f t="shared" si="410"/>
        <v>0.42208865271207324</v>
      </c>
      <c r="AA432" s="306">
        <f t="shared" si="410"/>
        <v>0.3899144181818231</v>
      </c>
      <c r="AB432" s="306">
        <f t="shared" si="410"/>
        <v>0.4060653017566474</v>
      </c>
      <c r="AC432" s="306">
        <f t="shared" si="410"/>
        <v>0.43933484883244012</v>
      </c>
      <c r="AD432" s="306">
        <f t="shared" si="410"/>
        <v>0.41355125484116412</v>
      </c>
      <c r="AE432" s="306">
        <f t="shared" si="410"/>
        <v>0.42756143482672371</v>
      </c>
      <c r="AF432" s="306">
        <f t="shared" si="410"/>
        <v>0.43137077069173396</v>
      </c>
      <c r="AG432" s="306">
        <f t="shared" si="410"/>
        <v>0.42784495853909527</v>
      </c>
      <c r="AH432" s="306">
        <f t="shared" si="410"/>
        <v>0.43650648814269105</v>
      </c>
      <c r="AI432" s="306">
        <f t="shared" si="410"/>
        <v>0.43340657442766395</v>
      </c>
      <c r="AJ432" s="306">
        <f t="shared" si="410"/>
        <v>0.42349315656531428</v>
      </c>
      <c r="AK432" s="306">
        <f t="shared" si="410"/>
        <v>0.43390026641105023</v>
      </c>
      <c r="AL432" s="306">
        <f t="shared" si="410"/>
        <v>0.43736096452854462</v>
      </c>
      <c r="AM432" s="306">
        <f t="shared" si="410"/>
        <v>0.43690702458330399</v>
      </c>
      <c r="AN432" s="306">
        <f t="shared" si="410"/>
        <v>0.44242956932044231</v>
      </c>
      <c r="AO432" s="306">
        <f t="shared" si="410"/>
        <v>0.439106943236865</v>
      </c>
      <c r="AP432" s="306">
        <f t="shared" si="410"/>
        <v>0.43934186814585557</v>
      </c>
      <c r="AQ432" s="306">
        <f t="shared" si="410"/>
        <v>0.44384727459182971</v>
      </c>
      <c r="AR432" s="306">
        <f t="shared" si="410"/>
        <v>0.44562004587555526</v>
      </c>
      <c r="AS432" s="306">
        <f t="shared" si="410"/>
        <v>0.44057458027074942</v>
      </c>
      <c r="AT432" s="306">
        <f t="shared" si="410"/>
        <v>0.45757650604583011</v>
      </c>
      <c r="AU432" s="306">
        <f t="shared" si="410"/>
        <v>0.45554588410843083</v>
      </c>
      <c r="AV432" s="306">
        <f t="shared" si="410"/>
        <v>0.45344677794333899</v>
      </c>
      <c r="AW432" s="306">
        <f t="shared" si="410"/>
        <v>0.46735216728984913</v>
      </c>
      <c r="AX432" s="306">
        <f t="shared" si="410"/>
        <v>0.45525084728208021</v>
      </c>
      <c r="AY432" s="306">
        <f t="shared" si="410"/>
        <v>0.45613369506476775</v>
      </c>
      <c r="AZ432" s="306">
        <f t="shared" si="410"/>
        <v>0.4417803493512118</v>
      </c>
      <c r="BA432" s="306">
        <f t="shared" si="410"/>
        <v>0.45740942975167376</v>
      </c>
      <c r="BB432" s="306">
        <f t="shared" si="410"/>
        <v>0.45939159411821195</v>
      </c>
      <c r="BC432" s="306">
        <f t="shared" si="410"/>
        <v>0.45335371333144392</v>
      </c>
      <c r="BD432" s="306">
        <f t="shared" si="410"/>
        <v>0.451751282227914</v>
      </c>
      <c r="BE432" s="306">
        <f t="shared" si="410"/>
        <v>0.45229616263260147</v>
      </c>
      <c r="BF432" s="306">
        <f t="shared" si="410"/>
        <v>0.45885243025092121</v>
      </c>
      <c r="BG432" s="306">
        <f t="shared" si="410"/>
        <v>0.46335455674967485</v>
      </c>
      <c r="BH432" s="306">
        <f t="shared" si="410"/>
        <v>0.45525303290538066</v>
      </c>
      <c r="BI432" s="306">
        <f t="shared" si="410"/>
        <v>0.45879128653557721</v>
      </c>
      <c r="BJ432" s="306">
        <f t="shared" si="410"/>
        <v>0.460688729555498</v>
      </c>
      <c r="BK432" s="306">
        <f t="shared" si="410"/>
        <v>0.45515264653803361</v>
      </c>
      <c r="BL432" s="306">
        <f t="shared" si="410"/>
        <v>0.46271661753074</v>
      </c>
      <c r="BM432" s="306">
        <f t="shared" si="410"/>
        <v>0.44891776371066655</v>
      </c>
      <c r="BN432" s="349">
        <f t="shared" si="411"/>
        <v>0.45700000000000002</v>
      </c>
      <c r="BO432" s="349">
        <f t="shared" si="405"/>
        <v>0.45800000000000002</v>
      </c>
      <c r="BP432" s="349">
        <f t="shared" si="408"/>
        <v>0.45650000000000002</v>
      </c>
      <c r="BQ432" s="349"/>
      <c r="BR432" s="307"/>
      <c r="BT432" s="306">
        <f t="shared" si="406"/>
        <v>8.0822362893334665E-3</v>
      </c>
      <c r="BU432" s="306">
        <f t="shared" si="407"/>
        <v>-2.5340877410301443E-4</v>
      </c>
    </row>
    <row r="433" spans="1:73" ht="12" thickBot="1">
      <c r="A433" s="254" t="s">
        <v>95</v>
      </c>
      <c r="Q433" s="306">
        <f t="shared" ref="Q433:BP433" si="412">AVERAGE(Q421:Q432)</f>
        <v>0.42480938600421575</v>
      </c>
      <c r="R433" s="306">
        <f t="shared" si="412"/>
        <v>0.42032474260383651</v>
      </c>
      <c r="S433" s="306">
        <f t="shared" si="412"/>
        <v>0.41267199228285628</v>
      </c>
      <c r="T433" s="306">
        <f t="shared" si="412"/>
        <v>0.41547050906048538</v>
      </c>
      <c r="U433" s="306">
        <f t="shared" si="412"/>
        <v>0.42590582109819208</v>
      </c>
      <c r="V433" s="306">
        <f t="shared" si="412"/>
        <v>0.40226823156392905</v>
      </c>
      <c r="W433" s="306">
        <f t="shared" si="412"/>
        <v>0.40070244828215351</v>
      </c>
      <c r="X433" s="306">
        <f t="shared" si="412"/>
        <v>0.39525678437579059</v>
      </c>
      <c r="Y433" s="306">
        <f t="shared" si="412"/>
        <v>0.40908893684374181</v>
      </c>
      <c r="Z433" s="306">
        <f t="shared" si="412"/>
        <v>0.43442727334964287</v>
      </c>
      <c r="AA433" s="306">
        <f t="shared" si="412"/>
        <v>0.42874757070310593</v>
      </c>
      <c r="AB433" s="306">
        <f t="shared" si="412"/>
        <v>0.43004498315734635</v>
      </c>
      <c r="AC433" s="306">
        <f t="shared" si="412"/>
        <v>0.4213794258310915</v>
      </c>
      <c r="AD433" s="306">
        <f t="shared" si="412"/>
        <v>0.43353365351203399</v>
      </c>
      <c r="AE433" s="306">
        <f t="shared" si="412"/>
        <v>0.43233935677545737</v>
      </c>
      <c r="AF433" s="306">
        <f t="shared" si="412"/>
        <v>0.43539063514512244</v>
      </c>
      <c r="AG433" s="306">
        <f t="shared" si="412"/>
        <v>0.43926043029176914</v>
      </c>
      <c r="AH433" s="306">
        <f t="shared" si="412"/>
        <v>0.44172623914402737</v>
      </c>
      <c r="AI433" s="306">
        <f t="shared" si="412"/>
        <v>0.4350160289406339</v>
      </c>
      <c r="AJ433" s="306">
        <f t="shared" si="412"/>
        <v>0.43623478277200389</v>
      </c>
      <c r="AK433" s="306">
        <f t="shared" si="412"/>
        <v>0.43974444226352016</v>
      </c>
      <c r="AL433" s="306">
        <f t="shared" si="412"/>
        <v>0.43884084129180884</v>
      </c>
      <c r="AM433" s="306">
        <f t="shared" si="412"/>
        <v>0.44247635427767329</v>
      </c>
      <c r="AN433" s="306">
        <f t="shared" si="412"/>
        <v>0.44592128640421963</v>
      </c>
      <c r="AO433" s="306">
        <f t="shared" si="412"/>
        <v>0.44379902782492991</v>
      </c>
      <c r="AP433" s="306">
        <f t="shared" si="412"/>
        <v>0.44469719464249313</v>
      </c>
      <c r="AQ433" s="306">
        <f t="shared" si="412"/>
        <v>0.44702775364643504</v>
      </c>
      <c r="AR433" s="306">
        <f t="shared" si="412"/>
        <v>0.44878066437782421</v>
      </c>
      <c r="AS433" s="306">
        <f t="shared" si="412"/>
        <v>0.44775308668143032</v>
      </c>
      <c r="AT433" s="306">
        <f t="shared" si="412"/>
        <v>0.45355020162831883</v>
      </c>
      <c r="AU433" s="306">
        <f t="shared" si="412"/>
        <v>0.45716932626191592</v>
      </c>
      <c r="AV433" s="306">
        <f t="shared" si="412"/>
        <v>0.45730979018000634</v>
      </c>
      <c r="AW433" s="306">
        <f t="shared" si="412"/>
        <v>0.46033682121679043</v>
      </c>
      <c r="AX433" s="306">
        <f t="shared" si="412"/>
        <v>0.46110714578669065</v>
      </c>
      <c r="AY433" s="306">
        <f t="shared" si="412"/>
        <v>0.46190242031995332</v>
      </c>
      <c r="AZ433" s="306">
        <f t="shared" si="412"/>
        <v>0.45764833898564189</v>
      </c>
      <c r="BA433" s="306">
        <f t="shared" si="412"/>
        <v>0.45878338832180193</v>
      </c>
      <c r="BB433" s="306">
        <f t="shared" si="412"/>
        <v>0.46168859031367798</v>
      </c>
      <c r="BC433" s="306">
        <f t="shared" si="412"/>
        <v>0.46172632987066747</v>
      </c>
      <c r="BD433" s="306">
        <f t="shared" si="412"/>
        <v>0.46180150468539666</v>
      </c>
      <c r="BE433" s="306">
        <f t="shared" si="412"/>
        <v>0.46350655773030564</v>
      </c>
      <c r="BF433" s="306">
        <f t="shared" si="412"/>
        <v>0.46507077086800902</v>
      </c>
      <c r="BG433" s="306">
        <f t="shared" si="412"/>
        <v>0.46633314822409377</v>
      </c>
      <c r="BH433" s="306">
        <f t="shared" si="412"/>
        <v>0.46351884162845841</v>
      </c>
      <c r="BI433" s="306">
        <f t="shared" si="412"/>
        <v>0.46354117493728547</v>
      </c>
      <c r="BJ433" s="306">
        <f t="shared" si="412"/>
        <v>0.46083876801945323</v>
      </c>
      <c r="BK433" s="306">
        <f t="shared" si="412"/>
        <v>0.46073736907195645</v>
      </c>
      <c r="BL433" s="306">
        <f t="shared" si="412"/>
        <v>0.46052923339766455</v>
      </c>
      <c r="BM433" s="306">
        <f t="shared" si="412"/>
        <v>0.46142277534737758</v>
      </c>
      <c r="BN433" s="349">
        <f t="shared" si="412"/>
        <v>0.46050592859148937</v>
      </c>
      <c r="BO433" s="349">
        <f t="shared" si="412"/>
        <v>0.46150000000000002</v>
      </c>
      <c r="BP433" s="349">
        <f t="shared" si="412"/>
        <v>0.46124999999999999</v>
      </c>
      <c r="BQ433" s="349"/>
      <c r="BR433" s="307"/>
      <c r="BT433" s="306">
        <f t="shared" si="406"/>
        <v>-9.1684675588821207E-4</v>
      </c>
      <c r="BU433" s="306">
        <f t="shared" si="407"/>
        <v>-9.0793556325807767E-4</v>
      </c>
    </row>
    <row r="434" spans="1:73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  <c r="AA434" s="261"/>
      <c r="AB434" s="261"/>
      <c r="AC434" s="261"/>
      <c r="AD434" s="261"/>
      <c r="AE434" s="261"/>
      <c r="AF434" s="261"/>
      <c r="AG434" s="261"/>
      <c r="AH434" s="261"/>
      <c r="AI434" s="261"/>
      <c r="AJ434" s="261"/>
      <c r="AK434" s="261"/>
      <c r="AL434" s="261"/>
      <c r="AM434" s="261"/>
      <c r="AN434" s="261"/>
      <c r="AO434" s="261"/>
      <c r="AP434" s="261"/>
      <c r="AQ434" s="261"/>
      <c r="AR434" s="261"/>
      <c r="AS434" s="261"/>
      <c r="AT434" s="261"/>
      <c r="AU434" s="261"/>
      <c r="AV434" s="261"/>
      <c r="AW434" s="261"/>
      <c r="AX434" s="261"/>
      <c r="AY434" s="261"/>
      <c r="AZ434" s="261"/>
      <c r="BA434" s="261"/>
      <c r="BB434" s="261"/>
      <c r="BC434" s="261"/>
      <c r="BD434" s="261"/>
      <c r="BE434" s="261"/>
      <c r="BF434" s="261"/>
      <c r="BG434" s="261"/>
      <c r="BH434" s="261"/>
      <c r="BI434" s="261"/>
      <c r="BJ434" s="261"/>
      <c r="BK434" s="261"/>
      <c r="BL434" s="261"/>
      <c r="BM434" s="261"/>
      <c r="BN434" s="261"/>
      <c r="BO434" s="261"/>
      <c r="BP434" s="261"/>
    </row>
    <row r="435" spans="1:73" ht="12" thickBot="1">
      <c r="A435" s="254" t="s">
        <v>110</v>
      </c>
    </row>
    <row r="436" spans="1:73" ht="12" thickBot="1">
      <c r="A436" s="286"/>
      <c r="B436" s="287" t="s">
        <v>119</v>
      </c>
      <c r="C436" s="287" t="s">
        <v>120</v>
      </c>
      <c r="D436" s="287" t="s">
        <v>121</v>
      </c>
      <c r="E436" s="287" t="s">
        <v>122</v>
      </c>
      <c r="F436" s="287" t="s">
        <v>123</v>
      </c>
      <c r="G436" s="287" t="s">
        <v>124</v>
      </c>
      <c r="H436" s="287" t="s">
        <v>125</v>
      </c>
      <c r="I436" s="287" t="s">
        <v>126</v>
      </c>
      <c r="J436" s="287" t="s">
        <v>127</v>
      </c>
      <c r="K436" s="287" t="s">
        <v>128</v>
      </c>
      <c r="L436" s="287" t="s">
        <v>129</v>
      </c>
      <c r="M436" s="287" t="s">
        <v>130</v>
      </c>
      <c r="N436" s="287" t="s">
        <v>131</v>
      </c>
      <c r="O436" s="287" t="s">
        <v>132</v>
      </c>
      <c r="P436" s="287" t="s">
        <v>133</v>
      </c>
      <c r="Q436" s="288" t="s">
        <v>134</v>
      </c>
      <c r="R436" s="288" t="s">
        <v>135</v>
      </c>
      <c r="S436" s="288" t="s">
        <v>136</v>
      </c>
      <c r="T436" s="288" t="s">
        <v>137</v>
      </c>
      <c r="U436" s="288" t="s">
        <v>138</v>
      </c>
      <c r="V436" s="288" t="s">
        <v>139</v>
      </c>
      <c r="W436" s="288" t="s">
        <v>140</v>
      </c>
      <c r="X436" s="288" t="s">
        <v>141</v>
      </c>
      <c r="Y436" s="288" t="s">
        <v>142</v>
      </c>
      <c r="Z436" s="288" t="s">
        <v>143</v>
      </c>
      <c r="AA436" s="288" t="s">
        <v>144</v>
      </c>
      <c r="AB436" s="288" t="s">
        <v>145</v>
      </c>
      <c r="AC436" s="288" t="s">
        <v>146</v>
      </c>
      <c r="AD436" s="288" t="s">
        <v>147</v>
      </c>
      <c r="AE436" s="288" t="s">
        <v>148</v>
      </c>
      <c r="AF436" s="288" t="s">
        <v>149</v>
      </c>
      <c r="AG436" s="288" t="s">
        <v>150</v>
      </c>
      <c r="AH436" s="288" t="s">
        <v>151</v>
      </c>
      <c r="AI436" s="288" t="s">
        <v>11</v>
      </c>
      <c r="AJ436" s="288" t="s">
        <v>12</v>
      </c>
      <c r="AK436" s="288" t="s">
        <v>13</v>
      </c>
      <c r="AL436" s="288" t="s">
        <v>14</v>
      </c>
      <c r="AM436" s="288" t="s">
        <v>15</v>
      </c>
      <c r="AN436" s="288" t="s">
        <v>16</v>
      </c>
      <c r="AO436" s="288" t="s">
        <v>17</v>
      </c>
      <c r="AP436" s="288" t="s">
        <v>18</v>
      </c>
      <c r="AQ436" s="288" t="s">
        <v>19</v>
      </c>
      <c r="AR436" s="288" t="s">
        <v>20</v>
      </c>
      <c r="AS436" s="288" t="s">
        <v>21</v>
      </c>
      <c r="AT436" s="288" t="s">
        <v>22</v>
      </c>
      <c r="AU436" s="288" t="s">
        <v>23</v>
      </c>
      <c r="AV436" s="288" t="s">
        <v>24</v>
      </c>
      <c r="AW436" s="288" t="s">
        <v>25</v>
      </c>
      <c r="AX436" s="288" t="s">
        <v>26</v>
      </c>
      <c r="AY436" s="288" t="s">
        <v>27</v>
      </c>
      <c r="AZ436" s="288" t="s">
        <v>28</v>
      </c>
      <c r="BA436" s="288" t="s">
        <v>29</v>
      </c>
      <c r="BB436" s="288" t="s">
        <v>30</v>
      </c>
      <c r="BC436" s="288" t="s">
        <v>31</v>
      </c>
      <c r="BD436" s="288" t="s">
        <v>32</v>
      </c>
      <c r="BE436" s="288" t="s">
        <v>33</v>
      </c>
      <c r="BF436" s="288" t="s">
        <v>34</v>
      </c>
      <c r="BG436" s="288" t="s">
        <v>35</v>
      </c>
      <c r="BH436" s="288" t="s">
        <v>36</v>
      </c>
      <c r="BI436" s="288" t="s">
        <v>37</v>
      </c>
      <c r="BJ436" s="288" t="s">
        <v>38</v>
      </c>
      <c r="BK436" s="288" t="str">
        <f>BK2</f>
        <v xml:space="preserve">21/22  </v>
      </c>
      <c r="BL436" s="288" t="str">
        <f>BL2</f>
        <v xml:space="preserve">22/23  </v>
      </c>
      <c r="BM436" s="288" t="str">
        <f>BM2</f>
        <v xml:space="preserve">23/24  </v>
      </c>
      <c r="BN436" s="288" t="str">
        <f t="shared" ref="BN436:BP436" si="413">BN2</f>
        <v xml:space="preserve">24/25  </v>
      </c>
      <c r="BO436" s="288" t="str">
        <f t="shared" si="413"/>
        <v xml:space="preserve">25/26  </v>
      </c>
      <c r="BP436" s="288" t="str">
        <f t="shared" si="413"/>
        <v xml:space="preserve">26/27  </v>
      </c>
      <c r="BQ436" s="289"/>
      <c r="BR436" s="289"/>
      <c r="BT436" s="254" t="s">
        <v>204</v>
      </c>
      <c r="BU436" s="254">
        <v>151321</v>
      </c>
    </row>
    <row r="437" spans="1:73">
      <c r="A437" s="254" t="s">
        <v>64</v>
      </c>
      <c r="Q437" s="259">
        <f t="shared" ref="Q437:AK448" si="414">(SUM($AO437:$AS437)/SUM($AO$449:$AS$449))*Q$449</f>
        <v>0</v>
      </c>
      <c r="R437" s="259">
        <f t="shared" si="414"/>
        <v>0</v>
      </c>
      <c r="S437" s="259">
        <f t="shared" si="414"/>
        <v>0</v>
      </c>
      <c r="T437" s="259">
        <f t="shared" si="414"/>
        <v>0</v>
      </c>
      <c r="U437" s="259">
        <f t="shared" si="414"/>
        <v>0</v>
      </c>
      <c r="V437" s="259">
        <f t="shared" si="414"/>
        <v>0</v>
      </c>
      <c r="W437" s="259">
        <f t="shared" si="414"/>
        <v>0</v>
      </c>
      <c r="X437" s="259">
        <f t="shared" si="414"/>
        <v>0</v>
      </c>
      <c r="Y437" s="259">
        <f t="shared" si="414"/>
        <v>0</v>
      </c>
      <c r="Z437" s="259">
        <f t="shared" si="414"/>
        <v>0</v>
      </c>
      <c r="AA437" s="259">
        <f t="shared" si="414"/>
        <v>0</v>
      </c>
      <c r="AB437" s="259">
        <f t="shared" si="414"/>
        <v>0</v>
      </c>
      <c r="AC437" s="259">
        <f t="shared" si="414"/>
        <v>0.27540602626533789</v>
      </c>
      <c r="AD437" s="259">
        <f t="shared" si="414"/>
        <v>0</v>
      </c>
      <c r="AE437" s="259">
        <f t="shared" si="414"/>
        <v>0</v>
      </c>
      <c r="AF437" s="259">
        <f t="shared" si="414"/>
        <v>0</v>
      </c>
      <c r="AG437" s="259">
        <f t="shared" si="414"/>
        <v>0</v>
      </c>
      <c r="AH437" s="259">
        <f t="shared" si="414"/>
        <v>0</v>
      </c>
      <c r="AI437" s="259">
        <f t="shared" si="414"/>
        <v>0</v>
      </c>
      <c r="AJ437" s="259">
        <f t="shared" si="414"/>
        <v>0</v>
      </c>
      <c r="AK437" s="259">
        <f t="shared" si="414"/>
        <v>0</v>
      </c>
      <c r="AL437" s="259">
        <f t="shared" ref="AL437:AL447" si="415">(SUM($AO437:$AS437)/SUM($AO$449:$AS$449))*AL$449</f>
        <v>0</v>
      </c>
      <c r="AM437" s="259">
        <v>0</v>
      </c>
      <c r="AN437" s="259">
        <v>0</v>
      </c>
      <c r="AO437" s="259">
        <v>0</v>
      </c>
      <c r="AP437" s="259">
        <v>1.0149999999999999</v>
      </c>
      <c r="AQ437" s="259">
        <v>5.8319999999999999</v>
      </c>
      <c r="AR437" s="259">
        <v>8.99</v>
      </c>
      <c r="AS437" s="259">
        <v>6.774</v>
      </c>
      <c r="AT437" s="259">
        <v>25.167000000000002</v>
      </c>
      <c r="AU437" s="259">
        <v>9.4909999999999997</v>
      </c>
      <c r="AV437" s="259">
        <v>11.387</v>
      </c>
      <c r="AW437" s="259">
        <v>41.302</v>
      </c>
      <c r="AX437" s="259">
        <v>20.689</v>
      </c>
      <c r="AY437" s="259">
        <v>33.798999999999999</v>
      </c>
      <c r="AZ437" s="259">
        <v>30.878</v>
      </c>
      <c r="BA437" s="259">
        <v>24.713000000000001</v>
      </c>
      <c r="BB437" s="259">
        <v>27.748000000000001</v>
      </c>
      <c r="BC437" s="259">
        <v>2.8119999999999998</v>
      </c>
      <c r="BD437" s="259">
        <v>13.97</v>
      </c>
      <c r="BE437" s="259">
        <v>26.318999999999999</v>
      </c>
      <c r="BF437" s="259">
        <v>22.420999999999999</v>
      </c>
      <c r="BG437" s="259">
        <v>22.478000000000002</v>
      </c>
      <c r="BH437" s="314">
        <v>43.219000000000001</v>
      </c>
      <c r="BI437" s="314">
        <v>32.588000000000001</v>
      </c>
      <c r="BJ437" s="314">
        <v>17.061</v>
      </c>
      <c r="BK437" s="314">
        <v>36.049999999999997</v>
      </c>
      <c r="BL437" s="314">
        <v>15.749000000000001</v>
      </c>
      <c r="BM437" s="314">
        <v>10.629</v>
      </c>
      <c r="BN437" s="260">
        <f t="shared" ref="BN437:BN438" si="416">(SUM(BH437:BL437)/SUM(BH$449:BL$449))*BN$449</f>
        <v>25.970056061246979</v>
      </c>
      <c r="BO437" s="327">
        <f t="shared" ref="BO437:BO447" si="417">(SUM(BI437:BM437)/SUM(BI$449:BM$449))*BO$449</f>
        <v>21.728096840733905</v>
      </c>
      <c r="BP437" s="327">
        <f t="shared" ref="BP437:BP447" si="418">(SUM(BJ437:BN437)/SUM(BJ$449:BN$449))*BP$449</f>
        <v>20.94814502491489</v>
      </c>
      <c r="BQ437" s="327"/>
      <c r="BR437" s="259"/>
      <c r="BU437" s="254">
        <v>151329</v>
      </c>
    </row>
    <row r="438" spans="1:73">
      <c r="A438" s="254" t="s">
        <v>65</v>
      </c>
      <c r="Q438" s="259">
        <f t="shared" si="414"/>
        <v>0</v>
      </c>
      <c r="R438" s="259">
        <f t="shared" si="414"/>
        <v>0</v>
      </c>
      <c r="S438" s="259">
        <f t="shared" si="414"/>
        <v>0</v>
      </c>
      <c r="T438" s="259">
        <f t="shared" si="414"/>
        <v>0</v>
      </c>
      <c r="U438" s="259">
        <f t="shared" si="414"/>
        <v>0</v>
      </c>
      <c r="V438" s="259">
        <f t="shared" si="414"/>
        <v>0</v>
      </c>
      <c r="W438" s="259">
        <f t="shared" si="414"/>
        <v>0</v>
      </c>
      <c r="X438" s="259">
        <f t="shared" si="414"/>
        <v>0</v>
      </c>
      <c r="Y438" s="259">
        <f t="shared" si="414"/>
        <v>0</v>
      </c>
      <c r="Z438" s="259">
        <f t="shared" si="414"/>
        <v>0</v>
      </c>
      <c r="AA438" s="259">
        <f t="shared" si="414"/>
        <v>0</v>
      </c>
      <c r="AB438" s="259">
        <f t="shared" si="414"/>
        <v>0</v>
      </c>
      <c r="AC438" s="259">
        <f t="shared" si="414"/>
        <v>0.37880356538198257</v>
      </c>
      <c r="AD438" s="259">
        <f t="shared" si="414"/>
        <v>0</v>
      </c>
      <c r="AE438" s="259">
        <f t="shared" si="414"/>
        <v>0</v>
      </c>
      <c r="AF438" s="259">
        <f t="shared" si="414"/>
        <v>0</v>
      </c>
      <c r="AG438" s="259">
        <f t="shared" si="414"/>
        <v>0</v>
      </c>
      <c r="AH438" s="259">
        <f t="shared" si="414"/>
        <v>0</v>
      </c>
      <c r="AI438" s="259">
        <f t="shared" si="414"/>
        <v>0</v>
      </c>
      <c r="AJ438" s="259">
        <f t="shared" si="414"/>
        <v>0</v>
      </c>
      <c r="AK438" s="259">
        <f t="shared" si="414"/>
        <v>0</v>
      </c>
      <c r="AL438" s="259">
        <f t="shared" si="415"/>
        <v>0</v>
      </c>
      <c r="AM438" s="259">
        <v>0</v>
      </c>
      <c r="AN438" s="259">
        <v>0</v>
      </c>
      <c r="AO438" s="259">
        <v>4.0019999999999998</v>
      </c>
      <c r="AP438" s="259">
        <v>2.0049999999999999</v>
      </c>
      <c r="AQ438" s="259">
        <v>3.4809999999999999</v>
      </c>
      <c r="AR438" s="259">
        <v>9.3689999999999998</v>
      </c>
      <c r="AS438" s="259">
        <v>12.243</v>
      </c>
      <c r="AT438" s="259">
        <v>13.82</v>
      </c>
      <c r="AU438" s="259">
        <v>9.5939999999999994</v>
      </c>
      <c r="AV438" s="259">
        <v>10.494</v>
      </c>
      <c r="AW438" s="259">
        <v>29.164000000000001</v>
      </c>
      <c r="AX438" s="259">
        <v>18.074000000000002</v>
      </c>
      <c r="AY438" s="259">
        <v>39.673000000000002</v>
      </c>
      <c r="AZ438" s="259">
        <v>47.517000000000003</v>
      </c>
      <c r="BA438" s="259">
        <v>53.896000000000001</v>
      </c>
      <c r="BB438" s="259">
        <v>23.867999999999999</v>
      </c>
      <c r="BC438" s="259">
        <v>12.78</v>
      </c>
      <c r="BD438" s="259">
        <v>17.202999999999999</v>
      </c>
      <c r="BE438" s="259">
        <v>12.423999999999999</v>
      </c>
      <c r="BF438" s="259">
        <v>13.098000000000001</v>
      </c>
      <c r="BG438" s="259">
        <v>21.268999999999998</v>
      </c>
      <c r="BH438" s="314">
        <v>42.872999999999998</v>
      </c>
      <c r="BI438" s="314">
        <v>30.510999999999999</v>
      </c>
      <c r="BJ438" s="314">
        <v>40.715000000000003</v>
      </c>
      <c r="BK438" s="314">
        <v>45.734999999999999</v>
      </c>
      <c r="BL438" s="314">
        <v>29.814</v>
      </c>
      <c r="BM438" s="314">
        <v>13.308999999999999</v>
      </c>
      <c r="BN438" s="260">
        <f t="shared" si="416"/>
        <v>34.044869886728605</v>
      </c>
      <c r="BO438" s="327">
        <f t="shared" si="417"/>
        <v>31.035097786807697</v>
      </c>
      <c r="BP438" s="327">
        <f t="shared" si="418"/>
        <v>32.500678415557566</v>
      </c>
      <c r="BQ438" s="327"/>
      <c r="BR438" s="259"/>
    </row>
    <row r="439" spans="1:73">
      <c r="A439" s="254" t="s">
        <v>66</v>
      </c>
      <c r="Q439" s="259">
        <f t="shared" si="414"/>
        <v>0</v>
      </c>
      <c r="R439" s="259">
        <f t="shared" si="414"/>
        <v>0</v>
      </c>
      <c r="S439" s="259">
        <f t="shared" si="414"/>
        <v>0</v>
      </c>
      <c r="T439" s="259">
        <f t="shared" si="414"/>
        <v>0</v>
      </c>
      <c r="U439" s="259">
        <f t="shared" si="414"/>
        <v>0</v>
      </c>
      <c r="V439" s="259">
        <f t="shared" si="414"/>
        <v>0</v>
      </c>
      <c r="W439" s="259">
        <f t="shared" si="414"/>
        <v>0</v>
      </c>
      <c r="X439" s="259">
        <f t="shared" si="414"/>
        <v>0</v>
      </c>
      <c r="Y439" s="259">
        <f t="shared" si="414"/>
        <v>0</v>
      </c>
      <c r="Z439" s="259">
        <f t="shared" si="414"/>
        <v>0</v>
      </c>
      <c r="AA439" s="259">
        <f t="shared" si="414"/>
        <v>0</v>
      </c>
      <c r="AB439" s="259">
        <f t="shared" si="414"/>
        <v>0</v>
      </c>
      <c r="AC439" s="259">
        <f t="shared" si="414"/>
        <v>0.27815874670830659</v>
      </c>
      <c r="AD439" s="259">
        <f t="shared" si="414"/>
        <v>0</v>
      </c>
      <c r="AE439" s="259">
        <f t="shared" si="414"/>
        <v>0</v>
      </c>
      <c r="AF439" s="259">
        <f t="shared" si="414"/>
        <v>0</v>
      </c>
      <c r="AG439" s="259">
        <f t="shared" si="414"/>
        <v>0</v>
      </c>
      <c r="AH439" s="259">
        <f t="shared" si="414"/>
        <v>0</v>
      </c>
      <c r="AI439" s="259">
        <f t="shared" si="414"/>
        <v>0</v>
      </c>
      <c r="AJ439" s="259">
        <f t="shared" si="414"/>
        <v>0</v>
      </c>
      <c r="AK439" s="259">
        <f t="shared" si="414"/>
        <v>0</v>
      </c>
      <c r="AL439" s="259">
        <f t="shared" si="415"/>
        <v>0</v>
      </c>
      <c r="AM439" s="259">
        <v>0</v>
      </c>
      <c r="AN439" s="259">
        <v>1.296</v>
      </c>
      <c r="AO439" s="259">
        <v>0</v>
      </c>
      <c r="AP439" s="259">
        <v>4.024</v>
      </c>
      <c r="AQ439" s="259">
        <v>3.9860000000000002</v>
      </c>
      <c r="AR439" s="259">
        <v>7.484</v>
      </c>
      <c r="AS439" s="259">
        <v>7.343</v>
      </c>
      <c r="AT439" s="259">
        <v>9.0060000000000002</v>
      </c>
      <c r="AU439" s="259">
        <v>14.273999999999999</v>
      </c>
      <c r="AV439" s="259">
        <v>15.32</v>
      </c>
      <c r="AW439" s="259">
        <v>31.41</v>
      </c>
      <c r="AX439" s="259">
        <v>6.1470000000000002</v>
      </c>
      <c r="AY439" s="259">
        <v>50.335999999999999</v>
      </c>
      <c r="AZ439" s="259">
        <v>44.627000000000002</v>
      </c>
      <c r="BA439" s="259">
        <v>37.302</v>
      </c>
      <c r="BB439" s="259">
        <v>40.640999999999998</v>
      </c>
      <c r="BC439" s="259">
        <v>7.6959999999999997</v>
      </c>
      <c r="BD439" s="259">
        <v>41.512999999999998</v>
      </c>
      <c r="BE439" s="259">
        <v>5.21</v>
      </c>
      <c r="BF439" s="259">
        <v>17.044</v>
      </c>
      <c r="BG439" s="259">
        <v>11.419</v>
      </c>
      <c r="BH439" s="314">
        <v>20.902999999999999</v>
      </c>
      <c r="BI439" s="314">
        <v>51.225000000000001</v>
      </c>
      <c r="BJ439" s="314">
        <v>39.701000000000001</v>
      </c>
      <c r="BK439" s="314">
        <v>48.542000000000002</v>
      </c>
      <c r="BL439" s="314">
        <v>31.26</v>
      </c>
      <c r="BM439" s="314">
        <v>12.925000000000001</v>
      </c>
      <c r="BN439" s="260">
        <v>20.291</v>
      </c>
      <c r="BO439" s="327">
        <f t="shared" si="417"/>
        <v>35.604362796035801</v>
      </c>
      <c r="BP439" s="327">
        <f t="shared" si="418"/>
        <v>30.335751897892994</v>
      </c>
      <c r="BQ439" s="327"/>
      <c r="BR439" s="259"/>
    </row>
    <row r="440" spans="1:73">
      <c r="A440" s="254" t="s">
        <v>67</v>
      </c>
      <c r="Q440" s="259">
        <f t="shared" si="414"/>
        <v>0</v>
      </c>
      <c r="R440" s="259">
        <f t="shared" si="414"/>
        <v>0</v>
      </c>
      <c r="S440" s="259">
        <f t="shared" si="414"/>
        <v>0</v>
      </c>
      <c r="T440" s="259">
        <f t="shared" si="414"/>
        <v>0</v>
      </c>
      <c r="U440" s="259">
        <f t="shared" si="414"/>
        <v>0</v>
      </c>
      <c r="V440" s="259">
        <f t="shared" si="414"/>
        <v>0</v>
      </c>
      <c r="W440" s="259">
        <f t="shared" si="414"/>
        <v>0</v>
      </c>
      <c r="X440" s="259">
        <f t="shared" si="414"/>
        <v>0</v>
      </c>
      <c r="Y440" s="259">
        <f t="shared" si="414"/>
        <v>0</v>
      </c>
      <c r="Z440" s="259">
        <f t="shared" si="414"/>
        <v>0</v>
      </c>
      <c r="AA440" s="259">
        <f t="shared" si="414"/>
        <v>0</v>
      </c>
      <c r="AB440" s="259">
        <f t="shared" si="414"/>
        <v>0</v>
      </c>
      <c r="AC440" s="259">
        <f t="shared" si="414"/>
        <v>0.29147168230195636</v>
      </c>
      <c r="AD440" s="259">
        <f t="shared" si="414"/>
        <v>0</v>
      </c>
      <c r="AE440" s="259">
        <f t="shared" si="414"/>
        <v>0</v>
      </c>
      <c r="AF440" s="259">
        <f t="shared" si="414"/>
        <v>0</v>
      </c>
      <c r="AG440" s="259">
        <f t="shared" si="414"/>
        <v>0</v>
      </c>
      <c r="AH440" s="259">
        <f t="shared" si="414"/>
        <v>0</v>
      </c>
      <c r="AI440" s="259">
        <f t="shared" si="414"/>
        <v>0</v>
      </c>
      <c r="AJ440" s="259">
        <f t="shared" si="414"/>
        <v>0</v>
      </c>
      <c r="AK440" s="259">
        <f t="shared" si="414"/>
        <v>0</v>
      </c>
      <c r="AL440" s="259">
        <f t="shared" si="415"/>
        <v>0</v>
      </c>
      <c r="AM440" s="259">
        <v>2.0009999999999999</v>
      </c>
      <c r="AN440" s="259">
        <v>0</v>
      </c>
      <c r="AO440" s="259">
        <v>0.04</v>
      </c>
      <c r="AP440" s="259">
        <v>0</v>
      </c>
      <c r="AQ440" s="259">
        <v>2.0310000000000001</v>
      </c>
      <c r="AR440" s="259">
        <v>13.292999999999999</v>
      </c>
      <c r="AS440" s="259">
        <v>8.5660000000000007</v>
      </c>
      <c r="AT440" s="259">
        <v>0</v>
      </c>
      <c r="AU440" s="259">
        <v>40.652000000000001</v>
      </c>
      <c r="AV440" s="259">
        <v>17.25</v>
      </c>
      <c r="AW440" s="259">
        <v>12.512</v>
      </c>
      <c r="AX440" s="259">
        <v>14.069000000000001</v>
      </c>
      <c r="AY440" s="259">
        <v>33.421999999999997</v>
      </c>
      <c r="AZ440" s="259">
        <v>45.063000000000002</v>
      </c>
      <c r="BA440" s="259">
        <v>32.567</v>
      </c>
      <c r="BB440" s="259">
        <v>21.3</v>
      </c>
      <c r="BC440" s="259">
        <v>1.65</v>
      </c>
      <c r="BD440" s="259">
        <v>28.561</v>
      </c>
      <c r="BE440" s="259">
        <v>4.1740000000000004</v>
      </c>
      <c r="BF440" s="259">
        <v>18.847999999999999</v>
      </c>
      <c r="BG440" s="259">
        <v>14.879</v>
      </c>
      <c r="BH440" s="314">
        <v>19.312999999999999</v>
      </c>
      <c r="BI440" s="314">
        <v>44.563000000000002</v>
      </c>
      <c r="BJ440" s="314">
        <v>28.268999999999998</v>
      </c>
      <c r="BK440" s="314">
        <v>12.532999999999999</v>
      </c>
      <c r="BL440" s="314">
        <v>26.055</v>
      </c>
      <c r="BM440" s="259">
        <v>17.588999999999999</v>
      </c>
      <c r="BN440" s="260">
        <v>5.7080000000000002</v>
      </c>
      <c r="BO440" s="327">
        <f t="shared" si="417"/>
        <v>25.010662716937816</v>
      </c>
      <c r="BP440" s="327">
        <f t="shared" si="418"/>
        <v>17.907983791163147</v>
      </c>
      <c r="BQ440" s="327"/>
      <c r="BR440" s="259"/>
    </row>
    <row r="441" spans="1:73">
      <c r="A441" s="254" t="s">
        <v>68</v>
      </c>
      <c r="Q441" s="259">
        <f t="shared" si="414"/>
        <v>0</v>
      </c>
      <c r="R441" s="259">
        <f t="shared" si="414"/>
        <v>0</v>
      </c>
      <c r="S441" s="259">
        <f t="shared" si="414"/>
        <v>0</v>
      </c>
      <c r="T441" s="259">
        <f t="shared" si="414"/>
        <v>0</v>
      </c>
      <c r="U441" s="259">
        <f t="shared" si="414"/>
        <v>0</v>
      </c>
      <c r="V441" s="259">
        <f t="shared" si="414"/>
        <v>0</v>
      </c>
      <c r="W441" s="259">
        <f t="shared" si="414"/>
        <v>0</v>
      </c>
      <c r="X441" s="259">
        <f t="shared" si="414"/>
        <v>0</v>
      </c>
      <c r="Y441" s="259">
        <f t="shared" si="414"/>
        <v>0</v>
      </c>
      <c r="Z441" s="259">
        <f t="shared" si="414"/>
        <v>0</v>
      </c>
      <c r="AA441" s="259">
        <f t="shared" si="414"/>
        <v>0</v>
      </c>
      <c r="AB441" s="259">
        <f t="shared" si="414"/>
        <v>0</v>
      </c>
      <c r="AC441" s="259">
        <f t="shared" si="414"/>
        <v>0.43377271298869918</v>
      </c>
      <c r="AD441" s="259">
        <f t="shared" si="414"/>
        <v>0</v>
      </c>
      <c r="AE441" s="259">
        <f t="shared" si="414"/>
        <v>0</v>
      </c>
      <c r="AF441" s="259">
        <f t="shared" si="414"/>
        <v>0</v>
      </c>
      <c r="AG441" s="259">
        <f t="shared" si="414"/>
        <v>0</v>
      </c>
      <c r="AH441" s="259">
        <f t="shared" si="414"/>
        <v>0</v>
      </c>
      <c r="AI441" s="259">
        <f t="shared" si="414"/>
        <v>0</v>
      </c>
      <c r="AJ441" s="259">
        <f t="shared" si="414"/>
        <v>0</v>
      </c>
      <c r="AK441" s="259">
        <f t="shared" si="414"/>
        <v>0</v>
      </c>
      <c r="AL441" s="259">
        <f t="shared" si="415"/>
        <v>0</v>
      </c>
      <c r="AM441" s="259">
        <v>2.1920000000000002</v>
      </c>
      <c r="AN441" s="259">
        <v>3.7639999999999998</v>
      </c>
      <c r="AO441" s="259">
        <v>2</v>
      </c>
      <c r="AP441" s="259">
        <v>6.0019999999999998</v>
      </c>
      <c r="AQ441" s="259">
        <v>11.678000000000001</v>
      </c>
      <c r="AR441" s="259">
        <v>5.4909999999999997</v>
      </c>
      <c r="AS441" s="259">
        <v>10.442</v>
      </c>
      <c r="AT441" s="259">
        <v>5.6159999999999997</v>
      </c>
      <c r="AU441" s="259">
        <v>34.948</v>
      </c>
      <c r="AV441" s="259">
        <v>20.259</v>
      </c>
      <c r="AW441" s="259">
        <v>39.768999999999998</v>
      </c>
      <c r="AX441" s="259">
        <v>16.881</v>
      </c>
      <c r="AY441" s="259">
        <v>27.67</v>
      </c>
      <c r="AZ441" s="259">
        <v>56.197000000000003</v>
      </c>
      <c r="BA441" s="259">
        <v>31.359000000000002</v>
      </c>
      <c r="BB441" s="259">
        <v>13.395</v>
      </c>
      <c r="BC441" s="259">
        <v>6.8540000000000001</v>
      </c>
      <c r="BD441" s="259">
        <v>39.268999999999998</v>
      </c>
      <c r="BE441" s="259">
        <v>13.532999999999999</v>
      </c>
      <c r="BF441" s="259">
        <v>18.806000000000001</v>
      </c>
      <c r="BG441" s="259">
        <v>17.562999999999999</v>
      </c>
      <c r="BH441" s="314">
        <v>17.117000000000001</v>
      </c>
      <c r="BI441" s="314">
        <v>18.227</v>
      </c>
      <c r="BJ441" s="314">
        <v>32.341000000000001</v>
      </c>
      <c r="BK441" s="314">
        <v>14.382999999999999</v>
      </c>
      <c r="BL441" s="314">
        <v>24.417000000000002</v>
      </c>
      <c r="BM441" s="259">
        <v>2.9649999999999999</v>
      </c>
      <c r="BN441" s="260">
        <v>12.699</v>
      </c>
      <c r="BO441" s="327">
        <f t="shared" si="417"/>
        <v>17.900375327636208</v>
      </c>
      <c r="BP441" s="327">
        <f t="shared" si="418"/>
        <v>17.242746112118343</v>
      </c>
      <c r="BQ441" s="327"/>
      <c r="BR441" s="259"/>
    </row>
    <row r="442" spans="1:73">
      <c r="A442" s="254" t="s">
        <v>69</v>
      </c>
      <c r="Q442" s="259">
        <f t="shared" si="414"/>
        <v>0</v>
      </c>
      <c r="R442" s="259">
        <f t="shared" si="414"/>
        <v>0</v>
      </c>
      <c r="S442" s="259">
        <f t="shared" si="414"/>
        <v>0</v>
      </c>
      <c r="T442" s="259">
        <f t="shared" si="414"/>
        <v>0</v>
      </c>
      <c r="U442" s="259">
        <f t="shared" si="414"/>
        <v>0</v>
      </c>
      <c r="V442" s="259">
        <f t="shared" si="414"/>
        <v>0</v>
      </c>
      <c r="W442" s="259">
        <f t="shared" si="414"/>
        <v>0</v>
      </c>
      <c r="X442" s="259">
        <f t="shared" si="414"/>
        <v>0</v>
      </c>
      <c r="Y442" s="259">
        <f t="shared" si="414"/>
        <v>0</v>
      </c>
      <c r="Z442" s="259">
        <f t="shared" si="414"/>
        <v>0</v>
      </c>
      <c r="AA442" s="259">
        <f t="shared" si="414"/>
        <v>0</v>
      </c>
      <c r="AB442" s="259">
        <f t="shared" si="414"/>
        <v>0</v>
      </c>
      <c r="AC442" s="259">
        <f t="shared" si="414"/>
        <v>0.40721992287510678</v>
      </c>
      <c r="AD442" s="259">
        <f t="shared" si="414"/>
        <v>0</v>
      </c>
      <c r="AE442" s="259">
        <f t="shared" si="414"/>
        <v>0</v>
      </c>
      <c r="AF442" s="259">
        <f t="shared" si="414"/>
        <v>0</v>
      </c>
      <c r="AG442" s="259">
        <f t="shared" si="414"/>
        <v>0</v>
      </c>
      <c r="AH442" s="259">
        <f t="shared" si="414"/>
        <v>0</v>
      </c>
      <c r="AI442" s="259">
        <f t="shared" si="414"/>
        <v>0</v>
      </c>
      <c r="AJ442" s="259">
        <f t="shared" si="414"/>
        <v>0</v>
      </c>
      <c r="AK442" s="259">
        <f t="shared" si="414"/>
        <v>0</v>
      </c>
      <c r="AL442" s="259">
        <f t="shared" si="415"/>
        <v>0</v>
      </c>
      <c r="AM442" s="259">
        <v>11.321</v>
      </c>
      <c r="AN442" s="259">
        <v>1.1499999999999999</v>
      </c>
      <c r="AO442" s="259">
        <v>0.79100000000000004</v>
      </c>
      <c r="AP442" s="259">
        <v>4.3949999999999996</v>
      </c>
      <c r="AQ442" s="259">
        <v>4.4630000000000001</v>
      </c>
      <c r="AR442" s="259">
        <v>12.946999999999999</v>
      </c>
      <c r="AS442" s="259">
        <v>10.837</v>
      </c>
      <c r="AT442" s="259">
        <v>21.088999999999999</v>
      </c>
      <c r="AU442" s="259">
        <v>7.133</v>
      </c>
      <c r="AV442" s="259">
        <v>13.488</v>
      </c>
      <c r="AW442" s="259">
        <v>13.010999999999999</v>
      </c>
      <c r="AX442" s="259">
        <v>19.925000000000001</v>
      </c>
      <c r="AY442" s="259">
        <v>23.847999999999999</v>
      </c>
      <c r="AZ442" s="259">
        <v>13.433999999999999</v>
      </c>
      <c r="BA442" s="259">
        <v>33.968000000000004</v>
      </c>
      <c r="BB442" s="259">
        <v>19.54</v>
      </c>
      <c r="BC442" s="259">
        <v>2.7240000000000002</v>
      </c>
      <c r="BD442" s="259">
        <v>52.183999999999997</v>
      </c>
      <c r="BE442" s="259">
        <v>16.140999999999998</v>
      </c>
      <c r="BF442" s="259">
        <v>19.946999999999999</v>
      </c>
      <c r="BG442" s="259">
        <v>33.662999999999997</v>
      </c>
      <c r="BH442" s="314">
        <v>18.341999999999999</v>
      </c>
      <c r="BI442" s="314">
        <v>23.094000000000001</v>
      </c>
      <c r="BJ442" s="314">
        <v>10.081</v>
      </c>
      <c r="BK442" s="314">
        <v>31.056000000000001</v>
      </c>
      <c r="BL442" s="314">
        <v>21.236000000000001</v>
      </c>
      <c r="BM442" s="347">
        <f>(SUM(BG442:BK442)/SUM(BG$449:BK$449))*BM$449+8</f>
        <v>20.830535479777112</v>
      </c>
      <c r="BN442" s="260">
        <v>12.678000000000001</v>
      </c>
      <c r="BO442" s="327">
        <f t="shared" si="417"/>
        <v>20.607646036527967</v>
      </c>
      <c r="BP442" s="327">
        <f t="shared" si="418"/>
        <v>19.04568830272293</v>
      </c>
      <c r="BQ442" s="327"/>
      <c r="BR442" s="260"/>
    </row>
    <row r="443" spans="1:73">
      <c r="A443" s="254" t="s">
        <v>70</v>
      </c>
      <c r="Q443" s="259">
        <f t="shared" si="414"/>
        <v>0</v>
      </c>
      <c r="R443" s="259">
        <f t="shared" si="414"/>
        <v>0</v>
      </c>
      <c r="S443" s="259">
        <f t="shared" si="414"/>
        <v>0</v>
      </c>
      <c r="T443" s="259">
        <f t="shared" si="414"/>
        <v>0</v>
      </c>
      <c r="U443" s="259">
        <f t="shared" si="414"/>
        <v>0</v>
      </c>
      <c r="V443" s="259">
        <f t="shared" si="414"/>
        <v>0</v>
      </c>
      <c r="W443" s="259">
        <f t="shared" si="414"/>
        <v>0</v>
      </c>
      <c r="X443" s="259">
        <f t="shared" si="414"/>
        <v>0</v>
      </c>
      <c r="Y443" s="259">
        <f t="shared" si="414"/>
        <v>0</v>
      </c>
      <c r="Z443" s="259">
        <f t="shared" si="414"/>
        <v>0</v>
      </c>
      <c r="AA443" s="259">
        <f t="shared" si="414"/>
        <v>0</v>
      </c>
      <c r="AB443" s="259">
        <f t="shared" si="414"/>
        <v>0</v>
      </c>
      <c r="AC443" s="259">
        <f t="shared" si="414"/>
        <v>0.50433248965293787</v>
      </c>
      <c r="AD443" s="259">
        <f t="shared" si="414"/>
        <v>0</v>
      </c>
      <c r="AE443" s="259">
        <f t="shared" si="414"/>
        <v>0</v>
      </c>
      <c r="AF443" s="259">
        <f t="shared" si="414"/>
        <v>0</v>
      </c>
      <c r="AG443" s="259">
        <f t="shared" si="414"/>
        <v>0</v>
      </c>
      <c r="AH443" s="259">
        <f t="shared" si="414"/>
        <v>0</v>
      </c>
      <c r="AI443" s="259">
        <f t="shared" si="414"/>
        <v>0</v>
      </c>
      <c r="AJ443" s="259">
        <f t="shared" si="414"/>
        <v>0</v>
      </c>
      <c r="AK443" s="259">
        <f t="shared" si="414"/>
        <v>0</v>
      </c>
      <c r="AL443" s="259">
        <f t="shared" si="415"/>
        <v>0</v>
      </c>
      <c r="AM443" s="259">
        <v>13.167</v>
      </c>
      <c r="AN443" s="259">
        <v>0</v>
      </c>
      <c r="AO443" s="259">
        <v>3.6920000000000002</v>
      </c>
      <c r="AP443" s="259">
        <v>2.823</v>
      </c>
      <c r="AQ443" s="259">
        <v>0.97799999999999998</v>
      </c>
      <c r="AR443" s="259">
        <v>10.007</v>
      </c>
      <c r="AS443" s="259">
        <v>23.905999999999999</v>
      </c>
      <c r="AT443" s="259">
        <v>17.257999999999999</v>
      </c>
      <c r="AU443" s="259">
        <v>4.3150000000000004</v>
      </c>
      <c r="AV443" s="259">
        <v>17.538</v>
      </c>
      <c r="AW443" s="259">
        <v>10.973000000000001</v>
      </c>
      <c r="AX443" s="259">
        <v>20.199000000000002</v>
      </c>
      <c r="AY443" s="259">
        <v>41.398000000000003</v>
      </c>
      <c r="AZ443" s="259">
        <v>6.6040000000000001</v>
      </c>
      <c r="BA443" s="259">
        <v>25.890999999999998</v>
      </c>
      <c r="BB443" s="259">
        <v>16.571000000000002</v>
      </c>
      <c r="BC443" s="259">
        <v>9.6259999999999994</v>
      </c>
      <c r="BD443" s="259">
        <v>13.891</v>
      </c>
      <c r="BE443" s="259">
        <v>8.91</v>
      </c>
      <c r="BF443" s="259">
        <v>15.204000000000001</v>
      </c>
      <c r="BG443" s="259">
        <v>30.498000000000001</v>
      </c>
      <c r="BH443" s="314">
        <v>13.186</v>
      </c>
      <c r="BI443" s="314">
        <v>23.742999999999999</v>
      </c>
      <c r="BJ443" s="314">
        <v>15.115</v>
      </c>
      <c r="BK443" s="314">
        <v>23.085000000000001</v>
      </c>
      <c r="BL443" s="314">
        <v>16.702000000000002</v>
      </c>
      <c r="BM443" s="347">
        <f>(SUM(BG443:BK443)/SUM(BG$449:BK$449))*BM$449+5</f>
        <v>16.659477021941711</v>
      </c>
      <c r="BN443" s="260">
        <v>14.287000000000001</v>
      </c>
      <c r="BO443" s="327">
        <f t="shared" si="417"/>
        <v>18.476448388949102</v>
      </c>
      <c r="BP443" s="327">
        <f t="shared" si="418"/>
        <v>17.052744581549064</v>
      </c>
      <c r="BQ443" s="327"/>
      <c r="BR443" s="260"/>
    </row>
    <row r="444" spans="1:73">
      <c r="A444" s="254" t="s">
        <v>71</v>
      </c>
      <c r="Q444" s="259">
        <f t="shared" si="414"/>
        <v>0</v>
      </c>
      <c r="R444" s="259">
        <f t="shared" si="414"/>
        <v>0</v>
      </c>
      <c r="S444" s="259">
        <f t="shared" si="414"/>
        <v>0</v>
      </c>
      <c r="T444" s="259">
        <f t="shared" si="414"/>
        <v>0</v>
      </c>
      <c r="U444" s="259">
        <f t="shared" si="414"/>
        <v>0</v>
      </c>
      <c r="V444" s="259">
        <f t="shared" si="414"/>
        <v>0</v>
      </c>
      <c r="W444" s="259">
        <f t="shared" si="414"/>
        <v>0</v>
      </c>
      <c r="X444" s="259">
        <f t="shared" si="414"/>
        <v>0</v>
      </c>
      <c r="Y444" s="259">
        <f t="shared" si="414"/>
        <v>0</v>
      </c>
      <c r="Z444" s="259">
        <f t="shared" si="414"/>
        <v>0</v>
      </c>
      <c r="AA444" s="259">
        <f t="shared" si="414"/>
        <v>0</v>
      </c>
      <c r="AB444" s="259">
        <f t="shared" si="414"/>
        <v>0</v>
      </c>
      <c r="AC444" s="259">
        <f t="shared" si="414"/>
        <v>0.56724311393582993</v>
      </c>
      <c r="AD444" s="259">
        <f t="shared" si="414"/>
        <v>0</v>
      </c>
      <c r="AE444" s="259">
        <f t="shared" si="414"/>
        <v>0</v>
      </c>
      <c r="AF444" s="259">
        <f t="shared" si="414"/>
        <v>0</v>
      </c>
      <c r="AG444" s="259">
        <f t="shared" si="414"/>
        <v>0</v>
      </c>
      <c r="AH444" s="259">
        <f t="shared" si="414"/>
        <v>0</v>
      </c>
      <c r="AI444" s="259">
        <f t="shared" si="414"/>
        <v>0</v>
      </c>
      <c r="AJ444" s="259">
        <f t="shared" si="414"/>
        <v>0</v>
      </c>
      <c r="AK444" s="259">
        <f t="shared" si="414"/>
        <v>0</v>
      </c>
      <c r="AL444" s="259">
        <f t="shared" si="415"/>
        <v>0</v>
      </c>
      <c r="AM444" s="259">
        <v>3.55</v>
      </c>
      <c r="AN444" s="259">
        <v>8.9999999999999993E-3</v>
      </c>
      <c r="AO444" s="259">
        <v>4.1950000000000003</v>
      </c>
      <c r="AP444" s="259">
        <v>7.7720000000000002</v>
      </c>
      <c r="AQ444" s="259">
        <v>2.976</v>
      </c>
      <c r="AR444" s="259">
        <v>16.484000000000002</v>
      </c>
      <c r="AS444" s="259">
        <v>15.144</v>
      </c>
      <c r="AT444" s="259">
        <v>3.915</v>
      </c>
      <c r="AU444" s="259">
        <v>19.143999999999998</v>
      </c>
      <c r="AV444" s="259">
        <v>5.3769999999999998</v>
      </c>
      <c r="AW444" s="259">
        <v>10.315</v>
      </c>
      <c r="AX444" s="259">
        <v>27.827000000000002</v>
      </c>
      <c r="AY444" s="259">
        <v>34.054000000000002</v>
      </c>
      <c r="AZ444" s="259">
        <v>21.925000000000001</v>
      </c>
      <c r="BA444" s="259">
        <v>38.798000000000002</v>
      </c>
      <c r="BB444" s="259">
        <v>19.478999999999999</v>
      </c>
      <c r="BC444" s="259">
        <v>15.11</v>
      </c>
      <c r="BD444" s="259">
        <v>9.0739999999999998</v>
      </c>
      <c r="BE444" s="259">
        <v>5.9340000000000002</v>
      </c>
      <c r="BF444" s="259">
        <v>21.184000000000001</v>
      </c>
      <c r="BG444" s="259">
        <v>18.529</v>
      </c>
      <c r="BH444" s="314">
        <v>12.332000000000001</v>
      </c>
      <c r="BI444" s="314">
        <v>8.4909999999999997</v>
      </c>
      <c r="BJ444" s="314">
        <v>34.624000000000002</v>
      </c>
      <c r="BK444" s="314">
        <v>12.798999999999999</v>
      </c>
      <c r="BL444" s="314">
        <v>12.69</v>
      </c>
      <c r="BM444" s="347">
        <f>(SUM(BG444:BK444)/SUM(BG$449:BK$449))*BM$449+2.5</f>
        <v>12.078527446382008</v>
      </c>
      <c r="BN444" s="260">
        <v>8.0739999999999998</v>
      </c>
      <c r="BO444" s="327">
        <f t="shared" si="417"/>
        <v>15.641726399797991</v>
      </c>
      <c r="BP444" s="327">
        <f t="shared" si="418"/>
        <v>15.943760282394235</v>
      </c>
      <c r="BQ444" s="327"/>
      <c r="BR444" s="260"/>
    </row>
    <row r="445" spans="1:73">
      <c r="A445" s="254" t="s">
        <v>72</v>
      </c>
      <c r="Q445" s="259">
        <f t="shared" si="414"/>
        <v>0</v>
      </c>
      <c r="R445" s="259">
        <f t="shared" si="414"/>
        <v>0</v>
      </c>
      <c r="S445" s="259">
        <f t="shared" si="414"/>
        <v>0</v>
      </c>
      <c r="T445" s="259">
        <f t="shared" si="414"/>
        <v>0</v>
      </c>
      <c r="U445" s="259">
        <f t="shared" si="414"/>
        <v>0</v>
      </c>
      <c r="V445" s="259">
        <f t="shared" si="414"/>
        <v>0</v>
      </c>
      <c r="W445" s="259">
        <f t="shared" si="414"/>
        <v>0</v>
      </c>
      <c r="X445" s="259">
        <f t="shared" si="414"/>
        <v>0</v>
      </c>
      <c r="Y445" s="259">
        <f t="shared" si="414"/>
        <v>0</v>
      </c>
      <c r="Z445" s="259">
        <f t="shared" si="414"/>
        <v>0</v>
      </c>
      <c r="AA445" s="259">
        <f t="shared" si="414"/>
        <v>0</v>
      </c>
      <c r="AB445" s="259">
        <f t="shared" si="414"/>
        <v>0</v>
      </c>
      <c r="AC445" s="259">
        <f t="shared" si="414"/>
        <v>0.47463721336993886</v>
      </c>
      <c r="AD445" s="259">
        <f t="shared" si="414"/>
        <v>0</v>
      </c>
      <c r="AE445" s="259">
        <f t="shared" si="414"/>
        <v>0</v>
      </c>
      <c r="AF445" s="259">
        <f t="shared" si="414"/>
        <v>0</v>
      </c>
      <c r="AG445" s="259">
        <f t="shared" si="414"/>
        <v>0</v>
      </c>
      <c r="AH445" s="259">
        <f t="shared" si="414"/>
        <v>0</v>
      </c>
      <c r="AI445" s="259">
        <f t="shared" si="414"/>
        <v>0</v>
      </c>
      <c r="AJ445" s="259">
        <f t="shared" si="414"/>
        <v>0</v>
      </c>
      <c r="AK445" s="259">
        <f t="shared" si="414"/>
        <v>0</v>
      </c>
      <c r="AL445" s="259">
        <f t="shared" si="415"/>
        <v>0</v>
      </c>
      <c r="AM445" s="259">
        <v>2.226</v>
      </c>
      <c r="AN445" s="259">
        <v>0</v>
      </c>
      <c r="AO445" s="259">
        <v>3.9750000000000001</v>
      </c>
      <c r="AP445" s="259">
        <v>4.9889999999999999</v>
      </c>
      <c r="AQ445" s="259">
        <v>10.614000000000001</v>
      </c>
      <c r="AR445" s="259">
        <v>11.005000000000001</v>
      </c>
      <c r="AS445" s="259">
        <v>8.3849999999999998</v>
      </c>
      <c r="AT445" s="259">
        <v>2.246</v>
      </c>
      <c r="AU445" s="259">
        <v>19.933</v>
      </c>
      <c r="AV445" s="259">
        <v>20.823</v>
      </c>
      <c r="AW445" s="259">
        <v>21.902999999999999</v>
      </c>
      <c r="AX445" s="259">
        <v>25.652999999999999</v>
      </c>
      <c r="AY445" s="259">
        <v>44.372999999999998</v>
      </c>
      <c r="AZ445" s="259">
        <v>10.459</v>
      </c>
      <c r="BA445" s="259">
        <v>11.457000000000001</v>
      </c>
      <c r="BB445" s="259">
        <v>4</v>
      </c>
      <c r="BC445" s="259">
        <v>17.931999999999999</v>
      </c>
      <c r="BD445" s="259">
        <v>10.728999999999999</v>
      </c>
      <c r="BE445" s="259">
        <v>10.406000000000001</v>
      </c>
      <c r="BF445" s="259">
        <v>12.962</v>
      </c>
      <c r="BG445" s="259">
        <v>14.459</v>
      </c>
      <c r="BH445" s="314">
        <v>19.474</v>
      </c>
      <c r="BI445" s="314">
        <v>15.589</v>
      </c>
      <c r="BJ445" s="314">
        <v>24.678000000000001</v>
      </c>
      <c r="BK445" s="314">
        <v>16.326000000000001</v>
      </c>
      <c r="BL445" s="314">
        <v>10.042999999999999</v>
      </c>
      <c r="BM445" s="347">
        <f t="shared" ref="BM445:BM447" si="419">(SUM(BG445:BK445)/SUM(BG$449:BK$449))*BM$449</f>
        <v>9.9925759217652281</v>
      </c>
      <c r="BN445" s="260">
        <v>11.926</v>
      </c>
      <c r="BO445" s="327">
        <f t="shared" si="417"/>
        <v>14.855796625495373</v>
      </c>
      <c r="BP445" s="327">
        <f t="shared" si="418"/>
        <v>14.493714654034829</v>
      </c>
      <c r="BQ445" s="327"/>
      <c r="BR445" s="260"/>
    </row>
    <row r="446" spans="1:73">
      <c r="A446" s="254" t="s">
        <v>73</v>
      </c>
      <c r="Q446" s="259">
        <f t="shared" si="414"/>
        <v>0</v>
      </c>
      <c r="R446" s="259">
        <f t="shared" si="414"/>
        <v>0</v>
      </c>
      <c r="S446" s="259">
        <f t="shared" si="414"/>
        <v>0</v>
      </c>
      <c r="T446" s="259">
        <f t="shared" si="414"/>
        <v>0</v>
      </c>
      <c r="U446" s="259">
        <f t="shared" si="414"/>
        <v>0</v>
      </c>
      <c r="V446" s="259">
        <f t="shared" si="414"/>
        <v>0</v>
      </c>
      <c r="W446" s="259">
        <f t="shared" si="414"/>
        <v>0</v>
      </c>
      <c r="X446" s="259">
        <f t="shared" si="414"/>
        <v>0</v>
      </c>
      <c r="Y446" s="259">
        <f t="shared" si="414"/>
        <v>0</v>
      </c>
      <c r="Z446" s="259">
        <f t="shared" si="414"/>
        <v>0</v>
      </c>
      <c r="AA446" s="259">
        <f t="shared" si="414"/>
        <v>0</v>
      </c>
      <c r="AB446" s="259">
        <f t="shared" si="414"/>
        <v>0</v>
      </c>
      <c r="AC446" s="259">
        <f t="shared" si="414"/>
        <v>0.35599009020640526</v>
      </c>
      <c r="AD446" s="259">
        <f t="shared" si="414"/>
        <v>0</v>
      </c>
      <c r="AE446" s="259">
        <f t="shared" si="414"/>
        <v>0</v>
      </c>
      <c r="AF446" s="259">
        <f t="shared" si="414"/>
        <v>0</v>
      </c>
      <c r="AG446" s="259">
        <f t="shared" si="414"/>
        <v>0</v>
      </c>
      <c r="AH446" s="259">
        <f t="shared" si="414"/>
        <v>0</v>
      </c>
      <c r="AI446" s="259">
        <f t="shared" si="414"/>
        <v>0</v>
      </c>
      <c r="AJ446" s="259">
        <f t="shared" si="414"/>
        <v>0</v>
      </c>
      <c r="AK446" s="259">
        <f t="shared" si="414"/>
        <v>0</v>
      </c>
      <c r="AL446" s="259">
        <f t="shared" si="415"/>
        <v>0</v>
      </c>
      <c r="AM446" s="259">
        <v>1.994</v>
      </c>
      <c r="AN446" s="259">
        <v>0.247</v>
      </c>
      <c r="AO446" s="259">
        <v>3.1320000000000001</v>
      </c>
      <c r="AP446" s="259">
        <v>2.6059999999999999</v>
      </c>
      <c r="AQ446" s="259">
        <v>6.9770000000000003</v>
      </c>
      <c r="AR446" s="259">
        <v>7.0469999999999997</v>
      </c>
      <c r="AS446" s="259">
        <v>9.4649999999999999</v>
      </c>
      <c r="AT446" s="259">
        <v>8.5950000000000006</v>
      </c>
      <c r="AU446" s="259">
        <v>8.0039999999999996</v>
      </c>
      <c r="AV446" s="259">
        <v>8.8719999999999999</v>
      </c>
      <c r="AW446" s="259">
        <v>17.419</v>
      </c>
      <c r="AX446" s="259">
        <v>22.858000000000001</v>
      </c>
      <c r="AY446" s="259">
        <v>36.771000000000001</v>
      </c>
      <c r="AZ446" s="259">
        <v>14.79</v>
      </c>
      <c r="BA446" s="259">
        <v>30.427</v>
      </c>
      <c r="BB446" s="259">
        <v>5.306</v>
      </c>
      <c r="BC446" s="259">
        <v>10.497</v>
      </c>
      <c r="BD446" s="259">
        <v>10.132999999999999</v>
      </c>
      <c r="BE446" s="259">
        <v>10.637</v>
      </c>
      <c r="BF446" s="259">
        <v>5.28</v>
      </c>
      <c r="BG446" s="259">
        <v>14.975</v>
      </c>
      <c r="BH446" s="314">
        <v>25.949000000000002</v>
      </c>
      <c r="BI446" s="314">
        <v>29.039000000000001</v>
      </c>
      <c r="BJ446" s="314">
        <v>29.914000000000001</v>
      </c>
      <c r="BK446" s="314">
        <v>24.146000000000001</v>
      </c>
      <c r="BL446" s="314">
        <v>8.1479999999999997</v>
      </c>
      <c r="BM446" s="347">
        <f t="shared" si="419"/>
        <v>13.690091725527349</v>
      </c>
      <c r="BN446" s="260">
        <v>24.515999999999998</v>
      </c>
      <c r="BO446" s="327">
        <f t="shared" si="417"/>
        <v>20.343900097229891</v>
      </c>
      <c r="BP446" s="327">
        <f t="shared" si="418"/>
        <v>19.946024879928942</v>
      </c>
      <c r="BQ446" s="327"/>
      <c r="BR446" s="260"/>
    </row>
    <row r="447" spans="1:73">
      <c r="A447" s="254" t="s">
        <v>74</v>
      </c>
      <c r="Q447" s="259">
        <f t="shared" si="414"/>
        <v>0</v>
      </c>
      <c r="R447" s="259">
        <f t="shared" si="414"/>
        <v>0</v>
      </c>
      <c r="S447" s="259">
        <f t="shared" si="414"/>
        <v>0</v>
      </c>
      <c r="T447" s="259">
        <f t="shared" si="414"/>
        <v>0</v>
      </c>
      <c r="U447" s="259">
        <f t="shared" si="414"/>
        <v>0</v>
      </c>
      <c r="V447" s="259">
        <f t="shared" si="414"/>
        <v>0</v>
      </c>
      <c r="W447" s="259">
        <f t="shared" si="414"/>
        <v>0</v>
      </c>
      <c r="X447" s="259">
        <f t="shared" si="414"/>
        <v>0</v>
      </c>
      <c r="Y447" s="259">
        <f t="shared" si="414"/>
        <v>0</v>
      </c>
      <c r="Z447" s="259">
        <f t="shared" si="414"/>
        <v>0</v>
      </c>
      <c r="AA447" s="259">
        <f t="shared" si="414"/>
        <v>0</v>
      </c>
      <c r="AB447" s="259">
        <f t="shared" si="414"/>
        <v>0</v>
      </c>
      <c r="AC447" s="259">
        <f t="shared" si="414"/>
        <v>0.53222509945116103</v>
      </c>
      <c r="AD447" s="259">
        <f t="shared" si="414"/>
        <v>0</v>
      </c>
      <c r="AE447" s="259">
        <f t="shared" si="414"/>
        <v>0</v>
      </c>
      <c r="AF447" s="259">
        <f t="shared" si="414"/>
        <v>0</v>
      </c>
      <c r="AG447" s="259">
        <f t="shared" si="414"/>
        <v>0</v>
      </c>
      <c r="AH447" s="259">
        <f t="shared" si="414"/>
        <v>0</v>
      </c>
      <c r="AI447" s="259">
        <f t="shared" si="414"/>
        <v>0</v>
      </c>
      <c r="AJ447" s="259">
        <f t="shared" si="414"/>
        <v>0</v>
      </c>
      <c r="AK447" s="259">
        <f t="shared" si="414"/>
        <v>0</v>
      </c>
      <c r="AL447" s="259">
        <f t="shared" si="415"/>
        <v>0</v>
      </c>
      <c r="AM447" s="259">
        <v>0</v>
      </c>
      <c r="AN447" s="259">
        <v>0</v>
      </c>
      <c r="AO447" s="259">
        <v>3.6</v>
      </c>
      <c r="AP447" s="259">
        <v>16.870999999999999</v>
      </c>
      <c r="AQ447" s="259">
        <v>14.215999999999999</v>
      </c>
      <c r="AR447" s="259">
        <v>3.4129999999999998</v>
      </c>
      <c r="AS447" s="259">
        <v>5.5960000000000001</v>
      </c>
      <c r="AT447" s="259">
        <v>7.7439999999999998</v>
      </c>
      <c r="AU447" s="259">
        <v>20.553999999999998</v>
      </c>
      <c r="AV447" s="259">
        <v>25.832000000000001</v>
      </c>
      <c r="AW447" s="259">
        <v>30.224</v>
      </c>
      <c r="AX447" s="259">
        <v>32.021999999999998</v>
      </c>
      <c r="AY447" s="259">
        <v>44.351999999999997</v>
      </c>
      <c r="AZ447" s="259">
        <v>53.203000000000003</v>
      </c>
      <c r="BA447" s="259">
        <v>37.151000000000003</v>
      </c>
      <c r="BB447" s="259">
        <v>10.662000000000001</v>
      </c>
      <c r="BC447" s="259">
        <v>1.9319999999999999</v>
      </c>
      <c r="BD447" s="259">
        <v>1.66</v>
      </c>
      <c r="BE447" s="259">
        <v>5.8289999999999997</v>
      </c>
      <c r="BF447" s="259">
        <v>9.2919999999999998</v>
      </c>
      <c r="BG447" s="259">
        <v>38.088000000000001</v>
      </c>
      <c r="BH447" s="314">
        <v>21.09</v>
      </c>
      <c r="BI447" s="314">
        <v>14.276999999999999</v>
      </c>
      <c r="BJ447" s="314">
        <v>27.692</v>
      </c>
      <c r="BK447" s="314">
        <v>14.689</v>
      </c>
      <c r="BL447" s="314">
        <v>7.173</v>
      </c>
      <c r="BM447" s="347">
        <f t="shared" si="419"/>
        <v>12.786382083308627</v>
      </c>
      <c r="BN447" s="327">
        <f t="shared" ref="BN447" si="420">(SUM(BH447:BL447)/SUM(BH$449:BL$449))*BN$449</f>
        <v>15.244686976139372</v>
      </c>
      <c r="BO447" s="327">
        <f t="shared" si="417"/>
        <v>14.853626503115184</v>
      </c>
      <c r="BP447" s="327">
        <f t="shared" si="418"/>
        <v>15.41132017606394</v>
      </c>
      <c r="BQ447" s="327"/>
      <c r="BR447" s="260"/>
    </row>
    <row r="448" spans="1:73">
      <c r="A448" s="254" t="s">
        <v>75</v>
      </c>
      <c r="Q448" s="259">
        <f t="shared" si="414"/>
        <v>0</v>
      </c>
      <c r="R448" s="259">
        <f t="shared" si="414"/>
        <v>0</v>
      </c>
      <c r="S448" s="259">
        <f t="shared" si="414"/>
        <v>0</v>
      </c>
      <c r="T448" s="259">
        <f t="shared" si="414"/>
        <v>0</v>
      </c>
      <c r="U448" s="259">
        <f t="shared" si="414"/>
        <v>0</v>
      </c>
      <c r="V448" s="259">
        <f t="shared" si="414"/>
        <v>0</v>
      </c>
      <c r="W448" s="259">
        <f t="shared" si="414"/>
        <v>0</v>
      </c>
      <c r="X448" s="259">
        <f t="shared" si="414"/>
        <v>0</v>
      </c>
      <c r="Y448" s="259">
        <f t="shared" si="414"/>
        <v>0</v>
      </c>
      <c r="Z448" s="259">
        <f t="shared" si="414"/>
        <v>0</v>
      </c>
      <c r="AA448" s="259">
        <f t="shared" si="414"/>
        <v>0</v>
      </c>
      <c r="AB448" s="259">
        <f t="shared" si="414"/>
        <v>0</v>
      </c>
      <c r="AC448" s="259">
        <f t="shared" si="414"/>
        <v>0.50073933686233718</v>
      </c>
      <c r="AD448" s="259">
        <f t="shared" si="414"/>
        <v>0</v>
      </c>
      <c r="AE448" s="259">
        <f t="shared" si="414"/>
        <v>0</v>
      </c>
      <c r="AF448" s="259">
        <f t="shared" si="414"/>
        <v>0</v>
      </c>
      <c r="AG448" s="259">
        <f t="shared" si="414"/>
        <v>0</v>
      </c>
      <c r="AH448" s="259">
        <f t="shared" si="414"/>
        <v>0</v>
      </c>
      <c r="AI448" s="259">
        <f t="shared" si="414"/>
        <v>0</v>
      </c>
      <c r="AJ448" s="259">
        <f t="shared" si="414"/>
        <v>0</v>
      </c>
      <c r="AK448" s="259">
        <f t="shared" si="414"/>
        <v>0</v>
      </c>
      <c r="AL448" s="259">
        <f>(SUM($AO448:$AS448)/SUM($AO$449:$AS$449))*AL$449</f>
        <v>0</v>
      </c>
      <c r="AM448" s="259">
        <v>0</v>
      </c>
      <c r="AN448" s="259">
        <v>1.08</v>
      </c>
      <c r="AO448" s="259">
        <v>9.4879999999999995</v>
      </c>
      <c r="AP448" s="259">
        <v>4.0199999999999996</v>
      </c>
      <c r="AQ448" s="259">
        <v>8.4710000000000001</v>
      </c>
      <c r="AR448" s="259">
        <v>3.984</v>
      </c>
      <c r="AS448" s="259">
        <v>15.148</v>
      </c>
      <c r="AT448" s="259">
        <v>10.759</v>
      </c>
      <c r="AU448" s="259">
        <v>11.638999999999999</v>
      </c>
      <c r="AV448" s="259">
        <v>33.448</v>
      </c>
      <c r="AW448" s="259">
        <v>24.06</v>
      </c>
      <c r="AX448" s="259">
        <v>41.051000000000002</v>
      </c>
      <c r="AY448" s="259">
        <v>36.155999999999999</v>
      </c>
      <c r="AZ448" s="259">
        <v>50.930999999999997</v>
      </c>
      <c r="BA448" s="259">
        <v>32.811</v>
      </c>
      <c r="BB448" s="259">
        <v>6.8959999999999999</v>
      </c>
      <c r="BC448" s="259">
        <v>2.9580000000000002</v>
      </c>
      <c r="BD448" s="259">
        <v>15.109</v>
      </c>
      <c r="BE448" s="259">
        <v>15.308999999999999</v>
      </c>
      <c r="BF448" s="259">
        <v>5.4169999999999998</v>
      </c>
      <c r="BG448" s="259">
        <v>30.864999999999998</v>
      </c>
      <c r="BH448" s="314">
        <v>34.603999999999999</v>
      </c>
      <c r="BI448" s="314">
        <v>17.716999999999999</v>
      </c>
      <c r="BJ448" s="314">
        <v>96.370999999999995</v>
      </c>
      <c r="BK448" s="314">
        <v>43.325000000000003</v>
      </c>
      <c r="BL448" s="314">
        <v>11.912000000000001</v>
      </c>
      <c r="BM448" s="347">
        <f>BM449-SUM(BM437:BM447)</f>
        <v>31.545410321297965</v>
      </c>
      <c r="BN448" s="327">
        <f t="shared" ref="BN448:BP448" si="421">BN449-SUM(BN437:BN447)</f>
        <v>89.561387075885051</v>
      </c>
      <c r="BO448" s="327">
        <f t="shared" si="421"/>
        <v>38.942260480733069</v>
      </c>
      <c r="BP448" s="327">
        <f t="shared" si="421"/>
        <v>54.171441881659121</v>
      </c>
      <c r="BQ448" s="327"/>
      <c r="BR448" s="260"/>
    </row>
    <row r="449" spans="1:76" ht="12" thickBot="1">
      <c r="A449" s="254" t="s">
        <v>76</v>
      </c>
      <c r="Q449" s="259">
        <v>0</v>
      </c>
      <c r="R449" s="259">
        <v>0</v>
      </c>
      <c r="S449" s="259">
        <v>0</v>
      </c>
      <c r="T449" s="259">
        <v>0</v>
      </c>
      <c r="U449" s="259">
        <v>0</v>
      </c>
      <c r="V449" s="259">
        <v>0</v>
      </c>
      <c r="W449" s="259">
        <v>0</v>
      </c>
      <c r="X449" s="259">
        <v>0</v>
      </c>
      <c r="Y449" s="259">
        <v>0</v>
      </c>
      <c r="Z449" s="259">
        <v>0</v>
      </c>
      <c r="AA449" s="259">
        <v>0</v>
      </c>
      <c r="AB449" s="259">
        <v>0</v>
      </c>
      <c r="AC449" s="259">
        <v>5</v>
      </c>
      <c r="AD449" s="259">
        <v>0</v>
      </c>
      <c r="AE449" s="259">
        <v>0</v>
      </c>
      <c r="AF449" s="259">
        <v>0</v>
      </c>
      <c r="AG449" s="259">
        <v>0</v>
      </c>
      <c r="AH449" s="259">
        <v>0</v>
      </c>
      <c r="AI449" s="259">
        <v>0</v>
      </c>
      <c r="AJ449" s="259">
        <v>0</v>
      </c>
      <c r="AK449" s="259">
        <v>0</v>
      </c>
      <c r="AL449" s="259">
        <v>0</v>
      </c>
      <c r="AM449" s="259">
        <f t="shared" ref="AM449:BE449" si="422">SUM(AM437:AM448)</f>
        <v>36.450999999999993</v>
      </c>
      <c r="AN449" s="259">
        <f t="shared" si="422"/>
        <v>7.5459999999999994</v>
      </c>
      <c r="AO449" s="259">
        <f t="shared" si="422"/>
        <v>34.915000000000006</v>
      </c>
      <c r="AP449" s="259">
        <f t="shared" si="422"/>
        <v>56.521999999999991</v>
      </c>
      <c r="AQ449" s="259">
        <f t="shared" si="422"/>
        <v>75.703000000000003</v>
      </c>
      <c r="AR449" s="259">
        <f t="shared" si="422"/>
        <v>109.51399999999998</v>
      </c>
      <c r="AS449" s="259">
        <f t="shared" si="422"/>
        <v>133.84900000000002</v>
      </c>
      <c r="AT449" s="259">
        <f t="shared" si="422"/>
        <v>125.215</v>
      </c>
      <c r="AU449" s="259">
        <f t="shared" si="422"/>
        <v>199.68099999999998</v>
      </c>
      <c r="AV449" s="259">
        <f t="shared" si="422"/>
        <v>200.08799999999999</v>
      </c>
      <c r="AW449" s="259">
        <f t="shared" si="422"/>
        <v>282.06200000000001</v>
      </c>
      <c r="AX449" s="259">
        <f t="shared" si="422"/>
        <v>265.39499999999998</v>
      </c>
      <c r="AY449" s="259">
        <f t="shared" si="422"/>
        <v>445.85200000000003</v>
      </c>
      <c r="AZ449" s="259">
        <f t="shared" si="422"/>
        <v>395.6280000000001</v>
      </c>
      <c r="BA449" s="259">
        <f t="shared" si="422"/>
        <v>390.34000000000003</v>
      </c>
      <c r="BB449" s="259">
        <f t="shared" si="422"/>
        <v>209.40599999999998</v>
      </c>
      <c r="BC449" s="259">
        <f t="shared" si="422"/>
        <v>92.570999999999984</v>
      </c>
      <c r="BD449" s="259">
        <f t="shared" si="422"/>
        <v>253.29600000000002</v>
      </c>
      <c r="BE449" s="259">
        <f t="shared" si="422"/>
        <v>134.82599999999999</v>
      </c>
      <c r="BF449" s="259">
        <f t="shared" ref="BF449:BL449" si="423">SUM(BF437:BF448)</f>
        <v>179.50299999999999</v>
      </c>
      <c r="BG449" s="259">
        <f t="shared" si="423"/>
        <v>268.685</v>
      </c>
      <c r="BH449" s="314">
        <f t="shared" si="423"/>
        <v>288.40199999999999</v>
      </c>
      <c r="BI449" s="314">
        <f t="shared" si="423"/>
        <v>309.06399999999996</v>
      </c>
      <c r="BJ449" s="314">
        <f t="shared" si="423"/>
        <v>396.56200000000001</v>
      </c>
      <c r="BK449" s="314">
        <f t="shared" si="423"/>
        <v>322.66900000000004</v>
      </c>
      <c r="BL449" s="314">
        <f t="shared" si="423"/>
        <v>215.19900000000001</v>
      </c>
      <c r="BM449" s="347">
        <f>BM44</f>
        <v>175</v>
      </c>
      <c r="BN449" s="327">
        <f t="shared" ref="BN449:BP449" si="424">BN44</f>
        <v>275</v>
      </c>
      <c r="BO449" s="327">
        <f t="shared" si="424"/>
        <v>275</v>
      </c>
      <c r="BP449" s="327">
        <f t="shared" si="424"/>
        <v>275</v>
      </c>
      <c r="BQ449" s="327"/>
      <c r="BR449" s="260"/>
    </row>
    <row r="450" spans="1:76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  <c r="AA450" s="261"/>
      <c r="AB450" s="261"/>
      <c r="AC450" s="261"/>
      <c r="AD450" s="261"/>
      <c r="AE450" s="261"/>
      <c r="AF450" s="261"/>
      <c r="AG450" s="261"/>
      <c r="AH450" s="261"/>
      <c r="AI450" s="261"/>
      <c r="AJ450" s="261"/>
      <c r="AK450" s="261"/>
      <c r="AL450" s="261"/>
      <c r="AM450" s="261"/>
      <c r="AN450" s="261"/>
      <c r="AO450" s="261"/>
      <c r="AP450" s="261"/>
      <c r="AQ450" s="261"/>
      <c r="AR450" s="261"/>
      <c r="AS450" s="261"/>
      <c r="AT450" s="261"/>
      <c r="AU450" s="261"/>
      <c r="AV450" s="261"/>
      <c r="AW450" s="261"/>
      <c r="AX450" s="261"/>
      <c r="AY450" s="261"/>
      <c r="AZ450" s="261"/>
      <c r="BA450" s="261"/>
      <c r="BB450" s="261"/>
      <c r="BC450" s="261"/>
      <c r="BD450" s="261"/>
      <c r="BE450" s="261"/>
      <c r="BF450" s="261"/>
      <c r="BG450" s="261"/>
      <c r="BH450" s="261"/>
      <c r="BI450" s="261"/>
      <c r="BJ450" s="261"/>
      <c r="BK450" s="261"/>
      <c r="BL450" s="261"/>
      <c r="BM450" s="261"/>
      <c r="BN450" s="261"/>
      <c r="BO450" s="261"/>
      <c r="BP450" s="261"/>
    </row>
    <row r="451" spans="1:76" ht="12" thickBot="1">
      <c r="A451" s="254" t="s">
        <v>111</v>
      </c>
      <c r="BS451" s="254" t="s">
        <v>207</v>
      </c>
    </row>
    <row r="452" spans="1:76" ht="12" thickBot="1">
      <c r="A452" s="286"/>
      <c r="B452" s="287" t="s">
        <v>119</v>
      </c>
      <c r="C452" s="287" t="s">
        <v>120</v>
      </c>
      <c r="D452" s="287" t="s">
        <v>121</v>
      </c>
      <c r="E452" s="287" t="s">
        <v>122</v>
      </c>
      <c r="F452" s="287" t="s">
        <v>123</v>
      </c>
      <c r="G452" s="287" t="s">
        <v>124</v>
      </c>
      <c r="H452" s="287" t="s">
        <v>125</v>
      </c>
      <c r="I452" s="287" t="s">
        <v>126</v>
      </c>
      <c r="J452" s="287" t="s">
        <v>127</v>
      </c>
      <c r="K452" s="287" t="s">
        <v>128</v>
      </c>
      <c r="L452" s="287" t="s">
        <v>129</v>
      </c>
      <c r="M452" s="287" t="s">
        <v>130</v>
      </c>
      <c r="N452" s="287" t="s">
        <v>131</v>
      </c>
      <c r="O452" s="287" t="s">
        <v>132</v>
      </c>
      <c r="P452" s="287" t="s">
        <v>133</v>
      </c>
      <c r="Q452" s="288" t="s">
        <v>134</v>
      </c>
      <c r="R452" s="288" t="s">
        <v>135</v>
      </c>
      <c r="S452" s="288" t="s">
        <v>136</v>
      </c>
      <c r="T452" s="288" t="s">
        <v>137</v>
      </c>
      <c r="U452" s="288" t="s">
        <v>138</v>
      </c>
      <c r="V452" s="288" t="s">
        <v>139</v>
      </c>
      <c r="W452" s="288" t="s">
        <v>140</v>
      </c>
      <c r="X452" s="288" t="s">
        <v>141</v>
      </c>
      <c r="Y452" s="288" t="s">
        <v>142</v>
      </c>
      <c r="Z452" s="288" t="s">
        <v>143</v>
      </c>
      <c r="AA452" s="288" t="s">
        <v>144</v>
      </c>
      <c r="AB452" s="288" t="s">
        <v>145</v>
      </c>
      <c r="AC452" s="288" t="s">
        <v>146</v>
      </c>
      <c r="AD452" s="288" t="s">
        <v>147</v>
      </c>
      <c r="AE452" s="288" t="s">
        <v>148</v>
      </c>
      <c r="AF452" s="288" t="s">
        <v>149</v>
      </c>
      <c r="AG452" s="288" t="s">
        <v>150</v>
      </c>
      <c r="AH452" s="288" t="s">
        <v>151</v>
      </c>
      <c r="AI452" s="288" t="s">
        <v>11</v>
      </c>
      <c r="AJ452" s="288" t="s">
        <v>12</v>
      </c>
      <c r="AK452" s="288" t="s">
        <v>13</v>
      </c>
      <c r="AL452" s="288" t="s">
        <v>14</v>
      </c>
      <c r="AM452" s="288" t="s">
        <v>15</v>
      </c>
      <c r="AN452" s="288" t="s">
        <v>16</v>
      </c>
      <c r="AO452" s="288" t="s">
        <v>17</v>
      </c>
      <c r="AP452" s="288" t="s">
        <v>18</v>
      </c>
      <c r="AQ452" s="288" t="s">
        <v>19</v>
      </c>
      <c r="AR452" s="288" t="s">
        <v>20</v>
      </c>
      <c r="AS452" s="288" t="s">
        <v>21</v>
      </c>
      <c r="AT452" s="288" t="s">
        <v>22</v>
      </c>
      <c r="AU452" s="288" t="s">
        <v>23</v>
      </c>
      <c r="AV452" s="288" t="s">
        <v>24</v>
      </c>
      <c r="AW452" s="288" t="s">
        <v>25</v>
      </c>
      <c r="AX452" s="288" t="s">
        <v>26</v>
      </c>
      <c r="AY452" s="288" t="s">
        <v>27</v>
      </c>
      <c r="AZ452" s="288" t="s">
        <v>28</v>
      </c>
      <c r="BA452" s="288" t="s">
        <v>29</v>
      </c>
      <c r="BB452" s="288" t="s">
        <v>30</v>
      </c>
      <c r="BC452" s="288" t="s">
        <v>31</v>
      </c>
      <c r="BD452" s="288" t="s">
        <v>32</v>
      </c>
      <c r="BE452" s="288" t="s">
        <v>33</v>
      </c>
      <c r="BF452" s="288" t="s">
        <v>34</v>
      </c>
      <c r="BG452" s="288" t="s">
        <v>35</v>
      </c>
      <c r="BH452" s="288" t="s">
        <v>36</v>
      </c>
      <c r="BI452" s="288" t="s">
        <v>37</v>
      </c>
      <c r="BJ452" s="288" t="s">
        <v>38</v>
      </c>
      <c r="BK452" s="288" t="str">
        <f>BK2</f>
        <v xml:space="preserve">21/22  </v>
      </c>
      <c r="BL452" s="288" t="str">
        <f>BL2</f>
        <v xml:space="preserve">22/23  </v>
      </c>
      <c r="BM452" s="288" t="str">
        <f>BM2</f>
        <v xml:space="preserve">23/24  </v>
      </c>
      <c r="BN452" s="288" t="str">
        <f t="shared" ref="BN452:BP452" si="425">BN2</f>
        <v xml:space="preserve">24/25  </v>
      </c>
      <c r="BO452" s="288" t="str">
        <f t="shared" si="425"/>
        <v xml:space="preserve">25/26  </v>
      </c>
      <c r="BP452" s="288" t="str">
        <f t="shared" si="425"/>
        <v xml:space="preserve">26/27  </v>
      </c>
      <c r="BQ452" s="289"/>
      <c r="BR452" s="289"/>
      <c r="BS452" s="315" t="str">
        <f t="shared" ref="BS452:BX452" si="426">BH452</f>
        <v xml:space="preserve">18/19 </v>
      </c>
      <c r="BT452" s="315" t="str">
        <f t="shared" si="426"/>
        <v>19/20</v>
      </c>
      <c r="BU452" s="315" t="str">
        <f t="shared" si="426"/>
        <v>20/21</v>
      </c>
      <c r="BV452" s="315" t="str">
        <f t="shared" si="426"/>
        <v xml:space="preserve">21/22  </v>
      </c>
      <c r="BW452" s="315" t="str">
        <f t="shared" si="426"/>
        <v xml:space="preserve">22/23  </v>
      </c>
      <c r="BX452" s="315" t="str">
        <f t="shared" si="426"/>
        <v xml:space="preserve">23/24  </v>
      </c>
    </row>
    <row r="453" spans="1:76">
      <c r="A453" s="254" t="s">
        <v>64</v>
      </c>
      <c r="Q453" s="259">
        <f t="shared" ref="Q453:T464" si="427">(SUM($AA453:$AE453)/SUM($AA$465:$AE$465))*Q$465</f>
        <v>10.199411794573356</v>
      </c>
      <c r="R453" s="259">
        <f t="shared" si="427"/>
        <v>9.1533182771812172</v>
      </c>
      <c r="S453" s="259">
        <f t="shared" si="427"/>
        <v>11.332679771748174</v>
      </c>
      <c r="T453" s="259">
        <f t="shared" si="427"/>
        <v>17.260543036970294</v>
      </c>
      <c r="U453" s="259">
        <f t="shared" ref="U453:Y464" si="428">(SUM($AA453:$AE453)/SUM($AA$465:$AE$465))*U$465</f>
        <v>18.829683313058503</v>
      </c>
      <c r="V453" s="259">
        <f t="shared" si="428"/>
        <v>20.573172508712066</v>
      </c>
      <c r="W453" s="259">
        <f t="shared" si="428"/>
        <v>25.193418877194016</v>
      </c>
      <c r="X453" s="259">
        <f t="shared" si="428"/>
        <v>34.521086073940587</v>
      </c>
      <c r="Y453" s="259">
        <f t="shared" si="428"/>
        <v>31.905852280460241</v>
      </c>
      <c r="Z453" s="259">
        <v>48.6</v>
      </c>
      <c r="AA453" s="259">
        <v>57.6</v>
      </c>
      <c r="AB453" s="259">
        <v>59.509</v>
      </c>
      <c r="AC453" s="259">
        <v>63.411999999999999</v>
      </c>
      <c r="AD453" s="259">
        <v>52</v>
      </c>
      <c r="AE453" s="259">
        <v>57.633000000000003</v>
      </c>
      <c r="AF453" s="259">
        <v>55.546999999999997</v>
      </c>
      <c r="AG453" s="259">
        <v>70.387</v>
      </c>
      <c r="AH453" s="259">
        <v>40.747999999999998</v>
      </c>
      <c r="AI453" s="259">
        <v>41.942</v>
      </c>
      <c r="AJ453" s="259">
        <v>36.908000000000001</v>
      </c>
      <c r="AK453" s="259">
        <v>36.116999999999997</v>
      </c>
      <c r="AL453" s="259">
        <v>51.488999999999997</v>
      </c>
      <c r="AM453" s="259">
        <v>40.570999999999998</v>
      </c>
      <c r="AN453" s="259">
        <v>45.701999999999998</v>
      </c>
      <c r="AO453" s="259">
        <v>34.893000000000001</v>
      </c>
      <c r="AP453" s="259">
        <v>53.82</v>
      </c>
      <c r="AQ453" s="259">
        <v>50.054000000000002</v>
      </c>
      <c r="AR453" s="259">
        <v>69.573999999999998</v>
      </c>
      <c r="AS453" s="259">
        <v>84.055000000000007</v>
      </c>
      <c r="AT453" s="259">
        <v>69.533000000000001</v>
      </c>
      <c r="AU453" s="259">
        <v>66.986999999999995</v>
      </c>
      <c r="AV453" s="259">
        <v>111.971</v>
      </c>
      <c r="AW453" s="259">
        <v>86.59</v>
      </c>
      <c r="AX453" s="259">
        <v>94.028999999999996</v>
      </c>
      <c r="AY453" s="259">
        <v>94.269000000000005</v>
      </c>
      <c r="AZ453" s="259">
        <v>88.668000000000006</v>
      </c>
      <c r="BA453" s="259">
        <v>117.694</v>
      </c>
      <c r="BB453" s="259">
        <v>99.977999999999994</v>
      </c>
      <c r="BC453" s="259">
        <v>105.03700000000001</v>
      </c>
      <c r="BD453" s="259">
        <v>123.309</v>
      </c>
      <c r="BE453" s="259">
        <v>106.545</v>
      </c>
      <c r="BF453" s="259">
        <v>93.257000000000005</v>
      </c>
      <c r="BG453" s="259">
        <v>93.456999999999994</v>
      </c>
      <c r="BH453" s="259">
        <v>77.385000000000005</v>
      </c>
      <c r="BI453" s="259">
        <v>101.38200000000001</v>
      </c>
      <c r="BJ453" s="259">
        <v>140.63999999999999</v>
      </c>
      <c r="BK453" s="259">
        <v>94.302000000000007</v>
      </c>
      <c r="BL453" s="259">
        <v>94.894000000000005</v>
      </c>
      <c r="BM453" s="259">
        <v>90.971999999999994</v>
      </c>
      <c r="BN453" s="259">
        <v>149.928</v>
      </c>
      <c r="BO453" s="327">
        <f t="shared" ref="BO453:BO454" si="429">(SUM(BI453:BM453)/SUM(BI$465:BM$465))*BO$465</f>
        <v>101.58824650893146</v>
      </c>
      <c r="BP453" s="327">
        <f t="shared" ref="BP453:BP454" si="430">(SUM(BJ453:BN453)/SUM(BJ$465:BN$465))*BP$465</f>
        <v>112.60678211844147</v>
      </c>
      <c r="BQ453" s="326"/>
      <c r="BR453" s="259"/>
      <c r="BS453" s="259">
        <v>47.296999999999997</v>
      </c>
      <c r="BT453" s="259">
        <v>61.441000000000003</v>
      </c>
      <c r="BU453" s="259">
        <v>95.92</v>
      </c>
      <c r="BV453" s="259">
        <v>57.054000000000002</v>
      </c>
      <c r="BW453" s="259">
        <v>46.307000000000002</v>
      </c>
      <c r="BX453" s="259">
        <v>52.774000000000001</v>
      </c>
    </row>
    <row r="454" spans="1:76">
      <c r="A454" s="254" t="s">
        <v>65</v>
      </c>
      <c r="Q454" s="259">
        <f t="shared" si="427"/>
        <v>11.046814277846995</v>
      </c>
      <c r="R454" s="259">
        <f t="shared" si="427"/>
        <v>9.9138076852473027</v>
      </c>
      <c r="S454" s="259">
        <f t="shared" si="427"/>
        <v>12.274238086496661</v>
      </c>
      <c r="T454" s="259">
        <f t="shared" si="427"/>
        <v>18.694608777894913</v>
      </c>
      <c r="U454" s="259">
        <f t="shared" si="428"/>
        <v>20.394118666794451</v>
      </c>
      <c r="V454" s="259">
        <f t="shared" si="428"/>
        <v>22.282462987793938</v>
      </c>
      <c r="W454" s="259">
        <f t="shared" si="428"/>
        <v>27.286575438442576</v>
      </c>
      <c r="X454" s="259">
        <f t="shared" si="428"/>
        <v>37.389217555789827</v>
      </c>
      <c r="Y454" s="259">
        <f t="shared" si="428"/>
        <v>34.556701074290601</v>
      </c>
      <c r="Z454" s="259">
        <v>32.700000000000003</v>
      </c>
      <c r="AA454" s="259">
        <v>79.599999999999994</v>
      </c>
      <c r="AB454" s="259">
        <v>52.670999999999999</v>
      </c>
      <c r="AC454" s="259">
        <v>59.383000000000003</v>
      </c>
      <c r="AD454" s="259">
        <v>61</v>
      </c>
      <c r="AE454" s="259">
        <v>61.606999999999999</v>
      </c>
      <c r="AF454" s="259">
        <v>66.421999999999997</v>
      </c>
      <c r="AG454" s="259">
        <v>70.728999999999999</v>
      </c>
      <c r="AH454" s="259">
        <v>25.433</v>
      </c>
      <c r="AI454" s="259">
        <v>59.073999999999998</v>
      </c>
      <c r="AJ454" s="259">
        <v>41.987000000000002</v>
      </c>
      <c r="AK454" s="259">
        <v>43.04</v>
      </c>
      <c r="AL454" s="259">
        <v>57.731000000000002</v>
      </c>
      <c r="AM454" s="259">
        <v>39.417000000000002</v>
      </c>
      <c r="AN454" s="259">
        <v>31.427</v>
      </c>
      <c r="AO454" s="259">
        <v>53.45</v>
      </c>
      <c r="AP454" s="259">
        <v>50.957000000000001</v>
      </c>
      <c r="AQ454" s="259">
        <v>51.485999999999997</v>
      </c>
      <c r="AR454" s="259">
        <v>52.421999999999997</v>
      </c>
      <c r="AS454" s="259">
        <v>82.516999999999996</v>
      </c>
      <c r="AT454" s="259">
        <v>72.186999999999998</v>
      </c>
      <c r="AU454" s="259">
        <v>75.7</v>
      </c>
      <c r="AV454" s="259">
        <v>78.784999999999997</v>
      </c>
      <c r="AW454" s="259">
        <v>105.099</v>
      </c>
      <c r="AX454" s="259">
        <v>82.369</v>
      </c>
      <c r="AY454" s="259">
        <v>110.009</v>
      </c>
      <c r="AZ454" s="259">
        <v>121.05800000000001</v>
      </c>
      <c r="BA454" s="259">
        <v>108.063</v>
      </c>
      <c r="BB454" s="259">
        <v>124.15900000000001</v>
      </c>
      <c r="BC454" s="259">
        <v>98.484999999999999</v>
      </c>
      <c r="BD454" s="259">
        <v>120.596</v>
      </c>
      <c r="BE454" s="259">
        <v>81.284000000000006</v>
      </c>
      <c r="BF454" s="259">
        <v>73.980999999999995</v>
      </c>
      <c r="BG454" s="259">
        <v>80.518000000000001</v>
      </c>
      <c r="BH454" s="259">
        <v>99.683999999999997</v>
      </c>
      <c r="BI454" s="259">
        <v>89.885999999999996</v>
      </c>
      <c r="BJ454" s="259">
        <v>91.747</v>
      </c>
      <c r="BK454" s="259">
        <v>123.005</v>
      </c>
      <c r="BL454" s="259">
        <v>78.751999999999995</v>
      </c>
      <c r="BM454" s="259">
        <v>99.768000000000001</v>
      </c>
      <c r="BN454" s="259">
        <v>108.545</v>
      </c>
      <c r="BO454" s="327">
        <f t="shared" si="429"/>
        <v>93.994856291315998</v>
      </c>
      <c r="BP454" s="327">
        <f t="shared" si="430"/>
        <v>99.008994670618208</v>
      </c>
      <c r="BQ454" s="326"/>
      <c r="BR454" s="259"/>
      <c r="BS454" s="259">
        <v>75.397999999999996</v>
      </c>
      <c r="BT454" s="259">
        <v>52.209000000000003</v>
      </c>
      <c r="BU454" s="259">
        <v>53.83</v>
      </c>
      <c r="BV454" s="259">
        <v>96.031999999999996</v>
      </c>
      <c r="BW454" s="259">
        <v>53.643000000000001</v>
      </c>
      <c r="BX454" s="259">
        <v>75.132000000000005</v>
      </c>
    </row>
    <row r="455" spans="1:76">
      <c r="A455" s="254" t="s">
        <v>66</v>
      </c>
      <c r="Q455" s="259">
        <f t="shared" si="427"/>
        <v>11.217721934281911</v>
      </c>
      <c r="R455" s="259">
        <f t="shared" si="427"/>
        <v>10.067186351278638</v>
      </c>
      <c r="S455" s="259">
        <f t="shared" si="427"/>
        <v>12.464135482535456</v>
      </c>
      <c r="T455" s="259">
        <f t="shared" si="427"/>
        <v>18.983837119554003</v>
      </c>
      <c r="U455" s="259">
        <f t="shared" si="428"/>
        <v>20.709640494058913</v>
      </c>
      <c r="V455" s="259">
        <f t="shared" si="428"/>
        <v>22.627199799064368</v>
      </c>
      <c r="W455" s="259">
        <f t="shared" si="428"/>
        <v>27.708731957328823</v>
      </c>
      <c r="X455" s="259">
        <f t="shared" si="428"/>
        <v>37.967674239108007</v>
      </c>
      <c r="Y455" s="259">
        <f t="shared" si="428"/>
        <v>35.091335281599825</v>
      </c>
      <c r="Z455" s="259">
        <v>43.4</v>
      </c>
      <c r="AA455" s="259">
        <v>97.4</v>
      </c>
      <c r="AB455" s="259">
        <v>49.872</v>
      </c>
      <c r="AC455" s="259">
        <v>45.9</v>
      </c>
      <c r="AD455" s="259">
        <v>68</v>
      </c>
      <c r="AE455" s="259">
        <v>57.951000000000001</v>
      </c>
      <c r="AF455" s="259">
        <v>70.542000000000002</v>
      </c>
      <c r="AG455" s="259">
        <v>45.015000000000001</v>
      </c>
      <c r="AH455" s="259">
        <v>51.067999999999998</v>
      </c>
      <c r="AI455" s="259">
        <v>40.125999999999998</v>
      </c>
      <c r="AJ455" s="259">
        <v>29.614000000000001</v>
      </c>
      <c r="AK455" s="259">
        <v>32.277999999999999</v>
      </c>
      <c r="AL455" s="259">
        <v>51.061</v>
      </c>
      <c r="AM455" s="259">
        <v>24.364000000000001</v>
      </c>
      <c r="AN455" s="259">
        <v>52.171999999999997</v>
      </c>
      <c r="AO455" s="259">
        <v>52.143000000000001</v>
      </c>
      <c r="AP455" s="259">
        <v>53.530999999999999</v>
      </c>
      <c r="AQ455" s="259">
        <v>60.183</v>
      </c>
      <c r="AR455" s="259">
        <v>61.234000000000002</v>
      </c>
      <c r="AS455" s="259">
        <v>69.908000000000001</v>
      </c>
      <c r="AT455" s="259">
        <v>82.576999999999998</v>
      </c>
      <c r="AU455" s="259">
        <v>77.331000000000003</v>
      </c>
      <c r="AV455" s="259">
        <v>99.286000000000001</v>
      </c>
      <c r="AW455" s="259">
        <v>97.385999999999996</v>
      </c>
      <c r="AX455" s="259">
        <v>121.875</v>
      </c>
      <c r="AY455" s="259">
        <v>104.58499999999999</v>
      </c>
      <c r="AZ455" s="259">
        <v>106.839</v>
      </c>
      <c r="BA455" s="259">
        <v>126.544</v>
      </c>
      <c r="BB455" s="259">
        <v>113.684</v>
      </c>
      <c r="BC455" s="259">
        <v>101.504</v>
      </c>
      <c r="BD455" s="259">
        <v>115.31</v>
      </c>
      <c r="BE455" s="259">
        <v>91.171000000000006</v>
      </c>
      <c r="BF455" s="259">
        <v>79.209999999999994</v>
      </c>
      <c r="BG455" s="259">
        <v>120.56399999999999</v>
      </c>
      <c r="BH455" s="259">
        <v>61.228999999999999</v>
      </c>
      <c r="BI455" s="259">
        <v>92.432000000000002</v>
      </c>
      <c r="BJ455" s="259">
        <v>145.55199999999999</v>
      </c>
      <c r="BK455" s="259">
        <v>94.35</v>
      </c>
      <c r="BL455" s="259">
        <v>134.453</v>
      </c>
      <c r="BM455" s="259">
        <v>88.262</v>
      </c>
      <c r="BN455" s="259">
        <v>95.918999999999997</v>
      </c>
      <c r="BO455" s="327">
        <f t="shared" ref="BO455:BP463" si="431">(SUM(BI455:BM455)/SUM(BI$465:BM$465))*BO$465</f>
        <v>107.98072471042319</v>
      </c>
      <c r="BP455" s="327">
        <f t="shared" si="431"/>
        <v>110.19970994874308</v>
      </c>
      <c r="BQ455" s="327"/>
      <c r="BR455" s="259"/>
      <c r="BS455" s="259">
        <v>27.027000000000001</v>
      </c>
      <c r="BT455" s="259">
        <v>62.92</v>
      </c>
      <c r="BU455" s="259">
        <v>132.54599999999999</v>
      </c>
      <c r="BV455" s="259">
        <v>69.472999999999999</v>
      </c>
      <c r="BW455" s="259">
        <v>111.28400000000001</v>
      </c>
      <c r="BX455" s="259">
        <v>55.616</v>
      </c>
    </row>
    <row r="456" spans="1:76">
      <c r="A456" s="254" t="s">
        <v>67</v>
      </c>
      <c r="Q456" s="259">
        <f t="shared" si="427"/>
        <v>9.7679595989579475</v>
      </c>
      <c r="R456" s="259">
        <f t="shared" si="427"/>
        <v>8.7661175888084131</v>
      </c>
      <c r="S456" s="259">
        <f t="shared" si="427"/>
        <v>10.853288443286608</v>
      </c>
      <c r="T456" s="259">
        <f t="shared" si="427"/>
        <v>16.530393167467295</v>
      </c>
      <c r="U456" s="259">
        <f t="shared" si="428"/>
        <v>18.033156182691595</v>
      </c>
      <c r="V456" s="259">
        <f t="shared" si="428"/>
        <v>19.702892866274148</v>
      </c>
      <c r="W456" s="259">
        <f t="shared" si="428"/>
        <v>24.127695077767921</v>
      </c>
      <c r="X456" s="259">
        <f t="shared" si="428"/>
        <v>33.060786334934591</v>
      </c>
      <c r="Y456" s="259">
        <f t="shared" si="428"/>
        <v>30.556181309560756</v>
      </c>
      <c r="Z456" s="259">
        <v>30.9</v>
      </c>
      <c r="AA456" s="259">
        <v>51.095999999999997</v>
      </c>
      <c r="AB456" s="259">
        <v>38.408999999999999</v>
      </c>
      <c r="AC456" s="259">
        <v>76</v>
      </c>
      <c r="AD456" s="259">
        <v>48.904000000000003</v>
      </c>
      <c r="AE456" s="259">
        <v>63.470999999999997</v>
      </c>
      <c r="AF456" s="259">
        <v>53.564999999999998</v>
      </c>
      <c r="AG456" s="259">
        <v>47.668999999999997</v>
      </c>
      <c r="AH456" s="259">
        <v>33.978000000000002</v>
      </c>
      <c r="AI456" s="259">
        <v>66.085999999999999</v>
      </c>
      <c r="AJ456" s="259">
        <v>28.341999999999999</v>
      </c>
      <c r="AK456" s="259">
        <v>37.137</v>
      </c>
      <c r="AL456" s="259">
        <v>39.956000000000003</v>
      </c>
      <c r="AM456" s="259">
        <v>27.992999999999999</v>
      </c>
      <c r="AN456" s="259">
        <v>38.764000000000003</v>
      </c>
      <c r="AO456" s="259">
        <v>40.042000000000002</v>
      </c>
      <c r="AP456" s="259">
        <v>52.831000000000003</v>
      </c>
      <c r="AQ456" s="259">
        <v>74.408000000000001</v>
      </c>
      <c r="AR456" s="259">
        <v>65.927999999999997</v>
      </c>
      <c r="AS456" s="259">
        <v>54.38</v>
      </c>
      <c r="AT456" s="259">
        <v>84.778000000000006</v>
      </c>
      <c r="AU456" s="259">
        <v>67.248000000000005</v>
      </c>
      <c r="AV456" s="259">
        <v>75.215999999999994</v>
      </c>
      <c r="AW456" s="259">
        <v>74.980999999999995</v>
      </c>
      <c r="AX456" s="259">
        <v>88.417000000000002</v>
      </c>
      <c r="AY456" s="259">
        <v>103.145</v>
      </c>
      <c r="AZ456" s="259">
        <v>64.251000000000005</v>
      </c>
      <c r="BA456" s="259">
        <v>98.13</v>
      </c>
      <c r="BB456" s="259">
        <v>103.121</v>
      </c>
      <c r="BC456" s="259">
        <v>90.89</v>
      </c>
      <c r="BD456" s="259">
        <v>77.869</v>
      </c>
      <c r="BE456" s="259">
        <v>85.281000000000006</v>
      </c>
      <c r="BF456" s="259">
        <v>64.808999999999997</v>
      </c>
      <c r="BG456" s="259">
        <v>72.938000000000002</v>
      </c>
      <c r="BH456" s="259">
        <v>83.543999999999997</v>
      </c>
      <c r="BI456" s="259">
        <v>97.331000000000003</v>
      </c>
      <c r="BJ456" s="259">
        <v>69.397000000000006</v>
      </c>
      <c r="BK456" s="259">
        <v>79.686999999999998</v>
      </c>
      <c r="BL456" s="259">
        <v>62.101999999999997</v>
      </c>
      <c r="BM456" s="259">
        <v>68.492000000000004</v>
      </c>
      <c r="BN456" s="259">
        <v>57.554000000000002</v>
      </c>
      <c r="BO456" s="327">
        <f t="shared" si="431"/>
        <v>73.344344449502557</v>
      </c>
      <c r="BP456" s="327">
        <f t="shared" si="431"/>
        <v>66.53620999440416</v>
      </c>
      <c r="BQ456" s="327"/>
      <c r="BR456" s="259"/>
      <c r="BS456" s="259">
        <v>55.46</v>
      </c>
      <c r="BT456" s="259">
        <v>68.325999999999993</v>
      </c>
      <c r="BU456" s="259">
        <v>36.533999999999999</v>
      </c>
      <c r="BV456" s="259">
        <v>41.936</v>
      </c>
      <c r="BW456" s="259">
        <v>27.225999999999999</v>
      </c>
      <c r="BX456" s="259"/>
    </row>
    <row r="457" spans="1:76">
      <c r="A457" s="254" t="s">
        <v>68</v>
      </c>
      <c r="Q457" s="259">
        <f t="shared" si="427"/>
        <v>8.9528966969101642</v>
      </c>
      <c r="R457" s="259">
        <f t="shared" si="427"/>
        <v>8.0346508818424542</v>
      </c>
      <c r="S457" s="259">
        <f t="shared" si="427"/>
        <v>9.9476629965668479</v>
      </c>
      <c r="T457" s="259">
        <f t="shared" si="427"/>
        <v>15.1510559486172</v>
      </c>
      <c r="U457" s="259">
        <f t="shared" si="428"/>
        <v>16.528424671218765</v>
      </c>
      <c r="V457" s="259">
        <f t="shared" si="428"/>
        <v>18.058834362998279</v>
      </c>
      <c r="W457" s="259">
        <f t="shared" si="428"/>
        <v>22.114420046213993</v>
      </c>
      <c r="X457" s="259">
        <f t="shared" si="428"/>
        <v>30.302111897234401</v>
      </c>
      <c r="Y457" s="259">
        <f t="shared" si="428"/>
        <v>28.006497359565127</v>
      </c>
      <c r="Z457" s="259">
        <v>18.7</v>
      </c>
      <c r="AA457" s="259">
        <v>41.469000000000001</v>
      </c>
      <c r="AB457" s="259">
        <v>39.661999999999999</v>
      </c>
      <c r="AC457" s="259">
        <v>77</v>
      </c>
      <c r="AD457" s="259">
        <v>46.972000000000001</v>
      </c>
      <c r="AE457" s="259">
        <v>49.59</v>
      </c>
      <c r="AF457" s="259">
        <v>32.286000000000001</v>
      </c>
      <c r="AG457" s="259">
        <v>34.548999999999999</v>
      </c>
      <c r="AH457" s="259">
        <v>29.138999999999999</v>
      </c>
      <c r="AI457" s="259">
        <v>50.993000000000002</v>
      </c>
      <c r="AJ457" s="259">
        <v>26.914999999999999</v>
      </c>
      <c r="AK457" s="259">
        <v>30.381</v>
      </c>
      <c r="AL457" s="259">
        <v>14.372</v>
      </c>
      <c r="AM457" s="259">
        <v>39.110999999999997</v>
      </c>
      <c r="AN457" s="259">
        <v>23.106000000000002</v>
      </c>
      <c r="AO457" s="259">
        <v>33.843000000000004</v>
      </c>
      <c r="AP457" s="259">
        <v>44.067</v>
      </c>
      <c r="AQ457" s="259">
        <v>57.834000000000003</v>
      </c>
      <c r="AR457" s="259">
        <v>54.985999999999997</v>
      </c>
      <c r="AS457" s="259">
        <v>55.331000000000003</v>
      </c>
      <c r="AT457" s="259">
        <v>51.941000000000003</v>
      </c>
      <c r="AU457" s="259">
        <v>55.73</v>
      </c>
      <c r="AV457" s="259">
        <v>102.637</v>
      </c>
      <c r="AW457" s="259">
        <v>75.036000000000001</v>
      </c>
      <c r="AX457" s="259">
        <v>94.43</v>
      </c>
      <c r="AY457" s="259">
        <v>97.71</v>
      </c>
      <c r="AZ457" s="259">
        <v>76.436999999999998</v>
      </c>
      <c r="BA457" s="259">
        <v>74.019000000000005</v>
      </c>
      <c r="BB457" s="259">
        <v>101.85</v>
      </c>
      <c r="BC457" s="259">
        <v>85.852999999999994</v>
      </c>
      <c r="BD457" s="259">
        <v>83.197999999999993</v>
      </c>
      <c r="BE457" s="259">
        <v>65.308000000000007</v>
      </c>
      <c r="BF457" s="259">
        <v>71.091999999999999</v>
      </c>
      <c r="BG457" s="259">
        <v>108.10599999999999</v>
      </c>
      <c r="BH457" s="259">
        <v>96.584000000000003</v>
      </c>
      <c r="BI457" s="259">
        <v>73.897999999999996</v>
      </c>
      <c r="BJ457" s="259">
        <v>64.561000000000007</v>
      </c>
      <c r="BK457" s="259">
        <v>56.72</v>
      </c>
      <c r="BL457" s="259">
        <v>59.887999999999998</v>
      </c>
      <c r="BM457" s="259">
        <v>55.639000000000003</v>
      </c>
      <c r="BN457" s="260">
        <v>58.143999999999998</v>
      </c>
      <c r="BO457" s="327">
        <f t="shared" si="431"/>
        <v>60.445580573745303</v>
      </c>
      <c r="BP457" s="327">
        <f t="shared" si="431"/>
        <v>58.194323819416596</v>
      </c>
      <c r="BQ457" s="327"/>
      <c r="BR457" s="259"/>
      <c r="BS457" s="259">
        <v>39.802999999999997</v>
      </c>
      <c r="BT457" s="259">
        <v>46.287999999999997</v>
      </c>
      <c r="BU457" s="259">
        <v>45.807000000000002</v>
      </c>
      <c r="BV457" s="259">
        <v>35.680999999999997</v>
      </c>
      <c r="BW457" s="259">
        <v>40.841000000000001</v>
      </c>
      <c r="BX457" s="259"/>
    </row>
    <row r="458" spans="1:76">
      <c r="A458" s="254" t="s">
        <v>69</v>
      </c>
      <c r="Q458" s="259">
        <f t="shared" si="427"/>
        <v>10.20686395894279</v>
      </c>
      <c r="R458" s="259">
        <f t="shared" si="427"/>
        <v>9.1600061169999414</v>
      </c>
      <c r="S458" s="259">
        <f t="shared" si="427"/>
        <v>11.340959954380878</v>
      </c>
      <c r="T458" s="259">
        <f t="shared" si="427"/>
        <v>17.27315439205703</v>
      </c>
      <c r="U458" s="259">
        <f t="shared" si="428"/>
        <v>18.843441154971305</v>
      </c>
      <c r="V458" s="259">
        <f t="shared" si="428"/>
        <v>20.588204224876058</v>
      </c>
      <c r="W458" s="259">
        <f t="shared" si="428"/>
        <v>25.211826360123645</v>
      </c>
      <c r="X458" s="259">
        <f t="shared" si="428"/>
        <v>34.546308784114061</v>
      </c>
      <c r="Y458" s="259">
        <f t="shared" si="428"/>
        <v>31.929164179256937</v>
      </c>
      <c r="Z458" s="259">
        <v>14.4</v>
      </c>
      <c r="AA458" s="259">
        <v>55.134</v>
      </c>
      <c r="AB458" s="259">
        <v>41.262999999999998</v>
      </c>
      <c r="AC458" s="259">
        <v>75</v>
      </c>
      <c r="AD458" s="259">
        <v>58.81</v>
      </c>
      <c r="AE458" s="259">
        <v>60.158999999999999</v>
      </c>
      <c r="AF458" s="259">
        <v>39.545999999999999</v>
      </c>
      <c r="AG458" s="259">
        <v>43.75</v>
      </c>
      <c r="AH458" s="259">
        <v>36.518000000000001</v>
      </c>
      <c r="AI458" s="259">
        <v>38.781999999999996</v>
      </c>
      <c r="AJ458" s="259">
        <v>23.059000000000001</v>
      </c>
      <c r="AK458" s="259">
        <v>37.83</v>
      </c>
      <c r="AL458" s="259">
        <v>36.049999999999997</v>
      </c>
      <c r="AM458" s="259">
        <v>30.190999999999999</v>
      </c>
      <c r="AN458" s="259">
        <v>24.916</v>
      </c>
      <c r="AO458" s="259">
        <v>39.356999999999999</v>
      </c>
      <c r="AP458" s="259">
        <v>54.036000000000001</v>
      </c>
      <c r="AQ458" s="259">
        <v>54.872</v>
      </c>
      <c r="AR458" s="259">
        <v>55.185000000000002</v>
      </c>
      <c r="AS458" s="259">
        <v>58.634</v>
      </c>
      <c r="AT458" s="259">
        <v>79.61</v>
      </c>
      <c r="AU458" s="259">
        <v>62.945</v>
      </c>
      <c r="AV458" s="259">
        <v>69.076999999999998</v>
      </c>
      <c r="AW458" s="259">
        <v>78.436000000000007</v>
      </c>
      <c r="AX458" s="259">
        <v>105.068</v>
      </c>
      <c r="AY458" s="259">
        <v>92.885999999999996</v>
      </c>
      <c r="AZ458" s="259">
        <v>94.686999999999998</v>
      </c>
      <c r="BA458" s="259">
        <v>88.186999999999998</v>
      </c>
      <c r="BB458" s="259">
        <v>103.953</v>
      </c>
      <c r="BC458" s="259">
        <v>89.102999999999994</v>
      </c>
      <c r="BD458" s="259">
        <v>77.555000000000007</v>
      </c>
      <c r="BE458" s="259">
        <v>85.661000000000001</v>
      </c>
      <c r="BF458" s="259">
        <v>70.748000000000005</v>
      </c>
      <c r="BG458" s="259">
        <v>74.47</v>
      </c>
      <c r="BH458" s="259">
        <v>79.540000000000006</v>
      </c>
      <c r="BI458" s="259">
        <v>77.480999999999995</v>
      </c>
      <c r="BJ458" s="259">
        <v>93.222999999999999</v>
      </c>
      <c r="BK458" s="259">
        <v>69.221000000000004</v>
      </c>
      <c r="BL458" s="259">
        <v>84.307000000000002</v>
      </c>
      <c r="BM458" s="259">
        <v>82.409000000000006</v>
      </c>
      <c r="BN458" s="260">
        <v>56.314999999999998</v>
      </c>
      <c r="BO458" s="327">
        <f t="shared" si="431"/>
        <v>79.109033395197912</v>
      </c>
      <c r="BP458" s="327">
        <f t="shared" si="431"/>
        <v>76.054602017581217</v>
      </c>
      <c r="BQ458" s="327"/>
      <c r="BR458" s="260"/>
      <c r="BS458" s="259">
        <v>75.866</v>
      </c>
      <c r="BT458" s="259">
        <v>50.579000000000001</v>
      </c>
      <c r="BU458" s="259">
        <v>61.645000000000003</v>
      </c>
      <c r="BV458" s="259">
        <v>38.590000000000003</v>
      </c>
      <c r="BW458" s="259">
        <v>51.771000000000001</v>
      </c>
      <c r="BX458" s="259"/>
    </row>
    <row r="459" spans="1:76">
      <c r="A459" s="254" t="s">
        <v>70</v>
      </c>
      <c r="Q459" s="259">
        <f t="shared" si="427"/>
        <v>7.1904949752570957</v>
      </c>
      <c r="R459" s="259">
        <f t="shared" si="427"/>
        <v>6.4530083111281629</v>
      </c>
      <c r="S459" s="259">
        <f t="shared" si="427"/>
        <v>7.9894388613967733</v>
      </c>
      <c r="T459" s="259">
        <f t="shared" si="427"/>
        <v>12.168529958127394</v>
      </c>
      <c r="U459" s="259">
        <f t="shared" si="428"/>
        <v>13.274759954320793</v>
      </c>
      <c r="V459" s="259">
        <f t="shared" si="428"/>
        <v>14.503904394535681</v>
      </c>
      <c r="W459" s="259">
        <f t="shared" si="428"/>
        <v>17.761137161105136</v>
      </c>
      <c r="X459" s="259">
        <f t="shared" si="428"/>
        <v>24.337059916254788</v>
      </c>
      <c r="Y459" s="259">
        <f t="shared" si="428"/>
        <v>22.493343255932455</v>
      </c>
      <c r="Z459" s="259">
        <v>56.4</v>
      </c>
      <c r="AA459" s="259">
        <v>43.506</v>
      </c>
      <c r="AB459" s="259">
        <v>36.843000000000004</v>
      </c>
      <c r="AC459" s="259">
        <v>38</v>
      </c>
      <c r="AD459" s="259">
        <v>50.078000000000003</v>
      </c>
      <c r="AE459" s="259">
        <v>36.128999999999998</v>
      </c>
      <c r="AF459" s="259">
        <v>46.651000000000003</v>
      </c>
      <c r="AG459" s="259">
        <v>30.555</v>
      </c>
      <c r="AH459" s="259">
        <v>61.268000000000001</v>
      </c>
      <c r="AI459" s="259">
        <v>51.454999999999998</v>
      </c>
      <c r="AJ459" s="259">
        <v>28.492000000000001</v>
      </c>
      <c r="AK459" s="259">
        <v>21.268999999999998</v>
      </c>
      <c r="AL459" s="259">
        <v>44.585000000000001</v>
      </c>
      <c r="AM459" s="259">
        <v>32.877000000000002</v>
      </c>
      <c r="AN459" s="259">
        <v>32.965000000000003</v>
      </c>
      <c r="AO459" s="259">
        <v>37.356000000000002</v>
      </c>
      <c r="AP459" s="259">
        <v>84.233000000000004</v>
      </c>
      <c r="AQ459" s="259">
        <v>59.856999999999999</v>
      </c>
      <c r="AR459" s="259">
        <v>62.856999999999999</v>
      </c>
      <c r="AS459" s="259">
        <v>71.793999999999997</v>
      </c>
      <c r="AT459" s="259">
        <v>75.218999999999994</v>
      </c>
      <c r="AU459" s="259">
        <v>66.343000000000004</v>
      </c>
      <c r="AV459" s="259">
        <v>108.015</v>
      </c>
      <c r="AW459" s="259">
        <v>101.434</v>
      </c>
      <c r="AX459" s="259">
        <v>79.08</v>
      </c>
      <c r="AY459" s="259">
        <v>87.79</v>
      </c>
      <c r="AZ459" s="259">
        <v>97.649000000000001</v>
      </c>
      <c r="BA459" s="259">
        <v>91.338999999999999</v>
      </c>
      <c r="BB459" s="259">
        <v>108.858</v>
      </c>
      <c r="BC459" s="259">
        <v>87.613</v>
      </c>
      <c r="BD459" s="259">
        <v>82.95</v>
      </c>
      <c r="BE459" s="259">
        <v>85.183000000000007</v>
      </c>
      <c r="BF459" s="259">
        <v>54.177999999999997</v>
      </c>
      <c r="BG459" s="259">
        <v>71.492999999999995</v>
      </c>
      <c r="BH459" s="259">
        <v>89.096000000000004</v>
      </c>
      <c r="BI459" s="259">
        <v>84.117999999999995</v>
      </c>
      <c r="BJ459" s="259">
        <v>96.546000000000006</v>
      </c>
      <c r="BK459" s="259">
        <v>74.471999999999994</v>
      </c>
      <c r="BL459" s="259">
        <v>85.298000000000002</v>
      </c>
      <c r="BM459" s="259">
        <v>85.900999999999996</v>
      </c>
      <c r="BN459" s="260">
        <v>99.016999999999996</v>
      </c>
      <c r="BO459" s="327">
        <f t="shared" si="431"/>
        <v>82.940357102559005</v>
      </c>
      <c r="BP459" s="327">
        <f t="shared" si="431"/>
        <v>87.055908338090475</v>
      </c>
      <c r="BQ459" s="327"/>
      <c r="BR459" s="260"/>
      <c r="BS459" s="259">
        <v>61.162999999999997</v>
      </c>
      <c r="BT459" s="259">
        <v>49.213999999999999</v>
      </c>
      <c r="BU459" s="259">
        <v>70.576999999999998</v>
      </c>
      <c r="BV459" s="259">
        <v>47.88</v>
      </c>
      <c r="BW459" s="259">
        <v>51.097999999999999</v>
      </c>
      <c r="BX459" s="259"/>
    </row>
    <row r="460" spans="1:76">
      <c r="A460" s="254" t="s">
        <v>71</v>
      </c>
      <c r="Q460" s="259">
        <f t="shared" si="427"/>
        <v>9.2305249713904072</v>
      </c>
      <c r="R460" s="259">
        <f t="shared" si="427"/>
        <v>8.2838044615042108</v>
      </c>
      <c r="S460" s="259">
        <f t="shared" si="427"/>
        <v>10.256138857100451</v>
      </c>
      <c r="T460" s="259">
        <f t="shared" si="427"/>
        <v>15.620888413122227</v>
      </c>
      <c r="U460" s="259">
        <f t="shared" si="428"/>
        <v>17.040969177951521</v>
      </c>
      <c r="V460" s="259">
        <f t="shared" si="428"/>
        <v>18.618836694428513</v>
      </c>
      <c r="W460" s="259">
        <f t="shared" si="428"/>
        <v>22.800185613092541</v>
      </c>
      <c r="X460" s="259">
        <f t="shared" si="428"/>
        <v>31.241776826244454</v>
      </c>
      <c r="Y460" s="259">
        <f t="shared" si="428"/>
        <v>28.874975551528966</v>
      </c>
      <c r="Z460" s="259">
        <v>53.8</v>
      </c>
      <c r="AA460" s="259">
        <v>40.901000000000003</v>
      </c>
      <c r="AB460" s="259">
        <v>38.19</v>
      </c>
      <c r="AC460" s="259">
        <v>66</v>
      </c>
      <c r="AD460" s="259">
        <v>42.722000000000001</v>
      </c>
      <c r="AE460" s="259">
        <v>74.778000000000006</v>
      </c>
      <c r="AF460" s="259">
        <v>70.495999999999995</v>
      </c>
      <c r="AG460" s="259">
        <v>22.52</v>
      </c>
      <c r="AH460" s="259">
        <v>50.837000000000003</v>
      </c>
      <c r="AI460" s="259">
        <v>33.866</v>
      </c>
      <c r="AJ460" s="259">
        <v>35.043999999999997</v>
      </c>
      <c r="AK460" s="259">
        <v>27.4</v>
      </c>
      <c r="AL460" s="259">
        <v>29.451000000000001</v>
      </c>
      <c r="AM460" s="259">
        <v>28.835000000000001</v>
      </c>
      <c r="AN460" s="259">
        <v>44.807000000000002</v>
      </c>
      <c r="AO460" s="259">
        <v>42.7</v>
      </c>
      <c r="AP460" s="259">
        <v>67.734999999999999</v>
      </c>
      <c r="AQ460" s="259">
        <v>54.781999999999996</v>
      </c>
      <c r="AR460" s="259">
        <v>63.475999999999999</v>
      </c>
      <c r="AS460" s="259">
        <v>55.317999999999998</v>
      </c>
      <c r="AT460" s="259">
        <v>68.180999999999997</v>
      </c>
      <c r="AU460" s="259">
        <v>71.188999999999993</v>
      </c>
      <c r="AV460" s="259">
        <v>75.816999999999993</v>
      </c>
      <c r="AW460" s="259">
        <v>81.822000000000003</v>
      </c>
      <c r="AX460" s="259">
        <v>105.605</v>
      </c>
      <c r="AY460" s="259">
        <v>112.48</v>
      </c>
      <c r="AZ460" s="259">
        <v>84.099000000000004</v>
      </c>
      <c r="BA460" s="259">
        <v>80.953000000000003</v>
      </c>
      <c r="BB460" s="259">
        <v>99.555999999999997</v>
      </c>
      <c r="BC460" s="259">
        <v>87.495000000000005</v>
      </c>
      <c r="BD460" s="259">
        <v>86.924999999999997</v>
      </c>
      <c r="BE460" s="259">
        <v>61.642000000000003</v>
      </c>
      <c r="BF460" s="259">
        <v>81.477999999999994</v>
      </c>
      <c r="BG460" s="259">
        <v>67.093000000000004</v>
      </c>
      <c r="BH460" s="259">
        <v>96.421000000000006</v>
      </c>
      <c r="BI460" s="259">
        <v>75.049000000000007</v>
      </c>
      <c r="BJ460" s="259">
        <v>71.33</v>
      </c>
      <c r="BK460" s="259">
        <v>81.45</v>
      </c>
      <c r="BL460" s="259">
        <v>93.804000000000002</v>
      </c>
      <c r="BM460" s="259">
        <v>87.826999999999998</v>
      </c>
      <c r="BN460" s="260">
        <v>119.02</v>
      </c>
      <c r="BO460" s="327">
        <f t="shared" si="431"/>
        <v>79.657449234085448</v>
      </c>
      <c r="BP460" s="327">
        <f t="shared" si="431"/>
        <v>89.462388604796317</v>
      </c>
      <c r="BQ460" s="327"/>
      <c r="BR460" s="260"/>
      <c r="BS460" s="259">
        <v>53.145000000000003</v>
      </c>
      <c r="BT460" s="259">
        <v>61.256</v>
      </c>
      <c r="BU460" s="259">
        <v>58.683</v>
      </c>
      <c r="BV460" s="259">
        <v>34.796999999999997</v>
      </c>
      <c r="BW460" s="259">
        <v>56.838999999999999</v>
      </c>
      <c r="BX460" s="259"/>
    </row>
    <row r="461" spans="1:76">
      <c r="A461" s="254" t="s">
        <v>72</v>
      </c>
      <c r="Q461" s="259">
        <f t="shared" si="427"/>
        <v>8.7459585287833974</v>
      </c>
      <c r="R461" s="259">
        <f t="shared" si="427"/>
        <v>7.8489371412158695</v>
      </c>
      <c r="S461" s="259">
        <f t="shared" si="427"/>
        <v>9.717731698648219</v>
      </c>
      <c r="T461" s="259">
        <f t="shared" si="427"/>
        <v>14.800852894864212</v>
      </c>
      <c r="U461" s="259">
        <f t="shared" si="428"/>
        <v>16.146384976215504</v>
      </c>
      <c r="V461" s="259">
        <f t="shared" si="428"/>
        <v>17.641420622161384</v>
      </c>
      <c r="W461" s="259">
        <f t="shared" si="428"/>
        <v>21.603265083917965</v>
      </c>
      <c r="X461" s="259">
        <f t="shared" si="428"/>
        <v>29.601705789728424</v>
      </c>
      <c r="Y461" s="259">
        <f t="shared" si="428"/>
        <v>27.359152320809603</v>
      </c>
      <c r="Z461" s="259">
        <v>45.4</v>
      </c>
      <c r="AA461" s="259">
        <v>38.177999999999997</v>
      </c>
      <c r="AB461" s="259">
        <v>42.91</v>
      </c>
      <c r="AC461" s="259">
        <v>63</v>
      </c>
      <c r="AD461" s="259">
        <v>60.750999999999998</v>
      </c>
      <c r="AE461" s="259">
        <v>43.966999999999999</v>
      </c>
      <c r="AF461" s="259">
        <v>63.164000000000001</v>
      </c>
      <c r="AG461" s="259">
        <v>38.265999999999998</v>
      </c>
      <c r="AH461" s="259">
        <v>43.588999999999999</v>
      </c>
      <c r="AI461" s="259">
        <v>24.952000000000002</v>
      </c>
      <c r="AJ461" s="259">
        <v>31.69</v>
      </c>
      <c r="AK461" s="259">
        <v>27.696999999999999</v>
      </c>
      <c r="AL461" s="259">
        <v>26.058</v>
      </c>
      <c r="AM461" s="259">
        <v>45.209000000000003</v>
      </c>
      <c r="AN461" s="259">
        <v>59.241999999999997</v>
      </c>
      <c r="AO461" s="259">
        <v>30.181999999999999</v>
      </c>
      <c r="AP461" s="259">
        <v>63.46</v>
      </c>
      <c r="AQ461" s="259">
        <v>61.423000000000002</v>
      </c>
      <c r="AR461" s="259">
        <v>68.575999999999993</v>
      </c>
      <c r="AS461" s="259">
        <v>65.956000000000003</v>
      </c>
      <c r="AT461" s="259">
        <v>80.643000000000001</v>
      </c>
      <c r="AU461" s="259">
        <v>61.652000000000001</v>
      </c>
      <c r="AV461" s="259">
        <v>92.46</v>
      </c>
      <c r="AW461" s="259">
        <v>77.381</v>
      </c>
      <c r="AX461" s="259">
        <v>82.956000000000003</v>
      </c>
      <c r="AY461" s="259">
        <v>60.226999999999997</v>
      </c>
      <c r="AZ461" s="259">
        <v>90.272000000000006</v>
      </c>
      <c r="BA461" s="259">
        <v>65.242999999999995</v>
      </c>
      <c r="BB461" s="259">
        <v>83.206999999999994</v>
      </c>
      <c r="BC461" s="259">
        <v>59.26</v>
      </c>
      <c r="BD461" s="259">
        <v>96.468999999999994</v>
      </c>
      <c r="BE461" s="259">
        <v>80.135000000000005</v>
      </c>
      <c r="BF461" s="259">
        <v>68.320999999999998</v>
      </c>
      <c r="BG461" s="259">
        <v>73.378</v>
      </c>
      <c r="BH461" s="259">
        <v>87.311999999999998</v>
      </c>
      <c r="BI461" s="259">
        <v>96.200999999999993</v>
      </c>
      <c r="BJ461" s="259">
        <v>78.328000000000003</v>
      </c>
      <c r="BK461" s="259">
        <v>92.13</v>
      </c>
      <c r="BL461" s="259">
        <v>64.325000000000003</v>
      </c>
      <c r="BM461" s="259">
        <v>92.403000000000006</v>
      </c>
      <c r="BN461" s="260">
        <v>86.813999999999993</v>
      </c>
      <c r="BO461" s="327">
        <f t="shared" si="431"/>
        <v>82.366845256854717</v>
      </c>
      <c r="BP461" s="327">
        <f t="shared" si="431"/>
        <v>81.682612971732581</v>
      </c>
      <c r="BQ461" s="327"/>
      <c r="BR461" s="260"/>
      <c r="BS461" s="259">
        <v>56.69</v>
      </c>
      <c r="BT461" s="259">
        <v>72.183999999999997</v>
      </c>
      <c r="BU461" s="259">
        <v>60.070999999999998</v>
      </c>
      <c r="BV461" s="259">
        <v>70.412000000000006</v>
      </c>
      <c r="BW461" s="259">
        <v>40.427999999999997</v>
      </c>
      <c r="BX461" s="259"/>
    </row>
    <row r="462" spans="1:76">
      <c r="A462" s="254" t="s">
        <v>73</v>
      </c>
      <c r="Q462" s="259">
        <f t="shared" si="427"/>
        <v>9.1287255939664025</v>
      </c>
      <c r="R462" s="259">
        <f t="shared" si="427"/>
        <v>8.1924460458672836</v>
      </c>
      <c r="S462" s="259">
        <f t="shared" si="427"/>
        <v>10.143028437740446</v>
      </c>
      <c r="T462" s="259">
        <f t="shared" si="427"/>
        <v>15.448612543635448</v>
      </c>
      <c r="U462" s="259">
        <f t="shared" si="428"/>
        <v>16.853031865784125</v>
      </c>
      <c r="V462" s="259">
        <f t="shared" si="428"/>
        <v>18.413497779282658</v>
      </c>
      <c r="W462" s="259">
        <f t="shared" si="428"/>
        <v>22.548732450053762</v>
      </c>
      <c r="X462" s="259">
        <f t="shared" si="428"/>
        <v>30.897225087270897</v>
      </c>
      <c r="Y462" s="259">
        <f t="shared" si="428"/>
        <v>28.556526217023102</v>
      </c>
      <c r="Z462" s="259">
        <v>77.8</v>
      </c>
      <c r="AA462" s="259">
        <v>44.021999999999998</v>
      </c>
      <c r="AB462" s="259">
        <v>50.774000000000001</v>
      </c>
      <c r="AC462" s="259">
        <v>68</v>
      </c>
      <c r="AD462" s="259">
        <v>48.119</v>
      </c>
      <c r="AE462" s="259">
        <v>48.78</v>
      </c>
      <c r="AF462" s="259">
        <v>62.176000000000002</v>
      </c>
      <c r="AG462" s="259">
        <v>36.707999999999998</v>
      </c>
      <c r="AH462" s="259">
        <v>39.453000000000003</v>
      </c>
      <c r="AI462" s="259">
        <v>30.001000000000001</v>
      </c>
      <c r="AJ462" s="259">
        <v>38.258000000000003</v>
      </c>
      <c r="AK462" s="259">
        <v>42.991999999999997</v>
      </c>
      <c r="AL462" s="259">
        <v>35.616</v>
      </c>
      <c r="AM462" s="259">
        <v>45.177999999999997</v>
      </c>
      <c r="AN462" s="259">
        <v>58.71</v>
      </c>
      <c r="AO462" s="259">
        <v>37.905999999999999</v>
      </c>
      <c r="AP462" s="259">
        <v>51.177</v>
      </c>
      <c r="AQ462" s="259">
        <v>41.930999999999997</v>
      </c>
      <c r="AR462" s="259">
        <v>71.138999999999996</v>
      </c>
      <c r="AS462" s="259">
        <v>55.335000000000001</v>
      </c>
      <c r="AT462" s="259">
        <v>56.807000000000002</v>
      </c>
      <c r="AU462" s="259">
        <v>81.59</v>
      </c>
      <c r="AV462" s="259">
        <v>79.525999999999996</v>
      </c>
      <c r="AW462" s="259">
        <v>76.222999999999999</v>
      </c>
      <c r="AX462" s="259">
        <v>80.070999999999998</v>
      </c>
      <c r="AY462" s="259">
        <v>97.521000000000001</v>
      </c>
      <c r="AZ462" s="259">
        <v>106.931</v>
      </c>
      <c r="BA462" s="259">
        <v>62.13</v>
      </c>
      <c r="BB462" s="259">
        <v>104.17</v>
      </c>
      <c r="BC462" s="259">
        <v>75.117000000000004</v>
      </c>
      <c r="BD462" s="259">
        <v>82.322999999999993</v>
      </c>
      <c r="BE462" s="259">
        <v>69.182000000000002</v>
      </c>
      <c r="BF462" s="259">
        <v>81.084999999999994</v>
      </c>
      <c r="BG462" s="259">
        <v>74.695999999999998</v>
      </c>
      <c r="BH462" s="259">
        <v>86.864999999999995</v>
      </c>
      <c r="BI462" s="259">
        <v>100.584</v>
      </c>
      <c r="BJ462" s="259">
        <v>113.04</v>
      </c>
      <c r="BK462" s="259">
        <v>76.688999999999993</v>
      </c>
      <c r="BL462" s="259">
        <v>77.728999999999999</v>
      </c>
      <c r="BM462" s="259">
        <v>109.908</v>
      </c>
      <c r="BN462" s="260">
        <v>90.028000000000006</v>
      </c>
      <c r="BO462" s="327">
        <f t="shared" si="431"/>
        <v>92.981677969596873</v>
      </c>
      <c r="BP462" s="327">
        <f t="shared" si="431"/>
        <v>92.217302433115904</v>
      </c>
      <c r="BQ462" s="327"/>
      <c r="BR462" s="260"/>
      <c r="BS462" s="259">
        <v>49.244999999999997</v>
      </c>
      <c r="BT462" s="259">
        <v>68.522000000000006</v>
      </c>
      <c r="BU462" s="259">
        <v>90.344999999999999</v>
      </c>
      <c r="BV462" s="259">
        <v>39.35</v>
      </c>
      <c r="BW462" s="259">
        <v>54.773000000000003</v>
      </c>
      <c r="BX462" s="259"/>
    </row>
    <row r="463" spans="1:76">
      <c r="A463" s="254" t="s">
        <v>74</v>
      </c>
      <c r="Q463" s="259">
        <f t="shared" si="427"/>
        <v>11.401952092113127</v>
      </c>
      <c r="R463" s="259">
        <f t="shared" si="427"/>
        <v>10.232521108306653</v>
      </c>
      <c r="S463" s="259">
        <f t="shared" si="427"/>
        <v>12.668835657903475</v>
      </c>
      <c r="T463" s="259">
        <f t="shared" si="427"/>
        <v>19.295611232806831</v>
      </c>
      <c r="U463" s="259">
        <f t="shared" si="428"/>
        <v>21.049757708516541</v>
      </c>
      <c r="V463" s="259">
        <f t="shared" si="428"/>
        <v>22.998809348194001</v>
      </c>
      <c r="W463" s="259">
        <f t="shared" si="428"/>
        <v>28.163796193339262</v>
      </c>
      <c r="X463" s="259">
        <f t="shared" si="428"/>
        <v>38.591222465613662</v>
      </c>
      <c r="Y463" s="259">
        <f t="shared" si="428"/>
        <v>35.667645006097473</v>
      </c>
      <c r="Z463" s="259">
        <v>43.3</v>
      </c>
      <c r="AA463" s="259">
        <v>51.649000000000001</v>
      </c>
      <c r="AB463" s="259">
        <v>47.941000000000003</v>
      </c>
      <c r="AC463" s="259">
        <v>82</v>
      </c>
      <c r="AD463" s="259">
        <v>69.369</v>
      </c>
      <c r="AE463" s="259">
        <v>73.405000000000001</v>
      </c>
      <c r="AF463" s="259">
        <v>60.984000000000002</v>
      </c>
      <c r="AG463" s="259">
        <v>32.929000000000002</v>
      </c>
      <c r="AH463" s="259">
        <v>52.920999999999999</v>
      </c>
      <c r="AI463" s="259">
        <v>27.849</v>
      </c>
      <c r="AJ463" s="259">
        <v>28.794</v>
      </c>
      <c r="AK463" s="259">
        <v>40.616999999999997</v>
      </c>
      <c r="AL463" s="259">
        <v>29.048999999999999</v>
      </c>
      <c r="AM463" s="259">
        <v>42.978999999999999</v>
      </c>
      <c r="AN463" s="259">
        <v>50.008000000000003</v>
      </c>
      <c r="AO463" s="259">
        <v>38.479999999999997</v>
      </c>
      <c r="AP463" s="259">
        <v>48.503</v>
      </c>
      <c r="AQ463" s="259">
        <v>52.097000000000001</v>
      </c>
      <c r="AR463" s="259">
        <v>98.739000000000004</v>
      </c>
      <c r="AS463" s="259">
        <v>63.652999999999999</v>
      </c>
      <c r="AT463" s="259">
        <v>63.061</v>
      </c>
      <c r="AU463" s="259">
        <v>85.869</v>
      </c>
      <c r="AV463" s="259">
        <v>91.325999999999993</v>
      </c>
      <c r="AW463" s="259">
        <v>93.825999999999993</v>
      </c>
      <c r="AX463" s="259">
        <v>74.727000000000004</v>
      </c>
      <c r="AY463" s="259">
        <v>80.759</v>
      </c>
      <c r="AZ463" s="259">
        <v>116.527</v>
      </c>
      <c r="BA463" s="259">
        <v>90.804000000000002</v>
      </c>
      <c r="BB463" s="259">
        <v>87.998999999999995</v>
      </c>
      <c r="BC463" s="259">
        <v>71.317999999999998</v>
      </c>
      <c r="BD463" s="259">
        <v>94.316999999999993</v>
      </c>
      <c r="BE463" s="259">
        <v>71.747</v>
      </c>
      <c r="BF463" s="259">
        <v>92.438000000000002</v>
      </c>
      <c r="BG463" s="259">
        <v>78.986999999999995</v>
      </c>
      <c r="BH463" s="259">
        <v>94.191999999999993</v>
      </c>
      <c r="BI463" s="259">
        <v>102.379</v>
      </c>
      <c r="BJ463" s="259">
        <v>85.350999999999999</v>
      </c>
      <c r="BK463" s="259">
        <v>101.363</v>
      </c>
      <c r="BL463" s="259">
        <v>91.866</v>
      </c>
      <c r="BM463" s="259">
        <v>87.167000000000002</v>
      </c>
      <c r="BN463" s="327">
        <f t="shared" ref="BN463" si="432">(SUM(BH463:BL463)/SUM(BH$465:BL$465))*BN$465</f>
        <v>93.063736654844092</v>
      </c>
      <c r="BO463" s="327">
        <f t="shared" si="431"/>
        <v>91.070490597751856</v>
      </c>
      <c r="BP463" s="327">
        <f t="shared" si="431"/>
        <v>90.523816013171867</v>
      </c>
      <c r="BQ463" s="327"/>
      <c r="BR463" s="260"/>
      <c r="BS463" s="259">
        <v>58.732999999999997</v>
      </c>
      <c r="BT463" s="259">
        <v>68.703000000000003</v>
      </c>
      <c r="BU463" s="259">
        <v>71.129000000000005</v>
      </c>
      <c r="BV463" s="259">
        <v>65.099999999999994</v>
      </c>
      <c r="BW463" s="259">
        <v>67.376999999999995</v>
      </c>
      <c r="BX463" s="259"/>
    </row>
    <row r="464" spans="1:76">
      <c r="A464" s="254" t="s">
        <v>75</v>
      </c>
      <c r="Q464" s="259">
        <f t="shared" si="427"/>
        <v>9.9106755769764057</v>
      </c>
      <c r="R464" s="259">
        <f t="shared" si="427"/>
        <v>8.8941960306198506</v>
      </c>
      <c r="S464" s="259">
        <f t="shared" si="427"/>
        <v>11.011861752196005</v>
      </c>
      <c r="T464" s="259">
        <f t="shared" si="427"/>
        <v>16.771912514883148</v>
      </c>
      <c r="U464" s="259">
        <f>(SUM($AA464:$AE464)/SUM($AA$465:$AE$465))*U$465</f>
        <v>18.29663183441798</v>
      </c>
      <c r="V464" s="259">
        <f t="shared" si="428"/>
        <v>19.990764411678903</v>
      </c>
      <c r="W464" s="259">
        <f t="shared" si="428"/>
        <v>24.480215741420352</v>
      </c>
      <c r="X464" s="259">
        <f t="shared" si="428"/>
        <v>33.543825029766296</v>
      </c>
      <c r="Y464" s="259">
        <f t="shared" si="428"/>
        <v>31.002626163874908</v>
      </c>
      <c r="Z464" s="259">
        <v>76.599999999999994</v>
      </c>
      <c r="AA464" s="259">
        <v>52.018999999999998</v>
      </c>
      <c r="AB464" s="259">
        <v>59.222999999999999</v>
      </c>
      <c r="AC464" s="259">
        <v>66</v>
      </c>
      <c r="AD464" s="259">
        <v>57.707000000000001</v>
      </c>
      <c r="AE464" s="259">
        <v>46.991</v>
      </c>
      <c r="AF464" s="259">
        <v>56.293999999999997</v>
      </c>
      <c r="AG464" s="259">
        <v>51.116</v>
      </c>
      <c r="AH464" s="259">
        <v>62.741</v>
      </c>
      <c r="AI464" s="259">
        <v>28.242000000000001</v>
      </c>
      <c r="AJ464" s="259">
        <v>39.226999999999997</v>
      </c>
      <c r="AK464" s="259">
        <v>39.781999999999996</v>
      </c>
      <c r="AL464" s="259">
        <v>37.326000000000001</v>
      </c>
      <c r="AM464" s="259">
        <v>41.881</v>
      </c>
      <c r="AN464" s="259">
        <v>45.052</v>
      </c>
      <c r="AO464" s="259">
        <v>57.207999999999998</v>
      </c>
      <c r="AP464" s="259">
        <v>40.840000000000003</v>
      </c>
      <c r="AQ464" s="259">
        <v>58.01</v>
      </c>
      <c r="AR464" s="259">
        <v>90.471000000000004</v>
      </c>
      <c r="AS464" s="259">
        <v>74.399000000000001</v>
      </c>
      <c r="AT464" s="259">
        <v>64.872</v>
      </c>
      <c r="AU464" s="259">
        <v>85.593999999999994</v>
      </c>
      <c r="AV464" s="259">
        <v>76.218999999999994</v>
      </c>
      <c r="AW464" s="259">
        <v>90.004999999999995</v>
      </c>
      <c r="AX464" s="259">
        <v>98.26</v>
      </c>
      <c r="AY464" s="259">
        <v>114.503</v>
      </c>
      <c r="AZ464" s="259">
        <v>93.049000000000007</v>
      </c>
      <c r="BA464" s="259">
        <v>95.992999999999995</v>
      </c>
      <c r="BB464" s="259">
        <v>73.06</v>
      </c>
      <c r="BC464" s="259">
        <v>104.837</v>
      </c>
      <c r="BD464" s="259">
        <v>105.54300000000001</v>
      </c>
      <c r="BE464" s="259">
        <v>70.718999999999994</v>
      </c>
      <c r="BF464" s="259">
        <v>88.778999999999996</v>
      </c>
      <c r="BG464" s="259">
        <v>62.901000000000003</v>
      </c>
      <c r="BH464" s="259">
        <v>87.063000000000002</v>
      </c>
      <c r="BI464" s="259">
        <v>134.714</v>
      </c>
      <c r="BJ464" s="259">
        <v>93.3</v>
      </c>
      <c r="BK464" s="259">
        <v>98.001000000000005</v>
      </c>
      <c r="BL464" s="259">
        <v>84.741</v>
      </c>
      <c r="BM464" s="259">
        <v>126.506</v>
      </c>
      <c r="BN464" s="327">
        <f t="shared" ref="BN464:BP464" si="433">BN465-SUM(BN453:BN463)</f>
        <v>35.652263345155916</v>
      </c>
      <c r="BO464" s="327">
        <f t="shared" si="433"/>
        <v>104.52039391003575</v>
      </c>
      <c r="BP464" s="327">
        <f t="shared" si="433"/>
        <v>86.457349069888096</v>
      </c>
      <c r="BQ464" s="327"/>
      <c r="BR464" s="260"/>
      <c r="BS464" s="259">
        <v>34.439</v>
      </c>
      <c r="BT464" s="259">
        <v>96.763999999999996</v>
      </c>
      <c r="BU464" s="259">
        <v>58.279000000000003</v>
      </c>
      <c r="BV464" s="259">
        <v>68.972999999999999</v>
      </c>
      <c r="BW464" s="259">
        <v>60.174999999999997</v>
      </c>
      <c r="BX464" s="259"/>
    </row>
    <row r="465" spans="1:76" ht="12" thickBot="1">
      <c r="A465" s="254" t="s">
        <v>76</v>
      </c>
      <c r="Q465" s="259">
        <v>117</v>
      </c>
      <c r="R465" s="259">
        <v>105</v>
      </c>
      <c r="S465" s="259">
        <v>130</v>
      </c>
      <c r="T465" s="259">
        <v>198</v>
      </c>
      <c r="U465" s="259">
        <v>216</v>
      </c>
      <c r="V465" s="259">
        <v>236</v>
      </c>
      <c r="W465" s="259">
        <v>289</v>
      </c>
      <c r="X465" s="259">
        <v>396</v>
      </c>
      <c r="Y465" s="259">
        <v>366</v>
      </c>
      <c r="Z465" s="259">
        <f t="shared" ref="Z465:BM465" si="434">SUM(Z453:Z464)</f>
        <v>542</v>
      </c>
      <c r="AA465" s="259">
        <f t="shared" si="434"/>
        <v>652.57399999999996</v>
      </c>
      <c r="AB465" s="259">
        <f t="shared" si="434"/>
        <v>557.26700000000005</v>
      </c>
      <c r="AC465" s="259">
        <f t="shared" si="434"/>
        <v>779.69499999999994</v>
      </c>
      <c r="AD465" s="259">
        <f t="shared" si="434"/>
        <v>664.43200000000002</v>
      </c>
      <c r="AE465" s="259">
        <f t="shared" si="434"/>
        <v>674.46100000000001</v>
      </c>
      <c r="AF465" s="259">
        <f t="shared" si="434"/>
        <v>677.673</v>
      </c>
      <c r="AG465" s="259">
        <f t="shared" si="434"/>
        <v>524.19299999999987</v>
      </c>
      <c r="AH465" s="259">
        <f t="shared" si="434"/>
        <v>527.6930000000001</v>
      </c>
      <c r="AI465" s="259">
        <f t="shared" si="434"/>
        <v>493.36799999999994</v>
      </c>
      <c r="AJ465" s="259">
        <f t="shared" si="434"/>
        <v>388.32999999999993</v>
      </c>
      <c r="AK465" s="259">
        <f t="shared" si="434"/>
        <v>416.54</v>
      </c>
      <c r="AL465" s="259">
        <f t="shared" si="434"/>
        <v>452.74400000000003</v>
      </c>
      <c r="AM465" s="259">
        <f t="shared" si="434"/>
        <v>438.60599999999999</v>
      </c>
      <c r="AN465" s="259">
        <f t="shared" si="434"/>
        <v>506.87099999999998</v>
      </c>
      <c r="AO465" s="259">
        <f t="shared" si="434"/>
        <v>497.56000000000006</v>
      </c>
      <c r="AP465" s="259">
        <f t="shared" si="434"/>
        <v>665.19000000000017</v>
      </c>
      <c r="AQ465" s="259">
        <f t="shared" si="434"/>
        <v>676.9369999999999</v>
      </c>
      <c r="AR465" s="259">
        <f t="shared" si="434"/>
        <v>814.5870000000001</v>
      </c>
      <c r="AS465" s="259">
        <f t="shared" si="434"/>
        <v>791.28000000000009</v>
      </c>
      <c r="AT465" s="259">
        <f t="shared" si="434"/>
        <v>849.40900000000011</v>
      </c>
      <c r="AU465" s="259">
        <f t="shared" si="434"/>
        <v>858.17800000000011</v>
      </c>
      <c r="AV465" s="259">
        <f t="shared" si="434"/>
        <v>1060.335</v>
      </c>
      <c r="AW465" s="259">
        <f t="shared" si="434"/>
        <v>1038.2190000000001</v>
      </c>
      <c r="AX465" s="259">
        <f t="shared" si="434"/>
        <v>1106.8870000000002</v>
      </c>
      <c r="AY465" s="259">
        <f t="shared" si="434"/>
        <v>1155.8839999999998</v>
      </c>
      <c r="AZ465" s="259">
        <f t="shared" si="434"/>
        <v>1140.4670000000001</v>
      </c>
      <c r="BA465" s="259">
        <f t="shared" si="434"/>
        <v>1099.0989999999999</v>
      </c>
      <c r="BB465" s="259">
        <f t="shared" si="434"/>
        <v>1203.595</v>
      </c>
      <c r="BC465" s="259">
        <f t="shared" si="434"/>
        <v>1056.5119999999999</v>
      </c>
      <c r="BD465" s="259">
        <f t="shared" si="434"/>
        <v>1146.364</v>
      </c>
      <c r="BE465" s="259">
        <f t="shared" si="434"/>
        <v>953.85799999999995</v>
      </c>
      <c r="BF465" s="259">
        <f t="shared" si="434"/>
        <v>919.37599999999998</v>
      </c>
      <c r="BG465" s="259">
        <f t="shared" si="434"/>
        <v>978.601</v>
      </c>
      <c r="BH465" s="259">
        <f t="shared" si="434"/>
        <v>1038.9150000000002</v>
      </c>
      <c r="BI465" s="259">
        <f t="shared" si="434"/>
        <v>1125.4550000000002</v>
      </c>
      <c r="BJ465" s="259">
        <f t="shared" si="434"/>
        <v>1143.0149999999999</v>
      </c>
      <c r="BK465" s="259">
        <f t="shared" si="434"/>
        <v>1041.3900000000001</v>
      </c>
      <c r="BL465" s="259">
        <f t="shared" si="434"/>
        <v>1012.159</v>
      </c>
      <c r="BM465" s="259">
        <f t="shared" si="434"/>
        <v>1075.2540000000001</v>
      </c>
      <c r="BN465" s="327">
        <f t="shared" ref="BN465:BP465" si="435">BN47</f>
        <v>1050</v>
      </c>
      <c r="BO465" s="327">
        <f t="shared" si="435"/>
        <v>1050</v>
      </c>
      <c r="BP465" s="327">
        <f t="shared" si="435"/>
        <v>1050</v>
      </c>
      <c r="BQ465" s="327"/>
      <c r="BR465" s="260"/>
      <c r="BS465" s="259">
        <f t="shared" ref="BS465:BW465" si="436">SUM(BS453:BS464)</f>
        <v>634.26599999999985</v>
      </c>
      <c r="BT465" s="259">
        <f t="shared" si="436"/>
        <v>758.40599999999995</v>
      </c>
      <c r="BU465" s="259">
        <f t="shared" si="436"/>
        <v>835.3660000000001</v>
      </c>
      <c r="BV465" s="259">
        <f t="shared" si="436"/>
        <v>665.27800000000002</v>
      </c>
      <c r="BW465" s="259">
        <f t="shared" si="436"/>
        <v>661.76199999999994</v>
      </c>
      <c r="BX465" s="259"/>
    </row>
    <row r="466" spans="1:76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  <c r="AA466" s="261"/>
      <c r="AB466" s="261"/>
      <c r="AC466" s="261"/>
      <c r="AD466" s="261"/>
      <c r="AE466" s="261"/>
      <c r="AF466" s="261"/>
      <c r="AG466" s="261"/>
      <c r="AH466" s="261"/>
      <c r="AI466" s="261"/>
      <c r="AJ466" s="261"/>
      <c r="AK466" s="261"/>
      <c r="AL466" s="261"/>
      <c r="AM466" s="261"/>
      <c r="AN466" s="261"/>
      <c r="AO466" s="261"/>
      <c r="AP466" s="261"/>
      <c r="AQ466" s="261"/>
      <c r="AR466" s="261"/>
      <c r="AS466" s="261"/>
      <c r="AT466" s="261"/>
      <c r="AU466" s="261"/>
      <c r="AV466" s="261"/>
      <c r="AW466" s="261"/>
      <c r="AX466" s="261"/>
      <c r="AY466" s="261"/>
      <c r="AZ466" s="261"/>
      <c r="BA466" s="261"/>
      <c r="BB466" s="261"/>
      <c r="BC466" s="261"/>
      <c r="BD466" s="261"/>
      <c r="BE466" s="261"/>
      <c r="BF466" s="261"/>
      <c r="BG466" s="261"/>
      <c r="BH466" s="261" t="s">
        <v>208</v>
      </c>
      <c r="BI466" s="261"/>
      <c r="BJ466" s="261"/>
      <c r="BK466" s="261"/>
      <c r="BL466" s="261"/>
      <c r="BM466" s="261"/>
      <c r="BN466" s="261"/>
      <c r="BO466" s="261"/>
      <c r="BP466" s="261"/>
      <c r="BS466" s="316"/>
      <c r="BT466" s="316"/>
      <c r="BU466" s="316"/>
      <c r="BV466" s="316"/>
      <c r="BW466" s="316"/>
      <c r="BX466" s="316"/>
    </row>
    <row r="467" spans="1:76" ht="12" thickBot="1">
      <c r="A467" s="254" t="s">
        <v>112</v>
      </c>
    </row>
    <row r="468" spans="1:76" ht="12" thickBot="1">
      <c r="A468" s="286"/>
      <c r="B468" s="287" t="s">
        <v>119</v>
      </c>
      <c r="C468" s="287" t="s">
        <v>120</v>
      </c>
      <c r="D468" s="287" t="s">
        <v>121</v>
      </c>
      <c r="E468" s="287" t="s">
        <v>122</v>
      </c>
      <c r="F468" s="287" t="s">
        <v>123</v>
      </c>
      <c r="G468" s="287" t="s">
        <v>124</v>
      </c>
      <c r="H468" s="287" t="s">
        <v>125</v>
      </c>
      <c r="I468" s="287" t="s">
        <v>126</v>
      </c>
      <c r="J468" s="287" t="s">
        <v>127</v>
      </c>
      <c r="K468" s="287" t="s">
        <v>128</v>
      </c>
      <c r="L468" s="287" t="s">
        <v>129</v>
      </c>
      <c r="M468" s="287" t="s">
        <v>130</v>
      </c>
      <c r="N468" s="287" t="s">
        <v>131</v>
      </c>
      <c r="O468" s="287" t="s">
        <v>132</v>
      </c>
      <c r="P468" s="287" t="s">
        <v>133</v>
      </c>
      <c r="Q468" s="288" t="s">
        <v>134</v>
      </c>
      <c r="R468" s="288" t="s">
        <v>135</v>
      </c>
      <c r="S468" s="288" t="s">
        <v>136</v>
      </c>
      <c r="T468" s="288" t="s">
        <v>137</v>
      </c>
      <c r="U468" s="288" t="s">
        <v>138</v>
      </c>
      <c r="V468" s="288" t="s">
        <v>139</v>
      </c>
      <c r="W468" s="288" t="s">
        <v>140</v>
      </c>
      <c r="X468" s="288" t="s">
        <v>141</v>
      </c>
      <c r="Y468" s="288" t="s">
        <v>142</v>
      </c>
      <c r="Z468" s="288" t="s">
        <v>143</v>
      </c>
      <c r="AA468" s="288" t="s">
        <v>144</v>
      </c>
      <c r="AB468" s="288" t="s">
        <v>145</v>
      </c>
      <c r="AC468" s="288" t="s">
        <v>146</v>
      </c>
      <c r="AD468" s="288" t="s">
        <v>147</v>
      </c>
      <c r="AE468" s="288" t="s">
        <v>148</v>
      </c>
      <c r="AF468" s="288" t="s">
        <v>149</v>
      </c>
      <c r="AG468" s="288" t="s">
        <v>150</v>
      </c>
      <c r="AH468" s="288" t="s">
        <v>151</v>
      </c>
      <c r="AI468" s="288" t="s">
        <v>11</v>
      </c>
      <c r="AJ468" s="288" t="s">
        <v>12</v>
      </c>
      <c r="AK468" s="288" t="s">
        <v>13</v>
      </c>
      <c r="AL468" s="288" t="s">
        <v>14</v>
      </c>
      <c r="AM468" s="288" t="s">
        <v>15</v>
      </c>
      <c r="AN468" s="288" t="s">
        <v>16</v>
      </c>
      <c r="AO468" s="288" t="s">
        <v>17</v>
      </c>
      <c r="AP468" s="288" t="s">
        <v>18</v>
      </c>
      <c r="AQ468" s="288" t="s">
        <v>19</v>
      </c>
      <c r="AR468" s="288" t="s">
        <v>20</v>
      </c>
      <c r="AS468" s="288" t="s">
        <v>21</v>
      </c>
      <c r="AT468" s="288" t="s">
        <v>22</v>
      </c>
      <c r="AU468" s="288" t="s">
        <v>23</v>
      </c>
      <c r="AV468" s="288" t="s">
        <v>24</v>
      </c>
      <c r="AW468" s="288" t="s">
        <v>25</v>
      </c>
      <c r="AX468" s="288" t="s">
        <v>26</v>
      </c>
      <c r="AY468" s="288" t="s">
        <v>27</v>
      </c>
      <c r="AZ468" s="288" t="s">
        <v>28</v>
      </c>
      <c r="BA468" s="288" t="s">
        <v>29</v>
      </c>
      <c r="BB468" s="288" t="s">
        <v>30</v>
      </c>
      <c r="BC468" s="288" t="s">
        <v>31</v>
      </c>
      <c r="BD468" s="288" t="s">
        <v>32</v>
      </c>
      <c r="BE468" s="288" t="s">
        <v>33</v>
      </c>
      <c r="BF468" s="288" t="s">
        <v>34</v>
      </c>
      <c r="BG468" s="288" t="s">
        <v>35</v>
      </c>
      <c r="BH468" s="288" t="s">
        <v>36</v>
      </c>
      <c r="BI468" s="288" t="s">
        <v>37</v>
      </c>
      <c r="BJ468" s="288" t="s">
        <v>38</v>
      </c>
      <c r="BK468" s="288" t="str">
        <f>BK2</f>
        <v xml:space="preserve">21/22  </v>
      </c>
      <c r="BL468" s="288" t="str">
        <f>BL2</f>
        <v xml:space="preserve">22/23  </v>
      </c>
      <c r="BM468" s="288" t="str">
        <f>BM2</f>
        <v xml:space="preserve">23/24  </v>
      </c>
      <c r="BN468" s="288" t="str">
        <f t="shared" ref="BN468:BP468" si="437">BN2</f>
        <v xml:space="preserve">24/25  </v>
      </c>
      <c r="BO468" s="288" t="str">
        <f t="shared" si="437"/>
        <v xml:space="preserve">25/26  </v>
      </c>
      <c r="BP468" s="288" t="str">
        <f t="shared" si="437"/>
        <v xml:space="preserve">26/27  </v>
      </c>
      <c r="BQ468" s="289"/>
      <c r="BR468" s="289"/>
    </row>
    <row r="469" spans="1:76">
      <c r="A469" s="254" t="s">
        <v>64</v>
      </c>
      <c r="Q469" s="259">
        <f>P496+Q405+Q437-Q453-Q485</f>
        <v>0.76955996141652605</v>
      </c>
      <c r="R469" s="259">
        <f t="shared" ref="R469:BL469" si="438">Q496+R405+R437-R453-R485</f>
        <v>-4.1931426331522861</v>
      </c>
      <c r="S469" s="259">
        <f t="shared" si="438"/>
        <v>-6.3956163225826099</v>
      </c>
      <c r="T469" s="259">
        <f t="shared" si="438"/>
        <v>6.4096414602575749</v>
      </c>
      <c r="U469" s="259">
        <f t="shared" si="438"/>
        <v>0.91403661314155116</v>
      </c>
      <c r="V469" s="259">
        <f t="shared" si="438"/>
        <v>-4.7771725087120593</v>
      </c>
      <c r="W469" s="259">
        <f t="shared" si="438"/>
        <v>-0.77141887719401936</v>
      </c>
      <c r="X469" s="259">
        <f t="shared" si="438"/>
        <v>4.9469139260594091</v>
      </c>
      <c r="Y469" s="259">
        <f t="shared" si="438"/>
        <v>-2.1428522804602395</v>
      </c>
      <c r="Z469" s="259">
        <f t="shared" si="438"/>
        <v>3.730000000000004</v>
      </c>
      <c r="AA469" s="259">
        <f t="shared" si="438"/>
        <v>-7.517000000000003</v>
      </c>
      <c r="AB469" s="259">
        <f t="shared" si="438"/>
        <v>4.6709999999999994</v>
      </c>
      <c r="AC469" s="259">
        <f t="shared" si="438"/>
        <v>-4.3155939737346642</v>
      </c>
      <c r="AD469" s="259">
        <f t="shared" si="438"/>
        <v>17.97600000000002</v>
      </c>
      <c r="AE469" s="259">
        <f t="shared" si="438"/>
        <v>9.8210000000000051</v>
      </c>
      <c r="AF469" s="259">
        <f t="shared" si="438"/>
        <v>9.1239999999999952</v>
      </c>
      <c r="AG469" s="259">
        <f t="shared" si="438"/>
        <v>10.886999999999986</v>
      </c>
      <c r="AH469" s="259">
        <f t="shared" si="438"/>
        <v>30.478999999999985</v>
      </c>
      <c r="AI469" s="259">
        <f t="shared" si="438"/>
        <v>41.640999999999991</v>
      </c>
      <c r="AJ469" s="259">
        <f t="shared" si="438"/>
        <v>48.417999999999978</v>
      </c>
      <c r="AK469" s="259">
        <f t="shared" si="438"/>
        <v>59.526999999999987</v>
      </c>
      <c r="AL469" s="259">
        <f t="shared" si="438"/>
        <v>48.444999999999979</v>
      </c>
      <c r="AM469" s="259">
        <f t="shared" si="438"/>
        <v>76.317000000000007</v>
      </c>
      <c r="AN469" s="259">
        <f t="shared" si="438"/>
        <v>75.224999999999994</v>
      </c>
      <c r="AO469" s="259">
        <f t="shared" si="438"/>
        <v>90.89800000000001</v>
      </c>
      <c r="AP469" s="259">
        <f t="shared" si="438"/>
        <v>74.020000000000039</v>
      </c>
      <c r="AQ469" s="259">
        <f t="shared" si="438"/>
        <v>61.694000000000017</v>
      </c>
      <c r="AR469" s="259">
        <f t="shared" si="438"/>
        <v>93.54200000000003</v>
      </c>
      <c r="AS469" s="259">
        <f t="shared" si="438"/>
        <v>91.43700000000004</v>
      </c>
      <c r="AT469" s="259">
        <f t="shared" si="438"/>
        <v>96.396000000000043</v>
      </c>
      <c r="AU469" s="259">
        <f t="shared" si="438"/>
        <v>88.413999999999987</v>
      </c>
      <c r="AV469" s="259">
        <f t="shared" si="438"/>
        <v>74.809000000000026</v>
      </c>
      <c r="AW469" s="259">
        <f t="shared" si="438"/>
        <v>111.51200000000003</v>
      </c>
      <c r="AX469" s="259">
        <f t="shared" si="438"/>
        <v>82.662000000000091</v>
      </c>
      <c r="AY469" s="259">
        <f t="shared" si="438"/>
        <v>123.75200000000001</v>
      </c>
      <c r="AZ469" s="259">
        <f t="shared" si="438"/>
        <v>117.37299999999999</v>
      </c>
      <c r="BA469" s="259">
        <f t="shared" si="438"/>
        <v>114.87899999999996</v>
      </c>
      <c r="BB469" s="259">
        <f t="shared" si="438"/>
        <v>110.89000000000004</v>
      </c>
      <c r="BC469" s="259">
        <f t="shared" si="438"/>
        <v>147.35900000000004</v>
      </c>
      <c r="BD469" s="259">
        <f t="shared" si="438"/>
        <v>101.29000000000008</v>
      </c>
      <c r="BE469" s="259">
        <f t="shared" si="438"/>
        <v>121.20999999999992</v>
      </c>
      <c r="BF469" s="259">
        <f t="shared" si="438"/>
        <v>140.428</v>
      </c>
      <c r="BG469" s="259">
        <f t="shared" si="438"/>
        <v>125.12199999999999</v>
      </c>
      <c r="BH469" s="259">
        <f t="shared" si="438"/>
        <v>142.0800000000001</v>
      </c>
      <c r="BI469" s="259">
        <f t="shared" si="438"/>
        <v>157.31299999999987</v>
      </c>
      <c r="BJ469" s="259">
        <f t="shared" si="438"/>
        <v>119.04700000000008</v>
      </c>
      <c r="BK469" s="259">
        <f t="shared" si="438"/>
        <v>135.03899999999999</v>
      </c>
      <c r="BL469" s="259">
        <f t="shared" si="438"/>
        <v>75.692000000000007</v>
      </c>
      <c r="BM469" s="259">
        <f t="shared" ref="BM469" si="439">BL496+BM405+BM437-BM453-BM485</f>
        <v>90.186000000000092</v>
      </c>
      <c r="BN469" s="259">
        <f t="shared" ref="BN469" si="440">BM496+BN405+BN437-BN453-BN485</f>
        <v>134.34205606124704</v>
      </c>
      <c r="BO469" s="327">
        <f t="shared" ref="BO469:BO470" si="441">(SUM(BI469:BM469)/SUM(BI$481:BM$481))*BO$481</f>
        <v>122.27510748981736</v>
      </c>
      <c r="BP469" s="327">
        <f t="shared" ref="BP469:BP470" si="442">(SUM(BJ469:BN469)/SUM(BJ$481:BN$481))*BP$481</f>
        <v>120.57197858367195</v>
      </c>
      <c r="BQ469" s="326"/>
      <c r="BR469" s="259"/>
    </row>
    <row r="470" spans="1:76">
      <c r="A470" s="254" t="s">
        <v>65</v>
      </c>
      <c r="Q470" s="259">
        <f t="shared" ref="Q470:BL475" si="443">Q485+Q406+Q438-Q454-Q486</f>
        <v>-0.31389131289538241</v>
      </c>
      <c r="R470" s="259">
        <f t="shared" si="443"/>
        <v>3.6916712617418597</v>
      </c>
      <c r="S470" s="259">
        <f t="shared" si="443"/>
        <v>2.026276509462793</v>
      </c>
      <c r="T470" s="259">
        <f t="shared" si="443"/>
        <v>0.44372329629074159</v>
      </c>
      <c r="U470" s="259">
        <f t="shared" si="443"/>
        <v>1.5082918917727568</v>
      </c>
      <c r="V470" s="259">
        <f t="shared" si="443"/>
        <v>-7.6984629877939348</v>
      </c>
      <c r="W470" s="259">
        <f t="shared" si="443"/>
        <v>-1.2355754384425772</v>
      </c>
      <c r="X470" s="259">
        <f t="shared" si="443"/>
        <v>-3.2112175557898262</v>
      </c>
      <c r="Y470" s="259">
        <f t="shared" si="443"/>
        <v>5.0972989257093992</v>
      </c>
      <c r="Z470" s="259">
        <f t="shared" si="443"/>
        <v>21.898</v>
      </c>
      <c r="AA470" s="259">
        <f t="shared" si="443"/>
        <v>-17.585000000000001</v>
      </c>
      <c r="AB470" s="259">
        <f t="shared" si="443"/>
        <v>6.3230000000000004</v>
      </c>
      <c r="AC470" s="259">
        <f t="shared" si="443"/>
        <v>-3.6651964346180179</v>
      </c>
      <c r="AD470" s="259">
        <f t="shared" si="443"/>
        <v>4.5740000000000052</v>
      </c>
      <c r="AE470" s="259">
        <f t="shared" si="443"/>
        <v>7.519999999999996</v>
      </c>
      <c r="AF470" s="259">
        <f t="shared" si="443"/>
        <v>13.152000000000015</v>
      </c>
      <c r="AG470" s="259">
        <f t="shared" si="443"/>
        <v>19.146000000000001</v>
      </c>
      <c r="AH470" s="259">
        <f t="shared" si="443"/>
        <v>25.883999999999986</v>
      </c>
      <c r="AI470" s="259">
        <f t="shared" si="443"/>
        <v>30.315999999999974</v>
      </c>
      <c r="AJ470" s="259">
        <f t="shared" si="443"/>
        <v>49.434000000000026</v>
      </c>
      <c r="AK470" s="259">
        <f t="shared" si="443"/>
        <v>38.892999999999986</v>
      </c>
      <c r="AL470" s="259">
        <f t="shared" si="443"/>
        <v>55.012000000000015</v>
      </c>
      <c r="AM470" s="259">
        <f t="shared" si="443"/>
        <v>57.02000000000001</v>
      </c>
      <c r="AN470" s="259">
        <f t="shared" si="443"/>
        <v>56.093999999999994</v>
      </c>
      <c r="AO470" s="259">
        <f t="shared" si="443"/>
        <v>57.949000000000012</v>
      </c>
      <c r="AP470" s="259">
        <f t="shared" si="443"/>
        <v>53.87700000000001</v>
      </c>
      <c r="AQ470" s="259">
        <f t="shared" si="443"/>
        <v>84.990000000000009</v>
      </c>
      <c r="AR470" s="259">
        <f t="shared" si="443"/>
        <v>74.500999999999976</v>
      </c>
      <c r="AS470" s="259">
        <f t="shared" si="443"/>
        <v>93.789000000000016</v>
      </c>
      <c r="AT470" s="259">
        <f t="shared" si="443"/>
        <v>73.58099999999996</v>
      </c>
      <c r="AU470" s="259">
        <f t="shared" si="443"/>
        <v>95.837000000000046</v>
      </c>
      <c r="AV470" s="259">
        <f t="shared" si="443"/>
        <v>89.714000000000055</v>
      </c>
      <c r="AW470" s="259">
        <f t="shared" si="443"/>
        <v>96.906000000000006</v>
      </c>
      <c r="AX470" s="259">
        <f t="shared" si="443"/>
        <v>98.011999999999944</v>
      </c>
      <c r="AY470" s="259">
        <f t="shared" si="443"/>
        <v>118.34199999999993</v>
      </c>
      <c r="AZ470" s="259">
        <f t="shared" si="443"/>
        <v>110.27299999999997</v>
      </c>
      <c r="BA470" s="259">
        <f t="shared" si="443"/>
        <v>114.48899999999998</v>
      </c>
      <c r="BB470" s="259">
        <f t="shared" si="443"/>
        <v>101.92800000000017</v>
      </c>
      <c r="BC470" s="259">
        <f t="shared" si="443"/>
        <v>99.661999999999921</v>
      </c>
      <c r="BD470" s="259">
        <f t="shared" si="443"/>
        <v>150.39599999999996</v>
      </c>
      <c r="BE470" s="259">
        <f t="shared" si="443"/>
        <v>126.36399999999992</v>
      </c>
      <c r="BF470" s="259">
        <f t="shared" si="443"/>
        <v>109.892</v>
      </c>
      <c r="BG470" s="259">
        <f t="shared" si="443"/>
        <v>118.65200000000004</v>
      </c>
      <c r="BH470" s="259">
        <f t="shared" si="443"/>
        <v>125.56400000000002</v>
      </c>
      <c r="BI470" s="259">
        <f t="shared" si="443"/>
        <v>149.81800000000004</v>
      </c>
      <c r="BJ470" s="259">
        <f t="shared" si="443"/>
        <v>134.13100000000009</v>
      </c>
      <c r="BK470" s="259">
        <f t="shared" si="443"/>
        <v>139.01499999999993</v>
      </c>
      <c r="BL470" s="259">
        <f t="shared" si="443"/>
        <v>105.08199999999999</v>
      </c>
      <c r="BM470" s="259">
        <f t="shared" ref="BM470:BN478" si="444">BM485+BM406+BM438-BM454-BM486</f>
        <v>83.841999999999928</v>
      </c>
      <c r="BN470" s="259">
        <f t="shared" si="444"/>
        <v>127.82486988672861</v>
      </c>
      <c r="BO470" s="327">
        <f t="shared" si="441"/>
        <v>129.60618727531039</v>
      </c>
      <c r="BP470" s="327">
        <f t="shared" si="442"/>
        <v>128.31321404639635</v>
      </c>
      <c r="BQ470" s="326"/>
      <c r="BR470" s="259"/>
    </row>
    <row r="471" spans="1:76">
      <c r="A471" s="254" t="s">
        <v>66</v>
      </c>
      <c r="Q471" s="259">
        <f t="shared" si="443"/>
        <v>-1.1457489732783515</v>
      </c>
      <c r="R471" s="259">
        <f t="shared" si="443"/>
        <v>1.6693615928858918</v>
      </c>
      <c r="S471" s="259">
        <f t="shared" si="443"/>
        <v>-1.3126547280658585</v>
      </c>
      <c r="T471" s="259">
        <f t="shared" si="443"/>
        <v>-3.0862422617233456</v>
      </c>
      <c r="U471" s="259">
        <f t="shared" si="443"/>
        <v>-2.7658954984264881</v>
      </c>
      <c r="V471" s="259">
        <f t="shared" si="443"/>
        <v>-4.2861997990643701</v>
      </c>
      <c r="W471" s="259">
        <f t="shared" si="443"/>
        <v>-11.976731957328823</v>
      </c>
      <c r="X471" s="259">
        <f t="shared" si="443"/>
        <v>-0.18467423910800562</v>
      </c>
      <c r="Y471" s="259">
        <f t="shared" si="443"/>
        <v>-7.3503352815998273</v>
      </c>
      <c r="Z471" s="259">
        <f t="shared" si="443"/>
        <v>9.6000000000007191E-2</v>
      </c>
      <c r="AA471" s="259">
        <f t="shared" si="443"/>
        <v>-40.662000000000006</v>
      </c>
      <c r="AB471" s="259">
        <f t="shared" si="443"/>
        <v>-4.4660000000000011</v>
      </c>
      <c r="AC471" s="259">
        <f t="shared" si="443"/>
        <v>2.7851587467082979</v>
      </c>
      <c r="AD471" s="259">
        <f t="shared" si="443"/>
        <v>-19.304999999999993</v>
      </c>
      <c r="AE471" s="259">
        <f t="shared" si="443"/>
        <v>13.081999999999987</v>
      </c>
      <c r="AF471" s="259">
        <f t="shared" si="443"/>
        <v>12.302999999999997</v>
      </c>
      <c r="AG471" s="259">
        <f t="shared" si="443"/>
        <v>17.524000000000015</v>
      </c>
      <c r="AH471" s="259">
        <f t="shared" si="443"/>
        <v>23.846000000000032</v>
      </c>
      <c r="AI471" s="259">
        <f t="shared" si="443"/>
        <v>48.445999999999998</v>
      </c>
      <c r="AJ471" s="259">
        <f t="shared" si="443"/>
        <v>63.44</v>
      </c>
      <c r="AK471" s="259">
        <f t="shared" si="443"/>
        <v>58.484000000000009</v>
      </c>
      <c r="AL471" s="259">
        <f t="shared" si="443"/>
        <v>56.432000000000002</v>
      </c>
      <c r="AM471" s="259">
        <f t="shared" si="443"/>
        <v>73.73399999999998</v>
      </c>
      <c r="AN471" s="259">
        <f t="shared" si="443"/>
        <v>70.420999999999992</v>
      </c>
      <c r="AO471" s="259">
        <f t="shared" si="443"/>
        <v>72.218000000000018</v>
      </c>
      <c r="AP471" s="259">
        <f t="shared" si="443"/>
        <v>59.857999999999976</v>
      </c>
      <c r="AQ471" s="259">
        <f t="shared" si="443"/>
        <v>64.452999999999975</v>
      </c>
      <c r="AR471" s="259">
        <f t="shared" si="443"/>
        <v>75.877000000000066</v>
      </c>
      <c r="AS471" s="259">
        <f t="shared" si="443"/>
        <v>72.963999999999999</v>
      </c>
      <c r="AT471" s="259">
        <f t="shared" si="443"/>
        <v>92.492000000000047</v>
      </c>
      <c r="AU471" s="259">
        <f t="shared" si="443"/>
        <v>77.817000000000007</v>
      </c>
      <c r="AV471" s="259">
        <f t="shared" si="443"/>
        <v>86.698000000000093</v>
      </c>
      <c r="AW471" s="259">
        <f t="shared" si="443"/>
        <v>102.86300000000006</v>
      </c>
      <c r="AX471" s="259">
        <f t="shared" si="443"/>
        <v>99.271000000000015</v>
      </c>
      <c r="AY471" s="259">
        <f t="shared" si="443"/>
        <v>112.82300000000009</v>
      </c>
      <c r="AZ471" s="259">
        <f t="shared" si="443"/>
        <v>115.13200000000001</v>
      </c>
      <c r="BA471" s="259">
        <f t="shared" si="443"/>
        <v>84.444000000000131</v>
      </c>
      <c r="BB471" s="259">
        <f t="shared" si="443"/>
        <v>128.99899999999997</v>
      </c>
      <c r="BC471" s="259">
        <f t="shared" si="443"/>
        <v>124.32200000000006</v>
      </c>
      <c r="BD471" s="259">
        <f t="shared" si="443"/>
        <v>112.483</v>
      </c>
      <c r="BE471" s="259">
        <f t="shared" si="443"/>
        <v>102.11800000000011</v>
      </c>
      <c r="BF471" s="259">
        <f t="shared" si="443"/>
        <v>101.93200000000002</v>
      </c>
      <c r="BG471" s="259">
        <f t="shared" si="443"/>
        <v>126.23900000000003</v>
      </c>
      <c r="BH471" s="259">
        <f t="shared" si="443"/>
        <v>132.80000000000001</v>
      </c>
      <c r="BI471" s="259">
        <f t="shared" si="443"/>
        <v>88.508000000000038</v>
      </c>
      <c r="BJ471" s="259">
        <f t="shared" si="443"/>
        <v>105.49599999999998</v>
      </c>
      <c r="BK471" s="259">
        <f t="shared" si="443"/>
        <v>135.14599999999996</v>
      </c>
      <c r="BL471" s="259">
        <f t="shared" si="443"/>
        <v>115.80000000000001</v>
      </c>
      <c r="BM471" s="259">
        <f t="shared" si="444"/>
        <v>147.22499999999991</v>
      </c>
      <c r="BN471" s="259">
        <f t="shared" si="444"/>
        <v>92.879000000000019</v>
      </c>
      <c r="BO471" s="327">
        <f t="shared" ref="BO471:BO479" si="445">(SUM(BI471:BM471)/SUM(BI$481:BM$481))*BO$481</f>
        <v>125.43070619093187</v>
      </c>
      <c r="BP471" s="327">
        <f t="shared" ref="BP471:BP479" si="446">(SUM(BJ471:BN471)/SUM(BJ$481:BN$481))*BP$481</f>
        <v>129.75995977252632</v>
      </c>
      <c r="BQ471" s="327"/>
      <c r="BR471" s="259"/>
    </row>
    <row r="472" spans="1:76">
      <c r="A472" s="254" t="s">
        <v>67</v>
      </c>
      <c r="Q472" s="259">
        <f t="shared" si="443"/>
        <v>-1.3710895447494966</v>
      </c>
      <c r="R472" s="259">
        <f t="shared" si="443"/>
        <v>2.8091692032288993</v>
      </c>
      <c r="S472" s="259">
        <f t="shared" si="443"/>
        <v>2.3830548305021413</v>
      </c>
      <c r="T472" s="259">
        <f t="shared" si="443"/>
        <v>0.30458584592062721</v>
      </c>
      <c r="U472" s="259">
        <f t="shared" si="443"/>
        <v>3.7529683369087117</v>
      </c>
      <c r="V472" s="259">
        <f t="shared" si="443"/>
        <v>11.433107133725851</v>
      </c>
      <c r="W472" s="259">
        <f t="shared" si="443"/>
        <v>10.025304922232081</v>
      </c>
      <c r="X472" s="259">
        <f t="shared" si="443"/>
        <v>-5.5997863349345884</v>
      </c>
      <c r="Y472" s="259">
        <f t="shared" si="443"/>
        <v>-8.831181309560753</v>
      </c>
      <c r="Z472" s="259">
        <f t="shared" si="443"/>
        <v>0.94400000000000617</v>
      </c>
      <c r="AA472" s="259">
        <f t="shared" si="443"/>
        <v>-9.2340000000000089</v>
      </c>
      <c r="AB472" s="259">
        <f t="shared" si="443"/>
        <v>15.427999999999997</v>
      </c>
      <c r="AC472" s="259">
        <f t="shared" si="443"/>
        <v>-17.071528317698039</v>
      </c>
      <c r="AD472" s="259">
        <f t="shared" si="443"/>
        <v>11.908999999999992</v>
      </c>
      <c r="AE472" s="259">
        <f t="shared" si="443"/>
        <v>-20.079000000000001</v>
      </c>
      <c r="AF472" s="259">
        <f t="shared" si="443"/>
        <v>12.903999999999996</v>
      </c>
      <c r="AG472" s="259">
        <f t="shared" si="443"/>
        <v>19.337000000000003</v>
      </c>
      <c r="AH472" s="259">
        <f t="shared" si="443"/>
        <v>34.424999999999955</v>
      </c>
      <c r="AI472" s="259">
        <f t="shared" si="443"/>
        <v>43.064999999999984</v>
      </c>
      <c r="AJ472" s="259">
        <f t="shared" si="443"/>
        <v>53.180000000000021</v>
      </c>
      <c r="AK472" s="259">
        <f t="shared" si="443"/>
        <v>61.36999999999999</v>
      </c>
      <c r="AL472" s="259">
        <f t="shared" si="443"/>
        <v>56.91</v>
      </c>
      <c r="AM472" s="259">
        <f t="shared" si="443"/>
        <v>72.855000000000018</v>
      </c>
      <c r="AN472" s="259">
        <f t="shared" si="443"/>
        <v>53.132000000000005</v>
      </c>
      <c r="AO472" s="259">
        <f t="shared" si="443"/>
        <v>74.093999999999966</v>
      </c>
      <c r="AP472" s="259">
        <f t="shared" si="443"/>
        <v>76.12</v>
      </c>
      <c r="AQ472" s="259">
        <f t="shared" si="443"/>
        <v>70.217999999999961</v>
      </c>
      <c r="AR472" s="259">
        <f t="shared" si="443"/>
        <v>89.564999999999941</v>
      </c>
      <c r="AS472" s="259">
        <f t="shared" si="443"/>
        <v>72.055000000000007</v>
      </c>
      <c r="AT472" s="259">
        <f t="shared" si="443"/>
        <v>92.888999999999982</v>
      </c>
      <c r="AU472" s="259">
        <f t="shared" si="443"/>
        <v>97.322999999999979</v>
      </c>
      <c r="AV472" s="259">
        <f t="shared" si="443"/>
        <v>79.962999999999965</v>
      </c>
      <c r="AW472" s="259">
        <f t="shared" si="443"/>
        <v>111.17500000000001</v>
      </c>
      <c r="AX472" s="259">
        <f t="shared" si="443"/>
        <v>82.567999999999927</v>
      </c>
      <c r="AY472" s="259">
        <f t="shared" si="443"/>
        <v>126.07299999999998</v>
      </c>
      <c r="AZ472" s="259">
        <f t="shared" si="443"/>
        <v>122.39900000000003</v>
      </c>
      <c r="BA472" s="259">
        <f t="shared" si="443"/>
        <v>121.70100000000002</v>
      </c>
      <c r="BB472" s="259">
        <f t="shared" si="443"/>
        <v>117.02199999999993</v>
      </c>
      <c r="BC472" s="259">
        <f t="shared" si="443"/>
        <v>112.90599999999995</v>
      </c>
      <c r="BD472" s="259">
        <f t="shared" si="443"/>
        <v>140.97300000000007</v>
      </c>
      <c r="BE472" s="259">
        <f t="shared" si="443"/>
        <v>121.50900000000001</v>
      </c>
      <c r="BF472" s="259">
        <f t="shared" si="443"/>
        <v>105.57199999999997</v>
      </c>
      <c r="BG472" s="259">
        <f t="shared" si="443"/>
        <v>143.03899999999999</v>
      </c>
      <c r="BH472" s="259">
        <f t="shared" si="443"/>
        <v>120.40999999999991</v>
      </c>
      <c r="BI472" s="259">
        <f t="shared" si="443"/>
        <v>145.61299999999989</v>
      </c>
      <c r="BJ472" s="259">
        <f t="shared" si="443"/>
        <v>113.34800000000001</v>
      </c>
      <c r="BK472" s="259">
        <f t="shared" si="443"/>
        <v>87.899999999999977</v>
      </c>
      <c r="BL472" s="259">
        <f t="shared" si="443"/>
        <v>129.42500000000001</v>
      </c>
      <c r="BM472" s="259">
        <f t="shared" si="444"/>
        <v>129.85400000000016</v>
      </c>
      <c r="BN472" s="259">
        <f t="shared" si="444"/>
        <v>76.944999999999993</v>
      </c>
      <c r="BO472" s="327">
        <f t="shared" si="445"/>
        <v>128.38868282276601</v>
      </c>
      <c r="BP472" s="327">
        <f t="shared" si="446"/>
        <v>116.91025520053661</v>
      </c>
      <c r="BQ472" s="327"/>
      <c r="BR472" s="259"/>
    </row>
    <row r="473" spans="1:76">
      <c r="A473" s="254" t="s">
        <v>68</v>
      </c>
      <c r="Q473" s="259">
        <f t="shared" si="443"/>
        <v>-2.1114315238653916</v>
      </c>
      <c r="R473" s="259">
        <f t="shared" si="443"/>
        <v>4.383876779350615E-2</v>
      </c>
      <c r="S473" s="259">
        <f t="shared" si="443"/>
        <v>-2.138965814263706</v>
      </c>
      <c r="T473" s="259">
        <f t="shared" si="443"/>
        <v>-4.1397940444558774</v>
      </c>
      <c r="U473" s="259">
        <f t="shared" si="443"/>
        <v>-4.4954246712187675</v>
      </c>
      <c r="V473" s="259">
        <f t="shared" si="443"/>
        <v>-1.8518343629982823</v>
      </c>
      <c r="W473" s="259">
        <f t="shared" si="443"/>
        <v>-7.39642004621399</v>
      </c>
      <c r="X473" s="259">
        <f t="shared" si="443"/>
        <v>-3.8711118972344067</v>
      </c>
      <c r="Y473" s="259">
        <f t="shared" si="443"/>
        <v>-14.698497359565131</v>
      </c>
      <c r="Z473" s="259">
        <f t="shared" si="443"/>
        <v>9.4379999999999988</v>
      </c>
      <c r="AA473" s="259">
        <f t="shared" si="443"/>
        <v>8.8499999999999943</v>
      </c>
      <c r="AB473" s="259">
        <f t="shared" si="443"/>
        <v>2.2050000000000054</v>
      </c>
      <c r="AC473" s="259">
        <f t="shared" si="443"/>
        <v>-44.46422728701129</v>
      </c>
      <c r="AD473" s="259">
        <f t="shared" si="443"/>
        <v>2.1829999999999927</v>
      </c>
      <c r="AE473" s="259">
        <f t="shared" si="443"/>
        <v>6.9979999999999905</v>
      </c>
      <c r="AF473" s="259">
        <f t="shared" si="443"/>
        <v>11.215999999999994</v>
      </c>
      <c r="AG473" s="259">
        <f t="shared" si="443"/>
        <v>22.952000000000005</v>
      </c>
      <c r="AH473" s="259">
        <f t="shared" si="443"/>
        <v>29.930999999999983</v>
      </c>
      <c r="AI473" s="259">
        <f t="shared" si="443"/>
        <v>38.081000000000017</v>
      </c>
      <c r="AJ473" s="259">
        <f t="shared" si="443"/>
        <v>46.960999999999999</v>
      </c>
      <c r="AK473" s="259">
        <f t="shared" si="443"/>
        <v>52.896999999999991</v>
      </c>
      <c r="AL473" s="259">
        <f t="shared" si="443"/>
        <v>41.526999999999958</v>
      </c>
      <c r="AM473" s="259">
        <f t="shared" si="443"/>
        <v>47.614000000000004</v>
      </c>
      <c r="AN473" s="259">
        <f t="shared" si="443"/>
        <v>60.210000000000022</v>
      </c>
      <c r="AO473" s="259">
        <f t="shared" si="443"/>
        <v>67.205999999999989</v>
      </c>
      <c r="AP473" s="259">
        <f t="shared" si="443"/>
        <v>66.748000000000019</v>
      </c>
      <c r="AQ473" s="259">
        <f t="shared" si="443"/>
        <v>68.956999999999994</v>
      </c>
      <c r="AR473" s="259">
        <f t="shared" si="443"/>
        <v>70.03000000000003</v>
      </c>
      <c r="AS473" s="259">
        <f t="shared" si="443"/>
        <v>73.489999999999981</v>
      </c>
      <c r="AT473" s="259">
        <f t="shared" si="443"/>
        <v>82.362999999999971</v>
      </c>
      <c r="AU473" s="259">
        <f t="shared" si="443"/>
        <v>79.166999999999973</v>
      </c>
      <c r="AV473" s="259">
        <f t="shared" si="443"/>
        <v>82.495999999999981</v>
      </c>
      <c r="AW473" s="259">
        <f t="shared" si="443"/>
        <v>75.936999999999955</v>
      </c>
      <c r="AX473" s="259">
        <f t="shared" si="443"/>
        <v>106.07899999999989</v>
      </c>
      <c r="AY473" s="259">
        <f t="shared" si="443"/>
        <v>94.702000000000112</v>
      </c>
      <c r="AZ473" s="259">
        <f t="shared" si="443"/>
        <v>65.272999999999968</v>
      </c>
      <c r="BA473" s="259">
        <f t="shared" si="443"/>
        <v>91.036000000000058</v>
      </c>
      <c r="BB473" s="259">
        <f t="shared" si="443"/>
        <v>93.744999999999948</v>
      </c>
      <c r="BC473" s="259">
        <f t="shared" si="443"/>
        <v>107.94799999999998</v>
      </c>
      <c r="BD473" s="259">
        <f t="shared" si="443"/>
        <v>114.76400000000001</v>
      </c>
      <c r="BE473" s="259">
        <f t="shared" si="443"/>
        <v>100.71399999999997</v>
      </c>
      <c r="BF473" s="259">
        <f t="shared" si="443"/>
        <v>115.25500000000002</v>
      </c>
      <c r="BG473" s="259">
        <f t="shared" si="443"/>
        <v>90.80800000000005</v>
      </c>
      <c r="BH473" s="259">
        <f t="shared" si="443"/>
        <v>131.536</v>
      </c>
      <c r="BI473" s="259">
        <f t="shared" si="443"/>
        <v>115.88899999999995</v>
      </c>
      <c r="BJ473" s="259">
        <f t="shared" si="443"/>
        <v>138.26199999999994</v>
      </c>
      <c r="BK473" s="259">
        <f t="shared" si="443"/>
        <v>81.742999999999995</v>
      </c>
      <c r="BL473" s="259">
        <f t="shared" si="443"/>
        <v>78.34699999999998</v>
      </c>
      <c r="BM473" s="259">
        <f t="shared" si="444"/>
        <v>121.166</v>
      </c>
      <c r="BN473" s="259">
        <f t="shared" si="444"/>
        <v>90.754000000000019</v>
      </c>
      <c r="BO473" s="327">
        <f t="shared" si="445"/>
        <v>113.40647293379197</v>
      </c>
      <c r="BP473" s="327">
        <f t="shared" si="446"/>
        <v>110.99374430982114</v>
      </c>
      <c r="BQ473" s="327"/>
      <c r="BR473" s="259"/>
    </row>
    <row r="474" spans="1:76">
      <c r="A474" s="254" t="s">
        <v>69</v>
      </c>
      <c r="Q474" s="259">
        <f t="shared" si="443"/>
        <v>-1.5005062243685074</v>
      </c>
      <c r="R474" s="259">
        <f t="shared" si="443"/>
        <v>0.85604702614686445</v>
      </c>
      <c r="S474" s="259">
        <f t="shared" si="443"/>
        <v>-1.985671740068657</v>
      </c>
      <c r="T474" s="259">
        <f t="shared" si="443"/>
        <v>-3.7894197351868115</v>
      </c>
      <c r="U474" s="259">
        <f t="shared" si="443"/>
        <v>-0.89944115497130639</v>
      </c>
      <c r="V474" s="259">
        <f t="shared" si="443"/>
        <v>-7.4632042248760584</v>
      </c>
      <c r="W474" s="259">
        <f t="shared" si="443"/>
        <v>-12.409826360123649</v>
      </c>
      <c r="X474" s="259">
        <f t="shared" si="443"/>
        <v>-8.2383087841140572</v>
      </c>
      <c r="Y474" s="259">
        <f t="shared" si="443"/>
        <v>-1.4471641792569336</v>
      </c>
      <c r="Z474" s="259">
        <f t="shared" si="443"/>
        <v>24.625000000000004</v>
      </c>
      <c r="AA474" s="259">
        <f t="shared" si="443"/>
        <v>4.5290000000000035</v>
      </c>
      <c r="AB474" s="259">
        <f t="shared" si="443"/>
        <v>0.81500000000000483</v>
      </c>
      <c r="AC474" s="259">
        <f t="shared" si="443"/>
        <v>-27.936780077124908</v>
      </c>
      <c r="AD474" s="259">
        <f t="shared" si="443"/>
        <v>5.6010000000000062</v>
      </c>
      <c r="AE474" s="259">
        <f t="shared" si="443"/>
        <v>10.27800000000002</v>
      </c>
      <c r="AF474" s="259">
        <f t="shared" si="443"/>
        <v>17.01700000000001</v>
      </c>
      <c r="AG474" s="259">
        <f t="shared" si="443"/>
        <v>20.11</v>
      </c>
      <c r="AH474" s="259">
        <f t="shared" si="443"/>
        <v>23.884000000000015</v>
      </c>
      <c r="AI474" s="259">
        <f t="shared" si="443"/>
        <v>49.014999999999986</v>
      </c>
      <c r="AJ474" s="259">
        <f t="shared" si="443"/>
        <v>51.536000000000001</v>
      </c>
      <c r="AK474" s="259">
        <f t="shared" si="443"/>
        <v>52.489000000000033</v>
      </c>
      <c r="AL474" s="259">
        <f t="shared" si="443"/>
        <v>61.852999999999994</v>
      </c>
      <c r="AM474" s="259">
        <f t="shared" si="443"/>
        <v>52.525000000000006</v>
      </c>
      <c r="AN474" s="259">
        <f t="shared" si="443"/>
        <v>58.412999999999982</v>
      </c>
      <c r="AO474" s="259">
        <f t="shared" si="443"/>
        <v>78.302999999999983</v>
      </c>
      <c r="AP474" s="259">
        <f t="shared" si="443"/>
        <v>68.875999999999976</v>
      </c>
      <c r="AQ474" s="259">
        <f t="shared" si="443"/>
        <v>73.44500000000005</v>
      </c>
      <c r="AR474" s="259">
        <f t="shared" si="443"/>
        <v>81.557999999999993</v>
      </c>
      <c r="AS474" s="259">
        <f t="shared" si="443"/>
        <v>99.674999999999955</v>
      </c>
      <c r="AT474" s="259">
        <f t="shared" si="443"/>
        <v>81.101999999999975</v>
      </c>
      <c r="AU474" s="259">
        <f t="shared" si="443"/>
        <v>80.685000000000002</v>
      </c>
      <c r="AV474" s="259">
        <f t="shared" si="443"/>
        <v>91.84899999999999</v>
      </c>
      <c r="AW474" s="259">
        <f t="shared" si="443"/>
        <v>91.496000000000095</v>
      </c>
      <c r="AX474" s="259">
        <f t="shared" si="443"/>
        <v>100.74900000000002</v>
      </c>
      <c r="AY474" s="259">
        <f t="shared" si="443"/>
        <v>120.96100000000001</v>
      </c>
      <c r="AZ474" s="259">
        <f t="shared" si="443"/>
        <v>90.728000000000009</v>
      </c>
      <c r="BA474" s="259">
        <f t="shared" si="443"/>
        <v>115.65799999999996</v>
      </c>
      <c r="BB474" s="259">
        <f t="shared" si="443"/>
        <v>82.956999999999994</v>
      </c>
      <c r="BC474" s="259">
        <f t="shared" si="443"/>
        <v>76.294999999999959</v>
      </c>
      <c r="BD474" s="259">
        <f t="shared" si="443"/>
        <v>126.03500000000005</v>
      </c>
      <c r="BE474" s="259">
        <f t="shared" si="443"/>
        <v>81.105000000000018</v>
      </c>
      <c r="BF474" s="259">
        <f t="shared" si="443"/>
        <v>87.979000000000042</v>
      </c>
      <c r="BG474" s="259">
        <f t="shared" si="443"/>
        <v>119.24200000000002</v>
      </c>
      <c r="BH474" s="259">
        <f t="shared" si="443"/>
        <v>120.35700000000008</v>
      </c>
      <c r="BI474" s="259">
        <f t="shared" si="443"/>
        <v>64.114000000000146</v>
      </c>
      <c r="BJ474" s="259">
        <f t="shared" si="443"/>
        <v>100.02400000000006</v>
      </c>
      <c r="BK474" s="259">
        <f t="shared" si="443"/>
        <v>108.81000000000006</v>
      </c>
      <c r="BL474" s="259">
        <f t="shared" si="443"/>
        <v>120.05099999999999</v>
      </c>
      <c r="BM474" s="259">
        <f t="shared" si="444"/>
        <v>118.52153547977713</v>
      </c>
      <c r="BN474" s="259">
        <f t="shared" si="444"/>
        <v>112.28199999999998</v>
      </c>
      <c r="BO474" s="327">
        <f t="shared" si="445"/>
        <v>108.34699539222714</v>
      </c>
      <c r="BP474" s="327">
        <f t="shared" si="446"/>
        <v>121.7427689549508</v>
      </c>
      <c r="BQ474" s="327"/>
      <c r="BR474" s="260"/>
    </row>
    <row r="475" spans="1:76">
      <c r="A475" s="254" t="s">
        <v>70</v>
      </c>
      <c r="Q475" s="259">
        <f t="shared" si="443"/>
        <v>1.4141060484895718</v>
      </c>
      <c r="R475" s="259">
        <f t="shared" si="443"/>
        <v>4.6731453826889897</v>
      </c>
      <c r="S475" s="259">
        <f t="shared" si="443"/>
        <v>3.956270081698122</v>
      </c>
      <c r="T475" s="259">
        <f t="shared" si="443"/>
        <v>3.611940762073516</v>
      </c>
      <c r="U475" s="259">
        <f t="shared" si="443"/>
        <v>7.8342400456792092</v>
      </c>
      <c r="V475" s="259">
        <f t="shared" si="443"/>
        <v>8.39509560546432</v>
      </c>
      <c r="W475" s="259">
        <f t="shared" si="443"/>
        <v>13.48886283889486</v>
      </c>
      <c r="X475" s="259">
        <f t="shared" si="443"/>
        <v>8.6639400837452101</v>
      </c>
      <c r="Y475" s="259">
        <f t="shared" si="443"/>
        <v>-0.16234325593245558</v>
      </c>
      <c r="Z475" s="259">
        <f t="shared" si="443"/>
        <v>-27.041999999999998</v>
      </c>
      <c r="AA475" s="259">
        <f t="shared" ref="R475:BM480" si="447">AA490+AA411+AA443-AA459-AA491</f>
        <v>11.481000000000009</v>
      </c>
      <c r="AB475" s="259">
        <f t="shared" si="447"/>
        <v>-6.6129999999999995</v>
      </c>
      <c r="AC475" s="259">
        <f t="shared" si="447"/>
        <v>1.4673324896529394</v>
      </c>
      <c r="AD475" s="259">
        <f t="shared" si="447"/>
        <v>4.2309999999999945</v>
      </c>
      <c r="AE475" s="259">
        <f t="shared" si="447"/>
        <v>7.4080000000000155</v>
      </c>
      <c r="AF475" s="259">
        <f t="shared" si="447"/>
        <v>11.222999999999985</v>
      </c>
      <c r="AG475" s="259">
        <f t="shared" si="447"/>
        <v>20.77300000000001</v>
      </c>
      <c r="AH475" s="259">
        <f t="shared" si="447"/>
        <v>30.437999999999988</v>
      </c>
      <c r="AI475" s="259">
        <f t="shared" si="447"/>
        <v>32.335000000000008</v>
      </c>
      <c r="AJ475" s="259">
        <f t="shared" si="447"/>
        <v>42.737000000000009</v>
      </c>
      <c r="AK475" s="259">
        <f t="shared" si="447"/>
        <v>60.730999999999995</v>
      </c>
      <c r="AL475" s="259">
        <f t="shared" si="447"/>
        <v>43.271000000000001</v>
      </c>
      <c r="AM475" s="259">
        <f t="shared" si="447"/>
        <v>51.083999999999975</v>
      </c>
      <c r="AN475" s="259">
        <f t="shared" si="447"/>
        <v>70.572999999999979</v>
      </c>
      <c r="AO475" s="259">
        <f t="shared" si="447"/>
        <v>57.067000000000021</v>
      </c>
      <c r="AP475" s="259">
        <f t="shared" si="447"/>
        <v>67.157999999999959</v>
      </c>
      <c r="AQ475" s="259">
        <f t="shared" si="447"/>
        <v>59.383999999999958</v>
      </c>
      <c r="AR475" s="259">
        <f t="shared" si="447"/>
        <v>76.635000000000048</v>
      </c>
      <c r="AS475" s="259">
        <f t="shared" si="447"/>
        <v>55.337999999999994</v>
      </c>
      <c r="AT475" s="259">
        <f t="shared" si="447"/>
        <v>95.82699999999997</v>
      </c>
      <c r="AU475" s="259">
        <f t="shared" si="447"/>
        <v>83.448000000000036</v>
      </c>
      <c r="AV475" s="259">
        <f t="shared" si="447"/>
        <v>68.271000000000072</v>
      </c>
      <c r="AW475" s="259">
        <f t="shared" si="447"/>
        <v>113.31299999999999</v>
      </c>
      <c r="AX475" s="259">
        <f t="shared" si="447"/>
        <v>107.94300000000004</v>
      </c>
      <c r="AY475" s="259">
        <f t="shared" si="447"/>
        <v>92.712000000000018</v>
      </c>
      <c r="AZ475" s="259">
        <f t="shared" si="447"/>
        <v>91.28499999999994</v>
      </c>
      <c r="BA475" s="259">
        <f t="shared" si="447"/>
        <v>106.08099999999996</v>
      </c>
      <c r="BB475" s="259">
        <f t="shared" si="447"/>
        <v>111.82000000000011</v>
      </c>
      <c r="BC475" s="259">
        <f t="shared" si="447"/>
        <v>85.62299999999999</v>
      </c>
      <c r="BD475" s="259">
        <f t="shared" si="447"/>
        <v>97.535000000000053</v>
      </c>
      <c r="BE475" s="259">
        <f t="shared" si="447"/>
        <v>92.753000000000014</v>
      </c>
      <c r="BF475" s="259">
        <f t="shared" si="447"/>
        <v>118.78100000000001</v>
      </c>
      <c r="BG475" s="259">
        <f t="shared" si="447"/>
        <v>129.44600000000003</v>
      </c>
      <c r="BH475" s="259">
        <f t="shared" si="447"/>
        <v>88.857000000000028</v>
      </c>
      <c r="BI475" s="259">
        <f t="shared" si="447"/>
        <v>122.34599999999995</v>
      </c>
      <c r="BJ475" s="259">
        <f t="shared" si="447"/>
        <v>103.33199999999999</v>
      </c>
      <c r="BK475" s="259">
        <f t="shared" si="447"/>
        <v>95.462000000000046</v>
      </c>
      <c r="BL475" s="259">
        <f t="shared" si="447"/>
        <v>132.74400000000003</v>
      </c>
      <c r="BM475" s="259">
        <f t="shared" si="444"/>
        <v>89.465477021941695</v>
      </c>
      <c r="BN475" s="259">
        <f t="shared" si="444"/>
        <v>55.049000000000035</v>
      </c>
      <c r="BO475" s="327">
        <f t="shared" si="445"/>
        <v>115.08879741855984</v>
      </c>
      <c r="BP475" s="327">
        <f t="shared" si="446"/>
        <v>103.5503553254547</v>
      </c>
      <c r="BQ475" s="327"/>
      <c r="BR475" s="260"/>
    </row>
    <row r="476" spans="1:76">
      <c r="A476" s="254" t="s">
        <v>71</v>
      </c>
      <c r="Q476" s="259">
        <f t="shared" ref="Q476:Q480" si="448">Q491+Q412+Q444-Q460-Q492</f>
        <v>-0.15623639292890878</v>
      </c>
      <c r="R476" s="259">
        <f t="shared" si="447"/>
        <v>3.157288573394446</v>
      </c>
      <c r="S476" s="259">
        <f t="shared" si="447"/>
        <v>1.6983788643788209</v>
      </c>
      <c r="T476" s="259">
        <f t="shared" si="447"/>
        <v>0.43619171731942785</v>
      </c>
      <c r="U476" s="259">
        <f t="shared" si="447"/>
        <v>0.60203082204847291</v>
      </c>
      <c r="V476" s="259">
        <f t="shared" si="447"/>
        <v>-0.78883669442851101</v>
      </c>
      <c r="W476" s="259">
        <f t="shared" si="447"/>
        <v>1.055814386907457</v>
      </c>
      <c r="X476" s="259">
        <f t="shared" si="447"/>
        <v>8.888223173755545</v>
      </c>
      <c r="Y476" s="259">
        <f t="shared" si="447"/>
        <v>11.939024448471038</v>
      </c>
      <c r="Z476" s="259">
        <f t="shared" si="447"/>
        <v>-34.424999999999997</v>
      </c>
      <c r="AA476" s="259">
        <f t="shared" si="447"/>
        <v>8.0259999999999891</v>
      </c>
      <c r="AB476" s="259">
        <f t="shared" si="447"/>
        <v>-3.2070000000000007</v>
      </c>
      <c r="AC476" s="259">
        <f t="shared" si="447"/>
        <v>-17.337756886064177</v>
      </c>
      <c r="AD476" s="259">
        <f t="shared" si="447"/>
        <v>3.7600000000000122</v>
      </c>
      <c r="AE476" s="259">
        <f t="shared" si="447"/>
        <v>1.2929999999999779</v>
      </c>
      <c r="AF476" s="259">
        <f t="shared" si="447"/>
        <v>4.8149999999999977</v>
      </c>
      <c r="AG476" s="259">
        <f t="shared" si="447"/>
        <v>26.783000000000001</v>
      </c>
      <c r="AH476" s="259">
        <f t="shared" si="447"/>
        <v>39.056000000000012</v>
      </c>
      <c r="AI476" s="259">
        <f t="shared" si="447"/>
        <v>46.873999999999995</v>
      </c>
      <c r="AJ476" s="259">
        <f t="shared" si="447"/>
        <v>56.854000000000028</v>
      </c>
      <c r="AK476" s="259">
        <f t="shared" si="447"/>
        <v>45.581999999999979</v>
      </c>
      <c r="AL476" s="259">
        <f t="shared" si="447"/>
        <v>60.936000000000007</v>
      </c>
      <c r="AM476" s="259">
        <f t="shared" si="447"/>
        <v>69.828000000000003</v>
      </c>
      <c r="AN476" s="259">
        <f t="shared" si="447"/>
        <v>74.022999999999968</v>
      </c>
      <c r="AO476" s="259">
        <f t="shared" si="447"/>
        <v>52.911000000000001</v>
      </c>
      <c r="AP476" s="259">
        <f t="shared" si="447"/>
        <v>41.829999999999984</v>
      </c>
      <c r="AQ476" s="259">
        <f t="shared" si="447"/>
        <v>81.30600000000004</v>
      </c>
      <c r="AR476" s="259">
        <f t="shared" si="447"/>
        <v>96.586999999999932</v>
      </c>
      <c r="AS476" s="259">
        <f t="shared" si="447"/>
        <v>81.019000000000005</v>
      </c>
      <c r="AT476" s="259">
        <f t="shared" si="447"/>
        <v>84.892000000000024</v>
      </c>
      <c r="AU476" s="259">
        <f t="shared" si="447"/>
        <v>103.03399999999999</v>
      </c>
      <c r="AV476" s="259">
        <f t="shared" si="447"/>
        <v>126.77000000000004</v>
      </c>
      <c r="AW476" s="259">
        <f t="shared" si="447"/>
        <v>108.55399999999997</v>
      </c>
      <c r="AX476" s="259">
        <f t="shared" si="447"/>
        <v>117.76299999999998</v>
      </c>
      <c r="AY476" s="259">
        <f t="shared" si="447"/>
        <v>126.90399999999994</v>
      </c>
      <c r="AZ476" s="259">
        <f t="shared" si="447"/>
        <v>120.66900000000001</v>
      </c>
      <c r="BA476" s="259">
        <f t="shared" si="447"/>
        <v>91.706000000000017</v>
      </c>
      <c r="BB476" s="259">
        <f t="shared" si="447"/>
        <v>143.7290000000001</v>
      </c>
      <c r="BC476" s="259">
        <f t="shared" si="447"/>
        <v>113.28700000000003</v>
      </c>
      <c r="BD476" s="259">
        <f t="shared" si="447"/>
        <v>93.024000000000001</v>
      </c>
      <c r="BE476" s="259">
        <f t="shared" si="447"/>
        <v>80.558000000000021</v>
      </c>
      <c r="BF476" s="259">
        <f t="shared" si="447"/>
        <v>127.90100000000004</v>
      </c>
      <c r="BG476" s="259">
        <f>BG491+BG412+BG444-BG460-BG492</f>
        <v>134.82999999999998</v>
      </c>
      <c r="BH476" s="259">
        <f t="shared" si="447"/>
        <v>132.20799999999997</v>
      </c>
      <c r="BI476" s="259">
        <f t="shared" si="447"/>
        <v>113.59399999999994</v>
      </c>
      <c r="BJ476" s="259">
        <f t="shared" si="447"/>
        <v>102.09200000000004</v>
      </c>
      <c r="BK476" s="259">
        <f t="shared" si="447"/>
        <v>95.712999999999965</v>
      </c>
      <c r="BL476" s="259">
        <f t="shared" si="447"/>
        <v>108.52100000000013</v>
      </c>
      <c r="BM476" s="259">
        <f t="shared" si="444"/>
        <v>108.04452744638201</v>
      </c>
      <c r="BN476" s="259">
        <f t="shared" si="444"/>
        <v>118.75099999999992</v>
      </c>
      <c r="BO476" s="327">
        <f t="shared" si="445"/>
        <v>111.83005618501517</v>
      </c>
      <c r="BP476" s="327">
        <f t="shared" si="446"/>
        <v>115.96394570629984</v>
      </c>
      <c r="BQ476" s="327"/>
      <c r="BR476" s="260"/>
    </row>
    <row r="477" spans="1:76">
      <c r="A477" s="254" t="s">
        <v>72</v>
      </c>
      <c r="Q477" s="259">
        <f t="shared" si="448"/>
        <v>0.31012095405631612</v>
      </c>
      <c r="R477" s="259">
        <f t="shared" si="447"/>
        <v>3.5519001703863413</v>
      </c>
      <c r="S477" s="259">
        <f t="shared" si="447"/>
        <v>2.1747433452023959</v>
      </c>
      <c r="T477" s="259">
        <f t="shared" si="447"/>
        <v>1.1894115190248673</v>
      </c>
      <c r="U477" s="259">
        <f t="shared" si="447"/>
        <v>1.1916150237844931</v>
      </c>
      <c r="V477" s="259">
        <f t="shared" si="447"/>
        <v>7.4965793778386107</v>
      </c>
      <c r="W477" s="259">
        <f t="shared" si="447"/>
        <v>0.36773491608203912</v>
      </c>
      <c r="X477" s="259">
        <f t="shared" si="447"/>
        <v>-1.8267057897284182</v>
      </c>
      <c r="Y477" s="259">
        <f t="shared" si="447"/>
        <v>5.8278476791904019</v>
      </c>
      <c r="Z477" s="259">
        <f t="shared" si="447"/>
        <v>-12.011999999999997</v>
      </c>
      <c r="AA477" s="259">
        <f t="shared" si="447"/>
        <v>1.3639999999999972</v>
      </c>
      <c r="AB477" s="259">
        <f t="shared" si="447"/>
        <v>-5.1630000000000109</v>
      </c>
      <c r="AC477" s="259">
        <f t="shared" si="447"/>
        <v>-14.516362786630047</v>
      </c>
      <c r="AD477" s="259">
        <f t="shared" si="447"/>
        <v>4.5960000000000107</v>
      </c>
      <c r="AE477" s="259">
        <f t="shared" si="447"/>
        <v>7.8389999999999986</v>
      </c>
      <c r="AF477" s="259">
        <f t="shared" si="447"/>
        <v>13.61699999999999</v>
      </c>
      <c r="AG477" s="259">
        <f t="shared" si="447"/>
        <v>21.998000000000019</v>
      </c>
      <c r="AH477" s="259">
        <f t="shared" si="447"/>
        <v>34.117999999999995</v>
      </c>
      <c r="AI477" s="259">
        <f t="shared" si="447"/>
        <v>41.89400000000002</v>
      </c>
      <c r="AJ477" s="259">
        <f t="shared" si="447"/>
        <v>60.830000000000013</v>
      </c>
      <c r="AK477" s="259">
        <f t="shared" si="447"/>
        <v>52.387</v>
      </c>
      <c r="AL477" s="259">
        <f t="shared" si="447"/>
        <v>70.242000000000019</v>
      </c>
      <c r="AM477" s="259">
        <f t="shared" si="447"/>
        <v>60.997</v>
      </c>
      <c r="AN477" s="259">
        <f t="shared" si="447"/>
        <v>59.408000000000001</v>
      </c>
      <c r="AO477" s="259">
        <f t="shared" si="447"/>
        <v>75.12700000000001</v>
      </c>
      <c r="AP477" s="259">
        <f t="shared" si="447"/>
        <v>93.250999999999976</v>
      </c>
      <c r="AQ477" s="259">
        <f t="shared" si="447"/>
        <v>73.871000000000038</v>
      </c>
      <c r="AR477" s="259">
        <f t="shared" si="447"/>
        <v>99.548000000000002</v>
      </c>
      <c r="AS477" s="259">
        <f t="shared" si="447"/>
        <v>83.65</v>
      </c>
      <c r="AT477" s="259">
        <f t="shared" si="447"/>
        <v>84.533000000000044</v>
      </c>
      <c r="AU477" s="259">
        <f t="shared" si="447"/>
        <v>107.697</v>
      </c>
      <c r="AV477" s="259">
        <f t="shared" si="447"/>
        <v>117.93300000000002</v>
      </c>
      <c r="AW477" s="259">
        <f t="shared" si="447"/>
        <v>108.92899999999997</v>
      </c>
      <c r="AX477" s="259">
        <f t="shared" si="447"/>
        <v>106.46999999999997</v>
      </c>
      <c r="AY477" s="259">
        <f t="shared" si="447"/>
        <v>124.76500000000004</v>
      </c>
      <c r="AZ477" s="259">
        <f t="shared" si="447"/>
        <v>93.271999999999991</v>
      </c>
      <c r="BA477" s="259">
        <f t="shared" si="447"/>
        <v>134.83300000000008</v>
      </c>
      <c r="BB477" s="259">
        <f t="shared" si="447"/>
        <v>109.60300000000001</v>
      </c>
      <c r="BC477" s="259">
        <f t="shared" si="447"/>
        <v>94.451999999999998</v>
      </c>
      <c r="BD477" s="259">
        <f t="shared" si="447"/>
        <v>125.91799999999995</v>
      </c>
      <c r="BE477" s="259">
        <f t="shared" si="447"/>
        <v>102.80000000000004</v>
      </c>
      <c r="BF477" s="259">
        <f t="shared" si="447"/>
        <v>135.38799999999992</v>
      </c>
      <c r="BG477" s="259">
        <f>BG492+BG413+BG445-BG461-BG493</f>
        <v>139.09200000000004</v>
      </c>
      <c r="BH477" s="259">
        <f t="shared" si="447"/>
        <v>135.55400000000003</v>
      </c>
      <c r="BI477" s="259">
        <f t="shared" si="447"/>
        <v>107.77200000000005</v>
      </c>
      <c r="BJ477" s="259">
        <f t="shared" si="447"/>
        <v>92.650000000000034</v>
      </c>
      <c r="BK477" s="259">
        <f t="shared" si="447"/>
        <v>113.59700000000004</v>
      </c>
      <c r="BL477" s="259">
        <f t="shared" si="447"/>
        <v>91.675999999999988</v>
      </c>
      <c r="BM477" s="259">
        <f t="shared" si="444"/>
        <v>119.30657592176522</v>
      </c>
      <c r="BN477" s="259">
        <f t="shared" si="444"/>
        <v>119.37099999999998</v>
      </c>
      <c r="BO477" s="327">
        <f t="shared" si="445"/>
        <v>111.20246281794938</v>
      </c>
      <c r="BP477" s="327">
        <f t="shared" si="446"/>
        <v>116.72070409578262</v>
      </c>
      <c r="BQ477" s="327"/>
      <c r="BR477" s="260"/>
    </row>
    <row r="478" spans="1:76">
      <c r="A478" s="254" t="s">
        <v>73</v>
      </c>
      <c r="Q478" s="259">
        <f t="shared" si="448"/>
        <v>1.4641480031882566</v>
      </c>
      <c r="R478" s="259">
        <f t="shared" si="447"/>
        <v>2.8871783624990925</v>
      </c>
      <c r="S478" s="259">
        <f t="shared" si="447"/>
        <v>-1.19542449108787</v>
      </c>
      <c r="T478" s="259">
        <f t="shared" si="447"/>
        <v>-1.2566532700617579</v>
      </c>
      <c r="U478" s="259">
        <f t="shared" si="447"/>
        <v>-3.2640318657841298</v>
      </c>
      <c r="V478" s="259">
        <f t="shared" si="447"/>
        <v>-5.8854977792826624</v>
      </c>
      <c r="W478" s="259">
        <f t="shared" si="447"/>
        <v>-2.176732450053759</v>
      </c>
      <c r="X478" s="259">
        <f t="shared" si="447"/>
        <v>-2.3982250872708946</v>
      </c>
      <c r="Y478" s="259">
        <f t="shared" si="447"/>
        <v>10.496473782976897</v>
      </c>
      <c r="Z478" s="259">
        <f t="shared" si="447"/>
        <v>-46.832999999999998</v>
      </c>
      <c r="AA478" s="259">
        <f t="shared" si="447"/>
        <v>-15.724999999999994</v>
      </c>
      <c r="AB478" s="259">
        <f t="shared" si="447"/>
        <v>0.4930000000000021</v>
      </c>
      <c r="AC478" s="259">
        <f t="shared" si="447"/>
        <v>-10.4560099097936</v>
      </c>
      <c r="AD478" s="259">
        <f t="shared" si="447"/>
        <v>13.396000000000001</v>
      </c>
      <c r="AE478" s="259">
        <f t="shared" si="447"/>
        <v>9.9819999999999993</v>
      </c>
      <c r="AF478" s="259">
        <f t="shared" si="447"/>
        <v>9.7940000000000254</v>
      </c>
      <c r="AG478" s="259">
        <f t="shared" si="447"/>
        <v>26.781999999999996</v>
      </c>
      <c r="AH478" s="259">
        <f t="shared" si="447"/>
        <v>41.442000000000007</v>
      </c>
      <c r="AI478" s="259">
        <f t="shared" si="447"/>
        <v>47.716999999999999</v>
      </c>
      <c r="AJ478" s="259">
        <f t="shared" si="447"/>
        <v>40.242999999999995</v>
      </c>
      <c r="AK478" s="259">
        <f t="shared" si="447"/>
        <v>53.683000000000007</v>
      </c>
      <c r="AL478" s="259">
        <f t="shared" si="447"/>
        <v>50.475000000000023</v>
      </c>
      <c r="AM478" s="259">
        <f t="shared" si="447"/>
        <v>48.442000000000007</v>
      </c>
      <c r="AN478" s="259">
        <f t="shared" si="447"/>
        <v>75.007999999999996</v>
      </c>
      <c r="AO478" s="259">
        <f t="shared" si="447"/>
        <v>52.311999999999983</v>
      </c>
      <c r="AP478" s="259">
        <f t="shared" si="447"/>
        <v>48.65100000000001</v>
      </c>
      <c r="AQ478" s="259">
        <f t="shared" si="447"/>
        <v>91.645999999999958</v>
      </c>
      <c r="AR478" s="259">
        <f t="shared" si="447"/>
        <v>73.401999999999987</v>
      </c>
      <c r="AS478" s="259">
        <f t="shared" si="447"/>
        <v>103.72299999999996</v>
      </c>
      <c r="AT478" s="259">
        <f t="shared" si="447"/>
        <v>110.21099999999998</v>
      </c>
      <c r="AU478" s="259">
        <f t="shared" si="447"/>
        <v>98.77699999999993</v>
      </c>
      <c r="AV478" s="259">
        <f t="shared" si="447"/>
        <v>98.77600000000001</v>
      </c>
      <c r="AW478" s="259">
        <f t="shared" si="447"/>
        <v>120.39100000000002</v>
      </c>
      <c r="AX478" s="259">
        <f t="shared" si="447"/>
        <v>123.75000000000011</v>
      </c>
      <c r="AY478" s="259">
        <f t="shared" si="447"/>
        <v>133.26499999999999</v>
      </c>
      <c r="AZ478" s="259">
        <f t="shared" si="447"/>
        <v>117.10800000000006</v>
      </c>
      <c r="BA478" s="259">
        <f t="shared" si="447"/>
        <v>110.49500000000006</v>
      </c>
      <c r="BB478" s="259">
        <f t="shared" si="447"/>
        <v>134.35300000000001</v>
      </c>
      <c r="BC478" s="259">
        <f t="shared" si="447"/>
        <v>128.87800000000004</v>
      </c>
      <c r="BD478" s="259">
        <f t="shared" si="447"/>
        <v>121.25899999999996</v>
      </c>
      <c r="BE478" s="259">
        <f t="shared" si="447"/>
        <v>132.41699999999997</v>
      </c>
      <c r="BF478" s="259">
        <f t="shared" si="447"/>
        <v>136.37</v>
      </c>
      <c r="BG478" s="259">
        <f>BG493+BG414+BG446-BG462-BG494</f>
        <v>136.63900000000001</v>
      </c>
      <c r="BH478" s="259">
        <f t="shared" si="447"/>
        <v>124.19899999999996</v>
      </c>
      <c r="BI478" s="259">
        <f t="shared" si="447"/>
        <v>119.35199999999986</v>
      </c>
      <c r="BJ478" s="259">
        <f t="shared" si="447"/>
        <v>115.77600000000001</v>
      </c>
      <c r="BK478" s="259">
        <f t="shared" si="447"/>
        <v>101.68399999999997</v>
      </c>
      <c r="BL478" s="259">
        <f t="shared" si="447"/>
        <v>99.972000000000037</v>
      </c>
      <c r="BM478" s="259">
        <f t="shared" si="444"/>
        <v>104.48009172552736</v>
      </c>
      <c r="BN478" s="259">
        <f t="shared" si="444"/>
        <v>118.44199999999995</v>
      </c>
      <c r="BO478" s="327">
        <f t="shared" si="445"/>
        <v>114.64708449516817</v>
      </c>
      <c r="BP478" s="327">
        <f t="shared" si="446"/>
        <v>117.53716428443813</v>
      </c>
      <c r="BQ478" s="327"/>
      <c r="BR478" s="260"/>
    </row>
    <row r="479" spans="1:76">
      <c r="A479" s="254" t="s">
        <v>74</v>
      </c>
      <c r="Q479" s="259">
        <f t="shared" si="448"/>
        <v>-2.5953492812789136E-2</v>
      </c>
      <c r="R479" s="259">
        <f t="shared" si="447"/>
        <v>3.4967861134220239</v>
      </c>
      <c r="S479" s="259">
        <f t="shared" si="447"/>
        <v>0.96751919296989541</v>
      </c>
      <c r="T479" s="259">
        <f t="shared" si="447"/>
        <v>-0.39330342813947539</v>
      </c>
      <c r="U479" s="259">
        <f t="shared" si="447"/>
        <v>-4.2967577085165374</v>
      </c>
      <c r="V479" s="259">
        <f t="shared" si="447"/>
        <v>-1.965809348194</v>
      </c>
      <c r="W479" s="259">
        <f t="shared" si="447"/>
        <v>8.1922038066607321</v>
      </c>
      <c r="X479" s="259">
        <f t="shared" si="447"/>
        <v>-10.917222465613658</v>
      </c>
      <c r="Y479" s="259">
        <f t="shared" si="447"/>
        <v>0.18835499390252863</v>
      </c>
      <c r="Z479" s="259">
        <f t="shared" si="447"/>
        <v>4.5420000000000087</v>
      </c>
      <c r="AA479" s="259">
        <f t="shared" si="447"/>
        <v>-13.079000000000008</v>
      </c>
      <c r="AB479" s="259">
        <f t="shared" si="447"/>
        <v>4.5460000000000065</v>
      </c>
      <c r="AC479" s="259">
        <f t="shared" si="447"/>
        <v>-29.441774900548836</v>
      </c>
      <c r="AD479" s="259">
        <f t="shared" si="447"/>
        <v>-0.26299999999999812</v>
      </c>
      <c r="AE479" s="259">
        <f t="shared" si="447"/>
        <v>15.61999999999999</v>
      </c>
      <c r="AF479" s="259">
        <f t="shared" si="447"/>
        <v>6.6049999999999756</v>
      </c>
      <c r="AG479" s="259">
        <f t="shared" si="447"/>
        <v>26.73899999999999</v>
      </c>
      <c r="AH479" s="259">
        <f t="shared" si="447"/>
        <v>31.766000000000005</v>
      </c>
      <c r="AI479" s="259">
        <f t="shared" si="447"/>
        <v>56.280000000000015</v>
      </c>
      <c r="AJ479" s="259">
        <f t="shared" si="447"/>
        <v>51.849999999999994</v>
      </c>
      <c r="AK479" s="259">
        <f t="shared" si="447"/>
        <v>53.087000000000018</v>
      </c>
      <c r="AL479" s="259">
        <f t="shared" si="447"/>
        <v>66.191000000000003</v>
      </c>
      <c r="AM479" s="259">
        <f t="shared" si="447"/>
        <v>61.406999999999996</v>
      </c>
      <c r="AN479" s="259">
        <f t="shared" si="447"/>
        <v>79.643999999999977</v>
      </c>
      <c r="AO479" s="259">
        <f t="shared" si="447"/>
        <v>79.710000000000065</v>
      </c>
      <c r="AP479" s="259">
        <f t="shared" si="447"/>
        <v>64.863</v>
      </c>
      <c r="AQ479" s="259">
        <f t="shared" si="447"/>
        <v>79.536000000000115</v>
      </c>
      <c r="AR479" s="259">
        <f t="shared" si="447"/>
        <v>103.00500000000002</v>
      </c>
      <c r="AS479" s="259">
        <f t="shared" si="447"/>
        <v>66.190000000000055</v>
      </c>
      <c r="AT479" s="259">
        <f t="shared" si="447"/>
        <v>100.96799999999999</v>
      </c>
      <c r="AU479" s="259">
        <f t="shared" si="447"/>
        <v>91.51299999999992</v>
      </c>
      <c r="AV479" s="259">
        <f t="shared" si="447"/>
        <v>112.666</v>
      </c>
      <c r="AW479" s="259">
        <f t="shared" si="447"/>
        <v>99.23599999999999</v>
      </c>
      <c r="AX479" s="259">
        <f t="shared" si="447"/>
        <v>131.613</v>
      </c>
      <c r="AY479" s="259">
        <f t="shared" si="447"/>
        <v>98.004999999999995</v>
      </c>
      <c r="AZ479" s="259">
        <f t="shared" si="447"/>
        <v>112.298</v>
      </c>
      <c r="BA479" s="259">
        <f t="shared" si="447"/>
        <v>110.017</v>
      </c>
      <c r="BB479" s="259">
        <f t="shared" si="447"/>
        <v>107.69200000000001</v>
      </c>
      <c r="BC479" s="259">
        <f t="shared" si="447"/>
        <v>103.12500000000006</v>
      </c>
      <c r="BD479" s="259">
        <f t="shared" si="447"/>
        <v>130.327</v>
      </c>
      <c r="BE479" s="259">
        <f t="shared" si="447"/>
        <v>120.71800000000002</v>
      </c>
      <c r="BF479" s="259">
        <f t="shared" si="447"/>
        <v>115.506</v>
      </c>
      <c r="BG479" s="259">
        <f>BG494+BG415+BG447-BG463-BG495</f>
        <v>138.70100000000002</v>
      </c>
      <c r="BH479" s="259">
        <f t="shared" si="447"/>
        <v>119.71900000000005</v>
      </c>
      <c r="BI479" s="259">
        <f t="shared" si="447"/>
        <v>112.98500000000001</v>
      </c>
      <c r="BJ479" s="259">
        <f t="shared" si="447"/>
        <v>127.80799999999999</v>
      </c>
      <c r="BK479" s="259">
        <f t="shared" si="447"/>
        <v>80.755000000000052</v>
      </c>
      <c r="BL479" s="259">
        <f t="shared" si="447"/>
        <v>98.878999999999962</v>
      </c>
      <c r="BM479" s="259">
        <f t="shared" si="447"/>
        <v>89.738382083308522</v>
      </c>
      <c r="BN479" s="327">
        <f t="shared" ref="BN479" si="449">(SUM(BH479:BL479)/SUM(BH$481:BL$481))*BN$481</f>
        <v>105.02568328898195</v>
      </c>
      <c r="BO479" s="327">
        <f t="shared" si="445"/>
        <v>108.05995550112041</v>
      </c>
      <c r="BP479" s="327">
        <f t="shared" si="446"/>
        <v>109.23925202788578</v>
      </c>
      <c r="BQ479" s="327"/>
      <c r="BR479" s="260"/>
    </row>
    <row r="480" spans="1:76">
      <c r="A480" s="254" t="s">
        <v>75</v>
      </c>
      <c r="Q480" s="259">
        <f t="shared" si="448"/>
        <v>2.6669224977481747</v>
      </c>
      <c r="R480" s="259">
        <f t="shared" si="447"/>
        <v>4.3567561789643978</v>
      </c>
      <c r="S480" s="259">
        <f t="shared" si="447"/>
        <v>-0.17790972814542982</v>
      </c>
      <c r="T480" s="259">
        <f t="shared" si="447"/>
        <v>0.26991813868053782</v>
      </c>
      <c r="U480" s="259">
        <f t="shared" si="447"/>
        <v>0.60636816558202256</v>
      </c>
      <c r="V480" s="259">
        <f t="shared" si="447"/>
        <v>-0.40776441167890098</v>
      </c>
      <c r="W480" s="259">
        <f t="shared" si="447"/>
        <v>7.2467842585796447</v>
      </c>
      <c r="X480" s="259">
        <f t="shared" si="447"/>
        <v>2.3641749702337052</v>
      </c>
      <c r="Y480" s="259">
        <f t="shared" si="447"/>
        <v>2.5263738361250923</v>
      </c>
      <c r="Z480" s="259">
        <f t="shared" si="447"/>
        <v>-39.864999999999988</v>
      </c>
      <c r="AA480" s="259">
        <f t="shared" si="447"/>
        <v>4.375</v>
      </c>
      <c r="AB480" s="259">
        <f t="shared" si="447"/>
        <v>-8.2489999999999952</v>
      </c>
      <c r="AC480" s="259">
        <f t="shared" si="447"/>
        <v>-13.624260663137662</v>
      </c>
      <c r="AD480" s="259">
        <f t="shared" si="447"/>
        <v>18.008999999999993</v>
      </c>
      <c r="AE480" s="259">
        <f t="shared" si="447"/>
        <v>12.010000000000005</v>
      </c>
      <c r="AF480" s="259">
        <f t="shared" si="447"/>
        <v>14.984000000000023</v>
      </c>
      <c r="AG480" s="259">
        <f t="shared" si="447"/>
        <v>21.980000000000004</v>
      </c>
      <c r="AH480" s="259">
        <f t="shared" si="447"/>
        <v>31.332000000000022</v>
      </c>
      <c r="AI480" s="259">
        <f t="shared" si="447"/>
        <v>58.14200000000001</v>
      </c>
      <c r="AJ480" s="259">
        <f t="shared" si="447"/>
        <v>58.747999999999976</v>
      </c>
      <c r="AK480" s="259">
        <f t="shared" si="447"/>
        <v>43.707999999999998</v>
      </c>
      <c r="AL480" s="259">
        <f t="shared" si="447"/>
        <v>68.191000000000003</v>
      </c>
      <c r="AM480" s="259">
        <f t="shared" si="447"/>
        <v>47.75200000000001</v>
      </c>
      <c r="AN480" s="259">
        <f t="shared" si="447"/>
        <v>72.041000000000011</v>
      </c>
      <c r="AO480" s="259">
        <f t="shared" si="447"/>
        <v>69.445999999999998</v>
      </c>
      <c r="AP480" s="259">
        <f t="shared" si="447"/>
        <v>75.064999999999998</v>
      </c>
      <c r="AQ480" s="259">
        <f t="shared" si="447"/>
        <v>71.949999999999989</v>
      </c>
      <c r="AR480" s="259">
        <f t="shared" si="447"/>
        <v>70.98599999999999</v>
      </c>
      <c r="AS480" s="259">
        <f t="shared" si="447"/>
        <v>96.269000000000034</v>
      </c>
      <c r="AT480" s="259">
        <f t="shared" ref="AT480:BF480" si="450">AT495+AT416+AT448-AT464-AT496</f>
        <v>73.861999999999995</v>
      </c>
      <c r="AU480" s="259">
        <f t="shared" si="450"/>
        <v>110.00200000000007</v>
      </c>
      <c r="AV480" s="259">
        <f t="shared" si="450"/>
        <v>116.88399999999996</v>
      </c>
      <c r="AW480" s="259">
        <f t="shared" si="450"/>
        <v>119.77299999999991</v>
      </c>
      <c r="AX480" s="259">
        <f t="shared" si="450"/>
        <v>135.28200000000001</v>
      </c>
      <c r="AY480" s="259">
        <f t="shared" si="450"/>
        <v>100.94200000000001</v>
      </c>
      <c r="AZ480" s="259">
        <f t="shared" si="450"/>
        <v>97.163000000000068</v>
      </c>
      <c r="BA480" s="259">
        <f t="shared" si="450"/>
        <v>131.01599999999996</v>
      </c>
      <c r="BB480" s="259">
        <f t="shared" si="450"/>
        <v>139.392</v>
      </c>
      <c r="BC480" s="259">
        <f t="shared" si="450"/>
        <v>112.20599999999996</v>
      </c>
      <c r="BD480" s="259">
        <f t="shared" si="450"/>
        <v>102.553</v>
      </c>
      <c r="BE480" s="259">
        <f t="shared" si="450"/>
        <v>107.44</v>
      </c>
      <c r="BF480" s="259">
        <f t="shared" si="450"/>
        <v>119.02699999999999</v>
      </c>
      <c r="BG480" s="259">
        <f>BG495+BG416+BG448-BG464-BG496</f>
        <v>121.13999999999999</v>
      </c>
      <c r="BH480" s="259">
        <f t="shared" ref="BH480:BM480" si="451">BH495+BH416+BH448-BH464-BH496</f>
        <v>157.08800000000002</v>
      </c>
      <c r="BI480" s="259">
        <f t="shared" si="451"/>
        <v>114.21899999999994</v>
      </c>
      <c r="BJ480" s="259">
        <f t="shared" si="451"/>
        <v>180.73199999999997</v>
      </c>
      <c r="BK480" s="259">
        <f t="shared" si="451"/>
        <v>123.71300000000002</v>
      </c>
      <c r="BL480" s="259">
        <f t="shared" si="451"/>
        <v>113.67700000000008</v>
      </c>
      <c r="BM480" s="259">
        <f t="shared" si="451"/>
        <v>113.12041032129787</v>
      </c>
      <c r="BN480" s="327">
        <f t="shared" ref="BN480:BP480" si="452">BN481-SUM(BN469:BN479)</f>
        <v>198.33439076304262</v>
      </c>
      <c r="BO480" s="327">
        <f t="shared" si="452"/>
        <v>136.71749147734226</v>
      </c>
      <c r="BP480" s="327">
        <f t="shared" si="452"/>
        <v>158.6966576922357</v>
      </c>
      <c r="BQ480" s="327"/>
      <c r="BR480" s="260"/>
    </row>
    <row r="481" spans="1:70" ht="12" thickBot="1">
      <c r="A481" s="254" t="s">
        <v>76</v>
      </c>
      <c r="Q481" s="259">
        <f>SUM(Q469:Q480)</f>
        <v>1.7763568394002505E-14</v>
      </c>
      <c r="R481" s="259">
        <f t="shared" ref="R481:BM481" si="453">SUM(R469:R480)</f>
        <v>27.000000000000028</v>
      </c>
      <c r="S481" s="259">
        <f t="shared" si="453"/>
        <v>3.730349362740526E-14</v>
      </c>
      <c r="T481" s="259">
        <f t="shared" si="453"/>
        <v>2.4868995751603507E-14</v>
      </c>
      <c r="U481" s="259">
        <f t="shared" si="453"/>
        <v>0.68799999999998818</v>
      </c>
      <c r="V481" s="259">
        <f t="shared" si="453"/>
        <v>-7.7999999999999972</v>
      </c>
      <c r="W481" s="259">
        <f t="shared" si="453"/>
        <v>4.4099999999999966</v>
      </c>
      <c r="X481" s="259">
        <f t="shared" si="453"/>
        <v>-11.383999999999986</v>
      </c>
      <c r="Y481" s="259">
        <f t="shared" si="453"/>
        <v>1.4430000000000174</v>
      </c>
      <c r="Z481" s="259">
        <f t="shared" si="453"/>
        <v>-94.903999999999954</v>
      </c>
      <c r="AA481" s="259">
        <f t="shared" si="453"/>
        <v>-65.177000000000021</v>
      </c>
      <c r="AB481" s="259">
        <f t="shared" si="453"/>
        <v>6.7830000000000084</v>
      </c>
      <c r="AC481" s="259">
        <f t="shared" si="453"/>
        <v>-178.577</v>
      </c>
      <c r="AD481" s="259">
        <f t="shared" si="453"/>
        <v>66.66700000000003</v>
      </c>
      <c r="AE481" s="259">
        <f t="shared" si="453"/>
        <v>81.771999999999977</v>
      </c>
      <c r="AF481" s="259">
        <f t="shared" si="453"/>
        <v>136.75400000000002</v>
      </c>
      <c r="AG481" s="259">
        <f t="shared" si="453"/>
        <v>255.01100000000002</v>
      </c>
      <c r="AH481" s="259">
        <f t="shared" si="453"/>
        <v>376.601</v>
      </c>
      <c r="AI481" s="259">
        <f t="shared" si="453"/>
        <v>533.80600000000004</v>
      </c>
      <c r="AJ481" s="259">
        <f t="shared" si="453"/>
        <v>624.23099999999999</v>
      </c>
      <c r="AK481" s="259">
        <f t="shared" si="453"/>
        <v>632.83799999999997</v>
      </c>
      <c r="AL481" s="259">
        <f t="shared" si="453"/>
        <v>679.48500000000013</v>
      </c>
      <c r="AM481" s="259">
        <f t="shared" si="453"/>
        <v>719.57500000000005</v>
      </c>
      <c r="AN481" s="259">
        <f t="shared" si="453"/>
        <v>804.19200000000001</v>
      </c>
      <c r="AO481" s="259">
        <f t="shared" si="453"/>
        <v>827.24099999999999</v>
      </c>
      <c r="AP481" s="259">
        <f t="shared" si="453"/>
        <v>790.31700000000001</v>
      </c>
      <c r="AQ481" s="259">
        <f t="shared" si="453"/>
        <v>881.45</v>
      </c>
      <c r="AR481" s="259">
        <f t="shared" si="453"/>
        <v>1005.2360000000001</v>
      </c>
      <c r="AS481" s="259">
        <f t="shared" si="453"/>
        <v>989.59899999999993</v>
      </c>
      <c r="AT481" s="259">
        <f t="shared" si="453"/>
        <v>1069.116</v>
      </c>
      <c r="AU481" s="259">
        <f t="shared" si="453"/>
        <v>1113.7139999999999</v>
      </c>
      <c r="AV481" s="259">
        <f t="shared" si="453"/>
        <v>1146.8290000000002</v>
      </c>
      <c r="AW481" s="259">
        <f t="shared" si="453"/>
        <v>1260.0849999999998</v>
      </c>
      <c r="AX481" s="259">
        <f t="shared" si="453"/>
        <v>1292.1619999999998</v>
      </c>
      <c r="AY481" s="259">
        <f t="shared" si="453"/>
        <v>1373.2460000000001</v>
      </c>
      <c r="AZ481" s="259">
        <f t="shared" si="453"/>
        <v>1252.9730000000002</v>
      </c>
      <c r="BA481" s="259">
        <f t="shared" si="453"/>
        <v>1326.355</v>
      </c>
      <c r="BB481" s="259">
        <f t="shared" si="453"/>
        <v>1382.1300000000003</v>
      </c>
      <c r="BC481" s="259">
        <f t="shared" si="453"/>
        <v>1306.0629999999999</v>
      </c>
      <c r="BD481" s="259">
        <f t="shared" si="453"/>
        <v>1416.5570000000002</v>
      </c>
      <c r="BE481" s="259">
        <f t="shared" si="453"/>
        <v>1289.7060000000001</v>
      </c>
      <c r="BF481" s="259">
        <f t="shared" si="453"/>
        <v>1414.0310000000002</v>
      </c>
      <c r="BG481" s="259">
        <f t="shared" si="453"/>
        <v>1522.9500000000003</v>
      </c>
      <c r="BH481" s="259">
        <f t="shared" si="453"/>
        <v>1530.3720000000001</v>
      </c>
      <c r="BI481" s="259">
        <f t="shared" si="453"/>
        <v>1411.5229999999997</v>
      </c>
      <c r="BJ481" s="259">
        <f t="shared" si="453"/>
        <v>1432.6980000000003</v>
      </c>
      <c r="BK481" s="259">
        <f t="shared" si="453"/>
        <v>1298.577</v>
      </c>
      <c r="BL481" s="259">
        <f t="shared" si="453"/>
        <v>1269.866</v>
      </c>
      <c r="BM481" s="259">
        <f t="shared" si="453"/>
        <v>1314.9500000000003</v>
      </c>
      <c r="BN481" s="327">
        <f t="shared" ref="BN481:BP481" si="454">BN46</f>
        <v>1350</v>
      </c>
      <c r="BO481" s="327">
        <f t="shared" si="454"/>
        <v>1425</v>
      </c>
      <c r="BP481" s="327">
        <f t="shared" si="454"/>
        <v>1450</v>
      </c>
      <c r="BQ481" s="327"/>
      <c r="BR481" s="260"/>
    </row>
    <row r="482" spans="1:70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  <c r="AA482" s="261"/>
      <c r="AB482" s="261"/>
      <c r="AC482" s="261"/>
      <c r="AD482" s="261"/>
      <c r="AE482" s="261"/>
      <c r="AF482" s="261"/>
      <c r="AG482" s="261"/>
      <c r="AH482" s="261"/>
      <c r="AI482" s="261"/>
      <c r="AJ482" s="261"/>
      <c r="AK482" s="261"/>
      <c r="AL482" s="261"/>
      <c r="AM482" s="261"/>
      <c r="AN482" s="261"/>
      <c r="AO482" s="261"/>
      <c r="AP482" s="261"/>
      <c r="AQ482" s="261"/>
      <c r="AR482" s="261"/>
      <c r="AS482" s="261"/>
      <c r="AT482" s="261"/>
      <c r="AU482" s="261"/>
      <c r="AV482" s="261"/>
      <c r="AW482" s="261"/>
      <c r="AX482" s="261"/>
      <c r="AY482" s="261"/>
      <c r="AZ482" s="261"/>
      <c r="BA482" s="261"/>
      <c r="BB482" s="261"/>
      <c r="BC482" s="261"/>
      <c r="BD482" s="261"/>
      <c r="BE482" s="261"/>
      <c r="BF482" s="261"/>
      <c r="BG482" s="261"/>
      <c r="BH482" s="261"/>
      <c r="BI482" s="261"/>
      <c r="BJ482" s="261"/>
      <c r="BK482" s="261"/>
      <c r="BL482" s="261"/>
      <c r="BM482" s="261"/>
      <c r="BN482" s="261"/>
      <c r="BO482" s="261"/>
      <c r="BP482" s="261"/>
    </row>
    <row r="483" spans="1:70" ht="12" thickBot="1">
      <c r="A483" s="254" t="s">
        <v>113</v>
      </c>
    </row>
    <row r="484" spans="1:70" ht="12" thickBot="1">
      <c r="A484" s="286"/>
      <c r="B484" s="287" t="s">
        <v>119</v>
      </c>
      <c r="C484" s="287" t="s">
        <v>120</v>
      </c>
      <c r="D484" s="287" t="s">
        <v>121</v>
      </c>
      <c r="E484" s="287" t="s">
        <v>122</v>
      </c>
      <c r="F484" s="287" t="s">
        <v>123</v>
      </c>
      <c r="G484" s="287" t="s">
        <v>124</v>
      </c>
      <c r="H484" s="287" t="s">
        <v>125</v>
      </c>
      <c r="I484" s="287" t="s">
        <v>126</v>
      </c>
      <c r="J484" s="287" t="s">
        <v>127</v>
      </c>
      <c r="K484" s="287" t="s">
        <v>128</v>
      </c>
      <c r="L484" s="287" t="s">
        <v>129</v>
      </c>
      <c r="M484" s="287" t="s">
        <v>130</v>
      </c>
      <c r="N484" s="287" t="s">
        <v>131</v>
      </c>
      <c r="O484" s="287" t="s">
        <v>132</v>
      </c>
      <c r="P484" s="287" t="s">
        <v>133</v>
      </c>
      <c r="Q484" s="288" t="s">
        <v>134</v>
      </c>
      <c r="R484" s="288" t="s">
        <v>135</v>
      </c>
      <c r="S484" s="288" t="s">
        <v>136</v>
      </c>
      <c r="T484" s="288" t="s">
        <v>137</v>
      </c>
      <c r="U484" s="288" t="s">
        <v>138</v>
      </c>
      <c r="V484" s="288" t="s">
        <v>139</v>
      </c>
      <c r="W484" s="288" t="s">
        <v>140</v>
      </c>
      <c r="X484" s="288" t="s">
        <v>141</v>
      </c>
      <c r="Y484" s="288" t="s">
        <v>142</v>
      </c>
      <c r="Z484" s="288" t="s">
        <v>143</v>
      </c>
      <c r="AA484" s="288" t="s">
        <v>144</v>
      </c>
      <c r="AB484" s="288" t="s">
        <v>145</v>
      </c>
      <c r="AC484" s="288" t="s">
        <v>146</v>
      </c>
      <c r="AD484" s="288" t="s">
        <v>147</v>
      </c>
      <c r="AE484" s="288" t="s">
        <v>148</v>
      </c>
      <c r="AF484" s="288" t="s">
        <v>149</v>
      </c>
      <c r="AG484" s="288" t="s">
        <v>150</v>
      </c>
      <c r="AH484" s="288" t="s">
        <v>151</v>
      </c>
      <c r="AI484" s="288" t="s">
        <v>11</v>
      </c>
      <c r="AJ484" s="288" t="s">
        <v>12</v>
      </c>
      <c r="AK484" s="288" t="s">
        <v>13</v>
      </c>
      <c r="AL484" s="288" t="s">
        <v>14</v>
      </c>
      <c r="AM484" s="288" t="s">
        <v>15</v>
      </c>
      <c r="AN484" s="288" t="s">
        <v>16</v>
      </c>
      <c r="AO484" s="288" t="s">
        <v>17</v>
      </c>
      <c r="AP484" s="288" t="s">
        <v>18</v>
      </c>
      <c r="AQ484" s="288" t="s">
        <v>19</v>
      </c>
      <c r="AR484" s="288" t="s">
        <v>20</v>
      </c>
      <c r="AS484" s="288" t="s">
        <v>21</v>
      </c>
      <c r="AT484" s="288" t="s">
        <v>22</v>
      </c>
      <c r="AU484" s="288" t="s">
        <v>23</v>
      </c>
      <c r="AV484" s="288" t="s">
        <v>24</v>
      </c>
      <c r="AW484" s="288" t="s">
        <v>25</v>
      </c>
      <c r="AX484" s="288" t="s">
        <v>26</v>
      </c>
      <c r="AY484" s="288" t="s">
        <v>27</v>
      </c>
      <c r="AZ484" s="288" t="s">
        <v>28</v>
      </c>
      <c r="BA484" s="288" t="s">
        <v>29</v>
      </c>
      <c r="BB484" s="288" t="s">
        <v>30</v>
      </c>
      <c r="BC484" s="288" t="s">
        <v>31</v>
      </c>
      <c r="BD484" s="288" t="s">
        <v>32</v>
      </c>
      <c r="BE484" s="288" t="s">
        <v>33</v>
      </c>
      <c r="BF484" s="288" t="s">
        <v>34</v>
      </c>
      <c r="BG484" s="288" t="s">
        <v>35</v>
      </c>
      <c r="BH484" s="288" t="s">
        <v>36</v>
      </c>
      <c r="BI484" s="288" t="s">
        <v>37</v>
      </c>
      <c r="BJ484" s="288" t="s">
        <v>38</v>
      </c>
      <c r="BK484" s="288" t="str">
        <f>BK2</f>
        <v xml:space="preserve">21/22  </v>
      </c>
      <c r="BL484" s="288" t="str">
        <f>BL2</f>
        <v xml:space="preserve">22/23  </v>
      </c>
      <c r="BM484" s="288" t="str">
        <f>BM2</f>
        <v xml:space="preserve">23/24  </v>
      </c>
      <c r="BN484" s="288" t="str">
        <f t="shared" ref="BN484:BP484" si="455">BN2</f>
        <v xml:space="preserve">24/25  </v>
      </c>
      <c r="BO484" s="288" t="str">
        <f t="shared" si="455"/>
        <v xml:space="preserve">25/26  </v>
      </c>
      <c r="BP484" s="288" t="str">
        <f t="shared" si="455"/>
        <v xml:space="preserve">26/27  </v>
      </c>
      <c r="BQ484" s="289"/>
      <c r="BR484" s="289"/>
    </row>
    <row r="485" spans="1:70">
      <c r="A485" s="254" t="s">
        <v>64</v>
      </c>
      <c r="P485" s="259"/>
      <c r="Q485" s="259">
        <f t="shared" ref="Q485:U487" si="456">(SUM($V485:$Z485)/SUM($V$496:$Z$496))*Q$496</f>
        <v>0</v>
      </c>
      <c r="R485" s="259">
        <f t="shared" si="456"/>
        <v>8.3525934957194732</v>
      </c>
      <c r="S485" s="259">
        <f t="shared" si="456"/>
        <v>18.375705690582841</v>
      </c>
      <c r="T485" s="259">
        <f t="shared" si="456"/>
        <v>16.705186991438946</v>
      </c>
      <c r="U485" s="259">
        <f t="shared" si="456"/>
        <v>21.142084656365132</v>
      </c>
      <c r="V485" s="259">
        <v>29.33</v>
      </c>
      <c r="W485" s="259">
        <v>23.963999999999999</v>
      </c>
      <c r="X485" s="259">
        <v>27.591000000000001</v>
      </c>
      <c r="Y485" s="259">
        <v>24.87</v>
      </c>
      <c r="Z485" s="259">
        <v>20.298999999999999</v>
      </c>
      <c r="AA485" s="259">
        <v>64.8</v>
      </c>
      <c r="AB485" s="259">
        <v>59.274999999999999</v>
      </c>
      <c r="AC485" s="259">
        <v>61.753999999999998</v>
      </c>
      <c r="AD485" s="259">
        <v>61.624000000000002</v>
      </c>
      <c r="AE485" s="259">
        <v>40.94</v>
      </c>
      <c r="AF485" s="259">
        <v>135.17500000000001</v>
      </c>
      <c r="AG485" s="259">
        <v>92.903000000000006</v>
      </c>
      <c r="AH485" s="259">
        <v>108.54300000000001</v>
      </c>
      <c r="AI485" s="259">
        <v>132.172</v>
      </c>
      <c r="AJ485" s="259">
        <v>85.162000000000006</v>
      </c>
      <c r="AK485" s="259">
        <v>83.852000000000004</v>
      </c>
      <c r="AL485" s="259">
        <v>126.622</v>
      </c>
      <c r="AM485" s="259">
        <v>141.17400000000001</v>
      </c>
      <c r="AN485" s="259">
        <v>137.81100000000001</v>
      </c>
      <c r="AO485" s="259">
        <v>110.82899999999999</v>
      </c>
      <c r="AP485" s="259">
        <v>187.33199999999999</v>
      </c>
      <c r="AQ485" s="259">
        <v>353.06099999999998</v>
      </c>
      <c r="AR485" s="259">
        <v>301.786</v>
      </c>
      <c r="AS485" s="259">
        <v>203.41499999999999</v>
      </c>
      <c r="AT485" s="259">
        <v>193.54</v>
      </c>
      <c r="AU485" s="259">
        <v>260.02300000000002</v>
      </c>
      <c r="AV485" s="259">
        <v>356.40199999999999</v>
      </c>
      <c r="AW485" s="259">
        <v>234.155</v>
      </c>
      <c r="AX485" s="259">
        <v>326.17899999999997</v>
      </c>
      <c r="AY485" s="259">
        <v>261.21499999999997</v>
      </c>
      <c r="AZ485" s="259">
        <v>278.97699999999998</v>
      </c>
      <c r="BA485" s="259">
        <v>327.12400000000002</v>
      </c>
      <c r="BB485" s="259">
        <v>430.29</v>
      </c>
      <c r="BC485" s="259">
        <v>265.38</v>
      </c>
      <c r="BD485" s="259">
        <v>352.93700000000001</v>
      </c>
      <c r="BE485" s="259">
        <v>339.40699999999998</v>
      </c>
      <c r="BF485" s="259">
        <v>220.863</v>
      </c>
      <c r="BG485" s="259">
        <v>249.10400000000001</v>
      </c>
      <c r="BH485" s="259">
        <v>355.459</v>
      </c>
      <c r="BI485" s="259">
        <v>442.24099999999999</v>
      </c>
      <c r="BJ485" s="259">
        <v>426.714</v>
      </c>
      <c r="BK485" s="259">
        <v>311.47699999999998</v>
      </c>
      <c r="BL485" s="259">
        <v>386.08699999999999</v>
      </c>
      <c r="BM485" s="259">
        <v>412.94</v>
      </c>
      <c r="BN485" s="259">
        <v>311.52</v>
      </c>
      <c r="BO485" s="327">
        <f t="shared" ref="BO485:BP485" si="457">BN496+BO405+BO437-BO453-BO469</f>
        <v>431.39974284198496</v>
      </c>
      <c r="BP485" s="327">
        <f t="shared" si="457"/>
        <v>401.30438432280096</v>
      </c>
      <c r="BQ485" s="326"/>
      <c r="BR485" s="259"/>
    </row>
    <row r="486" spans="1:70">
      <c r="A486" s="254" t="s">
        <v>65</v>
      </c>
      <c r="P486" s="259"/>
      <c r="Q486" s="259">
        <f t="shared" si="456"/>
        <v>0</v>
      </c>
      <c r="R486" s="259">
        <f t="shared" si="456"/>
        <v>7.7733971215775668</v>
      </c>
      <c r="S486" s="259">
        <f t="shared" si="456"/>
        <v>17.101473667470646</v>
      </c>
      <c r="T486" s="259">
        <f t="shared" si="456"/>
        <v>15.546794243155134</v>
      </c>
      <c r="U486" s="259">
        <f t="shared" si="456"/>
        <v>19.676022794137136</v>
      </c>
      <c r="V486" s="259">
        <v>34.472999999999999</v>
      </c>
      <c r="W486" s="259">
        <v>19.946000000000002</v>
      </c>
      <c r="X486" s="259">
        <v>29.16</v>
      </c>
      <c r="Y486" s="259">
        <v>16.98</v>
      </c>
      <c r="Z486" s="259">
        <v>16.754000000000001</v>
      </c>
      <c r="AA486" s="259">
        <v>61.1</v>
      </c>
      <c r="AB486" s="259">
        <v>52.951999999999998</v>
      </c>
      <c r="AC486" s="259">
        <v>65.798000000000002</v>
      </c>
      <c r="AD486" s="259">
        <v>52.82</v>
      </c>
      <c r="AE486" s="259">
        <v>47.619</v>
      </c>
      <c r="AF486" s="259">
        <v>130.51</v>
      </c>
      <c r="AG486" s="259">
        <v>72.186000000000007</v>
      </c>
      <c r="AH486" s="259">
        <v>135.47200000000001</v>
      </c>
      <c r="AI486" s="259">
        <v>132.14400000000001</v>
      </c>
      <c r="AJ486" s="259">
        <v>83.712999999999994</v>
      </c>
      <c r="AK486" s="259">
        <v>94.373000000000005</v>
      </c>
      <c r="AL486" s="259">
        <v>117.997</v>
      </c>
      <c r="AM486" s="259">
        <v>149.56700000000001</v>
      </c>
      <c r="AN486" s="259">
        <v>148.626</v>
      </c>
      <c r="AO486" s="259">
        <v>127.447</v>
      </c>
      <c r="AP486" s="259">
        <v>221.928</v>
      </c>
      <c r="AQ486" s="259">
        <v>353.34100000000001</v>
      </c>
      <c r="AR486" s="259">
        <v>316.29300000000001</v>
      </c>
      <c r="AS486" s="259">
        <v>167.768</v>
      </c>
      <c r="AT486" s="259">
        <v>198.322</v>
      </c>
      <c r="AU486" s="259">
        <v>236.65600000000001</v>
      </c>
      <c r="AV486" s="259">
        <v>378.27300000000002</v>
      </c>
      <c r="AW486" s="259">
        <v>253.47399999999999</v>
      </c>
      <c r="AX486" s="259">
        <v>365.38099999999997</v>
      </c>
      <c r="AY486" s="259">
        <v>279.483</v>
      </c>
      <c r="AZ486" s="259">
        <v>265.59100000000001</v>
      </c>
      <c r="BA486" s="259">
        <v>358.10700000000003</v>
      </c>
      <c r="BB486" s="259">
        <v>444.03699999999998</v>
      </c>
      <c r="BC486" s="259">
        <v>298.34100000000001</v>
      </c>
      <c r="BD486" s="259">
        <v>314.77800000000002</v>
      </c>
      <c r="BE486" s="259">
        <v>347.00400000000002</v>
      </c>
      <c r="BF486" s="259">
        <v>229.83600000000001</v>
      </c>
      <c r="BG486" s="259">
        <v>301.23599999999999</v>
      </c>
      <c r="BH486" s="259">
        <v>389.96300000000002</v>
      </c>
      <c r="BI486" s="259">
        <v>417.80599999999998</v>
      </c>
      <c r="BJ486" s="259">
        <v>413.22199999999998</v>
      </c>
      <c r="BK486" s="259">
        <v>274.75700000000001</v>
      </c>
      <c r="BL486" s="259">
        <v>424.947</v>
      </c>
      <c r="BM486" s="259">
        <v>450.08499999999998</v>
      </c>
      <c r="BN486" s="259">
        <v>285.49700000000001</v>
      </c>
      <c r="BO486" s="327">
        <f t="shared" ref="BO486:BP488" si="458">BO485+BO406+BO438-BO454-BO470</f>
        <v>428.83379706216635</v>
      </c>
      <c r="BP486" s="327">
        <f t="shared" si="458"/>
        <v>396.48285402134394</v>
      </c>
      <c r="BQ486" s="326"/>
      <c r="BR486" s="259"/>
    </row>
    <row r="487" spans="1:70">
      <c r="A487" s="254" t="s">
        <v>66</v>
      </c>
      <c r="P487" s="259"/>
      <c r="Q487" s="259">
        <f t="shared" si="456"/>
        <v>0</v>
      </c>
      <c r="R487" s="259">
        <f t="shared" si="456"/>
        <v>8.2609531129900073</v>
      </c>
      <c r="S487" s="259">
        <f>(SUM($V487:$Z487)/SUM($V$496:$Z$496))*S$496</f>
        <v>18.174096848578017</v>
      </c>
      <c r="T487" s="259">
        <f>(SUM($V487:$Z487)/SUM($V$496:$Z$496))*T$496</f>
        <v>16.521906225980015</v>
      </c>
      <c r="U487" s="259">
        <f>(SUM($V487:$Z487)/SUM($V$496:$Z$496))*U$496</f>
        <v>20.910124519600306</v>
      </c>
      <c r="V487" s="259">
        <v>37.375999999999998</v>
      </c>
      <c r="W487" s="259">
        <v>28.103000000000002</v>
      </c>
      <c r="X487" s="259">
        <v>25.591999999999999</v>
      </c>
      <c r="Y487" s="259">
        <v>15.467000000000001</v>
      </c>
      <c r="Z487" s="259">
        <v>18.132999999999999</v>
      </c>
      <c r="AA487" s="259">
        <v>64.533000000000001</v>
      </c>
      <c r="AB487" s="259">
        <v>57.417999999999999</v>
      </c>
      <c r="AC487" s="259">
        <v>62.241999999999997</v>
      </c>
      <c r="AD487" s="259">
        <v>65.283000000000001</v>
      </c>
      <c r="AE487" s="259">
        <v>56.295999999999999</v>
      </c>
      <c r="AF487" s="259">
        <v>107.82</v>
      </c>
      <c r="AG487" s="259">
        <v>68.927999999999997</v>
      </c>
      <c r="AH487" s="259">
        <v>137.93199999999999</v>
      </c>
      <c r="AI487" s="259">
        <v>135.22800000000001</v>
      </c>
      <c r="AJ487" s="259">
        <v>77.941000000000003</v>
      </c>
      <c r="AK487" s="259">
        <v>103.38</v>
      </c>
      <c r="AL487" s="259">
        <v>109.21599999999999</v>
      </c>
      <c r="AM487" s="259">
        <v>150.43100000000001</v>
      </c>
      <c r="AN487" s="259">
        <v>121.124</v>
      </c>
      <c r="AO487" s="259">
        <v>128.708</v>
      </c>
      <c r="AP487" s="259">
        <v>242.03700000000001</v>
      </c>
      <c r="AQ487" s="259">
        <v>354.42700000000002</v>
      </c>
      <c r="AR487" s="259">
        <v>302.92899999999997</v>
      </c>
      <c r="AS487" s="259">
        <v>169.74299999999999</v>
      </c>
      <c r="AT487" s="259">
        <v>195.27099999999999</v>
      </c>
      <c r="AU487" s="259">
        <v>234.63499999999999</v>
      </c>
      <c r="AV487" s="259">
        <v>362.72300000000001</v>
      </c>
      <c r="AW487" s="259">
        <v>268.84199999999998</v>
      </c>
      <c r="AX487" s="259">
        <v>349.17099999999999</v>
      </c>
      <c r="AY487" s="259">
        <v>305.91199999999998</v>
      </c>
      <c r="AZ487" s="259">
        <v>241.22800000000001</v>
      </c>
      <c r="BA487" s="259">
        <v>374.233</v>
      </c>
      <c r="BB487" s="259">
        <v>465.964</v>
      </c>
      <c r="BC487" s="259">
        <v>293.767</v>
      </c>
      <c r="BD487" s="259">
        <v>303.52800000000002</v>
      </c>
      <c r="BE487" s="259">
        <v>336.32799999999997</v>
      </c>
      <c r="BF487" s="259">
        <v>225.61500000000001</v>
      </c>
      <c r="BG487" s="259">
        <v>289.375</v>
      </c>
      <c r="BH487" s="259">
        <v>434.13299999999998</v>
      </c>
      <c r="BI487" s="259">
        <v>442.16399999999999</v>
      </c>
      <c r="BJ487" s="259">
        <v>343.44200000000001</v>
      </c>
      <c r="BK487" s="259">
        <v>262.33199999999999</v>
      </c>
      <c r="BL487" s="259">
        <v>404.61799999999999</v>
      </c>
      <c r="BM487" s="259">
        <v>418.75900000000001</v>
      </c>
      <c r="BN487" s="259">
        <v>273.916</v>
      </c>
      <c r="BO487" s="327">
        <f t="shared" si="458"/>
        <v>406.02672895684719</v>
      </c>
      <c r="BP487" s="327">
        <f t="shared" si="458"/>
        <v>361.85893619796752</v>
      </c>
      <c r="BQ487" s="327"/>
      <c r="BR487" s="259"/>
    </row>
    <row r="488" spans="1:70">
      <c r="A488" s="254" t="s">
        <v>67</v>
      </c>
      <c r="P488" s="259"/>
      <c r="Q488" s="259">
        <f t="shared" ref="Q488:T495" si="459">(SUM($V488:$Z488)/SUM($V$496:$Z$496))*Q$496</f>
        <v>0</v>
      </c>
      <c r="R488" s="259">
        <f t="shared" si="459"/>
        <v>6.8767393781971418</v>
      </c>
      <c r="S488" s="259">
        <f t="shared" si="459"/>
        <v>15.128826632033713</v>
      </c>
      <c r="T488" s="259">
        <f t="shared" si="459"/>
        <v>13.753478756394284</v>
      </c>
      <c r="U488" s="259">
        <v>16.783999999999999</v>
      </c>
      <c r="V488" s="259">
        <v>24.111999999999998</v>
      </c>
      <c r="W488" s="259">
        <v>11.834</v>
      </c>
      <c r="X488" s="259">
        <v>26.956</v>
      </c>
      <c r="Y488" s="259">
        <v>15.118</v>
      </c>
      <c r="Z488" s="259">
        <v>25.760999999999999</v>
      </c>
      <c r="AA488" s="259">
        <v>73.766999999999996</v>
      </c>
      <c r="AB488" s="259">
        <v>41.99</v>
      </c>
      <c r="AC488" s="259">
        <v>40.197000000000003</v>
      </c>
      <c r="AD488" s="259">
        <v>54.935000000000002</v>
      </c>
      <c r="AE488" s="259">
        <v>81.844999999999999</v>
      </c>
      <c r="AF488" s="259">
        <v>88.218999999999994</v>
      </c>
      <c r="AG488" s="259">
        <v>59.491</v>
      </c>
      <c r="AH488" s="259">
        <v>130.62700000000001</v>
      </c>
      <c r="AI488" s="259">
        <v>105.282</v>
      </c>
      <c r="AJ488" s="259">
        <v>81.141000000000005</v>
      </c>
      <c r="AK488" s="259">
        <v>99.616</v>
      </c>
      <c r="AL488" s="259">
        <v>97.188999999999993</v>
      </c>
      <c r="AM488" s="259">
        <v>128.119</v>
      </c>
      <c r="AN488" s="259">
        <v>94.613</v>
      </c>
      <c r="AO488" s="259">
        <v>114.203</v>
      </c>
      <c r="AP488" s="259">
        <v>237.50700000000001</v>
      </c>
      <c r="AQ488" s="259">
        <v>343.05</v>
      </c>
      <c r="AR488" s="259">
        <v>278.47000000000003</v>
      </c>
      <c r="AS488" s="259">
        <v>164.28399999999999</v>
      </c>
      <c r="AT488" s="259">
        <v>169.01599999999999</v>
      </c>
      <c r="AU488" s="259">
        <v>227.911</v>
      </c>
      <c r="AV488" s="259">
        <v>363.46699999999998</v>
      </c>
      <c r="AW488" s="259">
        <v>277.42099999999999</v>
      </c>
      <c r="AX488" s="259">
        <v>357.55500000000001</v>
      </c>
      <c r="AY488" s="259">
        <v>282.87400000000002</v>
      </c>
      <c r="AZ488" s="259">
        <v>226.489</v>
      </c>
      <c r="BA488" s="259">
        <v>344.33199999999999</v>
      </c>
      <c r="BB488" s="259">
        <v>466.928</v>
      </c>
      <c r="BC488" s="259">
        <v>274.52300000000002</v>
      </c>
      <c r="BD488" s="259">
        <v>258.98099999999999</v>
      </c>
      <c r="BE488" s="259">
        <v>280.16699999999997</v>
      </c>
      <c r="BF488" s="259">
        <v>218.703</v>
      </c>
      <c r="BG488" s="259">
        <v>294.87400000000002</v>
      </c>
      <c r="BH488" s="259">
        <v>460.88200000000001</v>
      </c>
      <c r="BI488" s="259">
        <v>380.47800000000001</v>
      </c>
      <c r="BJ488" s="259">
        <v>317.77499999999998</v>
      </c>
      <c r="BK488" s="259">
        <v>260.45100000000002</v>
      </c>
      <c r="BL488" s="259">
        <v>401.44900000000001</v>
      </c>
      <c r="BM488" s="259">
        <v>399.63099999999997</v>
      </c>
      <c r="BN488" s="259">
        <v>282.483</v>
      </c>
      <c r="BO488" s="327">
        <f t="shared" si="458"/>
        <v>384.3043644015163</v>
      </c>
      <c r="BP488" s="327">
        <f t="shared" si="458"/>
        <v>351.32045479418991</v>
      </c>
      <c r="BQ488" s="327"/>
      <c r="BR488" s="259"/>
    </row>
    <row r="489" spans="1:70">
      <c r="A489" s="254" t="s">
        <v>68</v>
      </c>
      <c r="P489" s="259"/>
      <c r="Q489" s="259">
        <f t="shared" si="459"/>
        <v>0</v>
      </c>
      <c r="R489" s="259">
        <f t="shared" si="459"/>
        <v>7.1015664343078271</v>
      </c>
      <c r="S489" s="259">
        <f t="shared" si="459"/>
        <v>15.623446155477218</v>
      </c>
      <c r="T489" s="259">
        <f t="shared" si="459"/>
        <v>14.203132868615654</v>
      </c>
      <c r="U489" s="259">
        <v>18.073</v>
      </c>
      <c r="V489" s="259">
        <v>21.602</v>
      </c>
      <c r="W489" s="259">
        <v>17.332999999999998</v>
      </c>
      <c r="X489" s="259">
        <v>24.431000000000001</v>
      </c>
      <c r="Y489" s="259">
        <v>19.562000000000001</v>
      </c>
      <c r="Z489" s="259">
        <v>24.245999999999999</v>
      </c>
      <c r="AA489" s="259">
        <v>64.917000000000002</v>
      </c>
      <c r="AB489" s="259">
        <v>39.784999999999997</v>
      </c>
      <c r="AC489" s="259">
        <v>35.286999999999999</v>
      </c>
      <c r="AD489" s="259">
        <v>46.112000000000002</v>
      </c>
      <c r="AE489" s="259">
        <v>84.155000000000001</v>
      </c>
      <c r="AF489" s="259">
        <v>83.341999999999999</v>
      </c>
      <c r="AG489" s="259">
        <v>53.12</v>
      </c>
      <c r="AH489" s="259">
        <v>135.37</v>
      </c>
      <c r="AI489" s="259">
        <v>83.100999999999999</v>
      </c>
      <c r="AJ489" s="259">
        <v>82.340999999999994</v>
      </c>
      <c r="AK489" s="259">
        <v>75.929000000000002</v>
      </c>
      <c r="AL489" s="259">
        <v>100.215</v>
      </c>
      <c r="AM489" s="259">
        <v>121.29300000000001</v>
      </c>
      <c r="AN489" s="259">
        <v>85.715999999999994</v>
      </c>
      <c r="AO489" s="259">
        <v>117.321</v>
      </c>
      <c r="AP489" s="259">
        <v>253.95500000000001</v>
      </c>
      <c r="AQ489" s="259">
        <v>332.233</v>
      </c>
      <c r="AR489" s="259">
        <v>257.53399999999999</v>
      </c>
      <c r="AS489" s="259">
        <v>161.648</v>
      </c>
      <c r="AT489" s="259">
        <v>171.27199999999999</v>
      </c>
      <c r="AU489" s="259">
        <v>254.411</v>
      </c>
      <c r="AV489" s="259">
        <v>323.666</v>
      </c>
      <c r="AW489" s="259">
        <v>314.048</v>
      </c>
      <c r="AX489" s="259">
        <v>334.21100000000001</v>
      </c>
      <c r="AY489" s="259">
        <v>252.31299999999999</v>
      </c>
      <c r="AZ489" s="259">
        <v>258.81900000000002</v>
      </c>
      <c r="BA489" s="259">
        <v>364.76499999999999</v>
      </c>
      <c r="BB489" s="259">
        <v>445.916</v>
      </c>
      <c r="BC489" s="259">
        <v>251.61</v>
      </c>
      <c r="BD489" s="259">
        <v>215.36</v>
      </c>
      <c r="BE489" s="259">
        <v>244.65299999999999</v>
      </c>
      <c r="BF489" s="259">
        <v>199.006</v>
      </c>
      <c r="BG489" s="259">
        <v>274.64699999999999</v>
      </c>
      <c r="BH489" s="259">
        <v>423.94400000000002</v>
      </c>
      <c r="BI489" s="259">
        <v>362.24200000000002</v>
      </c>
      <c r="BJ489" s="259">
        <v>270.62900000000002</v>
      </c>
      <c r="BK489" s="259">
        <v>263.04000000000002</v>
      </c>
      <c r="BL489" s="259">
        <v>447.11599999999999</v>
      </c>
      <c r="BM489" s="259">
        <v>365.12700000000001</v>
      </c>
      <c r="BN489" s="260">
        <v>276.43</v>
      </c>
      <c r="BO489" s="327">
        <f t="shared" ref="BN489:BP496" si="460">BO488+BO409+BO441-BO457-BO473</f>
        <v>373.35268622161522</v>
      </c>
      <c r="BP489" s="327">
        <f t="shared" si="460"/>
        <v>339.37513277707058</v>
      </c>
      <c r="BQ489" s="327"/>
      <c r="BR489" s="259"/>
    </row>
    <row r="490" spans="1:70">
      <c r="A490" s="254" t="s">
        <v>69</v>
      </c>
      <c r="P490" s="259"/>
      <c r="Q490" s="259">
        <f t="shared" si="459"/>
        <v>0</v>
      </c>
      <c r="R490" s="259">
        <f t="shared" si="459"/>
        <v>7.6522038750033126</v>
      </c>
      <c r="S490" s="259">
        <f t="shared" si="459"/>
        <v>16.834848525007288</v>
      </c>
      <c r="T490" s="259">
        <f t="shared" si="459"/>
        <v>15.304407750006625</v>
      </c>
      <c r="U490" s="259">
        <v>18.709</v>
      </c>
      <c r="V490" s="259">
        <v>27.021000000000001</v>
      </c>
      <c r="W490" s="259">
        <v>26.547000000000001</v>
      </c>
      <c r="X490" s="259">
        <v>29.495999999999999</v>
      </c>
      <c r="Y490" s="259">
        <v>13.596</v>
      </c>
      <c r="Z490" s="259">
        <v>18.824000000000002</v>
      </c>
      <c r="AA490" s="259">
        <v>60.387999999999998</v>
      </c>
      <c r="AB490" s="259">
        <v>38.97</v>
      </c>
      <c r="AC490" s="259">
        <v>32.503</v>
      </c>
      <c r="AD490" s="259">
        <v>35.405999999999999</v>
      </c>
      <c r="AE490" s="259">
        <v>75.802999999999997</v>
      </c>
      <c r="AF490" s="259">
        <v>84.611000000000004</v>
      </c>
      <c r="AG490" s="259">
        <v>48.356999999999999</v>
      </c>
      <c r="AH490" s="259">
        <v>138.42099999999999</v>
      </c>
      <c r="AI490" s="259">
        <v>66.105000000000004</v>
      </c>
      <c r="AJ490" s="259">
        <v>81.850999999999999</v>
      </c>
      <c r="AK490" s="259">
        <v>76.319999999999993</v>
      </c>
      <c r="AL490" s="259">
        <v>93.757999999999996</v>
      </c>
      <c r="AM490" s="259">
        <v>137.13499999999999</v>
      </c>
      <c r="AN490" s="259">
        <v>95.983000000000004</v>
      </c>
      <c r="AO490" s="259">
        <v>107.92700000000001</v>
      </c>
      <c r="AP490" s="259">
        <v>261.57900000000001</v>
      </c>
      <c r="AQ490" s="259">
        <v>326.76799999999997</v>
      </c>
      <c r="AR490" s="259">
        <v>253.553</v>
      </c>
      <c r="AS490" s="259">
        <v>134.76</v>
      </c>
      <c r="AT490" s="259">
        <v>192.88</v>
      </c>
      <c r="AU490" s="259">
        <v>278.18900000000002</v>
      </c>
      <c r="AV490" s="259">
        <v>329.86900000000003</v>
      </c>
      <c r="AW490" s="259">
        <v>321.83699999999999</v>
      </c>
      <c r="AX490" s="259">
        <v>309.62400000000002</v>
      </c>
      <c r="AY490" s="259">
        <v>232.68299999999999</v>
      </c>
      <c r="AZ490" s="259">
        <v>248.495</v>
      </c>
      <c r="BA490" s="259">
        <v>346.92599999999999</v>
      </c>
      <c r="BB490" s="259">
        <v>455.47500000000002</v>
      </c>
      <c r="BC490" s="259">
        <v>259.76400000000001</v>
      </c>
      <c r="BD490" s="259">
        <v>240.13399999999999</v>
      </c>
      <c r="BE490" s="259">
        <v>239.62299999999999</v>
      </c>
      <c r="BF490" s="259">
        <v>230.62700000000001</v>
      </c>
      <c r="BG490" s="259">
        <v>309.892</v>
      </c>
      <c r="BH490" s="259">
        <v>465.80799999999999</v>
      </c>
      <c r="BI490" s="259">
        <v>408.28399999999999</v>
      </c>
      <c r="BJ490" s="259">
        <v>251.755</v>
      </c>
      <c r="BK490" s="259">
        <v>276.75799999999998</v>
      </c>
      <c r="BL490" s="259">
        <v>421.584</v>
      </c>
      <c r="BM490" s="259">
        <v>351.60700000000003</v>
      </c>
      <c r="BN490" s="260">
        <v>270.43400000000003</v>
      </c>
      <c r="BO490" s="327">
        <f t="shared" si="460"/>
        <v>371.50430347071807</v>
      </c>
      <c r="BP490" s="327">
        <f t="shared" si="460"/>
        <v>325.62345010726153</v>
      </c>
      <c r="BQ490" s="327"/>
      <c r="BR490" s="260"/>
    </row>
    <row r="491" spans="1:70">
      <c r="A491" s="254" t="s">
        <v>70</v>
      </c>
      <c r="P491" s="259"/>
      <c r="Q491" s="259">
        <f t="shared" si="459"/>
        <v>0</v>
      </c>
      <c r="R491" s="259">
        <f t="shared" si="459"/>
        <v>6.9692411672718606</v>
      </c>
      <c r="S491" s="259">
        <f t="shared" si="459"/>
        <v>15.332330567998092</v>
      </c>
      <c r="T491" s="259">
        <f t="shared" si="459"/>
        <v>13.938482334543721</v>
      </c>
      <c r="U491" s="259">
        <v>16.670999999999999</v>
      </c>
      <c r="V491" s="259">
        <v>23.204000000000001</v>
      </c>
      <c r="W491" s="259">
        <v>17.937000000000001</v>
      </c>
      <c r="X491" s="259">
        <v>28.015000000000001</v>
      </c>
      <c r="Y491" s="259">
        <v>18.516999999999999</v>
      </c>
      <c r="Z491" s="259">
        <v>17.504000000000001</v>
      </c>
      <c r="AA491" s="259">
        <v>48.906999999999996</v>
      </c>
      <c r="AB491" s="259">
        <v>45.582999999999998</v>
      </c>
      <c r="AC491" s="259">
        <v>38.170999999999999</v>
      </c>
      <c r="AD491" s="259">
        <v>31.661000000000001</v>
      </c>
      <c r="AE491" s="259">
        <v>93.028999999999996</v>
      </c>
      <c r="AF491" s="259">
        <v>81.811000000000007</v>
      </c>
      <c r="AG491" s="259">
        <v>50.216999999999999</v>
      </c>
      <c r="AH491" s="259">
        <v>119.11199999999999</v>
      </c>
      <c r="AI491" s="259">
        <v>65.293999999999997</v>
      </c>
      <c r="AJ491" s="259">
        <v>91.171000000000006</v>
      </c>
      <c r="AK491" s="259">
        <v>78</v>
      </c>
      <c r="AL491" s="259">
        <v>97.016000000000005</v>
      </c>
      <c r="AM491" s="259">
        <v>144.351</v>
      </c>
      <c r="AN491" s="259">
        <v>96.566000000000003</v>
      </c>
      <c r="AO491" s="259">
        <v>116.85299999999999</v>
      </c>
      <c r="AP491" s="259">
        <v>235.97800000000001</v>
      </c>
      <c r="AQ491" s="259">
        <v>317.35700000000003</v>
      </c>
      <c r="AR491" s="259">
        <v>256.31599999999997</v>
      </c>
      <c r="AS491" s="259">
        <v>147.91200000000001</v>
      </c>
      <c r="AT491" s="259">
        <v>190.32300000000001</v>
      </c>
      <c r="AU491" s="259">
        <v>293.73899999999998</v>
      </c>
      <c r="AV491" s="259">
        <v>311.83100000000002</v>
      </c>
      <c r="AW491" s="259">
        <v>285.58100000000002</v>
      </c>
      <c r="AX491" s="259">
        <v>302.25</v>
      </c>
      <c r="AY491" s="259">
        <v>253.95599999999999</v>
      </c>
      <c r="AZ491" s="259">
        <v>239.35400000000001</v>
      </c>
      <c r="BA491" s="259">
        <v>314.73500000000001</v>
      </c>
      <c r="BB491" s="259">
        <v>408.87700000000001</v>
      </c>
      <c r="BC491" s="259">
        <v>273.22800000000001</v>
      </c>
      <c r="BD491" s="259">
        <v>255.703</v>
      </c>
      <c r="BE491" s="259">
        <v>219.52500000000001</v>
      </c>
      <c r="BF491" s="259">
        <v>242.91399999999999</v>
      </c>
      <c r="BG491" s="259">
        <v>328.15199999999999</v>
      </c>
      <c r="BH491" s="259">
        <v>491.25799999999998</v>
      </c>
      <c r="BI491" s="259">
        <v>392.69400000000002</v>
      </c>
      <c r="BJ491" s="259">
        <v>244.90199999999999</v>
      </c>
      <c r="BK491" s="259">
        <v>297.97699999999998</v>
      </c>
      <c r="BL491" s="259">
        <v>351.22500000000002</v>
      </c>
      <c r="BM491" s="259">
        <v>347.03399999999999</v>
      </c>
      <c r="BN491" s="260">
        <v>307.29899999999998</v>
      </c>
      <c r="BO491" s="327">
        <f t="shared" si="460"/>
        <v>356.95159733854825</v>
      </c>
      <c r="BP491" s="327">
        <f t="shared" si="460"/>
        <v>317.06993102526542</v>
      </c>
      <c r="BQ491" s="327"/>
      <c r="BR491" s="260"/>
    </row>
    <row r="492" spans="1:70">
      <c r="A492" s="254" t="s">
        <v>71</v>
      </c>
      <c r="P492" s="259"/>
      <c r="Q492" s="259">
        <f t="shared" si="459"/>
        <v>0</v>
      </c>
      <c r="R492" s="259">
        <f t="shared" si="459"/>
        <v>6.5413872617880138</v>
      </c>
      <c r="S492" s="259">
        <f t="shared" si="459"/>
        <v>14.391051975933632</v>
      </c>
      <c r="T492" s="259">
        <f t="shared" si="459"/>
        <v>13.082774523576028</v>
      </c>
      <c r="U492" s="259">
        <v>18.094000000000001</v>
      </c>
      <c r="V492" s="259">
        <v>22.7</v>
      </c>
      <c r="W492" s="259">
        <v>19.95</v>
      </c>
      <c r="X492" s="259">
        <v>16.12</v>
      </c>
      <c r="Y492" s="259">
        <v>11.266999999999999</v>
      </c>
      <c r="Z492" s="259">
        <v>28.683</v>
      </c>
      <c r="AA492" s="259">
        <v>40.881</v>
      </c>
      <c r="AB492" s="259">
        <v>48.79</v>
      </c>
      <c r="AC492" s="259">
        <v>35.045999999999999</v>
      </c>
      <c r="AD492" s="259">
        <v>34.573999999999998</v>
      </c>
      <c r="AE492" s="259">
        <v>81.513999999999996</v>
      </c>
      <c r="AF492" s="259">
        <v>76.400999999999996</v>
      </c>
      <c r="AG492" s="259">
        <v>69.097999999999999</v>
      </c>
      <c r="AH492" s="259">
        <v>109.535</v>
      </c>
      <c r="AI492" s="259">
        <v>59.2</v>
      </c>
      <c r="AJ492" s="259">
        <v>75.462000000000003</v>
      </c>
      <c r="AK492" s="259">
        <v>90.864999999999995</v>
      </c>
      <c r="AL492" s="259">
        <v>102.56</v>
      </c>
      <c r="AM492" s="259">
        <v>138.66300000000001</v>
      </c>
      <c r="AN492" s="259">
        <v>97.826999999999998</v>
      </c>
      <c r="AO492" s="259">
        <v>139.11500000000001</v>
      </c>
      <c r="AP492" s="259">
        <v>264.28399999999999</v>
      </c>
      <c r="AQ492" s="259">
        <v>293.06200000000001</v>
      </c>
      <c r="AR492" s="259">
        <v>256.30700000000002</v>
      </c>
      <c r="AS492" s="259">
        <v>153.08600000000001</v>
      </c>
      <c r="AT492" s="259">
        <v>204.66900000000001</v>
      </c>
      <c r="AU492" s="259">
        <v>310.35000000000002</v>
      </c>
      <c r="AV492" s="259">
        <v>267.18700000000001</v>
      </c>
      <c r="AW492" s="259">
        <v>276.42500000000001</v>
      </c>
      <c r="AX492" s="259">
        <v>269.51799999999997</v>
      </c>
      <c r="AY492" s="259">
        <v>206.608</v>
      </c>
      <c r="AZ492" s="259">
        <v>249.15299999999999</v>
      </c>
      <c r="BA492" s="259">
        <v>342.38400000000001</v>
      </c>
      <c r="BB492" s="259">
        <v>346.70299999999997</v>
      </c>
      <c r="BC492" s="259">
        <v>274.09899999999999</v>
      </c>
      <c r="BD492" s="259">
        <v>303.54399999999998</v>
      </c>
      <c r="BE492" s="259">
        <v>237.08500000000001</v>
      </c>
      <c r="BF492" s="259">
        <v>248.94399999999999</v>
      </c>
      <c r="BG492" s="259">
        <v>324.221</v>
      </c>
      <c r="BH492" s="259">
        <v>479.23099999999999</v>
      </c>
      <c r="BI492" s="259">
        <v>409.25400000000002</v>
      </c>
      <c r="BJ492" s="259">
        <v>274.10399999999998</v>
      </c>
      <c r="BK492" s="259">
        <v>292.02100000000002</v>
      </c>
      <c r="BL492" s="259">
        <v>333.75700000000001</v>
      </c>
      <c r="BM492" s="259">
        <v>357.42</v>
      </c>
      <c r="BN492" s="260">
        <v>288.11399999999998</v>
      </c>
      <c r="BO492" s="327">
        <f t="shared" si="460"/>
        <v>361.10581831924566</v>
      </c>
      <c r="BP492" s="327">
        <f t="shared" si="460"/>
        <v>312.58735699656347</v>
      </c>
      <c r="BQ492" s="327"/>
      <c r="BR492" s="260"/>
    </row>
    <row r="493" spans="1:70">
      <c r="A493" s="254" t="s">
        <v>72</v>
      </c>
      <c r="P493" s="259"/>
      <c r="Q493" s="259">
        <f t="shared" si="459"/>
        <v>0</v>
      </c>
      <c r="R493" s="259">
        <f t="shared" si="459"/>
        <v>6.1316891515810124</v>
      </c>
      <c r="S493" s="259">
        <f t="shared" si="459"/>
        <v>13.489716133478227</v>
      </c>
      <c r="T493" s="259">
        <f t="shared" si="459"/>
        <v>12.263378303162025</v>
      </c>
      <c r="U493" s="259">
        <v>18.324999999999999</v>
      </c>
      <c r="V493" s="259">
        <v>14.452999999999999</v>
      </c>
      <c r="W493" s="259">
        <v>24.125</v>
      </c>
      <c r="X493" s="259">
        <v>15.137</v>
      </c>
      <c r="Y493" s="259">
        <v>15.292999999999999</v>
      </c>
      <c r="Z493" s="259">
        <v>23.529</v>
      </c>
      <c r="AA493" s="259">
        <v>39.517000000000003</v>
      </c>
      <c r="AB493" s="259">
        <v>53.953000000000003</v>
      </c>
      <c r="AC493" s="259">
        <v>42.832000000000001</v>
      </c>
      <c r="AD493" s="259">
        <v>29.131</v>
      </c>
      <c r="AE493" s="259">
        <v>97.370999999999995</v>
      </c>
      <c r="AF493" s="259">
        <v>64.284000000000006</v>
      </c>
      <c r="AG493" s="259">
        <v>66.076999999999998</v>
      </c>
      <c r="AH493" s="259">
        <v>110.316</v>
      </c>
      <c r="AI493" s="259">
        <v>67.295000000000002</v>
      </c>
      <c r="AJ493" s="259">
        <v>65.593999999999994</v>
      </c>
      <c r="AK493" s="259">
        <v>101.11799999999999</v>
      </c>
      <c r="AL493" s="259">
        <v>107.274</v>
      </c>
      <c r="AM493" s="259">
        <v>123.932</v>
      </c>
      <c r="AN493" s="259">
        <v>102.514</v>
      </c>
      <c r="AO493" s="259">
        <v>140.577</v>
      </c>
      <c r="AP493" s="259">
        <v>236.036</v>
      </c>
      <c r="AQ493" s="259">
        <v>277.29399999999998</v>
      </c>
      <c r="AR493" s="259">
        <v>244.702</v>
      </c>
      <c r="AS493" s="259">
        <v>144.34299999999999</v>
      </c>
      <c r="AT493" s="259">
        <v>196.33099999999999</v>
      </c>
      <c r="AU493" s="259">
        <v>328.887</v>
      </c>
      <c r="AV493" s="259">
        <v>215.6</v>
      </c>
      <c r="AW493" s="259">
        <v>284.89800000000002</v>
      </c>
      <c r="AX493" s="259">
        <v>268.46800000000002</v>
      </c>
      <c r="AY493" s="259">
        <v>218.28399999999999</v>
      </c>
      <c r="AZ493" s="259">
        <v>270.39100000000002</v>
      </c>
      <c r="BA493" s="259">
        <v>314.863</v>
      </c>
      <c r="BB493" s="259">
        <v>323.96800000000002</v>
      </c>
      <c r="BC493" s="259">
        <v>313.04500000000002</v>
      </c>
      <c r="BD493" s="259">
        <v>289.512</v>
      </c>
      <c r="BE493" s="259">
        <v>229.06399999999999</v>
      </c>
      <c r="BF493" s="259">
        <v>229.58600000000001</v>
      </c>
      <c r="BG493" s="259">
        <v>282.59699999999998</v>
      </c>
      <c r="BH493" s="259">
        <v>436.20499999999998</v>
      </c>
      <c r="BI493" s="259">
        <v>436.53300000000002</v>
      </c>
      <c r="BJ493" s="259">
        <v>314.79199999999997</v>
      </c>
      <c r="BK493" s="259">
        <v>278.351</v>
      </c>
      <c r="BL493" s="259">
        <v>349.54700000000003</v>
      </c>
      <c r="BM493" s="259">
        <v>326.71100000000001</v>
      </c>
      <c r="BN493" s="260">
        <v>286.52</v>
      </c>
      <c r="BO493" s="327">
        <f t="shared" si="460"/>
        <v>372.39230686993687</v>
      </c>
      <c r="BP493" s="327">
        <f t="shared" si="460"/>
        <v>313.67775458308313</v>
      </c>
      <c r="BQ493" s="327"/>
      <c r="BR493" s="260"/>
    </row>
    <row r="494" spans="1:70">
      <c r="A494" s="254" t="s">
        <v>73</v>
      </c>
      <c r="P494" s="259"/>
      <c r="Q494" s="259">
        <f t="shared" si="459"/>
        <v>0</v>
      </c>
      <c r="R494" s="259">
        <f t="shared" si="459"/>
        <v>7.908372869675846</v>
      </c>
      <c r="S494" s="259">
        <f t="shared" si="459"/>
        <v>17.398420313286863</v>
      </c>
      <c r="T494" s="259">
        <f t="shared" si="459"/>
        <v>15.816745739351692</v>
      </c>
      <c r="U494" s="259">
        <v>23.407</v>
      </c>
      <c r="V494" s="259">
        <v>21.626000000000001</v>
      </c>
      <c r="W494" s="259">
        <v>31.31</v>
      </c>
      <c r="X494" s="259">
        <v>12.491</v>
      </c>
      <c r="Y494" s="259">
        <v>15.664</v>
      </c>
      <c r="Z494" s="259">
        <v>38.259</v>
      </c>
      <c r="AA494" s="259">
        <v>55.241999999999997</v>
      </c>
      <c r="AB494" s="259">
        <v>53.46</v>
      </c>
      <c r="AC494" s="259">
        <v>47.115000000000002</v>
      </c>
      <c r="AD494" s="259">
        <v>34.131</v>
      </c>
      <c r="AE494" s="259">
        <v>110.16</v>
      </c>
      <c r="AF494" s="259">
        <v>66.081999999999994</v>
      </c>
      <c r="AG494" s="259">
        <v>73.322999999999993</v>
      </c>
      <c r="AH494" s="259">
        <v>117.96899999999999</v>
      </c>
      <c r="AI494" s="259">
        <v>67.448999999999998</v>
      </c>
      <c r="AJ494" s="259">
        <v>76.950999999999993</v>
      </c>
      <c r="AK494" s="259">
        <v>99.58</v>
      </c>
      <c r="AL494" s="259">
        <v>126.334</v>
      </c>
      <c r="AM494" s="259">
        <v>125.07</v>
      </c>
      <c r="AN494" s="259">
        <v>97.58</v>
      </c>
      <c r="AO494" s="259">
        <v>163.31800000000001</v>
      </c>
      <c r="AP494" s="259">
        <v>264.83499999999998</v>
      </c>
      <c r="AQ494" s="259">
        <v>270.12400000000002</v>
      </c>
      <c r="AR494" s="259">
        <v>265.892</v>
      </c>
      <c r="AS494" s="259">
        <v>143.06100000000001</v>
      </c>
      <c r="AT494" s="259">
        <v>197.07300000000001</v>
      </c>
      <c r="AU494" s="259">
        <v>339.447</v>
      </c>
      <c r="AV494" s="259">
        <v>190.28899999999999</v>
      </c>
      <c r="AW494" s="259">
        <v>273.375</v>
      </c>
      <c r="AX494" s="259">
        <v>265.92899999999997</v>
      </c>
      <c r="AY494" s="259">
        <v>203.113</v>
      </c>
      <c r="AZ494" s="259">
        <v>264.04899999999998</v>
      </c>
      <c r="BA494" s="259">
        <v>359.988</v>
      </c>
      <c r="BB494" s="259">
        <v>270.06599999999997</v>
      </c>
      <c r="BC494" s="259">
        <v>290.899</v>
      </c>
      <c r="BD494" s="259">
        <v>279.35000000000002</v>
      </c>
      <c r="BE494" s="259">
        <v>203.065</v>
      </c>
      <c r="BF494" s="259">
        <v>226.846</v>
      </c>
      <c r="BG494" s="259">
        <v>261.69299999999998</v>
      </c>
      <c r="BH494" s="259">
        <v>452.36</v>
      </c>
      <c r="BI494" s="259">
        <v>463.27800000000002</v>
      </c>
      <c r="BJ494" s="259">
        <v>287.75</v>
      </c>
      <c r="BK494" s="259">
        <v>304.73599999999999</v>
      </c>
      <c r="BL494" s="259">
        <v>352.23599999999999</v>
      </c>
      <c r="BM494" s="259">
        <v>331.84199999999998</v>
      </c>
      <c r="BN494" s="260">
        <v>320.80500000000001</v>
      </c>
      <c r="BO494" s="327">
        <f t="shared" si="460"/>
        <v>380.10744450240168</v>
      </c>
      <c r="BP494" s="327">
        <f t="shared" si="460"/>
        <v>318.86931274545805</v>
      </c>
      <c r="BQ494" s="327"/>
      <c r="BR494" s="260"/>
    </row>
    <row r="495" spans="1:70">
      <c r="A495" s="254" t="s">
        <v>74</v>
      </c>
      <c r="P495" s="259"/>
      <c r="Q495" s="259">
        <f t="shared" si="459"/>
        <v>0</v>
      </c>
      <c r="R495" s="259">
        <f t="shared" si="459"/>
        <v>7.9858331787219381</v>
      </c>
      <c r="S495" s="259">
        <f t="shared" si="459"/>
        <v>17.568832993188263</v>
      </c>
      <c r="T495" s="259">
        <f t="shared" si="459"/>
        <v>15.971666357443876</v>
      </c>
      <c r="U495" s="259">
        <v>24.852</v>
      </c>
      <c r="V495" s="259">
        <v>20.579000000000001</v>
      </c>
      <c r="W495" s="259">
        <v>27.053999999999998</v>
      </c>
      <c r="X495" s="259">
        <v>19.303999999999998</v>
      </c>
      <c r="Y495" s="259">
        <v>16.707999999999998</v>
      </c>
      <c r="Z495" s="259">
        <v>36.874000000000002</v>
      </c>
      <c r="AA495" s="259">
        <v>68.320999999999998</v>
      </c>
      <c r="AB495" s="259">
        <v>48.914000000000001</v>
      </c>
      <c r="AC495" s="259">
        <v>58.319000000000003</v>
      </c>
      <c r="AD495" s="259">
        <v>36.595999999999997</v>
      </c>
      <c r="AE495" s="259">
        <v>100.241</v>
      </c>
      <c r="AF495" s="259">
        <v>77.748000000000005</v>
      </c>
      <c r="AG495" s="259">
        <v>90.597999999999999</v>
      </c>
      <c r="AH495" s="259">
        <v>120.735</v>
      </c>
      <c r="AI495" s="259">
        <v>66.706999999999994</v>
      </c>
      <c r="AJ495" s="259">
        <v>84.725999999999999</v>
      </c>
      <c r="AK495" s="259">
        <v>101.91</v>
      </c>
      <c r="AL495" s="259">
        <v>137.82400000000001</v>
      </c>
      <c r="AM495" s="259">
        <v>127.39100000000001</v>
      </c>
      <c r="AN495" s="259">
        <v>95.278999999999996</v>
      </c>
      <c r="AO495" s="259">
        <v>165.11099999999999</v>
      </c>
      <c r="AP495" s="259">
        <v>295.99099999999999</v>
      </c>
      <c r="AQ495" s="259">
        <v>281.64299999999997</v>
      </c>
      <c r="AR495" s="259">
        <v>226.244</v>
      </c>
      <c r="AS495" s="259">
        <v>168.751</v>
      </c>
      <c r="AT495" s="259">
        <v>206.732</v>
      </c>
      <c r="AU495" s="259">
        <v>363.03399999999999</v>
      </c>
      <c r="AV495" s="259">
        <v>190.839</v>
      </c>
      <c r="AW495" s="259">
        <v>299.64999999999998</v>
      </c>
      <c r="AX495" s="259">
        <v>267.988</v>
      </c>
      <c r="AY495" s="259">
        <v>259.375</v>
      </c>
      <c r="AZ495" s="259">
        <v>275.44400000000002</v>
      </c>
      <c r="BA495" s="259">
        <v>371.60300000000001</v>
      </c>
      <c r="BB495" s="259">
        <v>264.875</v>
      </c>
      <c r="BC495" s="259">
        <v>334.43099999999998</v>
      </c>
      <c r="BD495" s="259">
        <v>293.01400000000001</v>
      </c>
      <c r="BE495" s="259">
        <v>209.49299999999999</v>
      </c>
      <c r="BF495" s="259">
        <v>233.273</v>
      </c>
      <c r="BG495" s="259">
        <v>262.01</v>
      </c>
      <c r="BH495" s="259">
        <v>459.34100000000001</v>
      </c>
      <c r="BI495" s="259">
        <v>474.95100000000002</v>
      </c>
      <c r="BJ495" s="259">
        <v>294.101</v>
      </c>
      <c r="BK495" s="259">
        <v>328.65199999999999</v>
      </c>
      <c r="BL495" s="259">
        <v>361.27600000000001</v>
      </c>
      <c r="BM495" s="259">
        <v>374.91699999999997</v>
      </c>
      <c r="BN495" s="327">
        <f t="shared" si="460"/>
        <v>337.96026703231342</v>
      </c>
      <c r="BO495" s="327">
        <f t="shared" si="460"/>
        <v>400.83062490664452</v>
      </c>
      <c r="BP495" s="327">
        <f t="shared" si="460"/>
        <v>334.51756488046431</v>
      </c>
      <c r="BQ495" s="327"/>
      <c r="BR495" s="260"/>
    </row>
    <row r="496" spans="1:70" ht="12" thickBot="1">
      <c r="A496" s="254" t="s">
        <v>75</v>
      </c>
      <c r="P496" s="259">
        <v>0</v>
      </c>
      <c r="Q496" s="259">
        <v>0</v>
      </c>
      <c r="R496" s="259">
        <v>10</v>
      </c>
      <c r="S496" s="259">
        <v>22</v>
      </c>
      <c r="T496" s="259">
        <v>20</v>
      </c>
      <c r="U496" s="259">
        <v>25.312000000000001</v>
      </c>
      <c r="V496" s="259">
        <v>25.196999999999999</v>
      </c>
      <c r="W496" s="259">
        <v>30.768999999999998</v>
      </c>
      <c r="X496" s="259">
        <v>19.018000000000001</v>
      </c>
      <c r="Y496" s="259">
        <v>23.687000000000001</v>
      </c>
      <c r="Z496" s="259">
        <v>52.244999999999997</v>
      </c>
      <c r="AA496" s="259">
        <v>63.945999999999998</v>
      </c>
      <c r="AB496" s="259">
        <v>57.162999999999997</v>
      </c>
      <c r="AC496" s="259">
        <v>69.641000000000005</v>
      </c>
      <c r="AD496" s="259">
        <v>33.17</v>
      </c>
      <c r="AE496" s="259">
        <v>120.04</v>
      </c>
      <c r="AF496" s="259">
        <v>87.326999999999998</v>
      </c>
      <c r="AG496" s="259">
        <v>96.082999999999998</v>
      </c>
      <c r="AH496" s="259">
        <v>117.554</v>
      </c>
      <c r="AI496" s="259">
        <v>70.664000000000001</v>
      </c>
      <c r="AJ496" s="259">
        <v>80.472999999999999</v>
      </c>
      <c r="AK496" s="259">
        <v>118.91</v>
      </c>
      <c r="AL496" s="259">
        <v>143.78200000000001</v>
      </c>
      <c r="AM496" s="259">
        <v>149.476</v>
      </c>
      <c r="AN496" s="259">
        <v>103.598</v>
      </c>
      <c r="AO496" s="259">
        <v>175.214</v>
      </c>
      <c r="AP496" s="259">
        <v>315.26799999999997</v>
      </c>
      <c r="AQ496" s="259">
        <v>302.11500000000001</v>
      </c>
      <c r="AR496" s="259">
        <v>222.24700000000001</v>
      </c>
      <c r="AS496" s="259">
        <v>169.316</v>
      </c>
      <c r="AT496" s="259">
        <v>243.636</v>
      </c>
      <c r="AU496" s="259">
        <v>362.25200000000001</v>
      </c>
      <c r="AV496" s="259">
        <v>218.03399999999999</v>
      </c>
      <c r="AW496" s="259">
        <v>302.91800000000001</v>
      </c>
      <c r="AX496" s="259">
        <v>233.73400000000001</v>
      </c>
      <c r="AY496" s="259">
        <v>247.20699999999999</v>
      </c>
      <c r="AZ496" s="259">
        <v>321.85300000000001</v>
      </c>
      <c r="BA496" s="259">
        <v>389.34199999999998</v>
      </c>
      <c r="BB496" s="259">
        <v>284.16500000000002</v>
      </c>
      <c r="BC496" s="259">
        <v>345.72300000000001</v>
      </c>
      <c r="BD496" s="259">
        <v>316.43799999999999</v>
      </c>
      <c r="BE496" s="259">
        <v>226.613</v>
      </c>
      <c r="BF496" s="259">
        <v>221.779</v>
      </c>
      <c r="BG496" s="259">
        <v>300.52100000000002</v>
      </c>
      <c r="BH496" s="259">
        <v>450.709</v>
      </c>
      <c r="BI496" s="259">
        <v>454.495</v>
      </c>
      <c r="BJ496" s="259">
        <v>310.03199999999998</v>
      </c>
      <c r="BK496" s="259">
        <v>339.70800000000003</v>
      </c>
      <c r="BL496" s="259">
        <v>367.82</v>
      </c>
      <c r="BM496" s="259">
        <v>360.67200000000003</v>
      </c>
      <c r="BN496" s="327">
        <f t="shared" si="460"/>
        <v>418.53499999999985</v>
      </c>
      <c r="BO496" s="327">
        <f t="shared" si="460"/>
        <v>398.53499999999951</v>
      </c>
      <c r="BP496" s="327">
        <f t="shared" si="460"/>
        <v>348.53499999999963</v>
      </c>
      <c r="BQ496" s="327"/>
      <c r="BR496" s="260"/>
    </row>
    <row r="497" spans="1:70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  <c r="AA497" s="261"/>
      <c r="AB497" s="261"/>
      <c r="AC497" s="261"/>
      <c r="AD497" s="261"/>
      <c r="AE497" s="261"/>
      <c r="AF497" s="261"/>
      <c r="AG497" s="261"/>
      <c r="AH497" s="261"/>
      <c r="AI497" s="262"/>
      <c r="AJ497" s="262"/>
      <c r="AK497" s="262"/>
      <c r="AL497" s="262"/>
      <c r="AM497" s="262"/>
      <c r="AN497" s="262"/>
      <c r="AO497" s="262"/>
      <c r="AP497" s="262"/>
      <c r="AQ497" s="262"/>
      <c r="AR497" s="262"/>
      <c r="AS497" s="262"/>
      <c r="AT497" s="262"/>
      <c r="AU497" s="262"/>
      <c r="AV497" s="262"/>
      <c r="AW497" s="262"/>
      <c r="AX497" s="262"/>
      <c r="AY497" s="262"/>
      <c r="AZ497" s="262"/>
      <c r="BA497" s="262"/>
      <c r="BB497" s="262"/>
      <c r="BC497" s="262"/>
      <c r="BD497" s="262"/>
      <c r="BE497" s="262"/>
      <c r="BF497" s="262"/>
      <c r="BG497" s="262"/>
      <c r="BH497" s="262"/>
      <c r="BI497" s="262"/>
      <c r="BJ497" s="262"/>
      <c r="BK497" s="262"/>
      <c r="BL497" s="262"/>
      <c r="BM497" s="262"/>
      <c r="BN497" s="262"/>
      <c r="BO497" s="262"/>
      <c r="BP497" s="262"/>
      <c r="BQ497" s="259"/>
      <c r="BR497" s="259"/>
    </row>
    <row r="498" spans="1:70" ht="12" thickBot="1">
      <c r="A498" s="254" t="s">
        <v>209</v>
      </c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  <c r="AF498" s="317"/>
      <c r="AG498" s="317"/>
      <c r="AH498" s="317"/>
      <c r="AI498" s="317"/>
      <c r="AJ498" s="317"/>
      <c r="AK498" s="317"/>
      <c r="AL498" s="317"/>
      <c r="AM498" s="317"/>
      <c r="AN498" s="317"/>
      <c r="AO498" s="317"/>
      <c r="AP498" s="317"/>
      <c r="AQ498" s="317"/>
      <c r="AR498" s="317"/>
      <c r="AS498" s="317"/>
      <c r="AT498" s="317"/>
      <c r="AU498" s="317"/>
      <c r="AV498" s="317"/>
      <c r="AW498" s="317"/>
      <c r="AX498" s="317"/>
      <c r="AY498" s="317"/>
      <c r="AZ498" s="317"/>
      <c r="BA498" s="317"/>
      <c r="BB498" s="317"/>
      <c r="BC498" s="317"/>
      <c r="BD498" s="317"/>
      <c r="BE498" s="317"/>
      <c r="BF498" s="317"/>
      <c r="BG498" s="317"/>
      <c r="BH498" s="317"/>
      <c r="BI498" s="317"/>
      <c r="BJ498" s="317"/>
      <c r="BK498" s="317"/>
      <c r="BL498" s="317"/>
      <c r="BM498" s="317"/>
      <c r="BN498" s="317"/>
      <c r="BO498" s="317"/>
      <c r="BP498" s="317"/>
      <c r="BQ498" s="317"/>
      <c r="BR498" s="317"/>
    </row>
    <row r="499" spans="1:70" ht="12" thickBot="1">
      <c r="A499" s="286"/>
      <c r="B499" s="287" t="s">
        <v>119</v>
      </c>
      <c r="C499" s="287" t="s">
        <v>120</v>
      </c>
      <c r="D499" s="287" t="s">
        <v>121</v>
      </c>
      <c r="E499" s="287" t="s">
        <v>122</v>
      </c>
      <c r="F499" s="287" t="s">
        <v>123</v>
      </c>
      <c r="G499" s="287" t="s">
        <v>124</v>
      </c>
      <c r="H499" s="287" t="s">
        <v>125</v>
      </c>
      <c r="I499" s="287" t="s">
        <v>126</v>
      </c>
      <c r="J499" s="287" t="s">
        <v>127</v>
      </c>
      <c r="K499" s="287" t="s">
        <v>128</v>
      </c>
      <c r="L499" s="287" t="s">
        <v>129</v>
      </c>
      <c r="M499" s="287" t="s">
        <v>130</v>
      </c>
      <c r="N499" s="287" t="s">
        <v>131</v>
      </c>
      <c r="O499" s="287" t="s">
        <v>132</v>
      </c>
      <c r="P499" s="287" t="s">
        <v>133</v>
      </c>
      <c r="Q499" s="288" t="s">
        <v>134</v>
      </c>
      <c r="R499" s="288" t="s">
        <v>135</v>
      </c>
      <c r="S499" s="288" t="s">
        <v>136</v>
      </c>
      <c r="T499" s="288" t="s">
        <v>137</v>
      </c>
      <c r="U499" s="288" t="s">
        <v>138</v>
      </c>
      <c r="V499" s="288" t="s">
        <v>139</v>
      </c>
      <c r="W499" s="288" t="s">
        <v>140</v>
      </c>
      <c r="X499" s="288" t="s">
        <v>141</v>
      </c>
      <c r="Y499" s="288" t="s">
        <v>142</v>
      </c>
      <c r="Z499" s="288" t="s">
        <v>143</v>
      </c>
      <c r="AA499" s="288" t="s">
        <v>144</v>
      </c>
      <c r="AB499" s="288" t="s">
        <v>145</v>
      </c>
      <c r="AC499" s="288" t="s">
        <v>146</v>
      </c>
      <c r="AD499" s="288" t="s">
        <v>147</v>
      </c>
      <c r="AE499" s="288" t="s">
        <v>148</v>
      </c>
      <c r="AF499" s="288" t="s">
        <v>149</v>
      </c>
      <c r="AG499" s="288" t="s">
        <v>150</v>
      </c>
      <c r="AH499" s="288" t="s">
        <v>151</v>
      </c>
      <c r="AI499" s="288" t="s">
        <v>11</v>
      </c>
      <c r="AJ499" s="288" t="s">
        <v>12</v>
      </c>
      <c r="AK499" s="288" t="s">
        <v>13</v>
      </c>
      <c r="AL499" s="288" t="s">
        <v>14</v>
      </c>
      <c r="AM499" s="288" t="s">
        <v>15</v>
      </c>
      <c r="AN499" s="288" t="s">
        <v>16</v>
      </c>
      <c r="AO499" s="288" t="s">
        <v>17</v>
      </c>
      <c r="AP499" s="288" t="s">
        <v>18</v>
      </c>
      <c r="AQ499" s="288" t="s">
        <v>19</v>
      </c>
      <c r="AR499" s="288" t="s">
        <v>20</v>
      </c>
      <c r="AS499" s="288" t="s">
        <v>21</v>
      </c>
      <c r="AT499" s="288" t="s">
        <v>22</v>
      </c>
      <c r="AU499" s="288" t="s">
        <v>23</v>
      </c>
      <c r="AV499" s="288" t="s">
        <v>24</v>
      </c>
      <c r="AW499" s="288" t="s">
        <v>25</v>
      </c>
      <c r="AX499" s="288" t="s">
        <v>26</v>
      </c>
      <c r="AY499" s="288" t="s">
        <v>27</v>
      </c>
      <c r="AZ499" s="288" t="s">
        <v>28</v>
      </c>
      <c r="BA499" s="288" t="s">
        <v>29</v>
      </c>
      <c r="BB499" s="288" t="s">
        <v>30</v>
      </c>
      <c r="BC499" s="288" t="s">
        <v>31</v>
      </c>
      <c r="BD499" s="288" t="s">
        <v>32</v>
      </c>
      <c r="BE499" s="288" t="s">
        <v>33</v>
      </c>
      <c r="BF499" s="288" t="s">
        <v>34</v>
      </c>
      <c r="BG499" s="288" t="s">
        <v>35</v>
      </c>
      <c r="BH499" s="288" t="s">
        <v>36</v>
      </c>
      <c r="BI499" s="288" t="s">
        <v>37</v>
      </c>
      <c r="BJ499" s="288" t="s">
        <v>38</v>
      </c>
      <c r="BK499" s="288" t="str">
        <f>BK2</f>
        <v xml:space="preserve">21/22  </v>
      </c>
      <c r="BL499" s="288" t="str">
        <f>BL2</f>
        <v xml:space="preserve">22/23  </v>
      </c>
      <c r="BM499" s="288" t="str">
        <f>BM2</f>
        <v xml:space="preserve">23/24  </v>
      </c>
      <c r="BN499" s="288" t="str">
        <f t="shared" ref="BN499:BP499" si="461">BN2</f>
        <v xml:space="preserve">24/25  </v>
      </c>
      <c r="BO499" s="288" t="str">
        <f t="shared" si="461"/>
        <v xml:space="preserve">25/26  </v>
      </c>
      <c r="BP499" s="288" t="str">
        <f t="shared" si="461"/>
        <v xml:space="preserve">26/27  </v>
      </c>
      <c r="BQ499" s="289"/>
      <c r="BR499" s="289"/>
    </row>
    <row r="500" spans="1:70">
      <c r="A500" s="254" t="s">
        <v>64</v>
      </c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  <c r="AS500" s="259"/>
      <c r="AT500" s="259">
        <v>2230</v>
      </c>
      <c r="AU500" s="259">
        <v>2092</v>
      </c>
      <c r="AV500" s="259">
        <v>1693</v>
      </c>
      <c r="AW500" s="259">
        <v>3206</v>
      </c>
      <c r="AX500" s="259">
        <v>2617</v>
      </c>
      <c r="AY500" s="259">
        <v>2371</v>
      </c>
      <c r="AZ500" s="259">
        <v>4334</v>
      </c>
      <c r="BA500" s="259">
        <v>2975</v>
      </c>
      <c r="BB500" s="259">
        <v>2278</v>
      </c>
      <c r="BC500" s="259">
        <v>2709</v>
      </c>
      <c r="BD500" s="259">
        <v>2836</v>
      </c>
      <c r="BE500" s="259">
        <v>3548</v>
      </c>
      <c r="BF500" s="259">
        <v>5456</v>
      </c>
      <c r="BG500" s="259">
        <v>5552</v>
      </c>
      <c r="BH500" s="259"/>
      <c r="BI500" s="259"/>
      <c r="BJ500" s="259"/>
      <c r="BK500" s="259"/>
      <c r="BL500" s="259"/>
      <c r="BM500" s="259"/>
      <c r="BN500" s="259"/>
      <c r="BO500" s="259"/>
      <c r="BP500" s="259"/>
      <c r="BQ500" s="259"/>
      <c r="BR500" s="259"/>
    </row>
    <row r="501" spans="1:70">
      <c r="A501" s="254" t="s">
        <v>65</v>
      </c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  <c r="AS501" s="259"/>
      <c r="AT501" s="259">
        <v>2262</v>
      </c>
      <c r="AU501" s="259">
        <v>2065</v>
      </c>
      <c r="AV501" s="259">
        <v>1928</v>
      </c>
      <c r="AW501" s="259">
        <v>3496</v>
      </c>
      <c r="AX501" s="259">
        <v>1438</v>
      </c>
      <c r="AY501" s="259">
        <v>2420</v>
      </c>
      <c r="AZ501" s="259">
        <v>4957</v>
      </c>
      <c r="BA501" s="259">
        <v>3536</v>
      </c>
      <c r="BB501" s="259">
        <v>2268</v>
      </c>
      <c r="BC501" s="259">
        <v>3769</v>
      </c>
      <c r="BD501" s="259">
        <v>3098</v>
      </c>
      <c r="BE501" s="259">
        <v>3416</v>
      </c>
      <c r="BF501" s="259">
        <v>6721</v>
      </c>
      <c r="BG501" s="259">
        <v>5614</v>
      </c>
      <c r="BH501" s="259"/>
      <c r="BI501" s="259"/>
      <c r="BJ501" s="259"/>
      <c r="BK501" s="259"/>
      <c r="BL501" s="259"/>
      <c r="BM501" s="259"/>
      <c r="BN501" s="259"/>
      <c r="BO501" s="259"/>
      <c r="BP501" s="259"/>
      <c r="BQ501" s="259"/>
      <c r="BR501" s="259"/>
    </row>
    <row r="502" spans="1:70">
      <c r="A502" s="254" t="s">
        <v>66</v>
      </c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  <c r="AS502" s="259"/>
      <c r="AT502" s="259">
        <v>2262</v>
      </c>
      <c r="AU502" s="259">
        <v>2039</v>
      </c>
      <c r="AV502" s="259">
        <v>2193</v>
      </c>
      <c r="AW502" s="259">
        <v>3555</v>
      </c>
      <c r="AX502" s="259">
        <v>1652</v>
      </c>
      <c r="AY502" s="259">
        <v>2723</v>
      </c>
      <c r="AZ502" s="259">
        <v>5789</v>
      </c>
      <c r="BA502" s="259">
        <v>4082</v>
      </c>
      <c r="BB502" s="259">
        <v>2006</v>
      </c>
      <c r="BC502" s="259">
        <v>3633</v>
      </c>
      <c r="BD502" s="259">
        <v>3248</v>
      </c>
      <c r="BE502" s="259">
        <v>3506</v>
      </c>
      <c r="BF502" s="259">
        <v>7222</v>
      </c>
      <c r="BG502" s="259"/>
      <c r="BH502" s="259"/>
      <c r="BI502" s="259"/>
      <c r="BJ502" s="259"/>
      <c r="BK502" s="259"/>
      <c r="BL502" s="259"/>
      <c r="BM502" s="259"/>
      <c r="BN502" s="259"/>
      <c r="BO502" s="259"/>
      <c r="BP502" s="259"/>
      <c r="BQ502" s="259"/>
      <c r="BR502" s="259"/>
    </row>
    <row r="503" spans="1:70">
      <c r="A503" s="254" t="s">
        <v>67</v>
      </c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  <c r="AS503" s="259"/>
      <c r="AT503" s="259">
        <v>2185</v>
      </c>
      <c r="AU503" s="259">
        <v>2155</v>
      </c>
      <c r="AV503" s="259">
        <v>2162</v>
      </c>
      <c r="AW503" s="259">
        <v>4052</v>
      </c>
      <c r="AX503" s="259">
        <v>1863</v>
      </c>
      <c r="AY503" s="259">
        <v>2849</v>
      </c>
      <c r="AZ503" s="259">
        <v>6401</v>
      </c>
      <c r="BA503" s="259">
        <v>4259</v>
      </c>
      <c r="BB503" s="259">
        <v>2269</v>
      </c>
      <c r="BC503" s="259">
        <v>3633</v>
      </c>
      <c r="BD503" s="259">
        <v>3854</v>
      </c>
      <c r="BE503" s="259">
        <v>4069</v>
      </c>
      <c r="BF503" s="259">
        <v>7827</v>
      </c>
      <c r="BG503" s="259"/>
      <c r="BH503" s="259"/>
      <c r="BI503" s="259"/>
      <c r="BJ503" s="259"/>
      <c r="BK503" s="259"/>
      <c r="BL503" s="259"/>
      <c r="BM503" s="259"/>
      <c r="BN503" s="259"/>
      <c r="BO503" s="259"/>
      <c r="BP503" s="259"/>
      <c r="BQ503" s="259"/>
      <c r="BR503" s="259"/>
    </row>
    <row r="504" spans="1:70">
      <c r="A504" s="254" t="s">
        <v>68</v>
      </c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>
        <v>2249</v>
      </c>
      <c r="AU504" s="259">
        <v>2140</v>
      </c>
      <c r="AV504" s="259">
        <v>2164</v>
      </c>
      <c r="AW504" s="259">
        <v>4159</v>
      </c>
      <c r="AX504" s="259">
        <v>1933</v>
      </c>
      <c r="AY504" s="259">
        <v>2954</v>
      </c>
      <c r="AZ504" s="259">
        <v>6906</v>
      </c>
      <c r="BA504" s="259">
        <v>3869</v>
      </c>
      <c r="BB504" s="259">
        <v>2371</v>
      </c>
      <c r="BC504" s="259">
        <v>3971</v>
      </c>
      <c r="BD504" s="259">
        <v>4074</v>
      </c>
      <c r="BE504" s="259">
        <v>4151</v>
      </c>
      <c r="BF504" s="259">
        <v>7179</v>
      </c>
      <c r="BG504" s="259"/>
      <c r="BH504" s="259"/>
      <c r="BI504" s="259"/>
      <c r="BJ504" s="259"/>
      <c r="BK504" s="259"/>
      <c r="BL504" s="259"/>
      <c r="BM504" s="259"/>
      <c r="BN504" s="259"/>
      <c r="BO504" s="259"/>
      <c r="BP504" s="259"/>
      <c r="BQ504" s="259"/>
      <c r="BR504" s="259"/>
    </row>
    <row r="505" spans="1:70">
      <c r="A505" s="254" t="s">
        <v>69</v>
      </c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  <c r="AS505" s="259"/>
      <c r="AT505" s="259">
        <v>2382</v>
      </c>
      <c r="AU505" s="259">
        <v>1984</v>
      </c>
      <c r="AV505" s="259">
        <v>2195</v>
      </c>
      <c r="AW505" s="259">
        <v>4158</v>
      </c>
      <c r="AX505" s="259">
        <v>1985</v>
      </c>
      <c r="AY505" s="259">
        <v>3385</v>
      </c>
      <c r="AZ505" s="259">
        <v>5670</v>
      </c>
      <c r="BA505" s="259">
        <v>4150</v>
      </c>
      <c r="BB505" s="259">
        <v>2251</v>
      </c>
      <c r="BC505" s="259">
        <v>4579</v>
      </c>
      <c r="BD505" s="259">
        <v>3869</v>
      </c>
      <c r="BE505" s="259">
        <v>4563</v>
      </c>
      <c r="BF505" s="259">
        <v>5240</v>
      </c>
      <c r="BG505" s="259"/>
      <c r="BH505" s="259"/>
      <c r="BI505" s="259"/>
      <c r="BJ505" s="259"/>
      <c r="BK505" s="259"/>
      <c r="BL505" s="259"/>
      <c r="BM505" s="259"/>
      <c r="BN505" s="259"/>
      <c r="BO505" s="259"/>
      <c r="BP505" s="259"/>
      <c r="BQ505" s="259"/>
      <c r="BR505" s="259"/>
    </row>
    <row r="506" spans="1:70">
      <c r="A506" s="254" t="s">
        <v>70</v>
      </c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  <c r="AS506" s="259"/>
      <c r="AT506" s="259">
        <v>2414</v>
      </c>
      <c r="AU506" s="259">
        <v>1901</v>
      </c>
      <c r="AV506" s="259">
        <v>2460</v>
      </c>
      <c r="AW506" s="259">
        <v>3950</v>
      </c>
      <c r="AX506" s="259">
        <v>2393</v>
      </c>
      <c r="AY506" s="259">
        <v>3221</v>
      </c>
      <c r="AZ506" s="259">
        <v>5421</v>
      </c>
      <c r="BA506" s="259">
        <v>4345</v>
      </c>
      <c r="BB506" s="259">
        <v>2335</v>
      </c>
      <c r="BC506" s="259">
        <v>3903</v>
      </c>
      <c r="BD506" s="259">
        <v>3421</v>
      </c>
      <c r="BE506" s="259">
        <v>4948</v>
      </c>
      <c r="BF506" s="259">
        <v>4114</v>
      </c>
      <c r="BG506" s="259"/>
      <c r="BH506" s="259"/>
      <c r="BI506" s="259"/>
      <c r="BJ506" s="259"/>
      <c r="BK506" s="259"/>
      <c r="BL506" s="259"/>
      <c r="BM506" s="259"/>
      <c r="BN506" s="259"/>
      <c r="BO506" s="259"/>
      <c r="BP506" s="259"/>
      <c r="BQ506" s="259"/>
      <c r="BR506" s="259"/>
    </row>
    <row r="507" spans="1:70">
      <c r="A507" s="254" t="s">
        <v>71</v>
      </c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  <c r="AS507" s="259"/>
      <c r="AT507" s="259">
        <v>2252</v>
      </c>
      <c r="AU507" s="259">
        <v>1848</v>
      </c>
      <c r="AV507" s="259">
        <v>2598</v>
      </c>
      <c r="AW507" s="259">
        <v>4116</v>
      </c>
      <c r="AX507" s="259">
        <v>2840</v>
      </c>
      <c r="AY507" s="259">
        <v>3305</v>
      </c>
      <c r="AZ507" s="259">
        <v>5434</v>
      </c>
      <c r="BA507" s="259">
        <v>3797</v>
      </c>
      <c r="BB507" s="259">
        <v>2279</v>
      </c>
      <c r="BC507" s="259">
        <v>4029</v>
      </c>
      <c r="BD507" s="259">
        <v>3421</v>
      </c>
      <c r="BE507" s="259">
        <v>4933</v>
      </c>
      <c r="BF507" s="259">
        <v>4508</v>
      </c>
      <c r="BG507" s="259"/>
      <c r="BH507" s="259"/>
      <c r="BI507" s="259"/>
      <c r="BJ507" s="259"/>
      <c r="BK507" s="259"/>
      <c r="BL507" s="259"/>
      <c r="BM507" s="259"/>
      <c r="BN507" s="259"/>
      <c r="BO507" s="259"/>
      <c r="BP507" s="259"/>
      <c r="BQ507" s="259"/>
      <c r="BR507" s="259"/>
    </row>
    <row r="508" spans="1:70">
      <c r="A508" s="254" t="s">
        <v>72</v>
      </c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  <c r="AS508" s="259"/>
      <c r="AT508" s="259">
        <v>2179</v>
      </c>
      <c r="AU508" s="259">
        <v>1741</v>
      </c>
      <c r="AV508" s="259">
        <v>2965</v>
      </c>
      <c r="AW508" s="259">
        <v>4423</v>
      </c>
      <c r="AX508" s="259">
        <v>2713</v>
      </c>
      <c r="AY508" s="259">
        <v>3339</v>
      </c>
      <c r="AZ508" s="259">
        <v>5469</v>
      </c>
      <c r="BA508" s="259">
        <v>3422</v>
      </c>
      <c r="BB508" s="259">
        <v>2389</v>
      </c>
      <c r="BC508" s="259">
        <v>3735</v>
      </c>
      <c r="BD508" s="259">
        <v>3173</v>
      </c>
      <c r="BE508" s="259">
        <v>5432</v>
      </c>
      <c r="BF508" s="259">
        <v>4127</v>
      </c>
      <c r="BG508" s="259"/>
      <c r="BH508" s="259"/>
      <c r="BI508" s="259"/>
      <c r="BJ508" s="259"/>
      <c r="BK508" s="259"/>
      <c r="BL508" s="259"/>
      <c r="BM508" s="259"/>
      <c r="BN508" s="259"/>
      <c r="BO508" s="259"/>
      <c r="BP508" s="259"/>
      <c r="BQ508" s="259"/>
      <c r="BR508" s="259"/>
    </row>
    <row r="509" spans="1:70">
      <c r="A509" s="254" t="s">
        <v>73</v>
      </c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  <c r="AS509" s="259"/>
      <c r="AT509" s="259">
        <v>2204</v>
      </c>
      <c r="AU509" s="259">
        <v>1802</v>
      </c>
      <c r="AV509" s="259">
        <v>3061</v>
      </c>
      <c r="AW509" s="259">
        <v>4149</v>
      </c>
      <c r="AX509" s="259">
        <v>2124</v>
      </c>
      <c r="AY509" s="259">
        <v>3339</v>
      </c>
      <c r="AZ509" s="259">
        <v>3918</v>
      </c>
      <c r="BA509" s="259">
        <v>3393</v>
      </c>
      <c r="BB509" s="259">
        <v>2476</v>
      </c>
      <c r="BC509" s="259">
        <v>3355</v>
      </c>
      <c r="BD509" s="259">
        <v>3136</v>
      </c>
      <c r="BE509" s="259">
        <v>4889</v>
      </c>
      <c r="BF509" s="259">
        <v>4215</v>
      </c>
      <c r="BG509" s="259"/>
      <c r="BH509" s="259"/>
      <c r="BI509" s="259"/>
      <c r="BJ509" s="259"/>
      <c r="BK509" s="259"/>
      <c r="BL509" s="259"/>
      <c r="BM509" s="259"/>
      <c r="BN509" s="259"/>
      <c r="BO509" s="259"/>
      <c r="BP509" s="259"/>
      <c r="BQ509" s="259"/>
      <c r="BR509" s="259"/>
    </row>
    <row r="510" spans="1:70">
      <c r="A510" s="254" t="s">
        <v>74</v>
      </c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  <c r="AS510" s="259"/>
      <c r="AT510" s="259">
        <v>1971</v>
      </c>
      <c r="AU510" s="259">
        <v>1899</v>
      </c>
      <c r="AV510" s="259">
        <v>2986</v>
      </c>
      <c r="AW510" s="259">
        <v>3068</v>
      </c>
      <c r="AX510" s="259">
        <v>2533</v>
      </c>
      <c r="AY510" s="259">
        <v>3583</v>
      </c>
      <c r="AZ510" s="259">
        <v>3926</v>
      </c>
      <c r="BA510" s="259">
        <v>2809</v>
      </c>
      <c r="BB510" s="259">
        <v>2561</v>
      </c>
      <c r="BC510" s="259">
        <v>2867</v>
      </c>
      <c r="BD510" s="259">
        <v>2721</v>
      </c>
      <c r="BE510" s="259">
        <v>5594</v>
      </c>
      <c r="BF510" s="259">
        <v>4591</v>
      </c>
      <c r="BG510" s="259"/>
      <c r="BH510" s="259"/>
      <c r="BI510" s="259"/>
      <c r="BJ510" s="259"/>
      <c r="BK510" s="259"/>
      <c r="BL510" s="259"/>
      <c r="BM510" s="259"/>
      <c r="BN510" s="259"/>
      <c r="BO510" s="259"/>
      <c r="BP510" s="259"/>
      <c r="BQ510" s="259"/>
      <c r="BR510" s="259"/>
    </row>
    <row r="511" spans="1:70">
      <c r="A511" s="254" t="s">
        <v>75</v>
      </c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  <c r="AS511" s="259"/>
      <c r="AT511" s="259">
        <v>2021</v>
      </c>
      <c r="AU511" s="259">
        <v>1779</v>
      </c>
      <c r="AV511" s="259">
        <v>3065</v>
      </c>
      <c r="AW511" s="259">
        <v>3092</v>
      </c>
      <c r="AX511" s="259">
        <v>2433</v>
      </c>
      <c r="AY511" s="259">
        <v>3733</v>
      </c>
      <c r="AZ511" s="259">
        <v>3933</v>
      </c>
      <c r="BA511" s="259">
        <v>2772</v>
      </c>
      <c r="BB511" s="259">
        <v>2776</v>
      </c>
      <c r="BC511" s="259">
        <v>2656</v>
      </c>
      <c r="BD511" s="259">
        <v>3331</v>
      </c>
      <c r="BE511" s="259">
        <v>6114</v>
      </c>
      <c r="BF511" s="259">
        <v>6235</v>
      </c>
      <c r="BG511" s="259"/>
      <c r="BH511" s="259"/>
      <c r="BI511" s="259"/>
      <c r="BJ511" s="259"/>
      <c r="BK511" s="259"/>
      <c r="BL511" s="259"/>
      <c r="BM511" s="259"/>
      <c r="BN511" s="259"/>
      <c r="BO511" s="259"/>
      <c r="BP511" s="259"/>
      <c r="BQ511" s="259"/>
      <c r="BR511" s="259"/>
    </row>
    <row r="512" spans="1:70" ht="12" thickBot="1">
      <c r="A512" s="254" t="s">
        <v>95</v>
      </c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  <c r="AS512" s="259"/>
      <c r="AT512" s="259">
        <f t="shared" ref="AT512:BE512" si="462">AVERAGE(AT500:AT511)</f>
        <v>2217.5833333333335</v>
      </c>
      <c r="AU512" s="259">
        <f t="shared" si="462"/>
        <v>1953.75</v>
      </c>
      <c r="AV512" s="259">
        <f t="shared" si="462"/>
        <v>2455.8333333333335</v>
      </c>
      <c r="AW512" s="259">
        <f t="shared" si="462"/>
        <v>3785.3333333333335</v>
      </c>
      <c r="AX512" s="259">
        <f t="shared" si="462"/>
        <v>2210.3333333333335</v>
      </c>
      <c r="AY512" s="259">
        <f t="shared" si="462"/>
        <v>3101.8333333333335</v>
      </c>
      <c r="AZ512" s="259">
        <f t="shared" si="462"/>
        <v>5179.833333333333</v>
      </c>
      <c r="BA512" s="259">
        <f t="shared" si="462"/>
        <v>3617.4166666666665</v>
      </c>
      <c r="BB512" s="259">
        <f t="shared" si="462"/>
        <v>2354.9166666666665</v>
      </c>
      <c r="BC512" s="259">
        <f t="shared" si="462"/>
        <v>3569.9166666666665</v>
      </c>
      <c r="BD512" s="259">
        <f t="shared" si="462"/>
        <v>3348.5</v>
      </c>
      <c r="BE512" s="259">
        <f t="shared" si="462"/>
        <v>4596.916666666667</v>
      </c>
      <c r="BF512" s="259">
        <f>AVERAGE(BF500:BF511)</f>
        <v>5619.583333333333</v>
      </c>
      <c r="BG512" s="259"/>
      <c r="BH512" s="259"/>
      <c r="BI512" s="259"/>
      <c r="BJ512" s="259"/>
      <c r="BK512" s="259"/>
      <c r="BL512" s="259"/>
      <c r="BM512" s="259"/>
      <c r="BN512" s="259"/>
      <c r="BO512" s="259"/>
      <c r="BP512" s="259"/>
      <c r="BQ512" s="259"/>
      <c r="BR512" s="259"/>
    </row>
    <row r="513" spans="1:70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  <c r="AA513" s="261"/>
      <c r="AB513" s="261"/>
      <c r="AC513" s="261"/>
      <c r="AD513" s="261"/>
      <c r="AE513" s="261"/>
      <c r="AF513" s="261"/>
      <c r="AG513" s="261"/>
      <c r="AH513" s="261"/>
      <c r="AI513" s="261"/>
      <c r="AJ513" s="261"/>
      <c r="AK513" s="261"/>
      <c r="AL513" s="261"/>
      <c r="AM513" s="261"/>
      <c r="AN513" s="261"/>
      <c r="AO513" s="261"/>
      <c r="AP513" s="261"/>
      <c r="AQ513" s="261"/>
      <c r="AR513" s="261"/>
      <c r="AS513" s="261"/>
      <c r="AT513" s="261"/>
      <c r="AU513" s="261"/>
      <c r="AV513" s="261"/>
      <c r="AW513" s="261"/>
      <c r="AX513" s="261"/>
      <c r="AY513" s="261"/>
      <c r="AZ513" s="261"/>
      <c r="BA513" s="261"/>
      <c r="BB513" s="261"/>
      <c r="BC513" s="261"/>
      <c r="BD513" s="261"/>
      <c r="BE513" s="261"/>
      <c r="BF513" s="261"/>
      <c r="BG513" s="261"/>
      <c r="BH513" s="261"/>
      <c r="BI513" s="261"/>
      <c r="BJ513" s="261"/>
      <c r="BK513" s="261"/>
      <c r="BL513" s="261"/>
      <c r="BM513" s="261"/>
      <c r="BN513" s="261"/>
      <c r="BO513" s="261"/>
      <c r="BP513" s="261"/>
    </row>
    <row r="514" spans="1:70" ht="12" thickBot="1">
      <c r="A514" s="254" t="s">
        <v>115</v>
      </c>
    </row>
    <row r="515" spans="1:70" ht="12" thickBot="1">
      <c r="A515" s="286"/>
      <c r="B515" s="287" t="s">
        <v>119</v>
      </c>
      <c r="C515" s="287" t="s">
        <v>120</v>
      </c>
      <c r="D515" s="287" t="s">
        <v>121</v>
      </c>
      <c r="E515" s="287" t="s">
        <v>122</v>
      </c>
      <c r="F515" s="287" t="s">
        <v>123</v>
      </c>
      <c r="G515" s="287" t="s">
        <v>124</v>
      </c>
      <c r="H515" s="287" t="s">
        <v>125</v>
      </c>
      <c r="I515" s="287" t="s">
        <v>126</v>
      </c>
      <c r="J515" s="287" t="s">
        <v>127</v>
      </c>
      <c r="K515" s="287" t="s">
        <v>128</v>
      </c>
      <c r="L515" s="287" t="s">
        <v>129</v>
      </c>
      <c r="M515" s="287" t="s">
        <v>130</v>
      </c>
      <c r="N515" s="287" t="s">
        <v>131</v>
      </c>
      <c r="O515" s="287" t="s">
        <v>132</v>
      </c>
      <c r="P515" s="287" t="s">
        <v>133</v>
      </c>
      <c r="Q515" s="288" t="s">
        <v>134</v>
      </c>
      <c r="R515" s="288" t="s">
        <v>135</v>
      </c>
      <c r="S515" s="288" t="s">
        <v>136</v>
      </c>
      <c r="T515" s="288" t="s">
        <v>137</v>
      </c>
      <c r="U515" s="288" t="s">
        <v>138</v>
      </c>
      <c r="V515" s="288" t="s">
        <v>139</v>
      </c>
      <c r="W515" s="288" t="s">
        <v>140</v>
      </c>
      <c r="X515" s="288" t="s">
        <v>141</v>
      </c>
      <c r="Y515" s="288" t="s">
        <v>142</v>
      </c>
      <c r="Z515" s="288" t="s">
        <v>143</v>
      </c>
      <c r="AA515" s="288" t="s">
        <v>144</v>
      </c>
      <c r="AB515" s="288" t="s">
        <v>145</v>
      </c>
      <c r="AC515" s="288" t="s">
        <v>146</v>
      </c>
      <c r="AD515" s="288" t="s">
        <v>147</v>
      </c>
      <c r="AE515" s="288" t="s">
        <v>148</v>
      </c>
      <c r="AF515" s="288" t="s">
        <v>149</v>
      </c>
      <c r="AG515" s="288" t="s">
        <v>150</v>
      </c>
      <c r="AH515" s="288" t="s">
        <v>151</v>
      </c>
      <c r="AI515" s="288" t="s">
        <v>11</v>
      </c>
      <c r="AJ515" s="288" t="s">
        <v>12</v>
      </c>
      <c r="AK515" s="288" t="s">
        <v>13</v>
      </c>
      <c r="AL515" s="288" t="s">
        <v>14</v>
      </c>
      <c r="AM515" s="288" t="s">
        <v>15</v>
      </c>
      <c r="AN515" s="288" t="s">
        <v>16</v>
      </c>
      <c r="AO515" s="288" t="s">
        <v>17</v>
      </c>
      <c r="AP515" s="288" t="s">
        <v>18</v>
      </c>
      <c r="AQ515" s="288" t="s">
        <v>19</v>
      </c>
      <c r="AR515" s="288" t="s">
        <v>20</v>
      </c>
      <c r="AS515" s="288" t="s">
        <v>21</v>
      </c>
      <c r="AT515" s="288" t="s">
        <v>22</v>
      </c>
      <c r="AU515" s="288" t="s">
        <v>23</v>
      </c>
      <c r="AV515" s="288" t="s">
        <v>24</v>
      </c>
      <c r="AW515" s="288" t="s">
        <v>25</v>
      </c>
      <c r="AX515" s="288" t="s">
        <v>26</v>
      </c>
      <c r="AY515" s="288" t="s">
        <v>27</v>
      </c>
      <c r="AZ515" s="288" t="s">
        <v>28</v>
      </c>
      <c r="BA515" s="288" t="s">
        <v>29</v>
      </c>
      <c r="BB515" s="288" t="s">
        <v>30</v>
      </c>
      <c r="BC515" s="288" t="s">
        <v>31</v>
      </c>
      <c r="BD515" s="288" t="s">
        <v>32</v>
      </c>
      <c r="BE515" s="288" t="s">
        <v>33</v>
      </c>
      <c r="BF515" s="288" t="s">
        <v>34</v>
      </c>
      <c r="BG515" s="288" t="s">
        <v>35</v>
      </c>
      <c r="BH515" s="288" t="s">
        <v>36</v>
      </c>
      <c r="BI515" s="288" t="s">
        <v>37</v>
      </c>
      <c r="BJ515" s="288" t="s">
        <v>38</v>
      </c>
      <c r="BK515" s="288" t="str">
        <f>BK2</f>
        <v xml:space="preserve">21/22  </v>
      </c>
      <c r="BL515" s="288" t="str">
        <f>BL2</f>
        <v xml:space="preserve">22/23  </v>
      </c>
      <c r="BM515" s="288" t="str">
        <f>BM2</f>
        <v xml:space="preserve">23/24  </v>
      </c>
      <c r="BN515" s="288" t="str">
        <f t="shared" ref="BN515:BP515" si="463">BN2</f>
        <v xml:space="preserve">24/25  </v>
      </c>
      <c r="BO515" s="288" t="str">
        <f t="shared" si="463"/>
        <v xml:space="preserve">25/26  </v>
      </c>
      <c r="BP515" s="288" t="str">
        <f t="shared" si="463"/>
        <v xml:space="preserve">26/27  </v>
      </c>
      <c r="BQ515" s="289"/>
      <c r="BR515" s="289"/>
    </row>
    <row r="516" spans="1:70">
      <c r="A516" s="254" t="s">
        <v>64</v>
      </c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  <c r="AS516" s="259"/>
      <c r="AT516" s="259"/>
      <c r="AU516" s="259"/>
      <c r="AV516" s="259"/>
      <c r="AW516" s="259"/>
      <c r="AX516" s="259"/>
      <c r="AY516" s="259"/>
      <c r="AZ516" s="259"/>
      <c r="BA516" s="259"/>
      <c r="BB516" s="259"/>
      <c r="BC516" s="259"/>
      <c r="BD516" s="259"/>
      <c r="BE516" s="259"/>
      <c r="BF516" s="259"/>
      <c r="BG516" s="259"/>
      <c r="BH516" s="259"/>
      <c r="BI516" s="259"/>
      <c r="BJ516" s="259"/>
      <c r="BK516" s="259"/>
      <c r="BL516" s="259"/>
      <c r="BM516" s="259"/>
      <c r="BN516" s="259"/>
      <c r="BO516" s="259"/>
      <c r="BP516" s="259"/>
      <c r="BQ516" s="259"/>
      <c r="BR516" s="259"/>
    </row>
    <row r="517" spans="1:70">
      <c r="A517" s="254" t="s">
        <v>65</v>
      </c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  <c r="AS517" s="259"/>
      <c r="AT517" s="259"/>
      <c r="AU517" s="259"/>
      <c r="AV517" s="259"/>
      <c r="AW517" s="259"/>
      <c r="AX517" s="259"/>
      <c r="AY517" s="259"/>
      <c r="AZ517" s="259"/>
      <c r="BA517" s="259"/>
      <c r="BB517" s="259"/>
      <c r="BC517" s="259"/>
      <c r="BD517" s="259"/>
      <c r="BE517" s="259"/>
      <c r="BF517" s="259"/>
      <c r="BG517" s="259"/>
      <c r="BH517" s="259"/>
      <c r="BI517" s="259"/>
      <c r="BJ517" s="259"/>
      <c r="BK517" s="259"/>
      <c r="BL517" s="259"/>
      <c r="BM517" s="259"/>
      <c r="BN517" s="259"/>
      <c r="BO517" s="259"/>
      <c r="BP517" s="259"/>
      <c r="BQ517" s="259"/>
      <c r="BR517" s="259"/>
    </row>
    <row r="518" spans="1:70">
      <c r="A518" s="254" t="s">
        <v>66</v>
      </c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  <c r="AS518" s="259"/>
      <c r="AT518" s="259"/>
      <c r="AU518" s="259"/>
      <c r="AV518" s="259"/>
      <c r="AW518" s="259"/>
      <c r="AX518" s="259"/>
      <c r="AY518" s="259"/>
      <c r="AZ518" s="259"/>
      <c r="BA518" s="259"/>
      <c r="BB518" s="259"/>
      <c r="BC518" s="259"/>
      <c r="BD518" s="259"/>
      <c r="BE518" s="259"/>
      <c r="BF518" s="259"/>
      <c r="BG518" s="259"/>
      <c r="BH518" s="259"/>
      <c r="BI518" s="259"/>
      <c r="BJ518" s="259"/>
      <c r="BK518" s="259"/>
      <c r="BL518" s="259"/>
      <c r="BM518" s="259"/>
      <c r="BN518" s="259"/>
      <c r="BO518" s="259"/>
      <c r="BP518" s="259"/>
      <c r="BQ518" s="259"/>
      <c r="BR518" s="259"/>
    </row>
    <row r="519" spans="1:70">
      <c r="A519" s="254" t="s">
        <v>67</v>
      </c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  <c r="AS519" s="259"/>
      <c r="AT519" s="259"/>
      <c r="AU519" s="259"/>
      <c r="AV519" s="259"/>
      <c r="AW519" s="259"/>
      <c r="AX519" s="259"/>
      <c r="AY519" s="259"/>
      <c r="AZ519" s="259"/>
      <c r="BA519" s="259"/>
      <c r="BB519" s="259"/>
      <c r="BC519" s="259"/>
      <c r="BD519" s="259"/>
      <c r="BE519" s="259"/>
      <c r="BF519" s="259"/>
      <c r="BG519" s="259"/>
      <c r="BH519" s="259"/>
      <c r="BI519" s="259"/>
      <c r="BJ519" s="259"/>
      <c r="BK519" s="259"/>
      <c r="BL519" s="259"/>
      <c r="BM519" s="259"/>
      <c r="BN519" s="259"/>
      <c r="BO519" s="259"/>
      <c r="BP519" s="259"/>
      <c r="BQ519" s="259"/>
      <c r="BR519" s="259"/>
    </row>
    <row r="520" spans="1:70">
      <c r="A520" s="254" t="s">
        <v>68</v>
      </c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  <c r="AS520" s="259"/>
      <c r="AT520" s="259"/>
      <c r="AU520" s="259"/>
      <c r="AV520" s="259"/>
      <c r="AW520" s="259"/>
      <c r="AX520" s="259"/>
      <c r="AY520" s="259"/>
      <c r="AZ520" s="259"/>
      <c r="BA520" s="259"/>
      <c r="BB520" s="259"/>
      <c r="BC520" s="259"/>
      <c r="BD520" s="259"/>
      <c r="BE520" s="259"/>
      <c r="BF520" s="259"/>
      <c r="BG520" s="259"/>
      <c r="BH520" s="259"/>
      <c r="BI520" s="259"/>
      <c r="BJ520" s="259"/>
      <c r="BK520" s="259"/>
      <c r="BL520" s="259"/>
      <c r="BM520" s="259"/>
      <c r="BN520" s="259"/>
      <c r="BO520" s="259"/>
      <c r="BP520" s="259"/>
      <c r="BQ520" s="259"/>
      <c r="BR520" s="259"/>
    </row>
    <row r="521" spans="1:70">
      <c r="A521" s="254" t="s">
        <v>69</v>
      </c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V521" s="259"/>
      <c r="AW521" s="259"/>
      <c r="AX521" s="259"/>
      <c r="AY521" s="259"/>
      <c r="AZ521" s="259"/>
      <c r="BA521" s="259"/>
      <c r="BB521" s="259"/>
      <c r="BC521" s="259"/>
      <c r="BD521" s="259"/>
      <c r="BE521" s="259"/>
      <c r="BF521" s="259"/>
      <c r="BG521" s="259"/>
      <c r="BH521" s="259"/>
      <c r="BI521" s="259"/>
      <c r="BJ521" s="259"/>
      <c r="BK521" s="259"/>
      <c r="BL521" s="259"/>
      <c r="BM521" s="259"/>
      <c r="BN521" s="259"/>
      <c r="BO521" s="259"/>
      <c r="BP521" s="259"/>
      <c r="BQ521" s="259"/>
      <c r="BR521" s="259"/>
    </row>
    <row r="522" spans="1:70">
      <c r="A522" s="254" t="s">
        <v>70</v>
      </c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  <c r="AS522" s="259"/>
      <c r="AT522" s="259"/>
      <c r="AU522" s="259"/>
      <c r="AV522" s="259"/>
      <c r="AW522" s="259"/>
      <c r="AX522" s="259"/>
      <c r="AY522" s="259"/>
      <c r="AZ522" s="259"/>
      <c r="BA522" s="259"/>
      <c r="BB522" s="259"/>
      <c r="BC522" s="259"/>
      <c r="BD522" s="259"/>
      <c r="BE522" s="259"/>
      <c r="BF522" s="259"/>
      <c r="BG522" s="259"/>
      <c r="BH522" s="259"/>
      <c r="BI522" s="259"/>
      <c r="BJ522" s="259"/>
      <c r="BK522" s="259"/>
      <c r="BL522" s="259"/>
      <c r="BM522" s="259"/>
      <c r="BN522" s="259"/>
      <c r="BO522" s="259"/>
      <c r="BP522" s="259"/>
      <c r="BQ522" s="259"/>
      <c r="BR522" s="259"/>
    </row>
    <row r="523" spans="1:70">
      <c r="A523" s="254" t="s">
        <v>71</v>
      </c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  <c r="AS523" s="259"/>
      <c r="AT523" s="259"/>
      <c r="AU523" s="259"/>
      <c r="AV523" s="259"/>
      <c r="AW523" s="259"/>
      <c r="AX523" s="259"/>
      <c r="AY523" s="259"/>
      <c r="AZ523" s="259"/>
      <c r="BA523" s="259"/>
      <c r="BB523" s="259"/>
      <c r="BC523" s="259"/>
      <c r="BD523" s="259"/>
      <c r="BE523" s="259"/>
      <c r="BF523" s="259"/>
      <c r="BG523" s="259"/>
      <c r="BH523" s="259"/>
      <c r="BI523" s="259"/>
      <c r="BJ523" s="259"/>
      <c r="BK523" s="259"/>
      <c r="BL523" s="259"/>
      <c r="BM523" s="259"/>
      <c r="BN523" s="259"/>
      <c r="BO523" s="259"/>
      <c r="BP523" s="259"/>
      <c r="BQ523" s="259"/>
      <c r="BR523" s="259"/>
    </row>
    <row r="524" spans="1:70">
      <c r="A524" s="254" t="s">
        <v>72</v>
      </c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  <c r="AS524" s="259"/>
      <c r="AT524" s="259"/>
      <c r="AU524" s="259"/>
      <c r="AV524" s="259"/>
      <c r="AW524" s="259"/>
      <c r="AX524" s="259"/>
      <c r="AY524" s="259"/>
      <c r="AZ524" s="259"/>
      <c r="BA524" s="259"/>
      <c r="BB524" s="259"/>
      <c r="BC524" s="259"/>
      <c r="BD524" s="259"/>
      <c r="BE524" s="259"/>
      <c r="BF524" s="259"/>
      <c r="BG524" s="259"/>
      <c r="BH524" s="259"/>
      <c r="BI524" s="259"/>
      <c r="BJ524" s="259"/>
      <c r="BK524" s="259"/>
      <c r="BL524" s="259"/>
      <c r="BM524" s="259"/>
      <c r="BN524" s="259"/>
      <c r="BO524" s="259"/>
      <c r="BP524" s="259"/>
      <c r="BQ524" s="259"/>
      <c r="BR524" s="259"/>
    </row>
    <row r="525" spans="1:70">
      <c r="A525" s="254" t="s">
        <v>73</v>
      </c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  <c r="AS525" s="259"/>
      <c r="AT525" s="259"/>
      <c r="AU525" s="259"/>
      <c r="AV525" s="259"/>
      <c r="AW525" s="259"/>
      <c r="AX525" s="259"/>
      <c r="AY525" s="259"/>
      <c r="AZ525" s="259"/>
      <c r="BA525" s="259"/>
      <c r="BB525" s="259"/>
      <c r="BC525" s="259"/>
      <c r="BD525" s="259"/>
      <c r="BE525" s="259"/>
      <c r="BF525" s="259"/>
      <c r="BG525" s="259"/>
      <c r="BH525" s="259"/>
      <c r="BI525" s="259"/>
      <c r="BJ525" s="259"/>
      <c r="BK525" s="259"/>
      <c r="BL525" s="259"/>
      <c r="BM525" s="259"/>
      <c r="BN525" s="259"/>
      <c r="BO525" s="259"/>
      <c r="BP525" s="259"/>
      <c r="BQ525" s="259"/>
      <c r="BR525" s="259"/>
    </row>
    <row r="526" spans="1:70">
      <c r="A526" s="254" t="s">
        <v>74</v>
      </c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  <c r="AS526" s="259"/>
      <c r="AT526" s="259"/>
      <c r="AU526" s="259"/>
      <c r="AV526" s="259"/>
      <c r="AW526" s="259"/>
      <c r="AX526" s="259"/>
      <c r="AY526" s="259"/>
      <c r="AZ526" s="259"/>
      <c r="BA526" s="259"/>
      <c r="BB526" s="259"/>
      <c r="BC526" s="259"/>
      <c r="BD526" s="259"/>
      <c r="BE526" s="259"/>
      <c r="BF526" s="259"/>
      <c r="BG526" s="259"/>
      <c r="BH526" s="259"/>
      <c r="BI526" s="259"/>
      <c r="BJ526" s="259"/>
      <c r="BK526" s="259"/>
      <c r="BL526" s="259"/>
      <c r="BM526" s="259"/>
      <c r="BN526" s="259"/>
      <c r="BO526" s="259"/>
      <c r="BP526" s="259"/>
      <c r="BQ526" s="259"/>
      <c r="BR526" s="259"/>
    </row>
    <row r="527" spans="1:70">
      <c r="A527" s="254" t="s">
        <v>75</v>
      </c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  <c r="AS527" s="259"/>
      <c r="AT527" s="259"/>
      <c r="AU527" s="259"/>
      <c r="AV527" s="259"/>
      <c r="AW527" s="259"/>
      <c r="AX527" s="259"/>
      <c r="AY527" s="259"/>
      <c r="AZ527" s="259"/>
      <c r="BA527" s="259"/>
      <c r="BB527" s="259"/>
      <c r="BC527" s="259"/>
      <c r="BD527" s="259"/>
      <c r="BE527" s="259"/>
      <c r="BF527" s="259"/>
      <c r="BG527" s="259"/>
      <c r="BH527" s="259"/>
      <c r="BI527" s="259"/>
      <c r="BJ527" s="259"/>
      <c r="BK527" s="259"/>
      <c r="BL527" s="259"/>
      <c r="BM527" s="259"/>
      <c r="BN527" s="259"/>
      <c r="BO527" s="259"/>
      <c r="BP527" s="259"/>
      <c r="BQ527" s="259"/>
      <c r="BR527" s="259"/>
    </row>
    <row r="528" spans="1:70" ht="12" thickBot="1">
      <c r="A528" s="254" t="s">
        <v>76</v>
      </c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  <c r="AS528" s="259"/>
      <c r="AT528" s="259"/>
      <c r="AU528" s="259"/>
      <c r="AV528" s="259"/>
      <c r="AW528" s="259"/>
      <c r="AX528" s="259"/>
      <c r="AY528" s="259"/>
      <c r="AZ528" s="259"/>
      <c r="BA528" s="259"/>
      <c r="BB528" s="259"/>
      <c r="BC528" s="259"/>
      <c r="BD528" s="259"/>
      <c r="BE528" s="259"/>
      <c r="BF528" s="259"/>
      <c r="BG528" s="259"/>
      <c r="BH528" s="259"/>
      <c r="BI528" s="259"/>
      <c r="BJ528" s="259"/>
      <c r="BK528" s="259"/>
      <c r="BL528" s="259"/>
      <c r="BM528" s="259"/>
      <c r="BN528" s="259"/>
      <c r="BO528" s="259"/>
      <c r="BP528" s="259"/>
      <c r="BQ528" s="259"/>
      <c r="BR528" s="259"/>
    </row>
    <row r="529" spans="1:70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  <c r="AA529" s="261"/>
      <c r="AB529" s="261"/>
      <c r="AC529" s="261"/>
      <c r="AD529" s="261"/>
      <c r="AE529" s="261"/>
      <c r="AF529" s="261"/>
      <c r="AG529" s="261"/>
      <c r="AH529" s="261"/>
      <c r="AI529" s="261"/>
      <c r="AJ529" s="261"/>
      <c r="AK529" s="261"/>
      <c r="AL529" s="261"/>
      <c r="AM529" s="261"/>
      <c r="AN529" s="261"/>
      <c r="AO529" s="261"/>
      <c r="AP529" s="261"/>
      <c r="AQ529" s="261"/>
      <c r="AR529" s="261"/>
      <c r="AS529" s="261"/>
      <c r="AT529" s="261"/>
      <c r="AU529" s="261"/>
      <c r="AV529" s="261"/>
      <c r="AW529" s="261"/>
      <c r="AX529" s="261"/>
      <c r="AY529" s="261"/>
      <c r="AZ529" s="261"/>
      <c r="BA529" s="261"/>
      <c r="BB529" s="261"/>
      <c r="BC529" s="261"/>
      <c r="BD529" s="261"/>
      <c r="BE529" s="261"/>
      <c r="BF529" s="261"/>
      <c r="BG529" s="261"/>
      <c r="BH529" s="261"/>
      <c r="BI529" s="261"/>
      <c r="BJ529" s="261"/>
      <c r="BK529" s="261"/>
      <c r="BL529" s="261"/>
      <c r="BM529" s="261"/>
      <c r="BN529" s="261"/>
      <c r="BO529" s="261"/>
      <c r="BP529" s="261"/>
    </row>
    <row r="530" spans="1:70" ht="12" thickBot="1">
      <c r="A530" s="254" t="s">
        <v>116</v>
      </c>
    </row>
    <row r="531" spans="1:70" ht="12" thickBot="1">
      <c r="A531" s="286"/>
      <c r="B531" s="287" t="s">
        <v>119</v>
      </c>
      <c r="C531" s="287" t="s">
        <v>120</v>
      </c>
      <c r="D531" s="287" t="s">
        <v>121</v>
      </c>
      <c r="E531" s="287" t="s">
        <v>122</v>
      </c>
      <c r="F531" s="287" t="s">
        <v>123</v>
      </c>
      <c r="G531" s="287" t="s">
        <v>124</v>
      </c>
      <c r="H531" s="287" t="s">
        <v>125</v>
      </c>
      <c r="I531" s="287" t="s">
        <v>126</v>
      </c>
      <c r="J531" s="287" t="s">
        <v>127</v>
      </c>
      <c r="K531" s="287" t="s">
        <v>128</v>
      </c>
      <c r="L531" s="287" t="s">
        <v>129</v>
      </c>
      <c r="M531" s="287" t="s">
        <v>130</v>
      </c>
      <c r="N531" s="287" t="s">
        <v>131</v>
      </c>
      <c r="O531" s="287" t="s">
        <v>132</v>
      </c>
      <c r="P531" s="287" t="s">
        <v>133</v>
      </c>
      <c r="Q531" s="288" t="s">
        <v>134</v>
      </c>
      <c r="R531" s="288" t="s">
        <v>135</v>
      </c>
      <c r="S531" s="288" t="s">
        <v>136</v>
      </c>
      <c r="T531" s="288" t="s">
        <v>137</v>
      </c>
      <c r="U531" s="288" t="s">
        <v>138</v>
      </c>
      <c r="V531" s="288" t="s">
        <v>139</v>
      </c>
      <c r="W531" s="288" t="s">
        <v>140</v>
      </c>
      <c r="X531" s="288" t="s">
        <v>141</v>
      </c>
      <c r="Y531" s="288" t="s">
        <v>142</v>
      </c>
      <c r="Z531" s="288" t="s">
        <v>143</v>
      </c>
      <c r="AA531" s="288" t="s">
        <v>144</v>
      </c>
      <c r="AB531" s="288" t="s">
        <v>145</v>
      </c>
      <c r="AC531" s="288" t="s">
        <v>146</v>
      </c>
      <c r="AD531" s="288" t="s">
        <v>147</v>
      </c>
      <c r="AE531" s="288" t="s">
        <v>148</v>
      </c>
      <c r="AF531" s="288" t="s">
        <v>149</v>
      </c>
      <c r="AG531" s="288" t="s">
        <v>150</v>
      </c>
      <c r="AH531" s="288" t="s">
        <v>151</v>
      </c>
      <c r="AI531" s="288" t="s">
        <v>11</v>
      </c>
      <c r="AJ531" s="288" t="s">
        <v>12</v>
      </c>
      <c r="AK531" s="288" t="s">
        <v>13</v>
      </c>
      <c r="AL531" s="288" t="s">
        <v>14</v>
      </c>
      <c r="AM531" s="288" t="s">
        <v>15</v>
      </c>
      <c r="AN531" s="288" t="s">
        <v>16</v>
      </c>
      <c r="AO531" s="288" t="s">
        <v>17</v>
      </c>
      <c r="AP531" s="288" t="s">
        <v>18</v>
      </c>
      <c r="AQ531" s="288" t="s">
        <v>19</v>
      </c>
      <c r="AR531" s="288" t="s">
        <v>20</v>
      </c>
      <c r="AS531" s="288" t="s">
        <v>21</v>
      </c>
      <c r="AT531" s="288" t="s">
        <v>22</v>
      </c>
      <c r="AU531" s="288" t="s">
        <v>23</v>
      </c>
      <c r="AV531" s="288" t="s">
        <v>24</v>
      </c>
      <c r="AW531" s="288" t="s">
        <v>25</v>
      </c>
      <c r="AX531" s="288" t="s">
        <v>26</v>
      </c>
      <c r="AY531" s="288" t="s">
        <v>27</v>
      </c>
      <c r="AZ531" s="288" t="s">
        <v>28</v>
      </c>
      <c r="BA531" s="288" t="s">
        <v>29</v>
      </c>
      <c r="BB531" s="288" t="s">
        <v>30</v>
      </c>
      <c r="BC531" s="288" t="s">
        <v>31</v>
      </c>
      <c r="BD531" s="288" t="s">
        <v>32</v>
      </c>
      <c r="BE531" s="288" t="s">
        <v>33</v>
      </c>
      <c r="BF531" s="288" t="s">
        <v>34</v>
      </c>
      <c r="BG531" s="288" t="s">
        <v>35</v>
      </c>
      <c r="BH531" s="288" t="s">
        <v>36</v>
      </c>
      <c r="BI531" s="288" t="s">
        <v>37</v>
      </c>
      <c r="BJ531" s="288" t="s">
        <v>38</v>
      </c>
      <c r="BK531" s="288" t="str">
        <f>BK2</f>
        <v xml:space="preserve">21/22  </v>
      </c>
      <c r="BL531" s="288" t="str">
        <f>BL2</f>
        <v xml:space="preserve">22/23  </v>
      </c>
      <c r="BM531" s="288" t="str">
        <f>BM2</f>
        <v xml:space="preserve">23/24  </v>
      </c>
      <c r="BN531" s="288" t="str">
        <f t="shared" ref="BN531:BP531" si="464">BN2</f>
        <v xml:space="preserve">24/25  </v>
      </c>
      <c r="BO531" s="288" t="str">
        <f t="shared" si="464"/>
        <v xml:space="preserve">25/26  </v>
      </c>
      <c r="BP531" s="288" t="str">
        <f t="shared" si="464"/>
        <v xml:space="preserve">26/27  </v>
      </c>
      <c r="BQ531" s="289"/>
      <c r="BR531" s="289"/>
    </row>
    <row r="532" spans="1:70">
      <c r="A532" s="254" t="s">
        <v>64</v>
      </c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  <c r="AS532" s="259"/>
      <c r="AT532" s="259"/>
      <c r="AU532" s="259"/>
      <c r="AV532" s="259"/>
      <c r="AW532" s="259"/>
      <c r="AX532" s="259"/>
      <c r="AY532" s="259"/>
      <c r="AZ532" s="259"/>
      <c r="BA532" s="259"/>
      <c r="BB532" s="259"/>
      <c r="BC532" s="259"/>
      <c r="BD532" s="259"/>
      <c r="BE532" s="259"/>
      <c r="BF532" s="259"/>
      <c r="BG532" s="259"/>
      <c r="BH532" s="259"/>
      <c r="BI532" s="259"/>
      <c r="BJ532" s="259"/>
      <c r="BK532" s="259"/>
      <c r="BL532" s="259"/>
      <c r="BM532" s="259"/>
      <c r="BN532" s="259"/>
      <c r="BO532" s="259"/>
      <c r="BP532" s="259"/>
      <c r="BQ532" s="259"/>
      <c r="BR532" s="259"/>
    </row>
    <row r="533" spans="1:70">
      <c r="A533" s="254" t="s">
        <v>65</v>
      </c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  <c r="AS533" s="259"/>
      <c r="AT533" s="259"/>
      <c r="AU533" s="259"/>
      <c r="AV533" s="259"/>
      <c r="AW533" s="259"/>
      <c r="AX533" s="259"/>
      <c r="AY533" s="259"/>
      <c r="AZ533" s="259"/>
      <c r="BA533" s="259"/>
      <c r="BB533" s="259"/>
      <c r="BC533" s="259"/>
      <c r="BD533" s="259"/>
      <c r="BE533" s="259"/>
      <c r="BF533" s="259"/>
      <c r="BG533" s="259"/>
      <c r="BH533" s="259"/>
      <c r="BI533" s="259"/>
      <c r="BJ533" s="259"/>
      <c r="BK533" s="259"/>
      <c r="BL533" s="259"/>
      <c r="BM533" s="259"/>
      <c r="BN533" s="259"/>
      <c r="BO533" s="259"/>
      <c r="BP533" s="259"/>
      <c r="BQ533" s="259"/>
      <c r="BR533" s="259"/>
    </row>
    <row r="534" spans="1:70">
      <c r="A534" s="254" t="s">
        <v>66</v>
      </c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  <c r="AS534" s="259"/>
      <c r="AT534" s="259"/>
      <c r="AU534" s="259"/>
      <c r="AV534" s="259"/>
      <c r="AW534" s="259"/>
      <c r="AX534" s="259"/>
      <c r="AY534" s="259"/>
      <c r="AZ534" s="259"/>
      <c r="BA534" s="259"/>
      <c r="BB534" s="259"/>
      <c r="BC534" s="259"/>
      <c r="BD534" s="259"/>
      <c r="BE534" s="259"/>
      <c r="BF534" s="259"/>
      <c r="BG534" s="259"/>
      <c r="BH534" s="259"/>
      <c r="BI534" s="259"/>
      <c r="BJ534" s="259"/>
      <c r="BK534" s="259"/>
      <c r="BL534" s="259"/>
      <c r="BM534" s="259"/>
      <c r="BN534" s="259"/>
      <c r="BO534" s="259"/>
      <c r="BP534" s="259"/>
      <c r="BQ534" s="259"/>
      <c r="BR534" s="259"/>
    </row>
    <row r="535" spans="1:70">
      <c r="A535" s="254" t="s">
        <v>67</v>
      </c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  <c r="AS535" s="259"/>
      <c r="AT535" s="259"/>
      <c r="AU535" s="259"/>
      <c r="AV535" s="259"/>
      <c r="AW535" s="259"/>
      <c r="AX535" s="259"/>
      <c r="AY535" s="259"/>
      <c r="AZ535" s="259"/>
      <c r="BA535" s="259"/>
      <c r="BB535" s="259"/>
      <c r="BC535" s="259"/>
      <c r="BD535" s="259"/>
      <c r="BE535" s="259"/>
      <c r="BF535" s="259"/>
      <c r="BG535" s="259"/>
      <c r="BH535" s="259"/>
      <c r="BI535" s="259"/>
      <c r="BJ535" s="259"/>
      <c r="BK535" s="259"/>
      <c r="BL535" s="259"/>
      <c r="BM535" s="259"/>
      <c r="BN535" s="259"/>
      <c r="BO535" s="259"/>
      <c r="BP535" s="259"/>
      <c r="BQ535" s="259"/>
      <c r="BR535" s="259"/>
    </row>
    <row r="536" spans="1:70">
      <c r="A536" s="254" t="s">
        <v>68</v>
      </c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  <c r="AS536" s="259"/>
      <c r="AT536" s="259"/>
      <c r="AU536" s="259"/>
      <c r="AV536" s="259"/>
      <c r="AW536" s="259"/>
      <c r="AX536" s="259"/>
      <c r="AY536" s="259"/>
      <c r="AZ536" s="259"/>
      <c r="BA536" s="259"/>
      <c r="BB536" s="259"/>
      <c r="BC536" s="259"/>
      <c r="BD536" s="259"/>
      <c r="BE536" s="259"/>
      <c r="BF536" s="259"/>
      <c r="BG536" s="259"/>
      <c r="BH536" s="259"/>
      <c r="BI536" s="259"/>
      <c r="BJ536" s="259"/>
      <c r="BK536" s="259"/>
      <c r="BL536" s="259"/>
      <c r="BM536" s="259"/>
      <c r="BN536" s="259"/>
      <c r="BO536" s="259"/>
      <c r="BP536" s="259"/>
      <c r="BQ536" s="259"/>
      <c r="BR536" s="259"/>
    </row>
    <row r="537" spans="1:70">
      <c r="A537" s="254" t="s">
        <v>69</v>
      </c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  <c r="AS537" s="259"/>
      <c r="AT537" s="259"/>
      <c r="AU537" s="259"/>
      <c r="AV537" s="259"/>
      <c r="AW537" s="259"/>
      <c r="AX537" s="259"/>
      <c r="AY537" s="259"/>
      <c r="AZ537" s="259"/>
      <c r="BA537" s="259"/>
      <c r="BB537" s="259"/>
      <c r="BC537" s="259"/>
      <c r="BD537" s="259"/>
      <c r="BE537" s="259"/>
      <c r="BF537" s="259"/>
      <c r="BG537" s="259"/>
      <c r="BH537" s="259"/>
      <c r="BI537" s="259"/>
      <c r="BJ537" s="259"/>
      <c r="BK537" s="259"/>
      <c r="BL537" s="259"/>
      <c r="BM537" s="259"/>
      <c r="BN537" s="259"/>
      <c r="BO537" s="259"/>
      <c r="BP537" s="259"/>
      <c r="BQ537" s="259"/>
      <c r="BR537" s="259"/>
    </row>
    <row r="538" spans="1:70">
      <c r="A538" s="254" t="s">
        <v>70</v>
      </c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  <c r="AS538" s="259"/>
      <c r="AT538" s="259"/>
      <c r="AU538" s="259"/>
      <c r="AV538" s="259"/>
      <c r="AW538" s="259"/>
      <c r="AX538" s="259"/>
      <c r="AY538" s="259"/>
      <c r="AZ538" s="259"/>
      <c r="BA538" s="259"/>
      <c r="BB538" s="259"/>
      <c r="BC538" s="259"/>
      <c r="BD538" s="259"/>
      <c r="BE538" s="259"/>
      <c r="BF538" s="259"/>
      <c r="BG538" s="259"/>
      <c r="BH538" s="259"/>
      <c r="BI538" s="259"/>
      <c r="BJ538" s="259"/>
      <c r="BK538" s="259"/>
      <c r="BL538" s="259"/>
      <c r="BM538" s="259"/>
      <c r="BN538" s="259"/>
      <c r="BO538" s="259"/>
      <c r="BP538" s="259"/>
      <c r="BQ538" s="259"/>
      <c r="BR538" s="259"/>
    </row>
    <row r="539" spans="1:70">
      <c r="A539" s="254" t="s">
        <v>71</v>
      </c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  <c r="AS539" s="259"/>
      <c r="AT539" s="259"/>
      <c r="AU539" s="259"/>
      <c r="AV539" s="259"/>
      <c r="AW539" s="259"/>
      <c r="AX539" s="259"/>
      <c r="AY539" s="259"/>
      <c r="AZ539" s="259"/>
      <c r="BA539" s="259"/>
      <c r="BB539" s="259"/>
      <c r="BC539" s="259"/>
      <c r="BD539" s="259"/>
      <c r="BE539" s="259"/>
      <c r="BF539" s="259"/>
      <c r="BG539" s="259"/>
      <c r="BH539" s="259"/>
      <c r="BI539" s="259"/>
      <c r="BJ539" s="259"/>
      <c r="BK539" s="259"/>
      <c r="BL539" s="259"/>
      <c r="BM539" s="259"/>
      <c r="BN539" s="259"/>
      <c r="BO539" s="259"/>
      <c r="BP539" s="259"/>
      <c r="BQ539" s="259"/>
      <c r="BR539" s="259"/>
    </row>
    <row r="540" spans="1:70">
      <c r="A540" s="254" t="s">
        <v>72</v>
      </c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  <c r="AS540" s="259"/>
      <c r="AT540" s="259"/>
      <c r="AU540" s="259"/>
      <c r="AV540" s="259"/>
      <c r="AW540" s="259"/>
      <c r="AX540" s="259"/>
      <c r="AY540" s="259"/>
      <c r="AZ540" s="259"/>
      <c r="BA540" s="259"/>
      <c r="BB540" s="259"/>
      <c r="BC540" s="259"/>
      <c r="BD540" s="259"/>
      <c r="BE540" s="259"/>
      <c r="BF540" s="259"/>
      <c r="BG540" s="259"/>
      <c r="BH540" s="259"/>
      <c r="BI540" s="259"/>
      <c r="BJ540" s="259"/>
      <c r="BK540" s="259"/>
      <c r="BL540" s="259"/>
      <c r="BM540" s="259"/>
      <c r="BN540" s="259"/>
      <c r="BO540" s="259"/>
      <c r="BP540" s="259"/>
      <c r="BQ540" s="259"/>
      <c r="BR540" s="259"/>
    </row>
    <row r="541" spans="1:70">
      <c r="A541" s="254" t="s">
        <v>73</v>
      </c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  <c r="AS541" s="259"/>
      <c r="AT541" s="259"/>
      <c r="AU541" s="259"/>
      <c r="AV541" s="259"/>
      <c r="AW541" s="259"/>
      <c r="AX541" s="259"/>
      <c r="AY541" s="259"/>
      <c r="AZ541" s="259"/>
      <c r="BA541" s="259"/>
      <c r="BB541" s="259"/>
      <c r="BC541" s="259"/>
      <c r="BD541" s="259"/>
      <c r="BE541" s="259"/>
      <c r="BF541" s="259"/>
      <c r="BG541" s="259"/>
      <c r="BH541" s="259"/>
      <c r="BI541" s="259"/>
      <c r="BJ541" s="259"/>
      <c r="BK541" s="259"/>
      <c r="BL541" s="259"/>
      <c r="BM541" s="259"/>
      <c r="BN541" s="259"/>
      <c r="BO541" s="259"/>
      <c r="BP541" s="259"/>
      <c r="BQ541" s="259"/>
      <c r="BR541" s="259"/>
    </row>
    <row r="542" spans="1:70">
      <c r="A542" s="254" t="s">
        <v>74</v>
      </c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  <c r="AS542" s="259"/>
      <c r="AT542" s="259"/>
      <c r="AU542" s="259"/>
      <c r="AV542" s="259"/>
      <c r="AW542" s="259"/>
      <c r="AX542" s="259"/>
      <c r="AY542" s="259"/>
      <c r="AZ542" s="259"/>
      <c r="BA542" s="259"/>
      <c r="BB542" s="259"/>
      <c r="BC542" s="259"/>
      <c r="BD542" s="259"/>
      <c r="BE542" s="259"/>
      <c r="BF542" s="259"/>
      <c r="BG542" s="259"/>
      <c r="BH542" s="259"/>
      <c r="BI542" s="259"/>
      <c r="BJ542" s="259"/>
      <c r="BK542" s="259"/>
      <c r="BL542" s="259"/>
      <c r="BM542" s="259"/>
      <c r="BN542" s="259"/>
      <c r="BO542" s="259"/>
      <c r="BP542" s="259"/>
      <c r="BQ542" s="259"/>
      <c r="BR542" s="259"/>
    </row>
    <row r="543" spans="1:70">
      <c r="A543" s="254" t="s">
        <v>75</v>
      </c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  <c r="AS543" s="259"/>
      <c r="AT543" s="259"/>
      <c r="AU543" s="259"/>
      <c r="AV543" s="259"/>
      <c r="AW543" s="259"/>
      <c r="AX543" s="259"/>
      <c r="AY543" s="259"/>
      <c r="AZ543" s="259"/>
      <c r="BA543" s="259"/>
      <c r="BB543" s="259"/>
      <c r="BC543" s="259"/>
      <c r="BD543" s="259"/>
      <c r="BE543" s="259"/>
      <c r="BF543" s="259"/>
      <c r="BG543" s="259"/>
      <c r="BH543" s="259"/>
      <c r="BI543" s="259"/>
      <c r="BJ543" s="259"/>
      <c r="BK543" s="259"/>
      <c r="BL543" s="259"/>
      <c r="BM543" s="259"/>
      <c r="BN543" s="259"/>
      <c r="BO543" s="259"/>
      <c r="BP543" s="259"/>
      <c r="BQ543" s="259"/>
      <c r="BR543" s="259"/>
    </row>
    <row r="544" spans="1:70" ht="12" thickBot="1">
      <c r="A544" s="254" t="s">
        <v>76</v>
      </c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  <c r="AS544" s="259"/>
      <c r="AT544" s="259"/>
      <c r="AU544" s="259"/>
      <c r="AV544" s="259"/>
      <c r="AW544" s="259"/>
      <c r="AX544" s="259"/>
      <c r="AY544" s="259"/>
      <c r="AZ544" s="259"/>
      <c r="BA544" s="259"/>
      <c r="BB544" s="259"/>
      <c r="BC544" s="259"/>
      <c r="BD544" s="259"/>
      <c r="BE544" s="259"/>
      <c r="BF544" s="259"/>
      <c r="BG544" s="259"/>
      <c r="BH544" s="259"/>
      <c r="BI544" s="259"/>
      <c r="BJ544" s="259"/>
      <c r="BK544" s="259"/>
      <c r="BL544" s="259"/>
      <c r="BM544" s="259"/>
      <c r="BN544" s="259"/>
      <c r="BO544" s="259"/>
      <c r="BP544" s="259"/>
      <c r="BQ544" s="259"/>
      <c r="BR544" s="259"/>
    </row>
    <row r="545" spans="1:73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  <c r="AA545" s="261"/>
      <c r="AB545" s="261"/>
      <c r="AC545" s="261"/>
      <c r="AD545" s="261"/>
      <c r="AE545" s="261"/>
      <c r="AF545" s="261"/>
      <c r="AG545" s="261"/>
      <c r="AH545" s="261"/>
      <c r="AI545" s="261"/>
      <c r="AJ545" s="261"/>
      <c r="AK545" s="261"/>
      <c r="AL545" s="261"/>
      <c r="AM545" s="261"/>
      <c r="AN545" s="261"/>
      <c r="AO545" s="261"/>
      <c r="AP545" s="261"/>
      <c r="AQ545" s="261"/>
      <c r="AR545" s="261"/>
      <c r="AS545" s="261"/>
      <c r="AT545" s="261"/>
      <c r="AU545" s="261"/>
      <c r="AV545" s="261"/>
      <c r="AW545" s="261"/>
      <c r="AX545" s="261"/>
      <c r="AY545" s="261"/>
      <c r="AZ545" s="261"/>
      <c r="BA545" s="261"/>
      <c r="BB545" s="261"/>
      <c r="BC545" s="261"/>
      <c r="BD545" s="261"/>
      <c r="BE545" s="261"/>
      <c r="BF545" s="261"/>
      <c r="BG545" s="261"/>
      <c r="BH545" s="261"/>
      <c r="BI545" s="261"/>
      <c r="BJ545" s="261"/>
      <c r="BK545" s="261"/>
      <c r="BL545" s="261"/>
      <c r="BM545" s="261"/>
      <c r="BN545" s="261"/>
      <c r="BO545" s="261"/>
      <c r="BP545" s="261"/>
    </row>
    <row r="546" spans="1:73" ht="12" thickBot="1">
      <c r="A546" s="254" t="s">
        <v>117</v>
      </c>
    </row>
    <row r="547" spans="1:73" ht="12" thickBot="1">
      <c r="A547" s="286"/>
      <c r="B547" s="287" t="s">
        <v>119</v>
      </c>
      <c r="C547" s="287" t="s">
        <v>120</v>
      </c>
      <c r="D547" s="287" t="s">
        <v>121</v>
      </c>
      <c r="E547" s="287" t="s">
        <v>122</v>
      </c>
      <c r="F547" s="287" t="s">
        <v>123</v>
      </c>
      <c r="G547" s="287" t="s">
        <v>124</v>
      </c>
      <c r="H547" s="287" t="s">
        <v>125</v>
      </c>
      <c r="I547" s="287" t="s">
        <v>126</v>
      </c>
      <c r="J547" s="287" t="s">
        <v>127</v>
      </c>
      <c r="K547" s="287" t="s">
        <v>128</v>
      </c>
      <c r="L547" s="287" t="s">
        <v>129</v>
      </c>
      <c r="M547" s="287" t="s">
        <v>130</v>
      </c>
      <c r="N547" s="287" t="s">
        <v>131</v>
      </c>
      <c r="O547" s="287" t="s">
        <v>132</v>
      </c>
      <c r="P547" s="287" t="s">
        <v>133</v>
      </c>
      <c r="Q547" s="288" t="s">
        <v>134</v>
      </c>
      <c r="R547" s="288" t="s">
        <v>135</v>
      </c>
      <c r="S547" s="288" t="s">
        <v>136</v>
      </c>
      <c r="T547" s="288" t="s">
        <v>137</v>
      </c>
      <c r="U547" s="288" t="s">
        <v>138</v>
      </c>
      <c r="V547" s="288" t="s">
        <v>139</v>
      </c>
      <c r="W547" s="288" t="s">
        <v>140</v>
      </c>
      <c r="X547" s="288" t="s">
        <v>141</v>
      </c>
      <c r="Y547" s="288" t="s">
        <v>142</v>
      </c>
      <c r="Z547" s="288" t="s">
        <v>143</v>
      </c>
      <c r="AA547" s="288" t="s">
        <v>144</v>
      </c>
      <c r="AB547" s="288" t="s">
        <v>145</v>
      </c>
      <c r="AC547" s="288" t="s">
        <v>146</v>
      </c>
      <c r="AD547" s="288" t="s">
        <v>147</v>
      </c>
      <c r="AE547" s="288" t="s">
        <v>148</v>
      </c>
      <c r="AF547" s="288" t="s">
        <v>149</v>
      </c>
      <c r="AG547" s="288" t="s">
        <v>150</v>
      </c>
      <c r="AH547" s="288" t="s">
        <v>151</v>
      </c>
      <c r="AI547" s="288" t="s">
        <v>11</v>
      </c>
      <c r="AJ547" s="288" t="s">
        <v>12</v>
      </c>
      <c r="AK547" s="288" t="s">
        <v>13</v>
      </c>
      <c r="AL547" s="288" t="s">
        <v>14</v>
      </c>
      <c r="AM547" s="288" t="s">
        <v>15</v>
      </c>
      <c r="AN547" s="288" t="s">
        <v>16</v>
      </c>
      <c r="AO547" s="288" t="s">
        <v>17</v>
      </c>
      <c r="AP547" s="288" t="s">
        <v>18</v>
      </c>
      <c r="AQ547" s="288" t="s">
        <v>19</v>
      </c>
      <c r="AR547" s="288" t="s">
        <v>20</v>
      </c>
      <c r="AS547" s="288" t="s">
        <v>21</v>
      </c>
      <c r="AT547" s="288" t="s">
        <v>22</v>
      </c>
      <c r="AU547" s="288" t="s">
        <v>23</v>
      </c>
      <c r="AV547" s="288" t="s">
        <v>24</v>
      </c>
      <c r="AW547" s="288" t="s">
        <v>25</v>
      </c>
      <c r="AX547" s="288" t="s">
        <v>26</v>
      </c>
      <c r="AY547" s="288" t="s">
        <v>27</v>
      </c>
      <c r="AZ547" s="288" t="s">
        <v>28</v>
      </c>
      <c r="BA547" s="288" t="s">
        <v>29</v>
      </c>
      <c r="BB547" s="288" t="s">
        <v>30</v>
      </c>
      <c r="BC547" s="288" t="s">
        <v>31</v>
      </c>
      <c r="BD547" s="288" t="s">
        <v>32</v>
      </c>
      <c r="BE547" s="288" t="s">
        <v>33</v>
      </c>
      <c r="BF547" s="288" t="s">
        <v>34</v>
      </c>
      <c r="BG547" s="288" t="s">
        <v>35</v>
      </c>
      <c r="BH547" s="288" t="s">
        <v>36</v>
      </c>
      <c r="BI547" s="288" t="s">
        <v>37</v>
      </c>
      <c r="BJ547" s="288" t="s">
        <v>38</v>
      </c>
      <c r="BK547" s="288" t="str">
        <f>BK2</f>
        <v xml:space="preserve">21/22  </v>
      </c>
      <c r="BL547" s="288" t="str">
        <f>BL2</f>
        <v xml:space="preserve">22/23  </v>
      </c>
      <c r="BM547" s="288" t="str">
        <f>BM2</f>
        <v xml:space="preserve">23/24  </v>
      </c>
      <c r="BN547" s="288" t="str">
        <f t="shared" ref="BN547:BP547" si="465">BN2</f>
        <v xml:space="preserve">24/25  </v>
      </c>
      <c r="BO547" s="288" t="str">
        <f t="shared" si="465"/>
        <v xml:space="preserve">25/26  </v>
      </c>
      <c r="BP547" s="288" t="str">
        <f t="shared" si="465"/>
        <v xml:space="preserve">26/27  </v>
      </c>
      <c r="BQ547" s="289"/>
      <c r="BS547" s="289"/>
      <c r="BT547" s="254" t="s">
        <v>63</v>
      </c>
      <c r="BU547" s="254" t="s">
        <v>195</v>
      </c>
    </row>
    <row r="548" spans="1:73">
      <c r="A548" s="254" t="s">
        <v>64</v>
      </c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  <c r="AS548" s="259"/>
      <c r="AT548" s="259"/>
      <c r="AU548" s="259"/>
      <c r="AV548" s="259"/>
      <c r="AW548" s="259"/>
      <c r="AX548" s="259"/>
      <c r="AY548" s="259"/>
      <c r="AZ548" s="259"/>
      <c r="BA548" s="259"/>
      <c r="BB548" s="259"/>
      <c r="BC548" s="259"/>
      <c r="BD548" s="259"/>
      <c r="BE548" s="259"/>
      <c r="BF548" s="318"/>
      <c r="BG548" s="318">
        <v>5.5720000000000001</v>
      </c>
      <c r="BH548" s="318">
        <v>55.856999999999999</v>
      </c>
      <c r="BI548" s="318">
        <v>19.98</v>
      </c>
      <c r="BJ548" s="318">
        <v>22.609000000000002</v>
      </c>
      <c r="BK548" s="318">
        <v>19.204000000000001</v>
      </c>
      <c r="BL548" s="318">
        <v>18.893999999999998</v>
      </c>
      <c r="BM548" s="318">
        <v>51.462000000000003</v>
      </c>
      <c r="BN548" s="318"/>
      <c r="BO548" s="318"/>
      <c r="BP548" s="318"/>
      <c r="BQ548" s="318"/>
      <c r="BS548" s="318" t="s">
        <v>168</v>
      </c>
      <c r="BT548" s="318">
        <f>AVERAGE(BI548:BM548)</f>
        <v>26.4298</v>
      </c>
      <c r="BU548" s="318">
        <f>BN548-BT548</f>
        <v>-26.4298</v>
      </c>
    </row>
    <row r="549" spans="1:73">
      <c r="A549" s="254" t="s">
        <v>65</v>
      </c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  <c r="AS549" s="259"/>
      <c r="AT549" s="259"/>
      <c r="AU549" s="259"/>
      <c r="AV549" s="259"/>
      <c r="AW549" s="259"/>
      <c r="AX549" s="259"/>
      <c r="AY549" s="259"/>
      <c r="AZ549" s="259"/>
      <c r="BA549" s="259"/>
      <c r="BB549" s="259"/>
      <c r="BC549" s="259"/>
      <c r="BD549" s="259"/>
      <c r="BE549" s="259"/>
      <c r="BF549" s="318"/>
      <c r="BG549" s="318">
        <v>9.0869999999999997</v>
      </c>
      <c r="BH549" s="318">
        <v>44.091000000000001</v>
      </c>
      <c r="BI549" s="318">
        <v>44.152999999999999</v>
      </c>
      <c r="BJ549" s="318">
        <v>20.305</v>
      </c>
      <c r="BK549" s="318">
        <v>57.033000000000001</v>
      </c>
      <c r="BL549" s="318">
        <v>18.105</v>
      </c>
      <c r="BM549" s="318">
        <v>17.971</v>
      </c>
      <c r="BN549" s="318"/>
      <c r="BO549" s="318"/>
      <c r="BP549" s="318"/>
      <c r="BQ549" s="318"/>
      <c r="BS549" s="318" t="s">
        <v>169</v>
      </c>
      <c r="BT549" s="318">
        <f t="shared" ref="BT549:BT560" si="466">AVERAGE(BI549:BM549)</f>
        <v>31.513400000000001</v>
      </c>
      <c r="BU549" s="318">
        <f t="shared" ref="BU549:BU560" si="467">BN549-BT549</f>
        <v>-31.513400000000001</v>
      </c>
    </row>
    <row r="550" spans="1:73">
      <c r="A550" s="254" t="s">
        <v>66</v>
      </c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  <c r="AS550" s="259"/>
      <c r="AT550" s="259"/>
      <c r="AU550" s="259"/>
      <c r="AV550" s="259"/>
      <c r="AW550" s="259"/>
      <c r="AX550" s="259"/>
      <c r="AY550" s="259"/>
      <c r="AZ550" s="259"/>
      <c r="BA550" s="259"/>
      <c r="BB550" s="259"/>
      <c r="BC550" s="259"/>
      <c r="BD550" s="259"/>
      <c r="BE550" s="259"/>
      <c r="BF550" s="318">
        <v>5.5E-2</v>
      </c>
      <c r="BG550" s="318">
        <v>14.22</v>
      </c>
      <c r="BH550" s="318">
        <v>75.373999999999995</v>
      </c>
      <c r="BI550" s="318">
        <v>47.252000000000002</v>
      </c>
      <c r="BJ550" s="318">
        <v>42.912999999999997</v>
      </c>
      <c r="BK550" s="318">
        <v>15.339</v>
      </c>
      <c r="BL550" s="318">
        <v>15.002000000000001</v>
      </c>
      <c r="BM550" s="318">
        <v>17.834</v>
      </c>
      <c r="BN550" s="318">
        <v>15.231</v>
      </c>
      <c r="BO550" s="318"/>
      <c r="BP550" s="318"/>
      <c r="BQ550" s="318"/>
      <c r="BS550" s="318" t="s">
        <v>170</v>
      </c>
      <c r="BT550" s="318">
        <f t="shared" si="466"/>
        <v>27.667999999999996</v>
      </c>
      <c r="BU550" s="318">
        <f t="shared" si="467"/>
        <v>-12.436999999999996</v>
      </c>
    </row>
    <row r="551" spans="1:73">
      <c r="A551" s="254" t="s">
        <v>67</v>
      </c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  <c r="AS551" s="259"/>
      <c r="AT551" s="259"/>
      <c r="AU551" s="259"/>
      <c r="AV551" s="259"/>
      <c r="AW551" s="259"/>
      <c r="AX551" s="259"/>
      <c r="AY551" s="259"/>
      <c r="AZ551" s="259"/>
      <c r="BA551" s="259"/>
      <c r="BB551" s="259"/>
      <c r="BC551" s="259"/>
      <c r="BD551" s="259"/>
      <c r="BE551" s="259"/>
      <c r="BF551" s="318">
        <v>9.1020000000000003</v>
      </c>
      <c r="BG551" s="318">
        <v>33.087000000000003</v>
      </c>
      <c r="BH551" s="318">
        <v>44.286999999999999</v>
      </c>
      <c r="BI551" s="318">
        <v>58.524000000000001</v>
      </c>
      <c r="BJ551" s="318">
        <v>10.081</v>
      </c>
      <c r="BK551" s="318">
        <v>30.277000000000001</v>
      </c>
      <c r="BL551" s="318">
        <v>14.239000000000001</v>
      </c>
      <c r="BM551" s="318">
        <v>40.558999999999997</v>
      </c>
      <c r="BN551" s="318">
        <v>33.795000000000002</v>
      </c>
      <c r="BO551" s="318"/>
      <c r="BP551" s="318"/>
      <c r="BQ551" s="318"/>
      <c r="BS551" s="318" t="s">
        <v>171</v>
      </c>
      <c r="BT551" s="318">
        <f t="shared" si="466"/>
        <v>30.736000000000001</v>
      </c>
      <c r="BU551" s="318">
        <f t="shared" si="467"/>
        <v>3.0590000000000011</v>
      </c>
    </row>
    <row r="552" spans="1:73">
      <c r="A552" s="254" t="s">
        <v>68</v>
      </c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  <c r="AS552" s="259"/>
      <c r="AT552" s="259"/>
      <c r="AU552" s="259"/>
      <c r="AV552" s="259"/>
      <c r="AW552" s="259"/>
      <c r="AX552" s="259"/>
      <c r="AY552" s="259"/>
      <c r="AZ552" s="259"/>
      <c r="BA552" s="259"/>
      <c r="BB552" s="259"/>
      <c r="BC552" s="259"/>
      <c r="BD552" s="259"/>
      <c r="BE552" s="259"/>
      <c r="BF552" s="318">
        <v>41.018999999999998</v>
      </c>
      <c r="BG552" s="318">
        <v>34.875</v>
      </c>
      <c r="BH552" s="318">
        <v>36.985999999999997</v>
      </c>
      <c r="BI552" s="318">
        <v>21.79</v>
      </c>
      <c r="BJ552" s="318">
        <v>28.206</v>
      </c>
      <c r="BK552" s="318">
        <v>44.777000000000001</v>
      </c>
      <c r="BL552" s="318">
        <v>14.699</v>
      </c>
      <c r="BM552" s="318">
        <v>29.378</v>
      </c>
      <c r="BN552" s="318">
        <v>42.052</v>
      </c>
      <c r="BO552" s="318"/>
      <c r="BP552" s="318"/>
      <c r="BQ552" s="318"/>
      <c r="BS552" s="318" t="s">
        <v>172</v>
      </c>
      <c r="BT552" s="318">
        <f t="shared" si="466"/>
        <v>27.77</v>
      </c>
      <c r="BU552" s="318">
        <f t="shared" si="467"/>
        <v>14.282</v>
      </c>
    </row>
    <row r="553" spans="1:73">
      <c r="A553" s="254" t="s">
        <v>69</v>
      </c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  <c r="AS553" s="259"/>
      <c r="AT553" s="259"/>
      <c r="AU553" s="259"/>
      <c r="AV553" s="259"/>
      <c r="AW553" s="259"/>
      <c r="AX553" s="259"/>
      <c r="AY553" s="259"/>
      <c r="AZ553" s="259"/>
      <c r="BA553" s="259"/>
      <c r="BB553" s="259"/>
      <c r="BC553" s="259"/>
      <c r="BD553" s="259"/>
      <c r="BE553" s="259"/>
      <c r="BF553" s="318">
        <v>5.5439999999999996</v>
      </c>
      <c r="BG553" s="318">
        <v>24.373000000000001</v>
      </c>
      <c r="BH553" s="318">
        <v>83.753</v>
      </c>
      <c r="BI553" s="318">
        <v>68.323999999999998</v>
      </c>
      <c r="BJ553" s="318">
        <v>13.839</v>
      </c>
      <c r="BK553" s="318">
        <v>15.853</v>
      </c>
      <c r="BL553" s="318">
        <v>32.127000000000002</v>
      </c>
      <c r="BM553" s="353">
        <f t="shared" ref="BM553:BM558" si="468">BM$560*((SUM(BH553:BL553)/SUM(BH$560:BL$560)))</f>
        <v>40.842274205530671</v>
      </c>
      <c r="BN553" s="318">
        <v>14.946999999999999</v>
      </c>
      <c r="BO553" s="318"/>
      <c r="BP553" s="318"/>
      <c r="BQ553" s="318"/>
      <c r="BS553" s="318" t="s">
        <v>173</v>
      </c>
      <c r="BT553" s="318">
        <f t="shared" si="466"/>
        <v>34.197054841106137</v>
      </c>
      <c r="BU553" s="318">
        <f t="shared" si="467"/>
        <v>-19.250054841106138</v>
      </c>
    </row>
    <row r="554" spans="1:73">
      <c r="A554" s="254" t="s">
        <v>70</v>
      </c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  <c r="AS554" s="259"/>
      <c r="AT554" s="259"/>
      <c r="AU554" s="259"/>
      <c r="AV554" s="259"/>
      <c r="AW554" s="259"/>
      <c r="AX554" s="259"/>
      <c r="AY554" s="259"/>
      <c r="AZ554" s="259"/>
      <c r="BA554" s="259"/>
      <c r="BB554" s="259"/>
      <c r="BC554" s="259"/>
      <c r="BD554" s="259"/>
      <c r="BE554" s="259"/>
      <c r="BF554" s="318">
        <v>37.856999999999999</v>
      </c>
      <c r="BG554" s="318">
        <v>28.838000000000001</v>
      </c>
      <c r="BH554" s="318">
        <v>25.407</v>
      </c>
      <c r="BI554" s="318">
        <v>6.4269999999999996</v>
      </c>
      <c r="BJ554" s="318">
        <v>28.029</v>
      </c>
      <c r="BK554" s="318">
        <v>23.411000000000001</v>
      </c>
      <c r="BL554" s="318">
        <v>4.242</v>
      </c>
      <c r="BM554" s="353">
        <f t="shared" si="468"/>
        <v>16.710702721748991</v>
      </c>
      <c r="BN554" s="318">
        <v>23.588999999999999</v>
      </c>
      <c r="BO554" s="318"/>
      <c r="BP554" s="318"/>
      <c r="BQ554" s="318"/>
      <c r="BS554" s="318" t="s">
        <v>174</v>
      </c>
      <c r="BT554" s="318">
        <f t="shared" si="466"/>
        <v>15.763940544349799</v>
      </c>
      <c r="BU554" s="318">
        <f t="shared" si="467"/>
        <v>7.8250594556501998</v>
      </c>
    </row>
    <row r="555" spans="1:73">
      <c r="A555" s="254" t="s">
        <v>71</v>
      </c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  <c r="AS555" s="259"/>
      <c r="AT555" s="259"/>
      <c r="AU555" s="259"/>
      <c r="AV555" s="259"/>
      <c r="AW555" s="259"/>
      <c r="AX555" s="259"/>
      <c r="AY555" s="259"/>
      <c r="AZ555" s="259"/>
      <c r="BA555" s="259"/>
      <c r="BB555" s="259"/>
      <c r="BC555" s="259"/>
      <c r="BD555" s="259"/>
      <c r="BE555" s="259"/>
      <c r="BF555" s="318">
        <v>32.087000000000003</v>
      </c>
      <c r="BG555" s="318">
        <v>41.822000000000003</v>
      </c>
      <c r="BH555" s="318">
        <v>66.617000000000004</v>
      </c>
      <c r="BI555" s="318">
        <v>18.652000000000001</v>
      </c>
      <c r="BJ555" s="318">
        <v>19.792999999999999</v>
      </c>
      <c r="BK555" s="318">
        <v>46.344999999999999</v>
      </c>
      <c r="BL555" s="318">
        <v>13.568</v>
      </c>
      <c r="BM555" s="353">
        <f t="shared" si="468"/>
        <v>31.50107616345057</v>
      </c>
      <c r="BN555" s="318">
        <v>32.847999999999999</v>
      </c>
      <c r="BO555" s="318"/>
      <c r="BP555" s="318"/>
      <c r="BQ555" s="318"/>
      <c r="BS555" s="318" t="s">
        <v>71</v>
      </c>
      <c r="BT555" s="318">
        <f t="shared" si="466"/>
        <v>25.971815232690112</v>
      </c>
      <c r="BU555" s="318">
        <f t="shared" si="467"/>
        <v>6.876184767309887</v>
      </c>
    </row>
    <row r="556" spans="1:73">
      <c r="A556" s="254" t="s">
        <v>72</v>
      </c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  <c r="AS556" s="259"/>
      <c r="AT556" s="259"/>
      <c r="AU556" s="259"/>
      <c r="AV556" s="259"/>
      <c r="AW556" s="259"/>
      <c r="AX556" s="259"/>
      <c r="AY556" s="259"/>
      <c r="AZ556" s="259"/>
      <c r="BA556" s="259"/>
      <c r="BB556" s="259"/>
      <c r="BC556" s="259"/>
      <c r="BD556" s="259"/>
      <c r="BE556" s="259"/>
      <c r="BF556" s="318">
        <v>9.44</v>
      </c>
      <c r="BG556" s="318">
        <v>41.762</v>
      </c>
      <c r="BH556" s="318">
        <v>31.021999999999998</v>
      </c>
      <c r="BI556" s="318">
        <v>16.021999999999998</v>
      </c>
      <c r="BJ556" s="318">
        <v>39.877000000000002</v>
      </c>
      <c r="BK556" s="318">
        <v>23.689</v>
      </c>
      <c r="BL556" s="318">
        <v>12.927</v>
      </c>
      <c r="BM556" s="353">
        <f t="shared" si="468"/>
        <v>23.588716144895844</v>
      </c>
      <c r="BN556" s="318">
        <v>2.7919999999999998</v>
      </c>
      <c r="BO556" s="318"/>
      <c r="BP556" s="318"/>
      <c r="BQ556" s="318"/>
      <c r="BS556" s="318" t="s">
        <v>175</v>
      </c>
      <c r="BT556" s="318">
        <f t="shared" si="466"/>
        <v>23.220743228979167</v>
      </c>
      <c r="BU556" s="318">
        <f t="shared" si="467"/>
        <v>-20.428743228979165</v>
      </c>
    </row>
    <row r="557" spans="1:73">
      <c r="A557" s="254" t="s">
        <v>73</v>
      </c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  <c r="AS557" s="259"/>
      <c r="AT557" s="259"/>
      <c r="AU557" s="259"/>
      <c r="AV557" s="259"/>
      <c r="AW557" s="259"/>
      <c r="AX557" s="259"/>
      <c r="AY557" s="259"/>
      <c r="AZ557" s="259"/>
      <c r="BA557" s="259"/>
      <c r="BB557" s="259"/>
      <c r="BC557" s="259"/>
      <c r="BD557" s="259"/>
      <c r="BE557" s="259"/>
      <c r="BF557" s="318">
        <v>50.594999999999999</v>
      </c>
      <c r="BG557" s="318">
        <v>66.197000000000003</v>
      </c>
      <c r="BH557" s="318">
        <v>78.92</v>
      </c>
      <c r="BI557" s="318">
        <v>38.973999999999997</v>
      </c>
      <c r="BJ557" s="318">
        <v>23.838000000000001</v>
      </c>
      <c r="BK557" s="318">
        <v>14.401</v>
      </c>
      <c r="BL557" s="318">
        <v>16.800999999999998</v>
      </c>
      <c r="BM557" s="353">
        <f t="shared" si="468"/>
        <v>33.020803789969143</v>
      </c>
      <c r="BN557" s="318">
        <v>49.195</v>
      </c>
      <c r="BO557" s="318"/>
      <c r="BP557" s="318"/>
      <c r="BQ557" s="318"/>
      <c r="BS557" s="318" t="s">
        <v>176</v>
      </c>
      <c r="BT557" s="318">
        <f t="shared" si="466"/>
        <v>25.406960757993829</v>
      </c>
      <c r="BU557" s="318">
        <f t="shared" si="467"/>
        <v>23.788039242006171</v>
      </c>
    </row>
    <row r="558" spans="1:73">
      <c r="A558" s="254" t="s">
        <v>74</v>
      </c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  <c r="AS558" s="259"/>
      <c r="AT558" s="259"/>
      <c r="AU558" s="259"/>
      <c r="AV558" s="259"/>
      <c r="AW558" s="259"/>
      <c r="AX558" s="259"/>
      <c r="AY558" s="259"/>
      <c r="AZ558" s="259"/>
      <c r="BA558" s="259"/>
      <c r="BB558" s="259"/>
      <c r="BC558" s="259"/>
      <c r="BD558" s="259"/>
      <c r="BE558" s="259"/>
      <c r="BF558" s="318">
        <v>12.375</v>
      </c>
      <c r="BG558" s="318">
        <v>39.332999999999998</v>
      </c>
      <c r="BH558" s="318">
        <v>47.012</v>
      </c>
      <c r="BI558" s="318">
        <v>24.675000000000001</v>
      </c>
      <c r="BJ558" s="318">
        <v>56.890999999999998</v>
      </c>
      <c r="BK558" s="318">
        <v>26.244</v>
      </c>
      <c r="BL558" s="318">
        <v>20.032</v>
      </c>
      <c r="BM558" s="353">
        <f t="shared" si="468"/>
        <v>33.387417314647585</v>
      </c>
      <c r="BN558" s="352"/>
      <c r="BO558" s="318"/>
      <c r="BP558" s="318"/>
      <c r="BQ558" s="318"/>
      <c r="BS558" s="318" t="s">
        <v>177</v>
      </c>
      <c r="BT558" s="318">
        <f t="shared" si="466"/>
        <v>32.245883462929513</v>
      </c>
      <c r="BU558" s="318">
        <f t="shared" si="467"/>
        <v>-32.245883462929513</v>
      </c>
    </row>
    <row r="559" spans="1:73">
      <c r="A559" s="254" t="s">
        <v>75</v>
      </c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  <c r="AS559" s="259"/>
      <c r="AT559" s="259"/>
      <c r="AU559" s="259"/>
      <c r="AV559" s="259"/>
      <c r="AW559" s="259"/>
      <c r="AX559" s="259"/>
      <c r="AY559" s="259"/>
      <c r="AZ559" s="259"/>
      <c r="BA559" s="259"/>
      <c r="BB559" s="259"/>
      <c r="BC559" s="259"/>
      <c r="BD559" s="259"/>
      <c r="BE559" s="259"/>
      <c r="BF559" s="318">
        <v>8.3930000000000007</v>
      </c>
      <c r="BG559" s="318">
        <v>28.036999999999999</v>
      </c>
      <c r="BH559" s="318">
        <v>54.734999999999999</v>
      </c>
      <c r="BI559" s="318">
        <v>39.366999999999997</v>
      </c>
      <c r="BJ559" s="318">
        <v>54.012999999999998</v>
      </c>
      <c r="BK559" s="318">
        <v>29.324000000000002</v>
      </c>
      <c r="BL559" s="318">
        <v>28.792999999999999</v>
      </c>
      <c r="BM559" s="353">
        <f>BM560-SUM(BM548:BM558)</f>
        <v>38.745009659757216</v>
      </c>
      <c r="BN559" s="352"/>
      <c r="BO559" s="318"/>
      <c r="BP559" s="318"/>
      <c r="BQ559" s="318"/>
      <c r="BS559" s="318" t="s">
        <v>178</v>
      </c>
      <c r="BT559" s="318">
        <f t="shared" si="466"/>
        <v>38.048401931951439</v>
      </c>
      <c r="BU559" s="318">
        <f t="shared" si="467"/>
        <v>-38.048401931951439</v>
      </c>
    </row>
    <row r="560" spans="1:73" ht="12" thickBot="1">
      <c r="A560" s="254" t="s">
        <v>76</v>
      </c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  <c r="AS560" s="259"/>
      <c r="AT560" s="259"/>
      <c r="AU560" s="259"/>
      <c r="AV560" s="259"/>
      <c r="AW560" s="259"/>
      <c r="AX560" s="259"/>
      <c r="AY560" s="259"/>
      <c r="AZ560" s="259"/>
      <c r="BA560" s="259"/>
      <c r="BB560" s="259"/>
      <c r="BC560" s="259"/>
      <c r="BD560" s="259"/>
      <c r="BE560" s="259"/>
      <c r="BF560" s="318">
        <f t="shared" ref="BF560:BL560" si="469">SUM(BF548:BF559)</f>
        <v>206.46700000000001</v>
      </c>
      <c r="BG560" s="318">
        <f t="shared" si="469"/>
        <v>367.20300000000003</v>
      </c>
      <c r="BH560" s="318">
        <f t="shared" si="469"/>
        <v>644.06100000000004</v>
      </c>
      <c r="BI560" s="318">
        <f t="shared" si="469"/>
        <v>404.14</v>
      </c>
      <c r="BJ560" s="318">
        <f t="shared" si="469"/>
        <v>360.39400000000001</v>
      </c>
      <c r="BK560" s="318">
        <f t="shared" si="469"/>
        <v>345.89699999999999</v>
      </c>
      <c r="BL560" s="318">
        <f t="shared" si="469"/>
        <v>209.429</v>
      </c>
      <c r="BM560" s="353">
        <v>375</v>
      </c>
      <c r="BN560" s="352">
        <f t="shared" ref="BN560:BP560" si="470">SUM(BN548:BN559)</f>
        <v>214.44899999999998</v>
      </c>
      <c r="BO560" s="318">
        <f t="shared" si="470"/>
        <v>0</v>
      </c>
      <c r="BP560" s="318">
        <f t="shared" si="470"/>
        <v>0</v>
      </c>
      <c r="BQ560" s="318"/>
      <c r="BR560" s="318"/>
      <c r="BT560" s="318">
        <f t="shared" si="466"/>
        <v>338.97200000000004</v>
      </c>
      <c r="BU560" s="318">
        <f t="shared" si="467"/>
        <v>-124.52300000000005</v>
      </c>
    </row>
    <row r="561" spans="1:73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  <c r="AA561" s="261"/>
      <c r="AB561" s="261"/>
      <c r="AC561" s="261"/>
      <c r="AD561" s="261"/>
      <c r="AE561" s="261"/>
      <c r="AF561" s="261"/>
      <c r="AG561" s="261"/>
      <c r="AH561" s="261"/>
      <c r="AI561" s="261"/>
      <c r="AJ561" s="261"/>
      <c r="AK561" s="261"/>
      <c r="AL561" s="261"/>
      <c r="AM561" s="261"/>
      <c r="AN561" s="261"/>
      <c r="AO561" s="261"/>
      <c r="AP561" s="261"/>
      <c r="AQ561" s="261"/>
      <c r="AR561" s="261"/>
      <c r="AS561" s="261"/>
      <c r="AT561" s="261"/>
      <c r="AU561" s="261"/>
      <c r="AV561" s="261"/>
      <c r="AW561" s="261"/>
      <c r="AX561" s="261"/>
      <c r="AY561" s="261"/>
      <c r="AZ561" s="261"/>
      <c r="BA561" s="261"/>
      <c r="BB561" s="261"/>
      <c r="BC561" s="261"/>
      <c r="BD561" s="261"/>
      <c r="BE561" s="261"/>
      <c r="BF561" s="261"/>
      <c r="BG561" s="261"/>
      <c r="BH561" s="261"/>
      <c r="BI561" s="261"/>
      <c r="BJ561" s="261"/>
      <c r="BK561" s="261"/>
      <c r="BL561" s="261"/>
      <c r="BM561" s="261"/>
      <c r="BN561" s="261"/>
      <c r="BO561" s="261"/>
      <c r="BP561" s="261"/>
      <c r="BU561" s="318">
        <f>AVERAGE(BU548:BU551)</f>
        <v>-16.830300000000001</v>
      </c>
    </row>
    <row r="562" spans="1:73" ht="12" thickBot="1">
      <c r="A562" s="254" t="s">
        <v>118</v>
      </c>
      <c r="BU562" s="318">
        <f>AVERAGE(BU552:BU559)</f>
        <v>-7.1502249999999998</v>
      </c>
    </row>
    <row r="563" spans="1:73" ht="12" thickBot="1">
      <c r="A563" s="286"/>
      <c r="B563" s="287" t="s">
        <v>119</v>
      </c>
      <c r="C563" s="287" t="s">
        <v>120</v>
      </c>
      <c r="D563" s="287" t="s">
        <v>121</v>
      </c>
      <c r="E563" s="287" t="s">
        <v>122</v>
      </c>
      <c r="F563" s="287" t="s">
        <v>123</v>
      </c>
      <c r="G563" s="287" t="s">
        <v>124</v>
      </c>
      <c r="H563" s="287" t="s">
        <v>125</v>
      </c>
      <c r="I563" s="287" t="s">
        <v>126</v>
      </c>
      <c r="J563" s="287" t="s">
        <v>127</v>
      </c>
      <c r="K563" s="287" t="s">
        <v>128</v>
      </c>
      <c r="L563" s="287" t="s">
        <v>129</v>
      </c>
      <c r="M563" s="287" t="s">
        <v>130</v>
      </c>
      <c r="N563" s="287" t="s">
        <v>131</v>
      </c>
      <c r="O563" s="287" t="s">
        <v>132</v>
      </c>
      <c r="P563" s="287" t="s">
        <v>133</v>
      </c>
      <c r="Q563" s="288" t="s">
        <v>134</v>
      </c>
      <c r="R563" s="288" t="s">
        <v>135</v>
      </c>
      <c r="S563" s="288" t="s">
        <v>136</v>
      </c>
      <c r="T563" s="288" t="s">
        <v>137</v>
      </c>
      <c r="U563" s="288" t="s">
        <v>138</v>
      </c>
      <c r="V563" s="288" t="s">
        <v>139</v>
      </c>
      <c r="W563" s="288" t="s">
        <v>140</v>
      </c>
      <c r="X563" s="288" t="s">
        <v>141</v>
      </c>
      <c r="Y563" s="288" t="s">
        <v>142</v>
      </c>
      <c r="Z563" s="288" t="s">
        <v>143</v>
      </c>
      <c r="AA563" s="288" t="s">
        <v>144</v>
      </c>
      <c r="AB563" s="288" t="s">
        <v>145</v>
      </c>
      <c r="AC563" s="288" t="s">
        <v>146</v>
      </c>
      <c r="AD563" s="288" t="s">
        <v>147</v>
      </c>
      <c r="AE563" s="288" t="s">
        <v>148</v>
      </c>
      <c r="AF563" s="288" t="s">
        <v>149</v>
      </c>
      <c r="AG563" s="288" t="s">
        <v>150</v>
      </c>
      <c r="AH563" s="288" t="s">
        <v>151</v>
      </c>
      <c r="AI563" s="288" t="s">
        <v>11</v>
      </c>
      <c r="AJ563" s="288" t="s">
        <v>12</v>
      </c>
      <c r="AK563" s="288" t="s">
        <v>13</v>
      </c>
      <c r="AL563" s="288" t="s">
        <v>14</v>
      </c>
      <c r="AM563" s="288" t="s">
        <v>15</v>
      </c>
      <c r="AN563" s="288" t="s">
        <v>16</v>
      </c>
      <c r="AO563" s="288" t="s">
        <v>17</v>
      </c>
      <c r="AP563" s="288" t="s">
        <v>18</v>
      </c>
      <c r="AQ563" s="288" t="s">
        <v>19</v>
      </c>
      <c r="AR563" s="288" t="s">
        <v>20</v>
      </c>
      <c r="AS563" s="288" t="s">
        <v>21</v>
      </c>
      <c r="AT563" s="288" t="s">
        <v>22</v>
      </c>
      <c r="AU563" s="288" t="s">
        <v>23</v>
      </c>
      <c r="AV563" s="288" t="s">
        <v>24</v>
      </c>
      <c r="AW563" s="288" t="s">
        <v>25</v>
      </c>
      <c r="AX563" s="288" t="s">
        <v>26</v>
      </c>
      <c r="AY563" s="288" t="s">
        <v>27</v>
      </c>
      <c r="AZ563" s="288" t="s">
        <v>28</v>
      </c>
      <c r="BA563" s="288" t="s">
        <v>29</v>
      </c>
      <c r="BB563" s="288" t="s">
        <v>30</v>
      </c>
      <c r="BC563" s="288" t="s">
        <v>31</v>
      </c>
      <c r="BD563" s="288" t="s">
        <v>32</v>
      </c>
      <c r="BE563" s="288" t="s">
        <v>33</v>
      </c>
      <c r="BF563" s="288" t="s">
        <v>34</v>
      </c>
      <c r="BG563" s="288" t="s">
        <v>35</v>
      </c>
      <c r="BH563" s="288" t="s">
        <v>36</v>
      </c>
      <c r="BI563" s="288" t="s">
        <v>37</v>
      </c>
      <c r="BJ563" s="288" t="s">
        <v>38</v>
      </c>
      <c r="BK563" s="288" t="str">
        <f>BK2</f>
        <v xml:space="preserve">21/22  </v>
      </c>
      <c r="BL563" s="288" t="str">
        <f>BL2</f>
        <v xml:space="preserve">22/23  </v>
      </c>
      <c r="BM563" s="288" t="str">
        <f>BM2</f>
        <v xml:space="preserve">23/24  </v>
      </c>
      <c r="BN563" s="288" t="str">
        <f t="shared" ref="BN563:BP563" si="471">BN2</f>
        <v xml:space="preserve">24/25  </v>
      </c>
      <c r="BO563" s="288" t="str">
        <f t="shared" si="471"/>
        <v xml:space="preserve">25/26  </v>
      </c>
      <c r="BP563" s="288" t="str">
        <f t="shared" si="471"/>
        <v xml:space="preserve">26/27  </v>
      </c>
      <c r="BQ563" s="289"/>
      <c r="BR563" s="289"/>
    </row>
    <row r="564" spans="1:73">
      <c r="A564" s="254" t="s">
        <v>64</v>
      </c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  <c r="AS564" s="259"/>
      <c r="AT564" s="259"/>
      <c r="AU564" s="259"/>
      <c r="AV564" s="259"/>
      <c r="AW564" s="259"/>
      <c r="AX564" s="259"/>
      <c r="AY564" s="259"/>
      <c r="AZ564" s="259"/>
      <c r="BA564" s="259"/>
      <c r="BB564" s="259"/>
      <c r="BC564" s="259"/>
      <c r="BD564" s="259"/>
      <c r="BE564" s="259"/>
      <c r="BF564" s="259"/>
      <c r="BG564" s="259"/>
      <c r="BH564" s="259"/>
      <c r="BI564" s="259"/>
      <c r="BJ564" s="259"/>
      <c r="BK564" s="259"/>
      <c r="BL564" s="259"/>
      <c r="BM564" s="259"/>
      <c r="BN564" s="259"/>
      <c r="BO564" s="259"/>
      <c r="BP564" s="259"/>
      <c r="BQ564" s="259"/>
      <c r="BR564" s="259"/>
    </row>
    <row r="565" spans="1:73">
      <c r="A565" s="254" t="s">
        <v>65</v>
      </c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  <c r="AS565" s="259"/>
      <c r="AT565" s="259"/>
      <c r="AU565" s="259"/>
      <c r="AV565" s="259"/>
      <c r="AW565" s="259"/>
      <c r="AX565" s="259"/>
      <c r="AY565" s="259"/>
      <c r="AZ565" s="259"/>
      <c r="BA565" s="259"/>
      <c r="BB565" s="259"/>
      <c r="BC565" s="259"/>
      <c r="BD565" s="259"/>
      <c r="BE565" s="259"/>
      <c r="BF565" s="259"/>
      <c r="BG565" s="259"/>
      <c r="BH565" s="259"/>
      <c r="BI565" s="259"/>
      <c r="BJ565" s="259"/>
      <c r="BK565" s="259"/>
      <c r="BL565" s="259"/>
      <c r="BM565" s="259"/>
      <c r="BN565" s="259"/>
      <c r="BO565" s="259"/>
      <c r="BP565" s="259"/>
      <c r="BQ565" s="259"/>
      <c r="BR565" s="259"/>
    </row>
    <row r="566" spans="1:73">
      <c r="A566" s="254" t="s">
        <v>66</v>
      </c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  <c r="AS566" s="259"/>
      <c r="AT566" s="259"/>
      <c r="AU566" s="259"/>
      <c r="AV566" s="259"/>
      <c r="AW566" s="259"/>
      <c r="AX566" s="259"/>
      <c r="AY566" s="259"/>
      <c r="AZ566" s="259"/>
      <c r="BA566" s="259"/>
      <c r="BB566" s="259"/>
      <c r="BC566" s="259"/>
      <c r="BD566" s="259"/>
      <c r="BE566" s="259"/>
      <c r="BF566" s="259"/>
      <c r="BG566" s="259"/>
      <c r="BH566" s="259"/>
      <c r="BI566" s="259"/>
      <c r="BJ566" s="259"/>
      <c r="BK566" s="259"/>
      <c r="BL566" s="259"/>
      <c r="BM566" s="259"/>
      <c r="BN566" s="259"/>
      <c r="BO566" s="259"/>
      <c r="BP566" s="259"/>
      <c r="BQ566" s="259"/>
      <c r="BR566" s="259"/>
    </row>
    <row r="567" spans="1:73">
      <c r="A567" s="254" t="s">
        <v>67</v>
      </c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  <c r="AS567" s="259"/>
      <c r="AT567" s="259"/>
      <c r="AU567" s="259"/>
      <c r="AV567" s="259"/>
      <c r="AW567" s="259"/>
      <c r="AX567" s="259"/>
      <c r="AY567" s="259"/>
      <c r="AZ567" s="259"/>
      <c r="BA567" s="259"/>
      <c r="BB567" s="259"/>
      <c r="BC567" s="259"/>
      <c r="BD567" s="259"/>
      <c r="BE567" s="259"/>
      <c r="BF567" s="259"/>
      <c r="BG567" s="259"/>
      <c r="BH567" s="259"/>
      <c r="BI567" s="259"/>
      <c r="BJ567" s="259"/>
      <c r="BK567" s="259"/>
      <c r="BL567" s="259"/>
      <c r="BM567" s="259"/>
      <c r="BN567" s="259"/>
      <c r="BO567" s="259"/>
      <c r="BP567" s="259"/>
      <c r="BQ567" s="259"/>
      <c r="BR567" s="259"/>
    </row>
    <row r="568" spans="1:73">
      <c r="A568" s="254" t="s">
        <v>68</v>
      </c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  <c r="AS568" s="259"/>
      <c r="AT568" s="259"/>
      <c r="AU568" s="259"/>
      <c r="AV568" s="259"/>
      <c r="AW568" s="259"/>
      <c r="AX568" s="259"/>
      <c r="AY568" s="259"/>
      <c r="AZ568" s="259"/>
      <c r="BA568" s="259"/>
      <c r="BB568" s="259"/>
      <c r="BC568" s="259"/>
      <c r="BD568" s="259"/>
      <c r="BE568" s="259"/>
      <c r="BF568" s="259"/>
      <c r="BG568" s="259"/>
      <c r="BH568" s="259"/>
      <c r="BI568" s="259"/>
      <c r="BJ568" s="259"/>
      <c r="BK568" s="259"/>
      <c r="BL568" s="259"/>
      <c r="BM568" s="259"/>
      <c r="BN568" s="259"/>
      <c r="BO568" s="259"/>
      <c r="BP568" s="259"/>
      <c r="BQ568" s="259"/>
      <c r="BR568" s="259"/>
    </row>
    <row r="569" spans="1:73">
      <c r="A569" s="254" t="s">
        <v>69</v>
      </c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  <c r="AS569" s="259"/>
      <c r="AT569" s="259"/>
      <c r="AU569" s="259"/>
      <c r="AV569" s="259"/>
      <c r="AW569" s="259"/>
      <c r="AX569" s="259"/>
      <c r="AY569" s="259"/>
      <c r="AZ569" s="259"/>
      <c r="BA569" s="259"/>
      <c r="BB569" s="259"/>
      <c r="BC569" s="259"/>
      <c r="BD569" s="259"/>
      <c r="BE569" s="259"/>
      <c r="BF569" s="259"/>
      <c r="BG569" s="259"/>
      <c r="BH569" s="259"/>
      <c r="BI569" s="259"/>
      <c r="BJ569" s="259"/>
      <c r="BK569" s="259"/>
      <c r="BL569" s="259"/>
      <c r="BM569" s="259"/>
      <c r="BN569" s="259"/>
      <c r="BO569" s="259"/>
      <c r="BP569" s="259"/>
      <c r="BQ569" s="259"/>
      <c r="BR569" s="259"/>
    </row>
    <row r="570" spans="1:73">
      <c r="A570" s="254" t="s">
        <v>70</v>
      </c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  <c r="AS570" s="259"/>
      <c r="AT570" s="259"/>
      <c r="AU570" s="259"/>
      <c r="AV570" s="259"/>
      <c r="AW570" s="259"/>
      <c r="AX570" s="259"/>
      <c r="AY570" s="259"/>
      <c r="AZ570" s="259"/>
      <c r="BA570" s="259"/>
      <c r="BB570" s="259"/>
      <c r="BC570" s="259"/>
      <c r="BD570" s="259"/>
      <c r="BE570" s="259"/>
      <c r="BF570" s="259"/>
      <c r="BG570" s="259"/>
      <c r="BH570" s="259"/>
      <c r="BI570" s="259"/>
      <c r="BJ570" s="259"/>
      <c r="BK570" s="259"/>
      <c r="BL570" s="259"/>
      <c r="BM570" s="259"/>
      <c r="BN570" s="259"/>
      <c r="BO570" s="259"/>
      <c r="BP570" s="259"/>
      <c r="BQ570" s="259"/>
      <c r="BR570" s="259"/>
    </row>
    <row r="571" spans="1:73">
      <c r="A571" s="254" t="s">
        <v>71</v>
      </c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  <c r="AS571" s="259"/>
      <c r="AT571" s="259"/>
      <c r="AU571" s="259"/>
      <c r="AV571" s="259"/>
      <c r="AW571" s="259"/>
      <c r="AX571" s="259"/>
      <c r="AY571" s="259"/>
      <c r="AZ571" s="259"/>
      <c r="BA571" s="259"/>
      <c r="BB571" s="259"/>
      <c r="BC571" s="259"/>
      <c r="BD571" s="259"/>
      <c r="BE571" s="259"/>
      <c r="BF571" s="259"/>
      <c r="BG571" s="259"/>
      <c r="BH571" s="259"/>
      <c r="BI571" s="259"/>
      <c r="BJ571" s="259"/>
      <c r="BK571" s="259"/>
      <c r="BL571" s="259"/>
      <c r="BM571" s="259"/>
      <c r="BN571" s="259"/>
      <c r="BO571" s="259"/>
      <c r="BP571" s="259"/>
      <c r="BQ571" s="259"/>
      <c r="BR571" s="259"/>
    </row>
    <row r="572" spans="1:73">
      <c r="A572" s="254" t="s">
        <v>72</v>
      </c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  <c r="AS572" s="259"/>
      <c r="AT572" s="259"/>
      <c r="AU572" s="259"/>
      <c r="AV572" s="259"/>
      <c r="AW572" s="259"/>
      <c r="AX572" s="259"/>
      <c r="AY572" s="259"/>
      <c r="AZ572" s="259"/>
      <c r="BA572" s="259"/>
      <c r="BB572" s="259"/>
      <c r="BC572" s="259"/>
      <c r="BD572" s="259"/>
      <c r="BE572" s="259"/>
      <c r="BF572" s="259"/>
      <c r="BG572" s="259"/>
      <c r="BH572" s="259"/>
      <c r="BI572" s="259"/>
      <c r="BJ572" s="259"/>
      <c r="BK572" s="259"/>
      <c r="BL572" s="259"/>
      <c r="BM572" s="259"/>
      <c r="BN572" s="259"/>
      <c r="BO572" s="259"/>
      <c r="BP572" s="259"/>
      <c r="BQ572" s="259"/>
      <c r="BR572" s="259"/>
    </row>
    <row r="573" spans="1:73">
      <c r="A573" s="254" t="s">
        <v>73</v>
      </c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  <c r="AS573" s="259"/>
      <c r="AT573" s="259"/>
      <c r="AU573" s="259"/>
      <c r="AV573" s="259"/>
      <c r="AW573" s="259"/>
      <c r="AX573" s="259"/>
      <c r="AY573" s="259"/>
      <c r="AZ573" s="259"/>
      <c r="BA573" s="259"/>
      <c r="BB573" s="259"/>
      <c r="BC573" s="259"/>
      <c r="BD573" s="259"/>
      <c r="BE573" s="259"/>
      <c r="BF573" s="259"/>
      <c r="BG573" s="259"/>
      <c r="BH573" s="259"/>
      <c r="BI573" s="259"/>
      <c r="BJ573" s="259"/>
      <c r="BK573" s="259"/>
      <c r="BL573" s="259"/>
      <c r="BM573" s="259"/>
      <c r="BN573" s="259"/>
      <c r="BO573" s="259"/>
      <c r="BP573" s="259"/>
      <c r="BQ573" s="259"/>
      <c r="BR573" s="259"/>
    </row>
    <row r="574" spans="1:73">
      <c r="A574" s="254" t="s">
        <v>74</v>
      </c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  <c r="AS574" s="259"/>
      <c r="AT574" s="259"/>
      <c r="AU574" s="259"/>
      <c r="AV574" s="259"/>
      <c r="AW574" s="259"/>
      <c r="AX574" s="259"/>
      <c r="AY574" s="259"/>
      <c r="AZ574" s="259"/>
      <c r="BA574" s="259"/>
      <c r="BB574" s="259"/>
      <c r="BC574" s="259"/>
      <c r="BD574" s="259"/>
      <c r="BE574" s="259"/>
      <c r="BF574" s="259"/>
      <c r="BG574" s="259"/>
      <c r="BH574" s="259"/>
      <c r="BI574" s="259"/>
      <c r="BJ574" s="259"/>
      <c r="BK574" s="259"/>
      <c r="BL574" s="259"/>
      <c r="BM574" s="259"/>
      <c r="BN574" s="259"/>
      <c r="BO574" s="259"/>
      <c r="BP574" s="259"/>
      <c r="BQ574" s="259"/>
      <c r="BR574" s="259"/>
    </row>
    <row r="575" spans="1:73">
      <c r="A575" s="254" t="s">
        <v>75</v>
      </c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  <c r="AS575" s="259"/>
      <c r="AT575" s="259"/>
      <c r="AU575" s="259"/>
      <c r="AV575" s="259"/>
      <c r="AW575" s="259"/>
      <c r="AX575" s="259"/>
      <c r="AY575" s="259"/>
      <c r="AZ575" s="259"/>
      <c r="BA575" s="259"/>
      <c r="BB575" s="259"/>
      <c r="BC575" s="259"/>
      <c r="BD575" s="259"/>
      <c r="BE575" s="259"/>
      <c r="BF575" s="259"/>
      <c r="BG575" s="259"/>
      <c r="BH575" s="259"/>
      <c r="BI575" s="259"/>
      <c r="BJ575" s="259"/>
      <c r="BK575" s="259"/>
      <c r="BL575" s="259"/>
      <c r="BM575" s="259"/>
      <c r="BN575" s="259"/>
      <c r="BO575" s="259"/>
      <c r="BP575" s="259"/>
      <c r="BQ575" s="259"/>
      <c r="BR575" s="259"/>
    </row>
    <row r="576" spans="1:73" ht="12" thickBot="1">
      <c r="A576" s="254" t="s">
        <v>76</v>
      </c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  <c r="AS576" s="259"/>
      <c r="AT576" s="259"/>
      <c r="AU576" s="259"/>
      <c r="AV576" s="259"/>
      <c r="AW576" s="259"/>
      <c r="AX576" s="259"/>
      <c r="AY576" s="259"/>
      <c r="AZ576" s="259"/>
      <c r="BA576" s="259"/>
      <c r="BB576" s="259"/>
      <c r="BC576" s="259"/>
      <c r="BD576" s="259"/>
      <c r="BE576" s="259"/>
      <c r="BF576" s="259"/>
      <c r="BG576" s="259"/>
      <c r="BH576" s="259"/>
      <c r="BI576" s="259"/>
      <c r="BJ576" s="259"/>
      <c r="BK576" s="259"/>
      <c r="BL576" s="259"/>
      <c r="BM576" s="259"/>
      <c r="BN576" s="259"/>
      <c r="BO576" s="259"/>
      <c r="BP576" s="259"/>
      <c r="BQ576" s="259"/>
      <c r="BR576" s="259"/>
    </row>
    <row r="577" spans="1:68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  <c r="AA577" s="261"/>
      <c r="AB577" s="261"/>
      <c r="AC577" s="261"/>
      <c r="AD577" s="261"/>
      <c r="AE577" s="261"/>
      <c r="AF577" s="261"/>
      <c r="AG577" s="261"/>
      <c r="AH577" s="261"/>
      <c r="AI577" s="261"/>
      <c r="AJ577" s="261"/>
      <c r="AK577" s="261"/>
      <c r="AL577" s="261"/>
      <c r="AM577" s="261"/>
      <c r="AN577" s="261"/>
      <c r="AO577" s="261"/>
      <c r="AP577" s="261"/>
      <c r="AQ577" s="261"/>
      <c r="AR577" s="261"/>
      <c r="AS577" s="261"/>
      <c r="AT577" s="261"/>
      <c r="AU577" s="261"/>
      <c r="AV577" s="261"/>
      <c r="AW577" s="261"/>
      <c r="AX577" s="261"/>
      <c r="AY577" s="261"/>
      <c r="AZ577" s="261"/>
      <c r="BA577" s="261"/>
      <c r="BB577" s="261"/>
      <c r="BC577" s="261"/>
      <c r="BD577" s="261"/>
      <c r="BE577" s="261"/>
      <c r="BF577" s="261"/>
      <c r="BG577" s="261"/>
      <c r="BH577" s="261"/>
      <c r="BI577" s="261"/>
      <c r="BJ577" s="261"/>
      <c r="BK577" s="261"/>
      <c r="BL577" s="261"/>
      <c r="BM577" s="261"/>
      <c r="BN577" s="261"/>
      <c r="BO577" s="261"/>
      <c r="BP577" s="261"/>
    </row>
  </sheetData>
  <mergeCells count="22">
    <mergeCell ref="BW134:BW135"/>
    <mergeCell ref="BX134:BX135"/>
    <mergeCell ref="CU87:CU88"/>
    <mergeCell ref="BT103:BT104"/>
    <mergeCell ref="BQ118:BQ119"/>
    <mergeCell ref="BR118:BR119"/>
    <mergeCell ref="BQ134:BQ135"/>
    <mergeCell ref="BR134:BR135"/>
    <mergeCell ref="BS134:BS135"/>
    <mergeCell ref="BT134:BT135"/>
    <mergeCell ref="BU134:BU135"/>
    <mergeCell ref="BV134:BV135"/>
    <mergeCell ref="CS86:CS88"/>
    <mergeCell ref="BQ87:BQ88"/>
    <mergeCell ref="BR87:BR88"/>
    <mergeCell ref="BS87:BS88"/>
    <mergeCell ref="BR163:BR167"/>
    <mergeCell ref="BT70:BT72"/>
    <mergeCell ref="BU70:BU72"/>
    <mergeCell ref="BV70:BV72"/>
    <mergeCell ref="BQ71:BQ72"/>
    <mergeCell ref="BR71:BR72"/>
  </mergeCells>
  <conditionalFormatting sqref="BZ136:CL147 CO136:DA147">
    <cfRule type="aboveAverage" dxfId="9" priority="12"/>
  </conditionalFormatting>
  <conditionalFormatting sqref="BZ136:CL14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8" priority="10"/>
  </conditionalFormatting>
  <conditionalFormatting sqref="CM136:CM147">
    <cfRule type="aboveAverage" dxfId="7" priority="3" aboveAverage="0"/>
    <cfRule type="aboveAverage" dxfId="6" priority="4"/>
    <cfRule type="aboveAverage" dxfId="5" priority="5" aboveAverage="0"/>
    <cfRule type="aboveAverage" dxfId="4" priority="6" aboveAverage="0"/>
    <cfRule type="aboveAverage" dxfId="3" priority="7"/>
  </conditionalFormatting>
  <conditionalFormatting sqref="CO136:DA1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2" priority="11"/>
  </conditionalFormatting>
  <conditionalFormatting sqref="DB136:DB147">
    <cfRule type="aboveAverage" dxfId="1" priority="1" aboveAverage="0"/>
    <cfRule type="aboveAverage" dxfId="0" priority="2"/>
  </conditionalFormatting>
  <printOptions verticalCentered="1"/>
  <pageMargins left="0.2" right="0.2" top="0.25" bottom="0.25" header="0" footer="0.1"/>
  <pageSetup scale="23" orientation="landscape" r:id="rId1"/>
  <headerFooter>
    <oddFooter>&amp;L&amp;"Arial,Regular"&amp;10&amp;D&amp;R&amp;"Arial,Regular"&amp;10© 2017 The Jacobsen Publishing Company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9F4A-DFFB-4B2E-8896-ECF210C7B7E4}">
  <dimension ref="A1:AF4797"/>
  <sheetViews>
    <sheetView zoomScale="145" zoomScaleNormal="145" workbookViewId="0">
      <pane xSplit="1" ySplit="1" topLeftCell="B4769" activePane="bottomRight" state="frozen"/>
      <selection pane="topRight" activeCell="B1" sqref="B1"/>
      <selection pane="bottomLeft" activeCell="A2" sqref="A2"/>
      <selection pane="bottomRight" activeCell="A4777" sqref="A4777:A4779"/>
    </sheetView>
  </sheetViews>
  <sheetFormatPr defaultColWidth="9.28515625" defaultRowHeight="12.75"/>
  <cols>
    <col min="1" max="1" width="9.28515625" style="129" bestFit="1" customWidth="1"/>
    <col min="2" max="14" width="14.28515625" style="131" customWidth="1"/>
    <col min="15" max="17" width="9.28515625" style="131"/>
    <col min="18" max="32" width="14.28515625" style="131" customWidth="1"/>
    <col min="33" max="16384" width="9.28515625" style="131"/>
  </cols>
  <sheetData>
    <row r="1" spans="1:32" ht="86.25">
      <c r="B1" s="130" t="s">
        <v>210</v>
      </c>
      <c r="C1" s="130" t="s">
        <v>211</v>
      </c>
      <c r="D1" s="130" t="s">
        <v>212</v>
      </c>
      <c r="E1" s="130" t="s">
        <v>213</v>
      </c>
      <c r="F1" s="130" t="s">
        <v>214</v>
      </c>
      <c r="G1" s="130" t="s">
        <v>215</v>
      </c>
      <c r="H1" s="130" t="s">
        <v>216</v>
      </c>
      <c r="I1" s="130" t="s">
        <v>217</v>
      </c>
      <c r="J1" s="130" t="s">
        <v>218</v>
      </c>
      <c r="K1" s="130" t="s">
        <v>219</v>
      </c>
      <c r="L1" s="130" t="s">
        <v>220</v>
      </c>
      <c r="M1" s="130" t="s">
        <v>215</v>
      </c>
      <c r="N1" s="130" t="s">
        <v>221</v>
      </c>
      <c r="O1" s="130"/>
      <c r="P1" s="130"/>
      <c r="Q1" s="130"/>
      <c r="R1" s="130" t="s">
        <v>222</v>
      </c>
      <c r="S1" s="130" t="s">
        <v>223</v>
      </c>
      <c r="T1" s="130" t="s">
        <v>224</v>
      </c>
      <c r="U1" s="130" t="s">
        <v>225</v>
      </c>
      <c r="V1" s="130" t="s">
        <v>226</v>
      </c>
      <c r="W1" s="130" t="s">
        <v>227</v>
      </c>
      <c r="X1" s="130" t="s">
        <v>228</v>
      </c>
      <c r="Y1" s="130" t="s">
        <v>229</v>
      </c>
      <c r="Z1" s="130" t="s">
        <v>230</v>
      </c>
      <c r="AA1" s="130" t="s">
        <v>231</v>
      </c>
      <c r="AB1" s="130" t="s">
        <v>232</v>
      </c>
      <c r="AC1" s="130" t="s">
        <v>233</v>
      </c>
      <c r="AD1" s="130" t="s">
        <v>234</v>
      </c>
      <c r="AE1" s="130" t="s">
        <v>235</v>
      </c>
      <c r="AF1" s="130" t="s">
        <v>236</v>
      </c>
    </row>
    <row r="2" spans="1:32">
      <c r="A2" s="129">
        <v>36529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2"/>
      <c r="AC2" s="132"/>
      <c r="AD2" s="132"/>
      <c r="AE2" s="132"/>
      <c r="AF2" s="132"/>
    </row>
    <row r="3" spans="1:32">
      <c r="A3" s="129">
        <v>36530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2"/>
      <c r="AC3" s="132"/>
      <c r="AD3" s="132"/>
      <c r="AE3" s="132"/>
      <c r="AF3" s="132"/>
    </row>
    <row r="4" spans="1:32">
      <c r="A4" s="129">
        <v>36531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2"/>
      <c r="AC4" s="132"/>
      <c r="AD4" s="132"/>
      <c r="AE4" s="132"/>
      <c r="AF4" s="132"/>
    </row>
    <row r="5" spans="1:32">
      <c r="A5" s="129">
        <v>36532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2"/>
      <c r="AC5" s="132"/>
      <c r="AD5" s="132"/>
      <c r="AE5" s="132"/>
      <c r="AF5" s="132"/>
    </row>
    <row r="6" spans="1:32">
      <c r="A6" s="129">
        <v>36535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2"/>
      <c r="AC6" s="132"/>
      <c r="AD6" s="132"/>
      <c r="AE6" s="132"/>
      <c r="AF6" s="132"/>
    </row>
    <row r="7" spans="1:32">
      <c r="A7" s="129">
        <v>36536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2"/>
      <c r="AC7" s="132"/>
      <c r="AD7" s="132"/>
      <c r="AE7" s="132"/>
      <c r="AF7" s="132"/>
    </row>
    <row r="8" spans="1:32">
      <c r="A8" s="129">
        <v>36537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2"/>
      <c r="AC8" s="132"/>
      <c r="AD8" s="132"/>
      <c r="AE8" s="132"/>
      <c r="AF8" s="132"/>
    </row>
    <row r="9" spans="1:32">
      <c r="A9" s="129">
        <v>36538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2"/>
      <c r="AC9" s="132"/>
      <c r="AD9" s="132"/>
      <c r="AE9" s="132"/>
      <c r="AF9" s="132"/>
    </row>
    <row r="10" spans="1:32">
      <c r="A10" s="129">
        <v>36539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2"/>
      <c r="AC10" s="132"/>
      <c r="AD10" s="132"/>
      <c r="AE10" s="132"/>
      <c r="AF10" s="132"/>
    </row>
    <row r="11" spans="1:32">
      <c r="A11" s="129">
        <v>36543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2"/>
      <c r="AC11" s="132"/>
      <c r="AD11" s="132"/>
      <c r="AE11" s="132"/>
      <c r="AF11" s="132"/>
    </row>
    <row r="12" spans="1:32">
      <c r="A12" s="129">
        <v>36544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2"/>
      <c r="AC12" s="132"/>
      <c r="AD12" s="132"/>
      <c r="AE12" s="132"/>
      <c r="AF12" s="132"/>
    </row>
    <row r="13" spans="1:32">
      <c r="A13" s="129">
        <v>36545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2"/>
      <c r="AC13" s="132"/>
      <c r="AD13" s="132"/>
      <c r="AE13" s="132"/>
      <c r="AF13" s="132"/>
    </row>
    <row r="14" spans="1:32">
      <c r="A14" s="129">
        <v>36546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2"/>
      <c r="AC14" s="132"/>
      <c r="AD14" s="132"/>
      <c r="AE14" s="132"/>
      <c r="AF14" s="132"/>
    </row>
    <row r="15" spans="1:32">
      <c r="A15" s="129">
        <v>36549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2"/>
      <c r="AC15" s="132"/>
      <c r="AD15" s="132"/>
      <c r="AE15" s="132"/>
      <c r="AF15" s="132"/>
    </row>
    <row r="16" spans="1:32">
      <c r="A16" s="129">
        <v>36550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2"/>
      <c r="AC16" s="132"/>
      <c r="AD16" s="132"/>
      <c r="AE16" s="132"/>
      <c r="AF16" s="132"/>
    </row>
    <row r="17" spans="1:32">
      <c r="A17" s="129">
        <v>36551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2"/>
      <c r="AC17" s="132"/>
      <c r="AD17" s="132"/>
      <c r="AE17" s="132"/>
      <c r="AF17" s="132"/>
    </row>
    <row r="18" spans="1:32">
      <c r="A18" s="129">
        <v>36552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2"/>
      <c r="AC18" s="132"/>
      <c r="AD18" s="132"/>
      <c r="AE18" s="132"/>
      <c r="AF18" s="132"/>
    </row>
    <row r="19" spans="1:32">
      <c r="A19" s="129">
        <v>36553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2"/>
      <c r="AC19" s="132"/>
      <c r="AD19" s="132"/>
      <c r="AE19" s="132"/>
      <c r="AF19" s="132"/>
    </row>
    <row r="20" spans="1:32">
      <c r="A20" s="129">
        <v>36556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2"/>
      <c r="AC20" s="132"/>
      <c r="AD20" s="132"/>
      <c r="AE20" s="132"/>
      <c r="AF20" s="132"/>
    </row>
    <row r="21" spans="1:32">
      <c r="A21" s="129">
        <v>36557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2"/>
      <c r="AC21" s="132"/>
      <c r="AD21" s="132"/>
      <c r="AE21" s="132"/>
      <c r="AF21" s="132"/>
    </row>
    <row r="22" spans="1:32">
      <c r="A22" s="129">
        <v>36558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2"/>
      <c r="AC22" s="132"/>
      <c r="AD22" s="132"/>
      <c r="AE22" s="132"/>
      <c r="AF22" s="132"/>
    </row>
    <row r="23" spans="1:32">
      <c r="A23" s="129">
        <v>36559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2"/>
      <c r="AC23" s="132"/>
      <c r="AD23" s="132"/>
      <c r="AE23" s="132"/>
      <c r="AF23" s="132"/>
    </row>
    <row r="24" spans="1:32">
      <c r="A24" s="129">
        <v>36560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2"/>
      <c r="AC24" s="132"/>
      <c r="AD24" s="132"/>
      <c r="AE24" s="132"/>
      <c r="AF24" s="132"/>
    </row>
    <row r="25" spans="1:32">
      <c r="A25" s="129">
        <v>36563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2"/>
      <c r="AC25" s="132"/>
      <c r="AD25" s="132"/>
      <c r="AE25" s="132"/>
      <c r="AF25" s="132"/>
    </row>
    <row r="26" spans="1:32">
      <c r="A26" s="129">
        <v>36564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2"/>
      <c r="AC26" s="132"/>
      <c r="AD26" s="132"/>
      <c r="AE26" s="132"/>
      <c r="AF26" s="132"/>
    </row>
    <row r="27" spans="1:32">
      <c r="A27" s="129">
        <v>36565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2"/>
      <c r="AC27" s="132"/>
      <c r="AD27" s="132"/>
      <c r="AE27" s="132"/>
      <c r="AF27" s="132"/>
    </row>
    <row r="28" spans="1:32">
      <c r="A28" s="129">
        <v>36566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2"/>
      <c r="AC28" s="132"/>
      <c r="AD28" s="132"/>
      <c r="AE28" s="132"/>
      <c r="AF28" s="132"/>
    </row>
    <row r="29" spans="1:32">
      <c r="A29" s="129">
        <v>36567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2"/>
      <c r="AC29" s="132"/>
      <c r="AD29" s="132"/>
      <c r="AE29" s="132"/>
      <c r="AF29" s="132"/>
    </row>
    <row r="30" spans="1:32">
      <c r="A30" s="129">
        <v>36570</v>
      </c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2"/>
      <c r="AC30" s="132"/>
      <c r="AD30" s="132"/>
      <c r="AE30" s="132"/>
      <c r="AF30" s="132"/>
    </row>
    <row r="31" spans="1:32">
      <c r="A31" s="129">
        <v>36571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2"/>
      <c r="AC31" s="132"/>
      <c r="AD31" s="132"/>
      <c r="AE31" s="132"/>
      <c r="AF31" s="132"/>
    </row>
    <row r="32" spans="1:32">
      <c r="A32" s="129">
        <v>36572</v>
      </c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2"/>
      <c r="AC32" s="132"/>
      <c r="AD32" s="132"/>
      <c r="AE32" s="132"/>
      <c r="AF32" s="132"/>
    </row>
    <row r="33" spans="1:32">
      <c r="A33" s="129">
        <v>36573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2"/>
      <c r="AC33" s="132"/>
      <c r="AD33" s="132"/>
      <c r="AE33" s="132"/>
      <c r="AF33" s="132"/>
    </row>
    <row r="34" spans="1:32">
      <c r="A34" s="129">
        <v>36574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2"/>
      <c r="AC34" s="132"/>
      <c r="AD34" s="132"/>
      <c r="AE34" s="132"/>
      <c r="AF34" s="132"/>
    </row>
    <row r="35" spans="1:32">
      <c r="A35" s="129">
        <v>36578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2"/>
      <c r="AC35" s="132"/>
      <c r="AD35" s="132"/>
      <c r="AE35" s="132"/>
      <c r="AF35" s="132"/>
    </row>
    <row r="36" spans="1:32">
      <c r="A36" s="129">
        <v>36579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2"/>
      <c r="AC36" s="132"/>
      <c r="AD36" s="132"/>
      <c r="AE36" s="132"/>
      <c r="AF36" s="132"/>
    </row>
    <row r="37" spans="1:32">
      <c r="A37" s="129">
        <v>36580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2"/>
      <c r="AC37" s="132"/>
      <c r="AD37" s="132"/>
      <c r="AE37" s="132"/>
      <c r="AF37" s="132"/>
    </row>
    <row r="38" spans="1:32">
      <c r="A38" s="129">
        <v>36581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2"/>
      <c r="AC38" s="132"/>
      <c r="AD38" s="132"/>
      <c r="AE38" s="132"/>
      <c r="AF38" s="132"/>
    </row>
    <row r="39" spans="1:32">
      <c r="A39" s="129">
        <v>36584</v>
      </c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2"/>
      <c r="AC39" s="132"/>
      <c r="AD39" s="132"/>
      <c r="AE39" s="132"/>
      <c r="AF39" s="132"/>
    </row>
    <row r="40" spans="1:32">
      <c r="A40" s="129">
        <v>36585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2"/>
      <c r="AC40" s="132"/>
      <c r="AD40" s="132"/>
      <c r="AE40" s="132"/>
      <c r="AF40" s="132"/>
    </row>
    <row r="41" spans="1:32">
      <c r="A41" s="129">
        <v>36586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2"/>
      <c r="AC41" s="132"/>
      <c r="AD41" s="132"/>
      <c r="AE41" s="132"/>
      <c r="AF41" s="132"/>
    </row>
    <row r="42" spans="1:32">
      <c r="A42" s="129">
        <v>36587</v>
      </c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2"/>
      <c r="AC42" s="132"/>
      <c r="AD42" s="132"/>
      <c r="AE42" s="132"/>
      <c r="AF42" s="132"/>
    </row>
    <row r="43" spans="1:32">
      <c r="A43" s="129">
        <v>36588</v>
      </c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2"/>
      <c r="AC43" s="132"/>
      <c r="AD43" s="132"/>
      <c r="AE43" s="132"/>
      <c r="AF43" s="132"/>
    </row>
    <row r="44" spans="1:32">
      <c r="A44" s="129">
        <v>36591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2"/>
      <c r="AC44" s="132"/>
      <c r="AD44" s="132"/>
      <c r="AE44" s="132"/>
      <c r="AF44" s="132"/>
    </row>
    <row r="45" spans="1:32">
      <c r="A45" s="129">
        <v>36592</v>
      </c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2"/>
      <c r="AC45" s="132"/>
      <c r="AD45" s="132"/>
      <c r="AE45" s="132"/>
      <c r="AF45" s="132"/>
    </row>
    <row r="46" spans="1:32">
      <c r="A46" s="129">
        <v>36593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2"/>
      <c r="AC46" s="132"/>
      <c r="AD46" s="132"/>
      <c r="AE46" s="132"/>
      <c r="AF46" s="132"/>
    </row>
    <row r="47" spans="1:32">
      <c r="A47" s="129">
        <v>36594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2"/>
      <c r="AC47" s="132"/>
      <c r="AD47" s="132"/>
      <c r="AE47" s="132"/>
      <c r="AF47" s="132"/>
    </row>
    <row r="48" spans="1:32">
      <c r="A48" s="129">
        <v>36595</v>
      </c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2"/>
      <c r="AC48" s="132"/>
      <c r="AD48" s="132"/>
      <c r="AE48" s="132"/>
      <c r="AF48" s="132"/>
    </row>
    <row r="49" spans="1:32">
      <c r="A49" s="129">
        <v>36598</v>
      </c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2"/>
      <c r="AC49" s="132"/>
      <c r="AD49" s="132"/>
      <c r="AE49" s="132"/>
      <c r="AF49" s="132"/>
    </row>
    <row r="50" spans="1:32">
      <c r="A50" s="129">
        <v>36599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2"/>
      <c r="AC50" s="132"/>
      <c r="AD50" s="132"/>
      <c r="AE50" s="132"/>
      <c r="AF50" s="132"/>
    </row>
    <row r="51" spans="1:32">
      <c r="A51" s="129">
        <v>36600</v>
      </c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2"/>
      <c r="AC51" s="132"/>
      <c r="AD51" s="132"/>
      <c r="AE51" s="132"/>
      <c r="AF51" s="132"/>
    </row>
    <row r="52" spans="1:32">
      <c r="A52" s="129">
        <v>36601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2"/>
      <c r="AC52" s="132"/>
      <c r="AD52" s="132"/>
      <c r="AE52" s="132"/>
      <c r="AF52" s="132"/>
    </row>
    <row r="53" spans="1:32">
      <c r="A53" s="129">
        <v>36602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2"/>
      <c r="AC53" s="132"/>
      <c r="AD53" s="132"/>
      <c r="AE53" s="132"/>
      <c r="AF53" s="132"/>
    </row>
    <row r="54" spans="1:32">
      <c r="A54" s="129">
        <v>36605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2"/>
      <c r="AC54" s="132"/>
      <c r="AD54" s="132"/>
      <c r="AE54" s="132"/>
      <c r="AF54" s="132"/>
    </row>
    <row r="55" spans="1:32">
      <c r="A55" s="129">
        <v>36606</v>
      </c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2"/>
      <c r="AC55" s="132"/>
      <c r="AD55" s="132"/>
      <c r="AE55" s="132"/>
      <c r="AF55" s="132"/>
    </row>
    <row r="56" spans="1:32">
      <c r="A56" s="129">
        <v>36607</v>
      </c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2"/>
      <c r="AC56" s="132"/>
      <c r="AD56" s="132"/>
      <c r="AE56" s="132"/>
      <c r="AF56" s="132"/>
    </row>
    <row r="57" spans="1:32">
      <c r="A57" s="129">
        <v>36608</v>
      </c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2"/>
      <c r="AC57" s="132"/>
      <c r="AD57" s="132"/>
      <c r="AE57" s="132"/>
      <c r="AF57" s="132"/>
    </row>
    <row r="58" spans="1:32">
      <c r="A58" s="129">
        <v>36609</v>
      </c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2"/>
      <c r="AC58" s="132"/>
      <c r="AD58" s="132"/>
      <c r="AE58" s="132"/>
      <c r="AF58" s="132"/>
    </row>
    <row r="59" spans="1:32">
      <c r="A59" s="129">
        <v>36612</v>
      </c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2"/>
      <c r="AC59" s="132"/>
      <c r="AD59" s="132"/>
      <c r="AE59" s="132"/>
      <c r="AF59" s="132"/>
    </row>
    <row r="60" spans="1:32">
      <c r="A60" s="129">
        <v>36613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2"/>
      <c r="AC60" s="132"/>
      <c r="AD60" s="132"/>
      <c r="AE60" s="132"/>
      <c r="AF60" s="132"/>
    </row>
    <row r="61" spans="1:32">
      <c r="A61" s="129">
        <v>36614</v>
      </c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2"/>
      <c r="AC61" s="132"/>
      <c r="AD61" s="132"/>
      <c r="AE61" s="132"/>
      <c r="AF61" s="132"/>
    </row>
    <row r="62" spans="1:32">
      <c r="A62" s="129">
        <v>36615</v>
      </c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2"/>
      <c r="AC62" s="132"/>
      <c r="AD62" s="132"/>
      <c r="AE62" s="132"/>
      <c r="AF62" s="132"/>
    </row>
    <row r="63" spans="1:32">
      <c r="A63" s="129">
        <v>36616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2"/>
      <c r="AC63" s="132"/>
      <c r="AD63" s="132"/>
      <c r="AE63" s="132"/>
      <c r="AF63" s="132"/>
    </row>
    <row r="64" spans="1:32">
      <c r="A64" s="129">
        <v>36619</v>
      </c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2"/>
      <c r="AC64" s="132"/>
      <c r="AD64" s="132"/>
      <c r="AE64" s="132"/>
      <c r="AF64" s="132"/>
    </row>
    <row r="65" spans="1:32">
      <c r="A65" s="129">
        <v>36620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2"/>
      <c r="AC65" s="132"/>
      <c r="AD65" s="132"/>
      <c r="AE65" s="132"/>
      <c r="AF65" s="132"/>
    </row>
    <row r="66" spans="1:32">
      <c r="A66" s="129">
        <v>36621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2"/>
      <c r="AC66" s="132"/>
      <c r="AD66" s="132"/>
      <c r="AE66" s="132"/>
      <c r="AF66" s="132"/>
    </row>
    <row r="67" spans="1:32">
      <c r="A67" s="129">
        <v>36622</v>
      </c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2"/>
      <c r="AC67" s="132"/>
      <c r="AD67" s="132"/>
      <c r="AE67" s="132"/>
      <c r="AF67" s="132"/>
    </row>
    <row r="68" spans="1:32">
      <c r="A68" s="129">
        <v>36623</v>
      </c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2"/>
      <c r="AC68" s="132"/>
      <c r="AD68" s="132"/>
      <c r="AE68" s="132"/>
      <c r="AF68" s="132"/>
    </row>
    <row r="69" spans="1:32">
      <c r="A69" s="129">
        <v>36626</v>
      </c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2"/>
      <c r="AC69" s="132"/>
      <c r="AD69" s="132"/>
      <c r="AE69" s="132"/>
      <c r="AF69" s="132"/>
    </row>
    <row r="70" spans="1:32">
      <c r="A70" s="129">
        <v>36627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2"/>
      <c r="AC70" s="132"/>
      <c r="AD70" s="132"/>
      <c r="AE70" s="132"/>
      <c r="AF70" s="132"/>
    </row>
    <row r="71" spans="1:32">
      <c r="A71" s="129">
        <v>36628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2"/>
      <c r="AC71" s="132"/>
      <c r="AD71" s="132"/>
      <c r="AE71" s="132"/>
      <c r="AF71" s="132"/>
    </row>
    <row r="72" spans="1:32">
      <c r="A72" s="129">
        <v>36629</v>
      </c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2"/>
      <c r="AC72" s="132"/>
      <c r="AD72" s="132"/>
      <c r="AE72" s="132"/>
      <c r="AF72" s="132"/>
    </row>
    <row r="73" spans="1:32">
      <c r="A73" s="129">
        <v>36630</v>
      </c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2"/>
      <c r="AC73" s="132"/>
      <c r="AD73" s="132"/>
      <c r="AE73" s="132"/>
      <c r="AF73" s="132"/>
    </row>
    <row r="74" spans="1:32">
      <c r="A74" s="129">
        <v>36633</v>
      </c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2"/>
      <c r="AC74" s="132"/>
      <c r="AD74" s="132"/>
      <c r="AE74" s="132"/>
      <c r="AF74" s="132"/>
    </row>
    <row r="75" spans="1:32">
      <c r="A75" s="129">
        <v>36634</v>
      </c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2"/>
      <c r="AC75" s="132"/>
      <c r="AD75" s="132"/>
      <c r="AE75" s="132"/>
      <c r="AF75" s="132"/>
    </row>
    <row r="76" spans="1:32">
      <c r="A76" s="129">
        <v>36635</v>
      </c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2"/>
      <c r="AC76" s="132"/>
      <c r="AD76" s="132"/>
      <c r="AE76" s="132"/>
      <c r="AF76" s="132"/>
    </row>
    <row r="77" spans="1:32">
      <c r="A77" s="129">
        <v>36636</v>
      </c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2"/>
      <c r="AC77" s="132"/>
      <c r="AD77" s="132"/>
      <c r="AE77" s="132"/>
      <c r="AF77" s="132"/>
    </row>
    <row r="78" spans="1:32">
      <c r="A78" s="129">
        <v>36640</v>
      </c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2"/>
      <c r="AC78" s="132"/>
      <c r="AD78" s="132"/>
      <c r="AE78" s="132"/>
      <c r="AF78" s="132"/>
    </row>
    <row r="79" spans="1:32">
      <c r="A79" s="129">
        <v>36641</v>
      </c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2"/>
      <c r="AC79" s="132"/>
      <c r="AD79" s="132"/>
      <c r="AE79" s="132"/>
      <c r="AF79" s="132"/>
    </row>
    <row r="80" spans="1:32">
      <c r="A80" s="129">
        <v>36642</v>
      </c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2"/>
      <c r="AC80" s="132"/>
      <c r="AD80" s="132"/>
      <c r="AE80" s="132"/>
      <c r="AF80" s="132"/>
    </row>
    <row r="81" spans="1:32">
      <c r="A81" s="129">
        <v>36643</v>
      </c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2"/>
      <c r="AC81" s="132"/>
      <c r="AD81" s="132"/>
      <c r="AE81" s="132"/>
      <c r="AF81" s="132"/>
    </row>
    <row r="82" spans="1:32">
      <c r="A82" s="129">
        <v>36644</v>
      </c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2"/>
      <c r="AC82" s="132"/>
      <c r="AD82" s="132"/>
      <c r="AE82" s="132"/>
      <c r="AF82" s="132"/>
    </row>
    <row r="83" spans="1:32">
      <c r="A83" s="129">
        <v>36647</v>
      </c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2"/>
      <c r="AC83" s="132"/>
      <c r="AD83" s="132"/>
      <c r="AE83" s="132"/>
      <c r="AF83" s="132"/>
    </row>
    <row r="84" spans="1:32">
      <c r="A84" s="129">
        <v>36648</v>
      </c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2"/>
      <c r="AC84" s="132"/>
      <c r="AD84" s="132"/>
      <c r="AE84" s="132"/>
      <c r="AF84" s="132"/>
    </row>
    <row r="85" spans="1:32">
      <c r="A85" s="129">
        <v>36649</v>
      </c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2"/>
      <c r="AC85" s="132"/>
      <c r="AD85" s="132"/>
      <c r="AE85" s="132"/>
      <c r="AF85" s="132"/>
    </row>
    <row r="86" spans="1:32">
      <c r="A86" s="129">
        <v>36650</v>
      </c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2"/>
      <c r="AC86" s="132"/>
      <c r="AD86" s="132"/>
      <c r="AE86" s="132"/>
      <c r="AF86" s="132"/>
    </row>
    <row r="87" spans="1:32">
      <c r="A87" s="129">
        <v>36651</v>
      </c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2"/>
      <c r="AC87" s="132"/>
      <c r="AD87" s="132"/>
      <c r="AE87" s="132"/>
      <c r="AF87" s="132"/>
    </row>
    <row r="88" spans="1:32">
      <c r="A88" s="129">
        <v>36654</v>
      </c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2"/>
      <c r="AC88" s="132"/>
      <c r="AD88" s="132"/>
      <c r="AE88" s="132"/>
      <c r="AF88" s="132"/>
    </row>
    <row r="89" spans="1:32">
      <c r="A89" s="129">
        <v>36655</v>
      </c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2"/>
      <c r="AC89" s="132"/>
      <c r="AD89" s="132"/>
      <c r="AE89" s="132"/>
      <c r="AF89" s="132"/>
    </row>
    <row r="90" spans="1:32">
      <c r="A90" s="129">
        <v>36656</v>
      </c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2"/>
      <c r="AC90" s="132"/>
      <c r="AD90" s="132"/>
      <c r="AE90" s="132"/>
      <c r="AF90" s="132"/>
    </row>
    <row r="91" spans="1:32">
      <c r="A91" s="129">
        <v>36657</v>
      </c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2"/>
      <c r="AC91" s="132"/>
      <c r="AD91" s="132"/>
      <c r="AE91" s="132"/>
      <c r="AF91" s="132"/>
    </row>
    <row r="92" spans="1:32">
      <c r="A92" s="129">
        <v>36658</v>
      </c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2"/>
      <c r="AC92" s="132"/>
      <c r="AD92" s="132"/>
      <c r="AE92" s="132"/>
      <c r="AF92" s="132"/>
    </row>
    <row r="93" spans="1:32">
      <c r="A93" s="129">
        <v>36661</v>
      </c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2"/>
      <c r="AC93" s="132"/>
      <c r="AD93" s="132"/>
      <c r="AE93" s="132"/>
      <c r="AF93" s="132"/>
    </row>
    <row r="94" spans="1:32">
      <c r="A94" s="129">
        <v>36662</v>
      </c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2"/>
      <c r="AC94" s="132"/>
      <c r="AD94" s="132"/>
      <c r="AE94" s="132"/>
      <c r="AF94" s="132"/>
    </row>
    <row r="95" spans="1:32">
      <c r="A95" s="129">
        <v>36663</v>
      </c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2"/>
      <c r="AC95" s="132"/>
      <c r="AD95" s="132"/>
      <c r="AE95" s="132"/>
      <c r="AF95" s="132"/>
    </row>
    <row r="96" spans="1:32">
      <c r="A96" s="129">
        <v>36664</v>
      </c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2"/>
      <c r="AC96" s="132"/>
      <c r="AD96" s="132"/>
      <c r="AE96" s="132"/>
      <c r="AF96" s="132"/>
    </row>
    <row r="97" spans="1:32">
      <c r="A97" s="129">
        <v>36665</v>
      </c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2"/>
      <c r="AC97" s="132"/>
      <c r="AD97" s="132"/>
      <c r="AE97" s="132"/>
      <c r="AF97" s="132"/>
    </row>
    <row r="98" spans="1:32">
      <c r="A98" s="129">
        <v>36668</v>
      </c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2"/>
      <c r="AC98" s="132"/>
      <c r="AD98" s="132"/>
      <c r="AE98" s="132"/>
      <c r="AF98" s="132"/>
    </row>
    <row r="99" spans="1:32">
      <c r="A99" s="129">
        <v>36669</v>
      </c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2"/>
      <c r="AC99" s="132"/>
      <c r="AD99" s="132"/>
      <c r="AE99" s="132"/>
      <c r="AF99" s="132"/>
    </row>
    <row r="100" spans="1:32">
      <c r="A100" s="129">
        <v>36670</v>
      </c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2"/>
      <c r="AC100" s="132"/>
      <c r="AD100" s="132"/>
      <c r="AE100" s="132"/>
      <c r="AF100" s="132"/>
    </row>
    <row r="101" spans="1:32">
      <c r="A101" s="129">
        <v>36671</v>
      </c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2"/>
      <c r="AC101" s="132"/>
      <c r="AD101" s="132"/>
      <c r="AE101" s="132"/>
      <c r="AF101" s="132"/>
    </row>
    <row r="102" spans="1:32">
      <c r="A102" s="129">
        <v>36672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2"/>
      <c r="AC102" s="132"/>
      <c r="AD102" s="132"/>
      <c r="AE102" s="132"/>
      <c r="AF102" s="132"/>
    </row>
    <row r="103" spans="1:32">
      <c r="A103" s="129">
        <v>36676</v>
      </c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2"/>
      <c r="AC103" s="132"/>
      <c r="AD103" s="132"/>
      <c r="AE103" s="132"/>
      <c r="AF103" s="132"/>
    </row>
    <row r="104" spans="1:32">
      <c r="A104" s="129">
        <v>36677</v>
      </c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2"/>
      <c r="AC104" s="132"/>
      <c r="AD104" s="132"/>
      <c r="AE104" s="132"/>
      <c r="AF104" s="132"/>
    </row>
    <row r="105" spans="1:32">
      <c r="A105" s="129">
        <v>36678</v>
      </c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2"/>
      <c r="AC105" s="132"/>
      <c r="AD105" s="132"/>
      <c r="AE105" s="132"/>
      <c r="AF105" s="132"/>
    </row>
    <row r="106" spans="1:32">
      <c r="A106" s="129">
        <v>36679</v>
      </c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2"/>
      <c r="AC106" s="132"/>
      <c r="AD106" s="132"/>
      <c r="AE106" s="132"/>
      <c r="AF106" s="132"/>
    </row>
    <row r="107" spans="1:32">
      <c r="A107" s="129">
        <v>36682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2"/>
      <c r="AC107" s="132"/>
      <c r="AD107" s="132"/>
      <c r="AE107" s="132"/>
      <c r="AF107" s="132"/>
    </row>
    <row r="108" spans="1:32">
      <c r="A108" s="129">
        <v>36683</v>
      </c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2"/>
      <c r="AC108" s="132"/>
      <c r="AD108" s="132"/>
      <c r="AE108" s="132"/>
      <c r="AF108" s="132"/>
    </row>
    <row r="109" spans="1:32">
      <c r="A109" s="129">
        <v>36684</v>
      </c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2"/>
      <c r="AC109" s="132"/>
      <c r="AD109" s="132"/>
      <c r="AE109" s="132"/>
      <c r="AF109" s="132"/>
    </row>
    <row r="110" spans="1:32">
      <c r="A110" s="129">
        <v>36685</v>
      </c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2"/>
      <c r="AC110" s="132"/>
      <c r="AD110" s="132"/>
      <c r="AE110" s="132"/>
      <c r="AF110" s="132"/>
    </row>
    <row r="111" spans="1:32">
      <c r="A111" s="129">
        <v>36686</v>
      </c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2"/>
      <c r="AC111" s="132"/>
      <c r="AD111" s="132"/>
      <c r="AE111" s="132"/>
      <c r="AF111" s="132"/>
    </row>
    <row r="112" spans="1:32">
      <c r="A112" s="129">
        <v>36689</v>
      </c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2"/>
      <c r="AC112" s="132"/>
      <c r="AD112" s="132"/>
      <c r="AE112" s="132"/>
      <c r="AF112" s="132"/>
    </row>
    <row r="113" spans="1:32">
      <c r="A113" s="129">
        <v>36690</v>
      </c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2"/>
      <c r="AC113" s="132"/>
      <c r="AD113" s="132"/>
      <c r="AE113" s="132"/>
      <c r="AF113" s="132"/>
    </row>
    <row r="114" spans="1:32">
      <c r="A114" s="129">
        <v>36691</v>
      </c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2"/>
      <c r="AC114" s="132"/>
      <c r="AD114" s="132"/>
      <c r="AE114" s="132"/>
      <c r="AF114" s="132"/>
    </row>
    <row r="115" spans="1:32">
      <c r="A115" s="129">
        <v>36692</v>
      </c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2"/>
      <c r="AC115" s="132"/>
      <c r="AD115" s="132"/>
      <c r="AE115" s="132"/>
      <c r="AF115" s="132"/>
    </row>
    <row r="116" spans="1:32">
      <c r="A116" s="129">
        <v>36693</v>
      </c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2"/>
      <c r="AC116" s="132"/>
      <c r="AD116" s="132"/>
      <c r="AE116" s="132"/>
      <c r="AF116" s="132"/>
    </row>
    <row r="117" spans="1:32">
      <c r="A117" s="129">
        <v>36696</v>
      </c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2"/>
      <c r="AC117" s="132"/>
      <c r="AD117" s="132"/>
      <c r="AE117" s="132"/>
      <c r="AF117" s="132"/>
    </row>
    <row r="118" spans="1:32">
      <c r="A118" s="129">
        <v>36697</v>
      </c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2"/>
      <c r="AC118" s="132"/>
      <c r="AD118" s="132"/>
      <c r="AE118" s="132"/>
      <c r="AF118" s="132"/>
    </row>
    <row r="119" spans="1:32">
      <c r="A119" s="129">
        <v>36698</v>
      </c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2"/>
      <c r="AC119" s="132"/>
      <c r="AD119" s="132"/>
      <c r="AE119" s="132"/>
      <c r="AF119" s="132"/>
    </row>
    <row r="120" spans="1:32">
      <c r="A120" s="129">
        <v>36699</v>
      </c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2"/>
      <c r="AC120" s="132"/>
      <c r="AD120" s="132"/>
      <c r="AE120" s="132"/>
      <c r="AF120" s="132"/>
    </row>
    <row r="121" spans="1:32">
      <c r="A121" s="129">
        <v>36700</v>
      </c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2"/>
      <c r="AC121" s="132"/>
      <c r="AD121" s="132"/>
      <c r="AE121" s="132"/>
      <c r="AF121" s="132"/>
    </row>
    <row r="122" spans="1:32">
      <c r="A122" s="129">
        <v>36703</v>
      </c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2"/>
      <c r="AC122" s="132"/>
      <c r="AD122" s="132"/>
      <c r="AE122" s="132"/>
      <c r="AF122" s="132"/>
    </row>
    <row r="123" spans="1:32">
      <c r="A123" s="129">
        <v>36704</v>
      </c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2"/>
      <c r="AC123" s="132"/>
      <c r="AD123" s="132"/>
      <c r="AE123" s="132"/>
      <c r="AF123" s="132"/>
    </row>
    <row r="124" spans="1:32">
      <c r="A124" s="129">
        <v>36705</v>
      </c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2"/>
      <c r="AC124" s="132"/>
      <c r="AD124" s="132"/>
      <c r="AE124" s="132"/>
      <c r="AF124" s="132"/>
    </row>
    <row r="125" spans="1:32">
      <c r="A125" s="129">
        <v>36706</v>
      </c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2"/>
      <c r="AC125" s="132"/>
      <c r="AD125" s="132"/>
      <c r="AE125" s="132"/>
      <c r="AF125" s="132"/>
    </row>
    <row r="126" spans="1:32">
      <c r="A126" s="129">
        <v>36707</v>
      </c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2"/>
      <c r="AC126" s="132"/>
      <c r="AD126" s="132"/>
      <c r="AE126" s="132"/>
      <c r="AF126" s="132"/>
    </row>
    <row r="127" spans="1:32">
      <c r="A127" s="129">
        <v>36710</v>
      </c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2"/>
      <c r="AC127" s="132"/>
      <c r="AD127" s="132"/>
      <c r="AE127" s="132"/>
      <c r="AF127" s="132"/>
    </row>
    <row r="128" spans="1:32">
      <c r="A128" s="129">
        <v>36712</v>
      </c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2"/>
      <c r="AC128" s="132"/>
      <c r="AD128" s="132"/>
      <c r="AE128" s="132"/>
      <c r="AF128" s="132"/>
    </row>
    <row r="129" spans="1:32">
      <c r="A129" s="129">
        <v>36713</v>
      </c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2"/>
      <c r="AC129" s="132"/>
      <c r="AD129" s="132"/>
      <c r="AE129" s="132"/>
      <c r="AF129" s="132"/>
    </row>
    <row r="130" spans="1:32">
      <c r="A130" s="129">
        <v>36714</v>
      </c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2"/>
      <c r="AC130" s="132"/>
      <c r="AD130" s="132"/>
      <c r="AE130" s="132"/>
      <c r="AF130" s="132"/>
    </row>
    <row r="131" spans="1:32">
      <c r="A131" s="129">
        <v>36717</v>
      </c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2"/>
      <c r="AC131" s="132"/>
      <c r="AD131" s="132"/>
      <c r="AE131" s="132"/>
      <c r="AF131" s="132"/>
    </row>
    <row r="132" spans="1:32">
      <c r="A132" s="129">
        <v>36718</v>
      </c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2"/>
      <c r="AC132" s="132"/>
      <c r="AD132" s="132"/>
      <c r="AE132" s="132"/>
      <c r="AF132" s="132"/>
    </row>
    <row r="133" spans="1:32">
      <c r="A133" s="129">
        <v>36719</v>
      </c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2"/>
      <c r="AC133" s="132"/>
      <c r="AD133" s="132"/>
      <c r="AE133" s="132"/>
      <c r="AF133" s="132"/>
    </row>
    <row r="134" spans="1:32">
      <c r="A134" s="129">
        <v>36720</v>
      </c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2"/>
      <c r="AC134" s="132"/>
      <c r="AD134" s="132"/>
      <c r="AE134" s="132"/>
      <c r="AF134" s="132"/>
    </row>
    <row r="135" spans="1:32">
      <c r="A135" s="129">
        <v>36721</v>
      </c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2"/>
      <c r="AC135" s="132"/>
      <c r="AD135" s="132"/>
      <c r="AE135" s="132"/>
      <c r="AF135" s="132"/>
    </row>
    <row r="136" spans="1:32">
      <c r="A136" s="129">
        <v>36724</v>
      </c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2"/>
      <c r="AC136" s="132"/>
      <c r="AD136" s="132"/>
      <c r="AE136" s="132"/>
      <c r="AF136" s="132"/>
    </row>
    <row r="137" spans="1:32">
      <c r="A137" s="129">
        <v>36725</v>
      </c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2"/>
      <c r="AC137" s="132"/>
      <c r="AD137" s="132"/>
      <c r="AE137" s="132"/>
      <c r="AF137" s="132"/>
    </row>
    <row r="138" spans="1:32">
      <c r="A138" s="129">
        <v>36726</v>
      </c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2"/>
      <c r="AC138" s="132"/>
      <c r="AD138" s="132"/>
      <c r="AE138" s="132"/>
      <c r="AF138" s="132"/>
    </row>
    <row r="139" spans="1:32">
      <c r="A139" s="129">
        <v>36727</v>
      </c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2"/>
      <c r="AC139" s="132"/>
      <c r="AD139" s="132"/>
      <c r="AE139" s="132"/>
      <c r="AF139" s="132"/>
    </row>
    <row r="140" spans="1:32">
      <c r="A140" s="129">
        <v>36728</v>
      </c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2"/>
      <c r="AC140" s="132"/>
      <c r="AD140" s="132"/>
      <c r="AE140" s="132"/>
      <c r="AF140" s="132"/>
    </row>
    <row r="141" spans="1:32">
      <c r="A141" s="129">
        <v>36731</v>
      </c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2"/>
      <c r="AC141" s="132"/>
      <c r="AD141" s="132"/>
      <c r="AE141" s="132"/>
      <c r="AF141" s="132"/>
    </row>
    <row r="142" spans="1:32">
      <c r="A142" s="129">
        <v>36732</v>
      </c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2"/>
      <c r="AC142" s="132"/>
      <c r="AD142" s="132"/>
      <c r="AE142" s="132"/>
      <c r="AF142" s="132"/>
    </row>
    <row r="143" spans="1:32">
      <c r="A143" s="129">
        <v>36733</v>
      </c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2"/>
      <c r="AC143" s="132"/>
      <c r="AD143" s="132"/>
      <c r="AE143" s="132"/>
      <c r="AF143" s="132"/>
    </row>
    <row r="144" spans="1:32">
      <c r="A144" s="129">
        <v>36734</v>
      </c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2"/>
      <c r="AC144" s="132"/>
      <c r="AD144" s="132"/>
      <c r="AE144" s="132"/>
      <c r="AF144" s="132"/>
    </row>
    <row r="145" spans="1:32">
      <c r="A145" s="129">
        <v>36735</v>
      </c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2"/>
      <c r="AC145" s="132"/>
      <c r="AD145" s="132"/>
      <c r="AE145" s="132"/>
      <c r="AF145" s="132"/>
    </row>
    <row r="146" spans="1:32">
      <c r="A146" s="129">
        <v>36738</v>
      </c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2"/>
      <c r="AC146" s="132"/>
      <c r="AD146" s="132"/>
      <c r="AE146" s="132"/>
      <c r="AF146" s="132"/>
    </row>
    <row r="147" spans="1:32">
      <c r="A147" s="129">
        <v>36739</v>
      </c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2"/>
      <c r="AC147" s="132"/>
      <c r="AD147" s="132"/>
      <c r="AE147" s="132"/>
      <c r="AF147" s="132"/>
    </row>
    <row r="148" spans="1:32">
      <c r="A148" s="129">
        <v>36740</v>
      </c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2"/>
      <c r="AC148" s="132"/>
      <c r="AD148" s="132"/>
      <c r="AE148" s="132"/>
      <c r="AF148" s="132"/>
    </row>
    <row r="149" spans="1:32">
      <c r="A149" s="129">
        <v>36741</v>
      </c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2"/>
      <c r="AC149" s="132"/>
      <c r="AD149" s="132"/>
      <c r="AE149" s="132"/>
      <c r="AF149" s="132"/>
    </row>
    <row r="150" spans="1:32">
      <c r="A150" s="129">
        <v>36742</v>
      </c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2"/>
      <c r="AC150" s="132"/>
      <c r="AD150" s="132"/>
      <c r="AE150" s="132"/>
      <c r="AF150" s="132"/>
    </row>
    <row r="151" spans="1:32">
      <c r="A151" s="129">
        <v>36745</v>
      </c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2"/>
      <c r="AC151" s="132"/>
      <c r="AD151" s="132"/>
      <c r="AE151" s="132"/>
      <c r="AF151" s="132"/>
    </row>
    <row r="152" spans="1:32">
      <c r="A152" s="129">
        <v>36746</v>
      </c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2"/>
      <c r="AC152" s="132"/>
      <c r="AD152" s="132"/>
      <c r="AE152" s="132"/>
      <c r="AF152" s="132"/>
    </row>
    <row r="153" spans="1:32">
      <c r="A153" s="129">
        <v>36747</v>
      </c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2"/>
      <c r="AC153" s="132"/>
      <c r="AD153" s="132"/>
      <c r="AE153" s="132"/>
      <c r="AF153" s="132"/>
    </row>
    <row r="154" spans="1:32">
      <c r="A154" s="129">
        <v>36748</v>
      </c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2"/>
      <c r="AC154" s="132"/>
      <c r="AD154" s="132"/>
      <c r="AE154" s="132"/>
      <c r="AF154" s="132"/>
    </row>
    <row r="155" spans="1:32">
      <c r="A155" s="129">
        <v>36749</v>
      </c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2"/>
      <c r="AC155" s="132"/>
      <c r="AD155" s="132"/>
      <c r="AE155" s="132"/>
      <c r="AF155" s="132"/>
    </row>
    <row r="156" spans="1:32">
      <c r="A156" s="129">
        <v>36752</v>
      </c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2"/>
      <c r="AC156" s="132"/>
      <c r="AD156" s="132"/>
      <c r="AE156" s="132"/>
      <c r="AF156" s="132"/>
    </row>
    <row r="157" spans="1:32">
      <c r="A157" s="129">
        <v>36753</v>
      </c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2"/>
      <c r="AC157" s="132"/>
      <c r="AD157" s="132"/>
      <c r="AE157" s="132"/>
      <c r="AF157" s="132"/>
    </row>
    <row r="158" spans="1:32">
      <c r="A158" s="129">
        <v>36754</v>
      </c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2"/>
      <c r="AC158" s="132"/>
      <c r="AD158" s="132"/>
      <c r="AE158" s="132"/>
      <c r="AF158" s="132"/>
    </row>
    <row r="159" spans="1:32">
      <c r="A159" s="129">
        <v>36755</v>
      </c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2"/>
      <c r="AC159" s="132"/>
      <c r="AD159" s="132"/>
      <c r="AE159" s="132"/>
      <c r="AF159" s="132"/>
    </row>
    <row r="160" spans="1:32">
      <c r="A160" s="129">
        <v>36756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2"/>
      <c r="AC160" s="132"/>
      <c r="AD160" s="132"/>
      <c r="AE160" s="132"/>
      <c r="AF160" s="132"/>
    </row>
    <row r="161" spans="1:32">
      <c r="A161" s="129">
        <v>36759</v>
      </c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2"/>
      <c r="AC161" s="132"/>
      <c r="AD161" s="132"/>
      <c r="AE161" s="132"/>
      <c r="AF161" s="132"/>
    </row>
    <row r="162" spans="1:32">
      <c r="A162" s="129">
        <v>36760</v>
      </c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2"/>
      <c r="AC162" s="132"/>
      <c r="AD162" s="132"/>
      <c r="AE162" s="132"/>
      <c r="AF162" s="132"/>
    </row>
    <row r="163" spans="1:32">
      <c r="A163" s="129">
        <v>36761</v>
      </c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2"/>
      <c r="AC163" s="132"/>
      <c r="AD163" s="132"/>
      <c r="AE163" s="132"/>
      <c r="AF163" s="132"/>
    </row>
    <row r="164" spans="1:32">
      <c r="A164" s="129">
        <v>36762</v>
      </c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2"/>
      <c r="AC164" s="132"/>
      <c r="AD164" s="132"/>
      <c r="AE164" s="132"/>
      <c r="AF164" s="132"/>
    </row>
    <row r="165" spans="1:32">
      <c r="A165" s="129">
        <v>36763</v>
      </c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2"/>
      <c r="AC165" s="132"/>
      <c r="AD165" s="132"/>
      <c r="AE165" s="132"/>
      <c r="AF165" s="132"/>
    </row>
    <row r="166" spans="1:32">
      <c r="A166" s="129">
        <v>36766</v>
      </c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2"/>
      <c r="AC166" s="132"/>
      <c r="AD166" s="132"/>
      <c r="AE166" s="132"/>
      <c r="AF166" s="132"/>
    </row>
    <row r="167" spans="1:32">
      <c r="A167" s="129">
        <v>36767</v>
      </c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2"/>
      <c r="AC167" s="132"/>
      <c r="AD167" s="132"/>
      <c r="AE167" s="132"/>
      <c r="AF167" s="132"/>
    </row>
    <row r="168" spans="1:32">
      <c r="A168" s="129">
        <v>36768</v>
      </c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2"/>
      <c r="AC168" s="132"/>
      <c r="AD168" s="132"/>
      <c r="AE168" s="132"/>
      <c r="AF168" s="132"/>
    </row>
    <row r="169" spans="1:32">
      <c r="A169" s="129">
        <v>36769</v>
      </c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2"/>
      <c r="AC169" s="132"/>
      <c r="AD169" s="132"/>
      <c r="AE169" s="132"/>
      <c r="AF169" s="132"/>
    </row>
    <row r="170" spans="1:32">
      <c r="A170" s="129">
        <v>36770</v>
      </c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2"/>
      <c r="AC170" s="132"/>
      <c r="AD170" s="132"/>
      <c r="AE170" s="132"/>
      <c r="AF170" s="132"/>
    </row>
    <row r="171" spans="1:32">
      <c r="A171" s="129">
        <v>36774</v>
      </c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2"/>
      <c r="AC171" s="132"/>
      <c r="AD171" s="132"/>
      <c r="AE171" s="132"/>
      <c r="AF171" s="132"/>
    </row>
    <row r="172" spans="1:32">
      <c r="A172" s="129">
        <v>36775</v>
      </c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2"/>
      <c r="AC172" s="132"/>
      <c r="AD172" s="132"/>
      <c r="AE172" s="132"/>
      <c r="AF172" s="132"/>
    </row>
    <row r="173" spans="1:32">
      <c r="A173" s="129">
        <v>36776</v>
      </c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2"/>
      <c r="AC173" s="132"/>
      <c r="AD173" s="132"/>
      <c r="AE173" s="132"/>
      <c r="AF173" s="132"/>
    </row>
    <row r="174" spans="1:32">
      <c r="A174" s="129">
        <v>36777</v>
      </c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2"/>
      <c r="AC174" s="132"/>
      <c r="AD174" s="132"/>
      <c r="AE174" s="132"/>
      <c r="AF174" s="132"/>
    </row>
    <row r="175" spans="1:32">
      <c r="A175" s="129">
        <v>36780</v>
      </c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2"/>
      <c r="AC175" s="132"/>
      <c r="AD175" s="132"/>
      <c r="AE175" s="132"/>
      <c r="AF175" s="132"/>
    </row>
    <row r="176" spans="1:32">
      <c r="A176" s="129">
        <v>36781</v>
      </c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2"/>
      <c r="AC176" s="132"/>
      <c r="AD176" s="132"/>
      <c r="AE176" s="132"/>
      <c r="AF176" s="132"/>
    </row>
    <row r="177" spans="1:32">
      <c r="A177" s="129">
        <v>36782</v>
      </c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2"/>
      <c r="AC177" s="132"/>
      <c r="AD177" s="132"/>
      <c r="AE177" s="132"/>
      <c r="AF177" s="132"/>
    </row>
    <row r="178" spans="1:32">
      <c r="A178" s="129">
        <v>36783</v>
      </c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2"/>
      <c r="AC178" s="132"/>
      <c r="AD178" s="132"/>
      <c r="AE178" s="132"/>
      <c r="AF178" s="132"/>
    </row>
    <row r="179" spans="1:32">
      <c r="A179" s="129">
        <v>36784</v>
      </c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2"/>
      <c r="AC179" s="132"/>
      <c r="AD179" s="132"/>
      <c r="AE179" s="132"/>
      <c r="AF179" s="132"/>
    </row>
    <row r="180" spans="1:32">
      <c r="A180" s="129">
        <v>36787</v>
      </c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2"/>
      <c r="AC180" s="132"/>
      <c r="AD180" s="132"/>
      <c r="AE180" s="132"/>
      <c r="AF180" s="132"/>
    </row>
    <row r="181" spans="1:32">
      <c r="A181" s="129">
        <v>36788</v>
      </c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2"/>
      <c r="AC181" s="132"/>
      <c r="AD181" s="132"/>
      <c r="AE181" s="132"/>
      <c r="AF181" s="132"/>
    </row>
    <row r="182" spans="1:32">
      <c r="A182" s="129">
        <v>36789</v>
      </c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2"/>
      <c r="AC182" s="132"/>
      <c r="AD182" s="132"/>
      <c r="AE182" s="132"/>
      <c r="AF182" s="132"/>
    </row>
    <row r="183" spans="1:32">
      <c r="A183" s="129">
        <v>36790</v>
      </c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2"/>
      <c r="AC183" s="132"/>
      <c r="AD183" s="132"/>
      <c r="AE183" s="132"/>
      <c r="AF183" s="132"/>
    </row>
    <row r="184" spans="1:32">
      <c r="A184" s="129">
        <v>36791</v>
      </c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2"/>
      <c r="AC184" s="132"/>
      <c r="AD184" s="132"/>
      <c r="AE184" s="132"/>
      <c r="AF184" s="132"/>
    </row>
    <row r="185" spans="1:32">
      <c r="A185" s="129">
        <v>36794</v>
      </c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2"/>
      <c r="AC185" s="132"/>
      <c r="AD185" s="132"/>
      <c r="AE185" s="132"/>
      <c r="AF185" s="132"/>
    </row>
    <row r="186" spans="1:32">
      <c r="A186" s="129">
        <v>36795</v>
      </c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2"/>
      <c r="AC186" s="132"/>
      <c r="AD186" s="132"/>
      <c r="AE186" s="132"/>
      <c r="AF186" s="132"/>
    </row>
    <row r="187" spans="1:32">
      <c r="A187" s="129">
        <v>36796</v>
      </c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2"/>
      <c r="AC187" s="132"/>
      <c r="AD187" s="132"/>
      <c r="AE187" s="132"/>
      <c r="AF187" s="132"/>
    </row>
    <row r="188" spans="1:32">
      <c r="A188" s="129">
        <v>36797</v>
      </c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2"/>
      <c r="AC188" s="132"/>
      <c r="AD188" s="132"/>
      <c r="AE188" s="132"/>
      <c r="AF188" s="132"/>
    </row>
    <row r="189" spans="1:32">
      <c r="A189" s="129">
        <v>36798</v>
      </c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2"/>
      <c r="AC189" s="132"/>
      <c r="AD189" s="132"/>
      <c r="AE189" s="132"/>
      <c r="AF189" s="132"/>
    </row>
    <row r="190" spans="1:32">
      <c r="A190" s="129">
        <v>36801</v>
      </c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2"/>
      <c r="AC190" s="132"/>
      <c r="AD190" s="132"/>
      <c r="AE190" s="132"/>
      <c r="AF190" s="132"/>
    </row>
    <row r="191" spans="1:32">
      <c r="A191" s="129">
        <v>36802</v>
      </c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2"/>
      <c r="AC191" s="132"/>
      <c r="AD191" s="132"/>
      <c r="AE191" s="132"/>
      <c r="AF191" s="132"/>
    </row>
    <row r="192" spans="1:32">
      <c r="A192" s="129">
        <v>36803</v>
      </c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2"/>
      <c r="AC192" s="132"/>
      <c r="AD192" s="132"/>
      <c r="AE192" s="132"/>
      <c r="AF192" s="132"/>
    </row>
    <row r="193" spans="1:32">
      <c r="A193" s="129">
        <v>36804</v>
      </c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2"/>
      <c r="AC193" s="132"/>
      <c r="AD193" s="132"/>
      <c r="AE193" s="132"/>
      <c r="AF193" s="132"/>
    </row>
    <row r="194" spans="1:32">
      <c r="A194" s="129">
        <v>36805</v>
      </c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2"/>
      <c r="AC194" s="132"/>
      <c r="AD194" s="132"/>
      <c r="AE194" s="132"/>
      <c r="AF194" s="132"/>
    </row>
    <row r="195" spans="1:32">
      <c r="A195" s="129">
        <v>36808</v>
      </c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2"/>
      <c r="AC195" s="132"/>
      <c r="AD195" s="132"/>
      <c r="AE195" s="132"/>
      <c r="AF195" s="132"/>
    </row>
    <row r="196" spans="1:32">
      <c r="A196" s="129">
        <v>36809</v>
      </c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2"/>
      <c r="AC196" s="132"/>
      <c r="AD196" s="132"/>
      <c r="AE196" s="132"/>
      <c r="AF196" s="132"/>
    </row>
    <row r="197" spans="1:32">
      <c r="A197" s="129">
        <v>36810</v>
      </c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2"/>
      <c r="AC197" s="132"/>
      <c r="AD197" s="132"/>
      <c r="AE197" s="132"/>
      <c r="AF197" s="132"/>
    </row>
    <row r="198" spans="1:32">
      <c r="A198" s="129">
        <v>36811</v>
      </c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2"/>
      <c r="AC198" s="132"/>
      <c r="AD198" s="132"/>
      <c r="AE198" s="132"/>
      <c r="AF198" s="132"/>
    </row>
    <row r="199" spans="1:32">
      <c r="A199" s="129">
        <v>36812</v>
      </c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2"/>
      <c r="AC199" s="132"/>
      <c r="AD199" s="132"/>
      <c r="AE199" s="132"/>
      <c r="AF199" s="132"/>
    </row>
    <row r="200" spans="1:32">
      <c r="A200" s="129">
        <v>36815</v>
      </c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2"/>
      <c r="AC200" s="132"/>
      <c r="AD200" s="132"/>
      <c r="AE200" s="132"/>
      <c r="AF200" s="132"/>
    </row>
    <row r="201" spans="1:32">
      <c r="A201" s="129">
        <v>36816</v>
      </c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2"/>
      <c r="AC201" s="132"/>
      <c r="AD201" s="132"/>
      <c r="AE201" s="132"/>
      <c r="AF201" s="132"/>
    </row>
    <row r="202" spans="1:32">
      <c r="A202" s="129">
        <v>36817</v>
      </c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2"/>
      <c r="AC202" s="132"/>
      <c r="AD202" s="132"/>
      <c r="AE202" s="132"/>
      <c r="AF202" s="132"/>
    </row>
    <row r="203" spans="1:32">
      <c r="A203" s="129">
        <v>36818</v>
      </c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2"/>
      <c r="AC203" s="132"/>
      <c r="AD203" s="132"/>
      <c r="AE203" s="132"/>
      <c r="AF203" s="132"/>
    </row>
    <row r="204" spans="1:32">
      <c r="A204" s="129">
        <v>36819</v>
      </c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2"/>
      <c r="AC204" s="132"/>
      <c r="AD204" s="132"/>
      <c r="AE204" s="132"/>
      <c r="AF204" s="132"/>
    </row>
    <row r="205" spans="1:32">
      <c r="A205" s="129">
        <v>36822</v>
      </c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2"/>
      <c r="AC205" s="132"/>
      <c r="AD205" s="132"/>
      <c r="AE205" s="132"/>
      <c r="AF205" s="132"/>
    </row>
    <row r="206" spans="1:32">
      <c r="A206" s="129">
        <v>36823</v>
      </c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2"/>
      <c r="AC206" s="132"/>
      <c r="AD206" s="132"/>
      <c r="AE206" s="132"/>
      <c r="AF206" s="132"/>
    </row>
    <row r="207" spans="1:32">
      <c r="A207" s="129">
        <v>36824</v>
      </c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2"/>
      <c r="AC207" s="132"/>
      <c r="AD207" s="132"/>
      <c r="AE207" s="132"/>
      <c r="AF207" s="132"/>
    </row>
    <row r="208" spans="1:32">
      <c r="A208" s="129">
        <v>36825</v>
      </c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2"/>
      <c r="AC208" s="132"/>
      <c r="AD208" s="132"/>
      <c r="AE208" s="132"/>
      <c r="AF208" s="132"/>
    </row>
    <row r="209" spans="1:32">
      <c r="A209" s="129">
        <v>36826</v>
      </c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2"/>
      <c r="AC209" s="132"/>
      <c r="AD209" s="132"/>
      <c r="AE209" s="132"/>
      <c r="AF209" s="132"/>
    </row>
    <row r="210" spans="1:32">
      <c r="A210" s="129">
        <v>36829</v>
      </c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2"/>
      <c r="AC210" s="132"/>
      <c r="AD210" s="132"/>
      <c r="AE210" s="132"/>
      <c r="AF210" s="132"/>
    </row>
    <row r="211" spans="1:32">
      <c r="A211" s="129">
        <v>36830</v>
      </c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2"/>
      <c r="AC211" s="132"/>
      <c r="AD211" s="132"/>
      <c r="AE211" s="132"/>
      <c r="AF211" s="132"/>
    </row>
    <row r="212" spans="1:32">
      <c r="A212" s="129">
        <v>36831</v>
      </c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2"/>
      <c r="AC212" s="132"/>
      <c r="AD212" s="132"/>
      <c r="AE212" s="132"/>
      <c r="AF212" s="132"/>
    </row>
    <row r="213" spans="1:32">
      <c r="A213" s="129">
        <v>36832</v>
      </c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2"/>
      <c r="AC213" s="132"/>
      <c r="AD213" s="132"/>
      <c r="AE213" s="132"/>
      <c r="AF213" s="132"/>
    </row>
    <row r="214" spans="1:32">
      <c r="A214" s="129">
        <v>36833</v>
      </c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2"/>
      <c r="AC214" s="132"/>
      <c r="AD214" s="132"/>
      <c r="AE214" s="132"/>
      <c r="AF214" s="132"/>
    </row>
    <row r="215" spans="1:32">
      <c r="A215" s="129">
        <v>36836</v>
      </c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2"/>
      <c r="AC215" s="132"/>
      <c r="AD215" s="132"/>
      <c r="AE215" s="132"/>
      <c r="AF215" s="132"/>
    </row>
    <row r="216" spans="1:32">
      <c r="A216" s="129">
        <v>36837</v>
      </c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2"/>
      <c r="AC216" s="132"/>
      <c r="AD216" s="132"/>
      <c r="AE216" s="132"/>
      <c r="AF216" s="132"/>
    </row>
    <row r="217" spans="1:32">
      <c r="A217" s="129">
        <v>36838</v>
      </c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2"/>
      <c r="AC217" s="132"/>
      <c r="AD217" s="132"/>
      <c r="AE217" s="132"/>
      <c r="AF217" s="132"/>
    </row>
    <row r="218" spans="1:32">
      <c r="A218" s="129">
        <v>36839</v>
      </c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2"/>
      <c r="AC218" s="132"/>
      <c r="AD218" s="132"/>
      <c r="AE218" s="132"/>
      <c r="AF218" s="132"/>
    </row>
    <row r="219" spans="1:32">
      <c r="A219" s="129">
        <v>36840</v>
      </c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2"/>
      <c r="AC219" s="132"/>
      <c r="AD219" s="132"/>
      <c r="AE219" s="132"/>
      <c r="AF219" s="132"/>
    </row>
    <row r="220" spans="1:32">
      <c r="A220" s="129">
        <v>36843</v>
      </c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2"/>
      <c r="AC220" s="132"/>
      <c r="AD220" s="132"/>
      <c r="AE220" s="132"/>
      <c r="AF220" s="132"/>
    </row>
    <row r="221" spans="1:32">
      <c r="A221" s="129">
        <v>36844</v>
      </c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2"/>
      <c r="AC221" s="132"/>
      <c r="AD221" s="132"/>
      <c r="AE221" s="132"/>
      <c r="AF221" s="132"/>
    </row>
    <row r="222" spans="1:32">
      <c r="A222" s="129">
        <v>36845</v>
      </c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2"/>
      <c r="AC222" s="132"/>
      <c r="AD222" s="132"/>
      <c r="AE222" s="132"/>
      <c r="AF222" s="132"/>
    </row>
    <row r="223" spans="1:32">
      <c r="A223" s="129">
        <v>36846</v>
      </c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2"/>
      <c r="AC223" s="132"/>
      <c r="AD223" s="132"/>
      <c r="AE223" s="132"/>
      <c r="AF223" s="132"/>
    </row>
    <row r="224" spans="1:32">
      <c r="A224" s="129">
        <v>36847</v>
      </c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2"/>
      <c r="AC224" s="132"/>
      <c r="AD224" s="132"/>
      <c r="AE224" s="132"/>
      <c r="AF224" s="132"/>
    </row>
    <row r="225" spans="1:32">
      <c r="A225" s="129">
        <v>36850</v>
      </c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2"/>
      <c r="AC225" s="132"/>
      <c r="AD225" s="132"/>
      <c r="AE225" s="132"/>
      <c r="AF225" s="132"/>
    </row>
    <row r="226" spans="1:32">
      <c r="A226" s="129">
        <v>36851</v>
      </c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2"/>
      <c r="AC226" s="132"/>
      <c r="AD226" s="132"/>
      <c r="AE226" s="132"/>
      <c r="AF226" s="132"/>
    </row>
    <row r="227" spans="1:32">
      <c r="A227" s="129">
        <v>36852</v>
      </c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2"/>
      <c r="AC227" s="132"/>
      <c r="AD227" s="132"/>
      <c r="AE227" s="132"/>
      <c r="AF227" s="132"/>
    </row>
    <row r="228" spans="1:32">
      <c r="A228" s="129">
        <v>36854</v>
      </c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2"/>
      <c r="AC228" s="132"/>
      <c r="AD228" s="132"/>
      <c r="AE228" s="132"/>
      <c r="AF228" s="132"/>
    </row>
    <row r="229" spans="1:32">
      <c r="A229" s="129">
        <v>36857</v>
      </c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2"/>
      <c r="AC229" s="132"/>
      <c r="AD229" s="132"/>
      <c r="AE229" s="132"/>
      <c r="AF229" s="132"/>
    </row>
    <row r="230" spans="1:32">
      <c r="A230" s="129">
        <v>36858</v>
      </c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2"/>
      <c r="AC230" s="132"/>
      <c r="AD230" s="132"/>
      <c r="AE230" s="132"/>
      <c r="AF230" s="132"/>
    </row>
    <row r="231" spans="1:32">
      <c r="A231" s="129">
        <v>36859</v>
      </c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2"/>
      <c r="AC231" s="132"/>
      <c r="AD231" s="132"/>
      <c r="AE231" s="132"/>
      <c r="AF231" s="132"/>
    </row>
    <row r="232" spans="1:32">
      <c r="A232" s="129">
        <v>36860</v>
      </c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2"/>
      <c r="AC232" s="132"/>
      <c r="AD232" s="132"/>
      <c r="AE232" s="132"/>
      <c r="AF232" s="132"/>
    </row>
    <row r="233" spans="1:32">
      <c r="A233" s="129">
        <v>36861</v>
      </c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2"/>
      <c r="AC233" s="132"/>
      <c r="AD233" s="132"/>
      <c r="AE233" s="132"/>
      <c r="AF233" s="132"/>
    </row>
    <row r="234" spans="1:32">
      <c r="A234" s="129">
        <v>36864</v>
      </c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2"/>
      <c r="AC234" s="132"/>
      <c r="AD234" s="132"/>
      <c r="AE234" s="132"/>
      <c r="AF234" s="132"/>
    </row>
    <row r="235" spans="1:32">
      <c r="A235" s="129">
        <v>36865</v>
      </c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2"/>
      <c r="AC235" s="132"/>
      <c r="AD235" s="132"/>
      <c r="AE235" s="132"/>
      <c r="AF235" s="132"/>
    </row>
    <row r="236" spans="1:32">
      <c r="A236" s="129">
        <v>36866</v>
      </c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2"/>
      <c r="AC236" s="132"/>
      <c r="AD236" s="132"/>
      <c r="AE236" s="132"/>
      <c r="AF236" s="132"/>
    </row>
    <row r="237" spans="1:32">
      <c r="A237" s="129">
        <v>36867</v>
      </c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2"/>
      <c r="AC237" s="132"/>
      <c r="AD237" s="132"/>
      <c r="AE237" s="132"/>
      <c r="AF237" s="132"/>
    </row>
    <row r="238" spans="1:32">
      <c r="A238" s="129">
        <v>36868</v>
      </c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2"/>
      <c r="AC238" s="132"/>
      <c r="AD238" s="132"/>
      <c r="AE238" s="132"/>
      <c r="AF238" s="132"/>
    </row>
    <row r="239" spans="1:32">
      <c r="A239" s="129">
        <v>36871</v>
      </c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2"/>
      <c r="AC239" s="132"/>
      <c r="AD239" s="132"/>
      <c r="AE239" s="132"/>
      <c r="AF239" s="132"/>
    </row>
    <row r="240" spans="1:32">
      <c r="A240" s="129">
        <v>36872</v>
      </c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2"/>
      <c r="AC240" s="132"/>
      <c r="AD240" s="132"/>
      <c r="AE240" s="132"/>
      <c r="AF240" s="132"/>
    </row>
    <row r="241" spans="1:32">
      <c r="A241" s="129">
        <v>36873</v>
      </c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2"/>
      <c r="AC241" s="132"/>
      <c r="AD241" s="132"/>
      <c r="AE241" s="132"/>
      <c r="AF241" s="132"/>
    </row>
    <row r="242" spans="1:32">
      <c r="A242" s="129">
        <v>36874</v>
      </c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2"/>
      <c r="AC242" s="132"/>
      <c r="AD242" s="132"/>
      <c r="AE242" s="132"/>
      <c r="AF242" s="132"/>
    </row>
    <row r="243" spans="1:32">
      <c r="A243" s="129">
        <v>36875</v>
      </c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2"/>
      <c r="AC243" s="132"/>
      <c r="AD243" s="132"/>
      <c r="AE243" s="132"/>
      <c r="AF243" s="132"/>
    </row>
    <row r="244" spans="1:32">
      <c r="A244" s="129">
        <v>36878</v>
      </c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2"/>
      <c r="AC244" s="132"/>
      <c r="AD244" s="132"/>
      <c r="AE244" s="132"/>
      <c r="AF244" s="132"/>
    </row>
    <row r="245" spans="1:32">
      <c r="A245" s="129">
        <v>36879</v>
      </c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2"/>
      <c r="AC245" s="132"/>
      <c r="AD245" s="132"/>
      <c r="AE245" s="132"/>
      <c r="AF245" s="132"/>
    </row>
    <row r="246" spans="1:32">
      <c r="A246" s="129">
        <v>36880</v>
      </c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2"/>
      <c r="AC246" s="132"/>
      <c r="AD246" s="132"/>
      <c r="AE246" s="132"/>
      <c r="AF246" s="132"/>
    </row>
    <row r="247" spans="1:32">
      <c r="A247" s="129">
        <v>36881</v>
      </c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2"/>
      <c r="AC247" s="132"/>
      <c r="AD247" s="132"/>
      <c r="AE247" s="132"/>
      <c r="AF247" s="132"/>
    </row>
    <row r="248" spans="1:32">
      <c r="A248" s="129">
        <v>36882</v>
      </c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2"/>
      <c r="AC248" s="132"/>
      <c r="AD248" s="132"/>
      <c r="AE248" s="132"/>
      <c r="AF248" s="132"/>
    </row>
    <row r="249" spans="1:32">
      <c r="A249" s="129">
        <v>36886</v>
      </c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2"/>
      <c r="AC249" s="132"/>
      <c r="AD249" s="132"/>
      <c r="AE249" s="132"/>
      <c r="AF249" s="132"/>
    </row>
    <row r="250" spans="1:32">
      <c r="A250" s="129">
        <v>36887</v>
      </c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2"/>
      <c r="AC250" s="132"/>
      <c r="AD250" s="132"/>
      <c r="AE250" s="132"/>
      <c r="AF250" s="132"/>
    </row>
    <row r="251" spans="1:32">
      <c r="A251" s="129">
        <v>36888</v>
      </c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2"/>
      <c r="AC251" s="132"/>
      <c r="AD251" s="132"/>
      <c r="AE251" s="132"/>
      <c r="AF251" s="132"/>
    </row>
    <row r="252" spans="1:32">
      <c r="A252" s="129">
        <v>36889</v>
      </c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2"/>
      <c r="AC252" s="132"/>
      <c r="AD252" s="132"/>
      <c r="AE252" s="132"/>
      <c r="AF252" s="132"/>
    </row>
    <row r="253" spans="1:32">
      <c r="A253" s="129">
        <v>36893</v>
      </c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2"/>
      <c r="AC253" s="132"/>
      <c r="AD253" s="132"/>
      <c r="AE253" s="132"/>
      <c r="AF253" s="132"/>
    </row>
    <row r="254" spans="1:32">
      <c r="A254" s="129">
        <v>36894</v>
      </c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2"/>
      <c r="AC254" s="132"/>
      <c r="AD254" s="132"/>
      <c r="AE254" s="132"/>
      <c r="AF254" s="132"/>
    </row>
    <row r="255" spans="1:32">
      <c r="A255" s="129">
        <v>36895</v>
      </c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2"/>
      <c r="AC255" s="132"/>
      <c r="AD255" s="132"/>
      <c r="AE255" s="132"/>
      <c r="AF255" s="132"/>
    </row>
    <row r="256" spans="1:32">
      <c r="A256" s="129">
        <v>36896</v>
      </c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2"/>
      <c r="AC256" s="132"/>
      <c r="AD256" s="132"/>
      <c r="AE256" s="132"/>
      <c r="AF256" s="132"/>
    </row>
    <row r="257" spans="1:32">
      <c r="A257" s="129">
        <v>36899</v>
      </c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2"/>
      <c r="AC257" s="132"/>
      <c r="AD257" s="132"/>
      <c r="AE257" s="132"/>
      <c r="AF257" s="132"/>
    </row>
    <row r="258" spans="1:32">
      <c r="A258" s="129">
        <v>36900</v>
      </c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2"/>
      <c r="AC258" s="132"/>
      <c r="AD258" s="132"/>
      <c r="AE258" s="132"/>
      <c r="AF258" s="132"/>
    </row>
    <row r="259" spans="1:32">
      <c r="A259" s="129">
        <v>36901</v>
      </c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2"/>
      <c r="AC259" s="132"/>
      <c r="AD259" s="132"/>
      <c r="AE259" s="132"/>
      <c r="AF259" s="132"/>
    </row>
    <row r="260" spans="1:32">
      <c r="A260" s="129">
        <v>36902</v>
      </c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2"/>
      <c r="AC260" s="132"/>
      <c r="AD260" s="132"/>
      <c r="AE260" s="132"/>
      <c r="AF260" s="132"/>
    </row>
    <row r="261" spans="1:32">
      <c r="A261" s="129">
        <v>36903</v>
      </c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2"/>
      <c r="AC261" s="132"/>
      <c r="AD261" s="132"/>
      <c r="AE261" s="132"/>
      <c r="AF261" s="132"/>
    </row>
    <row r="262" spans="1:32">
      <c r="A262" s="129">
        <v>36907</v>
      </c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2"/>
      <c r="AC262" s="132"/>
      <c r="AD262" s="132"/>
      <c r="AE262" s="132"/>
      <c r="AF262" s="132"/>
    </row>
    <row r="263" spans="1:32">
      <c r="A263" s="129">
        <v>36908</v>
      </c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2"/>
      <c r="AC263" s="132"/>
      <c r="AD263" s="132"/>
      <c r="AE263" s="132"/>
      <c r="AF263" s="132"/>
    </row>
    <row r="264" spans="1:32">
      <c r="A264" s="129">
        <v>36909</v>
      </c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2"/>
      <c r="AC264" s="132"/>
      <c r="AD264" s="132"/>
      <c r="AE264" s="132"/>
      <c r="AF264" s="132"/>
    </row>
    <row r="265" spans="1:32">
      <c r="A265" s="129">
        <v>36910</v>
      </c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2"/>
      <c r="AC265" s="132"/>
      <c r="AD265" s="132"/>
      <c r="AE265" s="132"/>
      <c r="AF265" s="132"/>
    </row>
    <row r="266" spans="1:32">
      <c r="A266" s="129">
        <v>36913</v>
      </c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2"/>
      <c r="AC266" s="132"/>
      <c r="AD266" s="132"/>
      <c r="AE266" s="132"/>
      <c r="AF266" s="132"/>
    </row>
    <row r="267" spans="1:32">
      <c r="A267" s="129">
        <v>36914</v>
      </c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2"/>
      <c r="AC267" s="132"/>
      <c r="AD267" s="132"/>
      <c r="AE267" s="132"/>
      <c r="AF267" s="132"/>
    </row>
    <row r="268" spans="1:32">
      <c r="A268" s="129">
        <v>36915</v>
      </c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2"/>
      <c r="AC268" s="132"/>
      <c r="AD268" s="132"/>
      <c r="AE268" s="132"/>
      <c r="AF268" s="132"/>
    </row>
    <row r="269" spans="1:32">
      <c r="A269" s="129">
        <v>36916</v>
      </c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2"/>
      <c r="AC269" s="132"/>
      <c r="AD269" s="132"/>
      <c r="AE269" s="132"/>
      <c r="AF269" s="132"/>
    </row>
    <row r="270" spans="1:32">
      <c r="A270" s="129">
        <v>36917</v>
      </c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2"/>
      <c r="AC270" s="132"/>
      <c r="AD270" s="132"/>
      <c r="AE270" s="132"/>
      <c r="AF270" s="132"/>
    </row>
    <row r="271" spans="1:32">
      <c r="A271" s="129">
        <v>36920</v>
      </c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2"/>
      <c r="AC271" s="132"/>
      <c r="AD271" s="132"/>
      <c r="AE271" s="132"/>
      <c r="AF271" s="132"/>
    </row>
    <row r="272" spans="1:32">
      <c r="A272" s="129">
        <v>36921</v>
      </c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2"/>
      <c r="AC272" s="132"/>
      <c r="AD272" s="132"/>
      <c r="AE272" s="132"/>
      <c r="AF272" s="132"/>
    </row>
    <row r="273" spans="1:32">
      <c r="A273" s="129">
        <v>36922</v>
      </c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2"/>
      <c r="AC273" s="132"/>
      <c r="AD273" s="132"/>
      <c r="AE273" s="132"/>
      <c r="AF273" s="132"/>
    </row>
    <row r="274" spans="1:32">
      <c r="A274" s="129">
        <v>36923</v>
      </c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2"/>
      <c r="AC274" s="132"/>
      <c r="AD274" s="132"/>
      <c r="AE274" s="132"/>
      <c r="AF274" s="132"/>
    </row>
    <row r="275" spans="1:32">
      <c r="A275" s="129">
        <v>36924</v>
      </c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2"/>
      <c r="AC275" s="132"/>
      <c r="AD275" s="132"/>
      <c r="AE275" s="132"/>
      <c r="AF275" s="132"/>
    </row>
    <row r="276" spans="1:32">
      <c r="A276" s="129">
        <v>36927</v>
      </c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2"/>
      <c r="AC276" s="132"/>
      <c r="AD276" s="132"/>
      <c r="AE276" s="132"/>
      <c r="AF276" s="132"/>
    </row>
    <row r="277" spans="1:32">
      <c r="A277" s="129">
        <v>36928</v>
      </c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2"/>
      <c r="AC277" s="132"/>
      <c r="AD277" s="132"/>
      <c r="AE277" s="132"/>
      <c r="AF277" s="132"/>
    </row>
    <row r="278" spans="1:32">
      <c r="A278" s="129">
        <v>36929</v>
      </c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2"/>
      <c r="AC278" s="132"/>
      <c r="AD278" s="132"/>
      <c r="AE278" s="132"/>
      <c r="AF278" s="132"/>
    </row>
    <row r="279" spans="1:32">
      <c r="A279" s="129">
        <v>36930</v>
      </c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2"/>
      <c r="AC279" s="132"/>
      <c r="AD279" s="132"/>
      <c r="AE279" s="132"/>
      <c r="AF279" s="132"/>
    </row>
    <row r="280" spans="1:32">
      <c r="A280" s="129">
        <v>36931</v>
      </c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2"/>
      <c r="AC280" s="132"/>
      <c r="AD280" s="132"/>
      <c r="AE280" s="132"/>
      <c r="AF280" s="132"/>
    </row>
    <row r="281" spans="1:32">
      <c r="A281" s="129">
        <v>36934</v>
      </c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2"/>
      <c r="AC281" s="132"/>
      <c r="AD281" s="132"/>
      <c r="AE281" s="132"/>
      <c r="AF281" s="132"/>
    </row>
    <row r="282" spans="1:32">
      <c r="A282" s="129">
        <v>36935</v>
      </c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2"/>
      <c r="AC282" s="132"/>
      <c r="AD282" s="132"/>
      <c r="AE282" s="132"/>
      <c r="AF282" s="132"/>
    </row>
    <row r="283" spans="1:32">
      <c r="A283" s="129">
        <v>36936</v>
      </c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2"/>
      <c r="AC283" s="132"/>
      <c r="AD283" s="132"/>
      <c r="AE283" s="132"/>
      <c r="AF283" s="132"/>
    </row>
    <row r="284" spans="1:32">
      <c r="A284" s="129">
        <v>36937</v>
      </c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2"/>
      <c r="AC284" s="132"/>
      <c r="AD284" s="132"/>
      <c r="AE284" s="132"/>
      <c r="AF284" s="132"/>
    </row>
    <row r="285" spans="1:32">
      <c r="A285" s="129">
        <v>36938</v>
      </c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2"/>
      <c r="AC285" s="132"/>
      <c r="AD285" s="132"/>
      <c r="AE285" s="132"/>
      <c r="AF285" s="132"/>
    </row>
    <row r="286" spans="1:32">
      <c r="A286" s="129">
        <v>36942</v>
      </c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2"/>
      <c r="AC286" s="132"/>
      <c r="AD286" s="132"/>
      <c r="AE286" s="132"/>
      <c r="AF286" s="132"/>
    </row>
    <row r="287" spans="1:32">
      <c r="A287" s="129">
        <v>36943</v>
      </c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2"/>
      <c r="AC287" s="132"/>
      <c r="AD287" s="132"/>
      <c r="AE287" s="132"/>
      <c r="AF287" s="132"/>
    </row>
    <row r="288" spans="1:32">
      <c r="A288" s="129">
        <v>36944</v>
      </c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2"/>
      <c r="AC288" s="132"/>
      <c r="AD288" s="132"/>
      <c r="AE288" s="132"/>
      <c r="AF288" s="132"/>
    </row>
    <row r="289" spans="1:32">
      <c r="A289" s="129">
        <v>36945</v>
      </c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2"/>
      <c r="AC289" s="132"/>
      <c r="AD289" s="132"/>
      <c r="AE289" s="132"/>
      <c r="AF289" s="132"/>
    </row>
    <row r="290" spans="1:32">
      <c r="A290" s="129">
        <v>36948</v>
      </c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2"/>
      <c r="AC290" s="132"/>
      <c r="AD290" s="132"/>
      <c r="AE290" s="132"/>
      <c r="AF290" s="132"/>
    </row>
    <row r="291" spans="1:32">
      <c r="A291" s="129">
        <v>36949</v>
      </c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2"/>
      <c r="AC291" s="132"/>
      <c r="AD291" s="132"/>
      <c r="AE291" s="132"/>
      <c r="AF291" s="132"/>
    </row>
    <row r="292" spans="1:32">
      <c r="A292" s="129">
        <v>36950</v>
      </c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2"/>
      <c r="AC292" s="132"/>
      <c r="AD292" s="132"/>
      <c r="AE292" s="132"/>
      <c r="AF292" s="132"/>
    </row>
    <row r="293" spans="1:32">
      <c r="A293" s="129">
        <v>36951</v>
      </c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2"/>
      <c r="AC293" s="132"/>
      <c r="AD293" s="132"/>
      <c r="AE293" s="132"/>
      <c r="AF293" s="132"/>
    </row>
    <row r="294" spans="1:32">
      <c r="A294" s="129">
        <v>36952</v>
      </c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2"/>
      <c r="AC294" s="132"/>
      <c r="AD294" s="132"/>
      <c r="AE294" s="132"/>
      <c r="AF294" s="132"/>
    </row>
    <row r="295" spans="1:32">
      <c r="A295" s="129">
        <v>36955</v>
      </c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2"/>
      <c r="AC295" s="132"/>
      <c r="AD295" s="132"/>
      <c r="AE295" s="132"/>
      <c r="AF295" s="132"/>
    </row>
    <row r="296" spans="1:32">
      <c r="A296" s="129">
        <v>36956</v>
      </c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2"/>
      <c r="AC296" s="132"/>
      <c r="AD296" s="132"/>
      <c r="AE296" s="132"/>
      <c r="AF296" s="132"/>
    </row>
    <row r="297" spans="1:32">
      <c r="A297" s="129">
        <v>36957</v>
      </c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2"/>
      <c r="AC297" s="132"/>
      <c r="AD297" s="132"/>
      <c r="AE297" s="132"/>
      <c r="AF297" s="132"/>
    </row>
    <row r="298" spans="1:32">
      <c r="A298" s="129">
        <v>36958</v>
      </c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2"/>
      <c r="AC298" s="132"/>
      <c r="AD298" s="132"/>
      <c r="AE298" s="132"/>
      <c r="AF298" s="132"/>
    </row>
    <row r="299" spans="1:32">
      <c r="A299" s="129">
        <v>36959</v>
      </c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2"/>
      <c r="AC299" s="132"/>
      <c r="AD299" s="132"/>
      <c r="AE299" s="132"/>
      <c r="AF299" s="132"/>
    </row>
    <row r="300" spans="1:32">
      <c r="A300" s="129">
        <v>36962</v>
      </c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2"/>
      <c r="AC300" s="132"/>
      <c r="AD300" s="132"/>
      <c r="AE300" s="132"/>
      <c r="AF300" s="132"/>
    </row>
    <row r="301" spans="1:32">
      <c r="A301" s="129">
        <v>36963</v>
      </c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2"/>
      <c r="AC301" s="132"/>
      <c r="AD301" s="132"/>
      <c r="AE301" s="132"/>
      <c r="AF301" s="132"/>
    </row>
    <row r="302" spans="1:32">
      <c r="A302" s="129">
        <v>36964</v>
      </c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2"/>
      <c r="AC302" s="132"/>
      <c r="AD302" s="132"/>
      <c r="AE302" s="132"/>
      <c r="AF302" s="132"/>
    </row>
    <row r="303" spans="1:32">
      <c r="A303" s="129">
        <v>36965</v>
      </c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2"/>
      <c r="AC303" s="132"/>
      <c r="AD303" s="132"/>
      <c r="AE303" s="132"/>
      <c r="AF303" s="132"/>
    </row>
    <row r="304" spans="1:32">
      <c r="A304" s="129">
        <v>36966</v>
      </c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2"/>
      <c r="AC304" s="132"/>
      <c r="AD304" s="132"/>
      <c r="AE304" s="132"/>
      <c r="AF304" s="132"/>
    </row>
    <row r="305" spans="1:32">
      <c r="A305" s="129">
        <v>36969</v>
      </c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2"/>
      <c r="AC305" s="132"/>
      <c r="AD305" s="132"/>
      <c r="AE305" s="132"/>
      <c r="AF305" s="132"/>
    </row>
    <row r="306" spans="1:32">
      <c r="A306" s="129">
        <v>36970</v>
      </c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2"/>
      <c r="AC306" s="132"/>
      <c r="AD306" s="132"/>
      <c r="AE306" s="132"/>
      <c r="AF306" s="132"/>
    </row>
    <row r="307" spans="1:32">
      <c r="A307" s="129">
        <v>36971</v>
      </c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2"/>
      <c r="AC307" s="132"/>
      <c r="AD307" s="132"/>
      <c r="AE307" s="132"/>
      <c r="AF307" s="132"/>
    </row>
    <row r="308" spans="1:32">
      <c r="A308" s="129">
        <v>36972</v>
      </c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2"/>
      <c r="AC308" s="132"/>
      <c r="AD308" s="132"/>
      <c r="AE308" s="132"/>
      <c r="AF308" s="132"/>
    </row>
    <row r="309" spans="1:32">
      <c r="A309" s="129">
        <v>36973</v>
      </c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2"/>
      <c r="AC309" s="132"/>
      <c r="AD309" s="132"/>
      <c r="AE309" s="132"/>
      <c r="AF309" s="132"/>
    </row>
    <row r="310" spans="1:32">
      <c r="A310" s="129">
        <v>36976</v>
      </c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2"/>
      <c r="AC310" s="132"/>
      <c r="AD310" s="132"/>
      <c r="AE310" s="132"/>
      <c r="AF310" s="132"/>
    </row>
    <row r="311" spans="1:32">
      <c r="A311" s="129">
        <v>36977</v>
      </c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2"/>
      <c r="AC311" s="132"/>
      <c r="AD311" s="132"/>
      <c r="AE311" s="132"/>
      <c r="AF311" s="132"/>
    </row>
    <row r="312" spans="1:32">
      <c r="A312" s="129">
        <v>36978</v>
      </c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2"/>
      <c r="AC312" s="132"/>
      <c r="AD312" s="132"/>
      <c r="AE312" s="132"/>
      <c r="AF312" s="132"/>
    </row>
    <row r="313" spans="1:32">
      <c r="A313" s="129">
        <v>36979</v>
      </c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2"/>
      <c r="AC313" s="132"/>
      <c r="AD313" s="132"/>
      <c r="AE313" s="132"/>
      <c r="AF313" s="132"/>
    </row>
    <row r="314" spans="1:32">
      <c r="A314" s="129">
        <v>36980</v>
      </c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2"/>
      <c r="AC314" s="132"/>
      <c r="AD314" s="132"/>
      <c r="AE314" s="132"/>
      <c r="AF314" s="132"/>
    </row>
    <row r="315" spans="1:32">
      <c r="A315" s="129">
        <v>36983</v>
      </c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2"/>
      <c r="AC315" s="132"/>
      <c r="AD315" s="132"/>
      <c r="AE315" s="132"/>
      <c r="AF315" s="132"/>
    </row>
    <row r="316" spans="1:32">
      <c r="A316" s="129">
        <v>36984</v>
      </c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2"/>
      <c r="AC316" s="132"/>
      <c r="AD316" s="132"/>
      <c r="AE316" s="132"/>
      <c r="AF316" s="132"/>
    </row>
    <row r="317" spans="1:32">
      <c r="A317" s="129">
        <v>36985</v>
      </c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2"/>
      <c r="AC317" s="132"/>
      <c r="AD317" s="132"/>
      <c r="AE317" s="132"/>
      <c r="AF317" s="132"/>
    </row>
    <row r="318" spans="1:32">
      <c r="A318" s="129">
        <v>36986</v>
      </c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2"/>
      <c r="AC318" s="132"/>
      <c r="AD318" s="132"/>
      <c r="AE318" s="132"/>
      <c r="AF318" s="132"/>
    </row>
    <row r="319" spans="1:32">
      <c r="A319" s="129">
        <v>36987</v>
      </c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2"/>
      <c r="AC319" s="132"/>
      <c r="AD319" s="132"/>
      <c r="AE319" s="132"/>
      <c r="AF319" s="132"/>
    </row>
    <row r="320" spans="1:32">
      <c r="A320" s="129">
        <v>36990</v>
      </c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2"/>
      <c r="AC320" s="132"/>
      <c r="AD320" s="132"/>
      <c r="AE320" s="132"/>
      <c r="AF320" s="132"/>
    </row>
    <row r="321" spans="1:32">
      <c r="A321" s="129">
        <v>36991</v>
      </c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2"/>
      <c r="AC321" s="132"/>
      <c r="AD321" s="132"/>
      <c r="AE321" s="132"/>
      <c r="AF321" s="132"/>
    </row>
    <row r="322" spans="1:32">
      <c r="A322" s="129">
        <v>36992</v>
      </c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2"/>
      <c r="AC322" s="132"/>
      <c r="AD322" s="132"/>
      <c r="AE322" s="132"/>
      <c r="AF322" s="132"/>
    </row>
    <row r="323" spans="1:32">
      <c r="A323" s="129">
        <v>36993</v>
      </c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2"/>
      <c r="AC323" s="132"/>
      <c r="AD323" s="132"/>
      <c r="AE323" s="132"/>
      <c r="AF323" s="132"/>
    </row>
    <row r="324" spans="1:32">
      <c r="A324" s="129">
        <v>36997</v>
      </c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2"/>
      <c r="AC324" s="132"/>
      <c r="AD324" s="132"/>
      <c r="AE324" s="132"/>
      <c r="AF324" s="132"/>
    </row>
    <row r="325" spans="1:32">
      <c r="A325" s="129">
        <v>36998</v>
      </c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2"/>
      <c r="AC325" s="132"/>
      <c r="AD325" s="132"/>
      <c r="AE325" s="132"/>
      <c r="AF325" s="132"/>
    </row>
    <row r="326" spans="1:32">
      <c r="A326" s="129">
        <v>36999</v>
      </c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2"/>
      <c r="AC326" s="132"/>
      <c r="AD326" s="132"/>
      <c r="AE326" s="132"/>
      <c r="AF326" s="132"/>
    </row>
    <row r="327" spans="1:32">
      <c r="A327" s="129">
        <v>37000</v>
      </c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2"/>
      <c r="AC327" s="132"/>
      <c r="AD327" s="132"/>
      <c r="AE327" s="132"/>
      <c r="AF327" s="132"/>
    </row>
    <row r="328" spans="1:32">
      <c r="A328" s="129">
        <v>37001</v>
      </c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2"/>
      <c r="AC328" s="132"/>
      <c r="AD328" s="132"/>
      <c r="AE328" s="132"/>
      <c r="AF328" s="132"/>
    </row>
    <row r="329" spans="1:32">
      <c r="A329" s="129">
        <v>37004</v>
      </c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2"/>
      <c r="AC329" s="132"/>
      <c r="AD329" s="132"/>
      <c r="AE329" s="132"/>
      <c r="AF329" s="132"/>
    </row>
    <row r="330" spans="1:32">
      <c r="A330" s="129">
        <v>37005</v>
      </c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2"/>
      <c r="AC330" s="132"/>
      <c r="AD330" s="132"/>
      <c r="AE330" s="132"/>
      <c r="AF330" s="132"/>
    </row>
    <row r="331" spans="1:32">
      <c r="A331" s="129">
        <v>37006</v>
      </c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2"/>
      <c r="AC331" s="132"/>
      <c r="AD331" s="132"/>
      <c r="AE331" s="132"/>
      <c r="AF331" s="132"/>
    </row>
    <row r="332" spans="1:32">
      <c r="A332" s="129">
        <v>37007</v>
      </c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2"/>
      <c r="AC332" s="132"/>
      <c r="AD332" s="132"/>
      <c r="AE332" s="132"/>
      <c r="AF332" s="132"/>
    </row>
    <row r="333" spans="1:32">
      <c r="A333" s="129">
        <v>37008</v>
      </c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2"/>
      <c r="AC333" s="132"/>
      <c r="AD333" s="132"/>
      <c r="AE333" s="132"/>
      <c r="AF333" s="132"/>
    </row>
    <row r="334" spans="1:32">
      <c r="A334" s="129">
        <v>37011</v>
      </c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2"/>
      <c r="AC334" s="132"/>
      <c r="AD334" s="132"/>
      <c r="AE334" s="132"/>
      <c r="AF334" s="132"/>
    </row>
    <row r="335" spans="1:32">
      <c r="A335" s="129">
        <v>37012</v>
      </c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2"/>
      <c r="AC335" s="132"/>
      <c r="AD335" s="132"/>
      <c r="AE335" s="132"/>
      <c r="AF335" s="132"/>
    </row>
    <row r="336" spans="1:32">
      <c r="A336" s="129">
        <v>37013</v>
      </c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2"/>
      <c r="AC336" s="132"/>
      <c r="AD336" s="132"/>
      <c r="AE336" s="132"/>
      <c r="AF336" s="132"/>
    </row>
    <row r="337" spans="1:32">
      <c r="A337" s="129">
        <v>37014</v>
      </c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2"/>
      <c r="AC337" s="132"/>
      <c r="AD337" s="132"/>
      <c r="AE337" s="132"/>
      <c r="AF337" s="132"/>
    </row>
    <row r="338" spans="1:32">
      <c r="A338" s="129">
        <v>37015</v>
      </c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2"/>
      <c r="AC338" s="132"/>
      <c r="AD338" s="132"/>
      <c r="AE338" s="132"/>
      <c r="AF338" s="132"/>
    </row>
    <row r="339" spans="1:32">
      <c r="A339" s="129">
        <v>37018</v>
      </c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2"/>
      <c r="AC339" s="132"/>
      <c r="AD339" s="132"/>
      <c r="AE339" s="132"/>
      <c r="AF339" s="132"/>
    </row>
    <row r="340" spans="1:32">
      <c r="A340" s="129">
        <v>37019</v>
      </c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2"/>
      <c r="AC340" s="132"/>
      <c r="AD340" s="132"/>
      <c r="AE340" s="132"/>
      <c r="AF340" s="132"/>
    </row>
    <row r="341" spans="1:32">
      <c r="A341" s="129">
        <v>37020</v>
      </c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2"/>
      <c r="AC341" s="132"/>
      <c r="AD341" s="132"/>
      <c r="AE341" s="132"/>
      <c r="AF341" s="132"/>
    </row>
    <row r="342" spans="1:32">
      <c r="A342" s="129">
        <v>37021</v>
      </c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2"/>
      <c r="AC342" s="132"/>
      <c r="AD342" s="132"/>
      <c r="AE342" s="132"/>
      <c r="AF342" s="132"/>
    </row>
    <row r="343" spans="1:32">
      <c r="A343" s="129">
        <v>37022</v>
      </c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2"/>
      <c r="AC343" s="132"/>
      <c r="AD343" s="132"/>
      <c r="AE343" s="132"/>
      <c r="AF343" s="132"/>
    </row>
    <row r="344" spans="1:32">
      <c r="A344" s="129">
        <v>37025</v>
      </c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2"/>
      <c r="AC344" s="132"/>
      <c r="AD344" s="132"/>
      <c r="AE344" s="132"/>
      <c r="AF344" s="132"/>
    </row>
    <row r="345" spans="1:32">
      <c r="A345" s="129">
        <v>37026</v>
      </c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2"/>
      <c r="AC345" s="132"/>
      <c r="AD345" s="132"/>
      <c r="AE345" s="132"/>
      <c r="AF345" s="132"/>
    </row>
    <row r="346" spans="1:32">
      <c r="A346" s="129">
        <v>37027</v>
      </c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2"/>
      <c r="AC346" s="132"/>
      <c r="AD346" s="132"/>
      <c r="AE346" s="132"/>
      <c r="AF346" s="132"/>
    </row>
    <row r="347" spans="1:32">
      <c r="A347" s="129">
        <v>37028</v>
      </c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2"/>
      <c r="AC347" s="132"/>
      <c r="AD347" s="132"/>
      <c r="AE347" s="132"/>
      <c r="AF347" s="132"/>
    </row>
    <row r="348" spans="1:32">
      <c r="A348" s="129">
        <v>37029</v>
      </c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2"/>
      <c r="AC348" s="132"/>
      <c r="AD348" s="132"/>
      <c r="AE348" s="132"/>
      <c r="AF348" s="132"/>
    </row>
    <row r="349" spans="1:32">
      <c r="A349" s="129">
        <v>37032</v>
      </c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2"/>
      <c r="AC349" s="132"/>
      <c r="AD349" s="132"/>
      <c r="AE349" s="132"/>
      <c r="AF349" s="132"/>
    </row>
    <row r="350" spans="1:32">
      <c r="A350" s="129">
        <v>37033</v>
      </c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2"/>
      <c r="AC350" s="132"/>
      <c r="AD350" s="132"/>
      <c r="AE350" s="132"/>
      <c r="AF350" s="132"/>
    </row>
    <row r="351" spans="1:32">
      <c r="A351" s="129">
        <v>37034</v>
      </c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2"/>
      <c r="AC351" s="132"/>
      <c r="AD351" s="132"/>
      <c r="AE351" s="132"/>
      <c r="AF351" s="132"/>
    </row>
    <row r="352" spans="1:32">
      <c r="A352" s="129">
        <v>37035</v>
      </c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2"/>
      <c r="AC352" s="132"/>
      <c r="AD352" s="132"/>
      <c r="AE352" s="132"/>
      <c r="AF352" s="132"/>
    </row>
    <row r="353" spans="1:32">
      <c r="A353" s="129">
        <v>37036</v>
      </c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2"/>
      <c r="AC353" s="132"/>
      <c r="AD353" s="132"/>
      <c r="AE353" s="132"/>
      <c r="AF353" s="132"/>
    </row>
    <row r="354" spans="1:32">
      <c r="A354" s="129">
        <v>37040</v>
      </c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2"/>
      <c r="AC354" s="132"/>
      <c r="AD354" s="132"/>
      <c r="AE354" s="132"/>
      <c r="AF354" s="132"/>
    </row>
    <row r="355" spans="1:32">
      <c r="A355" s="129">
        <v>37041</v>
      </c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2"/>
      <c r="AC355" s="132"/>
      <c r="AD355" s="132"/>
      <c r="AE355" s="132"/>
      <c r="AF355" s="132"/>
    </row>
    <row r="356" spans="1:32">
      <c r="A356" s="129">
        <v>37042</v>
      </c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2"/>
      <c r="AC356" s="132"/>
      <c r="AD356" s="132"/>
      <c r="AE356" s="132"/>
      <c r="AF356" s="132"/>
    </row>
    <row r="357" spans="1:32">
      <c r="A357" s="129">
        <v>37043</v>
      </c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2"/>
      <c r="AC357" s="132"/>
      <c r="AD357" s="132"/>
      <c r="AE357" s="132"/>
      <c r="AF357" s="132"/>
    </row>
    <row r="358" spans="1:32">
      <c r="A358" s="129">
        <v>37046</v>
      </c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2"/>
      <c r="AC358" s="132"/>
      <c r="AD358" s="132"/>
      <c r="AE358" s="132"/>
      <c r="AF358" s="132"/>
    </row>
    <row r="359" spans="1:32">
      <c r="A359" s="129">
        <v>37047</v>
      </c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2"/>
      <c r="AC359" s="132"/>
      <c r="AD359" s="132"/>
      <c r="AE359" s="132"/>
      <c r="AF359" s="132"/>
    </row>
    <row r="360" spans="1:32">
      <c r="A360" s="129">
        <v>37048</v>
      </c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2"/>
      <c r="AC360" s="132"/>
      <c r="AD360" s="132"/>
      <c r="AE360" s="132"/>
      <c r="AF360" s="132"/>
    </row>
    <row r="361" spans="1:32">
      <c r="A361" s="129">
        <v>37049</v>
      </c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2"/>
      <c r="AC361" s="132"/>
      <c r="AD361" s="132"/>
      <c r="AE361" s="132"/>
      <c r="AF361" s="132"/>
    </row>
    <row r="362" spans="1:32">
      <c r="A362" s="129">
        <v>37050</v>
      </c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2"/>
      <c r="AC362" s="132"/>
      <c r="AD362" s="132"/>
      <c r="AE362" s="132"/>
      <c r="AF362" s="132"/>
    </row>
    <row r="363" spans="1:32">
      <c r="A363" s="129">
        <v>37053</v>
      </c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2"/>
      <c r="AC363" s="132"/>
      <c r="AD363" s="132"/>
      <c r="AE363" s="132"/>
      <c r="AF363" s="132"/>
    </row>
    <row r="364" spans="1:32">
      <c r="A364" s="129">
        <v>37054</v>
      </c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2"/>
      <c r="AC364" s="132"/>
      <c r="AD364" s="132"/>
      <c r="AE364" s="132"/>
      <c r="AF364" s="132"/>
    </row>
    <row r="365" spans="1:32">
      <c r="A365" s="129">
        <v>37055</v>
      </c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2"/>
      <c r="AC365" s="132"/>
      <c r="AD365" s="132"/>
      <c r="AE365" s="132"/>
      <c r="AF365" s="132"/>
    </row>
    <row r="366" spans="1:32">
      <c r="A366" s="129">
        <v>37056</v>
      </c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2"/>
      <c r="AC366" s="132"/>
      <c r="AD366" s="132"/>
      <c r="AE366" s="132"/>
      <c r="AF366" s="132"/>
    </row>
    <row r="367" spans="1:32">
      <c r="A367" s="129">
        <v>37057</v>
      </c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2"/>
      <c r="AC367" s="132"/>
      <c r="AD367" s="132"/>
      <c r="AE367" s="132"/>
      <c r="AF367" s="132"/>
    </row>
    <row r="368" spans="1:32">
      <c r="A368" s="129">
        <v>37060</v>
      </c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2"/>
      <c r="AC368" s="132"/>
      <c r="AD368" s="132"/>
      <c r="AE368" s="132"/>
      <c r="AF368" s="132"/>
    </row>
    <row r="369" spans="1:32">
      <c r="A369" s="129">
        <v>37061</v>
      </c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2"/>
      <c r="AC369" s="132"/>
      <c r="AD369" s="132"/>
      <c r="AE369" s="132"/>
      <c r="AF369" s="132"/>
    </row>
    <row r="370" spans="1:32">
      <c r="A370" s="129">
        <v>37062</v>
      </c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2"/>
      <c r="AC370" s="132"/>
      <c r="AD370" s="132"/>
      <c r="AE370" s="132"/>
      <c r="AF370" s="132"/>
    </row>
    <row r="371" spans="1:32">
      <c r="A371" s="129">
        <v>37063</v>
      </c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2"/>
      <c r="AC371" s="132"/>
      <c r="AD371" s="132"/>
      <c r="AE371" s="132"/>
      <c r="AF371" s="132"/>
    </row>
    <row r="372" spans="1:32">
      <c r="A372" s="129">
        <v>37064</v>
      </c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2"/>
      <c r="AC372" s="132"/>
      <c r="AD372" s="132"/>
      <c r="AE372" s="132"/>
      <c r="AF372" s="132"/>
    </row>
    <row r="373" spans="1:32">
      <c r="A373" s="129">
        <v>37067</v>
      </c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2"/>
      <c r="AC373" s="132"/>
      <c r="AD373" s="132"/>
      <c r="AE373" s="132"/>
      <c r="AF373" s="132"/>
    </row>
    <row r="374" spans="1:32">
      <c r="A374" s="129">
        <v>37068</v>
      </c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2"/>
      <c r="AC374" s="132"/>
      <c r="AD374" s="132"/>
      <c r="AE374" s="132"/>
      <c r="AF374" s="132"/>
    </row>
    <row r="375" spans="1:32">
      <c r="A375" s="129">
        <v>37069</v>
      </c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2"/>
      <c r="AC375" s="132"/>
      <c r="AD375" s="132"/>
      <c r="AE375" s="132"/>
      <c r="AF375" s="132"/>
    </row>
    <row r="376" spans="1:32">
      <c r="A376" s="129">
        <v>37070</v>
      </c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2"/>
      <c r="AC376" s="132"/>
      <c r="AD376" s="132"/>
      <c r="AE376" s="132"/>
      <c r="AF376" s="132"/>
    </row>
    <row r="377" spans="1:32">
      <c r="A377" s="129">
        <v>37071</v>
      </c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2"/>
      <c r="AC377" s="132"/>
      <c r="AD377" s="132"/>
      <c r="AE377" s="132"/>
      <c r="AF377" s="132"/>
    </row>
    <row r="378" spans="1:32">
      <c r="A378" s="129">
        <v>37074</v>
      </c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2"/>
      <c r="AC378" s="132"/>
      <c r="AD378" s="132"/>
      <c r="AE378" s="132"/>
      <c r="AF378" s="132"/>
    </row>
    <row r="379" spans="1:32">
      <c r="A379" s="129">
        <v>37075</v>
      </c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2"/>
      <c r="AC379" s="132"/>
      <c r="AD379" s="132"/>
      <c r="AE379" s="132"/>
      <c r="AF379" s="132"/>
    </row>
    <row r="380" spans="1:32">
      <c r="A380" s="129">
        <v>37077</v>
      </c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2"/>
      <c r="AC380" s="132"/>
      <c r="AD380" s="132"/>
      <c r="AE380" s="132"/>
      <c r="AF380" s="132"/>
    </row>
    <row r="381" spans="1:32">
      <c r="A381" s="129">
        <v>37078</v>
      </c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2"/>
      <c r="AC381" s="132"/>
      <c r="AD381" s="132"/>
      <c r="AE381" s="132"/>
      <c r="AF381" s="132"/>
    </row>
    <row r="382" spans="1:32">
      <c r="A382" s="129">
        <v>37081</v>
      </c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2"/>
      <c r="AC382" s="132"/>
      <c r="AD382" s="132"/>
      <c r="AE382" s="132"/>
      <c r="AF382" s="132"/>
    </row>
    <row r="383" spans="1:32">
      <c r="A383" s="129">
        <v>37082</v>
      </c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2"/>
      <c r="AC383" s="132"/>
      <c r="AD383" s="132"/>
      <c r="AE383" s="132"/>
      <c r="AF383" s="132"/>
    </row>
    <row r="384" spans="1:32">
      <c r="A384" s="129">
        <v>37083</v>
      </c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2"/>
      <c r="AC384" s="132"/>
      <c r="AD384" s="132"/>
      <c r="AE384" s="132"/>
      <c r="AF384" s="132"/>
    </row>
    <row r="385" spans="1:32">
      <c r="A385" s="129">
        <v>37084</v>
      </c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2"/>
      <c r="AC385" s="132"/>
      <c r="AD385" s="132"/>
      <c r="AE385" s="132"/>
      <c r="AF385" s="132"/>
    </row>
    <row r="386" spans="1:32">
      <c r="A386" s="129">
        <v>37085</v>
      </c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2"/>
      <c r="AC386" s="132"/>
      <c r="AD386" s="132"/>
      <c r="AE386" s="132"/>
      <c r="AF386" s="132"/>
    </row>
    <row r="387" spans="1:32">
      <c r="A387" s="129">
        <v>37088</v>
      </c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2"/>
      <c r="AC387" s="132"/>
      <c r="AD387" s="132"/>
      <c r="AE387" s="132"/>
      <c r="AF387" s="132"/>
    </row>
    <row r="388" spans="1:32">
      <c r="A388" s="129">
        <v>37089</v>
      </c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2"/>
      <c r="AC388" s="132"/>
      <c r="AD388" s="132"/>
      <c r="AE388" s="132"/>
      <c r="AF388" s="132"/>
    </row>
    <row r="389" spans="1:32">
      <c r="A389" s="129">
        <v>37090</v>
      </c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2"/>
      <c r="AC389" s="132"/>
      <c r="AD389" s="132"/>
      <c r="AE389" s="132"/>
      <c r="AF389" s="132"/>
    </row>
    <row r="390" spans="1:32">
      <c r="A390" s="129">
        <v>37091</v>
      </c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2"/>
      <c r="AC390" s="132"/>
      <c r="AD390" s="132"/>
      <c r="AE390" s="132"/>
      <c r="AF390" s="132"/>
    </row>
    <row r="391" spans="1:32">
      <c r="A391" s="129">
        <v>37092</v>
      </c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2"/>
      <c r="AC391" s="132"/>
      <c r="AD391" s="132"/>
      <c r="AE391" s="132"/>
      <c r="AF391" s="132"/>
    </row>
    <row r="392" spans="1:32">
      <c r="A392" s="129">
        <v>37095</v>
      </c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2"/>
      <c r="AC392" s="132"/>
      <c r="AD392" s="132"/>
      <c r="AE392" s="132"/>
      <c r="AF392" s="132"/>
    </row>
    <row r="393" spans="1:32">
      <c r="A393" s="129">
        <v>37096</v>
      </c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2"/>
      <c r="AC393" s="132"/>
      <c r="AD393" s="132"/>
      <c r="AE393" s="132"/>
      <c r="AF393" s="132"/>
    </row>
    <row r="394" spans="1:32">
      <c r="A394" s="129">
        <v>37097</v>
      </c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2"/>
      <c r="AC394" s="132"/>
      <c r="AD394" s="132"/>
      <c r="AE394" s="132"/>
      <c r="AF394" s="132"/>
    </row>
    <row r="395" spans="1:32">
      <c r="A395" s="129">
        <v>37098</v>
      </c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2"/>
      <c r="AC395" s="132"/>
      <c r="AD395" s="132"/>
      <c r="AE395" s="132"/>
      <c r="AF395" s="132"/>
    </row>
    <row r="396" spans="1:32">
      <c r="A396" s="129">
        <v>37099</v>
      </c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2"/>
      <c r="AC396" s="132"/>
      <c r="AD396" s="132"/>
      <c r="AE396" s="132"/>
      <c r="AF396" s="132"/>
    </row>
    <row r="397" spans="1:32">
      <c r="A397" s="129">
        <v>37102</v>
      </c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2"/>
      <c r="AC397" s="132"/>
      <c r="AD397" s="132"/>
      <c r="AE397" s="132"/>
      <c r="AF397" s="132"/>
    </row>
    <row r="398" spans="1:32">
      <c r="A398" s="129">
        <v>37103</v>
      </c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2"/>
      <c r="AC398" s="132"/>
      <c r="AD398" s="132"/>
      <c r="AE398" s="132"/>
      <c r="AF398" s="132"/>
    </row>
    <row r="399" spans="1:32">
      <c r="A399" s="129">
        <v>37104</v>
      </c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2"/>
      <c r="AC399" s="132"/>
      <c r="AD399" s="132"/>
      <c r="AE399" s="132"/>
      <c r="AF399" s="132"/>
    </row>
    <row r="400" spans="1:32">
      <c r="A400" s="129">
        <v>37105</v>
      </c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2"/>
      <c r="AC400" s="132"/>
      <c r="AD400" s="132"/>
      <c r="AE400" s="132"/>
      <c r="AF400" s="132"/>
    </row>
    <row r="401" spans="1:32">
      <c r="A401" s="129">
        <v>37106</v>
      </c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2"/>
      <c r="AC401" s="132"/>
      <c r="AD401" s="132"/>
      <c r="AE401" s="132"/>
      <c r="AF401" s="132"/>
    </row>
    <row r="402" spans="1:32">
      <c r="A402" s="129">
        <v>37109</v>
      </c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2"/>
      <c r="AC402" s="132"/>
      <c r="AD402" s="132"/>
      <c r="AE402" s="132"/>
      <c r="AF402" s="132"/>
    </row>
    <row r="403" spans="1:32">
      <c r="A403" s="129">
        <v>37110</v>
      </c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2"/>
      <c r="AC403" s="132"/>
      <c r="AD403" s="132"/>
      <c r="AE403" s="132"/>
      <c r="AF403" s="132"/>
    </row>
    <row r="404" spans="1:32">
      <c r="A404" s="129">
        <v>37111</v>
      </c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2"/>
      <c r="AC404" s="132"/>
      <c r="AD404" s="132"/>
      <c r="AE404" s="132"/>
      <c r="AF404" s="132"/>
    </row>
    <row r="405" spans="1:32">
      <c r="A405" s="129">
        <v>37112</v>
      </c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2"/>
      <c r="AC405" s="132"/>
      <c r="AD405" s="132"/>
      <c r="AE405" s="132"/>
      <c r="AF405" s="132"/>
    </row>
    <row r="406" spans="1:32">
      <c r="A406" s="129">
        <v>37113</v>
      </c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2"/>
      <c r="AC406" s="132"/>
      <c r="AD406" s="132"/>
      <c r="AE406" s="132"/>
      <c r="AF406" s="132"/>
    </row>
    <row r="407" spans="1:32">
      <c r="A407" s="129">
        <v>37116</v>
      </c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2"/>
      <c r="AC407" s="132"/>
      <c r="AD407" s="132"/>
      <c r="AE407" s="132"/>
      <c r="AF407" s="132"/>
    </row>
    <row r="408" spans="1:32">
      <c r="A408" s="129">
        <v>37117</v>
      </c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2"/>
      <c r="AC408" s="132"/>
      <c r="AD408" s="132"/>
      <c r="AE408" s="132"/>
      <c r="AF408" s="132"/>
    </row>
    <row r="409" spans="1:32">
      <c r="A409" s="129">
        <v>37118</v>
      </c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2"/>
      <c r="AC409" s="132"/>
      <c r="AD409" s="132"/>
      <c r="AE409" s="132"/>
      <c r="AF409" s="132"/>
    </row>
    <row r="410" spans="1:32">
      <c r="A410" s="129">
        <v>37119</v>
      </c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2"/>
      <c r="AC410" s="132"/>
      <c r="AD410" s="132"/>
      <c r="AE410" s="132"/>
      <c r="AF410" s="132"/>
    </row>
    <row r="411" spans="1:32">
      <c r="A411" s="129">
        <v>37120</v>
      </c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2"/>
      <c r="AC411" s="132"/>
      <c r="AD411" s="132"/>
      <c r="AE411" s="132"/>
      <c r="AF411" s="132"/>
    </row>
    <row r="412" spans="1:32">
      <c r="A412" s="129">
        <v>37123</v>
      </c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2"/>
      <c r="AC412" s="132"/>
      <c r="AD412" s="132"/>
      <c r="AE412" s="132"/>
      <c r="AF412" s="132"/>
    </row>
    <row r="413" spans="1:32">
      <c r="A413" s="129">
        <v>37124</v>
      </c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2"/>
      <c r="AC413" s="132"/>
      <c r="AD413" s="132"/>
      <c r="AE413" s="132"/>
      <c r="AF413" s="132"/>
    </row>
    <row r="414" spans="1:32">
      <c r="A414" s="129">
        <v>37125</v>
      </c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2"/>
      <c r="AC414" s="132"/>
      <c r="AD414" s="132"/>
      <c r="AE414" s="132"/>
      <c r="AF414" s="132"/>
    </row>
    <row r="415" spans="1:32">
      <c r="A415" s="129">
        <v>37126</v>
      </c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2"/>
      <c r="AC415" s="132"/>
      <c r="AD415" s="132"/>
      <c r="AE415" s="132"/>
      <c r="AF415" s="132"/>
    </row>
    <row r="416" spans="1:32">
      <c r="A416" s="129">
        <v>37127</v>
      </c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2"/>
      <c r="AC416" s="132"/>
      <c r="AD416" s="132"/>
      <c r="AE416" s="132"/>
      <c r="AF416" s="132"/>
    </row>
    <row r="417" spans="1:32">
      <c r="A417" s="129">
        <v>37130</v>
      </c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2"/>
      <c r="AC417" s="132"/>
      <c r="AD417" s="132"/>
      <c r="AE417" s="132"/>
      <c r="AF417" s="132"/>
    </row>
    <row r="418" spans="1:32">
      <c r="A418" s="129">
        <v>37131</v>
      </c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2"/>
      <c r="AC418" s="132"/>
      <c r="AD418" s="132"/>
      <c r="AE418" s="132"/>
      <c r="AF418" s="132"/>
    </row>
    <row r="419" spans="1:32">
      <c r="A419" s="129">
        <v>37132</v>
      </c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2"/>
      <c r="AC419" s="132"/>
      <c r="AD419" s="132"/>
      <c r="AE419" s="132"/>
      <c r="AF419" s="132"/>
    </row>
    <row r="420" spans="1:32">
      <c r="A420" s="129">
        <v>37133</v>
      </c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2"/>
      <c r="AC420" s="132"/>
      <c r="AD420" s="132"/>
      <c r="AE420" s="132"/>
      <c r="AF420" s="132"/>
    </row>
    <row r="421" spans="1:32">
      <c r="A421" s="129">
        <v>37134</v>
      </c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2"/>
      <c r="AC421" s="132"/>
      <c r="AD421" s="132"/>
      <c r="AE421" s="132"/>
      <c r="AF421" s="132"/>
    </row>
    <row r="422" spans="1:32">
      <c r="A422" s="129">
        <v>37138</v>
      </c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2"/>
      <c r="AC422" s="132"/>
      <c r="AD422" s="132"/>
      <c r="AE422" s="132"/>
      <c r="AF422" s="132"/>
    </row>
    <row r="423" spans="1:32">
      <c r="A423" s="129">
        <v>37139</v>
      </c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2"/>
      <c r="AC423" s="132"/>
      <c r="AD423" s="132"/>
      <c r="AE423" s="132"/>
      <c r="AF423" s="132"/>
    </row>
    <row r="424" spans="1:32">
      <c r="A424" s="129">
        <v>37140</v>
      </c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2"/>
      <c r="AC424" s="132"/>
      <c r="AD424" s="132"/>
      <c r="AE424" s="132"/>
      <c r="AF424" s="132"/>
    </row>
    <row r="425" spans="1:32">
      <c r="A425" s="129">
        <v>37141</v>
      </c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2"/>
      <c r="AC425" s="132"/>
      <c r="AD425" s="132"/>
      <c r="AE425" s="132"/>
      <c r="AF425" s="132"/>
    </row>
    <row r="426" spans="1:32">
      <c r="A426" s="129">
        <v>37144</v>
      </c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2"/>
      <c r="AC426" s="132"/>
      <c r="AD426" s="132"/>
      <c r="AE426" s="132"/>
      <c r="AF426" s="132"/>
    </row>
    <row r="427" spans="1:32">
      <c r="A427" s="129">
        <v>37145</v>
      </c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2"/>
      <c r="AC427" s="132"/>
      <c r="AD427" s="132"/>
      <c r="AE427" s="132"/>
      <c r="AF427" s="132"/>
    </row>
    <row r="428" spans="1:32">
      <c r="A428" s="129">
        <v>37148</v>
      </c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2"/>
      <c r="AC428" s="132"/>
      <c r="AD428" s="132"/>
      <c r="AE428" s="132"/>
      <c r="AF428" s="132"/>
    </row>
    <row r="429" spans="1:32">
      <c r="A429" s="129">
        <v>37151</v>
      </c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2"/>
      <c r="AC429" s="132"/>
      <c r="AD429" s="132"/>
      <c r="AE429" s="132"/>
      <c r="AF429" s="132"/>
    </row>
    <row r="430" spans="1:32">
      <c r="A430" s="129">
        <v>37152</v>
      </c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2"/>
      <c r="AC430" s="132"/>
      <c r="AD430" s="132"/>
      <c r="AE430" s="132"/>
      <c r="AF430" s="132"/>
    </row>
    <row r="431" spans="1:32">
      <c r="A431" s="129">
        <v>37153</v>
      </c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2"/>
      <c r="AC431" s="132"/>
      <c r="AD431" s="132"/>
      <c r="AE431" s="132"/>
      <c r="AF431" s="132"/>
    </row>
    <row r="432" spans="1:32">
      <c r="A432" s="129">
        <v>37154</v>
      </c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2"/>
      <c r="AC432" s="132"/>
      <c r="AD432" s="132"/>
      <c r="AE432" s="132"/>
      <c r="AF432" s="132"/>
    </row>
    <row r="433" spans="1:32">
      <c r="A433" s="129">
        <v>37155</v>
      </c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2"/>
      <c r="AC433" s="132"/>
      <c r="AD433" s="132"/>
      <c r="AE433" s="132"/>
      <c r="AF433" s="132"/>
    </row>
    <row r="434" spans="1:32">
      <c r="A434" s="129">
        <v>37158</v>
      </c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2"/>
      <c r="AC434" s="132"/>
      <c r="AD434" s="132"/>
      <c r="AE434" s="132"/>
      <c r="AF434" s="132"/>
    </row>
    <row r="435" spans="1:32">
      <c r="A435" s="129">
        <v>37159</v>
      </c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2"/>
      <c r="AC435" s="132"/>
      <c r="AD435" s="132"/>
      <c r="AE435" s="132"/>
      <c r="AF435" s="132"/>
    </row>
    <row r="436" spans="1:32">
      <c r="A436" s="129">
        <v>37160</v>
      </c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2"/>
      <c r="AC436" s="132"/>
      <c r="AD436" s="132"/>
      <c r="AE436" s="132"/>
      <c r="AF436" s="132"/>
    </row>
    <row r="437" spans="1:32">
      <c r="A437" s="129">
        <v>37161</v>
      </c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2"/>
      <c r="AC437" s="132"/>
      <c r="AD437" s="132"/>
      <c r="AE437" s="132"/>
      <c r="AF437" s="132"/>
    </row>
    <row r="438" spans="1:32">
      <c r="A438" s="129">
        <v>37162</v>
      </c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2"/>
      <c r="AC438" s="132"/>
      <c r="AD438" s="132"/>
      <c r="AE438" s="132"/>
      <c r="AF438" s="132"/>
    </row>
    <row r="439" spans="1:32">
      <c r="A439" s="129">
        <v>37165</v>
      </c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2"/>
      <c r="AC439" s="132"/>
      <c r="AD439" s="132"/>
      <c r="AE439" s="132"/>
      <c r="AF439" s="132"/>
    </row>
    <row r="440" spans="1:32">
      <c r="A440" s="129">
        <v>37166</v>
      </c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2"/>
      <c r="AC440" s="132"/>
      <c r="AD440" s="132"/>
      <c r="AE440" s="132"/>
      <c r="AF440" s="132"/>
    </row>
    <row r="441" spans="1:32">
      <c r="A441" s="129">
        <v>37167</v>
      </c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2"/>
      <c r="AC441" s="132"/>
      <c r="AD441" s="132"/>
      <c r="AE441" s="132"/>
      <c r="AF441" s="132"/>
    </row>
    <row r="442" spans="1:32">
      <c r="A442" s="129">
        <v>37168</v>
      </c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2"/>
      <c r="AC442" s="132"/>
      <c r="AD442" s="132"/>
      <c r="AE442" s="132"/>
      <c r="AF442" s="132"/>
    </row>
    <row r="443" spans="1:32">
      <c r="A443" s="129">
        <v>37169</v>
      </c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2"/>
      <c r="AC443" s="132"/>
      <c r="AD443" s="132"/>
      <c r="AE443" s="132"/>
      <c r="AF443" s="132"/>
    </row>
    <row r="444" spans="1:32">
      <c r="A444" s="129">
        <v>37172</v>
      </c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2"/>
      <c r="AC444" s="132"/>
      <c r="AD444" s="132"/>
      <c r="AE444" s="132"/>
      <c r="AF444" s="132"/>
    </row>
    <row r="445" spans="1:32">
      <c r="A445" s="129">
        <v>37173</v>
      </c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2"/>
      <c r="AC445" s="132"/>
      <c r="AD445" s="132"/>
      <c r="AE445" s="132"/>
      <c r="AF445" s="132"/>
    </row>
    <row r="446" spans="1:32">
      <c r="A446" s="129">
        <v>37174</v>
      </c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2"/>
      <c r="AC446" s="132"/>
      <c r="AD446" s="132"/>
      <c r="AE446" s="132"/>
      <c r="AF446" s="132"/>
    </row>
    <row r="447" spans="1:32">
      <c r="A447" s="129">
        <v>37175</v>
      </c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2"/>
      <c r="AC447" s="132"/>
      <c r="AD447" s="132"/>
      <c r="AE447" s="132"/>
      <c r="AF447" s="132"/>
    </row>
    <row r="448" spans="1:32">
      <c r="A448" s="129">
        <v>37176</v>
      </c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2"/>
      <c r="AC448" s="132"/>
      <c r="AD448" s="132"/>
      <c r="AE448" s="132"/>
      <c r="AF448" s="132"/>
    </row>
    <row r="449" spans="1:32">
      <c r="A449" s="129">
        <v>37179</v>
      </c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2"/>
      <c r="AC449" s="132"/>
      <c r="AD449" s="132"/>
      <c r="AE449" s="132"/>
      <c r="AF449" s="132"/>
    </row>
    <row r="450" spans="1:32">
      <c r="A450" s="129">
        <v>37180</v>
      </c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2"/>
      <c r="AC450" s="132"/>
      <c r="AD450" s="132"/>
      <c r="AE450" s="132"/>
      <c r="AF450" s="132"/>
    </row>
    <row r="451" spans="1:32">
      <c r="A451" s="129">
        <v>37181</v>
      </c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2"/>
      <c r="AC451" s="132"/>
      <c r="AD451" s="132"/>
      <c r="AE451" s="132"/>
      <c r="AF451" s="132"/>
    </row>
    <row r="452" spans="1:32">
      <c r="A452" s="129">
        <v>37182</v>
      </c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2"/>
      <c r="AC452" s="132"/>
      <c r="AD452" s="132"/>
      <c r="AE452" s="132"/>
      <c r="AF452" s="132"/>
    </row>
    <row r="453" spans="1:32">
      <c r="A453" s="129">
        <v>37183</v>
      </c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2"/>
      <c r="AC453" s="132"/>
      <c r="AD453" s="132"/>
      <c r="AE453" s="132"/>
      <c r="AF453" s="132"/>
    </row>
    <row r="454" spans="1:32">
      <c r="A454" s="129">
        <v>37186</v>
      </c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2"/>
      <c r="AC454" s="132"/>
      <c r="AD454" s="132"/>
      <c r="AE454" s="132"/>
      <c r="AF454" s="132"/>
    </row>
    <row r="455" spans="1:32">
      <c r="A455" s="129">
        <v>37187</v>
      </c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2"/>
      <c r="AC455" s="132"/>
      <c r="AD455" s="132"/>
      <c r="AE455" s="132"/>
      <c r="AF455" s="132"/>
    </row>
    <row r="456" spans="1:32">
      <c r="A456" s="129">
        <v>37188</v>
      </c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2"/>
      <c r="AC456" s="132"/>
      <c r="AD456" s="132"/>
      <c r="AE456" s="132"/>
      <c r="AF456" s="132"/>
    </row>
    <row r="457" spans="1:32">
      <c r="A457" s="129">
        <v>37189</v>
      </c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2"/>
      <c r="AC457" s="132"/>
      <c r="AD457" s="132"/>
      <c r="AE457" s="132"/>
      <c r="AF457" s="132"/>
    </row>
    <row r="458" spans="1:32">
      <c r="A458" s="129">
        <v>37190</v>
      </c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2"/>
      <c r="AC458" s="132"/>
      <c r="AD458" s="132"/>
      <c r="AE458" s="132"/>
      <c r="AF458" s="132"/>
    </row>
    <row r="459" spans="1:32">
      <c r="A459" s="129">
        <v>37193</v>
      </c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2"/>
      <c r="AC459" s="132"/>
      <c r="AD459" s="132"/>
      <c r="AE459" s="132"/>
      <c r="AF459" s="132"/>
    </row>
    <row r="460" spans="1:32">
      <c r="A460" s="129">
        <v>37194</v>
      </c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2"/>
      <c r="AC460" s="132"/>
      <c r="AD460" s="132"/>
      <c r="AE460" s="132"/>
      <c r="AF460" s="132"/>
    </row>
    <row r="461" spans="1:32">
      <c r="A461" s="129">
        <v>37195</v>
      </c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2"/>
      <c r="AC461" s="132"/>
      <c r="AD461" s="132"/>
      <c r="AE461" s="132"/>
      <c r="AF461" s="132"/>
    </row>
    <row r="462" spans="1:32">
      <c r="A462" s="129">
        <v>37196</v>
      </c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2"/>
      <c r="AC462" s="132"/>
      <c r="AD462" s="132"/>
      <c r="AE462" s="132"/>
      <c r="AF462" s="132"/>
    </row>
    <row r="463" spans="1:32">
      <c r="A463" s="129">
        <v>37197</v>
      </c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2"/>
      <c r="AC463" s="132"/>
      <c r="AD463" s="132"/>
      <c r="AE463" s="132"/>
      <c r="AF463" s="132"/>
    </row>
    <row r="464" spans="1:32">
      <c r="A464" s="129">
        <v>37200</v>
      </c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2"/>
      <c r="AC464" s="132"/>
      <c r="AD464" s="132"/>
      <c r="AE464" s="132"/>
      <c r="AF464" s="132"/>
    </row>
    <row r="465" spans="1:32">
      <c r="A465" s="129">
        <v>37201</v>
      </c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2"/>
      <c r="AC465" s="132"/>
      <c r="AD465" s="132"/>
      <c r="AE465" s="132"/>
      <c r="AF465" s="132"/>
    </row>
    <row r="466" spans="1:32">
      <c r="A466" s="129">
        <v>37202</v>
      </c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2"/>
      <c r="AC466" s="132"/>
      <c r="AD466" s="132"/>
      <c r="AE466" s="132"/>
      <c r="AF466" s="132"/>
    </row>
    <row r="467" spans="1:32">
      <c r="A467" s="129">
        <v>37203</v>
      </c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2"/>
      <c r="AC467" s="132"/>
      <c r="AD467" s="132"/>
      <c r="AE467" s="132"/>
      <c r="AF467" s="132"/>
    </row>
    <row r="468" spans="1:32">
      <c r="A468" s="129">
        <v>37204</v>
      </c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2"/>
      <c r="AC468" s="132"/>
      <c r="AD468" s="132"/>
      <c r="AE468" s="132"/>
      <c r="AF468" s="132"/>
    </row>
    <row r="469" spans="1:32">
      <c r="A469" s="129">
        <v>37207</v>
      </c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2"/>
      <c r="AC469" s="132"/>
      <c r="AD469" s="132"/>
      <c r="AE469" s="132"/>
      <c r="AF469" s="132"/>
    </row>
    <row r="470" spans="1:32">
      <c r="A470" s="129">
        <v>37208</v>
      </c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2"/>
      <c r="AC470" s="132"/>
      <c r="AD470" s="132"/>
      <c r="AE470" s="132"/>
      <c r="AF470" s="132"/>
    </row>
    <row r="471" spans="1:32">
      <c r="A471" s="129">
        <v>37209</v>
      </c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2"/>
      <c r="AC471" s="132"/>
      <c r="AD471" s="132"/>
      <c r="AE471" s="132"/>
      <c r="AF471" s="132"/>
    </row>
    <row r="472" spans="1:32">
      <c r="A472" s="129">
        <v>37210</v>
      </c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2"/>
      <c r="AC472" s="132"/>
      <c r="AD472" s="132"/>
      <c r="AE472" s="132"/>
      <c r="AF472" s="132"/>
    </row>
    <row r="473" spans="1:32">
      <c r="A473" s="129">
        <v>37211</v>
      </c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2"/>
      <c r="AC473" s="132"/>
      <c r="AD473" s="132"/>
      <c r="AE473" s="132"/>
      <c r="AF473" s="132"/>
    </row>
    <row r="474" spans="1:32">
      <c r="A474" s="129">
        <v>37214</v>
      </c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2"/>
      <c r="AC474" s="132"/>
      <c r="AD474" s="132"/>
      <c r="AE474" s="132"/>
      <c r="AF474" s="132"/>
    </row>
    <row r="475" spans="1:32">
      <c r="A475" s="129">
        <v>37215</v>
      </c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2"/>
      <c r="AC475" s="132"/>
      <c r="AD475" s="132"/>
      <c r="AE475" s="132"/>
      <c r="AF475" s="132"/>
    </row>
    <row r="476" spans="1:32">
      <c r="A476" s="129">
        <v>37216</v>
      </c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2"/>
      <c r="AC476" s="132"/>
      <c r="AD476" s="132"/>
      <c r="AE476" s="132"/>
      <c r="AF476" s="132"/>
    </row>
    <row r="477" spans="1:32">
      <c r="A477" s="129">
        <v>37218</v>
      </c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2"/>
      <c r="AC477" s="132"/>
      <c r="AD477" s="132"/>
      <c r="AE477" s="132"/>
      <c r="AF477" s="132"/>
    </row>
    <row r="478" spans="1:32">
      <c r="A478" s="129">
        <v>37221</v>
      </c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2"/>
      <c r="AC478" s="132"/>
      <c r="AD478" s="132"/>
      <c r="AE478" s="132"/>
      <c r="AF478" s="132"/>
    </row>
    <row r="479" spans="1:32">
      <c r="A479" s="129">
        <v>37222</v>
      </c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2"/>
      <c r="AC479" s="132"/>
      <c r="AD479" s="132"/>
      <c r="AE479" s="132"/>
      <c r="AF479" s="132"/>
    </row>
    <row r="480" spans="1:32">
      <c r="A480" s="129">
        <v>37223</v>
      </c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2"/>
      <c r="AC480" s="132"/>
      <c r="AD480" s="132"/>
      <c r="AE480" s="132"/>
      <c r="AF480" s="132"/>
    </row>
    <row r="481" spans="1:32">
      <c r="A481" s="129">
        <v>37224</v>
      </c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2"/>
      <c r="AC481" s="132"/>
      <c r="AD481" s="132"/>
      <c r="AE481" s="132"/>
      <c r="AF481" s="132"/>
    </row>
    <row r="482" spans="1:32">
      <c r="A482" s="129">
        <v>37225</v>
      </c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2"/>
      <c r="AC482" s="132"/>
      <c r="AD482" s="132"/>
      <c r="AE482" s="132"/>
      <c r="AF482" s="132"/>
    </row>
    <row r="483" spans="1:32">
      <c r="A483" s="129">
        <v>37228</v>
      </c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2"/>
      <c r="AC483" s="132"/>
      <c r="AD483" s="132"/>
      <c r="AE483" s="132"/>
      <c r="AF483" s="132"/>
    </row>
    <row r="484" spans="1:32">
      <c r="A484" s="129">
        <v>37229</v>
      </c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2"/>
      <c r="AC484" s="132"/>
      <c r="AD484" s="132"/>
      <c r="AE484" s="132"/>
      <c r="AF484" s="132"/>
    </row>
    <row r="485" spans="1:32">
      <c r="A485" s="129">
        <v>37230</v>
      </c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2"/>
      <c r="AC485" s="132"/>
      <c r="AD485" s="132"/>
      <c r="AE485" s="132"/>
      <c r="AF485" s="132"/>
    </row>
    <row r="486" spans="1:32">
      <c r="A486" s="129">
        <v>37231</v>
      </c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2"/>
      <c r="AC486" s="132"/>
      <c r="AD486" s="132"/>
      <c r="AE486" s="132"/>
      <c r="AF486" s="132"/>
    </row>
    <row r="487" spans="1:32">
      <c r="A487" s="129">
        <v>37232</v>
      </c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2"/>
      <c r="AC487" s="132"/>
      <c r="AD487" s="132"/>
      <c r="AE487" s="132"/>
      <c r="AF487" s="132"/>
    </row>
    <row r="488" spans="1:32">
      <c r="A488" s="129">
        <v>37235</v>
      </c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2"/>
      <c r="AC488" s="132"/>
      <c r="AD488" s="132"/>
      <c r="AE488" s="132"/>
      <c r="AF488" s="132"/>
    </row>
    <row r="489" spans="1:32">
      <c r="A489" s="129">
        <v>37236</v>
      </c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2"/>
      <c r="AC489" s="132"/>
      <c r="AD489" s="132"/>
      <c r="AE489" s="132"/>
      <c r="AF489" s="132"/>
    </row>
    <row r="490" spans="1:32">
      <c r="A490" s="129">
        <v>37237</v>
      </c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2"/>
      <c r="AC490" s="132"/>
      <c r="AD490" s="132"/>
      <c r="AE490" s="132"/>
      <c r="AF490" s="132"/>
    </row>
    <row r="491" spans="1:32">
      <c r="A491" s="129">
        <v>37238</v>
      </c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2"/>
      <c r="AC491" s="132"/>
      <c r="AD491" s="132"/>
      <c r="AE491" s="132"/>
      <c r="AF491" s="132"/>
    </row>
    <row r="492" spans="1:32">
      <c r="A492" s="129">
        <v>37239</v>
      </c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2"/>
      <c r="AC492" s="132"/>
      <c r="AD492" s="132"/>
      <c r="AE492" s="132"/>
      <c r="AF492" s="132"/>
    </row>
    <row r="493" spans="1:32">
      <c r="A493" s="129">
        <v>37242</v>
      </c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2"/>
      <c r="AC493" s="132"/>
      <c r="AD493" s="132"/>
      <c r="AE493" s="132"/>
      <c r="AF493" s="132"/>
    </row>
    <row r="494" spans="1:32">
      <c r="A494" s="129">
        <v>37243</v>
      </c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2"/>
      <c r="AC494" s="132"/>
      <c r="AD494" s="132"/>
      <c r="AE494" s="132"/>
      <c r="AF494" s="132"/>
    </row>
    <row r="495" spans="1:32">
      <c r="A495" s="129">
        <v>37244</v>
      </c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2"/>
      <c r="AC495" s="132"/>
      <c r="AD495" s="132"/>
      <c r="AE495" s="132"/>
      <c r="AF495" s="132"/>
    </row>
    <row r="496" spans="1:32">
      <c r="A496" s="129">
        <v>37245</v>
      </c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2"/>
      <c r="AC496" s="132"/>
      <c r="AD496" s="132"/>
      <c r="AE496" s="132"/>
      <c r="AF496" s="132"/>
    </row>
    <row r="497" spans="1:32">
      <c r="A497" s="129">
        <v>37246</v>
      </c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2"/>
      <c r="AC497" s="132"/>
      <c r="AD497" s="132"/>
      <c r="AE497" s="132"/>
      <c r="AF497" s="132"/>
    </row>
    <row r="498" spans="1:32">
      <c r="A498" s="129">
        <v>37251</v>
      </c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2"/>
      <c r="AC498" s="132"/>
      <c r="AD498" s="132"/>
      <c r="AE498" s="132"/>
      <c r="AF498" s="132"/>
    </row>
    <row r="499" spans="1:32">
      <c r="A499" s="129">
        <v>37252</v>
      </c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2"/>
      <c r="AC499" s="132"/>
      <c r="AD499" s="132"/>
      <c r="AE499" s="132"/>
      <c r="AF499" s="132"/>
    </row>
    <row r="500" spans="1:32">
      <c r="A500" s="129">
        <v>37253</v>
      </c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2"/>
      <c r="AC500" s="132"/>
      <c r="AD500" s="132"/>
      <c r="AE500" s="132"/>
      <c r="AF500" s="132"/>
    </row>
    <row r="501" spans="1:32">
      <c r="A501" s="129">
        <v>37256</v>
      </c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2"/>
      <c r="AC501" s="132"/>
      <c r="AD501" s="132"/>
      <c r="AE501" s="132"/>
      <c r="AF501" s="132"/>
    </row>
    <row r="502" spans="1:32">
      <c r="A502" s="129">
        <v>37258</v>
      </c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2"/>
      <c r="AC502" s="132"/>
      <c r="AD502" s="132"/>
      <c r="AE502" s="132"/>
      <c r="AF502" s="132"/>
    </row>
    <row r="503" spans="1:32">
      <c r="A503" s="129">
        <v>37259</v>
      </c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2"/>
      <c r="AC503" s="132"/>
      <c r="AD503" s="132"/>
      <c r="AE503" s="132"/>
      <c r="AF503" s="132"/>
    </row>
    <row r="504" spans="1:32">
      <c r="A504" s="129">
        <v>37260</v>
      </c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2"/>
      <c r="AC504" s="132"/>
      <c r="AD504" s="132"/>
      <c r="AE504" s="132"/>
      <c r="AF504" s="132"/>
    </row>
    <row r="505" spans="1:32">
      <c r="A505" s="129">
        <v>37263</v>
      </c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2"/>
      <c r="AC505" s="132"/>
      <c r="AD505" s="132"/>
      <c r="AE505" s="132"/>
      <c r="AF505" s="132"/>
    </row>
    <row r="506" spans="1:32">
      <c r="A506" s="129">
        <v>37264</v>
      </c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2"/>
      <c r="AC506" s="132"/>
      <c r="AD506" s="132"/>
      <c r="AE506" s="132"/>
      <c r="AF506" s="132"/>
    </row>
    <row r="507" spans="1:32">
      <c r="A507" s="129">
        <v>37265</v>
      </c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2"/>
      <c r="AC507" s="132"/>
      <c r="AD507" s="132"/>
      <c r="AE507" s="132"/>
      <c r="AF507" s="132"/>
    </row>
    <row r="508" spans="1:32">
      <c r="A508" s="129">
        <v>37266</v>
      </c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2"/>
      <c r="AC508" s="132"/>
      <c r="AD508" s="132"/>
      <c r="AE508" s="132"/>
      <c r="AF508" s="132"/>
    </row>
    <row r="509" spans="1:32">
      <c r="A509" s="129">
        <v>37267</v>
      </c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2"/>
      <c r="AC509" s="132"/>
      <c r="AD509" s="132"/>
      <c r="AE509" s="132"/>
      <c r="AF509" s="132"/>
    </row>
    <row r="510" spans="1:32">
      <c r="A510" s="129">
        <v>37270</v>
      </c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2"/>
      <c r="AC510" s="132"/>
      <c r="AD510" s="132"/>
      <c r="AE510" s="132"/>
      <c r="AF510" s="132"/>
    </row>
    <row r="511" spans="1:32">
      <c r="A511" s="129">
        <v>37271</v>
      </c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2"/>
      <c r="AC511" s="132"/>
      <c r="AD511" s="132"/>
      <c r="AE511" s="132"/>
      <c r="AF511" s="132"/>
    </row>
    <row r="512" spans="1:32">
      <c r="A512" s="129">
        <v>37272</v>
      </c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2"/>
      <c r="AC512" s="132"/>
      <c r="AD512" s="132"/>
      <c r="AE512" s="132"/>
      <c r="AF512" s="132"/>
    </row>
    <row r="513" spans="1:32">
      <c r="A513" s="129">
        <v>37273</v>
      </c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2"/>
      <c r="AC513" s="132"/>
      <c r="AD513" s="132"/>
      <c r="AE513" s="132"/>
      <c r="AF513" s="132"/>
    </row>
    <row r="514" spans="1:32">
      <c r="A514" s="129">
        <v>37274</v>
      </c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2"/>
      <c r="AC514" s="132"/>
      <c r="AD514" s="132"/>
      <c r="AE514" s="132"/>
      <c r="AF514" s="132"/>
    </row>
    <row r="515" spans="1:32">
      <c r="A515" s="129">
        <v>37278</v>
      </c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2"/>
      <c r="AC515" s="132"/>
      <c r="AD515" s="132"/>
      <c r="AE515" s="132"/>
      <c r="AF515" s="132"/>
    </row>
    <row r="516" spans="1:32">
      <c r="A516" s="129">
        <v>37279</v>
      </c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2"/>
      <c r="AC516" s="132"/>
      <c r="AD516" s="132"/>
      <c r="AE516" s="132"/>
      <c r="AF516" s="132"/>
    </row>
    <row r="517" spans="1:32">
      <c r="A517" s="129">
        <v>37280</v>
      </c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2"/>
      <c r="AC517" s="132"/>
      <c r="AD517" s="132"/>
      <c r="AE517" s="132"/>
      <c r="AF517" s="132"/>
    </row>
    <row r="518" spans="1:32">
      <c r="A518" s="129">
        <v>37281</v>
      </c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2"/>
      <c r="AC518" s="132"/>
      <c r="AD518" s="132"/>
      <c r="AE518" s="132"/>
      <c r="AF518" s="132"/>
    </row>
    <row r="519" spans="1:32">
      <c r="A519" s="129">
        <v>37284</v>
      </c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2"/>
      <c r="AC519" s="132"/>
      <c r="AD519" s="132"/>
      <c r="AE519" s="132"/>
      <c r="AF519" s="132"/>
    </row>
    <row r="520" spans="1:32">
      <c r="A520" s="129">
        <v>37285</v>
      </c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2"/>
      <c r="AC520" s="132"/>
      <c r="AD520" s="132"/>
      <c r="AE520" s="132"/>
      <c r="AF520" s="132"/>
    </row>
    <row r="521" spans="1:32">
      <c r="A521" s="129">
        <v>37286</v>
      </c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2"/>
      <c r="AC521" s="132"/>
      <c r="AD521" s="132"/>
      <c r="AE521" s="132"/>
      <c r="AF521" s="132"/>
    </row>
    <row r="522" spans="1:32">
      <c r="A522" s="129">
        <v>37287</v>
      </c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2"/>
      <c r="AC522" s="132"/>
      <c r="AD522" s="132"/>
      <c r="AE522" s="132"/>
      <c r="AF522" s="132"/>
    </row>
    <row r="523" spans="1:32">
      <c r="A523" s="129">
        <v>37288</v>
      </c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2"/>
      <c r="AC523" s="132"/>
      <c r="AD523" s="132"/>
      <c r="AE523" s="132"/>
      <c r="AF523" s="132"/>
    </row>
    <row r="524" spans="1:32">
      <c r="A524" s="129">
        <v>37291</v>
      </c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2"/>
      <c r="AC524" s="132"/>
      <c r="AD524" s="132"/>
      <c r="AE524" s="132"/>
      <c r="AF524" s="132"/>
    </row>
    <row r="525" spans="1:32">
      <c r="A525" s="129">
        <v>37292</v>
      </c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2"/>
      <c r="AC525" s="132"/>
      <c r="AD525" s="132"/>
      <c r="AE525" s="132"/>
      <c r="AF525" s="132"/>
    </row>
    <row r="526" spans="1:32">
      <c r="A526" s="129">
        <v>37293</v>
      </c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2"/>
      <c r="AC526" s="132"/>
      <c r="AD526" s="132"/>
      <c r="AE526" s="132"/>
      <c r="AF526" s="132"/>
    </row>
    <row r="527" spans="1:32">
      <c r="A527" s="129">
        <v>37294</v>
      </c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2"/>
      <c r="AC527" s="132"/>
      <c r="AD527" s="132"/>
      <c r="AE527" s="132"/>
      <c r="AF527" s="132"/>
    </row>
    <row r="528" spans="1:32">
      <c r="A528" s="129">
        <v>37295</v>
      </c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2"/>
      <c r="AC528" s="132"/>
      <c r="AD528" s="132"/>
      <c r="AE528" s="132"/>
      <c r="AF528" s="132"/>
    </row>
    <row r="529" spans="1:32">
      <c r="A529" s="129">
        <v>37298</v>
      </c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2"/>
      <c r="AC529" s="132"/>
      <c r="AD529" s="132"/>
      <c r="AE529" s="132"/>
      <c r="AF529" s="132"/>
    </row>
    <row r="530" spans="1:32">
      <c r="A530" s="129">
        <v>37299</v>
      </c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2"/>
      <c r="AC530" s="132"/>
      <c r="AD530" s="132"/>
      <c r="AE530" s="132"/>
      <c r="AF530" s="132"/>
    </row>
    <row r="531" spans="1:32">
      <c r="A531" s="129">
        <v>37300</v>
      </c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2"/>
      <c r="AC531" s="132"/>
      <c r="AD531" s="132"/>
      <c r="AE531" s="132"/>
      <c r="AF531" s="132"/>
    </row>
    <row r="532" spans="1:32">
      <c r="A532" s="129">
        <v>37301</v>
      </c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2"/>
      <c r="AC532" s="132"/>
      <c r="AD532" s="132"/>
      <c r="AE532" s="132"/>
      <c r="AF532" s="132"/>
    </row>
    <row r="533" spans="1:32">
      <c r="A533" s="129">
        <v>37302</v>
      </c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2"/>
      <c r="AC533" s="132"/>
      <c r="AD533" s="132"/>
      <c r="AE533" s="132"/>
      <c r="AF533" s="132"/>
    </row>
    <row r="534" spans="1:32">
      <c r="A534" s="129">
        <v>37306</v>
      </c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2"/>
      <c r="AC534" s="132"/>
      <c r="AD534" s="132"/>
      <c r="AE534" s="132"/>
      <c r="AF534" s="132"/>
    </row>
    <row r="535" spans="1:32">
      <c r="A535" s="129">
        <v>37307</v>
      </c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2"/>
      <c r="AC535" s="132"/>
      <c r="AD535" s="132"/>
      <c r="AE535" s="132"/>
      <c r="AF535" s="132"/>
    </row>
    <row r="536" spans="1:32">
      <c r="A536" s="129">
        <v>37308</v>
      </c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2"/>
      <c r="AC536" s="132"/>
      <c r="AD536" s="132"/>
      <c r="AE536" s="132"/>
      <c r="AF536" s="132"/>
    </row>
    <row r="537" spans="1:32">
      <c r="A537" s="129">
        <v>37309</v>
      </c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2"/>
      <c r="AC537" s="132"/>
      <c r="AD537" s="132"/>
      <c r="AE537" s="132"/>
      <c r="AF537" s="132"/>
    </row>
    <row r="538" spans="1:32">
      <c r="A538" s="129">
        <v>37312</v>
      </c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2"/>
      <c r="AC538" s="132"/>
      <c r="AD538" s="132"/>
      <c r="AE538" s="132"/>
      <c r="AF538" s="132"/>
    </row>
    <row r="539" spans="1:32">
      <c r="A539" s="129">
        <v>37313</v>
      </c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2"/>
      <c r="AC539" s="132"/>
      <c r="AD539" s="132"/>
      <c r="AE539" s="132"/>
      <c r="AF539" s="132"/>
    </row>
    <row r="540" spans="1:32">
      <c r="A540" s="129">
        <v>37314</v>
      </c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2"/>
      <c r="AC540" s="132"/>
      <c r="AD540" s="132"/>
      <c r="AE540" s="132"/>
      <c r="AF540" s="132"/>
    </row>
    <row r="541" spans="1:32">
      <c r="A541" s="129">
        <v>37315</v>
      </c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2"/>
      <c r="AC541" s="132"/>
      <c r="AD541" s="132"/>
      <c r="AE541" s="132"/>
      <c r="AF541" s="132"/>
    </row>
    <row r="542" spans="1:32">
      <c r="A542" s="129">
        <v>37316</v>
      </c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2"/>
      <c r="AC542" s="132"/>
      <c r="AD542" s="132"/>
      <c r="AE542" s="132"/>
      <c r="AF542" s="132"/>
    </row>
    <row r="543" spans="1:32">
      <c r="A543" s="129">
        <v>37319</v>
      </c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2"/>
      <c r="AC543" s="132"/>
      <c r="AD543" s="132"/>
      <c r="AE543" s="132"/>
      <c r="AF543" s="132"/>
    </row>
    <row r="544" spans="1:32">
      <c r="A544" s="129">
        <v>37320</v>
      </c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2"/>
      <c r="AC544" s="132"/>
      <c r="AD544" s="132"/>
      <c r="AE544" s="132"/>
      <c r="AF544" s="132"/>
    </row>
    <row r="545" spans="1:32">
      <c r="A545" s="129">
        <v>37321</v>
      </c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2"/>
      <c r="AC545" s="132"/>
      <c r="AD545" s="132"/>
      <c r="AE545" s="132"/>
      <c r="AF545" s="132"/>
    </row>
    <row r="546" spans="1:32">
      <c r="A546" s="129">
        <v>37322</v>
      </c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2"/>
      <c r="AC546" s="132"/>
      <c r="AD546" s="132"/>
      <c r="AE546" s="132"/>
      <c r="AF546" s="132"/>
    </row>
    <row r="547" spans="1:32">
      <c r="A547" s="129">
        <v>37323</v>
      </c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2"/>
      <c r="AC547" s="132"/>
      <c r="AD547" s="132"/>
      <c r="AE547" s="132"/>
      <c r="AF547" s="132"/>
    </row>
    <row r="548" spans="1:32">
      <c r="A548" s="129">
        <v>37326</v>
      </c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2"/>
      <c r="AC548" s="132"/>
      <c r="AD548" s="132"/>
      <c r="AE548" s="132"/>
      <c r="AF548" s="132"/>
    </row>
    <row r="549" spans="1:32">
      <c r="A549" s="129">
        <v>37327</v>
      </c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2"/>
      <c r="AC549" s="132"/>
      <c r="AD549" s="132"/>
      <c r="AE549" s="132"/>
      <c r="AF549" s="132"/>
    </row>
    <row r="550" spans="1:32">
      <c r="A550" s="129">
        <v>37328</v>
      </c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2"/>
      <c r="AC550" s="132"/>
      <c r="AD550" s="132"/>
      <c r="AE550" s="132"/>
      <c r="AF550" s="132"/>
    </row>
    <row r="551" spans="1:32">
      <c r="A551" s="129">
        <v>37329</v>
      </c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2"/>
      <c r="AC551" s="132"/>
      <c r="AD551" s="132"/>
      <c r="AE551" s="132"/>
      <c r="AF551" s="132"/>
    </row>
    <row r="552" spans="1:32">
      <c r="A552" s="129">
        <v>37330</v>
      </c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2"/>
      <c r="AC552" s="132"/>
      <c r="AD552" s="132"/>
      <c r="AE552" s="132"/>
      <c r="AF552" s="132"/>
    </row>
    <row r="553" spans="1:32">
      <c r="A553" s="129">
        <v>37333</v>
      </c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2"/>
      <c r="AC553" s="132"/>
      <c r="AD553" s="132"/>
      <c r="AE553" s="132"/>
      <c r="AF553" s="132"/>
    </row>
    <row r="554" spans="1:32">
      <c r="A554" s="129">
        <v>37334</v>
      </c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2"/>
      <c r="AC554" s="132"/>
      <c r="AD554" s="132"/>
      <c r="AE554" s="132"/>
      <c r="AF554" s="132"/>
    </row>
    <row r="555" spans="1:32">
      <c r="A555" s="129">
        <v>37335</v>
      </c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2"/>
      <c r="AC555" s="132"/>
      <c r="AD555" s="132"/>
      <c r="AE555" s="132"/>
      <c r="AF555" s="132"/>
    </row>
    <row r="556" spans="1:32">
      <c r="A556" s="129">
        <v>37336</v>
      </c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2"/>
      <c r="AC556" s="132"/>
      <c r="AD556" s="132"/>
      <c r="AE556" s="132"/>
      <c r="AF556" s="132"/>
    </row>
    <row r="557" spans="1:32">
      <c r="A557" s="129">
        <v>37337</v>
      </c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2"/>
      <c r="AC557" s="132"/>
      <c r="AD557" s="132"/>
      <c r="AE557" s="132"/>
      <c r="AF557" s="132"/>
    </row>
    <row r="558" spans="1:32">
      <c r="A558" s="129">
        <v>37340</v>
      </c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2"/>
      <c r="AC558" s="132"/>
      <c r="AD558" s="132"/>
      <c r="AE558" s="132"/>
      <c r="AF558" s="132"/>
    </row>
    <row r="559" spans="1:32">
      <c r="A559" s="129">
        <v>37341</v>
      </c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2"/>
      <c r="AC559" s="132"/>
      <c r="AD559" s="132"/>
      <c r="AE559" s="132"/>
      <c r="AF559" s="132"/>
    </row>
    <row r="560" spans="1:32">
      <c r="A560" s="129">
        <v>37342</v>
      </c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2"/>
      <c r="AC560" s="132"/>
      <c r="AD560" s="132"/>
      <c r="AE560" s="132"/>
      <c r="AF560" s="132"/>
    </row>
    <row r="561" spans="1:32">
      <c r="A561" s="129">
        <v>37343</v>
      </c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2"/>
      <c r="AC561" s="132"/>
      <c r="AD561" s="132"/>
      <c r="AE561" s="132"/>
      <c r="AF561" s="132"/>
    </row>
    <row r="562" spans="1:32">
      <c r="A562" s="129">
        <v>37347</v>
      </c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2"/>
      <c r="AC562" s="132"/>
      <c r="AD562" s="132"/>
      <c r="AE562" s="132"/>
      <c r="AF562" s="132"/>
    </row>
    <row r="563" spans="1:32">
      <c r="A563" s="129">
        <v>37348</v>
      </c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2"/>
      <c r="AC563" s="132"/>
      <c r="AD563" s="132"/>
      <c r="AE563" s="132"/>
      <c r="AF563" s="132"/>
    </row>
    <row r="564" spans="1:32">
      <c r="A564" s="129">
        <v>37349</v>
      </c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2"/>
      <c r="AC564" s="132"/>
      <c r="AD564" s="132"/>
      <c r="AE564" s="132"/>
      <c r="AF564" s="132"/>
    </row>
    <row r="565" spans="1:32">
      <c r="A565" s="129">
        <v>37350</v>
      </c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2"/>
      <c r="AC565" s="132"/>
      <c r="AD565" s="132"/>
      <c r="AE565" s="132"/>
      <c r="AF565" s="132"/>
    </row>
    <row r="566" spans="1:32">
      <c r="A566" s="129">
        <v>37351</v>
      </c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2"/>
      <c r="AC566" s="132"/>
      <c r="AD566" s="132"/>
      <c r="AE566" s="132"/>
      <c r="AF566" s="132"/>
    </row>
    <row r="567" spans="1:32">
      <c r="A567" s="129">
        <v>37354</v>
      </c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2"/>
      <c r="AC567" s="132"/>
      <c r="AD567" s="132"/>
      <c r="AE567" s="132"/>
      <c r="AF567" s="132"/>
    </row>
    <row r="568" spans="1:32">
      <c r="A568" s="129">
        <v>37355</v>
      </c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2"/>
      <c r="AC568" s="132"/>
      <c r="AD568" s="132"/>
      <c r="AE568" s="132"/>
      <c r="AF568" s="132"/>
    </row>
    <row r="569" spans="1:32">
      <c r="A569" s="129">
        <v>37356</v>
      </c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2"/>
      <c r="AC569" s="132"/>
      <c r="AD569" s="132"/>
      <c r="AE569" s="132"/>
      <c r="AF569" s="132"/>
    </row>
    <row r="570" spans="1:32">
      <c r="A570" s="129">
        <v>37357</v>
      </c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2"/>
      <c r="AC570" s="132"/>
      <c r="AD570" s="132"/>
      <c r="AE570" s="132"/>
      <c r="AF570" s="132"/>
    </row>
    <row r="571" spans="1:32">
      <c r="A571" s="129">
        <v>37358</v>
      </c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2"/>
      <c r="AC571" s="132"/>
      <c r="AD571" s="132"/>
      <c r="AE571" s="132"/>
      <c r="AF571" s="132"/>
    </row>
    <row r="572" spans="1:32">
      <c r="A572" s="129">
        <v>37361</v>
      </c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2"/>
      <c r="AC572" s="132"/>
      <c r="AD572" s="132"/>
      <c r="AE572" s="132"/>
      <c r="AF572" s="132"/>
    </row>
    <row r="573" spans="1:32">
      <c r="A573" s="129">
        <v>37362</v>
      </c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2"/>
      <c r="AC573" s="132"/>
      <c r="AD573" s="132"/>
      <c r="AE573" s="132"/>
      <c r="AF573" s="132"/>
    </row>
    <row r="574" spans="1:32">
      <c r="A574" s="129">
        <v>37363</v>
      </c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2"/>
      <c r="AC574" s="132"/>
      <c r="AD574" s="132"/>
      <c r="AE574" s="132"/>
      <c r="AF574" s="132"/>
    </row>
    <row r="575" spans="1:32">
      <c r="A575" s="129">
        <v>37364</v>
      </c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2"/>
      <c r="AC575" s="132"/>
      <c r="AD575" s="132"/>
      <c r="AE575" s="132"/>
      <c r="AF575" s="132"/>
    </row>
    <row r="576" spans="1:32">
      <c r="A576" s="129">
        <v>37365</v>
      </c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2"/>
      <c r="AC576" s="132"/>
      <c r="AD576" s="132"/>
      <c r="AE576" s="132"/>
      <c r="AF576" s="132"/>
    </row>
    <row r="577" spans="1:32">
      <c r="A577" s="129">
        <v>37368</v>
      </c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2"/>
      <c r="AC577" s="132"/>
      <c r="AD577" s="132"/>
      <c r="AE577" s="132"/>
      <c r="AF577" s="132"/>
    </row>
    <row r="578" spans="1:32">
      <c r="A578" s="129">
        <v>37369</v>
      </c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2"/>
      <c r="AC578" s="132"/>
      <c r="AD578" s="132"/>
      <c r="AE578" s="132"/>
      <c r="AF578" s="132"/>
    </row>
    <row r="579" spans="1:32">
      <c r="A579" s="129">
        <v>37370</v>
      </c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2"/>
      <c r="AC579" s="132"/>
      <c r="AD579" s="132"/>
      <c r="AE579" s="132"/>
      <c r="AF579" s="132"/>
    </row>
    <row r="580" spans="1:32">
      <c r="A580" s="129">
        <v>37371</v>
      </c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2"/>
      <c r="AC580" s="132"/>
      <c r="AD580" s="132"/>
      <c r="AE580" s="132"/>
      <c r="AF580" s="132"/>
    </row>
    <row r="581" spans="1:32">
      <c r="A581" s="129">
        <v>37372</v>
      </c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2"/>
      <c r="AC581" s="132"/>
      <c r="AD581" s="132"/>
      <c r="AE581" s="132"/>
      <c r="AF581" s="132"/>
    </row>
    <row r="582" spans="1:32">
      <c r="A582" s="129">
        <v>37375</v>
      </c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2"/>
      <c r="AC582" s="132"/>
      <c r="AD582" s="132"/>
      <c r="AE582" s="132"/>
      <c r="AF582" s="132"/>
    </row>
    <row r="583" spans="1:32">
      <c r="A583" s="129">
        <v>37376</v>
      </c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2"/>
      <c r="AC583" s="132"/>
      <c r="AD583" s="132"/>
      <c r="AE583" s="132"/>
      <c r="AF583" s="132"/>
    </row>
    <row r="584" spans="1:32">
      <c r="A584" s="129">
        <v>37377</v>
      </c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2"/>
      <c r="AC584" s="132"/>
      <c r="AD584" s="132"/>
      <c r="AE584" s="132"/>
      <c r="AF584" s="132"/>
    </row>
    <row r="585" spans="1:32">
      <c r="A585" s="129">
        <v>37378</v>
      </c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2"/>
      <c r="AC585" s="132"/>
      <c r="AD585" s="132"/>
      <c r="AE585" s="132"/>
      <c r="AF585" s="132"/>
    </row>
    <row r="586" spans="1:32">
      <c r="A586" s="129">
        <v>37379</v>
      </c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2"/>
      <c r="AC586" s="132"/>
      <c r="AD586" s="132"/>
      <c r="AE586" s="132"/>
      <c r="AF586" s="132"/>
    </row>
    <row r="587" spans="1:32">
      <c r="A587" s="129">
        <v>37382</v>
      </c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2"/>
      <c r="AC587" s="132"/>
      <c r="AD587" s="132"/>
      <c r="AE587" s="132"/>
      <c r="AF587" s="132"/>
    </row>
    <row r="588" spans="1:32">
      <c r="A588" s="129">
        <v>37383</v>
      </c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2"/>
      <c r="AC588" s="132"/>
      <c r="AD588" s="132"/>
      <c r="AE588" s="132"/>
      <c r="AF588" s="132"/>
    </row>
    <row r="589" spans="1:32">
      <c r="A589" s="129">
        <v>37384</v>
      </c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2"/>
      <c r="AC589" s="132"/>
      <c r="AD589" s="132"/>
      <c r="AE589" s="132"/>
      <c r="AF589" s="132"/>
    </row>
    <row r="590" spans="1:32">
      <c r="A590" s="129">
        <v>37385</v>
      </c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2"/>
      <c r="AC590" s="132"/>
      <c r="AD590" s="132"/>
      <c r="AE590" s="132"/>
      <c r="AF590" s="132"/>
    </row>
    <row r="591" spans="1:32">
      <c r="A591" s="129">
        <v>37386</v>
      </c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2"/>
      <c r="AC591" s="132"/>
      <c r="AD591" s="132"/>
      <c r="AE591" s="132"/>
      <c r="AF591" s="132"/>
    </row>
    <row r="592" spans="1:32">
      <c r="A592" s="129">
        <v>37389</v>
      </c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2"/>
      <c r="AC592" s="132"/>
      <c r="AD592" s="132"/>
      <c r="AE592" s="132"/>
      <c r="AF592" s="132"/>
    </row>
    <row r="593" spans="1:32">
      <c r="A593" s="129">
        <v>37390</v>
      </c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2"/>
      <c r="AC593" s="132"/>
      <c r="AD593" s="132"/>
      <c r="AE593" s="132"/>
      <c r="AF593" s="132"/>
    </row>
    <row r="594" spans="1:32">
      <c r="A594" s="129">
        <v>37391</v>
      </c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2"/>
      <c r="AC594" s="132"/>
      <c r="AD594" s="132"/>
      <c r="AE594" s="132"/>
      <c r="AF594" s="132"/>
    </row>
    <row r="595" spans="1:32">
      <c r="A595" s="129">
        <v>37392</v>
      </c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2"/>
      <c r="AC595" s="132"/>
      <c r="AD595" s="132"/>
      <c r="AE595" s="132"/>
      <c r="AF595" s="132"/>
    </row>
    <row r="596" spans="1:32">
      <c r="A596" s="129">
        <v>37393</v>
      </c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2"/>
      <c r="AC596" s="132"/>
      <c r="AD596" s="132"/>
      <c r="AE596" s="132"/>
      <c r="AF596" s="132"/>
    </row>
    <row r="597" spans="1:32">
      <c r="A597" s="129">
        <v>37396</v>
      </c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2"/>
      <c r="AC597" s="132"/>
      <c r="AD597" s="132"/>
      <c r="AE597" s="132"/>
      <c r="AF597" s="132"/>
    </row>
    <row r="598" spans="1:32">
      <c r="A598" s="129">
        <v>37397</v>
      </c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2"/>
      <c r="AC598" s="132"/>
      <c r="AD598" s="132"/>
      <c r="AE598" s="132"/>
      <c r="AF598" s="132"/>
    </row>
    <row r="599" spans="1:32">
      <c r="A599" s="129">
        <v>37398</v>
      </c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2"/>
      <c r="AC599" s="132"/>
      <c r="AD599" s="132"/>
      <c r="AE599" s="132"/>
      <c r="AF599" s="132"/>
    </row>
    <row r="600" spans="1:32">
      <c r="A600" s="129">
        <v>37399</v>
      </c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2"/>
      <c r="AC600" s="132"/>
      <c r="AD600" s="132"/>
      <c r="AE600" s="132"/>
      <c r="AF600" s="132"/>
    </row>
    <row r="601" spans="1:32">
      <c r="A601" s="129">
        <v>37400</v>
      </c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2"/>
      <c r="AC601" s="132"/>
      <c r="AD601" s="132"/>
      <c r="AE601" s="132"/>
      <c r="AF601" s="132"/>
    </row>
    <row r="602" spans="1:32">
      <c r="A602" s="129">
        <v>37404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2"/>
      <c r="AC602" s="132"/>
      <c r="AD602" s="132"/>
      <c r="AE602" s="132"/>
      <c r="AF602" s="132"/>
    </row>
    <row r="603" spans="1:32">
      <c r="A603" s="129">
        <v>37405</v>
      </c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2"/>
      <c r="AC603" s="132"/>
      <c r="AD603" s="132"/>
      <c r="AE603" s="132"/>
      <c r="AF603" s="132"/>
    </row>
    <row r="604" spans="1:32">
      <c r="A604" s="129">
        <v>37406</v>
      </c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2"/>
      <c r="AC604" s="132"/>
      <c r="AD604" s="132"/>
      <c r="AE604" s="132"/>
      <c r="AF604" s="132"/>
    </row>
    <row r="605" spans="1:32">
      <c r="A605" s="129">
        <v>37407</v>
      </c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2"/>
      <c r="AC605" s="132"/>
      <c r="AD605" s="132"/>
      <c r="AE605" s="132"/>
      <c r="AF605" s="132"/>
    </row>
    <row r="606" spans="1:32">
      <c r="A606" s="129">
        <v>37410</v>
      </c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2"/>
      <c r="AC606" s="132"/>
      <c r="AD606" s="132"/>
      <c r="AE606" s="132"/>
      <c r="AF606" s="132"/>
    </row>
    <row r="607" spans="1:32">
      <c r="A607" s="129">
        <v>37411</v>
      </c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2"/>
      <c r="AC607" s="132"/>
      <c r="AD607" s="132"/>
      <c r="AE607" s="132"/>
      <c r="AF607" s="132"/>
    </row>
    <row r="608" spans="1:32">
      <c r="A608" s="129">
        <v>37412</v>
      </c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2"/>
      <c r="AC608" s="132"/>
      <c r="AD608" s="132"/>
      <c r="AE608" s="132"/>
      <c r="AF608" s="132"/>
    </row>
    <row r="609" spans="1:32">
      <c r="A609" s="129">
        <v>37413</v>
      </c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2"/>
      <c r="AC609" s="132"/>
      <c r="AD609" s="132"/>
      <c r="AE609" s="132"/>
      <c r="AF609" s="132"/>
    </row>
    <row r="610" spans="1:32">
      <c r="A610" s="129">
        <v>37414</v>
      </c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2"/>
      <c r="AC610" s="132"/>
      <c r="AD610" s="132"/>
      <c r="AE610" s="132"/>
      <c r="AF610" s="132"/>
    </row>
    <row r="611" spans="1:32">
      <c r="A611" s="129">
        <v>37417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2"/>
      <c r="AC611" s="132"/>
      <c r="AD611" s="132"/>
      <c r="AE611" s="132"/>
      <c r="AF611" s="132"/>
    </row>
    <row r="612" spans="1:32">
      <c r="A612" s="129">
        <v>37418</v>
      </c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2"/>
      <c r="AC612" s="132"/>
      <c r="AD612" s="132"/>
      <c r="AE612" s="132"/>
      <c r="AF612" s="132"/>
    </row>
    <row r="613" spans="1:32">
      <c r="A613" s="129">
        <v>37419</v>
      </c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2"/>
      <c r="AC613" s="132"/>
      <c r="AD613" s="132"/>
      <c r="AE613" s="132"/>
      <c r="AF613" s="132"/>
    </row>
    <row r="614" spans="1:32">
      <c r="A614" s="129">
        <v>37420</v>
      </c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2"/>
      <c r="AC614" s="132"/>
      <c r="AD614" s="132"/>
      <c r="AE614" s="132"/>
      <c r="AF614" s="132"/>
    </row>
    <row r="615" spans="1:32">
      <c r="A615" s="129">
        <v>37421</v>
      </c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2"/>
      <c r="AC615" s="132"/>
      <c r="AD615" s="132"/>
      <c r="AE615" s="132"/>
      <c r="AF615" s="132"/>
    </row>
    <row r="616" spans="1:32">
      <c r="A616" s="129">
        <v>37424</v>
      </c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2"/>
      <c r="AC616" s="132"/>
      <c r="AD616" s="132"/>
      <c r="AE616" s="132"/>
      <c r="AF616" s="132"/>
    </row>
    <row r="617" spans="1:32">
      <c r="A617" s="129">
        <v>37425</v>
      </c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2"/>
      <c r="AC617" s="132"/>
      <c r="AD617" s="132"/>
      <c r="AE617" s="132"/>
      <c r="AF617" s="132"/>
    </row>
    <row r="618" spans="1:32">
      <c r="A618" s="129">
        <v>37426</v>
      </c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2"/>
      <c r="AC618" s="132"/>
      <c r="AD618" s="132"/>
      <c r="AE618" s="132"/>
      <c r="AF618" s="132"/>
    </row>
    <row r="619" spans="1:32">
      <c r="A619" s="129">
        <v>37427</v>
      </c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2"/>
      <c r="AC619" s="132"/>
      <c r="AD619" s="132"/>
      <c r="AE619" s="132"/>
      <c r="AF619" s="132"/>
    </row>
    <row r="620" spans="1:32">
      <c r="A620" s="129">
        <v>37428</v>
      </c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2"/>
      <c r="AC620" s="132"/>
      <c r="AD620" s="132"/>
      <c r="AE620" s="132"/>
      <c r="AF620" s="132"/>
    </row>
    <row r="621" spans="1:32">
      <c r="A621" s="129">
        <v>37431</v>
      </c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2"/>
      <c r="AC621" s="132"/>
      <c r="AD621" s="132"/>
      <c r="AE621" s="132"/>
      <c r="AF621" s="132"/>
    </row>
    <row r="622" spans="1:32">
      <c r="A622" s="129">
        <v>37432</v>
      </c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2"/>
      <c r="AC622" s="132"/>
      <c r="AD622" s="132"/>
      <c r="AE622" s="132"/>
      <c r="AF622" s="132"/>
    </row>
    <row r="623" spans="1:32">
      <c r="A623" s="129">
        <v>37433</v>
      </c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2"/>
      <c r="AC623" s="132"/>
      <c r="AD623" s="132"/>
      <c r="AE623" s="132"/>
      <c r="AF623" s="132"/>
    </row>
    <row r="624" spans="1:32">
      <c r="A624" s="129">
        <v>37434</v>
      </c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2"/>
      <c r="AC624" s="132"/>
      <c r="AD624" s="132"/>
      <c r="AE624" s="132"/>
      <c r="AF624" s="132"/>
    </row>
    <row r="625" spans="1:32">
      <c r="A625" s="129">
        <v>37435</v>
      </c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2"/>
      <c r="AC625" s="132"/>
      <c r="AD625" s="132"/>
      <c r="AE625" s="132"/>
      <c r="AF625" s="132"/>
    </row>
    <row r="626" spans="1:32">
      <c r="A626" s="129">
        <v>37438</v>
      </c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2"/>
      <c r="AC626" s="132"/>
      <c r="AD626" s="132"/>
      <c r="AE626" s="132"/>
      <c r="AF626" s="132"/>
    </row>
    <row r="627" spans="1:32">
      <c r="A627" s="129">
        <v>37439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2"/>
      <c r="AC627" s="132"/>
      <c r="AD627" s="132"/>
      <c r="AE627" s="132"/>
      <c r="AF627" s="132"/>
    </row>
    <row r="628" spans="1:32">
      <c r="A628" s="129">
        <v>37440</v>
      </c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2"/>
      <c r="AC628" s="132"/>
      <c r="AD628" s="132"/>
      <c r="AE628" s="132"/>
      <c r="AF628" s="132"/>
    </row>
    <row r="629" spans="1:32">
      <c r="A629" s="129">
        <v>37442</v>
      </c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2"/>
      <c r="AC629" s="132"/>
      <c r="AD629" s="132"/>
      <c r="AE629" s="132"/>
      <c r="AF629" s="132"/>
    </row>
    <row r="630" spans="1:32">
      <c r="A630" s="129">
        <v>37445</v>
      </c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2"/>
      <c r="AC630" s="132"/>
      <c r="AD630" s="132"/>
      <c r="AE630" s="132"/>
      <c r="AF630" s="132"/>
    </row>
    <row r="631" spans="1:32">
      <c r="A631" s="129">
        <v>37446</v>
      </c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2"/>
      <c r="AC631" s="132"/>
      <c r="AD631" s="132"/>
      <c r="AE631" s="132"/>
      <c r="AF631" s="132"/>
    </row>
    <row r="632" spans="1:32">
      <c r="A632" s="129">
        <v>37447</v>
      </c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2"/>
      <c r="AC632" s="132"/>
      <c r="AD632" s="132"/>
      <c r="AE632" s="132"/>
      <c r="AF632" s="132"/>
    </row>
    <row r="633" spans="1:32">
      <c r="A633" s="129">
        <v>37448</v>
      </c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2"/>
      <c r="AC633" s="132"/>
      <c r="AD633" s="132"/>
      <c r="AE633" s="132"/>
      <c r="AF633" s="132"/>
    </row>
    <row r="634" spans="1:32">
      <c r="A634" s="129">
        <v>37449</v>
      </c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2"/>
      <c r="AC634" s="132"/>
      <c r="AD634" s="132"/>
      <c r="AE634" s="132"/>
      <c r="AF634" s="132"/>
    </row>
    <row r="635" spans="1:32">
      <c r="A635" s="129">
        <v>37452</v>
      </c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2"/>
      <c r="AC635" s="132"/>
      <c r="AD635" s="132"/>
      <c r="AE635" s="132"/>
      <c r="AF635" s="132"/>
    </row>
    <row r="636" spans="1:32">
      <c r="A636" s="129">
        <v>37453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2"/>
      <c r="AC636" s="132"/>
      <c r="AD636" s="132"/>
      <c r="AE636" s="132"/>
      <c r="AF636" s="132"/>
    </row>
    <row r="637" spans="1:32">
      <c r="A637" s="129">
        <v>37454</v>
      </c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2"/>
      <c r="AC637" s="132"/>
      <c r="AD637" s="132"/>
      <c r="AE637" s="132"/>
      <c r="AF637" s="132"/>
    </row>
    <row r="638" spans="1:32">
      <c r="A638" s="129">
        <v>37455</v>
      </c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2"/>
      <c r="AC638" s="132"/>
      <c r="AD638" s="132"/>
      <c r="AE638" s="132"/>
      <c r="AF638" s="132"/>
    </row>
    <row r="639" spans="1:32">
      <c r="A639" s="129">
        <v>37456</v>
      </c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2"/>
      <c r="AC639" s="132"/>
      <c r="AD639" s="132"/>
      <c r="AE639" s="132"/>
      <c r="AF639" s="132"/>
    </row>
    <row r="640" spans="1:32">
      <c r="A640" s="129">
        <v>37459</v>
      </c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2"/>
      <c r="AC640" s="132"/>
      <c r="AD640" s="132"/>
      <c r="AE640" s="132"/>
      <c r="AF640" s="132"/>
    </row>
    <row r="641" spans="1:32">
      <c r="A641" s="129">
        <v>37460</v>
      </c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2"/>
      <c r="AC641" s="132"/>
      <c r="AD641" s="132"/>
      <c r="AE641" s="132"/>
      <c r="AF641" s="132"/>
    </row>
    <row r="642" spans="1:32">
      <c r="A642" s="129">
        <v>37461</v>
      </c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2"/>
      <c r="AC642" s="132"/>
      <c r="AD642" s="132"/>
      <c r="AE642" s="132"/>
      <c r="AF642" s="132"/>
    </row>
    <row r="643" spans="1:32">
      <c r="A643" s="129">
        <v>37462</v>
      </c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2"/>
      <c r="AC643" s="132"/>
      <c r="AD643" s="132"/>
      <c r="AE643" s="132"/>
      <c r="AF643" s="132"/>
    </row>
    <row r="644" spans="1:32">
      <c r="A644" s="129">
        <v>37463</v>
      </c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2"/>
      <c r="AC644" s="132"/>
      <c r="AD644" s="132"/>
      <c r="AE644" s="132"/>
      <c r="AF644" s="132"/>
    </row>
    <row r="645" spans="1:32">
      <c r="A645" s="129">
        <v>37466</v>
      </c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2"/>
      <c r="AC645" s="132"/>
      <c r="AD645" s="132"/>
      <c r="AE645" s="132"/>
      <c r="AF645" s="132"/>
    </row>
    <row r="646" spans="1:32">
      <c r="A646" s="129">
        <v>37467</v>
      </c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2"/>
      <c r="AC646" s="132"/>
      <c r="AD646" s="132"/>
      <c r="AE646" s="132"/>
      <c r="AF646" s="132"/>
    </row>
    <row r="647" spans="1:32">
      <c r="A647" s="129">
        <v>37468</v>
      </c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2"/>
      <c r="AC647" s="132"/>
      <c r="AD647" s="132"/>
      <c r="AE647" s="132"/>
      <c r="AF647" s="132"/>
    </row>
    <row r="648" spans="1:32">
      <c r="A648" s="129">
        <v>37469</v>
      </c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2"/>
      <c r="AC648" s="132"/>
      <c r="AD648" s="132"/>
      <c r="AE648" s="132"/>
      <c r="AF648" s="132"/>
    </row>
    <row r="649" spans="1:32">
      <c r="A649" s="129">
        <v>37470</v>
      </c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2"/>
      <c r="AC649" s="132"/>
      <c r="AD649" s="132"/>
      <c r="AE649" s="132"/>
      <c r="AF649" s="132"/>
    </row>
    <row r="650" spans="1:32">
      <c r="A650" s="129">
        <v>37473</v>
      </c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2"/>
      <c r="AC650" s="132"/>
      <c r="AD650" s="132"/>
      <c r="AE650" s="132"/>
      <c r="AF650" s="132"/>
    </row>
    <row r="651" spans="1:32">
      <c r="A651" s="129">
        <v>37474</v>
      </c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2"/>
      <c r="AC651" s="132"/>
      <c r="AD651" s="132"/>
      <c r="AE651" s="132"/>
      <c r="AF651" s="132"/>
    </row>
    <row r="652" spans="1:32">
      <c r="A652" s="129">
        <v>37475</v>
      </c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2"/>
      <c r="AC652" s="132"/>
      <c r="AD652" s="132"/>
      <c r="AE652" s="132"/>
      <c r="AF652" s="132"/>
    </row>
    <row r="653" spans="1:32">
      <c r="A653" s="129">
        <v>37476</v>
      </c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2"/>
      <c r="AC653" s="132"/>
      <c r="AD653" s="132"/>
      <c r="AE653" s="132"/>
      <c r="AF653" s="132"/>
    </row>
    <row r="654" spans="1:32">
      <c r="A654" s="129">
        <v>37477</v>
      </c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2"/>
      <c r="AC654" s="132"/>
      <c r="AD654" s="132"/>
      <c r="AE654" s="132"/>
      <c r="AF654" s="132"/>
    </row>
    <row r="655" spans="1:32">
      <c r="A655" s="129">
        <v>37480</v>
      </c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2"/>
      <c r="AC655" s="132"/>
      <c r="AD655" s="132"/>
      <c r="AE655" s="132"/>
      <c r="AF655" s="132"/>
    </row>
    <row r="656" spans="1:32">
      <c r="A656" s="129">
        <v>37481</v>
      </c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2"/>
      <c r="AC656" s="132"/>
      <c r="AD656" s="132"/>
      <c r="AE656" s="132"/>
      <c r="AF656" s="132"/>
    </row>
    <row r="657" spans="1:32">
      <c r="A657" s="129">
        <v>37482</v>
      </c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2"/>
      <c r="AC657" s="132"/>
      <c r="AD657" s="132"/>
      <c r="AE657" s="132"/>
      <c r="AF657" s="132"/>
    </row>
    <row r="658" spans="1:32">
      <c r="A658" s="129">
        <v>37483</v>
      </c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2"/>
      <c r="AC658" s="132"/>
      <c r="AD658" s="132"/>
      <c r="AE658" s="132"/>
      <c r="AF658" s="132"/>
    </row>
    <row r="659" spans="1:32">
      <c r="A659" s="129">
        <v>37484</v>
      </c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2"/>
      <c r="AC659" s="132"/>
      <c r="AD659" s="132"/>
      <c r="AE659" s="132"/>
      <c r="AF659" s="132"/>
    </row>
    <row r="660" spans="1:32">
      <c r="A660" s="129">
        <v>37487</v>
      </c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2"/>
      <c r="AC660" s="132"/>
      <c r="AD660" s="132"/>
      <c r="AE660" s="132"/>
      <c r="AF660" s="132"/>
    </row>
    <row r="661" spans="1:32">
      <c r="A661" s="129">
        <v>37488</v>
      </c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2"/>
      <c r="AC661" s="132"/>
      <c r="AD661" s="132"/>
      <c r="AE661" s="132"/>
      <c r="AF661" s="132"/>
    </row>
    <row r="662" spans="1:32">
      <c r="A662" s="129">
        <v>37489</v>
      </c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2"/>
      <c r="AC662" s="132"/>
      <c r="AD662" s="132"/>
      <c r="AE662" s="132"/>
      <c r="AF662" s="132"/>
    </row>
    <row r="663" spans="1:32">
      <c r="A663" s="129">
        <v>37490</v>
      </c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2"/>
      <c r="AC663" s="132"/>
      <c r="AD663" s="132"/>
      <c r="AE663" s="132"/>
      <c r="AF663" s="132"/>
    </row>
    <row r="664" spans="1:32">
      <c r="A664" s="129">
        <v>37491</v>
      </c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2"/>
      <c r="AC664" s="132"/>
      <c r="AD664" s="132"/>
      <c r="AE664" s="132"/>
      <c r="AF664" s="132"/>
    </row>
    <row r="665" spans="1:32">
      <c r="A665" s="129">
        <v>37494</v>
      </c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2"/>
      <c r="AC665" s="132"/>
      <c r="AD665" s="132"/>
      <c r="AE665" s="132"/>
      <c r="AF665" s="132"/>
    </row>
    <row r="666" spans="1:32">
      <c r="A666" s="129">
        <v>37495</v>
      </c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2"/>
      <c r="AC666" s="132"/>
      <c r="AD666" s="132"/>
      <c r="AE666" s="132"/>
      <c r="AF666" s="132"/>
    </row>
    <row r="667" spans="1:32">
      <c r="A667" s="129">
        <v>37496</v>
      </c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2"/>
      <c r="AC667" s="132"/>
      <c r="AD667" s="132"/>
      <c r="AE667" s="132"/>
      <c r="AF667" s="132"/>
    </row>
    <row r="668" spans="1:32">
      <c r="A668" s="129">
        <v>37497</v>
      </c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2"/>
      <c r="AC668" s="132"/>
      <c r="AD668" s="132"/>
      <c r="AE668" s="132"/>
      <c r="AF668" s="132"/>
    </row>
    <row r="669" spans="1:32">
      <c r="A669" s="129">
        <v>37498</v>
      </c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2"/>
      <c r="AC669" s="132"/>
      <c r="AD669" s="132"/>
      <c r="AE669" s="132"/>
      <c r="AF669" s="132"/>
    </row>
    <row r="670" spans="1:32">
      <c r="A670" s="129">
        <v>37502</v>
      </c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2"/>
      <c r="AC670" s="132"/>
      <c r="AD670" s="132"/>
      <c r="AE670" s="132"/>
      <c r="AF670" s="132"/>
    </row>
    <row r="671" spans="1:32">
      <c r="A671" s="129">
        <v>37503</v>
      </c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2"/>
      <c r="AC671" s="132"/>
      <c r="AD671" s="132"/>
      <c r="AE671" s="132"/>
      <c r="AF671" s="132"/>
    </row>
    <row r="672" spans="1:32">
      <c r="A672" s="129">
        <v>37504</v>
      </c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2"/>
      <c r="AC672" s="132"/>
      <c r="AD672" s="132"/>
      <c r="AE672" s="132"/>
      <c r="AF672" s="132"/>
    </row>
    <row r="673" spans="1:32">
      <c r="A673" s="129">
        <v>37505</v>
      </c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2"/>
      <c r="AC673" s="132"/>
      <c r="AD673" s="132"/>
      <c r="AE673" s="132"/>
      <c r="AF673" s="132"/>
    </row>
    <row r="674" spans="1:32">
      <c r="A674" s="129">
        <v>37508</v>
      </c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2"/>
      <c r="AC674" s="132"/>
      <c r="AD674" s="132"/>
      <c r="AE674" s="132"/>
      <c r="AF674" s="132"/>
    </row>
    <row r="675" spans="1:32">
      <c r="A675" s="129">
        <v>37509</v>
      </c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2"/>
      <c r="AC675" s="132"/>
      <c r="AD675" s="132"/>
      <c r="AE675" s="132"/>
      <c r="AF675" s="132"/>
    </row>
    <row r="676" spans="1:32">
      <c r="A676" s="129">
        <v>37510</v>
      </c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2"/>
      <c r="AC676" s="132"/>
      <c r="AD676" s="132"/>
      <c r="AE676" s="132"/>
      <c r="AF676" s="132"/>
    </row>
    <row r="677" spans="1:32">
      <c r="A677" s="129">
        <v>37511</v>
      </c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2"/>
      <c r="AC677" s="132"/>
      <c r="AD677" s="132"/>
      <c r="AE677" s="132"/>
      <c r="AF677" s="132"/>
    </row>
    <row r="678" spans="1:32">
      <c r="A678" s="129">
        <v>37512</v>
      </c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2"/>
      <c r="AC678" s="132"/>
      <c r="AD678" s="132"/>
      <c r="AE678" s="132"/>
      <c r="AF678" s="132"/>
    </row>
    <row r="679" spans="1:32">
      <c r="A679" s="129">
        <v>37515</v>
      </c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2"/>
      <c r="AC679" s="132"/>
      <c r="AD679" s="132"/>
      <c r="AE679" s="132"/>
      <c r="AF679" s="132"/>
    </row>
    <row r="680" spans="1:32">
      <c r="A680" s="129">
        <v>37516</v>
      </c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2"/>
      <c r="AC680" s="132"/>
      <c r="AD680" s="132"/>
      <c r="AE680" s="132"/>
      <c r="AF680" s="132"/>
    </row>
    <row r="681" spans="1:32">
      <c r="A681" s="129">
        <v>37517</v>
      </c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2"/>
      <c r="AC681" s="132"/>
      <c r="AD681" s="132"/>
      <c r="AE681" s="132"/>
      <c r="AF681" s="132"/>
    </row>
    <row r="682" spans="1:32">
      <c r="A682" s="129">
        <v>37518</v>
      </c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2"/>
      <c r="AC682" s="132"/>
      <c r="AD682" s="132"/>
      <c r="AE682" s="132"/>
      <c r="AF682" s="132"/>
    </row>
    <row r="683" spans="1:32">
      <c r="A683" s="129">
        <v>37519</v>
      </c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2"/>
      <c r="AC683" s="132"/>
      <c r="AD683" s="132"/>
      <c r="AE683" s="132"/>
      <c r="AF683" s="132"/>
    </row>
    <row r="684" spans="1:32">
      <c r="A684" s="129">
        <v>37522</v>
      </c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2"/>
      <c r="AC684" s="132"/>
      <c r="AD684" s="132"/>
      <c r="AE684" s="132"/>
      <c r="AF684" s="132"/>
    </row>
    <row r="685" spans="1:32">
      <c r="A685" s="129">
        <v>37523</v>
      </c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2"/>
      <c r="AC685" s="132"/>
      <c r="AD685" s="132"/>
      <c r="AE685" s="132"/>
      <c r="AF685" s="132"/>
    </row>
    <row r="686" spans="1:32">
      <c r="A686" s="129">
        <v>37524</v>
      </c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2"/>
      <c r="AC686" s="132"/>
      <c r="AD686" s="132"/>
      <c r="AE686" s="132"/>
      <c r="AF686" s="132"/>
    </row>
    <row r="687" spans="1:32">
      <c r="A687" s="129">
        <v>37525</v>
      </c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2"/>
      <c r="AC687" s="132"/>
      <c r="AD687" s="132"/>
      <c r="AE687" s="132"/>
      <c r="AF687" s="132"/>
    </row>
    <row r="688" spans="1:32">
      <c r="A688" s="129">
        <v>37526</v>
      </c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2"/>
      <c r="AC688" s="132"/>
      <c r="AD688" s="132"/>
      <c r="AE688" s="132"/>
      <c r="AF688" s="132"/>
    </row>
    <row r="689" spans="1:32">
      <c r="A689" s="129">
        <v>37529</v>
      </c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2"/>
      <c r="AC689" s="132"/>
      <c r="AD689" s="132"/>
      <c r="AE689" s="132"/>
      <c r="AF689" s="132"/>
    </row>
    <row r="690" spans="1:32">
      <c r="A690" s="129">
        <v>37530</v>
      </c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2"/>
      <c r="AC690" s="132"/>
      <c r="AD690" s="132"/>
      <c r="AE690" s="132"/>
      <c r="AF690" s="132"/>
    </row>
    <row r="691" spans="1:32">
      <c r="A691" s="129">
        <v>37531</v>
      </c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2"/>
      <c r="AC691" s="132"/>
      <c r="AD691" s="132"/>
      <c r="AE691" s="132"/>
      <c r="AF691" s="132"/>
    </row>
    <row r="692" spans="1:32">
      <c r="A692" s="129">
        <v>37532</v>
      </c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2"/>
      <c r="AC692" s="132"/>
      <c r="AD692" s="132"/>
      <c r="AE692" s="132"/>
      <c r="AF692" s="132"/>
    </row>
    <row r="693" spans="1:32">
      <c r="A693" s="129">
        <v>37533</v>
      </c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2"/>
      <c r="AC693" s="132"/>
      <c r="AD693" s="132"/>
      <c r="AE693" s="132"/>
      <c r="AF693" s="132"/>
    </row>
    <row r="694" spans="1:32">
      <c r="A694" s="129">
        <v>37536</v>
      </c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2"/>
      <c r="AC694" s="132"/>
      <c r="AD694" s="132"/>
      <c r="AE694" s="132"/>
      <c r="AF694" s="132"/>
    </row>
    <row r="695" spans="1:32">
      <c r="A695" s="129">
        <v>37537</v>
      </c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2"/>
      <c r="AC695" s="132"/>
      <c r="AD695" s="132"/>
      <c r="AE695" s="132"/>
      <c r="AF695" s="132"/>
    </row>
    <row r="696" spans="1:32">
      <c r="A696" s="129">
        <v>37538</v>
      </c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2"/>
      <c r="AC696" s="132"/>
      <c r="AD696" s="132"/>
      <c r="AE696" s="132"/>
      <c r="AF696" s="132"/>
    </row>
    <row r="697" spans="1:32">
      <c r="A697" s="129">
        <v>37539</v>
      </c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2"/>
      <c r="AC697" s="132"/>
      <c r="AD697" s="132"/>
      <c r="AE697" s="132"/>
      <c r="AF697" s="132"/>
    </row>
    <row r="698" spans="1:32">
      <c r="A698" s="129">
        <v>37540</v>
      </c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2"/>
      <c r="AC698" s="132"/>
      <c r="AD698" s="132"/>
      <c r="AE698" s="132"/>
      <c r="AF698" s="132"/>
    </row>
    <row r="699" spans="1:32">
      <c r="A699" s="129">
        <v>37543</v>
      </c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2"/>
      <c r="AC699" s="132"/>
      <c r="AD699" s="132"/>
      <c r="AE699" s="132"/>
      <c r="AF699" s="132"/>
    </row>
    <row r="700" spans="1:32">
      <c r="A700" s="129">
        <v>37544</v>
      </c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2"/>
      <c r="AC700" s="132"/>
      <c r="AD700" s="132"/>
      <c r="AE700" s="132"/>
      <c r="AF700" s="132"/>
    </row>
    <row r="701" spans="1:32">
      <c r="A701" s="129">
        <v>37545</v>
      </c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2"/>
      <c r="AC701" s="132"/>
      <c r="AD701" s="132"/>
      <c r="AE701" s="132"/>
      <c r="AF701" s="132"/>
    </row>
    <row r="702" spans="1:32">
      <c r="A702" s="129">
        <v>37546</v>
      </c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2"/>
      <c r="AC702" s="132"/>
      <c r="AD702" s="132"/>
      <c r="AE702" s="132"/>
      <c r="AF702" s="132"/>
    </row>
    <row r="703" spans="1:32">
      <c r="A703" s="129">
        <v>37547</v>
      </c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2"/>
      <c r="AC703" s="132"/>
      <c r="AD703" s="132"/>
      <c r="AE703" s="132"/>
      <c r="AF703" s="132"/>
    </row>
    <row r="704" spans="1:32">
      <c r="A704" s="129">
        <v>37550</v>
      </c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2"/>
      <c r="AC704" s="132"/>
      <c r="AD704" s="132"/>
      <c r="AE704" s="132"/>
      <c r="AF704" s="132"/>
    </row>
    <row r="705" spans="1:32">
      <c r="A705" s="129">
        <v>37551</v>
      </c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2"/>
      <c r="AC705" s="132"/>
      <c r="AD705" s="132"/>
      <c r="AE705" s="132"/>
      <c r="AF705" s="132"/>
    </row>
    <row r="706" spans="1:32">
      <c r="A706" s="129">
        <v>37552</v>
      </c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2"/>
      <c r="AC706" s="132"/>
      <c r="AD706" s="132"/>
      <c r="AE706" s="132"/>
      <c r="AF706" s="132"/>
    </row>
    <row r="707" spans="1:32">
      <c r="A707" s="129">
        <v>37553</v>
      </c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2"/>
      <c r="AC707" s="132"/>
      <c r="AD707" s="132"/>
      <c r="AE707" s="132"/>
      <c r="AF707" s="132"/>
    </row>
    <row r="708" spans="1:32">
      <c r="A708" s="129">
        <v>37554</v>
      </c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2"/>
      <c r="AC708" s="132"/>
      <c r="AD708" s="132"/>
      <c r="AE708" s="132"/>
      <c r="AF708" s="132"/>
    </row>
    <row r="709" spans="1:32">
      <c r="A709" s="129">
        <v>37557</v>
      </c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2"/>
      <c r="AC709" s="132"/>
      <c r="AD709" s="132"/>
      <c r="AE709" s="132"/>
      <c r="AF709" s="132"/>
    </row>
    <row r="710" spans="1:32">
      <c r="A710" s="129">
        <v>37558</v>
      </c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2"/>
      <c r="AC710" s="132"/>
      <c r="AD710" s="132"/>
      <c r="AE710" s="132"/>
      <c r="AF710" s="132"/>
    </row>
    <row r="711" spans="1:32">
      <c r="A711" s="129">
        <v>37559</v>
      </c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2"/>
      <c r="AC711" s="132"/>
      <c r="AD711" s="132"/>
      <c r="AE711" s="132"/>
      <c r="AF711" s="132"/>
    </row>
    <row r="712" spans="1:32">
      <c r="A712" s="129">
        <v>37560</v>
      </c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2"/>
      <c r="AC712" s="132"/>
      <c r="AD712" s="132"/>
      <c r="AE712" s="132"/>
      <c r="AF712" s="132"/>
    </row>
    <row r="713" spans="1:32">
      <c r="A713" s="129">
        <v>37561</v>
      </c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2"/>
      <c r="AC713" s="132"/>
      <c r="AD713" s="132"/>
      <c r="AE713" s="132"/>
      <c r="AF713" s="132"/>
    </row>
    <row r="714" spans="1:32">
      <c r="A714" s="129">
        <v>37564</v>
      </c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2"/>
      <c r="AC714" s="132"/>
      <c r="AD714" s="132"/>
      <c r="AE714" s="132"/>
      <c r="AF714" s="132"/>
    </row>
    <row r="715" spans="1:32">
      <c r="A715" s="129">
        <v>37565</v>
      </c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2"/>
      <c r="AC715" s="132"/>
      <c r="AD715" s="132"/>
      <c r="AE715" s="132"/>
      <c r="AF715" s="132"/>
    </row>
    <row r="716" spans="1:32">
      <c r="A716" s="129">
        <v>37566</v>
      </c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2"/>
      <c r="AC716" s="132"/>
      <c r="AD716" s="132"/>
      <c r="AE716" s="132"/>
      <c r="AF716" s="132"/>
    </row>
    <row r="717" spans="1:32">
      <c r="A717" s="129">
        <v>37567</v>
      </c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2"/>
      <c r="AC717" s="132"/>
      <c r="AD717" s="132"/>
      <c r="AE717" s="132"/>
      <c r="AF717" s="132"/>
    </row>
    <row r="718" spans="1:32">
      <c r="A718" s="129">
        <v>37568</v>
      </c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2"/>
      <c r="AC718" s="132"/>
      <c r="AD718" s="132"/>
      <c r="AE718" s="132"/>
      <c r="AF718" s="132"/>
    </row>
    <row r="719" spans="1:32">
      <c r="A719" s="129">
        <v>37571</v>
      </c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2"/>
      <c r="AC719" s="132"/>
      <c r="AD719" s="132"/>
      <c r="AE719" s="132"/>
      <c r="AF719" s="132"/>
    </row>
    <row r="720" spans="1:32">
      <c r="A720" s="129">
        <v>37572</v>
      </c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2"/>
      <c r="AC720" s="132"/>
      <c r="AD720" s="132"/>
      <c r="AE720" s="132"/>
      <c r="AF720" s="132"/>
    </row>
    <row r="721" spans="1:32">
      <c r="A721" s="129">
        <v>37573</v>
      </c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2"/>
      <c r="AC721" s="132"/>
      <c r="AD721" s="132"/>
      <c r="AE721" s="132"/>
      <c r="AF721" s="132"/>
    </row>
    <row r="722" spans="1:32">
      <c r="A722" s="129">
        <v>37574</v>
      </c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2"/>
      <c r="AC722" s="132"/>
      <c r="AD722" s="132"/>
      <c r="AE722" s="132"/>
      <c r="AF722" s="132"/>
    </row>
    <row r="723" spans="1:32">
      <c r="A723" s="129">
        <v>37575</v>
      </c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2"/>
      <c r="AC723" s="132"/>
      <c r="AD723" s="132"/>
      <c r="AE723" s="132"/>
      <c r="AF723" s="132"/>
    </row>
    <row r="724" spans="1:32">
      <c r="A724" s="129">
        <v>37578</v>
      </c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2"/>
      <c r="AC724" s="132"/>
      <c r="AD724" s="132"/>
      <c r="AE724" s="132"/>
      <c r="AF724" s="132"/>
    </row>
    <row r="725" spans="1:32">
      <c r="A725" s="129">
        <v>37579</v>
      </c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2"/>
      <c r="AC725" s="132"/>
      <c r="AD725" s="132"/>
      <c r="AE725" s="132"/>
      <c r="AF725" s="132"/>
    </row>
    <row r="726" spans="1:32">
      <c r="A726" s="129">
        <v>37580</v>
      </c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2"/>
      <c r="AC726" s="132"/>
      <c r="AD726" s="132"/>
      <c r="AE726" s="132"/>
      <c r="AF726" s="132"/>
    </row>
    <row r="727" spans="1:32">
      <c r="A727" s="129">
        <v>37581</v>
      </c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2"/>
      <c r="AC727" s="132"/>
      <c r="AD727" s="132"/>
      <c r="AE727" s="132"/>
      <c r="AF727" s="132"/>
    </row>
    <row r="728" spans="1:32">
      <c r="A728" s="129">
        <v>37582</v>
      </c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2"/>
      <c r="AC728" s="132"/>
      <c r="AD728" s="132"/>
      <c r="AE728" s="132"/>
      <c r="AF728" s="132"/>
    </row>
    <row r="729" spans="1:32">
      <c r="A729" s="129">
        <v>37585</v>
      </c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2"/>
      <c r="AC729" s="132"/>
      <c r="AD729" s="132"/>
      <c r="AE729" s="132"/>
      <c r="AF729" s="132"/>
    </row>
    <row r="730" spans="1:32">
      <c r="A730" s="129">
        <v>37586</v>
      </c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2"/>
      <c r="AC730" s="132"/>
      <c r="AD730" s="132"/>
      <c r="AE730" s="132"/>
      <c r="AF730" s="132"/>
    </row>
    <row r="731" spans="1:32">
      <c r="A731" s="129">
        <v>37587</v>
      </c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2"/>
      <c r="AC731" s="132"/>
      <c r="AD731" s="132"/>
      <c r="AE731" s="132"/>
      <c r="AF731" s="132"/>
    </row>
    <row r="732" spans="1:32">
      <c r="A732" s="129">
        <v>37589</v>
      </c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2"/>
      <c r="AC732" s="132"/>
      <c r="AD732" s="132"/>
      <c r="AE732" s="132"/>
      <c r="AF732" s="132"/>
    </row>
    <row r="733" spans="1:32">
      <c r="A733" s="129">
        <v>37592</v>
      </c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2"/>
      <c r="AC733" s="132"/>
      <c r="AD733" s="132"/>
      <c r="AE733" s="132"/>
      <c r="AF733" s="132"/>
    </row>
    <row r="734" spans="1:32">
      <c r="A734" s="129">
        <v>37593</v>
      </c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2"/>
      <c r="AC734" s="132"/>
      <c r="AD734" s="132"/>
      <c r="AE734" s="132"/>
      <c r="AF734" s="132"/>
    </row>
    <row r="735" spans="1:32">
      <c r="A735" s="129">
        <v>37594</v>
      </c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2"/>
      <c r="AC735" s="132"/>
      <c r="AD735" s="132"/>
      <c r="AE735" s="132"/>
      <c r="AF735" s="132"/>
    </row>
    <row r="736" spans="1:32">
      <c r="A736" s="129">
        <v>37595</v>
      </c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2"/>
      <c r="AC736" s="132"/>
      <c r="AD736" s="132"/>
      <c r="AE736" s="132"/>
      <c r="AF736" s="132"/>
    </row>
    <row r="737" spans="1:32">
      <c r="A737" s="129">
        <v>37596</v>
      </c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2"/>
      <c r="AC737" s="132"/>
      <c r="AD737" s="132"/>
      <c r="AE737" s="132"/>
      <c r="AF737" s="132"/>
    </row>
    <row r="738" spans="1:32">
      <c r="A738" s="129">
        <v>37599</v>
      </c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2"/>
      <c r="AC738" s="132"/>
      <c r="AD738" s="132"/>
      <c r="AE738" s="132"/>
      <c r="AF738" s="132"/>
    </row>
    <row r="739" spans="1:32">
      <c r="A739" s="129">
        <v>37600</v>
      </c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2"/>
      <c r="AC739" s="132"/>
      <c r="AD739" s="132"/>
      <c r="AE739" s="132"/>
      <c r="AF739" s="132"/>
    </row>
    <row r="740" spans="1:32">
      <c r="A740" s="129">
        <v>37601</v>
      </c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2"/>
      <c r="AC740" s="132"/>
      <c r="AD740" s="132"/>
      <c r="AE740" s="132"/>
      <c r="AF740" s="132"/>
    </row>
    <row r="741" spans="1:32">
      <c r="A741" s="129">
        <v>37602</v>
      </c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2"/>
      <c r="AC741" s="132"/>
      <c r="AD741" s="132"/>
      <c r="AE741" s="132"/>
      <c r="AF741" s="132"/>
    </row>
    <row r="742" spans="1:32">
      <c r="A742" s="129">
        <v>37603</v>
      </c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2"/>
      <c r="AC742" s="132"/>
      <c r="AD742" s="132"/>
      <c r="AE742" s="132"/>
      <c r="AF742" s="132"/>
    </row>
    <row r="743" spans="1:32">
      <c r="A743" s="129">
        <v>37606</v>
      </c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2"/>
      <c r="AC743" s="132"/>
      <c r="AD743" s="132"/>
      <c r="AE743" s="132"/>
      <c r="AF743" s="132"/>
    </row>
    <row r="744" spans="1:32">
      <c r="A744" s="129">
        <v>37607</v>
      </c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2"/>
      <c r="AC744" s="132"/>
      <c r="AD744" s="132"/>
      <c r="AE744" s="132"/>
      <c r="AF744" s="132"/>
    </row>
    <row r="745" spans="1:32">
      <c r="A745" s="129">
        <v>37608</v>
      </c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2"/>
      <c r="AC745" s="132"/>
      <c r="AD745" s="132"/>
      <c r="AE745" s="132"/>
      <c r="AF745" s="132"/>
    </row>
    <row r="746" spans="1:32">
      <c r="A746" s="129">
        <v>37609</v>
      </c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2"/>
      <c r="AC746" s="132"/>
      <c r="AD746" s="132"/>
      <c r="AE746" s="132"/>
      <c r="AF746" s="132"/>
    </row>
    <row r="747" spans="1:32">
      <c r="A747" s="129">
        <v>37610</v>
      </c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2"/>
      <c r="AC747" s="132"/>
      <c r="AD747" s="132"/>
      <c r="AE747" s="132"/>
      <c r="AF747" s="132"/>
    </row>
    <row r="748" spans="1:32">
      <c r="A748" s="129">
        <v>37613</v>
      </c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2"/>
      <c r="AC748" s="132"/>
      <c r="AD748" s="132"/>
      <c r="AE748" s="132"/>
      <c r="AF748" s="132"/>
    </row>
    <row r="749" spans="1:32">
      <c r="A749" s="129">
        <v>37616</v>
      </c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2"/>
      <c r="AC749" s="132"/>
      <c r="AD749" s="132"/>
      <c r="AE749" s="132"/>
      <c r="AF749" s="132"/>
    </row>
    <row r="750" spans="1:32">
      <c r="A750" s="129">
        <v>37617</v>
      </c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2"/>
      <c r="AC750" s="132"/>
      <c r="AD750" s="132"/>
      <c r="AE750" s="132"/>
      <c r="AF750" s="132"/>
    </row>
    <row r="751" spans="1:32">
      <c r="A751" s="129">
        <v>37620</v>
      </c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2"/>
      <c r="AC751" s="132"/>
      <c r="AD751" s="132"/>
      <c r="AE751" s="132"/>
      <c r="AF751" s="132"/>
    </row>
    <row r="752" spans="1:32">
      <c r="A752" s="129">
        <v>37621</v>
      </c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2"/>
      <c r="AC752" s="132"/>
      <c r="AD752" s="132"/>
      <c r="AE752" s="132"/>
      <c r="AF752" s="132"/>
    </row>
    <row r="753" spans="1:32">
      <c r="A753" s="129">
        <v>37623</v>
      </c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2"/>
      <c r="AC753" s="132"/>
      <c r="AD753" s="132"/>
      <c r="AE753" s="132"/>
      <c r="AF753" s="132"/>
    </row>
    <row r="754" spans="1:32">
      <c r="A754" s="129">
        <v>37624</v>
      </c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2"/>
      <c r="AC754" s="132"/>
      <c r="AD754" s="132"/>
      <c r="AE754" s="132"/>
      <c r="AF754" s="132"/>
    </row>
    <row r="755" spans="1:32">
      <c r="A755" s="129">
        <v>37627</v>
      </c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2"/>
      <c r="AC755" s="132"/>
      <c r="AD755" s="132"/>
      <c r="AE755" s="132"/>
      <c r="AF755" s="132"/>
    </row>
    <row r="756" spans="1:32">
      <c r="A756" s="129">
        <v>37628</v>
      </c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2"/>
      <c r="AC756" s="132"/>
      <c r="AD756" s="132"/>
      <c r="AE756" s="132"/>
      <c r="AF756" s="132"/>
    </row>
    <row r="757" spans="1:32">
      <c r="A757" s="129">
        <v>37629</v>
      </c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2"/>
      <c r="AC757" s="132"/>
      <c r="AD757" s="132"/>
      <c r="AE757" s="132"/>
      <c r="AF757" s="132"/>
    </row>
    <row r="758" spans="1:32">
      <c r="A758" s="129">
        <v>37630</v>
      </c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2"/>
      <c r="AC758" s="132"/>
      <c r="AD758" s="132"/>
      <c r="AE758" s="132"/>
      <c r="AF758" s="132"/>
    </row>
    <row r="759" spans="1:32">
      <c r="A759" s="129">
        <v>37631</v>
      </c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2"/>
      <c r="AC759" s="132"/>
      <c r="AD759" s="132"/>
      <c r="AE759" s="132"/>
      <c r="AF759" s="132"/>
    </row>
    <row r="760" spans="1:32">
      <c r="A760" s="129">
        <v>37634</v>
      </c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2"/>
      <c r="AC760" s="132"/>
      <c r="AD760" s="132"/>
      <c r="AE760" s="132"/>
      <c r="AF760" s="132"/>
    </row>
    <row r="761" spans="1:32">
      <c r="A761" s="129">
        <v>37635</v>
      </c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2"/>
      <c r="AC761" s="132"/>
      <c r="AD761" s="132"/>
      <c r="AE761" s="132"/>
      <c r="AF761" s="132"/>
    </row>
    <row r="762" spans="1:32">
      <c r="A762" s="129">
        <v>37636</v>
      </c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2"/>
      <c r="AC762" s="132"/>
      <c r="AD762" s="132"/>
      <c r="AE762" s="132"/>
      <c r="AF762" s="132"/>
    </row>
    <row r="763" spans="1:32">
      <c r="A763" s="129">
        <v>37637</v>
      </c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2"/>
      <c r="AC763" s="132"/>
      <c r="AD763" s="132"/>
      <c r="AE763" s="132"/>
      <c r="AF763" s="132"/>
    </row>
    <row r="764" spans="1:32">
      <c r="A764" s="129">
        <v>37638</v>
      </c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2"/>
      <c r="AC764" s="132"/>
      <c r="AD764" s="132"/>
      <c r="AE764" s="132"/>
      <c r="AF764" s="132"/>
    </row>
    <row r="765" spans="1:32">
      <c r="A765" s="129">
        <v>37642</v>
      </c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2"/>
      <c r="AC765" s="132"/>
      <c r="AD765" s="132"/>
      <c r="AE765" s="132"/>
      <c r="AF765" s="132"/>
    </row>
    <row r="766" spans="1:32">
      <c r="A766" s="129">
        <v>37643</v>
      </c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2"/>
      <c r="AC766" s="132"/>
      <c r="AD766" s="132"/>
      <c r="AE766" s="132"/>
      <c r="AF766" s="132"/>
    </row>
    <row r="767" spans="1:32">
      <c r="A767" s="129">
        <v>37644</v>
      </c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2"/>
      <c r="AC767" s="132"/>
      <c r="AD767" s="132"/>
      <c r="AE767" s="132"/>
      <c r="AF767" s="132"/>
    </row>
    <row r="768" spans="1:32">
      <c r="A768" s="129">
        <v>37645</v>
      </c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2"/>
      <c r="AC768" s="132"/>
      <c r="AD768" s="132"/>
      <c r="AE768" s="132"/>
      <c r="AF768" s="132"/>
    </row>
    <row r="769" spans="1:32">
      <c r="A769" s="129">
        <v>37648</v>
      </c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2"/>
      <c r="AC769" s="132"/>
      <c r="AD769" s="132"/>
      <c r="AE769" s="132"/>
      <c r="AF769" s="132"/>
    </row>
    <row r="770" spans="1:32">
      <c r="A770" s="129">
        <v>37649</v>
      </c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2"/>
      <c r="AC770" s="132"/>
      <c r="AD770" s="132"/>
      <c r="AE770" s="132"/>
      <c r="AF770" s="132"/>
    </row>
    <row r="771" spans="1:32">
      <c r="A771" s="129">
        <v>37650</v>
      </c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2"/>
      <c r="AC771" s="132"/>
      <c r="AD771" s="132"/>
      <c r="AE771" s="132"/>
      <c r="AF771" s="132"/>
    </row>
    <row r="772" spans="1:32">
      <c r="A772" s="129">
        <v>37651</v>
      </c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2"/>
      <c r="AC772" s="132"/>
      <c r="AD772" s="132"/>
      <c r="AE772" s="132"/>
      <c r="AF772" s="132"/>
    </row>
    <row r="773" spans="1:32">
      <c r="A773" s="129">
        <v>37652</v>
      </c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2"/>
      <c r="AC773" s="132"/>
      <c r="AD773" s="132"/>
      <c r="AE773" s="132"/>
      <c r="AF773" s="132"/>
    </row>
    <row r="774" spans="1:32">
      <c r="A774" s="129">
        <v>37655</v>
      </c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2"/>
      <c r="AC774" s="132"/>
      <c r="AD774" s="132"/>
      <c r="AE774" s="132"/>
      <c r="AF774" s="132"/>
    </row>
    <row r="775" spans="1:32">
      <c r="A775" s="129">
        <v>37656</v>
      </c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2"/>
      <c r="AC775" s="132"/>
      <c r="AD775" s="132"/>
      <c r="AE775" s="132"/>
      <c r="AF775" s="132"/>
    </row>
    <row r="776" spans="1:32">
      <c r="A776" s="129">
        <v>37657</v>
      </c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2"/>
      <c r="AC776" s="132"/>
      <c r="AD776" s="132"/>
      <c r="AE776" s="132"/>
      <c r="AF776" s="132"/>
    </row>
    <row r="777" spans="1:32">
      <c r="A777" s="129">
        <v>37658</v>
      </c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2"/>
      <c r="AC777" s="132"/>
      <c r="AD777" s="132"/>
      <c r="AE777" s="132"/>
      <c r="AF777" s="132"/>
    </row>
    <row r="778" spans="1:32">
      <c r="A778" s="129">
        <v>37659</v>
      </c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2"/>
      <c r="AC778" s="132"/>
      <c r="AD778" s="132"/>
      <c r="AE778" s="132"/>
      <c r="AF778" s="132"/>
    </row>
    <row r="779" spans="1:32">
      <c r="A779" s="129">
        <v>37662</v>
      </c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2"/>
      <c r="AC779" s="132"/>
      <c r="AD779" s="132"/>
      <c r="AE779" s="132"/>
      <c r="AF779" s="132"/>
    </row>
    <row r="780" spans="1:32">
      <c r="A780" s="129">
        <v>37663</v>
      </c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2"/>
      <c r="AC780" s="132"/>
      <c r="AD780" s="132"/>
      <c r="AE780" s="132"/>
      <c r="AF780" s="132"/>
    </row>
    <row r="781" spans="1:32">
      <c r="A781" s="129">
        <v>37664</v>
      </c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2"/>
      <c r="AC781" s="132"/>
      <c r="AD781" s="132"/>
      <c r="AE781" s="132"/>
      <c r="AF781" s="132"/>
    </row>
    <row r="782" spans="1:32">
      <c r="A782" s="129">
        <v>37665</v>
      </c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2"/>
      <c r="AC782" s="132"/>
      <c r="AD782" s="132"/>
      <c r="AE782" s="132"/>
      <c r="AF782" s="132"/>
    </row>
    <row r="783" spans="1:32">
      <c r="A783" s="129">
        <v>37666</v>
      </c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2"/>
      <c r="AC783" s="132"/>
      <c r="AD783" s="132"/>
      <c r="AE783" s="132"/>
      <c r="AF783" s="132"/>
    </row>
    <row r="784" spans="1:32">
      <c r="A784" s="129">
        <v>37670</v>
      </c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2"/>
      <c r="AC784" s="132"/>
      <c r="AD784" s="132"/>
      <c r="AE784" s="132"/>
      <c r="AF784" s="132"/>
    </row>
    <row r="785" spans="1:32">
      <c r="A785" s="129">
        <v>37671</v>
      </c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2"/>
      <c r="AC785" s="132"/>
      <c r="AD785" s="132"/>
      <c r="AE785" s="132"/>
      <c r="AF785" s="132"/>
    </row>
    <row r="786" spans="1:32">
      <c r="A786" s="129">
        <v>37672</v>
      </c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2"/>
      <c r="AC786" s="132"/>
      <c r="AD786" s="132"/>
      <c r="AE786" s="132"/>
      <c r="AF786" s="132"/>
    </row>
    <row r="787" spans="1:32">
      <c r="A787" s="129">
        <v>37673</v>
      </c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2"/>
      <c r="AC787" s="132"/>
      <c r="AD787" s="132"/>
      <c r="AE787" s="132"/>
      <c r="AF787" s="132"/>
    </row>
    <row r="788" spans="1:32">
      <c r="A788" s="129">
        <v>37676</v>
      </c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2"/>
      <c r="AC788" s="132"/>
      <c r="AD788" s="132"/>
      <c r="AE788" s="132"/>
      <c r="AF788" s="132"/>
    </row>
    <row r="789" spans="1:32">
      <c r="A789" s="129">
        <v>37677</v>
      </c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2"/>
      <c r="AC789" s="132"/>
      <c r="AD789" s="132"/>
      <c r="AE789" s="132"/>
      <c r="AF789" s="132"/>
    </row>
    <row r="790" spans="1:32">
      <c r="A790" s="129">
        <v>37678</v>
      </c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2"/>
      <c r="AC790" s="132"/>
      <c r="AD790" s="132"/>
      <c r="AE790" s="132"/>
      <c r="AF790" s="132"/>
    </row>
    <row r="791" spans="1:32">
      <c r="A791" s="129">
        <v>37679</v>
      </c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2"/>
      <c r="AC791" s="132"/>
      <c r="AD791" s="132"/>
      <c r="AE791" s="132"/>
      <c r="AF791" s="132"/>
    </row>
    <row r="792" spans="1:32">
      <c r="A792" s="129">
        <v>37680</v>
      </c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2"/>
      <c r="AC792" s="132"/>
      <c r="AD792" s="132"/>
      <c r="AE792" s="132"/>
      <c r="AF792" s="132"/>
    </row>
    <row r="793" spans="1:32">
      <c r="A793" s="129">
        <v>37683</v>
      </c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2"/>
      <c r="AC793" s="132"/>
      <c r="AD793" s="132"/>
      <c r="AE793" s="132"/>
      <c r="AF793" s="132"/>
    </row>
    <row r="794" spans="1:32">
      <c r="A794" s="129">
        <v>37684</v>
      </c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2"/>
      <c r="AC794" s="132"/>
      <c r="AD794" s="132"/>
      <c r="AE794" s="132"/>
      <c r="AF794" s="132"/>
    </row>
    <row r="795" spans="1:32">
      <c r="A795" s="129">
        <v>37685</v>
      </c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2"/>
      <c r="AC795" s="132"/>
      <c r="AD795" s="132"/>
      <c r="AE795" s="132"/>
      <c r="AF795" s="132"/>
    </row>
    <row r="796" spans="1:32">
      <c r="A796" s="129">
        <v>37686</v>
      </c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2"/>
      <c r="AC796" s="132"/>
      <c r="AD796" s="132"/>
      <c r="AE796" s="132"/>
      <c r="AF796" s="132"/>
    </row>
    <row r="797" spans="1:32">
      <c r="A797" s="129">
        <v>37687</v>
      </c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2"/>
      <c r="AC797" s="132"/>
      <c r="AD797" s="132"/>
      <c r="AE797" s="132"/>
      <c r="AF797" s="132"/>
    </row>
    <row r="798" spans="1:32">
      <c r="A798" s="129">
        <v>37690</v>
      </c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2"/>
      <c r="AC798" s="132"/>
      <c r="AD798" s="132"/>
      <c r="AE798" s="132"/>
      <c r="AF798" s="132"/>
    </row>
    <row r="799" spans="1:32">
      <c r="A799" s="129">
        <v>37691</v>
      </c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2"/>
      <c r="AC799" s="132"/>
      <c r="AD799" s="132"/>
      <c r="AE799" s="132"/>
      <c r="AF799" s="132"/>
    </row>
    <row r="800" spans="1:32">
      <c r="A800" s="129">
        <v>37692</v>
      </c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2"/>
      <c r="AC800" s="132"/>
      <c r="AD800" s="132"/>
      <c r="AE800" s="132"/>
      <c r="AF800" s="132"/>
    </row>
    <row r="801" spans="1:32">
      <c r="A801" s="129">
        <v>37693</v>
      </c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2"/>
      <c r="AC801" s="132"/>
      <c r="AD801" s="132"/>
      <c r="AE801" s="132"/>
      <c r="AF801" s="132"/>
    </row>
    <row r="802" spans="1:32">
      <c r="A802" s="129">
        <v>37694</v>
      </c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2"/>
      <c r="AC802" s="132"/>
      <c r="AD802" s="132"/>
      <c r="AE802" s="132"/>
      <c r="AF802" s="132"/>
    </row>
    <row r="803" spans="1:32">
      <c r="A803" s="129">
        <v>37697</v>
      </c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2"/>
      <c r="AC803" s="132"/>
      <c r="AD803" s="132"/>
      <c r="AE803" s="132"/>
      <c r="AF803" s="132"/>
    </row>
    <row r="804" spans="1:32">
      <c r="A804" s="129">
        <v>37698</v>
      </c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2"/>
      <c r="AC804" s="132"/>
      <c r="AD804" s="132"/>
      <c r="AE804" s="132"/>
      <c r="AF804" s="132"/>
    </row>
    <row r="805" spans="1:32">
      <c r="A805" s="129">
        <v>37699</v>
      </c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2"/>
      <c r="AC805" s="132"/>
      <c r="AD805" s="132"/>
      <c r="AE805" s="132"/>
      <c r="AF805" s="132"/>
    </row>
    <row r="806" spans="1:32">
      <c r="A806" s="129">
        <v>37700</v>
      </c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2"/>
      <c r="AC806" s="132"/>
      <c r="AD806" s="132"/>
      <c r="AE806" s="132"/>
      <c r="AF806" s="132"/>
    </row>
    <row r="807" spans="1:32">
      <c r="A807" s="129">
        <v>37701</v>
      </c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2"/>
      <c r="AC807" s="132"/>
      <c r="AD807" s="132"/>
      <c r="AE807" s="132"/>
      <c r="AF807" s="132"/>
    </row>
    <row r="808" spans="1:32">
      <c r="A808" s="129">
        <v>37704</v>
      </c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2"/>
      <c r="AC808" s="132"/>
      <c r="AD808" s="132"/>
      <c r="AE808" s="132"/>
      <c r="AF808" s="132"/>
    </row>
    <row r="809" spans="1:32">
      <c r="A809" s="129">
        <v>37705</v>
      </c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2"/>
      <c r="AC809" s="132"/>
      <c r="AD809" s="132"/>
      <c r="AE809" s="132"/>
      <c r="AF809" s="132"/>
    </row>
    <row r="810" spans="1:32">
      <c r="A810" s="129">
        <v>37706</v>
      </c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2"/>
      <c r="AC810" s="132"/>
      <c r="AD810" s="132"/>
      <c r="AE810" s="132"/>
      <c r="AF810" s="132"/>
    </row>
    <row r="811" spans="1:32">
      <c r="A811" s="129">
        <v>37707</v>
      </c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2"/>
      <c r="AC811" s="132"/>
      <c r="AD811" s="132"/>
      <c r="AE811" s="132"/>
      <c r="AF811" s="132"/>
    </row>
    <row r="812" spans="1:32">
      <c r="A812" s="129">
        <v>37708</v>
      </c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2"/>
      <c r="AC812" s="132"/>
      <c r="AD812" s="132"/>
      <c r="AE812" s="132"/>
      <c r="AF812" s="132"/>
    </row>
    <row r="813" spans="1:32">
      <c r="A813" s="129">
        <v>37711</v>
      </c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2"/>
      <c r="AC813" s="132"/>
      <c r="AD813" s="132"/>
      <c r="AE813" s="132"/>
      <c r="AF813" s="132"/>
    </row>
    <row r="814" spans="1:32">
      <c r="A814" s="129">
        <v>37712</v>
      </c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2"/>
      <c r="AC814" s="132"/>
      <c r="AD814" s="132"/>
      <c r="AE814" s="132"/>
      <c r="AF814" s="132"/>
    </row>
    <row r="815" spans="1:32">
      <c r="A815" s="129">
        <v>37713</v>
      </c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2"/>
      <c r="AC815" s="132"/>
      <c r="AD815" s="132"/>
      <c r="AE815" s="132"/>
      <c r="AF815" s="132"/>
    </row>
    <row r="816" spans="1:32">
      <c r="A816" s="129">
        <v>37714</v>
      </c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2"/>
      <c r="AC816" s="132"/>
      <c r="AD816" s="132"/>
      <c r="AE816" s="132"/>
      <c r="AF816" s="132"/>
    </row>
    <row r="817" spans="1:32">
      <c r="A817" s="129">
        <v>37715</v>
      </c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2"/>
      <c r="AC817" s="132"/>
      <c r="AD817" s="132"/>
      <c r="AE817" s="132"/>
      <c r="AF817" s="132"/>
    </row>
    <row r="818" spans="1:32">
      <c r="A818" s="129">
        <v>37718</v>
      </c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2"/>
      <c r="AC818" s="132"/>
      <c r="AD818" s="132"/>
      <c r="AE818" s="132"/>
      <c r="AF818" s="132"/>
    </row>
    <row r="819" spans="1:32">
      <c r="A819" s="129">
        <v>37719</v>
      </c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2"/>
      <c r="AC819" s="132"/>
      <c r="AD819" s="132"/>
      <c r="AE819" s="132"/>
      <c r="AF819" s="132"/>
    </row>
    <row r="820" spans="1:32">
      <c r="A820" s="129">
        <v>37720</v>
      </c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2"/>
      <c r="AC820" s="132"/>
      <c r="AD820" s="132"/>
      <c r="AE820" s="132"/>
      <c r="AF820" s="132"/>
    </row>
    <row r="821" spans="1:32">
      <c r="A821" s="129">
        <v>37721</v>
      </c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2"/>
      <c r="AC821" s="132"/>
      <c r="AD821" s="132"/>
      <c r="AE821" s="132"/>
      <c r="AF821" s="132"/>
    </row>
    <row r="822" spans="1:32">
      <c r="A822" s="129">
        <v>37722</v>
      </c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2"/>
      <c r="AC822" s="132"/>
      <c r="AD822" s="132"/>
      <c r="AE822" s="132"/>
      <c r="AF822" s="132"/>
    </row>
    <row r="823" spans="1:32">
      <c r="A823" s="129">
        <v>37725</v>
      </c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2"/>
      <c r="AC823" s="132"/>
      <c r="AD823" s="132"/>
      <c r="AE823" s="132"/>
      <c r="AF823" s="132"/>
    </row>
    <row r="824" spans="1:32">
      <c r="A824" s="129">
        <v>37726</v>
      </c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2"/>
      <c r="AC824" s="132"/>
      <c r="AD824" s="132"/>
      <c r="AE824" s="132"/>
      <c r="AF824" s="132"/>
    </row>
    <row r="825" spans="1:32">
      <c r="A825" s="129">
        <v>37727</v>
      </c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2"/>
      <c r="AC825" s="132"/>
      <c r="AD825" s="132"/>
      <c r="AE825" s="132"/>
      <c r="AF825" s="132"/>
    </row>
    <row r="826" spans="1:32">
      <c r="A826" s="129">
        <v>37728</v>
      </c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2"/>
      <c r="AC826" s="132"/>
      <c r="AD826" s="132"/>
      <c r="AE826" s="132"/>
      <c r="AF826" s="132"/>
    </row>
    <row r="827" spans="1:32">
      <c r="A827" s="129">
        <v>37732</v>
      </c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2"/>
      <c r="AC827" s="132"/>
      <c r="AD827" s="132"/>
      <c r="AE827" s="132"/>
      <c r="AF827" s="132"/>
    </row>
    <row r="828" spans="1:32">
      <c r="A828" s="129">
        <v>37733</v>
      </c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2"/>
      <c r="AC828" s="132"/>
      <c r="AD828" s="132"/>
      <c r="AE828" s="132"/>
      <c r="AF828" s="132"/>
    </row>
    <row r="829" spans="1:32">
      <c r="A829" s="129">
        <v>37734</v>
      </c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2"/>
      <c r="AC829" s="132"/>
      <c r="AD829" s="132"/>
      <c r="AE829" s="132"/>
      <c r="AF829" s="132"/>
    </row>
    <row r="830" spans="1:32">
      <c r="A830" s="129">
        <v>37735</v>
      </c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2"/>
      <c r="AC830" s="132"/>
      <c r="AD830" s="132"/>
      <c r="AE830" s="132"/>
      <c r="AF830" s="132"/>
    </row>
    <row r="831" spans="1:32">
      <c r="A831" s="129">
        <v>37736</v>
      </c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2"/>
      <c r="AC831" s="132"/>
      <c r="AD831" s="132"/>
      <c r="AE831" s="132"/>
      <c r="AF831" s="132"/>
    </row>
    <row r="832" spans="1:32">
      <c r="A832" s="129">
        <v>37739</v>
      </c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2"/>
      <c r="AC832" s="132"/>
      <c r="AD832" s="132"/>
      <c r="AE832" s="132"/>
      <c r="AF832" s="132"/>
    </row>
    <row r="833" spans="1:32">
      <c r="A833" s="129">
        <v>37740</v>
      </c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2"/>
      <c r="AC833" s="132"/>
      <c r="AD833" s="132"/>
      <c r="AE833" s="132"/>
      <c r="AF833" s="132"/>
    </row>
    <row r="834" spans="1:32">
      <c r="A834" s="129">
        <v>37741</v>
      </c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2"/>
      <c r="AC834" s="132"/>
      <c r="AD834" s="132"/>
      <c r="AE834" s="132"/>
      <c r="AF834" s="132"/>
    </row>
    <row r="835" spans="1:32">
      <c r="A835" s="129">
        <v>37742</v>
      </c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2"/>
      <c r="AC835" s="132"/>
      <c r="AD835" s="132"/>
      <c r="AE835" s="132"/>
      <c r="AF835" s="132"/>
    </row>
    <row r="836" spans="1:32">
      <c r="A836" s="129">
        <v>37743</v>
      </c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2"/>
      <c r="AC836" s="132"/>
      <c r="AD836" s="132"/>
      <c r="AE836" s="132"/>
      <c r="AF836" s="132"/>
    </row>
    <row r="837" spans="1:32">
      <c r="A837" s="129">
        <v>37746</v>
      </c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2"/>
      <c r="AC837" s="132"/>
      <c r="AD837" s="132"/>
      <c r="AE837" s="132"/>
      <c r="AF837" s="132"/>
    </row>
    <row r="838" spans="1:32">
      <c r="A838" s="129">
        <v>37747</v>
      </c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2"/>
      <c r="AC838" s="132"/>
      <c r="AD838" s="132"/>
      <c r="AE838" s="132"/>
      <c r="AF838" s="132"/>
    </row>
    <row r="839" spans="1:32">
      <c r="A839" s="129">
        <v>37748</v>
      </c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2"/>
      <c r="AC839" s="132"/>
      <c r="AD839" s="132"/>
      <c r="AE839" s="132"/>
      <c r="AF839" s="132"/>
    </row>
    <row r="840" spans="1:32">
      <c r="A840" s="129">
        <v>37749</v>
      </c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2"/>
      <c r="AC840" s="132"/>
      <c r="AD840" s="132"/>
      <c r="AE840" s="132"/>
      <c r="AF840" s="132"/>
    </row>
    <row r="841" spans="1:32">
      <c r="A841" s="129">
        <v>37750</v>
      </c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2"/>
      <c r="AC841" s="132"/>
      <c r="AD841" s="132"/>
      <c r="AE841" s="132"/>
      <c r="AF841" s="132"/>
    </row>
    <row r="842" spans="1:32">
      <c r="A842" s="129">
        <v>37753</v>
      </c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2"/>
      <c r="AC842" s="132"/>
      <c r="AD842" s="132"/>
      <c r="AE842" s="132"/>
      <c r="AF842" s="132"/>
    </row>
    <row r="843" spans="1:32">
      <c r="A843" s="129">
        <v>37754</v>
      </c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2"/>
      <c r="AC843" s="132"/>
      <c r="AD843" s="132"/>
      <c r="AE843" s="132"/>
      <c r="AF843" s="132"/>
    </row>
    <row r="844" spans="1:32">
      <c r="A844" s="129">
        <v>37755</v>
      </c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2"/>
      <c r="AC844" s="132"/>
      <c r="AD844" s="132"/>
      <c r="AE844" s="132"/>
      <c r="AF844" s="132"/>
    </row>
    <row r="845" spans="1:32">
      <c r="A845" s="129">
        <v>37756</v>
      </c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2"/>
      <c r="AC845" s="132"/>
      <c r="AD845" s="132"/>
      <c r="AE845" s="132"/>
      <c r="AF845" s="132"/>
    </row>
    <row r="846" spans="1:32">
      <c r="A846" s="129">
        <v>37757</v>
      </c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2"/>
      <c r="AC846" s="132"/>
      <c r="AD846" s="132"/>
      <c r="AE846" s="132"/>
      <c r="AF846" s="132"/>
    </row>
    <row r="847" spans="1:32">
      <c r="A847" s="129">
        <v>37760</v>
      </c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2"/>
      <c r="AC847" s="132"/>
      <c r="AD847" s="132"/>
      <c r="AE847" s="132"/>
      <c r="AF847" s="132"/>
    </row>
    <row r="848" spans="1:32">
      <c r="A848" s="129">
        <v>37761</v>
      </c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2"/>
      <c r="AC848" s="132"/>
      <c r="AD848" s="132"/>
      <c r="AE848" s="132"/>
      <c r="AF848" s="132"/>
    </row>
    <row r="849" spans="1:32">
      <c r="A849" s="129">
        <v>37762</v>
      </c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2"/>
      <c r="AC849" s="132"/>
      <c r="AD849" s="132"/>
      <c r="AE849" s="132"/>
      <c r="AF849" s="132"/>
    </row>
    <row r="850" spans="1:32">
      <c r="A850" s="129">
        <v>37763</v>
      </c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2"/>
      <c r="AC850" s="132"/>
      <c r="AD850" s="132"/>
      <c r="AE850" s="132"/>
      <c r="AF850" s="132"/>
    </row>
    <row r="851" spans="1:32">
      <c r="A851" s="129">
        <v>37764</v>
      </c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2"/>
      <c r="AC851" s="132"/>
      <c r="AD851" s="132"/>
      <c r="AE851" s="132"/>
      <c r="AF851" s="132"/>
    </row>
    <row r="852" spans="1:32">
      <c r="A852" s="129">
        <v>37768</v>
      </c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2"/>
      <c r="AC852" s="132"/>
      <c r="AD852" s="132"/>
      <c r="AE852" s="132"/>
      <c r="AF852" s="132"/>
    </row>
    <row r="853" spans="1:32">
      <c r="A853" s="129">
        <v>37769</v>
      </c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2"/>
      <c r="AC853" s="132"/>
      <c r="AD853" s="132"/>
      <c r="AE853" s="132"/>
      <c r="AF853" s="132"/>
    </row>
    <row r="854" spans="1:32">
      <c r="A854" s="129">
        <v>37770</v>
      </c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2"/>
      <c r="AC854" s="132"/>
      <c r="AD854" s="132"/>
      <c r="AE854" s="132"/>
      <c r="AF854" s="132"/>
    </row>
    <row r="855" spans="1:32">
      <c r="A855" s="129">
        <v>37771</v>
      </c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2"/>
      <c r="AC855" s="132"/>
      <c r="AD855" s="132"/>
      <c r="AE855" s="132"/>
      <c r="AF855" s="132"/>
    </row>
    <row r="856" spans="1:32">
      <c r="A856" s="129">
        <v>37774</v>
      </c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2"/>
      <c r="AC856" s="132"/>
      <c r="AD856" s="132"/>
      <c r="AE856" s="132"/>
      <c r="AF856" s="132"/>
    </row>
    <row r="857" spans="1:32">
      <c r="A857" s="129">
        <v>37775</v>
      </c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2"/>
      <c r="AC857" s="132"/>
      <c r="AD857" s="132"/>
      <c r="AE857" s="132"/>
      <c r="AF857" s="132"/>
    </row>
    <row r="858" spans="1:32">
      <c r="A858" s="129">
        <v>37776</v>
      </c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2"/>
      <c r="AC858" s="132"/>
      <c r="AD858" s="132"/>
      <c r="AE858" s="132"/>
      <c r="AF858" s="132"/>
    </row>
    <row r="859" spans="1:32">
      <c r="A859" s="129">
        <v>37777</v>
      </c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2"/>
      <c r="AC859" s="132"/>
      <c r="AD859" s="132"/>
      <c r="AE859" s="132"/>
      <c r="AF859" s="132"/>
    </row>
    <row r="860" spans="1:32">
      <c r="A860" s="129">
        <v>37778</v>
      </c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2"/>
      <c r="AC860" s="132"/>
      <c r="AD860" s="132"/>
      <c r="AE860" s="132"/>
      <c r="AF860" s="132"/>
    </row>
    <row r="861" spans="1:32">
      <c r="A861" s="129">
        <v>37781</v>
      </c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2"/>
      <c r="AC861" s="132"/>
      <c r="AD861" s="132"/>
      <c r="AE861" s="132"/>
      <c r="AF861" s="132"/>
    </row>
    <row r="862" spans="1:32">
      <c r="A862" s="129">
        <v>37782</v>
      </c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2"/>
      <c r="AC862" s="132"/>
      <c r="AD862" s="132"/>
      <c r="AE862" s="132"/>
      <c r="AF862" s="132"/>
    </row>
    <row r="863" spans="1:32">
      <c r="A863" s="129">
        <v>37783</v>
      </c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2"/>
      <c r="AC863" s="132"/>
      <c r="AD863" s="132"/>
      <c r="AE863" s="132"/>
      <c r="AF863" s="132"/>
    </row>
    <row r="864" spans="1:32">
      <c r="A864" s="129">
        <v>37784</v>
      </c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2"/>
      <c r="AC864" s="132"/>
      <c r="AD864" s="132"/>
      <c r="AE864" s="132"/>
      <c r="AF864" s="132"/>
    </row>
    <row r="865" spans="1:32">
      <c r="A865" s="129">
        <v>37785</v>
      </c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2"/>
      <c r="AC865" s="132"/>
      <c r="AD865" s="132"/>
      <c r="AE865" s="132"/>
      <c r="AF865" s="132"/>
    </row>
    <row r="866" spans="1:32">
      <c r="A866" s="129">
        <v>37788</v>
      </c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2"/>
      <c r="AC866" s="132"/>
      <c r="AD866" s="132"/>
      <c r="AE866" s="132"/>
      <c r="AF866" s="132"/>
    </row>
    <row r="867" spans="1:32">
      <c r="A867" s="129">
        <v>37789</v>
      </c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2"/>
      <c r="AC867" s="132"/>
      <c r="AD867" s="132"/>
      <c r="AE867" s="132"/>
      <c r="AF867" s="132"/>
    </row>
    <row r="868" spans="1:32">
      <c r="A868" s="129">
        <v>37790</v>
      </c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2"/>
      <c r="AC868" s="132"/>
      <c r="AD868" s="132"/>
      <c r="AE868" s="132"/>
      <c r="AF868" s="132"/>
    </row>
    <row r="869" spans="1:32">
      <c r="A869" s="129">
        <v>37791</v>
      </c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2"/>
      <c r="AC869" s="132"/>
      <c r="AD869" s="132"/>
      <c r="AE869" s="132"/>
      <c r="AF869" s="132"/>
    </row>
    <row r="870" spans="1:32">
      <c r="A870" s="129">
        <v>37792</v>
      </c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2"/>
      <c r="AC870" s="132"/>
      <c r="AD870" s="132"/>
      <c r="AE870" s="132"/>
      <c r="AF870" s="132"/>
    </row>
    <row r="871" spans="1:32">
      <c r="A871" s="129">
        <v>37795</v>
      </c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2"/>
      <c r="AC871" s="132"/>
      <c r="AD871" s="132"/>
      <c r="AE871" s="132"/>
      <c r="AF871" s="132"/>
    </row>
    <row r="872" spans="1:32">
      <c r="A872" s="129">
        <v>37796</v>
      </c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2"/>
      <c r="AC872" s="132"/>
      <c r="AD872" s="132"/>
      <c r="AE872" s="132"/>
      <c r="AF872" s="132"/>
    </row>
    <row r="873" spans="1:32">
      <c r="A873" s="129">
        <v>37797</v>
      </c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2"/>
      <c r="AC873" s="132"/>
      <c r="AD873" s="132"/>
      <c r="AE873" s="132"/>
      <c r="AF873" s="132"/>
    </row>
    <row r="874" spans="1:32">
      <c r="A874" s="129">
        <v>37798</v>
      </c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2"/>
      <c r="AC874" s="132"/>
      <c r="AD874" s="132"/>
      <c r="AE874" s="132"/>
      <c r="AF874" s="132"/>
    </row>
    <row r="875" spans="1:32">
      <c r="A875" s="129">
        <v>37799</v>
      </c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2"/>
      <c r="AC875" s="132"/>
      <c r="AD875" s="132"/>
      <c r="AE875" s="132"/>
      <c r="AF875" s="132"/>
    </row>
    <row r="876" spans="1:32">
      <c r="A876" s="129">
        <v>37802</v>
      </c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2"/>
      <c r="AC876" s="132"/>
      <c r="AD876" s="132"/>
      <c r="AE876" s="132"/>
      <c r="AF876" s="132"/>
    </row>
    <row r="877" spans="1:32">
      <c r="A877" s="129">
        <v>37803</v>
      </c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2"/>
      <c r="AC877" s="132"/>
      <c r="AD877" s="132"/>
      <c r="AE877" s="132"/>
      <c r="AF877" s="132"/>
    </row>
    <row r="878" spans="1:32">
      <c r="A878" s="129">
        <v>37804</v>
      </c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2"/>
      <c r="AC878" s="132"/>
      <c r="AD878" s="132"/>
      <c r="AE878" s="132"/>
      <c r="AF878" s="132"/>
    </row>
    <row r="879" spans="1:32">
      <c r="A879" s="129">
        <v>37805</v>
      </c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2"/>
      <c r="AC879" s="132"/>
      <c r="AD879" s="132"/>
      <c r="AE879" s="132"/>
      <c r="AF879" s="132"/>
    </row>
    <row r="880" spans="1:32">
      <c r="A880" s="129">
        <v>37809</v>
      </c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2"/>
      <c r="AC880" s="132"/>
      <c r="AD880" s="132"/>
      <c r="AE880" s="132"/>
      <c r="AF880" s="132"/>
    </row>
    <row r="881" spans="1:32">
      <c r="A881" s="129">
        <v>37810</v>
      </c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2"/>
      <c r="AC881" s="132"/>
      <c r="AD881" s="132"/>
      <c r="AE881" s="132"/>
      <c r="AF881" s="132"/>
    </row>
    <row r="882" spans="1:32">
      <c r="A882" s="129">
        <v>37811</v>
      </c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2"/>
      <c r="AC882" s="132"/>
      <c r="AD882" s="132"/>
      <c r="AE882" s="132"/>
      <c r="AF882" s="132"/>
    </row>
    <row r="883" spans="1:32">
      <c r="A883" s="129">
        <v>37812</v>
      </c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2"/>
      <c r="AC883" s="132"/>
      <c r="AD883" s="132"/>
      <c r="AE883" s="132"/>
      <c r="AF883" s="132"/>
    </row>
    <row r="884" spans="1:32">
      <c r="A884" s="129">
        <v>37813</v>
      </c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2"/>
      <c r="AC884" s="132"/>
      <c r="AD884" s="132"/>
      <c r="AE884" s="132"/>
      <c r="AF884" s="132"/>
    </row>
    <row r="885" spans="1:32">
      <c r="A885" s="129">
        <v>37816</v>
      </c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2"/>
      <c r="AC885" s="132"/>
      <c r="AD885" s="132"/>
      <c r="AE885" s="132"/>
      <c r="AF885" s="132"/>
    </row>
    <row r="886" spans="1:32">
      <c r="A886" s="129">
        <v>37817</v>
      </c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2"/>
      <c r="AC886" s="132"/>
      <c r="AD886" s="132"/>
      <c r="AE886" s="132"/>
      <c r="AF886" s="132"/>
    </row>
    <row r="887" spans="1:32">
      <c r="A887" s="129">
        <v>37818</v>
      </c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2"/>
      <c r="AC887" s="132"/>
      <c r="AD887" s="132"/>
      <c r="AE887" s="132"/>
      <c r="AF887" s="132"/>
    </row>
    <row r="888" spans="1:32">
      <c r="A888" s="129">
        <v>37819</v>
      </c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2"/>
      <c r="AC888" s="132"/>
      <c r="AD888" s="132"/>
      <c r="AE888" s="132"/>
      <c r="AF888" s="132"/>
    </row>
    <row r="889" spans="1:32">
      <c r="A889" s="129">
        <v>37820</v>
      </c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2"/>
      <c r="AC889" s="132"/>
      <c r="AD889" s="132"/>
      <c r="AE889" s="132"/>
      <c r="AF889" s="132"/>
    </row>
    <row r="890" spans="1:32">
      <c r="A890" s="129">
        <v>37823</v>
      </c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2"/>
      <c r="AC890" s="132"/>
      <c r="AD890" s="132"/>
      <c r="AE890" s="132"/>
      <c r="AF890" s="132"/>
    </row>
    <row r="891" spans="1:32">
      <c r="A891" s="129">
        <v>37824</v>
      </c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2"/>
      <c r="AC891" s="132"/>
      <c r="AD891" s="132"/>
      <c r="AE891" s="132"/>
      <c r="AF891" s="132"/>
    </row>
    <row r="892" spans="1:32">
      <c r="A892" s="129">
        <v>37825</v>
      </c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2"/>
      <c r="AC892" s="132"/>
      <c r="AD892" s="132"/>
      <c r="AE892" s="132"/>
      <c r="AF892" s="132"/>
    </row>
    <row r="893" spans="1:32">
      <c r="A893" s="129">
        <v>37826</v>
      </c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2"/>
      <c r="AC893" s="132"/>
      <c r="AD893" s="132"/>
      <c r="AE893" s="132"/>
      <c r="AF893" s="132"/>
    </row>
    <row r="894" spans="1:32">
      <c r="A894" s="129">
        <v>37827</v>
      </c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2"/>
      <c r="AC894" s="132"/>
      <c r="AD894" s="132"/>
      <c r="AE894" s="132"/>
      <c r="AF894" s="132"/>
    </row>
    <row r="895" spans="1:32">
      <c r="A895" s="129">
        <v>37830</v>
      </c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2"/>
      <c r="AC895" s="132"/>
      <c r="AD895" s="132"/>
      <c r="AE895" s="132"/>
      <c r="AF895" s="132"/>
    </row>
    <row r="896" spans="1:32">
      <c r="A896" s="129">
        <v>37831</v>
      </c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2"/>
      <c r="AC896" s="132"/>
      <c r="AD896" s="132"/>
      <c r="AE896" s="132"/>
      <c r="AF896" s="132"/>
    </row>
    <row r="897" spans="1:32">
      <c r="A897" s="129">
        <v>37832</v>
      </c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2"/>
      <c r="AC897" s="132"/>
      <c r="AD897" s="132"/>
      <c r="AE897" s="132"/>
      <c r="AF897" s="132"/>
    </row>
    <row r="898" spans="1:32">
      <c r="A898" s="129">
        <v>37833</v>
      </c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2"/>
      <c r="AC898" s="132"/>
      <c r="AD898" s="132"/>
      <c r="AE898" s="132"/>
      <c r="AF898" s="132"/>
    </row>
    <row r="899" spans="1:32">
      <c r="A899" s="129">
        <v>37834</v>
      </c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2"/>
      <c r="AC899" s="132"/>
      <c r="AD899" s="132"/>
      <c r="AE899" s="132"/>
      <c r="AF899" s="132"/>
    </row>
    <row r="900" spans="1:32">
      <c r="A900" s="129">
        <v>37837</v>
      </c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2"/>
      <c r="AC900" s="132"/>
      <c r="AD900" s="132"/>
      <c r="AE900" s="132"/>
      <c r="AF900" s="132"/>
    </row>
    <row r="901" spans="1:32">
      <c r="A901" s="129">
        <v>37838</v>
      </c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2"/>
      <c r="AC901" s="132"/>
      <c r="AD901" s="132"/>
      <c r="AE901" s="132"/>
      <c r="AF901" s="132"/>
    </row>
    <row r="902" spans="1:32">
      <c r="A902" s="129">
        <v>37839</v>
      </c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2"/>
      <c r="AC902" s="132"/>
      <c r="AD902" s="132"/>
      <c r="AE902" s="132"/>
      <c r="AF902" s="132"/>
    </row>
    <row r="903" spans="1:32">
      <c r="A903" s="129">
        <v>37840</v>
      </c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2"/>
      <c r="AC903" s="132"/>
      <c r="AD903" s="132"/>
      <c r="AE903" s="132"/>
      <c r="AF903" s="132"/>
    </row>
    <row r="904" spans="1:32">
      <c r="A904" s="129">
        <v>37841</v>
      </c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2"/>
      <c r="AC904" s="132"/>
      <c r="AD904" s="132"/>
      <c r="AE904" s="132"/>
      <c r="AF904" s="132"/>
    </row>
    <row r="905" spans="1:32">
      <c r="A905" s="129">
        <v>37844</v>
      </c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2"/>
      <c r="AC905" s="132"/>
      <c r="AD905" s="132"/>
      <c r="AE905" s="132"/>
      <c r="AF905" s="132"/>
    </row>
    <row r="906" spans="1:32">
      <c r="A906" s="129">
        <v>37845</v>
      </c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2"/>
      <c r="AC906" s="132"/>
      <c r="AD906" s="132"/>
      <c r="AE906" s="132"/>
      <c r="AF906" s="132"/>
    </row>
    <row r="907" spans="1:32">
      <c r="A907" s="129">
        <v>37846</v>
      </c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2"/>
      <c r="AC907" s="132"/>
      <c r="AD907" s="132"/>
      <c r="AE907" s="132"/>
      <c r="AF907" s="132"/>
    </row>
    <row r="908" spans="1:32">
      <c r="A908" s="129">
        <v>37847</v>
      </c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2"/>
      <c r="AC908" s="132"/>
      <c r="AD908" s="132"/>
      <c r="AE908" s="132"/>
      <c r="AF908" s="132"/>
    </row>
    <row r="909" spans="1:32">
      <c r="A909" s="129">
        <v>37848</v>
      </c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2"/>
      <c r="AC909" s="132"/>
      <c r="AD909" s="132"/>
      <c r="AE909" s="132"/>
      <c r="AF909" s="132"/>
    </row>
    <row r="910" spans="1:32">
      <c r="A910" s="129">
        <v>37851</v>
      </c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2"/>
      <c r="AC910" s="132"/>
      <c r="AD910" s="132"/>
      <c r="AE910" s="132"/>
      <c r="AF910" s="132"/>
    </row>
    <row r="911" spans="1:32">
      <c r="A911" s="129">
        <v>37852</v>
      </c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2"/>
      <c r="AC911" s="132"/>
      <c r="AD911" s="132"/>
      <c r="AE911" s="132"/>
      <c r="AF911" s="132"/>
    </row>
    <row r="912" spans="1:32">
      <c r="A912" s="129">
        <v>37853</v>
      </c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2"/>
      <c r="AC912" s="132"/>
      <c r="AD912" s="132"/>
      <c r="AE912" s="132"/>
      <c r="AF912" s="132"/>
    </row>
    <row r="913" spans="1:32">
      <c r="A913" s="129">
        <v>37854</v>
      </c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2"/>
      <c r="AC913" s="132"/>
      <c r="AD913" s="132"/>
      <c r="AE913" s="132"/>
      <c r="AF913" s="132"/>
    </row>
    <row r="914" spans="1:32">
      <c r="A914" s="129">
        <v>37855</v>
      </c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2"/>
      <c r="AC914" s="132"/>
      <c r="AD914" s="132"/>
      <c r="AE914" s="132"/>
      <c r="AF914" s="132"/>
    </row>
    <row r="915" spans="1:32">
      <c r="A915" s="129">
        <v>37858</v>
      </c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2"/>
      <c r="AC915" s="132"/>
      <c r="AD915" s="132"/>
      <c r="AE915" s="132"/>
      <c r="AF915" s="132"/>
    </row>
    <row r="916" spans="1:32">
      <c r="A916" s="129">
        <v>37859</v>
      </c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2"/>
      <c r="AC916" s="132"/>
      <c r="AD916" s="132"/>
      <c r="AE916" s="132"/>
      <c r="AF916" s="132"/>
    </row>
    <row r="917" spans="1:32">
      <c r="A917" s="129">
        <v>37860</v>
      </c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2"/>
      <c r="AC917" s="132"/>
      <c r="AD917" s="132"/>
      <c r="AE917" s="132"/>
      <c r="AF917" s="132"/>
    </row>
    <row r="918" spans="1:32">
      <c r="A918" s="129">
        <v>37861</v>
      </c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2"/>
      <c r="AC918" s="132"/>
      <c r="AD918" s="132"/>
      <c r="AE918" s="132"/>
      <c r="AF918" s="132"/>
    </row>
    <row r="919" spans="1:32">
      <c r="A919" s="129">
        <v>37862</v>
      </c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2"/>
      <c r="AC919" s="132"/>
      <c r="AD919" s="132"/>
      <c r="AE919" s="132"/>
      <c r="AF919" s="132"/>
    </row>
    <row r="920" spans="1:32">
      <c r="A920" s="129">
        <v>37866</v>
      </c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2"/>
      <c r="AC920" s="132"/>
      <c r="AD920" s="132"/>
      <c r="AE920" s="132"/>
      <c r="AF920" s="132"/>
    </row>
    <row r="921" spans="1:32">
      <c r="A921" s="129">
        <v>37867</v>
      </c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2"/>
      <c r="AC921" s="132"/>
      <c r="AD921" s="132"/>
      <c r="AE921" s="132"/>
      <c r="AF921" s="132"/>
    </row>
    <row r="922" spans="1:32">
      <c r="A922" s="129">
        <v>37868</v>
      </c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2"/>
      <c r="AC922" s="132"/>
      <c r="AD922" s="132"/>
      <c r="AE922" s="132"/>
      <c r="AF922" s="132"/>
    </row>
    <row r="923" spans="1:32">
      <c r="A923" s="129">
        <v>37869</v>
      </c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2"/>
      <c r="AC923" s="132"/>
      <c r="AD923" s="132"/>
      <c r="AE923" s="132"/>
      <c r="AF923" s="132"/>
    </row>
    <row r="924" spans="1:32">
      <c r="A924" s="129">
        <v>37872</v>
      </c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2"/>
      <c r="AC924" s="132"/>
      <c r="AD924" s="132"/>
      <c r="AE924" s="132"/>
      <c r="AF924" s="132"/>
    </row>
    <row r="925" spans="1:32">
      <c r="A925" s="129">
        <v>37874</v>
      </c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2"/>
      <c r="AC925" s="132"/>
      <c r="AD925" s="132"/>
      <c r="AE925" s="132"/>
      <c r="AF925" s="132"/>
    </row>
    <row r="926" spans="1:32">
      <c r="A926" s="129">
        <v>37875</v>
      </c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2"/>
      <c r="AC926" s="132"/>
      <c r="AD926" s="132"/>
      <c r="AE926" s="132"/>
      <c r="AF926" s="132"/>
    </row>
    <row r="927" spans="1:32">
      <c r="A927" s="129">
        <v>37876</v>
      </c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2"/>
      <c r="AC927" s="132"/>
      <c r="AD927" s="132"/>
      <c r="AE927" s="132"/>
      <c r="AF927" s="132"/>
    </row>
    <row r="928" spans="1:32">
      <c r="A928" s="129">
        <v>37879</v>
      </c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2"/>
      <c r="AC928" s="132"/>
      <c r="AD928" s="132"/>
      <c r="AE928" s="132"/>
      <c r="AF928" s="132"/>
    </row>
    <row r="929" spans="1:32">
      <c r="A929" s="129">
        <v>37880</v>
      </c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2"/>
      <c r="AC929" s="132"/>
      <c r="AD929" s="132"/>
      <c r="AE929" s="132"/>
      <c r="AF929" s="132"/>
    </row>
    <row r="930" spans="1:32">
      <c r="A930" s="129">
        <v>37881</v>
      </c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2"/>
      <c r="AC930" s="132"/>
      <c r="AD930" s="132"/>
      <c r="AE930" s="132"/>
      <c r="AF930" s="132"/>
    </row>
    <row r="931" spans="1:32">
      <c r="A931" s="129">
        <v>37882</v>
      </c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2"/>
      <c r="AC931" s="132"/>
      <c r="AD931" s="132"/>
      <c r="AE931" s="132"/>
      <c r="AF931" s="132"/>
    </row>
    <row r="932" spans="1:32">
      <c r="A932" s="129">
        <v>37883</v>
      </c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2"/>
      <c r="AC932" s="132"/>
      <c r="AD932" s="132"/>
      <c r="AE932" s="132"/>
      <c r="AF932" s="132"/>
    </row>
    <row r="933" spans="1:32">
      <c r="A933" s="129">
        <v>37886</v>
      </c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2"/>
      <c r="AC933" s="132"/>
      <c r="AD933" s="132"/>
      <c r="AE933" s="132"/>
      <c r="AF933" s="132"/>
    </row>
    <row r="934" spans="1:32">
      <c r="A934" s="129">
        <v>37887</v>
      </c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2"/>
      <c r="AC934" s="132"/>
      <c r="AD934" s="132"/>
      <c r="AE934" s="132"/>
      <c r="AF934" s="132"/>
    </row>
    <row r="935" spans="1:32">
      <c r="A935" s="129">
        <v>37888</v>
      </c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2"/>
      <c r="AC935" s="132"/>
      <c r="AD935" s="132"/>
      <c r="AE935" s="132"/>
      <c r="AF935" s="132"/>
    </row>
    <row r="936" spans="1:32">
      <c r="A936" s="129">
        <v>37889</v>
      </c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2"/>
      <c r="AC936" s="132"/>
      <c r="AD936" s="132"/>
      <c r="AE936" s="132"/>
      <c r="AF936" s="132"/>
    </row>
    <row r="937" spans="1:32">
      <c r="A937" s="129">
        <v>37890</v>
      </c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2"/>
      <c r="AC937" s="132"/>
      <c r="AD937" s="132"/>
      <c r="AE937" s="132"/>
      <c r="AF937" s="132"/>
    </row>
    <row r="938" spans="1:32">
      <c r="A938" s="129">
        <v>37893</v>
      </c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2"/>
      <c r="AC938" s="132"/>
      <c r="AD938" s="132"/>
      <c r="AE938" s="132"/>
      <c r="AF938" s="132"/>
    </row>
    <row r="939" spans="1:32">
      <c r="A939" s="129">
        <v>37894</v>
      </c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2"/>
      <c r="AC939" s="132"/>
      <c r="AD939" s="132"/>
      <c r="AE939" s="132"/>
      <c r="AF939" s="132"/>
    </row>
    <row r="940" spans="1:32">
      <c r="A940" s="129">
        <v>37895</v>
      </c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2"/>
      <c r="AC940" s="132"/>
      <c r="AD940" s="132"/>
      <c r="AE940" s="132"/>
      <c r="AF940" s="132"/>
    </row>
    <row r="941" spans="1:32">
      <c r="A941" s="129">
        <v>37896</v>
      </c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2"/>
      <c r="AC941" s="132"/>
      <c r="AD941" s="132"/>
      <c r="AE941" s="132"/>
      <c r="AF941" s="132"/>
    </row>
    <row r="942" spans="1:32">
      <c r="A942" s="129">
        <v>37897</v>
      </c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2"/>
      <c r="AC942" s="132"/>
      <c r="AD942" s="132"/>
      <c r="AE942" s="132"/>
      <c r="AF942" s="132"/>
    </row>
    <row r="943" spans="1:32">
      <c r="A943" s="129">
        <v>37900</v>
      </c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2"/>
      <c r="AC943" s="132"/>
      <c r="AD943" s="132"/>
      <c r="AE943" s="132"/>
      <c r="AF943" s="132"/>
    </row>
    <row r="944" spans="1:32">
      <c r="A944" s="129">
        <v>37901</v>
      </c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2"/>
      <c r="AC944" s="132"/>
      <c r="AD944" s="132"/>
      <c r="AE944" s="132"/>
      <c r="AF944" s="132"/>
    </row>
    <row r="945" spans="1:32">
      <c r="A945" s="129">
        <v>37902</v>
      </c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2"/>
      <c r="AC945" s="132"/>
      <c r="AD945" s="132"/>
      <c r="AE945" s="132"/>
      <c r="AF945" s="132"/>
    </row>
    <row r="946" spans="1:32">
      <c r="A946" s="129">
        <v>37903</v>
      </c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2"/>
      <c r="AC946" s="132"/>
      <c r="AD946" s="132"/>
      <c r="AE946" s="132"/>
      <c r="AF946" s="132"/>
    </row>
    <row r="947" spans="1:32">
      <c r="A947" s="129">
        <v>37904</v>
      </c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2"/>
      <c r="AC947" s="132"/>
      <c r="AD947" s="132"/>
      <c r="AE947" s="132"/>
      <c r="AF947" s="132"/>
    </row>
    <row r="948" spans="1:32">
      <c r="A948" s="129">
        <v>37907</v>
      </c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2"/>
      <c r="AC948" s="132"/>
      <c r="AD948" s="132"/>
      <c r="AE948" s="132"/>
      <c r="AF948" s="132"/>
    </row>
    <row r="949" spans="1:32">
      <c r="A949" s="129">
        <v>37908</v>
      </c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2"/>
      <c r="AC949" s="132"/>
      <c r="AD949" s="132"/>
      <c r="AE949" s="132"/>
      <c r="AF949" s="132"/>
    </row>
    <row r="950" spans="1:32">
      <c r="A950" s="129">
        <v>37909</v>
      </c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2"/>
      <c r="AC950" s="132"/>
      <c r="AD950" s="132"/>
      <c r="AE950" s="132"/>
      <c r="AF950" s="132"/>
    </row>
    <row r="951" spans="1:32">
      <c r="A951" s="129">
        <v>37910</v>
      </c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2"/>
      <c r="AC951" s="132"/>
      <c r="AD951" s="132"/>
      <c r="AE951" s="132"/>
      <c r="AF951" s="132"/>
    </row>
    <row r="952" spans="1:32">
      <c r="A952" s="129">
        <v>37911</v>
      </c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2"/>
      <c r="AC952" s="132"/>
      <c r="AD952" s="132"/>
      <c r="AE952" s="132"/>
      <c r="AF952" s="132"/>
    </row>
    <row r="953" spans="1:32">
      <c r="A953" s="129">
        <v>37914</v>
      </c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2"/>
      <c r="AC953" s="132"/>
      <c r="AD953" s="132"/>
      <c r="AE953" s="132"/>
      <c r="AF953" s="132"/>
    </row>
    <row r="954" spans="1:32">
      <c r="A954" s="129">
        <v>37915</v>
      </c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2"/>
      <c r="AC954" s="132"/>
      <c r="AD954" s="132"/>
      <c r="AE954" s="132"/>
      <c r="AF954" s="132"/>
    </row>
    <row r="955" spans="1:32">
      <c r="A955" s="129">
        <v>37916</v>
      </c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2"/>
      <c r="AC955" s="132"/>
      <c r="AD955" s="132"/>
      <c r="AE955" s="132"/>
      <c r="AF955" s="132"/>
    </row>
    <row r="956" spans="1:32">
      <c r="A956" s="129">
        <v>37917</v>
      </c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2"/>
      <c r="AC956" s="132"/>
      <c r="AD956" s="132"/>
      <c r="AE956" s="132"/>
      <c r="AF956" s="132"/>
    </row>
    <row r="957" spans="1:32">
      <c r="A957" s="129">
        <v>37918</v>
      </c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2"/>
      <c r="AC957" s="132"/>
      <c r="AD957" s="132"/>
      <c r="AE957" s="132"/>
      <c r="AF957" s="132"/>
    </row>
    <row r="958" spans="1:32">
      <c r="A958" s="129">
        <v>37921</v>
      </c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2"/>
      <c r="AC958" s="132"/>
      <c r="AD958" s="132"/>
      <c r="AE958" s="132"/>
      <c r="AF958" s="132"/>
    </row>
    <row r="959" spans="1:32">
      <c r="A959" s="129">
        <v>37922</v>
      </c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2"/>
      <c r="AC959" s="132"/>
      <c r="AD959" s="132"/>
      <c r="AE959" s="132"/>
      <c r="AF959" s="132"/>
    </row>
    <row r="960" spans="1:32">
      <c r="A960" s="129">
        <v>37923</v>
      </c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2"/>
      <c r="AC960" s="132"/>
      <c r="AD960" s="132"/>
      <c r="AE960" s="132"/>
      <c r="AF960" s="132"/>
    </row>
    <row r="961" spans="1:32">
      <c r="A961" s="129">
        <v>37924</v>
      </c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2"/>
      <c r="AC961" s="132"/>
      <c r="AD961" s="132"/>
      <c r="AE961" s="132"/>
      <c r="AF961" s="132"/>
    </row>
    <row r="962" spans="1:32">
      <c r="A962" s="129">
        <v>37925</v>
      </c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2"/>
      <c r="AC962" s="132"/>
      <c r="AD962" s="132"/>
      <c r="AE962" s="132"/>
      <c r="AF962" s="132"/>
    </row>
    <row r="963" spans="1:32">
      <c r="A963" s="129">
        <v>37928</v>
      </c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2"/>
      <c r="AC963" s="132"/>
      <c r="AD963" s="132"/>
      <c r="AE963" s="132"/>
      <c r="AF963" s="132"/>
    </row>
    <row r="964" spans="1:32">
      <c r="A964" s="129">
        <v>37929</v>
      </c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2"/>
      <c r="AC964" s="132"/>
      <c r="AD964" s="132"/>
      <c r="AE964" s="132"/>
      <c r="AF964" s="132"/>
    </row>
    <row r="965" spans="1:32">
      <c r="A965" s="129">
        <v>37930</v>
      </c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2"/>
      <c r="AC965" s="132"/>
      <c r="AD965" s="132"/>
      <c r="AE965" s="132"/>
      <c r="AF965" s="132"/>
    </row>
    <row r="966" spans="1:32">
      <c r="A966" s="129">
        <v>37931</v>
      </c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2"/>
      <c r="AC966" s="132"/>
      <c r="AD966" s="132"/>
      <c r="AE966" s="132"/>
      <c r="AF966" s="132"/>
    </row>
    <row r="967" spans="1:32">
      <c r="A967" s="129">
        <v>37932</v>
      </c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2"/>
      <c r="AC967" s="132"/>
      <c r="AD967" s="132"/>
      <c r="AE967" s="132"/>
      <c r="AF967" s="132"/>
    </row>
    <row r="968" spans="1:32">
      <c r="A968" s="129">
        <v>37935</v>
      </c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2"/>
      <c r="AC968" s="132"/>
      <c r="AD968" s="132"/>
      <c r="AE968" s="132"/>
      <c r="AF968" s="132"/>
    </row>
    <row r="969" spans="1:32">
      <c r="A969" s="129">
        <v>37936</v>
      </c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2"/>
      <c r="AC969" s="132"/>
      <c r="AD969" s="132"/>
      <c r="AE969" s="132"/>
      <c r="AF969" s="132"/>
    </row>
    <row r="970" spans="1:32">
      <c r="A970" s="129">
        <v>37937</v>
      </c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2"/>
      <c r="AC970" s="132"/>
      <c r="AD970" s="132"/>
      <c r="AE970" s="132"/>
      <c r="AF970" s="132"/>
    </row>
    <row r="971" spans="1:32">
      <c r="A971" s="129">
        <v>37938</v>
      </c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2"/>
      <c r="AC971" s="132"/>
      <c r="AD971" s="132"/>
      <c r="AE971" s="132"/>
      <c r="AF971" s="132"/>
    </row>
    <row r="972" spans="1:32">
      <c r="A972" s="129">
        <v>37939</v>
      </c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2"/>
      <c r="AC972" s="132"/>
      <c r="AD972" s="132"/>
      <c r="AE972" s="132"/>
      <c r="AF972" s="132"/>
    </row>
    <row r="973" spans="1:32">
      <c r="A973" s="129">
        <v>37942</v>
      </c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2"/>
      <c r="AC973" s="132"/>
      <c r="AD973" s="132"/>
      <c r="AE973" s="132"/>
      <c r="AF973" s="132"/>
    </row>
    <row r="974" spans="1:32">
      <c r="A974" s="129">
        <v>37943</v>
      </c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2"/>
      <c r="AC974" s="132"/>
      <c r="AD974" s="132"/>
      <c r="AE974" s="132"/>
      <c r="AF974" s="132"/>
    </row>
    <row r="975" spans="1:32">
      <c r="A975" s="129">
        <v>37944</v>
      </c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2"/>
      <c r="AC975" s="132"/>
      <c r="AD975" s="132"/>
      <c r="AE975" s="132"/>
      <c r="AF975" s="132"/>
    </row>
    <row r="976" spans="1:32">
      <c r="A976" s="129">
        <v>37945</v>
      </c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2"/>
      <c r="AC976" s="132"/>
      <c r="AD976" s="132"/>
      <c r="AE976" s="132"/>
      <c r="AF976" s="132"/>
    </row>
    <row r="977" spans="1:32">
      <c r="A977" s="129">
        <v>37946</v>
      </c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2"/>
      <c r="AC977" s="132"/>
      <c r="AD977" s="132"/>
      <c r="AE977" s="132"/>
      <c r="AF977" s="132"/>
    </row>
    <row r="978" spans="1:32">
      <c r="A978" s="129">
        <v>37949</v>
      </c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2"/>
      <c r="AC978" s="132"/>
      <c r="AD978" s="132"/>
      <c r="AE978" s="132"/>
      <c r="AF978" s="132"/>
    </row>
    <row r="979" spans="1:32">
      <c r="A979" s="129">
        <v>37950</v>
      </c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2"/>
      <c r="AC979" s="132"/>
      <c r="AD979" s="132"/>
      <c r="AE979" s="132"/>
      <c r="AF979" s="132"/>
    </row>
    <row r="980" spans="1:32">
      <c r="A980" s="129">
        <v>37951</v>
      </c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2"/>
      <c r="AC980" s="132"/>
      <c r="AD980" s="132"/>
      <c r="AE980" s="132"/>
      <c r="AF980" s="132"/>
    </row>
    <row r="981" spans="1:32">
      <c r="A981" s="129">
        <v>37953</v>
      </c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2"/>
      <c r="AC981" s="132"/>
      <c r="AD981" s="132"/>
      <c r="AE981" s="132"/>
      <c r="AF981" s="132"/>
    </row>
    <row r="982" spans="1:32">
      <c r="A982" s="129">
        <v>37956</v>
      </c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2"/>
      <c r="AC982" s="132"/>
      <c r="AD982" s="132"/>
      <c r="AE982" s="132"/>
      <c r="AF982" s="132"/>
    </row>
    <row r="983" spans="1:32">
      <c r="A983" s="129">
        <v>37957</v>
      </c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2"/>
      <c r="AC983" s="132"/>
      <c r="AD983" s="132"/>
      <c r="AE983" s="132"/>
      <c r="AF983" s="132"/>
    </row>
    <row r="984" spans="1:32">
      <c r="A984" s="129">
        <v>37958</v>
      </c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2"/>
      <c r="AC984" s="132"/>
      <c r="AD984" s="132"/>
      <c r="AE984" s="132"/>
      <c r="AF984" s="132"/>
    </row>
    <row r="985" spans="1:32">
      <c r="A985" s="129">
        <v>37959</v>
      </c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2"/>
      <c r="AC985" s="132"/>
      <c r="AD985" s="132"/>
      <c r="AE985" s="132"/>
      <c r="AF985" s="132"/>
    </row>
    <row r="986" spans="1:32">
      <c r="A986" s="129">
        <v>37960</v>
      </c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2"/>
      <c r="AC986" s="132"/>
      <c r="AD986" s="132"/>
      <c r="AE986" s="132"/>
      <c r="AF986" s="132"/>
    </row>
    <row r="987" spans="1:32">
      <c r="A987" s="129">
        <v>37963</v>
      </c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2"/>
      <c r="AC987" s="132"/>
      <c r="AD987" s="132"/>
      <c r="AE987" s="132"/>
      <c r="AF987" s="132"/>
    </row>
    <row r="988" spans="1:32">
      <c r="A988" s="129">
        <v>37964</v>
      </c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2"/>
      <c r="AC988" s="132"/>
      <c r="AD988" s="132"/>
      <c r="AE988" s="132"/>
      <c r="AF988" s="132"/>
    </row>
    <row r="989" spans="1:32">
      <c r="A989" s="129">
        <v>37965</v>
      </c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2"/>
      <c r="AC989" s="132"/>
      <c r="AD989" s="132"/>
      <c r="AE989" s="132"/>
      <c r="AF989" s="132"/>
    </row>
    <row r="990" spans="1:32">
      <c r="A990" s="129">
        <v>37966</v>
      </c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2"/>
      <c r="AC990" s="132"/>
      <c r="AD990" s="132"/>
      <c r="AE990" s="132"/>
      <c r="AF990" s="132"/>
    </row>
    <row r="991" spans="1:32">
      <c r="A991" s="129">
        <v>37967</v>
      </c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2"/>
      <c r="AC991" s="132"/>
      <c r="AD991" s="132"/>
      <c r="AE991" s="132"/>
      <c r="AF991" s="132"/>
    </row>
    <row r="992" spans="1:32">
      <c r="A992" s="129">
        <v>37970</v>
      </c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2"/>
      <c r="AC992" s="132"/>
      <c r="AD992" s="132"/>
      <c r="AE992" s="132"/>
      <c r="AF992" s="132"/>
    </row>
    <row r="993" spans="1:32">
      <c r="A993" s="129">
        <v>37971</v>
      </c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2"/>
      <c r="AC993" s="132"/>
      <c r="AD993" s="132"/>
      <c r="AE993" s="132"/>
      <c r="AF993" s="132"/>
    </row>
    <row r="994" spans="1:32">
      <c r="A994" s="129">
        <v>37972</v>
      </c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2"/>
      <c r="AC994" s="132"/>
      <c r="AD994" s="132"/>
      <c r="AE994" s="132"/>
      <c r="AF994" s="132"/>
    </row>
    <row r="995" spans="1:32">
      <c r="A995" s="129">
        <v>37973</v>
      </c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2"/>
      <c r="AC995" s="132"/>
      <c r="AD995" s="132"/>
      <c r="AE995" s="132"/>
      <c r="AF995" s="132"/>
    </row>
    <row r="996" spans="1:32">
      <c r="A996" s="129">
        <v>37974</v>
      </c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2"/>
      <c r="AC996" s="132"/>
      <c r="AD996" s="132"/>
      <c r="AE996" s="132"/>
      <c r="AF996" s="132"/>
    </row>
    <row r="997" spans="1:32">
      <c r="A997" s="129">
        <v>37977</v>
      </c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2"/>
      <c r="AC997" s="132"/>
      <c r="AD997" s="132"/>
      <c r="AE997" s="132"/>
      <c r="AF997" s="132"/>
    </row>
    <row r="998" spans="1:32">
      <c r="A998" s="129">
        <v>37978</v>
      </c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2"/>
      <c r="AC998" s="132"/>
      <c r="AD998" s="132"/>
      <c r="AE998" s="132"/>
      <c r="AF998" s="132"/>
    </row>
    <row r="999" spans="1:32">
      <c r="A999" s="129">
        <v>37979</v>
      </c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2"/>
      <c r="AC999" s="132"/>
      <c r="AD999" s="132"/>
      <c r="AE999" s="132"/>
      <c r="AF999" s="132"/>
    </row>
    <row r="1000" spans="1:32">
      <c r="A1000" s="129">
        <v>37981</v>
      </c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2"/>
      <c r="AC1000" s="132"/>
      <c r="AD1000" s="132"/>
      <c r="AE1000" s="132"/>
      <c r="AF1000" s="132"/>
    </row>
    <row r="1001" spans="1:32">
      <c r="A1001" s="129">
        <v>37984</v>
      </c>
      <c r="B1001" s="132"/>
      <c r="C1001" s="132"/>
      <c r="D1001" s="132"/>
      <c r="E1001" s="132"/>
      <c r="F1001" s="132"/>
      <c r="G1001" s="132"/>
      <c r="H1001" s="132"/>
      <c r="I1001" s="132"/>
      <c r="J1001" s="132"/>
      <c r="K1001" s="132"/>
      <c r="L1001" s="132"/>
      <c r="M1001" s="132"/>
      <c r="N1001" s="132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  <c r="AB1001" s="132"/>
      <c r="AC1001" s="132"/>
      <c r="AD1001" s="132"/>
      <c r="AE1001" s="132"/>
      <c r="AF1001" s="132"/>
    </row>
    <row r="1002" spans="1:32">
      <c r="A1002" s="129">
        <v>37985</v>
      </c>
      <c r="B1002" s="132"/>
      <c r="C1002" s="132"/>
      <c r="D1002" s="132"/>
      <c r="E1002" s="132"/>
      <c r="F1002" s="132"/>
      <c r="G1002" s="132"/>
      <c r="H1002" s="132"/>
      <c r="I1002" s="132"/>
      <c r="J1002" s="132"/>
      <c r="K1002" s="132"/>
      <c r="L1002" s="132"/>
      <c r="M1002" s="132"/>
      <c r="N1002" s="132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  <c r="AB1002" s="132"/>
      <c r="AC1002" s="132"/>
      <c r="AD1002" s="132"/>
      <c r="AE1002" s="132"/>
      <c r="AF1002" s="132"/>
    </row>
    <row r="1003" spans="1:32">
      <c r="A1003" s="129">
        <v>37986</v>
      </c>
      <c r="B1003" s="132"/>
      <c r="C1003" s="132"/>
      <c r="D1003" s="132"/>
      <c r="E1003" s="132"/>
      <c r="F1003" s="132"/>
      <c r="G1003" s="132"/>
      <c r="H1003" s="132"/>
      <c r="I1003" s="132"/>
      <c r="J1003" s="132"/>
      <c r="K1003" s="132"/>
      <c r="L1003" s="132"/>
      <c r="M1003" s="132"/>
      <c r="N1003" s="132"/>
      <c r="R1003" s="133"/>
      <c r="S1003" s="133"/>
      <c r="T1003" s="133"/>
      <c r="U1003" s="133"/>
      <c r="V1003" s="133"/>
      <c r="W1003" s="133"/>
      <c r="X1003" s="133"/>
      <c r="Y1003" s="133"/>
      <c r="Z1003" s="133"/>
      <c r="AA1003" s="133"/>
      <c r="AB1003" s="132"/>
      <c r="AC1003" s="132"/>
      <c r="AD1003" s="132"/>
      <c r="AE1003" s="132"/>
      <c r="AF1003" s="132"/>
    </row>
    <row r="1004" spans="1:32">
      <c r="A1004" s="129">
        <v>37988</v>
      </c>
      <c r="B1004" s="132"/>
      <c r="C1004" s="132"/>
      <c r="D1004" s="132"/>
      <c r="E1004" s="132"/>
      <c r="F1004" s="132"/>
      <c r="G1004" s="132"/>
      <c r="H1004" s="132"/>
      <c r="I1004" s="132"/>
      <c r="J1004" s="132"/>
      <c r="K1004" s="132"/>
      <c r="L1004" s="132"/>
      <c r="M1004" s="132"/>
      <c r="N1004" s="132"/>
      <c r="R1004" s="133"/>
      <c r="S1004" s="133"/>
      <c r="T1004" s="133"/>
      <c r="U1004" s="133"/>
      <c r="V1004" s="133"/>
      <c r="W1004" s="133"/>
      <c r="X1004" s="133"/>
      <c r="Y1004" s="133"/>
      <c r="Z1004" s="133"/>
      <c r="AA1004" s="133"/>
      <c r="AB1004" s="132"/>
      <c r="AC1004" s="132"/>
      <c r="AD1004" s="132"/>
      <c r="AE1004" s="132"/>
      <c r="AF1004" s="132"/>
    </row>
    <row r="1005" spans="1:32">
      <c r="A1005" s="129">
        <v>37991</v>
      </c>
      <c r="B1005" s="132"/>
      <c r="C1005" s="132"/>
      <c r="D1005" s="132"/>
      <c r="E1005" s="132"/>
      <c r="F1005" s="132"/>
      <c r="G1005" s="132"/>
      <c r="H1005" s="132"/>
      <c r="I1005" s="132"/>
      <c r="J1005" s="132"/>
      <c r="K1005" s="132"/>
      <c r="L1005" s="132"/>
      <c r="M1005" s="132"/>
      <c r="N1005" s="132"/>
      <c r="R1005" s="133"/>
      <c r="S1005" s="133"/>
      <c r="T1005" s="133"/>
      <c r="U1005" s="133"/>
      <c r="V1005" s="133"/>
      <c r="W1005" s="133"/>
      <c r="X1005" s="133"/>
      <c r="Y1005" s="133"/>
      <c r="Z1005" s="133"/>
      <c r="AA1005" s="133"/>
      <c r="AB1005" s="132"/>
      <c r="AC1005" s="132"/>
      <c r="AD1005" s="132"/>
      <c r="AE1005" s="132"/>
      <c r="AF1005" s="132"/>
    </row>
    <row r="1006" spans="1:32">
      <c r="A1006" s="129">
        <v>37992</v>
      </c>
      <c r="B1006" s="132"/>
      <c r="C1006" s="132"/>
      <c r="D1006" s="132"/>
      <c r="E1006" s="132"/>
      <c r="F1006" s="132"/>
      <c r="G1006" s="132"/>
      <c r="H1006" s="132"/>
      <c r="I1006" s="132"/>
      <c r="J1006" s="132"/>
      <c r="K1006" s="132"/>
      <c r="L1006" s="132"/>
      <c r="M1006" s="132"/>
      <c r="N1006" s="132"/>
      <c r="R1006" s="133"/>
      <c r="S1006" s="133"/>
      <c r="T1006" s="133"/>
      <c r="U1006" s="133"/>
      <c r="V1006" s="133"/>
      <c r="W1006" s="133"/>
      <c r="X1006" s="133"/>
      <c r="Y1006" s="133"/>
      <c r="Z1006" s="133"/>
      <c r="AA1006" s="133"/>
      <c r="AB1006" s="132"/>
      <c r="AC1006" s="132"/>
      <c r="AD1006" s="132"/>
      <c r="AE1006" s="132"/>
      <c r="AF1006" s="132"/>
    </row>
    <row r="1007" spans="1:32">
      <c r="A1007" s="129">
        <v>37993</v>
      </c>
      <c r="B1007" s="132"/>
      <c r="C1007" s="132"/>
      <c r="D1007" s="132"/>
      <c r="E1007" s="132"/>
      <c r="F1007" s="132"/>
      <c r="G1007" s="132"/>
      <c r="H1007" s="132"/>
      <c r="I1007" s="132"/>
      <c r="J1007" s="132"/>
      <c r="K1007" s="132"/>
      <c r="L1007" s="132"/>
      <c r="M1007" s="132"/>
      <c r="N1007" s="132"/>
      <c r="R1007" s="133"/>
      <c r="S1007" s="133"/>
      <c r="T1007" s="133"/>
      <c r="U1007" s="133"/>
      <c r="V1007" s="133"/>
      <c r="W1007" s="133"/>
      <c r="X1007" s="133"/>
      <c r="Y1007" s="133"/>
      <c r="Z1007" s="133"/>
      <c r="AA1007" s="133"/>
      <c r="AB1007" s="132"/>
      <c r="AC1007" s="132"/>
      <c r="AD1007" s="132"/>
      <c r="AE1007" s="132"/>
      <c r="AF1007" s="132"/>
    </row>
    <row r="1008" spans="1:32">
      <c r="A1008" s="129">
        <v>37994</v>
      </c>
      <c r="B1008" s="132"/>
      <c r="C1008" s="132"/>
      <c r="D1008" s="132"/>
      <c r="E1008" s="132"/>
      <c r="F1008" s="132"/>
      <c r="G1008" s="132"/>
      <c r="H1008" s="132"/>
      <c r="I1008" s="132"/>
      <c r="J1008" s="132"/>
      <c r="K1008" s="132"/>
      <c r="L1008" s="132"/>
      <c r="M1008" s="132"/>
      <c r="N1008" s="132"/>
      <c r="R1008" s="133"/>
      <c r="S1008" s="133"/>
      <c r="T1008" s="133"/>
      <c r="U1008" s="133"/>
      <c r="V1008" s="133"/>
      <c r="W1008" s="133"/>
      <c r="X1008" s="133"/>
      <c r="Y1008" s="133"/>
      <c r="Z1008" s="133"/>
      <c r="AA1008" s="133"/>
      <c r="AB1008" s="132"/>
      <c r="AC1008" s="132"/>
      <c r="AD1008" s="132"/>
      <c r="AE1008" s="132"/>
      <c r="AF1008" s="132"/>
    </row>
    <row r="1009" spans="1:32">
      <c r="A1009" s="129">
        <v>37995</v>
      </c>
      <c r="B1009" s="132"/>
      <c r="C1009" s="132"/>
      <c r="D1009" s="132"/>
      <c r="E1009" s="132"/>
      <c r="F1009" s="132"/>
      <c r="G1009" s="132"/>
      <c r="H1009" s="132"/>
      <c r="I1009" s="132"/>
      <c r="J1009" s="132"/>
      <c r="K1009" s="132"/>
      <c r="L1009" s="132"/>
      <c r="M1009" s="132"/>
      <c r="N1009" s="132"/>
      <c r="R1009" s="133"/>
      <c r="S1009" s="133"/>
      <c r="T1009" s="133"/>
      <c r="U1009" s="133"/>
      <c r="V1009" s="133"/>
      <c r="W1009" s="133"/>
      <c r="X1009" s="133"/>
      <c r="Y1009" s="133"/>
      <c r="Z1009" s="133"/>
      <c r="AA1009" s="133"/>
      <c r="AB1009" s="132"/>
      <c r="AC1009" s="132"/>
      <c r="AD1009" s="132"/>
      <c r="AE1009" s="132"/>
      <c r="AF1009" s="132"/>
    </row>
    <row r="1010" spans="1:32">
      <c r="A1010" s="129">
        <v>37998</v>
      </c>
      <c r="B1010" s="132"/>
      <c r="C1010" s="132"/>
      <c r="D1010" s="132"/>
      <c r="E1010" s="132"/>
      <c r="F1010" s="132"/>
      <c r="G1010" s="132"/>
      <c r="H1010" s="132"/>
      <c r="I1010" s="132"/>
      <c r="J1010" s="132"/>
      <c r="K1010" s="132"/>
      <c r="L1010" s="132"/>
      <c r="M1010" s="132"/>
      <c r="N1010" s="132"/>
      <c r="R1010" s="133"/>
      <c r="S1010" s="133"/>
      <c r="T1010" s="133"/>
      <c r="U1010" s="133"/>
      <c r="V1010" s="133"/>
      <c r="W1010" s="133"/>
      <c r="X1010" s="133"/>
      <c r="Y1010" s="133"/>
      <c r="Z1010" s="133"/>
      <c r="AA1010" s="133"/>
      <c r="AB1010" s="132"/>
      <c r="AC1010" s="132"/>
      <c r="AD1010" s="132"/>
      <c r="AE1010" s="132"/>
      <c r="AF1010" s="132"/>
    </row>
    <row r="1011" spans="1:32">
      <c r="A1011" s="129">
        <v>37999</v>
      </c>
      <c r="B1011" s="132"/>
      <c r="C1011" s="132"/>
      <c r="D1011" s="132"/>
      <c r="E1011" s="132"/>
      <c r="F1011" s="132"/>
      <c r="G1011" s="132"/>
      <c r="H1011" s="132"/>
      <c r="I1011" s="132"/>
      <c r="J1011" s="132"/>
      <c r="K1011" s="132"/>
      <c r="L1011" s="132"/>
      <c r="M1011" s="132"/>
      <c r="N1011" s="132"/>
      <c r="R1011" s="133"/>
      <c r="S1011" s="133"/>
      <c r="T1011" s="133"/>
      <c r="U1011" s="133"/>
      <c r="V1011" s="133"/>
      <c r="W1011" s="133"/>
      <c r="X1011" s="133"/>
      <c r="Y1011" s="133"/>
      <c r="Z1011" s="133"/>
      <c r="AA1011" s="133"/>
      <c r="AB1011" s="132"/>
      <c r="AC1011" s="132"/>
      <c r="AD1011" s="132"/>
      <c r="AE1011" s="132"/>
      <c r="AF1011" s="132"/>
    </row>
    <row r="1012" spans="1:32">
      <c r="A1012" s="129">
        <v>38000</v>
      </c>
      <c r="B1012" s="132"/>
      <c r="C1012" s="132"/>
      <c r="D1012" s="132"/>
      <c r="E1012" s="132"/>
      <c r="F1012" s="132"/>
      <c r="G1012" s="132"/>
      <c r="H1012" s="132"/>
      <c r="I1012" s="132"/>
      <c r="J1012" s="132"/>
      <c r="K1012" s="132"/>
      <c r="L1012" s="132"/>
      <c r="M1012" s="132"/>
      <c r="N1012" s="132"/>
      <c r="R1012" s="133"/>
      <c r="S1012" s="133"/>
      <c r="T1012" s="133"/>
      <c r="U1012" s="133"/>
      <c r="V1012" s="133"/>
      <c r="W1012" s="133"/>
      <c r="X1012" s="133"/>
      <c r="Y1012" s="133"/>
      <c r="Z1012" s="133"/>
      <c r="AA1012" s="133"/>
      <c r="AB1012" s="132"/>
      <c r="AC1012" s="132"/>
      <c r="AD1012" s="132"/>
      <c r="AE1012" s="132"/>
      <c r="AF1012" s="132"/>
    </row>
    <row r="1013" spans="1:32">
      <c r="A1013" s="129">
        <v>38001</v>
      </c>
      <c r="B1013" s="132"/>
      <c r="C1013" s="132"/>
      <c r="D1013" s="132"/>
      <c r="E1013" s="132"/>
      <c r="F1013" s="132"/>
      <c r="G1013" s="132"/>
      <c r="H1013" s="132"/>
      <c r="I1013" s="132"/>
      <c r="J1013" s="132"/>
      <c r="K1013" s="132"/>
      <c r="L1013" s="132"/>
      <c r="M1013" s="132"/>
      <c r="N1013" s="132"/>
      <c r="R1013" s="133"/>
      <c r="S1013" s="133"/>
      <c r="T1013" s="133"/>
      <c r="U1013" s="133"/>
      <c r="V1013" s="133"/>
      <c r="W1013" s="133"/>
      <c r="X1013" s="133"/>
      <c r="Y1013" s="133"/>
      <c r="Z1013" s="133"/>
      <c r="AA1013" s="133"/>
      <c r="AB1013" s="132"/>
      <c r="AC1013" s="132"/>
      <c r="AD1013" s="132"/>
      <c r="AE1013" s="132"/>
      <c r="AF1013" s="132"/>
    </row>
    <row r="1014" spans="1:32">
      <c r="A1014" s="129">
        <v>38002</v>
      </c>
      <c r="B1014" s="132"/>
      <c r="C1014" s="132"/>
      <c r="D1014" s="132"/>
      <c r="E1014" s="132"/>
      <c r="F1014" s="132"/>
      <c r="G1014" s="132"/>
      <c r="H1014" s="132"/>
      <c r="I1014" s="132"/>
      <c r="J1014" s="132"/>
      <c r="K1014" s="132"/>
      <c r="L1014" s="132"/>
      <c r="M1014" s="132"/>
      <c r="N1014" s="132"/>
      <c r="R1014" s="133"/>
      <c r="S1014" s="133"/>
      <c r="T1014" s="133"/>
      <c r="U1014" s="133"/>
      <c r="V1014" s="133"/>
      <c r="W1014" s="133"/>
      <c r="X1014" s="133"/>
      <c r="Y1014" s="133"/>
      <c r="Z1014" s="133"/>
      <c r="AA1014" s="133"/>
      <c r="AB1014" s="132"/>
      <c r="AC1014" s="132"/>
      <c r="AD1014" s="132"/>
      <c r="AE1014" s="132"/>
      <c r="AF1014" s="132"/>
    </row>
    <row r="1015" spans="1:32">
      <c r="A1015" s="129">
        <v>38006</v>
      </c>
      <c r="B1015" s="132"/>
      <c r="C1015" s="132"/>
      <c r="D1015" s="132"/>
      <c r="E1015" s="132"/>
      <c r="F1015" s="132"/>
      <c r="G1015" s="132"/>
      <c r="H1015" s="132"/>
      <c r="I1015" s="132"/>
      <c r="J1015" s="132"/>
      <c r="K1015" s="132"/>
      <c r="L1015" s="132"/>
      <c r="M1015" s="132"/>
      <c r="N1015" s="132"/>
      <c r="R1015" s="133"/>
      <c r="S1015" s="133"/>
      <c r="T1015" s="133"/>
      <c r="U1015" s="133"/>
      <c r="V1015" s="133"/>
      <c r="W1015" s="133"/>
      <c r="X1015" s="133"/>
      <c r="Y1015" s="133"/>
      <c r="Z1015" s="133"/>
      <c r="AA1015" s="133"/>
      <c r="AB1015" s="132"/>
      <c r="AC1015" s="132"/>
      <c r="AD1015" s="132"/>
      <c r="AE1015" s="132"/>
      <c r="AF1015" s="132"/>
    </row>
    <row r="1016" spans="1:32">
      <c r="A1016" s="129">
        <v>38007</v>
      </c>
      <c r="B1016" s="132"/>
      <c r="C1016" s="132"/>
      <c r="D1016" s="132"/>
      <c r="E1016" s="132"/>
      <c r="F1016" s="132"/>
      <c r="G1016" s="132"/>
      <c r="H1016" s="132"/>
      <c r="I1016" s="132"/>
      <c r="J1016" s="132"/>
      <c r="K1016" s="132"/>
      <c r="L1016" s="132"/>
      <c r="M1016" s="132"/>
      <c r="N1016" s="132"/>
      <c r="R1016" s="133"/>
      <c r="S1016" s="133"/>
      <c r="T1016" s="133"/>
      <c r="U1016" s="133"/>
      <c r="V1016" s="133"/>
      <c r="W1016" s="133"/>
      <c r="X1016" s="133"/>
      <c r="Y1016" s="133"/>
      <c r="Z1016" s="133"/>
      <c r="AA1016" s="133"/>
      <c r="AB1016" s="132"/>
      <c r="AC1016" s="132"/>
      <c r="AD1016" s="132"/>
      <c r="AE1016" s="132"/>
      <c r="AF1016" s="132"/>
    </row>
    <row r="1017" spans="1:32">
      <c r="A1017" s="129">
        <v>38008</v>
      </c>
      <c r="B1017" s="132"/>
      <c r="C1017" s="132"/>
      <c r="D1017" s="132"/>
      <c r="E1017" s="132"/>
      <c r="F1017" s="132"/>
      <c r="G1017" s="132"/>
      <c r="H1017" s="132"/>
      <c r="I1017" s="132"/>
      <c r="J1017" s="132"/>
      <c r="K1017" s="132"/>
      <c r="L1017" s="132"/>
      <c r="M1017" s="132"/>
      <c r="N1017" s="132"/>
      <c r="R1017" s="133"/>
      <c r="S1017" s="133"/>
      <c r="T1017" s="133"/>
      <c r="U1017" s="133"/>
      <c r="V1017" s="133"/>
      <c r="W1017" s="133"/>
      <c r="X1017" s="133"/>
      <c r="Y1017" s="133"/>
      <c r="Z1017" s="133"/>
      <c r="AA1017" s="133"/>
      <c r="AB1017" s="132"/>
      <c r="AC1017" s="132"/>
      <c r="AD1017" s="132"/>
      <c r="AE1017" s="132"/>
      <c r="AF1017" s="132"/>
    </row>
    <row r="1018" spans="1:32">
      <c r="A1018" s="129">
        <v>38009</v>
      </c>
      <c r="B1018" s="132"/>
      <c r="C1018" s="132"/>
      <c r="D1018" s="132"/>
      <c r="E1018" s="132"/>
      <c r="F1018" s="132"/>
      <c r="G1018" s="132"/>
      <c r="H1018" s="132"/>
      <c r="I1018" s="132"/>
      <c r="J1018" s="132"/>
      <c r="K1018" s="132"/>
      <c r="L1018" s="132"/>
      <c r="M1018" s="132"/>
      <c r="N1018" s="132"/>
      <c r="R1018" s="133"/>
      <c r="S1018" s="133"/>
      <c r="T1018" s="133"/>
      <c r="U1018" s="133"/>
      <c r="V1018" s="133"/>
      <c r="W1018" s="133"/>
      <c r="X1018" s="133"/>
      <c r="Y1018" s="133"/>
      <c r="Z1018" s="133"/>
      <c r="AA1018" s="133"/>
      <c r="AB1018" s="132"/>
      <c r="AC1018" s="132"/>
      <c r="AD1018" s="132"/>
      <c r="AE1018" s="132"/>
      <c r="AF1018" s="132"/>
    </row>
    <row r="1019" spans="1:32">
      <c r="A1019" s="129">
        <v>38012</v>
      </c>
      <c r="B1019" s="132"/>
      <c r="C1019" s="132"/>
      <c r="D1019" s="132"/>
      <c r="E1019" s="132"/>
      <c r="F1019" s="132"/>
      <c r="G1019" s="132"/>
      <c r="H1019" s="132"/>
      <c r="I1019" s="132"/>
      <c r="J1019" s="132"/>
      <c r="K1019" s="132"/>
      <c r="L1019" s="132"/>
      <c r="M1019" s="132"/>
      <c r="N1019" s="132"/>
      <c r="R1019" s="133"/>
      <c r="S1019" s="133"/>
      <c r="T1019" s="133"/>
      <c r="U1019" s="133"/>
      <c r="V1019" s="133"/>
      <c r="W1019" s="133"/>
      <c r="X1019" s="133"/>
      <c r="Y1019" s="133"/>
      <c r="Z1019" s="133"/>
      <c r="AA1019" s="133"/>
      <c r="AB1019" s="132"/>
      <c r="AC1019" s="132"/>
      <c r="AD1019" s="132"/>
      <c r="AE1019" s="132"/>
      <c r="AF1019" s="132"/>
    </row>
    <row r="1020" spans="1:32">
      <c r="A1020" s="129">
        <v>38013</v>
      </c>
      <c r="B1020" s="132"/>
      <c r="C1020" s="132"/>
      <c r="D1020" s="132"/>
      <c r="E1020" s="132"/>
      <c r="F1020" s="132"/>
      <c r="G1020" s="132"/>
      <c r="H1020" s="132"/>
      <c r="I1020" s="132"/>
      <c r="J1020" s="132"/>
      <c r="K1020" s="132"/>
      <c r="L1020" s="132"/>
      <c r="M1020" s="132"/>
      <c r="N1020" s="132"/>
      <c r="R1020" s="133"/>
      <c r="S1020" s="133"/>
      <c r="T1020" s="133"/>
      <c r="U1020" s="133"/>
      <c r="V1020" s="133"/>
      <c r="W1020" s="133"/>
      <c r="X1020" s="133"/>
      <c r="Y1020" s="133"/>
      <c r="Z1020" s="133"/>
      <c r="AA1020" s="133"/>
      <c r="AB1020" s="132"/>
      <c r="AC1020" s="132"/>
      <c r="AD1020" s="132"/>
      <c r="AE1020" s="132"/>
      <c r="AF1020" s="132"/>
    </row>
    <row r="1021" spans="1:32">
      <c r="A1021" s="129">
        <v>38014</v>
      </c>
      <c r="B1021" s="132"/>
      <c r="C1021" s="132"/>
      <c r="D1021" s="132"/>
      <c r="E1021" s="132"/>
      <c r="F1021" s="132"/>
      <c r="G1021" s="132"/>
      <c r="H1021" s="132"/>
      <c r="I1021" s="132"/>
      <c r="J1021" s="132"/>
      <c r="K1021" s="132"/>
      <c r="L1021" s="132"/>
      <c r="M1021" s="132"/>
      <c r="N1021" s="132"/>
      <c r="R1021" s="133"/>
      <c r="S1021" s="133"/>
      <c r="T1021" s="133"/>
      <c r="U1021" s="133"/>
      <c r="V1021" s="133"/>
      <c r="W1021" s="133"/>
      <c r="X1021" s="133"/>
      <c r="Y1021" s="133"/>
      <c r="Z1021" s="133"/>
      <c r="AA1021" s="133"/>
      <c r="AB1021" s="132"/>
      <c r="AC1021" s="132"/>
      <c r="AD1021" s="132"/>
      <c r="AE1021" s="132"/>
      <c r="AF1021" s="132"/>
    </row>
    <row r="1022" spans="1:32">
      <c r="A1022" s="129">
        <v>38015</v>
      </c>
      <c r="B1022" s="132"/>
      <c r="C1022" s="132"/>
      <c r="D1022" s="132"/>
      <c r="E1022" s="132"/>
      <c r="F1022" s="132"/>
      <c r="G1022" s="132"/>
      <c r="H1022" s="132"/>
      <c r="I1022" s="132"/>
      <c r="J1022" s="132"/>
      <c r="K1022" s="132"/>
      <c r="L1022" s="132"/>
      <c r="M1022" s="132"/>
      <c r="N1022" s="132"/>
      <c r="R1022" s="133"/>
      <c r="S1022" s="133"/>
      <c r="T1022" s="133"/>
      <c r="U1022" s="133"/>
      <c r="V1022" s="133"/>
      <c r="W1022" s="133"/>
      <c r="X1022" s="133"/>
      <c r="Y1022" s="133"/>
      <c r="Z1022" s="133"/>
      <c r="AA1022" s="133"/>
      <c r="AB1022" s="132"/>
      <c r="AC1022" s="132"/>
      <c r="AD1022" s="132"/>
      <c r="AE1022" s="132"/>
      <c r="AF1022" s="132"/>
    </row>
    <row r="1023" spans="1:32">
      <c r="A1023" s="129">
        <v>38016</v>
      </c>
      <c r="B1023" s="132"/>
      <c r="C1023" s="132"/>
      <c r="D1023" s="132"/>
      <c r="E1023" s="132"/>
      <c r="F1023" s="132"/>
      <c r="G1023" s="132"/>
      <c r="H1023" s="132"/>
      <c r="I1023" s="132"/>
      <c r="J1023" s="132"/>
      <c r="K1023" s="132"/>
      <c r="L1023" s="132"/>
      <c r="M1023" s="132"/>
      <c r="N1023" s="132"/>
      <c r="R1023" s="133"/>
      <c r="S1023" s="133"/>
      <c r="T1023" s="133"/>
      <c r="U1023" s="133"/>
      <c r="V1023" s="133"/>
      <c r="W1023" s="133"/>
      <c r="X1023" s="133"/>
      <c r="Y1023" s="133"/>
      <c r="Z1023" s="133"/>
      <c r="AA1023" s="133"/>
      <c r="AB1023" s="132"/>
      <c r="AC1023" s="132"/>
      <c r="AD1023" s="132"/>
      <c r="AE1023" s="132"/>
      <c r="AF1023" s="132"/>
    </row>
    <row r="1024" spans="1:32">
      <c r="A1024" s="129">
        <v>38019</v>
      </c>
      <c r="B1024" s="132"/>
      <c r="C1024" s="132"/>
      <c r="D1024" s="132"/>
      <c r="E1024" s="132"/>
      <c r="F1024" s="132"/>
      <c r="G1024" s="132"/>
      <c r="H1024" s="132"/>
      <c r="I1024" s="132"/>
      <c r="J1024" s="132"/>
      <c r="K1024" s="132"/>
      <c r="L1024" s="132"/>
      <c r="M1024" s="132"/>
      <c r="N1024" s="132"/>
      <c r="R1024" s="133"/>
      <c r="S1024" s="133"/>
      <c r="T1024" s="133"/>
      <c r="U1024" s="133"/>
      <c r="V1024" s="133"/>
      <c r="W1024" s="133"/>
      <c r="X1024" s="133"/>
      <c r="Y1024" s="133"/>
      <c r="Z1024" s="133"/>
      <c r="AA1024" s="133"/>
      <c r="AB1024" s="132"/>
      <c r="AC1024" s="132"/>
      <c r="AD1024" s="132"/>
      <c r="AE1024" s="132"/>
      <c r="AF1024" s="132"/>
    </row>
    <row r="1025" spans="1:32">
      <c r="A1025" s="129">
        <v>38020</v>
      </c>
      <c r="B1025" s="132"/>
      <c r="C1025" s="132"/>
      <c r="D1025" s="132"/>
      <c r="E1025" s="132"/>
      <c r="F1025" s="132"/>
      <c r="G1025" s="132"/>
      <c r="H1025" s="132"/>
      <c r="I1025" s="132"/>
      <c r="J1025" s="132"/>
      <c r="K1025" s="132"/>
      <c r="L1025" s="132"/>
      <c r="M1025" s="132"/>
      <c r="N1025" s="132"/>
      <c r="R1025" s="133"/>
      <c r="S1025" s="133"/>
      <c r="T1025" s="133"/>
      <c r="U1025" s="133"/>
      <c r="V1025" s="133"/>
      <c r="W1025" s="133"/>
      <c r="X1025" s="133"/>
      <c r="Y1025" s="133"/>
      <c r="Z1025" s="133"/>
      <c r="AA1025" s="133"/>
      <c r="AB1025" s="132"/>
      <c r="AC1025" s="132"/>
      <c r="AD1025" s="132"/>
      <c r="AE1025" s="132"/>
      <c r="AF1025" s="132"/>
    </row>
    <row r="1026" spans="1:32">
      <c r="A1026" s="129">
        <v>38021</v>
      </c>
      <c r="B1026" s="132"/>
      <c r="C1026" s="132"/>
      <c r="D1026" s="132"/>
      <c r="E1026" s="132"/>
      <c r="F1026" s="132"/>
      <c r="G1026" s="132"/>
      <c r="H1026" s="132"/>
      <c r="I1026" s="132"/>
      <c r="J1026" s="132"/>
      <c r="K1026" s="132"/>
      <c r="L1026" s="132"/>
      <c r="M1026" s="132"/>
      <c r="N1026" s="132"/>
      <c r="R1026" s="133"/>
      <c r="S1026" s="133"/>
      <c r="T1026" s="133"/>
      <c r="U1026" s="133"/>
      <c r="V1026" s="133"/>
      <c r="W1026" s="133"/>
      <c r="X1026" s="133"/>
      <c r="Y1026" s="133"/>
      <c r="Z1026" s="133"/>
      <c r="AA1026" s="133"/>
      <c r="AB1026" s="132"/>
      <c r="AC1026" s="132"/>
      <c r="AD1026" s="132"/>
      <c r="AE1026" s="132"/>
      <c r="AF1026" s="132"/>
    </row>
    <row r="1027" spans="1:32">
      <c r="A1027" s="129">
        <v>38022</v>
      </c>
      <c r="B1027" s="132"/>
      <c r="C1027" s="132"/>
      <c r="D1027" s="132"/>
      <c r="E1027" s="132"/>
      <c r="F1027" s="132"/>
      <c r="G1027" s="132"/>
      <c r="H1027" s="132"/>
      <c r="I1027" s="132"/>
      <c r="J1027" s="132"/>
      <c r="K1027" s="132"/>
      <c r="L1027" s="132"/>
      <c r="M1027" s="132"/>
      <c r="N1027" s="132"/>
      <c r="R1027" s="133"/>
      <c r="S1027" s="133"/>
      <c r="T1027" s="133"/>
      <c r="U1027" s="133"/>
      <c r="V1027" s="133"/>
      <c r="W1027" s="133"/>
      <c r="X1027" s="133"/>
      <c r="Y1027" s="133"/>
      <c r="Z1027" s="133"/>
      <c r="AA1027" s="133"/>
      <c r="AB1027" s="132"/>
      <c r="AC1027" s="132"/>
      <c r="AD1027" s="132"/>
      <c r="AE1027" s="132"/>
      <c r="AF1027" s="132"/>
    </row>
    <row r="1028" spans="1:32">
      <c r="A1028" s="129">
        <v>38023</v>
      </c>
      <c r="B1028" s="132"/>
      <c r="C1028" s="132"/>
      <c r="D1028" s="132"/>
      <c r="E1028" s="132"/>
      <c r="F1028" s="132"/>
      <c r="G1028" s="132"/>
      <c r="H1028" s="132"/>
      <c r="I1028" s="132"/>
      <c r="J1028" s="132"/>
      <c r="K1028" s="132"/>
      <c r="L1028" s="132"/>
      <c r="M1028" s="132"/>
      <c r="N1028" s="132"/>
      <c r="R1028" s="133"/>
      <c r="S1028" s="133"/>
      <c r="T1028" s="133"/>
      <c r="U1028" s="133"/>
      <c r="V1028" s="133"/>
      <c r="W1028" s="133"/>
      <c r="X1028" s="133"/>
      <c r="Y1028" s="133"/>
      <c r="Z1028" s="133"/>
      <c r="AA1028" s="133"/>
      <c r="AB1028" s="132"/>
      <c r="AC1028" s="132"/>
      <c r="AD1028" s="132"/>
      <c r="AE1028" s="132"/>
      <c r="AF1028" s="132"/>
    </row>
    <row r="1029" spans="1:32">
      <c r="A1029" s="129">
        <v>38026</v>
      </c>
      <c r="B1029" s="132"/>
      <c r="C1029" s="132"/>
      <c r="D1029" s="132"/>
      <c r="E1029" s="132"/>
      <c r="F1029" s="132"/>
      <c r="G1029" s="132"/>
      <c r="H1029" s="132"/>
      <c r="I1029" s="132"/>
      <c r="J1029" s="132"/>
      <c r="K1029" s="132"/>
      <c r="L1029" s="132"/>
      <c r="M1029" s="132"/>
      <c r="N1029" s="132"/>
      <c r="R1029" s="133"/>
      <c r="S1029" s="133"/>
      <c r="T1029" s="133"/>
      <c r="U1029" s="133"/>
      <c r="V1029" s="133"/>
      <c r="W1029" s="133"/>
      <c r="X1029" s="133"/>
      <c r="Y1029" s="133"/>
      <c r="Z1029" s="133"/>
      <c r="AA1029" s="133"/>
      <c r="AB1029" s="132"/>
      <c r="AC1029" s="132"/>
      <c r="AD1029" s="132"/>
      <c r="AE1029" s="132"/>
      <c r="AF1029" s="132"/>
    </row>
    <row r="1030" spans="1:32">
      <c r="A1030" s="129">
        <v>38027</v>
      </c>
      <c r="B1030" s="132"/>
      <c r="C1030" s="132"/>
      <c r="D1030" s="132"/>
      <c r="E1030" s="132"/>
      <c r="F1030" s="132"/>
      <c r="G1030" s="132"/>
      <c r="H1030" s="132"/>
      <c r="I1030" s="132"/>
      <c r="J1030" s="132"/>
      <c r="K1030" s="132"/>
      <c r="L1030" s="132"/>
      <c r="M1030" s="132"/>
      <c r="N1030" s="132"/>
      <c r="R1030" s="133"/>
      <c r="S1030" s="133"/>
      <c r="T1030" s="133"/>
      <c r="U1030" s="133"/>
      <c r="V1030" s="133"/>
      <c r="W1030" s="133"/>
      <c r="X1030" s="133"/>
      <c r="Y1030" s="133"/>
      <c r="Z1030" s="133"/>
      <c r="AA1030" s="133"/>
      <c r="AB1030" s="132"/>
      <c r="AC1030" s="132"/>
      <c r="AD1030" s="132"/>
      <c r="AE1030" s="132"/>
      <c r="AF1030" s="132"/>
    </row>
    <row r="1031" spans="1:32">
      <c r="A1031" s="129">
        <v>38028</v>
      </c>
      <c r="B1031" s="132"/>
      <c r="C1031" s="132"/>
      <c r="D1031" s="132"/>
      <c r="E1031" s="132"/>
      <c r="F1031" s="132"/>
      <c r="G1031" s="132"/>
      <c r="H1031" s="132"/>
      <c r="I1031" s="132"/>
      <c r="J1031" s="132"/>
      <c r="K1031" s="132"/>
      <c r="L1031" s="132"/>
      <c r="M1031" s="132"/>
      <c r="N1031" s="132"/>
      <c r="R1031" s="133"/>
      <c r="S1031" s="133"/>
      <c r="T1031" s="133"/>
      <c r="U1031" s="133"/>
      <c r="V1031" s="133"/>
      <c r="W1031" s="133"/>
      <c r="X1031" s="133"/>
      <c r="Y1031" s="133"/>
      <c r="Z1031" s="133"/>
      <c r="AA1031" s="133"/>
      <c r="AB1031" s="132"/>
      <c r="AC1031" s="132"/>
      <c r="AD1031" s="132"/>
      <c r="AE1031" s="132"/>
      <c r="AF1031" s="132"/>
    </row>
    <row r="1032" spans="1:32">
      <c r="A1032" s="129">
        <v>38029</v>
      </c>
      <c r="B1032" s="132"/>
      <c r="C1032" s="132"/>
      <c r="D1032" s="132"/>
      <c r="E1032" s="132"/>
      <c r="F1032" s="132"/>
      <c r="G1032" s="132"/>
      <c r="H1032" s="132"/>
      <c r="I1032" s="132"/>
      <c r="J1032" s="132"/>
      <c r="K1032" s="132"/>
      <c r="L1032" s="132"/>
      <c r="M1032" s="132"/>
      <c r="N1032" s="132"/>
      <c r="R1032" s="133"/>
      <c r="S1032" s="133"/>
      <c r="T1032" s="133"/>
      <c r="U1032" s="133"/>
      <c r="V1032" s="133"/>
      <c r="W1032" s="133"/>
      <c r="X1032" s="133"/>
      <c r="Y1032" s="133"/>
      <c r="Z1032" s="133"/>
      <c r="AA1032" s="133"/>
      <c r="AB1032" s="132"/>
      <c r="AC1032" s="132"/>
      <c r="AD1032" s="132"/>
      <c r="AE1032" s="132"/>
      <c r="AF1032" s="132"/>
    </row>
    <row r="1033" spans="1:32">
      <c r="A1033" s="129">
        <v>38030</v>
      </c>
      <c r="B1033" s="132"/>
      <c r="C1033" s="132"/>
      <c r="D1033" s="132"/>
      <c r="E1033" s="132"/>
      <c r="F1033" s="132"/>
      <c r="G1033" s="132"/>
      <c r="H1033" s="132"/>
      <c r="I1033" s="132"/>
      <c r="J1033" s="132"/>
      <c r="K1033" s="132"/>
      <c r="L1033" s="132"/>
      <c r="M1033" s="132"/>
      <c r="N1033" s="132"/>
      <c r="R1033" s="133"/>
      <c r="S1033" s="133"/>
      <c r="T1033" s="133"/>
      <c r="U1033" s="133"/>
      <c r="V1033" s="133"/>
      <c r="W1033" s="133"/>
      <c r="X1033" s="133"/>
      <c r="Y1033" s="133"/>
      <c r="Z1033" s="133"/>
      <c r="AA1033" s="133"/>
      <c r="AB1033" s="132"/>
      <c r="AC1033" s="132"/>
      <c r="AD1033" s="132"/>
      <c r="AE1033" s="132"/>
      <c r="AF1033" s="132"/>
    </row>
    <row r="1034" spans="1:32">
      <c r="A1034" s="129">
        <v>38034</v>
      </c>
      <c r="B1034" s="132"/>
      <c r="C1034" s="132"/>
      <c r="D1034" s="132"/>
      <c r="E1034" s="132"/>
      <c r="F1034" s="132"/>
      <c r="G1034" s="132"/>
      <c r="H1034" s="132"/>
      <c r="I1034" s="132"/>
      <c r="J1034" s="132"/>
      <c r="K1034" s="132"/>
      <c r="L1034" s="132"/>
      <c r="M1034" s="132"/>
      <c r="N1034" s="132"/>
      <c r="R1034" s="133"/>
      <c r="S1034" s="133"/>
      <c r="T1034" s="133"/>
      <c r="U1034" s="133"/>
      <c r="V1034" s="133"/>
      <c r="W1034" s="133"/>
      <c r="X1034" s="133"/>
      <c r="Y1034" s="133"/>
      <c r="Z1034" s="133"/>
      <c r="AA1034" s="133"/>
      <c r="AB1034" s="132"/>
      <c r="AC1034" s="132"/>
      <c r="AD1034" s="132"/>
      <c r="AE1034" s="132"/>
      <c r="AF1034" s="132"/>
    </row>
    <row r="1035" spans="1:32">
      <c r="A1035" s="129">
        <v>38035</v>
      </c>
      <c r="B1035" s="132"/>
      <c r="C1035" s="132"/>
      <c r="D1035" s="132"/>
      <c r="E1035" s="132"/>
      <c r="F1035" s="132"/>
      <c r="G1035" s="132"/>
      <c r="H1035" s="132"/>
      <c r="I1035" s="132"/>
      <c r="J1035" s="132"/>
      <c r="K1035" s="132"/>
      <c r="L1035" s="132"/>
      <c r="M1035" s="132"/>
      <c r="N1035" s="132"/>
      <c r="R1035" s="133"/>
      <c r="S1035" s="133"/>
      <c r="T1035" s="133"/>
      <c r="U1035" s="133"/>
      <c r="V1035" s="133"/>
      <c r="W1035" s="133"/>
      <c r="X1035" s="133"/>
      <c r="Y1035" s="133"/>
      <c r="Z1035" s="133"/>
      <c r="AA1035" s="133"/>
      <c r="AB1035" s="132"/>
      <c r="AC1035" s="132"/>
      <c r="AD1035" s="132"/>
      <c r="AE1035" s="132"/>
      <c r="AF1035" s="132"/>
    </row>
    <row r="1036" spans="1:32">
      <c r="A1036" s="129">
        <v>38036</v>
      </c>
      <c r="B1036" s="132"/>
      <c r="C1036" s="132"/>
      <c r="D1036" s="132"/>
      <c r="E1036" s="132"/>
      <c r="F1036" s="132"/>
      <c r="G1036" s="132"/>
      <c r="H1036" s="132"/>
      <c r="I1036" s="132"/>
      <c r="J1036" s="132"/>
      <c r="K1036" s="132"/>
      <c r="L1036" s="132"/>
      <c r="M1036" s="132"/>
      <c r="N1036" s="132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33"/>
      <c r="AB1036" s="132"/>
      <c r="AC1036" s="132"/>
      <c r="AD1036" s="132"/>
      <c r="AE1036" s="132"/>
      <c r="AF1036" s="132"/>
    </row>
    <row r="1037" spans="1:32">
      <c r="A1037" s="129">
        <v>38037</v>
      </c>
      <c r="B1037" s="132"/>
      <c r="C1037" s="132"/>
      <c r="D1037" s="132"/>
      <c r="E1037" s="132"/>
      <c r="F1037" s="132"/>
      <c r="G1037" s="132"/>
      <c r="H1037" s="132"/>
      <c r="I1037" s="132"/>
      <c r="J1037" s="132"/>
      <c r="K1037" s="132"/>
      <c r="L1037" s="132"/>
      <c r="M1037" s="132"/>
      <c r="N1037" s="132"/>
      <c r="R1037" s="133"/>
      <c r="S1037" s="133"/>
      <c r="T1037" s="133"/>
      <c r="U1037" s="133"/>
      <c r="V1037" s="133"/>
      <c r="W1037" s="133"/>
      <c r="X1037" s="133"/>
      <c r="Y1037" s="133"/>
      <c r="Z1037" s="133"/>
      <c r="AA1037" s="133"/>
      <c r="AB1037" s="132"/>
      <c r="AC1037" s="132"/>
      <c r="AD1037" s="132"/>
      <c r="AE1037" s="132"/>
      <c r="AF1037" s="132"/>
    </row>
    <row r="1038" spans="1:32">
      <c r="A1038" s="129">
        <v>38040</v>
      </c>
      <c r="B1038" s="132"/>
      <c r="C1038" s="132"/>
      <c r="D1038" s="132"/>
      <c r="E1038" s="132"/>
      <c r="F1038" s="132"/>
      <c r="G1038" s="132"/>
      <c r="H1038" s="132"/>
      <c r="I1038" s="132"/>
      <c r="J1038" s="132"/>
      <c r="K1038" s="132"/>
      <c r="L1038" s="132"/>
      <c r="M1038" s="132"/>
      <c r="N1038" s="132"/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33"/>
      <c r="AB1038" s="132"/>
      <c r="AC1038" s="132"/>
      <c r="AD1038" s="132"/>
      <c r="AE1038" s="132"/>
      <c r="AF1038" s="132"/>
    </row>
    <row r="1039" spans="1:32">
      <c r="A1039" s="129">
        <v>38041</v>
      </c>
      <c r="B1039" s="132"/>
      <c r="C1039" s="132"/>
      <c r="D1039" s="132"/>
      <c r="E1039" s="132"/>
      <c r="F1039" s="132"/>
      <c r="G1039" s="132"/>
      <c r="H1039" s="132"/>
      <c r="I1039" s="132"/>
      <c r="J1039" s="132"/>
      <c r="K1039" s="132"/>
      <c r="L1039" s="132"/>
      <c r="M1039" s="132"/>
      <c r="N1039" s="132"/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33"/>
      <c r="AB1039" s="132"/>
      <c r="AC1039" s="132"/>
      <c r="AD1039" s="132"/>
      <c r="AE1039" s="132"/>
      <c r="AF1039" s="132"/>
    </row>
    <row r="1040" spans="1:32">
      <c r="A1040" s="129">
        <v>38042</v>
      </c>
      <c r="B1040" s="132"/>
      <c r="C1040" s="132"/>
      <c r="D1040" s="132"/>
      <c r="E1040" s="132"/>
      <c r="F1040" s="132"/>
      <c r="G1040" s="132"/>
      <c r="H1040" s="132"/>
      <c r="I1040" s="132"/>
      <c r="J1040" s="132"/>
      <c r="K1040" s="132"/>
      <c r="L1040" s="132"/>
      <c r="M1040" s="132"/>
      <c r="N1040" s="132"/>
      <c r="R1040" s="133"/>
      <c r="S1040" s="133"/>
      <c r="T1040" s="133"/>
      <c r="U1040" s="133"/>
      <c r="V1040" s="133"/>
      <c r="W1040" s="133"/>
      <c r="X1040" s="133"/>
      <c r="Y1040" s="133"/>
      <c r="Z1040" s="133"/>
      <c r="AA1040" s="133"/>
      <c r="AB1040" s="132"/>
      <c r="AC1040" s="132"/>
      <c r="AD1040" s="132"/>
      <c r="AE1040" s="132"/>
      <c r="AF1040" s="132"/>
    </row>
    <row r="1041" spans="1:32">
      <c r="A1041" s="129">
        <v>38043</v>
      </c>
      <c r="B1041" s="132"/>
      <c r="C1041" s="132"/>
      <c r="D1041" s="132"/>
      <c r="E1041" s="132"/>
      <c r="F1041" s="132"/>
      <c r="G1041" s="132"/>
      <c r="H1041" s="132"/>
      <c r="I1041" s="132"/>
      <c r="J1041" s="132"/>
      <c r="K1041" s="132"/>
      <c r="L1041" s="132"/>
      <c r="M1041" s="132"/>
      <c r="N1041" s="132"/>
      <c r="R1041" s="133"/>
      <c r="S1041" s="133"/>
      <c r="T1041" s="133"/>
      <c r="U1041" s="133"/>
      <c r="V1041" s="133"/>
      <c r="W1041" s="133"/>
      <c r="X1041" s="133"/>
      <c r="Y1041" s="133"/>
      <c r="Z1041" s="133"/>
      <c r="AA1041" s="133"/>
      <c r="AB1041" s="132"/>
      <c r="AC1041" s="132"/>
      <c r="AD1041" s="132"/>
      <c r="AE1041" s="132"/>
      <c r="AF1041" s="132"/>
    </row>
    <row r="1042" spans="1:32">
      <c r="A1042" s="129">
        <v>38044</v>
      </c>
      <c r="B1042" s="132"/>
      <c r="C1042" s="132"/>
      <c r="D1042" s="132"/>
      <c r="E1042" s="132"/>
      <c r="F1042" s="132"/>
      <c r="G1042" s="132"/>
      <c r="H1042" s="132"/>
      <c r="I1042" s="132"/>
      <c r="J1042" s="132"/>
      <c r="K1042" s="132"/>
      <c r="L1042" s="132"/>
      <c r="M1042" s="132"/>
      <c r="N1042" s="132"/>
      <c r="R1042" s="133"/>
      <c r="S1042" s="133"/>
      <c r="T1042" s="133"/>
      <c r="U1042" s="133"/>
      <c r="V1042" s="133"/>
      <c r="W1042" s="133"/>
      <c r="X1042" s="133"/>
      <c r="Y1042" s="133"/>
      <c r="Z1042" s="133"/>
      <c r="AA1042" s="133"/>
      <c r="AB1042" s="132"/>
      <c r="AC1042" s="132"/>
      <c r="AD1042" s="132"/>
      <c r="AE1042" s="132"/>
      <c r="AF1042" s="132"/>
    </row>
    <row r="1043" spans="1:32">
      <c r="A1043" s="129">
        <v>38047</v>
      </c>
      <c r="B1043" s="132"/>
      <c r="C1043" s="132"/>
      <c r="D1043" s="132"/>
      <c r="E1043" s="132"/>
      <c r="F1043" s="132"/>
      <c r="G1043" s="132"/>
      <c r="H1043" s="132"/>
      <c r="I1043" s="132"/>
      <c r="J1043" s="132"/>
      <c r="K1043" s="132"/>
      <c r="L1043" s="132"/>
      <c r="M1043" s="132"/>
      <c r="N1043" s="132"/>
      <c r="R1043" s="133"/>
      <c r="S1043" s="133"/>
      <c r="T1043" s="133"/>
      <c r="U1043" s="133"/>
      <c r="V1043" s="133"/>
      <c r="W1043" s="133"/>
      <c r="X1043" s="133"/>
      <c r="Y1043" s="133"/>
      <c r="Z1043" s="133"/>
      <c r="AA1043" s="133"/>
      <c r="AB1043" s="132"/>
      <c r="AC1043" s="132"/>
      <c r="AD1043" s="132"/>
      <c r="AE1043" s="132"/>
      <c r="AF1043" s="132"/>
    </row>
    <row r="1044" spans="1:32">
      <c r="A1044" s="129">
        <v>38048</v>
      </c>
      <c r="B1044" s="132"/>
      <c r="C1044" s="132"/>
      <c r="D1044" s="132"/>
      <c r="E1044" s="132"/>
      <c r="F1044" s="132"/>
      <c r="G1044" s="132"/>
      <c r="H1044" s="132"/>
      <c r="I1044" s="132"/>
      <c r="J1044" s="132"/>
      <c r="K1044" s="132"/>
      <c r="L1044" s="132"/>
      <c r="M1044" s="132"/>
      <c r="N1044" s="132"/>
      <c r="R1044" s="133"/>
      <c r="S1044" s="133"/>
      <c r="T1044" s="133"/>
      <c r="U1044" s="133"/>
      <c r="V1044" s="133"/>
      <c r="W1044" s="133"/>
      <c r="X1044" s="133"/>
      <c r="Y1044" s="133"/>
      <c r="Z1044" s="133"/>
      <c r="AA1044" s="133"/>
      <c r="AB1044" s="132"/>
      <c r="AC1044" s="132"/>
      <c r="AD1044" s="132"/>
      <c r="AE1044" s="132"/>
      <c r="AF1044" s="132"/>
    </row>
    <row r="1045" spans="1:32">
      <c r="A1045" s="129">
        <v>38049</v>
      </c>
      <c r="B1045" s="132"/>
      <c r="C1045" s="132"/>
      <c r="D1045" s="132"/>
      <c r="E1045" s="132"/>
      <c r="F1045" s="132"/>
      <c r="G1045" s="132"/>
      <c r="H1045" s="132"/>
      <c r="I1045" s="132"/>
      <c r="J1045" s="132"/>
      <c r="K1045" s="132"/>
      <c r="L1045" s="132"/>
      <c r="M1045" s="132"/>
      <c r="N1045" s="132"/>
      <c r="R1045" s="133"/>
      <c r="S1045" s="133"/>
      <c r="T1045" s="133"/>
      <c r="U1045" s="133"/>
      <c r="V1045" s="133"/>
      <c r="W1045" s="133"/>
      <c r="X1045" s="133"/>
      <c r="Y1045" s="133"/>
      <c r="Z1045" s="133"/>
      <c r="AA1045" s="133"/>
      <c r="AB1045" s="132"/>
      <c r="AC1045" s="132"/>
      <c r="AD1045" s="132"/>
      <c r="AE1045" s="132"/>
      <c r="AF1045" s="132"/>
    </row>
    <row r="1046" spans="1:32">
      <c r="A1046" s="129">
        <v>38050</v>
      </c>
      <c r="B1046" s="132"/>
      <c r="C1046" s="132"/>
      <c r="D1046" s="132"/>
      <c r="E1046" s="132"/>
      <c r="F1046" s="132"/>
      <c r="G1046" s="132"/>
      <c r="H1046" s="132"/>
      <c r="I1046" s="132"/>
      <c r="J1046" s="132"/>
      <c r="K1046" s="132"/>
      <c r="L1046" s="132"/>
      <c r="M1046" s="132"/>
      <c r="N1046" s="132"/>
      <c r="R1046" s="133"/>
      <c r="S1046" s="133"/>
      <c r="T1046" s="133"/>
      <c r="U1046" s="133"/>
      <c r="V1046" s="133"/>
      <c r="W1046" s="133"/>
      <c r="X1046" s="133"/>
      <c r="Y1046" s="133"/>
      <c r="Z1046" s="133"/>
      <c r="AA1046" s="133"/>
      <c r="AB1046" s="132"/>
      <c r="AC1046" s="132"/>
      <c r="AD1046" s="132"/>
      <c r="AE1046" s="132"/>
      <c r="AF1046" s="132"/>
    </row>
    <row r="1047" spans="1:32">
      <c r="A1047" s="129">
        <v>38051</v>
      </c>
      <c r="B1047" s="132"/>
      <c r="C1047" s="132"/>
      <c r="D1047" s="132"/>
      <c r="E1047" s="132"/>
      <c r="F1047" s="132"/>
      <c r="G1047" s="132"/>
      <c r="H1047" s="132"/>
      <c r="I1047" s="132"/>
      <c r="J1047" s="132"/>
      <c r="K1047" s="132"/>
      <c r="L1047" s="132"/>
      <c r="M1047" s="132"/>
      <c r="N1047" s="132"/>
      <c r="R1047" s="133"/>
      <c r="S1047" s="133"/>
      <c r="T1047" s="133"/>
      <c r="U1047" s="133"/>
      <c r="V1047" s="133"/>
      <c r="W1047" s="133"/>
      <c r="X1047" s="133"/>
      <c r="Y1047" s="133"/>
      <c r="Z1047" s="133"/>
      <c r="AA1047" s="133"/>
      <c r="AB1047" s="132"/>
      <c r="AC1047" s="132"/>
      <c r="AD1047" s="132"/>
      <c r="AE1047" s="132"/>
      <c r="AF1047" s="132"/>
    </row>
    <row r="1048" spans="1:32">
      <c r="A1048" s="129">
        <v>38054</v>
      </c>
      <c r="B1048" s="132"/>
      <c r="C1048" s="132"/>
      <c r="D1048" s="132"/>
      <c r="E1048" s="132"/>
      <c r="F1048" s="132"/>
      <c r="G1048" s="132"/>
      <c r="H1048" s="132"/>
      <c r="I1048" s="132"/>
      <c r="J1048" s="132"/>
      <c r="K1048" s="132"/>
      <c r="L1048" s="132"/>
      <c r="M1048" s="132"/>
      <c r="N1048" s="132"/>
      <c r="R1048" s="133"/>
      <c r="S1048" s="133"/>
      <c r="T1048" s="133"/>
      <c r="U1048" s="133"/>
      <c r="V1048" s="133"/>
      <c r="W1048" s="133"/>
      <c r="X1048" s="133"/>
      <c r="Y1048" s="133"/>
      <c r="Z1048" s="133"/>
      <c r="AA1048" s="133"/>
      <c r="AB1048" s="132"/>
      <c r="AC1048" s="132"/>
      <c r="AD1048" s="132"/>
      <c r="AE1048" s="132"/>
      <c r="AF1048" s="132"/>
    </row>
    <row r="1049" spans="1:32">
      <c r="A1049" s="129">
        <v>38055</v>
      </c>
      <c r="B1049" s="132"/>
      <c r="C1049" s="132"/>
      <c r="D1049" s="132"/>
      <c r="E1049" s="132"/>
      <c r="F1049" s="132"/>
      <c r="G1049" s="132"/>
      <c r="H1049" s="132"/>
      <c r="I1049" s="132"/>
      <c r="J1049" s="132"/>
      <c r="K1049" s="132"/>
      <c r="L1049" s="132"/>
      <c r="M1049" s="132"/>
      <c r="N1049" s="132"/>
      <c r="R1049" s="133"/>
      <c r="S1049" s="133"/>
      <c r="T1049" s="133"/>
      <c r="U1049" s="133"/>
      <c r="V1049" s="133"/>
      <c r="W1049" s="133"/>
      <c r="X1049" s="133"/>
      <c r="Y1049" s="133"/>
      <c r="Z1049" s="133"/>
      <c r="AA1049" s="133"/>
      <c r="AB1049" s="132"/>
      <c r="AC1049" s="132"/>
      <c r="AD1049" s="132"/>
      <c r="AE1049" s="132"/>
      <c r="AF1049" s="132"/>
    </row>
    <row r="1050" spans="1:32">
      <c r="A1050" s="129">
        <v>38056</v>
      </c>
      <c r="B1050" s="132"/>
      <c r="C1050" s="132"/>
      <c r="D1050" s="132"/>
      <c r="E1050" s="132"/>
      <c r="F1050" s="132"/>
      <c r="G1050" s="132"/>
      <c r="H1050" s="132"/>
      <c r="I1050" s="132"/>
      <c r="J1050" s="132"/>
      <c r="K1050" s="132"/>
      <c r="L1050" s="132"/>
      <c r="M1050" s="132"/>
      <c r="N1050" s="132"/>
      <c r="R1050" s="133"/>
      <c r="S1050" s="133"/>
      <c r="T1050" s="133"/>
      <c r="U1050" s="133"/>
      <c r="V1050" s="133"/>
      <c r="W1050" s="133"/>
      <c r="X1050" s="133"/>
      <c r="Y1050" s="133"/>
      <c r="Z1050" s="133"/>
      <c r="AA1050" s="133"/>
      <c r="AB1050" s="132"/>
      <c r="AC1050" s="132"/>
      <c r="AD1050" s="132"/>
      <c r="AE1050" s="132"/>
      <c r="AF1050" s="132"/>
    </row>
    <row r="1051" spans="1:32">
      <c r="A1051" s="129">
        <v>38057</v>
      </c>
      <c r="B1051" s="132"/>
      <c r="C1051" s="132"/>
      <c r="D1051" s="132"/>
      <c r="E1051" s="132"/>
      <c r="F1051" s="132"/>
      <c r="G1051" s="132"/>
      <c r="H1051" s="132"/>
      <c r="I1051" s="132"/>
      <c r="J1051" s="132"/>
      <c r="K1051" s="132"/>
      <c r="L1051" s="132"/>
      <c r="M1051" s="132"/>
      <c r="N1051" s="132"/>
      <c r="R1051" s="133"/>
      <c r="S1051" s="133"/>
      <c r="T1051" s="133"/>
      <c r="U1051" s="133"/>
      <c r="V1051" s="133"/>
      <c r="W1051" s="133"/>
      <c r="X1051" s="133"/>
      <c r="Y1051" s="133"/>
      <c r="Z1051" s="133"/>
      <c r="AA1051" s="133"/>
      <c r="AB1051" s="132"/>
      <c r="AC1051" s="132"/>
      <c r="AD1051" s="132"/>
      <c r="AE1051" s="132"/>
      <c r="AF1051" s="132"/>
    </row>
    <row r="1052" spans="1:32">
      <c r="A1052" s="129">
        <v>38058</v>
      </c>
      <c r="B1052" s="132"/>
      <c r="C1052" s="132"/>
      <c r="D1052" s="132"/>
      <c r="E1052" s="132"/>
      <c r="F1052" s="132"/>
      <c r="G1052" s="132"/>
      <c r="H1052" s="132"/>
      <c r="I1052" s="132"/>
      <c r="J1052" s="132"/>
      <c r="K1052" s="132"/>
      <c r="L1052" s="132"/>
      <c r="M1052" s="132"/>
      <c r="N1052" s="132"/>
      <c r="R1052" s="133"/>
      <c r="S1052" s="133"/>
      <c r="T1052" s="133"/>
      <c r="U1052" s="133"/>
      <c r="V1052" s="133"/>
      <c r="W1052" s="133"/>
      <c r="X1052" s="133"/>
      <c r="Y1052" s="133"/>
      <c r="Z1052" s="133"/>
      <c r="AA1052" s="133"/>
      <c r="AB1052" s="132"/>
      <c r="AC1052" s="132"/>
      <c r="AD1052" s="132"/>
      <c r="AE1052" s="132"/>
      <c r="AF1052" s="132"/>
    </row>
    <row r="1053" spans="1:32">
      <c r="A1053" s="129">
        <v>38061</v>
      </c>
      <c r="B1053" s="132"/>
      <c r="C1053" s="132"/>
      <c r="D1053" s="132"/>
      <c r="E1053" s="132"/>
      <c r="F1053" s="132"/>
      <c r="G1053" s="132"/>
      <c r="H1053" s="132"/>
      <c r="I1053" s="132"/>
      <c r="J1053" s="132"/>
      <c r="K1053" s="132"/>
      <c r="L1053" s="132"/>
      <c r="M1053" s="132"/>
      <c r="N1053" s="132"/>
      <c r="R1053" s="133"/>
      <c r="S1053" s="133"/>
      <c r="T1053" s="133"/>
      <c r="U1053" s="133"/>
      <c r="V1053" s="133"/>
      <c r="W1053" s="133"/>
      <c r="X1053" s="133"/>
      <c r="Y1053" s="133"/>
      <c r="Z1053" s="133"/>
      <c r="AA1053" s="133"/>
      <c r="AB1053" s="132"/>
      <c r="AC1053" s="132"/>
      <c r="AD1053" s="132"/>
      <c r="AE1053" s="132"/>
      <c r="AF1053" s="132"/>
    </row>
    <row r="1054" spans="1:32">
      <c r="A1054" s="129">
        <v>38062</v>
      </c>
      <c r="B1054" s="132"/>
      <c r="C1054" s="132"/>
      <c r="D1054" s="132"/>
      <c r="E1054" s="132"/>
      <c r="F1054" s="132"/>
      <c r="G1054" s="132"/>
      <c r="H1054" s="132"/>
      <c r="I1054" s="132"/>
      <c r="J1054" s="132"/>
      <c r="K1054" s="132"/>
      <c r="L1054" s="132"/>
      <c r="M1054" s="132"/>
      <c r="N1054" s="132"/>
      <c r="R1054" s="133"/>
      <c r="S1054" s="133"/>
      <c r="T1054" s="133"/>
      <c r="U1054" s="133"/>
      <c r="V1054" s="133"/>
      <c r="W1054" s="133"/>
      <c r="X1054" s="133"/>
      <c r="Y1054" s="133"/>
      <c r="Z1054" s="133"/>
      <c r="AA1054" s="133"/>
      <c r="AB1054" s="132"/>
      <c r="AC1054" s="132"/>
      <c r="AD1054" s="132"/>
      <c r="AE1054" s="132"/>
      <c r="AF1054" s="132"/>
    </row>
    <row r="1055" spans="1:32">
      <c r="A1055" s="129">
        <v>38063</v>
      </c>
      <c r="B1055" s="132"/>
      <c r="C1055" s="132"/>
      <c r="D1055" s="132"/>
      <c r="E1055" s="132"/>
      <c r="F1055" s="132"/>
      <c r="G1055" s="132"/>
      <c r="H1055" s="132"/>
      <c r="I1055" s="132"/>
      <c r="J1055" s="132"/>
      <c r="K1055" s="132"/>
      <c r="L1055" s="132"/>
      <c r="M1055" s="132"/>
      <c r="N1055" s="132"/>
      <c r="R1055" s="133"/>
      <c r="S1055" s="133"/>
      <c r="T1055" s="133"/>
      <c r="U1055" s="133"/>
      <c r="V1055" s="133"/>
      <c r="W1055" s="133"/>
      <c r="X1055" s="133"/>
      <c r="Y1055" s="133"/>
      <c r="Z1055" s="133"/>
      <c r="AA1055" s="133"/>
      <c r="AB1055" s="132"/>
      <c r="AC1055" s="132"/>
      <c r="AD1055" s="132"/>
      <c r="AE1055" s="132"/>
      <c r="AF1055" s="132"/>
    </row>
    <row r="1056" spans="1:32">
      <c r="A1056" s="129">
        <v>38064</v>
      </c>
      <c r="B1056" s="132"/>
      <c r="C1056" s="132"/>
      <c r="D1056" s="132"/>
      <c r="E1056" s="132"/>
      <c r="F1056" s="132"/>
      <c r="G1056" s="132"/>
      <c r="H1056" s="132"/>
      <c r="I1056" s="132"/>
      <c r="J1056" s="132"/>
      <c r="K1056" s="132"/>
      <c r="L1056" s="132"/>
      <c r="M1056" s="132"/>
      <c r="N1056" s="132"/>
      <c r="R1056" s="133"/>
      <c r="S1056" s="133"/>
      <c r="T1056" s="133"/>
      <c r="U1056" s="133"/>
      <c r="V1056" s="133"/>
      <c r="W1056" s="133"/>
      <c r="X1056" s="133"/>
      <c r="Y1056" s="133"/>
      <c r="Z1056" s="133"/>
      <c r="AA1056" s="133"/>
      <c r="AB1056" s="132"/>
      <c r="AC1056" s="132"/>
      <c r="AD1056" s="132"/>
      <c r="AE1056" s="132"/>
      <c r="AF1056" s="132"/>
    </row>
    <row r="1057" spans="1:32">
      <c r="A1057" s="129">
        <v>38065</v>
      </c>
      <c r="B1057" s="132"/>
      <c r="C1057" s="132"/>
      <c r="D1057" s="132"/>
      <c r="E1057" s="132"/>
      <c r="F1057" s="132"/>
      <c r="G1057" s="132"/>
      <c r="H1057" s="132"/>
      <c r="I1057" s="132"/>
      <c r="J1057" s="132"/>
      <c r="K1057" s="132"/>
      <c r="L1057" s="132"/>
      <c r="M1057" s="132"/>
      <c r="N1057" s="132"/>
      <c r="R1057" s="133"/>
      <c r="S1057" s="133"/>
      <c r="T1057" s="133"/>
      <c r="U1057" s="133"/>
      <c r="V1057" s="133"/>
      <c r="W1057" s="133"/>
      <c r="X1057" s="133"/>
      <c r="Y1057" s="133"/>
      <c r="Z1057" s="133"/>
      <c r="AA1057" s="133"/>
      <c r="AB1057" s="132"/>
      <c r="AC1057" s="132"/>
      <c r="AD1057" s="132"/>
      <c r="AE1057" s="132"/>
      <c r="AF1057" s="132"/>
    </row>
    <row r="1058" spans="1:32">
      <c r="A1058" s="129">
        <v>38068</v>
      </c>
      <c r="B1058" s="132"/>
      <c r="C1058" s="132"/>
      <c r="D1058" s="132"/>
      <c r="E1058" s="132"/>
      <c r="F1058" s="132"/>
      <c r="G1058" s="132"/>
      <c r="H1058" s="132"/>
      <c r="I1058" s="132"/>
      <c r="J1058" s="132"/>
      <c r="K1058" s="132"/>
      <c r="L1058" s="132"/>
      <c r="M1058" s="132"/>
      <c r="N1058" s="132"/>
      <c r="R1058" s="133"/>
      <c r="S1058" s="133"/>
      <c r="T1058" s="133"/>
      <c r="U1058" s="133"/>
      <c r="V1058" s="133"/>
      <c r="W1058" s="133"/>
      <c r="X1058" s="133"/>
      <c r="Y1058" s="133"/>
      <c r="Z1058" s="133"/>
      <c r="AA1058" s="133"/>
      <c r="AB1058" s="132"/>
      <c r="AC1058" s="132"/>
      <c r="AD1058" s="132"/>
      <c r="AE1058" s="132"/>
      <c r="AF1058" s="132"/>
    </row>
    <row r="1059" spans="1:32">
      <c r="A1059" s="129">
        <v>38069</v>
      </c>
      <c r="B1059" s="132"/>
      <c r="C1059" s="132"/>
      <c r="D1059" s="132"/>
      <c r="E1059" s="132"/>
      <c r="F1059" s="132"/>
      <c r="G1059" s="132"/>
      <c r="H1059" s="132"/>
      <c r="I1059" s="132"/>
      <c r="J1059" s="132"/>
      <c r="K1059" s="132"/>
      <c r="L1059" s="132"/>
      <c r="M1059" s="132"/>
      <c r="N1059" s="132"/>
      <c r="R1059" s="133"/>
      <c r="S1059" s="133"/>
      <c r="T1059" s="133"/>
      <c r="U1059" s="133"/>
      <c r="V1059" s="133"/>
      <c r="W1059" s="133"/>
      <c r="X1059" s="133"/>
      <c r="Y1059" s="133"/>
      <c r="Z1059" s="133"/>
      <c r="AA1059" s="133"/>
      <c r="AB1059" s="132"/>
      <c r="AC1059" s="132"/>
      <c r="AD1059" s="132"/>
      <c r="AE1059" s="132"/>
      <c r="AF1059" s="132"/>
    </row>
    <row r="1060" spans="1:32">
      <c r="A1060" s="129">
        <v>38070</v>
      </c>
      <c r="B1060" s="132"/>
      <c r="C1060" s="132"/>
      <c r="D1060" s="132"/>
      <c r="E1060" s="132"/>
      <c r="F1060" s="132"/>
      <c r="G1060" s="132"/>
      <c r="H1060" s="132"/>
      <c r="I1060" s="132"/>
      <c r="J1060" s="132"/>
      <c r="K1060" s="132"/>
      <c r="L1060" s="132"/>
      <c r="M1060" s="132"/>
      <c r="N1060" s="132"/>
      <c r="R1060" s="133"/>
      <c r="S1060" s="133"/>
      <c r="T1060" s="133"/>
      <c r="U1060" s="133"/>
      <c r="V1060" s="133"/>
      <c r="W1060" s="133"/>
      <c r="X1060" s="133"/>
      <c r="Y1060" s="133"/>
      <c r="Z1060" s="133"/>
      <c r="AA1060" s="133"/>
      <c r="AB1060" s="132"/>
      <c r="AC1060" s="132"/>
      <c r="AD1060" s="132"/>
      <c r="AE1060" s="132"/>
      <c r="AF1060" s="132"/>
    </row>
    <row r="1061" spans="1:32">
      <c r="A1061" s="129">
        <v>38071</v>
      </c>
      <c r="B1061" s="132"/>
      <c r="C1061" s="132"/>
      <c r="D1061" s="132"/>
      <c r="E1061" s="132"/>
      <c r="F1061" s="132"/>
      <c r="G1061" s="132"/>
      <c r="H1061" s="132"/>
      <c r="I1061" s="132"/>
      <c r="J1061" s="132"/>
      <c r="K1061" s="132"/>
      <c r="L1061" s="132"/>
      <c r="M1061" s="132"/>
      <c r="N1061" s="132"/>
      <c r="R1061" s="133"/>
      <c r="S1061" s="133"/>
      <c r="T1061" s="133"/>
      <c r="U1061" s="133"/>
      <c r="V1061" s="133"/>
      <c r="W1061" s="133"/>
      <c r="X1061" s="133"/>
      <c r="Y1061" s="133"/>
      <c r="Z1061" s="133"/>
      <c r="AA1061" s="133"/>
      <c r="AB1061" s="132"/>
      <c r="AC1061" s="132"/>
      <c r="AD1061" s="132"/>
      <c r="AE1061" s="132"/>
      <c r="AF1061" s="132"/>
    </row>
    <row r="1062" spans="1:32">
      <c r="A1062" s="129">
        <v>38072</v>
      </c>
      <c r="B1062" s="132"/>
      <c r="C1062" s="132"/>
      <c r="D1062" s="132"/>
      <c r="E1062" s="132"/>
      <c r="F1062" s="132"/>
      <c r="G1062" s="132"/>
      <c r="H1062" s="132"/>
      <c r="I1062" s="132"/>
      <c r="J1062" s="132"/>
      <c r="K1062" s="132"/>
      <c r="L1062" s="132"/>
      <c r="M1062" s="132"/>
      <c r="N1062" s="132"/>
      <c r="R1062" s="133"/>
      <c r="S1062" s="133"/>
      <c r="T1062" s="133"/>
      <c r="U1062" s="133"/>
      <c r="V1062" s="133"/>
      <c r="W1062" s="133"/>
      <c r="X1062" s="133"/>
      <c r="Y1062" s="133"/>
      <c r="Z1062" s="133"/>
      <c r="AA1062" s="133"/>
      <c r="AB1062" s="132"/>
      <c r="AC1062" s="132"/>
      <c r="AD1062" s="132"/>
      <c r="AE1062" s="132"/>
      <c r="AF1062" s="132"/>
    </row>
    <row r="1063" spans="1:32">
      <c r="A1063" s="129">
        <v>38075</v>
      </c>
      <c r="B1063" s="132"/>
      <c r="C1063" s="132"/>
      <c r="D1063" s="132"/>
      <c r="E1063" s="132"/>
      <c r="F1063" s="132"/>
      <c r="G1063" s="132"/>
      <c r="H1063" s="132"/>
      <c r="I1063" s="132"/>
      <c r="J1063" s="132"/>
      <c r="K1063" s="132"/>
      <c r="L1063" s="132"/>
      <c r="M1063" s="132"/>
      <c r="N1063" s="132"/>
      <c r="R1063" s="133"/>
      <c r="S1063" s="133"/>
      <c r="T1063" s="133"/>
      <c r="U1063" s="133"/>
      <c r="V1063" s="133"/>
      <c r="W1063" s="133"/>
      <c r="X1063" s="133"/>
      <c r="Y1063" s="133"/>
      <c r="Z1063" s="133"/>
      <c r="AA1063" s="133"/>
      <c r="AB1063" s="132"/>
      <c r="AC1063" s="132"/>
      <c r="AD1063" s="132"/>
      <c r="AE1063" s="132"/>
      <c r="AF1063" s="132"/>
    </row>
    <row r="1064" spans="1:32">
      <c r="A1064" s="129">
        <v>38076</v>
      </c>
      <c r="B1064" s="132"/>
      <c r="C1064" s="132"/>
      <c r="D1064" s="132"/>
      <c r="E1064" s="132"/>
      <c r="F1064" s="132"/>
      <c r="G1064" s="132"/>
      <c r="H1064" s="132"/>
      <c r="I1064" s="132"/>
      <c r="J1064" s="132"/>
      <c r="K1064" s="132"/>
      <c r="L1064" s="132"/>
      <c r="M1064" s="132"/>
      <c r="N1064" s="132"/>
      <c r="R1064" s="133"/>
      <c r="S1064" s="133"/>
      <c r="T1064" s="133"/>
      <c r="U1064" s="133"/>
      <c r="V1064" s="133"/>
      <c r="W1064" s="133"/>
      <c r="X1064" s="133"/>
      <c r="Y1064" s="133"/>
      <c r="Z1064" s="133"/>
      <c r="AA1064" s="133"/>
      <c r="AB1064" s="132"/>
      <c r="AC1064" s="132"/>
      <c r="AD1064" s="132"/>
      <c r="AE1064" s="132"/>
      <c r="AF1064" s="132"/>
    </row>
    <row r="1065" spans="1:32">
      <c r="A1065" s="129">
        <v>38077</v>
      </c>
      <c r="B1065" s="132"/>
      <c r="C1065" s="132"/>
      <c r="D1065" s="132"/>
      <c r="E1065" s="132"/>
      <c r="F1065" s="132"/>
      <c r="G1065" s="132"/>
      <c r="H1065" s="132"/>
      <c r="I1065" s="132"/>
      <c r="J1065" s="132"/>
      <c r="K1065" s="132"/>
      <c r="L1065" s="132"/>
      <c r="M1065" s="132"/>
      <c r="N1065" s="132"/>
      <c r="R1065" s="133"/>
      <c r="S1065" s="133"/>
      <c r="T1065" s="133"/>
      <c r="U1065" s="133"/>
      <c r="V1065" s="133"/>
      <c r="W1065" s="133"/>
      <c r="X1065" s="133"/>
      <c r="Y1065" s="133"/>
      <c r="Z1065" s="133"/>
      <c r="AA1065" s="133"/>
      <c r="AB1065" s="132"/>
      <c r="AC1065" s="132"/>
      <c r="AD1065" s="132"/>
      <c r="AE1065" s="132"/>
      <c r="AF1065" s="132"/>
    </row>
    <row r="1066" spans="1:32">
      <c r="A1066" s="129">
        <v>38078</v>
      </c>
      <c r="B1066" s="132"/>
      <c r="C1066" s="132"/>
      <c r="D1066" s="132"/>
      <c r="E1066" s="132"/>
      <c r="F1066" s="132"/>
      <c r="G1066" s="132"/>
      <c r="H1066" s="132"/>
      <c r="I1066" s="132"/>
      <c r="J1066" s="132"/>
      <c r="K1066" s="132"/>
      <c r="L1066" s="132"/>
      <c r="M1066" s="132"/>
      <c r="N1066" s="132"/>
      <c r="R1066" s="133"/>
      <c r="S1066" s="133"/>
      <c r="T1066" s="133"/>
      <c r="U1066" s="133"/>
      <c r="V1066" s="133"/>
      <c r="W1066" s="133"/>
      <c r="X1066" s="133"/>
      <c r="Y1066" s="133"/>
      <c r="Z1066" s="133"/>
      <c r="AA1066" s="133"/>
      <c r="AB1066" s="132"/>
      <c r="AC1066" s="132"/>
      <c r="AD1066" s="132"/>
      <c r="AE1066" s="132"/>
      <c r="AF1066" s="132"/>
    </row>
    <row r="1067" spans="1:32">
      <c r="A1067" s="129">
        <v>38079</v>
      </c>
      <c r="B1067" s="132"/>
      <c r="C1067" s="132"/>
      <c r="D1067" s="132"/>
      <c r="E1067" s="132"/>
      <c r="F1067" s="132"/>
      <c r="G1067" s="132"/>
      <c r="H1067" s="132"/>
      <c r="I1067" s="132"/>
      <c r="J1067" s="132"/>
      <c r="K1067" s="132"/>
      <c r="L1067" s="132"/>
      <c r="M1067" s="132"/>
      <c r="N1067" s="132"/>
      <c r="R1067" s="133"/>
      <c r="S1067" s="133"/>
      <c r="T1067" s="133"/>
      <c r="U1067" s="133"/>
      <c r="V1067" s="133"/>
      <c r="W1067" s="133"/>
      <c r="X1067" s="133"/>
      <c r="Y1067" s="133"/>
      <c r="Z1067" s="133"/>
      <c r="AA1067" s="133"/>
      <c r="AB1067" s="132"/>
      <c r="AC1067" s="132"/>
      <c r="AD1067" s="132"/>
      <c r="AE1067" s="132"/>
      <c r="AF1067" s="132"/>
    </row>
    <row r="1068" spans="1:32">
      <c r="A1068" s="129">
        <v>38082</v>
      </c>
      <c r="B1068" s="132"/>
      <c r="C1068" s="132"/>
      <c r="D1068" s="132"/>
      <c r="E1068" s="132"/>
      <c r="F1068" s="132"/>
      <c r="G1068" s="132"/>
      <c r="H1068" s="132"/>
      <c r="I1068" s="132"/>
      <c r="J1068" s="132"/>
      <c r="K1068" s="132"/>
      <c r="L1068" s="132"/>
      <c r="M1068" s="132"/>
      <c r="N1068" s="132"/>
      <c r="R1068" s="133"/>
      <c r="S1068" s="133"/>
      <c r="T1068" s="133"/>
      <c r="U1068" s="133"/>
      <c r="V1068" s="133"/>
      <c r="W1068" s="133"/>
      <c r="X1068" s="133"/>
      <c r="Y1068" s="133"/>
      <c r="Z1068" s="133"/>
      <c r="AA1068" s="133"/>
      <c r="AB1068" s="132"/>
      <c r="AC1068" s="132"/>
      <c r="AD1068" s="132"/>
      <c r="AE1068" s="132"/>
      <c r="AF1068" s="132"/>
    </row>
    <row r="1069" spans="1:32">
      <c r="A1069" s="129">
        <v>38083</v>
      </c>
      <c r="B1069" s="132"/>
      <c r="C1069" s="132"/>
      <c r="D1069" s="132"/>
      <c r="E1069" s="132"/>
      <c r="F1069" s="132"/>
      <c r="G1069" s="132"/>
      <c r="H1069" s="132"/>
      <c r="I1069" s="132"/>
      <c r="J1069" s="132"/>
      <c r="K1069" s="132"/>
      <c r="L1069" s="132"/>
      <c r="M1069" s="132"/>
      <c r="N1069" s="132"/>
      <c r="R1069" s="133"/>
      <c r="S1069" s="133"/>
      <c r="T1069" s="133"/>
      <c r="U1069" s="133"/>
      <c r="V1069" s="133"/>
      <c r="W1069" s="133"/>
      <c r="X1069" s="133"/>
      <c r="Y1069" s="133"/>
      <c r="Z1069" s="133"/>
      <c r="AA1069" s="133"/>
      <c r="AB1069" s="132"/>
      <c r="AC1069" s="132"/>
      <c r="AD1069" s="132"/>
      <c r="AE1069" s="132"/>
      <c r="AF1069" s="132"/>
    </row>
    <row r="1070" spans="1:32">
      <c r="A1070" s="129">
        <v>38084</v>
      </c>
      <c r="B1070" s="132"/>
      <c r="C1070" s="132"/>
      <c r="D1070" s="132"/>
      <c r="E1070" s="132"/>
      <c r="F1070" s="132"/>
      <c r="G1070" s="132"/>
      <c r="H1070" s="132"/>
      <c r="I1070" s="132"/>
      <c r="J1070" s="132"/>
      <c r="K1070" s="132"/>
      <c r="L1070" s="132"/>
      <c r="M1070" s="132"/>
      <c r="N1070" s="132"/>
      <c r="R1070" s="133"/>
      <c r="S1070" s="133"/>
      <c r="T1070" s="133"/>
      <c r="U1070" s="133"/>
      <c r="V1070" s="133"/>
      <c r="W1070" s="133"/>
      <c r="X1070" s="133"/>
      <c r="Y1070" s="133"/>
      <c r="Z1070" s="133"/>
      <c r="AA1070" s="133"/>
      <c r="AB1070" s="132"/>
      <c r="AC1070" s="132"/>
      <c r="AD1070" s="132"/>
      <c r="AE1070" s="132"/>
      <c r="AF1070" s="132"/>
    </row>
    <row r="1071" spans="1:32">
      <c r="A1071" s="129">
        <v>38085</v>
      </c>
      <c r="B1071" s="132"/>
      <c r="C1071" s="132"/>
      <c r="D1071" s="132"/>
      <c r="E1071" s="132"/>
      <c r="F1071" s="132"/>
      <c r="G1071" s="132"/>
      <c r="H1071" s="132"/>
      <c r="I1071" s="132"/>
      <c r="J1071" s="132"/>
      <c r="K1071" s="132"/>
      <c r="L1071" s="132"/>
      <c r="M1071" s="132"/>
      <c r="N1071" s="132"/>
      <c r="R1071" s="133"/>
      <c r="S1071" s="133"/>
      <c r="T1071" s="133"/>
      <c r="U1071" s="133"/>
      <c r="V1071" s="133"/>
      <c r="W1071" s="133"/>
      <c r="X1071" s="133"/>
      <c r="Y1071" s="133"/>
      <c r="Z1071" s="133"/>
      <c r="AA1071" s="133"/>
      <c r="AB1071" s="132"/>
      <c r="AC1071" s="132"/>
      <c r="AD1071" s="132"/>
      <c r="AE1071" s="132"/>
      <c r="AF1071" s="132"/>
    </row>
    <row r="1072" spans="1:32">
      <c r="A1072" s="129">
        <v>38089</v>
      </c>
      <c r="B1072" s="132"/>
      <c r="C1072" s="132"/>
      <c r="D1072" s="132"/>
      <c r="E1072" s="132"/>
      <c r="F1072" s="132"/>
      <c r="G1072" s="132"/>
      <c r="H1072" s="132"/>
      <c r="I1072" s="132"/>
      <c r="J1072" s="132"/>
      <c r="K1072" s="132"/>
      <c r="L1072" s="132"/>
      <c r="M1072" s="132"/>
      <c r="N1072" s="132"/>
      <c r="R1072" s="133"/>
      <c r="S1072" s="133"/>
      <c r="T1072" s="133"/>
      <c r="U1072" s="133"/>
      <c r="V1072" s="133"/>
      <c r="W1072" s="133"/>
      <c r="X1072" s="133"/>
      <c r="Y1072" s="133"/>
      <c r="Z1072" s="133"/>
      <c r="AA1072" s="133"/>
      <c r="AB1072" s="132"/>
      <c r="AC1072" s="132"/>
      <c r="AD1072" s="132"/>
      <c r="AE1072" s="132"/>
      <c r="AF1072" s="132"/>
    </row>
    <row r="1073" spans="1:32">
      <c r="A1073" s="129">
        <v>38090</v>
      </c>
      <c r="B1073" s="132"/>
      <c r="C1073" s="132"/>
      <c r="D1073" s="132"/>
      <c r="E1073" s="132"/>
      <c r="F1073" s="132"/>
      <c r="G1073" s="132"/>
      <c r="H1073" s="132"/>
      <c r="I1073" s="132"/>
      <c r="J1073" s="132"/>
      <c r="K1073" s="132"/>
      <c r="L1073" s="132"/>
      <c r="M1073" s="132"/>
      <c r="N1073" s="132"/>
      <c r="R1073" s="133"/>
      <c r="S1073" s="133"/>
      <c r="T1073" s="133"/>
      <c r="U1073" s="133"/>
      <c r="V1073" s="133"/>
      <c r="W1073" s="133"/>
      <c r="X1073" s="133"/>
      <c r="Y1073" s="133"/>
      <c r="Z1073" s="133"/>
      <c r="AA1073" s="133"/>
      <c r="AB1073" s="132"/>
      <c r="AC1073" s="132"/>
      <c r="AD1073" s="132"/>
      <c r="AE1073" s="132"/>
      <c r="AF1073" s="132"/>
    </row>
    <row r="1074" spans="1:32">
      <c r="A1074" s="129">
        <v>38091</v>
      </c>
      <c r="B1074" s="132"/>
      <c r="C1074" s="132"/>
      <c r="D1074" s="132"/>
      <c r="E1074" s="132"/>
      <c r="F1074" s="132"/>
      <c r="G1074" s="132"/>
      <c r="H1074" s="132"/>
      <c r="I1074" s="132"/>
      <c r="J1074" s="132"/>
      <c r="K1074" s="132"/>
      <c r="L1074" s="132"/>
      <c r="M1074" s="132"/>
      <c r="N1074" s="132"/>
      <c r="R1074" s="133"/>
      <c r="S1074" s="133"/>
      <c r="T1074" s="133"/>
      <c r="U1074" s="133"/>
      <c r="V1074" s="133"/>
      <c r="W1074" s="133"/>
      <c r="X1074" s="133"/>
      <c r="Y1074" s="133"/>
      <c r="Z1074" s="133"/>
      <c r="AA1074" s="133"/>
      <c r="AB1074" s="132"/>
      <c r="AC1074" s="132"/>
      <c r="AD1074" s="132"/>
      <c r="AE1074" s="132"/>
      <c r="AF1074" s="132"/>
    </row>
    <row r="1075" spans="1:32">
      <c r="A1075" s="129">
        <v>38092</v>
      </c>
      <c r="B1075" s="132"/>
      <c r="C1075" s="132"/>
      <c r="D1075" s="132"/>
      <c r="E1075" s="132"/>
      <c r="F1075" s="132"/>
      <c r="G1075" s="132"/>
      <c r="H1075" s="132"/>
      <c r="I1075" s="132"/>
      <c r="J1075" s="132"/>
      <c r="K1075" s="132"/>
      <c r="L1075" s="132"/>
      <c r="M1075" s="132"/>
      <c r="N1075" s="132"/>
      <c r="R1075" s="133"/>
      <c r="S1075" s="133"/>
      <c r="T1075" s="133"/>
      <c r="U1075" s="133"/>
      <c r="V1075" s="133"/>
      <c r="W1075" s="133"/>
      <c r="X1075" s="133"/>
      <c r="Y1075" s="133"/>
      <c r="Z1075" s="133"/>
      <c r="AA1075" s="133"/>
      <c r="AB1075" s="132"/>
      <c r="AC1075" s="132"/>
      <c r="AD1075" s="132"/>
      <c r="AE1075" s="132"/>
      <c r="AF1075" s="132"/>
    </row>
    <row r="1076" spans="1:32">
      <c r="A1076" s="129">
        <v>38093</v>
      </c>
      <c r="B1076" s="132"/>
      <c r="C1076" s="132"/>
      <c r="D1076" s="132"/>
      <c r="E1076" s="132"/>
      <c r="F1076" s="132"/>
      <c r="G1076" s="132"/>
      <c r="H1076" s="132"/>
      <c r="I1076" s="132"/>
      <c r="J1076" s="132"/>
      <c r="K1076" s="132"/>
      <c r="L1076" s="132"/>
      <c r="M1076" s="132"/>
      <c r="N1076" s="132"/>
      <c r="R1076" s="133"/>
      <c r="S1076" s="133"/>
      <c r="T1076" s="133"/>
      <c r="U1076" s="133"/>
      <c r="V1076" s="133"/>
      <c r="W1076" s="133"/>
      <c r="X1076" s="133"/>
      <c r="Y1076" s="133"/>
      <c r="Z1076" s="133"/>
      <c r="AA1076" s="133"/>
      <c r="AB1076" s="132"/>
      <c r="AC1076" s="132"/>
      <c r="AD1076" s="132"/>
      <c r="AE1076" s="132"/>
      <c r="AF1076" s="132"/>
    </row>
    <row r="1077" spans="1:32">
      <c r="A1077" s="129">
        <v>38096</v>
      </c>
      <c r="B1077" s="132"/>
      <c r="C1077" s="132"/>
      <c r="D1077" s="132"/>
      <c r="E1077" s="132"/>
      <c r="F1077" s="132"/>
      <c r="G1077" s="132"/>
      <c r="H1077" s="132"/>
      <c r="I1077" s="132"/>
      <c r="J1077" s="132"/>
      <c r="K1077" s="132"/>
      <c r="L1077" s="132"/>
      <c r="M1077" s="132"/>
      <c r="N1077" s="132"/>
      <c r="R1077" s="133"/>
      <c r="S1077" s="133"/>
      <c r="T1077" s="133"/>
      <c r="U1077" s="133"/>
      <c r="V1077" s="133"/>
      <c r="W1077" s="133"/>
      <c r="X1077" s="133"/>
      <c r="Y1077" s="133"/>
      <c r="Z1077" s="133"/>
      <c r="AA1077" s="133"/>
      <c r="AB1077" s="132"/>
      <c r="AC1077" s="132"/>
      <c r="AD1077" s="132"/>
      <c r="AE1077" s="132"/>
      <c r="AF1077" s="132"/>
    </row>
    <row r="1078" spans="1:32">
      <c r="A1078" s="129">
        <v>38097</v>
      </c>
      <c r="B1078" s="132"/>
      <c r="C1078" s="132"/>
      <c r="D1078" s="132"/>
      <c r="E1078" s="132"/>
      <c r="F1078" s="132"/>
      <c r="G1078" s="132"/>
      <c r="H1078" s="132"/>
      <c r="I1078" s="132"/>
      <c r="J1078" s="132"/>
      <c r="K1078" s="132"/>
      <c r="L1078" s="132"/>
      <c r="M1078" s="132"/>
      <c r="N1078" s="132"/>
      <c r="R1078" s="133"/>
      <c r="S1078" s="133"/>
      <c r="T1078" s="133"/>
      <c r="U1078" s="133"/>
      <c r="V1078" s="133"/>
      <c r="W1078" s="133"/>
      <c r="X1078" s="133"/>
      <c r="Y1078" s="133"/>
      <c r="Z1078" s="133"/>
      <c r="AA1078" s="133"/>
      <c r="AB1078" s="132"/>
      <c r="AC1078" s="132"/>
      <c r="AD1078" s="132"/>
      <c r="AE1078" s="132"/>
      <c r="AF1078" s="132"/>
    </row>
    <row r="1079" spans="1:32">
      <c r="A1079" s="129">
        <v>38098</v>
      </c>
      <c r="B1079" s="132"/>
      <c r="C1079" s="132"/>
      <c r="D1079" s="132"/>
      <c r="E1079" s="132"/>
      <c r="F1079" s="132"/>
      <c r="G1079" s="132"/>
      <c r="H1079" s="132"/>
      <c r="I1079" s="132"/>
      <c r="J1079" s="132"/>
      <c r="K1079" s="132"/>
      <c r="L1079" s="132"/>
      <c r="M1079" s="132"/>
      <c r="N1079" s="132"/>
      <c r="R1079" s="133"/>
      <c r="S1079" s="133"/>
      <c r="T1079" s="133"/>
      <c r="U1079" s="133"/>
      <c r="V1079" s="133"/>
      <c r="W1079" s="133"/>
      <c r="X1079" s="133"/>
      <c r="Y1079" s="133"/>
      <c r="Z1079" s="133"/>
      <c r="AA1079" s="133"/>
      <c r="AB1079" s="132"/>
      <c r="AC1079" s="132"/>
      <c r="AD1079" s="132"/>
      <c r="AE1079" s="132"/>
      <c r="AF1079" s="132"/>
    </row>
    <row r="1080" spans="1:32">
      <c r="A1080" s="129">
        <v>38099</v>
      </c>
      <c r="B1080" s="132"/>
      <c r="C1080" s="132"/>
      <c r="D1080" s="132"/>
      <c r="E1080" s="132"/>
      <c r="F1080" s="132"/>
      <c r="G1080" s="132"/>
      <c r="H1080" s="132"/>
      <c r="I1080" s="132"/>
      <c r="J1080" s="132"/>
      <c r="K1080" s="132"/>
      <c r="L1080" s="132"/>
      <c r="M1080" s="132"/>
      <c r="N1080" s="132"/>
      <c r="R1080" s="133"/>
      <c r="S1080" s="133"/>
      <c r="T1080" s="133"/>
      <c r="U1080" s="133"/>
      <c r="V1080" s="133"/>
      <c r="W1080" s="133"/>
      <c r="X1080" s="133"/>
      <c r="Y1080" s="133"/>
      <c r="Z1080" s="133"/>
      <c r="AA1080" s="133"/>
      <c r="AB1080" s="132"/>
      <c r="AC1080" s="132"/>
      <c r="AD1080" s="132"/>
      <c r="AE1080" s="132"/>
      <c r="AF1080" s="132"/>
    </row>
    <row r="1081" spans="1:32">
      <c r="A1081" s="129">
        <v>38100</v>
      </c>
      <c r="B1081" s="132"/>
      <c r="C1081" s="132"/>
      <c r="D1081" s="132"/>
      <c r="E1081" s="132"/>
      <c r="F1081" s="132"/>
      <c r="G1081" s="132"/>
      <c r="H1081" s="132"/>
      <c r="I1081" s="132"/>
      <c r="J1081" s="132"/>
      <c r="K1081" s="132"/>
      <c r="L1081" s="132"/>
      <c r="M1081" s="132"/>
      <c r="N1081" s="132"/>
      <c r="R1081" s="133"/>
      <c r="S1081" s="133"/>
      <c r="T1081" s="133"/>
      <c r="U1081" s="133"/>
      <c r="V1081" s="133"/>
      <c r="W1081" s="133"/>
      <c r="X1081" s="133"/>
      <c r="Y1081" s="133"/>
      <c r="Z1081" s="133"/>
      <c r="AA1081" s="133"/>
      <c r="AB1081" s="132"/>
      <c r="AC1081" s="132"/>
      <c r="AD1081" s="132"/>
      <c r="AE1081" s="132"/>
      <c r="AF1081" s="132"/>
    </row>
    <row r="1082" spans="1:32">
      <c r="A1082" s="129">
        <v>38103</v>
      </c>
      <c r="B1082" s="132"/>
      <c r="C1082" s="132"/>
      <c r="D1082" s="132"/>
      <c r="E1082" s="132"/>
      <c r="F1082" s="132"/>
      <c r="G1082" s="132"/>
      <c r="H1082" s="132"/>
      <c r="I1082" s="132"/>
      <c r="J1082" s="132"/>
      <c r="K1082" s="132"/>
      <c r="L1082" s="132"/>
      <c r="M1082" s="132"/>
      <c r="N1082" s="132"/>
      <c r="R1082" s="133"/>
      <c r="S1082" s="133"/>
      <c r="T1082" s="133"/>
      <c r="U1082" s="133"/>
      <c r="V1082" s="133"/>
      <c r="W1082" s="133"/>
      <c r="X1082" s="133"/>
      <c r="Y1082" s="133"/>
      <c r="Z1082" s="133"/>
      <c r="AA1082" s="133"/>
      <c r="AB1082" s="132"/>
      <c r="AC1082" s="132"/>
      <c r="AD1082" s="132"/>
      <c r="AE1082" s="132"/>
      <c r="AF1082" s="132"/>
    </row>
    <row r="1083" spans="1:32">
      <c r="A1083" s="129">
        <v>38104</v>
      </c>
      <c r="B1083" s="132"/>
      <c r="C1083" s="132"/>
      <c r="D1083" s="132"/>
      <c r="E1083" s="132"/>
      <c r="F1083" s="132"/>
      <c r="G1083" s="132"/>
      <c r="H1083" s="132"/>
      <c r="I1083" s="132"/>
      <c r="J1083" s="132"/>
      <c r="K1083" s="132"/>
      <c r="L1083" s="132"/>
      <c r="M1083" s="132"/>
      <c r="N1083" s="132"/>
      <c r="R1083" s="133"/>
      <c r="S1083" s="133"/>
      <c r="T1083" s="133"/>
      <c r="U1083" s="133"/>
      <c r="V1083" s="133"/>
      <c r="W1083" s="133"/>
      <c r="X1083" s="133"/>
      <c r="Y1083" s="133"/>
      <c r="Z1083" s="133"/>
      <c r="AA1083" s="133"/>
      <c r="AB1083" s="132"/>
      <c r="AC1083" s="132"/>
      <c r="AD1083" s="132"/>
      <c r="AE1083" s="132"/>
      <c r="AF1083" s="132"/>
    </row>
    <row r="1084" spans="1:32">
      <c r="A1084" s="129">
        <v>38105</v>
      </c>
      <c r="B1084" s="132"/>
      <c r="C1084" s="132"/>
      <c r="D1084" s="132"/>
      <c r="E1084" s="132"/>
      <c r="F1084" s="132"/>
      <c r="G1084" s="132"/>
      <c r="H1084" s="132"/>
      <c r="I1084" s="132"/>
      <c r="J1084" s="132"/>
      <c r="K1084" s="132"/>
      <c r="L1084" s="132"/>
      <c r="M1084" s="132"/>
      <c r="N1084" s="132"/>
      <c r="R1084" s="133"/>
      <c r="S1084" s="133"/>
      <c r="T1084" s="133"/>
      <c r="U1084" s="133"/>
      <c r="V1084" s="133"/>
      <c r="W1084" s="133"/>
      <c r="X1084" s="133"/>
      <c r="Y1084" s="133"/>
      <c r="Z1084" s="133"/>
      <c r="AA1084" s="133"/>
      <c r="AB1084" s="132"/>
      <c r="AC1084" s="132"/>
      <c r="AD1084" s="132"/>
      <c r="AE1084" s="132"/>
      <c r="AF1084" s="132"/>
    </row>
    <row r="1085" spans="1:32">
      <c r="A1085" s="129">
        <v>38106</v>
      </c>
      <c r="B1085" s="132"/>
      <c r="C1085" s="132"/>
      <c r="D1085" s="132"/>
      <c r="E1085" s="132"/>
      <c r="F1085" s="132"/>
      <c r="G1085" s="132"/>
      <c r="H1085" s="132"/>
      <c r="I1085" s="132"/>
      <c r="J1085" s="132"/>
      <c r="K1085" s="132"/>
      <c r="L1085" s="132"/>
      <c r="M1085" s="132"/>
      <c r="N1085" s="132"/>
      <c r="R1085" s="133"/>
      <c r="S1085" s="133"/>
      <c r="T1085" s="133"/>
      <c r="U1085" s="133"/>
      <c r="V1085" s="133"/>
      <c r="W1085" s="133"/>
      <c r="X1085" s="133"/>
      <c r="Y1085" s="133"/>
      <c r="Z1085" s="133"/>
      <c r="AA1085" s="133"/>
      <c r="AB1085" s="132"/>
      <c r="AC1085" s="132"/>
      <c r="AD1085" s="132"/>
      <c r="AE1085" s="132"/>
      <c r="AF1085" s="132"/>
    </row>
    <row r="1086" spans="1:32">
      <c r="A1086" s="129">
        <v>38107</v>
      </c>
      <c r="B1086" s="132"/>
      <c r="C1086" s="132"/>
      <c r="D1086" s="132"/>
      <c r="E1086" s="132"/>
      <c r="F1086" s="132"/>
      <c r="G1086" s="132"/>
      <c r="H1086" s="132"/>
      <c r="I1086" s="132"/>
      <c r="J1086" s="132"/>
      <c r="K1086" s="132"/>
      <c r="L1086" s="132"/>
      <c r="M1086" s="132"/>
      <c r="N1086" s="132"/>
      <c r="R1086" s="133"/>
      <c r="S1086" s="133"/>
      <c r="T1086" s="133"/>
      <c r="U1086" s="133"/>
      <c r="V1086" s="133"/>
      <c r="W1086" s="133"/>
      <c r="X1086" s="133"/>
      <c r="Y1086" s="133"/>
      <c r="Z1086" s="133"/>
      <c r="AA1086" s="133"/>
      <c r="AB1086" s="132"/>
      <c r="AC1086" s="132"/>
      <c r="AD1086" s="132"/>
      <c r="AE1086" s="132"/>
      <c r="AF1086" s="132"/>
    </row>
    <row r="1087" spans="1:32">
      <c r="A1087" s="129">
        <v>38110</v>
      </c>
      <c r="B1087" s="132"/>
      <c r="C1087" s="132"/>
      <c r="D1087" s="132"/>
      <c r="E1087" s="132"/>
      <c r="F1087" s="132"/>
      <c r="G1087" s="132"/>
      <c r="H1087" s="132"/>
      <c r="I1087" s="132"/>
      <c r="J1087" s="132"/>
      <c r="K1087" s="132"/>
      <c r="L1087" s="132"/>
      <c r="M1087" s="132"/>
      <c r="N1087" s="132"/>
      <c r="R1087" s="133"/>
      <c r="S1087" s="133"/>
      <c r="T1087" s="133"/>
      <c r="U1087" s="133"/>
      <c r="V1087" s="133"/>
      <c r="W1087" s="133"/>
      <c r="X1087" s="133"/>
      <c r="Y1087" s="133"/>
      <c r="Z1087" s="133"/>
      <c r="AA1087" s="133"/>
      <c r="AB1087" s="132"/>
      <c r="AC1087" s="132"/>
      <c r="AD1087" s="132"/>
      <c r="AE1087" s="132"/>
      <c r="AF1087" s="132"/>
    </row>
    <row r="1088" spans="1:32">
      <c r="A1088" s="129">
        <v>38111</v>
      </c>
      <c r="B1088" s="132"/>
      <c r="C1088" s="132"/>
      <c r="D1088" s="132"/>
      <c r="E1088" s="132"/>
      <c r="F1088" s="132"/>
      <c r="G1088" s="132"/>
      <c r="H1088" s="132"/>
      <c r="I1088" s="132"/>
      <c r="J1088" s="132"/>
      <c r="K1088" s="132"/>
      <c r="L1088" s="132"/>
      <c r="M1088" s="132"/>
      <c r="N1088" s="132"/>
      <c r="R1088" s="133"/>
      <c r="S1088" s="133"/>
      <c r="T1088" s="133"/>
      <c r="U1088" s="133"/>
      <c r="V1088" s="133"/>
      <c r="W1088" s="133"/>
      <c r="X1088" s="133"/>
      <c r="Y1088" s="133"/>
      <c r="Z1088" s="133"/>
      <c r="AA1088" s="133"/>
      <c r="AB1088" s="132"/>
      <c r="AC1088" s="132"/>
      <c r="AD1088" s="132"/>
      <c r="AE1088" s="132"/>
      <c r="AF1088" s="132"/>
    </row>
    <row r="1089" spans="1:32">
      <c r="A1089" s="129">
        <v>38112</v>
      </c>
      <c r="B1089" s="132"/>
      <c r="C1089" s="132"/>
      <c r="D1089" s="132"/>
      <c r="E1089" s="132"/>
      <c r="F1089" s="132"/>
      <c r="G1089" s="132"/>
      <c r="H1089" s="132"/>
      <c r="I1089" s="132"/>
      <c r="J1089" s="132"/>
      <c r="K1089" s="132"/>
      <c r="L1089" s="132"/>
      <c r="M1089" s="132"/>
      <c r="N1089" s="132"/>
      <c r="R1089" s="133"/>
      <c r="S1089" s="133"/>
      <c r="T1089" s="133"/>
      <c r="U1089" s="133"/>
      <c r="V1089" s="133"/>
      <c r="W1089" s="133"/>
      <c r="X1089" s="133"/>
      <c r="Y1089" s="133"/>
      <c r="Z1089" s="133"/>
      <c r="AA1089" s="133"/>
      <c r="AB1089" s="132"/>
      <c r="AC1089" s="132"/>
      <c r="AD1089" s="132"/>
      <c r="AE1089" s="132"/>
      <c r="AF1089" s="132"/>
    </row>
    <row r="1090" spans="1:32">
      <c r="A1090" s="129">
        <v>38113</v>
      </c>
      <c r="B1090" s="132"/>
      <c r="C1090" s="132"/>
      <c r="D1090" s="132"/>
      <c r="E1090" s="132"/>
      <c r="F1090" s="132"/>
      <c r="G1090" s="132"/>
      <c r="H1090" s="132"/>
      <c r="I1090" s="132"/>
      <c r="J1090" s="132"/>
      <c r="K1090" s="132"/>
      <c r="L1090" s="132"/>
      <c r="M1090" s="132"/>
      <c r="N1090" s="132"/>
      <c r="R1090" s="133"/>
      <c r="S1090" s="133"/>
      <c r="T1090" s="133"/>
      <c r="U1090" s="133"/>
      <c r="V1090" s="133"/>
      <c r="W1090" s="133"/>
      <c r="X1090" s="133"/>
      <c r="Y1090" s="133"/>
      <c r="Z1090" s="133"/>
      <c r="AA1090" s="133"/>
      <c r="AB1090" s="132"/>
      <c r="AC1090" s="132"/>
      <c r="AD1090" s="132"/>
      <c r="AE1090" s="132"/>
      <c r="AF1090" s="132"/>
    </row>
    <row r="1091" spans="1:32">
      <c r="A1091" s="129">
        <v>38114</v>
      </c>
      <c r="B1091" s="132"/>
      <c r="C1091" s="132"/>
      <c r="D1091" s="132"/>
      <c r="E1091" s="132"/>
      <c r="F1091" s="132"/>
      <c r="G1091" s="132"/>
      <c r="H1091" s="132"/>
      <c r="I1091" s="132"/>
      <c r="J1091" s="132"/>
      <c r="K1091" s="132"/>
      <c r="L1091" s="132"/>
      <c r="M1091" s="132"/>
      <c r="N1091" s="132"/>
      <c r="R1091" s="133"/>
      <c r="S1091" s="133"/>
      <c r="T1091" s="133"/>
      <c r="U1091" s="133"/>
      <c r="V1091" s="133"/>
      <c r="W1091" s="133"/>
      <c r="X1091" s="133"/>
      <c r="Y1091" s="133"/>
      <c r="Z1091" s="133"/>
      <c r="AA1091" s="133"/>
      <c r="AB1091" s="132"/>
      <c r="AC1091" s="132"/>
      <c r="AD1091" s="132"/>
      <c r="AE1091" s="132"/>
      <c r="AF1091" s="132"/>
    </row>
    <row r="1092" spans="1:32">
      <c r="A1092" s="129">
        <v>38117</v>
      </c>
      <c r="B1092" s="132"/>
      <c r="C1092" s="132"/>
      <c r="D1092" s="132"/>
      <c r="E1092" s="132"/>
      <c r="F1092" s="132"/>
      <c r="G1092" s="132"/>
      <c r="H1092" s="132"/>
      <c r="I1092" s="132"/>
      <c r="J1092" s="132"/>
      <c r="K1092" s="132"/>
      <c r="L1092" s="132"/>
      <c r="M1092" s="132"/>
      <c r="N1092" s="132"/>
      <c r="R1092" s="133"/>
      <c r="S1092" s="133"/>
      <c r="T1092" s="133"/>
      <c r="U1092" s="133"/>
      <c r="V1092" s="133"/>
      <c r="W1092" s="133"/>
      <c r="X1092" s="133"/>
      <c r="Y1092" s="133"/>
      <c r="Z1092" s="133"/>
      <c r="AA1092" s="133"/>
      <c r="AB1092" s="132"/>
      <c r="AC1092" s="132"/>
      <c r="AD1092" s="132"/>
      <c r="AE1092" s="132"/>
      <c r="AF1092" s="132"/>
    </row>
    <row r="1093" spans="1:32">
      <c r="A1093" s="129">
        <v>38118</v>
      </c>
      <c r="B1093" s="132"/>
      <c r="C1093" s="132"/>
      <c r="D1093" s="132"/>
      <c r="E1093" s="132"/>
      <c r="F1093" s="132"/>
      <c r="G1093" s="132"/>
      <c r="H1093" s="132"/>
      <c r="I1093" s="132"/>
      <c r="J1093" s="132"/>
      <c r="K1093" s="132"/>
      <c r="L1093" s="132"/>
      <c r="M1093" s="132"/>
      <c r="N1093" s="132"/>
      <c r="R1093" s="133"/>
      <c r="S1093" s="133"/>
      <c r="T1093" s="133"/>
      <c r="U1093" s="133"/>
      <c r="V1093" s="133"/>
      <c r="W1093" s="133"/>
      <c r="X1093" s="133"/>
      <c r="Y1093" s="133"/>
      <c r="Z1093" s="133"/>
      <c r="AA1093" s="133"/>
      <c r="AB1093" s="132"/>
      <c r="AC1093" s="132"/>
      <c r="AD1093" s="132"/>
      <c r="AE1093" s="132"/>
      <c r="AF1093" s="132"/>
    </row>
    <row r="1094" spans="1:32">
      <c r="A1094" s="129">
        <v>38119</v>
      </c>
      <c r="B1094" s="132"/>
      <c r="C1094" s="132"/>
      <c r="D1094" s="132"/>
      <c r="E1094" s="132"/>
      <c r="F1094" s="132"/>
      <c r="G1094" s="132"/>
      <c r="H1094" s="132"/>
      <c r="I1094" s="132"/>
      <c r="J1094" s="132"/>
      <c r="K1094" s="132"/>
      <c r="L1094" s="132"/>
      <c r="M1094" s="132"/>
      <c r="N1094" s="132"/>
      <c r="R1094" s="133"/>
      <c r="S1094" s="133"/>
      <c r="T1094" s="133"/>
      <c r="U1094" s="133"/>
      <c r="V1094" s="133"/>
      <c r="W1094" s="133"/>
      <c r="X1094" s="133"/>
      <c r="Y1094" s="133"/>
      <c r="Z1094" s="133"/>
      <c r="AA1094" s="133"/>
      <c r="AB1094" s="132"/>
      <c r="AC1094" s="132"/>
      <c r="AD1094" s="132"/>
      <c r="AE1094" s="132"/>
      <c r="AF1094" s="132"/>
    </row>
    <row r="1095" spans="1:32">
      <c r="A1095" s="129">
        <v>38120</v>
      </c>
      <c r="B1095" s="132"/>
      <c r="C1095" s="132"/>
      <c r="D1095" s="132"/>
      <c r="E1095" s="132"/>
      <c r="F1095" s="132"/>
      <c r="G1095" s="132"/>
      <c r="H1095" s="132"/>
      <c r="I1095" s="132"/>
      <c r="J1095" s="132"/>
      <c r="K1095" s="132"/>
      <c r="L1095" s="132"/>
      <c r="M1095" s="132"/>
      <c r="N1095" s="132"/>
      <c r="R1095" s="133"/>
      <c r="S1095" s="133"/>
      <c r="T1095" s="133"/>
      <c r="U1095" s="133"/>
      <c r="V1095" s="133"/>
      <c r="W1095" s="133"/>
      <c r="X1095" s="133"/>
      <c r="Y1095" s="133"/>
      <c r="Z1095" s="133"/>
      <c r="AA1095" s="133"/>
      <c r="AB1095" s="132"/>
      <c r="AC1095" s="132"/>
      <c r="AD1095" s="132"/>
      <c r="AE1095" s="132"/>
      <c r="AF1095" s="132"/>
    </row>
    <row r="1096" spans="1:32">
      <c r="A1096" s="129">
        <v>38121</v>
      </c>
      <c r="B1096" s="132"/>
      <c r="C1096" s="132"/>
      <c r="D1096" s="132"/>
      <c r="E1096" s="132"/>
      <c r="F1096" s="132"/>
      <c r="G1096" s="132"/>
      <c r="H1096" s="132"/>
      <c r="I1096" s="132"/>
      <c r="J1096" s="132"/>
      <c r="K1096" s="132"/>
      <c r="L1096" s="132"/>
      <c r="M1096" s="132"/>
      <c r="N1096" s="132"/>
      <c r="R1096" s="133"/>
      <c r="S1096" s="133"/>
      <c r="T1096" s="133"/>
      <c r="U1096" s="133"/>
      <c r="V1096" s="133"/>
      <c r="W1096" s="133"/>
      <c r="X1096" s="133"/>
      <c r="Y1096" s="133"/>
      <c r="Z1096" s="133"/>
      <c r="AA1096" s="133"/>
      <c r="AB1096" s="132"/>
      <c r="AC1096" s="132"/>
      <c r="AD1096" s="132"/>
      <c r="AE1096" s="132"/>
      <c r="AF1096" s="132"/>
    </row>
    <row r="1097" spans="1:32">
      <c r="A1097" s="129">
        <v>38124</v>
      </c>
      <c r="B1097" s="132"/>
      <c r="C1097" s="132"/>
      <c r="D1097" s="132"/>
      <c r="E1097" s="132"/>
      <c r="F1097" s="132"/>
      <c r="G1097" s="132"/>
      <c r="H1097" s="132"/>
      <c r="I1097" s="132"/>
      <c r="J1097" s="132"/>
      <c r="K1097" s="132"/>
      <c r="L1097" s="132"/>
      <c r="M1097" s="132"/>
      <c r="N1097" s="132"/>
      <c r="R1097" s="133"/>
      <c r="S1097" s="133"/>
      <c r="T1097" s="133"/>
      <c r="U1097" s="133"/>
      <c r="V1097" s="133"/>
      <c r="W1097" s="133"/>
      <c r="X1097" s="133"/>
      <c r="Y1097" s="133"/>
      <c r="Z1097" s="133"/>
      <c r="AA1097" s="133"/>
      <c r="AB1097" s="132"/>
      <c r="AC1097" s="132"/>
      <c r="AD1097" s="132"/>
      <c r="AE1097" s="132"/>
      <c r="AF1097" s="132"/>
    </row>
    <row r="1098" spans="1:32">
      <c r="A1098" s="129">
        <v>38125</v>
      </c>
      <c r="B1098" s="132"/>
      <c r="C1098" s="132"/>
      <c r="D1098" s="132"/>
      <c r="E1098" s="132"/>
      <c r="F1098" s="132"/>
      <c r="G1098" s="132"/>
      <c r="H1098" s="132"/>
      <c r="I1098" s="132"/>
      <c r="J1098" s="132"/>
      <c r="K1098" s="132"/>
      <c r="L1098" s="132"/>
      <c r="M1098" s="132"/>
      <c r="N1098" s="132"/>
      <c r="R1098" s="133"/>
      <c r="S1098" s="133"/>
      <c r="T1098" s="133"/>
      <c r="U1098" s="133"/>
      <c r="V1098" s="133"/>
      <c r="W1098" s="133"/>
      <c r="X1098" s="133"/>
      <c r="Y1098" s="133"/>
      <c r="Z1098" s="133"/>
      <c r="AA1098" s="133"/>
      <c r="AB1098" s="132"/>
      <c r="AC1098" s="132"/>
      <c r="AD1098" s="132"/>
      <c r="AE1098" s="132"/>
      <c r="AF1098" s="132"/>
    </row>
    <row r="1099" spans="1:32">
      <c r="A1099" s="129">
        <v>38126</v>
      </c>
      <c r="B1099" s="132"/>
      <c r="C1099" s="132"/>
      <c r="D1099" s="132"/>
      <c r="E1099" s="132"/>
      <c r="F1099" s="132"/>
      <c r="G1099" s="132"/>
      <c r="H1099" s="132"/>
      <c r="I1099" s="132"/>
      <c r="J1099" s="132"/>
      <c r="K1099" s="132"/>
      <c r="L1099" s="132"/>
      <c r="M1099" s="132"/>
      <c r="N1099" s="132"/>
      <c r="R1099" s="133"/>
      <c r="S1099" s="133"/>
      <c r="T1099" s="133"/>
      <c r="U1099" s="133"/>
      <c r="V1099" s="133"/>
      <c r="W1099" s="133"/>
      <c r="X1099" s="133"/>
      <c r="Y1099" s="133"/>
      <c r="Z1099" s="133"/>
      <c r="AA1099" s="133"/>
      <c r="AB1099" s="132"/>
      <c r="AC1099" s="132"/>
      <c r="AD1099" s="132"/>
      <c r="AE1099" s="132"/>
      <c r="AF1099" s="132"/>
    </row>
    <row r="1100" spans="1:32">
      <c r="A1100" s="129">
        <v>38127</v>
      </c>
      <c r="B1100" s="132"/>
      <c r="C1100" s="132"/>
      <c r="D1100" s="132"/>
      <c r="E1100" s="132"/>
      <c r="F1100" s="132"/>
      <c r="G1100" s="132"/>
      <c r="H1100" s="132"/>
      <c r="I1100" s="132"/>
      <c r="J1100" s="132"/>
      <c r="K1100" s="132"/>
      <c r="L1100" s="132"/>
      <c r="M1100" s="132"/>
      <c r="N1100" s="132"/>
      <c r="R1100" s="133"/>
      <c r="S1100" s="133"/>
      <c r="T1100" s="133"/>
      <c r="U1100" s="133"/>
      <c r="V1100" s="133"/>
      <c r="W1100" s="133"/>
      <c r="X1100" s="133"/>
      <c r="Y1100" s="133"/>
      <c r="Z1100" s="133"/>
      <c r="AA1100" s="133"/>
      <c r="AB1100" s="132"/>
      <c r="AC1100" s="132"/>
      <c r="AD1100" s="132"/>
      <c r="AE1100" s="132"/>
      <c r="AF1100" s="132"/>
    </row>
    <row r="1101" spans="1:32">
      <c r="A1101" s="129">
        <v>38128</v>
      </c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R1101" s="133"/>
      <c r="S1101" s="133"/>
      <c r="T1101" s="133"/>
      <c r="U1101" s="133"/>
      <c r="V1101" s="133"/>
      <c r="W1101" s="133"/>
      <c r="X1101" s="133"/>
      <c r="Y1101" s="133"/>
      <c r="Z1101" s="133"/>
      <c r="AA1101" s="133"/>
      <c r="AB1101" s="132"/>
      <c r="AC1101" s="132"/>
      <c r="AD1101" s="132"/>
      <c r="AE1101" s="132"/>
      <c r="AF1101" s="132"/>
    </row>
    <row r="1102" spans="1:32">
      <c r="A1102" s="129">
        <v>38131</v>
      </c>
      <c r="B1102" s="132"/>
      <c r="C1102" s="132"/>
      <c r="D1102" s="132"/>
      <c r="E1102" s="132"/>
      <c r="F1102" s="132"/>
      <c r="G1102" s="132"/>
      <c r="H1102" s="132"/>
      <c r="I1102" s="132"/>
      <c r="J1102" s="132"/>
      <c r="K1102" s="132"/>
      <c r="L1102" s="132"/>
      <c r="M1102" s="132"/>
      <c r="N1102" s="132"/>
      <c r="R1102" s="133"/>
      <c r="S1102" s="133"/>
      <c r="T1102" s="133"/>
      <c r="U1102" s="133"/>
      <c r="V1102" s="133"/>
      <c r="W1102" s="133"/>
      <c r="X1102" s="133"/>
      <c r="Y1102" s="133"/>
      <c r="Z1102" s="133"/>
      <c r="AA1102" s="133"/>
      <c r="AB1102" s="132"/>
      <c r="AC1102" s="132"/>
      <c r="AD1102" s="132"/>
      <c r="AE1102" s="132"/>
      <c r="AF1102" s="132"/>
    </row>
    <row r="1103" spans="1:32">
      <c r="A1103" s="129">
        <v>38132</v>
      </c>
      <c r="B1103" s="132"/>
      <c r="C1103" s="132"/>
      <c r="D1103" s="132"/>
      <c r="E1103" s="132"/>
      <c r="F1103" s="132"/>
      <c r="G1103" s="132"/>
      <c r="H1103" s="132"/>
      <c r="I1103" s="132"/>
      <c r="J1103" s="132"/>
      <c r="K1103" s="132"/>
      <c r="L1103" s="132"/>
      <c r="M1103" s="132"/>
      <c r="N1103" s="132"/>
      <c r="R1103" s="133"/>
      <c r="S1103" s="133"/>
      <c r="T1103" s="133"/>
      <c r="U1103" s="133"/>
      <c r="V1103" s="133"/>
      <c r="W1103" s="133"/>
      <c r="X1103" s="133"/>
      <c r="Y1103" s="133"/>
      <c r="Z1103" s="133"/>
      <c r="AA1103" s="133"/>
      <c r="AB1103" s="132"/>
      <c r="AC1103" s="132"/>
      <c r="AD1103" s="132"/>
      <c r="AE1103" s="132"/>
      <c r="AF1103" s="132"/>
    </row>
    <row r="1104" spans="1:32">
      <c r="A1104" s="129">
        <v>38133</v>
      </c>
      <c r="B1104" s="132"/>
      <c r="C1104" s="132"/>
      <c r="D1104" s="132"/>
      <c r="E1104" s="132"/>
      <c r="F1104" s="132"/>
      <c r="G1104" s="132"/>
      <c r="H1104" s="132"/>
      <c r="I1104" s="132"/>
      <c r="J1104" s="132"/>
      <c r="K1104" s="132"/>
      <c r="L1104" s="132"/>
      <c r="M1104" s="132"/>
      <c r="N1104" s="132"/>
      <c r="R1104" s="133"/>
      <c r="S1104" s="133"/>
      <c r="T1104" s="133"/>
      <c r="U1104" s="133"/>
      <c r="V1104" s="133"/>
      <c r="W1104" s="133"/>
      <c r="X1104" s="133"/>
      <c r="Y1104" s="133"/>
      <c r="Z1104" s="133"/>
      <c r="AA1104" s="133"/>
      <c r="AB1104" s="132"/>
      <c r="AC1104" s="132"/>
      <c r="AD1104" s="132"/>
      <c r="AE1104" s="132"/>
      <c r="AF1104" s="132"/>
    </row>
    <row r="1105" spans="1:32">
      <c r="A1105" s="129">
        <v>38134</v>
      </c>
      <c r="B1105" s="132"/>
      <c r="C1105" s="132"/>
      <c r="D1105" s="132"/>
      <c r="E1105" s="132"/>
      <c r="F1105" s="132"/>
      <c r="G1105" s="132"/>
      <c r="H1105" s="132"/>
      <c r="I1105" s="132"/>
      <c r="J1105" s="132"/>
      <c r="K1105" s="132"/>
      <c r="L1105" s="132"/>
      <c r="M1105" s="132"/>
      <c r="N1105" s="132"/>
      <c r="R1105" s="133"/>
      <c r="S1105" s="133"/>
      <c r="T1105" s="133"/>
      <c r="U1105" s="133"/>
      <c r="V1105" s="133"/>
      <c r="W1105" s="133"/>
      <c r="X1105" s="133"/>
      <c r="Y1105" s="133"/>
      <c r="Z1105" s="133"/>
      <c r="AA1105" s="133"/>
      <c r="AB1105" s="132"/>
      <c r="AC1105" s="132"/>
      <c r="AD1105" s="132"/>
      <c r="AE1105" s="132"/>
      <c r="AF1105" s="132"/>
    </row>
    <row r="1106" spans="1:32">
      <c r="A1106" s="129">
        <v>38135</v>
      </c>
      <c r="B1106" s="132"/>
      <c r="C1106" s="132"/>
      <c r="D1106" s="132"/>
      <c r="E1106" s="132"/>
      <c r="F1106" s="132"/>
      <c r="G1106" s="132"/>
      <c r="H1106" s="132"/>
      <c r="I1106" s="132"/>
      <c r="J1106" s="132"/>
      <c r="K1106" s="132"/>
      <c r="L1106" s="132"/>
      <c r="M1106" s="132"/>
      <c r="N1106" s="132"/>
      <c r="R1106" s="133"/>
      <c r="S1106" s="133"/>
      <c r="T1106" s="133"/>
      <c r="U1106" s="133"/>
      <c r="V1106" s="133"/>
      <c r="W1106" s="133"/>
      <c r="X1106" s="133"/>
      <c r="Y1106" s="133"/>
      <c r="Z1106" s="133"/>
      <c r="AA1106" s="133"/>
      <c r="AB1106" s="132"/>
      <c r="AC1106" s="132"/>
      <c r="AD1106" s="132"/>
      <c r="AE1106" s="132"/>
      <c r="AF1106" s="132"/>
    </row>
    <row r="1107" spans="1:32">
      <c r="A1107" s="129">
        <v>38139</v>
      </c>
      <c r="B1107" s="132"/>
      <c r="C1107" s="132"/>
      <c r="D1107" s="132"/>
      <c r="E1107" s="132"/>
      <c r="F1107" s="132"/>
      <c r="G1107" s="132"/>
      <c r="H1107" s="132"/>
      <c r="I1107" s="132"/>
      <c r="J1107" s="132"/>
      <c r="K1107" s="132"/>
      <c r="L1107" s="132"/>
      <c r="M1107" s="132"/>
      <c r="N1107" s="132"/>
      <c r="R1107" s="133"/>
      <c r="S1107" s="133"/>
      <c r="T1107" s="133"/>
      <c r="U1107" s="133"/>
      <c r="V1107" s="133"/>
      <c r="W1107" s="133"/>
      <c r="X1107" s="133"/>
      <c r="Y1107" s="133"/>
      <c r="Z1107" s="133"/>
      <c r="AA1107" s="133"/>
      <c r="AB1107" s="132"/>
      <c r="AC1107" s="132"/>
      <c r="AD1107" s="132"/>
      <c r="AE1107" s="132"/>
      <c r="AF1107" s="132"/>
    </row>
    <row r="1108" spans="1:32">
      <c r="A1108" s="129">
        <v>38140</v>
      </c>
      <c r="B1108" s="132"/>
      <c r="C1108" s="132"/>
      <c r="D1108" s="132"/>
      <c r="E1108" s="132"/>
      <c r="F1108" s="132"/>
      <c r="G1108" s="132"/>
      <c r="H1108" s="132"/>
      <c r="I1108" s="132"/>
      <c r="J1108" s="132"/>
      <c r="K1108" s="132"/>
      <c r="L1108" s="132"/>
      <c r="M1108" s="132"/>
      <c r="N1108" s="132"/>
      <c r="R1108" s="133"/>
      <c r="S1108" s="133"/>
      <c r="T1108" s="133"/>
      <c r="U1108" s="133"/>
      <c r="V1108" s="133"/>
      <c r="W1108" s="133"/>
      <c r="X1108" s="133"/>
      <c r="Y1108" s="133"/>
      <c r="Z1108" s="133"/>
      <c r="AA1108" s="133"/>
      <c r="AB1108" s="132"/>
      <c r="AC1108" s="132"/>
      <c r="AD1108" s="132"/>
      <c r="AE1108" s="132"/>
      <c r="AF1108" s="132"/>
    </row>
    <row r="1109" spans="1:32">
      <c r="A1109" s="129">
        <v>38141</v>
      </c>
      <c r="B1109" s="132"/>
      <c r="C1109" s="132"/>
      <c r="D1109" s="132"/>
      <c r="E1109" s="132"/>
      <c r="F1109" s="132"/>
      <c r="G1109" s="132"/>
      <c r="H1109" s="132"/>
      <c r="I1109" s="132"/>
      <c r="J1109" s="132"/>
      <c r="K1109" s="132"/>
      <c r="L1109" s="132"/>
      <c r="M1109" s="132"/>
      <c r="N1109" s="132"/>
      <c r="R1109" s="133"/>
      <c r="S1109" s="133"/>
      <c r="T1109" s="133"/>
      <c r="U1109" s="133"/>
      <c r="V1109" s="133"/>
      <c r="W1109" s="133"/>
      <c r="X1109" s="133"/>
      <c r="Y1109" s="133"/>
      <c r="Z1109" s="133"/>
      <c r="AA1109" s="133"/>
      <c r="AB1109" s="132"/>
      <c r="AC1109" s="132"/>
      <c r="AD1109" s="132"/>
      <c r="AE1109" s="132"/>
      <c r="AF1109" s="132"/>
    </row>
    <row r="1110" spans="1:32">
      <c r="A1110" s="129">
        <v>38142</v>
      </c>
      <c r="B1110" s="132"/>
      <c r="C1110" s="132"/>
      <c r="D1110" s="132"/>
      <c r="E1110" s="132"/>
      <c r="F1110" s="132"/>
      <c r="G1110" s="132"/>
      <c r="H1110" s="132"/>
      <c r="I1110" s="132"/>
      <c r="J1110" s="132"/>
      <c r="K1110" s="132"/>
      <c r="L1110" s="132"/>
      <c r="M1110" s="132"/>
      <c r="N1110" s="132"/>
      <c r="R1110" s="133"/>
      <c r="S1110" s="133"/>
      <c r="T1110" s="133"/>
      <c r="U1110" s="133"/>
      <c r="V1110" s="133"/>
      <c r="W1110" s="133"/>
      <c r="X1110" s="133"/>
      <c r="Y1110" s="133"/>
      <c r="Z1110" s="133"/>
      <c r="AA1110" s="133"/>
      <c r="AB1110" s="132"/>
      <c r="AC1110" s="132"/>
      <c r="AD1110" s="132"/>
      <c r="AE1110" s="132"/>
      <c r="AF1110" s="132"/>
    </row>
    <row r="1111" spans="1:32">
      <c r="A1111" s="129">
        <v>38145</v>
      </c>
      <c r="B1111" s="132"/>
      <c r="C1111" s="132"/>
      <c r="D1111" s="132"/>
      <c r="E1111" s="132"/>
      <c r="F1111" s="132"/>
      <c r="G1111" s="132"/>
      <c r="H1111" s="132"/>
      <c r="I1111" s="132"/>
      <c r="J1111" s="132"/>
      <c r="K1111" s="132"/>
      <c r="L1111" s="132"/>
      <c r="M1111" s="132"/>
      <c r="N1111" s="132"/>
      <c r="R1111" s="133"/>
      <c r="S1111" s="133"/>
      <c r="T1111" s="133"/>
      <c r="U1111" s="133"/>
      <c r="V1111" s="133"/>
      <c r="W1111" s="133"/>
      <c r="X1111" s="133"/>
      <c r="Y1111" s="133"/>
      <c r="Z1111" s="133"/>
      <c r="AA1111" s="133"/>
      <c r="AB1111" s="132"/>
      <c r="AC1111" s="132"/>
      <c r="AD1111" s="132"/>
      <c r="AE1111" s="132"/>
      <c r="AF1111" s="132"/>
    </row>
    <row r="1112" spans="1:32">
      <c r="A1112" s="129">
        <v>38146</v>
      </c>
      <c r="B1112" s="132"/>
      <c r="C1112" s="132"/>
      <c r="D1112" s="132"/>
      <c r="E1112" s="132"/>
      <c r="F1112" s="132"/>
      <c r="G1112" s="132"/>
      <c r="H1112" s="132"/>
      <c r="I1112" s="132"/>
      <c r="J1112" s="132"/>
      <c r="K1112" s="132"/>
      <c r="L1112" s="132"/>
      <c r="M1112" s="132"/>
      <c r="N1112" s="132"/>
      <c r="R1112" s="133"/>
      <c r="S1112" s="133"/>
      <c r="T1112" s="133"/>
      <c r="U1112" s="133"/>
      <c r="V1112" s="133"/>
      <c r="W1112" s="133"/>
      <c r="X1112" s="133"/>
      <c r="Y1112" s="133"/>
      <c r="Z1112" s="133"/>
      <c r="AA1112" s="133"/>
      <c r="AB1112" s="132"/>
      <c r="AC1112" s="132"/>
      <c r="AD1112" s="132"/>
      <c r="AE1112" s="132"/>
      <c r="AF1112" s="132"/>
    </row>
    <row r="1113" spans="1:32">
      <c r="A1113" s="129">
        <v>38147</v>
      </c>
      <c r="B1113" s="132"/>
      <c r="C1113" s="132"/>
      <c r="D1113" s="132"/>
      <c r="E1113" s="132"/>
      <c r="F1113" s="132"/>
      <c r="G1113" s="132"/>
      <c r="H1113" s="132"/>
      <c r="I1113" s="132"/>
      <c r="J1113" s="132"/>
      <c r="K1113" s="132"/>
      <c r="L1113" s="132"/>
      <c r="M1113" s="132"/>
      <c r="N1113" s="132"/>
      <c r="R1113" s="133"/>
      <c r="S1113" s="133"/>
      <c r="T1113" s="133"/>
      <c r="U1113" s="133"/>
      <c r="V1113" s="133"/>
      <c r="W1113" s="133"/>
      <c r="X1113" s="133"/>
      <c r="Y1113" s="133"/>
      <c r="Z1113" s="133"/>
      <c r="AA1113" s="133"/>
      <c r="AB1113" s="132"/>
      <c r="AC1113" s="132"/>
      <c r="AD1113" s="132"/>
      <c r="AE1113" s="132"/>
      <c r="AF1113" s="132"/>
    </row>
    <row r="1114" spans="1:32">
      <c r="A1114" s="129">
        <v>38148</v>
      </c>
      <c r="B1114" s="132"/>
      <c r="C1114" s="132"/>
      <c r="D1114" s="132"/>
      <c r="E1114" s="132"/>
      <c r="F1114" s="132"/>
      <c r="G1114" s="132"/>
      <c r="H1114" s="132"/>
      <c r="I1114" s="132"/>
      <c r="J1114" s="132"/>
      <c r="K1114" s="132"/>
      <c r="L1114" s="132"/>
      <c r="M1114" s="132"/>
      <c r="N1114" s="132"/>
      <c r="R1114" s="133"/>
      <c r="S1114" s="133"/>
      <c r="T1114" s="133"/>
      <c r="U1114" s="133"/>
      <c r="V1114" s="133"/>
      <c r="W1114" s="133"/>
      <c r="X1114" s="133"/>
      <c r="Y1114" s="133"/>
      <c r="Z1114" s="133"/>
      <c r="AA1114" s="133"/>
      <c r="AB1114" s="132"/>
      <c r="AC1114" s="132"/>
      <c r="AD1114" s="132"/>
      <c r="AE1114" s="132"/>
      <c r="AF1114" s="132"/>
    </row>
    <row r="1115" spans="1:32">
      <c r="A1115" s="129">
        <v>38149</v>
      </c>
      <c r="B1115" s="132"/>
      <c r="C1115" s="132"/>
      <c r="D1115" s="132"/>
      <c r="E1115" s="132"/>
      <c r="F1115" s="132"/>
      <c r="G1115" s="132"/>
      <c r="H1115" s="132"/>
      <c r="I1115" s="132"/>
      <c r="J1115" s="132"/>
      <c r="K1115" s="132"/>
      <c r="L1115" s="132"/>
      <c r="M1115" s="132"/>
      <c r="N1115" s="132"/>
      <c r="R1115" s="133"/>
      <c r="S1115" s="133"/>
      <c r="T1115" s="133"/>
      <c r="U1115" s="133"/>
      <c r="V1115" s="133"/>
      <c r="W1115" s="133"/>
      <c r="X1115" s="133"/>
      <c r="Y1115" s="133"/>
      <c r="Z1115" s="133"/>
      <c r="AA1115" s="133"/>
      <c r="AB1115" s="132"/>
      <c r="AC1115" s="132"/>
      <c r="AD1115" s="132"/>
      <c r="AE1115" s="132"/>
      <c r="AF1115" s="132"/>
    </row>
    <row r="1116" spans="1:32">
      <c r="A1116" s="129">
        <v>38152</v>
      </c>
      <c r="B1116" s="132"/>
      <c r="C1116" s="132"/>
      <c r="D1116" s="132"/>
      <c r="E1116" s="132"/>
      <c r="F1116" s="132"/>
      <c r="G1116" s="132"/>
      <c r="H1116" s="132"/>
      <c r="I1116" s="132"/>
      <c r="J1116" s="132"/>
      <c r="K1116" s="132"/>
      <c r="L1116" s="132"/>
      <c r="M1116" s="132"/>
      <c r="N1116" s="132"/>
      <c r="R1116" s="133"/>
      <c r="S1116" s="133"/>
      <c r="T1116" s="133"/>
      <c r="U1116" s="133"/>
      <c r="V1116" s="133"/>
      <c r="W1116" s="133"/>
      <c r="X1116" s="133"/>
      <c r="Y1116" s="133"/>
      <c r="Z1116" s="133"/>
      <c r="AA1116" s="133"/>
      <c r="AB1116" s="132"/>
      <c r="AC1116" s="132"/>
      <c r="AD1116" s="132"/>
      <c r="AE1116" s="132"/>
      <c r="AF1116" s="132"/>
    </row>
    <row r="1117" spans="1:32">
      <c r="A1117" s="129">
        <v>38153</v>
      </c>
      <c r="B1117" s="132"/>
      <c r="C1117" s="132"/>
      <c r="D1117" s="132"/>
      <c r="E1117" s="132"/>
      <c r="F1117" s="132"/>
      <c r="G1117" s="132"/>
      <c r="H1117" s="132"/>
      <c r="I1117" s="132"/>
      <c r="J1117" s="132"/>
      <c r="K1117" s="132"/>
      <c r="L1117" s="132"/>
      <c r="M1117" s="132"/>
      <c r="N1117" s="132"/>
      <c r="R1117" s="133"/>
      <c r="S1117" s="133"/>
      <c r="T1117" s="133"/>
      <c r="U1117" s="133"/>
      <c r="V1117" s="133"/>
      <c r="W1117" s="133"/>
      <c r="X1117" s="133"/>
      <c r="Y1117" s="133"/>
      <c r="Z1117" s="133"/>
      <c r="AA1117" s="133"/>
      <c r="AB1117" s="132"/>
      <c r="AC1117" s="132"/>
      <c r="AD1117" s="132"/>
      <c r="AE1117" s="132"/>
      <c r="AF1117" s="132"/>
    </row>
    <row r="1118" spans="1:32">
      <c r="A1118" s="129">
        <v>38154</v>
      </c>
      <c r="B1118" s="132"/>
      <c r="C1118" s="132"/>
      <c r="D1118" s="132"/>
      <c r="E1118" s="132"/>
      <c r="F1118" s="132"/>
      <c r="G1118" s="132"/>
      <c r="H1118" s="132"/>
      <c r="I1118" s="132"/>
      <c r="J1118" s="132"/>
      <c r="K1118" s="132"/>
      <c r="L1118" s="132"/>
      <c r="M1118" s="132"/>
      <c r="N1118" s="132"/>
      <c r="R1118" s="133"/>
      <c r="S1118" s="133"/>
      <c r="T1118" s="133"/>
      <c r="U1118" s="133"/>
      <c r="V1118" s="133"/>
      <c r="W1118" s="133"/>
      <c r="X1118" s="133"/>
      <c r="Y1118" s="133"/>
      <c r="Z1118" s="133"/>
      <c r="AA1118" s="133"/>
      <c r="AB1118" s="132"/>
      <c r="AC1118" s="132"/>
      <c r="AD1118" s="132"/>
      <c r="AE1118" s="132"/>
      <c r="AF1118" s="132"/>
    </row>
    <row r="1119" spans="1:32">
      <c r="A1119" s="129">
        <v>38155</v>
      </c>
      <c r="B1119" s="132"/>
      <c r="C1119" s="132"/>
      <c r="D1119" s="132"/>
      <c r="E1119" s="132"/>
      <c r="F1119" s="132"/>
      <c r="G1119" s="132"/>
      <c r="H1119" s="132"/>
      <c r="I1119" s="132"/>
      <c r="J1119" s="132"/>
      <c r="K1119" s="132"/>
      <c r="L1119" s="132"/>
      <c r="M1119" s="132"/>
      <c r="N1119" s="132"/>
      <c r="R1119" s="133"/>
      <c r="S1119" s="133"/>
      <c r="T1119" s="133"/>
      <c r="U1119" s="133"/>
      <c r="V1119" s="133"/>
      <c r="W1119" s="133"/>
      <c r="X1119" s="133"/>
      <c r="Y1119" s="133"/>
      <c r="Z1119" s="133"/>
      <c r="AA1119" s="133"/>
      <c r="AB1119" s="132"/>
      <c r="AC1119" s="132"/>
      <c r="AD1119" s="132"/>
      <c r="AE1119" s="132"/>
      <c r="AF1119" s="132"/>
    </row>
    <row r="1120" spans="1:32">
      <c r="A1120" s="129">
        <v>38156</v>
      </c>
      <c r="B1120" s="132"/>
      <c r="C1120" s="132"/>
      <c r="D1120" s="132"/>
      <c r="E1120" s="132"/>
      <c r="F1120" s="132"/>
      <c r="G1120" s="132"/>
      <c r="H1120" s="132"/>
      <c r="I1120" s="132"/>
      <c r="J1120" s="132"/>
      <c r="K1120" s="132"/>
      <c r="L1120" s="132"/>
      <c r="M1120" s="132"/>
      <c r="N1120" s="132"/>
      <c r="R1120" s="133"/>
      <c r="S1120" s="133"/>
      <c r="T1120" s="133"/>
      <c r="U1120" s="133"/>
      <c r="V1120" s="133"/>
      <c r="W1120" s="133"/>
      <c r="X1120" s="133"/>
      <c r="Y1120" s="133"/>
      <c r="Z1120" s="133"/>
      <c r="AA1120" s="133"/>
      <c r="AB1120" s="132"/>
      <c r="AC1120" s="132"/>
      <c r="AD1120" s="132"/>
      <c r="AE1120" s="132"/>
      <c r="AF1120" s="132"/>
    </row>
    <row r="1121" spans="1:32">
      <c r="A1121" s="129">
        <v>38159</v>
      </c>
      <c r="B1121" s="132"/>
      <c r="C1121" s="132"/>
      <c r="D1121" s="132"/>
      <c r="E1121" s="132"/>
      <c r="F1121" s="132"/>
      <c r="G1121" s="132"/>
      <c r="H1121" s="132"/>
      <c r="I1121" s="132"/>
      <c r="J1121" s="132"/>
      <c r="K1121" s="132"/>
      <c r="L1121" s="132"/>
      <c r="M1121" s="132"/>
      <c r="N1121" s="132"/>
      <c r="R1121" s="133"/>
      <c r="S1121" s="133"/>
      <c r="T1121" s="133"/>
      <c r="U1121" s="133"/>
      <c r="V1121" s="133"/>
      <c r="W1121" s="133"/>
      <c r="X1121" s="133"/>
      <c r="Y1121" s="133"/>
      <c r="Z1121" s="133"/>
      <c r="AA1121" s="133"/>
      <c r="AB1121" s="132"/>
      <c r="AC1121" s="132"/>
      <c r="AD1121" s="132"/>
      <c r="AE1121" s="132"/>
      <c r="AF1121" s="132"/>
    </row>
    <row r="1122" spans="1:32">
      <c r="A1122" s="129">
        <v>38160</v>
      </c>
      <c r="B1122" s="132"/>
      <c r="C1122" s="132"/>
      <c r="D1122" s="132"/>
      <c r="E1122" s="132"/>
      <c r="F1122" s="132"/>
      <c r="G1122" s="132"/>
      <c r="H1122" s="132"/>
      <c r="I1122" s="132"/>
      <c r="J1122" s="132"/>
      <c r="K1122" s="132"/>
      <c r="L1122" s="132"/>
      <c r="M1122" s="132"/>
      <c r="N1122" s="132"/>
      <c r="R1122" s="133"/>
      <c r="S1122" s="133"/>
      <c r="T1122" s="133"/>
      <c r="U1122" s="133"/>
      <c r="V1122" s="133"/>
      <c r="W1122" s="133"/>
      <c r="X1122" s="133"/>
      <c r="Y1122" s="133"/>
      <c r="Z1122" s="133"/>
      <c r="AA1122" s="133"/>
      <c r="AB1122" s="132"/>
      <c r="AC1122" s="132"/>
      <c r="AD1122" s="132"/>
      <c r="AE1122" s="132"/>
      <c r="AF1122" s="132"/>
    </row>
    <row r="1123" spans="1:32">
      <c r="A1123" s="129">
        <v>38161</v>
      </c>
      <c r="B1123" s="132"/>
      <c r="C1123" s="132"/>
      <c r="D1123" s="132"/>
      <c r="E1123" s="132"/>
      <c r="F1123" s="132"/>
      <c r="G1123" s="132"/>
      <c r="H1123" s="132"/>
      <c r="I1123" s="132"/>
      <c r="J1123" s="132"/>
      <c r="K1123" s="132"/>
      <c r="L1123" s="132"/>
      <c r="M1123" s="132"/>
      <c r="N1123" s="132"/>
      <c r="R1123" s="133"/>
      <c r="S1123" s="133"/>
      <c r="T1123" s="133"/>
      <c r="U1123" s="133"/>
      <c r="V1123" s="133"/>
      <c r="W1123" s="133"/>
      <c r="X1123" s="133"/>
      <c r="Y1123" s="133"/>
      <c r="Z1123" s="133"/>
      <c r="AA1123" s="133"/>
      <c r="AB1123" s="132"/>
      <c r="AC1123" s="132"/>
      <c r="AD1123" s="132"/>
      <c r="AE1123" s="132"/>
      <c r="AF1123" s="132"/>
    </row>
    <row r="1124" spans="1:32">
      <c r="A1124" s="129">
        <v>38162</v>
      </c>
      <c r="B1124" s="132"/>
      <c r="C1124" s="132"/>
      <c r="D1124" s="132"/>
      <c r="E1124" s="132"/>
      <c r="F1124" s="132"/>
      <c r="G1124" s="132"/>
      <c r="H1124" s="132"/>
      <c r="I1124" s="132"/>
      <c r="J1124" s="132"/>
      <c r="K1124" s="132"/>
      <c r="L1124" s="132"/>
      <c r="M1124" s="132"/>
      <c r="N1124" s="132"/>
      <c r="R1124" s="133"/>
      <c r="S1124" s="133"/>
      <c r="T1124" s="133"/>
      <c r="U1124" s="133"/>
      <c r="V1124" s="133"/>
      <c r="W1124" s="133"/>
      <c r="X1124" s="133"/>
      <c r="Y1124" s="133"/>
      <c r="Z1124" s="133"/>
      <c r="AA1124" s="133"/>
      <c r="AB1124" s="132"/>
      <c r="AC1124" s="132"/>
      <c r="AD1124" s="132"/>
      <c r="AE1124" s="132"/>
      <c r="AF1124" s="132"/>
    </row>
    <row r="1125" spans="1:32">
      <c r="A1125" s="129">
        <v>38163</v>
      </c>
      <c r="B1125" s="132"/>
      <c r="C1125" s="132"/>
      <c r="D1125" s="132"/>
      <c r="E1125" s="132"/>
      <c r="F1125" s="132"/>
      <c r="G1125" s="132"/>
      <c r="H1125" s="132"/>
      <c r="I1125" s="132"/>
      <c r="J1125" s="132"/>
      <c r="K1125" s="132"/>
      <c r="L1125" s="132"/>
      <c r="M1125" s="132"/>
      <c r="N1125" s="132"/>
      <c r="R1125" s="133"/>
      <c r="S1125" s="133"/>
      <c r="T1125" s="133"/>
      <c r="U1125" s="133"/>
      <c r="V1125" s="133"/>
      <c r="W1125" s="133"/>
      <c r="X1125" s="133"/>
      <c r="Y1125" s="133"/>
      <c r="Z1125" s="133"/>
      <c r="AA1125" s="133"/>
      <c r="AB1125" s="132"/>
      <c r="AC1125" s="132"/>
      <c r="AD1125" s="132"/>
      <c r="AE1125" s="132"/>
      <c r="AF1125" s="132"/>
    </row>
    <row r="1126" spans="1:32">
      <c r="A1126" s="129">
        <v>38166</v>
      </c>
      <c r="B1126" s="132"/>
      <c r="C1126" s="132"/>
      <c r="D1126" s="132"/>
      <c r="E1126" s="132"/>
      <c r="F1126" s="132"/>
      <c r="G1126" s="132"/>
      <c r="H1126" s="132"/>
      <c r="I1126" s="132"/>
      <c r="J1126" s="132"/>
      <c r="K1126" s="132"/>
      <c r="L1126" s="132"/>
      <c r="M1126" s="132"/>
      <c r="N1126" s="132"/>
      <c r="R1126" s="133"/>
      <c r="S1126" s="133"/>
      <c r="T1126" s="133"/>
      <c r="U1126" s="133"/>
      <c r="V1126" s="133"/>
      <c r="W1126" s="133"/>
      <c r="X1126" s="133"/>
      <c r="Y1126" s="133"/>
      <c r="Z1126" s="133"/>
      <c r="AA1126" s="133"/>
      <c r="AB1126" s="132"/>
      <c r="AC1126" s="132"/>
      <c r="AD1126" s="132"/>
      <c r="AE1126" s="132"/>
      <c r="AF1126" s="132"/>
    </row>
    <row r="1127" spans="1:32">
      <c r="A1127" s="129">
        <v>38167</v>
      </c>
      <c r="B1127" s="132"/>
      <c r="C1127" s="132"/>
      <c r="D1127" s="132"/>
      <c r="E1127" s="132"/>
      <c r="F1127" s="132"/>
      <c r="G1127" s="132"/>
      <c r="H1127" s="132"/>
      <c r="I1127" s="132"/>
      <c r="J1127" s="132"/>
      <c r="K1127" s="132"/>
      <c r="L1127" s="132"/>
      <c r="M1127" s="132"/>
      <c r="N1127" s="132"/>
      <c r="R1127" s="133"/>
      <c r="S1127" s="133"/>
      <c r="T1127" s="133"/>
      <c r="U1127" s="133"/>
      <c r="V1127" s="133"/>
      <c r="W1127" s="133"/>
      <c r="X1127" s="133"/>
      <c r="Y1127" s="133"/>
      <c r="Z1127" s="133"/>
      <c r="AA1127" s="133"/>
      <c r="AB1127" s="132"/>
      <c r="AC1127" s="132"/>
      <c r="AD1127" s="132"/>
      <c r="AE1127" s="132"/>
      <c r="AF1127" s="132"/>
    </row>
    <row r="1128" spans="1:32">
      <c r="A1128" s="129">
        <v>38168</v>
      </c>
      <c r="B1128" s="132"/>
      <c r="C1128" s="132"/>
      <c r="D1128" s="132"/>
      <c r="E1128" s="132"/>
      <c r="F1128" s="132"/>
      <c r="G1128" s="132"/>
      <c r="H1128" s="132"/>
      <c r="I1128" s="132"/>
      <c r="J1128" s="132"/>
      <c r="K1128" s="132"/>
      <c r="L1128" s="132"/>
      <c r="M1128" s="132"/>
      <c r="N1128" s="132"/>
      <c r="R1128" s="133"/>
      <c r="S1128" s="133"/>
      <c r="T1128" s="133"/>
      <c r="U1128" s="133"/>
      <c r="V1128" s="133"/>
      <c r="W1128" s="133"/>
      <c r="X1128" s="133"/>
      <c r="Y1128" s="133"/>
      <c r="Z1128" s="133"/>
      <c r="AA1128" s="133"/>
      <c r="AB1128" s="132"/>
      <c r="AC1128" s="132"/>
      <c r="AD1128" s="132"/>
      <c r="AE1128" s="132"/>
      <c r="AF1128" s="132"/>
    </row>
    <row r="1129" spans="1:32">
      <c r="A1129" s="129">
        <v>38169</v>
      </c>
      <c r="B1129" s="132"/>
      <c r="C1129" s="132"/>
      <c r="D1129" s="132"/>
      <c r="E1129" s="132"/>
      <c r="F1129" s="132"/>
      <c r="G1129" s="132"/>
      <c r="H1129" s="132"/>
      <c r="I1129" s="132"/>
      <c r="J1129" s="132"/>
      <c r="K1129" s="132"/>
      <c r="L1129" s="132"/>
      <c r="M1129" s="132"/>
      <c r="N1129" s="132"/>
      <c r="R1129" s="133"/>
      <c r="S1129" s="133"/>
      <c r="T1129" s="133"/>
      <c r="U1129" s="133"/>
      <c r="V1129" s="133"/>
      <c r="W1129" s="133"/>
      <c r="X1129" s="133"/>
      <c r="Y1129" s="133"/>
      <c r="Z1129" s="133"/>
      <c r="AA1129" s="133"/>
      <c r="AB1129" s="132"/>
      <c r="AC1129" s="132"/>
      <c r="AD1129" s="132"/>
      <c r="AE1129" s="132"/>
      <c r="AF1129" s="132"/>
    </row>
    <row r="1130" spans="1:32">
      <c r="A1130" s="129">
        <v>38170</v>
      </c>
      <c r="B1130" s="132"/>
      <c r="C1130" s="132"/>
      <c r="D1130" s="132"/>
      <c r="E1130" s="132"/>
      <c r="F1130" s="132"/>
      <c r="G1130" s="132"/>
      <c r="H1130" s="132"/>
      <c r="I1130" s="132"/>
      <c r="J1130" s="132"/>
      <c r="K1130" s="132"/>
      <c r="L1130" s="132"/>
      <c r="M1130" s="132"/>
      <c r="N1130" s="132"/>
      <c r="R1130" s="133"/>
      <c r="S1130" s="133"/>
      <c r="T1130" s="133"/>
      <c r="U1130" s="133"/>
      <c r="V1130" s="133"/>
      <c r="W1130" s="133"/>
      <c r="X1130" s="133"/>
      <c r="Y1130" s="133"/>
      <c r="Z1130" s="133"/>
      <c r="AA1130" s="133"/>
      <c r="AB1130" s="132"/>
      <c r="AC1130" s="132"/>
      <c r="AD1130" s="132"/>
      <c r="AE1130" s="132"/>
      <c r="AF1130" s="132"/>
    </row>
    <row r="1131" spans="1:32">
      <c r="A1131" s="129">
        <v>38174</v>
      </c>
      <c r="B1131" s="132"/>
      <c r="C1131" s="132"/>
      <c r="D1131" s="132"/>
      <c r="E1131" s="132"/>
      <c r="F1131" s="132"/>
      <c r="G1131" s="132"/>
      <c r="H1131" s="132"/>
      <c r="I1131" s="132"/>
      <c r="J1131" s="132"/>
      <c r="K1131" s="132"/>
      <c r="L1131" s="132"/>
      <c r="M1131" s="132"/>
      <c r="N1131" s="132"/>
      <c r="R1131" s="133"/>
      <c r="S1131" s="133"/>
      <c r="T1131" s="133"/>
      <c r="U1131" s="133"/>
      <c r="V1131" s="133"/>
      <c r="W1131" s="133"/>
      <c r="X1131" s="133"/>
      <c r="Y1131" s="133"/>
      <c r="Z1131" s="133"/>
      <c r="AA1131" s="133"/>
      <c r="AB1131" s="132"/>
      <c r="AC1131" s="132"/>
      <c r="AD1131" s="132"/>
      <c r="AE1131" s="132"/>
      <c r="AF1131" s="132"/>
    </row>
    <row r="1132" spans="1:32">
      <c r="A1132" s="129">
        <v>38175</v>
      </c>
      <c r="B1132" s="132"/>
      <c r="C1132" s="132"/>
      <c r="D1132" s="132"/>
      <c r="E1132" s="132"/>
      <c r="F1132" s="132"/>
      <c r="G1132" s="132"/>
      <c r="H1132" s="132"/>
      <c r="I1132" s="132"/>
      <c r="J1132" s="132"/>
      <c r="K1132" s="132"/>
      <c r="L1132" s="132"/>
      <c r="M1132" s="132"/>
      <c r="N1132" s="132"/>
      <c r="R1132" s="133"/>
      <c r="S1132" s="133"/>
      <c r="T1132" s="133"/>
      <c r="U1132" s="133"/>
      <c r="V1132" s="133"/>
      <c r="W1132" s="133"/>
      <c r="X1132" s="133"/>
      <c r="Y1132" s="133"/>
      <c r="Z1132" s="133"/>
      <c r="AA1132" s="133"/>
      <c r="AB1132" s="132"/>
      <c r="AC1132" s="132"/>
      <c r="AD1132" s="132"/>
      <c r="AE1132" s="132"/>
      <c r="AF1132" s="132"/>
    </row>
    <row r="1133" spans="1:32">
      <c r="A1133" s="129">
        <v>38176</v>
      </c>
      <c r="B1133" s="132"/>
      <c r="C1133" s="132"/>
      <c r="D1133" s="132"/>
      <c r="E1133" s="132"/>
      <c r="F1133" s="132"/>
      <c r="G1133" s="132"/>
      <c r="H1133" s="132"/>
      <c r="I1133" s="132"/>
      <c r="J1133" s="132"/>
      <c r="K1133" s="132"/>
      <c r="L1133" s="132"/>
      <c r="M1133" s="132"/>
      <c r="N1133" s="132"/>
      <c r="R1133" s="133"/>
      <c r="S1133" s="133"/>
      <c r="T1133" s="133"/>
      <c r="U1133" s="133"/>
      <c r="V1133" s="133"/>
      <c r="W1133" s="133"/>
      <c r="X1133" s="133"/>
      <c r="Y1133" s="133"/>
      <c r="Z1133" s="133"/>
      <c r="AA1133" s="133"/>
      <c r="AB1133" s="132"/>
      <c r="AC1133" s="132"/>
      <c r="AD1133" s="132"/>
      <c r="AE1133" s="132"/>
      <c r="AF1133" s="132"/>
    </row>
    <row r="1134" spans="1:32">
      <c r="A1134" s="129">
        <v>38177</v>
      </c>
      <c r="B1134" s="132"/>
      <c r="C1134" s="132"/>
      <c r="D1134" s="132"/>
      <c r="E1134" s="132"/>
      <c r="F1134" s="132"/>
      <c r="G1134" s="132"/>
      <c r="H1134" s="132"/>
      <c r="I1134" s="132"/>
      <c r="J1134" s="132"/>
      <c r="K1134" s="132"/>
      <c r="L1134" s="132"/>
      <c r="M1134" s="132"/>
      <c r="N1134" s="132"/>
      <c r="R1134" s="133"/>
      <c r="S1134" s="133"/>
      <c r="T1134" s="133"/>
      <c r="U1134" s="133"/>
      <c r="V1134" s="133"/>
      <c r="W1134" s="133"/>
      <c r="X1134" s="133"/>
      <c r="Y1134" s="133"/>
      <c r="Z1134" s="133"/>
      <c r="AA1134" s="133"/>
      <c r="AB1134" s="132"/>
      <c r="AC1134" s="132"/>
      <c r="AD1134" s="132"/>
      <c r="AE1134" s="132"/>
      <c r="AF1134" s="132"/>
    </row>
    <row r="1135" spans="1:32">
      <c r="A1135" s="129">
        <v>38180</v>
      </c>
      <c r="B1135" s="132"/>
      <c r="C1135" s="132"/>
      <c r="D1135" s="132"/>
      <c r="E1135" s="132"/>
      <c r="F1135" s="132"/>
      <c r="G1135" s="132"/>
      <c r="H1135" s="132"/>
      <c r="I1135" s="132"/>
      <c r="J1135" s="132"/>
      <c r="K1135" s="132"/>
      <c r="L1135" s="132"/>
      <c r="M1135" s="132"/>
      <c r="N1135" s="132"/>
      <c r="R1135" s="133"/>
      <c r="S1135" s="133"/>
      <c r="T1135" s="133"/>
      <c r="U1135" s="133"/>
      <c r="V1135" s="133"/>
      <c r="W1135" s="133"/>
      <c r="X1135" s="133"/>
      <c r="Y1135" s="133"/>
      <c r="Z1135" s="133"/>
      <c r="AA1135" s="133"/>
      <c r="AB1135" s="132"/>
      <c r="AC1135" s="132"/>
      <c r="AD1135" s="132"/>
      <c r="AE1135" s="132"/>
      <c r="AF1135" s="132"/>
    </row>
    <row r="1136" spans="1:32">
      <c r="A1136" s="129">
        <v>38181</v>
      </c>
      <c r="B1136" s="132"/>
      <c r="C1136" s="132"/>
      <c r="D1136" s="132"/>
      <c r="E1136" s="132"/>
      <c r="F1136" s="132"/>
      <c r="G1136" s="132"/>
      <c r="H1136" s="132"/>
      <c r="I1136" s="132"/>
      <c r="J1136" s="132"/>
      <c r="K1136" s="132"/>
      <c r="L1136" s="132"/>
      <c r="M1136" s="132"/>
      <c r="N1136" s="132"/>
      <c r="R1136" s="133"/>
      <c r="S1136" s="133"/>
      <c r="T1136" s="133"/>
      <c r="U1136" s="133"/>
      <c r="V1136" s="133"/>
      <c r="W1136" s="133"/>
      <c r="X1136" s="133"/>
      <c r="Y1136" s="133"/>
      <c r="Z1136" s="133"/>
      <c r="AA1136" s="133"/>
      <c r="AB1136" s="132"/>
      <c r="AC1136" s="132"/>
      <c r="AD1136" s="132"/>
      <c r="AE1136" s="132"/>
      <c r="AF1136" s="132"/>
    </row>
    <row r="1137" spans="1:32">
      <c r="A1137" s="129">
        <v>38182</v>
      </c>
      <c r="B1137" s="132"/>
      <c r="C1137" s="132"/>
      <c r="D1137" s="132"/>
      <c r="E1137" s="132"/>
      <c r="F1137" s="132"/>
      <c r="G1137" s="132"/>
      <c r="H1137" s="132"/>
      <c r="I1137" s="132"/>
      <c r="J1137" s="132"/>
      <c r="K1137" s="132"/>
      <c r="L1137" s="132"/>
      <c r="M1137" s="132"/>
      <c r="N1137" s="132"/>
      <c r="R1137" s="133"/>
      <c r="S1137" s="133"/>
      <c r="T1137" s="133"/>
      <c r="U1137" s="133"/>
      <c r="V1137" s="133"/>
      <c r="W1137" s="133"/>
      <c r="X1137" s="133"/>
      <c r="Y1137" s="133"/>
      <c r="Z1137" s="133"/>
      <c r="AA1137" s="133"/>
      <c r="AB1137" s="132"/>
      <c r="AC1137" s="132"/>
      <c r="AD1137" s="132"/>
      <c r="AE1137" s="132"/>
      <c r="AF1137" s="132"/>
    </row>
    <row r="1138" spans="1:32">
      <c r="A1138" s="129">
        <v>38183</v>
      </c>
      <c r="B1138" s="132"/>
      <c r="C1138" s="132"/>
      <c r="D1138" s="132"/>
      <c r="E1138" s="132"/>
      <c r="F1138" s="132"/>
      <c r="G1138" s="132"/>
      <c r="H1138" s="132"/>
      <c r="I1138" s="132"/>
      <c r="J1138" s="132"/>
      <c r="K1138" s="132"/>
      <c r="L1138" s="132"/>
      <c r="M1138" s="132"/>
      <c r="N1138" s="132"/>
      <c r="R1138" s="133"/>
      <c r="S1138" s="133"/>
      <c r="T1138" s="133"/>
      <c r="U1138" s="133"/>
      <c r="V1138" s="133"/>
      <c r="W1138" s="133"/>
      <c r="X1138" s="133"/>
      <c r="Y1138" s="133"/>
      <c r="Z1138" s="133"/>
      <c r="AA1138" s="133"/>
      <c r="AB1138" s="132"/>
      <c r="AC1138" s="132"/>
      <c r="AD1138" s="132"/>
      <c r="AE1138" s="132"/>
      <c r="AF1138" s="132"/>
    </row>
    <row r="1139" spans="1:32">
      <c r="A1139" s="129">
        <v>38184</v>
      </c>
      <c r="B1139" s="132"/>
      <c r="C1139" s="132"/>
      <c r="D1139" s="132"/>
      <c r="E1139" s="132"/>
      <c r="F1139" s="132"/>
      <c r="G1139" s="132"/>
      <c r="H1139" s="132"/>
      <c r="I1139" s="132"/>
      <c r="J1139" s="132"/>
      <c r="K1139" s="132"/>
      <c r="L1139" s="132"/>
      <c r="M1139" s="132"/>
      <c r="N1139" s="132"/>
      <c r="R1139" s="133"/>
      <c r="S1139" s="133"/>
      <c r="T1139" s="133"/>
      <c r="U1139" s="133"/>
      <c r="V1139" s="133"/>
      <c r="W1139" s="133"/>
      <c r="X1139" s="133"/>
      <c r="Y1139" s="133"/>
      <c r="Z1139" s="133"/>
      <c r="AA1139" s="133"/>
      <c r="AB1139" s="132"/>
      <c r="AC1139" s="132"/>
      <c r="AD1139" s="132"/>
      <c r="AE1139" s="132"/>
      <c r="AF1139" s="132"/>
    </row>
    <row r="1140" spans="1:32">
      <c r="A1140" s="129">
        <v>38187</v>
      </c>
      <c r="B1140" s="132"/>
      <c r="C1140" s="132"/>
      <c r="D1140" s="132"/>
      <c r="E1140" s="132"/>
      <c r="F1140" s="132"/>
      <c r="G1140" s="132"/>
      <c r="H1140" s="132"/>
      <c r="I1140" s="132"/>
      <c r="J1140" s="132"/>
      <c r="K1140" s="132"/>
      <c r="L1140" s="132"/>
      <c r="M1140" s="132"/>
      <c r="N1140" s="132"/>
      <c r="R1140" s="133"/>
      <c r="S1140" s="133"/>
      <c r="T1140" s="133"/>
      <c r="U1140" s="133"/>
      <c r="V1140" s="133"/>
      <c r="W1140" s="133"/>
      <c r="X1140" s="133"/>
      <c r="Y1140" s="133"/>
      <c r="Z1140" s="133"/>
      <c r="AA1140" s="133"/>
      <c r="AB1140" s="132"/>
      <c r="AC1140" s="132"/>
      <c r="AD1140" s="132"/>
      <c r="AE1140" s="132"/>
      <c r="AF1140" s="132"/>
    </row>
    <row r="1141" spans="1:32">
      <c r="A1141" s="129">
        <v>38188</v>
      </c>
      <c r="B1141" s="132"/>
      <c r="C1141" s="132"/>
      <c r="D1141" s="132"/>
      <c r="E1141" s="132"/>
      <c r="F1141" s="132"/>
      <c r="G1141" s="132"/>
      <c r="H1141" s="132"/>
      <c r="I1141" s="132"/>
      <c r="J1141" s="132"/>
      <c r="K1141" s="132"/>
      <c r="L1141" s="132"/>
      <c r="M1141" s="132"/>
      <c r="N1141" s="132"/>
      <c r="R1141" s="133"/>
      <c r="S1141" s="133"/>
      <c r="T1141" s="133"/>
      <c r="U1141" s="133"/>
      <c r="V1141" s="133"/>
      <c r="W1141" s="133"/>
      <c r="X1141" s="133"/>
      <c r="Y1141" s="133"/>
      <c r="Z1141" s="133"/>
      <c r="AA1141" s="133"/>
      <c r="AB1141" s="132"/>
      <c r="AC1141" s="132"/>
      <c r="AD1141" s="132"/>
      <c r="AE1141" s="132"/>
      <c r="AF1141" s="132"/>
    </row>
    <row r="1142" spans="1:32">
      <c r="A1142" s="129">
        <v>38189</v>
      </c>
      <c r="B1142" s="132"/>
      <c r="C1142" s="132"/>
      <c r="D1142" s="132"/>
      <c r="E1142" s="132"/>
      <c r="F1142" s="132"/>
      <c r="G1142" s="132"/>
      <c r="H1142" s="132"/>
      <c r="I1142" s="132"/>
      <c r="J1142" s="132"/>
      <c r="K1142" s="132"/>
      <c r="L1142" s="132"/>
      <c r="M1142" s="132"/>
      <c r="N1142" s="132"/>
      <c r="R1142" s="133"/>
      <c r="S1142" s="133"/>
      <c r="T1142" s="133"/>
      <c r="U1142" s="133"/>
      <c r="V1142" s="133"/>
      <c r="W1142" s="133"/>
      <c r="X1142" s="133"/>
      <c r="Y1142" s="133"/>
      <c r="Z1142" s="133"/>
      <c r="AA1142" s="133"/>
      <c r="AB1142" s="132"/>
      <c r="AC1142" s="132"/>
      <c r="AD1142" s="132"/>
      <c r="AE1142" s="132"/>
      <c r="AF1142" s="132"/>
    </row>
    <row r="1143" spans="1:32">
      <c r="A1143" s="129">
        <v>38190</v>
      </c>
      <c r="B1143" s="132"/>
      <c r="C1143" s="132"/>
      <c r="D1143" s="132"/>
      <c r="E1143" s="132"/>
      <c r="F1143" s="132"/>
      <c r="G1143" s="132"/>
      <c r="H1143" s="132"/>
      <c r="I1143" s="132"/>
      <c r="J1143" s="132"/>
      <c r="K1143" s="132"/>
      <c r="L1143" s="132"/>
      <c r="M1143" s="132"/>
      <c r="N1143" s="132"/>
      <c r="R1143" s="133"/>
      <c r="S1143" s="133"/>
      <c r="T1143" s="133"/>
      <c r="U1143" s="133"/>
      <c r="V1143" s="133"/>
      <c r="W1143" s="133"/>
      <c r="X1143" s="133"/>
      <c r="Y1143" s="133"/>
      <c r="Z1143" s="133"/>
      <c r="AA1143" s="133"/>
      <c r="AB1143" s="132"/>
      <c r="AC1143" s="132"/>
      <c r="AD1143" s="132"/>
      <c r="AE1143" s="132"/>
      <c r="AF1143" s="132"/>
    </row>
    <row r="1144" spans="1:32">
      <c r="A1144" s="129">
        <v>38191</v>
      </c>
      <c r="B1144" s="132"/>
      <c r="C1144" s="132"/>
      <c r="D1144" s="132"/>
      <c r="E1144" s="132"/>
      <c r="F1144" s="132"/>
      <c r="G1144" s="132"/>
      <c r="H1144" s="132"/>
      <c r="I1144" s="132"/>
      <c r="J1144" s="132"/>
      <c r="K1144" s="132"/>
      <c r="L1144" s="132"/>
      <c r="M1144" s="132"/>
      <c r="N1144" s="132"/>
      <c r="R1144" s="133"/>
      <c r="S1144" s="133"/>
      <c r="T1144" s="133"/>
      <c r="U1144" s="133"/>
      <c r="V1144" s="133"/>
      <c r="W1144" s="133"/>
      <c r="X1144" s="133"/>
      <c r="Y1144" s="133"/>
      <c r="Z1144" s="133"/>
      <c r="AA1144" s="133"/>
      <c r="AB1144" s="132"/>
      <c r="AC1144" s="132"/>
      <c r="AD1144" s="132"/>
      <c r="AE1144" s="132"/>
      <c r="AF1144" s="132"/>
    </row>
    <row r="1145" spans="1:32">
      <c r="A1145" s="129">
        <v>38194</v>
      </c>
      <c r="B1145" s="132"/>
      <c r="C1145" s="132"/>
      <c r="D1145" s="132"/>
      <c r="E1145" s="132"/>
      <c r="F1145" s="132"/>
      <c r="G1145" s="132"/>
      <c r="H1145" s="132"/>
      <c r="I1145" s="132"/>
      <c r="J1145" s="132"/>
      <c r="K1145" s="132"/>
      <c r="L1145" s="132"/>
      <c r="M1145" s="132"/>
      <c r="N1145" s="132"/>
      <c r="R1145" s="133"/>
      <c r="S1145" s="133"/>
      <c r="T1145" s="133"/>
      <c r="U1145" s="133"/>
      <c r="V1145" s="133"/>
      <c r="W1145" s="133"/>
      <c r="X1145" s="133"/>
      <c r="Y1145" s="133"/>
      <c r="Z1145" s="133"/>
      <c r="AA1145" s="133"/>
      <c r="AB1145" s="132"/>
      <c r="AC1145" s="132"/>
      <c r="AD1145" s="132"/>
      <c r="AE1145" s="132"/>
      <c r="AF1145" s="132"/>
    </row>
    <row r="1146" spans="1:32">
      <c r="A1146" s="129">
        <v>38195</v>
      </c>
      <c r="B1146" s="132"/>
      <c r="C1146" s="132"/>
      <c r="D1146" s="132"/>
      <c r="E1146" s="132"/>
      <c r="F1146" s="132"/>
      <c r="G1146" s="132"/>
      <c r="H1146" s="132"/>
      <c r="I1146" s="132"/>
      <c r="J1146" s="132"/>
      <c r="K1146" s="132"/>
      <c r="L1146" s="132"/>
      <c r="M1146" s="132"/>
      <c r="N1146" s="132"/>
      <c r="R1146" s="133"/>
      <c r="S1146" s="133"/>
      <c r="T1146" s="133"/>
      <c r="U1146" s="133"/>
      <c r="V1146" s="133"/>
      <c r="W1146" s="133"/>
      <c r="X1146" s="133"/>
      <c r="Y1146" s="133"/>
      <c r="Z1146" s="133"/>
      <c r="AA1146" s="133"/>
      <c r="AB1146" s="132"/>
      <c r="AC1146" s="132"/>
      <c r="AD1146" s="132"/>
      <c r="AE1146" s="132"/>
      <c r="AF1146" s="132"/>
    </row>
    <row r="1147" spans="1:32">
      <c r="A1147" s="129">
        <v>38196</v>
      </c>
      <c r="B1147" s="132"/>
      <c r="C1147" s="132"/>
      <c r="D1147" s="132"/>
      <c r="E1147" s="132"/>
      <c r="F1147" s="132"/>
      <c r="G1147" s="132"/>
      <c r="H1147" s="132"/>
      <c r="I1147" s="132"/>
      <c r="J1147" s="132"/>
      <c r="K1147" s="132"/>
      <c r="L1147" s="132"/>
      <c r="M1147" s="132"/>
      <c r="N1147" s="132"/>
      <c r="R1147" s="133"/>
      <c r="S1147" s="133"/>
      <c r="T1147" s="133"/>
      <c r="U1147" s="133"/>
      <c r="V1147" s="133"/>
      <c r="W1147" s="133"/>
      <c r="X1147" s="133"/>
      <c r="Y1147" s="133"/>
      <c r="Z1147" s="133"/>
      <c r="AA1147" s="133"/>
      <c r="AB1147" s="132"/>
      <c r="AC1147" s="132"/>
      <c r="AD1147" s="132"/>
      <c r="AE1147" s="132"/>
      <c r="AF1147" s="132"/>
    </row>
    <row r="1148" spans="1:32">
      <c r="A1148" s="129">
        <v>38197</v>
      </c>
      <c r="B1148" s="132"/>
      <c r="C1148" s="132"/>
      <c r="D1148" s="132"/>
      <c r="E1148" s="132"/>
      <c r="F1148" s="132"/>
      <c r="G1148" s="132"/>
      <c r="H1148" s="132"/>
      <c r="I1148" s="132"/>
      <c r="J1148" s="132"/>
      <c r="K1148" s="132"/>
      <c r="L1148" s="132"/>
      <c r="M1148" s="132"/>
      <c r="N1148" s="132"/>
      <c r="R1148" s="133"/>
      <c r="S1148" s="133"/>
      <c r="T1148" s="133"/>
      <c r="U1148" s="133"/>
      <c r="V1148" s="133"/>
      <c r="W1148" s="133"/>
      <c r="X1148" s="133"/>
      <c r="Y1148" s="133"/>
      <c r="Z1148" s="133"/>
      <c r="AA1148" s="133"/>
      <c r="AB1148" s="132"/>
      <c r="AC1148" s="132"/>
      <c r="AD1148" s="132"/>
      <c r="AE1148" s="132"/>
      <c r="AF1148" s="132"/>
    </row>
    <row r="1149" spans="1:32">
      <c r="A1149" s="129">
        <v>38198</v>
      </c>
      <c r="B1149" s="132"/>
      <c r="C1149" s="132"/>
      <c r="D1149" s="132"/>
      <c r="E1149" s="132"/>
      <c r="F1149" s="132"/>
      <c r="G1149" s="132"/>
      <c r="H1149" s="132"/>
      <c r="I1149" s="132"/>
      <c r="J1149" s="132"/>
      <c r="K1149" s="132"/>
      <c r="L1149" s="132"/>
      <c r="M1149" s="132"/>
      <c r="N1149" s="132"/>
      <c r="R1149" s="133"/>
      <c r="S1149" s="133"/>
      <c r="T1149" s="133"/>
      <c r="U1149" s="133"/>
      <c r="V1149" s="133"/>
      <c r="W1149" s="133"/>
      <c r="X1149" s="133"/>
      <c r="Y1149" s="133"/>
      <c r="Z1149" s="133"/>
      <c r="AA1149" s="133"/>
      <c r="AB1149" s="132"/>
      <c r="AC1149" s="132"/>
      <c r="AD1149" s="132"/>
      <c r="AE1149" s="132"/>
      <c r="AF1149" s="132"/>
    </row>
    <row r="1150" spans="1:32">
      <c r="A1150" s="129">
        <v>38201</v>
      </c>
      <c r="B1150" s="132"/>
      <c r="C1150" s="132"/>
      <c r="D1150" s="132"/>
      <c r="E1150" s="132"/>
      <c r="F1150" s="132"/>
      <c r="G1150" s="132"/>
      <c r="H1150" s="132"/>
      <c r="I1150" s="132"/>
      <c r="J1150" s="132"/>
      <c r="K1150" s="132"/>
      <c r="L1150" s="132"/>
      <c r="M1150" s="132"/>
      <c r="N1150" s="132"/>
      <c r="R1150" s="133"/>
      <c r="S1150" s="133"/>
      <c r="T1150" s="133"/>
      <c r="U1150" s="133"/>
      <c r="V1150" s="133"/>
      <c r="W1150" s="133"/>
      <c r="X1150" s="133"/>
      <c r="Y1150" s="133"/>
      <c r="Z1150" s="133"/>
      <c r="AA1150" s="133"/>
      <c r="AB1150" s="132"/>
      <c r="AC1150" s="132"/>
      <c r="AD1150" s="132"/>
      <c r="AE1150" s="132"/>
      <c r="AF1150" s="132"/>
    </row>
    <row r="1151" spans="1:32">
      <c r="A1151" s="129">
        <v>38202</v>
      </c>
      <c r="B1151" s="132"/>
      <c r="C1151" s="132"/>
      <c r="D1151" s="132"/>
      <c r="E1151" s="132"/>
      <c r="F1151" s="132"/>
      <c r="G1151" s="132"/>
      <c r="H1151" s="132"/>
      <c r="I1151" s="132"/>
      <c r="J1151" s="132"/>
      <c r="K1151" s="132"/>
      <c r="L1151" s="132"/>
      <c r="M1151" s="132"/>
      <c r="N1151" s="132"/>
      <c r="R1151" s="133"/>
      <c r="S1151" s="133"/>
      <c r="T1151" s="133"/>
      <c r="U1151" s="133"/>
      <c r="V1151" s="133"/>
      <c r="W1151" s="133"/>
      <c r="X1151" s="133"/>
      <c r="Y1151" s="133"/>
      <c r="Z1151" s="133"/>
      <c r="AA1151" s="133"/>
      <c r="AB1151" s="132"/>
      <c r="AC1151" s="132"/>
      <c r="AD1151" s="132"/>
      <c r="AE1151" s="132"/>
      <c r="AF1151" s="132"/>
    </row>
    <row r="1152" spans="1:32">
      <c r="A1152" s="129">
        <v>38203</v>
      </c>
      <c r="B1152" s="132"/>
      <c r="C1152" s="132"/>
      <c r="D1152" s="132"/>
      <c r="E1152" s="132"/>
      <c r="F1152" s="132"/>
      <c r="G1152" s="132"/>
      <c r="H1152" s="132"/>
      <c r="I1152" s="132"/>
      <c r="J1152" s="132"/>
      <c r="K1152" s="132"/>
      <c r="L1152" s="132"/>
      <c r="M1152" s="132"/>
      <c r="N1152" s="132"/>
      <c r="R1152" s="133"/>
      <c r="S1152" s="133"/>
      <c r="T1152" s="133"/>
      <c r="U1152" s="133"/>
      <c r="V1152" s="133"/>
      <c r="W1152" s="133"/>
      <c r="X1152" s="133"/>
      <c r="Y1152" s="133"/>
      <c r="Z1152" s="133"/>
      <c r="AA1152" s="133"/>
      <c r="AB1152" s="132"/>
      <c r="AC1152" s="132"/>
      <c r="AD1152" s="132"/>
      <c r="AE1152" s="132"/>
      <c r="AF1152" s="132"/>
    </row>
    <row r="1153" spans="1:32">
      <c r="A1153" s="129">
        <v>38204</v>
      </c>
      <c r="B1153" s="132"/>
      <c r="C1153" s="132"/>
      <c r="D1153" s="132"/>
      <c r="E1153" s="132"/>
      <c r="F1153" s="132"/>
      <c r="G1153" s="132"/>
      <c r="H1153" s="132"/>
      <c r="I1153" s="132"/>
      <c r="J1153" s="132"/>
      <c r="K1153" s="132"/>
      <c r="L1153" s="132"/>
      <c r="M1153" s="132"/>
      <c r="N1153" s="132"/>
      <c r="R1153" s="133"/>
      <c r="S1153" s="133"/>
      <c r="T1153" s="133"/>
      <c r="U1153" s="133"/>
      <c r="V1153" s="133"/>
      <c r="W1153" s="133"/>
      <c r="X1153" s="133"/>
      <c r="Y1153" s="133"/>
      <c r="Z1153" s="133"/>
      <c r="AA1153" s="133"/>
      <c r="AB1153" s="132"/>
      <c r="AC1153" s="132"/>
      <c r="AD1153" s="132"/>
      <c r="AE1153" s="132"/>
      <c r="AF1153" s="132"/>
    </row>
    <row r="1154" spans="1:32">
      <c r="A1154" s="129">
        <v>38205</v>
      </c>
      <c r="B1154" s="132"/>
      <c r="C1154" s="132"/>
      <c r="D1154" s="132"/>
      <c r="E1154" s="132"/>
      <c r="F1154" s="132"/>
      <c r="G1154" s="132"/>
      <c r="H1154" s="132"/>
      <c r="I1154" s="132"/>
      <c r="J1154" s="132"/>
      <c r="K1154" s="132"/>
      <c r="L1154" s="132"/>
      <c r="M1154" s="132"/>
      <c r="N1154" s="132"/>
      <c r="R1154" s="133"/>
      <c r="S1154" s="133"/>
      <c r="T1154" s="133"/>
      <c r="U1154" s="133"/>
      <c r="V1154" s="133"/>
      <c r="W1154" s="133"/>
      <c r="X1154" s="133"/>
      <c r="Y1154" s="133"/>
      <c r="Z1154" s="133"/>
      <c r="AA1154" s="133"/>
      <c r="AB1154" s="132"/>
      <c r="AC1154" s="132"/>
      <c r="AD1154" s="132"/>
      <c r="AE1154" s="132"/>
      <c r="AF1154" s="132"/>
    </row>
    <row r="1155" spans="1:32">
      <c r="A1155" s="129">
        <v>38208</v>
      </c>
      <c r="B1155" s="132"/>
      <c r="C1155" s="132"/>
      <c r="D1155" s="132"/>
      <c r="E1155" s="132"/>
      <c r="F1155" s="132"/>
      <c r="G1155" s="132"/>
      <c r="H1155" s="132"/>
      <c r="I1155" s="132"/>
      <c r="J1155" s="132"/>
      <c r="K1155" s="132"/>
      <c r="L1155" s="132"/>
      <c r="M1155" s="132"/>
      <c r="N1155" s="132"/>
      <c r="R1155" s="133"/>
      <c r="S1155" s="133"/>
      <c r="T1155" s="133"/>
      <c r="U1155" s="133"/>
      <c r="V1155" s="133"/>
      <c r="W1155" s="133"/>
      <c r="X1155" s="133"/>
      <c r="Y1155" s="133"/>
      <c r="Z1155" s="133"/>
      <c r="AA1155" s="133"/>
      <c r="AB1155" s="132"/>
      <c r="AC1155" s="132"/>
      <c r="AD1155" s="132"/>
      <c r="AE1155" s="132"/>
      <c r="AF1155" s="132"/>
    </row>
    <row r="1156" spans="1:32">
      <c r="A1156" s="129">
        <v>38209</v>
      </c>
      <c r="B1156" s="132"/>
      <c r="C1156" s="132"/>
      <c r="D1156" s="132"/>
      <c r="E1156" s="132"/>
      <c r="F1156" s="132"/>
      <c r="G1156" s="132"/>
      <c r="H1156" s="132"/>
      <c r="I1156" s="132"/>
      <c r="J1156" s="132"/>
      <c r="K1156" s="132"/>
      <c r="L1156" s="132"/>
      <c r="M1156" s="132"/>
      <c r="N1156" s="132"/>
      <c r="R1156" s="133"/>
      <c r="S1156" s="133"/>
      <c r="T1156" s="133"/>
      <c r="U1156" s="133"/>
      <c r="V1156" s="133"/>
      <c r="W1156" s="133"/>
      <c r="X1156" s="133"/>
      <c r="Y1156" s="133"/>
      <c r="Z1156" s="133"/>
      <c r="AA1156" s="133"/>
      <c r="AB1156" s="132"/>
      <c r="AC1156" s="132"/>
      <c r="AD1156" s="132"/>
      <c r="AE1156" s="132"/>
      <c r="AF1156" s="132"/>
    </row>
    <row r="1157" spans="1:32">
      <c r="A1157" s="129">
        <v>38210</v>
      </c>
      <c r="B1157" s="132"/>
      <c r="C1157" s="132"/>
      <c r="D1157" s="132"/>
      <c r="E1157" s="132"/>
      <c r="F1157" s="132"/>
      <c r="G1157" s="132"/>
      <c r="H1157" s="132"/>
      <c r="I1157" s="132"/>
      <c r="J1157" s="132"/>
      <c r="K1157" s="132"/>
      <c r="L1157" s="132"/>
      <c r="M1157" s="132"/>
      <c r="N1157" s="132"/>
      <c r="R1157" s="133"/>
      <c r="S1157" s="133"/>
      <c r="T1157" s="133"/>
      <c r="U1157" s="133"/>
      <c r="V1157" s="133"/>
      <c r="W1157" s="133"/>
      <c r="X1157" s="133"/>
      <c r="Y1157" s="133"/>
      <c r="Z1157" s="133"/>
      <c r="AA1157" s="133"/>
      <c r="AB1157" s="132"/>
      <c r="AC1157" s="132"/>
      <c r="AD1157" s="132"/>
      <c r="AE1157" s="132"/>
      <c r="AF1157" s="132"/>
    </row>
    <row r="1158" spans="1:32">
      <c r="A1158" s="129">
        <v>38211</v>
      </c>
      <c r="B1158" s="132"/>
      <c r="C1158" s="132"/>
      <c r="D1158" s="132"/>
      <c r="E1158" s="132"/>
      <c r="F1158" s="132"/>
      <c r="G1158" s="132"/>
      <c r="H1158" s="132"/>
      <c r="I1158" s="132"/>
      <c r="J1158" s="132"/>
      <c r="K1158" s="132"/>
      <c r="L1158" s="132"/>
      <c r="M1158" s="132"/>
      <c r="N1158" s="132"/>
      <c r="R1158" s="133"/>
      <c r="S1158" s="133"/>
      <c r="T1158" s="133"/>
      <c r="U1158" s="133"/>
      <c r="V1158" s="133"/>
      <c r="W1158" s="133"/>
      <c r="X1158" s="133"/>
      <c r="Y1158" s="133"/>
      <c r="Z1158" s="133"/>
      <c r="AA1158" s="133"/>
      <c r="AB1158" s="132"/>
      <c r="AC1158" s="132"/>
      <c r="AD1158" s="132"/>
      <c r="AE1158" s="132"/>
      <c r="AF1158" s="132"/>
    </row>
    <row r="1159" spans="1:32">
      <c r="A1159" s="129">
        <v>38212</v>
      </c>
      <c r="B1159" s="132"/>
      <c r="C1159" s="132"/>
      <c r="D1159" s="132"/>
      <c r="E1159" s="132"/>
      <c r="F1159" s="132"/>
      <c r="G1159" s="132"/>
      <c r="H1159" s="132"/>
      <c r="I1159" s="132"/>
      <c r="J1159" s="132"/>
      <c r="K1159" s="132"/>
      <c r="L1159" s="132"/>
      <c r="M1159" s="132"/>
      <c r="N1159" s="132"/>
      <c r="R1159" s="133"/>
      <c r="S1159" s="133"/>
      <c r="T1159" s="133"/>
      <c r="U1159" s="133"/>
      <c r="V1159" s="133"/>
      <c r="W1159" s="133"/>
      <c r="X1159" s="133"/>
      <c r="Y1159" s="133"/>
      <c r="Z1159" s="133"/>
      <c r="AA1159" s="133"/>
      <c r="AB1159" s="132"/>
      <c r="AC1159" s="132"/>
      <c r="AD1159" s="132"/>
      <c r="AE1159" s="132"/>
      <c r="AF1159" s="132"/>
    </row>
    <row r="1160" spans="1:32">
      <c r="A1160" s="129">
        <v>38215</v>
      </c>
      <c r="B1160" s="132"/>
      <c r="C1160" s="132"/>
      <c r="D1160" s="132"/>
      <c r="E1160" s="132"/>
      <c r="F1160" s="132"/>
      <c r="G1160" s="132"/>
      <c r="H1160" s="132"/>
      <c r="I1160" s="132"/>
      <c r="J1160" s="132"/>
      <c r="K1160" s="132"/>
      <c r="L1160" s="132"/>
      <c r="M1160" s="132"/>
      <c r="N1160" s="132"/>
      <c r="R1160" s="133"/>
      <c r="S1160" s="133"/>
      <c r="T1160" s="133"/>
      <c r="U1160" s="133"/>
      <c r="V1160" s="133"/>
      <c r="W1160" s="133"/>
      <c r="X1160" s="133"/>
      <c r="Y1160" s="133"/>
      <c r="Z1160" s="133"/>
      <c r="AA1160" s="133"/>
      <c r="AB1160" s="132"/>
      <c r="AC1160" s="132"/>
      <c r="AD1160" s="132"/>
      <c r="AE1160" s="132"/>
      <c r="AF1160" s="132"/>
    </row>
    <row r="1161" spans="1:32">
      <c r="A1161" s="129">
        <v>38216</v>
      </c>
      <c r="B1161" s="132"/>
      <c r="C1161" s="132"/>
      <c r="D1161" s="132"/>
      <c r="E1161" s="132"/>
      <c r="F1161" s="132"/>
      <c r="G1161" s="132"/>
      <c r="H1161" s="132"/>
      <c r="I1161" s="132"/>
      <c r="J1161" s="132"/>
      <c r="K1161" s="132"/>
      <c r="L1161" s="132"/>
      <c r="M1161" s="132"/>
      <c r="N1161" s="132"/>
      <c r="R1161" s="133"/>
      <c r="S1161" s="133"/>
      <c r="T1161" s="133"/>
      <c r="U1161" s="133"/>
      <c r="V1161" s="133"/>
      <c r="W1161" s="133"/>
      <c r="X1161" s="133"/>
      <c r="Y1161" s="133"/>
      <c r="Z1161" s="133"/>
      <c r="AA1161" s="133"/>
      <c r="AB1161" s="132"/>
      <c r="AC1161" s="132"/>
      <c r="AD1161" s="132"/>
      <c r="AE1161" s="132"/>
      <c r="AF1161" s="132"/>
    </row>
    <row r="1162" spans="1:32">
      <c r="A1162" s="129">
        <v>38217</v>
      </c>
      <c r="B1162" s="132"/>
      <c r="C1162" s="132"/>
      <c r="D1162" s="132"/>
      <c r="E1162" s="132"/>
      <c r="F1162" s="132"/>
      <c r="G1162" s="132"/>
      <c r="H1162" s="132"/>
      <c r="I1162" s="132"/>
      <c r="J1162" s="132"/>
      <c r="K1162" s="132"/>
      <c r="L1162" s="132"/>
      <c r="M1162" s="132"/>
      <c r="N1162" s="132"/>
      <c r="R1162" s="133"/>
      <c r="S1162" s="133"/>
      <c r="T1162" s="133"/>
      <c r="U1162" s="133"/>
      <c r="V1162" s="133"/>
      <c r="W1162" s="133"/>
      <c r="X1162" s="133"/>
      <c r="Y1162" s="133"/>
      <c r="Z1162" s="133"/>
      <c r="AA1162" s="133"/>
      <c r="AB1162" s="132"/>
      <c r="AC1162" s="132"/>
      <c r="AD1162" s="132"/>
      <c r="AE1162" s="132"/>
      <c r="AF1162" s="132"/>
    </row>
    <row r="1163" spans="1:32">
      <c r="A1163" s="129">
        <v>38218</v>
      </c>
      <c r="B1163" s="132"/>
      <c r="C1163" s="132"/>
      <c r="D1163" s="132"/>
      <c r="E1163" s="132"/>
      <c r="F1163" s="132"/>
      <c r="G1163" s="132"/>
      <c r="H1163" s="132"/>
      <c r="I1163" s="132"/>
      <c r="J1163" s="132"/>
      <c r="K1163" s="132"/>
      <c r="L1163" s="132"/>
      <c r="M1163" s="132"/>
      <c r="N1163" s="132"/>
      <c r="R1163" s="133"/>
      <c r="S1163" s="133"/>
      <c r="T1163" s="133"/>
      <c r="U1163" s="133"/>
      <c r="V1163" s="133"/>
      <c r="W1163" s="133"/>
      <c r="X1163" s="133"/>
      <c r="Y1163" s="133"/>
      <c r="Z1163" s="133"/>
      <c r="AA1163" s="133"/>
      <c r="AB1163" s="132"/>
      <c r="AC1163" s="132"/>
      <c r="AD1163" s="132"/>
      <c r="AE1163" s="132"/>
      <c r="AF1163" s="132"/>
    </row>
    <row r="1164" spans="1:32">
      <c r="A1164" s="129">
        <v>38219</v>
      </c>
      <c r="B1164" s="132"/>
      <c r="C1164" s="132"/>
      <c r="D1164" s="132"/>
      <c r="E1164" s="132"/>
      <c r="F1164" s="132"/>
      <c r="G1164" s="132"/>
      <c r="H1164" s="132"/>
      <c r="I1164" s="132"/>
      <c r="J1164" s="132"/>
      <c r="K1164" s="132"/>
      <c r="L1164" s="132"/>
      <c r="M1164" s="132"/>
      <c r="N1164" s="132"/>
      <c r="R1164" s="133"/>
      <c r="S1164" s="133"/>
      <c r="T1164" s="133"/>
      <c r="U1164" s="133"/>
      <c r="V1164" s="133"/>
      <c r="W1164" s="133"/>
      <c r="X1164" s="133"/>
      <c r="Y1164" s="133"/>
      <c r="Z1164" s="133"/>
      <c r="AA1164" s="133"/>
      <c r="AB1164" s="132"/>
      <c r="AC1164" s="132"/>
      <c r="AD1164" s="132"/>
      <c r="AE1164" s="132"/>
      <c r="AF1164" s="132"/>
    </row>
    <row r="1165" spans="1:32">
      <c r="A1165" s="129">
        <v>38222</v>
      </c>
      <c r="B1165" s="132"/>
      <c r="C1165" s="132"/>
      <c r="D1165" s="132"/>
      <c r="E1165" s="132"/>
      <c r="F1165" s="132"/>
      <c r="G1165" s="132"/>
      <c r="H1165" s="132"/>
      <c r="I1165" s="132"/>
      <c r="J1165" s="132"/>
      <c r="K1165" s="132"/>
      <c r="L1165" s="132"/>
      <c r="M1165" s="132"/>
      <c r="N1165" s="132"/>
      <c r="R1165" s="133"/>
      <c r="S1165" s="133"/>
      <c r="T1165" s="133"/>
      <c r="U1165" s="133"/>
      <c r="V1165" s="133"/>
      <c r="W1165" s="133"/>
      <c r="X1165" s="133"/>
      <c r="Y1165" s="133"/>
      <c r="Z1165" s="133"/>
      <c r="AA1165" s="133"/>
      <c r="AB1165" s="132"/>
      <c r="AC1165" s="132"/>
      <c r="AD1165" s="132"/>
      <c r="AE1165" s="132"/>
      <c r="AF1165" s="132"/>
    </row>
    <row r="1166" spans="1:32">
      <c r="A1166" s="129">
        <v>38223</v>
      </c>
      <c r="B1166" s="132"/>
      <c r="C1166" s="132"/>
      <c r="D1166" s="132"/>
      <c r="E1166" s="132"/>
      <c r="F1166" s="132"/>
      <c r="G1166" s="132"/>
      <c r="H1166" s="132"/>
      <c r="I1166" s="132"/>
      <c r="J1166" s="132"/>
      <c r="K1166" s="132"/>
      <c r="L1166" s="132"/>
      <c r="M1166" s="132"/>
      <c r="N1166" s="132"/>
      <c r="R1166" s="133"/>
      <c r="S1166" s="133"/>
      <c r="T1166" s="133"/>
      <c r="U1166" s="133"/>
      <c r="V1166" s="133"/>
      <c r="W1166" s="133"/>
      <c r="X1166" s="133"/>
      <c r="Y1166" s="133"/>
      <c r="Z1166" s="133"/>
      <c r="AA1166" s="133"/>
      <c r="AB1166" s="132"/>
      <c r="AC1166" s="132"/>
      <c r="AD1166" s="132"/>
      <c r="AE1166" s="132"/>
      <c r="AF1166" s="132"/>
    </row>
    <row r="1167" spans="1:32">
      <c r="A1167" s="129">
        <v>38224</v>
      </c>
      <c r="B1167" s="132"/>
      <c r="C1167" s="132"/>
      <c r="D1167" s="132"/>
      <c r="E1167" s="132"/>
      <c r="F1167" s="132"/>
      <c r="G1167" s="132"/>
      <c r="H1167" s="132"/>
      <c r="I1167" s="132"/>
      <c r="J1167" s="132"/>
      <c r="K1167" s="132"/>
      <c r="L1167" s="132"/>
      <c r="M1167" s="132"/>
      <c r="N1167" s="132"/>
      <c r="R1167" s="133"/>
      <c r="S1167" s="133"/>
      <c r="T1167" s="133"/>
      <c r="U1167" s="133"/>
      <c r="V1167" s="133"/>
      <c r="W1167" s="133"/>
      <c r="X1167" s="133"/>
      <c r="Y1167" s="133"/>
      <c r="Z1167" s="133"/>
      <c r="AA1167" s="133"/>
      <c r="AB1167" s="132"/>
      <c r="AC1167" s="132"/>
      <c r="AD1167" s="132"/>
      <c r="AE1167" s="132"/>
      <c r="AF1167" s="132"/>
    </row>
    <row r="1168" spans="1:32">
      <c r="A1168" s="129">
        <v>38225</v>
      </c>
      <c r="B1168" s="132"/>
      <c r="C1168" s="132"/>
      <c r="D1168" s="132"/>
      <c r="E1168" s="132"/>
      <c r="F1168" s="132"/>
      <c r="G1168" s="132"/>
      <c r="H1168" s="132"/>
      <c r="I1168" s="132"/>
      <c r="J1168" s="132"/>
      <c r="K1168" s="132"/>
      <c r="L1168" s="132"/>
      <c r="M1168" s="132"/>
      <c r="N1168" s="132"/>
      <c r="R1168" s="133"/>
      <c r="S1168" s="133"/>
      <c r="T1168" s="133"/>
      <c r="U1168" s="133"/>
      <c r="V1168" s="133"/>
      <c r="W1168" s="133"/>
      <c r="X1168" s="133"/>
      <c r="Y1168" s="133"/>
      <c r="Z1168" s="133"/>
      <c r="AA1168" s="133"/>
      <c r="AB1168" s="132"/>
      <c r="AC1168" s="132"/>
      <c r="AD1168" s="132"/>
      <c r="AE1168" s="132"/>
      <c r="AF1168" s="132"/>
    </row>
    <row r="1169" spans="1:32">
      <c r="A1169" s="129">
        <v>38226</v>
      </c>
      <c r="B1169" s="132"/>
      <c r="C1169" s="132"/>
      <c r="D1169" s="132"/>
      <c r="E1169" s="132"/>
      <c r="F1169" s="132"/>
      <c r="G1169" s="132"/>
      <c r="H1169" s="132"/>
      <c r="I1169" s="132"/>
      <c r="J1169" s="132"/>
      <c r="K1169" s="132"/>
      <c r="L1169" s="132"/>
      <c r="M1169" s="132"/>
      <c r="N1169" s="132"/>
      <c r="R1169" s="133"/>
      <c r="S1169" s="133"/>
      <c r="T1169" s="133"/>
      <c r="U1169" s="133"/>
      <c r="V1169" s="133"/>
      <c r="W1169" s="133"/>
      <c r="X1169" s="133"/>
      <c r="Y1169" s="133"/>
      <c r="Z1169" s="133"/>
      <c r="AA1169" s="133"/>
      <c r="AB1169" s="132"/>
      <c r="AC1169" s="132"/>
      <c r="AD1169" s="132"/>
      <c r="AE1169" s="132"/>
      <c r="AF1169" s="132"/>
    </row>
    <row r="1170" spans="1:32">
      <c r="A1170" s="129">
        <v>38229</v>
      </c>
      <c r="B1170" s="132"/>
      <c r="C1170" s="132"/>
      <c r="D1170" s="132"/>
      <c r="E1170" s="132"/>
      <c r="F1170" s="132"/>
      <c r="G1170" s="132"/>
      <c r="H1170" s="132"/>
      <c r="I1170" s="132"/>
      <c r="J1170" s="132"/>
      <c r="K1170" s="132"/>
      <c r="L1170" s="132"/>
      <c r="M1170" s="132"/>
      <c r="N1170" s="132"/>
      <c r="R1170" s="133"/>
      <c r="S1170" s="133"/>
      <c r="T1170" s="133"/>
      <c r="U1170" s="133"/>
      <c r="V1170" s="133"/>
      <c r="W1170" s="133"/>
      <c r="X1170" s="133"/>
      <c r="Y1170" s="133"/>
      <c r="Z1170" s="133"/>
      <c r="AA1170" s="133"/>
      <c r="AB1170" s="132"/>
      <c r="AC1170" s="132"/>
      <c r="AD1170" s="132"/>
      <c r="AE1170" s="132"/>
      <c r="AF1170" s="132"/>
    </row>
    <row r="1171" spans="1:32">
      <c r="A1171" s="129">
        <v>38230</v>
      </c>
      <c r="B1171" s="132"/>
      <c r="C1171" s="132"/>
      <c r="D1171" s="132"/>
      <c r="E1171" s="132"/>
      <c r="F1171" s="132"/>
      <c r="G1171" s="132"/>
      <c r="H1171" s="132"/>
      <c r="I1171" s="132"/>
      <c r="J1171" s="132"/>
      <c r="K1171" s="132"/>
      <c r="L1171" s="132"/>
      <c r="M1171" s="132"/>
      <c r="N1171" s="132"/>
      <c r="R1171" s="133"/>
      <c r="S1171" s="133"/>
      <c r="T1171" s="133"/>
      <c r="U1171" s="133"/>
      <c r="V1171" s="133"/>
      <c r="W1171" s="133"/>
      <c r="X1171" s="133"/>
      <c r="Y1171" s="133"/>
      <c r="Z1171" s="133"/>
      <c r="AA1171" s="133"/>
      <c r="AB1171" s="132"/>
      <c r="AC1171" s="132"/>
      <c r="AD1171" s="132"/>
      <c r="AE1171" s="132"/>
      <c r="AF1171" s="132"/>
    </row>
    <row r="1172" spans="1:32">
      <c r="A1172" s="129">
        <v>38231</v>
      </c>
      <c r="B1172" s="132"/>
      <c r="C1172" s="132"/>
      <c r="D1172" s="132"/>
      <c r="E1172" s="132"/>
      <c r="F1172" s="132"/>
      <c r="G1172" s="132"/>
      <c r="H1172" s="132"/>
      <c r="I1172" s="132"/>
      <c r="J1172" s="132"/>
      <c r="K1172" s="132"/>
      <c r="L1172" s="132"/>
      <c r="M1172" s="132"/>
      <c r="N1172" s="132"/>
      <c r="R1172" s="133"/>
      <c r="S1172" s="133"/>
      <c r="T1172" s="133"/>
      <c r="U1172" s="133"/>
      <c r="V1172" s="133"/>
      <c r="W1172" s="133"/>
      <c r="X1172" s="133"/>
      <c r="Y1172" s="133"/>
      <c r="Z1172" s="133"/>
      <c r="AA1172" s="133"/>
      <c r="AB1172" s="132"/>
      <c r="AC1172" s="132"/>
      <c r="AD1172" s="132"/>
      <c r="AE1172" s="132"/>
      <c r="AF1172" s="132"/>
    </row>
    <row r="1173" spans="1:32">
      <c r="A1173" s="129">
        <v>38232</v>
      </c>
      <c r="B1173" s="132"/>
      <c r="C1173" s="132"/>
      <c r="D1173" s="132"/>
      <c r="E1173" s="132"/>
      <c r="F1173" s="132"/>
      <c r="G1173" s="132"/>
      <c r="H1173" s="132"/>
      <c r="I1173" s="132"/>
      <c r="J1173" s="132"/>
      <c r="K1173" s="132"/>
      <c r="L1173" s="132"/>
      <c r="M1173" s="132"/>
      <c r="N1173" s="132"/>
      <c r="R1173" s="133"/>
      <c r="S1173" s="133"/>
      <c r="T1173" s="133"/>
      <c r="U1173" s="133"/>
      <c r="V1173" s="133"/>
      <c r="W1173" s="133"/>
      <c r="X1173" s="133"/>
      <c r="Y1173" s="133"/>
      <c r="Z1173" s="133"/>
      <c r="AA1173" s="133"/>
      <c r="AB1173" s="132"/>
      <c r="AC1173" s="132"/>
      <c r="AD1173" s="132"/>
      <c r="AE1173" s="132"/>
      <c r="AF1173" s="132"/>
    </row>
    <row r="1174" spans="1:32">
      <c r="A1174" s="129">
        <v>38233</v>
      </c>
      <c r="B1174" s="132"/>
      <c r="C1174" s="132"/>
      <c r="D1174" s="132"/>
      <c r="E1174" s="132"/>
      <c r="F1174" s="132"/>
      <c r="G1174" s="132"/>
      <c r="H1174" s="132"/>
      <c r="I1174" s="132"/>
      <c r="J1174" s="132"/>
      <c r="K1174" s="132"/>
      <c r="L1174" s="132"/>
      <c r="M1174" s="132"/>
      <c r="N1174" s="132"/>
      <c r="R1174" s="133"/>
      <c r="S1174" s="133"/>
      <c r="T1174" s="133"/>
      <c r="U1174" s="133"/>
      <c r="V1174" s="133"/>
      <c r="W1174" s="133"/>
      <c r="X1174" s="133"/>
      <c r="Y1174" s="133"/>
      <c r="Z1174" s="133"/>
      <c r="AA1174" s="133"/>
      <c r="AB1174" s="132"/>
      <c r="AC1174" s="132"/>
      <c r="AD1174" s="132"/>
      <c r="AE1174" s="132"/>
      <c r="AF1174" s="132"/>
    </row>
    <row r="1175" spans="1:32">
      <c r="A1175" s="129">
        <v>38237</v>
      </c>
      <c r="B1175" s="132"/>
      <c r="C1175" s="132"/>
      <c r="D1175" s="132"/>
      <c r="E1175" s="132"/>
      <c r="F1175" s="132"/>
      <c r="G1175" s="132"/>
      <c r="H1175" s="132"/>
      <c r="I1175" s="132"/>
      <c r="J1175" s="132"/>
      <c r="K1175" s="132"/>
      <c r="L1175" s="132"/>
      <c r="M1175" s="132"/>
      <c r="N1175" s="132"/>
      <c r="R1175" s="133"/>
      <c r="S1175" s="133"/>
      <c r="T1175" s="133"/>
      <c r="U1175" s="133"/>
      <c r="V1175" s="133"/>
      <c r="W1175" s="133"/>
      <c r="X1175" s="133"/>
      <c r="Y1175" s="133"/>
      <c r="Z1175" s="133"/>
      <c r="AA1175" s="133"/>
      <c r="AB1175" s="132"/>
      <c r="AC1175" s="132"/>
      <c r="AD1175" s="132"/>
      <c r="AE1175" s="132"/>
      <c r="AF1175" s="132"/>
    </row>
    <row r="1176" spans="1:32">
      <c r="A1176" s="129">
        <v>38238</v>
      </c>
      <c r="B1176" s="132"/>
      <c r="C1176" s="132"/>
      <c r="D1176" s="132"/>
      <c r="E1176" s="132"/>
      <c r="F1176" s="132"/>
      <c r="G1176" s="132"/>
      <c r="H1176" s="132"/>
      <c r="I1176" s="132"/>
      <c r="J1176" s="132"/>
      <c r="K1176" s="132"/>
      <c r="L1176" s="132"/>
      <c r="M1176" s="132"/>
      <c r="N1176" s="132"/>
      <c r="R1176" s="133"/>
      <c r="S1176" s="133"/>
      <c r="T1176" s="133"/>
      <c r="U1176" s="133"/>
      <c r="V1176" s="133"/>
      <c r="W1176" s="133"/>
      <c r="X1176" s="133"/>
      <c r="Y1176" s="133"/>
      <c r="Z1176" s="133"/>
      <c r="AA1176" s="133"/>
      <c r="AB1176" s="132"/>
      <c r="AC1176" s="132"/>
      <c r="AD1176" s="132"/>
      <c r="AE1176" s="132"/>
      <c r="AF1176" s="132"/>
    </row>
    <row r="1177" spans="1:32">
      <c r="A1177" s="129">
        <v>38239</v>
      </c>
      <c r="B1177" s="132"/>
      <c r="C1177" s="132"/>
      <c r="D1177" s="132"/>
      <c r="E1177" s="132"/>
      <c r="F1177" s="132"/>
      <c r="G1177" s="132"/>
      <c r="H1177" s="132"/>
      <c r="I1177" s="132"/>
      <c r="J1177" s="132"/>
      <c r="K1177" s="132"/>
      <c r="L1177" s="132"/>
      <c r="M1177" s="132"/>
      <c r="N1177" s="132"/>
      <c r="R1177" s="133"/>
      <c r="S1177" s="133"/>
      <c r="T1177" s="133"/>
      <c r="U1177" s="133"/>
      <c r="V1177" s="133"/>
      <c r="W1177" s="133"/>
      <c r="X1177" s="133"/>
      <c r="Y1177" s="133"/>
      <c r="Z1177" s="133"/>
      <c r="AA1177" s="133"/>
      <c r="AB1177" s="132"/>
      <c r="AC1177" s="132"/>
      <c r="AD1177" s="132"/>
      <c r="AE1177" s="132"/>
      <c r="AF1177" s="132"/>
    </row>
    <row r="1178" spans="1:32">
      <c r="A1178" s="129">
        <v>38240</v>
      </c>
      <c r="B1178" s="132"/>
      <c r="C1178" s="132"/>
      <c r="D1178" s="132"/>
      <c r="E1178" s="132"/>
      <c r="F1178" s="132"/>
      <c r="G1178" s="132"/>
      <c r="H1178" s="132"/>
      <c r="I1178" s="132"/>
      <c r="J1178" s="132"/>
      <c r="K1178" s="132"/>
      <c r="L1178" s="132"/>
      <c r="M1178" s="132"/>
      <c r="N1178" s="132"/>
      <c r="R1178" s="133"/>
      <c r="S1178" s="133"/>
      <c r="T1178" s="133"/>
      <c r="U1178" s="133"/>
      <c r="V1178" s="133"/>
      <c r="W1178" s="133"/>
      <c r="X1178" s="133"/>
      <c r="Y1178" s="133"/>
      <c r="Z1178" s="133"/>
      <c r="AA1178" s="133"/>
      <c r="AB1178" s="132"/>
      <c r="AC1178" s="132"/>
      <c r="AD1178" s="132"/>
      <c r="AE1178" s="132"/>
      <c r="AF1178" s="132"/>
    </row>
    <row r="1179" spans="1:32">
      <c r="A1179" s="129">
        <v>38243</v>
      </c>
      <c r="B1179" s="132"/>
      <c r="C1179" s="132"/>
      <c r="D1179" s="132"/>
      <c r="E1179" s="132"/>
      <c r="F1179" s="132"/>
      <c r="G1179" s="132"/>
      <c r="H1179" s="132"/>
      <c r="I1179" s="132"/>
      <c r="J1179" s="132"/>
      <c r="K1179" s="132"/>
      <c r="L1179" s="132"/>
      <c r="M1179" s="132"/>
      <c r="N1179" s="132"/>
      <c r="R1179" s="133"/>
      <c r="S1179" s="133"/>
      <c r="T1179" s="133"/>
      <c r="U1179" s="133"/>
      <c r="V1179" s="133"/>
      <c r="W1179" s="133"/>
      <c r="X1179" s="133"/>
      <c r="Y1179" s="133"/>
      <c r="Z1179" s="133"/>
      <c r="AA1179" s="133"/>
      <c r="AB1179" s="132"/>
      <c r="AC1179" s="132"/>
      <c r="AD1179" s="132"/>
      <c r="AE1179" s="132"/>
      <c r="AF1179" s="132"/>
    </row>
    <row r="1180" spans="1:32">
      <c r="A1180" s="129">
        <v>38244</v>
      </c>
      <c r="B1180" s="132"/>
      <c r="C1180" s="132"/>
      <c r="D1180" s="132"/>
      <c r="E1180" s="132"/>
      <c r="F1180" s="132"/>
      <c r="G1180" s="132"/>
      <c r="H1180" s="132"/>
      <c r="I1180" s="132"/>
      <c r="J1180" s="132"/>
      <c r="K1180" s="132"/>
      <c r="L1180" s="132"/>
      <c r="M1180" s="132"/>
      <c r="N1180" s="132"/>
      <c r="R1180" s="133"/>
      <c r="S1180" s="133"/>
      <c r="T1180" s="133"/>
      <c r="U1180" s="133"/>
      <c r="V1180" s="133"/>
      <c r="W1180" s="133"/>
      <c r="X1180" s="133"/>
      <c r="Y1180" s="133"/>
      <c r="Z1180" s="133"/>
      <c r="AA1180" s="133"/>
      <c r="AB1180" s="132"/>
      <c r="AC1180" s="132"/>
      <c r="AD1180" s="132"/>
      <c r="AE1180" s="132"/>
      <c r="AF1180" s="132"/>
    </row>
    <row r="1181" spans="1:32">
      <c r="A1181" s="129">
        <v>38245</v>
      </c>
      <c r="B1181" s="132"/>
      <c r="C1181" s="132"/>
      <c r="D1181" s="132"/>
      <c r="E1181" s="132"/>
      <c r="F1181" s="132"/>
      <c r="G1181" s="132"/>
      <c r="H1181" s="132"/>
      <c r="I1181" s="132"/>
      <c r="J1181" s="132"/>
      <c r="K1181" s="132"/>
      <c r="L1181" s="132"/>
      <c r="M1181" s="132"/>
      <c r="N1181" s="132"/>
      <c r="R1181" s="133"/>
      <c r="S1181" s="133"/>
      <c r="T1181" s="133"/>
      <c r="U1181" s="133"/>
      <c r="V1181" s="133"/>
      <c r="W1181" s="133"/>
      <c r="X1181" s="133"/>
      <c r="Y1181" s="133"/>
      <c r="Z1181" s="133"/>
      <c r="AA1181" s="133"/>
      <c r="AB1181" s="132"/>
      <c r="AC1181" s="132"/>
      <c r="AD1181" s="132"/>
      <c r="AE1181" s="132"/>
      <c r="AF1181" s="132"/>
    </row>
    <row r="1182" spans="1:32">
      <c r="A1182" s="129">
        <v>38246</v>
      </c>
      <c r="B1182" s="132"/>
      <c r="C1182" s="132"/>
      <c r="D1182" s="132"/>
      <c r="E1182" s="132"/>
      <c r="F1182" s="132"/>
      <c r="G1182" s="132"/>
      <c r="H1182" s="132"/>
      <c r="I1182" s="132"/>
      <c r="J1182" s="132"/>
      <c r="K1182" s="132"/>
      <c r="L1182" s="132"/>
      <c r="M1182" s="132"/>
      <c r="N1182" s="132"/>
      <c r="R1182" s="133"/>
      <c r="S1182" s="133"/>
      <c r="T1182" s="133"/>
      <c r="U1182" s="133"/>
      <c r="V1182" s="133"/>
      <c r="W1182" s="133"/>
      <c r="X1182" s="133"/>
      <c r="Y1182" s="133"/>
      <c r="Z1182" s="133"/>
      <c r="AA1182" s="133"/>
      <c r="AB1182" s="132"/>
      <c r="AC1182" s="132"/>
      <c r="AD1182" s="132"/>
      <c r="AE1182" s="132"/>
      <c r="AF1182" s="132"/>
    </row>
    <row r="1183" spans="1:32">
      <c r="A1183" s="129">
        <v>38247</v>
      </c>
      <c r="B1183" s="132"/>
      <c r="C1183" s="132"/>
      <c r="D1183" s="132"/>
      <c r="E1183" s="132"/>
      <c r="F1183" s="132"/>
      <c r="G1183" s="132"/>
      <c r="H1183" s="132"/>
      <c r="I1183" s="132"/>
      <c r="J1183" s="132"/>
      <c r="K1183" s="132"/>
      <c r="L1183" s="132"/>
      <c r="M1183" s="132"/>
      <c r="N1183" s="132"/>
      <c r="R1183" s="133"/>
      <c r="S1183" s="133"/>
      <c r="T1183" s="133"/>
      <c r="U1183" s="133"/>
      <c r="V1183" s="133"/>
      <c r="W1183" s="133"/>
      <c r="X1183" s="133"/>
      <c r="Y1183" s="133"/>
      <c r="Z1183" s="133"/>
      <c r="AA1183" s="133"/>
      <c r="AB1183" s="132"/>
      <c r="AC1183" s="132"/>
      <c r="AD1183" s="132"/>
      <c r="AE1183" s="132"/>
      <c r="AF1183" s="132"/>
    </row>
    <row r="1184" spans="1:32">
      <c r="A1184" s="129">
        <v>38250</v>
      </c>
      <c r="B1184" s="132"/>
      <c r="C1184" s="132"/>
      <c r="D1184" s="132"/>
      <c r="E1184" s="132"/>
      <c r="F1184" s="132"/>
      <c r="G1184" s="132"/>
      <c r="H1184" s="132"/>
      <c r="I1184" s="132"/>
      <c r="J1184" s="132"/>
      <c r="K1184" s="132"/>
      <c r="L1184" s="132"/>
      <c r="M1184" s="132"/>
      <c r="N1184" s="132"/>
      <c r="R1184" s="133"/>
      <c r="S1184" s="133"/>
      <c r="T1184" s="133"/>
      <c r="U1184" s="133"/>
      <c r="V1184" s="133"/>
      <c r="W1184" s="133"/>
      <c r="X1184" s="133"/>
      <c r="Y1184" s="133"/>
      <c r="Z1184" s="133"/>
      <c r="AA1184" s="133"/>
      <c r="AB1184" s="132"/>
      <c r="AC1184" s="132"/>
      <c r="AD1184" s="132"/>
      <c r="AE1184" s="132"/>
      <c r="AF1184" s="132"/>
    </row>
    <row r="1185" spans="1:32">
      <c r="A1185" s="129">
        <v>38251</v>
      </c>
      <c r="B1185" s="132"/>
      <c r="C1185" s="132"/>
      <c r="D1185" s="132"/>
      <c r="E1185" s="132"/>
      <c r="F1185" s="132"/>
      <c r="G1185" s="132"/>
      <c r="H1185" s="132"/>
      <c r="I1185" s="132"/>
      <c r="J1185" s="132"/>
      <c r="K1185" s="132"/>
      <c r="L1185" s="132"/>
      <c r="M1185" s="132"/>
      <c r="N1185" s="132"/>
      <c r="R1185" s="133"/>
      <c r="S1185" s="133"/>
      <c r="T1185" s="133"/>
      <c r="U1185" s="133"/>
      <c r="V1185" s="133"/>
      <c r="W1185" s="133"/>
      <c r="X1185" s="133"/>
      <c r="Y1185" s="133"/>
      <c r="Z1185" s="133"/>
      <c r="AA1185" s="133"/>
      <c r="AB1185" s="132"/>
      <c r="AC1185" s="132"/>
      <c r="AD1185" s="132"/>
      <c r="AE1185" s="132"/>
      <c r="AF1185" s="132"/>
    </row>
    <row r="1186" spans="1:32">
      <c r="A1186" s="129">
        <v>38252</v>
      </c>
      <c r="B1186" s="132"/>
      <c r="C1186" s="132"/>
      <c r="D1186" s="132"/>
      <c r="E1186" s="132"/>
      <c r="F1186" s="132"/>
      <c r="G1186" s="132"/>
      <c r="H1186" s="132"/>
      <c r="I1186" s="132"/>
      <c r="J1186" s="132"/>
      <c r="K1186" s="132"/>
      <c r="L1186" s="132"/>
      <c r="M1186" s="132"/>
      <c r="N1186" s="132"/>
      <c r="R1186" s="133"/>
      <c r="S1186" s="133"/>
      <c r="T1186" s="133"/>
      <c r="U1186" s="133"/>
      <c r="V1186" s="133"/>
      <c r="W1186" s="133"/>
      <c r="X1186" s="133"/>
      <c r="Y1186" s="133"/>
      <c r="Z1186" s="133"/>
      <c r="AA1186" s="133"/>
      <c r="AB1186" s="132"/>
      <c r="AC1186" s="132"/>
      <c r="AD1186" s="132"/>
      <c r="AE1186" s="132"/>
      <c r="AF1186" s="132"/>
    </row>
    <row r="1187" spans="1:32">
      <c r="A1187" s="129">
        <v>38253</v>
      </c>
      <c r="B1187" s="132"/>
      <c r="C1187" s="132"/>
      <c r="D1187" s="132"/>
      <c r="E1187" s="132"/>
      <c r="F1187" s="132"/>
      <c r="G1187" s="132"/>
      <c r="H1187" s="132"/>
      <c r="I1187" s="132"/>
      <c r="J1187" s="132"/>
      <c r="K1187" s="132"/>
      <c r="L1187" s="132"/>
      <c r="M1187" s="132"/>
      <c r="N1187" s="132"/>
      <c r="R1187" s="133"/>
      <c r="S1187" s="133"/>
      <c r="T1187" s="133"/>
      <c r="U1187" s="133"/>
      <c r="V1187" s="133"/>
      <c r="W1187" s="133"/>
      <c r="X1187" s="133"/>
      <c r="Y1187" s="133"/>
      <c r="Z1187" s="133"/>
      <c r="AA1187" s="133"/>
      <c r="AB1187" s="132"/>
      <c r="AC1187" s="132"/>
      <c r="AD1187" s="132"/>
      <c r="AE1187" s="132"/>
      <c r="AF1187" s="132"/>
    </row>
    <row r="1188" spans="1:32">
      <c r="A1188" s="129">
        <v>38254</v>
      </c>
      <c r="B1188" s="132"/>
      <c r="C1188" s="132"/>
      <c r="D1188" s="132"/>
      <c r="E1188" s="132"/>
      <c r="F1188" s="132"/>
      <c r="G1188" s="132"/>
      <c r="H1188" s="132"/>
      <c r="I1188" s="132"/>
      <c r="J1188" s="132"/>
      <c r="K1188" s="132"/>
      <c r="L1188" s="132"/>
      <c r="M1188" s="132"/>
      <c r="N1188" s="132"/>
      <c r="R1188" s="133"/>
      <c r="S1188" s="133"/>
      <c r="T1188" s="133"/>
      <c r="U1188" s="133"/>
      <c r="V1188" s="133"/>
      <c r="W1188" s="133"/>
      <c r="X1188" s="133"/>
      <c r="Y1188" s="133"/>
      <c r="Z1188" s="133"/>
      <c r="AA1188" s="133"/>
      <c r="AB1188" s="132"/>
      <c r="AC1188" s="132"/>
      <c r="AD1188" s="132"/>
      <c r="AE1188" s="132"/>
      <c r="AF1188" s="132"/>
    </row>
    <row r="1189" spans="1:32">
      <c r="A1189" s="129">
        <v>38257</v>
      </c>
      <c r="B1189" s="132"/>
      <c r="C1189" s="132"/>
      <c r="D1189" s="132"/>
      <c r="E1189" s="132"/>
      <c r="F1189" s="132"/>
      <c r="G1189" s="132"/>
      <c r="H1189" s="132"/>
      <c r="I1189" s="132"/>
      <c r="J1189" s="132"/>
      <c r="K1189" s="132"/>
      <c r="L1189" s="132"/>
      <c r="M1189" s="132"/>
      <c r="N1189" s="132"/>
      <c r="R1189" s="133"/>
      <c r="S1189" s="133"/>
      <c r="T1189" s="133"/>
      <c r="U1189" s="133"/>
      <c r="V1189" s="133"/>
      <c r="W1189" s="133"/>
      <c r="X1189" s="133"/>
      <c r="Y1189" s="133"/>
      <c r="Z1189" s="133"/>
      <c r="AA1189" s="133"/>
      <c r="AB1189" s="132"/>
      <c r="AC1189" s="132"/>
      <c r="AD1189" s="132"/>
      <c r="AE1189" s="132"/>
      <c r="AF1189" s="132"/>
    </row>
    <row r="1190" spans="1:32">
      <c r="A1190" s="129">
        <v>38258</v>
      </c>
      <c r="B1190" s="132"/>
      <c r="C1190" s="132"/>
      <c r="D1190" s="132"/>
      <c r="E1190" s="132"/>
      <c r="F1190" s="132"/>
      <c r="G1190" s="132"/>
      <c r="H1190" s="132"/>
      <c r="I1190" s="132"/>
      <c r="J1190" s="132"/>
      <c r="K1190" s="132"/>
      <c r="L1190" s="132"/>
      <c r="M1190" s="132"/>
      <c r="N1190" s="132"/>
      <c r="R1190" s="133"/>
      <c r="S1190" s="133"/>
      <c r="T1190" s="133"/>
      <c r="U1190" s="133"/>
      <c r="V1190" s="133"/>
      <c r="W1190" s="133"/>
      <c r="X1190" s="133"/>
      <c r="Y1190" s="133"/>
      <c r="Z1190" s="133"/>
      <c r="AA1190" s="133"/>
      <c r="AB1190" s="132"/>
      <c r="AC1190" s="132"/>
      <c r="AD1190" s="132"/>
      <c r="AE1190" s="132"/>
      <c r="AF1190" s="132"/>
    </row>
    <row r="1191" spans="1:32">
      <c r="A1191" s="129">
        <v>38259</v>
      </c>
      <c r="B1191" s="132"/>
      <c r="C1191" s="132"/>
      <c r="D1191" s="132"/>
      <c r="E1191" s="132"/>
      <c r="F1191" s="132"/>
      <c r="G1191" s="132"/>
      <c r="H1191" s="132"/>
      <c r="I1191" s="132"/>
      <c r="J1191" s="132"/>
      <c r="K1191" s="132"/>
      <c r="L1191" s="132"/>
      <c r="M1191" s="132"/>
      <c r="N1191" s="132"/>
      <c r="R1191" s="133"/>
      <c r="S1191" s="133"/>
      <c r="T1191" s="133"/>
      <c r="U1191" s="133"/>
      <c r="V1191" s="133"/>
      <c r="W1191" s="133"/>
      <c r="X1191" s="133"/>
      <c r="Y1191" s="133"/>
      <c r="Z1191" s="133"/>
      <c r="AA1191" s="133"/>
      <c r="AB1191" s="132"/>
      <c r="AC1191" s="132"/>
      <c r="AD1191" s="132"/>
      <c r="AE1191" s="132"/>
      <c r="AF1191" s="132"/>
    </row>
    <row r="1192" spans="1:32">
      <c r="A1192" s="129">
        <v>38260</v>
      </c>
      <c r="B1192" s="132"/>
      <c r="C1192" s="132"/>
      <c r="D1192" s="132"/>
      <c r="E1192" s="132"/>
      <c r="F1192" s="132"/>
      <c r="G1192" s="132"/>
      <c r="H1192" s="132"/>
      <c r="I1192" s="132"/>
      <c r="J1192" s="132"/>
      <c r="K1192" s="132"/>
      <c r="L1192" s="132"/>
      <c r="M1192" s="132"/>
      <c r="N1192" s="132"/>
      <c r="R1192" s="133"/>
      <c r="S1192" s="133"/>
      <c r="T1192" s="133"/>
      <c r="U1192" s="133"/>
      <c r="V1192" s="133"/>
      <c r="W1192" s="133"/>
      <c r="X1192" s="133"/>
      <c r="Y1192" s="133"/>
      <c r="Z1192" s="133"/>
      <c r="AA1192" s="133"/>
      <c r="AB1192" s="132"/>
      <c r="AC1192" s="132"/>
      <c r="AD1192" s="132"/>
      <c r="AE1192" s="132"/>
      <c r="AF1192" s="132"/>
    </row>
    <row r="1193" spans="1:32">
      <c r="A1193" s="129">
        <v>38261</v>
      </c>
      <c r="B1193" s="132"/>
      <c r="C1193" s="132"/>
      <c r="D1193" s="132"/>
      <c r="E1193" s="132"/>
      <c r="F1193" s="132"/>
      <c r="G1193" s="132"/>
      <c r="H1193" s="132"/>
      <c r="I1193" s="132"/>
      <c r="J1193" s="132"/>
      <c r="K1193" s="132"/>
      <c r="L1193" s="132"/>
      <c r="M1193" s="132"/>
      <c r="N1193" s="132"/>
      <c r="R1193" s="133"/>
      <c r="S1193" s="133"/>
      <c r="T1193" s="133"/>
      <c r="U1193" s="133"/>
      <c r="V1193" s="133"/>
      <c r="W1193" s="133"/>
      <c r="X1193" s="133"/>
      <c r="Y1193" s="133"/>
      <c r="Z1193" s="133"/>
      <c r="AA1193" s="133"/>
      <c r="AB1193" s="132"/>
      <c r="AC1193" s="132"/>
      <c r="AD1193" s="132"/>
      <c r="AE1193" s="132"/>
      <c r="AF1193" s="132"/>
    </row>
    <row r="1194" spans="1:32">
      <c r="A1194" s="129">
        <v>38264</v>
      </c>
      <c r="B1194" s="132"/>
      <c r="C1194" s="132"/>
      <c r="D1194" s="132"/>
      <c r="E1194" s="132"/>
      <c r="F1194" s="132"/>
      <c r="G1194" s="132"/>
      <c r="H1194" s="132"/>
      <c r="I1194" s="132"/>
      <c r="J1194" s="132"/>
      <c r="K1194" s="132"/>
      <c r="L1194" s="132"/>
      <c r="M1194" s="132"/>
      <c r="N1194" s="132"/>
      <c r="R1194" s="133"/>
      <c r="S1194" s="133"/>
      <c r="T1194" s="133"/>
      <c r="U1194" s="133"/>
      <c r="V1194" s="133"/>
      <c r="W1194" s="133"/>
      <c r="X1194" s="133"/>
      <c r="Y1194" s="133"/>
      <c r="Z1194" s="133"/>
      <c r="AA1194" s="133"/>
      <c r="AB1194" s="132"/>
      <c r="AC1194" s="132"/>
      <c r="AD1194" s="132"/>
      <c r="AE1194" s="132"/>
      <c r="AF1194" s="132"/>
    </row>
    <row r="1195" spans="1:32">
      <c r="A1195" s="129">
        <v>38265</v>
      </c>
      <c r="B1195" s="132"/>
      <c r="C1195" s="132"/>
      <c r="D1195" s="132"/>
      <c r="E1195" s="132"/>
      <c r="F1195" s="132"/>
      <c r="G1195" s="132"/>
      <c r="H1195" s="132"/>
      <c r="I1195" s="132"/>
      <c r="J1195" s="132"/>
      <c r="K1195" s="132"/>
      <c r="L1195" s="132"/>
      <c r="M1195" s="132"/>
      <c r="N1195" s="132"/>
      <c r="R1195" s="133"/>
      <c r="S1195" s="133"/>
      <c r="T1195" s="133"/>
      <c r="U1195" s="133"/>
      <c r="V1195" s="133"/>
      <c r="W1195" s="133"/>
      <c r="X1195" s="133"/>
      <c r="Y1195" s="133"/>
      <c r="Z1195" s="133"/>
      <c r="AA1195" s="133"/>
      <c r="AB1195" s="132"/>
      <c r="AC1195" s="132"/>
      <c r="AD1195" s="132"/>
      <c r="AE1195" s="132"/>
      <c r="AF1195" s="132"/>
    </row>
    <row r="1196" spans="1:32">
      <c r="A1196" s="129">
        <v>38266</v>
      </c>
      <c r="B1196" s="132"/>
      <c r="C1196" s="132"/>
      <c r="D1196" s="132"/>
      <c r="E1196" s="132"/>
      <c r="F1196" s="132"/>
      <c r="G1196" s="132"/>
      <c r="H1196" s="132"/>
      <c r="I1196" s="132"/>
      <c r="J1196" s="132"/>
      <c r="K1196" s="132"/>
      <c r="L1196" s="132"/>
      <c r="M1196" s="132"/>
      <c r="N1196" s="132"/>
      <c r="R1196" s="133"/>
      <c r="S1196" s="133"/>
      <c r="T1196" s="133"/>
      <c r="U1196" s="133"/>
      <c r="V1196" s="133"/>
      <c r="W1196" s="133"/>
      <c r="X1196" s="133"/>
      <c r="Y1196" s="133"/>
      <c r="Z1196" s="133"/>
      <c r="AA1196" s="133"/>
      <c r="AB1196" s="132"/>
      <c r="AC1196" s="132"/>
      <c r="AD1196" s="132"/>
      <c r="AE1196" s="132"/>
      <c r="AF1196" s="132"/>
    </row>
    <row r="1197" spans="1:32">
      <c r="A1197" s="129">
        <v>38267</v>
      </c>
      <c r="B1197" s="132"/>
      <c r="C1197" s="132"/>
      <c r="D1197" s="132"/>
      <c r="E1197" s="132"/>
      <c r="F1197" s="132"/>
      <c r="G1197" s="132"/>
      <c r="H1197" s="132"/>
      <c r="I1197" s="132"/>
      <c r="J1197" s="132"/>
      <c r="K1197" s="132"/>
      <c r="L1197" s="132"/>
      <c r="M1197" s="132"/>
      <c r="N1197" s="132"/>
      <c r="R1197" s="133"/>
      <c r="S1197" s="133"/>
      <c r="T1197" s="133"/>
      <c r="U1197" s="133"/>
      <c r="V1197" s="133"/>
      <c r="W1197" s="133"/>
      <c r="X1197" s="133"/>
      <c r="Y1197" s="133"/>
      <c r="Z1197" s="133"/>
      <c r="AA1197" s="133"/>
      <c r="AB1197" s="132"/>
      <c r="AC1197" s="132"/>
      <c r="AD1197" s="132"/>
      <c r="AE1197" s="132"/>
      <c r="AF1197" s="132"/>
    </row>
    <row r="1198" spans="1:32">
      <c r="A1198" s="129">
        <v>38268</v>
      </c>
      <c r="B1198" s="132"/>
      <c r="C1198" s="132"/>
      <c r="D1198" s="132"/>
      <c r="E1198" s="132"/>
      <c r="F1198" s="132"/>
      <c r="G1198" s="132"/>
      <c r="H1198" s="132"/>
      <c r="I1198" s="132"/>
      <c r="J1198" s="132"/>
      <c r="K1198" s="132"/>
      <c r="L1198" s="132"/>
      <c r="M1198" s="132"/>
      <c r="N1198" s="132"/>
      <c r="R1198" s="133"/>
      <c r="S1198" s="133"/>
      <c r="T1198" s="133"/>
      <c r="U1198" s="133"/>
      <c r="V1198" s="133"/>
      <c r="W1198" s="133"/>
      <c r="X1198" s="133"/>
      <c r="Y1198" s="133"/>
      <c r="Z1198" s="133"/>
      <c r="AA1198" s="133"/>
      <c r="AB1198" s="132"/>
      <c r="AC1198" s="132"/>
      <c r="AD1198" s="132"/>
      <c r="AE1198" s="132"/>
      <c r="AF1198" s="132"/>
    </row>
    <row r="1199" spans="1:32">
      <c r="A1199" s="129">
        <v>38271</v>
      </c>
      <c r="B1199" s="132"/>
      <c r="C1199" s="132"/>
      <c r="D1199" s="132"/>
      <c r="E1199" s="132"/>
      <c r="F1199" s="132"/>
      <c r="G1199" s="132"/>
      <c r="H1199" s="132"/>
      <c r="I1199" s="132"/>
      <c r="J1199" s="132"/>
      <c r="K1199" s="132"/>
      <c r="L1199" s="132"/>
      <c r="M1199" s="132"/>
      <c r="N1199" s="132"/>
      <c r="R1199" s="133"/>
      <c r="S1199" s="133"/>
      <c r="T1199" s="133"/>
      <c r="U1199" s="133"/>
      <c r="V1199" s="133"/>
      <c r="W1199" s="133"/>
      <c r="X1199" s="133"/>
      <c r="Y1199" s="133"/>
      <c r="Z1199" s="133"/>
      <c r="AA1199" s="133"/>
      <c r="AB1199" s="132"/>
      <c r="AC1199" s="132"/>
      <c r="AD1199" s="132"/>
      <c r="AE1199" s="132"/>
      <c r="AF1199" s="132"/>
    </row>
    <row r="1200" spans="1:32">
      <c r="A1200" s="129">
        <v>38272</v>
      </c>
      <c r="B1200" s="132"/>
      <c r="C1200" s="132"/>
      <c r="D1200" s="132"/>
      <c r="E1200" s="132"/>
      <c r="F1200" s="132"/>
      <c r="G1200" s="132"/>
      <c r="H1200" s="132"/>
      <c r="I1200" s="132"/>
      <c r="J1200" s="132"/>
      <c r="K1200" s="132"/>
      <c r="L1200" s="132"/>
      <c r="M1200" s="132"/>
      <c r="N1200" s="132"/>
      <c r="R1200" s="133"/>
      <c r="S1200" s="133"/>
      <c r="T1200" s="133"/>
      <c r="U1200" s="133"/>
      <c r="V1200" s="133"/>
      <c r="W1200" s="133"/>
      <c r="X1200" s="133"/>
      <c r="Y1200" s="133"/>
      <c r="Z1200" s="133"/>
      <c r="AA1200" s="133"/>
      <c r="AB1200" s="132"/>
      <c r="AC1200" s="132"/>
      <c r="AD1200" s="132"/>
      <c r="AE1200" s="132"/>
      <c r="AF1200" s="132"/>
    </row>
    <row r="1201" spans="1:32">
      <c r="A1201" s="129">
        <v>38273</v>
      </c>
      <c r="B1201" s="132"/>
      <c r="C1201" s="132"/>
      <c r="D1201" s="132"/>
      <c r="E1201" s="132"/>
      <c r="F1201" s="132"/>
      <c r="G1201" s="132"/>
      <c r="H1201" s="132"/>
      <c r="I1201" s="132"/>
      <c r="J1201" s="132"/>
      <c r="K1201" s="132"/>
      <c r="L1201" s="132"/>
      <c r="M1201" s="132"/>
      <c r="N1201" s="132"/>
      <c r="R1201" s="133"/>
      <c r="S1201" s="133"/>
      <c r="T1201" s="133"/>
      <c r="U1201" s="133"/>
      <c r="V1201" s="133"/>
      <c r="W1201" s="133"/>
      <c r="X1201" s="133"/>
      <c r="Y1201" s="133"/>
      <c r="Z1201" s="133"/>
      <c r="AA1201" s="133"/>
      <c r="AB1201" s="132"/>
      <c r="AC1201" s="132"/>
      <c r="AD1201" s="132"/>
      <c r="AE1201" s="132"/>
      <c r="AF1201" s="132"/>
    </row>
    <row r="1202" spans="1:32">
      <c r="A1202" s="129">
        <v>38274</v>
      </c>
      <c r="B1202" s="132"/>
      <c r="C1202" s="132"/>
      <c r="D1202" s="132"/>
      <c r="E1202" s="132"/>
      <c r="F1202" s="132"/>
      <c r="G1202" s="132"/>
      <c r="H1202" s="132"/>
      <c r="I1202" s="132"/>
      <c r="J1202" s="132"/>
      <c r="K1202" s="132"/>
      <c r="L1202" s="132"/>
      <c r="M1202" s="132"/>
      <c r="N1202" s="132"/>
      <c r="R1202" s="133"/>
      <c r="S1202" s="133"/>
      <c r="T1202" s="133"/>
      <c r="U1202" s="133"/>
      <c r="V1202" s="133"/>
      <c r="W1202" s="133"/>
      <c r="X1202" s="133"/>
      <c r="Y1202" s="133"/>
      <c r="Z1202" s="133"/>
      <c r="AA1202" s="133"/>
      <c r="AB1202" s="132"/>
      <c r="AC1202" s="132"/>
      <c r="AD1202" s="132"/>
      <c r="AE1202" s="132"/>
      <c r="AF1202" s="132"/>
    </row>
    <row r="1203" spans="1:32">
      <c r="A1203" s="129">
        <v>38275</v>
      </c>
      <c r="B1203" s="132"/>
      <c r="C1203" s="132"/>
      <c r="D1203" s="132"/>
      <c r="E1203" s="132"/>
      <c r="F1203" s="132"/>
      <c r="G1203" s="132"/>
      <c r="H1203" s="132"/>
      <c r="I1203" s="132"/>
      <c r="J1203" s="132"/>
      <c r="K1203" s="132"/>
      <c r="L1203" s="132"/>
      <c r="M1203" s="132"/>
      <c r="N1203" s="132"/>
      <c r="R1203" s="133"/>
      <c r="S1203" s="133"/>
      <c r="T1203" s="133"/>
      <c r="U1203" s="133"/>
      <c r="V1203" s="133"/>
      <c r="W1203" s="133"/>
      <c r="X1203" s="133"/>
      <c r="Y1203" s="133"/>
      <c r="Z1203" s="133"/>
      <c r="AA1203" s="133"/>
      <c r="AB1203" s="132"/>
      <c r="AC1203" s="132"/>
      <c r="AD1203" s="132"/>
      <c r="AE1203" s="132"/>
      <c r="AF1203" s="132"/>
    </row>
    <row r="1204" spans="1:32">
      <c r="A1204" s="129">
        <v>38278</v>
      </c>
      <c r="B1204" s="132"/>
      <c r="C1204" s="132"/>
      <c r="D1204" s="132"/>
      <c r="E1204" s="132"/>
      <c r="F1204" s="132"/>
      <c r="G1204" s="132"/>
      <c r="H1204" s="132"/>
      <c r="I1204" s="132"/>
      <c r="J1204" s="132"/>
      <c r="K1204" s="132"/>
      <c r="L1204" s="132"/>
      <c r="M1204" s="132"/>
      <c r="N1204" s="132"/>
      <c r="R1204" s="133"/>
      <c r="S1204" s="133"/>
      <c r="T1204" s="133"/>
      <c r="U1204" s="133"/>
      <c r="V1204" s="133"/>
      <c r="W1204" s="133"/>
      <c r="X1204" s="133"/>
      <c r="Y1204" s="133"/>
      <c r="Z1204" s="133"/>
      <c r="AA1204" s="133"/>
      <c r="AB1204" s="132"/>
      <c r="AC1204" s="132"/>
      <c r="AD1204" s="132"/>
      <c r="AE1204" s="132"/>
      <c r="AF1204" s="132"/>
    </row>
    <row r="1205" spans="1:32">
      <c r="A1205" s="129">
        <v>38279</v>
      </c>
      <c r="B1205" s="132"/>
      <c r="C1205" s="132"/>
      <c r="D1205" s="132"/>
      <c r="E1205" s="132"/>
      <c r="F1205" s="132"/>
      <c r="G1205" s="132"/>
      <c r="H1205" s="132"/>
      <c r="I1205" s="132"/>
      <c r="J1205" s="132"/>
      <c r="K1205" s="132"/>
      <c r="L1205" s="132"/>
      <c r="M1205" s="132"/>
      <c r="N1205" s="132"/>
      <c r="R1205" s="133"/>
      <c r="S1205" s="133"/>
      <c r="T1205" s="133"/>
      <c r="U1205" s="133"/>
      <c r="V1205" s="133"/>
      <c r="W1205" s="133"/>
      <c r="X1205" s="133"/>
      <c r="Y1205" s="133"/>
      <c r="Z1205" s="133"/>
      <c r="AA1205" s="133"/>
      <c r="AB1205" s="132"/>
      <c r="AC1205" s="132"/>
      <c r="AD1205" s="132"/>
      <c r="AE1205" s="132"/>
      <c r="AF1205" s="132"/>
    </row>
    <row r="1206" spans="1:32">
      <c r="A1206" s="129">
        <v>38280</v>
      </c>
      <c r="B1206" s="132"/>
      <c r="C1206" s="132"/>
      <c r="D1206" s="132"/>
      <c r="E1206" s="132"/>
      <c r="F1206" s="132"/>
      <c r="G1206" s="132"/>
      <c r="H1206" s="132"/>
      <c r="I1206" s="132"/>
      <c r="J1206" s="132"/>
      <c r="K1206" s="132"/>
      <c r="L1206" s="132"/>
      <c r="M1206" s="132"/>
      <c r="N1206" s="132"/>
      <c r="R1206" s="133"/>
      <c r="S1206" s="133"/>
      <c r="T1206" s="133"/>
      <c r="U1206" s="133"/>
      <c r="V1206" s="133"/>
      <c r="W1206" s="133"/>
      <c r="X1206" s="133"/>
      <c r="Y1206" s="133"/>
      <c r="Z1206" s="133"/>
      <c r="AA1206" s="133"/>
      <c r="AB1206" s="132"/>
      <c r="AC1206" s="132"/>
      <c r="AD1206" s="132"/>
      <c r="AE1206" s="132"/>
      <c r="AF1206" s="132"/>
    </row>
    <row r="1207" spans="1:32">
      <c r="A1207" s="129">
        <v>38281</v>
      </c>
      <c r="B1207" s="132"/>
      <c r="C1207" s="132"/>
      <c r="D1207" s="132"/>
      <c r="E1207" s="132"/>
      <c r="F1207" s="132"/>
      <c r="G1207" s="132"/>
      <c r="H1207" s="132"/>
      <c r="I1207" s="132"/>
      <c r="J1207" s="132"/>
      <c r="K1207" s="132"/>
      <c r="L1207" s="132"/>
      <c r="M1207" s="132"/>
      <c r="N1207" s="132"/>
      <c r="R1207" s="133"/>
      <c r="S1207" s="133"/>
      <c r="T1207" s="133"/>
      <c r="U1207" s="133"/>
      <c r="V1207" s="133"/>
      <c r="W1207" s="133"/>
      <c r="X1207" s="133"/>
      <c r="Y1207" s="133"/>
      <c r="Z1207" s="133"/>
      <c r="AA1207" s="133"/>
      <c r="AB1207" s="132"/>
      <c r="AC1207" s="132"/>
      <c r="AD1207" s="132"/>
      <c r="AE1207" s="132"/>
      <c r="AF1207" s="132"/>
    </row>
    <row r="1208" spans="1:32">
      <c r="A1208" s="129">
        <v>38282</v>
      </c>
      <c r="B1208" s="132"/>
      <c r="C1208" s="132"/>
      <c r="D1208" s="132"/>
      <c r="E1208" s="132"/>
      <c r="F1208" s="132"/>
      <c r="G1208" s="132"/>
      <c r="H1208" s="132"/>
      <c r="I1208" s="132"/>
      <c r="J1208" s="132"/>
      <c r="K1208" s="132"/>
      <c r="L1208" s="132"/>
      <c r="M1208" s="132"/>
      <c r="N1208" s="132"/>
      <c r="R1208" s="133"/>
      <c r="S1208" s="133"/>
      <c r="T1208" s="133"/>
      <c r="U1208" s="133"/>
      <c r="V1208" s="133"/>
      <c r="W1208" s="133"/>
      <c r="X1208" s="133"/>
      <c r="Y1208" s="133"/>
      <c r="Z1208" s="133"/>
      <c r="AA1208" s="133"/>
      <c r="AB1208" s="132"/>
      <c r="AC1208" s="132"/>
      <c r="AD1208" s="132"/>
      <c r="AE1208" s="132"/>
      <c r="AF1208" s="132"/>
    </row>
    <row r="1209" spans="1:32">
      <c r="A1209" s="129">
        <v>38285</v>
      </c>
      <c r="B1209" s="132"/>
      <c r="C1209" s="132"/>
      <c r="D1209" s="132"/>
      <c r="E1209" s="132"/>
      <c r="F1209" s="132"/>
      <c r="G1209" s="132"/>
      <c r="H1209" s="132"/>
      <c r="I1209" s="132"/>
      <c r="J1209" s="132"/>
      <c r="K1209" s="132"/>
      <c r="L1209" s="132"/>
      <c r="M1209" s="132"/>
      <c r="N1209" s="132"/>
      <c r="R1209" s="133"/>
      <c r="S1209" s="133"/>
      <c r="T1209" s="133"/>
      <c r="U1209" s="133"/>
      <c r="V1209" s="133"/>
      <c r="W1209" s="133"/>
      <c r="X1209" s="133"/>
      <c r="Y1209" s="133"/>
      <c r="Z1209" s="133"/>
      <c r="AA1209" s="133"/>
      <c r="AB1209" s="132"/>
      <c r="AC1209" s="132"/>
      <c r="AD1209" s="132"/>
      <c r="AE1209" s="132"/>
      <c r="AF1209" s="132"/>
    </row>
    <row r="1210" spans="1:32">
      <c r="A1210" s="129">
        <v>38286</v>
      </c>
      <c r="B1210" s="132"/>
      <c r="C1210" s="132"/>
      <c r="D1210" s="132"/>
      <c r="E1210" s="132"/>
      <c r="F1210" s="132"/>
      <c r="G1210" s="132"/>
      <c r="H1210" s="132"/>
      <c r="I1210" s="132"/>
      <c r="J1210" s="132"/>
      <c r="K1210" s="132"/>
      <c r="L1210" s="132"/>
      <c r="M1210" s="132"/>
      <c r="N1210" s="132"/>
      <c r="R1210" s="133"/>
      <c r="S1210" s="133"/>
      <c r="T1210" s="133"/>
      <c r="U1210" s="133"/>
      <c r="V1210" s="133"/>
      <c r="W1210" s="133"/>
      <c r="X1210" s="133"/>
      <c r="Y1210" s="133"/>
      <c r="Z1210" s="133"/>
      <c r="AA1210" s="133"/>
      <c r="AB1210" s="132"/>
      <c r="AC1210" s="132"/>
      <c r="AD1210" s="132"/>
      <c r="AE1210" s="132"/>
      <c r="AF1210" s="132"/>
    </row>
    <row r="1211" spans="1:32">
      <c r="A1211" s="129">
        <v>38287</v>
      </c>
      <c r="B1211" s="132"/>
      <c r="C1211" s="132"/>
      <c r="D1211" s="132"/>
      <c r="E1211" s="132"/>
      <c r="F1211" s="132"/>
      <c r="G1211" s="132"/>
      <c r="H1211" s="132"/>
      <c r="I1211" s="132"/>
      <c r="J1211" s="132"/>
      <c r="K1211" s="132"/>
      <c r="L1211" s="132"/>
      <c r="M1211" s="132"/>
      <c r="N1211" s="132"/>
      <c r="R1211" s="133"/>
      <c r="S1211" s="133"/>
      <c r="T1211" s="133"/>
      <c r="U1211" s="133"/>
      <c r="V1211" s="133"/>
      <c r="W1211" s="133"/>
      <c r="X1211" s="133"/>
      <c r="Y1211" s="133"/>
      <c r="Z1211" s="133"/>
      <c r="AA1211" s="133"/>
      <c r="AB1211" s="132"/>
      <c r="AC1211" s="132"/>
      <c r="AD1211" s="132"/>
      <c r="AE1211" s="132"/>
      <c r="AF1211" s="132"/>
    </row>
    <row r="1212" spans="1:32">
      <c r="A1212" s="129">
        <v>38288</v>
      </c>
      <c r="B1212" s="132"/>
      <c r="C1212" s="132"/>
      <c r="D1212" s="132"/>
      <c r="E1212" s="132"/>
      <c r="F1212" s="132"/>
      <c r="G1212" s="132"/>
      <c r="H1212" s="132"/>
      <c r="I1212" s="132"/>
      <c r="J1212" s="132"/>
      <c r="K1212" s="132"/>
      <c r="L1212" s="132"/>
      <c r="M1212" s="132"/>
      <c r="N1212" s="132"/>
      <c r="R1212" s="133"/>
      <c r="S1212" s="133"/>
      <c r="T1212" s="133"/>
      <c r="U1212" s="133"/>
      <c r="V1212" s="133"/>
      <c r="W1212" s="133"/>
      <c r="X1212" s="133"/>
      <c r="Y1212" s="133"/>
      <c r="Z1212" s="133"/>
      <c r="AA1212" s="133"/>
      <c r="AB1212" s="132"/>
      <c r="AC1212" s="132"/>
      <c r="AD1212" s="132"/>
      <c r="AE1212" s="132"/>
      <c r="AF1212" s="132"/>
    </row>
    <row r="1213" spans="1:32">
      <c r="A1213" s="129">
        <v>38289</v>
      </c>
      <c r="B1213" s="132"/>
      <c r="C1213" s="132"/>
      <c r="D1213" s="132"/>
      <c r="E1213" s="132"/>
      <c r="F1213" s="132"/>
      <c r="G1213" s="132"/>
      <c r="H1213" s="132"/>
      <c r="I1213" s="132"/>
      <c r="J1213" s="132"/>
      <c r="K1213" s="132"/>
      <c r="L1213" s="132"/>
      <c r="M1213" s="132"/>
      <c r="N1213" s="132"/>
      <c r="R1213" s="133"/>
      <c r="S1213" s="133"/>
      <c r="T1213" s="133"/>
      <c r="U1213" s="133"/>
      <c r="V1213" s="133"/>
      <c r="W1213" s="133"/>
      <c r="X1213" s="133"/>
      <c r="Y1213" s="133"/>
      <c r="Z1213" s="133"/>
      <c r="AA1213" s="133"/>
      <c r="AB1213" s="132"/>
      <c r="AC1213" s="132"/>
      <c r="AD1213" s="132"/>
      <c r="AE1213" s="132"/>
      <c r="AF1213" s="132"/>
    </row>
    <row r="1214" spans="1:32">
      <c r="A1214" s="129">
        <v>38292</v>
      </c>
      <c r="B1214" s="132"/>
      <c r="C1214" s="132"/>
      <c r="D1214" s="132"/>
      <c r="E1214" s="132"/>
      <c r="F1214" s="132"/>
      <c r="G1214" s="132"/>
      <c r="H1214" s="132"/>
      <c r="I1214" s="132"/>
      <c r="J1214" s="132"/>
      <c r="K1214" s="132"/>
      <c r="L1214" s="132"/>
      <c r="M1214" s="132"/>
      <c r="N1214" s="132"/>
      <c r="R1214" s="133"/>
      <c r="S1214" s="133"/>
      <c r="T1214" s="133"/>
      <c r="U1214" s="133"/>
      <c r="V1214" s="133"/>
      <c r="W1214" s="133"/>
      <c r="X1214" s="133"/>
      <c r="Y1214" s="133"/>
      <c r="Z1214" s="133"/>
      <c r="AA1214" s="133"/>
      <c r="AB1214" s="132"/>
      <c r="AC1214" s="132"/>
      <c r="AD1214" s="132"/>
      <c r="AE1214" s="132"/>
      <c r="AF1214" s="132"/>
    </row>
    <row r="1215" spans="1:32">
      <c r="A1215" s="129">
        <v>38293</v>
      </c>
      <c r="B1215" s="132"/>
      <c r="C1215" s="132"/>
      <c r="D1215" s="132"/>
      <c r="E1215" s="132"/>
      <c r="F1215" s="132"/>
      <c r="G1215" s="132"/>
      <c r="H1215" s="132"/>
      <c r="I1215" s="132"/>
      <c r="J1215" s="132"/>
      <c r="K1215" s="132"/>
      <c r="L1215" s="132"/>
      <c r="M1215" s="132"/>
      <c r="N1215" s="132"/>
      <c r="R1215" s="133"/>
      <c r="S1215" s="133"/>
      <c r="T1215" s="133"/>
      <c r="U1215" s="133"/>
      <c r="V1215" s="133"/>
      <c r="W1215" s="133"/>
      <c r="X1215" s="133"/>
      <c r="Y1215" s="133"/>
      <c r="Z1215" s="133"/>
      <c r="AA1215" s="133"/>
      <c r="AB1215" s="132"/>
      <c r="AC1215" s="132"/>
      <c r="AD1215" s="132"/>
      <c r="AE1215" s="132"/>
      <c r="AF1215" s="132"/>
    </row>
    <row r="1216" spans="1:32">
      <c r="A1216" s="129">
        <v>38294</v>
      </c>
      <c r="B1216" s="132"/>
      <c r="C1216" s="132"/>
      <c r="D1216" s="132"/>
      <c r="E1216" s="132"/>
      <c r="F1216" s="132"/>
      <c r="G1216" s="132"/>
      <c r="H1216" s="132"/>
      <c r="I1216" s="132"/>
      <c r="J1216" s="132"/>
      <c r="K1216" s="132"/>
      <c r="L1216" s="132"/>
      <c r="M1216" s="132"/>
      <c r="N1216" s="132"/>
      <c r="R1216" s="133"/>
      <c r="S1216" s="133"/>
      <c r="T1216" s="133"/>
      <c r="U1216" s="133"/>
      <c r="V1216" s="133"/>
      <c r="W1216" s="133"/>
      <c r="X1216" s="133"/>
      <c r="Y1216" s="133"/>
      <c r="Z1216" s="133"/>
      <c r="AA1216" s="133"/>
      <c r="AB1216" s="132"/>
      <c r="AC1216" s="132"/>
      <c r="AD1216" s="132"/>
      <c r="AE1216" s="132"/>
      <c r="AF1216" s="132"/>
    </row>
    <row r="1217" spans="1:32">
      <c r="A1217" s="129">
        <v>38295</v>
      </c>
      <c r="B1217" s="132"/>
      <c r="C1217" s="132"/>
      <c r="D1217" s="132"/>
      <c r="E1217" s="132"/>
      <c r="F1217" s="132"/>
      <c r="G1217" s="132"/>
      <c r="H1217" s="132"/>
      <c r="I1217" s="132"/>
      <c r="J1217" s="132"/>
      <c r="K1217" s="132"/>
      <c r="L1217" s="132"/>
      <c r="M1217" s="132"/>
      <c r="N1217" s="132"/>
      <c r="R1217" s="133"/>
      <c r="S1217" s="133"/>
      <c r="T1217" s="133"/>
      <c r="U1217" s="133"/>
      <c r="V1217" s="133"/>
      <c r="W1217" s="133"/>
      <c r="X1217" s="133"/>
      <c r="Y1217" s="133"/>
      <c r="Z1217" s="133"/>
      <c r="AA1217" s="133"/>
      <c r="AB1217" s="132"/>
      <c r="AC1217" s="132"/>
      <c r="AD1217" s="132"/>
      <c r="AE1217" s="132"/>
      <c r="AF1217" s="132"/>
    </row>
    <row r="1218" spans="1:32">
      <c r="A1218" s="129">
        <v>38296</v>
      </c>
      <c r="B1218" s="132"/>
      <c r="C1218" s="132"/>
      <c r="D1218" s="132"/>
      <c r="E1218" s="132"/>
      <c r="F1218" s="132"/>
      <c r="G1218" s="132"/>
      <c r="H1218" s="132"/>
      <c r="I1218" s="132"/>
      <c r="J1218" s="132"/>
      <c r="K1218" s="132"/>
      <c r="L1218" s="132"/>
      <c r="M1218" s="132"/>
      <c r="N1218" s="132"/>
      <c r="R1218" s="133"/>
      <c r="S1218" s="133"/>
      <c r="T1218" s="133"/>
      <c r="U1218" s="133"/>
      <c r="V1218" s="133"/>
      <c r="W1218" s="133"/>
      <c r="X1218" s="133"/>
      <c r="Y1218" s="133"/>
      <c r="Z1218" s="133"/>
      <c r="AA1218" s="133"/>
      <c r="AB1218" s="132"/>
      <c r="AC1218" s="132"/>
      <c r="AD1218" s="132"/>
      <c r="AE1218" s="132"/>
      <c r="AF1218" s="132"/>
    </row>
    <row r="1219" spans="1:32">
      <c r="A1219" s="129">
        <v>38299</v>
      </c>
      <c r="B1219" s="132"/>
      <c r="C1219" s="132"/>
      <c r="D1219" s="132"/>
      <c r="E1219" s="132"/>
      <c r="F1219" s="132"/>
      <c r="G1219" s="132"/>
      <c r="H1219" s="132"/>
      <c r="I1219" s="132"/>
      <c r="J1219" s="132"/>
      <c r="K1219" s="132"/>
      <c r="L1219" s="132"/>
      <c r="M1219" s="132"/>
      <c r="N1219" s="132"/>
      <c r="R1219" s="133"/>
      <c r="S1219" s="133"/>
      <c r="T1219" s="133"/>
      <c r="U1219" s="133"/>
      <c r="V1219" s="133"/>
      <c r="W1219" s="133"/>
      <c r="X1219" s="133"/>
      <c r="Y1219" s="133"/>
      <c r="Z1219" s="133"/>
      <c r="AA1219" s="133"/>
      <c r="AB1219" s="132"/>
      <c r="AC1219" s="132"/>
      <c r="AD1219" s="132"/>
      <c r="AE1219" s="132"/>
      <c r="AF1219" s="132"/>
    </row>
    <row r="1220" spans="1:32">
      <c r="A1220" s="129">
        <v>38300</v>
      </c>
      <c r="B1220" s="132"/>
      <c r="C1220" s="132"/>
      <c r="D1220" s="132"/>
      <c r="E1220" s="132"/>
      <c r="F1220" s="132"/>
      <c r="G1220" s="132"/>
      <c r="H1220" s="132"/>
      <c r="I1220" s="132"/>
      <c r="J1220" s="132"/>
      <c r="K1220" s="132"/>
      <c r="L1220" s="132"/>
      <c r="M1220" s="132"/>
      <c r="N1220" s="132"/>
      <c r="R1220" s="133"/>
      <c r="S1220" s="133"/>
      <c r="T1220" s="133"/>
      <c r="U1220" s="133"/>
      <c r="V1220" s="133"/>
      <c r="W1220" s="133"/>
      <c r="X1220" s="133"/>
      <c r="Y1220" s="133"/>
      <c r="Z1220" s="133"/>
      <c r="AA1220" s="133"/>
      <c r="AB1220" s="132"/>
      <c r="AC1220" s="132"/>
      <c r="AD1220" s="132"/>
      <c r="AE1220" s="132"/>
      <c r="AF1220" s="132"/>
    </row>
    <row r="1221" spans="1:32">
      <c r="A1221" s="129">
        <v>38301</v>
      </c>
      <c r="B1221" s="132"/>
      <c r="C1221" s="132"/>
      <c r="D1221" s="132"/>
      <c r="E1221" s="132"/>
      <c r="F1221" s="132"/>
      <c r="G1221" s="132"/>
      <c r="H1221" s="132"/>
      <c r="I1221" s="132"/>
      <c r="J1221" s="132"/>
      <c r="K1221" s="132"/>
      <c r="L1221" s="132"/>
      <c r="M1221" s="132"/>
      <c r="N1221" s="132"/>
      <c r="R1221" s="133"/>
      <c r="S1221" s="133"/>
      <c r="T1221" s="133"/>
      <c r="U1221" s="133"/>
      <c r="V1221" s="133"/>
      <c r="W1221" s="133"/>
      <c r="X1221" s="133"/>
      <c r="Y1221" s="133"/>
      <c r="Z1221" s="133"/>
      <c r="AA1221" s="133"/>
      <c r="AB1221" s="132"/>
      <c r="AC1221" s="132"/>
      <c r="AD1221" s="132"/>
      <c r="AE1221" s="132"/>
      <c r="AF1221" s="132"/>
    </row>
    <row r="1222" spans="1:32">
      <c r="A1222" s="129">
        <v>38302</v>
      </c>
      <c r="B1222" s="132"/>
      <c r="C1222" s="132"/>
      <c r="D1222" s="132"/>
      <c r="E1222" s="132"/>
      <c r="F1222" s="132"/>
      <c r="G1222" s="132"/>
      <c r="H1222" s="132"/>
      <c r="I1222" s="132"/>
      <c r="J1222" s="132"/>
      <c r="K1222" s="132"/>
      <c r="L1222" s="132"/>
      <c r="M1222" s="132"/>
      <c r="N1222" s="132"/>
      <c r="R1222" s="133"/>
      <c r="S1222" s="133"/>
      <c r="T1222" s="133"/>
      <c r="U1222" s="133"/>
      <c r="V1222" s="133"/>
      <c r="W1222" s="133"/>
      <c r="X1222" s="133"/>
      <c r="Y1222" s="133"/>
      <c r="Z1222" s="133"/>
      <c r="AA1222" s="133"/>
      <c r="AB1222" s="132"/>
      <c r="AC1222" s="132"/>
      <c r="AD1222" s="132"/>
      <c r="AE1222" s="132"/>
      <c r="AF1222" s="132"/>
    </row>
    <row r="1223" spans="1:32">
      <c r="A1223" s="129">
        <v>38303</v>
      </c>
      <c r="B1223" s="132"/>
      <c r="C1223" s="132"/>
      <c r="D1223" s="132"/>
      <c r="E1223" s="132"/>
      <c r="F1223" s="132"/>
      <c r="G1223" s="132"/>
      <c r="H1223" s="132"/>
      <c r="I1223" s="132"/>
      <c r="J1223" s="132"/>
      <c r="K1223" s="132"/>
      <c r="L1223" s="132"/>
      <c r="M1223" s="132"/>
      <c r="N1223" s="132"/>
      <c r="R1223" s="133"/>
      <c r="S1223" s="133"/>
      <c r="T1223" s="133"/>
      <c r="U1223" s="133"/>
      <c r="V1223" s="133"/>
      <c r="W1223" s="133"/>
      <c r="X1223" s="133"/>
      <c r="Y1223" s="133"/>
      <c r="Z1223" s="133"/>
      <c r="AA1223" s="133"/>
      <c r="AB1223" s="132"/>
      <c r="AC1223" s="132"/>
      <c r="AD1223" s="132"/>
      <c r="AE1223" s="132"/>
      <c r="AF1223" s="132"/>
    </row>
    <row r="1224" spans="1:32">
      <c r="A1224" s="129">
        <v>38306</v>
      </c>
      <c r="B1224" s="132"/>
      <c r="C1224" s="132"/>
      <c r="D1224" s="132"/>
      <c r="E1224" s="132"/>
      <c r="F1224" s="132"/>
      <c r="G1224" s="132"/>
      <c r="H1224" s="132"/>
      <c r="I1224" s="132"/>
      <c r="J1224" s="132"/>
      <c r="K1224" s="132"/>
      <c r="L1224" s="132"/>
      <c r="M1224" s="132"/>
      <c r="N1224" s="132"/>
      <c r="R1224" s="133"/>
      <c r="S1224" s="133"/>
      <c r="T1224" s="133"/>
      <c r="U1224" s="133"/>
      <c r="V1224" s="133"/>
      <c r="W1224" s="133"/>
      <c r="X1224" s="133"/>
      <c r="Y1224" s="133"/>
      <c r="Z1224" s="133"/>
      <c r="AA1224" s="133"/>
      <c r="AB1224" s="132"/>
      <c r="AC1224" s="132"/>
      <c r="AD1224" s="132"/>
      <c r="AE1224" s="132"/>
      <c r="AF1224" s="132"/>
    </row>
    <row r="1225" spans="1:32">
      <c r="A1225" s="129">
        <v>38307</v>
      </c>
      <c r="B1225" s="132"/>
      <c r="C1225" s="132"/>
      <c r="D1225" s="132"/>
      <c r="E1225" s="132"/>
      <c r="F1225" s="132"/>
      <c r="G1225" s="132"/>
      <c r="H1225" s="132"/>
      <c r="I1225" s="132"/>
      <c r="J1225" s="132"/>
      <c r="K1225" s="132"/>
      <c r="L1225" s="132"/>
      <c r="M1225" s="132"/>
      <c r="N1225" s="132"/>
      <c r="R1225" s="133"/>
      <c r="S1225" s="133"/>
      <c r="T1225" s="133"/>
      <c r="U1225" s="133"/>
      <c r="V1225" s="133"/>
      <c r="W1225" s="133"/>
      <c r="X1225" s="133"/>
      <c r="Y1225" s="133"/>
      <c r="Z1225" s="133"/>
      <c r="AA1225" s="133"/>
      <c r="AB1225" s="132"/>
      <c r="AC1225" s="132"/>
      <c r="AD1225" s="132"/>
      <c r="AE1225" s="132"/>
      <c r="AF1225" s="132"/>
    </row>
    <row r="1226" spans="1:32">
      <c r="A1226" s="129">
        <v>38308</v>
      </c>
      <c r="B1226" s="132"/>
      <c r="C1226" s="132"/>
      <c r="D1226" s="132"/>
      <c r="E1226" s="132"/>
      <c r="F1226" s="132"/>
      <c r="G1226" s="132"/>
      <c r="H1226" s="132"/>
      <c r="I1226" s="132"/>
      <c r="J1226" s="132"/>
      <c r="K1226" s="132"/>
      <c r="L1226" s="132"/>
      <c r="M1226" s="132"/>
      <c r="N1226" s="132"/>
      <c r="R1226" s="133"/>
      <c r="S1226" s="133"/>
      <c r="T1226" s="133"/>
      <c r="U1226" s="133"/>
      <c r="V1226" s="133"/>
      <c r="W1226" s="133"/>
      <c r="X1226" s="133"/>
      <c r="Y1226" s="133"/>
      <c r="Z1226" s="133"/>
      <c r="AA1226" s="133"/>
      <c r="AB1226" s="132"/>
      <c r="AC1226" s="132"/>
      <c r="AD1226" s="132"/>
      <c r="AE1226" s="132"/>
      <c r="AF1226" s="132"/>
    </row>
    <row r="1227" spans="1:32">
      <c r="A1227" s="129">
        <v>38309</v>
      </c>
      <c r="B1227" s="132"/>
      <c r="C1227" s="132"/>
      <c r="D1227" s="132"/>
      <c r="E1227" s="132"/>
      <c r="F1227" s="132"/>
      <c r="G1227" s="132"/>
      <c r="H1227" s="132"/>
      <c r="I1227" s="132"/>
      <c r="J1227" s="132"/>
      <c r="K1227" s="132"/>
      <c r="L1227" s="132"/>
      <c r="M1227" s="132"/>
      <c r="N1227" s="132"/>
      <c r="R1227" s="133"/>
      <c r="S1227" s="133"/>
      <c r="T1227" s="133"/>
      <c r="U1227" s="133"/>
      <c r="V1227" s="133"/>
      <c r="W1227" s="133"/>
      <c r="X1227" s="133"/>
      <c r="Y1227" s="133"/>
      <c r="Z1227" s="133"/>
      <c r="AA1227" s="133"/>
      <c r="AB1227" s="132"/>
      <c r="AC1227" s="132"/>
      <c r="AD1227" s="132"/>
      <c r="AE1227" s="132"/>
      <c r="AF1227" s="132"/>
    </row>
    <row r="1228" spans="1:32">
      <c r="A1228" s="129">
        <v>38310</v>
      </c>
      <c r="B1228" s="132"/>
      <c r="C1228" s="132"/>
      <c r="D1228" s="132"/>
      <c r="E1228" s="132"/>
      <c r="F1228" s="132"/>
      <c r="G1228" s="132"/>
      <c r="H1228" s="132"/>
      <c r="I1228" s="132"/>
      <c r="J1228" s="132"/>
      <c r="K1228" s="132"/>
      <c r="L1228" s="132"/>
      <c r="M1228" s="132"/>
      <c r="N1228" s="132"/>
      <c r="R1228" s="133"/>
      <c r="S1228" s="133"/>
      <c r="T1228" s="133"/>
      <c r="U1228" s="133"/>
      <c r="V1228" s="133"/>
      <c r="W1228" s="133"/>
      <c r="X1228" s="133"/>
      <c r="Y1228" s="133"/>
      <c r="Z1228" s="133"/>
      <c r="AA1228" s="133"/>
      <c r="AB1228" s="132"/>
      <c r="AC1228" s="132"/>
      <c r="AD1228" s="132"/>
      <c r="AE1228" s="132"/>
      <c r="AF1228" s="132"/>
    </row>
    <row r="1229" spans="1:32">
      <c r="A1229" s="129">
        <v>38313</v>
      </c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R1229" s="133"/>
      <c r="S1229" s="133"/>
      <c r="T1229" s="133"/>
      <c r="U1229" s="133"/>
      <c r="V1229" s="133"/>
      <c r="W1229" s="133"/>
      <c r="X1229" s="133"/>
      <c r="Y1229" s="133"/>
      <c r="Z1229" s="133"/>
      <c r="AA1229" s="133"/>
      <c r="AB1229" s="132"/>
      <c r="AC1229" s="132"/>
      <c r="AD1229" s="132"/>
      <c r="AE1229" s="132"/>
      <c r="AF1229" s="132"/>
    </row>
    <row r="1230" spans="1:32">
      <c r="A1230" s="129">
        <v>38314</v>
      </c>
      <c r="B1230" s="132"/>
      <c r="C1230" s="132"/>
      <c r="D1230" s="132"/>
      <c r="E1230" s="132"/>
      <c r="F1230" s="132"/>
      <c r="G1230" s="132"/>
      <c r="H1230" s="132"/>
      <c r="I1230" s="132"/>
      <c r="J1230" s="132"/>
      <c r="K1230" s="132"/>
      <c r="L1230" s="132"/>
      <c r="M1230" s="132"/>
      <c r="N1230" s="132"/>
      <c r="R1230" s="133"/>
      <c r="S1230" s="133"/>
      <c r="T1230" s="133"/>
      <c r="U1230" s="133"/>
      <c r="V1230" s="133"/>
      <c r="W1230" s="133"/>
      <c r="X1230" s="133"/>
      <c r="Y1230" s="133"/>
      <c r="Z1230" s="133"/>
      <c r="AA1230" s="133"/>
      <c r="AB1230" s="132"/>
      <c r="AC1230" s="132"/>
      <c r="AD1230" s="132"/>
      <c r="AE1230" s="132"/>
      <c r="AF1230" s="132"/>
    </row>
    <row r="1231" spans="1:32">
      <c r="A1231" s="129">
        <v>38315</v>
      </c>
      <c r="B1231" s="132"/>
      <c r="C1231" s="132"/>
      <c r="D1231" s="132"/>
      <c r="E1231" s="132"/>
      <c r="F1231" s="132"/>
      <c r="G1231" s="132"/>
      <c r="H1231" s="132"/>
      <c r="I1231" s="132"/>
      <c r="J1231" s="132"/>
      <c r="K1231" s="132"/>
      <c r="L1231" s="132"/>
      <c r="M1231" s="132"/>
      <c r="N1231" s="132"/>
      <c r="R1231" s="133"/>
      <c r="S1231" s="133"/>
      <c r="T1231" s="133"/>
      <c r="U1231" s="133"/>
      <c r="V1231" s="133"/>
      <c r="W1231" s="133"/>
      <c r="X1231" s="133"/>
      <c r="Y1231" s="133"/>
      <c r="Z1231" s="133"/>
      <c r="AA1231" s="133"/>
      <c r="AB1231" s="132"/>
      <c r="AC1231" s="132"/>
      <c r="AD1231" s="132"/>
      <c r="AE1231" s="132"/>
      <c r="AF1231" s="132"/>
    </row>
    <row r="1232" spans="1:32">
      <c r="A1232" s="129">
        <v>38317</v>
      </c>
      <c r="B1232" s="132"/>
      <c r="C1232" s="132"/>
      <c r="D1232" s="132"/>
      <c r="E1232" s="132"/>
      <c r="F1232" s="132"/>
      <c r="G1232" s="132"/>
      <c r="H1232" s="132"/>
      <c r="I1232" s="132"/>
      <c r="J1232" s="132"/>
      <c r="K1232" s="132"/>
      <c r="L1232" s="132"/>
      <c r="M1232" s="132"/>
      <c r="N1232" s="132"/>
      <c r="R1232" s="133"/>
      <c r="S1232" s="133"/>
      <c r="T1232" s="133"/>
      <c r="U1232" s="133"/>
      <c r="V1232" s="133"/>
      <c r="W1232" s="133"/>
      <c r="X1232" s="133"/>
      <c r="Y1232" s="133"/>
      <c r="Z1232" s="133"/>
      <c r="AA1232" s="133"/>
      <c r="AB1232" s="132"/>
      <c r="AC1232" s="132"/>
      <c r="AD1232" s="132"/>
      <c r="AE1232" s="132"/>
      <c r="AF1232" s="132"/>
    </row>
    <row r="1233" spans="1:32">
      <c r="A1233" s="129">
        <v>38320</v>
      </c>
      <c r="B1233" s="132"/>
      <c r="C1233" s="132"/>
      <c r="D1233" s="132"/>
      <c r="E1233" s="132"/>
      <c r="F1233" s="132"/>
      <c r="G1233" s="132"/>
      <c r="H1233" s="132"/>
      <c r="I1233" s="132"/>
      <c r="J1233" s="132"/>
      <c r="K1233" s="132"/>
      <c r="L1233" s="132"/>
      <c r="M1233" s="132"/>
      <c r="N1233" s="132"/>
      <c r="R1233" s="133"/>
      <c r="S1233" s="133"/>
      <c r="T1233" s="133"/>
      <c r="U1233" s="133"/>
      <c r="V1233" s="133"/>
      <c r="W1233" s="133"/>
      <c r="X1233" s="133"/>
      <c r="Y1233" s="133"/>
      <c r="Z1233" s="133"/>
      <c r="AA1233" s="133"/>
      <c r="AB1233" s="132"/>
      <c r="AC1233" s="132"/>
      <c r="AD1233" s="132"/>
      <c r="AE1233" s="132"/>
      <c r="AF1233" s="132"/>
    </row>
    <row r="1234" spans="1:32">
      <c r="A1234" s="129">
        <v>38321</v>
      </c>
      <c r="B1234" s="132"/>
      <c r="C1234" s="132"/>
      <c r="D1234" s="132"/>
      <c r="E1234" s="132"/>
      <c r="F1234" s="132"/>
      <c r="G1234" s="132"/>
      <c r="H1234" s="132"/>
      <c r="I1234" s="132"/>
      <c r="J1234" s="132"/>
      <c r="K1234" s="132"/>
      <c r="L1234" s="132"/>
      <c r="M1234" s="132"/>
      <c r="N1234" s="132"/>
      <c r="R1234" s="133"/>
      <c r="S1234" s="133"/>
      <c r="T1234" s="133"/>
      <c r="U1234" s="133"/>
      <c r="V1234" s="133"/>
      <c r="W1234" s="133"/>
      <c r="X1234" s="133"/>
      <c r="Y1234" s="133"/>
      <c r="Z1234" s="133"/>
      <c r="AA1234" s="133"/>
      <c r="AB1234" s="132"/>
      <c r="AC1234" s="132"/>
      <c r="AD1234" s="132"/>
      <c r="AE1234" s="132"/>
      <c r="AF1234" s="132"/>
    </row>
    <row r="1235" spans="1:32">
      <c r="A1235" s="129">
        <v>38322</v>
      </c>
      <c r="B1235" s="132"/>
      <c r="C1235" s="132"/>
      <c r="D1235" s="132"/>
      <c r="E1235" s="132"/>
      <c r="F1235" s="132"/>
      <c r="G1235" s="132"/>
      <c r="H1235" s="132"/>
      <c r="I1235" s="132"/>
      <c r="J1235" s="132"/>
      <c r="K1235" s="132"/>
      <c r="L1235" s="132"/>
      <c r="M1235" s="132"/>
      <c r="N1235" s="132"/>
      <c r="R1235" s="133"/>
      <c r="S1235" s="133"/>
      <c r="T1235" s="133"/>
      <c r="U1235" s="133"/>
      <c r="V1235" s="133"/>
      <c r="W1235" s="133"/>
      <c r="X1235" s="133"/>
      <c r="Y1235" s="133"/>
      <c r="Z1235" s="133"/>
      <c r="AA1235" s="133"/>
      <c r="AB1235" s="132"/>
      <c r="AC1235" s="132"/>
      <c r="AD1235" s="132"/>
      <c r="AE1235" s="132"/>
      <c r="AF1235" s="132"/>
    </row>
    <row r="1236" spans="1:32">
      <c r="A1236" s="129">
        <v>38323</v>
      </c>
      <c r="B1236" s="132"/>
      <c r="C1236" s="132"/>
      <c r="D1236" s="132"/>
      <c r="E1236" s="132"/>
      <c r="F1236" s="132"/>
      <c r="G1236" s="132"/>
      <c r="H1236" s="132"/>
      <c r="I1236" s="132"/>
      <c r="J1236" s="132"/>
      <c r="K1236" s="132"/>
      <c r="L1236" s="132"/>
      <c r="M1236" s="132"/>
      <c r="N1236" s="132"/>
      <c r="R1236" s="133"/>
      <c r="S1236" s="133"/>
      <c r="T1236" s="133"/>
      <c r="U1236" s="133"/>
      <c r="V1236" s="133"/>
      <c r="W1236" s="133"/>
      <c r="X1236" s="133"/>
      <c r="Y1236" s="133"/>
      <c r="Z1236" s="133"/>
      <c r="AA1236" s="133"/>
      <c r="AB1236" s="132"/>
      <c r="AC1236" s="132"/>
      <c r="AD1236" s="132"/>
      <c r="AE1236" s="132"/>
      <c r="AF1236" s="132"/>
    </row>
    <row r="1237" spans="1:32">
      <c r="A1237" s="129">
        <v>38324</v>
      </c>
      <c r="B1237" s="132"/>
      <c r="C1237" s="132"/>
      <c r="D1237" s="132"/>
      <c r="E1237" s="132"/>
      <c r="F1237" s="132"/>
      <c r="G1237" s="132"/>
      <c r="H1237" s="132"/>
      <c r="I1237" s="132"/>
      <c r="J1237" s="132"/>
      <c r="K1237" s="132"/>
      <c r="L1237" s="132"/>
      <c r="M1237" s="132"/>
      <c r="N1237" s="132"/>
      <c r="R1237" s="133"/>
      <c r="S1237" s="133"/>
      <c r="T1237" s="133"/>
      <c r="U1237" s="133"/>
      <c r="V1237" s="133"/>
      <c r="W1237" s="133"/>
      <c r="X1237" s="133"/>
      <c r="Y1237" s="133"/>
      <c r="Z1237" s="133"/>
      <c r="AA1237" s="133"/>
      <c r="AB1237" s="132"/>
      <c r="AC1237" s="132"/>
      <c r="AD1237" s="132"/>
      <c r="AE1237" s="132"/>
      <c r="AF1237" s="132"/>
    </row>
    <row r="1238" spans="1:32">
      <c r="A1238" s="129">
        <v>38327</v>
      </c>
      <c r="B1238" s="132"/>
      <c r="C1238" s="132"/>
      <c r="D1238" s="132"/>
      <c r="E1238" s="132"/>
      <c r="F1238" s="132"/>
      <c r="G1238" s="132"/>
      <c r="H1238" s="132"/>
      <c r="I1238" s="132"/>
      <c r="J1238" s="132"/>
      <c r="K1238" s="132"/>
      <c r="L1238" s="132"/>
      <c r="M1238" s="132"/>
      <c r="N1238" s="132"/>
      <c r="R1238" s="133"/>
      <c r="S1238" s="133"/>
      <c r="T1238" s="133"/>
      <c r="U1238" s="133"/>
      <c r="V1238" s="133"/>
      <c r="W1238" s="133"/>
      <c r="X1238" s="133"/>
      <c r="Y1238" s="133"/>
      <c r="Z1238" s="133"/>
      <c r="AA1238" s="133"/>
      <c r="AB1238" s="132"/>
      <c r="AC1238" s="132"/>
      <c r="AD1238" s="132"/>
      <c r="AE1238" s="132"/>
      <c r="AF1238" s="132"/>
    </row>
    <row r="1239" spans="1:32">
      <c r="A1239" s="129">
        <v>38328</v>
      </c>
      <c r="B1239" s="132"/>
      <c r="C1239" s="132"/>
      <c r="D1239" s="132"/>
      <c r="E1239" s="132"/>
      <c r="F1239" s="132"/>
      <c r="G1239" s="132"/>
      <c r="H1239" s="132"/>
      <c r="I1239" s="132"/>
      <c r="J1239" s="132"/>
      <c r="K1239" s="132"/>
      <c r="L1239" s="132"/>
      <c r="M1239" s="132"/>
      <c r="N1239" s="132"/>
      <c r="R1239" s="133"/>
      <c r="S1239" s="133"/>
      <c r="T1239" s="133"/>
      <c r="U1239" s="133"/>
      <c r="V1239" s="133"/>
      <c r="W1239" s="133"/>
      <c r="X1239" s="133"/>
      <c r="Y1239" s="133"/>
      <c r="Z1239" s="133"/>
      <c r="AA1239" s="133"/>
      <c r="AB1239" s="132"/>
      <c r="AC1239" s="132"/>
      <c r="AD1239" s="132"/>
      <c r="AE1239" s="132"/>
      <c r="AF1239" s="132"/>
    </row>
    <row r="1240" spans="1:32">
      <c r="A1240" s="129">
        <v>38329</v>
      </c>
      <c r="B1240" s="132"/>
      <c r="C1240" s="132"/>
      <c r="D1240" s="132"/>
      <c r="E1240" s="132"/>
      <c r="F1240" s="132"/>
      <c r="G1240" s="132"/>
      <c r="H1240" s="132"/>
      <c r="I1240" s="132"/>
      <c r="J1240" s="132"/>
      <c r="K1240" s="132"/>
      <c r="L1240" s="132"/>
      <c r="M1240" s="132"/>
      <c r="N1240" s="132"/>
      <c r="R1240" s="133"/>
      <c r="S1240" s="133"/>
      <c r="T1240" s="133"/>
      <c r="U1240" s="133"/>
      <c r="V1240" s="133"/>
      <c r="W1240" s="133"/>
      <c r="X1240" s="133"/>
      <c r="Y1240" s="133"/>
      <c r="Z1240" s="133"/>
      <c r="AA1240" s="133"/>
      <c r="AB1240" s="132"/>
      <c r="AC1240" s="132"/>
      <c r="AD1240" s="132"/>
      <c r="AE1240" s="132"/>
      <c r="AF1240" s="132"/>
    </row>
    <row r="1241" spans="1:32">
      <c r="A1241" s="129">
        <v>38330</v>
      </c>
      <c r="B1241" s="132"/>
      <c r="C1241" s="132"/>
      <c r="D1241" s="132"/>
      <c r="E1241" s="132"/>
      <c r="F1241" s="132"/>
      <c r="G1241" s="132"/>
      <c r="H1241" s="132"/>
      <c r="I1241" s="132"/>
      <c r="J1241" s="132"/>
      <c r="K1241" s="132"/>
      <c r="L1241" s="132"/>
      <c r="M1241" s="132"/>
      <c r="N1241" s="132"/>
      <c r="R1241" s="133"/>
      <c r="S1241" s="133"/>
      <c r="T1241" s="133"/>
      <c r="U1241" s="133"/>
      <c r="V1241" s="133"/>
      <c r="W1241" s="133"/>
      <c r="X1241" s="133"/>
      <c r="Y1241" s="133"/>
      <c r="Z1241" s="133"/>
      <c r="AA1241" s="133"/>
      <c r="AB1241" s="132"/>
      <c r="AC1241" s="132"/>
      <c r="AD1241" s="132"/>
      <c r="AE1241" s="132"/>
      <c r="AF1241" s="132"/>
    </row>
    <row r="1242" spans="1:32">
      <c r="A1242" s="129">
        <v>38331</v>
      </c>
      <c r="B1242" s="132"/>
      <c r="C1242" s="132"/>
      <c r="D1242" s="132"/>
      <c r="E1242" s="132"/>
      <c r="F1242" s="132"/>
      <c r="G1242" s="132"/>
      <c r="H1242" s="132"/>
      <c r="I1242" s="132"/>
      <c r="J1242" s="132"/>
      <c r="K1242" s="132"/>
      <c r="L1242" s="132"/>
      <c r="M1242" s="132"/>
      <c r="N1242" s="132"/>
      <c r="R1242" s="133"/>
      <c r="S1242" s="133"/>
      <c r="T1242" s="133"/>
      <c r="U1242" s="133"/>
      <c r="V1242" s="133"/>
      <c r="W1242" s="133"/>
      <c r="X1242" s="133"/>
      <c r="Y1242" s="133"/>
      <c r="Z1242" s="133"/>
      <c r="AA1242" s="133"/>
      <c r="AB1242" s="132"/>
      <c r="AC1242" s="132"/>
      <c r="AD1242" s="132"/>
      <c r="AE1242" s="132"/>
      <c r="AF1242" s="132"/>
    </row>
    <row r="1243" spans="1:32">
      <c r="A1243" s="129">
        <v>38334</v>
      </c>
      <c r="B1243" s="132"/>
      <c r="C1243" s="132"/>
      <c r="D1243" s="132"/>
      <c r="E1243" s="132"/>
      <c r="F1243" s="132"/>
      <c r="G1243" s="132"/>
      <c r="H1243" s="132"/>
      <c r="I1243" s="132"/>
      <c r="J1243" s="132"/>
      <c r="K1243" s="132"/>
      <c r="L1243" s="132"/>
      <c r="M1243" s="132"/>
      <c r="N1243" s="132"/>
      <c r="R1243" s="133"/>
      <c r="S1243" s="133"/>
      <c r="T1243" s="133"/>
      <c r="U1243" s="133"/>
      <c r="V1243" s="133"/>
      <c r="W1243" s="133"/>
      <c r="X1243" s="133"/>
      <c r="Y1243" s="133"/>
      <c r="Z1243" s="133"/>
      <c r="AA1243" s="133"/>
      <c r="AB1243" s="132"/>
      <c r="AC1243" s="132"/>
      <c r="AD1243" s="132"/>
      <c r="AE1243" s="132"/>
      <c r="AF1243" s="132"/>
    </row>
    <row r="1244" spans="1:32">
      <c r="A1244" s="129">
        <v>38335</v>
      </c>
      <c r="B1244" s="132"/>
      <c r="C1244" s="132"/>
      <c r="D1244" s="132"/>
      <c r="E1244" s="132"/>
      <c r="F1244" s="132"/>
      <c r="G1244" s="132"/>
      <c r="H1244" s="132"/>
      <c r="I1244" s="132"/>
      <c r="J1244" s="132"/>
      <c r="K1244" s="132"/>
      <c r="L1244" s="132"/>
      <c r="M1244" s="132"/>
      <c r="N1244" s="132"/>
      <c r="R1244" s="133"/>
      <c r="S1244" s="133"/>
      <c r="T1244" s="133"/>
      <c r="U1244" s="133"/>
      <c r="V1244" s="133"/>
      <c r="W1244" s="133"/>
      <c r="X1244" s="133"/>
      <c r="Y1244" s="133"/>
      <c r="Z1244" s="133"/>
      <c r="AA1244" s="133"/>
      <c r="AB1244" s="132"/>
      <c r="AC1244" s="132"/>
      <c r="AD1244" s="132"/>
      <c r="AE1244" s="132"/>
      <c r="AF1244" s="132"/>
    </row>
    <row r="1245" spans="1:32">
      <c r="A1245" s="129">
        <v>38336</v>
      </c>
      <c r="B1245" s="132"/>
      <c r="C1245" s="132"/>
      <c r="D1245" s="132"/>
      <c r="E1245" s="132"/>
      <c r="F1245" s="132"/>
      <c r="G1245" s="132"/>
      <c r="H1245" s="132"/>
      <c r="I1245" s="132"/>
      <c r="J1245" s="132"/>
      <c r="K1245" s="132"/>
      <c r="L1245" s="132"/>
      <c r="M1245" s="132"/>
      <c r="N1245" s="132"/>
      <c r="R1245" s="133"/>
      <c r="S1245" s="133"/>
      <c r="T1245" s="133"/>
      <c r="U1245" s="133"/>
      <c r="V1245" s="133"/>
      <c r="W1245" s="133"/>
      <c r="X1245" s="133"/>
      <c r="Y1245" s="133"/>
      <c r="Z1245" s="133"/>
      <c r="AA1245" s="133"/>
      <c r="AB1245" s="132"/>
      <c r="AC1245" s="132"/>
      <c r="AD1245" s="132"/>
      <c r="AE1245" s="132"/>
      <c r="AF1245" s="132"/>
    </row>
    <row r="1246" spans="1:32">
      <c r="A1246" s="129">
        <v>38337</v>
      </c>
      <c r="B1246" s="132"/>
      <c r="C1246" s="132"/>
      <c r="D1246" s="132"/>
      <c r="E1246" s="132"/>
      <c r="F1246" s="132"/>
      <c r="G1246" s="132"/>
      <c r="H1246" s="132"/>
      <c r="I1246" s="132"/>
      <c r="J1246" s="132"/>
      <c r="K1246" s="132"/>
      <c r="L1246" s="132"/>
      <c r="M1246" s="132"/>
      <c r="N1246" s="132"/>
      <c r="R1246" s="133"/>
      <c r="S1246" s="133"/>
      <c r="T1246" s="133"/>
      <c r="U1246" s="133"/>
      <c r="V1246" s="133"/>
      <c r="W1246" s="133"/>
      <c r="X1246" s="133"/>
      <c r="Y1246" s="133"/>
      <c r="Z1246" s="133"/>
      <c r="AA1246" s="133"/>
      <c r="AB1246" s="132"/>
      <c r="AC1246" s="132"/>
      <c r="AD1246" s="132"/>
      <c r="AE1246" s="132"/>
      <c r="AF1246" s="132"/>
    </row>
    <row r="1247" spans="1:32">
      <c r="A1247" s="129">
        <v>38338</v>
      </c>
      <c r="B1247" s="132"/>
      <c r="C1247" s="132"/>
      <c r="D1247" s="132"/>
      <c r="E1247" s="132"/>
      <c r="F1247" s="132"/>
      <c r="G1247" s="132"/>
      <c r="H1247" s="132"/>
      <c r="I1247" s="132"/>
      <c r="J1247" s="132"/>
      <c r="K1247" s="132"/>
      <c r="L1247" s="132"/>
      <c r="M1247" s="132"/>
      <c r="N1247" s="132"/>
      <c r="R1247" s="133"/>
      <c r="S1247" s="133"/>
      <c r="T1247" s="133"/>
      <c r="U1247" s="133"/>
      <c r="V1247" s="133"/>
      <c r="W1247" s="133"/>
      <c r="X1247" s="133"/>
      <c r="Y1247" s="133"/>
      <c r="Z1247" s="133"/>
      <c r="AA1247" s="133"/>
      <c r="AB1247" s="132"/>
      <c r="AC1247" s="132"/>
      <c r="AD1247" s="132"/>
      <c r="AE1247" s="132"/>
      <c r="AF1247" s="132"/>
    </row>
    <row r="1248" spans="1:32">
      <c r="A1248" s="129">
        <v>38341</v>
      </c>
      <c r="B1248" s="132"/>
      <c r="C1248" s="132"/>
      <c r="D1248" s="132"/>
      <c r="E1248" s="132"/>
      <c r="F1248" s="132"/>
      <c r="G1248" s="132"/>
      <c r="H1248" s="132"/>
      <c r="I1248" s="132"/>
      <c r="J1248" s="132"/>
      <c r="K1248" s="132"/>
      <c r="L1248" s="132"/>
      <c r="M1248" s="132"/>
      <c r="N1248" s="132"/>
      <c r="R1248" s="133"/>
      <c r="S1248" s="133"/>
      <c r="T1248" s="133"/>
      <c r="U1248" s="133"/>
      <c r="V1248" s="133"/>
      <c r="W1248" s="133"/>
      <c r="X1248" s="133"/>
      <c r="Y1248" s="133"/>
      <c r="Z1248" s="133"/>
      <c r="AA1248" s="133"/>
      <c r="AB1248" s="132"/>
      <c r="AC1248" s="132"/>
      <c r="AD1248" s="132"/>
      <c r="AE1248" s="132"/>
      <c r="AF1248" s="132"/>
    </row>
    <row r="1249" spans="1:32">
      <c r="A1249" s="129">
        <v>38342</v>
      </c>
      <c r="B1249" s="132"/>
      <c r="C1249" s="132"/>
      <c r="D1249" s="132"/>
      <c r="E1249" s="132"/>
      <c r="F1249" s="132"/>
      <c r="G1249" s="132"/>
      <c r="H1249" s="132"/>
      <c r="I1249" s="132"/>
      <c r="J1249" s="132"/>
      <c r="K1249" s="132"/>
      <c r="L1249" s="132"/>
      <c r="M1249" s="132"/>
      <c r="N1249" s="132"/>
      <c r="R1249" s="133"/>
      <c r="S1249" s="133"/>
      <c r="T1249" s="133"/>
      <c r="U1249" s="133"/>
      <c r="V1249" s="133"/>
      <c r="W1249" s="133"/>
      <c r="X1249" s="133"/>
      <c r="Y1249" s="133"/>
      <c r="Z1249" s="133"/>
      <c r="AA1249" s="133"/>
      <c r="AB1249" s="132"/>
      <c r="AC1249" s="132"/>
      <c r="AD1249" s="132"/>
      <c r="AE1249" s="132"/>
      <c r="AF1249" s="132"/>
    </row>
    <row r="1250" spans="1:32">
      <c r="A1250" s="129">
        <v>38343</v>
      </c>
      <c r="B1250" s="132"/>
      <c r="C1250" s="132"/>
      <c r="D1250" s="132"/>
      <c r="E1250" s="132"/>
      <c r="F1250" s="132"/>
      <c r="G1250" s="132"/>
      <c r="H1250" s="132"/>
      <c r="I1250" s="132"/>
      <c r="J1250" s="132"/>
      <c r="K1250" s="132"/>
      <c r="L1250" s="132"/>
      <c r="M1250" s="132"/>
      <c r="N1250" s="132"/>
      <c r="R1250" s="133"/>
      <c r="S1250" s="133"/>
      <c r="T1250" s="133"/>
      <c r="U1250" s="133"/>
      <c r="V1250" s="133"/>
      <c r="W1250" s="133"/>
      <c r="X1250" s="133"/>
      <c r="Y1250" s="133"/>
      <c r="Z1250" s="133"/>
      <c r="AA1250" s="133"/>
      <c r="AB1250" s="132"/>
      <c r="AC1250" s="132"/>
      <c r="AD1250" s="132"/>
      <c r="AE1250" s="132"/>
      <c r="AF1250" s="132"/>
    </row>
    <row r="1251" spans="1:32">
      <c r="A1251" s="129">
        <v>38344</v>
      </c>
      <c r="B1251" s="132"/>
      <c r="C1251" s="132"/>
      <c r="D1251" s="132"/>
      <c r="E1251" s="132"/>
      <c r="F1251" s="132"/>
      <c r="G1251" s="132"/>
      <c r="H1251" s="132"/>
      <c r="I1251" s="132"/>
      <c r="J1251" s="132"/>
      <c r="K1251" s="132"/>
      <c r="L1251" s="132"/>
      <c r="M1251" s="132"/>
      <c r="N1251" s="132"/>
      <c r="R1251" s="133"/>
      <c r="S1251" s="133"/>
      <c r="T1251" s="133"/>
      <c r="U1251" s="133"/>
      <c r="V1251" s="133"/>
      <c r="W1251" s="133"/>
      <c r="X1251" s="133"/>
      <c r="Y1251" s="133"/>
      <c r="Z1251" s="133"/>
      <c r="AA1251" s="133"/>
      <c r="AB1251" s="132"/>
      <c r="AC1251" s="132"/>
      <c r="AD1251" s="132"/>
      <c r="AE1251" s="132"/>
      <c r="AF1251" s="132"/>
    </row>
    <row r="1252" spans="1:32">
      <c r="A1252" s="129">
        <v>38348</v>
      </c>
      <c r="B1252" s="132"/>
      <c r="C1252" s="132"/>
      <c r="D1252" s="132"/>
      <c r="E1252" s="132"/>
      <c r="F1252" s="132"/>
      <c r="G1252" s="132"/>
      <c r="H1252" s="132"/>
      <c r="I1252" s="132"/>
      <c r="J1252" s="132"/>
      <c r="K1252" s="132"/>
      <c r="L1252" s="132"/>
      <c r="M1252" s="132"/>
      <c r="N1252" s="132"/>
      <c r="R1252" s="133"/>
      <c r="S1252" s="133"/>
      <c r="T1252" s="133"/>
      <c r="U1252" s="133"/>
      <c r="V1252" s="133"/>
      <c r="W1252" s="133"/>
      <c r="X1252" s="133"/>
      <c r="Y1252" s="133"/>
      <c r="Z1252" s="133"/>
      <c r="AA1252" s="133"/>
      <c r="AB1252" s="132"/>
      <c r="AC1252" s="132"/>
      <c r="AD1252" s="132"/>
      <c r="AE1252" s="132"/>
      <c r="AF1252" s="132"/>
    </row>
    <row r="1253" spans="1:32">
      <c r="A1253" s="129">
        <v>38349</v>
      </c>
      <c r="B1253" s="132"/>
      <c r="C1253" s="132"/>
      <c r="D1253" s="132"/>
      <c r="E1253" s="132"/>
      <c r="F1253" s="132"/>
      <c r="G1253" s="132"/>
      <c r="H1253" s="132"/>
      <c r="I1253" s="132"/>
      <c r="J1253" s="132"/>
      <c r="K1253" s="132"/>
      <c r="L1253" s="132"/>
      <c r="M1253" s="132"/>
      <c r="N1253" s="132"/>
      <c r="R1253" s="133"/>
      <c r="S1253" s="133"/>
      <c r="T1253" s="133"/>
      <c r="U1253" s="133"/>
      <c r="V1253" s="133"/>
      <c r="W1253" s="133"/>
      <c r="X1253" s="133"/>
      <c r="Y1253" s="133"/>
      <c r="Z1253" s="133"/>
      <c r="AA1253" s="133"/>
      <c r="AB1253" s="132"/>
      <c r="AC1253" s="132"/>
      <c r="AD1253" s="132"/>
      <c r="AE1253" s="132"/>
      <c r="AF1253" s="132"/>
    </row>
    <row r="1254" spans="1:32">
      <c r="A1254" s="129">
        <v>38350</v>
      </c>
      <c r="B1254" s="132"/>
      <c r="C1254" s="132"/>
      <c r="D1254" s="132"/>
      <c r="E1254" s="132"/>
      <c r="F1254" s="132"/>
      <c r="G1254" s="132"/>
      <c r="H1254" s="132"/>
      <c r="I1254" s="132"/>
      <c r="J1254" s="132"/>
      <c r="K1254" s="132"/>
      <c r="L1254" s="132"/>
      <c r="M1254" s="132"/>
      <c r="N1254" s="132"/>
      <c r="R1254" s="133"/>
      <c r="S1254" s="133"/>
      <c r="T1254" s="133"/>
      <c r="U1254" s="133"/>
      <c r="V1254" s="133"/>
      <c r="W1254" s="133"/>
      <c r="X1254" s="133"/>
      <c r="Y1254" s="133"/>
      <c r="Z1254" s="133"/>
      <c r="AA1254" s="133"/>
      <c r="AB1254" s="132"/>
      <c r="AC1254" s="132"/>
      <c r="AD1254" s="132"/>
      <c r="AE1254" s="132"/>
      <c r="AF1254" s="132"/>
    </row>
    <row r="1255" spans="1:32">
      <c r="A1255" s="129">
        <v>38351</v>
      </c>
      <c r="B1255" s="132"/>
      <c r="C1255" s="132"/>
      <c r="D1255" s="132"/>
      <c r="E1255" s="132"/>
      <c r="F1255" s="132"/>
      <c r="G1255" s="132"/>
      <c r="H1255" s="132"/>
      <c r="I1255" s="132"/>
      <c r="J1255" s="132"/>
      <c r="K1255" s="132"/>
      <c r="L1255" s="132"/>
      <c r="M1255" s="132"/>
      <c r="N1255" s="132"/>
      <c r="R1255" s="133"/>
      <c r="S1255" s="133"/>
      <c r="T1255" s="133"/>
      <c r="U1255" s="133"/>
      <c r="V1255" s="133"/>
      <c r="W1255" s="133"/>
      <c r="X1255" s="133"/>
      <c r="Y1255" s="133"/>
      <c r="Z1255" s="133"/>
      <c r="AA1255" s="133"/>
      <c r="AB1255" s="132"/>
      <c r="AC1255" s="132"/>
      <c r="AD1255" s="132"/>
      <c r="AE1255" s="132"/>
      <c r="AF1255" s="132"/>
    </row>
    <row r="1256" spans="1:32">
      <c r="A1256" s="129">
        <v>38355</v>
      </c>
      <c r="B1256" s="132"/>
      <c r="C1256" s="132"/>
      <c r="D1256" s="132"/>
      <c r="E1256" s="132"/>
      <c r="F1256" s="132"/>
      <c r="G1256" s="132"/>
      <c r="H1256" s="132"/>
      <c r="I1256" s="132"/>
      <c r="J1256" s="132"/>
      <c r="K1256" s="132"/>
      <c r="L1256" s="132"/>
      <c r="M1256" s="132"/>
      <c r="N1256" s="132"/>
      <c r="R1256" s="133"/>
      <c r="S1256" s="133"/>
      <c r="T1256" s="133"/>
      <c r="U1256" s="133"/>
      <c r="V1256" s="133"/>
      <c r="W1256" s="133"/>
      <c r="X1256" s="133"/>
      <c r="Y1256" s="133"/>
      <c r="Z1256" s="133"/>
      <c r="AA1256" s="133"/>
      <c r="AB1256" s="132"/>
      <c r="AC1256" s="132"/>
      <c r="AD1256" s="132"/>
      <c r="AE1256" s="132"/>
      <c r="AF1256" s="132"/>
    </row>
    <row r="1257" spans="1:32">
      <c r="A1257" s="129">
        <v>38356</v>
      </c>
      <c r="B1257" s="132"/>
      <c r="C1257" s="132"/>
      <c r="D1257" s="132"/>
      <c r="E1257" s="132"/>
      <c r="F1257" s="132"/>
      <c r="G1257" s="132"/>
      <c r="H1257" s="132"/>
      <c r="I1257" s="132"/>
      <c r="J1257" s="132"/>
      <c r="K1257" s="132"/>
      <c r="L1257" s="132"/>
      <c r="M1257" s="132"/>
      <c r="N1257" s="132"/>
      <c r="R1257" s="133"/>
      <c r="S1257" s="133"/>
      <c r="T1257" s="133"/>
      <c r="U1257" s="133"/>
      <c r="V1257" s="133"/>
      <c r="W1257" s="133"/>
      <c r="X1257" s="133"/>
      <c r="Y1257" s="133"/>
      <c r="Z1257" s="133"/>
      <c r="AA1257" s="133"/>
      <c r="AB1257" s="132"/>
      <c r="AC1257" s="132"/>
      <c r="AD1257" s="132"/>
      <c r="AE1257" s="132"/>
      <c r="AF1257" s="132"/>
    </row>
    <row r="1258" spans="1:32">
      <c r="A1258" s="129">
        <v>38357</v>
      </c>
      <c r="B1258" s="132"/>
      <c r="C1258" s="132"/>
      <c r="D1258" s="132"/>
      <c r="E1258" s="132"/>
      <c r="F1258" s="132"/>
      <c r="G1258" s="132"/>
      <c r="H1258" s="132"/>
      <c r="I1258" s="132"/>
      <c r="J1258" s="132"/>
      <c r="K1258" s="132"/>
      <c r="L1258" s="132"/>
      <c r="M1258" s="132"/>
      <c r="N1258" s="132"/>
      <c r="R1258" s="133"/>
      <c r="S1258" s="133"/>
      <c r="T1258" s="133"/>
      <c r="U1258" s="133"/>
      <c r="V1258" s="133"/>
      <c r="W1258" s="133"/>
      <c r="X1258" s="133"/>
      <c r="Y1258" s="133"/>
      <c r="Z1258" s="133"/>
      <c r="AA1258" s="133"/>
      <c r="AB1258" s="132"/>
      <c r="AC1258" s="132"/>
      <c r="AD1258" s="132"/>
      <c r="AE1258" s="132"/>
      <c r="AF1258" s="132"/>
    </row>
    <row r="1259" spans="1:32">
      <c r="A1259" s="129">
        <v>38358</v>
      </c>
      <c r="B1259" s="132"/>
      <c r="C1259" s="132"/>
      <c r="D1259" s="132"/>
      <c r="E1259" s="132"/>
      <c r="F1259" s="132"/>
      <c r="G1259" s="132"/>
      <c r="H1259" s="132"/>
      <c r="I1259" s="132"/>
      <c r="J1259" s="132"/>
      <c r="K1259" s="132"/>
      <c r="L1259" s="132"/>
      <c r="M1259" s="132"/>
      <c r="N1259" s="132"/>
      <c r="R1259" s="133"/>
      <c r="S1259" s="133"/>
      <c r="T1259" s="133"/>
      <c r="U1259" s="133"/>
      <c r="V1259" s="133"/>
      <c r="W1259" s="133"/>
      <c r="X1259" s="133"/>
      <c r="Y1259" s="133"/>
      <c r="Z1259" s="133"/>
      <c r="AA1259" s="133"/>
      <c r="AB1259" s="132"/>
      <c r="AC1259" s="132"/>
      <c r="AD1259" s="132"/>
      <c r="AE1259" s="132"/>
      <c r="AF1259" s="132"/>
    </row>
    <row r="1260" spans="1:32">
      <c r="A1260" s="129">
        <v>38359</v>
      </c>
      <c r="B1260" s="132"/>
      <c r="C1260" s="132"/>
      <c r="D1260" s="132"/>
      <c r="E1260" s="132"/>
      <c r="F1260" s="132"/>
      <c r="G1260" s="132"/>
      <c r="H1260" s="132"/>
      <c r="I1260" s="132"/>
      <c r="J1260" s="132"/>
      <c r="K1260" s="132"/>
      <c r="L1260" s="132"/>
      <c r="M1260" s="132"/>
      <c r="N1260" s="132"/>
      <c r="R1260" s="133"/>
      <c r="S1260" s="133"/>
      <c r="T1260" s="133"/>
      <c r="U1260" s="133"/>
      <c r="V1260" s="133"/>
      <c r="W1260" s="133"/>
      <c r="X1260" s="133"/>
      <c r="Y1260" s="133"/>
      <c r="Z1260" s="133"/>
      <c r="AA1260" s="133"/>
      <c r="AB1260" s="132"/>
      <c r="AC1260" s="132"/>
      <c r="AD1260" s="132"/>
      <c r="AE1260" s="132"/>
      <c r="AF1260" s="132"/>
    </row>
    <row r="1261" spans="1:32">
      <c r="A1261" s="129">
        <v>38362</v>
      </c>
      <c r="B1261" s="132"/>
      <c r="C1261" s="132"/>
      <c r="D1261" s="132"/>
      <c r="E1261" s="132"/>
      <c r="F1261" s="132"/>
      <c r="G1261" s="132"/>
      <c r="H1261" s="132"/>
      <c r="I1261" s="132"/>
      <c r="J1261" s="132"/>
      <c r="K1261" s="132"/>
      <c r="L1261" s="132"/>
      <c r="M1261" s="132"/>
      <c r="N1261" s="132"/>
      <c r="R1261" s="133"/>
      <c r="S1261" s="133"/>
      <c r="T1261" s="133"/>
      <c r="U1261" s="133"/>
      <c r="V1261" s="133"/>
      <c r="W1261" s="133"/>
      <c r="X1261" s="133"/>
      <c r="Y1261" s="133"/>
      <c r="Z1261" s="133"/>
      <c r="AA1261" s="133"/>
      <c r="AB1261" s="132"/>
      <c r="AC1261" s="132"/>
      <c r="AD1261" s="132"/>
      <c r="AE1261" s="132"/>
      <c r="AF1261" s="132"/>
    </row>
    <row r="1262" spans="1:32">
      <c r="A1262" s="129">
        <v>38363</v>
      </c>
      <c r="B1262" s="132"/>
      <c r="C1262" s="132"/>
      <c r="D1262" s="132"/>
      <c r="E1262" s="132"/>
      <c r="F1262" s="132"/>
      <c r="G1262" s="132"/>
      <c r="H1262" s="132"/>
      <c r="I1262" s="132"/>
      <c r="J1262" s="132"/>
      <c r="K1262" s="132"/>
      <c r="L1262" s="132"/>
      <c r="M1262" s="132"/>
      <c r="N1262" s="132"/>
      <c r="R1262" s="133"/>
      <c r="S1262" s="133"/>
      <c r="T1262" s="133"/>
      <c r="U1262" s="133"/>
      <c r="V1262" s="133"/>
      <c r="W1262" s="133"/>
      <c r="X1262" s="133"/>
      <c r="Y1262" s="133"/>
      <c r="Z1262" s="133"/>
      <c r="AA1262" s="133"/>
      <c r="AB1262" s="132"/>
      <c r="AC1262" s="132"/>
      <c r="AD1262" s="132"/>
      <c r="AE1262" s="132"/>
      <c r="AF1262" s="132"/>
    </row>
    <row r="1263" spans="1:32">
      <c r="A1263" s="129">
        <v>38364</v>
      </c>
      <c r="B1263" s="132"/>
      <c r="C1263" s="132"/>
      <c r="D1263" s="132"/>
      <c r="E1263" s="132"/>
      <c r="F1263" s="132"/>
      <c r="G1263" s="132"/>
      <c r="H1263" s="132"/>
      <c r="I1263" s="132"/>
      <c r="J1263" s="132"/>
      <c r="K1263" s="132"/>
      <c r="L1263" s="132"/>
      <c r="M1263" s="132"/>
      <c r="N1263" s="132"/>
      <c r="R1263" s="133"/>
      <c r="S1263" s="133"/>
      <c r="T1263" s="133"/>
      <c r="U1263" s="133"/>
      <c r="V1263" s="133"/>
      <c r="W1263" s="133"/>
      <c r="X1263" s="133"/>
      <c r="Y1263" s="133"/>
      <c r="Z1263" s="133"/>
      <c r="AA1263" s="133"/>
      <c r="AB1263" s="132"/>
      <c r="AC1263" s="132"/>
      <c r="AD1263" s="132"/>
      <c r="AE1263" s="132"/>
      <c r="AF1263" s="132"/>
    </row>
    <row r="1264" spans="1:32">
      <c r="A1264" s="129">
        <v>38365</v>
      </c>
      <c r="B1264" s="132"/>
      <c r="C1264" s="132"/>
      <c r="D1264" s="132"/>
      <c r="E1264" s="132"/>
      <c r="F1264" s="132"/>
      <c r="G1264" s="132"/>
      <c r="H1264" s="132"/>
      <c r="I1264" s="132"/>
      <c r="J1264" s="132"/>
      <c r="K1264" s="132"/>
      <c r="L1264" s="132"/>
      <c r="M1264" s="132"/>
      <c r="N1264" s="132"/>
      <c r="R1264" s="133"/>
      <c r="S1264" s="133"/>
      <c r="T1264" s="133"/>
      <c r="U1264" s="133"/>
      <c r="V1264" s="133"/>
      <c r="W1264" s="133"/>
      <c r="X1264" s="133"/>
      <c r="Y1264" s="133"/>
      <c r="Z1264" s="133"/>
      <c r="AA1264" s="133"/>
      <c r="AB1264" s="132"/>
      <c r="AC1264" s="132"/>
      <c r="AD1264" s="132"/>
      <c r="AE1264" s="132"/>
      <c r="AF1264" s="132"/>
    </row>
    <row r="1265" spans="1:32">
      <c r="A1265" s="129">
        <v>38366</v>
      </c>
      <c r="B1265" s="132"/>
      <c r="C1265" s="132"/>
      <c r="D1265" s="132"/>
      <c r="E1265" s="132"/>
      <c r="F1265" s="132"/>
      <c r="G1265" s="132"/>
      <c r="H1265" s="132"/>
      <c r="I1265" s="132"/>
      <c r="J1265" s="132"/>
      <c r="K1265" s="132"/>
      <c r="L1265" s="132"/>
      <c r="M1265" s="132"/>
      <c r="N1265" s="132"/>
      <c r="R1265" s="133"/>
      <c r="S1265" s="133"/>
      <c r="T1265" s="133"/>
      <c r="U1265" s="133"/>
      <c r="V1265" s="133"/>
      <c r="W1265" s="133"/>
      <c r="X1265" s="133"/>
      <c r="Y1265" s="133"/>
      <c r="Z1265" s="133"/>
      <c r="AA1265" s="133"/>
      <c r="AB1265" s="132"/>
      <c r="AC1265" s="132"/>
      <c r="AD1265" s="132"/>
      <c r="AE1265" s="132"/>
      <c r="AF1265" s="132"/>
    </row>
    <row r="1266" spans="1:32">
      <c r="A1266" s="129">
        <v>38370</v>
      </c>
      <c r="B1266" s="132"/>
      <c r="C1266" s="132"/>
      <c r="D1266" s="132"/>
      <c r="E1266" s="132"/>
      <c r="F1266" s="132"/>
      <c r="G1266" s="132"/>
      <c r="H1266" s="132"/>
      <c r="I1266" s="132"/>
      <c r="J1266" s="132"/>
      <c r="K1266" s="132"/>
      <c r="L1266" s="132"/>
      <c r="M1266" s="132"/>
      <c r="N1266" s="132"/>
      <c r="R1266" s="133"/>
      <c r="S1266" s="133"/>
      <c r="T1266" s="133"/>
      <c r="U1266" s="133"/>
      <c r="V1266" s="133"/>
      <c r="W1266" s="133"/>
      <c r="X1266" s="133"/>
      <c r="Y1266" s="133"/>
      <c r="Z1266" s="133"/>
      <c r="AA1266" s="133"/>
      <c r="AB1266" s="132"/>
      <c r="AC1266" s="132"/>
      <c r="AD1266" s="132"/>
      <c r="AE1266" s="132"/>
      <c r="AF1266" s="132"/>
    </row>
    <row r="1267" spans="1:32">
      <c r="A1267" s="129">
        <v>38371</v>
      </c>
      <c r="B1267" s="132"/>
      <c r="C1267" s="132"/>
      <c r="D1267" s="132"/>
      <c r="E1267" s="132"/>
      <c r="F1267" s="132"/>
      <c r="G1267" s="132"/>
      <c r="H1267" s="132"/>
      <c r="I1267" s="132"/>
      <c r="J1267" s="132"/>
      <c r="K1267" s="132"/>
      <c r="L1267" s="132"/>
      <c r="M1267" s="132"/>
      <c r="N1267" s="132"/>
      <c r="R1267" s="133"/>
      <c r="S1267" s="133"/>
      <c r="T1267" s="133"/>
      <c r="U1267" s="133"/>
      <c r="V1267" s="133"/>
      <c r="W1267" s="133"/>
      <c r="X1267" s="133"/>
      <c r="Y1267" s="133"/>
      <c r="Z1267" s="133"/>
      <c r="AA1267" s="133"/>
      <c r="AB1267" s="132"/>
      <c r="AC1267" s="132"/>
      <c r="AD1267" s="132"/>
      <c r="AE1267" s="132"/>
      <c r="AF1267" s="132"/>
    </row>
    <row r="1268" spans="1:32">
      <c r="A1268" s="129">
        <v>38372</v>
      </c>
      <c r="B1268" s="132"/>
      <c r="C1268" s="132"/>
      <c r="D1268" s="132"/>
      <c r="E1268" s="132"/>
      <c r="F1268" s="132"/>
      <c r="G1268" s="132"/>
      <c r="H1268" s="132"/>
      <c r="I1268" s="132"/>
      <c r="J1268" s="132"/>
      <c r="K1268" s="132"/>
      <c r="L1268" s="132"/>
      <c r="M1268" s="132"/>
      <c r="N1268" s="132"/>
      <c r="R1268" s="133"/>
      <c r="S1268" s="133"/>
      <c r="T1268" s="133"/>
      <c r="U1268" s="133"/>
      <c r="V1268" s="133"/>
      <c r="W1268" s="133"/>
      <c r="X1268" s="133"/>
      <c r="Y1268" s="133"/>
      <c r="Z1268" s="133"/>
      <c r="AA1268" s="133"/>
      <c r="AB1268" s="132"/>
      <c r="AC1268" s="132"/>
      <c r="AD1268" s="132"/>
      <c r="AE1268" s="132"/>
      <c r="AF1268" s="132"/>
    </row>
    <row r="1269" spans="1:32">
      <c r="A1269" s="129">
        <v>38373</v>
      </c>
      <c r="B1269" s="132"/>
      <c r="C1269" s="132"/>
      <c r="D1269" s="132"/>
      <c r="E1269" s="132"/>
      <c r="F1269" s="132"/>
      <c r="G1269" s="132"/>
      <c r="H1269" s="132"/>
      <c r="I1269" s="132"/>
      <c r="J1269" s="132"/>
      <c r="K1269" s="132"/>
      <c r="L1269" s="132"/>
      <c r="M1269" s="132"/>
      <c r="N1269" s="132"/>
      <c r="R1269" s="133"/>
      <c r="S1269" s="133"/>
      <c r="T1269" s="133"/>
      <c r="U1269" s="133"/>
      <c r="V1269" s="133"/>
      <c r="W1269" s="133"/>
      <c r="X1269" s="133"/>
      <c r="Y1269" s="133"/>
      <c r="Z1269" s="133"/>
      <c r="AA1269" s="133"/>
      <c r="AB1269" s="132"/>
      <c r="AC1269" s="132"/>
      <c r="AD1269" s="132"/>
      <c r="AE1269" s="132"/>
      <c r="AF1269" s="132"/>
    </row>
    <row r="1270" spans="1:32">
      <c r="A1270" s="129">
        <v>38376</v>
      </c>
      <c r="B1270" s="132"/>
      <c r="C1270" s="132"/>
      <c r="D1270" s="132"/>
      <c r="E1270" s="132"/>
      <c r="F1270" s="132"/>
      <c r="G1270" s="132"/>
      <c r="H1270" s="132"/>
      <c r="I1270" s="132"/>
      <c r="J1270" s="132"/>
      <c r="K1270" s="132"/>
      <c r="L1270" s="132"/>
      <c r="M1270" s="132"/>
      <c r="N1270" s="132"/>
      <c r="R1270" s="133"/>
      <c r="S1270" s="133"/>
      <c r="T1270" s="133"/>
      <c r="U1270" s="133"/>
      <c r="V1270" s="133"/>
      <c r="W1270" s="133"/>
      <c r="X1270" s="133"/>
      <c r="Y1270" s="133"/>
      <c r="Z1270" s="133"/>
      <c r="AA1270" s="133"/>
      <c r="AB1270" s="132"/>
      <c r="AC1270" s="132"/>
      <c r="AD1270" s="132"/>
      <c r="AE1270" s="132"/>
      <c r="AF1270" s="132"/>
    </row>
    <row r="1271" spans="1:32">
      <c r="A1271" s="129">
        <v>38377</v>
      </c>
      <c r="B1271" s="132"/>
      <c r="C1271" s="132"/>
      <c r="D1271" s="132"/>
      <c r="E1271" s="132"/>
      <c r="F1271" s="132"/>
      <c r="G1271" s="132"/>
      <c r="H1271" s="132"/>
      <c r="I1271" s="132"/>
      <c r="J1271" s="132"/>
      <c r="K1271" s="132"/>
      <c r="L1271" s="132"/>
      <c r="M1271" s="132"/>
      <c r="N1271" s="132"/>
      <c r="R1271" s="133"/>
      <c r="S1271" s="133"/>
      <c r="T1271" s="133"/>
      <c r="U1271" s="133"/>
      <c r="V1271" s="133"/>
      <c r="W1271" s="133"/>
      <c r="X1271" s="133"/>
      <c r="Y1271" s="133"/>
      <c r="Z1271" s="133"/>
      <c r="AA1271" s="133"/>
      <c r="AB1271" s="132"/>
      <c r="AC1271" s="132"/>
      <c r="AD1271" s="132"/>
      <c r="AE1271" s="132"/>
      <c r="AF1271" s="132"/>
    </row>
    <row r="1272" spans="1:32">
      <c r="A1272" s="129">
        <v>38378</v>
      </c>
      <c r="B1272" s="132"/>
      <c r="C1272" s="132"/>
      <c r="D1272" s="132"/>
      <c r="E1272" s="132"/>
      <c r="F1272" s="132"/>
      <c r="G1272" s="132"/>
      <c r="H1272" s="132"/>
      <c r="I1272" s="132"/>
      <c r="J1272" s="132"/>
      <c r="K1272" s="132"/>
      <c r="L1272" s="132"/>
      <c r="M1272" s="132"/>
      <c r="N1272" s="132"/>
      <c r="R1272" s="133"/>
      <c r="S1272" s="133"/>
      <c r="T1272" s="133"/>
      <c r="U1272" s="133"/>
      <c r="V1272" s="133"/>
      <c r="W1272" s="133"/>
      <c r="X1272" s="133"/>
      <c r="Y1272" s="133"/>
      <c r="Z1272" s="133"/>
      <c r="AA1272" s="133"/>
      <c r="AB1272" s="132"/>
      <c r="AC1272" s="132"/>
      <c r="AD1272" s="132"/>
      <c r="AE1272" s="132"/>
      <c r="AF1272" s="132"/>
    </row>
    <row r="1273" spans="1:32">
      <c r="A1273" s="129">
        <v>38379</v>
      </c>
      <c r="B1273" s="132"/>
      <c r="C1273" s="132"/>
      <c r="D1273" s="132"/>
      <c r="E1273" s="132"/>
      <c r="F1273" s="132"/>
      <c r="G1273" s="132"/>
      <c r="H1273" s="132"/>
      <c r="I1273" s="132"/>
      <c r="J1273" s="132"/>
      <c r="K1273" s="132"/>
      <c r="L1273" s="132"/>
      <c r="M1273" s="132"/>
      <c r="N1273" s="132"/>
      <c r="R1273" s="133"/>
      <c r="S1273" s="133"/>
      <c r="T1273" s="133"/>
      <c r="U1273" s="133"/>
      <c r="V1273" s="133"/>
      <c r="W1273" s="133"/>
      <c r="X1273" s="133"/>
      <c r="Y1273" s="133"/>
      <c r="Z1273" s="133"/>
      <c r="AA1273" s="133"/>
      <c r="AB1273" s="132"/>
      <c r="AC1273" s="132"/>
      <c r="AD1273" s="132"/>
      <c r="AE1273" s="132"/>
      <c r="AF1273" s="132"/>
    </row>
    <row r="1274" spans="1:32">
      <c r="A1274" s="129">
        <v>38380</v>
      </c>
      <c r="B1274" s="132"/>
      <c r="C1274" s="132">
        <v>80989</v>
      </c>
      <c r="D1274" s="132">
        <v>257279</v>
      </c>
      <c r="E1274" s="132">
        <v>85501</v>
      </c>
      <c r="F1274" s="132"/>
      <c r="G1274" s="132"/>
      <c r="H1274" s="132">
        <v>37105</v>
      </c>
      <c r="I1274" s="132">
        <v>46001</v>
      </c>
      <c r="J1274" s="132">
        <v>50141</v>
      </c>
      <c r="K1274" s="132">
        <v>17410</v>
      </c>
      <c r="L1274" s="132">
        <v>7463</v>
      </c>
      <c r="M1274" s="132"/>
      <c r="N1274" s="132"/>
      <c r="R1274" s="132">
        <v>125448</v>
      </c>
      <c r="S1274" s="132">
        <v>60050</v>
      </c>
      <c r="T1274" s="132">
        <v>82852</v>
      </c>
      <c r="U1274" s="132">
        <v>86421</v>
      </c>
      <c r="V1274" s="132">
        <v>600</v>
      </c>
      <c r="W1274" s="132">
        <v>500</v>
      </c>
      <c r="X1274" s="132">
        <v>26198</v>
      </c>
      <c r="Y1274" s="132">
        <v>16700</v>
      </c>
      <c r="Z1274" s="132">
        <v>5930</v>
      </c>
      <c r="AA1274" s="132">
        <v>20200</v>
      </c>
      <c r="AB1274" s="132"/>
      <c r="AC1274" s="132">
        <v>12350</v>
      </c>
      <c r="AD1274" s="132">
        <v>8260</v>
      </c>
      <c r="AE1274" s="132">
        <v>45650</v>
      </c>
      <c r="AF1274" s="132">
        <v>21030</v>
      </c>
    </row>
    <row r="1275" spans="1:32">
      <c r="A1275" s="129">
        <v>38383</v>
      </c>
      <c r="B1275" s="132"/>
      <c r="C1275" s="132">
        <v>96757</v>
      </c>
      <c r="D1275" s="132">
        <v>359787</v>
      </c>
      <c r="E1275" s="132">
        <v>113386</v>
      </c>
      <c r="F1275" s="132"/>
      <c r="G1275" s="132"/>
      <c r="H1275" s="132">
        <v>39955</v>
      </c>
      <c r="I1275" s="132">
        <v>50368</v>
      </c>
      <c r="J1275" s="132">
        <v>58196</v>
      </c>
      <c r="K1275" s="132">
        <v>17910</v>
      </c>
      <c r="L1275" s="132">
        <v>8750</v>
      </c>
      <c r="M1275" s="132"/>
      <c r="N1275" s="132"/>
      <c r="R1275" s="132">
        <v>158148</v>
      </c>
      <c r="S1275" s="132">
        <v>69050</v>
      </c>
      <c r="T1275" s="132">
        <v>138627</v>
      </c>
      <c r="U1275" s="132">
        <v>95776</v>
      </c>
      <c r="V1275" s="132">
        <v>1250</v>
      </c>
      <c r="W1275" s="132">
        <v>500</v>
      </c>
      <c r="X1275" s="132">
        <v>41310</v>
      </c>
      <c r="Y1275" s="132">
        <v>19600</v>
      </c>
      <c r="Z1275" s="132">
        <v>8264</v>
      </c>
      <c r="AA1275" s="132">
        <v>31700</v>
      </c>
      <c r="AB1275" s="132">
        <v>11424</v>
      </c>
      <c r="AC1275" s="132">
        <v>1230</v>
      </c>
      <c r="AD1275" s="132">
        <v>8260</v>
      </c>
      <c r="AE1275" s="132">
        <v>56692</v>
      </c>
      <c r="AF1275" s="132">
        <v>21030</v>
      </c>
    </row>
    <row r="1276" spans="1:32">
      <c r="A1276" s="129">
        <v>38384</v>
      </c>
      <c r="B1276" s="132"/>
      <c r="C1276" s="132">
        <v>96757</v>
      </c>
      <c r="D1276" s="132">
        <v>359787</v>
      </c>
      <c r="E1276" s="132">
        <v>113386</v>
      </c>
      <c r="F1276" s="132"/>
      <c r="G1276" s="132"/>
      <c r="H1276" s="132">
        <v>39955</v>
      </c>
      <c r="I1276" s="132">
        <v>50368</v>
      </c>
      <c r="J1276" s="132">
        <v>58196</v>
      </c>
      <c r="K1276" s="132">
        <v>17910</v>
      </c>
      <c r="L1276" s="132">
        <v>8750</v>
      </c>
      <c r="M1276" s="132"/>
      <c r="N1276" s="132"/>
      <c r="R1276" s="132">
        <v>158148</v>
      </c>
      <c r="S1276" s="132">
        <v>69050</v>
      </c>
      <c r="T1276" s="132">
        <v>138627</v>
      </c>
      <c r="U1276" s="132">
        <v>95776</v>
      </c>
      <c r="V1276" s="132">
        <v>1250</v>
      </c>
      <c r="W1276" s="132">
        <v>500</v>
      </c>
      <c r="X1276" s="132">
        <v>41310</v>
      </c>
      <c r="Y1276" s="132">
        <v>19600</v>
      </c>
      <c r="Z1276" s="132">
        <v>8264</v>
      </c>
      <c r="AA1276" s="132">
        <v>31700</v>
      </c>
      <c r="AB1276" s="132">
        <v>11424</v>
      </c>
      <c r="AC1276" s="132">
        <v>1230</v>
      </c>
      <c r="AD1276" s="132">
        <v>8260</v>
      </c>
      <c r="AE1276" s="132">
        <v>56692</v>
      </c>
      <c r="AF1276" s="132">
        <v>21030</v>
      </c>
    </row>
    <row r="1277" spans="1:32">
      <c r="A1277" s="129">
        <v>38385</v>
      </c>
      <c r="B1277" s="132"/>
      <c r="C1277" s="132">
        <v>96757</v>
      </c>
      <c r="D1277" s="132">
        <v>359787</v>
      </c>
      <c r="E1277" s="132">
        <v>113386</v>
      </c>
      <c r="F1277" s="132"/>
      <c r="G1277" s="132"/>
      <c r="H1277" s="132">
        <v>39955</v>
      </c>
      <c r="I1277" s="132">
        <v>50368</v>
      </c>
      <c r="J1277" s="132">
        <v>58196</v>
      </c>
      <c r="K1277" s="132">
        <v>17910</v>
      </c>
      <c r="L1277" s="132">
        <v>8750</v>
      </c>
      <c r="M1277" s="132"/>
      <c r="N1277" s="132"/>
      <c r="R1277" s="132">
        <v>158148</v>
      </c>
      <c r="S1277" s="132">
        <v>69050</v>
      </c>
      <c r="T1277" s="132">
        <v>138627</v>
      </c>
      <c r="U1277" s="132">
        <v>95776</v>
      </c>
      <c r="V1277" s="132">
        <v>1250</v>
      </c>
      <c r="W1277" s="132">
        <v>500</v>
      </c>
      <c r="X1277" s="132">
        <v>41310</v>
      </c>
      <c r="Y1277" s="132">
        <v>19600</v>
      </c>
      <c r="Z1277" s="132">
        <v>8264</v>
      </c>
      <c r="AA1277" s="132">
        <v>31700</v>
      </c>
      <c r="AB1277" s="132">
        <v>11424</v>
      </c>
      <c r="AC1277" s="132">
        <v>1230</v>
      </c>
      <c r="AD1277" s="132">
        <v>8260</v>
      </c>
      <c r="AE1277" s="132">
        <v>56692</v>
      </c>
      <c r="AF1277" s="132">
        <v>21030</v>
      </c>
    </row>
    <row r="1278" spans="1:32">
      <c r="A1278" s="129">
        <v>38386</v>
      </c>
      <c r="B1278" s="132"/>
      <c r="C1278" s="132">
        <v>96757</v>
      </c>
      <c r="D1278" s="132">
        <v>359787</v>
      </c>
      <c r="E1278" s="132">
        <v>113386</v>
      </c>
      <c r="F1278" s="132"/>
      <c r="G1278" s="132"/>
      <c r="H1278" s="132">
        <v>39955</v>
      </c>
      <c r="I1278" s="132">
        <v>50368</v>
      </c>
      <c r="J1278" s="132">
        <v>58196</v>
      </c>
      <c r="K1278" s="132">
        <v>17910</v>
      </c>
      <c r="L1278" s="132">
        <v>8750</v>
      </c>
      <c r="M1278" s="132"/>
      <c r="N1278" s="132"/>
      <c r="R1278" s="132">
        <v>158148</v>
      </c>
      <c r="S1278" s="132">
        <v>69050</v>
      </c>
      <c r="T1278" s="132">
        <v>138627</v>
      </c>
      <c r="U1278" s="132">
        <v>95776</v>
      </c>
      <c r="V1278" s="132">
        <v>1250</v>
      </c>
      <c r="W1278" s="132">
        <v>500</v>
      </c>
      <c r="X1278" s="132">
        <v>41310</v>
      </c>
      <c r="Y1278" s="132">
        <v>19600</v>
      </c>
      <c r="Z1278" s="132">
        <v>8264</v>
      </c>
      <c r="AA1278" s="132">
        <v>31700</v>
      </c>
      <c r="AB1278" s="132">
        <v>11424</v>
      </c>
      <c r="AC1278" s="132">
        <v>1230</v>
      </c>
      <c r="AD1278" s="132">
        <v>8260</v>
      </c>
      <c r="AE1278" s="132">
        <v>56692</v>
      </c>
      <c r="AF1278" s="132">
        <v>21030</v>
      </c>
    </row>
    <row r="1279" spans="1:32">
      <c r="A1279" s="129">
        <v>38387</v>
      </c>
      <c r="B1279" s="132"/>
      <c r="C1279" s="132">
        <v>96757</v>
      </c>
      <c r="D1279" s="132">
        <v>359787</v>
      </c>
      <c r="E1279" s="132">
        <v>113386</v>
      </c>
      <c r="F1279" s="132"/>
      <c r="G1279" s="132"/>
      <c r="H1279" s="132">
        <v>39955</v>
      </c>
      <c r="I1279" s="132">
        <v>50368</v>
      </c>
      <c r="J1279" s="132">
        <v>58196</v>
      </c>
      <c r="K1279" s="132">
        <v>17910</v>
      </c>
      <c r="L1279" s="132">
        <v>8750</v>
      </c>
      <c r="M1279" s="132"/>
      <c r="N1279" s="132"/>
      <c r="R1279" s="132">
        <v>158148</v>
      </c>
      <c r="S1279" s="132">
        <v>69050</v>
      </c>
      <c r="T1279" s="132">
        <v>138627</v>
      </c>
      <c r="U1279" s="132">
        <v>95776</v>
      </c>
      <c r="V1279" s="132">
        <v>1250</v>
      </c>
      <c r="W1279" s="132">
        <v>500</v>
      </c>
      <c r="X1279" s="132">
        <v>41310</v>
      </c>
      <c r="Y1279" s="132">
        <v>19600</v>
      </c>
      <c r="Z1279" s="132">
        <v>8264</v>
      </c>
      <c r="AA1279" s="132">
        <v>31700</v>
      </c>
      <c r="AB1279" s="132">
        <v>11424</v>
      </c>
      <c r="AC1279" s="132">
        <v>1230</v>
      </c>
      <c r="AD1279" s="132">
        <v>8260</v>
      </c>
      <c r="AE1279" s="132">
        <v>56692</v>
      </c>
      <c r="AF1279" s="132">
        <v>21030</v>
      </c>
    </row>
    <row r="1280" spans="1:32">
      <c r="A1280" s="129">
        <v>38390</v>
      </c>
      <c r="B1280" s="132"/>
      <c r="C1280" s="132">
        <v>96757</v>
      </c>
      <c r="D1280" s="132">
        <v>359787</v>
      </c>
      <c r="E1280" s="132">
        <v>113386</v>
      </c>
      <c r="F1280" s="132"/>
      <c r="G1280" s="132"/>
      <c r="H1280" s="132">
        <v>39955</v>
      </c>
      <c r="I1280" s="132">
        <v>50368</v>
      </c>
      <c r="J1280" s="132">
        <v>58196</v>
      </c>
      <c r="K1280" s="132">
        <v>17910</v>
      </c>
      <c r="L1280" s="132">
        <v>8750</v>
      </c>
      <c r="M1280" s="132"/>
      <c r="N1280" s="132"/>
      <c r="R1280" s="132">
        <v>158148</v>
      </c>
      <c r="S1280" s="132">
        <v>69050</v>
      </c>
      <c r="T1280" s="132">
        <v>138627</v>
      </c>
      <c r="U1280" s="132">
        <v>95776</v>
      </c>
      <c r="V1280" s="132">
        <v>1250</v>
      </c>
      <c r="W1280" s="132">
        <v>500</v>
      </c>
      <c r="X1280" s="132">
        <v>41310</v>
      </c>
      <c r="Y1280" s="132">
        <v>19600</v>
      </c>
      <c r="Z1280" s="132">
        <v>8264</v>
      </c>
      <c r="AA1280" s="132">
        <v>31700</v>
      </c>
      <c r="AB1280" s="132">
        <v>11424</v>
      </c>
      <c r="AC1280" s="132">
        <v>1230</v>
      </c>
      <c r="AD1280" s="132">
        <v>8260</v>
      </c>
      <c r="AE1280" s="132">
        <v>56692</v>
      </c>
      <c r="AF1280" s="132">
        <v>21030</v>
      </c>
    </row>
    <row r="1281" spans="1:32">
      <c r="A1281" s="129">
        <v>38391</v>
      </c>
      <c r="B1281" s="132"/>
      <c r="C1281" s="132">
        <v>96757</v>
      </c>
      <c r="D1281" s="132">
        <v>359787</v>
      </c>
      <c r="E1281" s="132">
        <v>113386</v>
      </c>
      <c r="F1281" s="132"/>
      <c r="G1281" s="132"/>
      <c r="H1281" s="132">
        <v>39955</v>
      </c>
      <c r="I1281" s="132">
        <v>50368</v>
      </c>
      <c r="J1281" s="132">
        <v>58196</v>
      </c>
      <c r="K1281" s="132">
        <v>17910</v>
      </c>
      <c r="L1281" s="132">
        <v>8750</v>
      </c>
      <c r="M1281" s="132"/>
      <c r="N1281" s="132"/>
      <c r="R1281" s="132">
        <v>158148</v>
      </c>
      <c r="S1281" s="132">
        <v>69050</v>
      </c>
      <c r="T1281" s="132">
        <v>138627</v>
      </c>
      <c r="U1281" s="132">
        <v>95776</v>
      </c>
      <c r="V1281" s="132">
        <v>1250</v>
      </c>
      <c r="W1281" s="132">
        <v>500</v>
      </c>
      <c r="X1281" s="132">
        <v>41310</v>
      </c>
      <c r="Y1281" s="132">
        <v>19600</v>
      </c>
      <c r="Z1281" s="132">
        <v>8264</v>
      </c>
      <c r="AA1281" s="132">
        <v>31700</v>
      </c>
      <c r="AB1281" s="132">
        <v>11424</v>
      </c>
      <c r="AC1281" s="132">
        <v>1230</v>
      </c>
      <c r="AD1281" s="132">
        <v>8260</v>
      </c>
      <c r="AE1281" s="132">
        <v>56692</v>
      </c>
      <c r="AF1281" s="132">
        <v>21030</v>
      </c>
    </row>
    <row r="1282" spans="1:32">
      <c r="A1282" s="129">
        <v>38392</v>
      </c>
      <c r="B1282" s="132"/>
      <c r="C1282" s="132">
        <v>96757</v>
      </c>
      <c r="D1282" s="132">
        <v>359787</v>
      </c>
      <c r="E1282" s="132">
        <v>113386</v>
      </c>
      <c r="F1282" s="132"/>
      <c r="G1282" s="132"/>
      <c r="H1282" s="132">
        <v>39955</v>
      </c>
      <c r="I1282" s="132">
        <v>50368</v>
      </c>
      <c r="J1282" s="132">
        <v>58196</v>
      </c>
      <c r="K1282" s="132">
        <v>17910</v>
      </c>
      <c r="L1282" s="132">
        <v>8750</v>
      </c>
      <c r="M1282" s="132"/>
      <c r="N1282" s="132"/>
      <c r="R1282" s="132">
        <v>158148</v>
      </c>
      <c r="S1282" s="132">
        <v>69050</v>
      </c>
      <c r="T1282" s="132">
        <v>138627</v>
      </c>
      <c r="U1282" s="132">
        <v>95776</v>
      </c>
      <c r="V1282" s="132">
        <v>1250</v>
      </c>
      <c r="W1282" s="132">
        <v>500</v>
      </c>
      <c r="X1282" s="132">
        <v>41310</v>
      </c>
      <c r="Y1282" s="132">
        <v>19600</v>
      </c>
      <c r="Z1282" s="132">
        <v>8264</v>
      </c>
      <c r="AA1282" s="132">
        <v>31700</v>
      </c>
      <c r="AB1282" s="132">
        <v>11424</v>
      </c>
      <c r="AC1282" s="132">
        <v>1230</v>
      </c>
      <c r="AD1282" s="132">
        <v>8260</v>
      </c>
      <c r="AE1282" s="132">
        <v>56692</v>
      </c>
      <c r="AF1282" s="132">
        <v>21030</v>
      </c>
    </row>
    <row r="1283" spans="1:32">
      <c r="A1283" s="129">
        <v>38393</v>
      </c>
      <c r="B1283" s="132"/>
      <c r="C1283" s="132">
        <v>96757</v>
      </c>
      <c r="D1283" s="132">
        <v>359787</v>
      </c>
      <c r="E1283" s="132">
        <v>113386</v>
      </c>
      <c r="F1283" s="132"/>
      <c r="G1283" s="132"/>
      <c r="H1283" s="132">
        <v>39955</v>
      </c>
      <c r="I1283" s="132">
        <v>50368</v>
      </c>
      <c r="J1283" s="132">
        <v>58196</v>
      </c>
      <c r="K1283" s="132">
        <v>17910</v>
      </c>
      <c r="L1283" s="132">
        <v>8750</v>
      </c>
      <c r="M1283" s="132"/>
      <c r="N1283" s="132"/>
      <c r="R1283" s="132">
        <v>158148</v>
      </c>
      <c r="S1283" s="132">
        <v>69050</v>
      </c>
      <c r="T1283" s="132">
        <v>138627</v>
      </c>
      <c r="U1283" s="132">
        <v>95776</v>
      </c>
      <c r="V1283" s="132">
        <v>1250</v>
      </c>
      <c r="W1283" s="132">
        <v>500</v>
      </c>
      <c r="X1283" s="132">
        <v>41310</v>
      </c>
      <c r="Y1283" s="132">
        <v>19600</v>
      </c>
      <c r="Z1283" s="132">
        <v>8264</v>
      </c>
      <c r="AA1283" s="132">
        <v>31700</v>
      </c>
      <c r="AB1283" s="132">
        <v>11424</v>
      </c>
      <c r="AC1283" s="132">
        <v>1230</v>
      </c>
      <c r="AD1283" s="132">
        <v>8260</v>
      </c>
      <c r="AE1283" s="132">
        <v>56692</v>
      </c>
      <c r="AF1283" s="132">
        <v>21030</v>
      </c>
    </row>
    <row r="1284" spans="1:32">
      <c r="A1284" s="129">
        <v>38394</v>
      </c>
      <c r="B1284" s="132"/>
      <c r="C1284" s="132">
        <v>96757</v>
      </c>
      <c r="D1284" s="132">
        <v>359787</v>
      </c>
      <c r="E1284" s="132">
        <v>113386</v>
      </c>
      <c r="F1284" s="132"/>
      <c r="G1284" s="132"/>
      <c r="H1284" s="132">
        <v>39955</v>
      </c>
      <c r="I1284" s="132">
        <v>50368</v>
      </c>
      <c r="J1284" s="132">
        <v>58196</v>
      </c>
      <c r="K1284" s="132">
        <v>17910</v>
      </c>
      <c r="L1284" s="132">
        <v>8750</v>
      </c>
      <c r="M1284" s="132"/>
      <c r="N1284" s="132"/>
      <c r="R1284" s="132">
        <v>158148</v>
      </c>
      <c r="S1284" s="132">
        <v>69050</v>
      </c>
      <c r="T1284" s="132">
        <v>138627</v>
      </c>
      <c r="U1284" s="132">
        <v>95776</v>
      </c>
      <c r="V1284" s="132">
        <v>1250</v>
      </c>
      <c r="W1284" s="132">
        <v>500</v>
      </c>
      <c r="X1284" s="132">
        <v>41310</v>
      </c>
      <c r="Y1284" s="132">
        <v>19600</v>
      </c>
      <c r="Z1284" s="132">
        <v>8264</v>
      </c>
      <c r="AA1284" s="132">
        <v>31700</v>
      </c>
      <c r="AB1284" s="132">
        <v>11424</v>
      </c>
      <c r="AC1284" s="132">
        <v>1230</v>
      </c>
      <c r="AD1284" s="132">
        <v>8260</v>
      </c>
      <c r="AE1284" s="132">
        <v>56692</v>
      </c>
      <c r="AF1284" s="132">
        <v>21030</v>
      </c>
    </row>
    <row r="1285" spans="1:32">
      <c r="A1285" s="129">
        <v>38397</v>
      </c>
      <c r="B1285" s="132"/>
      <c r="C1285" s="132">
        <v>52330</v>
      </c>
      <c r="D1285" s="132">
        <v>135728</v>
      </c>
      <c r="E1285" s="132">
        <v>37617</v>
      </c>
      <c r="F1285" s="132"/>
      <c r="G1285" s="132"/>
      <c r="H1285" s="132">
        <v>18253</v>
      </c>
      <c r="I1285" s="132">
        <v>14243</v>
      </c>
      <c r="J1285" s="132">
        <v>28547</v>
      </c>
      <c r="K1285" s="132">
        <v>6220</v>
      </c>
      <c r="L1285" s="132">
        <v>3330</v>
      </c>
      <c r="M1285" s="132"/>
      <c r="N1285" s="132"/>
      <c r="R1285" s="132">
        <v>17900</v>
      </c>
      <c r="S1285" s="132">
        <v>7500</v>
      </c>
      <c r="T1285" s="132">
        <v>46430</v>
      </c>
      <c r="U1285" s="132">
        <v>21855</v>
      </c>
      <c r="V1285" s="132">
        <v>1100</v>
      </c>
      <c r="W1285" s="132">
        <v>500</v>
      </c>
      <c r="X1285" s="132">
        <v>27034</v>
      </c>
      <c r="Y1285" s="132" t="e">
        <v>#N/A</v>
      </c>
      <c r="Z1285" s="132">
        <v>400</v>
      </c>
      <c r="AA1285" s="132">
        <v>13200</v>
      </c>
      <c r="AB1285" s="132" t="e">
        <v>#N/A</v>
      </c>
      <c r="AC1285" s="132">
        <v>19970</v>
      </c>
      <c r="AD1285" s="132" t="e">
        <v>#N/A</v>
      </c>
      <c r="AE1285" s="132">
        <v>12400</v>
      </c>
      <c r="AF1285" s="132">
        <v>9924</v>
      </c>
    </row>
    <row r="1286" spans="1:32">
      <c r="A1286" s="129">
        <v>38398</v>
      </c>
      <c r="B1286" s="132"/>
      <c r="C1286" s="132">
        <v>60230</v>
      </c>
      <c r="D1286" s="132">
        <v>216750</v>
      </c>
      <c r="E1286" s="132">
        <v>80019</v>
      </c>
      <c r="F1286" s="132"/>
      <c r="G1286" s="132"/>
      <c r="H1286" s="132">
        <v>24963</v>
      </c>
      <c r="I1286" s="132">
        <v>15810</v>
      </c>
      <c r="J1286" s="132">
        <v>32047</v>
      </c>
      <c r="K1286" s="132">
        <v>10555</v>
      </c>
      <c r="L1286" s="132">
        <v>3330</v>
      </c>
      <c r="M1286" s="132"/>
      <c r="N1286" s="132"/>
      <c r="R1286" s="132">
        <v>29650</v>
      </c>
      <c r="S1286" s="132">
        <v>27150</v>
      </c>
      <c r="T1286" s="132">
        <v>126034</v>
      </c>
      <c r="U1286" s="132">
        <v>31172</v>
      </c>
      <c r="V1286" s="132">
        <v>1100</v>
      </c>
      <c r="W1286" s="132">
        <v>500</v>
      </c>
      <c r="X1286" s="132">
        <v>32944</v>
      </c>
      <c r="Y1286" s="132" t="e">
        <v>#N/A</v>
      </c>
      <c r="Z1286" s="132">
        <v>400</v>
      </c>
      <c r="AA1286" s="132">
        <v>24700</v>
      </c>
      <c r="AB1286" s="132" t="e">
        <v>#N/A</v>
      </c>
      <c r="AC1286" s="132">
        <v>19970</v>
      </c>
      <c r="AD1286" s="132" t="e">
        <v>#N/A</v>
      </c>
      <c r="AE1286" s="132">
        <v>12400</v>
      </c>
      <c r="AF1286" s="132">
        <v>9924</v>
      </c>
    </row>
    <row r="1287" spans="1:32">
      <c r="A1287" s="129">
        <v>38399</v>
      </c>
      <c r="B1287" s="132"/>
      <c r="C1287" s="132">
        <v>60230</v>
      </c>
      <c r="D1287" s="132">
        <v>216750</v>
      </c>
      <c r="E1287" s="132">
        <v>80019</v>
      </c>
      <c r="F1287" s="132"/>
      <c r="G1287" s="132"/>
      <c r="H1287" s="132">
        <v>24963</v>
      </c>
      <c r="I1287" s="132">
        <v>15810</v>
      </c>
      <c r="J1287" s="132">
        <v>32047</v>
      </c>
      <c r="K1287" s="132">
        <v>10555</v>
      </c>
      <c r="L1287" s="132">
        <v>3330</v>
      </c>
      <c r="M1287" s="132"/>
      <c r="N1287" s="132"/>
      <c r="R1287" s="132">
        <v>29650</v>
      </c>
      <c r="S1287" s="132">
        <v>27150</v>
      </c>
      <c r="T1287" s="132">
        <v>126034</v>
      </c>
      <c r="U1287" s="132">
        <v>31172</v>
      </c>
      <c r="V1287" s="132">
        <v>1100</v>
      </c>
      <c r="W1287" s="132">
        <v>500</v>
      </c>
      <c r="X1287" s="132">
        <v>32944</v>
      </c>
      <c r="Y1287" s="132" t="e">
        <v>#N/A</v>
      </c>
      <c r="Z1287" s="132">
        <v>400</v>
      </c>
      <c r="AA1287" s="132">
        <v>24700</v>
      </c>
      <c r="AB1287" s="132" t="e">
        <v>#N/A</v>
      </c>
      <c r="AC1287" s="132">
        <v>19970</v>
      </c>
      <c r="AD1287" s="132" t="e">
        <v>#N/A</v>
      </c>
      <c r="AE1287" s="132">
        <v>12400</v>
      </c>
      <c r="AF1287" s="132">
        <v>9924</v>
      </c>
    </row>
    <row r="1288" spans="1:32">
      <c r="A1288" s="129">
        <v>38400</v>
      </c>
      <c r="B1288" s="132"/>
      <c r="C1288" s="132">
        <v>60230</v>
      </c>
      <c r="D1288" s="132">
        <v>216750</v>
      </c>
      <c r="E1288" s="132">
        <v>80019</v>
      </c>
      <c r="F1288" s="132"/>
      <c r="G1288" s="132"/>
      <c r="H1288" s="132">
        <v>24963</v>
      </c>
      <c r="I1288" s="132">
        <v>15810</v>
      </c>
      <c r="J1288" s="132">
        <v>32047</v>
      </c>
      <c r="K1288" s="132">
        <v>10555</v>
      </c>
      <c r="L1288" s="132">
        <v>3330</v>
      </c>
      <c r="M1288" s="132"/>
      <c r="N1288" s="132"/>
      <c r="R1288" s="132">
        <v>29650</v>
      </c>
      <c r="S1288" s="132">
        <v>27150</v>
      </c>
      <c r="T1288" s="132">
        <v>126034</v>
      </c>
      <c r="U1288" s="132">
        <v>31172</v>
      </c>
      <c r="V1288" s="132">
        <v>1100</v>
      </c>
      <c r="W1288" s="132">
        <v>500</v>
      </c>
      <c r="X1288" s="132">
        <v>32944</v>
      </c>
      <c r="Y1288" s="132" t="e">
        <v>#N/A</v>
      </c>
      <c r="Z1288" s="132">
        <v>400</v>
      </c>
      <c r="AA1288" s="132">
        <v>24700</v>
      </c>
      <c r="AB1288" s="132" t="e">
        <v>#N/A</v>
      </c>
      <c r="AC1288" s="132">
        <v>19970</v>
      </c>
      <c r="AD1288" s="132" t="e">
        <v>#N/A</v>
      </c>
      <c r="AE1288" s="132">
        <v>12400</v>
      </c>
      <c r="AF1288" s="132">
        <v>9924</v>
      </c>
    </row>
    <row r="1289" spans="1:32">
      <c r="A1289" s="129">
        <v>38401</v>
      </c>
      <c r="B1289" s="132"/>
      <c r="C1289" s="132">
        <v>60230</v>
      </c>
      <c r="D1289" s="132">
        <v>216750</v>
      </c>
      <c r="E1289" s="132">
        <v>80019</v>
      </c>
      <c r="F1289" s="132"/>
      <c r="G1289" s="132"/>
      <c r="H1289" s="132">
        <v>24963</v>
      </c>
      <c r="I1289" s="132">
        <v>15810</v>
      </c>
      <c r="J1289" s="132">
        <v>32047</v>
      </c>
      <c r="K1289" s="132">
        <v>10555</v>
      </c>
      <c r="L1289" s="132">
        <v>3330</v>
      </c>
      <c r="M1289" s="132"/>
      <c r="N1289" s="132"/>
      <c r="R1289" s="132">
        <v>29650</v>
      </c>
      <c r="S1289" s="132">
        <v>27150</v>
      </c>
      <c r="T1289" s="132">
        <v>126034</v>
      </c>
      <c r="U1289" s="132">
        <v>31172</v>
      </c>
      <c r="V1289" s="132">
        <v>1100</v>
      </c>
      <c r="W1289" s="132">
        <v>500</v>
      </c>
      <c r="X1289" s="132">
        <v>32944</v>
      </c>
      <c r="Y1289" s="132" t="e">
        <v>#N/A</v>
      </c>
      <c r="Z1289" s="132">
        <v>400</v>
      </c>
      <c r="AA1289" s="132">
        <v>24700</v>
      </c>
      <c r="AB1289" s="132" t="e">
        <v>#N/A</v>
      </c>
      <c r="AC1289" s="132">
        <v>19970</v>
      </c>
      <c r="AD1289" s="132" t="e">
        <v>#N/A</v>
      </c>
      <c r="AE1289" s="132">
        <v>12400</v>
      </c>
      <c r="AF1289" s="132">
        <v>9924</v>
      </c>
    </row>
    <row r="1290" spans="1:32">
      <c r="A1290" s="129">
        <v>38405</v>
      </c>
      <c r="B1290" s="132"/>
      <c r="C1290" s="132">
        <v>76699</v>
      </c>
      <c r="D1290" s="132">
        <v>255948</v>
      </c>
      <c r="E1290" s="132">
        <v>111790</v>
      </c>
      <c r="F1290" s="132"/>
      <c r="G1290" s="132"/>
      <c r="H1290" s="132">
        <v>24963</v>
      </c>
      <c r="I1290" s="132">
        <v>18265</v>
      </c>
      <c r="J1290" s="132">
        <v>37372</v>
      </c>
      <c r="K1290" s="132">
        <v>14855</v>
      </c>
      <c r="L1290" s="132">
        <v>5080</v>
      </c>
      <c r="M1290" s="132"/>
      <c r="N1290" s="132"/>
      <c r="R1290" s="132">
        <v>29650</v>
      </c>
      <c r="S1290" s="132">
        <v>41400</v>
      </c>
      <c r="T1290" s="132">
        <v>158772</v>
      </c>
      <c r="U1290" s="132">
        <v>31172</v>
      </c>
      <c r="V1290" s="132">
        <v>1100</v>
      </c>
      <c r="W1290" s="132">
        <v>500</v>
      </c>
      <c r="X1290" s="132">
        <v>41764</v>
      </c>
      <c r="Y1290" s="132">
        <v>10600</v>
      </c>
      <c r="Z1290" s="132">
        <v>5088</v>
      </c>
      <c r="AA1290" s="132">
        <v>35200</v>
      </c>
      <c r="AB1290" s="132" t="e">
        <v>#N/A</v>
      </c>
      <c r="AC1290" s="132">
        <v>19970</v>
      </c>
      <c r="AD1290" s="132" t="e">
        <v>#N/A</v>
      </c>
      <c r="AE1290" s="132">
        <v>12400</v>
      </c>
      <c r="AF1290" s="132">
        <v>9924</v>
      </c>
    </row>
    <row r="1291" spans="1:32">
      <c r="A1291" s="129">
        <v>38406</v>
      </c>
      <c r="B1291" s="132"/>
      <c r="C1291" s="132">
        <v>76699</v>
      </c>
      <c r="D1291" s="132">
        <v>255948</v>
      </c>
      <c r="E1291" s="132">
        <v>111790</v>
      </c>
      <c r="F1291" s="132"/>
      <c r="G1291" s="132"/>
      <c r="H1291" s="132">
        <v>24963</v>
      </c>
      <c r="I1291" s="132">
        <v>18265</v>
      </c>
      <c r="J1291" s="132">
        <v>37372</v>
      </c>
      <c r="K1291" s="132">
        <v>14855</v>
      </c>
      <c r="L1291" s="132">
        <v>5080</v>
      </c>
      <c r="M1291" s="132"/>
      <c r="N1291" s="132"/>
      <c r="R1291" s="132">
        <v>29650</v>
      </c>
      <c r="S1291" s="132">
        <v>41400</v>
      </c>
      <c r="T1291" s="132">
        <v>158772</v>
      </c>
      <c r="U1291" s="132">
        <v>31172</v>
      </c>
      <c r="V1291" s="132">
        <v>1100</v>
      </c>
      <c r="W1291" s="132">
        <v>500</v>
      </c>
      <c r="X1291" s="132">
        <v>41764</v>
      </c>
      <c r="Y1291" s="132">
        <v>10600</v>
      </c>
      <c r="Z1291" s="132">
        <v>5088</v>
      </c>
      <c r="AA1291" s="132">
        <v>35200</v>
      </c>
      <c r="AB1291" s="132" t="e">
        <v>#N/A</v>
      </c>
      <c r="AC1291" s="132">
        <v>19970</v>
      </c>
      <c r="AD1291" s="132" t="e">
        <v>#N/A</v>
      </c>
      <c r="AE1291" s="132">
        <v>12400</v>
      </c>
      <c r="AF1291" s="132">
        <v>9924</v>
      </c>
    </row>
    <row r="1292" spans="1:32">
      <c r="A1292" s="129">
        <v>38407</v>
      </c>
      <c r="B1292" s="132"/>
      <c r="C1292" s="132">
        <v>76699</v>
      </c>
      <c r="D1292" s="132">
        <v>255948</v>
      </c>
      <c r="E1292" s="132">
        <v>111790</v>
      </c>
      <c r="F1292" s="132"/>
      <c r="G1292" s="132"/>
      <c r="H1292" s="132">
        <v>24963</v>
      </c>
      <c r="I1292" s="132">
        <v>18265</v>
      </c>
      <c r="J1292" s="132">
        <v>37372</v>
      </c>
      <c r="K1292" s="132">
        <v>14855</v>
      </c>
      <c r="L1292" s="132">
        <v>5080</v>
      </c>
      <c r="M1292" s="132"/>
      <c r="N1292" s="132"/>
      <c r="R1292" s="132">
        <v>29650</v>
      </c>
      <c r="S1292" s="132">
        <v>41400</v>
      </c>
      <c r="T1292" s="132">
        <v>158772</v>
      </c>
      <c r="U1292" s="132">
        <v>31172</v>
      </c>
      <c r="V1292" s="132">
        <v>1100</v>
      </c>
      <c r="W1292" s="132">
        <v>500</v>
      </c>
      <c r="X1292" s="132">
        <v>41764</v>
      </c>
      <c r="Y1292" s="132">
        <v>10600</v>
      </c>
      <c r="Z1292" s="132">
        <v>5088</v>
      </c>
      <c r="AA1292" s="132">
        <v>35200</v>
      </c>
      <c r="AB1292" s="132" t="e">
        <v>#N/A</v>
      </c>
      <c r="AC1292" s="132">
        <v>19970</v>
      </c>
      <c r="AD1292" s="132" t="e">
        <v>#N/A</v>
      </c>
      <c r="AE1292" s="132">
        <v>12400</v>
      </c>
      <c r="AF1292" s="132">
        <v>9924</v>
      </c>
    </row>
    <row r="1293" spans="1:32">
      <c r="A1293" s="129">
        <v>38408</v>
      </c>
      <c r="B1293" s="132"/>
      <c r="C1293" s="132">
        <v>92299</v>
      </c>
      <c r="D1293" s="132">
        <v>342784</v>
      </c>
      <c r="E1293" s="132">
        <v>131618</v>
      </c>
      <c r="F1293" s="132"/>
      <c r="G1293" s="132"/>
      <c r="H1293" s="132">
        <v>34078</v>
      </c>
      <c r="I1293" s="132">
        <v>25015</v>
      </c>
      <c r="J1293" s="132">
        <v>45324</v>
      </c>
      <c r="K1293" s="132">
        <v>23505</v>
      </c>
      <c r="L1293" s="132">
        <v>8680</v>
      </c>
      <c r="M1293" s="132"/>
      <c r="N1293" s="132"/>
      <c r="R1293" s="132">
        <v>32650</v>
      </c>
      <c r="S1293" s="132">
        <v>72290</v>
      </c>
      <c r="T1293" s="132">
        <v>196390</v>
      </c>
      <c r="U1293" s="132">
        <v>40892</v>
      </c>
      <c r="V1293" s="132">
        <v>1850</v>
      </c>
      <c r="W1293" s="132">
        <v>500</v>
      </c>
      <c r="X1293" s="132">
        <v>53464</v>
      </c>
      <c r="Y1293" s="132">
        <v>14300</v>
      </c>
      <c r="Z1293" s="132">
        <v>12138</v>
      </c>
      <c r="AA1293" s="132">
        <v>37900</v>
      </c>
      <c r="AB1293" s="132" t="e">
        <v>#N/A</v>
      </c>
      <c r="AC1293" s="132">
        <v>19970</v>
      </c>
      <c r="AD1293" s="132">
        <v>8500</v>
      </c>
      <c r="AE1293" s="132">
        <v>31900</v>
      </c>
      <c r="AF1293" s="132">
        <v>9924</v>
      </c>
    </row>
    <row r="1294" spans="1:32">
      <c r="A1294" s="129">
        <v>38411</v>
      </c>
      <c r="B1294" s="132"/>
      <c r="C1294" s="132">
        <v>106299</v>
      </c>
      <c r="D1294" s="132">
        <v>368384</v>
      </c>
      <c r="E1294" s="132">
        <v>135618</v>
      </c>
      <c r="F1294" s="132"/>
      <c r="G1294" s="132"/>
      <c r="H1294" s="132">
        <v>36728</v>
      </c>
      <c r="I1294" s="132">
        <v>28215</v>
      </c>
      <c r="J1294" s="132">
        <v>45324</v>
      </c>
      <c r="K1294" s="132">
        <v>23505</v>
      </c>
      <c r="L1294" s="132">
        <v>8680</v>
      </c>
      <c r="M1294" s="132"/>
      <c r="N1294" s="132"/>
      <c r="R1294" s="132">
        <v>46150</v>
      </c>
      <c r="S1294" s="132">
        <v>87290</v>
      </c>
      <c r="T1294" s="132">
        <v>196390</v>
      </c>
      <c r="U1294" s="132">
        <v>40892</v>
      </c>
      <c r="V1294" s="132">
        <v>2500</v>
      </c>
      <c r="W1294" s="132">
        <v>500</v>
      </c>
      <c r="X1294" s="132">
        <v>58114</v>
      </c>
      <c r="Y1294" s="132">
        <v>14300</v>
      </c>
      <c r="Z1294" s="132">
        <v>13188</v>
      </c>
      <c r="AA1294" s="132">
        <v>43900</v>
      </c>
      <c r="AB1294" s="132" t="e">
        <v>#N/A</v>
      </c>
      <c r="AC1294" s="132">
        <v>35620</v>
      </c>
      <c r="AD1294" s="132">
        <v>8500</v>
      </c>
      <c r="AE1294" s="132">
        <v>31900</v>
      </c>
      <c r="AF1294" s="132">
        <v>9924</v>
      </c>
    </row>
    <row r="1295" spans="1:32">
      <c r="A1295" s="129">
        <v>38412</v>
      </c>
      <c r="B1295" s="132"/>
      <c r="C1295" s="132">
        <v>106299</v>
      </c>
      <c r="D1295" s="132">
        <v>368384</v>
      </c>
      <c r="E1295" s="132">
        <v>135618</v>
      </c>
      <c r="F1295" s="132"/>
      <c r="G1295" s="132"/>
      <c r="H1295" s="132">
        <v>36728</v>
      </c>
      <c r="I1295" s="132">
        <v>28215</v>
      </c>
      <c r="J1295" s="132">
        <v>45324</v>
      </c>
      <c r="K1295" s="132">
        <v>23505</v>
      </c>
      <c r="L1295" s="132">
        <v>8680</v>
      </c>
      <c r="M1295" s="132"/>
      <c r="N1295" s="132"/>
      <c r="R1295" s="132">
        <v>46150</v>
      </c>
      <c r="S1295" s="132">
        <v>87290</v>
      </c>
      <c r="T1295" s="132">
        <v>196390</v>
      </c>
      <c r="U1295" s="132">
        <v>40892</v>
      </c>
      <c r="V1295" s="132">
        <v>2500</v>
      </c>
      <c r="W1295" s="132">
        <v>500</v>
      </c>
      <c r="X1295" s="132">
        <v>58114</v>
      </c>
      <c r="Y1295" s="132">
        <v>14300</v>
      </c>
      <c r="Z1295" s="132">
        <v>13188</v>
      </c>
      <c r="AA1295" s="132">
        <v>43900</v>
      </c>
      <c r="AB1295" s="132" t="e">
        <v>#N/A</v>
      </c>
      <c r="AC1295" s="132">
        <v>35620</v>
      </c>
      <c r="AD1295" s="132">
        <v>8500</v>
      </c>
      <c r="AE1295" s="132">
        <v>31900</v>
      </c>
      <c r="AF1295" s="132">
        <v>9924</v>
      </c>
    </row>
    <row r="1296" spans="1:32">
      <c r="A1296" s="129">
        <v>38413</v>
      </c>
      <c r="B1296" s="132"/>
      <c r="C1296" s="132">
        <v>106299</v>
      </c>
      <c r="D1296" s="132">
        <v>368384</v>
      </c>
      <c r="E1296" s="132">
        <v>135618</v>
      </c>
      <c r="F1296" s="132"/>
      <c r="G1296" s="132"/>
      <c r="H1296" s="132">
        <v>36728</v>
      </c>
      <c r="I1296" s="132">
        <v>28215</v>
      </c>
      <c r="J1296" s="132">
        <v>45324</v>
      </c>
      <c r="K1296" s="132">
        <v>23505</v>
      </c>
      <c r="L1296" s="132">
        <v>8680</v>
      </c>
      <c r="M1296" s="132"/>
      <c r="N1296" s="132"/>
      <c r="R1296" s="132">
        <v>46150</v>
      </c>
      <c r="S1296" s="132">
        <v>87290</v>
      </c>
      <c r="T1296" s="132">
        <v>196390</v>
      </c>
      <c r="U1296" s="132">
        <v>40892</v>
      </c>
      <c r="V1296" s="132">
        <v>2500</v>
      </c>
      <c r="W1296" s="132">
        <v>500</v>
      </c>
      <c r="X1296" s="132">
        <v>58114</v>
      </c>
      <c r="Y1296" s="132">
        <v>14300</v>
      </c>
      <c r="Z1296" s="132">
        <v>13188</v>
      </c>
      <c r="AA1296" s="132">
        <v>43900</v>
      </c>
      <c r="AB1296" s="132" t="e">
        <v>#N/A</v>
      </c>
      <c r="AC1296" s="132">
        <v>35620</v>
      </c>
      <c r="AD1296" s="132">
        <v>8500</v>
      </c>
      <c r="AE1296" s="132">
        <v>31900</v>
      </c>
      <c r="AF1296" s="132">
        <v>9924</v>
      </c>
    </row>
    <row r="1297" spans="1:32">
      <c r="A1297" s="129">
        <v>38414</v>
      </c>
      <c r="B1297" s="132"/>
      <c r="C1297" s="132">
        <v>106299</v>
      </c>
      <c r="D1297" s="132">
        <v>368384</v>
      </c>
      <c r="E1297" s="132">
        <v>135618</v>
      </c>
      <c r="F1297" s="132"/>
      <c r="G1297" s="132"/>
      <c r="H1297" s="132">
        <v>36728</v>
      </c>
      <c r="I1297" s="132">
        <v>28215</v>
      </c>
      <c r="J1297" s="132">
        <v>45324</v>
      </c>
      <c r="K1297" s="132">
        <v>23505</v>
      </c>
      <c r="L1297" s="132">
        <v>8680</v>
      </c>
      <c r="M1297" s="132"/>
      <c r="N1297" s="132"/>
      <c r="R1297" s="132">
        <v>46150</v>
      </c>
      <c r="S1297" s="132">
        <v>87290</v>
      </c>
      <c r="T1297" s="132">
        <v>196390</v>
      </c>
      <c r="U1297" s="132">
        <v>40892</v>
      </c>
      <c r="V1297" s="132">
        <v>2500</v>
      </c>
      <c r="W1297" s="132">
        <v>500</v>
      </c>
      <c r="X1297" s="132">
        <v>58114</v>
      </c>
      <c r="Y1297" s="132">
        <v>14300</v>
      </c>
      <c r="Z1297" s="132">
        <v>13188</v>
      </c>
      <c r="AA1297" s="132">
        <v>43900</v>
      </c>
      <c r="AB1297" s="132" t="e">
        <v>#N/A</v>
      </c>
      <c r="AC1297" s="132">
        <v>35620</v>
      </c>
      <c r="AD1297" s="132">
        <v>8500</v>
      </c>
      <c r="AE1297" s="132">
        <v>31900</v>
      </c>
      <c r="AF1297" s="132">
        <v>9924</v>
      </c>
    </row>
    <row r="1298" spans="1:32">
      <c r="A1298" s="129">
        <v>38415</v>
      </c>
      <c r="B1298" s="132"/>
      <c r="C1298" s="132">
        <v>106299</v>
      </c>
      <c r="D1298" s="132">
        <v>368384</v>
      </c>
      <c r="E1298" s="132">
        <v>135618</v>
      </c>
      <c r="F1298" s="132"/>
      <c r="G1298" s="132"/>
      <c r="H1298" s="132">
        <v>36728</v>
      </c>
      <c r="I1298" s="132">
        <v>28215</v>
      </c>
      <c r="J1298" s="132">
        <v>45324</v>
      </c>
      <c r="K1298" s="132">
        <v>23505</v>
      </c>
      <c r="L1298" s="132">
        <v>8680</v>
      </c>
      <c r="M1298" s="132"/>
      <c r="N1298" s="132"/>
      <c r="R1298" s="132">
        <v>46150</v>
      </c>
      <c r="S1298" s="132">
        <v>87290</v>
      </c>
      <c r="T1298" s="132">
        <v>196390</v>
      </c>
      <c r="U1298" s="132">
        <v>40892</v>
      </c>
      <c r="V1298" s="132">
        <v>2500</v>
      </c>
      <c r="W1298" s="132">
        <v>500</v>
      </c>
      <c r="X1298" s="132">
        <v>58114</v>
      </c>
      <c r="Y1298" s="132">
        <v>14300</v>
      </c>
      <c r="Z1298" s="132">
        <v>13188</v>
      </c>
      <c r="AA1298" s="132">
        <v>43900</v>
      </c>
      <c r="AB1298" s="132" t="e">
        <v>#N/A</v>
      </c>
      <c r="AC1298" s="132">
        <v>35620</v>
      </c>
      <c r="AD1298" s="132">
        <v>8500</v>
      </c>
      <c r="AE1298" s="132">
        <v>31900</v>
      </c>
      <c r="AF1298" s="132">
        <v>9924</v>
      </c>
    </row>
    <row r="1299" spans="1:32">
      <c r="A1299" s="129">
        <v>38418</v>
      </c>
      <c r="B1299" s="132"/>
      <c r="C1299" s="132">
        <v>106299</v>
      </c>
      <c r="D1299" s="132">
        <v>368384</v>
      </c>
      <c r="E1299" s="132">
        <v>135618</v>
      </c>
      <c r="F1299" s="132"/>
      <c r="G1299" s="132"/>
      <c r="H1299" s="132">
        <v>36728</v>
      </c>
      <c r="I1299" s="132">
        <v>28215</v>
      </c>
      <c r="J1299" s="132">
        <v>45324</v>
      </c>
      <c r="K1299" s="132">
        <v>23505</v>
      </c>
      <c r="L1299" s="132">
        <v>8680</v>
      </c>
      <c r="M1299" s="132"/>
      <c r="N1299" s="132"/>
      <c r="R1299" s="132">
        <v>46150</v>
      </c>
      <c r="S1299" s="132">
        <v>87290</v>
      </c>
      <c r="T1299" s="132">
        <v>196390</v>
      </c>
      <c r="U1299" s="132">
        <v>40892</v>
      </c>
      <c r="V1299" s="132">
        <v>2500</v>
      </c>
      <c r="W1299" s="132">
        <v>500</v>
      </c>
      <c r="X1299" s="132">
        <v>58114</v>
      </c>
      <c r="Y1299" s="132">
        <v>14300</v>
      </c>
      <c r="Z1299" s="132">
        <v>13188</v>
      </c>
      <c r="AA1299" s="132">
        <v>43900</v>
      </c>
      <c r="AB1299" s="132" t="e">
        <v>#N/A</v>
      </c>
      <c r="AC1299" s="132">
        <v>35620</v>
      </c>
      <c r="AD1299" s="132">
        <v>8500</v>
      </c>
      <c r="AE1299" s="132">
        <v>31900</v>
      </c>
      <c r="AF1299" s="132">
        <v>9924</v>
      </c>
    </row>
    <row r="1300" spans="1:32">
      <c r="A1300" s="129">
        <v>38419</v>
      </c>
      <c r="B1300" s="132"/>
      <c r="C1300" s="132">
        <v>106299</v>
      </c>
      <c r="D1300" s="132">
        <v>368384</v>
      </c>
      <c r="E1300" s="132">
        <v>135618</v>
      </c>
      <c r="F1300" s="132"/>
      <c r="G1300" s="132"/>
      <c r="H1300" s="132">
        <v>36728</v>
      </c>
      <c r="I1300" s="132">
        <v>28215</v>
      </c>
      <c r="J1300" s="132">
        <v>45324</v>
      </c>
      <c r="K1300" s="132">
        <v>23505</v>
      </c>
      <c r="L1300" s="132">
        <v>8680</v>
      </c>
      <c r="M1300" s="132"/>
      <c r="N1300" s="132"/>
      <c r="R1300" s="132">
        <v>46150</v>
      </c>
      <c r="S1300" s="132">
        <v>87290</v>
      </c>
      <c r="T1300" s="132">
        <v>196390</v>
      </c>
      <c r="U1300" s="132">
        <v>40892</v>
      </c>
      <c r="V1300" s="132">
        <v>2500</v>
      </c>
      <c r="W1300" s="132">
        <v>500</v>
      </c>
      <c r="X1300" s="132">
        <v>58114</v>
      </c>
      <c r="Y1300" s="132">
        <v>14300</v>
      </c>
      <c r="Z1300" s="132">
        <v>13188</v>
      </c>
      <c r="AA1300" s="132">
        <v>43900</v>
      </c>
      <c r="AB1300" s="132" t="e">
        <v>#N/A</v>
      </c>
      <c r="AC1300" s="132">
        <v>35620</v>
      </c>
      <c r="AD1300" s="132">
        <v>8500</v>
      </c>
      <c r="AE1300" s="132">
        <v>31900</v>
      </c>
      <c r="AF1300" s="132">
        <v>9924</v>
      </c>
    </row>
    <row r="1301" spans="1:32">
      <c r="A1301" s="129">
        <v>38420</v>
      </c>
      <c r="B1301" s="132"/>
      <c r="C1301" s="132">
        <v>106299</v>
      </c>
      <c r="D1301" s="132">
        <v>368384</v>
      </c>
      <c r="E1301" s="132">
        <v>135618</v>
      </c>
      <c r="F1301" s="132"/>
      <c r="G1301" s="132"/>
      <c r="H1301" s="132">
        <v>36728</v>
      </c>
      <c r="I1301" s="132">
        <v>28215</v>
      </c>
      <c r="J1301" s="132">
        <v>45324</v>
      </c>
      <c r="K1301" s="132">
        <v>23505</v>
      </c>
      <c r="L1301" s="132">
        <v>8680</v>
      </c>
      <c r="M1301" s="132"/>
      <c r="N1301" s="132"/>
      <c r="R1301" s="132">
        <v>46150</v>
      </c>
      <c r="S1301" s="132">
        <v>87290</v>
      </c>
      <c r="T1301" s="132">
        <v>196390</v>
      </c>
      <c r="U1301" s="132">
        <v>40892</v>
      </c>
      <c r="V1301" s="132">
        <v>2500</v>
      </c>
      <c r="W1301" s="132">
        <v>500</v>
      </c>
      <c r="X1301" s="132">
        <v>58114</v>
      </c>
      <c r="Y1301" s="132">
        <v>14300</v>
      </c>
      <c r="Z1301" s="132">
        <v>13188</v>
      </c>
      <c r="AA1301" s="132">
        <v>43900</v>
      </c>
      <c r="AB1301" s="132" t="e">
        <v>#N/A</v>
      </c>
      <c r="AC1301" s="132">
        <v>35620</v>
      </c>
      <c r="AD1301" s="132">
        <v>8500</v>
      </c>
      <c r="AE1301" s="132">
        <v>31900</v>
      </c>
      <c r="AF1301" s="132">
        <v>9924</v>
      </c>
    </row>
    <row r="1302" spans="1:32">
      <c r="A1302" s="129">
        <v>38421</v>
      </c>
      <c r="B1302" s="132"/>
      <c r="C1302" s="132">
        <v>25485</v>
      </c>
      <c r="D1302" s="132">
        <v>159686</v>
      </c>
      <c r="E1302" s="132">
        <v>34980</v>
      </c>
      <c r="F1302" s="132"/>
      <c r="G1302" s="132"/>
      <c r="H1302" s="132">
        <v>14103</v>
      </c>
      <c r="I1302" s="132">
        <v>15483</v>
      </c>
      <c r="J1302" s="132">
        <v>6330</v>
      </c>
      <c r="K1302" s="132">
        <v>10360</v>
      </c>
      <c r="L1302" s="132">
        <v>950</v>
      </c>
      <c r="M1302" s="132"/>
      <c r="N1302" s="132"/>
      <c r="R1302" s="132">
        <v>9000</v>
      </c>
      <c r="S1302" s="132">
        <v>36150</v>
      </c>
      <c r="T1302" s="132">
        <v>80265</v>
      </c>
      <c r="U1302" s="132">
        <v>15770</v>
      </c>
      <c r="V1302" s="132" t="e">
        <v>#N/A</v>
      </c>
      <c r="W1302" s="132" t="e">
        <v>#N/A</v>
      </c>
      <c r="X1302" s="132">
        <v>10800</v>
      </c>
      <c r="Y1302" s="132" t="e">
        <v>#N/A</v>
      </c>
      <c r="Z1302" s="132" t="e">
        <v>#N/A</v>
      </c>
      <c r="AA1302" s="132">
        <v>15100</v>
      </c>
      <c r="AB1302" s="132">
        <v>6900</v>
      </c>
      <c r="AC1302" s="132">
        <v>1050</v>
      </c>
      <c r="AD1302" s="132" t="e">
        <v>#N/A</v>
      </c>
      <c r="AE1302" s="132">
        <v>11500</v>
      </c>
      <c r="AF1302" s="132">
        <v>14090</v>
      </c>
    </row>
    <row r="1303" spans="1:32">
      <c r="A1303" s="129">
        <v>38422</v>
      </c>
      <c r="B1303" s="132"/>
      <c r="C1303" s="132">
        <v>25485</v>
      </c>
      <c r="D1303" s="132">
        <v>159686</v>
      </c>
      <c r="E1303" s="132">
        <v>34980</v>
      </c>
      <c r="F1303" s="132"/>
      <c r="G1303" s="132"/>
      <c r="H1303" s="132">
        <v>14103</v>
      </c>
      <c r="I1303" s="132">
        <v>15483</v>
      </c>
      <c r="J1303" s="132">
        <v>6330</v>
      </c>
      <c r="K1303" s="132">
        <v>10360</v>
      </c>
      <c r="L1303" s="132">
        <v>950</v>
      </c>
      <c r="M1303" s="132"/>
      <c r="N1303" s="132"/>
      <c r="R1303" s="132">
        <v>9000</v>
      </c>
      <c r="S1303" s="132">
        <v>36150</v>
      </c>
      <c r="T1303" s="132">
        <v>80265</v>
      </c>
      <c r="U1303" s="132">
        <v>15770</v>
      </c>
      <c r="V1303" s="132" t="e">
        <v>#N/A</v>
      </c>
      <c r="W1303" s="132" t="e">
        <v>#N/A</v>
      </c>
      <c r="X1303" s="132">
        <v>10800</v>
      </c>
      <c r="Y1303" s="132" t="e">
        <v>#N/A</v>
      </c>
      <c r="Z1303" s="132" t="e">
        <v>#N/A</v>
      </c>
      <c r="AA1303" s="132">
        <v>15100</v>
      </c>
      <c r="AB1303" s="132">
        <v>6900</v>
      </c>
      <c r="AC1303" s="132">
        <v>1050</v>
      </c>
      <c r="AD1303" s="132" t="e">
        <v>#N/A</v>
      </c>
      <c r="AE1303" s="132">
        <v>11500</v>
      </c>
      <c r="AF1303" s="132">
        <v>14090</v>
      </c>
    </row>
    <row r="1304" spans="1:32">
      <c r="A1304" s="129">
        <v>38425</v>
      </c>
      <c r="B1304" s="132"/>
      <c r="C1304" s="132">
        <v>25485</v>
      </c>
      <c r="D1304" s="132">
        <v>159686</v>
      </c>
      <c r="E1304" s="132">
        <v>34980</v>
      </c>
      <c r="F1304" s="132"/>
      <c r="G1304" s="132"/>
      <c r="H1304" s="132">
        <v>14103</v>
      </c>
      <c r="I1304" s="132">
        <v>15483</v>
      </c>
      <c r="J1304" s="132">
        <v>6330</v>
      </c>
      <c r="K1304" s="132">
        <v>10360</v>
      </c>
      <c r="L1304" s="132">
        <v>950</v>
      </c>
      <c r="M1304" s="132"/>
      <c r="N1304" s="132"/>
      <c r="R1304" s="132">
        <v>9000</v>
      </c>
      <c r="S1304" s="132">
        <v>36150</v>
      </c>
      <c r="T1304" s="132">
        <v>80265</v>
      </c>
      <c r="U1304" s="132">
        <v>15770</v>
      </c>
      <c r="V1304" s="132" t="e">
        <v>#N/A</v>
      </c>
      <c r="W1304" s="132" t="e">
        <v>#N/A</v>
      </c>
      <c r="X1304" s="132">
        <v>10800</v>
      </c>
      <c r="Y1304" s="132" t="e">
        <v>#N/A</v>
      </c>
      <c r="Z1304" s="132" t="e">
        <v>#N/A</v>
      </c>
      <c r="AA1304" s="132">
        <v>15100</v>
      </c>
      <c r="AB1304" s="132">
        <v>6900</v>
      </c>
      <c r="AC1304" s="132">
        <v>1050</v>
      </c>
      <c r="AD1304" s="132" t="e">
        <v>#N/A</v>
      </c>
      <c r="AE1304" s="132">
        <v>11500</v>
      </c>
      <c r="AF1304" s="132">
        <v>14090</v>
      </c>
    </row>
    <row r="1305" spans="1:32">
      <c r="A1305" s="129">
        <v>38426</v>
      </c>
      <c r="B1305" s="132"/>
      <c r="C1305" s="132">
        <v>48269</v>
      </c>
      <c r="D1305" s="132">
        <v>233978</v>
      </c>
      <c r="E1305" s="132">
        <v>40980</v>
      </c>
      <c r="F1305" s="132"/>
      <c r="G1305" s="132"/>
      <c r="H1305" s="132">
        <v>24285</v>
      </c>
      <c r="I1305" s="132">
        <v>15783</v>
      </c>
      <c r="J1305" s="132">
        <v>6330</v>
      </c>
      <c r="K1305" s="132">
        <v>10360</v>
      </c>
      <c r="L1305" s="132">
        <v>2320</v>
      </c>
      <c r="M1305" s="132"/>
      <c r="N1305" s="132"/>
      <c r="R1305" s="132">
        <v>23600</v>
      </c>
      <c r="S1305" s="132">
        <v>56350</v>
      </c>
      <c r="T1305" s="132">
        <v>104275</v>
      </c>
      <c r="U1305" s="132">
        <v>16840</v>
      </c>
      <c r="V1305" s="132" t="e">
        <v>#N/A</v>
      </c>
      <c r="W1305" s="132" t="e">
        <v>#N/A</v>
      </c>
      <c r="X1305" s="132">
        <v>22058</v>
      </c>
      <c r="Y1305" s="132">
        <v>1600</v>
      </c>
      <c r="Z1305" s="132">
        <v>460</v>
      </c>
      <c r="AA1305" s="132">
        <v>27300</v>
      </c>
      <c r="AB1305" s="132">
        <v>6900</v>
      </c>
      <c r="AC1305" s="132">
        <v>1050</v>
      </c>
      <c r="AD1305" s="132" t="e">
        <v>#N/A</v>
      </c>
      <c r="AE1305" s="132">
        <v>11500</v>
      </c>
      <c r="AF1305" s="132">
        <v>14090</v>
      </c>
    </row>
    <row r="1306" spans="1:32">
      <c r="A1306" s="129">
        <v>38427</v>
      </c>
      <c r="B1306" s="132"/>
      <c r="C1306" s="132">
        <v>48269</v>
      </c>
      <c r="D1306" s="132">
        <v>233978</v>
      </c>
      <c r="E1306" s="132">
        <v>40980</v>
      </c>
      <c r="F1306" s="132"/>
      <c r="G1306" s="132"/>
      <c r="H1306" s="132">
        <v>24285</v>
      </c>
      <c r="I1306" s="132">
        <v>15783</v>
      </c>
      <c r="J1306" s="132">
        <v>6330</v>
      </c>
      <c r="K1306" s="132">
        <v>10360</v>
      </c>
      <c r="L1306" s="132">
        <v>2320</v>
      </c>
      <c r="M1306" s="132"/>
      <c r="N1306" s="132"/>
      <c r="R1306" s="132">
        <v>23600</v>
      </c>
      <c r="S1306" s="132">
        <v>56350</v>
      </c>
      <c r="T1306" s="132">
        <v>104275</v>
      </c>
      <c r="U1306" s="132">
        <v>16840</v>
      </c>
      <c r="V1306" s="132" t="e">
        <v>#N/A</v>
      </c>
      <c r="W1306" s="132" t="e">
        <v>#N/A</v>
      </c>
      <c r="X1306" s="132">
        <v>22058</v>
      </c>
      <c r="Y1306" s="132">
        <v>1600</v>
      </c>
      <c r="Z1306" s="132">
        <v>460</v>
      </c>
      <c r="AA1306" s="132">
        <v>27300</v>
      </c>
      <c r="AB1306" s="132">
        <v>6900</v>
      </c>
      <c r="AC1306" s="132">
        <v>1050</v>
      </c>
      <c r="AD1306" s="132" t="e">
        <v>#N/A</v>
      </c>
      <c r="AE1306" s="132">
        <v>11500</v>
      </c>
      <c r="AF1306" s="132">
        <v>14090</v>
      </c>
    </row>
    <row r="1307" spans="1:32">
      <c r="A1307" s="129">
        <v>38428</v>
      </c>
      <c r="B1307" s="132"/>
      <c r="C1307" s="132">
        <v>48269</v>
      </c>
      <c r="D1307" s="132">
        <v>233978</v>
      </c>
      <c r="E1307" s="132">
        <v>40980</v>
      </c>
      <c r="F1307" s="132"/>
      <c r="G1307" s="132"/>
      <c r="H1307" s="132">
        <v>24285</v>
      </c>
      <c r="I1307" s="132">
        <v>15783</v>
      </c>
      <c r="J1307" s="132">
        <v>6330</v>
      </c>
      <c r="K1307" s="132">
        <v>10360</v>
      </c>
      <c r="L1307" s="132">
        <v>2320</v>
      </c>
      <c r="M1307" s="132"/>
      <c r="N1307" s="132"/>
      <c r="R1307" s="132">
        <v>23600</v>
      </c>
      <c r="S1307" s="132">
        <v>56350</v>
      </c>
      <c r="T1307" s="132">
        <v>104275</v>
      </c>
      <c r="U1307" s="132">
        <v>16840</v>
      </c>
      <c r="V1307" s="132" t="e">
        <v>#N/A</v>
      </c>
      <c r="W1307" s="132" t="e">
        <v>#N/A</v>
      </c>
      <c r="X1307" s="132">
        <v>22058</v>
      </c>
      <c r="Y1307" s="132">
        <v>1600</v>
      </c>
      <c r="Z1307" s="132">
        <v>460</v>
      </c>
      <c r="AA1307" s="132">
        <v>27300</v>
      </c>
      <c r="AB1307" s="132">
        <v>6900</v>
      </c>
      <c r="AC1307" s="132">
        <v>1050</v>
      </c>
      <c r="AD1307" s="132" t="e">
        <v>#N/A</v>
      </c>
      <c r="AE1307" s="132">
        <v>11500</v>
      </c>
      <c r="AF1307" s="132">
        <v>14090</v>
      </c>
    </row>
    <row r="1308" spans="1:32">
      <c r="A1308" s="129">
        <v>38429</v>
      </c>
      <c r="B1308" s="132"/>
      <c r="C1308" s="132">
        <v>48269</v>
      </c>
      <c r="D1308" s="132">
        <v>233978</v>
      </c>
      <c r="E1308" s="132">
        <v>40980</v>
      </c>
      <c r="F1308" s="132"/>
      <c r="G1308" s="132"/>
      <c r="H1308" s="132">
        <v>24285</v>
      </c>
      <c r="I1308" s="132">
        <v>15783</v>
      </c>
      <c r="J1308" s="132">
        <v>6330</v>
      </c>
      <c r="K1308" s="132">
        <v>10360</v>
      </c>
      <c r="L1308" s="132">
        <v>2320</v>
      </c>
      <c r="M1308" s="132"/>
      <c r="N1308" s="132"/>
      <c r="R1308" s="132">
        <v>23600</v>
      </c>
      <c r="S1308" s="132">
        <v>56350</v>
      </c>
      <c r="T1308" s="132">
        <v>104275</v>
      </c>
      <c r="U1308" s="132">
        <v>16840</v>
      </c>
      <c r="V1308" s="132" t="e">
        <v>#N/A</v>
      </c>
      <c r="W1308" s="132" t="e">
        <v>#N/A</v>
      </c>
      <c r="X1308" s="132">
        <v>22058</v>
      </c>
      <c r="Y1308" s="132">
        <v>1600</v>
      </c>
      <c r="Z1308" s="132">
        <v>460</v>
      </c>
      <c r="AA1308" s="132">
        <v>27300</v>
      </c>
      <c r="AB1308" s="132">
        <v>6900</v>
      </c>
      <c r="AC1308" s="132">
        <v>1050</v>
      </c>
      <c r="AD1308" s="132" t="e">
        <v>#N/A</v>
      </c>
      <c r="AE1308" s="132">
        <v>11500</v>
      </c>
      <c r="AF1308" s="132">
        <v>14090</v>
      </c>
    </row>
    <row r="1309" spans="1:32">
      <c r="A1309" s="129">
        <v>38432</v>
      </c>
      <c r="B1309" s="132"/>
      <c r="C1309" s="132">
        <v>62525</v>
      </c>
      <c r="D1309" s="132">
        <v>308793</v>
      </c>
      <c r="E1309" s="132">
        <v>54576</v>
      </c>
      <c r="F1309" s="132"/>
      <c r="G1309" s="132"/>
      <c r="H1309" s="132">
        <v>31165</v>
      </c>
      <c r="I1309" s="132">
        <v>23533</v>
      </c>
      <c r="J1309" s="132">
        <v>28810</v>
      </c>
      <c r="K1309" s="132">
        <v>15363</v>
      </c>
      <c r="L1309" s="132">
        <v>6120</v>
      </c>
      <c r="M1309" s="132"/>
      <c r="N1309" s="132"/>
      <c r="R1309" s="132">
        <v>23600</v>
      </c>
      <c r="S1309" s="132">
        <v>70260</v>
      </c>
      <c r="T1309" s="132">
        <v>132296</v>
      </c>
      <c r="U1309" s="132">
        <v>30440</v>
      </c>
      <c r="V1309" s="132" t="e">
        <v>#N/A</v>
      </c>
      <c r="W1309" s="132">
        <v>200</v>
      </c>
      <c r="X1309" s="132">
        <v>25638</v>
      </c>
      <c r="Y1309" s="132">
        <v>13100</v>
      </c>
      <c r="Z1309" s="132">
        <v>460</v>
      </c>
      <c r="AA1309" s="132">
        <v>30220</v>
      </c>
      <c r="AB1309" s="132">
        <v>12950</v>
      </c>
      <c r="AC1309" s="132">
        <v>6090</v>
      </c>
      <c r="AD1309" s="132">
        <v>5000</v>
      </c>
      <c r="AE1309" s="132">
        <v>23450</v>
      </c>
      <c r="AF1309" s="132">
        <v>20300</v>
      </c>
    </row>
    <row r="1310" spans="1:32">
      <c r="A1310" s="129">
        <v>38433</v>
      </c>
      <c r="B1310" s="132"/>
      <c r="C1310" s="132">
        <v>62525</v>
      </c>
      <c r="D1310" s="132">
        <v>308793</v>
      </c>
      <c r="E1310" s="132">
        <v>54576</v>
      </c>
      <c r="F1310" s="132"/>
      <c r="G1310" s="132"/>
      <c r="H1310" s="132">
        <v>31165</v>
      </c>
      <c r="I1310" s="132">
        <v>23533</v>
      </c>
      <c r="J1310" s="132">
        <v>28810</v>
      </c>
      <c r="K1310" s="132">
        <v>15363</v>
      </c>
      <c r="L1310" s="132">
        <v>6120</v>
      </c>
      <c r="M1310" s="132"/>
      <c r="N1310" s="132"/>
      <c r="R1310" s="132">
        <v>23600</v>
      </c>
      <c r="S1310" s="132">
        <v>70260</v>
      </c>
      <c r="T1310" s="132">
        <v>132296</v>
      </c>
      <c r="U1310" s="132">
        <v>30440</v>
      </c>
      <c r="V1310" s="132" t="e">
        <v>#N/A</v>
      </c>
      <c r="W1310" s="132">
        <v>200</v>
      </c>
      <c r="X1310" s="132">
        <v>25638</v>
      </c>
      <c r="Y1310" s="132">
        <v>13100</v>
      </c>
      <c r="Z1310" s="132">
        <v>460</v>
      </c>
      <c r="AA1310" s="132">
        <v>30220</v>
      </c>
      <c r="AB1310" s="132">
        <v>12950</v>
      </c>
      <c r="AC1310" s="132">
        <v>6090</v>
      </c>
      <c r="AD1310" s="132">
        <v>5000</v>
      </c>
      <c r="AE1310" s="132">
        <v>23450</v>
      </c>
      <c r="AF1310" s="132">
        <v>20300</v>
      </c>
    </row>
    <row r="1311" spans="1:32">
      <c r="A1311" s="129">
        <v>38434</v>
      </c>
      <c r="B1311" s="132"/>
      <c r="C1311" s="132">
        <v>62525</v>
      </c>
      <c r="D1311" s="132">
        <v>308793</v>
      </c>
      <c r="E1311" s="132">
        <v>54576</v>
      </c>
      <c r="F1311" s="132"/>
      <c r="G1311" s="132"/>
      <c r="H1311" s="132">
        <v>31165</v>
      </c>
      <c r="I1311" s="132">
        <v>23533</v>
      </c>
      <c r="J1311" s="132">
        <v>28810</v>
      </c>
      <c r="K1311" s="132">
        <v>15363</v>
      </c>
      <c r="L1311" s="132">
        <v>6120</v>
      </c>
      <c r="M1311" s="132"/>
      <c r="N1311" s="132"/>
      <c r="R1311" s="132">
        <v>23600</v>
      </c>
      <c r="S1311" s="132">
        <v>70260</v>
      </c>
      <c r="T1311" s="132">
        <v>132296</v>
      </c>
      <c r="U1311" s="132">
        <v>30440</v>
      </c>
      <c r="V1311" s="132" t="e">
        <v>#N/A</v>
      </c>
      <c r="W1311" s="132">
        <v>200</v>
      </c>
      <c r="X1311" s="132">
        <v>25638</v>
      </c>
      <c r="Y1311" s="132">
        <v>13100</v>
      </c>
      <c r="Z1311" s="132">
        <v>460</v>
      </c>
      <c r="AA1311" s="132">
        <v>30220</v>
      </c>
      <c r="AB1311" s="132">
        <v>12950</v>
      </c>
      <c r="AC1311" s="132">
        <v>6090</v>
      </c>
      <c r="AD1311" s="132">
        <v>5000</v>
      </c>
      <c r="AE1311" s="132">
        <v>23450</v>
      </c>
      <c r="AF1311" s="132">
        <v>20300</v>
      </c>
    </row>
    <row r="1312" spans="1:32">
      <c r="A1312" s="129">
        <v>38435</v>
      </c>
      <c r="B1312" s="132"/>
      <c r="C1312" s="132">
        <v>62525</v>
      </c>
      <c r="D1312" s="132">
        <v>308793</v>
      </c>
      <c r="E1312" s="132">
        <v>54576</v>
      </c>
      <c r="F1312" s="132"/>
      <c r="G1312" s="132"/>
      <c r="H1312" s="132">
        <v>31165</v>
      </c>
      <c r="I1312" s="132">
        <v>23533</v>
      </c>
      <c r="J1312" s="132">
        <v>28810</v>
      </c>
      <c r="K1312" s="132">
        <v>15363</v>
      </c>
      <c r="L1312" s="132">
        <v>6120</v>
      </c>
      <c r="M1312" s="132"/>
      <c r="N1312" s="132"/>
      <c r="R1312" s="132">
        <v>23600</v>
      </c>
      <c r="S1312" s="132">
        <v>70260</v>
      </c>
      <c r="T1312" s="132">
        <v>132296</v>
      </c>
      <c r="U1312" s="132">
        <v>30440</v>
      </c>
      <c r="V1312" s="132" t="e">
        <v>#N/A</v>
      </c>
      <c r="W1312" s="132">
        <v>200</v>
      </c>
      <c r="X1312" s="132">
        <v>25638</v>
      </c>
      <c r="Y1312" s="132">
        <v>13100</v>
      </c>
      <c r="Z1312" s="132">
        <v>460</v>
      </c>
      <c r="AA1312" s="132">
        <v>30220</v>
      </c>
      <c r="AB1312" s="132">
        <v>12950</v>
      </c>
      <c r="AC1312" s="132">
        <v>6090</v>
      </c>
      <c r="AD1312" s="132">
        <v>5000</v>
      </c>
      <c r="AE1312" s="132">
        <v>23450</v>
      </c>
      <c r="AF1312" s="132">
        <v>20300</v>
      </c>
    </row>
    <row r="1313" spans="1:32">
      <c r="A1313" s="129">
        <v>38439</v>
      </c>
      <c r="B1313" s="132"/>
      <c r="C1313" s="132">
        <v>79292</v>
      </c>
      <c r="D1313" s="132">
        <v>369717</v>
      </c>
      <c r="E1313" s="132">
        <v>73647</v>
      </c>
      <c r="F1313" s="132"/>
      <c r="G1313" s="132"/>
      <c r="H1313" s="132">
        <v>33215</v>
      </c>
      <c r="I1313" s="132">
        <v>37268</v>
      </c>
      <c r="J1313" s="132">
        <v>31810</v>
      </c>
      <c r="K1313" s="132">
        <v>21251</v>
      </c>
      <c r="L1313" s="132">
        <v>6370</v>
      </c>
      <c r="M1313" s="132"/>
      <c r="N1313" s="132"/>
      <c r="R1313" s="132">
        <v>28600</v>
      </c>
      <c r="S1313" s="132">
        <v>71498</v>
      </c>
      <c r="T1313" s="132">
        <v>158775</v>
      </c>
      <c r="U1313" s="132">
        <v>39240</v>
      </c>
      <c r="V1313" s="132" t="e">
        <v>#N/A</v>
      </c>
      <c r="W1313" s="132">
        <v>200</v>
      </c>
      <c r="X1313" s="132">
        <v>35488</v>
      </c>
      <c r="Y1313" s="132">
        <v>13100</v>
      </c>
      <c r="Z1313" s="132">
        <v>4722</v>
      </c>
      <c r="AA1313" s="132">
        <v>39920</v>
      </c>
      <c r="AB1313" s="132">
        <v>17690</v>
      </c>
      <c r="AC1313" s="132">
        <v>40545</v>
      </c>
      <c r="AD1313" s="132">
        <v>5000</v>
      </c>
      <c r="AE1313" s="132">
        <v>26450</v>
      </c>
      <c r="AF1313" s="132">
        <v>20300</v>
      </c>
    </row>
    <row r="1314" spans="1:32">
      <c r="A1314" s="129">
        <v>38440</v>
      </c>
      <c r="B1314" s="132"/>
      <c r="C1314" s="132">
        <v>79292</v>
      </c>
      <c r="D1314" s="132">
        <v>369717</v>
      </c>
      <c r="E1314" s="132">
        <v>73647</v>
      </c>
      <c r="F1314" s="132"/>
      <c r="G1314" s="132"/>
      <c r="H1314" s="132">
        <v>33215</v>
      </c>
      <c r="I1314" s="132">
        <v>37268</v>
      </c>
      <c r="J1314" s="132">
        <v>31810</v>
      </c>
      <c r="K1314" s="132">
        <v>21251</v>
      </c>
      <c r="L1314" s="132">
        <v>6370</v>
      </c>
      <c r="M1314" s="132"/>
      <c r="N1314" s="132"/>
      <c r="R1314" s="132">
        <v>28600</v>
      </c>
      <c r="S1314" s="132">
        <v>71498</v>
      </c>
      <c r="T1314" s="132">
        <v>158775</v>
      </c>
      <c r="U1314" s="132">
        <v>39240</v>
      </c>
      <c r="V1314" s="132" t="e">
        <v>#N/A</v>
      </c>
      <c r="W1314" s="132">
        <v>200</v>
      </c>
      <c r="X1314" s="132">
        <v>35488</v>
      </c>
      <c r="Y1314" s="132">
        <v>13100</v>
      </c>
      <c r="Z1314" s="132">
        <v>4722</v>
      </c>
      <c r="AA1314" s="132">
        <v>39920</v>
      </c>
      <c r="AB1314" s="132">
        <v>17690</v>
      </c>
      <c r="AC1314" s="132">
        <v>40545</v>
      </c>
      <c r="AD1314" s="132">
        <v>5000</v>
      </c>
      <c r="AE1314" s="132">
        <v>26450</v>
      </c>
      <c r="AF1314" s="132">
        <v>20300</v>
      </c>
    </row>
    <row r="1315" spans="1:32">
      <c r="A1315" s="129">
        <v>38441</v>
      </c>
      <c r="B1315" s="132"/>
      <c r="C1315" s="132">
        <v>79292</v>
      </c>
      <c r="D1315" s="132">
        <v>369717</v>
      </c>
      <c r="E1315" s="132">
        <v>73647</v>
      </c>
      <c r="F1315" s="132"/>
      <c r="G1315" s="132"/>
      <c r="H1315" s="132">
        <v>33215</v>
      </c>
      <c r="I1315" s="132">
        <v>37268</v>
      </c>
      <c r="J1315" s="132">
        <v>31810</v>
      </c>
      <c r="K1315" s="132">
        <v>21251</v>
      </c>
      <c r="L1315" s="132">
        <v>6370</v>
      </c>
      <c r="M1315" s="132"/>
      <c r="N1315" s="132"/>
      <c r="R1315" s="132">
        <v>28600</v>
      </c>
      <c r="S1315" s="132">
        <v>71498</v>
      </c>
      <c r="T1315" s="132">
        <v>158775</v>
      </c>
      <c r="U1315" s="132">
        <v>39240</v>
      </c>
      <c r="V1315" s="132" t="e">
        <v>#N/A</v>
      </c>
      <c r="W1315" s="132">
        <v>200</v>
      </c>
      <c r="X1315" s="132">
        <v>35488</v>
      </c>
      <c r="Y1315" s="132">
        <v>13100</v>
      </c>
      <c r="Z1315" s="132">
        <v>4722</v>
      </c>
      <c r="AA1315" s="132">
        <v>39920</v>
      </c>
      <c r="AB1315" s="132">
        <v>17690</v>
      </c>
      <c r="AC1315" s="132">
        <v>40545</v>
      </c>
      <c r="AD1315" s="132">
        <v>5000</v>
      </c>
      <c r="AE1315" s="132">
        <v>26450</v>
      </c>
      <c r="AF1315" s="132">
        <v>20300</v>
      </c>
    </row>
    <row r="1316" spans="1:32">
      <c r="A1316" s="129">
        <v>38442</v>
      </c>
      <c r="B1316" s="132"/>
      <c r="C1316" s="132">
        <v>122812</v>
      </c>
      <c r="D1316" s="132">
        <v>470968</v>
      </c>
      <c r="E1316" s="132">
        <v>117561</v>
      </c>
      <c r="F1316" s="132"/>
      <c r="G1316" s="132"/>
      <c r="H1316" s="132">
        <v>42465</v>
      </c>
      <c r="I1316" s="132">
        <v>44501</v>
      </c>
      <c r="J1316" s="132">
        <v>47328</v>
      </c>
      <c r="K1316" s="132">
        <v>21251</v>
      </c>
      <c r="L1316" s="132">
        <v>8260</v>
      </c>
      <c r="M1316" s="132"/>
      <c r="N1316" s="132"/>
      <c r="R1316" s="132">
        <v>66000</v>
      </c>
      <c r="S1316" s="132">
        <v>71498</v>
      </c>
      <c r="T1316" s="132">
        <v>208808</v>
      </c>
      <c r="U1316" s="132">
        <v>68673</v>
      </c>
      <c r="V1316" s="132">
        <v>600</v>
      </c>
      <c r="W1316" s="132">
        <v>200</v>
      </c>
      <c r="X1316" s="132">
        <v>48574</v>
      </c>
      <c r="Y1316" s="132">
        <v>18800</v>
      </c>
      <c r="Z1316" s="132">
        <v>9492</v>
      </c>
      <c r="AA1316" s="132">
        <v>51420</v>
      </c>
      <c r="AB1316" s="132">
        <v>17690</v>
      </c>
      <c r="AC1316" s="132">
        <v>40545</v>
      </c>
      <c r="AD1316" s="132">
        <v>5000</v>
      </c>
      <c r="AE1316" s="132">
        <v>26450</v>
      </c>
      <c r="AF1316" s="132" t="e">
        <v>#N/A</v>
      </c>
    </row>
    <row r="1317" spans="1:32">
      <c r="A1317" s="129">
        <v>38443</v>
      </c>
      <c r="B1317" s="132"/>
      <c r="C1317" s="132">
        <v>122812</v>
      </c>
      <c r="D1317" s="132">
        <v>470968</v>
      </c>
      <c r="E1317" s="132">
        <v>117561</v>
      </c>
      <c r="F1317" s="132"/>
      <c r="G1317" s="132"/>
      <c r="H1317" s="132">
        <v>42465</v>
      </c>
      <c r="I1317" s="132">
        <v>44501</v>
      </c>
      <c r="J1317" s="132">
        <v>47328</v>
      </c>
      <c r="K1317" s="132">
        <v>21251</v>
      </c>
      <c r="L1317" s="132">
        <v>8260</v>
      </c>
      <c r="M1317" s="132"/>
      <c r="N1317" s="132"/>
      <c r="R1317" s="132">
        <v>66000</v>
      </c>
      <c r="S1317" s="132">
        <v>71498</v>
      </c>
      <c r="T1317" s="132">
        <v>208808</v>
      </c>
      <c r="U1317" s="132">
        <v>68673</v>
      </c>
      <c r="V1317" s="132">
        <v>600</v>
      </c>
      <c r="W1317" s="132">
        <v>200</v>
      </c>
      <c r="X1317" s="132">
        <v>48574</v>
      </c>
      <c r="Y1317" s="132">
        <v>18800</v>
      </c>
      <c r="Z1317" s="132">
        <v>9492</v>
      </c>
      <c r="AA1317" s="132">
        <v>51420</v>
      </c>
      <c r="AB1317" s="132">
        <v>17690</v>
      </c>
      <c r="AC1317" s="132">
        <v>40545</v>
      </c>
      <c r="AD1317" s="132">
        <v>5000</v>
      </c>
      <c r="AE1317" s="132">
        <v>26450</v>
      </c>
      <c r="AF1317" s="132" t="e">
        <v>#N/A</v>
      </c>
    </row>
    <row r="1318" spans="1:32">
      <c r="A1318" s="129">
        <v>38446</v>
      </c>
      <c r="B1318" s="132"/>
      <c r="C1318" s="132">
        <v>122812</v>
      </c>
      <c r="D1318" s="132">
        <v>470968</v>
      </c>
      <c r="E1318" s="132">
        <v>117561</v>
      </c>
      <c r="F1318" s="132"/>
      <c r="G1318" s="132"/>
      <c r="H1318" s="132">
        <v>42465</v>
      </c>
      <c r="I1318" s="132">
        <v>44501</v>
      </c>
      <c r="J1318" s="132">
        <v>47328</v>
      </c>
      <c r="K1318" s="132">
        <v>21251</v>
      </c>
      <c r="L1318" s="132">
        <v>8260</v>
      </c>
      <c r="M1318" s="132"/>
      <c r="N1318" s="132"/>
      <c r="R1318" s="132">
        <v>66000</v>
      </c>
      <c r="S1318" s="132">
        <v>71498</v>
      </c>
      <c r="T1318" s="132">
        <v>208808</v>
      </c>
      <c r="U1318" s="132">
        <v>68673</v>
      </c>
      <c r="V1318" s="132">
        <v>600</v>
      </c>
      <c r="W1318" s="132">
        <v>200</v>
      </c>
      <c r="X1318" s="132">
        <v>48574</v>
      </c>
      <c r="Y1318" s="132">
        <v>18800</v>
      </c>
      <c r="Z1318" s="132">
        <v>9492</v>
      </c>
      <c r="AA1318" s="132">
        <v>51420</v>
      </c>
      <c r="AB1318" s="132">
        <v>17690</v>
      </c>
      <c r="AC1318" s="132">
        <v>40545</v>
      </c>
      <c r="AD1318" s="132">
        <v>5000</v>
      </c>
      <c r="AE1318" s="132">
        <v>26450</v>
      </c>
      <c r="AF1318" s="132" t="e">
        <v>#N/A</v>
      </c>
    </row>
    <row r="1319" spans="1:32">
      <c r="A1319" s="129">
        <v>38447</v>
      </c>
      <c r="B1319" s="132"/>
      <c r="C1319" s="132">
        <v>122812</v>
      </c>
      <c r="D1319" s="132">
        <v>470968</v>
      </c>
      <c r="E1319" s="132">
        <v>117561</v>
      </c>
      <c r="F1319" s="132"/>
      <c r="G1319" s="132"/>
      <c r="H1319" s="132">
        <v>42465</v>
      </c>
      <c r="I1319" s="132">
        <v>44501</v>
      </c>
      <c r="J1319" s="132">
        <v>47328</v>
      </c>
      <c r="K1319" s="132">
        <v>21251</v>
      </c>
      <c r="L1319" s="132">
        <v>8260</v>
      </c>
      <c r="M1319" s="132"/>
      <c r="N1319" s="132"/>
      <c r="R1319" s="132">
        <v>66000</v>
      </c>
      <c r="S1319" s="132">
        <v>71498</v>
      </c>
      <c r="T1319" s="132">
        <v>208808</v>
      </c>
      <c r="U1319" s="132">
        <v>68673</v>
      </c>
      <c r="V1319" s="132">
        <v>600</v>
      </c>
      <c r="W1319" s="132">
        <v>200</v>
      </c>
      <c r="X1319" s="132">
        <v>48574</v>
      </c>
      <c r="Y1319" s="132">
        <v>18800</v>
      </c>
      <c r="Z1319" s="132">
        <v>9492</v>
      </c>
      <c r="AA1319" s="132">
        <v>51420</v>
      </c>
      <c r="AB1319" s="132">
        <v>17690</v>
      </c>
      <c r="AC1319" s="132">
        <v>40545</v>
      </c>
      <c r="AD1319" s="132">
        <v>5000</v>
      </c>
      <c r="AE1319" s="132">
        <v>26450</v>
      </c>
      <c r="AF1319" s="132" t="e">
        <v>#N/A</v>
      </c>
    </row>
    <row r="1320" spans="1:32">
      <c r="A1320" s="129">
        <v>38448</v>
      </c>
      <c r="B1320" s="132"/>
      <c r="C1320" s="132">
        <v>122812</v>
      </c>
      <c r="D1320" s="132">
        <v>470968</v>
      </c>
      <c r="E1320" s="132">
        <v>117561</v>
      </c>
      <c r="F1320" s="132"/>
      <c r="G1320" s="132"/>
      <c r="H1320" s="132">
        <v>42465</v>
      </c>
      <c r="I1320" s="132">
        <v>44501</v>
      </c>
      <c r="J1320" s="132">
        <v>47328</v>
      </c>
      <c r="K1320" s="132">
        <v>21251</v>
      </c>
      <c r="L1320" s="132">
        <v>8260</v>
      </c>
      <c r="M1320" s="132"/>
      <c r="N1320" s="132"/>
      <c r="R1320" s="132">
        <v>66000</v>
      </c>
      <c r="S1320" s="132">
        <v>71498</v>
      </c>
      <c r="T1320" s="132">
        <v>208808</v>
      </c>
      <c r="U1320" s="132">
        <v>68673</v>
      </c>
      <c r="V1320" s="132">
        <v>600</v>
      </c>
      <c r="W1320" s="132">
        <v>200</v>
      </c>
      <c r="X1320" s="132">
        <v>48574</v>
      </c>
      <c r="Y1320" s="132">
        <v>18800</v>
      </c>
      <c r="Z1320" s="132">
        <v>9492</v>
      </c>
      <c r="AA1320" s="132">
        <v>51420</v>
      </c>
      <c r="AB1320" s="132">
        <v>17690</v>
      </c>
      <c r="AC1320" s="132">
        <v>40545</v>
      </c>
      <c r="AD1320" s="132">
        <v>5000</v>
      </c>
      <c r="AE1320" s="132">
        <v>26450</v>
      </c>
      <c r="AF1320" s="132" t="e">
        <v>#N/A</v>
      </c>
    </row>
    <row r="1321" spans="1:32">
      <c r="A1321" s="129">
        <v>38449</v>
      </c>
      <c r="B1321" s="132"/>
      <c r="C1321" s="132">
        <v>122812</v>
      </c>
      <c r="D1321" s="132">
        <v>470968</v>
      </c>
      <c r="E1321" s="132">
        <v>117561</v>
      </c>
      <c r="F1321" s="132"/>
      <c r="G1321" s="132"/>
      <c r="H1321" s="132">
        <v>42465</v>
      </c>
      <c r="I1321" s="132">
        <v>44501</v>
      </c>
      <c r="J1321" s="132">
        <v>47328</v>
      </c>
      <c r="K1321" s="132">
        <v>21251</v>
      </c>
      <c r="L1321" s="132">
        <v>8260</v>
      </c>
      <c r="M1321" s="132"/>
      <c r="N1321" s="132"/>
      <c r="R1321" s="132">
        <v>66000</v>
      </c>
      <c r="S1321" s="132">
        <v>71498</v>
      </c>
      <c r="T1321" s="132">
        <v>208808</v>
      </c>
      <c r="U1321" s="132">
        <v>68673</v>
      </c>
      <c r="V1321" s="132">
        <v>600</v>
      </c>
      <c r="W1321" s="132">
        <v>200</v>
      </c>
      <c r="X1321" s="132">
        <v>48574</v>
      </c>
      <c r="Y1321" s="132">
        <v>18800</v>
      </c>
      <c r="Z1321" s="132">
        <v>9492</v>
      </c>
      <c r="AA1321" s="132">
        <v>51420</v>
      </c>
      <c r="AB1321" s="132">
        <v>17690</v>
      </c>
      <c r="AC1321" s="132">
        <v>40545</v>
      </c>
      <c r="AD1321" s="132">
        <v>5000</v>
      </c>
      <c r="AE1321" s="132">
        <v>26450</v>
      </c>
      <c r="AF1321" s="132" t="e">
        <v>#N/A</v>
      </c>
    </row>
    <row r="1322" spans="1:32">
      <c r="A1322" s="129">
        <v>38450</v>
      </c>
      <c r="B1322" s="132"/>
      <c r="C1322" s="132">
        <v>122812</v>
      </c>
      <c r="D1322" s="132">
        <v>470968</v>
      </c>
      <c r="E1322" s="132">
        <v>117561</v>
      </c>
      <c r="F1322" s="132"/>
      <c r="G1322" s="132"/>
      <c r="H1322" s="132">
        <v>42465</v>
      </c>
      <c r="I1322" s="132">
        <v>44501</v>
      </c>
      <c r="J1322" s="132">
        <v>47328</v>
      </c>
      <c r="K1322" s="132">
        <v>21251</v>
      </c>
      <c r="L1322" s="132">
        <v>8260</v>
      </c>
      <c r="M1322" s="132"/>
      <c r="N1322" s="132"/>
      <c r="R1322" s="132">
        <v>66000</v>
      </c>
      <c r="S1322" s="132">
        <v>71498</v>
      </c>
      <c r="T1322" s="132">
        <v>208808</v>
      </c>
      <c r="U1322" s="132">
        <v>68673</v>
      </c>
      <c r="V1322" s="132">
        <v>600</v>
      </c>
      <c r="W1322" s="132">
        <v>200</v>
      </c>
      <c r="X1322" s="132">
        <v>48574</v>
      </c>
      <c r="Y1322" s="132">
        <v>18800</v>
      </c>
      <c r="Z1322" s="132">
        <v>9492</v>
      </c>
      <c r="AA1322" s="132">
        <v>51420</v>
      </c>
      <c r="AB1322" s="132">
        <v>17690</v>
      </c>
      <c r="AC1322" s="132">
        <v>40545</v>
      </c>
      <c r="AD1322" s="132">
        <v>5000</v>
      </c>
      <c r="AE1322" s="132">
        <v>26450</v>
      </c>
      <c r="AF1322" s="132" t="e">
        <v>#N/A</v>
      </c>
    </row>
    <row r="1323" spans="1:32">
      <c r="A1323" s="129">
        <v>38453</v>
      </c>
      <c r="B1323" s="132"/>
      <c r="C1323" s="132">
        <v>41038</v>
      </c>
      <c r="D1323" s="132">
        <v>91348</v>
      </c>
      <c r="E1323" s="132">
        <v>66704</v>
      </c>
      <c r="F1323" s="132"/>
      <c r="G1323" s="132"/>
      <c r="H1323" s="132">
        <v>18265</v>
      </c>
      <c r="I1323" s="132">
        <v>18949</v>
      </c>
      <c r="J1323" s="132">
        <v>34811</v>
      </c>
      <c r="K1323" s="132">
        <v>13955</v>
      </c>
      <c r="L1323" s="132">
        <v>2300</v>
      </c>
      <c r="M1323" s="132"/>
      <c r="N1323" s="132"/>
      <c r="R1323" s="132">
        <v>27250</v>
      </c>
      <c r="S1323" s="132">
        <v>16700</v>
      </c>
      <c r="T1323" s="132">
        <v>75457</v>
      </c>
      <c r="U1323" s="132">
        <v>42359</v>
      </c>
      <c r="V1323" s="132">
        <v>2250</v>
      </c>
      <c r="W1323" s="132" t="e">
        <v>#N/A</v>
      </c>
      <c r="X1323" s="132">
        <v>34054</v>
      </c>
      <c r="Y1323" s="132" t="e">
        <v>#N/A</v>
      </c>
      <c r="Z1323" s="132">
        <v>460</v>
      </c>
      <c r="AA1323" s="132">
        <v>4750</v>
      </c>
      <c r="AB1323" s="132" t="e">
        <v>#N/A</v>
      </c>
      <c r="AC1323" s="132" t="e">
        <v>#N/A</v>
      </c>
      <c r="AD1323" s="132">
        <v>9500</v>
      </c>
      <c r="AE1323" s="132">
        <v>11400</v>
      </c>
      <c r="AF1323" s="132">
        <v>19329</v>
      </c>
    </row>
    <row r="1324" spans="1:32">
      <c r="A1324" s="129">
        <v>38454</v>
      </c>
      <c r="B1324" s="132"/>
      <c r="C1324" s="132">
        <v>41038</v>
      </c>
      <c r="D1324" s="132">
        <v>91348</v>
      </c>
      <c r="E1324" s="132">
        <v>66704</v>
      </c>
      <c r="F1324" s="132"/>
      <c r="G1324" s="132"/>
      <c r="H1324" s="132">
        <v>18265</v>
      </c>
      <c r="I1324" s="132">
        <v>18949</v>
      </c>
      <c r="J1324" s="132">
        <v>34811</v>
      </c>
      <c r="K1324" s="132">
        <v>13955</v>
      </c>
      <c r="L1324" s="132">
        <v>2300</v>
      </c>
      <c r="M1324" s="132"/>
      <c r="N1324" s="132"/>
      <c r="R1324" s="132">
        <v>27250</v>
      </c>
      <c r="S1324" s="132">
        <v>16700</v>
      </c>
      <c r="T1324" s="132">
        <v>75457</v>
      </c>
      <c r="U1324" s="132">
        <v>42359</v>
      </c>
      <c r="V1324" s="132">
        <v>2250</v>
      </c>
      <c r="W1324" s="132" t="e">
        <v>#N/A</v>
      </c>
      <c r="X1324" s="132">
        <v>34054</v>
      </c>
      <c r="Y1324" s="132" t="e">
        <v>#N/A</v>
      </c>
      <c r="Z1324" s="132">
        <v>460</v>
      </c>
      <c r="AA1324" s="132">
        <v>4750</v>
      </c>
      <c r="AB1324" s="132" t="e">
        <v>#N/A</v>
      </c>
      <c r="AC1324" s="132" t="e">
        <v>#N/A</v>
      </c>
      <c r="AD1324" s="132">
        <v>9500</v>
      </c>
      <c r="AE1324" s="132">
        <v>11400</v>
      </c>
      <c r="AF1324" s="132">
        <v>19329</v>
      </c>
    </row>
    <row r="1325" spans="1:32">
      <c r="A1325" s="129">
        <v>38455</v>
      </c>
      <c r="B1325" s="132"/>
      <c r="C1325" s="132">
        <v>41038</v>
      </c>
      <c r="D1325" s="132">
        <v>91348</v>
      </c>
      <c r="E1325" s="132">
        <v>66704</v>
      </c>
      <c r="F1325" s="132"/>
      <c r="G1325" s="132"/>
      <c r="H1325" s="132">
        <v>18265</v>
      </c>
      <c r="I1325" s="132">
        <v>18949</v>
      </c>
      <c r="J1325" s="132">
        <v>34811</v>
      </c>
      <c r="K1325" s="132">
        <v>13955</v>
      </c>
      <c r="L1325" s="132">
        <v>2300</v>
      </c>
      <c r="M1325" s="132"/>
      <c r="N1325" s="132"/>
      <c r="R1325" s="132">
        <v>27250</v>
      </c>
      <c r="S1325" s="132">
        <v>16700</v>
      </c>
      <c r="T1325" s="132">
        <v>75457</v>
      </c>
      <c r="U1325" s="132">
        <v>42359</v>
      </c>
      <c r="V1325" s="132">
        <v>2250</v>
      </c>
      <c r="W1325" s="132" t="e">
        <v>#N/A</v>
      </c>
      <c r="X1325" s="132">
        <v>34054</v>
      </c>
      <c r="Y1325" s="132" t="e">
        <v>#N/A</v>
      </c>
      <c r="Z1325" s="132">
        <v>460</v>
      </c>
      <c r="AA1325" s="132">
        <v>4750</v>
      </c>
      <c r="AB1325" s="132" t="e">
        <v>#N/A</v>
      </c>
      <c r="AC1325" s="132" t="e">
        <v>#N/A</v>
      </c>
      <c r="AD1325" s="132">
        <v>9500</v>
      </c>
      <c r="AE1325" s="132">
        <v>11400</v>
      </c>
      <c r="AF1325" s="132">
        <v>19329</v>
      </c>
    </row>
    <row r="1326" spans="1:32">
      <c r="A1326" s="129">
        <v>38456</v>
      </c>
      <c r="B1326" s="132"/>
      <c r="C1326" s="132">
        <v>41038</v>
      </c>
      <c r="D1326" s="132">
        <v>91348</v>
      </c>
      <c r="E1326" s="132">
        <v>66704</v>
      </c>
      <c r="F1326" s="132"/>
      <c r="G1326" s="132"/>
      <c r="H1326" s="132">
        <v>18265</v>
      </c>
      <c r="I1326" s="132">
        <v>18949</v>
      </c>
      <c r="J1326" s="132">
        <v>34811</v>
      </c>
      <c r="K1326" s="132">
        <v>13955</v>
      </c>
      <c r="L1326" s="132">
        <v>2300</v>
      </c>
      <c r="M1326" s="132"/>
      <c r="N1326" s="132"/>
      <c r="R1326" s="132">
        <v>27250</v>
      </c>
      <c r="S1326" s="132">
        <v>16700</v>
      </c>
      <c r="T1326" s="132">
        <v>75457</v>
      </c>
      <c r="U1326" s="132">
        <v>42359</v>
      </c>
      <c r="V1326" s="132">
        <v>2250</v>
      </c>
      <c r="W1326" s="132" t="e">
        <v>#N/A</v>
      </c>
      <c r="X1326" s="132">
        <v>34054</v>
      </c>
      <c r="Y1326" s="132" t="e">
        <v>#N/A</v>
      </c>
      <c r="Z1326" s="132">
        <v>460</v>
      </c>
      <c r="AA1326" s="132">
        <v>4750</v>
      </c>
      <c r="AB1326" s="132" t="e">
        <v>#N/A</v>
      </c>
      <c r="AC1326" s="132" t="e">
        <v>#N/A</v>
      </c>
      <c r="AD1326" s="132">
        <v>9500</v>
      </c>
      <c r="AE1326" s="132">
        <v>11400</v>
      </c>
      <c r="AF1326" s="132">
        <v>19329</v>
      </c>
    </row>
    <row r="1327" spans="1:32">
      <c r="A1327" s="129">
        <v>38457</v>
      </c>
      <c r="B1327" s="132"/>
      <c r="C1327" s="132">
        <v>68368</v>
      </c>
      <c r="D1327" s="132">
        <v>180787</v>
      </c>
      <c r="E1327" s="132">
        <v>88665</v>
      </c>
      <c r="F1327" s="132"/>
      <c r="G1327" s="132"/>
      <c r="H1327" s="132">
        <v>31022</v>
      </c>
      <c r="I1327" s="132">
        <v>31310</v>
      </c>
      <c r="J1327" s="132">
        <v>43261</v>
      </c>
      <c r="K1327" s="132">
        <v>23035</v>
      </c>
      <c r="L1327" s="132">
        <v>2300</v>
      </c>
      <c r="M1327" s="132"/>
      <c r="N1327" s="132"/>
      <c r="R1327" s="132">
        <v>30250</v>
      </c>
      <c r="S1327" s="132">
        <v>26750</v>
      </c>
      <c r="T1327" s="132">
        <v>114932</v>
      </c>
      <c r="U1327" s="132">
        <v>74754</v>
      </c>
      <c r="V1327" s="132">
        <v>2250</v>
      </c>
      <c r="W1327" s="132">
        <v>2500</v>
      </c>
      <c r="X1327" s="132">
        <v>38054</v>
      </c>
      <c r="Y1327" s="132">
        <v>9250</v>
      </c>
      <c r="Z1327" s="132">
        <v>460</v>
      </c>
      <c r="AA1327" s="132">
        <v>14630</v>
      </c>
      <c r="AB1327" s="132">
        <v>2000</v>
      </c>
      <c r="AC1327" s="132" t="e">
        <v>#N/A</v>
      </c>
      <c r="AD1327" s="132">
        <v>9500</v>
      </c>
      <c r="AE1327" s="132">
        <v>27900</v>
      </c>
      <c r="AF1327" s="132">
        <v>23229</v>
      </c>
    </row>
    <row r="1328" spans="1:32">
      <c r="A1328" s="129">
        <v>38460</v>
      </c>
      <c r="B1328" s="132"/>
      <c r="C1328" s="132">
        <v>68368</v>
      </c>
      <c r="D1328" s="132">
        <v>180787</v>
      </c>
      <c r="E1328" s="132">
        <v>88665</v>
      </c>
      <c r="F1328" s="132"/>
      <c r="G1328" s="132"/>
      <c r="H1328" s="132">
        <v>31022</v>
      </c>
      <c r="I1328" s="132">
        <v>31310</v>
      </c>
      <c r="J1328" s="132">
        <v>43261</v>
      </c>
      <c r="K1328" s="132">
        <v>23035</v>
      </c>
      <c r="L1328" s="132">
        <v>2300</v>
      </c>
      <c r="M1328" s="132"/>
      <c r="N1328" s="132"/>
      <c r="R1328" s="132">
        <v>30250</v>
      </c>
      <c r="S1328" s="132">
        <v>26750</v>
      </c>
      <c r="T1328" s="132">
        <v>114932</v>
      </c>
      <c r="U1328" s="132">
        <v>74754</v>
      </c>
      <c r="V1328" s="132">
        <v>2250</v>
      </c>
      <c r="W1328" s="132">
        <v>2500</v>
      </c>
      <c r="X1328" s="132">
        <v>38054</v>
      </c>
      <c r="Y1328" s="132">
        <v>9250</v>
      </c>
      <c r="Z1328" s="132">
        <v>460</v>
      </c>
      <c r="AA1328" s="132">
        <v>14630</v>
      </c>
      <c r="AB1328" s="132">
        <v>2000</v>
      </c>
      <c r="AC1328" s="132" t="e">
        <v>#N/A</v>
      </c>
      <c r="AD1328" s="132">
        <v>9500</v>
      </c>
      <c r="AE1328" s="132">
        <v>27900</v>
      </c>
      <c r="AF1328" s="132">
        <v>23229</v>
      </c>
    </row>
    <row r="1329" spans="1:32">
      <c r="A1329" s="129">
        <v>38461</v>
      </c>
      <c r="B1329" s="132"/>
      <c r="C1329" s="132">
        <v>68368</v>
      </c>
      <c r="D1329" s="132">
        <v>180787</v>
      </c>
      <c r="E1329" s="132">
        <v>88665</v>
      </c>
      <c r="F1329" s="132"/>
      <c r="G1329" s="132"/>
      <c r="H1329" s="132">
        <v>31022</v>
      </c>
      <c r="I1329" s="132">
        <v>31310</v>
      </c>
      <c r="J1329" s="132">
        <v>43261</v>
      </c>
      <c r="K1329" s="132">
        <v>23035</v>
      </c>
      <c r="L1329" s="132">
        <v>2300</v>
      </c>
      <c r="M1329" s="132"/>
      <c r="N1329" s="132"/>
      <c r="R1329" s="132">
        <v>30250</v>
      </c>
      <c r="S1329" s="132">
        <v>26750</v>
      </c>
      <c r="T1329" s="132">
        <v>114932</v>
      </c>
      <c r="U1329" s="132">
        <v>74754</v>
      </c>
      <c r="V1329" s="132">
        <v>2250</v>
      </c>
      <c r="W1329" s="132">
        <v>2500</v>
      </c>
      <c r="X1329" s="132">
        <v>38054</v>
      </c>
      <c r="Y1329" s="132">
        <v>9250</v>
      </c>
      <c r="Z1329" s="132">
        <v>460</v>
      </c>
      <c r="AA1329" s="132">
        <v>14630</v>
      </c>
      <c r="AB1329" s="132">
        <v>2000</v>
      </c>
      <c r="AC1329" s="132" t="e">
        <v>#N/A</v>
      </c>
      <c r="AD1329" s="132">
        <v>9500</v>
      </c>
      <c r="AE1329" s="132">
        <v>27900</v>
      </c>
      <c r="AF1329" s="132">
        <v>23229</v>
      </c>
    </row>
    <row r="1330" spans="1:32">
      <c r="A1330" s="129">
        <v>38462</v>
      </c>
      <c r="B1330" s="132"/>
      <c r="C1330" s="132">
        <v>74318</v>
      </c>
      <c r="D1330" s="132">
        <v>237053</v>
      </c>
      <c r="E1330" s="132">
        <v>115757</v>
      </c>
      <c r="F1330" s="132"/>
      <c r="G1330" s="132"/>
      <c r="H1330" s="132">
        <v>36922</v>
      </c>
      <c r="I1330" s="132">
        <v>37325</v>
      </c>
      <c r="J1330" s="132">
        <v>45261</v>
      </c>
      <c r="K1330" s="132">
        <v>27785</v>
      </c>
      <c r="L1330" s="132">
        <v>3150</v>
      </c>
      <c r="M1330" s="132"/>
      <c r="N1330" s="132"/>
      <c r="R1330" s="132">
        <v>30250</v>
      </c>
      <c r="S1330" s="132">
        <v>26750</v>
      </c>
      <c r="T1330" s="132">
        <v>155391</v>
      </c>
      <c r="U1330" s="132">
        <v>91159</v>
      </c>
      <c r="V1330" s="132">
        <v>2250</v>
      </c>
      <c r="W1330" s="132">
        <v>2500</v>
      </c>
      <c r="X1330" s="132">
        <v>42304</v>
      </c>
      <c r="Y1330" s="132">
        <v>9250</v>
      </c>
      <c r="Z1330" s="132">
        <v>2910</v>
      </c>
      <c r="AA1330" s="132">
        <v>19330</v>
      </c>
      <c r="AB1330" s="132">
        <v>6000</v>
      </c>
      <c r="AC1330" s="132" t="e">
        <v>#N/A</v>
      </c>
      <c r="AD1330" s="132">
        <v>9500</v>
      </c>
      <c r="AE1330" s="132">
        <v>35650</v>
      </c>
      <c r="AF1330" s="132">
        <v>23229</v>
      </c>
    </row>
    <row r="1331" spans="1:32">
      <c r="A1331" s="129">
        <v>38463</v>
      </c>
      <c r="B1331" s="132"/>
      <c r="C1331" s="132">
        <v>74318</v>
      </c>
      <c r="D1331" s="132">
        <v>237053</v>
      </c>
      <c r="E1331" s="132">
        <v>115757</v>
      </c>
      <c r="F1331" s="132"/>
      <c r="G1331" s="132"/>
      <c r="H1331" s="132">
        <v>36922</v>
      </c>
      <c r="I1331" s="132">
        <v>37325</v>
      </c>
      <c r="J1331" s="132">
        <v>45261</v>
      </c>
      <c r="K1331" s="132">
        <v>27785</v>
      </c>
      <c r="L1331" s="132">
        <v>3150</v>
      </c>
      <c r="M1331" s="132"/>
      <c r="N1331" s="132"/>
      <c r="R1331" s="132">
        <v>30250</v>
      </c>
      <c r="S1331" s="132">
        <v>26750</v>
      </c>
      <c r="T1331" s="132">
        <v>155391</v>
      </c>
      <c r="U1331" s="132">
        <v>91159</v>
      </c>
      <c r="V1331" s="132">
        <v>2250</v>
      </c>
      <c r="W1331" s="132">
        <v>2500</v>
      </c>
      <c r="X1331" s="132">
        <v>42304</v>
      </c>
      <c r="Y1331" s="132">
        <v>9250</v>
      </c>
      <c r="Z1331" s="132">
        <v>2910</v>
      </c>
      <c r="AA1331" s="132">
        <v>19330</v>
      </c>
      <c r="AB1331" s="132">
        <v>6000</v>
      </c>
      <c r="AC1331" s="132" t="e">
        <v>#N/A</v>
      </c>
      <c r="AD1331" s="132">
        <v>9500</v>
      </c>
      <c r="AE1331" s="132">
        <v>35650</v>
      </c>
      <c r="AF1331" s="132">
        <v>23229</v>
      </c>
    </row>
    <row r="1332" spans="1:32">
      <c r="A1332" s="129">
        <v>38464</v>
      </c>
      <c r="B1332" s="132"/>
      <c r="C1332" s="132">
        <v>74318</v>
      </c>
      <c r="D1332" s="132">
        <v>237053</v>
      </c>
      <c r="E1332" s="132">
        <v>115757</v>
      </c>
      <c r="F1332" s="132"/>
      <c r="G1332" s="132"/>
      <c r="H1332" s="132">
        <v>36922</v>
      </c>
      <c r="I1332" s="132">
        <v>37325</v>
      </c>
      <c r="J1332" s="132">
        <v>45261</v>
      </c>
      <c r="K1332" s="132">
        <v>27785</v>
      </c>
      <c r="L1332" s="132">
        <v>3150</v>
      </c>
      <c r="M1332" s="132"/>
      <c r="N1332" s="132"/>
      <c r="R1332" s="132">
        <v>30250</v>
      </c>
      <c r="S1332" s="132">
        <v>26750</v>
      </c>
      <c r="T1332" s="132">
        <v>155391</v>
      </c>
      <c r="U1332" s="132">
        <v>91159</v>
      </c>
      <c r="V1332" s="132">
        <v>2250</v>
      </c>
      <c r="W1332" s="132">
        <v>2500</v>
      </c>
      <c r="X1332" s="132">
        <v>42304</v>
      </c>
      <c r="Y1332" s="132">
        <v>9250</v>
      </c>
      <c r="Z1332" s="132">
        <v>2910</v>
      </c>
      <c r="AA1332" s="132">
        <v>19330</v>
      </c>
      <c r="AB1332" s="132">
        <v>6000</v>
      </c>
      <c r="AC1332" s="132" t="e">
        <v>#N/A</v>
      </c>
      <c r="AD1332" s="132">
        <v>9500</v>
      </c>
      <c r="AE1332" s="132">
        <v>35650</v>
      </c>
      <c r="AF1332" s="132">
        <v>23229</v>
      </c>
    </row>
    <row r="1333" spans="1:32">
      <c r="A1333" s="129">
        <v>38467</v>
      </c>
      <c r="B1333" s="132"/>
      <c r="C1333" s="132">
        <v>89877</v>
      </c>
      <c r="D1333" s="132">
        <v>334310</v>
      </c>
      <c r="E1333" s="132">
        <v>133481</v>
      </c>
      <c r="F1333" s="132"/>
      <c r="G1333" s="132"/>
      <c r="H1333" s="132">
        <v>41772</v>
      </c>
      <c r="I1333" s="132">
        <v>40344</v>
      </c>
      <c r="J1333" s="132">
        <v>50946</v>
      </c>
      <c r="K1333" s="132">
        <v>29785</v>
      </c>
      <c r="L1333" s="132">
        <v>5150</v>
      </c>
      <c r="M1333" s="132"/>
      <c r="N1333" s="132"/>
      <c r="R1333" s="132">
        <v>60860</v>
      </c>
      <c r="S1333" s="132">
        <v>34170</v>
      </c>
      <c r="T1333" s="132">
        <v>211124</v>
      </c>
      <c r="U1333" s="132">
        <v>103879</v>
      </c>
      <c r="V1333" s="132">
        <v>2850</v>
      </c>
      <c r="W1333" s="132">
        <v>2500</v>
      </c>
      <c r="X1333" s="132">
        <v>46481</v>
      </c>
      <c r="Y1333" s="132">
        <v>12850</v>
      </c>
      <c r="Z1333" s="132">
        <v>9599</v>
      </c>
      <c r="AA1333" s="132">
        <v>25880</v>
      </c>
      <c r="AB1333" s="132">
        <v>8850</v>
      </c>
      <c r="AC1333" s="132" t="e">
        <v>#N/A</v>
      </c>
      <c r="AD1333" s="132">
        <v>9500</v>
      </c>
      <c r="AE1333" s="132">
        <v>48440</v>
      </c>
      <c r="AF1333" s="132">
        <v>29579</v>
      </c>
    </row>
    <row r="1334" spans="1:32">
      <c r="A1334" s="129">
        <v>38468</v>
      </c>
      <c r="B1334" s="132"/>
      <c r="C1334" s="132">
        <v>89877</v>
      </c>
      <c r="D1334" s="132">
        <v>334310</v>
      </c>
      <c r="E1334" s="132">
        <v>133481</v>
      </c>
      <c r="F1334" s="132"/>
      <c r="G1334" s="132"/>
      <c r="H1334" s="132">
        <v>41772</v>
      </c>
      <c r="I1334" s="132">
        <v>40344</v>
      </c>
      <c r="J1334" s="132">
        <v>50946</v>
      </c>
      <c r="K1334" s="132">
        <v>29785</v>
      </c>
      <c r="L1334" s="132">
        <v>5150</v>
      </c>
      <c r="M1334" s="132"/>
      <c r="N1334" s="132"/>
      <c r="R1334" s="132">
        <v>60860</v>
      </c>
      <c r="S1334" s="132">
        <v>34170</v>
      </c>
      <c r="T1334" s="132">
        <v>211124</v>
      </c>
      <c r="U1334" s="132">
        <v>103879</v>
      </c>
      <c r="V1334" s="132">
        <v>2850</v>
      </c>
      <c r="W1334" s="132">
        <v>2500</v>
      </c>
      <c r="X1334" s="132">
        <v>46481</v>
      </c>
      <c r="Y1334" s="132">
        <v>12850</v>
      </c>
      <c r="Z1334" s="132">
        <v>9599</v>
      </c>
      <c r="AA1334" s="132">
        <v>25880</v>
      </c>
      <c r="AB1334" s="132">
        <v>8850</v>
      </c>
      <c r="AC1334" s="132" t="e">
        <v>#N/A</v>
      </c>
      <c r="AD1334" s="132">
        <v>9500</v>
      </c>
      <c r="AE1334" s="132">
        <v>48440</v>
      </c>
      <c r="AF1334" s="132">
        <v>29579</v>
      </c>
    </row>
    <row r="1335" spans="1:32">
      <c r="A1335" s="129">
        <v>38469</v>
      </c>
      <c r="B1335" s="132"/>
      <c r="C1335" s="132">
        <v>89877</v>
      </c>
      <c r="D1335" s="132">
        <v>334310</v>
      </c>
      <c r="E1335" s="132">
        <v>133481</v>
      </c>
      <c r="F1335" s="132"/>
      <c r="G1335" s="132"/>
      <c r="H1335" s="132">
        <v>41772</v>
      </c>
      <c r="I1335" s="132">
        <v>40344</v>
      </c>
      <c r="J1335" s="132">
        <v>50946</v>
      </c>
      <c r="K1335" s="132">
        <v>29785</v>
      </c>
      <c r="L1335" s="132">
        <v>5150</v>
      </c>
      <c r="M1335" s="132"/>
      <c r="N1335" s="132"/>
      <c r="R1335" s="132">
        <v>60860</v>
      </c>
      <c r="S1335" s="132">
        <v>34170</v>
      </c>
      <c r="T1335" s="132">
        <v>211124</v>
      </c>
      <c r="U1335" s="132">
        <v>103879</v>
      </c>
      <c r="V1335" s="132">
        <v>2850</v>
      </c>
      <c r="W1335" s="132">
        <v>2500</v>
      </c>
      <c r="X1335" s="132">
        <v>46481</v>
      </c>
      <c r="Y1335" s="132">
        <v>12850</v>
      </c>
      <c r="Z1335" s="132">
        <v>9599</v>
      </c>
      <c r="AA1335" s="132">
        <v>25880</v>
      </c>
      <c r="AB1335" s="132">
        <v>8850</v>
      </c>
      <c r="AC1335" s="132" t="e">
        <v>#N/A</v>
      </c>
      <c r="AD1335" s="132">
        <v>9500</v>
      </c>
      <c r="AE1335" s="132">
        <v>48440</v>
      </c>
      <c r="AF1335" s="132">
        <v>29579</v>
      </c>
    </row>
    <row r="1336" spans="1:32">
      <c r="A1336" s="129">
        <v>38470</v>
      </c>
      <c r="B1336" s="132"/>
      <c r="C1336" s="132">
        <v>89877</v>
      </c>
      <c r="D1336" s="132">
        <v>334310</v>
      </c>
      <c r="E1336" s="132">
        <v>133481</v>
      </c>
      <c r="F1336" s="132"/>
      <c r="G1336" s="132"/>
      <c r="H1336" s="132">
        <v>41772</v>
      </c>
      <c r="I1336" s="132">
        <v>40344</v>
      </c>
      <c r="J1336" s="132">
        <v>50946</v>
      </c>
      <c r="K1336" s="132">
        <v>29785</v>
      </c>
      <c r="L1336" s="132">
        <v>5150</v>
      </c>
      <c r="M1336" s="132"/>
      <c r="N1336" s="132"/>
      <c r="R1336" s="132">
        <v>60860</v>
      </c>
      <c r="S1336" s="132">
        <v>34170</v>
      </c>
      <c r="T1336" s="132">
        <v>211124</v>
      </c>
      <c r="U1336" s="132">
        <v>103879</v>
      </c>
      <c r="V1336" s="132">
        <v>2850</v>
      </c>
      <c r="W1336" s="132">
        <v>2500</v>
      </c>
      <c r="X1336" s="132">
        <v>46481</v>
      </c>
      <c r="Y1336" s="132">
        <v>12850</v>
      </c>
      <c r="Z1336" s="132">
        <v>9599</v>
      </c>
      <c r="AA1336" s="132">
        <v>25880</v>
      </c>
      <c r="AB1336" s="132">
        <v>8850</v>
      </c>
      <c r="AC1336" s="132" t="e">
        <v>#N/A</v>
      </c>
      <c r="AD1336" s="132">
        <v>9500</v>
      </c>
      <c r="AE1336" s="132">
        <v>48440</v>
      </c>
      <c r="AF1336" s="132">
        <v>29579</v>
      </c>
    </row>
    <row r="1337" spans="1:32">
      <c r="A1337" s="129">
        <v>38471</v>
      </c>
      <c r="B1337" s="132"/>
      <c r="C1337" s="132">
        <v>89877</v>
      </c>
      <c r="D1337" s="132">
        <v>334310</v>
      </c>
      <c r="E1337" s="132">
        <v>133481</v>
      </c>
      <c r="F1337" s="132"/>
      <c r="G1337" s="132"/>
      <c r="H1337" s="132">
        <v>41772</v>
      </c>
      <c r="I1337" s="132">
        <v>40344</v>
      </c>
      <c r="J1337" s="132">
        <v>50946</v>
      </c>
      <c r="K1337" s="132">
        <v>29785</v>
      </c>
      <c r="L1337" s="132">
        <v>5150</v>
      </c>
      <c r="M1337" s="132"/>
      <c r="N1337" s="132"/>
      <c r="R1337" s="132">
        <v>60860</v>
      </c>
      <c r="S1337" s="132">
        <v>34170</v>
      </c>
      <c r="T1337" s="132">
        <v>211124</v>
      </c>
      <c r="U1337" s="132">
        <v>103879</v>
      </c>
      <c r="V1337" s="132">
        <v>2850</v>
      </c>
      <c r="W1337" s="132">
        <v>2500</v>
      </c>
      <c r="X1337" s="132">
        <v>46481</v>
      </c>
      <c r="Y1337" s="132">
        <v>12850</v>
      </c>
      <c r="Z1337" s="132">
        <v>9599</v>
      </c>
      <c r="AA1337" s="132">
        <v>25880</v>
      </c>
      <c r="AB1337" s="132">
        <v>8850</v>
      </c>
      <c r="AC1337" s="132" t="e">
        <v>#N/A</v>
      </c>
      <c r="AD1337" s="132">
        <v>9500</v>
      </c>
      <c r="AE1337" s="132">
        <v>48440</v>
      </c>
      <c r="AF1337" s="132">
        <v>29579</v>
      </c>
    </row>
    <row r="1338" spans="1:32">
      <c r="A1338" s="129">
        <v>38474</v>
      </c>
      <c r="B1338" s="132"/>
      <c r="C1338" s="132">
        <v>89877</v>
      </c>
      <c r="D1338" s="132">
        <v>334310</v>
      </c>
      <c r="E1338" s="132">
        <v>133481</v>
      </c>
      <c r="F1338" s="132"/>
      <c r="G1338" s="132"/>
      <c r="H1338" s="132">
        <v>41772</v>
      </c>
      <c r="I1338" s="132">
        <v>40344</v>
      </c>
      <c r="J1338" s="132">
        <v>50946</v>
      </c>
      <c r="K1338" s="132">
        <v>29785</v>
      </c>
      <c r="L1338" s="132">
        <v>5150</v>
      </c>
      <c r="M1338" s="132"/>
      <c r="N1338" s="132"/>
      <c r="R1338" s="132">
        <v>60860</v>
      </c>
      <c r="S1338" s="132">
        <v>34170</v>
      </c>
      <c r="T1338" s="132">
        <v>211124</v>
      </c>
      <c r="U1338" s="132">
        <v>103879</v>
      </c>
      <c r="V1338" s="132">
        <v>2850</v>
      </c>
      <c r="W1338" s="132">
        <v>2500</v>
      </c>
      <c r="X1338" s="132">
        <v>46481</v>
      </c>
      <c r="Y1338" s="132">
        <v>12850</v>
      </c>
      <c r="Z1338" s="132">
        <v>9599</v>
      </c>
      <c r="AA1338" s="132">
        <v>25880</v>
      </c>
      <c r="AB1338" s="132">
        <v>8850</v>
      </c>
      <c r="AC1338" s="132" t="e">
        <v>#N/A</v>
      </c>
      <c r="AD1338" s="132">
        <v>9500</v>
      </c>
      <c r="AE1338" s="132">
        <v>48440</v>
      </c>
      <c r="AF1338" s="132">
        <v>29579</v>
      </c>
    </row>
    <row r="1339" spans="1:32">
      <c r="A1339" s="129">
        <v>38475</v>
      </c>
      <c r="B1339" s="132"/>
      <c r="C1339" s="132">
        <v>118765</v>
      </c>
      <c r="D1339" s="132">
        <v>455474</v>
      </c>
      <c r="E1339" s="132">
        <v>161782</v>
      </c>
      <c r="F1339" s="132"/>
      <c r="G1339" s="132"/>
      <c r="H1339" s="132">
        <v>42372</v>
      </c>
      <c r="I1339" s="132">
        <v>49184</v>
      </c>
      <c r="J1339" s="132">
        <v>59021</v>
      </c>
      <c r="K1339" s="132">
        <v>34435</v>
      </c>
      <c r="L1339" s="132">
        <v>7000</v>
      </c>
      <c r="M1339" s="132"/>
      <c r="N1339" s="132"/>
      <c r="R1339" s="132">
        <v>98115</v>
      </c>
      <c r="S1339" s="132">
        <v>62170</v>
      </c>
      <c r="T1339" s="132">
        <v>291361</v>
      </c>
      <c r="U1339" s="132">
        <v>117259</v>
      </c>
      <c r="V1339" s="132">
        <v>2850</v>
      </c>
      <c r="W1339" s="132">
        <v>2500</v>
      </c>
      <c r="X1339" s="132">
        <v>60063</v>
      </c>
      <c r="Y1339" s="132">
        <v>19500</v>
      </c>
      <c r="Z1339" s="132">
        <v>12421</v>
      </c>
      <c r="AA1339" s="132">
        <v>30380</v>
      </c>
      <c r="AB1339" s="132">
        <v>13850</v>
      </c>
      <c r="AC1339" s="132" t="e">
        <v>#N/A</v>
      </c>
      <c r="AD1339" s="132">
        <v>9500</v>
      </c>
      <c r="AE1339" s="132">
        <v>53971</v>
      </c>
      <c r="AF1339" s="132">
        <v>29579</v>
      </c>
    </row>
    <row r="1340" spans="1:32">
      <c r="A1340" s="129">
        <v>38476</v>
      </c>
      <c r="B1340" s="132"/>
      <c r="C1340" s="132">
        <v>118765</v>
      </c>
      <c r="D1340" s="132">
        <v>455474</v>
      </c>
      <c r="E1340" s="132">
        <v>161782</v>
      </c>
      <c r="F1340" s="132"/>
      <c r="G1340" s="132"/>
      <c r="H1340" s="132">
        <v>42372</v>
      </c>
      <c r="I1340" s="132">
        <v>49184</v>
      </c>
      <c r="J1340" s="132">
        <v>59021</v>
      </c>
      <c r="K1340" s="132">
        <v>34435</v>
      </c>
      <c r="L1340" s="132">
        <v>7000</v>
      </c>
      <c r="M1340" s="132"/>
      <c r="N1340" s="132"/>
      <c r="R1340" s="132">
        <v>98115</v>
      </c>
      <c r="S1340" s="132">
        <v>62170</v>
      </c>
      <c r="T1340" s="132">
        <v>291361</v>
      </c>
      <c r="U1340" s="132">
        <v>117259</v>
      </c>
      <c r="V1340" s="132">
        <v>2850</v>
      </c>
      <c r="W1340" s="132">
        <v>2500</v>
      </c>
      <c r="X1340" s="132">
        <v>60063</v>
      </c>
      <c r="Y1340" s="132">
        <v>19500</v>
      </c>
      <c r="Z1340" s="132">
        <v>12421</v>
      </c>
      <c r="AA1340" s="132">
        <v>30380</v>
      </c>
      <c r="AB1340" s="132">
        <v>13850</v>
      </c>
      <c r="AC1340" s="132" t="e">
        <v>#N/A</v>
      </c>
      <c r="AD1340" s="132">
        <v>9500</v>
      </c>
      <c r="AE1340" s="132">
        <v>53971</v>
      </c>
      <c r="AF1340" s="132">
        <v>29579</v>
      </c>
    </row>
    <row r="1341" spans="1:32">
      <c r="A1341" s="129">
        <v>38477</v>
      </c>
      <c r="B1341" s="132"/>
      <c r="C1341" s="132">
        <v>118765</v>
      </c>
      <c r="D1341" s="132">
        <v>455474</v>
      </c>
      <c r="E1341" s="132">
        <v>161782</v>
      </c>
      <c r="F1341" s="132"/>
      <c r="G1341" s="132"/>
      <c r="H1341" s="132">
        <v>42372</v>
      </c>
      <c r="I1341" s="132">
        <v>49184</v>
      </c>
      <c r="J1341" s="132">
        <v>59021</v>
      </c>
      <c r="K1341" s="132">
        <v>34435</v>
      </c>
      <c r="L1341" s="132">
        <v>7000</v>
      </c>
      <c r="M1341" s="132"/>
      <c r="N1341" s="132"/>
      <c r="R1341" s="132">
        <v>98115</v>
      </c>
      <c r="S1341" s="132">
        <v>62170</v>
      </c>
      <c r="T1341" s="132">
        <v>291361</v>
      </c>
      <c r="U1341" s="132">
        <v>117259</v>
      </c>
      <c r="V1341" s="132">
        <v>2850</v>
      </c>
      <c r="W1341" s="132">
        <v>2500</v>
      </c>
      <c r="X1341" s="132">
        <v>60063</v>
      </c>
      <c r="Y1341" s="132">
        <v>19500</v>
      </c>
      <c r="Z1341" s="132">
        <v>12421</v>
      </c>
      <c r="AA1341" s="132">
        <v>30380</v>
      </c>
      <c r="AB1341" s="132">
        <v>13850</v>
      </c>
      <c r="AC1341" s="132" t="e">
        <v>#N/A</v>
      </c>
      <c r="AD1341" s="132">
        <v>9500</v>
      </c>
      <c r="AE1341" s="132">
        <v>53971</v>
      </c>
      <c r="AF1341" s="132">
        <v>29579</v>
      </c>
    </row>
    <row r="1342" spans="1:32">
      <c r="A1342" s="129">
        <v>38478</v>
      </c>
      <c r="B1342" s="132"/>
      <c r="C1342" s="132">
        <v>118765</v>
      </c>
      <c r="D1342" s="132">
        <v>455474</v>
      </c>
      <c r="E1342" s="132">
        <v>161782</v>
      </c>
      <c r="F1342" s="132"/>
      <c r="G1342" s="132"/>
      <c r="H1342" s="132">
        <v>42372</v>
      </c>
      <c r="I1342" s="132">
        <v>49184</v>
      </c>
      <c r="J1342" s="132">
        <v>59021</v>
      </c>
      <c r="K1342" s="132">
        <v>34435</v>
      </c>
      <c r="L1342" s="132">
        <v>7000</v>
      </c>
      <c r="M1342" s="132"/>
      <c r="N1342" s="132"/>
      <c r="R1342" s="132">
        <v>98115</v>
      </c>
      <c r="S1342" s="132">
        <v>62170</v>
      </c>
      <c r="T1342" s="132">
        <v>291361</v>
      </c>
      <c r="U1342" s="132">
        <v>117259</v>
      </c>
      <c r="V1342" s="132">
        <v>2850</v>
      </c>
      <c r="W1342" s="132">
        <v>2500</v>
      </c>
      <c r="X1342" s="132">
        <v>60063</v>
      </c>
      <c r="Y1342" s="132">
        <v>19500</v>
      </c>
      <c r="Z1342" s="132">
        <v>12421</v>
      </c>
      <c r="AA1342" s="132">
        <v>30380</v>
      </c>
      <c r="AB1342" s="132">
        <v>13850</v>
      </c>
      <c r="AC1342" s="132" t="e">
        <v>#N/A</v>
      </c>
      <c r="AD1342" s="132">
        <v>9500</v>
      </c>
      <c r="AE1342" s="132">
        <v>53971</v>
      </c>
      <c r="AF1342" s="132">
        <v>29579</v>
      </c>
    </row>
    <row r="1343" spans="1:32">
      <c r="A1343" s="129">
        <v>38481</v>
      </c>
      <c r="B1343" s="132"/>
      <c r="C1343" s="132">
        <v>118765</v>
      </c>
      <c r="D1343" s="132">
        <v>455474</v>
      </c>
      <c r="E1343" s="132">
        <v>161782</v>
      </c>
      <c r="F1343" s="132"/>
      <c r="G1343" s="132"/>
      <c r="H1343" s="132">
        <v>42372</v>
      </c>
      <c r="I1343" s="132">
        <v>49184</v>
      </c>
      <c r="J1343" s="132">
        <v>59021</v>
      </c>
      <c r="K1343" s="132">
        <v>34435</v>
      </c>
      <c r="L1343" s="132">
        <v>7000</v>
      </c>
      <c r="M1343" s="132"/>
      <c r="N1343" s="132"/>
      <c r="R1343" s="132">
        <v>98115</v>
      </c>
      <c r="S1343" s="132">
        <v>62170</v>
      </c>
      <c r="T1343" s="132">
        <v>291361</v>
      </c>
      <c r="U1343" s="132">
        <v>117259</v>
      </c>
      <c r="V1343" s="132">
        <v>2850</v>
      </c>
      <c r="W1343" s="132">
        <v>2500</v>
      </c>
      <c r="X1343" s="132">
        <v>60063</v>
      </c>
      <c r="Y1343" s="132">
        <v>19500</v>
      </c>
      <c r="Z1343" s="132">
        <v>12421</v>
      </c>
      <c r="AA1343" s="132">
        <v>30380</v>
      </c>
      <c r="AB1343" s="132">
        <v>13850</v>
      </c>
      <c r="AC1343" s="132" t="e">
        <v>#N/A</v>
      </c>
      <c r="AD1343" s="132">
        <v>9500</v>
      </c>
      <c r="AE1343" s="132">
        <v>53971</v>
      </c>
      <c r="AF1343" s="132">
        <v>29579</v>
      </c>
    </row>
    <row r="1344" spans="1:32">
      <c r="A1344" s="129">
        <v>38482</v>
      </c>
      <c r="B1344" s="132"/>
      <c r="C1344" s="132">
        <v>51553</v>
      </c>
      <c r="D1344" s="132">
        <v>190032</v>
      </c>
      <c r="E1344" s="132">
        <v>40417</v>
      </c>
      <c r="F1344" s="132"/>
      <c r="G1344" s="132"/>
      <c r="H1344" s="132">
        <v>29580</v>
      </c>
      <c r="I1344" s="132">
        <v>8940</v>
      </c>
      <c r="J1344" s="132">
        <v>8245</v>
      </c>
      <c r="K1344" s="132">
        <v>4100</v>
      </c>
      <c r="L1344" s="132">
        <v>3400</v>
      </c>
      <c r="M1344" s="132"/>
      <c r="N1344" s="132"/>
      <c r="R1344" s="132">
        <v>27700</v>
      </c>
      <c r="S1344" s="132">
        <v>40500</v>
      </c>
      <c r="T1344" s="132">
        <v>109359</v>
      </c>
      <c r="U1344" s="132">
        <v>11250</v>
      </c>
      <c r="V1344" s="132">
        <v>2200</v>
      </c>
      <c r="W1344" s="132">
        <v>500</v>
      </c>
      <c r="X1344" s="132">
        <v>32300</v>
      </c>
      <c r="Y1344" s="132">
        <v>1960</v>
      </c>
      <c r="Z1344" s="132">
        <v>460</v>
      </c>
      <c r="AA1344" s="132">
        <v>3500</v>
      </c>
      <c r="AB1344" s="132" t="e">
        <v>#N/A</v>
      </c>
      <c r="AC1344" s="132">
        <v>8350</v>
      </c>
      <c r="AD1344" s="132" t="e">
        <v>#N/A</v>
      </c>
      <c r="AE1344" s="132">
        <v>18900</v>
      </c>
      <c r="AF1344" s="132">
        <v>7910</v>
      </c>
    </row>
    <row r="1345" spans="1:32">
      <c r="A1345" s="129">
        <v>38483</v>
      </c>
      <c r="B1345" s="132"/>
      <c r="C1345" s="132">
        <v>51553</v>
      </c>
      <c r="D1345" s="132">
        <v>190032</v>
      </c>
      <c r="E1345" s="132">
        <v>40417</v>
      </c>
      <c r="F1345" s="132"/>
      <c r="G1345" s="132"/>
      <c r="H1345" s="132">
        <v>29580</v>
      </c>
      <c r="I1345" s="132">
        <v>8940</v>
      </c>
      <c r="J1345" s="132">
        <v>8245</v>
      </c>
      <c r="K1345" s="132">
        <v>4100</v>
      </c>
      <c r="L1345" s="132">
        <v>3400</v>
      </c>
      <c r="M1345" s="132"/>
      <c r="N1345" s="132"/>
      <c r="R1345" s="132">
        <v>27700</v>
      </c>
      <c r="S1345" s="132">
        <v>40500</v>
      </c>
      <c r="T1345" s="132">
        <v>109359</v>
      </c>
      <c r="U1345" s="132">
        <v>11250</v>
      </c>
      <c r="V1345" s="132">
        <v>2200</v>
      </c>
      <c r="W1345" s="132">
        <v>500</v>
      </c>
      <c r="X1345" s="132">
        <v>32300</v>
      </c>
      <c r="Y1345" s="132">
        <v>1960</v>
      </c>
      <c r="Z1345" s="132">
        <v>460</v>
      </c>
      <c r="AA1345" s="132">
        <v>3500</v>
      </c>
      <c r="AB1345" s="132" t="e">
        <v>#N/A</v>
      </c>
      <c r="AC1345" s="132">
        <v>8350</v>
      </c>
      <c r="AD1345" s="132" t="e">
        <v>#N/A</v>
      </c>
      <c r="AE1345" s="132">
        <v>18900</v>
      </c>
      <c r="AF1345" s="132">
        <v>7910</v>
      </c>
    </row>
    <row r="1346" spans="1:32">
      <c r="A1346" s="129">
        <v>38484</v>
      </c>
      <c r="B1346" s="132"/>
      <c r="C1346" s="132">
        <v>51553</v>
      </c>
      <c r="D1346" s="132">
        <v>190032</v>
      </c>
      <c r="E1346" s="132">
        <v>40417</v>
      </c>
      <c r="F1346" s="132"/>
      <c r="G1346" s="132"/>
      <c r="H1346" s="132">
        <v>29580</v>
      </c>
      <c r="I1346" s="132">
        <v>8940</v>
      </c>
      <c r="J1346" s="132">
        <v>8245</v>
      </c>
      <c r="K1346" s="132">
        <v>4100</v>
      </c>
      <c r="L1346" s="132">
        <v>3400</v>
      </c>
      <c r="M1346" s="132"/>
      <c r="N1346" s="132"/>
      <c r="R1346" s="132">
        <v>27700</v>
      </c>
      <c r="S1346" s="132">
        <v>40500</v>
      </c>
      <c r="T1346" s="132">
        <v>109359</v>
      </c>
      <c r="U1346" s="132">
        <v>11250</v>
      </c>
      <c r="V1346" s="132">
        <v>2200</v>
      </c>
      <c r="W1346" s="132">
        <v>500</v>
      </c>
      <c r="X1346" s="132">
        <v>32300</v>
      </c>
      <c r="Y1346" s="132">
        <v>1960</v>
      </c>
      <c r="Z1346" s="132">
        <v>460</v>
      </c>
      <c r="AA1346" s="132">
        <v>3500</v>
      </c>
      <c r="AB1346" s="132" t="e">
        <v>#N/A</v>
      </c>
      <c r="AC1346" s="132">
        <v>8350</v>
      </c>
      <c r="AD1346" s="132" t="e">
        <v>#N/A</v>
      </c>
      <c r="AE1346" s="132">
        <v>18900</v>
      </c>
      <c r="AF1346" s="132">
        <v>7910</v>
      </c>
    </row>
    <row r="1347" spans="1:32">
      <c r="A1347" s="129">
        <v>38485</v>
      </c>
      <c r="B1347" s="132"/>
      <c r="C1347" s="132">
        <v>51553</v>
      </c>
      <c r="D1347" s="132">
        <v>190032</v>
      </c>
      <c r="E1347" s="132">
        <v>40417</v>
      </c>
      <c r="F1347" s="132"/>
      <c r="G1347" s="132"/>
      <c r="H1347" s="132">
        <v>29580</v>
      </c>
      <c r="I1347" s="132">
        <v>8940</v>
      </c>
      <c r="J1347" s="132">
        <v>8245</v>
      </c>
      <c r="K1347" s="132">
        <v>4100</v>
      </c>
      <c r="L1347" s="132">
        <v>3400</v>
      </c>
      <c r="M1347" s="132"/>
      <c r="N1347" s="132"/>
      <c r="R1347" s="132">
        <v>27700</v>
      </c>
      <c r="S1347" s="132">
        <v>40500</v>
      </c>
      <c r="T1347" s="132">
        <v>109359</v>
      </c>
      <c r="U1347" s="132">
        <v>11250</v>
      </c>
      <c r="V1347" s="132">
        <v>2200</v>
      </c>
      <c r="W1347" s="132">
        <v>500</v>
      </c>
      <c r="X1347" s="132">
        <v>32300</v>
      </c>
      <c r="Y1347" s="132">
        <v>1960</v>
      </c>
      <c r="Z1347" s="132">
        <v>460</v>
      </c>
      <c r="AA1347" s="132">
        <v>3500</v>
      </c>
      <c r="AB1347" s="132" t="e">
        <v>#N/A</v>
      </c>
      <c r="AC1347" s="132">
        <v>8350</v>
      </c>
      <c r="AD1347" s="132" t="e">
        <v>#N/A</v>
      </c>
      <c r="AE1347" s="132">
        <v>18900</v>
      </c>
      <c r="AF1347" s="132">
        <v>7910</v>
      </c>
    </row>
    <row r="1348" spans="1:32">
      <c r="A1348" s="129">
        <v>38488</v>
      </c>
      <c r="B1348" s="132"/>
      <c r="C1348" s="132">
        <v>94943</v>
      </c>
      <c r="D1348" s="132">
        <v>314259</v>
      </c>
      <c r="E1348" s="132">
        <v>93987</v>
      </c>
      <c r="F1348" s="132"/>
      <c r="G1348" s="132"/>
      <c r="H1348" s="132">
        <v>32030</v>
      </c>
      <c r="I1348" s="132">
        <v>14715</v>
      </c>
      <c r="J1348" s="132">
        <v>20845</v>
      </c>
      <c r="K1348" s="132">
        <v>7080</v>
      </c>
      <c r="L1348" s="132">
        <v>3400</v>
      </c>
      <c r="M1348" s="132"/>
      <c r="N1348" s="132"/>
      <c r="R1348" s="132">
        <v>42880</v>
      </c>
      <c r="S1348" s="132">
        <v>54500</v>
      </c>
      <c r="T1348" s="132">
        <v>210779</v>
      </c>
      <c r="U1348" s="132">
        <v>17235</v>
      </c>
      <c r="V1348" s="132">
        <v>2200</v>
      </c>
      <c r="W1348" s="132">
        <v>500</v>
      </c>
      <c r="X1348" s="132">
        <v>37650</v>
      </c>
      <c r="Y1348" s="132">
        <v>9400</v>
      </c>
      <c r="Z1348" s="132">
        <v>460</v>
      </c>
      <c r="AA1348" s="132">
        <v>12150</v>
      </c>
      <c r="AB1348" s="132" t="e">
        <v>#N/A</v>
      </c>
      <c r="AC1348" s="132">
        <v>12150</v>
      </c>
      <c r="AD1348" s="132" t="e">
        <v>#N/A</v>
      </c>
      <c r="AE1348" s="132">
        <v>55355</v>
      </c>
      <c r="AF1348" s="132">
        <v>12660</v>
      </c>
    </row>
    <row r="1349" spans="1:32">
      <c r="A1349" s="129">
        <v>38489</v>
      </c>
      <c r="B1349" s="132"/>
      <c r="C1349" s="132">
        <v>94943</v>
      </c>
      <c r="D1349" s="132">
        <v>314259</v>
      </c>
      <c r="E1349" s="132">
        <v>93987</v>
      </c>
      <c r="F1349" s="132"/>
      <c r="G1349" s="132"/>
      <c r="H1349" s="132">
        <v>32030</v>
      </c>
      <c r="I1349" s="132">
        <v>14715</v>
      </c>
      <c r="J1349" s="132">
        <v>20845</v>
      </c>
      <c r="K1349" s="132">
        <v>7080</v>
      </c>
      <c r="L1349" s="132">
        <v>3400</v>
      </c>
      <c r="M1349" s="132"/>
      <c r="N1349" s="132"/>
      <c r="R1349" s="132">
        <v>42880</v>
      </c>
      <c r="S1349" s="132">
        <v>54500</v>
      </c>
      <c r="T1349" s="132">
        <v>210779</v>
      </c>
      <c r="U1349" s="132">
        <v>17235</v>
      </c>
      <c r="V1349" s="132">
        <v>2200</v>
      </c>
      <c r="W1349" s="132">
        <v>500</v>
      </c>
      <c r="X1349" s="132">
        <v>37650</v>
      </c>
      <c r="Y1349" s="132">
        <v>9400</v>
      </c>
      <c r="Z1349" s="132">
        <v>460</v>
      </c>
      <c r="AA1349" s="132">
        <v>12150</v>
      </c>
      <c r="AB1349" s="132" t="e">
        <v>#N/A</v>
      </c>
      <c r="AC1349" s="132">
        <v>12150</v>
      </c>
      <c r="AD1349" s="132" t="e">
        <v>#N/A</v>
      </c>
      <c r="AE1349" s="132">
        <v>55355</v>
      </c>
      <c r="AF1349" s="132">
        <v>12660</v>
      </c>
    </row>
    <row r="1350" spans="1:32">
      <c r="A1350" s="129">
        <v>38490</v>
      </c>
      <c r="B1350" s="132"/>
      <c r="C1350" s="132">
        <v>94943</v>
      </c>
      <c r="D1350" s="132">
        <v>314259</v>
      </c>
      <c r="E1350" s="132">
        <v>93987</v>
      </c>
      <c r="F1350" s="132"/>
      <c r="G1350" s="132"/>
      <c r="H1350" s="132">
        <v>32030</v>
      </c>
      <c r="I1350" s="132">
        <v>14715</v>
      </c>
      <c r="J1350" s="132">
        <v>20845</v>
      </c>
      <c r="K1350" s="132">
        <v>7080</v>
      </c>
      <c r="L1350" s="132">
        <v>3400</v>
      </c>
      <c r="M1350" s="132"/>
      <c r="N1350" s="132"/>
      <c r="R1350" s="132">
        <v>42880</v>
      </c>
      <c r="S1350" s="132">
        <v>54500</v>
      </c>
      <c r="T1350" s="132">
        <v>210779</v>
      </c>
      <c r="U1350" s="132">
        <v>17235</v>
      </c>
      <c r="V1350" s="132">
        <v>2200</v>
      </c>
      <c r="W1350" s="132">
        <v>500</v>
      </c>
      <c r="X1350" s="132">
        <v>37650</v>
      </c>
      <c r="Y1350" s="132">
        <v>9400</v>
      </c>
      <c r="Z1350" s="132">
        <v>460</v>
      </c>
      <c r="AA1350" s="132">
        <v>12150</v>
      </c>
      <c r="AB1350" s="132" t="e">
        <v>#N/A</v>
      </c>
      <c r="AC1350" s="132">
        <v>12150</v>
      </c>
      <c r="AD1350" s="132" t="e">
        <v>#N/A</v>
      </c>
      <c r="AE1350" s="132">
        <v>55355</v>
      </c>
      <c r="AF1350" s="132">
        <v>12660</v>
      </c>
    </row>
    <row r="1351" spans="1:32">
      <c r="A1351" s="129">
        <v>38491</v>
      </c>
      <c r="B1351" s="132"/>
      <c r="C1351" s="132">
        <v>94943</v>
      </c>
      <c r="D1351" s="132">
        <v>314259</v>
      </c>
      <c r="E1351" s="132">
        <v>93987</v>
      </c>
      <c r="F1351" s="132"/>
      <c r="G1351" s="132"/>
      <c r="H1351" s="132">
        <v>32030</v>
      </c>
      <c r="I1351" s="132">
        <v>14715</v>
      </c>
      <c r="J1351" s="132">
        <v>20845</v>
      </c>
      <c r="K1351" s="132">
        <v>7080</v>
      </c>
      <c r="L1351" s="132">
        <v>3400</v>
      </c>
      <c r="M1351" s="132"/>
      <c r="N1351" s="132"/>
      <c r="R1351" s="132">
        <v>42880</v>
      </c>
      <c r="S1351" s="132">
        <v>54500</v>
      </c>
      <c r="T1351" s="132">
        <v>210779</v>
      </c>
      <c r="U1351" s="132">
        <v>17235</v>
      </c>
      <c r="V1351" s="132">
        <v>2200</v>
      </c>
      <c r="W1351" s="132">
        <v>500</v>
      </c>
      <c r="X1351" s="132">
        <v>37650</v>
      </c>
      <c r="Y1351" s="132">
        <v>9400</v>
      </c>
      <c r="Z1351" s="132">
        <v>460</v>
      </c>
      <c r="AA1351" s="132">
        <v>12150</v>
      </c>
      <c r="AB1351" s="132" t="e">
        <v>#N/A</v>
      </c>
      <c r="AC1351" s="132">
        <v>12150</v>
      </c>
      <c r="AD1351" s="132" t="e">
        <v>#N/A</v>
      </c>
      <c r="AE1351" s="132">
        <v>55355</v>
      </c>
      <c r="AF1351" s="132">
        <v>12660</v>
      </c>
    </row>
    <row r="1352" spans="1:32">
      <c r="A1352" s="129">
        <v>38492</v>
      </c>
      <c r="B1352" s="132"/>
      <c r="C1352" s="132">
        <v>116014</v>
      </c>
      <c r="D1352" s="132">
        <v>419459</v>
      </c>
      <c r="E1352" s="132">
        <v>113766</v>
      </c>
      <c r="F1352" s="132"/>
      <c r="G1352" s="132"/>
      <c r="H1352" s="132">
        <v>32780</v>
      </c>
      <c r="I1352" s="132">
        <v>22915</v>
      </c>
      <c r="J1352" s="132">
        <v>22875</v>
      </c>
      <c r="K1352" s="132">
        <v>10580</v>
      </c>
      <c r="L1352" s="132">
        <v>3400</v>
      </c>
      <c r="M1352" s="132"/>
      <c r="N1352" s="132"/>
      <c r="R1352" s="132">
        <v>46500</v>
      </c>
      <c r="S1352" s="132">
        <v>65500</v>
      </c>
      <c r="T1352" s="132">
        <v>263638</v>
      </c>
      <c r="U1352" s="132">
        <v>20185</v>
      </c>
      <c r="V1352" s="132">
        <v>2200</v>
      </c>
      <c r="W1352" s="132">
        <v>500</v>
      </c>
      <c r="X1352" s="132">
        <v>42198</v>
      </c>
      <c r="Y1352" s="132">
        <v>19000</v>
      </c>
      <c r="Z1352" s="132">
        <v>460</v>
      </c>
      <c r="AA1352" s="132">
        <v>28650</v>
      </c>
      <c r="AB1352" s="132" t="e">
        <v>#N/A</v>
      </c>
      <c r="AC1352" s="132">
        <v>57400</v>
      </c>
      <c r="AD1352" s="132" t="e">
        <v>#N/A</v>
      </c>
      <c r="AE1352" s="132">
        <v>56355</v>
      </c>
      <c r="AF1352" s="132">
        <v>14690</v>
      </c>
    </row>
    <row r="1353" spans="1:32">
      <c r="A1353" s="129">
        <v>38495</v>
      </c>
      <c r="B1353" s="132"/>
      <c r="C1353" s="132">
        <v>116014</v>
      </c>
      <c r="D1353" s="132">
        <v>419459</v>
      </c>
      <c r="E1353" s="132">
        <v>113766</v>
      </c>
      <c r="F1353" s="132"/>
      <c r="G1353" s="132"/>
      <c r="H1353" s="132">
        <v>32780</v>
      </c>
      <c r="I1353" s="132">
        <v>22915</v>
      </c>
      <c r="J1353" s="132">
        <v>22875</v>
      </c>
      <c r="K1353" s="132">
        <v>10580</v>
      </c>
      <c r="L1353" s="132">
        <v>3400</v>
      </c>
      <c r="M1353" s="132"/>
      <c r="N1353" s="132"/>
      <c r="R1353" s="132">
        <v>46500</v>
      </c>
      <c r="S1353" s="132">
        <v>65500</v>
      </c>
      <c r="T1353" s="132">
        <v>263638</v>
      </c>
      <c r="U1353" s="132">
        <v>20185</v>
      </c>
      <c r="V1353" s="132">
        <v>2200</v>
      </c>
      <c r="W1353" s="132">
        <v>500</v>
      </c>
      <c r="X1353" s="132">
        <v>42198</v>
      </c>
      <c r="Y1353" s="132">
        <v>19000</v>
      </c>
      <c r="Z1353" s="132">
        <v>460</v>
      </c>
      <c r="AA1353" s="132">
        <v>28650</v>
      </c>
      <c r="AB1353" s="132" t="e">
        <v>#N/A</v>
      </c>
      <c r="AC1353" s="132">
        <v>57400</v>
      </c>
      <c r="AD1353" s="132" t="e">
        <v>#N/A</v>
      </c>
      <c r="AE1353" s="132">
        <v>56355</v>
      </c>
      <c r="AF1353" s="132">
        <v>14690</v>
      </c>
    </row>
    <row r="1354" spans="1:32">
      <c r="A1354" s="129">
        <v>38496</v>
      </c>
      <c r="B1354" s="132"/>
      <c r="C1354" s="132">
        <v>116014</v>
      </c>
      <c r="D1354" s="132">
        <v>419459</v>
      </c>
      <c r="E1354" s="132">
        <v>113766</v>
      </c>
      <c r="F1354" s="132"/>
      <c r="G1354" s="132"/>
      <c r="H1354" s="132">
        <v>32780</v>
      </c>
      <c r="I1354" s="132">
        <v>22915</v>
      </c>
      <c r="J1354" s="132">
        <v>22875</v>
      </c>
      <c r="K1354" s="132">
        <v>10580</v>
      </c>
      <c r="L1354" s="132">
        <v>3400</v>
      </c>
      <c r="M1354" s="132"/>
      <c r="N1354" s="132"/>
      <c r="R1354" s="132">
        <v>46500</v>
      </c>
      <c r="S1354" s="132">
        <v>65500</v>
      </c>
      <c r="T1354" s="132">
        <v>263638</v>
      </c>
      <c r="U1354" s="132">
        <v>20185</v>
      </c>
      <c r="V1354" s="132">
        <v>2200</v>
      </c>
      <c r="W1354" s="132">
        <v>500</v>
      </c>
      <c r="X1354" s="132">
        <v>42198</v>
      </c>
      <c r="Y1354" s="132">
        <v>19000</v>
      </c>
      <c r="Z1354" s="132">
        <v>460</v>
      </c>
      <c r="AA1354" s="132">
        <v>28650</v>
      </c>
      <c r="AB1354" s="132" t="e">
        <v>#N/A</v>
      </c>
      <c r="AC1354" s="132">
        <v>57400</v>
      </c>
      <c r="AD1354" s="132" t="e">
        <v>#N/A</v>
      </c>
      <c r="AE1354" s="132">
        <v>56355</v>
      </c>
      <c r="AF1354" s="132">
        <v>14690</v>
      </c>
    </row>
    <row r="1355" spans="1:32">
      <c r="A1355" s="129">
        <v>38497</v>
      </c>
      <c r="B1355" s="132"/>
      <c r="C1355" s="132">
        <v>125430</v>
      </c>
      <c r="D1355" s="132">
        <v>538706</v>
      </c>
      <c r="E1355" s="132">
        <v>145261</v>
      </c>
      <c r="F1355" s="132"/>
      <c r="G1355" s="132"/>
      <c r="H1355" s="132">
        <v>41147</v>
      </c>
      <c r="I1355" s="132">
        <v>28790</v>
      </c>
      <c r="J1355" s="132">
        <v>35860</v>
      </c>
      <c r="K1355" s="132">
        <v>11080</v>
      </c>
      <c r="L1355" s="132">
        <v>3400</v>
      </c>
      <c r="M1355" s="132"/>
      <c r="N1355" s="132"/>
      <c r="R1355" s="132">
        <v>59750</v>
      </c>
      <c r="S1355" s="132">
        <v>74835</v>
      </c>
      <c r="T1355" s="132">
        <v>354090</v>
      </c>
      <c r="U1355" s="132">
        <v>33052</v>
      </c>
      <c r="V1355" s="132">
        <v>2200</v>
      </c>
      <c r="W1355" s="132">
        <v>500</v>
      </c>
      <c r="X1355" s="132">
        <v>48524</v>
      </c>
      <c r="Y1355" s="132">
        <v>21300</v>
      </c>
      <c r="Z1355" s="132">
        <v>4240</v>
      </c>
      <c r="AA1355" s="132">
        <v>28650</v>
      </c>
      <c r="AB1355" s="132">
        <v>7500</v>
      </c>
      <c r="AC1355" s="132">
        <v>57400</v>
      </c>
      <c r="AD1355" s="132" t="e">
        <v>#N/A</v>
      </c>
      <c r="AE1355" s="132">
        <v>69675</v>
      </c>
      <c r="AF1355" s="132">
        <v>15240</v>
      </c>
    </row>
    <row r="1356" spans="1:32">
      <c r="A1356" s="129">
        <v>38498</v>
      </c>
      <c r="B1356" s="132"/>
      <c r="C1356" s="132">
        <v>125430</v>
      </c>
      <c r="D1356" s="132">
        <v>538706</v>
      </c>
      <c r="E1356" s="132">
        <v>145261</v>
      </c>
      <c r="F1356" s="132"/>
      <c r="G1356" s="132"/>
      <c r="H1356" s="132">
        <v>41147</v>
      </c>
      <c r="I1356" s="132">
        <v>28790</v>
      </c>
      <c r="J1356" s="132">
        <v>35860</v>
      </c>
      <c r="K1356" s="132">
        <v>11080</v>
      </c>
      <c r="L1356" s="132">
        <v>3400</v>
      </c>
      <c r="M1356" s="132"/>
      <c r="N1356" s="132"/>
      <c r="R1356" s="132">
        <v>59750</v>
      </c>
      <c r="S1356" s="132">
        <v>74835</v>
      </c>
      <c r="T1356" s="132">
        <v>354090</v>
      </c>
      <c r="U1356" s="132">
        <v>33052</v>
      </c>
      <c r="V1356" s="132">
        <v>2200</v>
      </c>
      <c r="W1356" s="132">
        <v>500</v>
      </c>
      <c r="X1356" s="132">
        <v>48524</v>
      </c>
      <c r="Y1356" s="132">
        <v>21300</v>
      </c>
      <c r="Z1356" s="132">
        <v>4240</v>
      </c>
      <c r="AA1356" s="132">
        <v>28650</v>
      </c>
      <c r="AB1356" s="132">
        <v>7500</v>
      </c>
      <c r="AC1356" s="132">
        <v>57400</v>
      </c>
      <c r="AD1356" s="132" t="e">
        <v>#N/A</v>
      </c>
      <c r="AE1356" s="132">
        <v>69675</v>
      </c>
      <c r="AF1356" s="132">
        <v>15240</v>
      </c>
    </row>
    <row r="1357" spans="1:32">
      <c r="A1357" s="129">
        <v>38499</v>
      </c>
      <c r="B1357" s="132"/>
      <c r="C1357" s="132">
        <v>125430</v>
      </c>
      <c r="D1357" s="132">
        <v>538706</v>
      </c>
      <c r="E1357" s="132">
        <v>145261</v>
      </c>
      <c r="F1357" s="132"/>
      <c r="G1357" s="132"/>
      <c r="H1357" s="132">
        <v>41147</v>
      </c>
      <c r="I1357" s="132">
        <v>28790</v>
      </c>
      <c r="J1357" s="132">
        <v>35860</v>
      </c>
      <c r="K1357" s="132">
        <v>11080</v>
      </c>
      <c r="L1357" s="132">
        <v>3400</v>
      </c>
      <c r="M1357" s="132"/>
      <c r="N1357" s="132"/>
      <c r="R1357" s="132">
        <v>59750</v>
      </c>
      <c r="S1357" s="132">
        <v>74835</v>
      </c>
      <c r="T1357" s="132">
        <v>354090</v>
      </c>
      <c r="U1357" s="132">
        <v>33052</v>
      </c>
      <c r="V1357" s="132">
        <v>2200</v>
      </c>
      <c r="W1357" s="132">
        <v>500</v>
      </c>
      <c r="X1357" s="132">
        <v>48524</v>
      </c>
      <c r="Y1357" s="132">
        <v>21300</v>
      </c>
      <c r="Z1357" s="132">
        <v>4240</v>
      </c>
      <c r="AA1357" s="132">
        <v>28650</v>
      </c>
      <c r="AB1357" s="132">
        <v>7500</v>
      </c>
      <c r="AC1357" s="132">
        <v>57400</v>
      </c>
      <c r="AD1357" s="132" t="e">
        <v>#N/A</v>
      </c>
      <c r="AE1357" s="132">
        <v>69675</v>
      </c>
      <c r="AF1357" s="132">
        <v>15240</v>
      </c>
    </row>
    <row r="1358" spans="1:32">
      <c r="A1358" s="129">
        <v>38503</v>
      </c>
      <c r="B1358" s="132"/>
      <c r="C1358" s="132">
        <v>150084</v>
      </c>
      <c r="D1358" s="132">
        <v>620318</v>
      </c>
      <c r="E1358" s="132">
        <v>163587</v>
      </c>
      <c r="F1358" s="132"/>
      <c r="G1358" s="132"/>
      <c r="H1358" s="132">
        <v>60722</v>
      </c>
      <c r="I1358" s="132">
        <v>39390</v>
      </c>
      <c r="J1358" s="132">
        <v>53184</v>
      </c>
      <c r="K1358" s="132">
        <v>14030</v>
      </c>
      <c r="L1358" s="132">
        <v>3700</v>
      </c>
      <c r="M1358" s="132"/>
      <c r="N1358" s="132"/>
      <c r="R1358" s="132">
        <v>69750</v>
      </c>
      <c r="S1358" s="132">
        <v>74835</v>
      </c>
      <c r="T1358" s="132">
        <v>410457</v>
      </c>
      <c r="U1358" s="132">
        <v>51852</v>
      </c>
      <c r="V1358" s="132">
        <v>2200</v>
      </c>
      <c r="W1358" s="132">
        <v>500</v>
      </c>
      <c r="X1358" s="132">
        <v>64324</v>
      </c>
      <c r="Y1358" s="132">
        <v>21300</v>
      </c>
      <c r="Z1358" s="132">
        <v>6230</v>
      </c>
      <c r="AA1358" s="132">
        <v>34150</v>
      </c>
      <c r="AB1358" s="132">
        <v>7500</v>
      </c>
      <c r="AC1358" s="132">
        <v>57400</v>
      </c>
      <c r="AD1358" s="132" t="e">
        <v>#N/A</v>
      </c>
      <c r="AE1358" s="132">
        <v>69675</v>
      </c>
      <c r="AF1358" s="132">
        <v>2914</v>
      </c>
    </row>
    <row r="1359" spans="1:32">
      <c r="A1359" s="129">
        <v>38504</v>
      </c>
      <c r="B1359" s="132"/>
      <c r="C1359" s="132">
        <v>150084</v>
      </c>
      <c r="D1359" s="132">
        <v>620318</v>
      </c>
      <c r="E1359" s="132">
        <v>163587</v>
      </c>
      <c r="F1359" s="132"/>
      <c r="G1359" s="132"/>
      <c r="H1359" s="132">
        <v>60722</v>
      </c>
      <c r="I1359" s="132">
        <v>39390</v>
      </c>
      <c r="J1359" s="132">
        <v>53184</v>
      </c>
      <c r="K1359" s="132">
        <v>14030</v>
      </c>
      <c r="L1359" s="132">
        <v>3700</v>
      </c>
      <c r="M1359" s="132"/>
      <c r="N1359" s="132"/>
      <c r="R1359" s="132">
        <v>69750</v>
      </c>
      <c r="S1359" s="132">
        <v>74835</v>
      </c>
      <c r="T1359" s="132">
        <v>410457</v>
      </c>
      <c r="U1359" s="132">
        <v>51852</v>
      </c>
      <c r="V1359" s="132">
        <v>2200</v>
      </c>
      <c r="W1359" s="132">
        <v>500</v>
      </c>
      <c r="X1359" s="132">
        <v>64324</v>
      </c>
      <c r="Y1359" s="132">
        <v>21300</v>
      </c>
      <c r="Z1359" s="132">
        <v>6230</v>
      </c>
      <c r="AA1359" s="132">
        <v>34150</v>
      </c>
      <c r="AB1359" s="132">
        <v>7500</v>
      </c>
      <c r="AC1359" s="132">
        <v>57400</v>
      </c>
      <c r="AD1359" s="132" t="e">
        <v>#N/A</v>
      </c>
      <c r="AE1359" s="132">
        <v>69675</v>
      </c>
      <c r="AF1359" s="132">
        <v>2914</v>
      </c>
    </row>
    <row r="1360" spans="1:32">
      <c r="A1360" s="129">
        <v>38505</v>
      </c>
      <c r="B1360" s="132"/>
      <c r="C1360" s="132">
        <v>150084</v>
      </c>
      <c r="D1360" s="132">
        <v>620318</v>
      </c>
      <c r="E1360" s="132">
        <v>163587</v>
      </c>
      <c r="F1360" s="132"/>
      <c r="G1360" s="132"/>
      <c r="H1360" s="132">
        <v>60722</v>
      </c>
      <c r="I1360" s="132">
        <v>39390</v>
      </c>
      <c r="J1360" s="132">
        <v>53184</v>
      </c>
      <c r="K1360" s="132">
        <v>14030</v>
      </c>
      <c r="L1360" s="132">
        <v>3700</v>
      </c>
      <c r="M1360" s="132"/>
      <c r="N1360" s="132"/>
      <c r="R1360" s="132">
        <v>69750</v>
      </c>
      <c r="S1360" s="132">
        <v>74835</v>
      </c>
      <c r="T1360" s="132">
        <v>410457</v>
      </c>
      <c r="U1360" s="132">
        <v>51852</v>
      </c>
      <c r="V1360" s="132">
        <v>2200</v>
      </c>
      <c r="W1360" s="132">
        <v>500</v>
      </c>
      <c r="X1360" s="132">
        <v>64324</v>
      </c>
      <c r="Y1360" s="132">
        <v>21300</v>
      </c>
      <c r="Z1360" s="132">
        <v>6230</v>
      </c>
      <c r="AA1360" s="132">
        <v>34150</v>
      </c>
      <c r="AB1360" s="132">
        <v>7500</v>
      </c>
      <c r="AC1360" s="132">
        <v>57400</v>
      </c>
      <c r="AD1360" s="132" t="e">
        <v>#N/A</v>
      </c>
      <c r="AE1360" s="132">
        <v>69675</v>
      </c>
      <c r="AF1360" s="132">
        <v>2914</v>
      </c>
    </row>
    <row r="1361" spans="1:32">
      <c r="A1361" s="129">
        <v>38506</v>
      </c>
      <c r="B1361" s="132"/>
      <c r="C1361" s="132">
        <v>150084</v>
      </c>
      <c r="D1361" s="132">
        <v>620318</v>
      </c>
      <c r="E1361" s="132">
        <v>163587</v>
      </c>
      <c r="F1361" s="132"/>
      <c r="G1361" s="132"/>
      <c r="H1361" s="132">
        <v>60722</v>
      </c>
      <c r="I1361" s="132">
        <v>39390</v>
      </c>
      <c r="J1361" s="132">
        <v>53184</v>
      </c>
      <c r="K1361" s="132">
        <v>14030</v>
      </c>
      <c r="L1361" s="132">
        <v>3700</v>
      </c>
      <c r="M1361" s="132"/>
      <c r="N1361" s="132"/>
      <c r="R1361" s="132">
        <v>69750</v>
      </c>
      <c r="S1361" s="132">
        <v>74835</v>
      </c>
      <c r="T1361" s="132">
        <v>410457</v>
      </c>
      <c r="U1361" s="132">
        <v>51852</v>
      </c>
      <c r="V1361" s="132">
        <v>2200</v>
      </c>
      <c r="W1361" s="132">
        <v>500</v>
      </c>
      <c r="X1361" s="132">
        <v>64324</v>
      </c>
      <c r="Y1361" s="132">
        <v>21300</v>
      </c>
      <c r="Z1361" s="132">
        <v>6230</v>
      </c>
      <c r="AA1361" s="132">
        <v>34150</v>
      </c>
      <c r="AB1361" s="132">
        <v>7500</v>
      </c>
      <c r="AC1361" s="132">
        <v>57400</v>
      </c>
      <c r="AD1361" s="132" t="e">
        <v>#N/A</v>
      </c>
      <c r="AE1361" s="132">
        <v>69675</v>
      </c>
      <c r="AF1361" s="132">
        <v>2914</v>
      </c>
    </row>
    <row r="1362" spans="1:32">
      <c r="A1362" s="129">
        <v>38509</v>
      </c>
      <c r="B1362" s="132"/>
      <c r="C1362" s="132">
        <v>150084</v>
      </c>
      <c r="D1362" s="132">
        <v>620318</v>
      </c>
      <c r="E1362" s="132">
        <v>163587</v>
      </c>
      <c r="F1362" s="132"/>
      <c r="G1362" s="132"/>
      <c r="H1362" s="132">
        <v>60722</v>
      </c>
      <c r="I1362" s="132">
        <v>39390</v>
      </c>
      <c r="J1362" s="132">
        <v>53184</v>
      </c>
      <c r="K1362" s="132">
        <v>14030</v>
      </c>
      <c r="L1362" s="132">
        <v>3700</v>
      </c>
      <c r="M1362" s="132"/>
      <c r="N1362" s="132"/>
      <c r="R1362" s="132">
        <v>69750</v>
      </c>
      <c r="S1362" s="132">
        <v>74835</v>
      </c>
      <c r="T1362" s="132">
        <v>410457</v>
      </c>
      <c r="U1362" s="132">
        <v>51852</v>
      </c>
      <c r="V1362" s="132">
        <v>2200</v>
      </c>
      <c r="W1362" s="132">
        <v>500</v>
      </c>
      <c r="X1362" s="132">
        <v>64324</v>
      </c>
      <c r="Y1362" s="132">
        <v>21300</v>
      </c>
      <c r="Z1362" s="132">
        <v>6230</v>
      </c>
      <c r="AA1362" s="132">
        <v>34150</v>
      </c>
      <c r="AB1362" s="132">
        <v>7500</v>
      </c>
      <c r="AC1362" s="132">
        <v>57400</v>
      </c>
      <c r="AD1362" s="132" t="e">
        <v>#N/A</v>
      </c>
      <c r="AE1362" s="132">
        <v>69675</v>
      </c>
      <c r="AF1362" s="132">
        <v>2914</v>
      </c>
    </row>
    <row r="1363" spans="1:32">
      <c r="A1363" s="129">
        <v>38510</v>
      </c>
      <c r="B1363" s="132"/>
      <c r="C1363" s="132">
        <v>150084</v>
      </c>
      <c r="D1363" s="132">
        <v>620318</v>
      </c>
      <c r="E1363" s="132">
        <v>163587</v>
      </c>
      <c r="F1363" s="132"/>
      <c r="G1363" s="132"/>
      <c r="H1363" s="132">
        <v>60722</v>
      </c>
      <c r="I1363" s="132">
        <v>39390</v>
      </c>
      <c r="J1363" s="132">
        <v>53184</v>
      </c>
      <c r="K1363" s="132">
        <v>14030</v>
      </c>
      <c r="L1363" s="132">
        <v>3700</v>
      </c>
      <c r="M1363" s="132"/>
      <c r="N1363" s="132"/>
      <c r="R1363" s="132">
        <v>69750</v>
      </c>
      <c r="S1363" s="132">
        <v>74835</v>
      </c>
      <c r="T1363" s="132">
        <v>410457</v>
      </c>
      <c r="U1363" s="132">
        <v>51852</v>
      </c>
      <c r="V1363" s="132">
        <v>2200</v>
      </c>
      <c r="W1363" s="132">
        <v>500</v>
      </c>
      <c r="X1363" s="132">
        <v>64324</v>
      </c>
      <c r="Y1363" s="132">
        <v>21300</v>
      </c>
      <c r="Z1363" s="132">
        <v>6230</v>
      </c>
      <c r="AA1363" s="132">
        <v>34150</v>
      </c>
      <c r="AB1363" s="132">
        <v>7500</v>
      </c>
      <c r="AC1363" s="132">
        <v>57400</v>
      </c>
      <c r="AD1363" s="132" t="e">
        <v>#N/A</v>
      </c>
      <c r="AE1363" s="132">
        <v>69675</v>
      </c>
      <c r="AF1363" s="132">
        <v>2914</v>
      </c>
    </row>
    <row r="1364" spans="1:32">
      <c r="A1364" s="129">
        <v>38511</v>
      </c>
      <c r="B1364" s="132"/>
      <c r="C1364" s="132">
        <v>150084</v>
      </c>
      <c r="D1364" s="132">
        <v>620318</v>
      </c>
      <c r="E1364" s="132">
        <v>163587</v>
      </c>
      <c r="F1364" s="132"/>
      <c r="G1364" s="132"/>
      <c r="H1364" s="132">
        <v>60722</v>
      </c>
      <c r="I1364" s="132">
        <v>39390</v>
      </c>
      <c r="J1364" s="132">
        <v>53184</v>
      </c>
      <c r="K1364" s="132">
        <v>14030</v>
      </c>
      <c r="L1364" s="132">
        <v>3700</v>
      </c>
      <c r="M1364" s="132"/>
      <c r="N1364" s="132"/>
      <c r="R1364" s="132">
        <v>69750</v>
      </c>
      <c r="S1364" s="132">
        <v>74835</v>
      </c>
      <c r="T1364" s="132">
        <v>410457</v>
      </c>
      <c r="U1364" s="132">
        <v>51852</v>
      </c>
      <c r="V1364" s="132">
        <v>2200</v>
      </c>
      <c r="W1364" s="132">
        <v>500</v>
      </c>
      <c r="X1364" s="132">
        <v>64324</v>
      </c>
      <c r="Y1364" s="132">
        <v>21300</v>
      </c>
      <c r="Z1364" s="132">
        <v>6230</v>
      </c>
      <c r="AA1364" s="132">
        <v>34150</v>
      </c>
      <c r="AB1364" s="132">
        <v>7500</v>
      </c>
      <c r="AC1364" s="132">
        <v>57400</v>
      </c>
      <c r="AD1364" s="132" t="e">
        <v>#N/A</v>
      </c>
      <c r="AE1364" s="132">
        <v>69675</v>
      </c>
      <c r="AF1364" s="132">
        <v>2914</v>
      </c>
    </row>
    <row r="1365" spans="1:32">
      <c r="A1365" s="129">
        <v>38512</v>
      </c>
      <c r="B1365" s="132"/>
      <c r="C1365" s="132">
        <v>150084</v>
      </c>
      <c r="D1365" s="132">
        <v>620318</v>
      </c>
      <c r="E1365" s="132">
        <v>163587</v>
      </c>
      <c r="F1365" s="132"/>
      <c r="G1365" s="132"/>
      <c r="H1365" s="132">
        <v>60722</v>
      </c>
      <c r="I1365" s="132">
        <v>39390</v>
      </c>
      <c r="J1365" s="132">
        <v>53184</v>
      </c>
      <c r="K1365" s="132">
        <v>14030</v>
      </c>
      <c r="L1365" s="132">
        <v>3700</v>
      </c>
      <c r="M1365" s="132"/>
      <c r="N1365" s="132"/>
      <c r="R1365" s="132">
        <v>69750</v>
      </c>
      <c r="S1365" s="132">
        <v>74835</v>
      </c>
      <c r="T1365" s="132">
        <v>410457</v>
      </c>
      <c r="U1365" s="132">
        <v>51852</v>
      </c>
      <c r="V1365" s="132">
        <v>2200</v>
      </c>
      <c r="W1365" s="132">
        <v>500</v>
      </c>
      <c r="X1365" s="132">
        <v>64324</v>
      </c>
      <c r="Y1365" s="132">
        <v>21300</v>
      </c>
      <c r="Z1365" s="132">
        <v>6230</v>
      </c>
      <c r="AA1365" s="132">
        <v>34150</v>
      </c>
      <c r="AB1365" s="132">
        <v>7500</v>
      </c>
      <c r="AC1365" s="132">
        <v>57400</v>
      </c>
      <c r="AD1365" s="132" t="e">
        <v>#N/A</v>
      </c>
      <c r="AE1365" s="132">
        <v>69675</v>
      </c>
      <c r="AF1365" s="132">
        <v>2914</v>
      </c>
    </row>
    <row r="1366" spans="1:32">
      <c r="A1366" s="129">
        <v>38513</v>
      </c>
      <c r="B1366" s="132"/>
      <c r="C1366" s="132">
        <v>150084</v>
      </c>
      <c r="D1366" s="132">
        <v>620318</v>
      </c>
      <c r="E1366" s="132">
        <v>163587</v>
      </c>
      <c r="F1366" s="132"/>
      <c r="G1366" s="132"/>
      <c r="H1366" s="132">
        <v>60722</v>
      </c>
      <c r="I1366" s="132">
        <v>39390</v>
      </c>
      <c r="J1366" s="132">
        <v>53184</v>
      </c>
      <c r="K1366" s="132">
        <v>14030</v>
      </c>
      <c r="L1366" s="132">
        <v>3700</v>
      </c>
      <c r="M1366" s="132"/>
      <c r="N1366" s="132"/>
      <c r="R1366" s="132">
        <v>69750</v>
      </c>
      <c r="S1366" s="132">
        <v>74835</v>
      </c>
      <c r="T1366" s="132">
        <v>410457</v>
      </c>
      <c r="U1366" s="132">
        <v>51852</v>
      </c>
      <c r="V1366" s="132">
        <v>2200</v>
      </c>
      <c r="W1366" s="132">
        <v>500</v>
      </c>
      <c r="X1366" s="132">
        <v>64324</v>
      </c>
      <c r="Y1366" s="132">
        <v>21300</v>
      </c>
      <c r="Z1366" s="132">
        <v>6230</v>
      </c>
      <c r="AA1366" s="132">
        <v>34150</v>
      </c>
      <c r="AB1366" s="132">
        <v>7500</v>
      </c>
      <c r="AC1366" s="132">
        <v>57400</v>
      </c>
      <c r="AD1366" s="132" t="e">
        <v>#N/A</v>
      </c>
      <c r="AE1366" s="132">
        <v>69675</v>
      </c>
      <c r="AF1366" s="132">
        <v>2914</v>
      </c>
    </row>
    <row r="1367" spans="1:32">
      <c r="A1367" s="129">
        <v>38516</v>
      </c>
      <c r="B1367" s="132"/>
      <c r="C1367" s="132">
        <v>150084</v>
      </c>
      <c r="D1367" s="132">
        <v>620318</v>
      </c>
      <c r="E1367" s="132">
        <v>163587</v>
      </c>
      <c r="F1367" s="132"/>
      <c r="G1367" s="132"/>
      <c r="H1367" s="132">
        <v>60722</v>
      </c>
      <c r="I1367" s="132">
        <v>39390</v>
      </c>
      <c r="J1367" s="132">
        <v>53184</v>
      </c>
      <c r="K1367" s="132">
        <v>14030</v>
      </c>
      <c r="L1367" s="132">
        <v>3700</v>
      </c>
      <c r="M1367" s="132"/>
      <c r="N1367" s="132"/>
      <c r="R1367" s="132">
        <v>69750</v>
      </c>
      <c r="S1367" s="132">
        <v>74835</v>
      </c>
      <c r="T1367" s="132">
        <v>410457</v>
      </c>
      <c r="U1367" s="132">
        <v>51852</v>
      </c>
      <c r="V1367" s="132">
        <v>2200</v>
      </c>
      <c r="W1367" s="132">
        <v>500</v>
      </c>
      <c r="X1367" s="132">
        <v>64324</v>
      </c>
      <c r="Y1367" s="132">
        <v>21300</v>
      </c>
      <c r="Z1367" s="132">
        <v>6230</v>
      </c>
      <c r="AA1367" s="132">
        <v>34150</v>
      </c>
      <c r="AB1367" s="132">
        <v>7500</v>
      </c>
      <c r="AC1367" s="132">
        <v>57400</v>
      </c>
      <c r="AD1367" s="132" t="e">
        <v>#N/A</v>
      </c>
      <c r="AE1367" s="132">
        <v>69675</v>
      </c>
      <c r="AF1367" s="132">
        <v>2914</v>
      </c>
    </row>
    <row r="1368" spans="1:32">
      <c r="A1368" s="129">
        <v>38517</v>
      </c>
      <c r="B1368" s="132"/>
      <c r="C1368" s="132">
        <v>150084</v>
      </c>
      <c r="D1368" s="132">
        <v>620318</v>
      </c>
      <c r="E1368" s="132">
        <v>163587</v>
      </c>
      <c r="F1368" s="132"/>
      <c r="G1368" s="132"/>
      <c r="H1368" s="132">
        <v>60722</v>
      </c>
      <c r="I1368" s="132">
        <v>39390</v>
      </c>
      <c r="J1368" s="132">
        <v>53184</v>
      </c>
      <c r="K1368" s="132">
        <v>14030</v>
      </c>
      <c r="L1368" s="132">
        <v>3700</v>
      </c>
      <c r="M1368" s="132"/>
      <c r="N1368" s="132"/>
      <c r="R1368" s="132">
        <v>69750</v>
      </c>
      <c r="S1368" s="132">
        <v>74835</v>
      </c>
      <c r="T1368" s="132">
        <v>410457</v>
      </c>
      <c r="U1368" s="132">
        <v>51852</v>
      </c>
      <c r="V1368" s="132">
        <v>2200</v>
      </c>
      <c r="W1368" s="132">
        <v>500</v>
      </c>
      <c r="X1368" s="132">
        <v>64324</v>
      </c>
      <c r="Y1368" s="132">
        <v>21300</v>
      </c>
      <c r="Z1368" s="132">
        <v>6230</v>
      </c>
      <c r="AA1368" s="132">
        <v>34150</v>
      </c>
      <c r="AB1368" s="132">
        <v>7500</v>
      </c>
      <c r="AC1368" s="132">
        <v>57400</v>
      </c>
      <c r="AD1368" s="132" t="e">
        <v>#N/A</v>
      </c>
      <c r="AE1368" s="132">
        <v>69675</v>
      </c>
      <c r="AF1368" s="132">
        <v>2914</v>
      </c>
    </row>
    <row r="1369" spans="1:32">
      <c r="A1369" s="129">
        <v>38518</v>
      </c>
      <c r="B1369" s="132"/>
      <c r="C1369" s="132">
        <v>150084</v>
      </c>
      <c r="D1369" s="132">
        <v>620318</v>
      </c>
      <c r="E1369" s="132">
        <v>163587</v>
      </c>
      <c r="F1369" s="132"/>
      <c r="G1369" s="132"/>
      <c r="H1369" s="132">
        <v>60722</v>
      </c>
      <c r="I1369" s="132">
        <v>39390</v>
      </c>
      <c r="J1369" s="132">
        <v>53184</v>
      </c>
      <c r="K1369" s="132">
        <v>14030</v>
      </c>
      <c r="L1369" s="132">
        <v>3700</v>
      </c>
      <c r="M1369" s="132"/>
      <c r="N1369" s="132"/>
      <c r="R1369" s="132">
        <v>69750</v>
      </c>
      <c r="S1369" s="132">
        <v>74835</v>
      </c>
      <c r="T1369" s="132">
        <v>410457</v>
      </c>
      <c r="U1369" s="132">
        <v>51852</v>
      </c>
      <c r="V1369" s="132">
        <v>2200</v>
      </c>
      <c r="W1369" s="132">
        <v>500</v>
      </c>
      <c r="X1369" s="132">
        <v>64324</v>
      </c>
      <c r="Y1369" s="132">
        <v>21300</v>
      </c>
      <c r="Z1369" s="132">
        <v>6230</v>
      </c>
      <c r="AA1369" s="132">
        <v>34150</v>
      </c>
      <c r="AB1369" s="132">
        <v>7500</v>
      </c>
      <c r="AC1369" s="132">
        <v>57400</v>
      </c>
      <c r="AD1369" s="132" t="e">
        <v>#N/A</v>
      </c>
      <c r="AE1369" s="132">
        <v>69675</v>
      </c>
      <c r="AF1369" s="132">
        <v>2914</v>
      </c>
    </row>
    <row r="1370" spans="1:32">
      <c r="A1370" s="129">
        <v>38519</v>
      </c>
      <c r="B1370" s="132"/>
      <c r="C1370" s="132">
        <v>150084</v>
      </c>
      <c r="D1370" s="132">
        <v>620318</v>
      </c>
      <c r="E1370" s="132">
        <v>163587</v>
      </c>
      <c r="F1370" s="132"/>
      <c r="G1370" s="132"/>
      <c r="H1370" s="132">
        <v>60722</v>
      </c>
      <c r="I1370" s="132">
        <v>39390</v>
      </c>
      <c r="J1370" s="132">
        <v>53184</v>
      </c>
      <c r="K1370" s="132">
        <v>14030</v>
      </c>
      <c r="L1370" s="132">
        <v>3700</v>
      </c>
      <c r="M1370" s="132"/>
      <c r="N1370" s="132"/>
      <c r="R1370" s="132">
        <v>69750</v>
      </c>
      <c r="S1370" s="132">
        <v>74835</v>
      </c>
      <c r="T1370" s="132">
        <v>410457</v>
      </c>
      <c r="U1370" s="132">
        <v>51852</v>
      </c>
      <c r="V1370" s="132">
        <v>2200</v>
      </c>
      <c r="W1370" s="132">
        <v>500</v>
      </c>
      <c r="X1370" s="132">
        <v>64324</v>
      </c>
      <c r="Y1370" s="132">
        <v>21300</v>
      </c>
      <c r="Z1370" s="132">
        <v>6230</v>
      </c>
      <c r="AA1370" s="132">
        <v>34150</v>
      </c>
      <c r="AB1370" s="132">
        <v>7500</v>
      </c>
      <c r="AC1370" s="132">
        <v>57400</v>
      </c>
      <c r="AD1370" s="132" t="e">
        <v>#N/A</v>
      </c>
      <c r="AE1370" s="132">
        <v>69675</v>
      </c>
      <c r="AF1370" s="132">
        <v>2914</v>
      </c>
    </row>
    <row r="1371" spans="1:32">
      <c r="A1371" s="129">
        <v>38520</v>
      </c>
      <c r="B1371" s="132"/>
      <c r="C1371" s="132">
        <v>150084</v>
      </c>
      <c r="D1371" s="132">
        <v>620318</v>
      </c>
      <c r="E1371" s="132">
        <v>163587</v>
      </c>
      <c r="F1371" s="132"/>
      <c r="G1371" s="132"/>
      <c r="H1371" s="132">
        <v>60722</v>
      </c>
      <c r="I1371" s="132">
        <v>39390</v>
      </c>
      <c r="J1371" s="132">
        <v>53184</v>
      </c>
      <c r="K1371" s="132">
        <v>14030</v>
      </c>
      <c r="L1371" s="132">
        <v>3700</v>
      </c>
      <c r="M1371" s="132"/>
      <c r="N1371" s="132"/>
      <c r="R1371" s="132">
        <v>69750</v>
      </c>
      <c r="S1371" s="132">
        <v>74835</v>
      </c>
      <c r="T1371" s="132">
        <v>410457</v>
      </c>
      <c r="U1371" s="132">
        <v>51852</v>
      </c>
      <c r="V1371" s="132">
        <v>2200</v>
      </c>
      <c r="W1371" s="132">
        <v>500</v>
      </c>
      <c r="X1371" s="132">
        <v>64324</v>
      </c>
      <c r="Y1371" s="132">
        <v>21300</v>
      </c>
      <c r="Z1371" s="132">
        <v>6230</v>
      </c>
      <c r="AA1371" s="132">
        <v>34150</v>
      </c>
      <c r="AB1371" s="132">
        <v>7500</v>
      </c>
      <c r="AC1371" s="132">
        <v>57400</v>
      </c>
      <c r="AD1371" s="132" t="e">
        <v>#N/A</v>
      </c>
      <c r="AE1371" s="132">
        <v>69675</v>
      </c>
      <c r="AF1371" s="132">
        <v>2914</v>
      </c>
    </row>
    <row r="1372" spans="1:32">
      <c r="A1372" s="129">
        <v>38523</v>
      </c>
      <c r="B1372" s="132"/>
      <c r="C1372" s="132">
        <v>150084</v>
      </c>
      <c r="D1372" s="132">
        <v>620318</v>
      </c>
      <c r="E1372" s="132">
        <v>163587</v>
      </c>
      <c r="F1372" s="132"/>
      <c r="G1372" s="132"/>
      <c r="H1372" s="132">
        <v>60722</v>
      </c>
      <c r="I1372" s="132">
        <v>39390</v>
      </c>
      <c r="J1372" s="132">
        <v>53184</v>
      </c>
      <c r="K1372" s="132">
        <v>14030</v>
      </c>
      <c r="L1372" s="132">
        <v>3700</v>
      </c>
      <c r="M1372" s="132"/>
      <c r="N1372" s="132"/>
      <c r="R1372" s="132">
        <v>69750</v>
      </c>
      <c r="S1372" s="132">
        <v>74835</v>
      </c>
      <c r="T1372" s="132">
        <v>410457</v>
      </c>
      <c r="U1372" s="132">
        <v>51852</v>
      </c>
      <c r="V1372" s="132">
        <v>2200</v>
      </c>
      <c r="W1372" s="132">
        <v>500</v>
      </c>
      <c r="X1372" s="132">
        <v>64324</v>
      </c>
      <c r="Y1372" s="132">
        <v>21300</v>
      </c>
      <c r="Z1372" s="132">
        <v>6230</v>
      </c>
      <c r="AA1372" s="132">
        <v>34150</v>
      </c>
      <c r="AB1372" s="132">
        <v>7500</v>
      </c>
      <c r="AC1372" s="132">
        <v>57400</v>
      </c>
      <c r="AD1372" s="132" t="e">
        <v>#N/A</v>
      </c>
      <c r="AE1372" s="132">
        <v>69675</v>
      </c>
      <c r="AF1372" s="132">
        <v>2914</v>
      </c>
    </row>
    <row r="1373" spans="1:32">
      <c r="A1373" s="129">
        <v>38524</v>
      </c>
      <c r="B1373" s="132"/>
      <c r="C1373" s="132">
        <v>94749</v>
      </c>
      <c r="D1373" s="132">
        <v>415231</v>
      </c>
      <c r="E1373" s="132">
        <v>97382</v>
      </c>
      <c r="F1373" s="132"/>
      <c r="G1373" s="132"/>
      <c r="H1373" s="132">
        <v>40349</v>
      </c>
      <c r="I1373" s="132">
        <v>38895</v>
      </c>
      <c r="J1373" s="132">
        <v>27756</v>
      </c>
      <c r="K1373" s="132">
        <v>23520</v>
      </c>
      <c r="L1373" s="132">
        <v>7900</v>
      </c>
      <c r="M1373" s="132"/>
      <c r="N1373" s="132"/>
      <c r="R1373" s="132">
        <v>51931</v>
      </c>
      <c r="S1373" s="132">
        <v>56325</v>
      </c>
      <c r="T1373" s="132">
        <v>227318</v>
      </c>
      <c r="U1373" s="132">
        <v>76153</v>
      </c>
      <c r="V1373" s="132">
        <v>400</v>
      </c>
      <c r="W1373" s="132">
        <v>600</v>
      </c>
      <c r="X1373" s="132">
        <v>51454</v>
      </c>
      <c r="Y1373" s="132">
        <v>17000</v>
      </c>
      <c r="Z1373" s="132">
        <v>2360</v>
      </c>
      <c r="AA1373" s="132">
        <v>22500</v>
      </c>
      <c r="AB1373" s="132">
        <v>4010</v>
      </c>
      <c r="AC1373" s="132">
        <v>72826</v>
      </c>
      <c r="AD1373" s="132" t="e">
        <v>#N/A</v>
      </c>
      <c r="AE1373" s="132">
        <v>71757</v>
      </c>
      <c r="AF1373" s="132">
        <v>21630</v>
      </c>
    </row>
    <row r="1374" spans="1:32">
      <c r="A1374" s="129">
        <v>38525</v>
      </c>
      <c r="B1374" s="132"/>
      <c r="C1374" s="132">
        <v>94749</v>
      </c>
      <c r="D1374" s="132">
        <v>415231</v>
      </c>
      <c r="E1374" s="132">
        <v>97382</v>
      </c>
      <c r="F1374" s="132"/>
      <c r="G1374" s="132"/>
      <c r="H1374" s="132">
        <v>40349</v>
      </c>
      <c r="I1374" s="132">
        <v>38895</v>
      </c>
      <c r="J1374" s="132">
        <v>27756</v>
      </c>
      <c r="K1374" s="132">
        <v>23520</v>
      </c>
      <c r="L1374" s="132">
        <v>7900</v>
      </c>
      <c r="M1374" s="132"/>
      <c r="N1374" s="132"/>
      <c r="R1374" s="132">
        <v>51931</v>
      </c>
      <c r="S1374" s="132">
        <v>56325</v>
      </c>
      <c r="T1374" s="132">
        <v>227318</v>
      </c>
      <c r="U1374" s="132">
        <v>76153</v>
      </c>
      <c r="V1374" s="132">
        <v>400</v>
      </c>
      <c r="W1374" s="132">
        <v>600</v>
      </c>
      <c r="X1374" s="132">
        <v>51454</v>
      </c>
      <c r="Y1374" s="132">
        <v>17000</v>
      </c>
      <c r="Z1374" s="132">
        <v>2360</v>
      </c>
      <c r="AA1374" s="132">
        <v>22500</v>
      </c>
      <c r="AB1374" s="132">
        <v>4010</v>
      </c>
      <c r="AC1374" s="132">
        <v>72826</v>
      </c>
      <c r="AD1374" s="132" t="e">
        <v>#N/A</v>
      </c>
      <c r="AE1374" s="132">
        <v>71757</v>
      </c>
      <c r="AF1374" s="132">
        <v>21630</v>
      </c>
    </row>
    <row r="1375" spans="1:32">
      <c r="A1375" s="129">
        <v>38526</v>
      </c>
      <c r="B1375" s="132"/>
      <c r="C1375" s="132">
        <v>94749</v>
      </c>
      <c r="D1375" s="132">
        <v>415231</v>
      </c>
      <c r="E1375" s="132">
        <v>97382</v>
      </c>
      <c r="F1375" s="132"/>
      <c r="G1375" s="132"/>
      <c r="H1375" s="132">
        <v>40349</v>
      </c>
      <c r="I1375" s="132">
        <v>38895</v>
      </c>
      <c r="J1375" s="132">
        <v>27756</v>
      </c>
      <c r="K1375" s="132">
        <v>23520</v>
      </c>
      <c r="L1375" s="132">
        <v>7900</v>
      </c>
      <c r="M1375" s="132"/>
      <c r="N1375" s="132"/>
      <c r="R1375" s="132">
        <v>51931</v>
      </c>
      <c r="S1375" s="132">
        <v>56325</v>
      </c>
      <c r="T1375" s="132">
        <v>227318</v>
      </c>
      <c r="U1375" s="132">
        <v>76153</v>
      </c>
      <c r="V1375" s="132">
        <v>400</v>
      </c>
      <c r="W1375" s="132">
        <v>600</v>
      </c>
      <c r="X1375" s="132">
        <v>51454</v>
      </c>
      <c r="Y1375" s="132">
        <v>17000</v>
      </c>
      <c r="Z1375" s="132">
        <v>2360</v>
      </c>
      <c r="AA1375" s="132">
        <v>22500</v>
      </c>
      <c r="AB1375" s="132">
        <v>4010</v>
      </c>
      <c r="AC1375" s="132">
        <v>72826</v>
      </c>
      <c r="AD1375" s="132" t="e">
        <v>#N/A</v>
      </c>
      <c r="AE1375" s="132">
        <v>71757</v>
      </c>
      <c r="AF1375" s="132">
        <v>21630</v>
      </c>
    </row>
    <row r="1376" spans="1:32">
      <c r="A1376" s="129">
        <v>38527</v>
      </c>
      <c r="B1376" s="132"/>
      <c r="C1376" s="132">
        <v>94749</v>
      </c>
      <c r="D1376" s="132">
        <v>415231</v>
      </c>
      <c r="E1376" s="132">
        <v>97382</v>
      </c>
      <c r="F1376" s="132"/>
      <c r="G1376" s="132"/>
      <c r="H1376" s="132">
        <v>40349</v>
      </c>
      <c r="I1376" s="132">
        <v>38895</v>
      </c>
      <c r="J1376" s="132">
        <v>27756</v>
      </c>
      <c r="K1376" s="132">
        <v>23520</v>
      </c>
      <c r="L1376" s="132">
        <v>7900</v>
      </c>
      <c r="M1376" s="132"/>
      <c r="N1376" s="132"/>
      <c r="R1376" s="132">
        <v>51931</v>
      </c>
      <c r="S1376" s="132">
        <v>56325</v>
      </c>
      <c r="T1376" s="132">
        <v>227318</v>
      </c>
      <c r="U1376" s="132">
        <v>76153</v>
      </c>
      <c r="V1376" s="132">
        <v>400</v>
      </c>
      <c r="W1376" s="132">
        <v>600</v>
      </c>
      <c r="X1376" s="132">
        <v>51454</v>
      </c>
      <c r="Y1376" s="132">
        <v>17000</v>
      </c>
      <c r="Z1376" s="132">
        <v>2360</v>
      </c>
      <c r="AA1376" s="132">
        <v>22500</v>
      </c>
      <c r="AB1376" s="132">
        <v>4010</v>
      </c>
      <c r="AC1376" s="132">
        <v>72826</v>
      </c>
      <c r="AD1376" s="132" t="e">
        <v>#N/A</v>
      </c>
      <c r="AE1376" s="132">
        <v>71757</v>
      </c>
      <c r="AF1376" s="132">
        <v>21630</v>
      </c>
    </row>
    <row r="1377" spans="1:32">
      <c r="A1377" s="129">
        <v>38530</v>
      </c>
      <c r="B1377" s="132"/>
      <c r="C1377" s="132">
        <v>102949</v>
      </c>
      <c r="D1377" s="132">
        <v>515456</v>
      </c>
      <c r="E1377" s="132">
        <v>121642</v>
      </c>
      <c r="F1377" s="132"/>
      <c r="G1377" s="132"/>
      <c r="H1377" s="132">
        <v>47399</v>
      </c>
      <c r="I1377" s="132">
        <v>46810</v>
      </c>
      <c r="J1377" s="132">
        <v>39606</v>
      </c>
      <c r="K1377" s="132">
        <v>30920</v>
      </c>
      <c r="L1377" s="132">
        <v>7900</v>
      </c>
      <c r="M1377" s="132"/>
      <c r="N1377" s="132"/>
      <c r="R1377" s="132">
        <v>64431</v>
      </c>
      <c r="S1377" s="132">
        <v>70475</v>
      </c>
      <c r="T1377" s="132">
        <v>266905</v>
      </c>
      <c r="U1377" s="132">
        <v>87653</v>
      </c>
      <c r="V1377" s="132">
        <v>3450</v>
      </c>
      <c r="W1377" s="132">
        <v>1100</v>
      </c>
      <c r="X1377" s="132">
        <v>53004</v>
      </c>
      <c r="Y1377" s="132">
        <v>19400</v>
      </c>
      <c r="Z1377" s="132">
        <v>9299</v>
      </c>
      <c r="AA1377" s="132">
        <v>34240</v>
      </c>
      <c r="AB1377" s="132">
        <v>4010</v>
      </c>
      <c r="AC1377" s="132">
        <v>72826</v>
      </c>
      <c r="AD1377" s="132" t="e">
        <v>#N/A</v>
      </c>
      <c r="AE1377" s="132">
        <v>71757</v>
      </c>
      <c r="AF1377" s="132">
        <v>21630</v>
      </c>
    </row>
    <row r="1378" spans="1:32">
      <c r="A1378" s="129">
        <v>38531</v>
      </c>
      <c r="B1378" s="132"/>
      <c r="C1378" s="132">
        <v>102949</v>
      </c>
      <c r="D1378" s="132">
        <v>515456</v>
      </c>
      <c r="E1378" s="132">
        <v>121642</v>
      </c>
      <c r="F1378" s="132"/>
      <c r="G1378" s="132"/>
      <c r="H1378" s="132">
        <v>47399</v>
      </c>
      <c r="I1378" s="132">
        <v>46810</v>
      </c>
      <c r="J1378" s="132">
        <v>39606</v>
      </c>
      <c r="K1378" s="132">
        <v>30920</v>
      </c>
      <c r="L1378" s="132">
        <v>7900</v>
      </c>
      <c r="M1378" s="132"/>
      <c r="N1378" s="132"/>
      <c r="R1378" s="132">
        <v>64431</v>
      </c>
      <c r="S1378" s="132">
        <v>70475</v>
      </c>
      <c r="T1378" s="132">
        <v>266905</v>
      </c>
      <c r="U1378" s="132">
        <v>87653</v>
      </c>
      <c r="V1378" s="132">
        <v>3450</v>
      </c>
      <c r="W1378" s="132">
        <v>1100</v>
      </c>
      <c r="X1378" s="132">
        <v>53004</v>
      </c>
      <c r="Y1378" s="132">
        <v>19400</v>
      </c>
      <c r="Z1378" s="132">
        <v>9299</v>
      </c>
      <c r="AA1378" s="132">
        <v>34240</v>
      </c>
      <c r="AB1378" s="132">
        <v>4010</v>
      </c>
      <c r="AC1378" s="132">
        <v>72826</v>
      </c>
      <c r="AD1378" s="132" t="e">
        <v>#N/A</v>
      </c>
      <c r="AE1378" s="132">
        <v>71757</v>
      </c>
      <c r="AF1378" s="132">
        <v>21630</v>
      </c>
    </row>
    <row r="1379" spans="1:32">
      <c r="A1379" s="129">
        <v>38532</v>
      </c>
      <c r="B1379" s="132"/>
      <c r="C1379" s="132">
        <v>102949</v>
      </c>
      <c r="D1379" s="132">
        <v>515456</v>
      </c>
      <c r="E1379" s="132">
        <v>121642</v>
      </c>
      <c r="F1379" s="132"/>
      <c r="G1379" s="132"/>
      <c r="H1379" s="132">
        <v>47399</v>
      </c>
      <c r="I1379" s="132">
        <v>46810</v>
      </c>
      <c r="J1379" s="132">
        <v>39606</v>
      </c>
      <c r="K1379" s="132">
        <v>30920</v>
      </c>
      <c r="L1379" s="132">
        <v>7900</v>
      </c>
      <c r="M1379" s="132"/>
      <c r="N1379" s="132"/>
      <c r="R1379" s="132">
        <v>64431</v>
      </c>
      <c r="S1379" s="132">
        <v>70475</v>
      </c>
      <c r="T1379" s="132">
        <v>266905</v>
      </c>
      <c r="U1379" s="132">
        <v>87653</v>
      </c>
      <c r="V1379" s="132">
        <v>3450</v>
      </c>
      <c r="W1379" s="132">
        <v>1100</v>
      </c>
      <c r="X1379" s="132">
        <v>53004</v>
      </c>
      <c r="Y1379" s="132">
        <v>19400</v>
      </c>
      <c r="Z1379" s="132">
        <v>9299</v>
      </c>
      <c r="AA1379" s="132">
        <v>34240</v>
      </c>
      <c r="AB1379" s="132">
        <v>4010</v>
      </c>
      <c r="AC1379" s="132">
        <v>72826</v>
      </c>
      <c r="AD1379" s="132" t="e">
        <v>#N/A</v>
      </c>
      <c r="AE1379" s="132">
        <v>71757</v>
      </c>
      <c r="AF1379" s="132">
        <v>21630</v>
      </c>
    </row>
    <row r="1380" spans="1:32">
      <c r="A1380" s="129">
        <v>38533</v>
      </c>
      <c r="B1380" s="132"/>
      <c r="C1380" s="132">
        <v>122875</v>
      </c>
      <c r="D1380" s="132">
        <v>569676</v>
      </c>
      <c r="E1380" s="132">
        <v>134312</v>
      </c>
      <c r="F1380" s="132"/>
      <c r="G1380" s="132"/>
      <c r="H1380" s="132">
        <v>51579</v>
      </c>
      <c r="I1380" s="132">
        <v>52210</v>
      </c>
      <c r="J1380" s="132">
        <v>48581</v>
      </c>
      <c r="K1380" s="132">
        <v>33650</v>
      </c>
      <c r="L1380" s="132">
        <v>7900</v>
      </c>
      <c r="M1380" s="132"/>
      <c r="N1380" s="132"/>
      <c r="R1380" s="132">
        <v>77291</v>
      </c>
      <c r="S1380" s="132">
        <v>92475</v>
      </c>
      <c r="T1380" s="132">
        <v>291298</v>
      </c>
      <c r="U1380" s="132">
        <v>98221</v>
      </c>
      <c r="V1380" s="132">
        <v>3450</v>
      </c>
      <c r="W1380" s="132">
        <v>1100</v>
      </c>
      <c r="X1380" s="132">
        <v>57760</v>
      </c>
      <c r="Y1380" s="132">
        <v>23600</v>
      </c>
      <c r="Z1380" s="132">
        <v>9299</v>
      </c>
      <c r="AA1380" s="132">
        <v>44370</v>
      </c>
      <c r="AB1380" s="132">
        <v>4010</v>
      </c>
      <c r="AC1380" s="132">
        <v>72826</v>
      </c>
      <c r="AD1380" s="132" t="e">
        <v>#N/A</v>
      </c>
      <c r="AE1380" s="132">
        <v>71757</v>
      </c>
      <c r="AF1380" s="132">
        <v>21630</v>
      </c>
    </row>
    <row r="1381" spans="1:32">
      <c r="A1381" s="129">
        <v>38534</v>
      </c>
      <c r="B1381" s="132"/>
      <c r="C1381" s="132">
        <v>122875</v>
      </c>
      <c r="D1381" s="132">
        <v>569676</v>
      </c>
      <c r="E1381" s="132">
        <v>134312</v>
      </c>
      <c r="F1381" s="132"/>
      <c r="G1381" s="132"/>
      <c r="H1381" s="132">
        <v>51579</v>
      </c>
      <c r="I1381" s="132">
        <v>52210</v>
      </c>
      <c r="J1381" s="132">
        <v>48581</v>
      </c>
      <c r="K1381" s="132">
        <v>33650</v>
      </c>
      <c r="L1381" s="132">
        <v>7900</v>
      </c>
      <c r="M1381" s="132"/>
      <c r="N1381" s="132"/>
      <c r="R1381" s="132">
        <v>77291</v>
      </c>
      <c r="S1381" s="132">
        <v>92475</v>
      </c>
      <c r="T1381" s="132">
        <v>291298</v>
      </c>
      <c r="U1381" s="132">
        <v>98221</v>
      </c>
      <c r="V1381" s="132">
        <v>3450</v>
      </c>
      <c r="W1381" s="132">
        <v>1100</v>
      </c>
      <c r="X1381" s="132">
        <v>57760</v>
      </c>
      <c r="Y1381" s="132">
        <v>23600</v>
      </c>
      <c r="Z1381" s="132">
        <v>9299</v>
      </c>
      <c r="AA1381" s="132">
        <v>44370</v>
      </c>
      <c r="AB1381" s="132">
        <v>4010</v>
      </c>
      <c r="AC1381" s="132">
        <v>72826</v>
      </c>
      <c r="AD1381" s="132" t="e">
        <v>#N/A</v>
      </c>
      <c r="AE1381" s="132">
        <v>71757</v>
      </c>
      <c r="AF1381" s="132">
        <v>21630</v>
      </c>
    </row>
    <row r="1382" spans="1:32">
      <c r="A1382" s="129">
        <v>38538</v>
      </c>
      <c r="B1382" s="132"/>
      <c r="C1382" s="132">
        <v>122875</v>
      </c>
      <c r="D1382" s="132">
        <v>569676</v>
      </c>
      <c r="E1382" s="132">
        <v>134312</v>
      </c>
      <c r="F1382" s="132"/>
      <c r="G1382" s="132"/>
      <c r="H1382" s="132">
        <v>51579</v>
      </c>
      <c r="I1382" s="132">
        <v>52210</v>
      </c>
      <c r="J1382" s="132">
        <v>48581</v>
      </c>
      <c r="K1382" s="132">
        <v>33650</v>
      </c>
      <c r="L1382" s="132">
        <v>7900</v>
      </c>
      <c r="M1382" s="132"/>
      <c r="N1382" s="132"/>
      <c r="R1382" s="132">
        <v>77291</v>
      </c>
      <c r="S1382" s="132">
        <v>92475</v>
      </c>
      <c r="T1382" s="132">
        <v>291298</v>
      </c>
      <c r="U1382" s="132">
        <v>98221</v>
      </c>
      <c r="V1382" s="132">
        <v>3450</v>
      </c>
      <c r="W1382" s="132">
        <v>1100</v>
      </c>
      <c r="X1382" s="132">
        <v>57760</v>
      </c>
      <c r="Y1382" s="132">
        <v>23600</v>
      </c>
      <c r="Z1382" s="132">
        <v>9299</v>
      </c>
      <c r="AA1382" s="132">
        <v>44370</v>
      </c>
      <c r="AB1382" s="132">
        <v>4010</v>
      </c>
      <c r="AC1382" s="132">
        <v>72826</v>
      </c>
      <c r="AD1382" s="132" t="e">
        <v>#N/A</v>
      </c>
      <c r="AE1382" s="132">
        <v>71757</v>
      </c>
      <c r="AF1382" s="132">
        <v>21630</v>
      </c>
    </row>
    <row r="1383" spans="1:32">
      <c r="A1383" s="129">
        <v>38539</v>
      </c>
      <c r="B1383" s="132"/>
      <c r="C1383" s="132">
        <v>122875</v>
      </c>
      <c r="D1383" s="132">
        <v>569676</v>
      </c>
      <c r="E1383" s="132">
        <v>134312</v>
      </c>
      <c r="F1383" s="132"/>
      <c r="G1383" s="132"/>
      <c r="H1383" s="132">
        <v>51579</v>
      </c>
      <c r="I1383" s="132">
        <v>52210</v>
      </c>
      <c r="J1383" s="132">
        <v>48581</v>
      </c>
      <c r="K1383" s="132">
        <v>33650</v>
      </c>
      <c r="L1383" s="132">
        <v>7900</v>
      </c>
      <c r="M1383" s="132"/>
      <c r="N1383" s="132"/>
      <c r="R1383" s="132">
        <v>77291</v>
      </c>
      <c r="S1383" s="132">
        <v>92475</v>
      </c>
      <c r="T1383" s="132">
        <v>291298</v>
      </c>
      <c r="U1383" s="132">
        <v>98221</v>
      </c>
      <c r="V1383" s="132">
        <v>3450</v>
      </c>
      <c r="W1383" s="132">
        <v>1100</v>
      </c>
      <c r="X1383" s="132">
        <v>57760</v>
      </c>
      <c r="Y1383" s="132">
        <v>23600</v>
      </c>
      <c r="Z1383" s="132">
        <v>9299</v>
      </c>
      <c r="AA1383" s="132">
        <v>44370</v>
      </c>
      <c r="AB1383" s="132">
        <v>4010</v>
      </c>
      <c r="AC1383" s="132">
        <v>72826</v>
      </c>
      <c r="AD1383" s="132" t="e">
        <v>#N/A</v>
      </c>
      <c r="AE1383" s="132">
        <v>71757</v>
      </c>
      <c r="AF1383" s="132">
        <v>21630</v>
      </c>
    </row>
    <row r="1384" spans="1:32">
      <c r="A1384" s="129">
        <v>38540</v>
      </c>
      <c r="B1384" s="132"/>
      <c r="C1384" s="132">
        <v>122875</v>
      </c>
      <c r="D1384" s="132">
        <v>569676</v>
      </c>
      <c r="E1384" s="132">
        <v>134312</v>
      </c>
      <c r="F1384" s="132"/>
      <c r="G1384" s="132"/>
      <c r="H1384" s="132">
        <v>51579</v>
      </c>
      <c r="I1384" s="132">
        <v>52210</v>
      </c>
      <c r="J1384" s="132">
        <v>48581</v>
      </c>
      <c r="K1384" s="132">
        <v>33650</v>
      </c>
      <c r="L1384" s="132">
        <v>7900</v>
      </c>
      <c r="M1384" s="132"/>
      <c r="N1384" s="132"/>
      <c r="R1384" s="132">
        <v>77291</v>
      </c>
      <c r="S1384" s="132">
        <v>92475</v>
      </c>
      <c r="T1384" s="132">
        <v>291298</v>
      </c>
      <c r="U1384" s="132">
        <v>98221</v>
      </c>
      <c r="V1384" s="132">
        <v>3450</v>
      </c>
      <c r="W1384" s="132">
        <v>1100</v>
      </c>
      <c r="X1384" s="132">
        <v>57760</v>
      </c>
      <c r="Y1384" s="132">
        <v>23600</v>
      </c>
      <c r="Z1384" s="132">
        <v>9299</v>
      </c>
      <c r="AA1384" s="132">
        <v>44370</v>
      </c>
      <c r="AB1384" s="132">
        <v>4010</v>
      </c>
      <c r="AC1384" s="132">
        <v>72826</v>
      </c>
      <c r="AD1384" s="132" t="e">
        <v>#N/A</v>
      </c>
      <c r="AE1384" s="132">
        <v>71757</v>
      </c>
      <c r="AF1384" s="132">
        <v>21630</v>
      </c>
    </row>
    <row r="1385" spans="1:32">
      <c r="A1385" s="129">
        <v>38541</v>
      </c>
      <c r="B1385" s="132"/>
      <c r="C1385" s="132">
        <v>122875</v>
      </c>
      <c r="D1385" s="132">
        <v>569676</v>
      </c>
      <c r="E1385" s="132">
        <v>134312</v>
      </c>
      <c r="F1385" s="132"/>
      <c r="G1385" s="132"/>
      <c r="H1385" s="132">
        <v>51579</v>
      </c>
      <c r="I1385" s="132">
        <v>52210</v>
      </c>
      <c r="J1385" s="132">
        <v>48581</v>
      </c>
      <c r="K1385" s="132">
        <v>33650</v>
      </c>
      <c r="L1385" s="132">
        <v>7900</v>
      </c>
      <c r="M1385" s="132"/>
      <c r="N1385" s="132"/>
      <c r="R1385" s="132">
        <v>77291</v>
      </c>
      <c r="S1385" s="132">
        <v>92475</v>
      </c>
      <c r="T1385" s="132">
        <v>291298</v>
      </c>
      <c r="U1385" s="132">
        <v>98221</v>
      </c>
      <c r="V1385" s="132">
        <v>3450</v>
      </c>
      <c r="W1385" s="132">
        <v>1100</v>
      </c>
      <c r="X1385" s="132">
        <v>57760</v>
      </c>
      <c r="Y1385" s="132">
        <v>23600</v>
      </c>
      <c r="Z1385" s="132">
        <v>9299</v>
      </c>
      <c r="AA1385" s="132">
        <v>44370</v>
      </c>
      <c r="AB1385" s="132">
        <v>4010</v>
      </c>
      <c r="AC1385" s="132">
        <v>72826</v>
      </c>
      <c r="AD1385" s="132" t="e">
        <v>#N/A</v>
      </c>
      <c r="AE1385" s="132">
        <v>71757</v>
      </c>
      <c r="AF1385" s="132">
        <v>21630</v>
      </c>
    </row>
    <row r="1386" spans="1:32">
      <c r="A1386" s="129">
        <v>38544</v>
      </c>
      <c r="B1386" s="132"/>
      <c r="C1386" s="132">
        <v>122875</v>
      </c>
      <c r="D1386" s="132">
        <v>569676</v>
      </c>
      <c r="E1386" s="132">
        <v>134312</v>
      </c>
      <c r="F1386" s="132"/>
      <c r="G1386" s="132"/>
      <c r="H1386" s="132">
        <v>51579</v>
      </c>
      <c r="I1386" s="132">
        <v>52210</v>
      </c>
      <c r="J1386" s="132">
        <v>48581</v>
      </c>
      <c r="K1386" s="132">
        <v>33650</v>
      </c>
      <c r="L1386" s="132">
        <v>7900</v>
      </c>
      <c r="M1386" s="132"/>
      <c r="N1386" s="132"/>
      <c r="R1386" s="132">
        <v>77291</v>
      </c>
      <c r="S1386" s="132">
        <v>92475</v>
      </c>
      <c r="T1386" s="132">
        <v>291298</v>
      </c>
      <c r="U1386" s="132">
        <v>98221</v>
      </c>
      <c r="V1386" s="132">
        <v>3450</v>
      </c>
      <c r="W1386" s="132">
        <v>1100</v>
      </c>
      <c r="X1386" s="132">
        <v>57760</v>
      </c>
      <c r="Y1386" s="132">
        <v>23600</v>
      </c>
      <c r="Z1386" s="132">
        <v>9299</v>
      </c>
      <c r="AA1386" s="132">
        <v>44370</v>
      </c>
      <c r="AB1386" s="132">
        <v>4010</v>
      </c>
      <c r="AC1386" s="132">
        <v>72826</v>
      </c>
      <c r="AD1386" s="132" t="e">
        <v>#N/A</v>
      </c>
      <c r="AE1386" s="132">
        <v>71757</v>
      </c>
      <c r="AF1386" s="132">
        <v>21630</v>
      </c>
    </row>
    <row r="1387" spans="1:32">
      <c r="A1387" s="129">
        <v>38545</v>
      </c>
      <c r="B1387" s="132"/>
      <c r="C1387" s="132">
        <v>37372</v>
      </c>
      <c r="D1387" s="132">
        <v>167361</v>
      </c>
      <c r="E1387" s="132">
        <v>36459</v>
      </c>
      <c r="F1387" s="132"/>
      <c r="G1387" s="132"/>
      <c r="H1387" s="132">
        <v>24060</v>
      </c>
      <c r="I1387" s="132">
        <v>13961</v>
      </c>
      <c r="J1387" s="132">
        <v>17025</v>
      </c>
      <c r="K1387" s="132">
        <v>5000</v>
      </c>
      <c r="L1387" s="132">
        <v>1992</v>
      </c>
      <c r="M1387" s="132"/>
      <c r="N1387" s="132"/>
      <c r="R1387" s="132">
        <v>12000</v>
      </c>
      <c r="S1387" s="132">
        <v>13800</v>
      </c>
      <c r="T1387" s="132">
        <v>94111</v>
      </c>
      <c r="U1387" s="132">
        <v>34001</v>
      </c>
      <c r="V1387" s="132" t="e">
        <v>#N/A</v>
      </c>
      <c r="W1387" s="132" t="e">
        <v>#N/A</v>
      </c>
      <c r="X1387" s="132">
        <v>34385</v>
      </c>
      <c r="Y1387" s="132">
        <v>9500</v>
      </c>
      <c r="Z1387" s="132">
        <v>4575</v>
      </c>
      <c r="AA1387" s="132">
        <v>4500</v>
      </c>
      <c r="AB1387" s="132" t="e">
        <v>#N/A</v>
      </c>
      <c r="AC1387" s="132" t="e">
        <v>#N/A</v>
      </c>
      <c r="AD1387" s="132" t="e">
        <v>#N/A</v>
      </c>
      <c r="AE1387" s="132">
        <v>7150</v>
      </c>
      <c r="AF1387" s="132">
        <v>5750</v>
      </c>
    </row>
    <row r="1388" spans="1:32">
      <c r="A1388" s="129">
        <v>38546</v>
      </c>
      <c r="B1388" s="132"/>
      <c r="C1388" s="132">
        <v>37372</v>
      </c>
      <c r="D1388" s="132">
        <v>167361</v>
      </c>
      <c r="E1388" s="132">
        <v>36459</v>
      </c>
      <c r="F1388" s="132"/>
      <c r="G1388" s="132"/>
      <c r="H1388" s="132">
        <v>24060</v>
      </c>
      <c r="I1388" s="132">
        <v>13961</v>
      </c>
      <c r="J1388" s="132">
        <v>17025</v>
      </c>
      <c r="K1388" s="132">
        <v>5000</v>
      </c>
      <c r="L1388" s="132">
        <v>1992</v>
      </c>
      <c r="M1388" s="132"/>
      <c r="N1388" s="132"/>
      <c r="R1388" s="132">
        <v>12000</v>
      </c>
      <c r="S1388" s="132">
        <v>13800</v>
      </c>
      <c r="T1388" s="132">
        <v>94111</v>
      </c>
      <c r="U1388" s="132">
        <v>34001</v>
      </c>
      <c r="V1388" s="132" t="e">
        <v>#N/A</v>
      </c>
      <c r="W1388" s="132" t="e">
        <v>#N/A</v>
      </c>
      <c r="X1388" s="132">
        <v>34385</v>
      </c>
      <c r="Y1388" s="132">
        <v>9500</v>
      </c>
      <c r="Z1388" s="132">
        <v>4575</v>
      </c>
      <c r="AA1388" s="132">
        <v>4500</v>
      </c>
      <c r="AB1388" s="132" t="e">
        <v>#N/A</v>
      </c>
      <c r="AC1388" s="132" t="e">
        <v>#N/A</v>
      </c>
      <c r="AD1388" s="132" t="e">
        <v>#N/A</v>
      </c>
      <c r="AE1388" s="132">
        <v>7150</v>
      </c>
      <c r="AF1388" s="132">
        <v>5750</v>
      </c>
    </row>
    <row r="1389" spans="1:32">
      <c r="A1389" s="129">
        <v>38547</v>
      </c>
      <c r="B1389" s="132"/>
      <c r="C1389" s="132">
        <v>37372</v>
      </c>
      <c r="D1389" s="132">
        <v>167361</v>
      </c>
      <c r="E1389" s="132">
        <v>36459</v>
      </c>
      <c r="F1389" s="132"/>
      <c r="G1389" s="132"/>
      <c r="H1389" s="132">
        <v>24060</v>
      </c>
      <c r="I1389" s="132">
        <v>13961</v>
      </c>
      <c r="J1389" s="132">
        <v>17025</v>
      </c>
      <c r="K1389" s="132">
        <v>5000</v>
      </c>
      <c r="L1389" s="132">
        <v>1992</v>
      </c>
      <c r="M1389" s="132"/>
      <c r="N1389" s="132"/>
      <c r="R1389" s="132">
        <v>12000</v>
      </c>
      <c r="S1389" s="132">
        <v>13800</v>
      </c>
      <c r="T1389" s="132">
        <v>94111</v>
      </c>
      <c r="U1389" s="132">
        <v>34001</v>
      </c>
      <c r="V1389" s="132" t="e">
        <v>#N/A</v>
      </c>
      <c r="W1389" s="132" t="e">
        <v>#N/A</v>
      </c>
      <c r="X1389" s="132">
        <v>34385</v>
      </c>
      <c r="Y1389" s="132">
        <v>9500</v>
      </c>
      <c r="Z1389" s="132">
        <v>4575</v>
      </c>
      <c r="AA1389" s="132">
        <v>4500</v>
      </c>
      <c r="AB1389" s="132" t="e">
        <v>#N/A</v>
      </c>
      <c r="AC1389" s="132" t="e">
        <v>#N/A</v>
      </c>
      <c r="AD1389" s="132" t="e">
        <v>#N/A</v>
      </c>
      <c r="AE1389" s="132">
        <v>7150</v>
      </c>
      <c r="AF1389" s="132">
        <v>5750</v>
      </c>
    </row>
    <row r="1390" spans="1:32">
      <c r="A1390" s="129">
        <v>38548</v>
      </c>
      <c r="B1390" s="132"/>
      <c r="C1390" s="132">
        <v>37372</v>
      </c>
      <c r="D1390" s="132">
        <v>167361</v>
      </c>
      <c r="E1390" s="132">
        <v>36459</v>
      </c>
      <c r="F1390" s="132"/>
      <c r="G1390" s="132"/>
      <c r="H1390" s="132">
        <v>24060</v>
      </c>
      <c r="I1390" s="132">
        <v>13961</v>
      </c>
      <c r="J1390" s="132">
        <v>17025</v>
      </c>
      <c r="K1390" s="132">
        <v>5000</v>
      </c>
      <c r="L1390" s="132">
        <v>1992</v>
      </c>
      <c r="M1390" s="132"/>
      <c r="N1390" s="132"/>
      <c r="R1390" s="132">
        <v>12000</v>
      </c>
      <c r="S1390" s="132">
        <v>13800</v>
      </c>
      <c r="T1390" s="132">
        <v>94111</v>
      </c>
      <c r="U1390" s="132">
        <v>34001</v>
      </c>
      <c r="V1390" s="132" t="e">
        <v>#N/A</v>
      </c>
      <c r="W1390" s="132" t="e">
        <v>#N/A</v>
      </c>
      <c r="X1390" s="132">
        <v>34385</v>
      </c>
      <c r="Y1390" s="132">
        <v>9500</v>
      </c>
      <c r="Z1390" s="132">
        <v>4575</v>
      </c>
      <c r="AA1390" s="132">
        <v>4500</v>
      </c>
      <c r="AB1390" s="132" t="e">
        <v>#N/A</v>
      </c>
      <c r="AC1390" s="132" t="e">
        <v>#N/A</v>
      </c>
      <c r="AD1390" s="132" t="e">
        <v>#N/A</v>
      </c>
      <c r="AE1390" s="132">
        <v>7150</v>
      </c>
      <c r="AF1390" s="132">
        <v>5750</v>
      </c>
    </row>
    <row r="1391" spans="1:32">
      <c r="A1391" s="129">
        <v>38551</v>
      </c>
      <c r="B1391" s="132"/>
      <c r="C1391" s="132">
        <v>46012</v>
      </c>
      <c r="D1391" s="132">
        <v>244647</v>
      </c>
      <c r="E1391" s="132">
        <v>54609</v>
      </c>
      <c r="F1391" s="132"/>
      <c r="G1391" s="132"/>
      <c r="H1391" s="132">
        <v>27310</v>
      </c>
      <c r="I1391" s="132">
        <v>16741</v>
      </c>
      <c r="J1391" s="132">
        <v>26875</v>
      </c>
      <c r="K1391" s="132">
        <v>8010</v>
      </c>
      <c r="L1391" s="132">
        <v>2992</v>
      </c>
      <c r="M1391" s="132"/>
      <c r="N1391" s="132"/>
      <c r="R1391" s="132">
        <v>22200</v>
      </c>
      <c r="S1391" s="132">
        <v>36050</v>
      </c>
      <c r="T1391" s="132">
        <v>114786</v>
      </c>
      <c r="U1391" s="132">
        <v>42901</v>
      </c>
      <c r="V1391" s="132">
        <v>550</v>
      </c>
      <c r="W1391" s="132" t="e">
        <v>#N/A</v>
      </c>
      <c r="X1391" s="132">
        <v>36959</v>
      </c>
      <c r="Y1391" s="132">
        <v>9500</v>
      </c>
      <c r="Z1391" s="132">
        <v>4575</v>
      </c>
      <c r="AA1391" s="132">
        <v>14800</v>
      </c>
      <c r="AB1391" s="132">
        <v>1267</v>
      </c>
      <c r="AC1391" s="132" t="e">
        <v>#N/A</v>
      </c>
      <c r="AD1391" s="132" t="e">
        <v>#N/A</v>
      </c>
      <c r="AE1391" s="132">
        <v>15650</v>
      </c>
      <c r="AF1391" s="132">
        <v>10560</v>
      </c>
    </row>
    <row r="1392" spans="1:32">
      <c r="A1392" s="129">
        <v>38552</v>
      </c>
      <c r="B1392" s="132"/>
      <c r="C1392" s="132">
        <v>46012</v>
      </c>
      <c r="D1392" s="132">
        <v>244647</v>
      </c>
      <c r="E1392" s="132">
        <v>54609</v>
      </c>
      <c r="F1392" s="132"/>
      <c r="G1392" s="132"/>
      <c r="H1392" s="132">
        <v>27310</v>
      </c>
      <c r="I1392" s="132">
        <v>16741</v>
      </c>
      <c r="J1392" s="132">
        <v>26875</v>
      </c>
      <c r="K1392" s="132">
        <v>8010</v>
      </c>
      <c r="L1392" s="132">
        <v>2992</v>
      </c>
      <c r="M1392" s="132"/>
      <c r="N1392" s="132"/>
      <c r="R1392" s="132">
        <v>22200</v>
      </c>
      <c r="S1392" s="132">
        <v>36050</v>
      </c>
      <c r="T1392" s="132">
        <v>114786</v>
      </c>
      <c r="U1392" s="132">
        <v>42901</v>
      </c>
      <c r="V1392" s="132">
        <v>550</v>
      </c>
      <c r="W1392" s="132" t="e">
        <v>#N/A</v>
      </c>
      <c r="X1392" s="132">
        <v>36959</v>
      </c>
      <c r="Y1392" s="132">
        <v>9500</v>
      </c>
      <c r="Z1392" s="132">
        <v>4575</v>
      </c>
      <c r="AA1392" s="132">
        <v>14800</v>
      </c>
      <c r="AB1392" s="132">
        <v>1267</v>
      </c>
      <c r="AC1392" s="132" t="e">
        <v>#N/A</v>
      </c>
      <c r="AD1392" s="132" t="e">
        <v>#N/A</v>
      </c>
      <c r="AE1392" s="132">
        <v>15650</v>
      </c>
      <c r="AF1392" s="132">
        <v>10560</v>
      </c>
    </row>
    <row r="1393" spans="1:32">
      <c r="A1393" s="129">
        <v>38553</v>
      </c>
      <c r="B1393" s="132"/>
      <c r="C1393" s="132">
        <v>63976</v>
      </c>
      <c r="D1393" s="132">
        <v>307209</v>
      </c>
      <c r="E1393" s="132">
        <v>71789</v>
      </c>
      <c r="F1393" s="132"/>
      <c r="G1393" s="132"/>
      <c r="H1393" s="132">
        <v>30510</v>
      </c>
      <c r="I1393" s="132">
        <v>21391</v>
      </c>
      <c r="J1393" s="132">
        <v>31075</v>
      </c>
      <c r="K1393" s="132">
        <v>11810</v>
      </c>
      <c r="L1393" s="132">
        <v>3292</v>
      </c>
      <c r="M1393" s="132"/>
      <c r="N1393" s="132"/>
      <c r="R1393" s="132">
        <v>23200</v>
      </c>
      <c r="S1393" s="132">
        <v>36050</v>
      </c>
      <c r="T1393" s="132">
        <v>159220</v>
      </c>
      <c r="U1393" s="132">
        <v>42901</v>
      </c>
      <c r="V1393" s="132">
        <v>550</v>
      </c>
      <c r="W1393" s="132" t="e">
        <v>#N/A</v>
      </c>
      <c r="X1393" s="132">
        <v>46801</v>
      </c>
      <c r="Y1393" s="132">
        <v>9500</v>
      </c>
      <c r="Z1393" s="132">
        <v>8275</v>
      </c>
      <c r="AA1393" s="132">
        <v>27000</v>
      </c>
      <c r="AB1393" s="132">
        <v>3017</v>
      </c>
      <c r="AC1393" s="132" t="e">
        <v>#N/A</v>
      </c>
      <c r="AD1393" s="132" t="e">
        <v>#N/A</v>
      </c>
      <c r="AE1393" s="132">
        <v>27900</v>
      </c>
      <c r="AF1393" s="132">
        <v>10560</v>
      </c>
    </row>
    <row r="1394" spans="1:32">
      <c r="A1394" s="129">
        <v>38554</v>
      </c>
      <c r="B1394" s="132"/>
      <c r="C1394" s="132">
        <v>63976</v>
      </c>
      <c r="D1394" s="132">
        <v>307209</v>
      </c>
      <c r="E1394" s="132">
        <v>71789</v>
      </c>
      <c r="F1394" s="132"/>
      <c r="G1394" s="132"/>
      <c r="H1394" s="132">
        <v>30510</v>
      </c>
      <c r="I1394" s="132">
        <v>21391</v>
      </c>
      <c r="J1394" s="132">
        <v>31075</v>
      </c>
      <c r="K1394" s="132">
        <v>11810</v>
      </c>
      <c r="L1394" s="132">
        <v>3292</v>
      </c>
      <c r="M1394" s="132"/>
      <c r="N1394" s="132"/>
      <c r="R1394" s="132">
        <v>23200</v>
      </c>
      <c r="S1394" s="132">
        <v>36050</v>
      </c>
      <c r="T1394" s="132">
        <v>159220</v>
      </c>
      <c r="U1394" s="132">
        <v>42901</v>
      </c>
      <c r="V1394" s="132">
        <v>550</v>
      </c>
      <c r="W1394" s="132" t="e">
        <v>#N/A</v>
      </c>
      <c r="X1394" s="132">
        <v>46801</v>
      </c>
      <c r="Y1394" s="132">
        <v>9500</v>
      </c>
      <c r="Z1394" s="132">
        <v>8275</v>
      </c>
      <c r="AA1394" s="132">
        <v>27000</v>
      </c>
      <c r="AB1394" s="132">
        <v>3017</v>
      </c>
      <c r="AC1394" s="132" t="e">
        <v>#N/A</v>
      </c>
      <c r="AD1394" s="132" t="e">
        <v>#N/A</v>
      </c>
      <c r="AE1394" s="132">
        <v>27900</v>
      </c>
      <c r="AF1394" s="132">
        <v>10560</v>
      </c>
    </row>
    <row r="1395" spans="1:32">
      <c r="A1395" s="129">
        <v>38555</v>
      </c>
      <c r="B1395" s="132"/>
      <c r="C1395" s="132">
        <v>63976</v>
      </c>
      <c r="D1395" s="132">
        <v>307209</v>
      </c>
      <c r="E1395" s="132">
        <v>71789</v>
      </c>
      <c r="F1395" s="132"/>
      <c r="G1395" s="132"/>
      <c r="H1395" s="132">
        <v>30510</v>
      </c>
      <c r="I1395" s="132">
        <v>21391</v>
      </c>
      <c r="J1395" s="132">
        <v>31075</v>
      </c>
      <c r="K1395" s="132">
        <v>11810</v>
      </c>
      <c r="L1395" s="132">
        <v>3292</v>
      </c>
      <c r="M1395" s="132"/>
      <c r="N1395" s="132"/>
      <c r="R1395" s="132">
        <v>23200</v>
      </c>
      <c r="S1395" s="132">
        <v>36050</v>
      </c>
      <c r="T1395" s="132">
        <v>159220</v>
      </c>
      <c r="U1395" s="132">
        <v>42901</v>
      </c>
      <c r="V1395" s="132">
        <v>550</v>
      </c>
      <c r="W1395" s="132" t="e">
        <v>#N/A</v>
      </c>
      <c r="X1395" s="132">
        <v>46801</v>
      </c>
      <c r="Y1395" s="132">
        <v>9500</v>
      </c>
      <c r="Z1395" s="132">
        <v>8275</v>
      </c>
      <c r="AA1395" s="132">
        <v>27000</v>
      </c>
      <c r="AB1395" s="132">
        <v>3017</v>
      </c>
      <c r="AC1395" s="132" t="e">
        <v>#N/A</v>
      </c>
      <c r="AD1395" s="132" t="e">
        <v>#N/A</v>
      </c>
      <c r="AE1395" s="132">
        <v>27900</v>
      </c>
      <c r="AF1395" s="132">
        <v>10560</v>
      </c>
    </row>
    <row r="1396" spans="1:32">
      <c r="A1396" s="129">
        <v>38558</v>
      </c>
      <c r="B1396" s="132"/>
      <c r="C1396" s="132">
        <v>94858</v>
      </c>
      <c r="D1396" s="132">
        <v>402428</v>
      </c>
      <c r="E1396" s="132">
        <v>94139</v>
      </c>
      <c r="F1396" s="132"/>
      <c r="G1396" s="132"/>
      <c r="H1396" s="132">
        <v>31310</v>
      </c>
      <c r="I1396" s="132">
        <v>23059</v>
      </c>
      <c r="J1396" s="132">
        <v>31535</v>
      </c>
      <c r="K1396" s="132">
        <v>16646</v>
      </c>
      <c r="L1396" s="132">
        <v>3292</v>
      </c>
      <c r="M1396" s="132"/>
      <c r="N1396" s="132"/>
      <c r="R1396" s="132">
        <v>27200</v>
      </c>
      <c r="S1396" s="132">
        <v>66050</v>
      </c>
      <c r="T1396" s="132">
        <v>200400</v>
      </c>
      <c r="U1396" s="132">
        <v>57394</v>
      </c>
      <c r="V1396" s="132">
        <v>1350</v>
      </c>
      <c r="W1396" s="132" t="e">
        <v>#N/A</v>
      </c>
      <c r="X1396" s="132">
        <v>57045</v>
      </c>
      <c r="Y1396" s="132">
        <v>18600</v>
      </c>
      <c r="Z1396" s="132">
        <v>19075</v>
      </c>
      <c r="AA1396" s="132">
        <v>34700</v>
      </c>
      <c r="AB1396" s="132">
        <v>3017</v>
      </c>
      <c r="AC1396" s="132">
        <v>13500</v>
      </c>
      <c r="AD1396" s="132" t="e">
        <v>#N/A</v>
      </c>
      <c r="AE1396" s="132">
        <v>34100</v>
      </c>
      <c r="AF1396" s="132">
        <v>10560</v>
      </c>
    </row>
    <row r="1397" spans="1:32">
      <c r="A1397" s="129">
        <v>38559</v>
      </c>
      <c r="B1397" s="132"/>
      <c r="C1397" s="132">
        <v>94858</v>
      </c>
      <c r="D1397" s="132">
        <v>402428</v>
      </c>
      <c r="E1397" s="132">
        <v>94139</v>
      </c>
      <c r="F1397" s="132"/>
      <c r="G1397" s="132"/>
      <c r="H1397" s="132">
        <v>31310</v>
      </c>
      <c r="I1397" s="132">
        <v>23059</v>
      </c>
      <c r="J1397" s="132">
        <v>31535</v>
      </c>
      <c r="K1397" s="132">
        <v>16646</v>
      </c>
      <c r="L1397" s="132">
        <v>3292</v>
      </c>
      <c r="M1397" s="132"/>
      <c r="N1397" s="132"/>
      <c r="R1397" s="132">
        <v>27200</v>
      </c>
      <c r="S1397" s="132">
        <v>66050</v>
      </c>
      <c r="T1397" s="132">
        <v>200400</v>
      </c>
      <c r="U1397" s="132">
        <v>57394</v>
      </c>
      <c r="V1397" s="132">
        <v>1350</v>
      </c>
      <c r="W1397" s="132" t="e">
        <v>#N/A</v>
      </c>
      <c r="X1397" s="132">
        <v>57045</v>
      </c>
      <c r="Y1397" s="132">
        <v>18600</v>
      </c>
      <c r="Z1397" s="132">
        <v>19075</v>
      </c>
      <c r="AA1397" s="132">
        <v>34700</v>
      </c>
      <c r="AB1397" s="132">
        <v>3017</v>
      </c>
      <c r="AC1397" s="132">
        <v>13500</v>
      </c>
      <c r="AD1397" s="132" t="e">
        <v>#N/A</v>
      </c>
      <c r="AE1397" s="132">
        <v>34100</v>
      </c>
      <c r="AF1397" s="132">
        <v>10560</v>
      </c>
    </row>
    <row r="1398" spans="1:32">
      <c r="A1398" s="129">
        <v>38560</v>
      </c>
      <c r="B1398" s="132"/>
      <c r="C1398" s="132">
        <v>94858</v>
      </c>
      <c r="D1398" s="132">
        <v>402428</v>
      </c>
      <c r="E1398" s="132">
        <v>94139</v>
      </c>
      <c r="F1398" s="132"/>
      <c r="G1398" s="132"/>
      <c r="H1398" s="132">
        <v>31310</v>
      </c>
      <c r="I1398" s="132">
        <v>23059</v>
      </c>
      <c r="J1398" s="132">
        <v>31535</v>
      </c>
      <c r="K1398" s="132">
        <v>16646</v>
      </c>
      <c r="L1398" s="132">
        <v>3292</v>
      </c>
      <c r="M1398" s="132"/>
      <c r="N1398" s="132"/>
      <c r="R1398" s="132">
        <v>27200</v>
      </c>
      <c r="S1398" s="132">
        <v>66050</v>
      </c>
      <c r="T1398" s="132">
        <v>200400</v>
      </c>
      <c r="U1398" s="132">
        <v>57394</v>
      </c>
      <c r="V1398" s="132">
        <v>1350</v>
      </c>
      <c r="W1398" s="132" t="e">
        <v>#N/A</v>
      </c>
      <c r="X1398" s="132">
        <v>57045</v>
      </c>
      <c r="Y1398" s="132">
        <v>18600</v>
      </c>
      <c r="Z1398" s="132">
        <v>19075</v>
      </c>
      <c r="AA1398" s="132">
        <v>34700</v>
      </c>
      <c r="AB1398" s="132">
        <v>3017</v>
      </c>
      <c r="AC1398" s="132">
        <v>13500</v>
      </c>
      <c r="AD1398" s="132" t="e">
        <v>#N/A</v>
      </c>
      <c r="AE1398" s="132">
        <v>34100</v>
      </c>
      <c r="AF1398" s="132">
        <v>10560</v>
      </c>
    </row>
    <row r="1399" spans="1:32">
      <c r="A1399" s="129">
        <v>38561</v>
      </c>
      <c r="B1399" s="132"/>
      <c r="C1399" s="132">
        <v>94858</v>
      </c>
      <c r="D1399" s="132">
        <v>402428</v>
      </c>
      <c r="E1399" s="132">
        <v>94139</v>
      </c>
      <c r="F1399" s="132"/>
      <c r="G1399" s="132"/>
      <c r="H1399" s="132">
        <v>31310</v>
      </c>
      <c r="I1399" s="132">
        <v>23059</v>
      </c>
      <c r="J1399" s="132">
        <v>31535</v>
      </c>
      <c r="K1399" s="132">
        <v>16646</v>
      </c>
      <c r="L1399" s="132">
        <v>3292</v>
      </c>
      <c r="M1399" s="132"/>
      <c r="N1399" s="132"/>
      <c r="R1399" s="132">
        <v>27200</v>
      </c>
      <c r="S1399" s="132">
        <v>66050</v>
      </c>
      <c r="T1399" s="132">
        <v>200400</v>
      </c>
      <c r="U1399" s="132">
        <v>57394</v>
      </c>
      <c r="V1399" s="132">
        <v>1350</v>
      </c>
      <c r="W1399" s="132" t="e">
        <v>#N/A</v>
      </c>
      <c r="X1399" s="132">
        <v>57045</v>
      </c>
      <c r="Y1399" s="132">
        <v>18600</v>
      </c>
      <c r="Z1399" s="132">
        <v>19075</v>
      </c>
      <c r="AA1399" s="132">
        <v>34700</v>
      </c>
      <c r="AB1399" s="132">
        <v>3017</v>
      </c>
      <c r="AC1399" s="132">
        <v>13500</v>
      </c>
      <c r="AD1399" s="132" t="e">
        <v>#N/A</v>
      </c>
      <c r="AE1399" s="132">
        <v>34100</v>
      </c>
      <c r="AF1399" s="132">
        <v>10560</v>
      </c>
    </row>
    <row r="1400" spans="1:32">
      <c r="A1400" s="129">
        <v>38562</v>
      </c>
      <c r="B1400" s="132"/>
      <c r="C1400" s="132">
        <v>94858</v>
      </c>
      <c r="D1400" s="132">
        <v>402428</v>
      </c>
      <c r="E1400" s="132">
        <v>94139</v>
      </c>
      <c r="F1400" s="132"/>
      <c r="G1400" s="132"/>
      <c r="H1400" s="132">
        <v>31310</v>
      </c>
      <c r="I1400" s="132">
        <v>23059</v>
      </c>
      <c r="J1400" s="132">
        <v>31535</v>
      </c>
      <c r="K1400" s="132">
        <v>16646</v>
      </c>
      <c r="L1400" s="132">
        <v>3292</v>
      </c>
      <c r="M1400" s="132"/>
      <c r="N1400" s="132"/>
      <c r="R1400" s="132">
        <v>27200</v>
      </c>
      <c r="S1400" s="132">
        <v>66050</v>
      </c>
      <c r="T1400" s="132">
        <v>200400</v>
      </c>
      <c r="U1400" s="132">
        <v>57394</v>
      </c>
      <c r="V1400" s="132">
        <v>1350</v>
      </c>
      <c r="W1400" s="132" t="e">
        <v>#N/A</v>
      </c>
      <c r="X1400" s="132">
        <v>57045</v>
      </c>
      <c r="Y1400" s="132">
        <v>18600</v>
      </c>
      <c r="Z1400" s="132">
        <v>19075</v>
      </c>
      <c r="AA1400" s="132">
        <v>34700</v>
      </c>
      <c r="AB1400" s="132">
        <v>3017</v>
      </c>
      <c r="AC1400" s="132">
        <v>13500</v>
      </c>
      <c r="AD1400" s="132" t="e">
        <v>#N/A</v>
      </c>
      <c r="AE1400" s="132">
        <v>34100</v>
      </c>
      <c r="AF1400" s="132">
        <v>10560</v>
      </c>
    </row>
    <row r="1401" spans="1:32">
      <c r="A1401" s="129">
        <v>38565</v>
      </c>
      <c r="B1401" s="132"/>
      <c r="C1401" s="132">
        <v>94858</v>
      </c>
      <c r="D1401" s="132">
        <v>402428</v>
      </c>
      <c r="E1401" s="132">
        <v>94139</v>
      </c>
      <c r="F1401" s="132"/>
      <c r="G1401" s="132"/>
      <c r="H1401" s="132">
        <v>31310</v>
      </c>
      <c r="I1401" s="132">
        <v>23059</v>
      </c>
      <c r="J1401" s="132">
        <v>31535</v>
      </c>
      <c r="K1401" s="132">
        <v>16646</v>
      </c>
      <c r="L1401" s="132">
        <v>3292</v>
      </c>
      <c r="M1401" s="132"/>
      <c r="N1401" s="132"/>
      <c r="R1401" s="132">
        <v>27200</v>
      </c>
      <c r="S1401" s="132">
        <v>66050</v>
      </c>
      <c r="T1401" s="132">
        <v>200400</v>
      </c>
      <c r="U1401" s="132">
        <v>57394</v>
      </c>
      <c r="V1401" s="132">
        <v>1350</v>
      </c>
      <c r="W1401" s="132" t="e">
        <v>#N/A</v>
      </c>
      <c r="X1401" s="132">
        <v>57045</v>
      </c>
      <c r="Y1401" s="132">
        <v>18600</v>
      </c>
      <c r="Z1401" s="132">
        <v>19075</v>
      </c>
      <c r="AA1401" s="132">
        <v>34700</v>
      </c>
      <c r="AB1401" s="132">
        <v>3017</v>
      </c>
      <c r="AC1401" s="132">
        <v>13500</v>
      </c>
      <c r="AD1401" s="132" t="e">
        <v>#N/A</v>
      </c>
      <c r="AE1401" s="132">
        <v>34100</v>
      </c>
      <c r="AF1401" s="132">
        <v>10560</v>
      </c>
    </row>
    <row r="1402" spans="1:32">
      <c r="A1402" s="129">
        <v>38566</v>
      </c>
      <c r="B1402" s="132"/>
      <c r="C1402" s="132">
        <v>94858</v>
      </c>
      <c r="D1402" s="132">
        <v>402428</v>
      </c>
      <c r="E1402" s="132">
        <v>94139</v>
      </c>
      <c r="F1402" s="132"/>
      <c r="G1402" s="132"/>
      <c r="H1402" s="132">
        <v>31310</v>
      </c>
      <c r="I1402" s="132">
        <v>23059</v>
      </c>
      <c r="J1402" s="132">
        <v>31535</v>
      </c>
      <c r="K1402" s="132">
        <v>16646</v>
      </c>
      <c r="L1402" s="132">
        <v>3292</v>
      </c>
      <c r="M1402" s="132"/>
      <c r="N1402" s="132"/>
      <c r="R1402" s="132">
        <v>27200</v>
      </c>
      <c r="S1402" s="132">
        <v>66050</v>
      </c>
      <c r="T1402" s="132">
        <v>200400</v>
      </c>
      <c r="U1402" s="132">
        <v>57394</v>
      </c>
      <c r="V1402" s="132">
        <v>1350</v>
      </c>
      <c r="W1402" s="132" t="e">
        <v>#N/A</v>
      </c>
      <c r="X1402" s="132">
        <v>57045</v>
      </c>
      <c r="Y1402" s="132">
        <v>18600</v>
      </c>
      <c r="Z1402" s="132">
        <v>19075</v>
      </c>
      <c r="AA1402" s="132">
        <v>34700</v>
      </c>
      <c r="AB1402" s="132">
        <v>3017</v>
      </c>
      <c r="AC1402" s="132">
        <v>13500</v>
      </c>
      <c r="AD1402" s="132" t="e">
        <v>#N/A</v>
      </c>
      <c r="AE1402" s="132">
        <v>34100</v>
      </c>
      <c r="AF1402" s="132">
        <v>10560</v>
      </c>
    </row>
    <row r="1403" spans="1:32">
      <c r="A1403" s="129">
        <v>38567</v>
      </c>
      <c r="B1403" s="132"/>
      <c r="C1403" s="132">
        <v>94858</v>
      </c>
      <c r="D1403" s="132">
        <v>402428</v>
      </c>
      <c r="E1403" s="132">
        <v>94139</v>
      </c>
      <c r="F1403" s="132"/>
      <c r="G1403" s="132"/>
      <c r="H1403" s="132">
        <v>31310</v>
      </c>
      <c r="I1403" s="132">
        <v>23059</v>
      </c>
      <c r="J1403" s="132">
        <v>31535</v>
      </c>
      <c r="K1403" s="132">
        <v>16646</v>
      </c>
      <c r="L1403" s="132">
        <v>3292</v>
      </c>
      <c r="M1403" s="132"/>
      <c r="N1403" s="132"/>
      <c r="R1403" s="132">
        <v>27200</v>
      </c>
      <c r="S1403" s="132">
        <v>66050</v>
      </c>
      <c r="T1403" s="132">
        <v>200400</v>
      </c>
      <c r="U1403" s="132">
        <v>57394</v>
      </c>
      <c r="V1403" s="132">
        <v>1350</v>
      </c>
      <c r="W1403" s="132" t="e">
        <v>#N/A</v>
      </c>
      <c r="X1403" s="132">
        <v>57045</v>
      </c>
      <c r="Y1403" s="132">
        <v>18600</v>
      </c>
      <c r="Z1403" s="132">
        <v>19075</v>
      </c>
      <c r="AA1403" s="132">
        <v>34700</v>
      </c>
      <c r="AB1403" s="132">
        <v>3017</v>
      </c>
      <c r="AC1403" s="132">
        <v>13500</v>
      </c>
      <c r="AD1403" s="132" t="e">
        <v>#N/A</v>
      </c>
      <c r="AE1403" s="132">
        <v>34100</v>
      </c>
      <c r="AF1403" s="132">
        <v>10560</v>
      </c>
    </row>
    <row r="1404" spans="1:32">
      <c r="A1404" s="129">
        <v>38568</v>
      </c>
      <c r="B1404" s="132"/>
      <c r="C1404" s="132">
        <v>94858</v>
      </c>
      <c r="D1404" s="132">
        <v>402428</v>
      </c>
      <c r="E1404" s="132">
        <v>94139</v>
      </c>
      <c r="F1404" s="132"/>
      <c r="G1404" s="132"/>
      <c r="H1404" s="132">
        <v>31310</v>
      </c>
      <c r="I1404" s="132">
        <v>23059</v>
      </c>
      <c r="J1404" s="132">
        <v>31535</v>
      </c>
      <c r="K1404" s="132">
        <v>16646</v>
      </c>
      <c r="L1404" s="132">
        <v>3292</v>
      </c>
      <c r="M1404" s="132"/>
      <c r="N1404" s="132"/>
      <c r="R1404" s="132">
        <v>27200</v>
      </c>
      <c r="S1404" s="132">
        <v>66050</v>
      </c>
      <c r="T1404" s="132">
        <v>200400</v>
      </c>
      <c r="U1404" s="132">
        <v>57394</v>
      </c>
      <c r="V1404" s="132">
        <v>1350</v>
      </c>
      <c r="W1404" s="132" t="e">
        <v>#N/A</v>
      </c>
      <c r="X1404" s="132">
        <v>57045</v>
      </c>
      <c r="Y1404" s="132">
        <v>18600</v>
      </c>
      <c r="Z1404" s="132">
        <v>19075</v>
      </c>
      <c r="AA1404" s="132">
        <v>34700</v>
      </c>
      <c r="AB1404" s="132">
        <v>3017</v>
      </c>
      <c r="AC1404" s="132">
        <v>13500</v>
      </c>
      <c r="AD1404" s="132" t="e">
        <v>#N/A</v>
      </c>
      <c r="AE1404" s="132">
        <v>34100</v>
      </c>
      <c r="AF1404" s="132">
        <v>10560</v>
      </c>
    </row>
    <row r="1405" spans="1:32">
      <c r="A1405" s="129">
        <v>38569</v>
      </c>
      <c r="B1405" s="132"/>
      <c r="C1405" s="132">
        <v>94858</v>
      </c>
      <c r="D1405" s="132">
        <v>402428</v>
      </c>
      <c r="E1405" s="132">
        <v>94139</v>
      </c>
      <c r="F1405" s="132"/>
      <c r="G1405" s="132"/>
      <c r="H1405" s="132">
        <v>31310</v>
      </c>
      <c r="I1405" s="132">
        <v>23059</v>
      </c>
      <c r="J1405" s="132">
        <v>31535</v>
      </c>
      <c r="K1405" s="132">
        <v>16646</v>
      </c>
      <c r="L1405" s="132">
        <v>3292</v>
      </c>
      <c r="M1405" s="132"/>
      <c r="N1405" s="132"/>
      <c r="R1405" s="132">
        <v>27200</v>
      </c>
      <c r="S1405" s="132">
        <v>66050</v>
      </c>
      <c r="T1405" s="132">
        <v>200400</v>
      </c>
      <c r="U1405" s="132">
        <v>57394</v>
      </c>
      <c r="V1405" s="132">
        <v>1350</v>
      </c>
      <c r="W1405" s="132" t="e">
        <v>#N/A</v>
      </c>
      <c r="X1405" s="132">
        <v>57045</v>
      </c>
      <c r="Y1405" s="132">
        <v>18600</v>
      </c>
      <c r="Z1405" s="132">
        <v>19075</v>
      </c>
      <c r="AA1405" s="132">
        <v>34700</v>
      </c>
      <c r="AB1405" s="132">
        <v>3017</v>
      </c>
      <c r="AC1405" s="132">
        <v>13500</v>
      </c>
      <c r="AD1405" s="132" t="e">
        <v>#N/A</v>
      </c>
      <c r="AE1405" s="132">
        <v>34100</v>
      </c>
      <c r="AF1405" s="132">
        <v>10560</v>
      </c>
    </row>
    <row r="1406" spans="1:32">
      <c r="A1406" s="129">
        <v>38572</v>
      </c>
      <c r="B1406" s="132"/>
      <c r="C1406" s="132">
        <v>94858</v>
      </c>
      <c r="D1406" s="132">
        <v>402428</v>
      </c>
      <c r="E1406" s="132">
        <v>94139</v>
      </c>
      <c r="F1406" s="132"/>
      <c r="G1406" s="132"/>
      <c r="H1406" s="132">
        <v>31310</v>
      </c>
      <c r="I1406" s="132">
        <v>23059</v>
      </c>
      <c r="J1406" s="132">
        <v>31535</v>
      </c>
      <c r="K1406" s="132">
        <v>16646</v>
      </c>
      <c r="L1406" s="132">
        <v>3292</v>
      </c>
      <c r="M1406" s="132"/>
      <c r="N1406" s="132"/>
      <c r="R1406" s="132">
        <v>27200</v>
      </c>
      <c r="S1406" s="132">
        <v>66050</v>
      </c>
      <c r="T1406" s="132">
        <v>200400</v>
      </c>
      <c r="U1406" s="132">
        <v>57394</v>
      </c>
      <c r="V1406" s="132">
        <v>1350</v>
      </c>
      <c r="W1406" s="132" t="e">
        <v>#N/A</v>
      </c>
      <c r="X1406" s="132">
        <v>57045</v>
      </c>
      <c r="Y1406" s="132">
        <v>18600</v>
      </c>
      <c r="Z1406" s="132">
        <v>19075</v>
      </c>
      <c r="AA1406" s="132">
        <v>34700</v>
      </c>
      <c r="AB1406" s="132">
        <v>3017</v>
      </c>
      <c r="AC1406" s="132">
        <v>13500</v>
      </c>
      <c r="AD1406" s="132" t="e">
        <v>#N/A</v>
      </c>
      <c r="AE1406" s="132">
        <v>34100</v>
      </c>
      <c r="AF1406" s="132">
        <v>10560</v>
      </c>
    </row>
    <row r="1407" spans="1:32">
      <c r="A1407" s="129">
        <v>38573</v>
      </c>
      <c r="B1407" s="132"/>
      <c r="C1407" s="132">
        <v>94858</v>
      </c>
      <c r="D1407" s="132">
        <v>402428</v>
      </c>
      <c r="E1407" s="132">
        <v>94139</v>
      </c>
      <c r="F1407" s="132"/>
      <c r="G1407" s="132"/>
      <c r="H1407" s="132">
        <v>31310</v>
      </c>
      <c r="I1407" s="132">
        <v>23059</v>
      </c>
      <c r="J1407" s="132">
        <v>31535</v>
      </c>
      <c r="K1407" s="132">
        <v>16646</v>
      </c>
      <c r="L1407" s="132">
        <v>3292</v>
      </c>
      <c r="M1407" s="132"/>
      <c r="N1407" s="132"/>
      <c r="R1407" s="132">
        <v>27200</v>
      </c>
      <c r="S1407" s="132">
        <v>66050</v>
      </c>
      <c r="T1407" s="132">
        <v>200400</v>
      </c>
      <c r="U1407" s="132">
        <v>57394</v>
      </c>
      <c r="V1407" s="132">
        <v>1350</v>
      </c>
      <c r="W1407" s="132" t="e">
        <v>#N/A</v>
      </c>
      <c r="X1407" s="132">
        <v>57045</v>
      </c>
      <c r="Y1407" s="132">
        <v>18600</v>
      </c>
      <c r="Z1407" s="132">
        <v>19075</v>
      </c>
      <c r="AA1407" s="132">
        <v>34700</v>
      </c>
      <c r="AB1407" s="132">
        <v>3017</v>
      </c>
      <c r="AC1407" s="132">
        <v>13500</v>
      </c>
      <c r="AD1407" s="132" t="e">
        <v>#N/A</v>
      </c>
      <c r="AE1407" s="132">
        <v>34100</v>
      </c>
      <c r="AF1407" s="132">
        <v>10560</v>
      </c>
    </row>
    <row r="1408" spans="1:32">
      <c r="A1408" s="129">
        <v>38574</v>
      </c>
      <c r="B1408" s="132"/>
      <c r="C1408" s="132">
        <v>34075</v>
      </c>
      <c r="D1408" s="132">
        <v>169010</v>
      </c>
      <c r="E1408" s="132">
        <v>28215</v>
      </c>
      <c r="F1408" s="132"/>
      <c r="G1408" s="132"/>
      <c r="H1408" s="132">
        <v>32920</v>
      </c>
      <c r="I1408" s="132">
        <v>15593</v>
      </c>
      <c r="J1408" s="132">
        <v>12770</v>
      </c>
      <c r="K1408" s="132">
        <v>16746</v>
      </c>
      <c r="L1408" s="132">
        <v>630</v>
      </c>
      <c r="M1408" s="132"/>
      <c r="N1408" s="132"/>
      <c r="R1408" s="132">
        <v>17300</v>
      </c>
      <c r="S1408" s="132">
        <v>8050</v>
      </c>
      <c r="T1408" s="132">
        <v>69155</v>
      </c>
      <c r="U1408" s="132">
        <v>32524</v>
      </c>
      <c r="V1408" s="132">
        <v>1050</v>
      </c>
      <c r="W1408" s="132" t="e">
        <v>#N/A</v>
      </c>
      <c r="X1408" s="132">
        <v>20562</v>
      </c>
      <c r="Y1408" s="132" t="e">
        <v>#N/A</v>
      </c>
      <c r="Z1408" s="132" t="e">
        <v>#N/A</v>
      </c>
      <c r="AA1408" s="132">
        <v>41700</v>
      </c>
      <c r="AB1408" s="132">
        <v>5510</v>
      </c>
      <c r="AC1408" s="132" t="e">
        <v>#N/A</v>
      </c>
      <c r="AD1408" s="132">
        <v>9050</v>
      </c>
      <c r="AE1408" s="132">
        <v>52340</v>
      </c>
      <c r="AF1408" s="132">
        <v>4660</v>
      </c>
    </row>
    <row r="1409" spans="1:32">
      <c r="A1409" s="129">
        <v>38575</v>
      </c>
      <c r="B1409" s="132"/>
      <c r="C1409" s="132">
        <v>34075</v>
      </c>
      <c r="D1409" s="132">
        <v>169010</v>
      </c>
      <c r="E1409" s="132">
        <v>28215</v>
      </c>
      <c r="F1409" s="132"/>
      <c r="G1409" s="132"/>
      <c r="H1409" s="132">
        <v>32920</v>
      </c>
      <c r="I1409" s="132">
        <v>15593</v>
      </c>
      <c r="J1409" s="132">
        <v>12770</v>
      </c>
      <c r="K1409" s="132">
        <v>16746</v>
      </c>
      <c r="L1409" s="132">
        <v>630</v>
      </c>
      <c r="M1409" s="132"/>
      <c r="N1409" s="132"/>
      <c r="R1409" s="132">
        <v>17300</v>
      </c>
      <c r="S1409" s="132">
        <v>8050</v>
      </c>
      <c r="T1409" s="132">
        <v>69155</v>
      </c>
      <c r="U1409" s="132">
        <v>32524</v>
      </c>
      <c r="V1409" s="132">
        <v>1050</v>
      </c>
      <c r="W1409" s="132" t="e">
        <v>#N/A</v>
      </c>
      <c r="X1409" s="132">
        <v>20562</v>
      </c>
      <c r="Y1409" s="132" t="e">
        <v>#N/A</v>
      </c>
      <c r="Z1409" s="132" t="e">
        <v>#N/A</v>
      </c>
      <c r="AA1409" s="132">
        <v>41700</v>
      </c>
      <c r="AB1409" s="132">
        <v>5510</v>
      </c>
      <c r="AC1409" s="132" t="e">
        <v>#N/A</v>
      </c>
      <c r="AD1409" s="132">
        <v>9050</v>
      </c>
      <c r="AE1409" s="132">
        <v>52340</v>
      </c>
      <c r="AF1409" s="132">
        <v>4660</v>
      </c>
    </row>
    <row r="1410" spans="1:32">
      <c r="A1410" s="129">
        <v>38576</v>
      </c>
      <c r="B1410" s="132"/>
      <c r="C1410" s="132">
        <v>34075</v>
      </c>
      <c r="D1410" s="132">
        <v>169010</v>
      </c>
      <c r="E1410" s="132">
        <v>28215</v>
      </c>
      <c r="F1410" s="132"/>
      <c r="G1410" s="132"/>
      <c r="H1410" s="132">
        <v>32920</v>
      </c>
      <c r="I1410" s="132">
        <v>15593</v>
      </c>
      <c r="J1410" s="132">
        <v>12770</v>
      </c>
      <c r="K1410" s="132">
        <v>16746</v>
      </c>
      <c r="L1410" s="132">
        <v>630</v>
      </c>
      <c r="M1410" s="132"/>
      <c r="N1410" s="132"/>
      <c r="R1410" s="132">
        <v>17300</v>
      </c>
      <c r="S1410" s="132">
        <v>8050</v>
      </c>
      <c r="T1410" s="132">
        <v>69155</v>
      </c>
      <c r="U1410" s="132">
        <v>32524</v>
      </c>
      <c r="V1410" s="132">
        <v>1050</v>
      </c>
      <c r="W1410" s="132" t="e">
        <v>#N/A</v>
      </c>
      <c r="X1410" s="132">
        <v>20562</v>
      </c>
      <c r="Y1410" s="132" t="e">
        <v>#N/A</v>
      </c>
      <c r="Z1410" s="132" t="e">
        <v>#N/A</v>
      </c>
      <c r="AA1410" s="132">
        <v>41700</v>
      </c>
      <c r="AB1410" s="132">
        <v>5510</v>
      </c>
      <c r="AC1410" s="132" t="e">
        <v>#N/A</v>
      </c>
      <c r="AD1410" s="132">
        <v>9050</v>
      </c>
      <c r="AE1410" s="132">
        <v>52340</v>
      </c>
      <c r="AF1410" s="132">
        <v>4660</v>
      </c>
    </row>
    <row r="1411" spans="1:32">
      <c r="A1411" s="129">
        <v>38579</v>
      </c>
      <c r="B1411" s="132"/>
      <c r="C1411" s="132">
        <v>45475</v>
      </c>
      <c r="D1411" s="132">
        <v>240869</v>
      </c>
      <c r="E1411" s="132">
        <v>48815</v>
      </c>
      <c r="F1411" s="132"/>
      <c r="G1411" s="132"/>
      <c r="H1411" s="132">
        <v>36330</v>
      </c>
      <c r="I1411" s="132">
        <v>25119</v>
      </c>
      <c r="J1411" s="132">
        <v>17270</v>
      </c>
      <c r="K1411" s="132">
        <v>17346</v>
      </c>
      <c r="L1411" s="132">
        <v>1630</v>
      </c>
      <c r="M1411" s="132"/>
      <c r="N1411" s="132"/>
      <c r="R1411" s="132">
        <v>17300</v>
      </c>
      <c r="S1411" s="132">
        <v>23050</v>
      </c>
      <c r="T1411" s="132">
        <v>96438</v>
      </c>
      <c r="U1411" s="132">
        <v>54735</v>
      </c>
      <c r="V1411" s="132">
        <v>1650</v>
      </c>
      <c r="W1411" s="132" t="e">
        <v>#N/A</v>
      </c>
      <c r="X1411" s="132">
        <v>25606</v>
      </c>
      <c r="Y1411" s="132">
        <v>8900</v>
      </c>
      <c r="Z1411" s="132">
        <v>460</v>
      </c>
      <c r="AA1411" s="132">
        <v>46400</v>
      </c>
      <c r="AB1411" s="132">
        <v>5510</v>
      </c>
      <c r="AC1411" s="132" t="e">
        <v>#N/A</v>
      </c>
      <c r="AD1411" s="132">
        <v>9050</v>
      </c>
      <c r="AE1411" s="132">
        <v>70080</v>
      </c>
      <c r="AF1411" s="132">
        <v>7310</v>
      </c>
    </row>
    <row r="1412" spans="1:32">
      <c r="A1412" s="129">
        <v>38580</v>
      </c>
      <c r="B1412" s="132"/>
      <c r="C1412" s="132">
        <v>45475</v>
      </c>
      <c r="D1412" s="132">
        <v>240869</v>
      </c>
      <c r="E1412" s="132">
        <v>48815</v>
      </c>
      <c r="F1412" s="132"/>
      <c r="G1412" s="132"/>
      <c r="H1412" s="132">
        <v>36330</v>
      </c>
      <c r="I1412" s="132">
        <v>25119</v>
      </c>
      <c r="J1412" s="132">
        <v>17270</v>
      </c>
      <c r="K1412" s="132">
        <v>17346</v>
      </c>
      <c r="L1412" s="132">
        <v>1630</v>
      </c>
      <c r="M1412" s="132"/>
      <c r="N1412" s="132"/>
      <c r="R1412" s="132">
        <v>17300</v>
      </c>
      <c r="S1412" s="132">
        <v>23050</v>
      </c>
      <c r="T1412" s="132">
        <v>96438</v>
      </c>
      <c r="U1412" s="132">
        <v>54735</v>
      </c>
      <c r="V1412" s="132">
        <v>1650</v>
      </c>
      <c r="W1412" s="132" t="e">
        <v>#N/A</v>
      </c>
      <c r="X1412" s="132">
        <v>25606</v>
      </c>
      <c r="Y1412" s="132">
        <v>8900</v>
      </c>
      <c r="Z1412" s="132">
        <v>460</v>
      </c>
      <c r="AA1412" s="132">
        <v>46400</v>
      </c>
      <c r="AB1412" s="132">
        <v>5510</v>
      </c>
      <c r="AC1412" s="132" t="e">
        <v>#N/A</v>
      </c>
      <c r="AD1412" s="132">
        <v>9050</v>
      </c>
      <c r="AE1412" s="132">
        <v>70080</v>
      </c>
      <c r="AF1412" s="132">
        <v>7310</v>
      </c>
    </row>
    <row r="1413" spans="1:32">
      <c r="A1413" s="129">
        <v>38581</v>
      </c>
      <c r="B1413" s="132"/>
      <c r="C1413" s="132">
        <v>45475</v>
      </c>
      <c r="D1413" s="132">
        <v>240869</v>
      </c>
      <c r="E1413" s="132">
        <v>48815</v>
      </c>
      <c r="F1413" s="132"/>
      <c r="G1413" s="132"/>
      <c r="H1413" s="132">
        <v>36330</v>
      </c>
      <c r="I1413" s="132">
        <v>25119</v>
      </c>
      <c r="J1413" s="132">
        <v>17270</v>
      </c>
      <c r="K1413" s="132">
        <v>17346</v>
      </c>
      <c r="L1413" s="132">
        <v>1630</v>
      </c>
      <c r="M1413" s="132"/>
      <c r="N1413" s="132"/>
      <c r="R1413" s="132">
        <v>17300</v>
      </c>
      <c r="S1413" s="132">
        <v>23050</v>
      </c>
      <c r="T1413" s="132">
        <v>96438</v>
      </c>
      <c r="U1413" s="132">
        <v>54735</v>
      </c>
      <c r="V1413" s="132">
        <v>1650</v>
      </c>
      <c r="W1413" s="132" t="e">
        <v>#N/A</v>
      </c>
      <c r="X1413" s="132">
        <v>25606</v>
      </c>
      <c r="Y1413" s="132">
        <v>8900</v>
      </c>
      <c r="Z1413" s="132">
        <v>460</v>
      </c>
      <c r="AA1413" s="132">
        <v>46400</v>
      </c>
      <c r="AB1413" s="132">
        <v>5510</v>
      </c>
      <c r="AC1413" s="132" t="e">
        <v>#N/A</v>
      </c>
      <c r="AD1413" s="132">
        <v>9050</v>
      </c>
      <c r="AE1413" s="132">
        <v>70080</v>
      </c>
      <c r="AF1413" s="132">
        <v>7310</v>
      </c>
    </row>
    <row r="1414" spans="1:32">
      <c r="A1414" s="129">
        <v>38582</v>
      </c>
      <c r="B1414" s="132"/>
      <c r="C1414" s="132">
        <v>45475</v>
      </c>
      <c r="D1414" s="132">
        <v>240869</v>
      </c>
      <c r="E1414" s="132">
        <v>48815</v>
      </c>
      <c r="F1414" s="132"/>
      <c r="G1414" s="132"/>
      <c r="H1414" s="132">
        <v>36330</v>
      </c>
      <c r="I1414" s="132">
        <v>25119</v>
      </c>
      <c r="J1414" s="132">
        <v>17270</v>
      </c>
      <c r="K1414" s="132">
        <v>17346</v>
      </c>
      <c r="L1414" s="132">
        <v>1630</v>
      </c>
      <c r="M1414" s="132"/>
      <c r="N1414" s="132"/>
      <c r="R1414" s="132">
        <v>17300</v>
      </c>
      <c r="S1414" s="132">
        <v>23050</v>
      </c>
      <c r="T1414" s="132">
        <v>96438</v>
      </c>
      <c r="U1414" s="132">
        <v>54735</v>
      </c>
      <c r="V1414" s="132">
        <v>1650</v>
      </c>
      <c r="W1414" s="132" t="e">
        <v>#N/A</v>
      </c>
      <c r="X1414" s="132">
        <v>25606</v>
      </c>
      <c r="Y1414" s="132">
        <v>8900</v>
      </c>
      <c r="Z1414" s="132">
        <v>460</v>
      </c>
      <c r="AA1414" s="132">
        <v>46400</v>
      </c>
      <c r="AB1414" s="132">
        <v>5510</v>
      </c>
      <c r="AC1414" s="132" t="e">
        <v>#N/A</v>
      </c>
      <c r="AD1414" s="132">
        <v>9050</v>
      </c>
      <c r="AE1414" s="132">
        <v>70080</v>
      </c>
      <c r="AF1414" s="132">
        <v>7310</v>
      </c>
    </row>
    <row r="1415" spans="1:32">
      <c r="A1415" s="129">
        <v>38583</v>
      </c>
      <c r="B1415" s="132"/>
      <c r="C1415" s="132">
        <v>45475</v>
      </c>
      <c r="D1415" s="132">
        <v>240869</v>
      </c>
      <c r="E1415" s="132">
        <v>48815</v>
      </c>
      <c r="F1415" s="132"/>
      <c r="G1415" s="132"/>
      <c r="H1415" s="132">
        <v>36330</v>
      </c>
      <c r="I1415" s="132">
        <v>25119</v>
      </c>
      <c r="J1415" s="132">
        <v>17270</v>
      </c>
      <c r="K1415" s="132">
        <v>17346</v>
      </c>
      <c r="L1415" s="132">
        <v>1630</v>
      </c>
      <c r="M1415" s="132"/>
      <c r="N1415" s="132"/>
      <c r="R1415" s="132">
        <v>17300</v>
      </c>
      <c r="S1415" s="132">
        <v>23050</v>
      </c>
      <c r="T1415" s="132">
        <v>96438</v>
      </c>
      <c r="U1415" s="132">
        <v>54735</v>
      </c>
      <c r="V1415" s="132">
        <v>1650</v>
      </c>
      <c r="W1415" s="132" t="e">
        <v>#N/A</v>
      </c>
      <c r="X1415" s="132">
        <v>25606</v>
      </c>
      <c r="Y1415" s="132">
        <v>8900</v>
      </c>
      <c r="Z1415" s="132">
        <v>460</v>
      </c>
      <c r="AA1415" s="132">
        <v>46400</v>
      </c>
      <c r="AB1415" s="132">
        <v>5510</v>
      </c>
      <c r="AC1415" s="132" t="e">
        <v>#N/A</v>
      </c>
      <c r="AD1415" s="132">
        <v>9050</v>
      </c>
      <c r="AE1415" s="132">
        <v>70080</v>
      </c>
      <c r="AF1415" s="132">
        <v>7310</v>
      </c>
    </row>
    <row r="1416" spans="1:32">
      <c r="A1416" s="129">
        <v>38586</v>
      </c>
      <c r="B1416" s="132"/>
      <c r="C1416" s="132">
        <v>61705</v>
      </c>
      <c r="D1416" s="132">
        <v>314365</v>
      </c>
      <c r="E1416" s="132">
        <v>51132</v>
      </c>
      <c r="F1416" s="132"/>
      <c r="G1416" s="132"/>
      <c r="H1416" s="132">
        <v>37987</v>
      </c>
      <c r="I1416" s="132">
        <v>31419</v>
      </c>
      <c r="J1416" s="132">
        <v>24450</v>
      </c>
      <c r="K1416" s="132">
        <v>22171</v>
      </c>
      <c r="L1416" s="132">
        <v>3150</v>
      </c>
      <c r="M1416" s="132"/>
      <c r="N1416" s="132"/>
      <c r="R1416" s="132">
        <v>20225</v>
      </c>
      <c r="S1416" s="132">
        <v>51800</v>
      </c>
      <c r="T1416" s="132">
        <v>117418</v>
      </c>
      <c r="U1416" s="132">
        <v>61935</v>
      </c>
      <c r="V1416" s="132">
        <v>2370</v>
      </c>
      <c r="W1416" s="132">
        <v>1000</v>
      </c>
      <c r="X1416" s="132">
        <v>38735</v>
      </c>
      <c r="Y1416" s="132">
        <v>9400</v>
      </c>
      <c r="Z1416" s="132">
        <v>460</v>
      </c>
      <c r="AA1416" s="132">
        <v>53100</v>
      </c>
      <c r="AB1416" s="132">
        <v>5510</v>
      </c>
      <c r="AC1416" s="132" t="e">
        <v>#N/A</v>
      </c>
      <c r="AD1416" s="132">
        <v>9050</v>
      </c>
      <c r="AE1416" s="132">
        <v>70080</v>
      </c>
      <c r="AF1416" s="132">
        <v>7310</v>
      </c>
    </row>
    <row r="1417" spans="1:32">
      <c r="A1417" s="129">
        <v>38587</v>
      </c>
      <c r="B1417" s="132"/>
      <c r="C1417" s="132">
        <v>61705</v>
      </c>
      <c r="D1417" s="132">
        <v>314365</v>
      </c>
      <c r="E1417" s="132">
        <v>51132</v>
      </c>
      <c r="F1417" s="132"/>
      <c r="G1417" s="132"/>
      <c r="H1417" s="132">
        <v>37987</v>
      </c>
      <c r="I1417" s="132">
        <v>31419</v>
      </c>
      <c r="J1417" s="132">
        <v>24450</v>
      </c>
      <c r="K1417" s="132">
        <v>22171</v>
      </c>
      <c r="L1417" s="132">
        <v>3150</v>
      </c>
      <c r="M1417" s="132"/>
      <c r="N1417" s="132"/>
      <c r="R1417" s="132">
        <v>20225</v>
      </c>
      <c r="S1417" s="132">
        <v>51800</v>
      </c>
      <c r="T1417" s="132">
        <v>117418</v>
      </c>
      <c r="U1417" s="132">
        <v>61935</v>
      </c>
      <c r="V1417" s="132">
        <v>2370</v>
      </c>
      <c r="W1417" s="132">
        <v>1000</v>
      </c>
      <c r="X1417" s="132">
        <v>38735</v>
      </c>
      <c r="Y1417" s="132">
        <v>9400</v>
      </c>
      <c r="Z1417" s="132">
        <v>460</v>
      </c>
      <c r="AA1417" s="132">
        <v>53100</v>
      </c>
      <c r="AB1417" s="132">
        <v>5510</v>
      </c>
      <c r="AC1417" s="132" t="e">
        <v>#N/A</v>
      </c>
      <c r="AD1417" s="132">
        <v>9050</v>
      </c>
      <c r="AE1417" s="132">
        <v>70080</v>
      </c>
      <c r="AF1417" s="132">
        <v>7310</v>
      </c>
    </row>
    <row r="1418" spans="1:32">
      <c r="A1418" s="129">
        <v>38588</v>
      </c>
      <c r="B1418" s="132"/>
      <c r="C1418" s="132">
        <v>61705</v>
      </c>
      <c r="D1418" s="132">
        <v>314365</v>
      </c>
      <c r="E1418" s="132">
        <v>51132</v>
      </c>
      <c r="F1418" s="132"/>
      <c r="G1418" s="132"/>
      <c r="H1418" s="132">
        <v>37987</v>
      </c>
      <c r="I1418" s="132">
        <v>31419</v>
      </c>
      <c r="J1418" s="132">
        <v>24450</v>
      </c>
      <c r="K1418" s="132">
        <v>22171</v>
      </c>
      <c r="L1418" s="132">
        <v>3150</v>
      </c>
      <c r="M1418" s="132"/>
      <c r="N1418" s="132"/>
      <c r="R1418" s="132">
        <v>20225</v>
      </c>
      <c r="S1418" s="132">
        <v>51800</v>
      </c>
      <c r="T1418" s="132">
        <v>117418</v>
      </c>
      <c r="U1418" s="132">
        <v>61935</v>
      </c>
      <c r="V1418" s="132">
        <v>2370</v>
      </c>
      <c r="W1418" s="132">
        <v>1000</v>
      </c>
      <c r="X1418" s="132">
        <v>38735</v>
      </c>
      <c r="Y1418" s="132">
        <v>9400</v>
      </c>
      <c r="Z1418" s="132">
        <v>460</v>
      </c>
      <c r="AA1418" s="132">
        <v>53100</v>
      </c>
      <c r="AB1418" s="132">
        <v>5510</v>
      </c>
      <c r="AC1418" s="132" t="e">
        <v>#N/A</v>
      </c>
      <c r="AD1418" s="132">
        <v>9050</v>
      </c>
      <c r="AE1418" s="132">
        <v>70080</v>
      </c>
      <c r="AF1418" s="132">
        <v>7310</v>
      </c>
    </row>
    <row r="1419" spans="1:32">
      <c r="A1419" s="129">
        <v>38589</v>
      </c>
      <c r="B1419" s="132"/>
      <c r="C1419" s="132">
        <v>86041</v>
      </c>
      <c r="D1419" s="132">
        <v>420561</v>
      </c>
      <c r="E1419" s="132">
        <v>85204</v>
      </c>
      <c r="F1419" s="132"/>
      <c r="G1419" s="132"/>
      <c r="H1419" s="132">
        <v>40639</v>
      </c>
      <c r="I1419" s="132">
        <v>33119</v>
      </c>
      <c r="J1419" s="132">
        <v>33460</v>
      </c>
      <c r="K1419" s="132">
        <v>23021</v>
      </c>
      <c r="L1419" s="132">
        <v>3650</v>
      </c>
      <c r="M1419" s="132"/>
      <c r="N1419" s="132"/>
      <c r="R1419" s="132">
        <v>21225</v>
      </c>
      <c r="S1419" s="132">
        <v>95755</v>
      </c>
      <c r="T1419" s="132">
        <v>177286</v>
      </c>
      <c r="U1419" s="132">
        <v>67087</v>
      </c>
      <c r="V1419" s="132">
        <v>2370</v>
      </c>
      <c r="W1419" s="132">
        <v>1000</v>
      </c>
      <c r="X1419" s="132">
        <v>47861</v>
      </c>
      <c r="Y1419" s="132">
        <v>9400</v>
      </c>
      <c r="Z1419" s="132">
        <v>3160</v>
      </c>
      <c r="AA1419" s="132">
        <v>53100</v>
      </c>
      <c r="AB1419" s="132">
        <v>5510</v>
      </c>
      <c r="AC1419" s="132" t="e">
        <v>#N/A</v>
      </c>
      <c r="AD1419" s="132">
        <v>9050</v>
      </c>
      <c r="AE1419" s="132">
        <v>75580</v>
      </c>
      <c r="AF1419" s="132">
        <v>16115</v>
      </c>
    </row>
    <row r="1420" spans="1:32">
      <c r="A1420" s="129">
        <v>38590</v>
      </c>
      <c r="B1420" s="132"/>
      <c r="C1420" s="132">
        <v>86041</v>
      </c>
      <c r="D1420" s="132">
        <v>420561</v>
      </c>
      <c r="E1420" s="132">
        <v>85204</v>
      </c>
      <c r="F1420" s="132"/>
      <c r="G1420" s="132"/>
      <c r="H1420" s="132">
        <v>40639</v>
      </c>
      <c r="I1420" s="132">
        <v>33119</v>
      </c>
      <c r="J1420" s="132">
        <v>33460</v>
      </c>
      <c r="K1420" s="132">
        <v>23021</v>
      </c>
      <c r="L1420" s="132">
        <v>3650</v>
      </c>
      <c r="M1420" s="132"/>
      <c r="N1420" s="132"/>
      <c r="R1420" s="132">
        <v>21225</v>
      </c>
      <c r="S1420" s="132">
        <v>95755</v>
      </c>
      <c r="T1420" s="132">
        <v>177286</v>
      </c>
      <c r="U1420" s="132">
        <v>67087</v>
      </c>
      <c r="V1420" s="132">
        <v>2370</v>
      </c>
      <c r="W1420" s="132">
        <v>1000</v>
      </c>
      <c r="X1420" s="132">
        <v>47861</v>
      </c>
      <c r="Y1420" s="132">
        <v>9400</v>
      </c>
      <c r="Z1420" s="132">
        <v>3160</v>
      </c>
      <c r="AA1420" s="132">
        <v>53100</v>
      </c>
      <c r="AB1420" s="132">
        <v>5510</v>
      </c>
      <c r="AC1420" s="132" t="e">
        <v>#N/A</v>
      </c>
      <c r="AD1420" s="132">
        <v>9050</v>
      </c>
      <c r="AE1420" s="132">
        <v>75580</v>
      </c>
      <c r="AF1420" s="132">
        <v>16115</v>
      </c>
    </row>
    <row r="1421" spans="1:32">
      <c r="A1421" s="129">
        <v>38593</v>
      </c>
      <c r="B1421" s="132"/>
      <c r="C1421" s="132">
        <v>86041</v>
      </c>
      <c r="D1421" s="132">
        <v>420561</v>
      </c>
      <c r="E1421" s="132">
        <v>85204</v>
      </c>
      <c r="F1421" s="132"/>
      <c r="G1421" s="132"/>
      <c r="H1421" s="132">
        <v>40639</v>
      </c>
      <c r="I1421" s="132">
        <v>33119</v>
      </c>
      <c r="J1421" s="132">
        <v>33460</v>
      </c>
      <c r="K1421" s="132">
        <v>23021</v>
      </c>
      <c r="L1421" s="132">
        <v>3650</v>
      </c>
      <c r="M1421" s="132"/>
      <c r="N1421" s="132"/>
      <c r="R1421" s="132">
        <v>21225</v>
      </c>
      <c r="S1421" s="132">
        <v>95755</v>
      </c>
      <c r="T1421" s="132">
        <v>177286</v>
      </c>
      <c r="U1421" s="132">
        <v>67087</v>
      </c>
      <c r="V1421" s="132">
        <v>2370</v>
      </c>
      <c r="W1421" s="132">
        <v>1000</v>
      </c>
      <c r="X1421" s="132">
        <v>47861</v>
      </c>
      <c r="Y1421" s="132">
        <v>9400</v>
      </c>
      <c r="Z1421" s="132">
        <v>3160</v>
      </c>
      <c r="AA1421" s="132">
        <v>53100</v>
      </c>
      <c r="AB1421" s="132">
        <v>5510</v>
      </c>
      <c r="AC1421" s="132" t="e">
        <v>#N/A</v>
      </c>
      <c r="AD1421" s="132">
        <v>9050</v>
      </c>
      <c r="AE1421" s="132">
        <v>75580</v>
      </c>
      <c r="AF1421" s="132">
        <v>16115</v>
      </c>
    </row>
    <row r="1422" spans="1:32">
      <c r="A1422" s="129">
        <v>38594</v>
      </c>
      <c r="B1422" s="132"/>
      <c r="C1422" s="132">
        <v>86041</v>
      </c>
      <c r="D1422" s="132">
        <v>420561</v>
      </c>
      <c r="E1422" s="132">
        <v>85204</v>
      </c>
      <c r="F1422" s="132"/>
      <c r="G1422" s="132"/>
      <c r="H1422" s="132">
        <v>40639</v>
      </c>
      <c r="I1422" s="132">
        <v>33119</v>
      </c>
      <c r="J1422" s="132">
        <v>33460</v>
      </c>
      <c r="K1422" s="132">
        <v>23021</v>
      </c>
      <c r="L1422" s="132">
        <v>3650</v>
      </c>
      <c r="M1422" s="132"/>
      <c r="N1422" s="132"/>
      <c r="R1422" s="132">
        <v>21225</v>
      </c>
      <c r="S1422" s="132">
        <v>95755</v>
      </c>
      <c r="T1422" s="132">
        <v>177286</v>
      </c>
      <c r="U1422" s="132">
        <v>67087</v>
      </c>
      <c r="V1422" s="132">
        <v>2370</v>
      </c>
      <c r="W1422" s="132">
        <v>1000</v>
      </c>
      <c r="X1422" s="132">
        <v>47861</v>
      </c>
      <c r="Y1422" s="132">
        <v>9400</v>
      </c>
      <c r="Z1422" s="132">
        <v>3160</v>
      </c>
      <c r="AA1422" s="132">
        <v>53100</v>
      </c>
      <c r="AB1422" s="132">
        <v>5510</v>
      </c>
      <c r="AC1422" s="132" t="e">
        <v>#N/A</v>
      </c>
      <c r="AD1422" s="132">
        <v>9050</v>
      </c>
      <c r="AE1422" s="132">
        <v>75580</v>
      </c>
      <c r="AF1422" s="132">
        <v>16115</v>
      </c>
    </row>
    <row r="1423" spans="1:32">
      <c r="A1423" s="129">
        <v>38595</v>
      </c>
      <c r="B1423" s="132"/>
      <c r="C1423" s="132">
        <v>86041</v>
      </c>
      <c r="D1423" s="132">
        <v>420561</v>
      </c>
      <c r="E1423" s="132">
        <v>85204</v>
      </c>
      <c r="F1423" s="132"/>
      <c r="G1423" s="132"/>
      <c r="H1423" s="132">
        <v>40639</v>
      </c>
      <c r="I1423" s="132">
        <v>33119</v>
      </c>
      <c r="J1423" s="132">
        <v>33460</v>
      </c>
      <c r="K1423" s="132">
        <v>23021</v>
      </c>
      <c r="L1423" s="132">
        <v>3650</v>
      </c>
      <c r="M1423" s="132"/>
      <c r="N1423" s="132"/>
      <c r="R1423" s="132">
        <v>21225</v>
      </c>
      <c r="S1423" s="132">
        <v>95755</v>
      </c>
      <c r="T1423" s="132">
        <v>177286</v>
      </c>
      <c r="U1423" s="132">
        <v>67087</v>
      </c>
      <c r="V1423" s="132">
        <v>2370</v>
      </c>
      <c r="W1423" s="132">
        <v>1000</v>
      </c>
      <c r="X1423" s="132">
        <v>47861</v>
      </c>
      <c r="Y1423" s="132">
        <v>9400</v>
      </c>
      <c r="Z1423" s="132">
        <v>3160</v>
      </c>
      <c r="AA1423" s="132">
        <v>53100</v>
      </c>
      <c r="AB1423" s="132">
        <v>5510</v>
      </c>
      <c r="AC1423" s="132" t="e">
        <v>#N/A</v>
      </c>
      <c r="AD1423" s="132">
        <v>9050</v>
      </c>
      <c r="AE1423" s="132">
        <v>75580</v>
      </c>
      <c r="AF1423" s="132">
        <v>16115</v>
      </c>
    </row>
    <row r="1424" spans="1:32">
      <c r="A1424" s="129">
        <v>38596</v>
      </c>
      <c r="B1424" s="132"/>
      <c r="C1424" s="132">
        <v>113482</v>
      </c>
      <c r="D1424" s="132">
        <v>566237</v>
      </c>
      <c r="E1424" s="132">
        <v>109347</v>
      </c>
      <c r="F1424" s="132"/>
      <c r="G1424" s="132"/>
      <c r="H1424" s="132">
        <v>58309</v>
      </c>
      <c r="I1424" s="132">
        <v>43279</v>
      </c>
      <c r="J1424" s="132">
        <v>38782</v>
      </c>
      <c r="K1424" s="132">
        <v>31981</v>
      </c>
      <c r="L1424" s="132">
        <v>4700</v>
      </c>
      <c r="M1424" s="132"/>
      <c r="N1424" s="132"/>
      <c r="R1424" s="132">
        <v>22725</v>
      </c>
      <c r="S1424" s="132">
        <v>136205</v>
      </c>
      <c r="T1424" s="132">
        <v>257403</v>
      </c>
      <c r="U1424" s="132">
        <v>106674</v>
      </c>
      <c r="V1424" s="132">
        <v>2370</v>
      </c>
      <c r="W1424" s="132">
        <v>2000</v>
      </c>
      <c r="X1424" s="132">
        <v>57551</v>
      </c>
      <c r="Y1424" s="132">
        <v>17300</v>
      </c>
      <c r="Z1424" s="132">
        <v>8324</v>
      </c>
      <c r="AA1424" s="132">
        <v>62700</v>
      </c>
      <c r="AB1424" s="132">
        <v>21211</v>
      </c>
      <c r="AC1424" s="132" t="e">
        <v>#N/A</v>
      </c>
      <c r="AD1424" s="132">
        <v>9050</v>
      </c>
      <c r="AE1424" s="132">
        <v>92993</v>
      </c>
      <c r="AF1424" s="132">
        <v>16115</v>
      </c>
    </row>
    <row r="1425" spans="1:32">
      <c r="A1425" s="129">
        <v>38597</v>
      </c>
      <c r="B1425" s="132"/>
      <c r="C1425" s="132">
        <v>113482</v>
      </c>
      <c r="D1425" s="132">
        <v>566237</v>
      </c>
      <c r="E1425" s="132">
        <v>109347</v>
      </c>
      <c r="F1425" s="132"/>
      <c r="G1425" s="132"/>
      <c r="H1425" s="132">
        <v>58309</v>
      </c>
      <c r="I1425" s="132">
        <v>43279</v>
      </c>
      <c r="J1425" s="132">
        <v>38782</v>
      </c>
      <c r="K1425" s="132">
        <v>31981</v>
      </c>
      <c r="L1425" s="132">
        <v>4700</v>
      </c>
      <c r="M1425" s="132"/>
      <c r="N1425" s="132"/>
      <c r="R1425" s="132">
        <v>22725</v>
      </c>
      <c r="S1425" s="132">
        <v>136205</v>
      </c>
      <c r="T1425" s="132">
        <v>257403</v>
      </c>
      <c r="U1425" s="132">
        <v>106674</v>
      </c>
      <c r="V1425" s="132">
        <v>2370</v>
      </c>
      <c r="W1425" s="132">
        <v>2000</v>
      </c>
      <c r="X1425" s="132">
        <v>57551</v>
      </c>
      <c r="Y1425" s="132">
        <v>17300</v>
      </c>
      <c r="Z1425" s="132">
        <v>8324</v>
      </c>
      <c r="AA1425" s="132">
        <v>62700</v>
      </c>
      <c r="AB1425" s="132">
        <v>21211</v>
      </c>
      <c r="AC1425" s="132" t="e">
        <v>#N/A</v>
      </c>
      <c r="AD1425" s="132">
        <v>9050</v>
      </c>
      <c r="AE1425" s="132">
        <v>92993</v>
      </c>
      <c r="AF1425" s="132">
        <v>16115</v>
      </c>
    </row>
    <row r="1426" spans="1:32">
      <c r="A1426" s="129">
        <v>38601</v>
      </c>
      <c r="B1426" s="132"/>
      <c r="C1426" s="132">
        <v>113482</v>
      </c>
      <c r="D1426" s="132">
        <v>566237</v>
      </c>
      <c r="E1426" s="132">
        <v>109347</v>
      </c>
      <c r="F1426" s="132"/>
      <c r="G1426" s="132"/>
      <c r="H1426" s="132">
        <v>58309</v>
      </c>
      <c r="I1426" s="132">
        <v>43279</v>
      </c>
      <c r="J1426" s="132">
        <v>38782</v>
      </c>
      <c r="K1426" s="132">
        <v>31981</v>
      </c>
      <c r="L1426" s="132">
        <v>4700</v>
      </c>
      <c r="M1426" s="132"/>
      <c r="N1426" s="132"/>
      <c r="R1426" s="132">
        <v>22725</v>
      </c>
      <c r="S1426" s="132">
        <v>136205</v>
      </c>
      <c r="T1426" s="132">
        <v>257403</v>
      </c>
      <c r="U1426" s="132">
        <v>106674</v>
      </c>
      <c r="V1426" s="132">
        <v>2370</v>
      </c>
      <c r="W1426" s="132">
        <v>2000</v>
      </c>
      <c r="X1426" s="132">
        <v>57551</v>
      </c>
      <c r="Y1426" s="132">
        <v>17300</v>
      </c>
      <c r="Z1426" s="132">
        <v>8324</v>
      </c>
      <c r="AA1426" s="132">
        <v>62700</v>
      </c>
      <c r="AB1426" s="132">
        <v>21211</v>
      </c>
      <c r="AC1426" s="132" t="e">
        <v>#N/A</v>
      </c>
      <c r="AD1426" s="132">
        <v>9050</v>
      </c>
      <c r="AE1426" s="132">
        <v>92993</v>
      </c>
      <c r="AF1426" s="132">
        <v>16115</v>
      </c>
    </row>
    <row r="1427" spans="1:32">
      <c r="A1427" s="129">
        <v>38602</v>
      </c>
      <c r="B1427" s="132"/>
      <c r="C1427" s="132">
        <v>113482</v>
      </c>
      <c r="D1427" s="132">
        <v>566237</v>
      </c>
      <c r="E1427" s="132">
        <v>109347</v>
      </c>
      <c r="F1427" s="132"/>
      <c r="G1427" s="132"/>
      <c r="H1427" s="132">
        <v>58309</v>
      </c>
      <c r="I1427" s="132">
        <v>43279</v>
      </c>
      <c r="J1427" s="132">
        <v>38782</v>
      </c>
      <c r="K1427" s="132">
        <v>31981</v>
      </c>
      <c r="L1427" s="132">
        <v>4700</v>
      </c>
      <c r="M1427" s="132"/>
      <c r="N1427" s="132"/>
      <c r="R1427" s="132">
        <v>22725</v>
      </c>
      <c r="S1427" s="132">
        <v>136205</v>
      </c>
      <c r="T1427" s="132">
        <v>257403</v>
      </c>
      <c r="U1427" s="132">
        <v>106674</v>
      </c>
      <c r="V1427" s="132">
        <v>2370</v>
      </c>
      <c r="W1427" s="132">
        <v>2000</v>
      </c>
      <c r="X1427" s="132">
        <v>57551</v>
      </c>
      <c r="Y1427" s="132">
        <v>17300</v>
      </c>
      <c r="Z1427" s="132">
        <v>8324</v>
      </c>
      <c r="AA1427" s="132">
        <v>62700</v>
      </c>
      <c r="AB1427" s="132">
        <v>21211</v>
      </c>
      <c r="AC1427" s="132" t="e">
        <v>#N/A</v>
      </c>
      <c r="AD1427" s="132">
        <v>9050</v>
      </c>
      <c r="AE1427" s="132">
        <v>92993</v>
      </c>
      <c r="AF1427" s="132">
        <v>16115</v>
      </c>
    </row>
    <row r="1428" spans="1:32">
      <c r="A1428" s="129">
        <v>38603</v>
      </c>
      <c r="B1428" s="132"/>
      <c r="C1428" s="132">
        <v>113482</v>
      </c>
      <c r="D1428" s="132">
        <v>566237</v>
      </c>
      <c r="E1428" s="132">
        <v>109347</v>
      </c>
      <c r="F1428" s="132"/>
      <c r="G1428" s="132"/>
      <c r="H1428" s="132">
        <v>58309</v>
      </c>
      <c r="I1428" s="132">
        <v>43279</v>
      </c>
      <c r="J1428" s="132">
        <v>38782</v>
      </c>
      <c r="K1428" s="132">
        <v>31981</v>
      </c>
      <c r="L1428" s="132">
        <v>4700</v>
      </c>
      <c r="M1428" s="132"/>
      <c r="N1428" s="132"/>
      <c r="R1428" s="132">
        <v>22725</v>
      </c>
      <c r="S1428" s="132">
        <v>136205</v>
      </c>
      <c r="T1428" s="132">
        <v>257403</v>
      </c>
      <c r="U1428" s="132">
        <v>106674</v>
      </c>
      <c r="V1428" s="132">
        <v>2370</v>
      </c>
      <c r="W1428" s="132">
        <v>2000</v>
      </c>
      <c r="X1428" s="132">
        <v>57551</v>
      </c>
      <c r="Y1428" s="132">
        <v>17300</v>
      </c>
      <c r="Z1428" s="132">
        <v>8324</v>
      </c>
      <c r="AA1428" s="132">
        <v>62700</v>
      </c>
      <c r="AB1428" s="132">
        <v>21211</v>
      </c>
      <c r="AC1428" s="132" t="e">
        <v>#N/A</v>
      </c>
      <c r="AD1428" s="132">
        <v>9050</v>
      </c>
      <c r="AE1428" s="132">
        <v>92993</v>
      </c>
      <c r="AF1428" s="132">
        <v>16115</v>
      </c>
    </row>
    <row r="1429" spans="1:32">
      <c r="A1429" s="129">
        <v>38604</v>
      </c>
      <c r="B1429" s="132"/>
      <c r="C1429" s="132">
        <v>113482</v>
      </c>
      <c r="D1429" s="132">
        <v>566237</v>
      </c>
      <c r="E1429" s="132">
        <v>109347</v>
      </c>
      <c r="F1429" s="132"/>
      <c r="G1429" s="132"/>
      <c r="H1429" s="132">
        <v>58309</v>
      </c>
      <c r="I1429" s="132">
        <v>43279</v>
      </c>
      <c r="J1429" s="132">
        <v>38782</v>
      </c>
      <c r="K1429" s="132">
        <v>31981</v>
      </c>
      <c r="L1429" s="132">
        <v>4700</v>
      </c>
      <c r="M1429" s="132"/>
      <c r="N1429" s="132"/>
      <c r="R1429" s="132">
        <v>22725</v>
      </c>
      <c r="S1429" s="132">
        <v>136205</v>
      </c>
      <c r="T1429" s="132">
        <v>257403</v>
      </c>
      <c r="U1429" s="132">
        <v>106674</v>
      </c>
      <c r="V1429" s="132">
        <v>2370</v>
      </c>
      <c r="W1429" s="132">
        <v>2000</v>
      </c>
      <c r="X1429" s="132">
        <v>57551</v>
      </c>
      <c r="Y1429" s="132">
        <v>17300</v>
      </c>
      <c r="Z1429" s="132">
        <v>8324</v>
      </c>
      <c r="AA1429" s="132">
        <v>62700</v>
      </c>
      <c r="AB1429" s="132">
        <v>21211</v>
      </c>
      <c r="AC1429" s="132" t="e">
        <v>#N/A</v>
      </c>
      <c r="AD1429" s="132">
        <v>9050</v>
      </c>
      <c r="AE1429" s="132">
        <v>92993</v>
      </c>
      <c r="AF1429" s="132">
        <v>16115</v>
      </c>
    </row>
    <row r="1430" spans="1:32">
      <c r="A1430" s="129">
        <v>38607</v>
      </c>
      <c r="B1430" s="132"/>
      <c r="C1430" s="132">
        <v>113482</v>
      </c>
      <c r="D1430" s="132">
        <v>566237</v>
      </c>
      <c r="E1430" s="132">
        <v>109347</v>
      </c>
      <c r="F1430" s="132"/>
      <c r="G1430" s="132"/>
      <c r="H1430" s="132">
        <v>58309</v>
      </c>
      <c r="I1430" s="132">
        <v>43279</v>
      </c>
      <c r="J1430" s="132">
        <v>38782</v>
      </c>
      <c r="K1430" s="132">
        <v>31981</v>
      </c>
      <c r="L1430" s="132">
        <v>4700</v>
      </c>
      <c r="M1430" s="132"/>
      <c r="N1430" s="132"/>
      <c r="R1430" s="132">
        <v>22725</v>
      </c>
      <c r="S1430" s="132">
        <v>136205</v>
      </c>
      <c r="T1430" s="132">
        <v>257403</v>
      </c>
      <c r="U1430" s="132">
        <v>106674</v>
      </c>
      <c r="V1430" s="132">
        <v>2370</v>
      </c>
      <c r="W1430" s="132">
        <v>2000</v>
      </c>
      <c r="X1430" s="132">
        <v>57551</v>
      </c>
      <c r="Y1430" s="132">
        <v>17300</v>
      </c>
      <c r="Z1430" s="132">
        <v>8324</v>
      </c>
      <c r="AA1430" s="132">
        <v>62700</v>
      </c>
      <c r="AB1430" s="132">
        <v>21211</v>
      </c>
      <c r="AC1430" s="132" t="e">
        <v>#N/A</v>
      </c>
      <c r="AD1430" s="132">
        <v>9050</v>
      </c>
      <c r="AE1430" s="132">
        <v>92993</v>
      </c>
      <c r="AF1430" s="132">
        <v>16115</v>
      </c>
    </row>
    <row r="1431" spans="1:32">
      <c r="A1431" s="129">
        <v>38608</v>
      </c>
      <c r="B1431" s="132"/>
      <c r="C1431" s="132">
        <v>113482</v>
      </c>
      <c r="D1431" s="132">
        <v>566237</v>
      </c>
      <c r="E1431" s="132">
        <v>109347</v>
      </c>
      <c r="F1431" s="132"/>
      <c r="G1431" s="132"/>
      <c r="H1431" s="132">
        <v>58309</v>
      </c>
      <c r="I1431" s="132">
        <v>43279</v>
      </c>
      <c r="J1431" s="132">
        <v>38782</v>
      </c>
      <c r="K1431" s="132">
        <v>31981</v>
      </c>
      <c r="L1431" s="132">
        <v>4700</v>
      </c>
      <c r="M1431" s="132"/>
      <c r="N1431" s="132"/>
      <c r="R1431" s="132">
        <v>22725</v>
      </c>
      <c r="S1431" s="132">
        <v>136205</v>
      </c>
      <c r="T1431" s="132">
        <v>257403</v>
      </c>
      <c r="U1431" s="132">
        <v>106674</v>
      </c>
      <c r="V1431" s="132">
        <v>2370</v>
      </c>
      <c r="W1431" s="132">
        <v>2000</v>
      </c>
      <c r="X1431" s="132">
        <v>57551</v>
      </c>
      <c r="Y1431" s="132">
        <v>17300</v>
      </c>
      <c r="Z1431" s="132">
        <v>8324</v>
      </c>
      <c r="AA1431" s="132">
        <v>62700</v>
      </c>
      <c r="AB1431" s="132">
        <v>21211</v>
      </c>
      <c r="AC1431" s="132" t="e">
        <v>#N/A</v>
      </c>
      <c r="AD1431" s="132">
        <v>9050</v>
      </c>
      <c r="AE1431" s="132">
        <v>92993</v>
      </c>
      <c r="AF1431" s="132">
        <v>16115</v>
      </c>
    </row>
    <row r="1432" spans="1:32">
      <c r="A1432" s="129">
        <v>38609</v>
      </c>
      <c r="B1432" s="132"/>
      <c r="C1432" s="132">
        <v>113482</v>
      </c>
      <c r="D1432" s="132">
        <v>566237</v>
      </c>
      <c r="E1432" s="132">
        <v>109347</v>
      </c>
      <c r="F1432" s="132"/>
      <c r="G1432" s="132"/>
      <c r="H1432" s="132">
        <v>58309</v>
      </c>
      <c r="I1432" s="132">
        <v>43279</v>
      </c>
      <c r="J1432" s="132">
        <v>38782</v>
      </c>
      <c r="K1432" s="132">
        <v>31981</v>
      </c>
      <c r="L1432" s="132">
        <v>4700</v>
      </c>
      <c r="M1432" s="132"/>
      <c r="N1432" s="132"/>
      <c r="R1432" s="132">
        <v>22725</v>
      </c>
      <c r="S1432" s="132">
        <v>136205</v>
      </c>
      <c r="T1432" s="132">
        <v>257403</v>
      </c>
      <c r="U1432" s="132">
        <v>106674</v>
      </c>
      <c r="V1432" s="132">
        <v>2370</v>
      </c>
      <c r="W1432" s="132">
        <v>2000</v>
      </c>
      <c r="X1432" s="132">
        <v>57551</v>
      </c>
      <c r="Y1432" s="132">
        <v>17300</v>
      </c>
      <c r="Z1432" s="132">
        <v>8324</v>
      </c>
      <c r="AA1432" s="132">
        <v>62700</v>
      </c>
      <c r="AB1432" s="132">
        <v>21211</v>
      </c>
      <c r="AC1432" s="132" t="e">
        <v>#N/A</v>
      </c>
      <c r="AD1432" s="132">
        <v>9050</v>
      </c>
      <c r="AE1432" s="132">
        <v>92993</v>
      </c>
      <c r="AF1432" s="132">
        <v>16115</v>
      </c>
    </row>
    <row r="1433" spans="1:32">
      <c r="A1433" s="129">
        <v>38610</v>
      </c>
      <c r="B1433" s="132"/>
      <c r="C1433" s="132">
        <v>62668</v>
      </c>
      <c r="D1433" s="132">
        <v>282071</v>
      </c>
      <c r="E1433" s="132">
        <v>126001</v>
      </c>
      <c r="F1433" s="132"/>
      <c r="G1433" s="132"/>
      <c r="H1433" s="132">
        <v>8488</v>
      </c>
      <c r="I1433" s="132">
        <v>16298</v>
      </c>
      <c r="J1433" s="132">
        <v>18252</v>
      </c>
      <c r="K1433" s="132">
        <v>14413</v>
      </c>
      <c r="L1433" s="132">
        <v>5157</v>
      </c>
      <c r="M1433" s="132"/>
      <c r="N1433" s="132"/>
      <c r="R1433" s="132">
        <v>15867</v>
      </c>
      <c r="S1433" s="132">
        <v>42555</v>
      </c>
      <c r="T1433" s="132">
        <v>233883</v>
      </c>
      <c r="U1433" s="132">
        <v>28053</v>
      </c>
      <c r="V1433" s="132">
        <v>400</v>
      </c>
      <c r="W1433" s="132">
        <v>500</v>
      </c>
      <c r="X1433" s="132">
        <v>19743</v>
      </c>
      <c r="Y1433" s="132">
        <v>4300</v>
      </c>
      <c r="Z1433" s="132">
        <v>460</v>
      </c>
      <c r="AA1433" s="132">
        <v>17938</v>
      </c>
      <c r="AB1433" s="132">
        <v>9575</v>
      </c>
      <c r="AC1433" s="132">
        <v>7375</v>
      </c>
      <c r="AD1433" s="132" t="e">
        <v>#N/A</v>
      </c>
      <c r="AE1433" s="132">
        <v>54793</v>
      </c>
      <c r="AF1433" s="132">
        <v>16210</v>
      </c>
    </row>
    <row r="1434" spans="1:32">
      <c r="A1434" s="129">
        <v>38611</v>
      </c>
      <c r="B1434" s="132"/>
      <c r="C1434" s="132">
        <v>62668</v>
      </c>
      <c r="D1434" s="132">
        <v>282071</v>
      </c>
      <c r="E1434" s="132">
        <v>126001</v>
      </c>
      <c r="F1434" s="132"/>
      <c r="G1434" s="132"/>
      <c r="H1434" s="132">
        <v>8488</v>
      </c>
      <c r="I1434" s="132">
        <v>16298</v>
      </c>
      <c r="J1434" s="132">
        <v>18252</v>
      </c>
      <c r="K1434" s="132">
        <v>14413</v>
      </c>
      <c r="L1434" s="132">
        <v>5157</v>
      </c>
      <c r="M1434" s="132"/>
      <c r="N1434" s="132"/>
      <c r="R1434" s="132">
        <v>15867</v>
      </c>
      <c r="S1434" s="132">
        <v>42555</v>
      </c>
      <c r="T1434" s="132">
        <v>233883</v>
      </c>
      <c r="U1434" s="132">
        <v>28053</v>
      </c>
      <c r="V1434" s="132">
        <v>400</v>
      </c>
      <c r="W1434" s="132">
        <v>500</v>
      </c>
      <c r="X1434" s="132">
        <v>19743</v>
      </c>
      <c r="Y1434" s="132">
        <v>4300</v>
      </c>
      <c r="Z1434" s="132">
        <v>460</v>
      </c>
      <c r="AA1434" s="132">
        <v>17938</v>
      </c>
      <c r="AB1434" s="132">
        <v>9575</v>
      </c>
      <c r="AC1434" s="132">
        <v>7375</v>
      </c>
      <c r="AD1434" s="132" t="e">
        <v>#N/A</v>
      </c>
      <c r="AE1434" s="132">
        <v>54793</v>
      </c>
      <c r="AF1434" s="132">
        <v>16210</v>
      </c>
    </row>
    <row r="1435" spans="1:32">
      <c r="A1435" s="129">
        <v>38614</v>
      </c>
      <c r="B1435" s="132"/>
      <c r="C1435" s="132">
        <v>62668</v>
      </c>
      <c r="D1435" s="132">
        <v>282071</v>
      </c>
      <c r="E1435" s="132">
        <v>126001</v>
      </c>
      <c r="F1435" s="132"/>
      <c r="G1435" s="132"/>
      <c r="H1435" s="132">
        <v>8488</v>
      </c>
      <c r="I1435" s="132">
        <v>16298</v>
      </c>
      <c r="J1435" s="132">
        <v>18252</v>
      </c>
      <c r="K1435" s="132">
        <v>14413</v>
      </c>
      <c r="L1435" s="132">
        <v>5157</v>
      </c>
      <c r="M1435" s="132"/>
      <c r="N1435" s="132"/>
      <c r="R1435" s="132">
        <v>15867</v>
      </c>
      <c r="S1435" s="132">
        <v>42555</v>
      </c>
      <c r="T1435" s="132">
        <v>233883</v>
      </c>
      <c r="U1435" s="132">
        <v>28053</v>
      </c>
      <c r="V1435" s="132">
        <v>400</v>
      </c>
      <c r="W1435" s="132">
        <v>500</v>
      </c>
      <c r="X1435" s="132">
        <v>19743</v>
      </c>
      <c r="Y1435" s="132">
        <v>4300</v>
      </c>
      <c r="Z1435" s="132">
        <v>460</v>
      </c>
      <c r="AA1435" s="132">
        <v>17938</v>
      </c>
      <c r="AB1435" s="132">
        <v>9575</v>
      </c>
      <c r="AC1435" s="132">
        <v>7375</v>
      </c>
      <c r="AD1435" s="132" t="e">
        <v>#N/A</v>
      </c>
      <c r="AE1435" s="132">
        <v>54793</v>
      </c>
      <c r="AF1435" s="132">
        <v>16210</v>
      </c>
    </row>
    <row r="1436" spans="1:32">
      <c r="A1436" s="129">
        <v>38615</v>
      </c>
      <c r="B1436" s="132"/>
      <c r="C1436" s="132">
        <v>87677</v>
      </c>
      <c r="D1436" s="132">
        <v>326848</v>
      </c>
      <c r="E1436" s="132">
        <v>149597</v>
      </c>
      <c r="F1436" s="132"/>
      <c r="G1436" s="132"/>
      <c r="H1436" s="132">
        <v>25051</v>
      </c>
      <c r="I1436" s="132">
        <v>21198</v>
      </c>
      <c r="J1436" s="132">
        <v>47650</v>
      </c>
      <c r="K1436" s="132">
        <v>22208</v>
      </c>
      <c r="L1436" s="132">
        <v>5157</v>
      </c>
      <c r="M1436" s="132"/>
      <c r="N1436" s="132"/>
      <c r="R1436" s="132">
        <v>19067</v>
      </c>
      <c r="S1436" s="132">
        <v>56355</v>
      </c>
      <c r="T1436" s="132">
        <v>249282</v>
      </c>
      <c r="U1436" s="132">
        <v>40748</v>
      </c>
      <c r="V1436" s="132">
        <v>400</v>
      </c>
      <c r="W1436" s="132">
        <v>500</v>
      </c>
      <c r="X1436" s="132">
        <v>33889</v>
      </c>
      <c r="Y1436" s="132">
        <v>4800</v>
      </c>
      <c r="Z1436" s="132">
        <v>460</v>
      </c>
      <c r="AA1436" s="132">
        <v>17938</v>
      </c>
      <c r="AB1436" s="132">
        <v>9575</v>
      </c>
      <c r="AC1436" s="132">
        <v>7375</v>
      </c>
      <c r="AD1436" s="132">
        <v>10100</v>
      </c>
      <c r="AE1436" s="132">
        <v>54793</v>
      </c>
      <c r="AF1436" s="132">
        <v>30760</v>
      </c>
    </row>
    <row r="1437" spans="1:32">
      <c r="A1437" s="129">
        <v>38616</v>
      </c>
      <c r="B1437" s="132"/>
      <c r="C1437" s="132">
        <v>87677</v>
      </c>
      <c r="D1437" s="132">
        <v>326848</v>
      </c>
      <c r="E1437" s="132">
        <v>149597</v>
      </c>
      <c r="F1437" s="132"/>
      <c r="G1437" s="132"/>
      <c r="H1437" s="132">
        <v>25051</v>
      </c>
      <c r="I1437" s="132">
        <v>21198</v>
      </c>
      <c r="J1437" s="132">
        <v>47650</v>
      </c>
      <c r="K1437" s="132">
        <v>22208</v>
      </c>
      <c r="L1437" s="132">
        <v>5157</v>
      </c>
      <c r="M1437" s="132"/>
      <c r="N1437" s="132"/>
      <c r="R1437" s="132">
        <v>19067</v>
      </c>
      <c r="S1437" s="132">
        <v>56355</v>
      </c>
      <c r="T1437" s="132">
        <v>249282</v>
      </c>
      <c r="U1437" s="132">
        <v>40748</v>
      </c>
      <c r="V1437" s="132">
        <v>400</v>
      </c>
      <c r="W1437" s="132">
        <v>500</v>
      </c>
      <c r="X1437" s="132">
        <v>33889</v>
      </c>
      <c r="Y1437" s="132">
        <v>4800</v>
      </c>
      <c r="Z1437" s="132">
        <v>460</v>
      </c>
      <c r="AA1437" s="132">
        <v>17938</v>
      </c>
      <c r="AB1437" s="132">
        <v>9575</v>
      </c>
      <c r="AC1437" s="132">
        <v>7375</v>
      </c>
      <c r="AD1437" s="132">
        <v>10100</v>
      </c>
      <c r="AE1437" s="132">
        <v>54793</v>
      </c>
      <c r="AF1437" s="132">
        <v>30760</v>
      </c>
    </row>
    <row r="1438" spans="1:32">
      <c r="A1438" s="129">
        <v>38617</v>
      </c>
      <c r="B1438" s="132"/>
      <c r="C1438" s="132">
        <v>87677</v>
      </c>
      <c r="D1438" s="132">
        <v>326848</v>
      </c>
      <c r="E1438" s="132">
        <v>149597</v>
      </c>
      <c r="F1438" s="132"/>
      <c r="G1438" s="132"/>
      <c r="H1438" s="132">
        <v>25051</v>
      </c>
      <c r="I1438" s="132">
        <v>21198</v>
      </c>
      <c r="J1438" s="132">
        <v>47650</v>
      </c>
      <c r="K1438" s="132">
        <v>22208</v>
      </c>
      <c r="L1438" s="132">
        <v>5157</v>
      </c>
      <c r="M1438" s="132"/>
      <c r="N1438" s="132"/>
      <c r="R1438" s="132">
        <v>19067</v>
      </c>
      <c r="S1438" s="132">
        <v>56355</v>
      </c>
      <c r="T1438" s="132">
        <v>249282</v>
      </c>
      <c r="U1438" s="132">
        <v>40748</v>
      </c>
      <c r="V1438" s="132">
        <v>400</v>
      </c>
      <c r="W1438" s="132">
        <v>500</v>
      </c>
      <c r="X1438" s="132">
        <v>33889</v>
      </c>
      <c r="Y1438" s="132">
        <v>4800</v>
      </c>
      <c r="Z1438" s="132">
        <v>460</v>
      </c>
      <c r="AA1438" s="132">
        <v>17938</v>
      </c>
      <c r="AB1438" s="132">
        <v>9575</v>
      </c>
      <c r="AC1438" s="132">
        <v>7375</v>
      </c>
      <c r="AD1438" s="132">
        <v>10100</v>
      </c>
      <c r="AE1438" s="132">
        <v>54793</v>
      </c>
      <c r="AF1438" s="132">
        <v>30760</v>
      </c>
    </row>
    <row r="1439" spans="1:32">
      <c r="A1439" s="129">
        <v>38618</v>
      </c>
      <c r="B1439" s="132"/>
      <c r="C1439" s="132">
        <v>87677</v>
      </c>
      <c r="D1439" s="132">
        <v>326848</v>
      </c>
      <c r="E1439" s="132">
        <v>149597</v>
      </c>
      <c r="F1439" s="132"/>
      <c r="G1439" s="132"/>
      <c r="H1439" s="132">
        <v>25051</v>
      </c>
      <c r="I1439" s="132">
        <v>21198</v>
      </c>
      <c r="J1439" s="132">
        <v>47650</v>
      </c>
      <c r="K1439" s="132">
        <v>22208</v>
      </c>
      <c r="L1439" s="132">
        <v>5157</v>
      </c>
      <c r="M1439" s="132"/>
      <c r="N1439" s="132"/>
      <c r="R1439" s="132">
        <v>19067</v>
      </c>
      <c r="S1439" s="132">
        <v>56355</v>
      </c>
      <c r="T1439" s="132">
        <v>249282</v>
      </c>
      <c r="U1439" s="132">
        <v>40748</v>
      </c>
      <c r="V1439" s="132">
        <v>400</v>
      </c>
      <c r="W1439" s="132">
        <v>500</v>
      </c>
      <c r="X1439" s="132">
        <v>33889</v>
      </c>
      <c r="Y1439" s="132">
        <v>4800</v>
      </c>
      <c r="Z1439" s="132">
        <v>460</v>
      </c>
      <c r="AA1439" s="132">
        <v>17938</v>
      </c>
      <c r="AB1439" s="132">
        <v>9575</v>
      </c>
      <c r="AC1439" s="132">
        <v>7375</v>
      </c>
      <c r="AD1439" s="132">
        <v>10100</v>
      </c>
      <c r="AE1439" s="132">
        <v>54793</v>
      </c>
      <c r="AF1439" s="132">
        <v>30760</v>
      </c>
    </row>
    <row r="1440" spans="1:32">
      <c r="A1440" s="129">
        <v>38621</v>
      </c>
      <c r="B1440" s="132"/>
      <c r="C1440" s="132">
        <v>87677</v>
      </c>
      <c r="D1440" s="132">
        <v>326848</v>
      </c>
      <c r="E1440" s="132">
        <v>149597</v>
      </c>
      <c r="F1440" s="132"/>
      <c r="G1440" s="132"/>
      <c r="H1440" s="132">
        <v>25051</v>
      </c>
      <c r="I1440" s="132">
        <v>21198</v>
      </c>
      <c r="J1440" s="132">
        <v>47650</v>
      </c>
      <c r="K1440" s="132">
        <v>22208</v>
      </c>
      <c r="L1440" s="132">
        <v>5157</v>
      </c>
      <c r="M1440" s="132"/>
      <c r="N1440" s="132"/>
      <c r="R1440" s="132">
        <v>19067</v>
      </c>
      <c r="S1440" s="132">
        <v>56355</v>
      </c>
      <c r="T1440" s="132">
        <v>249282</v>
      </c>
      <c r="U1440" s="132">
        <v>40748</v>
      </c>
      <c r="V1440" s="132">
        <v>400</v>
      </c>
      <c r="W1440" s="132">
        <v>500</v>
      </c>
      <c r="X1440" s="132">
        <v>33889</v>
      </c>
      <c r="Y1440" s="132">
        <v>4800</v>
      </c>
      <c r="Z1440" s="132">
        <v>460</v>
      </c>
      <c r="AA1440" s="132">
        <v>17938</v>
      </c>
      <c r="AB1440" s="132">
        <v>9575</v>
      </c>
      <c r="AC1440" s="132">
        <v>7375</v>
      </c>
      <c r="AD1440" s="132">
        <v>10100</v>
      </c>
      <c r="AE1440" s="132">
        <v>54793</v>
      </c>
      <c r="AF1440" s="132">
        <v>30760</v>
      </c>
    </row>
    <row r="1441" spans="1:32">
      <c r="A1441" s="129">
        <v>38622</v>
      </c>
      <c r="B1441" s="132"/>
      <c r="C1441" s="132">
        <v>87677</v>
      </c>
      <c r="D1441" s="132">
        <v>326848</v>
      </c>
      <c r="E1441" s="132">
        <v>149597</v>
      </c>
      <c r="F1441" s="132"/>
      <c r="G1441" s="132"/>
      <c r="H1441" s="132">
        <v>25051</v>
      </c>
      <c r="I1441" s="132">
        <v>21198</v>
      </c>
      <c r="J1441" s="132">
        <v>47650</v>
      </c>
      <c r="K1441" s="132">
        <v>22208</v>
      </c>
      <c r="L1441" s="132">
        <v>5157</v>
      </c>
      <c r="M1441" s="132"/>
      <c r="N1441" s="132"/>
      <c r="R1441" s="132">
        <v>19067</v>
      </c>
      <c r="S1441" s="132">
        <v>56355</v>
      </c>
      <c r="T1441" s="132">
        <v>249282</v>
      </c>
      <c r="U1441" s="132">
        <v>40748</v>
      </c>
      <c r="V1441" s="132">
        <v>400</v>
      </c>
      <c r="W1441" s="132">
        <v>500</v>
      </c>
      <c r="X1441" s="132">
        <v>33889</v>
      </c>
      <c r="Y1441" s="132">
        <v>4800</v>
      </c>
      <c r="Z1441" s="132">
        <v>460</v>
      </c>
      <c r="AA1441" s="132">
        <v>17938</v>
      </c>
      <c r="AB1441" s="132">
        <v>9575</v>
      </c>
      <c r="AC1441" s="132">
        <v>7375</v>
      </c>
      <c r="AD1441" s="132">
        <v>10100</v>
      </c>
      <c r="AE1441" s="132">
        <v>54793</v>
      </c>
      <c r="AF1441" s="132">
        <v>30760</v>
      </c>
    </row>
    <row r="1442" spans="1:32">
      <c r="A1442" s="129">
        <v>38623</v>
      </c>
      <c r="B1442" s="132"/>
      <c r="C1442" s="132">
        <v>87677</v>
      </c>
      <c r="D1442" s="132">
        <v>326848</v>
      </c>
      <c r="E1442" s="132">
        <v>149597</v>
      </c>
      <c r="F1442" s="132"/>
      <c r="G1442" s="132"/>
      <c r="H1442" s="132">
        <v>25051</v>
      </c>
      <c r="I1442" s="132">
        <v>21198</v>
      </c>
      <c r="J1442" s="132">
        <v>47650</v>
      </c>
      <c r="K1442" s="132">
        <v>22208</v>
      </c>
      <c r="L1442" s="132">
        <v>5157</v>
      </c>
      <c r="M1442" s="132"/>
      <c r="N1442" s="132"/>
      <c r="R1442" s="132">
        <v>19067</v>
      </c>
      <c r="S1442" s="132">
        <v>56355</v>
      </c>
      <c r="T1442" s="132">
        <v>249282</v>
      </c>
      <c r="U1442" s="132">
        <v>40748</v>
      </c>
      <c r="V1442" s="132">
        <v>400</v>
      </c>
      <c r="W1442" s="132">
        <v>500</v>
      </c>
      <c r="X1442" s="132">
        <v>33889</v>
      </c>
      <c r="Y1442" s="132">
        <v>4800</v>
      </c>
      <c r="Z1442" s="132">
        <v>460</v>
      </c>
      <c r="AA1442" s="132">
        <v>17938</v>
      </c>
      <c r="AB1442" s="132">
        <v>9575</v>
      </c>
      <c r="AC1442" s="132">
        <v>7375</v>
      </c>
      <c r="AD1442" s="132">
        <v>10100</v>
      </c>
      <c r="AE1442" s="132">
        <v>54793</v>
      </c>
      <c r="AF1442" s="132">
        <v>30760</v>
      </c>
    </row>
    <row r="1443" spans="1:32">
      <c r="A1443" s="129">
        <v>38624</v>
      </c>
      <c r="B1443" s="132"/>
      <c r="C1443" s="132">
        <v>87677</v>
      </c>
      <c r="D1443" s="132">
        <v>326848</v>
      </c>
      <c r="E1443" s="132">
        <v>149597</v>
      </c>
      <c r="F1443" s="132"/>
      <c r="G1443" s="132"/>
      <c r="H1443" s="132">
        <v>25051</v>
      </c>
      <c r="I1443" s="132">
        <v>21198</v>
      </c>
      <c r="J1443" s="132">
        <v>47650</v>
      </c>
      <c r="K1443" s="132">
        <v>22208</v>
      </c>
      <c r="L1443" s="132">
        <v>5157</v>
      </c>
      <c r="M1443" s="132"/>
      <c r="N1443" s="132"/>
      <c r="R1443" s="132">
        <v>19067</v>
      </c>
      <c r="S1443" s="132">
        <v>56355</v>
      </c>
      <c r="T1443" s="132">
        <v>249282</v>
      </c>
      <c r="U1443" s="132">
        <v>40748</v>
      </c>
      <c r="V1443" s="132">
        <v>400</v>
      </c>
      <c r="W1443" s="132">
        <v>500</v>
      </c>
      <c r="X1443" s="132">
        <v>33889</v>
      </c>
      <c r="Y1443" s="132">
        <v>4800</v>
      </c>
      <c r="Z1443" s="132">
        <v>460</v>
      </c>
      <c r="AA1443" s="132">
        <v>17938</v>
      </c>
      <c r="AB1443" s="132">
        <v>9575</v>
      </c>
      <c r="AC1443" s="132">
        <v>7375</v>
      </c>
      <c r="AD1443" s="132">
        <v>10100</v>
      </c>
      <c r="AE1443" s="132">
        <v>54793</v>
      </c>
      <c r="AF1443" s="132">
        <v>30760</v>
      </c>
    </row>
    <row r="1444" spans="1:32">
      <c r="A1444" s="129">
        <v>38625</v>
      </c>
      <c r="B1444" s="132"/>
      <c r="C1444" s="132">
        <v>132672</v>
      </c>
      <c r="D1444" s="132">
        <v>509725</v>
      </c>
      <c r="E1444" s="132">
        <v>217471</v>
      </c>
      <c r="F1444" s="132"/>
      <c r="G1444" s="132"/>
      <c r="H1444" s="132">
        <v>48061</v>
      </c>
      <c r="I1444" s="132">
        <v>35530</v>
      </c>
      <c r="J1444" s="132">
        <v>55360</v>
      </c>
      <c r="K1444" s="132">
        <v>32353</v>
      </c>
      <c r="L1444" s="132">
        <v>8157</v>
      </c>
      <c r="M1444" s="132"/>
      <c r="N1444" s="132"/>
      <c r="R1444" s="132">
        <v>20567</v>
      </c>
      <c r="S1444" s="132">
        <v>79140</v>
      </c>
      <c r="T1444" s="132">
        <v>352410</v>
      </c>
      <c r="U1444" s="132">
        <v>77118</v>
      </c>
      <c r="V1444" s="132">
        <v>400</v>
      </c>
      <c r="W1444" s="132">
        <v>4100</v>
      </c>
      <c r="X1444" s="132">
        <v>48371</v>
      </c>
      <c r="Y1444" s="132">
        <v>16700</v>
      </c>
      <c r="Z1444" s="132">
        <v>12813</v>
      </c>
      <c r="AA1444" s="132">
        <v>46068</v>
      </c>
      <c r="AB1444" s="132">
        <v>23535</v>
      </c>
      <c r="AC1444" s="132">
        <v>7375</v>
      </c>
      <c r="AD1444" s="132">
        <v>10100</v>
      </c>
      <c r="AE1444" s="132">
        <v>90317</v>
      </c>
      <c r="AF1444" s="132">
        <v>3070</v>
      </c>
    </row>
    <row r="1445" spans="1:32">
      <c r="A1445" s="129">
        <v>38628</v>
      </c>
      <c r="B1445" s="132"/>
      <c r="C1445" s="132">
        <v>132672</v>
      </c>
      <c r="D1445" s="132">
        <v>509725</v>
      </c>
      <c r="E1445" s="132">
        <v>217471</v>
      </c>
      <c r="F1445" s="132"/>
      <c r="G1445" s="132"/>
      <c r="H1445" s="132">
        <v>48061</v>
      </c>
      <c r="I1445" s="132">
        <v>35530</v>
      </c>
      <c r="J1445" s="132">
        <v>55360</v>
      </c>
      <c r="K1445" s="132">
        <v>32353</v>
      </c>
      <c r="L1445" s="132">
        <v>8157</v>
      </c>
      <c r="M1445" s="132"/>
      <c r="N1445" s="132"/>
      <c r="R1445" s="132">
        <v>20567</v>
      </c>
      <c r="S1445" s="132">
        <v>79140</v>
      </c>
      <c r="T1445" s="132">
        <v>352410</v>
      </c>
      <c r="U1445" s="132">
        <v>77118</v>
      </c>
      <c r="V1445" s="132">
        <v>400</v>
      </c>
      <c r="W1445" s="132">
        <v>4100</v>
      </c>
      <c r="X1445" s="132">
        <v>48371</v>
      </c>
      <c r="Y1445" s="132">
        <v>16700</v>
      </c>
      <c r="Z1445" s="132">
        <v>12813</v>
      </c>
      <c r="AA1445" s="132">
        <v>46068</v>
      </c>
      <c r="AB1445" s="132">
        <v>23535</v>
      </c>
      <c r="AC1445" s="132">
        <v>7375</v>
      </c>
      <c r="AD1445" s="132">
        <v>10100</v>
      </c>
      <c r="AE1445" s="132">
        <v>90317</v>
      </c>
      <c r="AF1445" s="132">
        <v>3070</v>
      </c>
    </row>
    <row r="1446" spans="1:32">
      <c r="A1446" s="129">
        <v>38629</v>
      </c>
      <c r="B1446" s="132"/>
      <c r="C1446" s="132">
        <v>132672</v>
      </c>
      <c r="D1446" s="132">
        <v>509725</v>
      </c>
      <c r="E1446" s="132">
        <v>217471</v>
      </c>
      <c r="F1446" s="132"/>
      <c r="G1446" s="132"/>
      <c r="H1446" s="132">
        <v>48061</v>
      </c>
      <c r="I1446" s="132">
        <v>35530</v>
      </c>
      <c r="J1446" s="132">
        <v>55360</v>
      </c>
      <c r="K1446" s="132">
        <v>32353</v>
      </c>
      <c r="L1446" s="132">
        <v>8157</v>
      </c>
      <c r="M1446" s="132"/>
      <c r="N1446" s="132"/>
      <c r="R1446" s="132">
        <v>20567</v>
      </c>
      <c r="S1446" s="132">
        <v>79140</v>
      </c>
      <c r="T1446" s="132">
        <v>352410</v>
      </c>
      <c r="U1446" s="132">
        <v>77118</v>
      </c>
      <c r="V1446" s="132">
        <v>400</v>
      </c>
      <c r="W1446" s="132">
        <v>4100</v>
      </c>
      <c r="X1446" s="132">
        <v>48371</v>
      </c>
      <c r="Y1446" s="132">
        <v>16700</v>
      </c>
      <c r="Z1446" s="132">
        <v>12813</v>
      </c>
      <c r="AA1446" s="132">
        <v>46068</v>
      </c>
      <c r="AB1446" s="132">
        <v>23535</v>
      </c>
      <c r="AC1446" s="132">
        <v>7375</v>
      </c>
      <c r="AD1446" s="132">
        <v>10100</v>
      </c>
      <c r="AE1446" s="132">
        <v>90317</v>
      </c>
      <c r="AF1446" s="132">
        <v>3070</v>
      </c>
    </row>
    <row r="1447" spans="1:32">
      <c r="A1447" s="129">
        <v>38630</v>
      </c>
      <c r="B1447" s="132"/>
      <c r="C1447" s="132">
        <v>132672</v>
      </c>
      <c r="D1447" s="132">
        <v>509725</v>
      </c>
      <c r="E1447" s="132">
        <v>217471</v>
      </c>
      <c r="F1447" s="132"/>
      <c r="G1447" s="132"/>
      <c r="H1447" s="132">
        <v>48061</v>
      </c>
      <c r="I1447" s="132">
        <v>35530</v>
      </c>
      <c r="J1447" s="132">
        <v>55360</v>
      </c>
      <c r="K1447" s="132">
        <v>32353</v>
      </c>
      <c r="L1447" s="132">
        <v>8157</v>
      </c>
      <c r="M1447" s="132"/>
      <c r="N1447" s="132"/>
      <c r="R1447" s="132">
        <v>20567</v>
      </c>
      <c r="S1447" s="132">
        <v>79140</v>
      </c>
      <c r="T1447" s="132">
        <v>352410</v>
      </c>
      <c r="U1447" s="132">
        <v>77118</v>
      </c>
      <c r="V1447" s="132">
        <v>400</v>
      </c>
      <c r="W1447" s="132">
        <v>4100</v>
      </c>
      <c r="X1447" s="132">
        <v>48371</v>
      </c>
      <c r="Y1447" s="132">
        <v>16700</v>
      </c>
      <c r="Z1447" s="132">
        <v>12813</v>
      </c>
      <c r="AA1447" s="132">
        <v>46068</v>
      </c>
      <c r="AB1447" s="132">
        <v>23535</v>
      </c>
      <c r="AC1447" s="132">
        <v>7375</v>
      </c>
      <c r="AD1447" s="132">
        <v>10100</v>
      </c>
      <c r="AE1447" s="132">
        <v>90317</v>
      </c>
      <c r="AF1447" s="132">
        <v>3070</v>
      </c>
    </row>
    <row r="1448" spans="1:32">
      <c r="A1448" s="129">
        <v>38631</v>
      </c>
      <c r="B1448" s="132"/>
      <c r="C1448" s="132">
        <v>132672</v>
      </c>
      <c r="D1448" s="132">
        <v>509725</v>
      </c>
      <c r="E1448" s="132">
        <v>217471</v>
      </c>
      <c r="F1448" s="132"/>
      <c r="G1448" s="132"/>
      <c r="H1448" s="132">
        <v>48061</v>
      </c>
      <c r="I1448" s="132">
        <v>35530</v>
      </c>
      <c r="J1448" s="132">
        <v>55360</v>
      </c>
      <c r="K1448" s="132">
        <v>32353</v>
      </c>
      <c r="L1448" s="132">
        <v>8157</v>
      </c>
      <c r="M1448" s="132"/>
      <c r="N1448" s="132"/>
      <c r="R1448" s="132">
        <v>20567</v>
      </c>
      <c r="S1448" s="132">
        <v>79140</v>
      </c>
      <c r="T1448" s="132">
        <v>352410</v>
      </c>
      <c r="U1448" s="132">
        <v>77118</v>
      </c>
      <c r="V1448" s="132">
        <v>400</v>
      </c>
      <c r="W1448" s="132">
        <v>4100</v>
      </c>
      <c r="X1448" s="132">
        <v>48371</v>
      </c>
      <c r="Y1448" s="132">
        <v>16700</v>
      </c>
      <c r="Z1448" s="132">
        <v>12813</v>
      </c>
      <c r="AA1448" s="132">
        <v>46068</v>
      </c>
      <c r="AB1448" s="132">
        <v>23535</v>
      </c>
      <c r="AC1448" s="132">
        <v>7375</v>
      </c>
      <c r="AD1448" s="132">
        <v>10100</v>
      </c>
      <c r="AE1448" s="132">
        <v>90317</v>
      </c>
      <c r="AF1448" s="132">
        <v>3070</v>
      </c>
    </row>
    <row r="1449" spans="1:32">
      <c r="A1449" s="129">
        <v>38632</v>
      </c>
      <c r="B1449" s="132"/>
      <c r="C1449" s="132">
        <v>132672</v>
      </c>
      <c r="D1449" s="132">
        <v>509725</v>
      </c>
      <c r="E1449" s="132">
        <v>217471</v>
      </c>
      <c r="F1449" s="132"/>
      <c r="G1449" s="132"/>
      <c r="H1449" s="132">
        <v>48061</v>
      </c>
      <c r="I1449" s="132">
        <v>35530</v>
      </c>
      <c r="J1449" s="132">
        <v>55360</v>
      </c>
      <c r="K1449" s="132">
        <v>32353</v>
      </c>
      <c r="L1449" s="132">
        <v>8157</v>
      </c>
      <c r="M1449" s="132"/>
      <c r="N1449" s="132"/>
      <c r="R1449" s="132">
        <v>20567</v>
      </c>
      <c r="S1449" s="132">
        <v>79140</v>
      </c>
      <c r="T1449" s="132">
        <v>352410</v>
      </c>
      <c r="U1449" s="132">
        <v>77118</v>
      </c>
      <c r="V1449" s="132">
        <v>400</v>
      </c>
      <c r="W1449" s="132">
        <v>4100</v>
      </c>
      <c r="X1449" s="132">
        <v>48371</v>
      </c>
      <c r="Y1449" s="132">
        <v>16700</v>
      </c>
      <c r="Z1449" s="132">
        <v>12813</v>
      </c>
      <c r="AA1449" s="132">
        <v>46068</v>
      </c>
      <c r="AB1449" s="132">
        <v>23535</v>
      </c>
      <c r="AC1449" s="132">
        <v>7375</v>
      </c>
      <c r="AD1449" s="132">
        <v>10100</v>
      </c>
      <c r="AE1449" s="132">
        <v>90317</v>
      </c>
      <c r="AF1449" s="132">
        <v>3070</v>
      </c>
    </row>
    <row r="1450" spans="1:32">
      <c r="A1450" s="129">
        <v>38635</v>
      </c>
      <c r="B1450" s="132"/>
      <c r="C1450" s="132">
        <v>33616</v>
      </c>
      <c r="D1450" s="132">
        <v>183486</v>
      </c>
      <c r="E1450" s="132">
        <v>67227</v>
      </c>
      <c r="F1450" s="132"/>
      <c r="G1450" s="132"/>
      <c r="H1450" s="132">
        <v>16700</v>
      </c>
      <c r="I1450" s="132">
        <v>13300</v>
      </c>
      <c r="J1450" s="132">
        <v>21278</v>
      </c>
      <c r="K1450" s="132">
        <v>9700</v>
      </c>
      <c r="L1450" s="132">
        <v>1900</v>
      </c>
      <c r="M1450" s="132"/>
      <c r="N1450" s="132"/>
      <c r="R1450" s="132">
        <v>18123</v>
      </c>
      <c r="S1450" s="132">
        <v>25500</v>
      </c>
      <c r="T1450" s="132">
        <v>118245</v>
      </c>
      <c r="U1450" s="132">
        <v>27700</v>
      </c>
      <c r="V1450" s="132">
        <v>1200</v>
      </c>
      <c r="W1450" s="132">
        <v>800</v>
      </c>
      <c r="X1450" s="132">
        <v>31366</v>
      </c>
      <c r="Y1450" s="132">
        <v>7100</v>
      </c>
      <c r="Z1450" s="132" t="e">
        <v>#N/A</v>
      </c>
      <c r="AA1450" s="132">
        <v>15800</v>
      </c>
      <c r="AB1450" s="132" t="e">
        <v>#N/A</v>
      </c>
      <c r="AC1450" s="132">
        <v>16226</v>
      </c>
      <c r="AD1450" s="132" t="e">
        <v>#N/A</v>
      </c>
      <c r="AE1450" s="132" t="e">
        <v>#N/A</v>
      </c>
      <c r="AF1450" s="132">
        <v>7150</v>
      </c>
    </row>
    <row r="1451" spans="1:32">
      <c r="A1451" s="129">
        <v>38636</v>
      </c>
      <c r="B1451" s="132"/>
      <c r="C1451" s="132">
        <v>33616</v>
      </c>
      <c r="D1451" s="132">
        <v>183486</v>
      </c>
      <c r="E1451" s="132">
        <v>67227</v>
      </c>
      <c r="F1451" s="132"/>
      <c r="G1451" s="132"/>
      <c r="H1451" s="132">
        <v>16700</v>
      </c>
      <c r="I1451" s="132">
        <v>13300</v>
      </c>
      <c r="J1451" s="132">
        <v>21278</v>
      </c>
      <c r="K1451" s="132">
        <v>9700</v>
      </c>
      <c r="L1451" s="132">
        <v>1900</v>
      </c>
      <c r="M1451" s="132"/>
      <c r="N1451" s="132"/>
      <c r="R1451" s="132">
        <v>18123</v>
      </c>
      <c r="S1451" s="132">
        <v>25500</v>
      </c>
      <c r="T1451" s="132">
        <v>118245</v>
      </c>
      <c r="U1451" s="132">
        <v>27700</v>
      </c>
      <c r="V1451" s="132">
        <v>1200</v>
      </c>
      <c r="W1451" s="132">
        <v>800</v>
      </c>
      <c r="X1451" s="132">
        <v>31366</v>
      </c>
      <c r="Y1451" s="132">
        <v>7100</v>
      </c>
      <c r="Z1451" s="132" t="e">
        <v>#N/A</v>
      </c>
      <c r="AA1451" s="132">
        <v>15800</v>
      </c>
      <c r="AB1451" s="132" t="e">
        <v>#N/A</v>
      </c>
      <c r="AC1451" s="132">
        <v>16226</v>
      </c>
      <c r="AD1451" s="132" t="e">
        <v>#N/A</v>
      </c>
      <c r="AE1451" s="132" t="e">
        <v>#N/A</v>
      </c>
      <c r="AF1451" s="132">
        <v>7150</v>
      </c>
    </row>
    <row r="1452" spans="1:32">
      <c r="A1452" s="129">
        <v>38637</v>
      </c>
      <c r="B1452" s="132"/>
      <c r="C1452" s="132">
        <v>33616</v>
      </c>
      <c r="D1452" s="132">
        <v>183486</v>
      </c>
      <c r="E1452" s="132">
        <v>67227</v>
      </c>
      <c r="F1452" s="132"/>
      <c r="G1452" s="132"/>
      <c r="H1452" s="132">
        <v>16700</v>
      </c>
      <c r="I1452" s="132">
        <v>13300</v>
      </c>
      <c r="J1452" s="132">
        <v>21278</v>
      </c>
      <c r="K1452" s="132">
        <v>9700</v>
      </c>
      <c r="L1452" s="132">
        <v>1900</v>
      </c>
      <c r="M1452" s="132"/>
      <c r="N1452" s="132"/>
      <c r="R1452" s="132">
        <v>18123</v>
      </c>
      <c r="S1452" s="132">
        <v>25500</v>
      </c>
      <c r="T1452" s="132">
        <v>118245</v>
      </c>
      <c r="U1452" s="132">
        <v>27700</v>
      </c>
      <c r="V1452" s="132">
        <v>1200</v>
      </c>
      <c r="W1452" s="132">
        <v>800</v>
      </c>
      <c r="X1452" s="132">
        <v>31366</v>
      </c>
      <c r="Y1452" s="132">
        <v>7100</v>
      </c>
      <c r="Z1452" s="132" t="e">
        <v>#N/A</v>
      </c>
      <c r="AA1452" s="132">
        <v>15800</v>
      </c>
      <c r="AB1452" s="132" t="e">
        <v>#N/A</v>
      </c>
      <c r="AC1452" s="132">
        <v>16226</v>
      </c>
      <c r="AD1452" s="132" t="e">
        <v>#N/A</v>
      </c>
      <c r="AE1452" s="132" t="e">
        <v>#N/A</v>
      </c>
      <c r="AF1452" s="132">
        <v>7150</v>
      </c>
    </row>
    <row r="1453" spans="1:32">
      <c r="A1453" s="129">
        <v>38638</v>
      </c>
      <c r="B1453" s="132"/>
      <c r="C1453" s="132">
        <v>33616</v>
      </c>
      <c r="D1453" s="132">
        <v>183486</v>
      </c>
      <c r="E1453" s="132">
        <v>67227</v>
      </c>
      <c r="F1453" s="132"/>
      <c r="G1453" s="132"/>
      <c r="H1453" s="132">
        <v>16700</v>
      </c>
      <c r="I1453" s="132">
        <v>13300</v>
      </c>
      <c r="J1453" s="132">
        <v>21278</v>
      </c>
      <c r="K1453" s="132">
        <v>9700</v>
      </c>
      <c r="L1453" s="132">
        <v>1900</v>
      </c>
      <c r="M1453" s="132"/>
      <c r="N1453" s="132"/>
      <c r="R1453" s="132">
        <v>18123</v>
      </c>
      <c r="S1453" s="132">
        <v>25500</v>
      </c>
      <c r="T1453" s="132">
        <v>118245</v>
      </c>
      <c r="U1453" s="132">
        <v>27700</v>
      </c>
      <c r="V1453" s="132">
        <v>1200</v>
      </c>
      <c r="W1453" s="132">
        <v>800</v>
      </c>
      <c r="X1453" s="132">
        <v>31366</v>
      </c>
      <c r="Y1453" s="132">
        <v>7100</v>
      </c>
      <c r="Z1453" s="132" t="e">
        <v>#N/A</v>
      </c>
      <c r="AA1453" s="132">
        <v>15800</v>
      </c>
      <c r="AB1453" s="132" t="e">
        <v>#N/A</v>
      </c>
      <c r="AC1453" s="132">
        <v>16226</v>
      </c>
      <c r="AD1453" s="132" t="e">
        <v>#N/A</v>
      </c>
      <c r="AE1453" s="132" t="e">
        <v>#N/A</v>
      </c>
      <c r="AF1453" s="132">
        <v>7150</v>
      </c>
    </row>
    <row r="1454" spans="1:32">
      <c r="A1454" s="129">
        <v>38639</v>
      </c>
      <c r="B1454" s="132"/>
      <c r="C1454" s="132">
        <v>33616</v>
      </c>
      <c r="D1454" s="132">
        <v>183486</v>
      </c>
      <c r="E1454" s="132">
        <v>67227</v>
      </c>
      <c r="F1454" s="132"/>
      <c r="G1454" s="132"/>
      <c r="H1454" s="132">
        <v>16700</v>
      </c>
      <c r="I1454" s="132">
        <v>13300</v>
      </c>
      <c r="J1454" s="132">
        <v>21278</v>
      </c>
      <c r="K1454" s="132">
        <v>9700</v>
      </c>
      <c r="L1454" s="132">
        <v>1900</v>
      </c>
      <c r="M1454" s="132"/>
      <c r="N1454" s="132"/>
      <c r="R1454" s="132">
        <v>18123</v>
      </c>
      <c r="S1454" s="132">
        <v>25500</v>
      </c>
      <c r="T1454" s="132">
        <v>118245</v>
      </c>
      <c r="U1454" s="132">
        <v>27700</v>
      </c>
      <c r="V1454" s="132">
        <v>1200</v>
      </c>
      <c r="W1454" s="132">
        <v>800</v>
      </c>
      <c r="X1454" s="132">
        <v>31366</v>
      </c>
      <c r="Y1454" s="132">
        <v>7100</v>
      </c>
      <c r="Z1454" s="132" t="e">
        <v>#N/A</v>
      </c>
      <c r="AA1454" s="132">
        <v>15800</v>
      </c>
      <c r="AB1454" s="132" t="e">
        <v>#N/A</v>
      </c>
      <c r="AC1454" s="132">
        <v>16226</v>
      </c>
      <c r="AD1454" s="132" t="e">
        <v>#N/A</v>
      </c>
      <c r="AE1454" s="132" t="e">
        <v>#N/A</v>
      </c>
      <c r="AF1454" s="132">
        <v>7150</v>
      </c>
    </row>
    <row r="1455" spans="1:32">
      <c r="A1455" s="129">
        <v>38642</v>
      </c>
      <c r="B1455" s="132"/>
      <c r="C1455" s="132">
        <v>33616</v>
      </c>
      <c r="D1455" s="132">
        <v>183486</v>
      </c>
      <c r="E1455" s="132">
        <v>67227</v>
      </c>
      <c r="F1455" s="132"/>
      <c r="G1455" s="132"/>
      <c r="H1455" s="132">
        <v>16700</v>
      </c>
      <c r="I1455" s="132">
        <v>13300</v>
      </c>
      <c r="J1455" s="132">
        <v>21278</v>
      </c>
      <c r="K1455" s="132">
        <v>9700</v>
      </c>
      <c r="L1455" s="132">
        <v>1900</v>
      </c>
      <c r="M1455" s="132"/>
      <c r="N1455" s="132"/>
      <c r="R1455" s="132">
        <v>18123</v>
      </c>
      <c r="S1455" s="132">
        <v>25500</v>
      </c>
      <c r="T1455" s="132">
        <v>118245</v>
      </c>
      <c r="U1455" s="132">
        <v>27700</v>
      </c>
      <c r="V1455" s="132">
        <v>1200</v>
      </c>
      <c r="W1455" s="132">
        <v>800</v>
      </c>
      <c r="X1455" s="132">
        <v>31366</v>
      </c>
      <c r="Y1455" s="132">
        <v>7100</v>
      </c>
      <c r="Z1455" s="132" t="e">
        <v>#N/A</v>
      </c>
      <c r="AA1455" s="132">
        <v>15800</v>
      </c>
      <c r="AB1455" s="132" t="e">
        <v>#N/A</v>
      </c>
      <c r="AC1455" s="132">
        <v>16226</v>
      </c>
      <c r="AD1455" s="132" t="e">
        <v>#N/A</v>
      </c>
      <c r="AE1455" s="132" t="e">
        <v>#N/A</v>
      </c>
      <c r="AF1455" s="132">
        <v>7150</v>
      </c>
    </row>
    <row r="1456" spans="1:32">
      <c r="A1456" s="129">
        <v>38643</v>
      </c>
      <c r="B1456" s="132"/>
      <c r="C1456" s="132">
        <v>33616</v>
      </c>
      <c r="D1456" s="132">
        <v>183486</v>
      </c>
      <c r="E1456" s="132">
        <v>67227</v>
      </c>
      <c r="F1456" s="132"/>
      <c r="G1456" s="132"/>
      <c r="H1456" s="132">
        <v>16700</v>
      </c>
      <c r="I1456" s="132">
        <v>13300</v>
      </c>
      <c r="J1456" s="132">
        <v>21278</v>
      </c>
      <c r="K1456" s="132">
        <v>9700</v>
      </c>
      <c r="L1456" s="132">
        <v>1900</v>
      </c>
      <c r="M1456" s="132"/>
      <c r="N1456" s="132"/>
      <c r="R1456" s="132">
        <v>18123</v>
      </c>
      <c r="S1456" s="132">
        <v>25500</v>
      </c>
      <c r="T1456" s="132">
        <v>118245</v>
      </c>
      <c r="U1456" s="132">
        <v>27700</v>
      </c>
      <c r="V1456" s="132">
        <v>1200</v>
      </c>
      <c r="W1456" s="132">
        <v>800</v>
      </c>
      <c r="X1456" s="132">
        <v>31366</v>
      </c>
      <c r="Y1456" s="132">
        <v>7100</v>
      </c>
      <c r="Z1456" s="132" t="e">
        <v>#N/A</v>
      </c>
      <c r="AA1456" s="132">
        <v>15800</v>
      </c>
      <c r="AB1456" s="132" t="e">
        <v>#N/A</v>
      </c>
      <c r="AC1456" s="132">
        <v>16226</v>
      </c>
      <c r="AD1456" s="132" t="e">
        <v>#N/A</v>
      </c>
      <c r="AE1456" s="132" t="e">
        <v>#N/A</v>
      </c>
      <c r="AF1456" s="132">
        <v>7150</v>
      </c>
    </row>
    <row r="1457" spans="1:32">
      <c r="A1457" s="129">
        <v>38644</v>
      </c>
      <c r="B1457" s="132"/>
      <c r="C1457" s="132">
        <v>33616</v>
      </c>
      <c r="D1457" s="132">
        <v>183486</v>
      </c>
      <c r="E1457" s="132">
        <v>67227</v>
      </c>
      <c r="F1457" s="132"/>
      <c r="G1457" s="132"/>
      <c r="H1457" s="132">
        <v>16700</v>
      </c>
      <c r="I1457" s="132">
        <v>13300</v>
      </c>
      <c r="J1457" s="132">
        <v>21278</v>
      </c>
      <c r="K1457" s="132">
        <v>9700</v>
      </c>
      <c r="L1457" s="132">
        <v>1900</v>
      </c>
      <c r="M1457" s="132"/>
      <c r="N1457" s="132"/>
      <c r="R1457" s="132">
        <v>18123</v>
      </c>
      <c r="S1457" s="132">
        <v>25500</v>
      </c>
      <c r="T1457" s="132">
        <v>118245</v>
      </c>
      <c r="U1457" s="132">
        <v>27700</v>
      </c>
      <c r="V1457" s="132">
        <v>1200</v>
      </c>
      <c r="W1457" s="132">
        <v>800</v>
      </c>
      <c r="X1457" s="132">
        <v>31366</v>
      </c>
      <c r="Y1457" s="132">
        <v>7100</v>
      </c>
      <c r="Z1457" s="132" t="e">
        <v>#N/A</v>
      </c>
      <c r="AA1457" s="132">
        <v>15800</v>
      </c>
      <c r="AB1457" s="132" t="e">
        <v>#N/A</v>
      </c>
      <c r="AC1457" s="132">
        <v>16226</v>
      </c>
      <c r="AD1457" s="132" t="e">
        <v>#N/A</v>
      </c>
      <c r="AE1457" s="132" t="e">
        <v>#N/A</v>
      </c>
      <c r="AF1457" s="132">
        <v>7150</v>
      </c>
    </row>
    <row r="1458" spans="1:32">
      <c r="A1458" s="129">
        <v>38645</v>
      </c>
      <c r="B1458" s="132"/>
      <c r="C1458" s="132">
        <v>60201</v>
      </c>
      <c r="D1458" s="132">
        <v>296615</v>
      </c>
      <c r="E1458" s="132">
        <v>103780</v>
      </c>
      <c r="F1458" s="132"/>
      <c r="G1458" s="132"/>
      <c r="H1458" s="132">
        <v>32766</v>
      </c>
      <c r="I1458" s="132">
        <v>27774</v>
      </c>
      <c r="J1458" s="132">
        <v>29258</v>
      </c>
      <c r="K1458" s="132">
        <v>18201</v>
      </c>
      <c r="L1458" s="132">
        <v>2771</v>
      </c>
      <c r="M1458" s="132"/>
      <c r="N1458" s="132"/>
      <c r="R1458" s="132">
        <v>27553</v>
      </c>
      <c r="S1458" s="132">
        <v>54450</v>
      </c>
      <c r="T1458" s="132">
        <v>174219</v>
      </c>
      <c r="U1458" s="132">
        <v>40781</v>
      </c>
      <c r="V1458" s="132">
        <v>1200</v>
      </c>
      <c r="W1458" s="132">
        <v>1300</v>
      </c>
      <c r="X1458" s="132">
        <v>46041</v>
      </c>
      <c r="Y1458" s="132">
        <v>14600</v>
      </c>
      <c r="Z1458" s="132">
        <v>3417</v>
      </c>
      <c r="AA1458" s="132">
        <v>29150</v>
      </c>
      <c r="AB1458" s="132" t="e">
        <v>#N/A</v>
      </c>
      <c r="AC1458" s="132">
        <v>16226</v>
      </c>
      <c r="AD1458" s="132">
        <v>9805</v>
      </c>
      <c r="AE1458" s="132">
        <v>20150</v>
      </c>
      <c r="AF1458" s="132">
        <v>27910</v>
      </c>
    </row>
    <row r="1459" spans="1:32">
      <c r="A1459" s="129">
        <v>38646</v>
      </c>
      <c r="B1459" s="132"/>
      <c r="C1459" s="132">
        <v>60201</v>
      </c>
      <c r="D1459" s="132">
        <v>296615</v>
      </c>
      <c r="E1459" s="132">
        <v>103780</v>
      </c>
      <c r="F1459" s="132"/>
      <c r="G1459" s="132"/>
      <c r="H1459" s="132">
        <v>32766</v>
      </c>
      <c r="I1459" s="132">
        <v>27774</v>
      </c>
      <c r="J1459" s="132">
        <v>29258</v>
      </c>
      <c r="K1459" s="132">
        <v>18201</v>
      </c>
      <c r="L1459" s="132">
        <v>2771</v>
      </c>
      <c r="M1459" s="132"/>
      <c r="N1459" s="132"/>
      <c r="R1459" s="132">
        <v>27553</v>
      </c>
      <c r="S1459" s="132">
        <v>54450</v>
      </c>
      <c r="T1459" s="132">
        <v>174219</v>
      </c>
      <c r="U1459" s="132">
        <v>40781</v>
      </c>
      <c r="V1459" s="132">
        <v>1200</v>
      </c>
      <c r="W1459" s="132">
        <v>1300</v>
      </c>
      <c r="X1459" s="132">
        <v>46041</v>
      </c>
      <c r="Y1459" s="132">
        <v>14600</v>
      </c>
      <c r="Z1459" s="132">
        <v>3417</v>
      </c>
      <c r="AA1459" s="132">
        <v>29150</v>
      </c>
      <c r="AB1459" s="132" t="e">
        <v>#N/A</v>
      </c>
      <c r="AC1459" s="132">
        <v>16226</v>
      </c>
      <c r="AD1459" s="132">
        <v>9805</v>
      </c>
      <c r="AE1459" s="132">
        <v>20150</v>
      </c>
      <c r="AF1459" s="132">
        <v>27910</v>
      </c>
    </row>
    <row r="1460" spans="1:32">
      <c r="A1460" s="129">
        <v>38649</v>
      </c>
      <c r="B1460" s="132"/>
      <c r="C1460" s="132">
        <v>60201</v>
      </c>
      <c r="D1460" s="132">
        <v>296615</v>
      </c>
      <c r="E1460" s="132">
        <v>103780</v>
      </c>
      <c r="F1460" s="132"/>
      <c r="G1460" s="132"/>
      <c r="H1460" s="132">
        <v>32766</v>
      </c>
      <c r="I1460" s="132">
        <v>27774</v>
      </c>
      <c r="J1460" s="132">
        <v>29258</v>
      </c>
      <c r="K1460" s="132">
        <v>18201</v>
      </c>
      <c r="L1460" s="132">
        <v>2771</v>
      </c>
      <c r="M1460" s="132"/>
      <c r="N1460" s="132"/>
      <c r="R1460" s="132">
        <v>27553</v>
      </c>
      <c r="S1460" s="132">
        <v>54450</v>
      </c>
      <c r="T1460" s="132">
        <v>174219</v>
      </c>
      <c r="U1460" s="132">
        <v>40781</v>
      </c>
      <c r="V1460" s="132">
        <v>1200</v>
      </c>
      <c r="W1460" s="132">
        <v>1300</v>
      </c>
      <c r="X1460" s="132">
        <v>46041</v>
      </c>
      <c r="Y1460" s="132">
        <v>14600</v>
      </c>
      <c r="Z1460" s="132">
        <v>3417</v>
      </c>
      <c r="AA1460" s="132">
        <v>29150</v>
      </c>
      <c r="AB1460" s="132" t="e">
        <v>#N/A</v>
      </c>
      <c r="AC1460" s="132">
        <v>16226</v>
      </c>
      <c r="AD1460" s="132">
        <v>9805</v>
      </c>
      <c r="AE1460" s="132">
        <v>20150</v>
      </c>
      <c r="AF1460" s="132">
        <v>27910</v>
      </c>
    </row>
    <row r="1461" spans="1:32">
      <c r="A1461" s="129">
        <v>38650</v>
      </c>
      <c r="B1461" s="132"/>
      <c r="C1461" s="132">
        <v>86578</v>
      </c>
      <c r="D1461" s="132">
        <v>389042</v>
      </c>
      <c r="E1461" s="132">
        <v>141700</v>
      </c>
      <c r="F1461" s="132"/>
      <c r="G1461" s="132"/>
      <c r="H1461" s="132">
        <v>43216</v>
      </c>
      <c r="I1461" s="132">
        <v>31009</v>
      </c>
      <c r="J1461" s="132">
        <v>51108</v>
      </c>
      <c r="K1461" s="132">
        <v>32281</v>
      </c>
      <c r="L1461" s="132">
        <v>2771</v>
      </c>
      <c r="M1461" s="132"/>
      <c r="N1461" s="132"/>
      <c r="R1461" s="132">
        <v>34053</v>
      </c>
      <c r="S1461" s="132">
        <v>85500</v>
      </c>
      <c r="T1461" s="132">
        <v>223839</v>
      </c>
      <c r="U1461" s="132">
        <v>66526</v>
      </c>
      <c r="V1461" s="132">
        <v>1200</v>
      </c>
      <c r="W1461" s="132">
        <v>1300</v>
      </c>
      <c r="X1461" s="132">
        <v>49491</v>
      </c>
      <c r="Y1461" s="132">
        <v>17550</v>
      </c>
      <c r="Z1461" s="132">
        <v>5865</v>
      </c>
      <c r="AA1461" s="132">
        <v>39570</v>
      </c>
      <c r="AB1461" s="132">
        <v>4500</v>
      </c>
      <c r="AC1461" s="132">
        <v>16226</v>
      </c>
      <c r="AD1461" s="132">
        <v>9805</v>
      </c>
      <c r="AE1461" s="132">
        <v>30150</v>
      </c>
      <c r="AF1461" s="132">
        <v>30910</v>
      </c>
    </row>
    <row r="1462" spans="1:32">
      <c r="A1462" s="129">
        <v>38651</v>
      </c>
      <c r="B1462" s="132"/>
      <c r="C1462" s="132">
        <v>86578</v>
      </c>
      <c r="D1462" s="132">
        <v>389042</v>
      </c>
      <c r="E1462" s="132">
        <v>141700</v>
      </c>
      <c r="F1462" s="132"/>
      <c r="G1462" s="132"/>
      <c r="H1462" s="132">
        <v>43216</v>
      </c>
      <c r="I1462" s="132">
        <v>31009</v>
      </c>
      <c r="J1462" s="132">
        <v>51108</v>
      </c>
      <c r="K1462" s="132">
        <v>32281</v>
      </c>
      <c r="L1462" s="132">
        <v>2771</v>
      </c>
      <c r="M1462" s="132"/>
      <c r="N1462" s="132"/>
      <c r="R1462" s="132">
        <v>34053</v>
      </c>
      <c r="S1462" s="132">
        <v>85500</v>
      </c>
      <c r="T1462" s="132">
        <v>223839</v>
      </c>
      <c r="U1462" s="132">
        <v>66526</v>
      </c>
      <c r="V1462" s="132">
        <v>1200</v>
      </c>
      <c r="W1462" s="132">
        <v>1300</v>
      </c>
      <c r="X1462" s="132">
        <v>49491</v>
      </c>
      <c r="Y1462" s="132">
        <v>17550</v>
      </c>
      <c r="Z1462" s="132">
        <v>5865</v>
      </c>
      <c r="AA1462" s="132">
        <v>39570</v>
      </c>
      <c r="AB1462" s="132">
        <v>4500</v>
      </c>
      <c r="AC1462" s="132">
        <v>16226</v>
      </c>
      <c r="AD1462" s="132">
        <v>9805</v>
      </c>
      <c r="AE1462" s="132">
        <v>30150</v>
      </c>
      <c r="AF1462" s="132">
        <v>30910</v>
      </c>
    </row>
    <row r="1463" spans="1:32">
      <c r="A1463" s="129">
        <v>38652</v>
      </c>
      <c r="B1463" s="132"/>
      <c r="C1463" s="132">
        <v>86578</v>
      </c>
      <c r="D1463" s="132">
        <v>389042</v>
      </c>
      <c r="E1463" s="132">
        <v>141700</v>
      </c>
      <c r="F1463" s="132"/>
      <c r="G1463" s="132"/>
      <c r="H1463" s="132">
        <v>43216</v>
      </c>
      <c r="I1463" s="132">
        <v>31009</v>
      </c>
      <c r="J1463" s="132">
        <v>51108</v>
      </c>
      <c r="K1463" s="132">
        <v>32281</v>
      </c>
      <c r="L1463" s="132">
        <v>2771</v>
      </c>
      <c r="M1463" s="132"/>
      <c r="N1463" s="132"/>
      <c r="R1463" s="132">
        <v>34053</v>
      </c>
      <c r="S1463" s="132">
        <v>85500</v>
      </c>
      <c r="T1463" s="132">
        <v>223839</v>
      </c>
      <c r="U1463" s="132">
        <v>66526</v>
      </c>
      <c r="V1463" s="132">
        <v>1200</v>
      </c>
      <c r="W1463" s="132">
        <v>1300</v>
      </c>
      <c r="X1463" s="132">
        <v>49491</v>
      </c>
      <c r="Y1463" s="132">
        <v>17550</v>
      </c>
      <c r="Z1463" s="132">
        <v>5865</v>
      </c>
      <c r="AA1463" s="132">
        <v>39570</v>
      </c>
      <c r="AB1463" s="132">
        <v>4500</v>
      </c>
      <c r="AC1463" s="132">
        <v>16226</v>
      </c>
      <c r="AD1463" s="132">
        <v>9805</v>
      </c>
      <c r="AE1463" s="132">
        <v>30150</v>
      </c>
      <c r="AF1463" s="132">
        <v>30910</v>
      </c>
    </row>
    <row r="1464" spans="1:32">
      <c r="A1464" s="129">
        <v>38653</v>
      </c>
      <c r="B1464" s="132"/>
      <c r="C1464" s="132">
        <v>86578</v>
      </c>
      <c r="D1464" s="132">
        <v>389042</v>
      </c>
      <c r="E1464" s="132">
        <v>141700</v>
      </c>
      <c r="F1464" s="132"/>
      <c r="G1464" s="132"/>
      <c r="H1464" s="132">
        <v>43216</v>
      </c>
      <c r="I1464" s="132">
        <v>31009</v>
      </c>
      <c r="J1464" s="132">
        <v>51108</v>
      </c>
      <c r="K1464" s="132">
        <v>32281</v>
      </c>
      <c r="L1464" s="132">
        <v>2771</v>
      </c>
      <c r="M1464" s="132"/>
      <c r="N1464" s="132"/>
      <c r="R1464" s="132">
        <v>34053</v>
      </c>
      <c r="S1464" s="132">
        <v>85500</v>
      </c>
      <c r="T1464" s="132">
        <v>223839</v>
      </c>
      <c r="U1464" s="132">
        <v>66526</v>
      </c>
      <c r="V1464" s="132">
        <v>1200</v>
      </c>
      <c r="W1464" s="132">
        <v>1300</v>
      </c>
      <c r="X1464" s="132">
        <v>49491</v>
      </c>
      <c r="Y1464" s="132">
        <v>17550</v>
      </c>
      <c r="Z1464" s="132">
        <v>5865</v>
      </c>
      <c r="AA1464" s="132">
        <v>39570</v>
      </c>
      <c r="AB1464" s="132">
        <v>4500</v>
      </c>
      <c r="AC1464" s="132">
        <v>16226</v>
      </c>
      <c r="AD1464" s="132">
        <v>9805</v>
      </c>
      <c r="AE1464" s="132">
        <v>30150</v>
      </c>
      <c r="AF1464" s="132">
        <v>30910</v>
      </c>
    </row>
    <row r="1465" spans="1:32">
      <c r="A1465" s="129">
        <v>38656</v>
      </c>
      <c r="B1465" s="132"/>
      <c r="C1465" s="132">
        <v>86578</v>
      </c>
      <c r="D1465" s="132">
        <v>389042</v>
      </c>
      <c r="E1465" s="132">
        <v>141700</v>
      </c>
      <c r="F1465" s="132"/>
      <c r="G1465" s="132"/>
      <c r="H1465" s="132">
        <v>43216</v>
      </c>
      <c r="I1465" s="132">
        <v>31009</v>
      </c>
      <c r="J1465" s="132">
        <v>51108</v>
      </c>
      <c r="K1465" s="132">
        <v>32281</v>
      </c>
      <c r="L1465" s="132">
        <v>2771</v>
      </c>
      <c r="M1465" s="132"/>
      <c r="N1465" s="132"/>
      <c r="R1465" s="132">
        <v>44753</v>
      </c>
      <c r="S1465" s="132">
        <v>118100</v>
      </c>
      <c r="T1465" s="132">
        <v>283668</v>
      </c>
      <c r="U1465" s="132">
        <v>68026</v>
      </c>
      <c r="V1465" s="132">
        <v>1200</v>
      </c>
      <c r="W1465" s="132">
        <v>1300</v>
      </c>
      <c r="X1465" s="132">
        <v>63725</v>
      </c>
      <c r="Y1465" s="132">
        <v>17550</v>
      </c>
      <c r="Z1465" s="132">
        <v>9571</v>
      </c>
      <c r="AA1465" s="132">
        <v>45570</v>
      </c>
      <c r="AB1465" s="132">
        <v>4500</v>
      </c>
      <c r="AC1465" s="132">
        <v>16226</v>
      </c>
      <c r="AD1465" s="132">
        <v>17105</v>
      </c>
      <c r="AE1465" s="132">
        <v>30150</v>
      </c>
      <c r="AF1465" s="132">
        <v>30910</v>
      </c>
    </row>
    <row r="1466" spans="1:32">
      <c r="A1466" s="129">
        <v>38657</v>
      </c>
      <c r="B1466" s="132"/>
      <c r="C1466" s="132">
        <v>86578</v>
      </c>
      <c r="D1466" s="132">
        <v>389042</v>
      </c>
      <c r="E1466" s="132">
        <v>141700</v>
      </c>
      <c r="F1466" s="132"/>
      <c r="G1466" s="132"/>
      <c r="H1466" s="132">
        <v>43216</v>
      </c>
      <c r="I1466" s="132">
        <v>31009</v>
      </c>
      <c r="J1466" s="132">
        <v>51108</v>
      </c>
      <c r="K1466" s="132">
        <v>32281</v>
      </c>
      <c r="L1466" s="132">
        <v>2771</v>
      </c>
      <c r="M1466" s="132"/>
      <c r="N1466" s="132"/>
      <c r="R1466" s="132">
        <v>44753</v>
      </c>
      <c r="S1466" s="132">
        <v>118100</v>
      </c>
      <c r="T1466" s="132">
        <v>283668</v>
      </c>
      <c r="U1466" s="132">
        <v>68026</v>
      </c>
      <c r="V1466" s="132">
        <v>1200</v>
      </c>
      <c r="W1466" s="132">
        <v>1300</v>
      </c>
      <c r="X1466" s="132">
        <v>63725</v>
      </c>
      <c r="Y1466" s="132">
        <v>17550</v>
      </c>
      <c r="Z1466" s="132">
        <v>9571</v>
      </c>
      <c r="AA1466" s="132">
        <v>45570</v>
      </c>
      <c r="AB1466" s="132">
        <v>4500</v>
      </c>
      <c r="AC1466" s="132">
        <v>16226</v>
      </c>
      <c r="AD1466" s="132">
        <v>17105</v>
      </c>
      <c r="AE1466" s="132">
        <v>30150</v>
      </c>
      <c r="AF1466" s="132">
        <v>30910</v>
      </c>
    </row>
    <row r="1467" spans="1:32">
      <c r="A1467" s="129">
        <v>38658</v>
      </c>
      <c r="B1467" s="132"/>
      <c r="C1467" s="132">
        <v>86578</v>
      </c>
      <c r="D1467" s="132">
        <v>389042</v>
      </c>
      <c r="E1467" s="132">
        <v>141700</v>
      </c>
      <c r="F1467" s="132"/>
      <c r="G1467" s="132"/>
      <c r="H1467" s="132">
        <v>43216</v>
      </c>
      <c r="I1467" s="132">
        <v>31009</v>
      </c>
      <c r="J1467" s="132">
        <v>51108</v>
      </c>
      <c r="K1467" s="132">
        <v>32281</v>
      </c>
      <c r="L1467" s="132">
        <v>2771</v>
      </c>
      <c r="M1467" s="132"/>
      <c r="N1467" s="132"/>
      <c r="R1467" s="132">
        <v>44753</v>
      </c>
      <c r="S1467" s="132">
        <v>118100</v>
      </c>
      <c r="T1467" s="132">
        <v>283668</v>
      </c>
      <c r="U1467" s="132">
        <v>68026</v>
      </c>
      <c r="V1467" s="132">
        <v>1200</v>
      </c>
      <c r="W1467" s="132">
        <v>1300</v>
      </c>
      <c r="X1467" s="132">
        <v>63725</v>
      </c>
      <c r="Y1467" s="132">
        <v>17550</v>
      </c>
      <c r="Z1467" s="132">
        <v>9571</v>
      </c>
      <c r="AA1467" s="132">
        <v>45570</v>
      </c>
      <c r="AB1467" s="132">
        <v>4500</v>
      </c>
      <c r="AC1467" s="132">
        <v>16226</v>
      </c>
      <c r="AD1467" s="132">
        <v>17105</v>
      </c>
      <c r="AE1467" s="132">
        <v>30150</v>
      </c>
      <c r="AF1467" s="132">
        <v>30910</v>
      </c>
    </row>
    <row r="1468" spans="1:32">
      <c r="A1468" s="129">
        <v>38659</v>
      </c>
      <c r="B1468" s="132"/>
      <c r="C1468" s="132">
        <v>86578</v>
      </c>
      <c r="D1468" s="132">
        <v>389042</v>
      </c>
      <c r="E1468" s="132">
        <v>141700</v>
      </c>
      <c r="F1468" s="132"/>
      <c r="G1468" s="132"/>
      <c r="H1468" s="132">
        <v>43216</v>
      </c>
      <c r="I1468" s="132">
        <v>31009</v>
      </c>
      <c r="J1468" s="132">
        <v>51108</v>
      </c>
      <c r="K1468" s="132">
        <v>32281</v>
      </c>
      <c r="L1468" s="132">
        <v>2771</v>
      </c>
      <c r="M1468" s="132"/>
      <c r="N1468" s="132"/>
      <c r="R1468" s="132">
        <v>44753</v>
      </c>
      <c r="S1468" s="132">
        <v>118100</v>
      </c>
      <c r="T1468" s="132">
        <v>283668</v>
      </c>
      <c r="U1468" s="132">
        <v>68026</v>
      </c>
      <c r="V1468" s="132">
        <v>1200</v>
      </c>
      <c r="W1468" s="132">
        <v>1300</v>
      </c>
      <c r="X1468" s="132">
        <v>63725</v>
      </c>
      <c r="Y1468" s="132">
        <v>17550</v>
      </c>
      <c r="Z1468" s="132">
        <v>9571</v>
      </c>
      <c r="AA1468" s="132">
        <v>45570</v>
      </c>
      <c r="AB1468" s="132">
        <v>4500</v>
      </c>
      <c r="AC1468" s="132">
        <v>16226</v>
      </c>
      <c r="AD1468" s="132">
        <v>17105</v>
      </c>
      <c r="AE1468" s="132">
        <v>30150</v>
      </c>
      <c r="AF1468" s="132">
        <v>30910</v>
      </c>
    </row>
    <row r="1469" spans="1:32">
      <c r="A1469" s="129">
        <v>38660</v>
      </c>
      <c r="B1469" s="132"/>
      <c r="C1469" s="132">
        <v>86578</v>
      </c>
      <c r="D1469" s="132">
        <v>389042</v>
      </c>
      <c r="E1469" s="132">
        <v>141700</v>
      </c>
      <c r="F1469" s="132"/>
      <c r="G1469" s="132"/>
      <c r="H1469" s="132">
        <v>43216</v>
      </c>
      <c r="I1469" s="132">
        <v>31009</v>
      </c>
      <c r="J1469" s="132">
        <v>51108</v>
      </c>
      <c r="K1469" s="132">
        <v>32281</v>
      </c>
      <c r="L1469" s="132">
        <v>2771</v>
      </c>
      <c r="M1469" s="132"/>
      <c r="N1469" s="132"/>
      <c r="R1469" s="132">
        <v>44753</v>
      </c>
      <c r="S1469" s="132">
        <v>118100</v>
      </c>
      <c r="T1469" s="132">
        <v>283668</v>
      </c>
      <c r="U1469" s="132">
        <v>68026</v>
      </c>
      <c r="V1469" s="132">
        <v>1200</v>
      </c>
      <c r="W1469" s="132">
        <v>1300</v>
      </c>
      <c r="X1469" s="132">
        <v>63725</v>
      </c>
      <c r="Y1469" s="132">
        <v>17550</v>
      </c>
      <c r="Z1469" s="132">
        <v>9571</v>
      </c>
      <c r="AA1469" s="132">
        <v>45570</v>
      </c>
      <c r="AB1469" s="132">
        <v>4500</v>
      </c>
      <c r="AC1469" s="132">
        <v>16226</v>
      </c>
      <c r="AD1469" s="132">
        <v>17105</v>
      </c>
      <c r="AE1469" s="132">
        <v>30150</v>
      </c>
      <c r="AF1469" s="132">
        <v>30910</v>
      </c>
    </row>
    <row r="1470" spans="1:32">
      <c r="A1470" s="129">
        <v>38663</v>
      </c>
      <c r="B1470" s="132"/>
      <c r="C1470" s="132">
        <v>86578</v>
      </c>
      <c r="D1470" s="132">
        <v>389042</v>
      </c>
      <c r="E1470" s="132">
        <v>141700</v>
      </c>
      <c r="F1470" s="132"/>
      <c r="G1470" s="132"/>
      <c r="H1470" s="132">
        <v>43216</v>
      </c>
      <c r="I1470" s="132">
        <v>31009</v>
      </c>
      <c r="J1470" s="132">
        <v>51108</v>
      </c>
      <c r="K1470" s="132">
        <v>32281</v>
      </c>
      <c r="L1470" s="132">
        <v>2771</v>
      </c>
      <c r="M1470" s="132"/>
      <c r="N1470" s="132"/>
      <c r="R1470" s="132">
        <v>44753</v>
      </c>
      <c r="S1470" s="132">
        <v>118100</v>
      </c>
      <c r="T1470" s="132">
        <v>283668</v>
      </c>
      <c r="U1470" s="132">
        <v>68026</v>
      </c>
      <c r="V1470" s="132">
        <v>1200</v>
      </c>
      <c r="W1470" s="132">
        <v>1300</v>
      </c>
      <c r="X1470" s="132">
        <v>63725</v>
      </c>
      <c r="Y1470" s="132">
        <v>17550</v>
      </c>
      <c r="Z1470" s="132">
        <v>9571</v>
      </c>
      <c r="AA1470" s="132">
        <v>45570</v>
      </c>
      <c r="AB1470" s="132">
        <v>4500</v>
      </c>
      <c r="AC1470" s="132">
        <v>16226</v>
      </c>
      <c r="AD1470" s="132">
        <v>17105</v>
      </c>
      <c r="AE1470" s="132">
        <v>30150</v>
      </c>
      <c r="AF1470" s="132">
        <v>30910</v>
      </c>
    </row>
    <row r="1471" spans="1:32">
      <c r="A1471" s="129">
        <v>38664</v>
      </c>
      <c r="B1471" s="132"/>
      <c r="C1471" s="132">
        <v>86578</v>
      </c>
      <c r="D1471" s="132">
        <v>389042</v>
      </c>
      <c r="E1471" s="132">
        <v>141700</v>
      </c>
      <c r="F1471" s="132"/>
      <c r="G1471" s="132"/>
      <c r="H1471" s="132">
        <v>43216</v>
      </c>
      <c r="I1471" s="132">
        <v>31009</v>
      </c>
      <c r="J1471" s="132">
        <v>51108</v>
      </c>
      <c r="K1471" s="132">
        <v>32281</v>
      </c>
      <c r="L1471" s="132">
        <v>2771</v>
      </c>
      <c r="M1471" s="132"/>
      <c r="N1471" s="132"/>
      <c r="R1471" s="132">
        <v>44753</v>
      </c>
      <c r="S1471" s="132">
        <v>118100</v>
      </c>
      <c r="T1471" s="132">
        <v>283668</v>
      </c>
      <c r="U1471" s="132">
        <v>68026</v>
      </c>
      <c r="V1471" s="132">
        <v>1200</v>
      </c>
      <c r="W1471" s="132">
        <v>1300</v>
      </c>
      <c r="X1471" s="132">
        <v>63725</v>
      </c>
      <c r="Y1471" s="132">
        <v>17550</v>
      </c>
      <c r="Z1471" s="132">
        <v>9571</v>
      </c>
      <c r="AA1471" s="132">
        <v>45570</v>
      </c>
      <c r="AB1471" s="132">
        <v>4500</v>
      </c>
      <c r="AC1471" s="132">
        <v>16226</v>
      </c>
      <c r="AD1471" s="132">
        <v>17105</v>
      </c>
      <c r="AE1471" s="132">
        <v>30150</v>
      </c>
      <c r="AF1471" s="132">
        <v>30910</v>
      </c>
    </row>
    <row r="1472" spans="1:32">
      <c r="A1472" s="129">
        <v>38665</v>
      </c>
      <c r="B1472" s="132"/>
      <c r="C1472" s="132">
        <v>86578</v>
      </c>
      <c r="D1472" s="132">
        <v>389042</v>
      </c>
      <c r="E1472" s="132">
        <v>141700</v>
      </c>
      <c r="F1472" s="132"/>
      <c r="G1472" s="132"/>
      <c r="H1472" s="132">
        <v>43216</v>
      </c>
      <c r="I1472" s="132">
        <v>31009</v>
      </c>
      <c r="J1472" s="132">
        <v>51108</v>
      </c>
      <c r="K1472" s="132">
        <v>32281</v>
      </c>
      <c r="L1472" s="132">
        <v>2771</v>
      </c>
      <c r="M1472" s="132"/>
      <c r="N1472" s="132"/>
      <c r="R1472" s="132">
        <v>44753</v>
      </c>
      <c r="S1472" s="132">
        <v>118100</v>
      </c>
      <c r="T1472" s="132">
        <v>283668</v>
      </c>
      <c r="U1472" s="132">
        <v>68026</v>
      </c>
      <c r="V1472" s="132">
        <v>1200</v>
      </c>
      <c r="W1472" s="132">
        <v>1300</v>
      </c>
      <c r="X1472" s="132">
        <v>63725</v>
      </c>
      <c r="Y1472" s="132">
        <v>17550</v>
      </c>
      <c r="Z1472" s="132">
        <v>9571</v>
      </c>
      <c r="AA1472" s="132">
        <v>45570</v>
      </c>
      <c r="AB1472" s="132">
        <v>4500</v>
      </c>
      <c r="AC1472" s="132">
        <v>16226</v>
      </c>
      <c r="AD1472" s="132">
        <v>17105</v>
      </c>
      <c r="AE1472" s="132">
        <v>30150</v>
      </c>
      <c r="AF1472" s="132">
        <v>30910</v>
      </c>
    </row>
    <row r="1473" spans="1:32">
      <c r="A1473" s="129">
        <v>38666</v>
      </c>
      <c r="B1473" s="132"/>
      <c r="C1473" s="132">
        <v>29900</v>
      </c>
      <c r="D1473" s="132">
        <v>110389</v>
      </c>
      <c r="E1473" s="132">
        <v>38085</v>
      </c>
      <c r="F1473" s="132"/>
      <c r="G1473" s="132"/>
      <c r="H1473" s="132">
        <v>22777</v>
      </c>
      <c r="I1473" s="132">
        <v>11681</v>
      </c>
      <c r="J1473" s="132">
        <v>10025</v>
      </c>
      <c r="K1473" s="132">
        <v>10400</v>
      </c>
      <c r="L1473" s="132">
        <v>5000</v>
      </c>
      <c r="M1473" s="132"/>
      <c r="N1473" s="132"/>
      <c r="R1473" s="132">
        <v>6500</v>
      </c>
      <c r="S1473" s="132">
        <v>5300</v>
      </c>
      <c r="T1473" s="132">
        <v>62194</v>
      </c>
      <c r="U1473" s="132">
        <v>39963</v>
      </c>
      <c r="V1473" s="132">
        <v>1100</v>
      </c>
      <c r="W1473" s="132" t="e">
        <v>#N/A</v>
      </c>
      <c r="X1473" s="132">
        <v>29300</v>
      </c>
      <c r="Y1473" s="132">
        <v>5350</v>
      </c>
      <c r="Z1473" s="132">
        <v>460</v>
      </c>
      <c r="AA1473" s="132" t="e">
        <v>#N/A</v>
      </c>
      <c r="AB1473" s="132" t="e">
        <v>#N/A</v>
      </c>
      <c r="AC1473" s="132">
        <v>3400</v>
      </c>
      <c r="AD1473" s="132" t="e">
        <v>#N/A</v>
      </c>
      <c r="AE1473" s="132">
        <v>12000</v>
      </c>
      <c r="AF1473" s="132" t="e">
        <v>#N/A</v>
      </c>
    </row>
    <row r="1474" spans="1:32">
      <c r="A1474" s="129">
        <v>38667</v>
      </c>
      <c r="B1474" s="132"/>
      <c r="C1474" s="132">
        <v>29900</v>
      </c>
      <c r="D1474" s="132">
        <v>110389</v>
      </c>
      <c r="E1474" s="132">
        <v>38085</v>
      </c>
      <c r="F1474" s="132"/>
      <c r="G1474" s="132"/>
      <c r="H1474" s="132">
        <v>22777</v>
      </c>
      <c r="I1474" s="132">
        <v>11681</v>
      </c>
      <c r="J1474" s="132">
        <v>10025</v>
      </c>
      <c r="K1474" s="132">
        <v>10400</v>
      </c>
      <c r="L1474" s="132">
        <v>5000</v>
      </c>
      <c r="M1474" s="132"/>
      <c r="N1474" s="132"/>
      <c r="R1474" s="132">
        <v>6500</v>
      </c>
      <c r="S1474" s="132">
        <v>5300</v>
      </c>
      <c r="T1474" s="132">
        <v>62194</v>
      </c>
      <c r="U1474" s="132">
        <v>39963</v>
      </c>
      <c r="V1474" s="132">
        <v>1100</v>
      </c>
      <c r="W1474" s="132" t="e">
        <v>#N/A</v>
      </c>
      <c r="X1474" s="132">
        <v>29300</v>
      </c>
      <c r="Y1474" s="132">
        <v>5350</v>
      </c>
      <c r="Z1474" s="132">
        <v>460</v>
      </c>
      <c r="AA1474" s="132" t="e">
        <v>#N/A</v>
      </c>
      <c r="AB1474" s="132" t="e">
        <v>#N/A</v>
      </c>
      <c r="AC1474" s="132">
        <v>3400</v>
      </c>
      <c r="AD1474" s="132" t="e">
        <v>#N/A</v>
      </c>
      <c r="AE1474" s="132">
        <v>12000</v>
      </c>
      <c r="AF1474" s="132" t="e">
        <v>#N/A</v>
      </c>
    </row>
    <row r="1475" spans="1:32">
      <c r="A1475" s="129">
        <v>38670</v>
      </c>
      <c r="B1475" s="132"/>
      <c r="C1475" s="132">
        <v>29900</v>
      </c>
      <c r="D1475" s="132">
        <v>110389</v>
      </c>
      <c r="E1475" s="132">
        <v>38085</v>
      </c>
      <c r="F1475" s="132"/>
      <c r="G1475" s="132"/>
      <c r="H1475" s="132">
        <v>22777</v>
      </c>
      <c r="I1475" s="132">
        <v>11681</v>
      </c>
      <c r="J1475" s="132">
        <v>10025</v>
      </c>
      <c r="K1475" s="132">
        <v>10400</v>
      </c>
      <c r="L1475" s="132">
        <v>5000</v>
      </c>
      <c r="M1475" s="132"/>
      <c r="N1475" s="132"/>
      <c r="R1475" s="132">
        <v>6500</v>
      </c>
      <c r="S1475" s="132">
        <v>5300</v>
      </c>
      <c r="T1475" s="132">
        <v>62194</v>
      </c>
      <c r="U1475" s="132">
        <v>39963</v>
      </c>
      <c r="V1475" s="132">
        <v>1100</v>
      </c>
      <c r="W1475" s="132" t="e">
        <v>#N/A</v>
      </c>
      <c r="X1475" s="132">
        <v>29300</v>
      </c>
      <c r="Y1475" s="132">
        <v>5350</v>
      </c>
      <c r="Z1475" s="132">
        <v>460</v>
      </c>
      <c r="AA1475" s="132" t="e">
        <v>#N/A</v>
      </c>
      <c r="AB1475" s="132" t="e">
        <v>#N/A</v>
      </c>
      <c r="AC1475" s="132">
        <v>3400</v>
      </c>
      <c r="AD1475" s="132" t="e">
        <v>#N/A</v>
      </c>
      <c r="AE1475" s="132">
        <v>12000</v>
      </c>
      <c r="AF1475" s="132" t="e">
        <v>#N/A</v>
      </c>
    </row>
    <row r="1476" spans="1:32">
      <c r="A1476" s="129">
        <v>38671</v>
      </c>
      <c r="B1476" s="132"/>
      <c r="C1476" s="132">
        <v>52744</v>
      </c>
      <c r="D1476" s="132">
        <v>203933</v>
      </c>
      <c r="E1476" s="132">
        <v>51125</v>
      </c>
      <c r="F1476" s="132"/>
      <c r="G1476" s="132"/>
      <c r="H1476" s="132">
        <v>24677</v>
      </c>
      <c r="I1476" s="132">
        <v>24761</v>
      </c>
      <c r="J1476" s="132">
        <v>17060</v>
      </c>
      <c r="K1476" s="132">
        <v>21500</v>
      </c>
      <c r="L1476" s="132">
        <v>6820</v>
      </c>
      <c r="M1476" s="132"/>
      <c r="N1476" s="132"/>
      <c r="R1476" s="132">
        <v>17250</v>
      </c>
      <c r="S1476" s="132">
        <v>27300</v>
      </c>
      <c r="T1476" s="132">
        <v>102628</v>
      </c>
      <c r="U1476" s="132">
        <v>49703</v>
      </c>
      <c r="V1476" s="132">
        <v>1100</v>
      </c>
      <c r="W1476" s="132">
        <v>600</v>
      </c>
      <c r="X1476" s="132">
        <v>42500</v>
      </c>
      <c r="Y1476" s="132">
        <v>13550</v>
      </c>
      <c r="Z1476" s="132">
        <v>460</v>
      </c>
      <c r="AA1476" s="132">
        <v>8350</v>
      </c>
      <c r="AB1476" s="132">
        <v>17830</v>
      </c>
      <c r="AC1476" s="132">
        <v>3400</v>
      </c>
      <c r="AD1476" s="132" t="e">
        <v>#N/A</v>
      </c>
      <c r="AE1476" s="132">
        <v>19666</v>
      </c>
      <c r="AF1476" s="132" t="e">
        <v>#N/A</v>
      </c>
    </row>
    <row r="1477" spans="1:32">
      <c r="A1477" s="129">
        <v>38672</v>
      </c>
      <c r="B1477" s="132"/>
      <c r="C1477" s="132">
        <v>52744</v>
      </c>
      <c r="D1477" s="132">
        <v>203933</v>
      </c>
      <c r="E1477" s="132">
        <v>51125</v>
      </c>
      <c r="F1477" s="132"/>
      <c r="G1477" s="132"/>
      <c r="H1477" s="132">
        <v>24677</v>
      </c>
      <c r="I1477" s="132">
        <v>24761</v>
      </c>
      <c r="J1477" s="132">
        <v>17060</v>
      </c>
      <c r="K1477" s="132">
        <v>21500</v>
      </c>
      <c r="L1477" s="132">
        <v>6820</v>
      </c>
      <c r="M1477" s="132"/>
      <c r="N1477" s="132"/>
      <c r="R1477" s="132">
        <v>17250</v>
      </c>
      <c r="S1477" s="132">
        <v>27300</v>
      </c>
      <c r="T1477" s="132">
        <v>102628</v>
      </c>
      <c r="U1477" s="132">
        <v>49703</v>
      </c>
      <c r="V1477" s="132">
        <v>1100</v>
      </c>
      <c r="W1477" s="132">
        <v>600</v>
      </c>
      <c r="X1477" s="132">
        <v>42500</v>
      </c>
      <c r="Y1477" s="132">
        <v>13550</v>
      </c>
      <c r="Z1477" s="132">
        <v>460</v>
      </c>
      <c r="AA1477" s="132">
        <v>8350</v>
      </c>
      <c r="AB1477" s="132">
        <v>17830</v>
      </c>
      <c r="AC1477" s="132">
        <v>3400</v>
      </c>
      <c r="AD1477" s="132" t="e">
        <v>#N/A</v>
      </c>
      <c r="AE1477" s="132">
        <v>19666</v>
      </c>
      <c r="AF1477" s="132" t="e">
        <v>#N/A</v>
      </c>
    </row>
    <row r="1478" spans="1:32">
      <c r="A1478" s="129">
        <v>38673</v>
      </c>
      <c r="B1478" s="132"/>
      <c r="C1478" s="132">
        <v>52744</v>
      </c>
      <c r="D1478" s="132">
        <v>203933</v>
      </c>
      <c r="E1478" s="132">
        <v>51125</v>
      </c>
      <c r="F1478" s="132"/>
      <c r="G1478" s="132"/>
      <c r="H1478" s="132">
        <v>24677</v>
      </c>
      <c r="I1478" s="132">
        <v>24761</v>
      </c>
      <c r="J1478" s="132">
        <v>17060</v>
      </c>
      <c r="K1478" s="132">
        <v>21500</v>
      </c>
      <c r="L1478" s="132">
        <v>6820</v>
      </c>
      <c r="M1478" s="132"/>
      <c r="N1478" s="132"/>
      <c r="R1478" s="132">
        <v>17250</v>
      </c>
      <c r="S1478" s="132">
        <v>27300</v>
      </c>
      <c r="T1478" s="132">
        <v>102628</v>
      </c>
      <c r="U1478" s="132">
        <v>49703</v>
      </c>
      <c r="V1478" s="132">
        <v>1100</v>
      </c>
      <c r="W1478" s="132">
        <v>600</v>
      </c>
      <c r="X1478" s="132">
        <v>42500</v>
      </c>
      <c r="Y1478" s="132">
        <v>13550</v>
      </c>
      <c r="Z1478" s="132">
        <v>460</v>
      </c>
      <c r="AA1478" s="132">
        <v>8350</v>
      </c>
      <c r="AB1478" s="132">
        <v>17830</v>
      </c>
      <c r="AC1478" s="132">
        <v>3400</v>
      </c>
      <c r="AD1478" s="132" t="e">
        <v>#N/A</v>
      </c>
      <c r="AE1478" s="132">
        <v>19666</v>
      </c>
      <c r="AF1478" s="132" t="e">
        <v>#N/A</v>
      </c>
    </row>
    <row r="1479" spans="1:32">
      <c r="A1479" s="129">
        <v>38674</v>
      </c>
      <c r="B1479" s="132"/>
      <c r="C1479" s="132">
        <v>52744</v>
      </c>
      <c r="D1479" s="132">
        <v>203933</v>
      </c>
      <c r="E1479" s="132">
        <v>51125</v>
      </c>
      <c r="F1479" s="132"/>
      <c r="G1479" s="132"/>
      <c r="H1479" s="132">
        <v>24677</v>
      </c>
      <c r="I1479" s="132">
        <v>24761</v>
      </c>
      <c r="J1479" s="132">
        <v>17060</v>
      </c>
      <c r="K1479" s="132">
        <v>21500</v>
      </c>
      <c r="L1479" s="132">
        <v>6820</v>
      </c>
      <c r="M1479" s="132"/>
      <c r="N1479" s="132"/>
      <c r="R1479" s="132">
        <v>17250</v>
      </c>
      <c r="S1479" s="132">
        <v>27300</v>
      </c>
      <c r="T1479" s="132">
        <v>102628</v>
      </c>
      <c r="U1479" s="132">
        <v>49703</v>
      </c>
      <c r="V1479" s="132">
        <v>1100</v>
      </c>
      <c r="W1479" s="132">
        <v>600</v>
      </c>
      <c r="X1479" s="132">
        <v>42500</v>
      </c>
      <c r="Y1479" s="132">
        <v>13550</v>
      </c>
      <c r="Z1479" s="132">
        <v>460</v>
      </c>
      <c r="AA1479" s="132">
        <v>8350</v>
      </c>
      <c r="AB1479" s="132">
        <v>17830</v>
      </c>
      <c r="AC1479" s="132">
        <v>3400</v>
      </c>
      <c r="AD1479" s="132" t="e">
        <v>#N/A</v>
      </c>
      <c r="AE1479" s="132">
        <v>19666</v>
      </c>
      <c r="AF1479" s="132" t="e">
        <v>#N/A</v>
      </c>
    </row>
    <row r="1480" spans="1:32">
      <c r="A1480" s="129">
        <v>38677</v>
      </c>
      <c r="B1480" s="132"/>
      <c r="C1480" s="132">
        <v>73094</v>
      </c>
      <c r="D1480" s="132">
        <v>256258</v>
      </c>
      <c r="E1480" s="132">
        <v>71435</v>
      </c>
      <c r="F1480" s="132"/>
      <c r="G1480" s="132"/>
      <c r="H1480" s="132">
        <v>25177</v>
      </c>
      <c r="I1480" s="132">
        <v>27261</v>
      </c>
      <c r="J1480" s="132">
        <v>27510</v>
      </c>
      <c r="K1480" s="132">
        <v>23100</v>
      </c>
      <c r="L1480" s="132">
        <v>9820</v>
      </c>
      <c r="M1480" s="132"/>
      <c r="N1480" s="132"/>
      <c r="R1480" s="132">
        <v>32250</v>
      </c>
      <c r="S1480" s="132">
        <v>27300</v>
      </c>
      <c r="T1480" s="132">
        <v>138393</v>
      </c>
      <c r="U1480" s="132">
        <v>49703</v>
      </c>
      <c r="V1480" s="132">
        <v>4100</v>
      </c>
      <c r="W1480" s="132">
        <v>600</v>
      </c>
      <c r="X1480" s="132">
        <v>43000</v>
      </c>
      <c r="Y1480" s="132">
        <v>17750</v>
      </c>
      <c r="Z1480" s="132">
        <v>460</v>
      </c>
      <c r="AA1480" s="132">
        <v>16152</v>
      </c>
      <c r="AB1480" s="132">
        <v>17830</v>
      </c>
      <c r="AC1480" s="132">
        <v>3400</v>
      </c>
      <c r="AD1480" s="132" t="e">
        <v>#N/A</v>
      </c>
      <c r="AE1480" s="132">
        <v>45516</v>
      </c>
      <c r="AF1480" s="132">
        <v>10400</v>
      </c>
    </row>
    <row r="1481" spans="1:32">
      <c r="A1481" s="129">
        <v>38678</v>
      </c>
      <c r="B1481" s="132"/>
      <c r="C1481" s="132">
        <v>73094</v>
      </c>
      <c r="D1481" s="132">
        <v>256258</v>
      </c>
      <c r="E1481" s="132">
        <v>71435</v>
      </c>
      <c r="F1481" s="132"/>
      <c r="G1481" s="132"/>
      <c r="H1481" s="132">
        <v>25177</v>
      </c>
      <c r="I1481" s="132">
        <v>27261</v>
      </c>
      <c r="J1481" s="132">
        <v>27510</v>
      </c>
      <c r="K1481" s="132">
        <v>23100</v>
      </c>
      <c r="L1481" s="132">
        <v>9820</v>
      </c>
      <c r="M1481" s="132"/>
      <c r="N1481" s="132"/>
      <c r="R1481" s="132">
        <v>32250</v>
      </c>
      <c r="S1481" s="132">
        <v>27300</v>
      </c>
      <c r="T1481" s="132">
        <v>138393</v>
      </c>
      <c r="U1481" s="132">
        <v>49703</v>
      </c>
      <c r="V1481" s="132">
        <v>4100</v>
      </c>
      <c r="W1481" s="132">
        <v>600</v>
      </c>
      <c r="X1481" s="132">
        <v>43000</v>
      </c>
      <c r="Y1481" s="132">
        <v>17750</v>
      </c>
      <c r="Z1481" s="132">
        <v>460</v>
      </c>
      <c r="AA1481" s="132">
        <v>16152</v>
      </c>
      <c r="AB1481" s="132">
        <v>17830</v>
      </c>
      <c r="AC1481" s="132">
        <v>3400</v>
      </c>
      <c r="AD1481" s="132" t="e">
        <v>#N/A</v>
      </c>
      <c r="AE1481" s="132">
        <v>45516</v>
      </c>
      <c r="AF1481" s="132">
        <v>10400</v>
      </c>
    </row>
    <row r="1482" spans="1:32">
      <c r="A1482" s="129">
        <v>38679</v>
      </c>
      <c r="B1482" s="132"/>
      <c r="C1482" s="132">
        <v>73094</v>
      </c>
      <c r="D1482" s="132">
        <v>256258</v>
      </c>
      <c r="E1482" s="132">
        <v>71435</v>
      </c>
      <c r="F1482" s="132"/>
      <c r="G1482" s="132"/>
      <c r="H1482" s="132">
        <v>25177</v>
      </c>
      <c r="I1482" s="132">
        <v>27261</v>
      </c>
      <c r="J1482" s="132">
        <v>27510</v>
      </c>
      <c r="K1482" s="132">
        <v>23100</v>
      </c>
      <c r="L1482" s="132">
        <v>9820</v>
      </c>
      <c r="M1482" s="132"/>
      <c r="N1482" s="132"/>
      <c r="R1482" s="132">
        <v>32250</v>
      </c>
      <c r="S1482" s="132">
        <v>27300</v>
      </c>
      <c r="T1482" s="132">
        <v>138393</v>
      </c>
      <c r="U1482" s="132">
        <v>49703</v>
      </c>
      <c r="V1482" s="132">
        <v>4100</v>
      </c>
      <c r="W1482" s="132">
        <v>600</v>
      </c>
      <c r="X1482" s="132">
        <v>43000</v>
      </c>
      <c r="Y1482" s="132">
        <v>17750</v>
      </c>
      <c r="Z1482" s="132">
        <v>460</v>
      </c>
      <c r="AA1482" s="132">
        <v>16152</v>
      </c>
      <c r="AB1482" s="132">
        <v>17830</v>
      </c>
      <c r="AC1482" s="132">
        <v>3400</v>
      </c>
      <c r="AD1482" s="132" t="e">
        <v>#N/A</v>
      </c>
      <c r="AE1482" s="132">
        <v>45516</v>
      </c>
      <c r="AF1482" s="132">
        <v>10400</v>
      </c>
    </row>
    <row r="1483" spans="1:32">
      <c r="A1483" s="129">
        <v>38681</v>
      </c>
      <c r="B1483" s="132"/>
      <c r="C1483" s="132">
        <v>87342</v>
      </c>
      <c r="D1483" s="132">
        <v>314981</v>
      </c>
      <c r="E1483" s="132">
        <v>85563</v>
      </c>
      <c r="F1483" s="132"/>
      <c r="G1483" s="132"/>
      <c r="H1483" s="132">
        <v>29627</v>
      </c>
      <c r="I1483" s="132">
        <v>37390</v>
      </c>
      <c r="J1483" s="132">
        <v>37010</v>
      </c>
      <c r="K1483" s="132">
        <v>25100</v>
      </c>
      <c r="L1483" s="132">
        <v>9820</v>
      </c>
      <c r="M1483" s="132"/>
      <c r="N1483" s="132"/>
      <c r="R1483" s="132">
        <v>35750</v>
      </c>
      <c r="S1483" s="132">
        <v>56300</v>
      </c>
      <c r="T1483" s="132">
        <v>151993</v>
      </c>
      <c r="U1483" s="132">
        <v>54646</v>
      </c>
      <c r="V1483" s="132">
        <v>4950</v>
      </c>
      <c r="W1483" s="132">
        <v>600</v>
      </c>
      <c r="X1483" s="132">
        <v>48147</v>
      </c>
      <c r="Y1483" s="132">
        <v>17750</v>
      </c>
      <c r="Z1483" s="132">
        <v>5082</v>
      </c>
      <c r="AA1483" s="132">
        <v>20352</v>
      </c>
      <c r="AB1483" s="132">
        <v>17830</v>
      </c>
      <c r="AC1483" s="132">
        <v>3400</v>
      </c>
      <c r="AD1483" s="132" t="e">
        <v>#N/A</v>
      </c>
      <c r="AE1483" s="132">
        <v>45516</v>
      </c>
      <c r="AF1483" s="132">
        <v>10400</v>
      </c>
    </row>
    <row r="1484" spans="1:32">
      <c r="A1484" s="129">
        <v>38684</v>
      </c>
      <c r="B1484" s="132"/>
      <c r="C1484" s="132">
        <v>87342</v>
      </c>
      <c r="D1484" s="132">
        <v>314981</v>
      </c>
      <c r="E1484" s="132">
        <v>85563</v>
      </c>
      <c r="F1484" s="132"/>
      <c r="G1484" s="132"/>
      <c r="H1484" s="132">
        <v>29627</v>
      </c>
      <c r="I1484" s="132">
        <v>37390</v>
      </c>
      <c r="J1484" s="132">
        <v>37010</v>
      </c>
      <c r="K1484" s="132">
        <v>25100</v>
      </c>
      <c r="L1484" s="132">
        <v>9820</v>
      </c>
      <c r="M1484" s="132"/>
      <c r="N1484" s="132"/>
      <c r="R1484" s="132">
        <v>35750</v>
      </c>
      <c r="S1484" s="132">
        <v>56300</v>
      </c>
      <c r="T1484" s="132">
        <v>151993</v>
      </c>
      <c r="U1484" s="132">
        <v>54646</v>
      </c>
      <c r="V1484" s="132">
        <v>4950</v>
      </c>
      <c r="W1484" s="132">
        <v>600</v>
      </c>
      <c r="X1484" s="132">
        <v>48147</v>
      </c>
      <c r="Y1484" s="132">
        <v>17750</v>
      </c>
      <c r="Z1484" s="132">
        <v>5082</v>
      </c>
      <c r="AA1484" s="132">
        <v>20352</v>
      </c>
      <c r="AB1484" s="132">
        <v>17830</v>
      </c>
      <c r="AC1484" s="132">
        <v>3400</v>
      </c>
      <c r="AD1484" s="132" t="e">
        <v>#N/A</v>
      </c>
      <c r="AE1484" s="132">
        <v>45516</v>
      </c>
      <c r="AF1484" s="132">
        <v>10400</v>
      </c>
    </row>
    <row r="1485" spans="1:32">
      <c r="A1485" s="129">
        <v>38685</v>
      </c>
      <c r="B1485" s="132"/>
      <c r="C1485" s="132">
        <v>87342</v>
      </c>
      <c r="D1485" s="132">
        <v>314981</v>
      </c>
      <c r="E1485" s="132">
        <v>85563</v>
      </c>
      <c r="F1485" s="132"/>
      <c r="G1485" s="132"/>
      <c r="H1485" s="132">
        <v>29627</v>
      </c>
      <c r="I1485" s="132">
        <v>37390</v>
      </c>
      <c r="J1485" s="132">
        <v>37010</v>
      </c>
      <c r="K1485" s="132">
        <v>25100</v>
      </c>
      <c r="L1485" s="132">
        <v>9820</v>
      </c>
      <c r="M1485" s="132"/>
      <c r="N1485" s="132"/>
      <c r="R1485" s="132">
        <v>35750</v>
      </c>
      <c r="S1485" s="132">
        <v>56300</v>
      </c>
      <c r="T1485" s="132">
        <v>151993</v>
      </c>
      <c r="U1485" s="132">
        <v>54646</v>
      </c>
      <c r="V1485" s="132">
        <v>4950</v>
      </c>
      <c r="W1485" s="132">
        <v>600</v>
      </c>
      <c r="X1485" s="132">
        <v>48147</v>
      </c>
      <c r="Y1485" s="132">
        <v>17750</v>
      </c>
      <c r="Z1485" s="132">
        <v>5082</v>
      </c>
      <c r="AA1485" s="132">
        <v>20352</v>
      </c>
      <c r="AB1485" s="132">
        <v>17830</v>
      </c>
      <c r="AC1485" s="132">
        <v>3400</v>
      </c>
      <c r="AD1485" s="132" t="e">
        <v>#N/A</v>
      </c>
      <c r="AE1485" s="132">
        <v>45516</v>
      </c>
      <c r="AF1485" s="132">
        <v>10400</v>
      </c>
    </row>
    <row r="1486" spans="1:32">
      <c r="A1486" s="129">
        <v>38686</v>
      </c>
      <c r="B1486" s="132"/>
      <c r="C1486" s="132">
        <v>105193</v>
      </c>
      <c r="D1486" s="132">
        <v>383401</v>
      </c>
      <c r="E1486" s="132">
        <v>111564</v>
      </c>
      <c r="F1486" s="132"/>
      <c r="G1486" s="132"/>
      <c r="H1486" s="132">
        <v>35477</v>
      </c>
      <c r="I1486" s="132">
        <v>42345</v>
      </c>
      <c r="J1486" s="132">
        <v>39760</v>
      </c>
      <c r="K1486" s="132">
        <v>26100</v>
      </c>
      <c r="L1486" s="132">
        <v>14120</v>
      </c>
      <c r="M1486" s="132"/>
      <c r="N1486" s="132"/>
      <c r="R1486" s="132">
        <v>37250</v>
      </c>
      <c r="S1486" s="132">
        <v>63300</v>
      </c>
      <c r="T1486" s="132">
        <v>208899</v>
      </c>
      <c r="U1486" s="132">
        <v>76151</v>
      </c>
      <c r="V1486" s="132">
        <v>4950</v>
      </c>
      <c r="W1486" s="132">
        <v>600</v>
      </c>
      <c r="X1486" s="132">
        <v>63923</v>
      </c>
      <c r="Y1486" s="132">
        <v>17750</v>
      </c>
      <c r="Z1486" s="132">
        <v>12857</v>
      </c>
      <c r="AA1486" s="132">
        <v>29826</v>
      </c>
      <c r="AB1486" s="132">
        <v>17830</v>
      </c>
      <c r="AC1486" s="132">
        <v>9400</v>
      </c>
      <c r="AD1486" s="132" t="e">
        <v>#N/A</v>
      </c>
      <c r="AE1486" s="132">
        <v>45516</v>
      </c>
      <c r="AF1486" s="132">
        <v>10400</v>
      </c>
    </row>
    <row r="1487" spans="1:32">
      <c r="A1487" s="129">
        <v>38687</v>
      </c>
      <c r="B1487" s="132"/>
      <c r="C1487" s="132">
        <v>105193</v>
      </c>
      <c r="D1487" s="132">
        <v>383401</v>
      </c>
      <c r="E1487" s="132">
        <v>111564</v>
      </c>
      <c r="F1487" s="132"/>
      <c r="G1487" s="132"/>
      <c r="H1487" s="132">
        <v>35477</v>
      </c>
      <c r="I1487" s="132">
        <v>42345</v>
      </c>
      <c r="J1487" s="132">
        <v>39760</v>
      </c>
      <c r="K1487" s="132">
        <v>26100</v>
      </c>
      <c r="L1487" s="132">
        <v>14120</v>
      </c>
      <c r="M1487" s="132"/>
      <c r="N1487" s="132"/>
      <c r="R1487" s="132">
        <v>37250</v>
      </c>
      <c r="S1487" s="132">
        <v>63300</v>
      </c>
      <c r="T1487" s="132">
        <v>208899</v>
      </c>
      <c r="U1487" s="132">
        <v>76151</v>
      </c>
      <c r="V1487" s="132">
        <v>4950</v>
      </c>
      <c r="W1487" s="132">
        <v>600</v>
      </c>
      <c r="X1487" s="132">
        <v>63923</v>
      </c>
      <c r="Y1487" s="132">
        <v>17750</v>
      </c>
      <c r="Z1487" s="132">
        <v>12857</v>
      </c>
      <c r="AA1487" s="132">
        <v>29826</v>
      </c>
      <c r="AB1487" s="132">
        <v>17830</v>
      </c>
      <c r="AC1487" s="132">
        <v>9400</v>
      </c>
      <c r="AD1487" s="132" t="e">
        <v>#N/A</v>
      </c>
      <c r="AE1487" s="132">
        <v>45516</v>
      </c>
      <c r="AF1487" s="132">
        <v>10400</v>
      </c>
    </row>
    <row r="1488" spans="1:32">
      <c r="A1488" s="129">
        <v>38688</v>
      </c>
      <c r="B1488" s="132"/>
      <c r="C1488" s="132">
        <v>105193</v>
      </c>
      <c r="D1488" s="132">
        <v>383401</v>
      </c>
      <c r="E1488" s="132">
        <v>111564</v>
      </c>
      <c r="F1488" s="132"/>
      <c r="G1488" s="132"/>
      <c r="H1488" s="132">
        <v>35477</v>
      </c>
      <c r="I1488" s="132">
        <v>42345</v>
      </c>
      <c r="J1488" s="132">
        <v>39760</v>
      </c>
      <c r="K1488" s="132">
        <v>26100</v>
      </c>
      <c r="L1488" s="132">
        <v>14120</v>
      </c>
      <c r="M1488" s="132"/>
      <c r="N1488" s="132"/>
      <c r="R1488" s="132">
        <v>37250</v>
      </c>
      <c r="S1488" s="132">
        <v>63300</v>
      </c>
      <c r="T1488" s="132">
        <v>208899</v>
      </c>
      <c r="U1488" s="132">
        <v>76151</v>
      </c>
      <c r="V1488" s="132">
        <v>4950</v>
      </c>
      <c r="W1488" s="132">
        <v>600</v>
      </c>
      <c r="X1488" s="132">
        <v>63923</v>
      </c>
      <c r="Y1488" s="132">
        <v>17750</v>
      </c>
      <c r="Z1488" s="132">
        <v>12857</v>
      </c>
      <c r="AA1488" s="132">
        <v>29826</v>
      </c>
      <c r="AB1488" s="132">
        <v>17830</v>
      </c>
      <c r="AC1488" s="132">
        <v>9400</v>
      </c>
      <c r="AD1488" s="132" t="e">
        <v>#N/A</v>
      </c>
      <c r="AE1488" s="132">
        <v>45516</v>
      </c>
      <c r="AF1488" s="132">
        <v>10400</v>
      </c>
    </row>
    <row r="1489" spans="1:32">
      <c r="A1489" s="129">
        <v>38691</v>
      </c>
      <c r="B1489" s="132"/>
      <c r="C1489" s="132">
        <v>105193</v>
      </c>
      <c r="D1489" s="132">
        <v>383401</v>
      </c>
      <c r="E1489" s="132">
        <v>111564</v>
      </c>
      <c r="F1489" s="132"/>
      <c r="G1489" s="132"/>
      <c r="H1489" s="132">
        <v>35477</v>
      </c>
      <c r="I1489" s="132">
        <v>42345</v>
      </c>
      <c r="J1489" s="132">
        <v>39760</v>
      </c>
      <c r="K1489" s="132">
        <v>26100</v>
      </c>
      <c r="L1489" s="132">
        <v>14120</v>
      </c>
      <c r="M1489" s="132"/>
      <c r="N1489" s="132"/>
      <c r="R1489" s="132">
        <v>37250</v>
      </c>
      <c r="S1489" s="132">
        <v>63300</v>
      </c>
      <c r="T1489" s="132">
        <v>208899</v>
      </c>
      <c r="U1489" s="132">
        <v>76151</v>
      </c>
      <c r="V1489" s="132">
        <v>4950</v>
      </c>
      <c r="W1489" s="132">
        <v>600</v>
      </c>
      <c r="X1489" s="132">
        <v>63923</v>
      </c>
      <c r="Y1489" s="132">
        <v>17750</v>
      </c>
      <c r="Z1489" s="132">
        <v>12857</v>
      </c>
      <c r="AA1489" s="132">
        <v>29826</v>
      </c>
      <c r="AB1489" s="132">
        <v>17830</v>
      </c>
      <c r="AC1489" s="132">
        <v>9400</v>
      </c>
      <c r="AD1489" s="132" t="e">
        <v>#N/A</v>
      </c>
      <c r="AE1489" s="132">
        <v>45516</v>
      </c>
      <c r="AF1489" s="132">
        <v>10400</v>
      </c>
    </row>
    <row r="1490" spans="1:32">
      <c r="A1490" s="129">
        <v>38692</v>
      </c>
      <c r="B1490" s="132"/>
      <c r="C1490" s="132">
        <v>105193</v>
      </c>
      <c r="D1490" s="132">
        <v>383401</v>
      </c>
      <c r="E1490" s="132">
        <v>111564</v>
      </c>
      <c r="F1490" s="132"/>
      <c r="G1490" s="132"/>
      <c r="H1490" s="132">
        <v>35477</v>
      </c>
      <c r="I1490" s="132">
        <v>42345</v>
      </c>
      <c r="J1490" s="132">
        <v>39760</v>
      </c>
      <c r="K1490" s="132">
        <v>26100</v>
      </c>
      <c r="L1490" s="132">
        <v>14120</v>
      </c>
      <c r="M1490" s="132"/>
      <c r="N1490" s="132"/>
      <c r="R1490" s="132">
        <v>37250</v>
      </c>
      <c r="S1490" s="132">
        <v>63300</v>
      </c>
      <c r="T1490" s="132">
        <v>208899</v>
      </c>
      <c r="U1490" s="132">
        <v>76151</v>
      </c>
      <c r="V1490" s="132">
        <v>4950</v>
      </c>
      <c r="W1490" s="132">
        <v>600</v>
      </c>
      <c r="X1490" s="132">
        <v>63923</v>
      </c>
      <c r="Y1490" s="132">
        <v>17750</v>
      </c>
      <c r="Z1490" s="132">
        <v>12857</v>
      </c>
      <c r="AA1490" s="132">
        <v>29826</v>
      </c>
      <c r="AB1490" s="132">
        <v>17830</v>
      </c>
      <c r="AC1490" s="132">
        <v>9400</v>
      </c>
      <c r="AD1490" s="132" t="e">
        <v>#N/A</v>
      </c>
      <c r="AE1490" s="132">
        <v>45516</v>
      </c>
      <c r="AF1490" s="132">
        <v>10400</v>
      </c>
    </row>
    <row r="1491" spans="1:32">
      <c r="A1491" s="129">
        <v>38693</v>
      </c>
      <c r="B1491" s="132"/>
      <c r="C1491" s="132">
        <v>105193</v>
      </c>
      <c r="D1491" s="132">
        <v>383401</v>
      </c>
      <c r="E1491" s="132">
        <v>111564</v>
      </c>
      <c r="F1491" s="132"/>
      <c r="G1491" s="132"/>
      <c r="H1491" s="132">
        <v>35477</v>
      </c>
      <c r="I1491" s="132">
        <v>42345</v>
      </c>
      <c r="J1491" s="132">
        <v>39760</v>
      </c>
      <c r="K1491" s="132">
        <v>26100</v>
      </c>
      <c r="L1491" s="132">
        <v>14120</v>
      </c>
      <c r="M1491" s="132"/>
      <c r="N1491" s="132"/>
      <c r="R1491" s="132">
        <v>37250</v>
      </c>
      <c r="S1491" s="132">
        <v>63300</v>
      </c>
      <c r="T1491" s="132">
        <v>208899</v>
      </c>
      <c r="U1491" s="132">
        <v>76151</v>
      </c>
      <c r="V1491" s="132">
        <v>4950</v>
      </c>
      <c r="W1491" s="132">
        <v>600</v>
      </c>
      <c r="X1491" s="132">
        <v>63923</v>
      </c>
      <c r="Y1491" s="132">
        <v>17750</v>
      </c>
      <c r="Z1491" s="132">
        <v>12857</v>
      </c>
      <c r="AA1491" s="132">
        <v>29826</v>
      </c>
      <c r="AB1491" s="132">
        <v>17830</v>
      </c>
      <c r="AC1491" s="132">
        <v>9400</v>
      </c>
      <c r="AD1491" s="132" t="e">
        <v>#N/A</v>
      </c>
      <c r="AE1491" s="132">
        <v>45516</v>
      </c>
      <c r="AF1491" s="132">
        <v>10400</v>
      </c>
    </row>
    <row r="1492" spans="1:32">
      <c r="A1492" s="129">
        <v>38694</v>
      </c>
      <c r="B1492" s="132"/>
      <c r="C1492" s="132">
        <v>105193</v>
      </c>
      <c r="D1492" s="132">
        <v>383401</v>
      </c>
      <c r="E1492" s="132">
        <v>111564</v>
      </c>
      <c r="F1492" s="132"/>
      <c r="G1492" s="132"/>
      <c r="H1492" s="132">
        <v>35477</v>
      </c>
      <c r="I1492" s="132">
        <v>42345</v>
      </c>
      <c r="J1492" s="132">
        <v>39760</v>
      </c>
      <c r="K1492" s="132">
        <v>26100</v>
      </c>
      <c r="L1492" s="132">
        <v>14120</v>
      </c>
      <c r="M1492" s="132"/>
      <c r="N1492" s="132"/>
      <c r="R1492" s="132">
        <v>37250</v>
      </c>
      <c r="S1492" s="132">
        <v>63300</v>
      </c>
      <c r="T1492" s="132">
        <v>208899</v>
      </c>
      <c r="U1492" s="132">
        <v>76151</v>
      </c>
      <c r="V1492" s="132">
        <v>4950</v>
      </c>
      <c r="W1492" s="132">
        <v>600</v>
      </c>
      <c r="X1492" s="132">
        <v>63923</v>
      </c>
      <c r="Y1492" s="132">
        <v>17750</v>
      </c>
      <c r="Z1492" s="132">
        <v>12857</v>
      </c>
      <c r="AA1492" s="132">
        <v>29826</v>
      </c>
      <c r="AB1492" s="132">
        <v>17830</v>
      </c>
      <c r="AC1492" s="132">
        <v>9400</v>
      </c>
      <c r="AD1492" s="132" t="e">
        <v>#N/A</v>
      </c>
      <c r="AE1492" s="132">
        <v>45516</v>
      </c>
      <c r="AF1492" s="132">
        <v>10400</v>
      </c>
    </row>
    <row r="1493" spans="1:32">
      <c r="A1493" s="129">
        <v>38695</v>
      </c>
      <c r="B1493" s="132"/>
      <c r="C1493" s="132">
        <v>105193</v>
      </c>
      <c r="D1493" s="132">
        <v>383401</v>
      </c>
      <c r="E1493" s="132">
        <v>111564</v>
      </c>
      <c r="F1493" s="132"/>
      <c r="G1493" s="132"/>
      <c r="H1493" s="132">
        <v>35477</v>
      </c>
      <c r="I1493" s="132">
        <v>42345</v>
      </c>
      <c r="J1493" s="132">
        <v>39760</v>
      </c>
      <c r="K1493" s="132">
        <v>26100</v>
      </c>
      <c r="L1493" s="132">
        <v>14120</v>
      </c>
      <c r="M1493" s="132"/>
      <c r="N1493" s="132"/>
      <c r="R1493" s="132">
        <v>37250</v>
      </c>
      <c r="S1493" s="132">
        <v>63300</v>
      </c>
      <c r="T1493" s="132">
        <v>208899</v>
      </c>
      <c r="U1493" s="132">
        <v>76151</v>
      </c>
      <c r="V1493" s="132">
        <v>4950</v>
      </c>
      <c r="W1493" s="132">
        <v>600</v>
      </c>
      <c r="X1493" s="132">
        <v>63923</v>
      </c>
      <c r="Y1493" s="132">
        <v>17750</v>
      </c>
      <c r="Z1493" s="132">
        <v>12857</v>
      </c>
      <c r="AA1493" s="132">
        <v>29826</v>
      </c>
      <c r="AB1493" s="132">
        <v>17830</v>
      </c>
      <c r="AC1493" s="132">
        <v>9400</v>
      </c>
      <c r="AD1493" s="132" t="e">
        <v>#N/A</v>
      </c>
      <c r="AE1493" s="132">
        <v>45516</v>
      </c>
      <c r="AF1493" s="132">
        <v>10400</v>
      </c>
    </row>
    <row r="1494" spans="1:32">
      <c r="A1494" s="129">
        <v>38698</v>
      </c>
      <c r="B1494" s="132"/>
      <c r="C1494" s="132">
        <v>105193</v>
      </c>
      <c r="D1494" s="132">
        <v>383401</v>
      </c>
      <c r="E1494" s="132">
        <v>111564</v>
      </c>
      <c r="F1494" s="132"/>
      <c r="G1494" s="132"/>
      <c r="H1494" s="132">
        <v>35477</v>
      </c>
      <c r="I1494" s="132">
        <v>42345</v>
      </c>
      <c r="J1494" s="132">
        <v>39760</v>
      </c>
      <c r="K1494" s="132">
        <v>26100</v>
      </c>
      <c r="L1494" s="132">
        <v>14120</v>
      </c>
      <c r="M1494" s="132"/>
      <c r="N1494" s="132"/>
      <c r="R1494" s="132">
        <v>37250</v>
      </c>
      <c r="S1494" s="132">
        <v>63300</v>
      </c>
      <c r="T1494" s="132">
        <v>208899</v>
      </c>
      <c r="U1494" s="132">
        <v>76151</v>
      </c>
      <c r="V1494" s="132">
        <v>4950</v>
      </c>
      <c r="W1494" s="132">
        <v>600</v>
      </c>
      <c r="X1494" s="132">
        <v>63923</v>
      </c>
      <c r="Y1494" s="132">
        <v>17750</v>
      </c>
      <c r="Z1494" s="132">
        <v>12857</v>
      </c>
      <c r="AA1494" s="132">
        <v>29826</v>
      </c>
      <c r="AB1494" s="132">
        <v>17830</v>
      </c>
      <c r="AC1494" s="132">
        <v>9400</v>
      </c>
      <c r="AD1494" s="132" t="e">
        <v>#N/A</v>
      </c>
      <c r="AE1494" s="132">
        <v>45516</v>
      </c>
      <c r="AF1494" s="132">
        <v>10400</v>
      </c>
    </row>
    <row r="1495" spans="1:32">
      <c r="A1495" s="129">
        <v>38699</v>
      </c>
      <c r="B1495" s="132"/>
      <c r="C1495" s="132">
        <v>65907</v>
      </c>
      <c r="D1495" s="132">
        <v>86426</v>
      </c>
      <c r="E1495" s="132">
        <v>41735</v>
      </c>
      <c r="F1495" s="132"/>
      <c r="G1495" s="132"/>
      <c r="H1495" s="132">
        <v>19975</v>
      </c>
      <c r="I1495" s="132">
        <v>12955</v>
      </c>
      <c r="J1495" s="132">
        <v>14180</v>
      </c>
      <c r="K1495" s="132">
        <v>6500</v>
      </c>
      <c r="L1495" s="132">
        <v>3340</v>
      </c>
      <c r="M1495" s="132"/>
      <c r="N1495" s="132"/>
      <c r="R1495" s="132" t="e">
        <v>#N/A</v>
      </c>
      <c r="S1495" s="132">
        <v>6500</v>
      </c>
      <c r="T1495" s="132">
        <v>79844</v>
      </c>
      <c r="U1495" s="132">
        <v>29454</v>
      </c>
      <c r="V1495" s="132" t="e">
        <v>#N/A</v>
      </c>
      <c r="W1495" s="132">
        <v>800</v>
      </c>
      <c r="X1495" s="132">
        <v>28588</v>
      </c>
      <c r="Y1495" s="132">
        <v>7000</v>
      </c>
      <c r="Z1495" s="132" t="e">
        <v>#N/A</v>
      </c>
      <c r="AA1495" s="132">
        <v>15200</v>
      </c>
      <c r="AB1495" s="132" t="e">
        <v>#N/A</v>
      </c>
      <c r="AC1495" s="132" t="e">
        <v>#N/A</v>
      </c>
      <c r="AD1495" s="132" t="e">
        <v>#N/A</v>
      </c>
      <c r="AE1495" s="132">
        <v>18600</v>
      </c>
      <c r="AF1495" s="132">
        <v>6700</v>
      </c>
    </row>
    <row r="1496" spans="1:32">
      <c r="A1496" s="129">
        <v>38700</v>
      </c>
      <c r="B1496" s="132"/>
      <c r="C1496" s="132">
        <v>65907</v>
      </c>
      <c r="D1496" s="132">
        <v>86426</v>
      </c>
      <c r="E1496" s="132">
        <v>41735</v>
      </c>
      <c r="F1496" s="132"/>
      <c r="G1496" s="132"/>
      <c r="H1496" s="132">
        <v>19975</v>
      </c>
      <c r="I1496" s="132">
        <v>12955</v>
      </c>
      <c r="J1496" s="132">
        <v>14180</v>
      </c>
      <c r="K1496" s="132">
        <v>6500</v>
      </c>
      <c r="L1496" s="132">
        <v>3340</v>
      </c>
      <c r="M1496" s="132"/>
      <c r="N1496" s="132"/>
      <c r="R1496" s="132" t="e">
        <v>#N/A</v>
      </c>
      <c r="S1496" s="132">
        <v>6500</v>
      </c>
      <c r="T1496" s="132">
        <v>79844</v>
      </c>
      <c r="U1496" s="132">
        <v>29454</v>
      </c>
      <c r="V1496" s="132" t="e">
        <v>#N/A</v>
      </c>
      <c r="W1496" s="132">
        <v>800</v>
      </c>
      <c r="X1496" s="132">
        <v>28588</v>
      </c>
      <c r="Y1496" s="132">
        <v>7000</v>
      </c>
      <c r="Z1496" s="132" t="e">
        <v>#N/A</v>
      </c>
      <c r="AA1496" s="132">
        <v>15200</v>
      </c>
      <c r="AB1496" s="132" t="e">
        <v>#N/A</v>
      </c>
      <c r="AC1496" s="132" t="e">
        <v>#N/A</v>
      </c>
      <c r="AD1496" s="132" t="e">
        <v>#N/A</v>
      </c>
      <c r="AE1496" s="132">
        <v>18600</v>
      </c>
      <c r="AF1496" s="132">
        <v>6700</v>
      </c>
    </row>
    <row r="1497" spans="1:32">
      <c r="A1497" s="129">
        <v>38701</v>
      </c>
      <c r="B1497" s="132"/>
      <c r="C1497" s="132">
        <v>97904</v>
      </c>
      <c r="D1497" s="132">
        <v>169496</v>
      </c>
      <c r="E1497" s="132">
        <v>74630</v>
      </c>
      <c r="F1497" s="132"/>
      <c r="G1497" s="132"/>
      <c r="H1497" s="132">
        <v>22040</v>
      </c>
      <c r="I1497" s="132">
        <v>13755</v>
      </c>
      <c r="J1497" s="132">
        <v>35105</v>
      </c>
      <c r="K1497" s="132">
        <v>11440</v>
      </c>
      <c r="L1497" s="132">
        <v>3640</v>
      </c>
      <c r="M1497" s="132"/>
      <c r="N1497" s="132"/>
      <c r="R1497" s="132">
        <v>3000</v>
      </c>
      <c r="S1497" s="132">
        <v>29740</v>
      </c>
      <c r="T1497" s="132">
        <v>161015</v>
      </c>
      <c r="U1497" s="132">
        <v>37354</v>
      </c>
      <c r="V1497" s="132">
        <v>500</v>
      </c>
      <c r="W1497" s="132">
        <v>800</v>
      </c>
      <c r="X1497" s="132">
        <v>30503</v>
      </c>
      <c r="Y1497" s="132">
        <v>12200</v>
      </c>
      <c r="Z1497" s="132" t="e">
        <v>#N/A</v>
      </c>
      <c r="AA1497" s="132">
        <v>18800</v>
      </c>
      <c r="AB1497" s="132" t="e">
        <v>#N/A</v>
      </c>
      <c r="AC1497" s="132" t="e">
        <v>#N/A</v>
      </c>
      <c r="AD1497" s="132" t="e">
        <v>#N/A</v>
      </c>
      <c r="AE1497" s="132">
        <v>23860</v>
      </c>
      <c r="AF1497" s="132">
        <v>10400</v>
      </c>
    </row>
    <row r="1498" spans="1:32">
      <c r="A1498" s="129">
        <v>38702</v>
      </c>
      <c r="B1498" s="132"/>
      <c r="C1498" s="132">
        <v>97904</v>
      </c>
      <c r="D1498" s="132">
        <v>169496</v>
      </c>
      <c r="E1498" s="132">
        <v>74630</v>
      </c>
      <c r="F1498" s="132"/>
      <c r="G1498" s="132"/>
      <c r="H1498" s="132">
        <v>22040</v>
      </c>
      <c r="I1498" s="132">
        <v>13755</v>
      </c>
      <c r="J1498" s="132">
        <v>35105</v>
      </c>
      <c r="K1498" s="132">
        <v>11440</v>
      </c>
      <c r="L1498" s="132">
        <v>3640</v>
      </c>
      <c r="M1498" s="132"/>
      <c r="N1498" s="132"/>
      <c r="R1498" s="132">
        <v>3000</v>
      </c>
      <c r="S1498" s="132">
        <v>29740</v>
      </c>
      <c r="T1498" s="132">
        <v>161015</v>
      </c>
      <c r="U1498" s="132">
        <v>37354</v>
      </c>
      <c r="V1498" s="132">
        <v>500</v>
      </c>
      <c r="W1498" s="132">
        <v>800</v>
      </c>
      <c r="X1498" s="132">
        <v>30503</v>
      </c>
      <c r="Y1498" s="132">
        <v>12200</v>
      </c>
      <c r="Z1498" s="132" t="e">
        <v>#N/A</v>
      </c>
      <c r="AA1498" s="132">
        <v>18800</v>
      </c>
      <c r="AB1498" s="132" t="e">
        <v>#N/A</v>
      </c>
      <c r="AC1498" s="132" t="e">
        <v>#N/A</v>
      </c>
      <c r="AD1498" s="132" t="e">
        <v>#N/A</v>
      </c>
      <c r="AE1498" s="132">
        <v>23860</v>
      </c>
      <c r="AF1498" s="132">
        <v>10400</v>
      </c>
    </row>
    <row r="1499" spans="1:32">
      <c r="A1499" s="129">
        <v>38705</v>
      </c>
      <c r="B1499" s="132"/>
      <c r="C1499" s="132">
        <v>97904</v>
      </c>
      <c r="D1499" s="132">
        <v>169496</v>
      </c>
      <c r="E1499" s="132">
        <v>74630</v>
      </c>
      <c r="F1499" s="132"/>
      <c r="G1499" s="132"/>
      <c r="H1499" s="132">
        <v>22040</v>
      </c>
      <c r="I1499" s="132">
        <v>13755</v>
      </c>
      <c r="J1499" s="132">
        <v>35105</v>
      </c>
      <c r="K1499" s="132">
        <v>11440</v>
      </c>
      <c r="L1499" s="132">
        <v>3640</v>
      </c>
      <c r="M1499" s="132"/>
      <c r="N1499" s="132"/>
      <c r="R1499" s="132">
        <v>3000</v>
      </c>
      <c r="S1499" s="132">
        <v>29740</v>
      </c>
      <c r="T1499" s="132">
        <v>161015</v>
      </c>
      <c r="U1499" s="132">
        <v>37354</v>
      </c>
      <c r="V1499" s="132">
        <v>500</v>
      </c>
      <c r="W1499" s="132">
        <v>800</v>
      </c>
      <c r="X1499" s="132">
        <v>30503</v>
      </c>
      <c r="Y1499" s="132">
        <v>12200</v>
      </c>
      <c r="Z1499" s="132" t="e">
        <v>#N/A</v>
      </c>
      <c r="AA1499" s="132">
        <v>18800</v>
      </c>
      <c r="AB1499" s="132" t="e">
        <v>#N/A</v>
      </c>
      <c r="AC1499" s="132" t="e">
        <v>#N/A</v>
      </c>
      <c r="AD1499" s="132" t="e">
        <v>#N/A</v>
      </c>
      <c r="AE1499" s="132">
        <v>23860</v>
      </c>
      <c r="AF1499" s="132">
        <v>10400</v>
      </c>
    </row>
    <row r="1500" spans="1:32">
      <c r="A1500" s="129">
        <v>38706</v>
      </c>
      <c r="B1500" s="132"/>
      <c r="C1500" s="132">
        <v>120759</v>
      </c>
      <c r="D1500" s="132">
        <v>208996</v>
      </c>
      <c r="E1500" s="132">
        <v>84873</v>
      </c>
      <c r="F1500" s="132"/>
      <c r="G1500" s="132"/>
      <c r="H1500" s="132">
        <v>26630</v>
      </c>
      <c r="I1500" s="132">
        <v>26195</v>
      </c>
      <c r="J1500" s="132">
        <v>36755</v>
      </c>
      <c r="K1500" s="132">
        <v>11970</v>
      </c>
      <c r="L1500" s="132">
        <v>3640</v>
      </c>
      <c r="M1500" s="132"/>
      <c r="N1500" s="132"/>
      <c r="R1500" s="132">
        <v>11400</v>
      </c>
      <c r="S1500" s="132">
        <v>29740</v>
      </c>
      <c r="T1500" s="132">
        <v>183720</v>
      </c>
      <c r="U1500" s="132">
        <v>42854</v>
      </c>
      <c r="V1500" s="132">
        <v>500</v>
      </c>
      <c r="W1500" s="132">
        <v>800</v>
      </c>
      <c r="X1500" s="132">
        <v>30503</v>
      </c>
      <c r="Y1500" s="132">
        <v>12200</v>
      </c>
      <c r="Z1500" s="132" t="e">
        <v>#N/A</v>
      </c>
      <c r="AA1500" s="132">
        <v>18800</v>
      </c>
      <c r="AB1500" s="132">
        <v>980</v>
      </c>
      <c r="AC1500" s="132" t="e">
        <v>#N/A</v>
      </c>
      <c r="AD1500" s="132" t="e">
        <v>#N/A</v>
      </c>
      <c r="AE1500" s="132">
        <v>47120</v>
      </c>
      <c r="AF1500" s="132">
        <v>10400</v>
      </c>
    </row>
    <row r="1501" spans="1:32">
      <c r="A1501" s="129">
        <v>38707</v>
      </c>
      <c r="B1501" s="132"/>
      <c r="C1501" s="132">
        <v>120759</v>
      </c>
      <c r="D1501" s="132">
        <v>208996</v>
      </c>
      <c r="E1501" s="132">
        <v>84873</v>
      </c>
      <c r="F1501" s="132"/>
      <c r="G1501" s="132"/>
      <c r="H1501" s="132">
        <v>26630</v>
      </c>
      <c r="I1501" s="132">
        <v>26195</v>
      </c>
      <c r="J1501" s="132">
        <v>36755</v>
      </c>
      <c r="K1501" s="132">
        <v>11970</v>
      </c>
      <c r="L1501" s="132">
        <v>3640</v>
      </c>
      <c r="M1501" s="132"/>
      <c r="N1501" s="132"/>
      <c r="R1501" s="132">
        <v>11400</v>
      </c>
      <c r="S1501" s="132">
        <v>29740</v>
      </c>
      <c r="T1501" s="132">
        <v>183720</v>
      </c>
      <c r="U1501" s="132">
        <v>42854</v>
      </c>
      <c r="V1501" s="132">
        <v>500</v>
      </c>
      <c r="W1501" s="132">
        <v>800</v>
      </c>
      <c r="X1501" s="132">
        <v>30503</v>
      </c>
      <c r="Y1501" s="132">
        <v>12200</v>
      </c>
      <c r="Z1501" s="132" t="e">
        <v>#N/A</v>
      </c>
      <c r="AA1501" s="132">
        <v>18800</v>
      </c>
      <c r="AB1501" s="132">
        <v>980</v>
      </c>
      <c r="AC1501" s="132" t="e">
        <v>#N/A</v>
      </c>
      <c r="AD1501" s="132" t="e">
        <v>#N/A</v>
      </c>
      <c r="AE1501" s="132">
        <v>47120</v>
      </c>
      <c r="AF1501" s="132">
        <v>10400</v>
      </c>
    </row>
    <row r="1502" spans="1:32">
      <c r="A1502" s="129">
        <v>38708</v>
      </c>
      <c r="B1502" s="132"/>
      <c r="C1502" s="132">
        <v>120759</v>
      </c>
      <c r="D1502" s="132">
        <v>208996</v>
      </c>
      <c r="E1502" s="132">
        <v>84873</v>
      </c>
      <c r="F1502" s="132"/>
      <c r="G1502" s="132"/>
      <c r="H1502" s="132">
        <v>26630</v>
      </c>
      <c r="I1502" s="132">
        <v>26195</v>
      </c>
      <c r="J1502" s="132">
        <v>36755</v>
      </c>
      <c r="K1502" s="132">
        <v>11970</v>
      </c>
      <c r="L1502" s="132">
        <v>3640</v>
      </c>
      <c r="M1502" s="132"/>
      <c r="N1502" s="132"/>
      <c r="R1502" s="132">
        <v>11400</v>
      </c>
      <c r="S1502" s="132">
        <v>29740</v>
      </c>
      <c r="T1502" s="132">
        <v>183720</v>
      </c>
      <c r="U1502" s="132">
        <v>42854</v>
      </c>
      <c r="V1502" s="132">
        <v>500</v>
      </c>
      <c r="W1502" s="132">
        <v>800</v>
      </c>
      <c r="X1502" s="132">
        <v>30503</v>
      </c>
      <c r="Y1502" s="132">
        <v>12200</v>
      </c>
      <c r="Z1502" s="132" t="e">
        <v>#N/A</v>
      </c>
      <c r="AA1502" s="132">
        <v>18800</v>
      </c>
      <c r="AB1502" s="132">
        <v>980</v>
      </c>
      <c r="AC1502" s="132" t="e">
        <v>#N/A</v>
      </c>
      <c r="AD1502" s="132" t="e">
        <v>#N/A</v>
      </c>
      <c r="AE1502" s="132">
        <v>47120</v>
      </c>
      <c r="AF1502" s="132">
        <v>10400</v>
      </c>
    </row>
    <row r="1503" spans="1:32">
      <c r="A1503" s="129">
        <v>38709</v>
      </c>
      <c r="B1503" s="132"/>
      <c r="C1503" s="132">
        <v>120759</v>
      </c>
      <c r="D1503" s="132">
        <v>208996</v>
      </c>
      <c r="E1503" s="132">
        <v>84873</v>
      </c>
      <c r="F1503" s="132"/>
      <c r="G1503" s="132"/>
      <c r="H1503" s="132">
        <v>26630</v>
      </c>
      <c r="I1503" s="132">
        <v>26195</v>
      </c>
      <c r="J1503" s="132">
        <v>36755</v>
      </c>
      <c r="K1503" s="132">
        <v>11970</v>
      </c>
      <c r="L1503" s="132">
        <v>3640</v>
      </c>
      <c r="M1503" s="132"/>
      <c r="N1503" s="132"/>
      <c r="R1503" s="132">
        <v>11400</v>
      </c>
      <c r="S1503" s="132">
        <v>29740</v>
      </c>
      <c r="T1503" s="132">
        <v>183720</v>
      </c>
      <c r="U1503" s="132">
        <v>42854</v>
      </c>
      <c r="V1503" s="132">
        <v>500</v>
      </c>
      <c r="W1503" s="132">
        <v>800</v>
      </c>
      <c r="X1503" s="132">
        <v>30503</v>
      </c>
      <c r="Y1503" s="132">
        <v>12200</v>
      </c>
      <c r="Z1503" s="132" t="e">
        <v>#N/A</v>
      </c>
      <c r="AA1503" s="132">
        <v>18800</v>
      </c>
      <c r="AB1503" s="132">
        <v>980</v>
      </c>
      <c r="AC1503" s="132" t="e">
        <v>#N/A</v>
      </c>
      <c r="AD1503" s="132" t="e">
        <v>#N/A</v>
      </c>
      <c r="AE1503" s="132">
        <v>47120</v>
      </c>
      <c r="AF1503" s="132">
        <v>10400</v>
      </c>
    </row>
    <row r="1504" spans="1:32">
      <c r="A1504" s="129">
        <v>38713</v>
      </c>
      <c r="B1504" s="132"/>
      <c r="C1504" s="132">
        <v>129672</v>
      </c>
      <c r="D1504" s="132">
        <v>278958</v>
      </c>
      <c r="E1504" s="132">
        <v>116216</v>
      </c>
      <c r="F1504" s="132"/>
      <c r="G1504" s="132"/>
      <c r="H1504" s="132">
        <v>41380</v>
      </c>
      <c r="I1504" s="132">
        <v>32834</v>
      </c>
      <c r="J1504" s="132">
        <v>38805</v>
      </c>
      <c r="K1504" s="132">
        <v>21996</v>
      </c>
      <c r="L1504" s="132">
        <v>4760</v>
      </c>
      <c r="M1504" s="132"/>
      <c r="N1504" s="132"/>
      <c r="R1504" s="132">
        <v>11400</v>
      </c>
      <c r="S1504" s="132">
        <v>29740</v>
      </c>
      <c r="T1504" s="132">
        <v>237200</v>
      </c>
      <c r="U1504" s="132">
        <v>82959</v>
      </c>
      <c r="V1504" s="132">
        <v>1750</v>
      </c>
      <c r="W1504" s="132">
        <v>800</v>
      </c>
      <c r="X1504" s="132">
        <v>38924</v>
      </c>
      <c r="Y1504" s="132">
        <v>12200</v>
      </c>
      <c r="Z1504" s="132">
        <v>1905</v>
      </c>
      <c r="AA1504" s="132">
        <v>24800</v>
      </c>
      <c r="AB1504" s="132">
        <v>980</v>
      </c>
      <c r="AC1504" s="132" t="e">
        <v>#N/A</v>
      </c>
      <c r="AD1504" s="132" t="e">
        <v>#N/A</v>
      </c>
      <c r="AE1504" s="132">
        <v>47120</v>
      </c>
      <c r="AF1504" s="132">
        <v>14700</v>
      </c>
    </row>
    <row r="1505" spans="1:32">
      <c r="A1505" s="129">
        <v>38714</v>
      </c>
      <c r="B1505" s="132"/>
      <c r="C1505" s="132">
        <v>129672</v>
      </c>
      <c r="D1505" s="132">
        <v>278958</v>
      </c>
      <c r="E1505" s="132">
        <v>116216</v>
      </c>
      <c r="F1505" s="132"/>
      <c r="G1505" s="132"/>
      <c r="H1505" s="132">
        <v>41380</v>
      </c>
      <c r="I1505" s="132">
        <v>32834</v>
      </c>
      <c r="J1505" s="132">
        <v>38805</v>
      </c>
      <c r="K1505" s="132">
        <v>21996</v>
      </c>
      <c r="L1505" s="132">
        <v>4760</v>
      </c>
      <c r="M1505" s="132"/>
      <c r="N1505" s="132"/>
      <c r="R1505" s="132">
        <v>11400</v>
      </c>
      <c r="S1505" s="132">
        <v>29740</v>
      </c>
      <c r="T1505" s="132">
        <v>237200</v>
      </c>
      <c r="U1505" s="132">
        <v>82959</v>
      </c>
      <c r="V1505" s="132">
        <v>1750</v>
      </c>
      <c r="W1505" s="132">
        <v>800</v>
      </c>
      <c r="X1505" s="132">
        <v>38924</v>
      </c>
      <c r="Y1505" s="132">
        <v>12200</v>
      </c>
      <c r="Z1505" s="132">
        <v>1905</v>
      </c>
      <c r="AA1505" s="132">
        <v>24800</v>
      </c>
      <c r="AB1505" s="132">
        <v>980</v>
      </c>
      <c r="AC1505" s="132" t="e">
        <v>#N/A</v>
      </c>
      <c r="AD1505" s="132" t="e">
        <v>#N/A</v>
      </c>
      <c r="AE1505" s="132">
        <v>47120</v>
      </c>
      <c r="AF1505" s="132">
        <v>14700</v>
      </c>
    </row>
    <row r="1506" spans="1:32">
      <c r="A1506" s="129">
        <v>38715</v>
      </c>
      <c r="B1506" s="132"/>
      <c r="C1506" s="132">
        <v>129672</v>
      </c>
      <c r="D1506" s="132">
        <v>278958</v>
      </c>
      <c r="E1506" s="132">
        <v>116216</v>
      </c>
      <c r="F1506" s="132"/>
      <c r="G1506" s="132"/>
      <c r="H1506" s="132">
        <v>41380</v>
      </c>
      <c r="I1506" s="132">
        <v>32834</v>
      </c>
      <c r="J1506" s="132">
        <v>38805</v>
      </c>
      <c r="K1506" s="132">
        <v>21996</v>
      </c>
      <c r="L1506" s="132">
        <v>4760</v>
      </c>
      <c r="M1506" s="132"/>
      <c r="N1506" s="132"/>
      <c r="R1506" s="132">
        <v>11400</v>
      </c>
      <c r="S1506" s="132">
        <v>29740</v>
      </c>
      <c r="T1506" s="132">
        <v>237200</v>
      </c>
      <c r="U1506" s="132">
        <v>82959</v>
      </c>
      <c r="V1506" s="132">
        <v>1750</v>
      </c>
      <c r="W1506" s="132">
        <v>800</v>
      </c>
      <c r="X1506" s="132">
        <v>38924</v>
      </c>
      <c r="Y1506" s="132">
        <v>12200</v>
      </c>
      <c r="Z1506" s="132">
        <v>1905</v>
      </c>
      <c r="AA1506" s="132">
        <v>24800</v>
      </c>
      <c r="AB1506" s="132">
        <v>980</v>
      </c>
      <c r="AC1506" s="132" t="e">
        <v>#N/A</v>
      </c>
      <c r="AD1506" s="132" t="e">
        <v>#N/A</v>
      </c>
      <c r="AE1506" s="132">
        <v>47120</v>
      </c>
      <c r="AF1506" s="132">
        <v>14700</v>
      </c>
    </row>
    <row r="1507" spans="1:32">
      <c r="A1507" s="129">
        <v>38716</v>
      </c>
      <c r="B1507" s="132"/>
      <c r="C1507" s="132">
        <v>129672</v>
      </c>
      <c r="D1507" s="132">
        <v>278958</v>
      </c>
      <c r="E1507" s="132">
        <v>116216</v>
      </c>
      <c r="F1507" s="132"/>
      <c r="G1507" s="132"/>
      <c r="H1507" s="132">
        <v>41380</v>
      </c>
      <c r="I1507" s="132">
        <v>32834</v>
      </c>
      <c r="J1507" s="132">
        <v>38805</v>
      </c>
      <c r="K1507" s="132">
        <v>21996</v>
      </c>
      <c r="L1507" s="132">
        <v>4760</v>
      </c>
      <c r="M1507" s="132"/>
      <c r="N1507" s="132"/>
      <c r="R1507" s="132">
        <v>11400</v>
      </c>
      <c r="S1507" s="132">
        <v>29740</v>
      </c>
      <c r="T1507" s="132">
        <v>237200</v>
      </c>
      <c r="U1507" s="132">
        <v>82959</v>
      </c>
      <c r="V1507" s="132">
        <v>1750</v>
      </c>
      <c r="W1507" s="132">
        <v>800</v>
      </c>
      <c r="X1507" s="132">
        <v>38924</v>
      </c>
      <c r="Y1507" s="132">
        <v>12200</v>
      </c>
      <c r="Z1507" s="132">
        <v>1905</v>
      </c>
      <c r="AA1507" s="132">
        <v>24800</v>
      </c>
      <c r="AB1507" s="132">
        <v>980</v>
      </c>
      <c r="AC1507" s="132" t="e">
        <v>#N/A</v>
      </c>
      <c r="AD1507" s="132" t="e">
        <v>#N/A</v>
      </c>
      <c r="AE1507" s="132">
        <v>47120</v>
      </c>
      <c r="AF1507" s="132">
        <v>14700</v>
      </c>
    </row>
    <row r="1508" spans="1:32">
      <c r="A1508" s="129">
        <v>38720</v>
      </c>
      <c r="B1508" s="132"/>
      <c r="C1508" s="132">
        <v>147897</v>
      </c>
      <c r="D1508" s="132">
        <v>335116</v>
      </c>
      <c r="E1508" s="132">
        <v>11865</v>
      </c>
      <c r="F1508" s="132"/>
      <c r="G1508" s="132"/>
      <c r="H1508" s="132">
        <v>53170</v>
      </c>
      <c r="I1508" s="132">
        <v>36445</v>
      </c>
      <c r="J1508" s="132">
        <v>44805</v>
      </c>
      <c r="K1508" s="132">
        <v>25991</v>
      </c>
      <c r="L1508" s="132">
        <v>9260</v>
      </c>
      <c r="M1508" s="132"/>
      <c r="N1508" s="132"/>
      <c r="R1508" s="132">
        <v>15900</v>
      </c>
      <c r="S1508" s="132">
        <v>55790</v>
      </c>
      <c r="T1508" s="132">
        <v>241850</v>
      </c>
      <c r="U1508" s="132">
        <v>100615</v>
      </c>
      <c r="V1508" s="132">
        <v>2250</v>
      </c>
      <c r="W1508" s="132">
        <v>800</v>
      </c>
      <c r="X1508" s="132">
        <v>41364</v>
      </c>
      <c r="Y1508" s="132">
        <v>22000</v>
      </c>
      <c r="Z1508" s="132">
        <v>8947</v>
      </c>
      <c r="AA1508" s="132">
        <v>24800</v>
      </c>
      <c r="AB1508" s="132">
        <v>980</v>
      </c>
      <c r="AC1508" s="132" t="e">
        <v>#N/A</v>
      </c>
      <c r="AD1508" s="132">
        <v>10000</v>
      </c>
      <c r="AE1508" s="132">
        <v>47120</v>
      </c>
      <c r="AF1508" s="132">
        <v>14700</v>
      </c>
    </row>
    <row r="1509" spans="1:32">
      <c r="A1509" s="129">
        <v>38721</v>
      </c>
      <c r="B1509" s="132"/>
      <c r="C1509" s="132">
        <v>147897</v>
      </c>
      <c r="D1509" s="132">
        <v>335116</v>
      </c>
      <c r="E1509" s="132">
        <v>11865</v>
      </c>
      <c r="F1509" s="132"/>
      <c r="G1509" s="132"/>
      <c r="H1509" s="132">
        <v>53170</v>
      </c>
      <c r="I1509" s="132">
        <v>36445</v>
      </c>
      <c r="J1509" s="132">
        <v>44805</v>
      </c>
      <c r="K1509" s="132">
        <v>25991</v>
      </c>
      <c r="L1509" s="132">
        <v>9260</v>
      </c>
      <c r="M1509" s="132"/>
      <c r="N1509" s="132"/>
      <c r="R1509" s="132">
        <v>15900</v>
      </c>
      <c r="S1509" s="132">
        <v>55790</v>
      </c>
      <c r="T1509" s="132">
        <v>241850</v>
      </c>
      <c r="U1509" s="132">
        <v>100615</v>
      </c>
      <c r="V1509" s="132">
        <v>2250</v>
      </c>
      <c r="W1509" s="132">
        <v>800</v>
      </c>
      <c r="X1509" s="132">
        <v>41364</v>
      </c>
      <c r="Y1509" s="132">
        <v>22000</v>
      </c>
      <c r="Z1509" s="132">
        <v>8947</v>
      </c>
      <c r="AA1509" s="132">
        <v>24800</v>
      </c>
      <c r="AB1509" s="132">
        <v>980</v>
      </c>
      <c r="AC1509" s="132" t="e">
        <v>#N/A</v>
      </c>
      <c r="AD1509" s="132">
        <v>10000</v>
      </c>
      <c r="AE1509" s="132">
        <v>47120</v>
      </c>
      <c r="AF1509" s="132">
        <v>14700</v>
      </c>
    </row>
    <row r="1510" spans="1:32">
      <c r="A1510" s="129">
        <v>38722</v>
      </c>
      <c r="B1510" s="132"/>
      <c r="C1510" s="132">
        <v>147897</v>
      </c>
      <c r="D1510" s="132">
        <v>335116</v>
      </c>
      <c r="E1510" s="132">
        <v>11865</v>
      </c>
      <c r="F1510" s="132"/>
      <c r="G1510" s="132"/>
      <c r="H1510" s="132">
        <v>53170</v>
      </c>
      <c r="I1510" s="132">
        <v>36445</v>
      </c>
      <c r="J1510" s="132">
        <v>44805</v>
      </c>
      <c r="K1510" s="132">
        <v>25991</v>
      </c>
      <c r="L1510" s="132">
        <v>9260</v>
      </c>
      <c r="M1510" s="132"/>
      <c r="N1510" s="132"/>
      <c r="R1510" s="132">
        <v>15900</v>
      </c>
      <c r="S1510" s="132">
        <v>55790</v>
      </c>
      <c r="T1510" s="132">
        <v>241850</v>
      </c>
      <c r="U1510" s="132">
        <v>100615</v>
      </c>
      <c r="V1510" s="132">
        <v>2250</v>
      </c>
      <c r="W1510" s="132">
        <v>800</v>
      </c>
      <c r="X1510" s="132">
        <v>41364</v>
      </c>
      <c r="Y1510" s="132">
        <v>22000</v>
      </c>
      <c r="Z1510" s="132">
        <v>8947</v>
      </c>
      <c r="AA1510" s="132">
        <v>24800</v>
      </c>
      <c r="AB1510" s="132">
        <v>980</v>
      </c>
      <c r="AC1510" s="132" t="e">
        <v>#N/A</v>
      </c>
      <c r="AD1510" s="132">
        <v>10000</v>
      </c>
      <c r="AE1510" s="132">
        <v>47120</v>
      </c>
      <c r="AF1510" s="132">
        <v>14700</v>
      </c>
    </row>
    <row r="1511" spans="1:32">
      <c r="A1511" s="129">
        <v>38723</v>
      </c>
      <c r="B1511" s="132"/>
      <c r="C1511" s="132">
        <v>147897</v>
      </c>
      <c r="D1511" s="132">
        <v>335116</v>
      </c>
      <c r="E1511" s="132">
        <v>11865</v>
      </c>
      <c r="F1511" s="132"/>
      <c r="G1511" s="132"/>
      <c r="H1511" s="132">
        <v>53170</v>
      </c>
      <c r="I1511" s="132">
        <v>36445</v>
      </c>
      <c r="J1511" s="132">
        <v>44805</v>
      </c>
      <c r="K1511" s="132">
        <v>25991</v>
      </c>
      <c r="L1511" s="132">
        <v>9260</v>
      </c>
      <c r="M1511" s="132"/>
      <c r="N1511" s="132"/>
      <c r="R1511" s="132">
        <v>15900</v>
      </c>
      <c r="S1511" s="132">
        <v>55790</v>
      </c>
      <c r="T1511" s="132">
        <v>241850</v>
      </c>
      <c r="U1511" s="132">
        <v>100615</v>
      </c>
      <c r="V1511" s="132">
        <v>2250</v>
      </c>
      <c r="W1511" s="132">
        <v>800</v>
      </c>
      <c r="X1511" s="132">
        <v>41364</v>
      </c>
      <c r="Y1511" s="132">
        <v>22000</v>
      </c>
      <c r="Z1511" s="132">
        <v>8947</v>
      </c>
      <c r="AA1511" s="132">
        <v>24800</v>
      </c>
      <c r="AB1511" s="132">
        <v>980</v>
      </c>
      <c r="AC1511" s="132" t="e">
        <v>#N/A</v>
      </c>
      <c r="AD1511" s="132">
        <v>10000</v>
      </c>
      <c r="AE1511" s="132">
        <v>47120</v>
      </c>
      <c r="AF1511" s="132">
        <v>14700</v>
      </c>
    </row>
    <row r="1512" spans="1:32">
      <c r="A1512" s="129">
        <v>38726</v>
      </c>
      <c r="B1512" s="132"/>
      <c r="C1512" s="132">
        <v>147897</v>
      </c>
      <c r="D1512" s="132">
        <v>335116</v>
      </c>
      <c r="E1512" s="132">
        <v>11865</v>
      </c>
      <c r="F1512" s="132"/>
      <c r="G1512" s="132"/>
      <c r="H1512" s="132">
        <v>53170</v>
      </c>
      <c r="I1512" s="132">
        <v>36445</v>
      </c>
      <c r="J1512" s="132">
        <v>44805</v>
      </c>
      <c r="K1512" s="132">
        <v>25991</v>
      </c>
      <c r="L1512" s="132">
        <v>9260</v>
      </c>
      <c r="M1512" s="132"/>
      <c r="N1512" s="132"/>
      <c r="R1512" s="132">
        <v>15900</v>
      </c>
      <c r="S1512" s="132">
        <v>55790</v>
      </c>
      <c r="T1512" s="132">
        <v>241850</v>
      </c>
      <c r="U1512" s="132">
        <v>100615</v>
      </c>
      <c r="V1512" s="132">
        <v>2250</v>
      </c>
      <c r="W1512" s="132">
        <v>800</v>
      </c>
      <c r="X1512" s="132">
        <v>41364</v>
      </c>
      <c r="Y1512" s="132">
        <v>22000</v>
      </c>
      <c r="Z1512" s="132">
        <v>8947</v>
      </c>
      <c r="AA1512" s="132">
        <v>24800</v>
      </c>
      <c r="AB1512" s="132">
        <v>980</v>
      </c>
      <c r="AC1512" s="132" t="e">
        <v>#N/A</v>
      </c>
      <c r="AD1512" s="132">
        <v>10000</v>
      </c>
      <c r="AE1512" s="132">
        <v>47120</v>
      </c>
      <c r="AF1512" s="132">
        <v>14700</v>
      </c>
    </row>
    <row r="1513" spans="1:32">
      <c r="A1513" s="129">
        <v>38727</v>
      </c>
      <c r="B1513" s="132"/>
      <c r="C1513" s="132">
        <v>147897</v>
      </c>
      <c r="D1513" s="132">
        <v>335116</v>
      </c>
      <c r="E1513" s="132">
        <v>11865</v>
      </c>
      <c r="F1513" s="132"/>
      <c r="G1513" s="132"/>
      <c r="H1513" s="132">
        <v>53170</v>
      </c>
      <c r="I1513" s="132">
        <v>36445</v>
      </c>
      <c r="J1513" s="132">
        <v>44805</v>
      </c>
      <c r="K1513" s="132">
        <v>25991</v>
      </c>
      <c r="L1513" s="132">
        <v>9260</v>
      </c>
      <c r="M1513" s="132"/>
      <c r="N1513" s="132"/>
      <c r="R1513" s="132">
        <v>15900</v>
      </c>
      <c r="S1513" s="132">
        <v>55790</v>
      </c>
      <c r="T1513" s="132">
        <v>241850</v>
      </c>
      <c r="U1513" s="132">
        <v>100615</v>
      </c>
      <c r="V1513" s="132">
        <v>2250</v>
      </c>
      <c r="W1513" s="132">
        <v>800</v>
      </c>
      <c r="X1513" s="132">
        <v>41364</v>
      </c>
      <c r="Y1513" s="132">
        <v>22000</v>
      </c>
      <c r="Z1513" s="132">
        <v>8947</v>
      </c>
      <c r="AA1513" s="132">
        <v>24800</v>
      </c>
      <c r="AB1513" s="132">
        <v>980</v>
      </c>
      <c r="AC1513" s="132" t="e">
        <v>#N/A</v>
      </c>
      <c r="AD1513" s="132">
        <v>10000</v>
      </c>
      <c r="AE1513" s="132">
        <v>47120</v>
      </c>
      <c r="AF1513" s="132">
        <v>14700</v>
      </c>
    </row>
    <row r="1514" spans="1:32">
      <c r="A1514" s="129">
        <v>38728</v>
      </c>
      <c r="B1514" s="132"/>
      <c r="C1514" s="132">
        <v>147897</v>
      </c>
      <c r="D1514" s="132">
        <v>335116</v>
      </c>
      <c r="E1514" s="132">
        <v>11865</v>
      </c>
      <c r="F1514" s="132"/>
      <c r="G1514" s="132"/>
      <c r="H1514" s="132">
        <v>53170</v>
      </c>
      <c r="I1514" s="132">
        <v>36445</v>
      </c>
      <c r="J1514" s="132">
        <v>44805</v>
      </c>
      <c r="K1514" s="132">
        <v>25991</v>
      </c>
      <c r="L1514" s="132">
        <v>9260</v>
      </c>
      <c r="M1514" s="132"/>
      <c r="N1514" s="132"/>
      <c r="R1514" s="132">
        <v>15900</v>
      </c>
      <c r="S1514" s="132">
        <v>55790</v>
      </c>
      <c r="T1514" s="132">
        <v>241850</v>
      </c>
      <c r="U1514" s="132">
        <v>100615</v>
      </c>
      <c r="V1514" s="132">
        <v>2250</v>
      </c>
      <c r="W1514" s="132">
        <v>800</v>
      </c>
      <c r="X1514" s="132">
        <v>41364</v>
      </c>
      <c r="Y1514" s="132">
        <v>22000</v>
      </c>
      <c r="Z1514" s="132">
        <v>8947</v>
      </c>
      <c r="AA1514" s="132">
        <v>24800</v>
      </c>
      <c r="AB1514" s="132">
        <v>980</v>
      </c>
      <c r="AC1514" s="132" t="e">
        <v>#N/A</v>
      </c>
      <c r="AD1514" s="132">
        <v>10000</v>
      </c>
      <c r="AE1514" s="132">
        <v>47120</v>
      </c>
      <c r="AF1514" s="132">
        <v>14700</v>
      </c>
    </row>
    <row r="1515" spans="1:32">
      <c r="A1515" s="129">
        <v>38729</v>
      </c>
      <c r="B1515" s="132"/>
      <c r="C1515" s="132">
        <v>147897</v>
      </c>
      <c r="D1515" s="132">
        <v>335116</v>
      </c>
      <c r="E1515" s="132">
        <v>11865</v>
      </c>
      <c r="F1515" s="132"/>
      <c r="G1515" s="132"/>
      <c r="H1515" s="132">
        <v>53170</v>
      </c>
      <c r="I1515" s="132">
        <v>36445</v>
      </c>
      <c r="J1515" s="132">
        <v>44805</v>
      </c>
      <c r="K1515" s="132">
        <v>25991</v>
      </c>
      <c r="L1515" s="132">
        <v>9260</v>
      </c>
      <c r="M1515" s="132"/>
      <c r="N1515" s="132"/>
      <c r="R1515" s="132">
        <v>15900</v>
      </c>
      <c r="S1515" s="132">
        <v>55790</v>
      </c>
      <c r="T1515" s="132">
        <v>241850</v>
      </c>
      <c r="U1515" s="132">
        <v>100615</v>
      </c>
      <c r="V1515" s="132">
        <v>2250</v>
      </c>
      <c r="W1515" s="132">
        <v>800</v>
      </c>
      <c r="X1515" s="132">
        <v>41364</v>
      </c>
      <c r="Y1515" s="132">
        <v>22000</v>
      </c>
      <c r="Z1515" s="132">
        <v>8947</v>
      </c>
      <c r="AA1515" s="132">
        <v>24800</v>
      </c>
      <c r="AB1515" s="132">
        <v>980</v>
      </c>
      <c r="AC1515" s="132" t="e">
        <v>#N/A</v>
      </c>
      <c r="AD1515" s="132">
        <v>10000</v>
      </c>
      <c r="AE1515" s="132">
        <v>47120</v>
      </c>
      <c r="AF1515" s="132">
        <v>14700</v>
      </c>
    </row>
    <row r="1516" spans="1:32">
      <c r="A1516" s="129">
        <v>38730</v>
      </c>
      <c r="B1516" s="132"/>
      <c r="C1516" s="132">
        <v>147897</v>
      </c>
      <c r="D1516" s="132">
        <v>335116</v>
      </c>
      <c r="E1516" s="132">
        <v>11865</v>
      </c>
      <c r="F1516" s="132"/>
      <c r="G1516" s="132"/>
      <c r="H1516" s="132">
        <v>53170</v>
      </c>
      <c r="I1516" s="132">
        <v>36445</v>
      </c>
      <c r="J1516" s="132">
        <v>44805</v>
      </c>
      <c r="K1516" s="132">
        <v>25991</v>
      </c>
      <c r="L1516" s="132">
        <v>9260</v>
      </c>
      <c r="M1516" s="132"/>
      <c r="N1516" s="132"/>
      <c r="R1516" s="132">
        <v>15900</v>
      </c>
      <c r="S1516" s="132">
        <v>55790</v>
      </c>
      <c r="T1516" s="132">
        <v>241850</v>
      </c>
      <c r="U1516" s="132">
        <v>100615</v>
      </c>
      <c r="V1516" s="132">
        <v>2250</v>
      </c>
      <c r="W1516" s="132">
        <v>800</v>
      </c>
      <c r="X1516" s="132">
        <v>41364</v>
      </c>
      <c r="Y1516" s="132">
        <v>22000</v>
      </c>
      <c r="Z1516" s="132">
        <v>8947</v>
      </c>
      <c r="AA1516" s="132">
        <v>24800</v>
      </c>
      <c r="AB1516" s="132">
        <v>980</v>
      </c>
      <c r="AC1516" s="132" t="e">
        <v>#N/A</v>
      </c>
      <c r="AD1516" s="132">
        <v>10000</v>
      </c>
      <c r="AE1516" s="132">
        <v>47120</v>
      </c>
      <c r="AF1516" s="132">
        <v>14700</v>
      </c>
    </row>
    <row r="1517" spans="1:32">
      <c r="A1517" s="129">
        <v>38734</v>
      </c>
      <c r="B1517" s="132"/>
      <c r="C1517" s="132">
        <v>73341</v>
      </c>
      <c r="D1517" s="132">
        <v>212177</v>
      </c>
      <c r="E1517" s="132">
        <v>28849</v>
      </c>
      <c r="F1517" s="132"/>
      <c r="G1517" s="132"/>
      <c r="H1517" s="132">
        <v>13360</v>
      </c>
      <c r="I1517" s="132">
        <v>24628</v>
      </c>
      <c r="J1517" s="132">
        <v>31978</v>
      </c>
      <c r="K1517" s="132">
        <v>9500</v>
      </c>
      <c r="L1517" s="132">
        <v>1150</v>
      </c>
      <c r="M1517" s="132"/>
      <c r="N1517" s="132"/>
      <c r="R1517" s="132">
        <v>20815</v>
      </c>
      <c r="S1517" s="132">
        <v>24500</v>
      </c>
      <c r="T1517" s="132">
        <v>106122</v>
      </c>
      <c r="U1517" s="132">
        <v>34300</v>
      </c>
      <c r="V1517" s="132" t="e">
        <v>#N/A</v>
      </c>
      <c r="W1517" s="132" t="e">
        <v>#N/A</v>
      </c>
      <c r="X1517" s="132">
        <v>36360</v>
      </c>
      <c r="Y1517" s="132">
        <v>15750</v>
      </c>
      <c r="Z1517" s="132">
        <v>13004</v>
      </c>
      <c r="AA1517" s="132">
        <v>5500</v>
      </c>
      <c r="AB1517" s="132">
        <v>5080</v>
      </c>
      <c r="AC1517" s="132">
        <v>33350</v>
      </c>
      <c r="AD1517" s="132" t="e">
        <v>#N/A</v>
      </c>
      <c r="AE1517" s="132">
        <v>33205</v>
      </c>
      <c r="AF1517" s="132">
        <v>17978</v>
      </c>
    </row>
    <row r="1518" spans="1:32">
      <c r="A1518" s="129">
        <v>38735</v>
      </c>
      <c r="B1518" s="132"/>
      <c r="C1518" s="132">
        <v>73341</v>
      </c>
      <c r="D1518" s="132">
        <v>212177</v>
      </c>
      <c r="E1518" s="132">
        <v>28849</v>
      </c>
      <c r="F1518" s="132"/>
      <c r="G1518" s="132"/>
      <c r="H1518" s="132">
        <v>13360</v>
      </c>
      <c r="I1518" s="132">
        <v>24628</v>
      </c>
      <c r="J1518" s="132">
        <v>31978</v>
      </c>
      <c r="K1518" s="132">
        <v>9500</v>
      </c>
      <c r="L1518" s="132">
        <v>1150</v>
      </c>
      <c r="M1518" s="132"/>
      <c r="N1518" s="132"/>
      <c r="R1518" s="132">
        <v>20815</v>
      </c>
      <c r="S1518" s="132">
        <v>24500</v>
      </c>
      <c r="T1518" s="132">
        <v>106122</v>
      </c>
      <c r="U1518" s="132">
        <v>34300</v>
      </c>
      <c r="V1518" s="132" t="e">
        <v>#N/A</v>
      </c>
      <c r="W1518" s="132" t="e">
        <v>#N/A</v>
      </c>
      <c r="X1518" s="132">
        <v>36360</v>
      </c>
      <c r="Y1518" s="132">
        <v>15750</v>
      </c>
      <c r="Z1518" s="132">
        <v>13004</v>
      </c>
      <c r="AA1518" s="132">
        <v>5500</v>
      </c>
      <c r="AB1518" s="132">
        <v>5080</v>
      </c>
      <c r="AC1518" s="132">
        <v>33350</v>
      </c>
      <c r="AD1518" s="132" t="e">
        <v>#N/A</v>
      </c>
      <c r="AE1518" s="132">
        <v>33205</v>
      </c>
      <c r="AF1518" s="132">
        <v>17978</v>
      </c>
    </row>
    <row r="1519" spans="1:32">
      <c r="A1519" s="129">
        <v>38736</v>
      </c>
      <c r="B1519" s="132"/>
      <c r="C1519" s="132">
        <v>73341</v>
      </c>
      <c r="D1519" s="132">
        <v>212177</v>
      </c>
      <c r="E1519" s="132">
        <v>28849</v>
      </c>
      <c r="F1519" s="132"/>
      <c r="G1519" s="132"/>
      <c r="H1519" s="132">
        <v>13360</v>
      </c>
      <c r="I1519" s="132">
        <v>24628</v>
      </c>
      <c r="J1519" s="132">
        <v>31978</v>
      </c>
      <c r="K1519" s="132">
        <v>9500</v>
      </c>
      <c r="L1519" s="132">
        <v>1150</v>
      </c>
      <c r="M1519" s="132"/>
      <c r="N1519" s="132"/>
      <c r="R1519" s="132">
        <v>20815</v>
      </c>
      <c r="S1519" s="132">
        <v>24500</v>
      </c>
      <c r="T1519" s="132">
        <v>106122</v>
      </c>
      <c r="U1519" s="132">
        <v>34300</v>
      </c>
      <c r="V1519" s="132" t="e">
        <v>#N/A</v>
      </c>
      <c r="W1519" s="132" t="e">
        <v>#N/A</v>
      </c>
      <c r="X1519" s="132">
        <v>36360</v>
      </c>
      <c r="Y1519" s="132">
        <v>15750</v>
      </c>
      <c r="Z1519" s="132">
        <v>13004</v>
      </c>
      <c r="AA1519" s="132">
        <v>5500</v>
      </c>
      <c r="AB1519" s="132">
        <v>5080</v>
      </c>
      <c r="AC1519" s="132">
        <v>33350</v>
      </c>
      <c r="AD1519" s="132" t="e">
        <v>#N/A</v>
      </c>
      <c r="AE1519" s="132">
        <v>33205</v>
      </c>
      <c r="AF1519" s="132">
        <v>17978</v>
      </c>
    </row>
    <row r="1520" spans="1:32">
      <c r="A1520" s="129">
        <v>38737</v>
      </c>
      <c r="B1520" s="132"/>
      <c r="C1520" s="132">
        <v>88167</v>
      </c>
      <c r="D1520" s="132">
        <v>272598</v>
      </c>
      <c r="E1520" s="132">
        <v>42099</v>
      </c>
      <c r="F1520" s="132"/>
      <c r="G1520" s="132"/>
      <c r="H1520" s="132">
        <v>23640</v>
      </c>
      <c r="I1520" s="132">
        <v>28740</v>
      </c>
      <c r="J1520" s="132">
        <v>35198</v>
      </c>
      <c r="K1520" s="132">
        <v>11920</v>
      </c>
      <c r="L1520" s="132">
        <v>1150</v>
      </c>
      <c r="M1520" s="132"/>
      <c r="N1520" s="132"/>
      <c r="R1520" s="132">
        <v>22815</v>
      </c>
      <c r="S1520" s="132">
        <v>41500</v>
      </c>
      <c r="T1520" s="132">
        <v>156437</v>
      </c>
      <c r="U1520" s="132">
        <v>41300</v>
      </c>
      <c r="V1520" s="132" t="e">
        <v>#N/A</v>
      </c>
      <c r="W1520" s="132" t="e">
        <v>#N/A</v>
      </c>
      <c r="X1520" s="132">
        <v>43104</v>
      </c>
      <c r="Y1520" s="132">
        <v>17450</v>
      </c>
      <c r="Z1520" s="132">
        <v>13004</v>
      </c>
      <c r="AA1520" s="132">
        <v>5500</v>
      </c>
      <c r="AB1520" s="132">
        <v>5080</v>
      </c>
      <c r="AC1520" s="132">
        <v>33350</v>
      </c>
      <c r="AD1520" s="132" t="e">
        <v>#N/A</v>
      </c>
      <c r="AE1520" s="132">
        <v>38205</v>
      </c>
      <c r="AF1520" s="132">
        <v>19518</v>
      </c>
    </row>
    <row r="1521" spans="1:32">
      <c r="A1521" s="129">
        <v>38740</v>
      </c>
      <c r="B1521" s="132"/>
      <c r="C1521" s="132">
        <v>88167</v>
      </c>
      <c r="D1521" s="132">
        <v>272598</v>
      </c>
      <c r="E1521" s="132">
        <v>42099</v>
      </c>
      <c r="F1521" s="132"/>
      <c r="G1521" s="132"/>
      <c r="H1521" s="132">
        <v>23640</v>
      </c>
      <c r="I1521" s="132">
        <v>28740</v>
      </c>
      <c r="J1521" s="132">
        <v>35198</v>
      </c>
      <c r="K1521" s="132">
        <v>11920</v>
      </c>
      <c r="L1521" s="132">
        <v>1150</v>
      </c>
      <c r="M1521" s="132"/>
      <c r="N1521" s="132"/>
      <c r="R1521" s="132">
        <v>22815</v>
      </c>
      <c r="S1521" s="132">
        <v>41500</v>
      </c>
      <c r="T1521" s="132">
        <v>156437</v>
      </c>
      <c r="U1521" s="132">
        <v>41300</v>
      </c>
      <c r="V1521" s="132" t="e">
        <v>#N/A</v>
      </c>
      <c r="W1521" s="132" t="e">
        <v>#N/A</v>
      </c>
      <c r="X1521" s="132">
        <v>43104</v>
      </c>
      <c r="Y1521" s="132">
        <v>17450</v>
      </c>
      <c r="Z1521" s="132">
        <v>13004</v>
      </c>
      <c r="AA1521" s="132">
        <v>5500</v>
      </c>
      <c r="AB1521" s="132">
        <v>5080</v>
      </c>
      <c r="AC1521" s="132">
        <v>33350</v>
      </c>
      <c r="AD1521" s="132" t="e">
        <v>#N/A</v>
      </c>
      <c r="AE1521" s="132">
        <v>38205</v>
      </c>
      <c r="AF1521" s="132">
        <v>19518</v>
      </c>
    </row>
    <row r="1522" spans="1:32">
      <c r="A1522" s="129">
        <v>38741</v>
      </c>
      <c r="B1522" s="132"/>
      <c r="C1522" s="132">
        <v>88167</v>
      </c>
      <c r="D1522" s="132">
        <v>272598</v>
      </c>
      <c r="E1522" s="132">
        <v>42099</v>
      </c>
      <c r="F1522" s="132"/>
      <c r="G1522" s="132"/>
      <c r="H1522" s="132">
        <v>23640</v>
      </c>
      <c r="I1522" s="132">
        <v>28740</v>
      </c>
      <c r="J1522" s="132">
        <v>35198</v>
      </c>
      <c r="K1522" s="132">
        <v>11920</v>
      </c>
      <c r="L1522" s="132">
        <v>1150</v>
      </c>
      <c r="M1522" s="132"/>
      <c r="N1522" s="132"/>
      <c r="R1522" s="132">
        <v>22815</v>
      </c>
      <c r="S1522" s="132">
        <v>41500</v>
      </c>
      <c r="T1522" s="132">
        <v>156437</v>
      </c>
      <c r="U1522" s="132">
        <v>41300</v>
      </c>
      <c r="V1522" s="132" t="e">
        <v>#N/A</v>
      </c>
      <c r="W1522" s="132" t="e">
        <v>#N/A</v>
      </c>
      <c r="X1522" s="132">
        <v>43104</v>
      </c>
      <c r="Y1522" s="132">
        <v>17450</v>
      </c>
      <c r="Z1522" s="132">
        <v>13004</v>
      </c>
      <c r="AA1522" s="132">
        <v>5500</v>
      </c>
      <c r="AB1522" s="132">
        <v>5080</v>
      </c>
      <c r="AC1522" s="132">
        <v>33350</v>
      </c>
      <c r="AD1522" s="132" t="e">
        <v>#N/A</v>
      </c>
      <c r="AE1522" s="132">
        <v>38205</v>
      </c>
      <c r="AF1522" s="132">
        <v>19518</v>
      </c>
    </row>
    <row r="1523" spans="1:32">
      <c r="A1523" s="129">
        <v>38742</v>
      </c>
      <c r="B1523" s="132"/>
      <c r="C1523" s="132">
        <v>92767</v>
      </c>
      <c r="D1523" s="132">
        <v>320444</v>
      </c>
      <c r="E1523" s="132">
        <v>48836</v>
      </c>
      <c r="F1523" s="132"/>
      <c r="G1523" s="132"/>
      <c r="H1523" s="132">
        <v>24440</v>
      </c>
      <c r="I1523" s="132">
        <v>31575</v>
      </c>
      <c r="J1523" s="132">
        <v>38698</v>
      </c>
      <c r="K1523" s="132">
        <v>15835</v>
      </c>
      <c r="L1523" s="132">
        <v>4750</v>
      </c>
      <c r="M1523" s="132"/>
      <c r="N1523" s="132"/>
      <c r="R1523" s="132">
        <v>22815</v>
      </c>
      <c r="S1523" s="132">
        <v>41500</v>
      </c>
      <c r="T1523" s="132">
        <v>197009</v>
      </c>
      <c r="U1523" s="132">
        <v>53355</v>
      </c>
      <c r="V1523" s="132" t="e">
        <v>#N/A</v>
      </c>
      <c r="W1523" s="132" t="e">
        <v>#N/A</v>
      </c>
      <c r="X1523" s="132">
        <v>44104</v>
      </c>
      <c r="Y1523" s="132">
        <v>17450</v>
      </c>
      <c r="Z1523" s="132">
        <v>13004</v>
      </c>
      <c r="AA1523" s="132">
        <v>10500</v>
      </c>
      <c r="AB1523" s="132">
        <v>5080</v>
      </c>
      <c r="AC1523" s="132">
        <v>33350</v>
      </c>
      <c r="AD1523" s="132">
        <v>9850</v>
      </c>
      <c r="AE1523" s="132">
        <v>38205</v>
      </c>
      <c r="AF1523" s="132">
        <v>19518</v>
      </c>
    </row>
    <row r="1524" spans="1:32">
      <c r="A1524" s="129">
        <v>38743</v>
      </c>
      <c r="B1524" s="132"/>
      <c r="C1524" s="132">
        <v>92767</v>
      </c>
      <c r="D1524" s="132">
        <v>320444</v>
      </c>
      <c r="E1524" s="132">
        <v>48836</v>
      </c>
      <c r="F1524" s="132"/>
      <c r="G1524" s="132"/>
      <c r="H1524" s="132">
        <v>24440</v>
      </c>
      <c r="I1524" s="132">
        <v>31575</v>
      </c>
      <c r="J1524" s="132">
        <v>38698</v>
      </c>
      <c r="K1524" s="132">
        <v>15835</v>
      </c>
      <c r="L1524" s="132">
        <v>4750</v>
      </c>
      <c r="M1524" s="132"/>
      <c r="N1524" s="132"/>
      <c r="R1524" s="132">
        <v>22815</v>
      </c>
      <c r="S1524" s="132">
        <v>41500</v>
      </c>
      <c r="T1524" s="132">
        <v>197009</v>
      </c>
      <c r="U1524" s="132">
        <v>53355</v>
      </c>
      <c r="V1524" s="132" t="e">
        <v>#N/A</v>
      </c>
      <c r="W1524" s="132" t="e">
        <v>#N/A</v>
      </c>
      <c r="X1524" s="132">
        <v>44104</v>
      </c>
      <c r="Y1524" s="132">
        <v>17450</v>
      </c>
      <c r="Z1524" s="132">
        <v>13004</v>
      </c>
      <c r="AA1524" s="132">
        <v>10500</v>
      </c>
      <c r="AB1524" s="132">
        <v>5080</v>
      </c>
      <c r="AC1524" s="132">
        <v>33350</v>
      </c>
      <c r="AD1524" s="132">
        <v>9850</v>
      </c>
      <c r="AE1524" s="132">
        <v>38205</v>
      </c>
      <c r="AF1524" s="132">
        <v>19518</v>
      </c>
    </row>
    <row r="1525" spans="1:32">
      <c r="A1525" s="129">
        <v>38744</v>
      </c>
      <c r="B1525" s="132"/>
      <c r="C1525" s="132">
        <v>92767</v>
      </c>
      <c r="D1525" s="132">
        <v>320444</v>
      </c>
      <c r="E1525" s="132">
        <v>48836</v>
      </c>
      <c r="F1525" s="132"/>
      <c r="G1525" s="132"/>
      <c r="H1525" s="132">
        <v>24440</v>
      </c>
      <c r="I1525" s="132">
        <v>31575</v>
      </c>
      <c r="J1525" s="132">
        <v>38698</v>
      </c>
      <c r="K1525" s="132">
        <v>15835</v>
      </c>
      <c r="L1525" s="132">
        <v>4750</v>
      </c>
      <c r="M1525" s="132"/>
      <c r="N1525" s="132"/>
      <c r="R1525" s="132">
        <v>22815</v>
      </c>
      <c r="S1525" s="132">
        <v>41500</v>
      </c>
      <c r="T1525" s="132">
        <v>197009</v>
      </c>
      <c r="U1525" s="132">
        <v>53355</v>
      </c>
      <c r="V1525" s="132" t="e">
        <v>#N/A</v>
      </c>
      <c r="W1525" s="132" t="e">
        <v>#N/A</v>
      </c>
      <c r="X1525" s="132">
        <v>44104</v>
      </c>
      <c r="Y1525" s="132">
        <v>17450</v>
      </c>
      <c r="Z1525" s="132">
        <v>13004</v>
      </c>
      <c r="AA1525" s="132">
        <v>10500</v>
      </c>
      <c r="AB1525" s="132">
        <v>5080</v>
      </c>
      <c r="AC1525" s="132">
        <v>33350</v>
      </c>
      <c r="AD1525" s="132">
        <v>9850</v>
      </c>
      <c r="AE1525" s="132">
        <v>38205</v>
      </c>
      <c r="AF1525" s="132">
        <v>19518</v>
      </c>
    </row>
    <row r="1526" spans="1:32">
      <c r="A1526" s="129">
        <v>38747</v>
      </c>
      <c r="B1526" s="132"/>
      <c r="C1526" s="132">
        <v>92767</v>
      </c>
      <c r="D1526" s="132">
        <v>320444</v>
      </c>
      <c r="E1526" s="132">
        <v>48836</v>
      </c>
      <c r="F1526" s="132"/>
      <c r="G1526" s="132"/>
      <c r="H1526" s="132">
        <v>24440</v>
      </c>
      <c r="I1526" s="132">
        <v>31575</v>
      </c>
      <c r="J1526" s="132">
        <v>38698</v>
      </c>
      <c r="K1526" s="132">
        <v>15835</v>
      </c>
      <c r="L1526" s="132">
        <v>4750</v>
      </c>
      <c r="M1526" s="132"/>
      <c r="N1526" s="132"/>
      <c r="R1526" s="132">
        <v>22815</v>
      </c>
      <c r="S1526" s="132">
        <v>41500</v>
      </c>
      <c r="T1526" s="132">
        <v>197009</v>
      </c>
      <c r="U1526" s="132">
        <v>53355</v>
      </c>
      <c r="V1526" s="132" t="e">
        <v>#N/A</v>
      </c>
      <c r="W1526" s="132" t="e">
        <v>#N/A</v>
      </c>
      <c r="X1526" s="132">
        <v>44104</v>
      </c>
      <c r="Y1526" s="132">
        <v>17450</v>
      </c>
      <c r="Z1526" s="132">
        <v>13004</v>
      </c>
      <c r="AA1526" s="132">
        <v>10500</v>
      </c>
      <c r="AB1526" s="132">
        <v>5080</v>
      </c>
      <c r="AC1526" s="132">
        <v>33350</v>
      </c>
      <c r="AD1526" s="132">
        <v>9850</v>
      </c>
      <c r="AE1526" s="132">
        <v>38205</v>
      </c>
      <c r="AF1526" s="132">
        <v>19518</v>
      </c>
    </row>
    <row r="1527" spans="1:32">
      <c r="A1527" s="129">
        <v>38748</v>
      </c>
      <c r="B1527" s="132"/>
      <c r="C1527" s="132">
        <v>92767</v>
      </c>
      <c r="D1527" s="132">
        <v>320444</v>
      </c>
      <c r="E1527" s="132">
        <v>48836</v>
      </c>
      <c r="F1527" s="132"/>
      <c r="G1527" s="132"/>
      <c r="H1527" s="132">
        <v>24440</v>
      </c>
      <c r="I1527" s="132">
        <v>31575</v>
      </c>
      <c r="J1527" s="132">
        <v>38698</v>
      </c>
      <c r="K1527" s="132">
        <v>15835</v>
      </c>
      <c r="L1527" s="132">
        <v>4750</v>
      </c>
      <c r="M1527" s="132"/>
      <c r="N1527" s="132"/>
      <c r="R1527" s="132">
        <v>22815</v>
      </c>
      <c r="S1527" s="132">
        <v>41500</v>
      </c>
      <c r="T1527" s="132">
        <v>197009</v>
      </c>
      <c r="U1527" s="132">
        <v>53355</v>
      </c>
      <c r="V1527" s="132" t="e">
        <v>#N/A</v>
      </c>
      <c r="W1527" s="132" t="e">
        <v>#N/A</v>
      </c>
      <c r="X1527" s="132">
        <v>44104</v>
      </c>
      <c r="Y1527" s="132">
        <v>17450</v>
      </c>
      <c r="Z1527" s="132">
        <v>13004</v>
      </c>
      <c r="AA1527" s="132">
        <v>10500</v>
      </c>
      <c r="AB1527" s="132">
        <v>5080</v>
      </c>
      <c r="AC1527" s="132">
        <v>33350</v>
      </c>
      <c r="AD1527" s="132">
        <v>9850</v>
      </c>
      <c r="AE1527" s="132">
        <v>38205</v>
      </c>
      <c r="AF1527" s="132">
        <v>19518</v>
      </c>
    </row>
    <row r="1528" spans="1:32">
      <c r="A1528" s="129">
        <v>38749</v>
      </c>
      <c r="B1528" s="132"/>
      <c r="C1528" s="132">
        <v>92767</v>
      </c>
      <c r="D1528" s="132">
        <v>320444</v>
      </c>
      <c r="E1528" s="132">
        <v>48836</v>
      </c>
      <c r="F1528" s="132"/>
      <c r="G1528" s="132"/>
      <c r="H1528" s="132">
        <v>24440</v>
      </c>
      <c r="I1528" s="132">
        <v>31575</v>
      </c>
      <c r="J1528" s="132">
        <v>38698</v>
      </c>
      <c r="K1528" s="132">
        <v>15835</v>
      </c>
      <c r="L1528" s="132">
        <v>4750</v>
      </c>
      <c r="M1528" s="132"/>
      <c r="N1528" s="132"/>
      <c r="R1528" s="132">
        <v>22815</v>
      </c>
      <c r="S1528" s="132">
        <v>41500</v>
      </c>
      <c r="T1528" s="132">
        <v>197009</v>
      </c>
      <c r="U1528" s="132">
        <v>53355</v>
      </c>
      <c r="V1528" s="132" t="e">
        <v>#N/A</v>
      </c>
      <c r="W1528" s="132" t="e">
        <v>#N/A</v>
      </c>
      <c r="X1528" s="132">
        <v>44104</v>
      </c>
      <c r="Y1528" s="132">
        <v>17450</v>
      </c>
      <c r="Z1528" s="132">
        <v>13004</v>
      </c>
      <c r="AA1528" s="132">
        <v>10500</v>
      </c>
      <c r="AB1528" s="132">
        <v>5080</v>
      </c>
      <c r="AC1528" s="132">
        <v>33350</v>
      </c>
      <c r="AD1528" s="132">
        <v>9850</v>
      </c>
      <c r="AE1528" s="132">
        <v>38205</v>
      </c>
      <c r="AF1528" s="132">
        <v>19518</v>
      </c>
    </row>
    <row r="1529" spans="1:32">
      <c r="A1529" s="129">
        <v>38750</v>
      </c>
      <c r="B1529" s="132"/>
      <c r="C1529" s="132">
        <v>92767</v>
      </c>
      <c r="D1529" s="132">
        <v>320444</v>
      </c>
      <c r="E1529" s="132">
        <v>48836</v>
      </c>
      <c r="F1529" s="132"/>
      <c r="G1529" s="132"/>
      <c r="H1529" s="132">
        <v>24440</v>
      </c>
      <c r="I1529" s="132">
        <v>31575</v>
      </c>
      <c r="J1529" s="132">
        <v>38698</v>
      </c>
      <c r="K1529" s="132">
        <v>15835</v>
      </c>
      <c r="L1529" s="132">
        <v>4750</v>
      </c>
      <c r="M1529" s="132"/>
      <c r="N1529" s="132"/>
      <c r="R1529" s="132">
        <v>22815</v>
      </c>
      <c r="S1529" s="132">
        <v>41500</v>
      </c>
      <c r="T1529" s="132">
        <v>197009</v>
      </c>
      <c r="U1529" s="132">
        <v>53355</v>
      </c>
      <c r="V1529" s="132" t="e">
        <v>#N/A</v>
      </c>
      <c r="W1529" s="132" t="e">
        <v>#N/A</v>
      </c>
      <c r="X1529" s="132">
        <v>44104</v>
      </c>
      <c r="Y1529" s="132">
        <v>17450</v>
      </c>
      <c r="Z1529" s="132">
        <v>13004</v>
      </c>
      <c r="AA1529" s="132">
        <v>10500</v>
      </c>
      <c r="AB1529" s="132">
        <v>5080</v>
      </c>
      <c r="AC1529" s="132">
        <v>33350</v>
      </c>
      <c r="AD1529" s="132">
        <v>9850</v>
      </c>
      <c r="AE1529" s="132">
        <v>38205</v>
      </c>
      <c r="AF1529" s="132">
        <v>19518</v>
      </c>
    </row>
    <row r="1530" spans="1:32">
      <c r="A1530" s="129">
        <v>38751</v>
      </c>
      <c r="B1530" s="132"/>
      <c r="C1530" s="132">
        <v>92767</v>
      </c>
      <c r="D1530" s="132">
        <v>320444</v>
      </c>
      <c r="E1530" s="132">
        <v>48836</v>
      </c>
      <c r="F1530" s="132"/>
      <c r="G1530" s="132"/>
      <c r="H1530" s="132">
        <v>24440</v>
      </c>
      <c r="I1530" s="132">
        <v>31575</v>
      </c>
      <c r="J1530" s="132">
        <v>38698</v>
      </c>
      <c r="K1530" s="132">
        <v>15835</v>
      </c>
      <c r="L1530" s="132">
        <v>4750</v>
      </c>
      <c r="M1530" s="132"/>
      <c r="N1530" s="132"/>
      <c r="R1530" s="132">
        <v>37515</v>
      </c>
      <c r="S1530" s="132">
        <v>43090</v>
      </c>
      <c r="T1530" s="132">
        <v>229151</v>
      </c>
      <c r="U1530" s="132">
        <v>95153</v>
      </c>
      <c r="V1530" s="132">
        <v>1250</v>
      </c>
      <c r="W1530" s="132">
        <v>500</v>
      </c>
      <c r="X1530" s="132">
        <v>44704</v>
      </c>
      <c r="Y1530" s="132">
        <v>17450</v>
      </c>
      <c r="Z1530" s="132">
        <v>13004</v>
      </c>
      <c r="AA1530" s="132">
        <v>10500</v>
      </c>
      <c r="AB1530" s="132">
        <v>11080</v>
      </c>
      <c r="AC1530" s="132">
        <v>33350</v>
      </c>
      <c r="AD1530" s="132">
        <v>9850</v>
      </c>
      <c r="AE1530" s="132">
        <v>46392</v>
      </c>
      <c r="AF1530" s="132">
        <v>23018</v>
      </c>
    </row>
    <row r="1531" spans="1:32">
      <c r="A1531" s="129">
        <v>38754</v>
      </c>
      <c r="B1531" s="132"/>
      <c r="C1531" s="132">
        <v>92767</v>
      </c>
      <c r="D1531" s="132">
        <v>320444</v>
      </c>
      <c r="E1531" s="132">
        <v>48836</v>
      </c>
      <c r="F1531" s="132"/>
      <c r="G1531" s="132"/>
      <c r="H1531" s="132">
        <v>24440</v>
      </c>
      <c r="I1531" s="132">
        <v>31575</v>
      </c>
      <c r="J1531" s="132">
        <v>38698</v>
      </c>
      <c r="K1531" s="132">
        <v>15835</v>
      </c>
      <c r="L1531" s="132">
        <v>4750</v>
      </c>
      <c r="M1531" s="132"/>
      <c r="N1531" s="132"/>
      <c r="R1531" s="132">
        <v>37515</v>
      </c>
      <c r="S1531" s="132">
        <v>43090</v>
      </c>
      <c r="T1531" s="132">
        <v>229151</v>
      </c>
      <c r="U1531" s="132">
        <v>95153</v>
      </c>
      <c r="V1531" s="132">
        <v>1250</v>
      </c>
      <c r="W1531" s="132">
        <v>500</v>
      </c>
      <c r="X1531" s="132">
        <v>44704</v>
      </c>
      <c r="Y1531" s="132">
        <v>17450</v>
      </c>
      <c r="Z1531" s="132">
        <v>13004</v>
      </c>
      <c r="AA1531" s="132">
        <v>10500</v>
      </c>
      <c r="AB1531" s="132">
        <v>11080</v>
      </c>
      <c r="AC1531" s="132">
        <v>33350</v>
      </c>
      <c r="AD1531" s="132">
        <v>9850</v>
      </c>
      <c r="AE1531" s="132">
        <v>46392</v>
      </c>
      <c r="AF1531" s="132">
        <v>23018</v>
      </c>
    </row>
    <row r="1532" spans="1:32">
      <c r="A1532" s="129">
        <v>38755</v>
      </c>
      <c r="B1532" s="132"/>
      <c r="C1532" s="132">
        <v>92767</v>
      </c>
      <c r="D1532" s="132">
        <v>320444</v>
      </c>
      <c r="E1532" s="132">
        <v>48836</v>
      </c>
      <c r="F1532" s="132"/>
      <c r="G1532" s="132"/>
      <c r="H1532" s="132">
        <v>24440</v>
      </c>
      <c r="I1532" s="132">
        <v>31575</v>
      </c>
      <c r="J1532" s="132">
        <v>38698</v>
      </c>
      <c r="K1532" s="132">
        <v>15835</v>
      </c>
      <c r="L1532" s="132">
        <v>4750</v>
      </c>
      <c r="M1532" s="132"/>
      <c r="N1532" s="132"/>
      <c r="R1532" s="132">
        <v>37515</v>
      </c>
      <c r="S1532" s="132">
        <v>43090</v>
      </c>
      <c r="T1532" s="132">
        <v>229151</v>
      </c>
      <c r="U1532" s="132">
        <v>95153</v>
      </c>
      <c r="V1532" s="132">
        <v>1250</v>
      </c>
      <c r="W1532" s="132">
        <v>500</v>
      </c>
      <c r="X1532" s="132">
        <v>44704</v>
      </c>
      <c r="Y1532" s="132">
        <v>17450</v>
      </c>
      <c r="Z1532" s="132">
        <v>13004</v>
      </c>
      <c r="AA1532" s="132">
        <v>10500</v>
      </c>
      <c r="AB1532" s="132">
        <v>11080</v>
      </c>
      <c r="AC1532" s="132">
        <v>33350</v>
      </c>
      <c r="AD1532" s="132">
        <v>9850</v>
      </c>
      <c r="AE1532" s="132">
        <v>46392</v>
      </c>
      <c r="AF1532" s="132">
        <v>23018</v>
      </c>
    </row>
    <row r="1533" spans="1:32">
      <c r="A1533" s="129">
        <v>38756</v>
      </c>
      <c r="B1533" s="132"/>
      <c r="C1533" s="132">
        <v>92767</v>
      </c>
      <c r="D1533" s="132">
        <v>320444</v>
      </c>
      <c r="E1533" s="132">
        <v>48836</v>
      </c>
      <c r="F1533" s="132"/>
      <c r="G1533" s="132"/>
      <c r="H1533" s="132">
        <v>24440</v>
      </c>
      <c r="I1533" s="132">
        <v>31575</v>
      </c>
      <c r="J1533" s="132">
        <v>38698</v>
      </c>
      <c r="K1533" s="132">
        <v>15835</v>
      </c>
      <c r="L1533" s="132">
        <v>4750</v>
      </c>
      <c r="M1533" s="132"/>
      <c r="N1533" s="132"/>
      <c r="R1533" s="132">
        <v>37515</v>
      </c>
      <c r="S1533" s="132">
        <v>43090</v>
      </c>
      <c r="T1533" s="132">
        <v>229151</v>
      </c>
      <c r="U1533" s="132">
        <v>95153</v>
      </c>
      <c r="V1533" s="132">
        <v>1250</v>
      </c>
      <c r="W1533" s="132">
        <v>500</v>
      </c>
      <c r="X1533" s="132">
        <v>44704</v>
      </c>
      <c r="Y1533" s="132">
        <v>17450</v>
      </c>
      <c r="Z1533" s="132">
        <v>13004</v>
      </c>
      <c r="AA1533" s="132">
        <v>10500</v>
      </c>
      <c r="AB1533" s="132">
        <v>11080</v>
      </c>
      <c r="AC1533" s="132">
        <v>33350</v>
      </c>
      <c r="AD1533" s="132">
        <v>9850</v>
      </c>
      <c r="AE1533" s="132">
        <v>46392</v>
      </c>
      <c r="AF1533" s="132">
        <v>23018</v>
      </c>
    </row>
    <row r="1534" spans="1:32">
      <c r="A1534" s="129">
        <v>38757</v>
      </c>
      <c r="B1534" s="132"/>
      <c r="C1534" s="132">
        <v>92767</v>
      </c>
      <c r="D1534" s="132">
        <v>320444</v>
      </c>
      <c r="E1534" s="132">
        <v>48836</v>
      </c>
      <c r="F1534" s="132"/>
      <c r="G1534" s="132"/>
      <c r="H1534" s="132">
        <v>24440</v>
      </c>
      <c r="I1534" s="132">
        <v>31575</v>
      </c>
      <c r="J1534" s="132">
        <v>38698</v>
      </c>
      <c r="K1534" s="132">
        <v>15835</v>
      </c>
      <c r="L1534" s="132">
        <v>4750</v>
      </c>
      <c r="M1534" s="132"/>
      <c r="N1534" s="132"/>
      <c r="R1534" s="132">
        <v>37515</v>
      </c>
      <c r="S1534" s="132">
        <v>43090</v>
      </c>
      <c r="T1534" s="132">
        <v>229151</v>
      </c>
      <c r="U1534" s="132">
        <v>95153</v>
      </c>
      <c r="V1534" s="132">
        <v>1250</v>
      </c>
      <c r="W1534" s="132">
        <v>500</v>
      </c>
      <c r="X1534" s="132">
        <v>44704</v>
      </c>
      <c r="Y1534" s="132">
        <v>17450</v>
      </c>
      <c r="Z1534" s="132">
        <v>13004</v>
      </c>
      <c r="AA1534" s="132">
        <v>10500</v>
      </c>
      <c r="AB1534" s="132">
        <v>11080</v>
      </c>
      <c r="AC1534" s="132">
        <v>33350</v>
      </c>
      <c r="AD1534" s="132">
        <v>9850</v>
      </c>
      <c r="AE1534" s="132">
        <v>46392</v>
      </c>
      <c r="AF1534" s="132">
        <v>23018</v>
      </c>
    </row>
    <row r="1535" spans="1:32">
      <c r="A1535" s="129">
        <v>38758</v>
      </c>
      <c r="B1535" s="132"/>
      <c r="C1535" s="132">
        <v>25235</v>
      </c>
      <c r="D1535" s="132">
        <v>123557</v>
      </c>
      <c r="E1535" s="132">
        <v>28062</v>
      </c>
      <c r="F1535" s="132"/>
      <c r="G1535" s="132"/>
      <c r="H1535" s="132">
        <v>16310</v>
      </c>
      <c r="I1535" s="132">
        <v>6650</v>
      </c>
      <c r="J1535" s="132">
        <v>10650</v>
      </c>
      <c r="K1535" s="132">
        <v>4842</v>
      </c>
      <c r="L1535" s="132">
        <v>4420</v>
      </c>
      <c r="M1535" s="132"/>
      <c r="N1535" s="132"/>
      <c r="R1535" s="132">
        <v>8250</v>
      </c>
      <c r="S1535" s="132">
        <v>17200</v>
      </c>
      <c r="T1535" s="132">
        <v>45554</v>
      </c>
      <c r="U1535" s="132">
        <v>5887</v>
      </c>
      <c r="V1535" s="132">
        <v>400</v>
      </c>
      <c r="W1535" s="132">
        <v>780</v>
      </c>
      <c r="X1535" s="132">
        <v>26507</v>
      </c>
      <c r="Y1535" s="132">
        <v>4700</v>
      </c>
      <c r="Z1535" s="132">
        <v>1326</v>
      </c>
      <c r="AA1535" s="132">
        <v>9300</v>
      </c>
      <c r="AB1535" s="132" t="e">
        <v>#N/A</v>
      </c>
      <c r="AC1535" s="132">
        <v>23480</v>
      </c>
      <c r="AD1535" s="132" t="e">
        <v>#N/A</v>
      </c>
      <c r="AE1535" s="132" t="e">
        <v>#N/A</v>
      </c>
      <c r="AF1535" s="132">
        <v>8780</v>
      </c>
    </row>
    <row r="1536" spans="1:32">
      <c r="A1536" s="129">
        <v>38761</v>
      </c>
      <c r="B1536" s="132"/>
      <c r="C1536" s="132">
        <v>25235</v>
      </c>
      <c r="D1536" s="132">
        <v>123557</v>
      </c>
      <c r="E1536" s="132">
        <v>28062</v>
      </c>
      <c r="F1536" s="132"/>
      <c r="G1536" s="132"/>
      <c r="H1536" s="132">
        <v>16310</v>
      </c>
      <c r="I1536" s="132">
        <v>6650</v>
      </c>
      <c r="J1536" s="132">
        <v>10650</v>
      </c>
      <c r="K1536" s="132">
        <v>4842</v>
      </c>
      <c r="L1536" s="132">
        <v>4420</v>
      </c>
      <c r="M1536" s="132"/>
      <c r="N1536" s="132"/>
      <c r="R1536" s="132">
        <v>8250</v>
      </c>
      <c r="S1536" s="132">
        <v>17200</v>
      </c>
      <c r="T1536" s="132">
        <v>45554</v>
      </c>
      <c r="U1536" s="132">
        <v>5887</v>
      </c>
      <c r="V1536" s="132">
        <v>400</v>
      </c>
      <c r="W1536" s="132">
        <v>780</v>
      </c>
      <c r="X1536" s="132">
        <v>26507</v>
      </c>
      <c r="Y1536" s="132">
        <v>4700</v>
      </c>
      <c r="Z1536" s="132">
        <v>1326</v>
      </c>
      <c r="AA1536" s="132">
        <v>9300</v>
      </c>
      <c r="AB1536" s="132" t="e">
        <v>#N/A</v>
      </c>
      <c r="AC1536" s="132">
        <v>23480</v>
      </c>
      <c r="AD1536" s="132" t="e">
        <v>#N/A</v>
      </c>
      <c r="AE1536" s="132" t="e">
        <v>#N/A</v>
      </c>
      <c r="AF1536" s="132">
        <v>8780</v>
      </c>
    </row>
    <row r="1537" spans="1:32">
      <c r="A1537" s="129">
        <v>38762</v>
      </c>
      <c r="B1537" s="132"/>
      <c r="C1537" s="132">
        <v>25235</v>
      </c>
      <c r="D1537" s="132">
        <v>123557</v>
      </c>
      <c r="E1537" s="132">
        <v>28062</v>
      </c>
      <c r="F1537" s="132"/>
      <c r="G1537" s="132"/>
      <c r="H1537" s="132">
        <v>16310</v>
      </c>
      <c r="I1537" s="132">
        <v>6650</v>
      </c>
      <c r="J1537" s="132">
        <v>10650</v>
      </c>
      <c r="K1537" s="132">
        <v>4842</v>
      </c>
      <c r="L1537" s="132">
        <v>4420</v>
      </c>
      <c r="M1537" s="132"/>
      <c r="N1537" s="132"/>
      <c r="R1537" s="132">
        <v>8250</v>
      </c>
      <c r="S1537" s="132">
        <v>17200</v>
      </c>
      <c r="T1537" s="132">
        <v>45554</v>
      </c>
      <c r="U1537" s="132">
        <v>5887</v>
      </c>
      <c r="V1537" s="132">
        <v>400</v>
      </c>
      <c r="W1537" s="132">
        <v>780</v>
      </c>
      <c r="X1537" s="132">
        <v>26507</v>
      </c>
      <c r="Y1537" s="132">
        <v>4700</v>
      </c>
      <c r="Z1537" s="132">
        <v>1326</v>
      </c>
      <c r="AA1537" s="132">
        <v>9300</v>
      </c>
      <c r="AB1537" s="132" t="e">
        <v>#N/A</v>
      </c>
      <c r="AC1537" s="132">
        <v>23480</v>
      </c>
      <c r="AD1537" s="132" t="e">
        <v>#N/A</v>
      </c>
      <c r="AE1537" s="132" t="e">
        <v>#N/A</v>
      </c>
      <c r="AF1537" s="132">
        <v>8780</v>
      </c>
    </row>
    <row r="1538" spans="1:32">
      <c r="A1538" s="129">
        <v>38763</v>
      </c>
      <c r="B1538" s="132"/>
      <c r="C1538" s="132">
        <v>50715</v>
      </c>
      <c r="D1538" s="132">
        <v>248260</v>
      </c>
      <c r="E1538" s="132">
        <v>43319</v>
      </c>
      <c r="F1538" s="132"/>
      <c r="G1538" s="132"/>
      <c r="H1538" s="132">
        <v>3135</v>
      </c>
      <c r="I1538" s="132">
        <v>16103</v>
      </c>
      <c r="J1538" s="132">
        <v>16500</v>
      </c>
      <c r="K1538" s="132">
        <v>10582</v>
      </c>
      <c r="L1538" s="132">
        <v>11790</v>
      </c>
      <c r="M1538" s="132"/>
      <c r="N1538" s="132"/>
      <c r="R1538" s="132">
        <v>9430</v>
      </c>
      <c r="S1538" s="132">
        <v>30200</v>
      </c>
      <c r="T1538" s="132">
        <v>114204</v>
      </c>
      <c r="U1538" s="132">
        <v>18349</v>
      </c>
      <c r="V1538" s="132">
        <v>900</v>
      </c>
      <c r="W1538" s="132">
        <v>3480</v>
      </c>
      <c r="X1538" s="132">
        <v>37735</v>
      </c>
      <c r="Y1538" s="132">
        <v>16850</v>
      </c>
      <c r="Z1538" s="132">
        <v>1326</v>
      </c>
      <c r="AA1538" s="132">
        <v>11300</v>
      </c>
      <c r="AB1538" s="132">
        <v>5250</v>
      </c>
      <c r="AC1538" s="132">
        <v>37830</v>
      </c>
      <c r="AD1538" s="132" t="e">
        <v>#N/A</v>
      </c>
      <c r="AE1538" s="132">
        <v>12750</v>
      </c>
      <c r="AF1538" s="132">
        <v>16540</v>
      </c>
    </row>
    <row r="1539" spans="1:32">
      <c r="A1539" s="129">
        <v>38764</v>
      </c>
      <c r="B1539" s="132"/>
      <c r="C1539" s="132">
        <v>50715</v>
      </c>
      <c r="D1539" s="132">
        <v>248260</v>
      </c>
      <c r="E1539" s="132">
        <v>43319</v>
      </c>
      <c r="F1539" s="132"/>
      <c r="G1539" s="132"/>
      <c r="H1539" s="132">
        <v>3135</v>
      </c>
      <c r="I1539" s="132">
        <v>16103</v>
      </c>
      <c r="J1539" s="132">
        <v>16500</v>
      </c>
      <c r="K1539" s="132">
        <v>10582</v>
      </c>
      <c r="L1539" s="132">
        <v>11790</v>
      </c>
      <c r="M1539" s="132"/>
      <c r="N1539" s="132"/>
      <c r="R1539" s="132">
        <v>9430</v>
      </c>
      <c r="S1539" s="132">
        <v>30200</v>
      </c>
      <c r="T1539" s="132">
        <v>114204</v>
      </c>
      <c r="U1539" s="132">
        <v>18349</v>
      </c>
      <c r="V1539" s="132">
        <v>900</v>
      </c>
      <c r="W1539" s="132">
        <v>3480</v>
      </c>
      <c r="X1539" s="132">
        <v>37735</v>
      </c>
      <c r="Y1539" s="132">
        <v>16850</v>
      </c>
      <c r="Z1539" s="132">
        <v>1326</v>
      </c>
      <c r="AA1539" s="132">
        <v>11300</v>
      </c>
      <c r="AB1539" s="132">
        <v>5250</v>
      </c>
      <c r="AC1539" s="132">
        <v>37830</v>
      </c>
      <c r="AD1539" s="132" t="e">
        <v>#N/A</v>
      </c>
      <c r="AE1539" s="132">
        <v>12750</v>
      </c>
      <c r="AF1539" s="132">
        <v>16540</v>
      </c>
    </row>
    <row r="1540" spans="1:32">
      <c r="A1540" s="129">
        <v>38765</v>
      </c>
      <c r="B1540" s="132"/>
      <c r="C1540" s="132">
        <v>50715</v>
      </c>
      <c r="D1540" s="132">
        <v>248260</v>
      </c>
      <c r="E1540" s="132">
        <v>43319</v>
      </c>
      <c r="F1540" s="132"/>
      <c r="G1540" s="132"/>
      <c r="H1540" s="132">
        <v>3135</v>
      </c>
      <c r="I1540" s="132">
        <v>16103</v>
      </c>
      <c r="J1540" s="132">
        <v>16500</v>
      </c>
      <c r="K1540" s="132">
        <v>10582</v>
      </c>
      <c r="L1540" s="132">
        <v>11790</v>
      </c>
      <c r="M1540" s="132"/>
      <c r="N1540" s="132"/>
      <c r="R1540" s="132">
        <v>9430</v>
      </c>
      <c r="S1540" s="132">
        <v>30200</v>
      </c>
      <c r="T1540" s="132">
        <v>114204</v>
      </c>
      <c r="U1540" s="132">
        <v>18349</v>
      </c>
      <c r="V1540" s="132">
        <v>900</v>
      </c>
      <c r="W1540" s="132">
        <v>3480</v>
      </c>
      <c r="X1540" s="132">
        <v>37735</v>
      </c>
      <c r="Y1540" s="132">
        <v>16850</v>
      </c>
      <c r="Z1540" s="132">
        <v>1326</v>
      </c>
      <c r="AA1540" s="132">
        <v>11300</v>
      </c>
      <c r="AB1540" s="132">
        <v>5250</v>
      </c>
      <c r="AC1540" s="132">
        <v>37830</v>
      </c>
      <c r="AD1540" s="132" t="e">
        <v>#N/A</v>
      </c>
      <c r="AE1540" s="132">
        <v>12750</v>
      </c>
      <c r="AF1540" s="132">
        <v>16540</v>
      </c>
    </row>
    <row r="1541" spans="1:32">
      <c r="A1541" s="129">
        <v>38769</v>
      </c>
      <c r="B1541" s="132"/>
      <c r="C1541" s="132">
        <v>80175</v>
      </c>
      <c r="D1541" s="132">
        <v>319945</v>
      </c>
      <c r="E1541" s="132">
        <v>5719</v>
      </c>
      <c r="F1541" s="132"/>
      <c r="G1541" s="132"/>
      <c r="H1541" s="132">
        <v>39323</v>
      </c>
      <c r="I1541" s="132">
        <v>22353</v>
      </c>
      <c r="J1541" s="132">
        <v>26800</v>
      </c>
      <c r="K1541" s="132">
        <v>24132</v>
      </c>
      <c r="L1541" s="132">
        <v>14430</v>
      </c>
      <c r="M1541" s="132"/>
      <c r="N1541" s="132"/>
      <c r="R1541" s="132">
        <v>16430</v>
      </c>
      <c r="S1541" s="132">
        <v>30200</v>
      </c>
      <c r="T1541" s="132">
        <v>166064</v>
      </c>
      <c r="U1541" s="132">
        <v>44949</v>
      </c>
      <c r="V1541" s="132">
        <v>900</v>
      </c>
      <c r="W1541" s="132">
        <v>3480</v>
      </c>
      <c r="X1541" s="132">
        <v>44935</v>
      </c>
      <c r="Y1541" s="132">
        <v>16850</v>
      </c>
      <c r="Z1541" s="132">
        <v>1326</v>
      </c>
      <c r="AA1541" s="132">
        <v>18800</v>
      </c>
      <c r="AB1541" s="132">
        <v>5250</v>
      </c>
      <c r="AC1541" s="132">
        <v>37830</v>
      </c>
      <c r="AD1541" s="132" t="e">
        <v>#N/A</v>
      </c>
      <c r="AE1541" s="132">
        <v>12750</v>
      </c>
      <c r="AF1541" s="132">
        <v>21340</v>
      </c>
    </row>
    <row r="1542" spans="1:32">
      <c r="A1542" s="129">
        <v>38770</v>
      </c>
      <c r="B1542" s="132"/>
      <c r="C1542" s="132">
        <v>80175</v>
      </c>
      <c r="D1542" s="132">
        <v>319945</v>
      </c>
      <c r="E1542" s="132">
        <v>5719</v>
      </c>
      <c r="F1542" s="132"/>
      <c r="G1542" s="132"/>
      <c r="H1542" s="132">
        <v>39323</v>
      </c>
      <c r="I1542" s="132">
        <v>22353</v>
      </c>
      <c r="J1542" s="132">
        <v>26800</v>
      </c>
      <c r="K1542" s="132">
        <v>24132</v>
      </c>
      <c r="L1542" s="132">
        <v>14430</v>
      </c>
      <c r="M1542" s="132"/>
      <c r="N1542" s="132"/>
      <c r="R1542" s="132">
        <v>16430</v>
      </c>
      <c r="S1542" s="132">
        <v>30200</v>
      </c>
      <c r="T1542" s="132">
        <v>166064</v>
      </c>
      <c r="U1542" s="132">
        <v>44949</v>
      </c>
      <c r="V1542" s="132">
        <v>900</v>
      </c>
      <c r="W1542" s="132">
        <v>3480</v>
      </c>
      <c r="X1542" s="132">
        <v>44935</v>
      </c>
      <c r="Y1542" s="132">
        <v>16850</v>
      </c>
      <c r="Z1542" s="132">
        <v>1326</v>
      </c>
      <c r="AA1542" s="132">
        <v>18800</v>
      </c>
      <c r="AB1542" s="132">
        <v>5250</v>
      </c>
      <c r="AC1542" s="132">
        <v>37830</v>
      </c>
      <c r="AD1542" s="132" t="e">
        <v>#N/A</v>
      </c>
      <c r="AE1542" s="132">
        <v>12750</v>
      </c>
      <c r="AF1542" s="132">
        <v>21340</v>
      </c>
    </row>
    <row r="1543" spans="1:32">
      <c r="A1543" s="129">
        <v>38771</v>
      </c>
      <c r="B1543" s="132"/>
      <c r="C1543" s="132">
        <v>80175</v>
      </c>
      <c r="D1543" s="132">
        <v>319945</v>
      </c>
      <c r="E1543" s="132">
        <v>5719</v>
      </c>
      <c r="F1543" s="132"/>
      <c r="G1543" s="132"/>
      <c r="H1543" s="132">
        <v>39323</v>
      </c>
      <c r="I1543" s="132">
        <v>22353</v>
      </c>
      <c r="J1543" s="132">
        <v>26800</v>
      </c>
      <c r="K1543" s="132">
        <v>24132</v>
      </c>
      <c r="L1543" s="132">
        <v>14430</v>
      </c>
      <c r="M1543" s="132"/>
      <c r="N1543" s="132"/>
      <c r="R1543" s="132">
        <v>16430</v>
      </c>
      <c r="S1543" s="132">
        <v>30200</v>
      </c>
      <c r="T1543" s="132">
        <v>166064</v>
      </c>
      <c r="U1543" s="132">
        <v>44949</v>
      </c>
      <c r="V1543" s="132">
        <v>900</v>
      </c>
      <c r="W1543" s="132">
        <v>3480</v>
      </c>
      <c r="X1543" s="132">
        <v>44935</v>
      </c>
      <c r="Y1543" s="132">
        <v>16850</v>
      </c>
      <c r="Z1543" s="132">
        <v>1326</v>
      </c>
      <c r="AA1543" s="132">
        <v>18800</v>
      </c>
      <c r="AB1543" s="132">
        <v>5250</v>
      </c>
      <c r="AC1543" s="132">
        <v>37830</v>
      </c>
      <c r="AD1543" s="132" t="e">
        <v>#N/A</v>
      </c>
      <c r="AE1543" s="132">
        <v>12750</v>
      </c>
      <c r="AF1543" s="132">
        <v>21340</v>
      </c>
    </row>
    <row r="1544" spans="1:32">
      <c r="A1544" s="129">
        <v>38772</v>
      </c>
      <c r="B1544" s="132"/>
      <c r="C1544" s="132">
        <v>80175</v>
      </c>
      <c r="D1544" s="132">
        <v>319945</v>
      </c>
      <c r="E1544" s="132">
        <v>5719</v>
      </c>
      <c r="F1544" s="132"/>
      <c r="G1544" s="132"/>
      <c r="H1544" s="132">
        <v>39323</v>
      </c>
      <c r="I1544" s="132">
        <v>22353</v>
      </c>
      <c r="J1544" s="132">
        <v>26800</v>
      </c>
      <c r="K1544" s="132">
        <v>24132</v>
      </c>
      <c r="L1544" s="132">
        <v>14430</v>
      </c>
      <c r="M1544" s="132"/>
      <c r="N1544" s="132"/>
      <c r="R1544" s="132">
        <v>16430</v>
      </c>
      <c r="S1544" s="132">
        <v>30200</v>
      </c>
      <c r="T1544" s="132">
        <v>166064</v>
      </c>
      <c r="U1544" s="132">
        <v>44949</v>
      </c>
      <c r="V1544" s="132">
        <v>900</v>
      </c>
      <c r="W1544" s="132">
        <v>3480</v>
      </c>
      <c r="X1544" s="132">
        <v>44935</v>
      </c>
      <c r="Y1544" s="132">
        <v>16850</v>
      </c>
      <c r="Z1544" s="132">
        <v>1326</v>
      </c>
      <c r="AA1544" s="132">
        <v>18800</v>
      </c>
      <c r="AB1544" s="132">
        <v>5250</v>
      </c>
      <c r="AC1544" s="132">
        <v>37830</v>
      </c>
      <c r="AD1544" s="132" t="e">
        <v>#N/A</v>
      </c>
      <c r="AE1544" s="132">
        <v>12750</v>
      </c>
      <c r="AF1544" s="132">
        <v>21340</v>
      </c>
    </row>
    <row r="1545" spans="1:32">
      <c r="A1545" s="129">
        <v>38775</v>
      </c>
      <c r="B1545" s="132"/>
      <c r="C1545" s="132">
        <v>80175</v>
      </c>
      <c r="D1545" s="132">
        <v>319945</v>
      </c>
      <c r="E1545" s="132">
        <v>5719</v>
      </c>
      <c r="F1545" s="132"/>
      <c r="G1545" s="132"/>
      <c r="H1545" s="132">
        <v>39323</v>
      </c>
      <c r="I1545" s="132">
        <v>22353</v>
      </c>
      <c r="J1545" s="132">
        <v>26800</v>
      </c>
      <c r="K1545" s="132">
        <v>24132</v>
      </c>
      <c r="L1545" s="132">
        <v>14430</v>
      </c>
      <c r="M1545" s="132"/>
      <c r="N1545" s="132"/>
      <c r="R1545" s="132">
        <v>16430</v>
      </c>
      <c r="S1545" s="132">
        <v>40200</v>
      </c>
      <c r="T1545" s="132">
        <v>172164</v>
      </c>
      <c r="U1545" s="132">
        <v>72344</v>
      </c>
      <c r="V1545" s="132">
        <v>1450</v>
      </c>
      <c r="W1545" s="132">
        <v>4280</v>
      </c>
      <c r="X1545" s="132">
        <v>51515</v>
      </c>
      <c r="Y1545" s="132">
        <v>16850</v>
      </c>
      <c r="Z1545" s="132">
        <v>11289</v>
      </c>
      <c r="AA1545" s="132">
        <v>21740</v>
      </c>
      <c r="AB1545" s="132">
        <v>5250</v>
      </c>
      <c r="AC1545" s="132">
        <v>41830</v>
      </c>
      <c r="AD1545" s="132" t="e">
        <v>#N/A</v>
      </c>
      <c r="AE1545" s="132">
        <v>12750</v>
      </c>
      <c r="AF1545" s="132">
        <v>22790</v>
      </c>
    </row>
    <row r="1546" spans="1:32">
      <c r="A1546" s="129">
        <v>38776</v>
      </c>
      <c r="B1546" s="132"/>
      <c r="C1546" s="132">
        <v>110915</v>
      </c>
      <c r="D1546" s="132">
        <v>406615</v>
      </c>
      <c r="E1546" s="132">
        <v>70493</v>
      </c>
      <c r="F1546" s="132"/>
      <c r="G1546" s="132"/>
      <c r="H1546" s="132">
        <v>47753</v>
      </c>
      <c r="I1546" s="132">
        <v>31198</v>
      </c>
      <c r="J1546" s="132">
        <v>35435</v>
      </c>
      <c r="K1546" s="132">
        <v>27077</v>
      </c>
      <c r="L1546" s="132">
        <v>15480</v>
      </c>
      <c r="M1546" s="132"/>
      <c r="N1546" s="132"/>
      <c r="R1546" s="132">
        <v>16430</v>
      </c>
      <c r="S1546" s="132">
        <v>47200</v>
      </c>
      <c r="T1546" s="132">
        <v>185765</v>
      </c>
      <c r="U1546" s="132">
        <v>72344</v>
      </c>
      <c r="V1546" s="132">
        <v>1450</v>
      </c>
      <c r="W1546" s="132">
        <v>4280</v>
      </c>
      <c r="X1546" s="132">
        <v>51515</v>
      </c>
      <c r="Y1546" s="132">
        <v>21030</v>
      </c>
      <c r="Z1546" s="132">
        <v>13089</v>
      </c>
      <c r="AA1546" s="132">
        <v>26490</v>
      </c>
      <c r="AB1546" s="132">
        <v>5250</v>
      </c>
      <c r="AC1546" s="132">
        <v>63630</v>
      </c>
      <c r="AD1546" s="132">
        <v>8040</v>
      </c>
      <c r="AE1546" s="132">
        <v>12750</v>
      </c>
      <c r="AF1546" s="132">
        <v>22790</v>
      </c>
    </row>
    <row r="1547" spans="1:32">
      <c r="A1547" s="129">
        <v>38777</v>
      </c>
      <c r="B1547" s="132"/>
      <c r="C1547" s="132">
        <v>110915</v>
      </c>
      <c r="D1547" s="132">
        <v>406615</v>
      </c>
      <c r="E1547" s="132">
        <v>70493</v>
      </c>
      <c r="F1547" s="132"/>
      <c r="G1547" s="132"/>
      <c r="H1547" s="132">
        <v>47753</v>
      </c>
      <c r="I1547" s="132">
        <v>31198</v>
      </c>
      <c r="J1547" s="132">
        <v>35435</v>
      </c>
      <c r="K1547" s="132">
        <v>27077</v>
      </c>
      <c r="L1547" s="132">
        <v>15480</v>
      </c>
      <c r="M1547" s="132"/>
      <c r="N1547" s="132"/>
      <c r="R1547" s="132">
        <v>16430</v>
      </c>
      <c r="S1547" s="132">
        <v>47200</v>
      </c>
      <c r="T1547" s="132">
        <v>185765</v>
      </c>
      <c r="U1547" s="132">
        <v>72344</v>
      </c>
      <c r="V1547" s="132">
        <v>1450</v>
      </c>
      <c r="W1547" s="132">
        <v>4280</v>
      </c>
      <c r="X1547" s="132">
        <v>51515</v>
      </c>
      <c r="Y1547" s="132">
        <v>21030</v>
      </c>
      <c r="Z1547" s="132">
        <v>13089</v>
      </c>
      <c r="AA1547" s="132">
        <v>26490</v>
      </c>
      <c r="AB1547" s="132">
        <v>5250</v>
      </c>
      <c r="AC1547" s="132">
        <v>63630</v>
      </c>
      <c r="AD1547" s="132">
        <v>8040</v>
      </c>
      <c r="AE1547" s="132">
        <v>12750</v>
      </c>
      <c r="AF1547" s="132">
        <v>22790</v>
      </c>
    </row>
    <row r="1548" spans="1:32">
      <c r="A1548" s="129">
        <v>38778</v>
      </c>
      <c r="B1548" s="132"/>
      <c r="C1548" s="132">
        <v>110915</v>
      </c>
      <c r="D1548" s="132">
        <v>406615</v>
      </c>
      <c r="E1548" s="132">
        <v>70493</v>
      </c>
      <c r="F1548" s="132"/>
      <c r="G1548" s="132"/>
      <c r="H1548" s="132">
        <v>47753</v>
      </c>
      <c r="I1548" s="132">
        <v>31198</v>
      </c>
      <c r="J1548" s="132">
        <v>35435</v>
      </c>
      <c r="K1548" s="132">
        <v>27077</v>
      </c>
      <c r="L1548" s="132">
        <v>15480</v>
      </c>
      <c r="M1548" s="132"/>
      <c r="N1548" s="132"/>
      <c r="R1548" s="132">
        <v>16430</v>
      </c>
      <c r="S1548" s="132">
        <v>47200</v>
      </c>
      <c r="T1548" s="132">
        <v>185765</v>
      </c>
      <c r="U1548" s="132">
        <v>72344</v>
      </c>
      <c r="V1548" s="132">
        <v>1450</v>
      </c>
      <c r="W1548" s="132">
        <v>4280</v>
      </c>
      <c r="X1548" s="132">
        <v>51515</v>
      </c>
      <c r="Y1548" s="132">
        <v>21030</v>
      </c>
      <c r="Z1548" s="132">
        <v>13089</v>
      </c>
      <c r="AA1548" s="132">
        <v>26490</v>
      </c>
      <c r="AB1548" s="132">
        <v>5250</v>
      </c>
      <c r="AC1548" s="132">
        <v>63630</v>
      </c>
      <c r="AD1548" s="132">
        <v>8040</v>
      </c>
      <c r="AE1548" s="132">
        <v>12750</v>
      </c>
      <c r="AF1548" s="132">
        <v>22790</v>
      </c>
    </row>
    <row r="1549" spans="1:32">
      <c r="A1549" s="129">
        <v>38779</v>
      </c>
      <c r="B1549" s="132"/>
      <c r="C1549" s="132">
        <v>110915</v>
      </c>
      <c r="D1549" s="132">
        <v>406615</v>
      </c>
      <c r="E1549" s="132">
        <v>70493</v>
      </c>
      <c r="F1549" s="132"/>
      <c r="G1549" s="132"/>
      <c r="H1549" s="132">
        <v>47753</v>
      </c>
      <c r="I1549" s="132">
        <v>31198</v>
      </c>
      <c r="J1549" s="132">
        <v>35435</v>
      </c>
      <c r="K1549" s="132">
        <v>27077</v>
      </c>
      <c r="L1549" s="132">
        <v>15480</v>
      </c>
      <c r="M1549" s="132"/>
      <c r="N1549" s="132"/>
      <c r="R1549" s="132">
        <v>16430</v>
      </c>
      <c r="S1549" s="132">
        <v>47200</v>
      </c>
      <c r="T1549" s="132">
        <v>185765</v>
      </c>
      <c r="U1549" s="132">
        <v>72344</v>
      </c>
      <c r="V1549" s="132">
        <v>1450</v>
      </c>
      <c r="W1549" s="132">
        <v>4280</v>
      </c>
      <c r="X1549" s="132">
        <v>51515</v>
      </c>
      <c r="Y1549" s="132">
        <v>21030</v>
      </c>
      <c r="Z1549" s="132">
        <v>13089</v>
      </c>
      <c r="AA1549" s="132">
        <v>26490</v>
      </c>
      <c r="AB1549" s="132">
        <v>5250</v>
      </c>
      <c r="AC1549" s="132">
        <v>63630</v>
      </c>
      <c r="AD1549" s="132">
        <v>8040</v>
      </c>
      <c r="AE1549" s="132">
        <v>12750</v>
      </c>
      <c r="AF1549" s="132">
        <v>22790</v>
      </c>
    </row>
    <row r="1550" spans="1:32">
      <c r="A1550" s="129">
        <v>38782</v>
      </c>
      <c r="B1550" s="132"/>
      <c r="C1550" s="132">
        <v>110915</v>
      </c>
      <c r="D1550" s="132">
        <v>406615</v>
      </c>
      <c r="E1550" s="132">
        <v>70493</v>
      </c>
      <c r="F1550" s="132"/>
      <c r="G1550" s="132"/>
      <c r="H1550" s="132">
        <v>47753</v>
      </c>
      <c r="I1550" s="132">
        <v>31198</v>
      </c>
      <c r="J1550" s="132">
        <v>35435</v>
      </c>
      <c r="K1550" s="132">
        <v>27077</v>
      </c>
      <c r="L1550" s="132">
        <v>15480</v>
      </c>
      <c r="M1550" s="132"/>
      <c r="N1550" s="132"/>
      <c r="R1550" s="132">
        <v>16430</v>
      </c>
      <c r="S1550" s="132">
        <v>47200</v>
      </c>
      <c r="T1550" s="132">
        <v>185765</v>
      </c>
      <c r="U1550" s="132">
        <v>72344</v>
      </c>
      <c r="V1550" s="132">
        <v>1450</v>
      </c>
      <c r="W1550" s="132">
        <v>4280</v>
      </c>
      <c r="X1550" s="132">
        <v>51515</v>
      </c>
      <c r="Y1550" s="132">
        <v>21030</v>
      </c>
      <c r="Z1550" s="132">
        <v>13089</v>
      </c>
      <c r="AA1550" s="132">
        <v>26490</v>
      </c>
      <c r="AB1550" s="132">
        <v>5250</v>
      </c>
      <c r="AC1550" s="132">
        <v>63630</v>
      </c>
      <c r="AD1550" s="132">
        <v>8040</v>
      </c>
      <c r="AE1550" s="132">
        <v>12750</v>
      </c>
      <c r="AF1550" s="132">
        <v>22790</v>
      </c>
    </row>
    <row r="1551" spans="1:32">
      <c r="A1551" s="129">
        <v>38783</v>
      </c>
      <c r="B1551" s="132"/>
      <c r="C1551" s="132">
        <v>110915</v>
      </c>
      <c r="D1551" s="132">
        <v>406615</v>
      </c>
      <c r="E1551" s="132">
        <v>70493</v>
      </c>
      <c r="F1551" s="132"/>
      <c r="G1551" s="132"/>
      <c r="H1551" s="132">
        <v>47753</v>
      </c>
      <c r="I1551" s="132">
        <v>31198</v>
      </c>
      <c r="J1551" s="132">
        <v>35435</v>
      </c>
      <c r="K1551" s="132">
        <v>27077</v>
      </c>
      <c r="L1551" s="132">
        <v>15480</v>
      </c>
      <c r="M1551" s="132"/>
      <c r="N1551" s="132"/>
      <c r="R1551" s="132">
        <v>16430</v>
      </c>
      <c r="S1551" s="132">
        <v>47200</v>
      </c>
      <c r="T1551" s="132">
        <v>185765</v>
      </c>
      <c r="U1551" s="132">
        <v>72344</v>
      </c>
      <c r="V1551" s="132">
        <v>1450</v>
      </c>
      <c r="W1551" s="132">
        <v>4280</v>
      </c>
      <c r="X1551" s="132">
        <v>51515</v>
      </c>
      <c r="Y1551" s="132">
        <v>21030</v>
      </c>
      <c r="Z1551" s="132">
        <v>13089</v>
      </c>
      <c r="AA1551" s="132">
        <v>26490</v>
      </c>
      <c r="AB1551" s="132">
        <v>5250</v>
      </c>
      <c r="AC1551" s="132">
        <v>63630</v>
      </c>
      <c r="AD1551" s="132">
        <v>8040</v>
      </c>
      <c r="AE1551" s="132">
        <v>12750</v>
      </c>
      <c r="AF1551" s="132">
        <v>22790</v>
      </c>
    </row>
    <row r="1552" spans="1:32">
      <c r="A1552" s="129">
        <v>38784</v>
      </c>
      <c r="B1552" s="132"/>
      <c r="C1552" s="132">
        <v>110915</v>
      </c>
      <c r="D1552" s="132">
        <v>406615</v>
      </c>
      <c r="E1552" s="132">
        <v>70493</v>
      </c>
      <c r="F1552" s="132"/>
      <c r="G1552" s="132"/>
      <c r="H1552" s="132">
        <v>47753</v>
      </c>
      <c r="I1552" s="132">
        <v>31198</v>
      </c>
      <c r="J1552" s="132">
        <v>35435</v>
      </c>
      <c r="K1552" s="132">
        <v>27077</v>
      </c>
      <c r="L1552" s="132">
        <v>15480</v>
      </c>
      <c r="M1552" s="132"/>
      <c r="N1552" s="132"/>
      <c r="R1552" s="132">
        <v>16430</v>
      </c>
      <c r="S1552" s="132">
        <v>47200</v>
      </c>
      <c r="T1552" s="132">
        <v>185765</v>
      </c>
      <c r="U1552" s="132">
        <v>72344</v>
      </c>
      <c r="V1552" s="132">
        <v>1450</v>
      </c>
      <c r="W1552" s="132">
        <v>4280</v>
      </c>
      <c r="X1552" s="132">
        <v>51515</v>
      </c>
      <c r="Y1552" s="132">
        <v>21030</v>
      </c>
      <c r="Z1552" s="132">
        <v>13089</v>
      </c>
      <c r="AA1552" s="132">
        <v>26490</v>
      </c>
      <c r="AB1552" s="132">
        <v>5250</v>
      </c>
      <c r="AC1552" s="132">
        <v>63630</v>
      </c>
      <c r="AD1552" s="132">
        <v>8040</v>
      </c>
      <c r="AE1552" s="132">
        <v>12750</v>
      </c>
      <c r="AF1552" s="132">
        <v>22790</v>
      </c>
    </row>
    <row r="1553" spans="1:32">
      <c r="A1553" s="129">
        <v>38785</v>
      </c>
      <c r="B1553" s="132"/>
      <c r="C1553" s="132">
        <v>110915</v>
      </c>
      <c r="D1553" s="132">
        <v>406615</v>
      </c>
      <c r="E1553" s="132">
        <v>70493</v>
      </c>
      <c r="F1553" s="132"/>
      <c r="G1553" s="132"/>
      <c r="H1553" s="132">
        <v>47753</v>
      </c>
      <c r="I1553" s="132">
        <v>31198</v>
      </c>
      <c r="J1553" s="132">
        <v>35435</v>
      </c>
      <c r="K1553" s="132">
        <v>27077</v>
      </c>
      <c r="L1553" s="132">
        <v>15480</v>
      </c>
      <c r="M1553" s="132"/>
      <c r="N1553" s="132"/>
      <c r="R1553" s="132">
        <v>16430</v>
      </c>
      <c r="S1553" s="132">
        <v>47200</v>
      </c>
      <c r="T1553" s="132">
        <v>185765</v>
      </c>
      <c r="U1553" s="132">
        <v>72344</v>
      </c>
      <c r="V1553" s="132">
        <v>1450</v>
      </c>
      <c r="W1553" s="132">
        <v>4280</v>
      </c>
      <c r="X1553" s="132">
        <v>51515</v>
      </c>
      <c r="Y1553" s="132">
        <v>21030</v>
      </c>
      <c r="Z1553" s="132">
        <v>13089</v>
      </c>
      <c r="AA1553" s="132">
        <v>26490</v>
      </c>
      <c r="AB1553" s="132">
        <v>5250</v>
      </c>
      <c r="AC1553" s="132">
        <v>63630</v>
      </c>
      <c r="AD1553" s="132">
        <v>8040</v>
      </c>
      <c r="AE1553" s="132">
        <v>12750</v>
      </c>
      <c r="AF1553" s="132">
        <v>22790</v>
      </c>
    </row>
    <row r="1554" spans="1:32">
      <c r="A1554" s="129">
        <v>38786</v>
      </c>
      <c r="B1554" s="132"/>
      <c r="C1554" s="132">
        <v>47376</v>
      </c>
      <c r="D1554" s="132">
        <v>91516</v>
      </c>
      <c r="E1554" s="132">
        <v>40716</v>
      </c>
      <c r="F1554" s="132"/>
      <c r="G1554" s="132"/>
      <c r="H1554" s="132">
        <v>16270</v>
      </c>
      <c r="I1554" s="132">
        <v>10923</v>
      </c>
      <c r="J1554" s="132">
        <v>1350</v>
      </c>
      <c r="K1554" s="132">
        <v>900</v>
      </c>
      <c r="L1554" s="132">
        <v>1350</v>
      </c>
      <c r="M1554" s="132"/>
      <c r="N1554" s="132"/>
      <c r="R1554" s="132">
        <v>14000</v>
      </c>
      <c r="S1554" s="132">
        <v>5400</v>
      </c>
      <c r="T1554" s="132">
        <v>56320</v>
      </c>
      <c r="U1554" s="132">
        <v>33717</v>
      </c>
      <c r="V1554" s="132">
        <v>3300</v>
      </c>
      <c r="W1554" s="132">
        <v>1300</v>
      </c>
      <c r="X1554" s="132">
        <v>31035</v>
      </c>
      <c r="Y1554" s="132">
        <v>9000</v>
      </c>
      <c r="Z1554" s="132">
        <v>3620</v>
      </c>
      <c r="AA1554" s="132" t="e">
        <v>#N/A</v>
      </c>
      <c r="AB1554" s="132">
        <v>10921</v>
      </c>
      <c r="AC1554" s="132">
        <v>15000</v>
      </c>
      <c r="AD1554" s="132" t="e">
        <v>#N/A</v>
      </c>
      <c r="AE1554" s="132">
        <v>6700</v>
      </c>
      <c r="AF1554" s="132" t="e">
        <v>#N/A</v>
      </c>
    </row>
    <row r="1555" spans="1:32">
      <c r="A1555" s="129">
        <v>38789</v>
      </c>
      <c r="B1555" s="132"/>
      <c r="C1555" s="132">
        <v>47376</v>
      </c>
      <c r="D1555" s="132">
        <v>91516</v>
      </c>
      <c r="E1555" s="132">
        <v>40716</v>
      </c>
      <c r="F1555" s="132"/>
      <c r="G1555" s="132"/>
      <c r="H1555" s="132">
        <v>16270</v>
      </c>
      <c r="I1555" s="132">
        <v>10923</v>
      </c>
      <c r="J1555" s="132">
        <v>1350</v>
      </c>
      <c r="K1555" s="132">
        <v>900</v>
      </c>
      <c r="L1555" s="132">
        <v>1350</v>
      </c>
      <c r="M1555" s="132"/>
      <c r="N1555" s="132"/>
      <c r="R1555" s="132">
        <v>14000</v>
      </c>
      <c r="S1555" s="132">
        <v>5400</v>
      </c>
      <c r="T1555" s="132">
        <v>56320</v>
      </c>
      <c r="U1555" s="132">
        <v>33717</v>
      </c>
      <c r="V1555" s="132">
        <v>3300</v>
      </c>
      <c r="W1555" s="132">
        <v>1300</v>
      </c>
      <c r="X1555" s="132">
        <v>31035</v>
      </c>
      <c r="Y1555" s="132">
        <v>9000</v>
      </c>
      <c r="Z1555" s="132">
        <v>3620</v>
      </c>
      <c r="AA1555" s="132" t="e">
        <v>#N/A</v>
      </c>
      <c r="AB1555" s="132">
        <v>10921</v>
      </c>
      <c r="AC1555" s="132">
        <v>15000</v>
      </c>
      <c r="AD1555" s="132" t="e">
        <v>#N/A</v>
      </c>
      <c r="AE1555" s="132">
        <v>6700</v>
      </c>
      <c r="AF1555" s="132" t="e">
        <v>#N/A</v>
      </c>
    </row>
    <row r="1556" spans="1:32">
      <c r="A1556" s="129">
        <v>38790</v>
      </c>
      <c r="B1556" s="132"/>
      <c r="C1556" s="132">
        <v>47376</v>
      </c>
      <c r="D1556" s="132">
        <v>91516</v>
      </c>
      <c r="E1556" s="132">
        <v>40716</v>
      </c>
      <c r="F1556" s="132"/>
      <c r="G1556" s="132"/>
      <c r="H1556" s="132">
        <v>16270</v>
      </c>
      <c r="I1556" s="132">
        <v>10923</v>
      </c>
      <c r="J1556" s="132">
        <v>1350</v>
      </c>
      <c r="K1556" s="132">
        <v>900</v>
      </c>
      <c r="L1556" s="132">
        <v>1350</v>
      </c>
      <c r="M1556" s="132"/>
      <c r="N1556" s="132"/>
      <c r="R1556" s="132">
        <v>14000</v>
      </c>
      <c r="S1556" s="132">
        <v>5400</v>
      </c>
      <c r="T1556" s="132">
        <v>56320</v>
      </c>
      <c r="U1556" s="132">
        <v>33717</v>
      </c>
      <c r="V1556" s="132">
        <v>3300</v>
      </c>
      <c r="W1556" s="132">
        <v>1300</v>
      </c>
      <c r="X1556" s="132">
        <v>31035</v>
      </c>
      <c r="Y1556" s="132">
        <v>9000</v>
      </c>
      <c r="Z1556" s="132">
        <v>3620</v>
      </c>
      <c r="AA1556" s="132" t="e">
        <v>#N/A</v>
      </c>
      <c r="AB1556" s="132">
        <v>10921</v>
      </c>
      <c r="AC1556" s="132">
        <v>15000</v>
      </c>
      <c r="AD1556" s="132" t="e">
        <v>#N/A</v>
      </c>
      <c r="AE1556" s="132">
        <v>6700</v>
      </c>
      <c r="AF1556" s="132" t="e">
        <v>#N/A</v>
      </c>
    </row>
    <row r="1557" spans="1:32">
      <c r="A1557" s="129">
        <v>38791</v>
      </c>
      <c r="B1557" s="132"/>
      <c r="C1557" s="132">
        <v>53326</v>
      </c>
      <c r="D1557" s="132">
        <v>188791</v>
      </c>
      <c r="E1557" s="132">
        <v>52891</v>
      </c>
      <c r="F1557" s="132"/>
      <c r="G1557" s="132"/>
      <c r="H1557" s="132">
        <v>16870</v>
      </c>
      <c r="I1557" s="132">
        <v>15673</v>
      </c>
      <c r="J1557" s="132">
        <v>22945</v>
      </c>
      <c r="K1557" s="132">
        <v>4850</v>
      </c>
      <c r="L1557" s="132">
        <v>3150</v>
      </c>
      <c r="M1557" s="132"/>
      <c r="N1557" s="132"/>
      <c r="R1557" s="132">
        <v>35625</v>
      </c>
      <c r="S1557" s="132">
        <v>13400</v>
      </c>
      <c r="T1557" s="132">
        <v>102470</v>
      </c>
      <c r="U1557" s="132">
        <v>36717</v>
      </c>
      <c r="V1557" s="132">
        <v>3300</v>
      </c>
      <c r="W1557" s="132">
        <v>1900</v>
      </c>
      <c r="X1557" s="132">
        <v>39185</v>
      </c>
      <c r="Y1557" s="132">
        <v>9000</v>
      </c>
      <c r="Z1557" s="132">
        <v>3620</v>
      </c>
      <c r="AA1557" s="132">
        <v>5700</v>
      </c>
      <c r="AB1557" s="132">
        <v>10921</v>
      </c>
      <c r="AC1557" s="132">
        <v>15000</v>
      </c>
      <c r="AD1557" s="132" t="e">
        <v>#N/A</v>
      </c>
      <c r="AE1557" s="132">
        <v>24700</v>
      </c>
      <c r="AF1557" s="132">
        <v>5875</v>
      </c>
    </row>
    <row r="1558" spans="1:32">
      <c r="A1558" s="129">
        <v>38792</v>
      </c>
      <c r="B1558" s="132"/>
      <c r="C1558" s="132">
        <v>53326</v>
      </c>
      <c r="D1558" s="132">
        <v>188791</v>
      </c>
      <c r="E1558" s="132">
        <v>52891</v>
      </c>
      <c r="F1558" s="132"/>
      <c r="G1558" s="132"/>
      <c r="H1558" s="132">
        <v>16870</v>
      </c>
      <c r="I1558" s="132">
        <v>15673</v>
      </c>
      <c r="J1558" s="132">
        <v>22945</v>
      </c>
      <c r="K1558" s="132">
        <v>4850</v>
      </c>
      <c r="L1558" s="132">
        <v>3150</v>
      </c>
      <c r="M1558" s="132"/>
      <c r="N1558" s="132"/>
      <c r="R1558" s="132">
        <v>35625</v>
      </c>
      <c r="S1558" s="132">
        <v>13400</v>
      </c>
      <c r="T1558" s="132">
        <v>102470</v>
      </c>
      <c r="U1558" s="132">
        <v>36717</v>
      </c>
      <c r="V1558" s="132">
        <v>3300</v>
      </c>
      <c r="W1558" s="132">
        <v>1900</v>
      </c>
      <c r="X1558" s="132">
        <v>39185</v>
      </c>
      <c r="Y1558" s="132">
        <v>9000</v>
      </c>
      <c r="Z1558" s="132">
        <v>3620</v>
      </c>
      <c r="AA1558" s="132">
        <v>5700</v>
      </c>
      <c r="AB1558" s="132">
        <v>10921</v>
      </c>
      <c r="AC1558" s="132">
        <v>15000</v>
      </c>
      <c r="AD1558" s="132" t="e">
        <v>#N/A</v>
      </c>
      <c r="AE1558" s="132">
        <v>24700</v>
      </c>
      <c r="AF1558" s="132">
        <v>5875</v>
      </c>
    </row>
    <row r="1559" spans="1:32">
      <c r="A1559" s="129">
        <v>38793</v>
      </c>
      <c r="B1559" s="132"/>
      <c r="C1559" s="132">
        <v>53326</v>
      </c>
      <c r="D1559" s="132">
        <v>188791</v>
      </c>
      <c r="E1559" s="132">
        <v>52891</v>
      </c>
      <c r="F1559" s="132"/>
      <c r="G1559" s="132"/>
      <c r="H1559" s="132">
        <v>16870</v>
      </c>
      <c r="I1559" s="132">
        <v>15673</v>
      </c>
      <c r="J1559" s="132">
        <v>22945</v>
      </c>
      <c r="K1559" s="132">
        <v>4850</v>
      </c>
      <c r="L1559" s="132">
        <v>3150</v>
      </c>
      <c r="M1559" s="132"/>
      <c r="N1559" s="132"/>
      <c r="R1559" s="132">
        <v>35625</v>
      </c>
      <c r="S1559" s="132">
        <v>13400</v>
      </c>
      <c r="T1559" s="132">
        <v>102470</v>
      </c>
      <c r="U1559" s="132">
        <v>36717</v>
      </c>
      <c r="V1559" s="132">
        <v>3300</v>
      </c>
      <c r="W1559" s="132">
        <v>1900</v>
      </c>
      <c r="X1559" s="132">
        <v>39185</v>
      </c>
      <c r="Y1559" s="132">
        <v>9000</v>
      </c>
      <c r="Z1559" s="132">
        <v>3620</v>
      </c>
      <c r="AA1559" s="132">
        <v>5700</v>
      </c>
      <c r="AB1559" s="132">
        <v>10921</v>
      </c>
      <c r="AC1559" s="132">
        <v>15000</v>
      </c>
      <c r="AD1559" s="132" t="e">
        <v>#N/A</v>
      </c>
      <c r="AE1559" s="132">
        <v>24700</v>
      </c>
      <c r="AF1559" s="132">
        <v>5875</v>
      </c>
    </row>
    <row r="1560" spans="1:32">
      <c r="A1560" s="129">
        <v>38796</v>
      </c>
      <c r="B1560" s="132"/>
      <c r="C1560" s="132">
        <v>56106</v>
      </c>
      <c r="D1560" s="132">
        <v>263523</v>
      </c>
      <c r="E1560" s="132">
        <v>69577</v>
      </c>
      <c r="F1560" s="132"/>
      <c r="G1560" s="132"/>
      <c r="H1560" s="132">
        <v>40557</v>
      </c>
      <c r="I1560" s="132">
        <v>1173</v>
      </c>
      <c r="J1560" s="132">
        <v>33345</v>
      </c>
      <c r="K1560" s="132">
        <v>9150</v>
      </c>
      <c r="L1560" s="132">
        <v>3150</v>
      </c>
      <c r="M1560" s="132"/>
      <c r="N1560" s="132"/>
      <c r="R1560" s="132">
        <v>35625</v>
      </c>
      <c r="S1560" s="132">
        <v>55350</v>
      </c>
      <c r="T1560" s="132">
        <v>136511</v>
      </c>
      <c r="U1560" s="132">
        <v>40867</v>
      </c>
      <c r="V1560" s="132">
        <v>3300</v>
      </c>
      <c r="W1560" s="132">
        <v>3700</v>
      </c>
      <c r="X1560" s="132">
        <v>39185</v>
      </c>
      <c r="Y1560" s="132">
        <v>9000</v>
      </c>
      <c r="Z1560" s="132">
        <v>3620</v>
      </c>
      <c r="AA1560" s="132">
        <v>39940</v>
      </c>
      <c r="AB1560" s="132">
        <v>10921</v>
      </c>
      <c r="AC1560" s="132">
        <v>15000</v>
      </c>
      <c r="AD1560" s="132">
        <v>11850</v>
      </c>
      <c r="AE1560" s="132">
        <v>24700</v>
      </c>
      <c r="AF1560" s="132">
        <v>5875</v>
      </c>
    </row>
    <row r="1561" spans="1:32">
      <c r="A1561" s="129">
        <v>38797</v>
      </c>
      <c r="B1561" s="132"/>
      <c r="C1561" s="132">
        <v>56106</v>
      </c>
      <c r="D1561" s="132">
        <v>263523</v>
      </c>
      <c r="E1561" s="132">
        <v>69577</v>
      </c>
      <c r="F1561" s="132"/>
      <c r="G1561" s="132"/>
      <c r="H1561" s="132">
        <v>40557</v>
      </c>
      <c r="I1561" s="132">
        <v>1173</v>
      </c>
      <c r="J1561" s="132">
        <v>33345</v>
      </c>
      <c r="K1561" s="132">
        <v>9150</v>
      </c>
      <c r="L1561" s="132">
        <v>3150</v>
      </c>
      <c r="M1561" s="132"/>
      <c r="N1561" s="132"/>
      <c r="R1561" s="132">
        <v>35625</v>
      </c>
      <c r="S1561" s="132">
        <v>55350</v>
      </c>
      <c r="T1561" s="132">
        <v>136511</v>
      </c>
      <c r="U1561" s="132">
        <v>40867</v>
      </c>
      <c r="V1561" s="132">
        <v>3300</v>
      </c>
      <c r="W1561" s="132">
        <v>3700</v>
      </c>
      <c r="X1561" s="132">
        <v>39185</v>
      </c>
      <c r="Y1561" s="132">
        <v>9000</v>
      </c>
      <c r="Z1561" s="132">
        <v>3620</v>
      </c>
      <c r="AA1561" s="132">
        <v>39940</v>
      </c>
      <c r="AB1561" s="132">
        <v>10921</v>
      </c>
      <c r="AC1561" s="132">
        <v>15000</v>
      </c>
      <c r="AD1561" s="132">
        <v>11850</v>
      </c>
      <c r="AE1561" s="132">
        <v>24700</v>
      </c>
      <c r="AF1561" s="132">
        <v>5875</v>
      </c>
    </row>
    <row r="1562" spans="1:32">
      <c r="A1562" s="129">
        <v>38798</v>
      </c>
      <c r="B1562" s="132"/>
      <c r="C1562" s="132">
        <v>56106</v>
      </c>
      <c r="D1562" s="132">
        <v>263523</v>
      </c>
      <c r="E1562" s="132">
        <v>69577</v>
      </c>
      <c r="F1562" s="132"/>
      <c r="G1562" s="132"/>
      <c r="H1562" s="132">
        <v>40557</v>
      </c>
      <c r="I1562" s="132">
        <v>1173</v>
      </c>
      <c r="J1562" s="132">
        <v>33345</v>
      </c>
      <c r="K1562" s="132">
        <v>9150</v>
      </c>
      <c r="L1562" s="132">
        <v>3150</v>
      </c>
      <c r="M1562" s="132"/>
      <c r="N1562" s="132"/>
      <c r="R1562" s="132">
        <v>35625</v>
      </c>
      <c r="S1562" s="132">
        <v>55350</v>
      </c>
      <c r="T1562" s="132">
        <v>136511</v>
      </c>
      <c r="U1562" s="132">
        <v>40867</v>
      </c>
      <c r="V1562" s="132">
        <v>3300</v>
      </c>
      <c r="W1562" s="132">
        <v>3700</v>
      </c>
      <c r="X1562" s="132">
        <v>39185</v>
      </c>
      <c r="Y1562" s="132">
        <v>9000</v>
      </c>
      <c r="Z1562" s="132">
        <v>3620</v>
      </c>
      <c r="AA1562" s="132">
        <v>39940</v>
      </c>
      <c r="AB1562" s="132">
        <v>10921</v>
      </c>
      <c r="AC1562" s="132">
        <v>15000</v>
      </c>
      <c r="AD1562" s="132">
        <v>11850</v>
      </c>
      <c r="AE1562" s="132">
        <v>24700</v>
      </c>
      <c r="AF1562" s="132">
        <v>5875</v>
      </c>
    </row>
    <row r="1563" spans="1:32">
      <c r="A1563" s="129">
        <v>38799</v>
      </c>
      <c r="B1563" s="132"/>
      <c r="C1563" s="132">
        <v>56106</v>
      </c>
      <c r="D1563" s="132">
        <v>263523</v>
      </c>
      <c r="E1563" s="132">
        <v>69577</v>
      </c>
      <c r="F1563" s="132"/>
      <c r="G1563" s="132"/>
      <c r="H1563" s="132">
        <v>40557</v>
      </c>
      <c r="I1563" s="132">
        <v>1173</v>
      </c>
      <c r="J1563" s="132">
        <v>33345</v>
      </c>
      <c r="K1563" s="132">
        <v>9150</v>
      </c>
      <c r="L1563" s="132">
        <v>3150</v>
      </c>
      <c r="M1563" s="132"/>
      <c r="N1563" s="132"/>
      <c r="R1563" s="132">
        <v>35625</v>
      </c>
      <c r="S1563" s="132">
        <v>55350</v>
      </c>
      <c r="T1563" s="132">
        <v>136511</v>
      </c>
      <c r="U1563" s="132">
        <v>40867</v>
      </c>
      <c r="V1563" s="132">
        <v>3300</v>
      </c>
      <c r="W1563" s="132">
        <v>3700</v>
      </c>
      <c r="X1563" s="132">
        <v>39185</v>
      </c>
      <c r="Y1563" s="132">
        <v>9000</v>
      </c>
      <c r="Z1563" s="132">
        <v>3620</v>
      </c>
      <c r="AA1563" s="132">
        <v>39940</v>
      </c>
      <c r="AB1563" s="132">
        <v>10921</v>
      </c>
      <c r="AC1563" s="132">
        <v>15000</v>
      </c>
      <c r="AD1563" s="132">
        <v>11850</v>
      </c>
      <c r="AE1563" s="132">
        <v>24700</v>
      </c>
      <c r="AF1563" s="132">
        <v>5875</v>
      </c>
    </row>
    <row r="1564" spans="1:32">
      <c r="A1564" s="129">
        <v>38800</v>
      </c>
      <c r="B1564" s="132"/>
      <c r="C1564" s="132">
        <v>56106</v>
      </c>
      <c r="D1564" s="132">
        <v>263523</v>
      </c>
      <c r="E1564" s="132">
        <v>69577</v>
      </c>
      <c r="F1564" s="132"/>
      <c r="G1564" s="132"/>
      <c r="H1564" s="132">
        <v>40557</v>
      </c>
      <c r="I1564" s="132">
        <v>1173</v>
      </c>
      <c r="J1564" s="132">
        <v>33345</v>
      </c>
      <c r="K1564" s="132">
        <v>9150</v>
      </c>
      <c r="L1564" s="132">
        <v>3150</v>
      </c>
      <c r="M1564" s="132"/>
      <c r="N1564" s="132"/>
      <c r="R1564" s="132">
        <v>35625</v>
      </c>
      <c r="S1564" s="132">
        <v>55350</v>
      </c>
      <c r="T1564" s="132">
        <v>136511</v>
      </c>
      <c r="U1564" s="132">
        <v>40867</v>
      </c>
      <c r="V1564" s="132">
        <v>3300</v>
      </c>
      <c r="W1564" s="132">
        <v>3700</v>
      </c>
      <c r="X1564" s="132">
        <v>39185</v>
      </c>
      <c r="Y1564" s="132">
        <v>9000</v>
      </c>
      <c r="Z1564" s="132">
        <v>3620</v>
      </c>
      <c r="AA1564" s="132">
        <v>39940</v>
      </c>
      <c r="AB1564" s="132">
        <v>10921</v>
      </c>
      <c r="AC1564" s="132">
        <v>15000</v>
      </c>
      <c r="AD1564" s="132">
        <v>11850</v>
      </c>
      <c r="AE1564" s="132">
        <v>24700</v>
      </c>
      <c r="AF1564" s="132">
        <v>5875</v>
      </c>
    </row>
    <row r="1565" spans="1:32">
      <c r="A1565" s="129">
        <v>38803</v>
      </c>
      <c r="B1565" s="132"/>
      <c r="C1565" s="132">
        <v>68556</v>
      </c>
      <c r="D1565" s="132">
        <v>316351</v>
      </c>
      <c r="E1565" s="132">
        <v>78027</v>
      </c>
      <c r="F1565" s="132"/>
      <c r="G1565" s="132"/>
      <c r="H1565" s="132">
        <v>47557</v>
      </c>
      <c r="I1565" s="132">
        <v>28823</v>
      </c>
      <c r="J1565" s="132">
        <v>41665</v>
      </c>
      <c r="K1565" s="132">
        <v>20435</v>
      </c>
      <c r="L1565" s="132">
        <v>6700</v>
      </c>
      <c r="M1565" s="132"/>
      <c r="N1565" s="132"/>
      <c r="R1565" s="132">
        <v>41625</v>
      </c>
      <c r="S1565" s="132">
        <v>59300</v>
      </c>
      <c r="T1565" s="132">
        <v>147861</v>
      </c>
      <c r="U1565" s="132">
        <v>55757</v>
      </c>
      <c r="V1565" s="132">
        <v>9600</v>
      </c>
      <c r="W1565" s="132">
        <v>3700</v>
      </c>
      <c r="X1565" s="132">
        <v>45333</v>
      </c>
      <c r="Y1565" s="132">
        <v>13450</v>
      </c>
      <c r="Z1565" s="132">
        <v>3620</v>
      </c>
      <c r="AA1565" s="132">
        <v>39940</v>
      </c>
      <c r="AB1565" s="132">
        <v>10921</v>
      </c>
      <c r="AC1565" s="132">
        <v>27650</v>
      </c>
      <c r="AD1565" s="132">
        <v>11850</v>
      </c>
      <c r="AE1565" s="132">
        <v>24700</v>
      </c>
      <c r="AF1565" s="132">
        <v>12125</v>
      </c>
    </row>
    <row r="1566" spans="1:32">
      <c r="A1566" s="129">
        <v>38804</v>
      </c>
      <c r="B1566" s="132"/>
      <c r="C1566" s="132">
        <v>68556</v>
      </c>
      <c r="D1566" s="132">
        <v>316351</v>
      </c>
      <c r="E1566" s="132">
        <v>78027</v>
      </c>
      <c r="F1566" s="132"/>
      <c r="G1566" s="132"/>
      <c r="H1566" s="132">
        <v>47557</v>
      </c>
      <c r="I1566" s="132">
        <v>28823</v>
      </c>
      <c r="J1566" s="132">
        <v>41665</v>
      </c>
      <c r="K1566" s="132">
        <v>20435</v>
      </c>
      <c r="L1566" s="132">
        <v>6700</v>
      </c>
      <c r="M1566" s="132"/>
      <c r="N1566" s="132"/>
      <c r="R1566" s="132">
        <v>41625</v>
      </c>
      <c r="S1566" s="132">
        <v>59300</v>
      </c>
      <c r="T1566" s="132">
        <v>147861</v>
      </c>
      <c r="U1566" s="132">
        <v>55757</v>
      </c>
      <c r="V1566" s="132">
        <v>9600</v>
      </c>
      <c r="W1566" s="132">
        <v>3700</v>
      </c>
      <c r="X1566" s="132">
        <v>45333</v>
      </c>
      <c r="Y1566" s="132">
        <v>13450</v>
      </c>
      <c r="Z1566" s="132">
        <v>3620</v>
      </c>
      <c r="AA1566" s="132">
        <v>39940</v>
      </c>
      <c r="AB1566" s="132">
        <v>10921</v>
      </c>
      <c r="AC1566" s="132">
        <v>27650</v>
      </c>
      <c r="AD1566" s="132">
        <v>11850</v>
      </c>
      <c r="AE1566" s="132">
        <v>24700</v>
      </c>
      <c r="AF1566" s="132">
        <v>12125</v>
      </c>
    </row>
    <row r="1567" spans="1:32">
      <c r="A1567" s="129">
        <v>38805</v>
      </c>
      <c r="B1567" s="132"/>
      <c r="C1567" s="132">
        <v>68556</v>
      </c>
      <c r="D1567" s="132">
        <v>316351</v>
      </c>
      <c r="E1567" s="132">
        <v>78027</v>
      </c>
      <c r="F1567" s="132"/>
      <c r="G1567" s="132"/>
      <c r="H1567" s="132">
        <v>47557</v>
      </c>
      <c r="I1567" s="132">
        <v>28823</v>
      </c>
      <c r="J1567" s="132">
        <v>41665</v>
      </c>
      <c r="K1567" s="132">
        <v>20435</v>
      </c>
      <c r="L1567" s="132">
        <v>6700</v>
      </c>
      <c r="M1567" s="132"/>
      <c r="N1567" s="132"/>
      <c r="R1567" s="132">
        <v>41625</v>
      </c>
      <c r="S1567" s="132">
        <v>59300</v>
      </c>
      <c r="T1567" s="132">
        <v>147861</v>
      </c>
      <c r="U1567" s="132">
        <v>55757</v>
      </c>
      <c r="V1567" s="132">
        <v>9600</v>
      </c>
      <c r="W1567" s="132">
        <v>3700</v>
      </c>
      <c r="X1567" s="132">
        <v>45333</v>
      </c>
      <c r="Y1567" s="132">
        <v>13450</v>
      </c>
      <c r="Z1567" s="132">
        <v>3620</v>
      </c>
      <c r="AA1567" s="132">
        <v>39940</v>
      </c>
      <c r="AB1567" s="132">
        <v>10921</v>
      </c>
      <c r="AC1567" s="132">
        <v>27650</v>
      </c>
      <c r="AD1567" s="132">
        <v>11850</v>
      </c>
      <c r="AE1567" s="132">
        <v>24700</v>
      </c>
      <c r="AF1567" s="132">
        <v>12125</v>
      </c>
    </row>
    <row r="1568" spans="1:32">
      <c r="A1568" s="129">
        <v>38806</v>
      </c>
      <c r="B1568" s="132"/>
      <c r="C1568" s="132">
        <v>68556</v>
      </c>
      <c r="D1568" s="132">
        <v>316351</v>
      </c>
      <c r="E1568" s="132">
        <v>78027</v>
      </c>
      <c r="F1568" s="132"/>
      <c r="G1568" s="132"/>
      <c r="H1568" s="132">
        <v>47557</v>
      </c>
      <c r="I1568" s="132">
        <v>28823</v>
      </c>
      <c r="J1568" s="132">
        <v>41665</v>
      </c>
      <c r="K1568" s="132">
        <v>20435</v>
      </c>
      <c r="L1568" s="132">
        <v>6700</v>
      </c>
      <c r="M1568" s="132"/>
      <c r="N1568" s="132"/>
      <c r="R1568" s="132">
        <v>41625</v>
      </c>
      <c r="S1568" s="132">
        <v>59300</v>
      </c>
      <c r="T1568" s="132">
        <v>147861</v>
      </c>
      <c r="U1568" s="132">
        <v>55757</v>
      </c>
      <c r="V1568" s="132">
        <v>9600</v>
      </c>
      <c r="W1568" s="132">
        <v>3700</v>
      </c>
      <c r="X1568" s="132">
        <v>45333</v>
      </c>
      <c r="Y1568" s="132">
        <v>13450</v>
      </c>
      <c r="Z1568" s="132">
        <v>3620</v>
      </c>
      <c r="AA1568" s="132">
        <v>39940</v>
      </c>
      <c r="AB1568" s="132">
        <v>10921</v>
      </c>
      <c r="AC1568" s="132">
        <v>27650</v>
      </c>
      <c r="AD1568" s="132">
        <v>11850</v>
      </c>
      <c r="AE1568" s="132">
        <v>24700</v>
      </c>
      <c r="AF1568" s="132">
        <v>12125</v>
      </c>
    </row>
    <row r="1569" spans="1:32">
      <c r="A1569" s="129">
        <v>38807</v>
      </c>
      <c r="B1569" s="132"/>
      <c r="C1569" s="132">
        <v>96213</v>
      </c>
      <c r="D1569" s="132">
        <v>395338</v>
      </c>
      <c r="E1569" s="132">
        <v>96367</v>
      </c>
      <c r="F1569" s="132"/>
      <c r="G1569" s="132"/>
      <c r="H1569" s="132">
        <v>53467</v>
      </c>
      <c r="I1569" s="132">
        <v>36498</v>
      </c>
      <c r="J1569" s="132">
        <v>44665</v>
      </c>
      <c r="K1569" s="132">
        <v>29385</v>
      </c>
      <c r="L1569" s="132">
        <v>10280</v>
      </c>
      <c r="M1569" s="132"/>
      <c r="N1569" s="132"/>
      <c r="R1569" s="132">
        <v>53625</v>
      </c>
      <c r="S1569" s="132">
        <v>70800</v>
      </c>
      <c r="T1569" s="132">
        <v>188062</v>
      </c>
      <c r="U1569" s="132">
        <v>62747</v>
      </c>
      <c r="V1569" s="132">
        <v>10200</v>
      </c>
      <c r="W1569" s="132">
        <v>4480</v>
      </c>
      <c r="X1569" s="132">
        <v>53057</v>
      </c>
      <c r="Y1569" s="132">
        <v>13450</v>
      </c>
      <c r="Z1569" s="132">
        <v>12266</v>
      </c>
      <c r="AA1569" s="132">
        <v>39940</v>
      </c>
      <c r="AB1569" s="132">
        <v>10921</v>
      </c>
      <c r="AC1569" s="132">
        <v>50450</v>
      </c>
      <c r="AD1569" s="132">
        <v>11850</v>
      </c>
      <c r="AE1569" s="132">
        <v>24700</v>
      </c>
      <c r="AF1569" s="132">
        <v>12125</v>
      </c>
    </row>
    <row r="1570" spans="1:32">
      <c r="A1570" s="129">
        <v>38810</v>
      </c>
      <c r="B1570" s="132"/>
      <c r="C1570" s="132">
        <v>96213</v>
      </c>
      <c r="D1570" s="132">
        <v>395338</v>
      </c>
      <c r="E1570" s="132">
        <v>96367</v>
      </c>
      <c r="F1570" s="132"/>
      <c r="G1570" s="132"/>
      <c r="H1570" s="132">
        <v>53467</v>
      </c>
      <c r="I1570" s="132">
        <v>36498</v>
      </c>
      <c r="J1570" s="132">
        <v>44665</v>
      </c>
      <c r="K1570" s="132">
        <v>29385</v>
      </c>
      <c r="L1570" s="132">
        <v>10280</v>
      </c>
      <c r="M1570" s="132"/>
      <c r="N1570" s="132"/>
      <c r="R1570" s="132">
        <v>53625</v>
      </c>
      <c r="S1570" s="132">
        <v>70800</v>
      </c>
      <c r="T1570" s="132">
        <v>188062</v>
      </c>
      <c r="U1570" s="132">
        <v>62747</v>
      </c>
      <c r="V1570" s="132">
        <v>10200</v>
      </c>
      <c r="W1570" s="132">
        <v>4480</v>
      </c>
      <c r="X1570" s="132">
        <v>53057</v>
      </c>
      <c r="Y1570" s="132">
        <v>13450</v>
      </c>
      <c r="Z1570" s="132">
        <v>12266</v>
      </c>
      <c r="AA1570" s="132">
        <v>39940</v>
      </c>
      <c r="AB1570" s="132">
        <v>10921</v>
      </c>
      <c r="AC1570" s="132">
        <v>50450</v>
      </c>
      <c r="AD1570" s="132">
        <v>11850</v>
      </c>
      <c r="AE1570" s="132">
        <v>24700</v>
      </c>
      <c r="AF1570" s="132">
        <v>12125</v>
      </c>
    </row>
    <row r="1571" spans="1:32">
      <c r="A1571" s="129">
        <v>38811</v>
      </c>
      <c r="B1571" s="132"/>
      <c r="C1571" s="132">
        <v>96213</v>
      </c>
      <c r="D1571" s="132">
        <v>395338</v>
      </c>
      <c r="E1571" s="132">
        <v>96367</v>
      </c>
      <c r="F1571" s="132"/>
      <c r="G1571" s="132"/>
      <c r="H1571" s="132">
        <v>53467</v>
      </c>
      <c r="I1571" s="132">
        <v>36498</v>
      </c>
      <c r="J1571" s="132">
        <v>44665</v>
      </c>
      <c r="K1571" s="132">
        <v>29385</v>
      </c>
      <c r="L1571" s="132">
        <v>10280</v>
      </c>
      <c r="M1571" s="132"/>
      <c r="N1571" s="132"/>
      <c r="R1571" s="132">
        <v>53625</v>
      </c>
      <c r="S1571" s="132">
        <v>70800</v>
      </c>
      <c r="T1571" s="132">
        <v>188062</v>
      </c>
      <c r="U1571" s="132">
        <v>62747</v>
      </c>
      <c r="V1571" s="132">
        <v>10200</v>
      </c>
      <c r="W1571" s="132">
        <v>4480</v>
      </c>
      <c r="X1571" s="132">
        <v>53057</v>
      </c>
      <c r="Y1571" s="132">
        <v>13450</v>
      </c>
      <c r="Z1571" s="132">
        <v>12266</v>
      </c>
      <c r="AA1571" s="132">
        <v>39940</v>
      </c>
      <c r="AB1571" s="132">
        <v>10921</v>
      </c>
      <c r="AC1571" s="132">
        <v>50450</v>
      </c>
      <c r="AD1571" s="132">
        <v>11850</v>
      </c>
      <c r="AE1571" s="132">
        <v>24700</v>
      </c>
      <c r="AF1571" s="132">
        <v>12125</v>
      </c>
    </row>
    <row r="1572" spans="1:32">
      <c r="A1572" s="129">
        <v>38812</v>
      </c>
      <c r="B1572" s="132"/>
      <c r="C1572" s="132">
        <v>96213</v>
      </c>
      <c r="D1572" s="132">
        <v>395338</v>
      </c>
      <c r="E1572" s="132">
        <v>96367</v>
      </c>
      <c r="F1572" s="132"/>
      <c r="G1572" s="132"/>
      <c r="H1572" s="132">
        <v>53467</v>
      </c>
      <c r="I1572" s="132">
        <v>36498</v>
      </c>
      <c r="J1572" s="132">
        <v>44665</v>
      </c>
      <c r="K1572" s="132">
        <v>29385</v>
      </c>
      <c r="L1572" s="132">
        <v>10280</v>
      </c>
      <c r="M1572" s="132"/>
      <c r="N1572" s="132"/>
      <c r="R1572" s="132">
        <v>53625</v>
      </c>
      <c r="S1572" s="132">
        <v>70800</v>
      </c>
      <c r="T1572" s="132">
        <v>188062</v>
      </c>
      <c r="U1572" s="132">
        <v>62747</v>
      </c>
      <c r="V1572" s="132">
        <v>10200</v>
      </c>
      <c r="W1572" s="132">
        <v>4480</v>
      </c>
      <c r="X1572" s="132">
        <v>53057</v>
      </c>
      <c r="Y1572" s="132">
        <v>13450</v>
      </c>
      <c r="Z1572" s="132">
        <v>12266</v>
      </c>
      <c r="AA1572" s="132">
        <v>39940</v>
      </c>
      <c r="AB1572" s="132">
        <v>10921</v>
      </c>
      <c r="AC1572" s="132">
        <v>50450</v>
      </c>
      <c r="AD1572" s="132">
        <v>11850</v>
      </c>
      <c r="AE1572" s="132">
        <v>24700</v>
      </c>
      <c r="AF1572" s="132">
        <v>12125</v>
      </c>
    </row>
    <row r="1573" spans="1:32">
      <c r="A1573" s="129">
        <v>38813</v>
      </c>
      <c r="B1573" s="132"/>
      <c r="C1573" s="132">
        <v>96213</v>
      </c>
      <c r="D1573" s="132">
        <v>395338</v>
      </c>
      <c r="E1573" s="132">
        <v>96367</v>
      </c>
      <c r="F1573" s="132"/>
      <c r="G1573" s="132"/>
      <c r="H1573" s="132">
        <v>53467</v>
      </c>
      <c r="I1573" s="132">
        <v>36498</v>
      </c>
      <c r="J1573" s="132">
        <v>44665</v>
      </c>
      <c r="K1573" s="132">
        <v>29385</v>
      </c>
      <c r="L1573" s="132">
        <v>10280</v>
      </c>
      <c r="M1573" s="132"/>
      <c r="N1573" s="132"/>
      <c r="R1573" s="132">
        <v>53625</v>
      </c>
      <c r="S1573" s="132">
        <v>70800</v>
      </c>
      <c r="T1573" s="132">
        <v>188062</v>
      </c>
      <c r="U1573" s="132">
        <v>62747</v>
      </c>
      <c r="V1573" s="132">
        <v>10200</v>
      </c>
      <c r="W1573" s="132">
        <v>4480</v>
      </c>
      <c r="X1573" s="132">
        <v>53057</v>
      </c>
      <c r="Y1573" s="132">
        <v>13450</v>
      </c>
      <c r="Z1573" s="132">
        <v>12266</v>
      </c>
      <c r="AA1573" s="132">
        <v>39940</v>
      </c>
      <c r="AB1573" s="132">
        <v>10921</v>
      </c>
      <c r="AC1573" s="132">
        <v>50450</v>
      </c>
      <c r="AD1573" s="132">
        <v>11850</v>
      </c>
      <c r="AE1573" s="132">
        <v>24700</v>
      </c>
      <c r="AF1573" s="132">
        <v>12125</v>
      </c>
    </row>
    <row r="1574" spans="1:32">
      <c r="A1574" s="129">
        <v>38814</v>
      </c>
      <c r="B1574" s="132"/>
      <c r="C1574" s="132">
        <v>96213</v>
      </c>
      <c r="D1574" s="132">
        <v>395338</v>
      </c>
      <c r="E1574" s="132">
        <v>96367</v>
      </c>
      <c r="F1574" s="132"/>
      <c r="G1574" s="132"/>
      <c r="H1574" s="132">
        <v>53467</v>
      </c>
      <c r="I1574" s="132">
        <v>36498</v>
      </c>
      <c r="J1574" s="132">
        <v>44665</v>
      </c>
      <c r="K1574" s="132">
        <v>29385</v>
      </c>
      <c r="L1574" s="132">
        <v>10280</v>
      </c>
      <c r="M1574" s="132"/>
      <c r="N1574" s="132"/>
      <c r="R1574" s="132">
        <v>53625</v>
      </c>
      <c r="S1574" s="132">
        <v>70800</v>
      </c>
      <c r="T1574" s="132">
        <v>188062</v>
      </c>
      <c r="U1574" s="132">
        <v>62747</v>
      </c>
      <c r="V1574" s="132">
        <v>10200</v>
      </c>
      <c r="W1574" s="132">
        <v>4480</v>
      </c>
      <c r="X1574" s="132">
        <v>53057</v>
      </c>
      <c r="Y1574" s="132">
        <v>13450</v>
      </c>
      <c r="Z1574" s="132">
        <v>12266</v>
      </c>
      <c r="AA1574" s="132">
        <v>39940</v>
      </c>
      <c r="AB1574" s="132">
        <v>10921</v>
      </c>
      <c r="AC1574" s="132">
        <v>50450</v>
      </c>
      <c r="AD1574" s="132">
        <v>11850</v>
      </c>
      <c r="AE1574" s="132">
        <v>24700</v>
      </c>
      <c r="AF1574" s="132">
        <v>12125</v>
      </c>
    </row>
    <row r="1575" spans="1:32">
      <c r="A1575" s="129">
        <v>38817</v>
      </c>
      <c r="B1575" s="132"/>
      <c r="C1575" s="132">
        <v>39366</v>
      </c>
      <c r="D1575" s="132">
        <v>144575</v>
      </c>
      <c r="E1575" s="132">
        <v>41459</v>
      </c>
      <c r="F1575" s="132"/>
      <c r="G1575" s="132"/>
      <c r="H1575" s="132">
        <v>6535</v>
      </c>
      <c r="I1575" s="132">
        <v>20417</v>
      </c>
      <c r="J1575" s="132">
        <v>18350</v>
      </c>
      <c r="K1575" s="132">
        <v>4915</v>
      </c>
      <c r="L1575" s="132">
        <v>300</v>
      </c>
      <c r="M1575" s="132"/>
      <c r="N1575" s="132"/>
      <c r="R1575" s="132">
        <v>17700</v>
      </c>
      <c r="S1575" s="132">
        <v>11700</v>
      </c>
      <c r="T1575" s="132">
        <v>78720</v>
      </c>
      <c r="U1575" s="132">
        <v>55357</v>
      </c>
      <c r="V1575" s="132">
        <v>600</v>
      </c>
      <c r="W1575" s="132">
        <v>400</v>
      </c>
      <c r="X1575" s="132">
        <v>18290</v>
      </c>
      <c r="Y1575" s="132" t="e">
        <v>#N/A</v>
      </c>
      <c r="Z1575" s="132" t="e">
        <v>#N/A</v>
      </c>
      <c r="AA1575" s="132">
        <v>7200</v>
      </c>
      <c r="AB1575" s="132" t="e">
        <v>#N/A</v>
      </c>
      <c r="AC1575" s="132">
        <v>1500</v>
      </c>
      <c r="AD1575" s="132" t="e">
        <v>#N/A</v>
      </c>
      <c r="AE1575" s="132" t="e">
        <v>#N/A</v>
      </c>
      <c r="AF1575" s="132">
        <v>9600</v>
      </c>
    </row>
    <row r="1576" spans="1:32">
      <c r="A1576" s="129">
        <v>38818</v>
      </c>
      <c r="B1576" s="132"/>
      <c r="C1576" s="132">
        <v>39366</v>
      </c>
      <c r="D1576" s="132">
        <v>144575</v>
      </c>
      <c r="E1576" s="132">
        <v>41459</v>
      </c>
      <c r="F1576" s="132"/>
      <c r="G1576" s="132"/>
      <c r="H1576" s="132">
        <v>6535</v>
      </c>
      <c r="I1576" s="132">
        <v>20417</v>
      </c>
      <c r="J1576" s="132">
        <v>18350</v>
      </c>
      <c r="K1576" s="132">
        <v>4915</v>
      </c>
      <c r="L1576" s="132">
        <v>300</v>
      </c>
      <c r="M1576" s="132"/>
      <c r="N1576" s="132"/>
      <c r="R1576" s="132">
        <v>17700</v>
      </c>
      <c r="S1576" s="132">
        <v>11700</v>
      </c>
      <c r="T1576" s="132">
        <v>78720</v>
      </c>
      <c r="U1576" s="132">
        <v>55357</v>
      </c>
      <c r="V1576" s="132">
        <v>600</v>
      </c>
      <c r="W1576" s="132">
        <v>400</v>
      </c>
      <c r="X1576" s="132">
        <v>18290</v>
      </c>
      <c r="Y1576" s="132" t="e">
        <v>#N/A</v>
      </c>
      <c r="Z1576" s="132" t="e">
        <v>#N/A</v>
      </c>
      <c r="AA1576" s="132">
        <v>7200</v>
      </c>
      <c r="AB1576" s="132" t="e">
        <v>#N/A</v>
      </c>
      <c r="AC1576" s="132">
        <v>1500</v>
      </c>
      <c r="AD1576" s="132" t="e">
        <v>#N/A</v>
      </c>
      <c r="AE1576" s="132" t="e">
        <v>#N/A</v>
      </c>
      <c r="AF1576" s="132">
        <v>9600</v>
      </c>
    </row>
    <row r="1577" spans="1:32">
      <c r="A1577" s="129">
        <v>38819</v>
      </c>
      <c r="B1577" s="132"/>
      <c r="C1577" s="132">
        <v>39366</v>
      </c>
      <c r="D1577" s="132">
        <v>144575</v>
      </c>
      <c r="E1577" s="132">
        <v>41459</v>
      </c>
      <c r="F1577" s="132"/>
      <c r="G1577" s="132"/>
      <c r="H1577" s="132">
        <v>6535</v>
      </c>
      <c r="I1577" s="132">
        <v>20417</v>
      </c>
      <c r="J1577" s="132">
        <v>18350</v>
      </c>
      <c r="K1577" s="132">
        <v>4915</v>
      </c>
      <c r="L1577" s="132">
        <v>300</v>
      </c>
      <c r="M1577" s="132"/>
      <c r="N1577" s="132"/>
      <c r="R1577" s="132">
        <v>17700</v>
      </c>
      <c r="S1577" s="132">
        <v>11700</v>
      </c>
      <c r="T1577" s="132">
        <v>78720</v>
      </c>
      <c r="U1577" s="132">
        <v>55357</v>
      </c>
      <c r="V1577" s="132">
        <v>600</v>
      </c>
      <c r="W1577" s="132">
        <v>400</v>
      </c>
      <c r="X1577" s="132">
        <v>18290</v>
      </c>
      <c r="Y1577" s="132" t="e">
        <v>#N/A</v>
      </c>
      <c r="Z1577" s="132" t="e">
        <v>#N/A</v>
      </c>
      <c r="AA1577" s="132">
        <v>7200</v>
      </c>
      <c r="AB1577" s="132" t="e">
        <v>#N/A</v>
      </c>
      <c r="AC1577" s="132">
        <v>1500</v>
      </c>
      <c r="AD1577" s="132" t="e">
        <v>#N/A</v>
      </c>
      <c r="AE1577" s="132" t="e">
        <v>#N/A</v>
      </c>
      <c r="AF1577" s="132">
        <v>9600</v>
      </c>
    </row>
    <row r="1578" spans="1:32">
      <c r="A1578" s="129">
        <v>38820</v>
      </c>
      <c r="B1578" s="132"/>
      <c r="C1578" s="132">
        <v>39366</v>
      </c>
      <c r="D1578" s="132">
        <v>144575</v>
      </c>
      <c r="E1578" s="132">
        <v>41459</v>
      </c>
      <c r="F1578" s="132"/>
      <c r="G1578" s="132"/>
      <c r="H1578" s="132">
        <v>6535</v>
      </c>
      <c r="I1578" s="132">
        <v>20417</v>
      </c>
      <c r="J1578" s="132">
        <v>18350</v>
      </c>
      <c r="K1578" s="132">
        <v>4915</v>
      </c>
      <c r="L1578" s="132">
        <v>300</v>
      </c>
      <c r="M1578" s="132"/>
      <c r="N1578" s="132"/>
      <c r="R1578" s="132">
        <v>17700</v>
      </c>
      <c r="S1578" s="132">
        <v>11700</v>
      </c>
      <c r="T1578" s="132">
        <v>78720</v>
      </c>
      <c r="U1578" s="132">
        <v>55357</v>
      </c>
      <c r="V1578" s="132">
        <v>600</v>
      </c>
      <c r="W1578" s="132">
        <v>400</v>
      </c>
      <c r="X1578" s="132">
        <v>18290</v>
      </c>
      <c r="Y1578" s="132" t="e">
        <v>#N/A</v>
      </c>
      <c r="Z1578" s="132" t="e">
        <v>#N/A</v>
      </c>
      <c r="AA1578" s="132">
        <v>7200</v>
      </c>
      <c r="AB1578" s="132" t="e">
        <v>#N/A</v>
      </c>
      <c r="AC1578" s="132">
        <v>1500</v>
      </c>
      <c r="AD1578" s="132" t="e">
        <v>#N/A</v>
      </c>
      <c r="AE1578" s="132" t="e">
        <v>#N/A</v>
      </c>
      <c r="AF1578" s="132">
        <v>9600</v>
      </c>
    </row>
    <row r="1579" spans="1:32">
      <c r="A1579" s="129">
        <v>38824</v>
      </c>
      <c r="B1579" s="132"/>
      <c r="C1579" s="132">
        <v>65211</v>
      </c>
      <c r="D1579" s="132">
        <v>195695</v>
      </c>
      <c r="E1579" s="132">
        <v>58659</v>
      </c>
      <c r="F1579" s="132"/>
      <c r="G1579" s="132"/>
      <c r="H1579" s="132">
        <v>10135</v>
      </c>
      <c r="I1579" s="132">
        <v>25817</v>
      </c>
      <c r="J1579" s="132">
        <v>29390</v>
      </c>
      <c r="K1579" s="132">
        <v>11645</v>
      </c>
      <c r="L1579" s="132">
        <v>41302</v>
      </c>
      <c r="M1579" s="132"/>
      <c r="N1579" s="132"/>
      <c r="R1579" s="132">
        <v>17700</v>
      </c>
      <c r="S1579" s="132">
        <v>32200</v>
      </c>
      <c r="T1579" s="132">
        <v>82920</v>
      </c>
      <c r="U1579" s="132">
        <v>69057</v>
      </c>
      <c r="V1579" s="132">
        <v>1200</v>
      </c>
      <c r="W1579" s="132">
        <v>800</v>
      </c>
      <c r="X1579" s="132">
        <v>33490</v>
      </c>
      <c r="Y1579" s="132">
        <v>4700</v>
      </c>
      <c r="Z1579" s="132" t="e">
        <v>#N/A</v>
      </c>
      <c r="AA1579" s="132">
        <v>21400</v>
      </c>
      <c r="AB1579" s="132" t="e">
        <v>#N/A</v>
      </c>
      <c r="AC1579" s="132">
        <v>1500</v>
      </c>
      <c r="AD1579" s="132" t="e">
        <v>#N/A</v>
      </c>
      <c r="AE1579" s="132">
        <v>8995</v>
      </c>
      <c r="AF1579" s="132">
        <v>9600</v>
      </c>
    </row>
    <row r="1580" spans="1:32">
      <c r="A1580" s="129">
        <v>38825</v>
      </c>
      <c r="B1580" s="132"/>
      <c r="C1580" s="132">
        <v>65211</v>
      </c>
      <c r="D1580" s="132">
        <v>195695</v>
      </c>
      <c r="E1580" s="132">
        <v>58659</v>
      </c>
      <c r="F1580" s="132"/>
      <c r="G1580" s="132"/>
      <c r="H1580" s="132">
        <v>10135</v>
      </c>
      <c r="I1580" s="132">
        <v>25817</v>
      </c>
      <c r="J1580" s="132">
        <v>29390</v>
      </c>
      <c r="K1580" s="132">
        <v>11645</v>
      </c>
      <c r="L1580" s="132">
        <v>41302</v>
      </c>
      <c r="M1580" s="132"/>
      <c r="N1580" s="132"/>
      <c r="R1580" s="132">
        <v>17700</v>
      </c>
      <c r="S1580" s="132">
        <v>32200</v>
      </c>
      <c r="T1580" s="132">
        <v>82920</v>
      </c>
      <c r="U1580" s="132">
        <v>69057</v>
      </c>
      <c r="V1580" s="132">
        <v>1200</v>
      </c>
      <c r="W1580" s="132">
        <v>800</v>
      </c>
      <c r="X1580" s="132">
        <v>33490</v>
      </c>
      <c r="Y1580" s="132">
        <v>4700</v>
      </c>
      <c r="Z1580" s="132" t="e">
        <v>#N/A</v>
      </c>
      <c r="AA1580" s="132">
        <v>21400</v>
      </c>
      <c r="AB1580" s="132" t="e">
        <v>#N/A</v>
      </c>
      <c r="AC1580" s="132">
        <v>1500</v>
      </c>
      <c r="AD1580" s="132" t="e">
        <v>#N/A</v>
      </c>
      <c r="AE1580" s="132">
        <v>8995</v>
      </c>
      <c r="AF1580" s="132">
        <v>9600</v>
      </c>
    </row>
    <row r="1581" spans="1:32">
      <c r="A1581" s="129">
        <v>38826</v>
      </c>
      <c r="B1581" s="132"/>
      <c r="C1581" s="132">
        <v>65211</v>
      </c>
      <c r="D1581" s="132">
        <v>195695</v>
      </c>
      <c r="E1581" s="132">
        <v>58659</v>
      </c>
      <c r="F1581" s="132"/>
      <c r="G1581" s="132"/>
      <c r="H1581" s="132">
        <v>10135</v>
      </c>
      <c r="I1581" s="132">
        <v>25817</v>
      </c>
      <c r="J1581" s="132">
        <v>29390</v>
      </c>
      <c r="K1581" s="132">
        <v>11645</v>
      </c>
      <c r="L1581" s="132">
        <v>41302</v>
      </c>
      <c r="M1581" s="132"/>
      <c r="N1581" s="132"/>
      <c r="R1581" s="132">
        <v>17700</v>
      </c>
      <c r="S1581" s="132">
        <v>32200</v>
      </c>
      <c r="T1581" s="132">
        <v>82920</v>
      </c>
      <c r="U1581" s="132">
        <v>69057</v>
      </c>
      <c r="V1581" s="132">
        <v>1200</v>
      </c>
      <c r="W1581" s="132">
        <v>800</v>
      </c>
      <c r="X1581" s="132">
        <v>33490</v>
      </c>
      <c r="Y1581" s="132">
        <v>4700</v>
      </c>
      <c r="Z1581" s="132" t="e">
        <v>#N/A</v>
      </c>
      <c r="AA1581" s="132">
        <v>21400</v>
      </c>
      <c r="AB1581" s="132" t="e">
        <v>#N/A</v>
      </c>
      <c r="AC1581" s="132">
        <v>1500</v>
      </c>
      <c r="AD1581" s="132" t="e">
        <v>#N/A</v>
      </c>
      <c r="AE1581" s="132">
        <v>8995</v>
      </c>
      <c r="AF1581" s="132">
        <v>9600</v>
      </c>
    </row>
    <row r="1582" spans="1:32">
      <c r="A1582" s="129">
        <v>38827</v>
      </c>
      <c r="B1582" s="132"/>
      <c r="C1582" s="132">
        <v>89721</v>
      </c>
      <c r="D1582" s="132">
        <v>295205</v>
      </c>
      <c r="E1582" s="132">
        <v>74119</v>
      </c>
      <c r="F1582" s="132"/>
      <c r="G1582" s="132"/>
      <c r="H1582" s="132">
        <v>18635</v>
      </c>
      <c r="I1582" s="132">
        <v>30297</v>
      </c>
      <c r="J1582" s="132">
        <v>41240</v>
      </c>
      <c r="K1582" s="132">
        <v>14945</v>
      </c>
      <c r="L1582" s="132">
        <v>1700</v>
      </c>
      <c r="M1582" s="132"/>
      <c r="N1582" s="132"/>
      <c r="R1582" s="132">
        <v>17700</v>
      </c>
      <c r="S1582" s="132">
        <v>32200</v>
      </c>
      <c r="T1582" s="132">
        <v>120690</v>
      </c>
      <c r="U1582" s="132">
        <v>69057</v>
      </c>
      <c r="V1582" s="132">
        <v>16500</v>
      </c>
      <c r="W1582" s="132">
        <v>2300</v>
      </c>
      <c r="X1582" s="132">
        <v>41140</v>
      </c>
      <c r="Y1582" s="132">
        <v>8300</v>
      </c>
      <c r="Z1582" s="132" t="e">
        <v>#N/A</v>
      </c>
      <c r="AA1582" s="132">
        <v>27400</v>
      </c>
      <c r="AB1582" s="132" t="e">
        <v>#N/A</v>
      </c>
      <c r="AC1582" s="132">
        <v>1500</v>
      </c>
      <c r="AD1582" s="132" t="e">
        <v>#N/A</v>
      </c>
      <c r="AE1582" s="132">
        <v>8995</v>
      </c>
      <c r="AF1582" s="132">
        <v>27875</v>
      </c>
    </row>
    <row r="1583" spans="1:32">
      <c r="A1583" s="129">
        <v>38828</v>
      </c>
      <c r="B1583" s="132"/>
      <c r="C1583" s="132">
        <v>89721</v>
      </c>
      <c r="D1583" s="132">
        <v>295205</v>
      </c>
      <c r="E1583" s="132">
        <v>74119</v>
      </c>
      <c r="F1583" s="132"/>
      <c r="G1583" s="132"/>
      <c r="H1583" s="132">
        <v>18635</v>
      </c>
      <c r="I1583" s="132">
        <v>30297</v>
      </c>
      <c r="J1583" s="132">
        <v>41240</v>
      </c>
      <c r="K1583" s="132">
        <v>14945</v>
      </c>
      <c r="L1583" s="132">
        <v>1700</v>
      </c>
      <c r="M1583" s="132"/>
      <c r="N1583" s="132"/>
      <c r="R1583" s="132">
        <v>17700</v>
      </c>
      <c r="S1583" s="132">
        <v>32200</v>
      </c>
      <c r="T1583" s="132">
        <v>120690</v>
      </c>
      <c r="U1583" s="132">
        <v>69057</v>
      </c>
      <c r="V1583" s="132">
        <v>16500</v>
      </c>
      <c r="W1583" s="132">
        <v>2300</v>
      </c>
      <c r="X1583" s="132">
        <v>41140</v>
      </c>
      <c r="Y1583" s="132">
        <v>8300</v>
      </c>
      <c r="Z1583" s="132" t="e">
        <v>#N/A</v>
      </c>
      <c r="AA1583" s="132">
        <v>27400</v>
      </c>
      <c r="AB1583" s="132" t="e">
        <v>#N/A</v>
      </c>
      <c r="AC1583" s="132">
        <v>1500</v>
      </c>
      <c r="AD1583" s="132" t="e">
        <v>#N/A</v>
      </c>
      <c r="AE1583" s="132">
        <v>8995</v>
      </c>
      <c r="AF1583" s="132">
        <v>27875</v>
      </c>
    </row>
    <row r="1584" spans="1:32">
      <c r="A1584" s="129">
        <v>38831</v>
      </c>
      <c r="B1584" s="132"/>
      <c r="C1584" s="132">
        <v>89721</v>
      </c>
      <c r="D1584" s="132">
        <v>295205</v>
      </c>
      <c r="E1584" s="132">
        <v>74119</v>
      </c>
      <c r="F1584" s="132"/>
      <c r="G1584" s="132"/>
      <c r="H1584" s="132">
        <v>18635</v>
      </c>
      <c r="I1584" s="132">
        <v>30297</v>
      </c>
      <c r="J1584" s="132">
        <v>41240</v>
      </c>
      <c r="K1584" s="132">
        <v>14945</v>
      </c>
      <c r="L1584" s="132">
        <v>1700</v>
      </c>
      <c r="M1584" s="132"/>
      <c r="N1584" s="132"/>
      <c r="R1584" s="132">
        <v>17700</v>
      </c>
      <c r="S1584" s="132">
        <v>32200</v>
      </c>
      <c r="T1584" s="132">
        <v>120690</v>
      </c>
      <c r="U1584" s="132">
        <v>69057</v>
      </c>
      <c r="V1584" s="132">
        <v>16500</v>
      </c>
      <c r="W1584" s="132">
        <v>2300</v>
      </c>
      <c r="X1584" s="132">
        <v>41140</v>
      </c>
      <c r="Y1584" s="132">
        <v>8300</v>
      </c>
      <c r="Z1584" s="132" t="e">
        <v>#N/A</v>
      </c>
      <c r="AA1584" s="132">
        <v>27400</v>
      </c>
      <c r="AB1584" s="132" t="e">
        <v>#N/A</v>
      </c>
      <c r="AC1584" s="132">
        <v>1500</v>
      </c>
      <c r="AD1584" s="132" t="e">
        <v>#N/A</v>
      </c>
      <c r="AE1584" s="132">
        <v>8995</v>
      </c>
      <c r="AF1584" s="132">
        <v>27875</v>
      </c>
    </row>
    <row r="1585" spans="1:32">
      <c r="A1585" s="129">
        <v>38832</v>
      </c>
      <c r="B1585" s="132"/>
      <c r="C1585" s="132">
        <v>112071</v>
      </c>
      <c r="D1585" s="132">
        <v>400382</v>
      </c>
      <c r="E1585" s="132">
        <v>95610</v>
      </c>
      <c r="F1585" s="132"/>
      <c r="G1585" s="132"/>
      <c r="H1585" s="132">
        <v>19635</v>
      </c>
      <c r="I1585" s="132">
        <v>35647</v>
      </c>
      <c r="J1585" s="132">
        <v>52495</v>
      </c>
      <c r="K1585" s="132">
        <v>17990</v>
      </c>
      <c r="L1585" s="132">
        <v>5790</v>
      </c>
      <c r="M1585" s="132"/>
      <c r="N1585" s="132"/>
      <c r="R1585" s="132">
        <v>17700</v>
      </c>
      <c r="S1585" s="132">
        <v>42200</v>
      </c>
      <c r="T1585" s="132">
        <v>219083</v>
      </c>
      <c r="U1585" s="132">
        <v>77702</v>
      </c>
      <c r="V1585" s="132">
        <v>16500</v>
      </c>
      <c r="W1585" s="132">
        <v>2300</v>
      </c>
      <c r="X1585" s="132">
        <v>42390</v>
      </c>
      <c r="Y1585" s="132">
        <v>9600</v>
      </c>
      <c r="Z1585" s="132" t="e">
        <v>#N/A</v>
      </c>
      <c r="AA1585" s="132">
        <v>33340</v>
      </c>
      <c r="AB1585" s="132" t="e">
        <v>#N/A</v>
      </c>
      <c r="AC1585" s="132">
        <v>1500</v>
      </c>
      <c r="AD1585" s="132">
        <v>9000</v>
      </c>
      <c r="AE1585" s="132">
        <v>8995</v>
      </c>
      <c r="AF1585" s="132">
        <v>27875</v>
      </c>
    </row>
    <row r="1586" spans="1:32">
      <c r="A1586" s="129">
        <v>38833</v>
      </c>
      <c r="B1586" s="132"/>
      <c r="C1586" s="132">
        <v>112071</v>
      </c>
      <c r="D1586" s="132">
        <v>400382</v>
      </c>
      <c r="E1586" s="132">
        <v>95610</v>
      </c>
      <c r="F1586" s="132"/>
      <c r="G1586" s="132"/>
      <c r="H1586" s="132">
        <v>19635</v>
      </c>
      <c r="I1586" s="132">
        <v>35647</v>
      </c>
      <c r="J1586" s="132">
        <v>52495</v>
      </c>
      <c r="K1586" s="132">
        <v>17990</v>
      </c>
      <c r="L1586" s="132">
        <v>5790</v>
      </c>
      <c r="M1586" s="132"/>
      <c r="N1586" s="132"/>
      <c r="R1586" s="132">
        <v>17700</v>
      </c>
      <c r="S1586" s="132">
        <v>42200</v>
      </c>
      <c r="T1586" s="132">
        <v>219083</v>
      </c>
      <c r="U1586" s="132">
        <v>77702</v>
      </c>
      <c r="V1586" s="132">
        <v>16500</v>
      </c>
      <c r="W1586" s="132">
        <v>2300</v>
      </c>
      <c r="X1586" s="132">
        <v>42390</v>
      </c>
      <c r="Y1586" s="132">
        <v>9600</v>
      </c>
      <c r="Z1586" s="132" t="e">
        <v>#N/A</v>
      </c>
      <c r="AA1586" s="132">
        <v>33340</v>
      </c>
      <c r="AB1586" s="132" t="e">
        <v>#N/A</v>
      </c>
      <c r="AC1586" s="132">
        <v>1500</v>
      </c>
      <c r="AD1586" s="132">
        <v>9000</v>
      </c>
      <c r="AE1586" s="132">
        <v>8995</v>
      </c>
      <c r="AF1586" s="132">
        <v>27875</v>
      </c>
    </row>
    <row r="1587" spans="1:32">
      <c r="A1587" s="129">
        <v>38834</v>
      </c>
      <c r="B1587" s="132"/>
      <c r="C1587" s="132">
        <v>112071</v>
      </c>
      <c r="D1587" s="132">
        <v>400382</v>
      </c>
      <c r="E1587" s="132">
        <v>95610</v>
      </c>
      <c r="F1587" s="132"/>
      <c r="G1587" s="132"/>
      <c r="H1587" s="132">
        <v>19635</v>
      </c>
      <c r="I1587" s="132">
        <v>35647</v>
      </c>
      <c r="J1587" s="132">
        <v>52495</v>
      </c>
      <c r="K1587" s="132">
        <v>17990</v>
      </c>
      <c r="L1587" s="132">
        <v>5790</v>
      </c>
      <c r="M1587" s="132"/>
      <c r="N1587" s="132"/>
      <c r="R1587" s="132">
        <v>17700</v>
      </c>
      <c r="S1587" s="132">
        <v>42200</v>
      </c>
      <c r="T1587" s="132">
        <v>219083</v>
      </c>
      <c r="U1587" s="132">
        <v>77702</v>
      </c>
      <c r="V1587" s="132">
        <v>16500</v>
      </c>
      <c r="W1587" s="132">
        <v>2300</v>
      </c>
      <c r="X1587" s="132">
        <v>42390</v>
      </c>
      <c r="Y1587" s="132">
        <v>9600</v>
      </c>
      <c r="Z1587" s="132" t="e">
        <v>#N/A</v>
      </c>
      <c r="AA1587" s="132">
        <v>33340</v>
      </c>
      <c r="AB1587" s="132" t="e">
        <v>#N/A</v>
      </c>
      <c r="AC1587" s="132">
        <v>1500</v>
      </c>
      <c r="AD1587" s="132">
        <v>9000</v>
      </c>
      <c r="AE1587" s="132">
        <v>8995</v>
      </c>
      <c r="AF1587" s="132">
        <v>27875</v>
      </c>
    </row>
    <row r="1588" spans="1:32">
      <c r="A1588" s="129">
        <v>38835</v>
      </c>
      <c r="B1588" s="132"/>
      <c r="C1588" s="132">
        <v>112071</v>
      </c>
      <c r="D1588" s="132">
        <v>400382</v>
      </c>
      <c r="E1588" s="132">
        <v>95610</v>
      </c>
      <c r="F1588" s="132"/>
      <c r="G1588" s="132"/>
      <c r="H1588" s="132">
        <v>19635</v>
      </c>
      <c r="I1588" s="132">
        <v>35647</v>
      </c>
      <c r="J1588" s="132">
        <v>52495</v>
      </c>
      <c r="K1588" s="132">
        <v>17990</v>
      </c>
      <c r="L1588" s="132">
        <v>5790</v>
      </c>
      <c r="M1588" s="132"/>
      <c r="N1588" s="132"/>
      <c r="R1588" s="132">
        <v>17700</v>
      </c>
      <c r="S1588" s="132">
        <v>42200</v>
      </c>
      <c r="T1588" s="132">
        <v>219083</v>
      </c>
      <c r="U1588" s="132">
        <v>77702</v>
      </c>
      <c r="V1588" s="132">
        <v>16500</v>
      </c>
      <c r="W1588" s="132">
        <v>2300</v>
      </c>
      <c r="X1588" s="132">
        <v>42390</v>
      </c>
      <c r="Y1588" s="132">
        <v>9600</v>
      </c>
      <c r="Z1588" s="132" t="e">
        <v>#N/A</v>
      </c>
      <c r="AA1588" s="132">
        <v>33340</v>
      </c>
      <c r="AB1588" s="132" t="e">
        <v>#N/A</v>
      </c>
      <c r="AC1588" s="132">
        <v>1500</v>
      </c>
      <c r="AD1588" s="132">
        <v>9000</v>
      </c>
      <c r="AE1588" s="132">
        <v>8995</v>
      </c>
      <c r="AF1588" s="132">
        <v>27875</v>
      </c>
    </row>
    <row r="1589" spans="1:32">
      <c r="A1589" s="129">
        <v>38838</v>
      </c>
      <c r="B1589" s="132"/>
      <c r="C1589" s="132">
        <v>112071</v>
      </c>
      <c r="D1589" s="132">
        <v>400382</v>
      </c>
      <c r="E1589" s="132">
        <v>95610</v>
      </c>
      <c r="F1589" s="132"/>
      <c r="G1589" s="132"/>
      <c r="H1589" s="132">
        <v>19635</v>
      </c>
      <c r="I1589" s="132">
        <v>35647</v>
      </c>
      <c r="J1589" s="132">
        <v>52495</v>
      </c>
      <c r="K1589" s="132">
        <v>17990</v>
      </c>
      <c r="L1589" s="132">
        <v>5790</v>
      </c>
      <c r="M1589" s="132"/>
      <c r="N1589" s="132"/>
      <c r="R1589" s="132">
        <v>17700</v>
      </c>
      <c r="S1589" s="132">
        <v>42200</v>
      </c>
      <c r="T1589" s="132">
        <v>219083</v>
      </c>
      <c r="U1589" s="132">
        <v>77702</v>
      </c>
      <c r="V1589" s="132">
        <v>16500</v>
      </c>
      <c r="W1589" s="132">
        <v>2300</v>
      </c>
      <c r="X1589" s="132">
        <v>42390</v>
      </c>
      <c r="Y1589" s="132">
        <v>9600</v>
      </c>
      <c r="Z1589" s="132" t="e">
        <v>#N/A</v>
      </c>
      <c r="AA1589" s="132">
        <v>33340</v>
      </c>
      <c r="AB1589" s="132" t="e">
        <v>#N/A</v>
      </c>
      <c r="AC1589" s="132">
        <v>1500</v>
      </c>
      <c r="AD1589" s="132">
        <v>9000</v>
      </c>
      <c r="AE1589" s="132">
        <v>8995</v>
      </c>
      <c r="AF1589" s="132">
        <v>27875</v>
      </c>
    </row>
    <row r="1590" spans="1:32">
      <c r="A1590" s="129">
        <v>38839</v>
      </c>
      <c r="B1590" s="132"/>
      <c r="C1590" s="132">
        <v>112071</v>
      </c>
      <c r="D1590" s="132">
        <v>400382</v>
      </c>
      <c r="E1590" s="132">
        <v>95610</v>
      </c>
      <c r="F1590" s="132"/>
      <c r="G1590" s="132"/>
      <c r="H1590" s="132">
        <v>19635</v>
      </c>
      <c r="I1590" s="132">
        <v>35647</v>
      </c>
      <c r="J1590" s="132">
        <v>52495</v>
      </c>
      <c r="K1590" s="132">
        <v>17990</v>
      </c>
      <c r="L1590" s="132">
        <v>5790</v>
      </c>
      <c r="M1590" s="132"/>
      <c r="N1590" s="132"/>
      <c r="R1590" s="132">
        <v>17700</v>
      </c>
      <c r="S1590" s="132">
        <v>42200</v>
      </c>
      <c r="T1590" s="132">
        <v>219083</v>
      </c>
      <c r="U1590" s="132">
        <v>77702</v>
      </c>
      <c r="V1590" s="132">
        <v>16500</v>
      </c>
      <c r="W1590" s="132">
        <v>2300</v>
      </c>
      <c r="X1590" s="132">
        <v>42390</v>
      </c>
      <c r="Y1590" s="132">
        <v>9600</v>
      </c>
      <c r="Z1590" s="132" t="e">
        <v>#N/A</v>
      </c>
      <c r="AA1590" s="132">
        <v>33340</v>
      </c>
      <c r="AB1590" s="132" t="e">
        <v>#N/A</v>
      </c>
      <c r="AC1590" s="132">
        <v>1500</v>
      </c>
      <c r="AD1590" s="132">
        <v>9000</v>
      </c>
      <c r="AE1590" s="132">
        <v>8995</v>
      </c>
      <c r="AF1590" s="132">
        <v>27875</v>
      </c>
    </row>
    <row r="1591" spans="1:32">
      <c r="A1591" s="129">
        <v>38840</v>
      </c>
      <c r="B1591" s="132"/>
      <c r="C1591" s="132">
        <v>112071</v>
      </c>
      <c r="D1591" s="132">
        <v>400382</v>
      </c>
      <c r="E1591" s="132">
        <v>95610</v>
      </c>
      <c r="F1591" s="132"/>
      <c r="G1591" s="132"/>
      <c r="H1591" s="132">
        <v>19635</v>
      </c>
      <c r="I1591" s="132">
        <v>35647</v>
      </c>
      <c r="J1591" s="132">
        <v>52495</v>
      </c>
      <c r="K1591" s="132">
        <v>17990</v>
      </c>
      <c r="L1591" s="132">
        <v>5790</v>
      </c>
      <c r="M1591" s="132"/>
      <c r="N1591" s="132"/>
      <c r="R1591" s="132">
        <v>17700</v>
      </c>
      <c r="S1591" s="132">
        <v>42200</v>
      </c>
      <c r="T1591" s="132">
        <v>219083</v>
      </c>
      <c r="U1591" s="132">
        <v>77702</v>
      </c>
      <c r="V1591" s="132">
        <v>16500</v>
      </c>
      <c r="W1591" s="132">
        <v>2300</v>
      </c>
      <c r="X1591" s="132">
        <v>42390</v>
      </c>
      <c r="Y1591" s="132">
        <v>9600</v>
      </c>
      <c r="Z1591" s="132" t="e">
        <v>#N/A</v>
      </c>
      <c r="AA1591" s="132">
        <v>33340</v>
      </c>
      <c r="AB1591" s="132" t="e">
        <v>#N/A</v>
      </c>
      <c r="AC1591" s="132">
        <v>1500</v>
      </c>
      <c r="AD1591" s="132">
        <v>9000</v>
      </c>
      <c r="AE1591" s="132">
        <v>8995</v>
      </c>
      <c r="AF1591" s="132">
        <v>27875</v>
      </c>
    </row>
    <row r="1592" spans="1:32">
      <c r="A1592" s="129">
        <v>38841</v>
      </c>
      <c r="B1592" s="132"/>
      <c r="C1592" s="132">
        <v>112071</v>
      </c>
      <c r="D1592" s="132">
        <v>400382</v>
      </c>
      <c r="E1592" s="132">
        <v>95610</v>
      </c>
      <c r="F1592" s="132"/>
      <c r="G1592" s="132"/>
      <c r="H1592" s="132">
        <v>19635</v>
      </c>
      <c r="I1592" s="132">
        <v>35647</v>
      </c>
      <c r="J1592" s="132">
        <v>52495</v>
      </c>
      <c r="K1592" s="132">
        <v>17990</v>
      </c>
      <c r="L1592" s="132">
        <v>5790</v>
      </c>
      <c r="M1592" s="132"/>
      <c r="N1592" s="132"/>
      <c r="R1592" s="132">
        <v>17700</v>
      </c>
      <c r="S1592" s="132">
        <v>42200</v>
      </c>
      <c r="T1592" s="132">
        <v>219083</v>
      </c>
      <c r="U1592" s="132">
        <v>77702</v>
      </c>
      <c r="V1592" s="132">
        <v>16500</v>
      </c>
      <c r="W1592" s="132">
        <v>2300</v>
      </c>
      <c r="X1592" s="132">
        <v>42390</v>
      </c>
      <c r="Y1592" s="132">
        <v>9600</v>
      </c>
      <c r="Z1592" s="132" t="e">
        <v>#N/A</v>
      </c>
      <c r="AA1592" s="132">
        <v>33340</v>
      </c>
      <c r="AB1592" s="132" t="e">
        <v>#N/A</v>
      </c>
      <c r="AC1592" s="132">
        <v>1500</v>
      </c>
      <c r="AD1592" s="132">
        <v>9000</v>
      </c>
      <c r="AE1592" s="132">
        <v>8995</v>
      </c>
      <c r="AF1592" s="132">
        <v>27875</v>
      </c>
    </row>
    <row r="1593" spans="1:32">
      <c r="A1593" s="129">
        <v>38842</v>
      </c>
      <c r="B1593" s="132"/>
      <c r="C1593" s="132">
        <v>112071</v>
      </c>
      <c r="D1593" s="132">
        <v>400382</v>
      </c>
      <c r="E1593" s="132">
        <v>95610</v>
      </c>
      <c r="F1593" s="132"/>
      <c r="G1593" s="132"/>
      <c r="H1593" s="132">
        <v>19635</v>
      </c>
      <c r="I1593" s="132">
        <v>35647</v>
      </c>
      <c r="J1593" s="132">
        <v>52495</v>
      </c>
      <c r="K1593" s="132">
        <v>17990</v>
      </c>
      <c r="L1593" s="132">
        <v>5790</v>
      </c>
      <c r="M1593" s="132"/>
      <c r="N1593" s="132"/>
      <c r="R1593" s="132">
        <v>17700</v>
      </c>
      <c r="S1593" s="132">
        <v>42200</v>
      </c>
      <c r="T1593" s="132">
        <v>219083</v>
      </c>
      <c r="U1593" s="132">
        <v>77702</v>
      </c>
      <c r="V1593" s="132">
        <v>16500</v>
      </c>
      <c r="W1593" s="132">
        <v>2300</v>
      </c>
      <c r="X1593" s="132">
        <v>42390</v>
      </c>
      <c r="Y1593" s="132">
        <v>9600</v>
      </c>
      <c r="Z1593" s="132" t="e">
        <v>#N/A</v>
      </c>
      <c r="AA1593" s="132">
        <v>33340</v>
      </c>
      <c r="AB1593" s="132" t="e">
        <v>#N/A</v>
      </c>
      <c r="AC1593" s="132">
        <v>1500</v>
      </c>
      <c r="AD1593" s="132">
        <v>9000</v>
      </c>
      <c r="AE1593" s="132">
        <v>8995</v>
      </c>
      <c r="AF1593" s="132">
        <v>27875</v>
      </c>
    </row>
    <row r="1594" spans="1:32">
      <c r="A1594" s="129">
        <v>38845</v>
      </c>
      <c r="B1594" s="132"/>
      <c r="C1594" s="132">
        <v>112071</v>
      </c>
      <c r="D1594" s="132">
        <v>400382</v>
      </c>
      <c r="E1594" s="132">
        <v>95610</v>
      </c>
      <c r="F1594" s="132"/>
      <c r="G1594" s="132"/>
      <c r="H1594" s="132">
        <v>19635</v>
      </c>
      <c r="I1594" s="132">
        <v>35647</v>
      </c>
      <c r="J1594" s="132">
        <v>52495</v>
      </c>
      <c r="K1594" s="132">
        <v>17990</v>
      </c>
      <c r="L1594" s="132">
        <v>5790</v>
      </c>
      <c r="M1594" s="132"/>
      <c r="N1594" s="132"/>
      <c r="R1594" s="132">
        <v>17700</v>
      </c>
      <c r="S1594" s="132">
        <v>42200</v>
      </c>
      <c r="T1594" s="132">
        <v>219083</v>
      </c>
      <c r="U1594" s="132">
        <v>77702</v>
      </c>
      <c r="V1594" s="132">
        <v>16500</v>
      </c>
      <c r="W1594" s="132">
        <v>2300</v>
      </c>
      <c r="X1594" s="132">
        <v>42390</v>
      </c>
      <c r="Y1594" s="132">
        <v>9600</v>
      </c>
      <c r="Z1594" s="132" t="e">
        <v>#N/A</v>
      </c>
      <c r="AA1594" s="132">
        <v>33340</v>
      </c>
      <c r="AB1594" s="132" t="e">
        <v>#N/A</v>
      </c>
      <c r="AC1594" s="132">
        <v>1500</v>
      </c>
      <c r="AD1594" s="132">
        <v>9000</v>
      </c>
      <c r="AE1594" s="132">
        <v>8995</v>
      </c>
      <c r="AF1594" s="132">
        <v>27875</v>
      </c>
    </row>
    <row r="1595" spans="1:32">
      <c r="A1595" s="129">
        <v>38846</v>
      </c>
      <c r="B1595" s="132"/>
      <c r="C1595" s="132">
        <v>112071</v>
      </c>
      <c r="D1595" s="132">
        <v>400382</v>
      </c>
      <c r="E1595" s="132">
        <v>95610</v>
      </c>
      <c r="F1595" s="132"/>
      <c r="G1595" s="132"/>
      <c r="H1595" s="132">
        <v>19635</v>
      </c>
      <c r="I1595" s="132">
        <v>35647</v>
      </c>
      <c r="J1595" s="132">
        <v>52495</v>
      </c>
      <c r="K1595" s="132">
        <v>17990</v>
      </c>
      <c r="L1595" s="132">
        <v>5790</v>
      </c>
      <c r="M1595" s="132"/>
      <c r="N1595" s="132"/>
      <c r="R1595" s="132">
        <v>17700</v>
      </c>
      <c r="S1595" s="132">
        <v>42200</v>
      </c>
      <c r="T1595" s="132">
        <v>219083</v>
      </c>
      <c r="U1595" s="132">
        <v>77702</v>
      </c>
      <c r="V1595" s="132">
        <v>16500</v>
      </c>
      <c r="W1595" s="132">
        <v>2300</v>
      </c>
      <c r="X1595" s="132">
        <v>42390</v>
      </c>
      <c r="Y1595" s="132">
        <v>9600</v>
      </c>
      <c r="Z1595" s="132" t="e">
        <v>#N/A</v>
      </c>
      <c r="AA1595" s="132">
        <v>33340</v>
      </c>
      <c r="AB1595" s="132" t="e">
        <v>#N/A</v>
      </c>
      <c r="AC1595" s="132">
        <v>1500</v>
      </c>
      <c r="AD1595" s="132">
        <v>9000</v>
      </c>
      <c r="AE1595" s="132">
        <v>8995</v>
      </c>
      <c r="AF1595" s="132">
        <v>27875</v>
      </c>
    </row>
    <row r="1596" spans="1:32">
      <c r="A1596" s="129">
        <v>38847</v>
      </c>
      <c r="B1596" s="132"/>
      <c r="C1596" s="132">
        <v>39447</v>
      </c>
      <c r="D1596" s="132">
        <v>162103</v>
      </c>
      <c r="E1596" s="132">
        <v>38279</v>
      </c>
      <c r="F1596" s="132"/>
      <c r="G1596" s="132"/>
      <c r="H1596" s="132">
        <v>15550</v>
      </c>
      <c r="I1596" s="132">
        <v>16685</v>
      </c>
      <c r="J1596" s="132">
        <v>15870</v>
      </c>
      <c r="K1596" s="132">
        <v>6350</v>
      </c>
      <c r="L1596" s="132">
        <v>1250</v>
      </c>
      <c r="M1596" s="132"/>
      <c r="N1596" s="132"/>
      <c r="R1596" s="132">
        <v>16280</v>
      </c>
      <c r="S1596" s="132">
        <v>10911</v>
      </c>
      <c r="T1596" s="132">
        <v>93622</v>
      </c>
      <c r="U1596" s="132">
        <v>63155</v>
      </c>
      <c r="V1596" s="132" t="e">
        <v>#N/A</v>
      </c>
      <c r="W1596" s="132" t="e">
        <v>#N/A</v>
      </c>
      <c r="X1596" s="132">
        <v>28063</v>
      </c>
      <c r="Y1596" s="132">
        <v>6850</v>
      </c>
      <c r="Z1596" s="132">
        <v>5823</v>
      </c>
      <c r="AA1596" s="132" t="e">
        <v>#N/A</v>
      </c>
      <c r="AB1596" s="132">
        <v>3500</v>
      </c>
      <c r="AC1596" s="132" t="e">
        <v>#N/A</v>
      </c>
      <c r="AD1596" s="132" t="e">
        <v>#N/A</v>
      </c>
      <c r="AE1596" s="132">
        <v>5500</v>
      </c>
      <c r="AF1596" s="132">
        <v>9175</v>
      </c>
    </row>
    <row r="1597" spans="1:32">
      <c r="A1597" s="129">
        <v>38848</v>
      </c>
      <c r="B1597" s="132"/>
      <c r="C1597" s="132">
        <v>39447</v>
      </c>
      <c r="D1597" s="132">
        <v>162103</v>
      </c>
      <c r="E1597" s="132">
        <v>38279</v>
      </c>
      <c r="F1597" s="132"/>
      <c r="G1597" s="132"/>
      <c r="H1597" s="132">
        <v>15550</v>
      </c>
      <c r="I1597" s="132">
        <v>16685</v>
      </c>
      <c r="J1597" s="132">
        <v>15870</v>
      </c>
      <c r="K1597" s="132">
        <v>6350</v>
      </c>
      <c r="L1597" s="132">
        <v>1250</v>
      </c>
      <c r="M1597" s="132"/>
      <c r="N1597" s="132"/>
      <c r="R1597" s="132">
        <v>16280</v>
      </c>
      <c r="S1597" s="132">
        <v>10911</v>
      </c>
      <c r="T1597" s="132">
        <v>93622</v>
      </c>
      <c r="U1597" s="132">
        <v>63155</v>
      </c>
      <c r="V1597" s="132" t="e">
        <v>#N/A</v>
      </c>
      <c r="W1597" s="132" t="e">
        <v>#N/A</v>
      </c>
      <c r="X1597" s="132">
        <v>28063</v>
      </c>
      <c r="Y1597" s="132">
        <v>6850</v>
      </c>
      <c r="Z1597" s="132">
        <v>5823</v>
      </c>
      <c r="AA1597" s="132" t="e">
        <v>#N/A</v>
      </c>
      <c r="AB1597" s="132">
        <v>3500</v>
      </c>
      <c r="AC1597" s="132" t="e">
        <v>#N/A</v>
      </c>
      <c r="AD1597" s="132" t="e">
        <v>#N/A</v>
      </c>
      <c r="AE1597" s="132">
        <v>5500</v>
      </c>
      <c r="AF1597" s="132">
        <v>9175</v>
      </c>
    </row>
    <row r="1598" spans="1:32">
      <c r="A1598" s="129">
        <v>38849</v>
      </c>
      <c r="B1598" s="132"/>
      <c r="C1598" s="132">
        <v>39447</v>
      </c>
      <c r="D1598" s="132">
        <v>162103</v>
      </c>
      <c r="E1598" s="132">
        <v>38279</v>
      </c>
      <c r="F1598" s="132"/>
      <c r="G1598" s="132"/>
      <c r="H1598" s="132">
        <v>15550</v>
      </c>
      <c r="I1598" s="132">
        <v>16685</v>
      </c>
      <c r="J1598" s="132">
        <v>15870</v>
      </c>
      <c r="K1598" s="132">
        <v>6350</v>
      </c>
      <c r="L1598" s="132">
        <v>1250</v>
      </c>
      <c r="M1598" s="132"/>
      <c r="N1598" s="132"/>
      <c r="R1598" s="132">
        <v>16280</v>
      </c>
      <c r="S1598" s="132">
        <v>10911</v>
      </c>
      <c r="T1598" s="132">
        <v>93622</v>
      </c>
      <c r="U1598" s="132">
        <v>63155</v>
      </c>
      <c r="V1598" s="132" t="e">
        <v>#N/A</v>
      </c>
      <c r="W1598" s="132" t="e">
        <v>#N/A</v>
      </c>
      <c r="X1598" s="132">
        <v>28063</v>
      </c>
      <c r="Y1598" s="132">
        <v>6850</v>
      </c>
      <c r="Z1598" s="132">
        <v>5823</v>
      </c>
      <c r="AA1598" s="132" t="e">
        <v>#N/A</v>
      </c>
      <c r="AB1598" s="132">
        <v>3500</v>
      </c>
      <c r="AC1598" s="132" t="e">
        <v>#N/A</v>
      </c>
      <c r="AD1598" s="132" t="e">
        <v>#N/A</v>
      </c>
      <c r="AE1598" s="132">
        <v>5500</v>
      </c>
      <c r="AF1598" s="132">
        <v>9175</v>
      </c>
    </row>
    <row r="1599" spans="1:32">
      <c r="A1599" s="129">
        <v>38852</v>
      </c>
      <c r="B1599" s="132"/>
      <c r="C1599" s="132">
        <v>45673</v>
      </c>
      <c r="D1599" s="132">
        <v>226705</v>
      </c>
      <c r="E1599" s="132">
        <v>42879</v>
      </c>
      <c r="F1599" s="132"/>
      <c r="G1599" s="132"/>
      <c r="H1599" s="132">
        <v>25953</v>
      </c>
      <c r="I1599" s="132">
        <v>22985</v>
      </c>
      <c r="J1599" s="132">
        <v>24520</v>
      </c>
      <c r="K1599" s="132">
        <v>22061</v>
      </c>
      <c r="L1599" s="132">
        <v>1950</v>
      </c>
      <c r="M1599" s="132"/>
      <c r="N1599" s="132"/>
      <c r="R1599" s="132">
        <v>16280</v>
      </c>
      <c r="S1599" s="132">
        <v>24911</v>
      </c>
      <c r="T1599" s="132">
        <v>156176</v>
      </c>
      <c r="U1599" s="132">
        <v>72591</v>
      </c>
      <c r="V1599" s="132">
        <v>5000</v>
      </c>
      <c r="W1599" s="132">
        <v>750</v>
      </c>
      <c r="X1599" s="132">
        <v>32239</v>
      </c>
      <c r="Y1599" s="132">
        <v>6850</v>
      </c>
      <c r="Z1599" s="132">
        <v>5823</v>
      </c>
      <c r="AA1599" s="132">
        <v>4750</v>
      </c>
      <c r="AB1599" s="132">
        <v>3500</v>
      </c>
      <c r="AC1599" s="132" t="e">
        <v>#N/A</v>
      </c>
      <c r="AD1599" s="132" t="e">
        <v>#N/A</v>
      </c>
      <c r="AE1599" s="132">
        <v>5500</v>
      </c>
      <c r="AF1599" s="132">
        <v>9175</v>
      </c>
    </row>
    <row r="1600" spans="1:32">
      <c r="A1600" s="129">
        <v>38853</v>
      </c>
      <c r="B1600" s="132"/>
      <c r="C1600" s="132">
        <v>45673</v>
      </c>
      <c r="D1600" s="132">
        <v>226705</v>
      </c>
      <c r="E1600" s="132">
        <v>42879</v>
      </c>
      <c r="F1600" s="132"/>
      <c r="G1600" s="132"/>
      <c r="H1600" s="132">
        <v>25953</v>
      </c>
      <c r="I1600" s="132">
        <v>22985</v>
      </c>
      <c r="J1600" s="132">
        <v>24520</v>
      </c>
      <c r="K1600" s="132">
        <v>22061</v>
      </c>
      <c r="L1600" s="132">
        <v>1950</v>
      </c>
      <c r="M1600" s="132"/>
      <c r="N1600" s="132"/>
      <c r="R1600" s="132">
        <v>16280</v>
      </c>
      <c r="S1600" s="132">
        <v>24911</v>
      </c>
      <c r="T1600" s="132">
        <v>156176</v>
      </c>
      <c r="U1600" s="132">
        <v>72591</v>
      </c>
      <c r="V1600" s="132">
        <v>5000</v>
      </c>
      <c r="W1600" s="132">
        <v>750</v>
      </c>
      <c r="X1600" s="132">
        <v>32239</v>
      </c>
      <c r="Y1600" s="132">
        <v>6850</v>
      </c>
      <c r="Z1600" s="132">
        <v>5823</v>
      </c>
      <c r="AA1600" s="132">
        <v>4750</v>
      </c>
      <c r="AB1600" s="132">
        <v>3500</v>
      </c>
      <c r="AC1600" s="132" t="e">
        <v>#N/A</v>
      </c>
      <c r="AD1600" s="132" t="e">
        <v>#N/A</v>
      </c>
      <c r="AE1600" s="132">
        <v>5500</v>
      </c>
      <c r="AF1600" s="132">
        <v>9175</v>
      </c>
    </row>
    <row r="1601" spans="1:32">
      <c r="A1601" s="129">
        <v>38854</v>
      </c>
      <c r="B1601" s="132"/>
      <c r="C1601" s="132">
        <v>45673</v>
      </c>
      <c r="D1601" s="132">
        <v>226705</v>
      </c>
      <c r="E1601" s="132">
        <v>42879</v>
      </c>
      <c r="F1601" s="132"/>
      <c r="G1601" s="132"/>
      <c r="H1601" s="132">
        <v>25953</v>
      </c>
      <c r="I1601" s="132">
        <v>22985</v>
      </c>
      <c r="J1601" s="132">
        <v>24520</v>
      </c>
      <c r="K1601" s="132">
        <v>22061</v>
      </c>
      <c r="L1601" s="132">
        <v>1950</v>
      </c>
      <c r="M1601" s="132"/>
      <c r="N1601" s="132"/>
      <c r="R1601" s="132">
        <v>16280</v>
      </c>
      <c r="S1601" s="132">
        <v>24911</v>
      </c>
      <c r="T1601" s="132">
        <v>156176</v>
      </c>
      <c r="U1601" s="132">
        <v>72591</v>
      </c>
      <c r="V1601" s="132">
        <v>5000</v>
      </c>
      <c r="W1601" s="132">
        <v>750</v>
      </c>
      <c r="X1601" s="132">
        <v>32239</v>
      </c>
      <c r="Y1601" s="132">
        <v>6850</v>
      </c>
      <c r="Z1601" s="132">
        <v>5823</v>
      </c>
      <c r="AA1601" s="132">
        <v>4750</v>
      </c>
      <c r="AB1601" s="132">
        <v>3500</v>
      </c>
      <c r="AC1601" s="132" t="e">
        <v>#N/A</v>
      </c>
      <c r="AD1601" s="132" t="e">
        <v>#N/A</v>
      </c>
      <c r="AE1601" s="132">
        <v>5500</v>
      </c>
      <c r="AF1601" s="132">
        <v>9175</v>
      </c>
    </row>
    <row r="1602" spans="1:32">
      <c r="A1602" s="129">
        <v>38855</v>
      </c>
      <c r="B1602" s="132"/>
      <c r="C1602" s="132">
        <v>45673</v>
      </c>
      <c r="D1602" s="132">
        <v>226705</v>
      </c>
      <c r="E1602" s="132">
        <v>42879</v>
      </c>
      <c r="F1602" s="132"/>
      <c r="G1602" s="132"/>
      <c r="H1602" s="132">
        <v>25953</v>
      </c>
      <c r="I1602" s="132">
        <v>22985</v>
      </c>
      <c r="J1602" s="132">
        <v>24520</v>
      </c>
      <c r="K1602" s="132">
        <v>22061</v>
      </c>
      <c r="L1602" s="132">
        <v>1950</v>
      </c>
      <c r="M1602" s="132"/>
      <c r="N1602" s="132"/>
      <c r="R1602" s="132">
        <v>16280</v>
      </c>
      <c r="S1602" s="132">
        <v>24911</v>
      </c>
      <c r="T1602" s="132">
        <v>156176</v>
      </c>
      <c r="U1602" s="132">
        <v>72591</v>
      </c>
      <c r="V1602" s="132">
        <v>5000</v>
      </c>
      <c r="W1602" s="132">
        <v>750</v>
      </c>
      <c r="X1602" s="132">
        <v>32239</v>
      </c>
      <c r="Y1602" s="132">
        <v>6850</v>
      </c>
      <c r="Z1602" s="132">
        <v>5823</v>
      </c>
      <c r="AA1602" s="132">
        <v>4750</v>
      </c>
      <c r="AB1602" s="132">
        <v>3500</v>
      </c>
      <c r="AC1602" s="132" t="e">
        <v>#N/A</v>
      </c>
      <c r="AD1602" s="132" t="e">
        <v>#N/A</v>
      </c>
      <c r="AE1602" s="132">
        <v>5500</v>
      </c>
      <c r="AF1602" s="132">
        <v>9175</v>
      </c>
    </row>
    <row r="1603" spans="1:32">
      <c r="A1603" s="129">
        <v>38856</v>
      </c>
      <c r="B1603" s="132"/>
      <c r="C1603" s="132">
        <v>45673</v>
      </c>
      <c r="D1603" s="132">
        <v>226705</v>
      </c>
      <c r="E1603" s="132">
        <v>42879</v>
      </c>
      <c r="F1603" s="132"/>
      <c r="G1603" s="132"/>
      <c r="H1603" s="132">
        <v>25953</v>
      </c>
      <c r="I1603" s="132">
        <v>22985</v>
      </c>
      <c r="J1603" s="132">
        <v>24520</v>
      </c>
      <c r="K1603" s="132">
        <v>22061</v>
      </c>
      <c r="L1603" s="132">
        <v>1950</v>
      </c>
      <c r="M1603" s="132"/>
      <c r="N1603" s="132"/>
      <c r="R1603" s="132">
        <v>16280</v>
      </c>
      <c r="S1603" s="132">
        <v>24911</v>
      </c>
      <c r="T1603" s="132">
        <v>156176</v>
      </c>
      <c r="U1603" s="132">
        <v>72591</v>
      </c>
      <c r="V1603" s="132">
        <v>5000</v>
      </c>
      <c r="W1603" s="132">
        <v>750</v>
      </c>
      <c r="X1603" s="132">
        <v>32239</v>
      </c>
      <c r="Y1603" s="132">
        <v>6850</v>
      </c>
      <c r="Z1603" s="132">
        <v>5823</v>
      </c>
      <c r="AA1603" s="132">
        <v>4750</v>
      </c>
      <c r="AB1603" s="132">
        <v>3500</v>
      </c>
      <c r="AC1603" s="132" t="e">
        <v>#N/A</v>
      </c>
      <c r="AD1603" s="132" t="e">
        <v>#N/A</v>
      </c>
      <c r="AE1603" s="132">
        <v>5500</v>
      </c>
      <c r="AF1603" s="132">
        <v>9175</v>
      </c>
    </row>
    <row r="1604" spans="1:32">
      <c r="A1604" s="129">
        <v>38859</v>
      </c>
      <c r="B1604" s="132"/>
      <c r="C1604" s="132">
        <v>45673</v>
      </c>
      <c r="D1604" s="132">
        <v>226705</v>
      </c>
      <c r="E1604" s="132">
        <v>42879</v>
      </c>
      <c r="F1604" s="132"/>
      <c r="G1604" s="132"/>
      <c r="H1604" s="132">
        <v>25953</v>
      </c>
      <c r="I1604" s="132">
        <v>22985</v>
      </c>
      <c r="J1604" s="132">
        <v>24520</v>
      </c>
      <c r="K1604" s="132">
        <v>22061</v>
      </c>
      <c r="L1604" s="132">
        <v>1950</v>
      </c>
      <c r="M1604" s="132"/>
      <c r="N1604" s="132"/>
      <c r="R1604" s="132">
        <v>16280</v>
      </c>
      <c r="S1604" s="132">
        <v>24911</v>
      </c>
      <c r="T1604" s="132">
        <v>156176</v>
      </c>
      <c r="U1604" s="132">
        <v>72591</v>
      </c>
      <c r="V1604" s="132">
        <v>5000</v>
      </c>
      <c r="W1604" s="132">
        <v>750</v>
      </c>
      <c r="X1604" s="132">
        <v>32239</v>
      </c>
      <c r="Y1604" s="132">
        <v>6850</v>
      </c>
      <c r="Z1604" s="132">
        <v>5823</v>
      </c>
      <c r="AA1604" s="132">
        <v>4750</v>
      </c>
      <c r="AB1604" s="132">
        <v>3500</v>
      </c>
      <c r="AC1604" s="132" t="e">
        <v>#N/A</v>
      </c>
      <c r="AD1604" s="132" t="e">
        <v>#N/A</v>
      </c>
      <c r="AE1604" s="132">
        <v>5500</v>
      </c>
      <c r="AF1604" s="132">
        <v>9175</v>
      </c>
    </row>
    <row r="1605" spans="1:32">
      <c r="A1605" s="129">
        <v>38860</v>
      </c>
      <c r="B1605" s="132"/>
      <c r="C1605" s="132">
        <v>61203</v>
      </c>
      <c r="D1605" s="132">
        <v>276171</v>
      </c>
      <c r="E1605" s="132">
        <v>54608</v>
      </c>
      <c r="F1605" s="132"/>
      <c r="G1605" s="132"/>
      <c r="H1605" s="132">
        <v>35844</v>
      </c>
      <c r="I1605" s="132">
        <v>22985</v>
      </c>
      <c r="J1605" s="132">
        <v>31020</v>
      </c>
      <c r="K1605" s="132">
        <v>25661</v>
      </c>
      <c r="L1605" s="132">
        <v>265</v>
      </c>
      <c r="M1605" s="132"/>
      <c r="N1605" s="132"/>
      <c r="R1605" s="132">
        <v>16280</v>
      </c>
      <c r="S1605" s="132">
        <v>24911</v>
      </c>
      <c r="T1605" s="132">
        <v>176875</v>
      </c>
      <c r="U1605" s="132">
        <v>75591</v>
      </c>
      <c r="V1605" s="132">
        <v>8041</v>
      </c>
      <c r="W1605" s="132">
        <v>750</v>
      </c>
      <c r="X1605" s="132">
        <v>38265</v>
      </c>
      <c r="Y1605" s="132">
        <v>6850</v>
      </c>
      <c r="Z1605" s="132">
        <v>5823</v>
      </c>
      <c r="AA1605" s="132">
        <v>9350</v>
      </c>
      <c r="AB1605" s="132">
        <v>3500</v>
      </c>
      <c r="AC1605" s="132" t="e">
        <v>#N/A</v>
      </c>
      <c r="AD1605" s="132" t="e">
        <v>#N/A</v>
      </c>
      <c r="AE1605" s="132">
        <v>5500</v>
      </c>
      <c r="AF1605" s="132">
        <v>15075</v>
      </c>
    </row>
    <row r="1606" spans="1:32">
      <c r="A1606" s="129">
        <v>38861</v>
      </c>
      <c r="B1606" s="132"/>
      <c r="C1606" s="132">
        <v>61203</v>
      </c>
      <c r="D1606" s="132">
        <v>276171</v>
      </c>
      <c r="E1606" s="132">
        <v>54608</v>
      </c>
      <c r="F1606" s="132"/>
      <c r="G1606" s="132"/>
      <c r="H1606" s="132">
        <v>35844</v>
      </c>
      <c r="I1606" s="132">
        <v>22985</v>
      </c>
      <c r="J1606" s="132">
        <v>31020</v>
      </c>
      <c r="K1606" s="132">
        <v>25661</v>
      </c>
      <c r="L1606" s="132">
        <v>265</v>
      </c>
      <c r="M1606" s="132"/>
      <c r="N1606" s="132"/>
      <c r="R1606" s="132">
        <v>16280</v>
      </c>
      <c r="S1606" s="132">
        <v>24911</v>
      </c>
      <c r="T1606" s="132">
        <v>176875</v>
      </c>
      <c r="U1606" s="132">
        <v>75591</v>
      </c>
      <c r="V1606" s="132">
        <v>8041</v>
      </c>
      <c r="W1606" s="132">
        <v>750</v>
      </c>
      <c r="X1606" s="132">
        <v>38265</v>
      </c>
      <c r="Y1606" s="132">
        <v>6850</v>
      </c>
      <c r="Z1606" s="132">
        <v>5823</v>
      </c>
      <c r="AA1606" s="132">
        <v>9350</v>
      </c>
      <c r="AB1606" s="132">
        <v>3500</v>
      </c>
      <c r="AC1606" s="132" t="e">
        <v>#N/A</v>
      </c>
      <c r="AD1606" s="132" t="e">
        <v>#N/A</v>
      </c>
      <c r="AE1606" s="132">
        <v>5500</v>
      </c>
      <c r="AF1606" s="132">
        <v>15075</v>
      </c>
    </row>
    <row r="1607" spans="1:32">
      <c r="A1607" s="129">
        <v>38862</v>
      </c>
      <c r="B1607" s="132"/>
      <c r="C1607" s="132"/>
      <c r="D1607" s="132"/>
      <c r="E1607" s="132"/>
      <c r="F1607" s="132"/>
      <c r="G1607" s="132"/>
      <c r="H1607" s="132"/>
      <c r="I1607" s="132"/>
      <c r="J1607" s="132"/>
      <c r="K1607" s="132"/>
      <c r="L1607" s="132"/>
      <c r="M1607" s="132"/>
      <c r="N1607" s="132"/>
      <c r="R1607" s="132">
        <v>20650</v>
      </c>
      <c r="S1607" s="132">
        <v>61411</v>
      </c>
      <c r="T1607" s="132">
        <v>208675</v>
      </c>
      <c r="U1607" s="132">
        <v>75591</v>
      </c>
      <c r="V1607" s="132">
        <v>8041</v>
      </c>
      <c r="W1607" s="132">
        <v>4250</v>
      </c>
      <c r="X1607" s="132">
        <v>56371</v>
      </c>
      <c r="Y1607" s="132">
        <v>10750</v>
      </c>
      <c r="Z1607" s="132">
        <v>15776</v>
      </c>
      <c r="AA1607" s="132">
        <v>9350</v>
      </c>
      <c r="AB1607" s="132">
        <v>3500</v>
      </c>
      <c r="AC1607" s="132" t="e">
        <v>#N/A</v>
      </c>
      <c r="AD1607" s="132" t="e">
        <v>#N/A</v>
      </c>
      <c r="AE1607" s="132">
        <v>5500</v>
      </c>
      <c r="AF1607" s="132">
        <v>15075</v>
      </c>
    </row>
    <row r="1608" spans="1:32">
      <c r="A1608" s="129">
        <v>38863</v>
      </c>
      <c r="B1608" s="132"/>
      <c r="C1608" s="132">
        <v>84241</v>
      </c>
      <c r="D1608" s="132">
        <v>365628</v>
      </c>
      <c r="E1608" s="132">
        <v>7317</v>
      </c>
      <c r="F1608" s="132"/>
      <c r="G1608" s="132"/>
      <c r="H1608" s="132">
        <v>37344</v>
      </c>
      <c r="I1608" s="132">
        <v>26165</v>
      </c>
      <c r="J1608" s="132">
        <v>36190</v>
      </c>
      <c r="K1608" s="132">
        <v>27161</v>
      </c>
      <c r="L1608" s="132">
        <v>5900</v>
      </c>
      <c r="M1608" s="132"/>
      <c r="N1608" s="132"/>
      <c r="R1608" s="132">
        <v>20650</v>
      </c>
      <c r="S1608" s="132">
        <v>61411</v>
      </c>
      <c r="T1608" s="132">
        <v>208675</v>
      </c>
      <c r="U1608" s="132">
        <v>75591</v>
      </c>
      <c r="V1608" s="132">
        <v>8041</v>
      </c>
      <c r="W1608" s="132">
        <v>4250</v>
      </c>
      <c r="X1608" s="132">
        <v>56371</v>
      </c>
      <c r="Y1608" s="132">
        <v>10750</v>
      </c>
      <c r="Z1608" s="132">
        <v>15776</v>
      </c>
      <c r="AA1608" s="132">
        <v>9350</v>
      </c>
      <c r="AB1608" s="132">
        <v>3500</v>
      </c>
      <c r="AC1608" s="132" t="e">
        <v>#N/A</v>
      </c>
      <c r="AD1608" s="132" t="e">
        <v>#N/A</v>
      </c>
      <c r="AE1608" s="132">
        <v>5500</v>
      </c>
      <c r="AF1608" s="132">
        <v>15075</v>
      </c>
    </row>
    <row r="1609" spans="1:32">
      <c r="A1609" s="129">
        <v>38867</v>
      </c>
      <c r="B1609" s="132"/>
      <c r="C1609" s="132">
        <v>84241</v>
      </c>
      <c r="D1609" s="132">
        <v>365628</v>
      </c>
      <c r="E1609" s="132">
        <v>7317</v>
      </c>
      <c r="F1609" s="132"/>
      <c r="G1609" s="132"/>
      <c r="H1609" s="132">
        <v>37344</v>
      </c>
      <c r="I1609" s="132">
        <v>26165</v>
      </c>
      <c r="J1609" s="132">
        <v>36190</v>
      </c>
      <c r="K1609" s="132">
        <v>27161</v>
      </c>
      <c r="L1609" s="132">
        <v>5900</v>
      </c>
      <c r="M1609" s="132"/>
      <c r="N1609" s="132"/>
      <c r="R1609" s="132">
        <v>20650</v>
      </c>
      <c r="S1609" s="132">
        <v>61411</v>
      </c>
      <c r="T1609" s="132">
        <v>208675</v>
      </c>
      <c r="U1609" s="132">
        <v>75591</v>
      </c>
      <c r="V1609" s="132">
        <v>8041</v>
      </c>
      <c r="W1609" s="132">
        <v>4250</v>
      </c>
      <c r="X1609" s="132">
        <v>56371</v>
      </c>
      <c r="Y1609" s="132">
        <v>10750</v>
      </c>
      <c r="Z1609" s="132">
        <v>15776</v>
      </c>
      <c r="AA1609" s="132">
        <v>9350</v>
      </c>
      <c r="AB1609" s="132">
        <v>3500</v>
      </c>
      <c r="AC1609" s="132" t="e">
        <v>#N/A</v>
      </c>
      <c r="AD1609" s="132" t="e">
        <v>#N/A</v>
      </c>
      <c r="AE1609" s="132">
        <v>5500</v>
      </c>
      <c r="AF1609" s="132">
        <v>15075</v>
      </c>
    </row>
    <row r="1610" spans="1:32">
      <c r="A1610" s="129">
        <v>38868</v>
      </c>
      <c r="B1610" s="132"/>
      <c r="C1610" s="132">
        <v>114651</v>
      </c>
      <c r="D1610" s="132">
        <v>488860</v>
      </c>
      <c r="E1610" s="132">
        <v>107013</v>
      </c>
      <c r="F1610" s="132">
        <v>220654</v>
      </c>
      <c r="G1610" s="132">
        <v>1032282</v>
      </c>
      <c r="H1610" s="132"/>
      <c r="I1610" s="132"/>
      <c r="J1610" s="132"/>
      <c r="K1610" s="132"/>
      <c r="L1610" s="132"/>
      <c r="M1610" s="132">
        <v>114328</v>
      </c>
      <c r="N1610" s="132"/>
      <c r="R1610" s="132" t="e">
        <v>#N/A</v>
      </c>
      <c r="S1610" s="132" t="e">
        <v>#N/A</v>
      </c>
      <c r="T1610" s="132">
        <v>285985</v>
      </c>
      <c r="U1610" s="132">
        <v>93756</v>
      </c>
      <c r="V1610" s="132" t="e">
        <v>#N/A</v>
      </c>
      <c r="W1610" s="132" t="e">
        <v>#N/A</v>
      </c>
      <c r="X1610" s="132" t="e">
        <v>#N/A</v>
      </c>
      <c r="Y1610" s="132" t="e">
        <v>#N/A</v>
      </c>
      <c r="Z1610" s="132" t="e">
        <v>#N/A</v>
      </c>
      <c r="AA1610" s="132" t="e">
        <v>#N/A</v>
      </c>
      <c r="AB1610" s="132" t="e">
        <v>#N/A</v>
      </c>
      <c r="AC1610" s="132" t="e">
        <v>#N/A</v>
      </c>
      <c r="AD1610" s="132" t="e">
        <v>#N/A</v>
      </c>
      <c r="AE1610" s="132" t="e">
        <v>#N/A</v>
      </c>
      <c r="AF1610" s="132" t="e">
        <v>#N/A</v>
      </c>
    </row>
    <row r="1611" spans="1:32">
      <c r="A1611" s="129">
        <v>38869</v>
      </c>
      <c r="B1611" s="132"/>
      <c r="C1611" s="132">
        <v>114651</v>
      </c>
      <c r="D1611" s="132">
        <v>488860</v>
      </c>
      <c r="E1611" s="132">
        <v>107013</v>
      </c>
      <c r="F1611" s="132"/>
      <c r="G1611" s="132"/>
      <c r="H1611" s="132">
        <v>63288</v>
      </c>
      <c r="I1611" s="132">
        <v>30415</v>
      </c>
      <c r="J1611" s="132">
        <v>45478</v>
      </c>
      <c r="K1611" s="132">
        <v>32461</v>
      </c>
      <c r="L1611" s="132">
        <v>5900</v>
      </c>
      <c r="M1611" s="132"/>
      <c r="N1611" s="132"/>
      <c r="R1611" s="132">
        <v>22650</v>
      </c>
      <c r="S1611" s="132">
        <v>95711</v>
      </c>
      <c r="T1611" s="132">
        <v>285985</v>
      </c>
      <c r="U1611" s="132">
        <v>93756</v>
      </c>
      <c r="V1611" s="132">
        <v>8041</v>
      </c>
      <c r="W1611" s="132">
        <v>4950</v>
      </c>
      <c r="X1611" s="132">
        <v>64751</v>
      </c>
      <c r="Y1611" s="132">
        <v>19200</v>
      </c>
      <c r="Z1611" s="132">
        <v>17176</v>
      </c>
      <c r="AA1611" s="132">
        <v>9350</v>
      </c>
      <c r="AB1611" s="132">
        <v>3500</v>
      </c>
      <c r="AC1611" s="132" t="e">
        <v>#N/A</v>
      </c>
      <c r="AD1611" s="132" t="e">
        <v>#N/A</v>
      </c>
      <c r="AE1611" s="132">
        <v>5500</v>
      </c>
      <c r="AF1611" s="132">
        <v>20075</v>
      </c>
    </row>
    <row r="1612" spans="1:32">
      <c r="A1612" s="129">
        <v>38870</v>
      </c>
      <c r="B1612" s="132"/>
      <c r="C1612" s="132">
        <v>114651</v>
      </c>
      <c r="D1612" s="132">
        <v>488860</v>
      </c>
      <c r="E1612" s="132">
        <v>107013</v>
      </c>
      <c r="F1612" s="132"/>
      <c r="G1612" s="132"/>
      <c r="H1612" s="132">
        <v>63288</v>
      </c>
      <c r="I1612" s="132">
        <v>30415</v>
      </c>
      <c r="J1612" s="132">
        <v>45478</v>
      </c>
      <c r="K1612" s="132">
        <v>32461</v>
      </c>
      <c r="L1612" s="132">
        <v>5900</v>
      </c>
      <c r="M1612" s="132"/>
      <c r="N1612" s="132"/>
      <c r="R1612" s="132">
        <v>22650</v>
      </c>
      <c r="S1612" s="132">
        <v>95711</v>
      </c>
      <c r="T1612" s="132">
        <v>285985</v>
      </c>
      <c r="U1612" s="132">
        <v>93756</v>
      </c>
      <c r="V1612" s="132">
        <v>8041</v>
      </c>
      <c r="W1612" s="132">
        <v>4950</v>
      </c>
      <c r="X1612" s="132">
        <v>64751</v>
      </c>
      <c r="Y1612" s="132">
        <v>19200</v>
      </c>
      <c r="Z1612" s="132">
        <v>17176</v>
      </c>
      <c r="AA1612" s="132">
        <v>9350</v>
      </c>
      <c r="AB1612" s="132">
        <v>3500</v>
      </c>
      <c r="AC1612" s="132" t="e">
        <v>#N/A</v>
      </c>
      <c r="AD1612" s="132" t="e">
        <v>#N/A</v>
      </c>
      <c r="AE1612" s="132">
        <v>5500</v>
      </c>
      <c r="AF1612" s="132">
        <v>20075</v>
      </c>
    </row>
    <row r="1613" spans="1:32">
      <c r="A1613" s="129">
        <v>38873</v>
      </c>
      <c r="B1613" s="132"/>
      <c r="C1613" s="132">
        <v>114651</v>
      </c>
      <c r="D1613" s="132">
        <v>488860</v>
      </c>
      <c r="E1613" s="132">
        <v>107013</v>
      </c>
      <c r="F1613" s="132"/>
      <c r="G1613" s="132"/>
      <c r="H1613" s="132">
        <v>63288</v>
      </c>
      <c r="I1613" s="132">
        <v>30415</v>
      </c>
      <c r="J1613" s="132">
        <v>45478</v>
      </c>
      <c r="K1613" s="132">
        <v>32461</v>
      </c>
      <c r="L1613" s="132">
        <v>5900</v>
      </c>
      <c r="M1613" s="132"/>
      <c r="N1613" s="132"/>
      <c r="R1613" s="132">
        <v>22650</v>
      </c>
      <c r="S1613" s="132">
        <v>95711</v>
      </c>
      <c r="T1613" s="132">
        <v>285985</v>
      </c>
      <c r="U1613" s="132">
        <v>93756</v>
      </c>
      <c r="V1613" s="132">
        <v>8041</v>
      </c>
      <c r="W1613" s="132">
        <v>4950</v>
      </c>
      <c r="X1613" s="132">
        <v>64751</v>
      </c>
      <c r="Y1613" s="132">
        <v>19200</v>
      </c>
      <c r="Z1613" s="132">
        <v>17176</v>
      </c>
      <c r="AA1613" s="132">
        <v>9350</v>
      </c>
      <c r="AB1613" s="132">
        <v>3500</v>
      </c>
      <c r="AC1613" s="132" t="e">
        <v>#N/A</v>
      </c>
      <c r="AD1613" s="132" t="e">
        <v>#N/A</v>
      </c>
      <c r="AE1613" s="132">
        <v>5500</v>
      </c>
      <c r="AF1613" s="132">
        <v>20075</v>
      </c>
    </row>
    <row r="1614" spans="1:32">
      <c r="A1614" s="129">
        <v>38874</v>
      </c>
      <c r="B1614" s="132"/>
      <c r="C1614" s="132">
        <v>114651</v>
      </c>
      <c r="D1614" s="132">
        <v>488860</v>
      </c>
      <c r="E1614" s="132">
        <v>107013</v>
      </c>
      <c r="F1614" s="132"/>
      <c r="G1614" s="132"/>
      <c r="H1614" s="132">
        <v>63288</v>
      </c>
      <c r="I1614" s="132">
        <v>30415</v>
      </c>
      <c r="J1614" s="132">
        <v>45478</v>
      </c>
      <c r="K1614" s="132">
        <v>32461</v>
      </c>
      <c r="L1614" s="132">
        <v>5900</v>
      </c>
      <c r="M1614" s="132"/>
      <c r="N1614" s="132"/>
      <c r="R1614" s="132">
        <v>22650</v>
      </c>
      <c r="S1614" s="132">
        <v>95711</v>
      </c>
      <c r="T1614" s="132">
        <v>285985</v>
      </c>
      <c r="U1614" s="132">
        <v>93756</v>
      </c>
      <c r="V1614" s="132">
        <v>8041</v>
      </c>
      <c r="W1614" s="132">
        <v>4950</v>
      </c>
      <c r="X1614" s="132">
        <v>64751</v>
      </c>
      <c r="Y1614" s="132">
        <v>19200</v>
      </c>
      <c r="Z1614" s="132">
        <v>17176</v>
      </c>
      <c r="AA1614" s="132">
        <v>9350</v>
      </c>
      <c r="AB1614" s="132">
        <v>3500</v>
      </c>
      <c r="AC1614" s="132" t="e">
        <v>#N/A</v>
      </c>
      <c r="AD1614" s="132" t="e">
        <v>#N/A</v>
      </c>
      <c r="AE1614" s="132">
        <v>5500</v>
      </c>
      <c r="AF1614" s="132">
        <v>20075</v>
      </c>
    </row>
    <row r="1615" spans="1:32">
      <c r="A1615" s="129">
        <v>38875</v>
      </c>
      <c r="B1615" s="132"/>
      <c r="C1615" s="132">
        <v>114651</v>
      </c>
      <c r="D1615" s="132">
        <v>488860</v>
      </c>
      <c r="E1615" s="132">
        <v>107013</v>
      </c>
      <c r="F1615" s="132"/>
      <c r="G1615" s="132"/>
      <c r="H1615" s="132">
        <v>63288</v>
      </c>
      <c r="I1615" s="132">
        <v>30415</v>
      </c>
      <c r="J1615" s="132">
        <v>45478</v>
      </c>
      <c r="K1615" s="132">
        <v>32461</v>
      </c>
      <c r="L1615" s="132">
        <v>5900</v>
      </c>
      <c r="M1615" s="132"/>
      <c r="N1615" s="132"/>
      <c r="R1615" s="132">
        <v>22650</v>
      </c>
      <c r="S1615" s="132">
        <v>95711</v>
      </c>
      <c r="T1615" s="132">
        <v>285985</v>
      </c>
      <c r="U1615" s="132">
        <v>93756</v>
      </c>
      <c r="V1615" s="132">
        <v>8041</v>
      </c>
      <c r="W1615" s="132">
        <v>4950</v>
      </c>
      <c r="X1615" s="132">
        <v>64751</v>
      </c>
      <c r="Y1615" s="132">
        <v>19200</v>
      </c>
      <c r="Z1615" s="132">
        <v>17176</v>
      </c>
      <c r="AA1615" s="132">
        <v>9350</v>
      </c>
      <c r="AB1615" s="132">
        <v>3500</v>
      </c>
      <c r="AC1615" s="132" t="e">
        <v>#N/A</v>
      </c>
      <c r="AD1615" s="132" t="e">
        <v>#N/A</v>
      </c>
      <c r="AE1615" s="132">
        <v>5500</v>
      </c>
      <c r="AF1615" s="132">
        <v>20075</v>
      </c>
    </row>
    <row r="1616" spans="1:32">
      <c r="A1616" s="129">
        <v>38876</v>
      </c>
      <c r="B1616" s="132"/>
      <c r="C1616" s="132">
        <v>114651</v>
      </c>
      <c r="D1616" s="132">
        <v>488860</v>
      </c>
      <c r="E1616" s="132">
        <v>107013</v>
      </c>
      <c r="F1616" s="132"/>
      <c r="G1616" s="132"/>
      <c r="H1616" s="132">
        <v>63288</v>
      </c>
      <c r="I1616" s="132">
        <v>30415</v>
      </c>
      <c r="J1616" s="132">
        <v>45478</v>
      </c>
      <c r="K1616" s="132">
        <v>32461</v>
      </c>
      <c r="L1616" s="132">
        <v>5900</v>
      </c>
      <c r="M1616" s="132"/>
      <c r="N1616" s="132"/>
      <c r="R1616" s="132">
        <v>22650</v>
      </c>
      <c r="S1616" s="132">
        <v>95711</v>
      </c>
      <c r="T1616" s="132">
        <v>285985</v>
      </c>
      <c r="U1616" s="132">
        <v>93756</v>
      </c>
      <c r="V1616" s="132">
        <v>8041</v>
      </c>
      <c r="W1616" s="132">
        <v>4950</v>
      </c>
      <c r="X1616" s="132">
        <v>64751</v>
      </c>
      <c r="Y1616" s="132">
        <v>19200</v>
      </c>
      <c r="Z1616" s="132">
        <v>17176</v>
      </c>
      <c r="AA1616" s="132">
        <v>9350</v>
      </c>
      <c r="AB1616" s="132">
        <v>3500</v>
      </c>
      <c r="AC1616" s="132" t="e">
        <v>#N/A</v>
      </c>
      <c r="AD1616" s="132" t="e">
        <v>#N/A</v>
      </c>
      <c r="AE1616" s="132">
        <v>5500</v>
      </c>
      <c r="AF1616" s="132">
        <v>20075</v>
      </c>
    </row>
    <row r="1617" spans="1:32">
      <c r="A1617" s="129">
        <v>38877</v>
      </c>
      <c r="B1617" s="132"/>
      <c r="C1617" s="132">
        <v>114651</v>
      </c>
      <c r="D1617" s="132">
        <v>488860</v>
      </c>
      <c r="E1617" s="132">
        <v>107013</v>
      </c>
      <c r="F1617" s="132"/>
      <c r="G1617" s="132"/>
      <c r="H1617" s="132">
        <v>63288</v>
      </c>
      <c r="I1617" s="132">
        <v>30415</v>
      </c>
      <c r="J1617" s="132">
        <v>45478</v>
      </c>
      <c r="K1617" s="132">
        <v>32461</v>
      </c>
      <c r="L1617" s="132">
        <v>5900</v>
      </c>
      <c r="M1617" s="132"/>
      <c r="N1617" s="132"/>
      <c r="R1617" s="132">
        <v>22650</v>
      </c>
      <c r="S1617" s="132">
        <v>95711</v>
      </c>
      <c r="T1617" s="132">
        <v>285985</v>
      </c>
      <c r="U1617" s="132">
        <v>93756</v>
      </c>
      <c r="V1617" s="132">
        <v>8041</v>
      </c>
      <c r="W1617" s="132">
        <v>4950</v>
      </c>
      <c r="X1617" s="132">
        <v>64751</v>
      </c>
      <c r="Y1617" s="132">
        <v>19200</v>
      </c>
      <c r="Z1617" s="132">
        <v>17176</v>
      </c>
      <c r="AA1617" s="132">
        <v>9350</v>
      </c>
      <c r="AB1617" s="132">
        <v>3500</v>
      </c>
      <c r="AC1617" s="132" t="e">
        <v>#N/A</v>
      </c>
      <c r="AD1617" s="132" t="e">
        <v>#N/A</v>
      </c>
      <c r="AE1617" s="132">
        <v>5500</v>
      </c>
      <c r="AF1617" s="132">
        <v>20075</v>
      </c>
    </row>
    <row r="1618" spans="1:32">
      <c r="A1618" s="129">
        <v>38880</v>
      </c>
      <c r="B1618" s="132"/>
      <c r="C1618" s="132">
        <v>30497</v>
      </c>
      <c r="D1618" s="132">
        <v>147962</v>
      </c>
      <c r="E1618" s="132">
        <v>28308</v>
      </c>
      <c r="F1618" s="132"/>
      <c r="G1618" s="132"/>
      <c r="H1618" s="132">
        <v>14315</v>
      </c>
      <c r="I1618" s="132">
        <v>15534</v>
      </c>
      <c r="J1618" s="132">
        <v>15943</v>
      </c>
      <c r="K1618" s="132">
        <v>21843</v>
      </c>
      <c r="L1618" s="132">
        <v>2009</v>
      </c>
      <c r="M1618" s="132"/>
      <c r="N1618" s="132"/>
      <c r="R1618" s="132">
        <v>17203</v>
      </c>
      <c r="S1618" s="132">
        <v>36500</v>
      </c>
      <c r="T1618" s="132">
        <v>62731</v>
      </c>
      <c r="U1618" s="132">
        <v>36165</v>
      </c>
      <c r="V1618" s="132" t="e">
        <v>#N/A</v>
      </c>
      <c r="W1618" s="132">
        <v>400</v>
      </c>
      <c r="X1618" s="132">
        <v>20308</v>
      </c>
      <c r="Y1618" s="132" t="e">
        <v>#N/A</v>
      </c>
      <c r="Z1618" s="132" t="e">
        <v>#N/A</v>
      </c>
      <c r="AA1618" s="132">
        <v>4600</v>
      </c>
      <c r="AB1618" s="132" t="e">
        <v>#N/A</v>
      </c>
      <c r="AC1618" s="132" t="e">
        <v>#N/A</v>
      </c>
      <c r="AD1618" s="132" t="e">
        <v>#N/A</v>
      </c>
      <c r="AE1618" s="132">
        <v>12500</v>
      </c>
      <c r="AF1618" s="132">
        <v>13250</v>
      </c>
    </row>
    <row r="1619" spans="1:32">
      <c r="A1619" s="129">
        <v>38881</v>
      </c>
      <c r="B1619" s="132"/>
      <c r="C1619" s="132">
        <v>30497</v>
      </c>
      <c r="D1619" s="132">
        <v>147962</v>
      </c>
      <c r="E1619" s="132">
        <v>28308</v>
      </c>
      <c r="F1619" s="132"/>
      <c r="G1619" s="132"/>
      <c r="H1619" s="132">
        <v>14315</v>
      </c>
      <c r="I1619" s="132">
        <v>15534</v>
      </c>
      <c r="J1619" s="132">
        <v>15943</v>
      </c>
      <c r="K1619" s="132">
        <v>21843</v>
      </c>
      <c r="L1619" s="132">
        <v>2009</v>
      </c>
      <c r="M1619" s="132"/>
      <c r="N1619" s="132"/>
      <c r="R1619" s="132">
        <v>17203</v>
      </c>
      <c r="S1619" s="132">
        <v>36500</v>
      </c>
      <c r="T1619" s="132">
        <v>62731</v>
      </c>
      <c r="U1619" s="132">
        <v>36165</v>
      </c>
      <c r="V1619" s="132" t="e">
        <v>#N/A</v>
      </c>
      <c r="W1619" s="132">
        <v>400</v>
      </c>
      <c r="X1619" s="132">
        <v>20308</v>
      </c>
      <c r="Y1619" s="132" t="e">
        <v>#N/A</v>
      </c>
      <c r="Z1619" s="132" t="e">
        <v>#N/A</v>
      </c>
      <c r="AA1619" s="132">
        <v>4600</v>
      </c>
      <c r="AB1619" s="132" t="e">
        <v>#N/A</v>
      </c>
      <c r="AC1619" s="132" t="e">
        <v>#N/A</v>
      </c>
      <c r="AD1619" s="132" t="e">
        <v>#N/A</v>
      </c>
      <c r="AE1619" s="132">
        <v>12500</v>
      </c>
      <c r="AF1619" s="132">
        <v>13250</v>
      </c>
    </row>
    <row r="1620" spans="1:32">
      <c r="A1620" s="129">
        <v>38882</v>
      </c>
      <c r="B1620" s="132"/>
      <c r="C1620" s="132">
        <v>30497</v>
      </c>
      <c r="D1620" s="132">
        <v>147962</v>
      </c>
      <c r="E1620" s="132">
        <v>28308</v>
      </c>
      <c r="F1620" s="132"/>
      <c r="G1620" s="132"/>
      <c r="H1620" s="132">
        <v>14315</v>
      </c>
      <c r="I1620" s="132">
        <v>15534</v>
      </c>
      <c r="J1620" s="132">
        <v>15943</v>
      </c>
      <c r="K1620" s="132">
        <v>21843</v>
      </c>
      <c r="L1620" s="132">
        <v>2009</v>
      </c>
      <c r="M1620" s="132"/>
      <c r="N1620" s="132"/>
      <c r="R1620" s="132">
        <v>17203</v>
      </c>
      <c r="S1620" s="132">
        <v>36500</v>
      </c>
      <c r="T1620" s="132">
        <v>62731</v>
      </c>
      <c r="U1620" s="132">
        <v>36165</v>
      </c>
      <c r="V1620" s="132" t="e">
        <v>#N/A</v>
      </c>
      <c r="W1620" s="132">
        <v>400</v>
      </c>
      <c r="X1620" s="132">
        <v>20308</v>
      </c>
      <c r="Y1620" s="132" t="e">
        <v>#N/A</v>
      </c>
      <c r="Z1620" s="132" t="e">
        <v>#N/A</v>
      </c>
      <c r="AA1620" s="132">
        <v>4600</v>
      </c>
      <c r="AB1620" s="132" t="e">
        <v>#N/A</v>
      </c>
      <c r="AC1620" s="132" t="e">
        <v>#N/A</v>
      </c>
      <c r="AD1620" s="132" t="e">
        <v>#N/A</v>
      </c>
      <c r="AE1620" s="132">
        <v>12500</v>
      </c>
      <c r="AF1620" s="132">
        <v>13250</v>
      </c>
    </row>
    <row r="1621" spans="1:32">
      <c r="A1621" s="129">
        <v>38883</v>
      </c>
      <c r="B1621" s="132">
        <v>486593</v>
      </c>
      <c r="C1621" s="132"/>
      <c r="D1621" s="132"/>
      <c r="E1621" s="132"/>
      <c r="F1621" s="132"/>
      <c r="G1621" s="132"/>
      <c r="H1621" s="132"/>
      <c r="I1621" s="132"/>
      <c r="J1621" s="132"/>
      <c r="K1621" s="132"/>
      <c r="L1621" s="132"/>
      <c r="M1621" s="132"/>
      <c r="N1621" s="132">
        <v>486593</v>
      </c>
      <c r="R1621" s="132" t="e">
        <v>#N/A</v>
      </c>
      <c r="S1621" s="132" t="e">
        <v>#N/A</v>
      </c>
      <c r="T1621" s="132" t="e">
        <v>#N/A</v>
      </c>
      <c r="U1621" s="132" t="e">
        <v>#N/A</v>
      </c>
      <c r="V1621" s="132" t="e">
        <v>#N/A</v>
      </c>
      <c r="W1621" s="132" t="e">
        <v>#N/A</v>
      </c>
      <c r="X1621" s="132" t="e">
        <v>#N/A</v>
      </c>
      <c r="Y1621" s="132" t="e">
        <v>#N/A</v>
      </c>
      <c r="Z1621" s="132" t="e">
        <v>#N/A</v>
      </c>
      <c r="AA1621" s="132" t="e">
        <v>#N/A</v>
      </c>
      <c r="AB1621" s="132" t="e">
        <v>#N/A</v>
      </c>
      <c r="AC1621" s="132" t="e">
        <v>#N/A</v>
      </c>
      <c r="AD1621" s="132" t="e">
        <v>#N/A</v>
      </c>
      <c r="AE1621" s="132" t="e">
        <v>#N/A</v>
      </c>
      <c r="AF1621" s="132" t="e">
        <v>#N/A</v>
      </c>
    </row>
    <row r="1622" spans="1:32">
      <c r="A1622" s="129">
        <v>38884</v>
      </c>
      <c r="B1622" s="132" t="e">
        <v>#N/A</v>
      </c>
      <c r="C1622" s="132">
        <v>46457</v>
      </c>
      <c r="D1622" s="132">
        <v>222988</v>
      </c>
      <c r="E1622" s="132">
        <v>35664</v>
      </c>
      <c r="F1622" s="132"/>
      <c r="G1622" s="132"/>
      <c r="H1622" s="132">
        <v>15715</v>
      </c>
      <c r="I1622" s="132">
        <v>20184</v>
      </c>
      <c r="J1622" s="132">
        <v>17943</v>
      </c>
      <c r="K1622" s="132">
        <v>22143</v>
      </c>
      <c r="L1622" s="132">
        <v>2449</v>
      </c>
      <c r="M1622" s="132"/>
      <c r="N1622" s="132"/>
      <c r="R1622" s="132">
        <v>23703</v>
      </c>
      <c r="S1622" s="132">
        <v>36500</v>
      </c>
      <c r="T1622" s="132">
        <v>107787</v>
      </c>
      <c r="U1622" s="132">
        <v>36165</v>
      </c>
      <c r="V1622" s="132">
        <v>600</v>
      </c>
      <c r="W1622" s="132">
        <v>4200</v>
      </c>
      <c r="X1622" s="132">
        <v>25968</v>
      </c>
      <c r="Y1622" s="132" t="e">
        <v>#N/A</v>
      </c>
      <c r="Z1622" s="132" t="e">
        <v>#N/A</v>
      </c>
      <c r="AA1622" s="132">
        <v>10100</v>
      </c>
      <c r="AB1622" s="132" t="e">
        <v>#N/A</v>
      </c>
      <c r="AC1622" s="132" t="e">
        <v>#N/A</v>
      </c>
      <c r="AD1622" s="132">
        <v>9500</v>
      </c>
      <c r="AE1622" s="132">
        <v>16620</v>
      </c>
      <c r="AF1622" s="132">
        <v>13250</v>
      </c>
    </row>
    <row r="1623" spans="1:32">
      <c r="A1623" s="129">
        <v>38887</v>
      </c>
      <c r="B1623" s="132" t="e">
        <v>#N/A</v>
      </c>
      <c r="C1623" s="132">
        <v>46457</v>
      </c>
      <c r="D1623" s="132">
        <v>222988</v>
      </c>
      <c r="E1623" s="132">
        <v>35664</v>
      </c>
      <c r="F1623" s="132"/>
      <c r="G1623" s="132"/>
      <c r="H1623" s="132">
        <v>15715</v>
      </c>
      <c r="I1623" s="132">
        <v>20184</v>
      </c>
      <c r="J1623" s="132">
        <v>17943</v>
      </c>
      <c r="K1623" s="132">
        <v>22143</v>
      </c>
      <c r="L1623" s="132">
        <v>2449</v>
      </c>
      <c r="M1623" s="132"/>
      <c r="N1623" s="132"/>
      <c r="R1623" s="132">
        <v>23703</v>
      </c>
      <c r="S1623" s="132">
        <v>36500</v>
      </c>
      <c r="T1623" s="132">
        <v>107787</v>
      </c>
      <c r="U1623" s="132">
        <v>36165</v>
      </c>
      <c r="V1623" s="132">
        <v>600</v>
      </c>
      <c r="W1623" s="132">
        <v>4200</v>
      </c>
      <c r="X1623" s="132">
        <v>25968</v>
      </c>
      <c r="Y1623" s="132" t="e">
        <v>#N/A</v>
      </c>
      <c r="Z1623" s="132" t="e">
        <v>#N/A</v>
      </c>
      <c r="AA1623" s="132">
        <v>10100</v>
      </c>
      <c r="AB1623" s="132" t="e">
        <v>#N/A</v>
      </c>
      <c r="AC1623" s="132" t="e">
        <v>#N/A</v>
      </c>
      <c r="AD1623" s="132">
        <v>9500</v>
      </c>
      <c r="AE1623" s="132">
        <v>16620</v>
      </c>
      <c r="AF1623" s="132">
        <v>13250</v>
      </c>
    </row>
    <row r="1624" spans="1:32">
      <c r="A1624" s="129">
        <v>38888</v>
      </c>
      <c r="B1624" s="132" t="e">
        <v>#N/A</v>
      </c>
      <c r="C1624" s="132">
        <v>57357</v>
      </c>
      <c r="D1624" s="132">
        <v>53303</v>
      </c>
      <c r="E1624" s="132">
        <v>111106</v>
      </c>
      <c r="F1624" s="132"/>
      <c r="G1624" s="132"/>
      <c r="H1624" s="132">
        <v>1000</v>
      </c>
      <c r="I1624" s="132">
        <v>3400</v>
      </c>
      <c r="J1624" s="132">
        <v>25350</v>
      </c>
      <c r="K1624" s="132">
        <v>602103</v>
      </c>
      <c r="L1624" s="132">
        <v>55969</v>
      </c>
      <c r="M1624" s="132"/>
      <c r="N1624" s="132"/>
      <c r="R1624" s="132" t="e">
        <v>#N/A</v>
      </c>
      <c r="S1624" s="132" t="e">
        <v>#N/A</v>
      </c>
      <c r="T1624" s="132" t="e">
        <v>#N/A</v>
      </c>
      <c r="U1624" s="132" t="e">
        <v>#N/A</v>
      </c>
      <c r="V1624" s="132" t="e">
        <v>#N/A</v>
      </c>
      <c r="W1624" s="132" t="e">
        <v>#N/A</v>
      </c>
      <c r="X1624" s="132" t="e">
        <v>#N/A</v>
      </c>
      <c r="Y1624" s="132" t="e">
        <v>#N/A</v>
      </c>
      <c r="Z1624" s="132" t="e">
        <v>#N/A</v>
      </c>
      <c r="AA1624" s="132" t="e">
        <v>#N/A</v>
      </c>
      <c r="AB1624" s="132" t="e">
        <v>#N/A</v>
      </c>
      <c r="AC1624" s="132" t="e">
        <v>#N/A</v>
      </c>
      <c r="AD1624" s="132" t="e">
        <v>#N/A</v>
      </c>
      <c r="AE1624" s="132" t="e">
        <v>#N/A</v>
      </c>
      <c r="AF1624" s="132" t="e">
        <v>#N/A</v>
      </c>
    </row>
    <row r="1625" spans="1:32">
      <c r="A1625" s="129">
        <v>38889</v>
      </c>
      <c r="B1625" s="132" t="e">
        <v>#N/A</v>
      </c>
      <c r="C1625" s="132">
        <v>57357</v>
      </c>
      <c r="D1625" s="132">
        <v>53303</v>
      </c>
      <c r="E1625" s="132">
        <v>111106</v>
      </c>
      <c r="F1625" s="132"/>
      <c r="G1625" s="132"/>
      <c r="H1625" s="132">
        <v>1000</v>
      </c>
      <c r="I1625" s="132">
        <v>3400</v>
      </c>
      <c r="J1625" s="132">
        <v>25350</v>
      </c>
      <c r="K1625" s="132">
        <v>602103</v>
      </c>
      <c r="L1625" s="132">
        <v>55969</v>
      </c>
      <c r="M1625" s="132"/>
      <c r="N1625" s="132"/>
      <c r="R1625" s="132">
        <v>23703</v>
      </c>
      <c r="S1625" s="132">
        <v>51500</v>
      </c>
      <c r="T1625" s="132">
        <v>145652</v>
      </c>
      <c r="U1625" s="132">
        <v>37865</v>
      </c>
      <c r="V1625" s="132">
        <v>9750</v>
      </c>
      <c r="W1625" s="132">
        <v>4200</v>
      </c>
      <c r="X1625" s="132">
        <v>28168</v>
      </c>
      <c r="Y1625" s="132">
        <v>9500</v>
      </c>
      <c r="Z1625" s="132">
        <v>5900</v>
      </c>
      <c r="AA1625" s="132">
        <v>10100</v>
      </c>
      <c r="AB1625" s="132" t="e">
        <v>#N/A</v>
      </c>
      <c r="AC1625" s="132" t="e">
        <v>#N/A</v>
      </c>
      <c r="AD1625" s="132">
        <v>9500</v>
      </c>
      <c r="AE1625" s="132">
        <v>16620</v>
      </c>
      <c r="AF1625" s="132">
        <v>22020</v>
      </c>
    </row>
    <row r="1626" spans="1:32">
      <c r="A1626" s="129">
        <v>38890</v>
      </c>
      <c r="B1626" s="132" t="e">
        <v>#N/A</v>
      </c>
      <c r="C1626" s="132">
        <v>57357</v>
      </c>
      <c r="D1626" s="132">
        <v>53303</v>
      </c>
      <c r="E1626" s="132">
        <v>111106</v>
      </c>
      <c r="F1626" s="132"/>
      <c r="G1626" s="132"/>
      <c r="H1626" s="132">
        <v>1000</v>
      </c>
      <c r="I1626" s="132">
        <v>3400</v>
      </c>
      <c r="J1626" s="132">
        <v>25350</v>
      </c>
      <c r="K1626" s="132">
        <v>602103</v>
      </c>
      <c r="L1626" s="132">
        <v>55969</v>
      </c>
      <c r="M1626" s="132"/>
      <c r="N1626" s="132"/>
      <c r="R1626" s="132">
        <v>23703</v>
      </c>
      <c r="S1626" s="132">
        <v>51500</v>
      </c>
      <c r="T1626" s="132">
        <v>145652</v>
      </c>
      <c r="U1626" s="132">
        <v>37865</v>
      </c>
      <c r="V1626" s="132">
        <v>9750</v>
      </c>
      <c r="W1626" s="132">
        <v>4200</v>
      </c>
      <c r="X1626" s="132">
        <v>28168</v>
      </c>
      <c r="Y1626" s="132">
        <v>9500</v>
      </c>
      <c r="Z1626" s="132">
        <v>5900</v>
      </c>
      <c r="AA1626" s="132">
        <v>10100</v>
      </c>
      <c r="AB1626" s="132" t="e">
        <v>#N/A</v>
      </c>
      <c r="AC1626" s="132" t="e">
        <v>#N/A</v>
      </c>
      <c r="AD1626" s="132">
        <v>9500</v>
      </c>
      <c r="AE1626" s="132">
        <v>16620</v>
      </c>
      <c r="AF1626" s="132">
        <v>22020</v>
      </c>
    </row>
    <row r="1627" spans="1:32">
      <c r="A1627" s="129">
        <v>38891</v>
      </c>
      <c r="B1627" s="132" t="e">
        <v>#N/A</v>
      </c>
      <c r="C1627" s="132">
        <v>57357</v>
      </c>
      <c r="D1627" s="132">
        <v>53303</v>
      </c>
      <c r="E1627" s="132">
        <v>111106</v>
      </c>
      <c r="F1627" s="132"/>
      <c r="G1627" s="132"/>
      <c r="H1627" s="132">
        <v>1000</v>
      </c>
      <c r="I1627" s="132">
        <v>3400</v>
      </c>
      <c r="J1627" s="132">
        <v>25350</v>
      </c>
      <c r="K1627" s="132">
        <v>602103</v>
      </c>
      <c r="L1627" s="132">
        <v>55969</v>
      </c>
      <c r="M1627" s="132"/>
      <c r="N1627" s="132"/>
      <c r="R1627" s="132">
        <v>23703</v>
      </c>
      <c r="S1627" s="132">
        <v>51500</v>
      </c>
      <c r="T1627" s="132">
        <v>145652</v>
      </c>
      <c r="U1627" s="132">
        <v>37865</v>
      </c>
      <c r="V1627" s="132">
        <v>9750</v>
      </c>
      <c r="W1627" s="132">
        <v>4200</v>
      </c>
      <c r="X1627" s="132">
        <v>28168</v>
      </c>
      <c r="Y1627" s="132">
        <v>9500</v>
      </c>
      <c r="Z1627" s="132">
        <v>5900</v>
      </c>
      <c r="AA1627" s="132">
        <v>10100</v>
      </c>
      <c r="AB1627" s="132" t="e">
        <v>#N/A</v>
      </c>
      <c r="AC1627" s="132" t="e">
        <v>#N/A</v>
      </c>
      <c r="AD1627" s="132">
        <v>9500</v>
      </c>
      <c r="AE1627" s="132">
        <v>16620</v>
      </c>
      <c r="AF1627" s="132">
        <v>22020</v>
      </c>
    </row>
    <row r="1628" spans="1:32">
      <c r="A1628" s="129">
        <v>38894</v>
      </c>
      <c r="B1628" s="132" t="e">
        <v>#N/A</v>
      </c>
      <c r="C1628" s="132">
        <v>75184</v>
      </c>
      <c r="D1628" s="132">
        <v>390435</v>
      </c>
      <c r="E1628" s="132">
        <v>63724</v>
      </c>
      <c r="F1628" s="132"/>
      <c r="G1628" s="132"/>
      <c r="H1628" s="132">
        <v>28636</v>
      </c>
      <c r="I1628" s="132">
        <v>28951</v>
      </c>
      <c r="J1628" s="132">
        <v>35268</v>
      </c>
      <c r="K1628" s="132">
        <v>31685</v>
      </c>
      <c r="L1628" s="132">
        <v>8699</v>
      </c>
      <c r="M1628" s="132"/>
      <c r="N1628" s="132"/>
      <c r="R1628" s="132">
        <v>38328</v>
      </c>
      <c r="S1628" s="132">
        <v>51500</v>
      </c>
      <c r="T1628" s="132">
        <v>187862</v>
      </c>
      <c r="U1628" s="132">
        <v>56840</v>
      </c>
      <c r="V1628" s="132">
        <v>10350</v>
      </c>
      <c r="W1628" s="132">
        <v>4200</v>
      </c>
      <c r="X1628" s="132">
        <v>46143</v>
      </c>
      <c r="Y1628" s="132">
        <v>15800</v>
      </c>
      <c r="Z1628" s="132">
        <v>13302</v>
      </c>
      <c r="AA1628" s="132">
        <v>14700</v>
      </c>
      <c r="AB1628" s="132" t="e">
        <v>#N/A</v>
      </c>
      <c r="AC1628" s="132" t="e">
        <v>#N/A</v>
      </c>
      <c r="AD1628" s="132">
        <v>9500</v>
      </c>
      <c r="AE1628" s="132">
        <v>16620</v>
      </c>
      <c r="AF1628" s="132">
        <v>27820</v>
      </c>
    </row>
    <row r="1629" spans="1:32">
      <c r="A1629" s="129">
        <v>38895</v>
      </c>
      <c r="B1629" s="132" t="e">
        <v>#N/A</v>
      </c>
      <c r="C1629" s="132">
        <v>75184</v>
      </c>
      <c r="D1629" s="132">
        <v>390435</v>
      </c>
      <c r="E1629" s="132">
        <v>63724</v>
      </c>
      <c r="F1629" s="132"/>
      <c r="G1629" s="132"/>
      <c r="H1629" s="132">
        <v>28636</v>
      </c>
      <c r="I1629" s="132">
        <v>28951</v>
      </c>
      <c r="J1629" s="132">
        <v>35268</v>
      </c>
      <c r="K1629" s="132">
        <v>31685</v>
      </c>
      <c r="L1629" s="132">
        <v>8699</v>
      </c>
      <c r="M1629" s="132"/>
      <c r="N1629" s="132"/>
      <c r="R1629" s="132">
        <v>38328</v>
      </c>
      <c r="S1629" s="132">
        <v>51500</v>
      </c>
      <c r="T1629" s="132">
        <v>187862</v>
      </c>
      <c r="U1629" s="132">
        <v>56840</v>
      </c>
      <c r="V1629" s="132">
        <v>10350</v>
      </c>
      <c r="W1629" s="132">
        <v>4200</v>
      </c>
      <c r="X1629" s="132">
        <v>46143</v>
      </c>
      <c r="Y1629" s="132">
        <v>15800</v>
      </c>
      <c r="Z1629" s="132">
        <v>13302</v>
      </c>
      <c r="AA1629" s="132">
        <v>14700</v>
      </c>
      <c r="AB1629" s="132" t="e">
        <v>#N/A</v>
      </c>
      <c r="AC1629" s="132" t="e">
        <v>#N/A</v>
      </c>
      <c r="AD1629" s="132">
        <v>9500</v>
      </c>
      <c r="AE1629" s="132">
        <v>16620</v>
      </c>
      <c r="AF1629" s="132">
        <v>27820</v>
      </c>
    </row>
    <row r="1630" spans="1:32">
      <c r="A1630" s="129">
        <v>38896</v>
      </c>
      <c r="B1630" s="132" t="e">
        <v>#N/A</v>
      </c>
      <c r="C1630" s="132">
        <v>75184</v>
      </c>
      <c r="D1630" s="132">
        <v>390435</v>
      </c>
      <c r="E1630" s="132">
        <v>63724</v>
      </c>
      <c r="F1630" s="132"/>
      <c r="G1630" s="132"/>
      <c r="H1630" s="132">
        <v>28636</v>
      </c>
      <c r="I1630" s="132">
        <v>28951</v>
      </c>
      <c r="J1630" s="132">
        <v>35268</v>
      </c>
      <c r="K1630" s="132">
        <v>31685</v>
      </c>
      <c r="L1630" s="132">
        <v>8699</v>
      </c>
      <c r="M1630" s="132"/>
      <c r="N1630" s="132"/>
      <c r="R1630" s="132">
        <v>38328</v>
      </c>
      <c r="S1630" s="132">
        <v>51500</v>
      </c>
      <c r="T1630" s="132">
        <v>187862</v>
      </c>
      <c r="U1630" s="132">
        <v>56840</v>
      </c>
      <c r="V1630" s="132">
        <v>10350</v>
      </c>
      <c r="W1630" s="132">
        <v>4200</v>
      </c>
      <c r="X1630" s="132">
        <v>46143</v>
      </c>
      <c r="Y1630" s="132">
        <v>15800</v>
      </c>
      <c r="Z1630" s="132">
        <v>13302</v>
      </c>
      <c r="AA1630" s="132">
        <v>14700</v>
      </c>
      <c r="AB1630" s="132" t="e">
        <v>#N/A</v>
      </c>
      <c r="AC1630" s="132" t="e">
        <v>#N/A</v>
      </c>
      <c r="AD1630" s="132">
        <v>9500</v>
      </c>
      <c r="AE1630" s="132">
        <v>16620</v>
      </c>
      <c r="AF1630" s="132">
        <v>27820</v>
      </c>
    </row>
    <row r="1631" spans="1:32">
      <c r="A1631" s="129">
        <v>38897</v>
      </c>
      <c r="B1631" s="132" t="e">
        <v>#N/A</v>
      </c>
      <c r="C1631" s="132">
        <v>75184</v>
      </c>
      <c r="D1631" s="132">
        <v>390435</v>
      </c>
      <c r="E1631" s="132">
        <v>63724</v>
      </c>
      <c r="F1631" s="132"/>
      <c r="G1631" s="132"/>
      <c r="H1631" s="132">
        <v>28636</v>
      </c>
      <c r="I1631" s="132">
        <v>28951</v>
      </c>
      <c r="J1631" s="132">
        <v>35268</v>
      </c>
      <c r="K1631" s="132">
        <v>31685</v>
      </c>
      <c r="L1631" s="132">
        <v>8699</v>
      </c>
      <c r="M1631" s="132"/>
      <c r="N1631" s="132"/>
      <c r="R1631" s="132">
        <v>38328</v>
      </c>
      <c r="S1631" s="132">
        <v>51500</v>
      </c>
      <c r="T1631" s="132">
        <v>187862</v>
      </c>
      <c r="U1631" s="132">
        <v>56840</v>
      </c>
      <c r="V1631" s="132">
        <v>10350</v>
      </c>
      <c r="W1631" s="132">
        <v>4200</v>
      </c>
      <c r="X1631" s="132">
        <v>46143</v>
      </c>
      <c r="Y1631" s="132">
        <v>15800</v>
      </c>
      <c r="Z1631" s="132">
        <v>13302</v>
      </c>
      <c r="AA1631" s="132">
        <v>14700</v>
      </c>
      <c r="AB1631" s="132" t="e">
        <v>#N/A</v>
      </c>
      <c r="AC1631" s="132" t="e">
        <v>#N/A</v>
      </c>
      <c r="AD1631" s="132">
        <v>9500</v>
      </c>
      <c r="AE1631" s="132">
        <v>16620</v>
      </c>
      <c r="AF1631" s="132">
        <v>27820</v>
      </c>
    </row>
    <row r="1632" spans="1:32">
      <c r="A1632" s="129">
        <v>38898</v>
      </c>
      <c r="B1632" s="132">
        <v>1084333</v>
      </c>
      <c r="C1632" s="132"/>
      <c r="D1632" s="132"/>
      <c r="E1632" s="132"/>
      <c r="F1632" s="132"/>
      <c r="G1632" s="132"/>
      <c r="H1632" s="132"/>
      <c r="I1632" s="132"/>
      <c r="J1632" s="132"/>
      <c r="K1632" s="132"/>
      <c r="L1632" s="132"/>
      <c r="M1632" s="132"/>
      <c r="N1632" s="132">
        <v>1084333</v>
      </c>
      <c r="R1632" s="132" t="e">
        <v>#N/A</v>
      </c>
      <c r="S1632" s="132" t="e">
        <v>#N/A</v>
      </c>
      <c r="T1632" s="132" t="e">
        <v>#N/A</v>
      </c>
      <c r="U1632" s="132" t="e">
        <v>#N/A</v>
      </c>
      <c r="V1632" s="132" t="e">
        <v>#N/A</v>
      </c>
      <c r="W1632" s="132" t="e">
        <v>#N/A</v>
      </c>
      <c r="X1632" s="132" t="e">
        <v>#N/A</v>
      </c>
      <c r="Y1632" s="132" t="e">
        <v>#N/A</v>
      </c>
      <c r="Z1632" s="132" t="e">
        <v>#N/A</v>
      </c>
      <c r="AA1632" s="132" t="e">
        <v>#N/A</v>
      </c>
      <c r="AB1632" s="132" t="e">
        <v>#N/A</v>
      </c>
      <c r="AC1632" s="132" t="e">
        <v>#N/A</v>
      </c>
      <c r="AD1632" s="132" t="e">
        <v>#N/A</v>
      </c>
      <c r="AE1632" s="132" t="e">
        <v>#N/A</v>
      </c>
      <c r="AF1632" s="132" t="e">
        <v>#N/A</v>
      </c>
    </row>
    <row r="1633" spans="1:32">
      <c r="A1633" s="129">
        <v>38901</v>
      </c>
      <c r="B1633" s="132" t="e">
        <v>#N/A</v>
      </c>
      <c r="C1633" s="132">
        <v>87084</v>
      </c>
      <c r="D1633" s="132">
        <v>505435</v>
      </c>
      <c r="E1633" s="132">
        <v>76424</v>
      </c>
      <c r="F1633" s="132"/>
      <c r="G1633" s="132"/>
      <c r="H1633" s="132">
        <v>47104</v>
      </c>
      <c r="I1633" s="132">
        <v>31261</v>
      </c>
      <c r="J1633" s="132">
        <v>35768</v>
      </c>
      <c r="K1633" s="132">
        <v>34480</v>
      </c>
      <c r="L1633" s="132">
        <v>8699</v>
      </c>
      <c r="M1633" s="132"/>
      <c r="N1633" s="132"/>
      <c r="R1633" s="132">
        <v>43078</v>
      </c>
      <c r="S1633" s="132">
        <v>83600</v>
      </c>
      <c r="T1633" s="132">
        <v>268430</v>
      </c>
      <c r="U1633" s="132">
        <v>66985</v>
      </c>
      <c r="V1633" s="132">
        <v>13950</v>
      </c>
      <c r="W1633" s="132">
        <v>4200</v>
      </c>
      <c r="X1633" s="132">
        <v>55293</v>
      </c>
      <c r="Y1633" s="132">
        <v>26460</v>
      </c>
      <c r="Z1633" s="132">
        <v>13302</v>
      </c>
      <c r="AA1633" s="132">
        <v>41050</v>
      </c>
      <c r="AB1633" s="132" t="e">
        <v>#N/A</v>
      </c>
      <c r="AC1633" s="132" t="e">
        <v>#N/A</v>
      </c>
      <c r="AD1633" s="132">
        <v>9500</v>
      </c>
      <c r="AE1633" s="132">
        <v>16620</v>
      </c>
      <c r="AF1633" s="132">
        <v>32520</v>
      </c>
    </row>
    <row r="1634" spans="1:32">
      <c r="A1634" s="129">
        <v>38903</v>
      </c>
      <c r="B1634" s="132" t="e">
        <v>#N/A</v>
      </c>
      <c r="C1634" s="132">
        <v>87084</v>
      </c>
      <c r="D1634" s="132">
        <v>505435</v>
      </c>
      <c r="E1634" s="132">
        <v>76424</v>
      </c>
      <c r="F1634" s="132"/>
      <c r="G1634" s="132"/>
      <c r="H1634" s="132">
        <v>47104</v>
      </c>
      <c r="I1634" s="132">
        <v>31261</v>
      </c>
      <c r="J1634" s="132">
        <v>35768</v>
      </c>
      <c r="K1634" s="132">
        <v>34480</v>
      </c>
      <c r="L1634" s="132">
        <v>8699</v>
      </c>
      <c r="M1634" s="132"/>
      <c r="N1634" s="132"/>
      <c r="R1634" s="132">
        <v>43078</v>
      </c>
      <c r="S1634" s="132">
        <v>83600</v>
      </c>
      <c r="T1634" s="132">
        <v>268430</v>
      </c>
      <c r="U1634" s="132">
        <v>66985</v>
      </c>
      <c r="V1634" s="132">
        <v>13950</v>
      </c>
      <c r="W1634" s="132">
        <v>4200</v>
      </c>
      <c r="X1634" s="132">
        <v>55293</v>
      </c>
      <c r="Y1634" s="132">
        <v>26460</v>
      </c>
      <c r="Z1634" s="132">
        <v>13302</v>
      </c>
      <c r="AA1634" s="132">
        <v>41050</v>
      </c>
      <c r="AB1634" s="132" t="e">
        <v>#N/A</v>
      </c>
      <c r="AC1634" s="132" t="e">
        <v>#N/A</v>
      </c>
      <c r="AD1634" s="132">
        <v>9500</v>
      </c>
      <c r="AE1634" s="132">
        <v>16620</v>
      </c>
      <c r="AF1634" s="132">
        <v>32520</v>
      </c>
    </row>
    <row r="1635" spans="1:32">
      <c r="A1635" s="129">
        <v>38904</v>
      </c>
      <c r="B1635" s="132" t="e">
        <v>#N/A</v>
      </c>
      <c r="C1635" s="132">
        <v>87084</v>
      </c>
      <c r="D1635" s="132">
        <v>505435</v>
      </c>
      <c r="E1635" s="132">
        <v>76424</v>
      </c>
      <c r="F1635" s="132"/>
      <c r="G1635" s="132"/>
      <c r="H1635" s="132">
        <v>47104</v>
      </c>
      <c r="I1635" s="132">
        <v>31261</v>
      </c>
      <c r="J1635" s="132">
        <v>35768</v>
      </c>
      <c r="K1635" s="132">
        <v>34480</v>
      </c>
      <c r="L1635" s="132">
        <v>8699</v>
      </c>
      <c r="M1635" s="132"/>
      <c r="N1635" s="132"/>
      <c r="R1635" s="132">
        <v>43078</v>
      </c>
      <c r="S1635" s="132">
        <v>83600</v>
      </c>
      <c r="T1635" s="132">
        <v>268430</v>
      </c>
      <c r="U1635" s="132">
        <v>66985</v>
      </c>
      <c r="V1635" s="132">
        <v>13950</v>
      </c>
      <c r="W1635" s="132">
        <v>4200</v>
      </c>
      <c r="X1635" s="132">
        <v>55293</v>
      </c>
      <c r="Y1635" s="132">
        <v>26460</v>
      </c>
      <c r="Z1635" s="132">
        <v>13302</v>
      </c>
      <c r="AA1635" s="132">
        <v>41050</v>
      </c>
      <c r="AB1635" s="132" t="e">
        <v>#N/A</v>
      </c>
      <c r="AC1635" s="132" t="e">
        <v>#N/A</v>
      </c>
      <c r="AD1635" s="132">
        <v>9500</v>
      </c>
      <c r="AE1635" s="132">
        <v>16620</v>
      </c>
      <c r="AF1635" s="132">
        <v>32520</v>
      </c>
    </row>
    <row r="1636" spans="1:32">
      <c r="A1636" s="129">
        <v>38905</v>
      </c>
      <c r="B1636" s="132" t="e">
        <v>#N/A</v>
      </c>
      <c r="C1636" s="132">
        <v>87084</v>
      </c>
      <c r="D1636" s="132">
        <v>505435</v>
      </c>
      <c r="E1636" s="132">
        <v>76424</v>
      </c>
      <c r="F1636" s="132"/>
      <c r="G1636" s="132"/>
      <c r="H1636" s="132">
        <v>47104</v>
      </c>
      <c r="I1636" s="132">
        <v>31261</v>
      </c>
      <c r="J1636" s="132">
        <v>35768</v>
      </c>
      <c r="K1636" s="132">
        <v>34480</v>
      </c>
      <c r="L1636" s="132">
        <v>8699</v>
      </c>
      <c r="M1636" s="132"/>
      <c r="N1636" s="132"/>
      <c r="R1636" s="132">
        <v>43078</v>
      </c>
      <c r="S1636" s="132">
        <v>83600</v>
      </c>
      <c r="T1636" s="132">
        <v>268430</v>
      </c>
      <c r="U1636" s="132">
        <v>66985</v>
      </c>
      <c r="V1636" s="132">
        <v>13950</v>
      </c>
      <c r="W1636" s="132">
        <v>4200</v>
      </c>
      <c r="X1636" s="132">
        <v>55293</v>
      </c>
      <c r="Y1636" s="132">
        <v>26460</v>
      </c>
      <c r="Z1636" s="132">
        <v>13302</v>
      </c>
      <c r="AA1636" s="132">
        <v>41050</v>
      </c>
      <c r="AB1636" s="132" t="e">
        <v>#N/A</v>
      </c>
      <c r="AC1636" s="132" t="e">
        <v>#N/A</v>
      </c>
      <c r="AD1636" s="132">
        <v>9500</v>
      </c>
      <c r="AE1636" s="132">
        <v>16620</v>
      </c>
      <c r="AF1636" s="132">
        <v>32520</v>
      </c>
    </row>
    <row r="1637" spans="1:32">
      <c r="A1637" s="129">
        <v>38908</v>
      </c>
      <c r="B1637" s="132">
        <v>356093</v>
      </c>
      <c r="C1637" s="132"/>
      <c r="D1637" s="132"/>
      <c r="E1637" s="132"/>
      <c r="F1637" s="132"/>
      <c r="G1637" s="132"/>
      <c r="H1637" s="132"/>
      <c r="I1637" s="132"/>
      <c r="J1637" s="132"/>
      <c r="K1637" s="132"/>
      <c r="L1637" s="132"/>
      <c r="M1637" s="132"/>
      <c r="N1637" s="132">
        <v>356093</v>
      </c>
      <c r="R1637" s="132" t="e">
        <v>#N/A</v>
      </c>
      <c r="S1637" s="132">
        <v>33900</v>
      </c>
      <c r="T1637" s="132">
        <v>166402</v>
      </c>
      <c r="U1637" s="132">
        <v>46131</v>
      </c>
      <c r="V1637" s="132" t="e">
        <v>#N/A</v>
      </c>
      <c r="W1637" s="132" t="e">
        <v>#N/A</v>
      </c>
      <c r="X1637" s="132" t="e">
        <v>#N/A</v>
      </c>
      <c r="Y1637" s="132" t="e">
        <v>#N/A</v>
      </c>
      <c r="Z1637" s="132" t="e">
        <v>#N/A</v>
      </c>
      <c r="AA1637" s="132" t="e">
        <v>#N/A</v>
      </c>
      <c r="AB1637" s="132" t="e">
        <v>#N/A</v>
      </c>
      <c r="AC1637" s="132" t="e">
        <v>#N/A</v>
      </c>
      <c r="AD1637" s="132" t="e">
        <v>#N/A</v>
      </c>
      <c r="AE1637" s="132" t="e">
        <v>#N/A</v>
      </c>
      <c r="AF1637" s="132" t="e">
        <v>#N/A</v>
      </c>
    </row>
    <row r="1638" spans="1:32">
      <c r="A1638" s="129">
        <v>38909</v>
      </c>
      <c r="B1638" s="132" t="e">
        <v>#N/A</v>
      </c>
      <c r="C1638" s="132">
        <v>30642</v>
      </c>
      <c r="D1638" s="132">
        <v>196793</v>
      </c>
      <c r="E1638" s="132">
        <v>23660</v>
      </c>
      <c r="F1638" s="132"/>
      <c r="G1638" s="132"/>
      <c r="H1638" s="132">
        <v>13834</v>
      </c>
      <c r="I1638" s="132">
        <v>9050</v>
      </c>
      <c r="J1638" s="132">
        <v>6000</v>
      </c>
      <c r="K1638" s="132">
        <v>15925</v>
      </c>
      <c r="L1638" s="132">
        <v>6050</v>
      </c>
      <c r="M1638" s="132"/>
      <c r="N1638" s="132"/>
      <c r="R1638" s="132">
        <v>1900</v>
      </c>
      <c r="S1638" s="132">
        <v>33900</v>
      </c>
      <c r="T1638" s="132">
        <v>166402</v>
      </c>
      <c r="U1638" s="132">
        <v>46131</v>
      </c>
      <c r="V1638" s="132">
        <v>2000</v>
      </c>
      <c r="W1638" s="132">
        <v>1300</v>
      </c>
      <c r="X1638" s="132">
        <v>7600</v>
      </c>
      <c r="Y1638" s="132" t="e">
        <v>#N/A</v>
      </c>
      <c r="Z1638" s="132" t="e">
        <v>#N/A</v>
      </c>
      <c r="AA1638" s="132">
        <v>8950</v>
      </c>
      <c r="AB1638" s="132">
        <v>1500</v>
      </c>
      <c r="AC1638" s="132" t="e">
        <v>#N/A</v>
      </c>
      <c r="AD1638" s="132" t="e">
        <v>#N/A</v>
      </c>
      <c r="AE1638" s="132">
        <v>14050</v>
      </c>
      <c r="AF1638" s="132">
        <v>2900</v>
      </c>
    </row>
    <row r="1639" spans="1:32">
      <c r="A1639" s="129">
        <v>38910</v>
      </c>
      <c r="B1639" s="132" t="e">
        <v>#N/A</v>
      </c>
      <c r="C1639" s="132">
        <v>30642</v>
      </c>
      <c r="D1639" s="132">
        <v>196793</v>
      </c>
      <c r="E1639" s="132">
        <v>23660</v>
      </c>
      <c r="F1639" s="132"/>
      <c r="G1639" s="132"/>
      <c r="H1639" s="132">
        <v>13834</v>
      </c>
      <c r="I1639" s="132">
        <v>9050</v>
      </c>
      <c r="J1639" s="132">
        <v>6000</v>
      </c>
      <c r="K1639" s="132">
        <v>15925</v>
      </c>
      <c r="L1639" s="132">
        <v>6050</v>
      </c>
      <c r="M1639" s="132"/>
      <c r="N1639" s="132"/>
      <c r="R1639" s="132">
        <v>1900</v>
      </c>
      <c r="S1639" s="132">
        <v>33900</v>
      </c>
      <c r="T1639" s="132">
        <v>166402</v>
      </c>
      <c r="U1639" s="132">
        <v>46131</v>
      </c>
      <c r="V1639" s="132">
        <v>2000</v>
      </c>
      <c r="W1639" s="132">
        <v>1300</v>
      </c>
      <c r="X1639" s="132">
        <v>7600</v>
      </c>
      <c r="Y1639" s="132" t="e">
        <v>#N/A</v>
      </c>
      <c r="Z1639" s="132" t="e">
        <v>#N/A</v>
      </c>
      <c r="AA1639" s="132">
        <v>8950</v>
      </c>
      <c r="AB1639" s="132">
        <v>1500</v>
      </c>
      <c r="AC1639" s="132" t="e">
        <v>#N/A</v>
      </c>
      <c r="AD1639" s="132" t="e">
        <v>#N/A</v>
      </c>
      <c r="AE1639" s="132">
        <v>14050</v>
      </c>
      <c r="AF1639" s="132">
        <v>2900</v>
      </c>
    </row>
    <row r="1640" spans="1:32">
      <c r="A1640" s="129">
        <v>38911</v>
      </c>
      <c r="B1640" s="132" t="e">
        <v>#N/A</v>
      </c>
      <c r="C1640" s="132">
        <v>30642</v>
      </c>
      <c r="D1640" s="132">
        <v>196793</v>
      </c>
      <c r="E1640" s="132">
        <v>23660</v>
      </c>
      <c r="F1640" s="132"/>
      <c r="G1640" s="132"/>
      <c r="H1640" s="132">
        <v>13834</v>
      </c>
      <c r="I1640" s="132">
        <v>9050</v>
      </c>
      <c r="J1640" s="132">
        <v>6000</v>
      </c>
      <c r="K1640" s="132">
        <v>15925</v>
      </c>
      <c r="L1640" s="132">
        <v>6050</v>
      </c>
      <c r="M1640" s="132"/>
      <c r="N1640" s="132"/>
      <c r="R1640" s="132">
        <v>1900</v>
      </c>
      <c r="S1640" s="132">
        <v>33900</v>
      </c>
      <c r="T1640" s="132">
        <v>166402</v>
      </c>
      <c r="U1640" s="132">
        <v>46131</v>
      </c>
      <c r="V1640" s="132">
        <v>2000</v>
      </c>
      <c r="W1640" s="132">
        <v>1300</v>
      </c>
      <c r="X1640" s="132">
        <v>7600</v>
      </c>
      <c r="Y1640" s="132" t="e">
        <v>#N/A</v>
      </c>
      <c r="Z1640" s="132" t="e">
        <v>#N/A</v>
      </c>
      <c r="AA1640" s="132">
        <v>8950</v>
      </c>
      <c r="AB1640" s="132">
        <v>1500</v>
      </c>
      <c r="AC1640" s="132" t="e">
        <v>#N/A</v>
      </c>
      <c r="AD1640" s="132" t="e">
        <v>#N/A</v>
      </c>
      <c r="AE1640" s="132">
        <v>14050</v>
      </c>
      <c r="AF1640" s="132">
        <v>2900</v>
      </c>
    </row>
    <row r="1641" spans="1:32">
      <c r="A1641" s="129">
        <v>38912</v>
      </c>
      <c r="B1641" s="132" t="e">
        <v>#N/A</v>
      </c>
      <c r="C1641" s="132">
        <v>30642</v>
      </c>
      <c r="D1641" s="132">
        <v>196793</v>
      </c>
      <c r="E1641" s="132">
        <v>23660</v>
      </c>
      <c r="F1641" s="132"/>
      <c r="G1641" s="132"/>
      <c r="H1641" s="132">
        <v>13834</v>
      </c>
      <c r="I1641" s="132">
        <v>9050</v>
      </c>
      <c r="J1641" s="132">
        <v>6000</v>
      </c>
      <c r="K1641" s="132">
        <v>15925</v>
      </c>
      <c r="L1641" s="132">
        <v>6050</v>
      </c>
      <c r="M1641" s="132"/>
      <c r="N1641" s="132"/>
      <c r="R1641" s="132">
        <v>1900</v>
      </c>
      <c r="S1641" s="132">
        <v>33900</v>
      </c>
      <c r="T1641" s="132">
        <v>166402</v>
      </c>
      <c r="U1641" s="132">
        <v>46131</v>
      </c>
      <c r="V1641" s="132">
        <v>2000</v>
      </c>
      <c r="W1641" s="132">
        <v>1300</v>
      </c>
      <c r="X1641" s="132">
        <v>7600</v>
      </c>
      <c r="Y1641" s="132" t="e">
        <v>#N/A</v>
      </c>
      <c r="Z1641" s="132" t="e">
        <v>#N/A</v>
      </c>
      <c r="AA1641" s="132">
        <v>8950</v>
      </c>
      <c r="AB1641" s="132">
        <v>1500</v>
      </c>
      <c r="AC1641" s="132" t="e">
        <v>#N/A</v>
      </c>
      <c r="AD1641" s="132" t="e">
        <v>#N/A</v>
      </c>
      <c r="AE1641" s="132">
        <v>14050</v>
      </c>
      <c r="AF1641" s="132">
        <v>2900</v>
      </c>
    </row>
    <row r="1642" spans="1:32">
      <c r="A1642" s="129">
        <v>38915</v>
      </c>
      <c r="B1642" s="132" t="e">
        <v>#N/A</v>
      </c>
      <c r="C1642" s="132">
        <v>54498</v>
      </c>
      <c r="D1642" s="132">
        <v>238715</v>
      </c>
      <c r="E1642" s="132">
        <v>35738</v>
      </c>
      <c r="F1642" s="132"/>
      <c r="G1642" s="132"/>
      <c r="H1642" s="132">
        <v>18534</v>
      </c>
      <c r="I1642" s="132">
        <v>14400</v>
      </c>
      <c r="J1642" s="132">
        <v>13500</v>
      </c>
      <c r="K1642" s="132">
        <v>18475</v>
      </c>
      <c r="L1642" s="132">
        <v>6500</v>
      </c>
      <c r="M1642" s="132"/>
      <c r="N1642" s="132"/>
      <c r="R1642" s="132">
        <v>1900</v>
      </c>
      <c r="S1642" s="132">
        <v>33900</v>
      </c>
      <c r="T1642" s="132">
        <v>206802</v>
      </c>
      <c r="U1642" s="132">
        <v>50981</v>
      </c>
      <c r="V1642" s="132">
        <v>2000</v>
      </c>
      <c r="W1642" s="132">
        <v>2300</v>
      </c>
      <c r="X1642" s="132">
        <v>30394</v>
      </c>
      <c r="Y1642" s="132" t="e">
        <v>#N/A</v>
      </c>
      <c r="Z1642" s="132" t="e">
        <v>#N/A</v>
      </c>
      <c r="AA1642" s="132">
        <v>8950</v>
      </c>
      <c r="AB1642" s="132">
        <v>1500</v>
      </c>
      <c r="AC1642" s="132" t="e">
        <v>#N/A</v>
      </c>
      <c r="AD1642" s="132" t="e">
        <v>#N/A</v>
      </c>
      <c r="AE1642" s="132">
        <v>14050</v>
      </c>
      <c r="AF1642" s="132">
        <v>2900</v>
      </c>
    </row>
    <row r="1643" spans="1:32">
      <c r="A1643" s="129">
        <v>38916</v>
      </c>
      <c r="B1643" s="132" t="e">
        <v>#N/A</v>
      </c>
      <c r="C1643" s="132">
        <v>54498</v>
      </c>
      <c r="D1643" s="132">
        <v>238715</v>
      </c>
      <c r="E1643" s="132">
        <v>35738</v>
      </c>
      <c r="F1643" s="132"/>
      <c r="G1643" s="132"/>
      <c r="H1643" s="132">
        <v>18534</v>
      </c>
      <c r="I1643" s="132">
        <v>14400</v>
      </c>
      <c r="J1643" s="132">
        <v>13500</v>
      </c>
      <c r="K1643" s="132">
        <v>18475</v>
      </c>
      <c r="L1643" s="132">
        <v>6500</v>
      </c>
      <c r="M1643" s="132"/>
      <c r="N1643" s="132"/>
      <c r="R1643" s="132">
        <v>1900</v>
      </c>
      <c r="S1643" s="132">
        <v>33900</v>
      </c>
      <c r="T1643" s="132">
        <v>206802</v>
      </c>
      <c r="U1643" s="132">
        <v>50981</v>
      </c>
      <c r="V1643" s="132">
        <v>2000</v>
      </c>
      <c r="W1643" s="132">
        <v>2300</v>
      </c>
      <c r="X1643" s="132">
        <v>30394</v>
      </c>
      <c r="Y1643" s="132" t="e">
        <v>#N/A</v>
      </c>
      <c r="Z1643" s="132" t="e">
        <v>#N/A</v>
      </c>
      <c r="AA1643" s="132">
        <v>8950</v>
      </c>
      <c r="AB1643" s="132">
        <v>1500</v>
      </c>
      <c r="AC1643" s="132" t="e">
        <v>#N/A</v>
      </c>
      <c r="AD1643" s="132" t="e">
        <v>#N/A</v>
      </c>
      <c r="AE1643" s="132">
        <v>14050</v>
      </c>
      <c r="AF1643" s="132">
        <v>2900</v>
      </c>
    </row>
    <row r="1644" spans="1:32">
      <c r="A1644" s="129">
        <v>38917</v>
      </c>
      <c r="B1644" s="132" t="e">
        <v>#N/A</v>
      </c>
      <c r="C1644" s="132">
        <v>54498</v>
      </c>
      <c r="D1644" s="132">
        <v>238715</v>
      </c>
      <c r="E1644" s="132">
        <v>35738</v>
      </c>
      <c r="F1644" s="132"/>
      <c r="G1644" s="132"/>
      <c r="H1644" s="132">
        <v>18534</v>
      </c>
      <c r="I1644" s="132">
        <v>14400</v>
      </c>
      <c r="J1644" s="132">
        <v>13500</v>
      </c>
      <c r="K1644" s="132">
        <v>18475</v>
      </c>
      <c r="L1644" s="132">
        <v>6500</v>
      </c>
      <c r="M1644" s="132"/>
      <c r="N1644" s="132"/>
      <c r="R1644" s="132">
        <v>1900</v>
      </c>
      <c r="S1644" s="132">
        <v>33900</v>
      </c>
      <c r="T1644" s="132">
        <v>206802</v>
      </c>
      <c r="U1644" s="132">
        <v>50981</v>
      </c>
      <c r="V1644" s="132">
        <v>2000</v>
      </c>
      <c r="W1644" s="132">
        <v>2300</v>
      </c>
      <c r="X1644" s="132">
        <v>30394</v>
      </c>
      <c r="Y1644" s="132" t="e">
        <v>#N/A</v>
      </c>
      <c r="Z1644" s="132" t="e">
        <v>#N/A</v>
      </c>
      <c r="AA1644" s="132">
        <v>8950</v>
      </c>
      <c r="AB1644" s="132">
        <v>1500</v>
      </c>
      <c r="AC1644" s="132" t="e">
        <v>#N/A</v>
      </c>
      <c r="AD1644" s="132" t="e">
        <v>#N/A</v>
      </c>
      <c r="AE1644" s="132">
        <v>14050</v>
      </c>
      <c r="AF1644" s="132">
        <v>2900</v>
      </c>
    </row>
    <row r="1645" spans="1:32">
      <c r="A1645" s="129">
        <v>38918</v>
      </c>
      <c r="B1645" s="132">
        <v>713114</v>
      </c>
      <c r="C1645" s="132"/>
      <c r="D1645" s="132"/>
      <c r="E1645" s="132"/>
      <c r="F1645" s="132"/>
      <c r="G1645" s="132"/>
      <c r="H1645" s="132"/>
      <c r="I1645" s="132"/>
      <c r="J1645" s="132"/>
      <c r="K1645" s="132"/>
      <c r="L1645" s="132"/>
      <c r="M1645" s="132"/>
      <c r="N1645" s="132">
        <v>713114</v>
      </c>
      <c r="R1645" s="132">
        <v>18300</v>
      </c>
      <c r="S1645" s="132">
        <v>39900</v>
      </c>
      <c r="T1645" s="132">
        <v>264992</v>
      </c>
      <c r="U1645" s="132">
        <v>63621</v>
      </c>
      <c r="V1645" s="132">
        <v>2600</v>
      </c>
      <c r="W1645" s="132">
        <v>3220</v>
      </c>
      <c r="X1645" s="132">
        <v>34469</v>
      </c>
      <c r="Y1645" s="132" t="e">
        <v>#N/A</v>
      </c>
      <c r="Z1645" s="132">
        <v>2478</v>
      </c>
      <c r="AA1645" s="132">
        <v>12950</v>
      </c>
      <c r="AB1645" s="132">
        <v>1500</v>
      </c>
      <c r="AC1645" s="132">
        <v>13875</v>
      </c>
      <c r="AD1645" s="132" t="e">
        <v>#N/A</v>
      </c>
      <c r="AE1645" s="132">
        <v>14050</v>
      </c>
      <c r="AF1645" s="132">
        <v>7100</v>
      </c>
    </row>
    <row r="1646" spans="1:32">
      <c r="A1646" s="129">
        <v>38919</v>
      </c>
      <c r="B1646" s="132" t="e">
        <v>#N/A</v>
      </c>
      <c r="C1646" s="132">
        <v>63650</v>
      </c>
      <c r="D1646" s="132">
        <v>323814</v>
      </c>
      <c r="E1646" s="132">
        <v>60467</v>
      </c>
      <c r="F1646" s="132"/>
      <c r="G1646" s="132"/>
      <c r="H1646" s="132">
        <v>24054</v>
      </c>
      <c r="I1646" s="132">
        <v>9478</v>
      </c>
      <c r="J1646" s="132">
        <v>25350</v>
      </c>
      <c r="K1646" s="132">
        <v>26325</v>
      </c>
      <c r="L1646" s="132">
        <v>12700</v>
      </c>
      <c r="M1646" s="132"/>
      <c r="N1646" s="132"/>
      <c r="R1646" s="132">
        <v>18300</v>
      </c>
      <c r="S1646" s="132">
        <v>39900</v>
      </c>
      <c r="T1646" s="132">
        <v>264992</v>
      </c>
      <c r="U1646" s="132">
        <v>63621</v>
      </c>
      <c r="V1646" s="132">
        <v>2600</v>
      </c>
      <c r="W1646" s="132">
        <v>3220</v>
      </c>
      <c r="X1646" s="132">
        <v>34469</v>
      </c>
      <c r="Y1646" s="132" t="e">
        <v>#N/A</v>
      </c>
      <c r="Z1646" s="132">
        <v>2478</v>
      </c>
      <c r="AA1646" s="132">
        <v>12950</v>
      </c>
      <c r="AB1646" s="132">
        <v>1500</v>
      </c>
      <c r="AC1646" s="132">
        <v>13875</v>
      </c>
      <c r="AD1646" s="132" t="e">
        <v>#N/A</v>
      </c>
      <c r="AE1646" s="132">
        <v>14050</v>
      </c>
      <c r="AF1646" s="132">
        <v>7100</v>
      </c>
    </row>
    <row r="1647" spans="1:32">
      <c r="A1647" s="129">
        <v>38922</v>
      </c>
      <c r="B1647" s="132" t="e">
        <v>#N/A</v>
      </c>
      <c r="C1647" s="132">
        <v>63650</v>
      </c>
      <c r="D1647" s="132">
        <v>323814</v>
      </c>
      <c r="E1647" s="132">
        <v>60467</v>
      </c>
      <c r="F1647" s="132"/>
      <c r="G1647" s="132"/>
      <c r="H1647" s="132">
        <v>24054</v>
      </c>
      <c r="I1647" s="132">
        <v>9478</v>
      </c>
      <c r="J1647" s="132">
        <v>25350</v>
      </c>
      <c r="K1647" s="132">
        <v>26325</v>
      </c>
      <c r="L1647" s="132">
        <v>12700</v>
      </c>
      <c r="M1647" s="132"/>
      <c r="N1647" s="132"/>
      <c r="R1647" s="132">
        <v>18300</v>
      </c>
      <c r="S1647" s="132">
        <v>39900</v>
      </c>
      <c r="T1647" s="132">
        <v>264992</v>
      </c>
      <c r="U1647" s="132">
        <v>63621</v>
      </c>
      <c r="V1647" s="132">
        <v>2600</v>
      </c>
      <c r="W1647" s="132">
        <v>3220</v>
      </c>
      <c r="X1647" s="132">
        <v>34469</v>
      </c>
      <c r="Y1647" s="132" t="e">
        <v>#N/A</v>
      </c>
      <c r="Z1647" s="132">
        <v>2478</v>
      </c>
      <c r="AA1647" s="132">
        <v>12950</v>
      </c>
      <c r="AB1647" s="132">
        <v>1500</v>
      </c>
      <c r="AC1647" s="132">
        <v>13875</v>
      </c>
      <c r="AD1647" s="132" t="e">
        <v>#N/A</v>
      </c>
      <c r="AE1647" s="132">
        <v>14050</v>
      </c>
      <c r="AF1647" s="132">
        <v>7100</v>
      </c>
    </row>
    <row r="1648" spans="1:32">
      <c r="A1648" s="129">
        <v>38923</v>
      </c>
      <c r="B1648" s="132">
        <v>954687</v>
      </c>
      <c r="C1648" s="132">
        <v>83580</v>
      </c>
      <c r="D1648" s="132">
        <v>437035</v>
      </c>
      <c r="E1648" s="132">
        <v>81529</v>
      </c>
      <c r="F1648" s="132">
        <v>158541</v>
      </c>
      <c r="G1648" s="132">
        <v>871745</v>
      </c>
      <c r="H1648" s="132" t="e">
        <v>#N/A</v>
      </c>
      <c r="I1648" s="132" t="e">
        <v>#N/A</v>
      </c>
      <c r="J1648" s="132" t="e">
        <v>#N/A</v>
      </c>
      <c r="K1648" s="132" t="e">
        <v>#N/A</v>
      </c>
      <c r="L1648" s="132" t="e">
        <v>#N/A</v>
      </c>
      <c r="M1648" s="132">
        <v>82942</v>
      </c>
      <c r="N1648" s="132">
        <v>954687</v>
      </c>
      <c r="R1648" s="132" t="e">
        <v>#N/A</v>
      </c>
      <c r="S1648" s="132">
        <v>52900</v>
      </c>
      <c r="T1648" s="132">
        <v>372907</v>
      </c>
      <c r="U1648" s="132">
        <v>78491</v>
      </c>
      <c r="V1648" s="132" t="e">
        <v>#N/A</v>
      </c>
      <c r="W1648" s="132" t="e">
        <v>#N/A</v>
      </c>
      <c r="X1648" s="132" t="e">
        <v>#N/A</v>
      </c>
      <c r="Y1648" s="132" t="e">
        <v>#N/A</v>
      </c>
      <c r="Z1648" s="132" t="e">
        <v>#N/A</v>
      </c>
      <c r="AA1648" s="132" t="e">
        <v>#N/A</v>
      </c>
      <c r="AB1648" s="132" t="e">
        <v>#N/A</v>
      </c>
      <c r="AC1648" s="132" t="e">
        <v>#N/A</v>
      </c>
      <c r="AD1648" s="132" t="e">
        <v>#N/A</v>
      </c>
      <c r="AE1648" s="132" t="e">
        <v>#N/A</v>
      </c>
      <c r="AF1648" s="132" t="e">
        <v>#N/A</v>
      </c>
    </row>
    <row r="1649" spans="1:32">
      <c r="A1649" s="129">
        <v>38924</v>
      </c>
      <c r="B1649" s="132" t="e">
        <v>#N/A</v>
      </c>
      <c r="C1649" s="132">
        <v>83580</v>
      </c>
      <c r="D1649" s="132">
        <v>37035</v>
      </c>
      <c r="E1649" s="132">
        <v>81529</v>
      </c>
      <c r="F1649" s="132"/>
      <c r="G1649" s="132"/>
      <c r="H1649" s="132">
        <v>28114</v>
      </c>
      <c r="I1649" s="132">
        <v>29728</v>
      </c>
      <c r="J1649" s="132">
        <v>38230</v>
      </c>
      <c r="K1649" s="132">
        <v>28875</v>
      </c>
      <c r="L1649" s="132">
        <v>12700</v>
      </c>
      <c r="M1649" s="132"/>
      <c r="N1649" s="132"/>
      <c r="R1649" s="132">
        <v>19800</v>
      </c>
      <c r="S1649" s="132">
        <v>52900</v>
      </c>
      <c r="T1649" s="132">
        <v>372907</v>
      </c>
      <c r="U1649" s="132">
        <v>78491</v>
      </c>
      <c r="V1649" s="132">
        <v>5160</v>
      </c>
      <c r="W1649" s="132">
        <v>3220</v>
      </c>
      <c r="X1649" s="132">
        <v>39569</v>
      </c>
      <c r="Y1649" s="132">
        <v>13580</v>
      </c>
      <c r="Z1649" s="132">
        <v>6070</v>
      </c>
      <c r="AA1649" s="132">
        <v>12950</v>
      </c>
      <c r="AB1649" s="132">
        <v>1500</v>
      </c>
      <c r="AC1649" s="132">
        <v>13875</v>
      </c>
      <c r="AD1649" s="132" t="e">
        <v>#N/A</v>
      </c>
      <c r="AE1649" s="132">
        <v>24050</v>
      </c>
      <c r="AF1649" s="132">
        <v>24785</v>
      </c>
    </row>
    <row r="1650" spans="1:32">
      <c r="A1650" s="129">
        <v>38925</v>
      </c>
      <c r="B1650" s="132" t="e">
        <v>#N/A</v>
      </c>
      <c r="C1650" s="132">
        <v>83580</v>
      </c>
      <c r="D1650" s="132">
        <v>37035</v>
      </c>
      <c r="E1650" s="132">
        <v>81529</v>
      </c>
      <c r="F1650" s="132"/>
      <c r="G1650" s="132"/>
      <c r="H1650" s="132">
        <v>28114</v>
      </c>
      <c r="I1650" s="132">
        <v>29728</v>
      </c>
      <c r="J1650" s="132">
        <v>38230</v>
      </c>
      <c r="K1650" s="132">
        <v>28875</v>
      </c>
      <c r="L1650" s="132">
        <v>12700</v>
      </c>
      <c r="M1650" s="132"/>
      <c r="N1650" s="132"/>
      <c r="R1650" s="132">
        <v>19800</v>
      </c>
      <c r="S1650" s="132">
        <v>52900</v>
      </c>
      <c r="T1650" s="132">
        <v>372907</v>
      </c>
      <c r="U1650" s="132">
        <v>78491</v>
      </c>
      <c r="V1650" s="132">
        <v>5160</v>
      </c>
      <c r="W1650" s="132">
        <v>3220</v>
      </c>
      <c r="X1650" s="132">
        <v>39569</v>
      </c>
      <c r="Y1650" s="132">
        <v>13580</v>
      </c>
      <c r="Z1650" s="132">
        <v>6070</v>
      </c>
      <c r="AA1650" s="132">
        <v>12950</v>
      </c>
      <c r="AB1650" s="132">
        <v>1500</v>
      </c>
      <c r="AC1650" s="132">
        <v>13875</v>
      </c>
      <c r="AD1650" s="132" t="e">
        <v>#N/A</v>
      </c>
      <c r="AE1650" s="132">
        <v>24050</v>
      </c>
      <c r="AF1650" s="132">
        <v>24785</v>
      </c>
    </row>
    <row r="1651" spans="1:32">
      <c r="A1651" s="129">
        <v>38926</v>
      </c>
      <c r="B1651" s="132" t="e">
        <v>#N/A</v>
      </c>
      <c r="C1651" s="132">
        <v>83580</v>
      </c>
      <c r="D1651" s="132">
        <v>37035</v>
      </c>
      <c r="E1651" s="132">
        <v>81529</v>
      </c>
      <c r="F1651" s="132"/>
      <c r="G1651" s="132"/>
      <c r="H1651" s="132">
        <v>28114</v>
      </c>
      <c r="I1651" s="132">
        <v>29728</v>
      </c>
      <c r="J1651" s="132">
        <v>38230</v>
      </c>
      <c r="K1651" s="132">
        <v>28875</v>
      </c>
      <c r="L1651" s="132">
        <v>12700</v>
      </c>
      <c r="M1651" s="132"/>
      <c r="N1651" s="132"/>
      <c r="R1651" s="132">
        <v>19800</v>
      </c>
      <c r="S1651" s="132">
        <v>52900</v>
      </c>
      <c r="T1651" s="132">
        <v>372907</v>
      </c>
      <c r="U1651" s="132">
        <v>78491</v>
      </c>
      <c r="V1651" s="132">
        <v>5160</v>
      </c>
      <c r="W1651" s="132">
        <v>3220</v>
      </c>
      <c r="X1651" s="132">
        <v>39569</v>
      </c>
      <c r="Y1651" s="132">
        <v>13580</v>
      </c>
      <c r="Z1651" s="132">
        <v>6070</v>
      </c>
      <c r="AA1651" s="132">
        <v>12950</v>
      </c>
      <c r="AB1651" s="132">
        <v>1500</v>
      </c>
      <c r="AC1651" s="132">
        <v>13875</v>
      </c>
      <c r="AD1651" s="132" t="e">
        <v>#N/A</v>
      </c>
      <c r="AE1651" s="132">
        <v>24050</v>
      </c>
      <c r="AF1651" s="132">
        <v>24785</v>
      </c>
    </row>
    <row r="1652" spans="1:32">
      <c r="A1652" s="129">
        <v>38929</v>
      </c>
      <c r="B1652" s="132">
        <v>1211764</v>
      </c>
      <c r="C1652" s="132">
        <v>117948</v>
      </c>
      <c r="D1652" s="132">
        <v>564412</v>
      </c>
      <c r="E1652" s="132">
        <v>104676</v>
      </c>
      <c r="F1652" s="132">
        <v>190271</v>
      </c>
      <c r="G1652" s="132">
        <v>1107262</v>
      </c>
      <c r="H1652" s="132"/>
      <c r="I1652" s="132"/>
      <c r="J1652" s="132"/>
      <c r="K1652" s="132"/>
      <c r="L1652" s="132"/>
      <c r="M1652" s="132">
        <v>104502</v>
      </c>
      <c r="N1652" s="132">
        <v>1211764</v>
      </c>
      <c r="R1652" s="132" t="e">
        <v>#N/A</v>
      </c>
      <c r="S1652" s="132">
        <v>74300</v>
      </c>
      <c r="T1652" s="132">
        <v>470231</v>
      </c>
      <c r="U1652" s="132">
        <v>105041</v>
      </c>
      <c r="V1652" s="132" t="e">
        <v>#N/A</v>
      </c>
      <c r="W1652" s="132" t="e">
        <v>#N/A</v>
      </c>
      <c r="X1652" s="132" t="e">
        <v>#N/A</v>
      </c>
      <c r="Y1652" s="132" t="e">
        <v>#N/A</v>
      </c>
      <c r="Z1652" s="132" t="e">
        <v>#N/A</v>
      </c>
      <c r="AA1652" s="132" t="e">
        <v>#N/A</v>
      </c>
      <c r="AB1652" s="132" t="e">
        <v>#N/A</v>
      </c>
      <c r="AC1652" s="132" t="e">
        <v>#N/A</v>
      </c>
      <c r="AD1652" s="132" t="e">
        <v>#N/A</v>
      </c>
      <c r="AE1652" s="132" t="e">
        <v>#N/A</v>
      </c>
      <c r="AF1652" s="132" t="e">
        <v>#N/A</v>
      </c>
    </row>
    <row r="1653" spans="1:32">
      <c r="A1653" s="129">
        <v>38930</v>
      </c>
      <c r="B1653" s="132" t="e">
        <v>#N/A</v>
      </c>
      <c r="C1653" s="132">
        <v>117948</v>
      </c>
      <c r="D1653" s="132">
        <v>564412</v>
      </c>
      <c r="E1653" s="132">
        <v>104676</v>
      </c>
      <c r="F1653" s="132"/>
      <c r="G1653" s="132"/>
      <c r="H1653" s="132">
        <v>35494</v>
      </c>
      <c r="I1653" s="132">
        <v>38628</v>
      </c>
      <c r="J1653" s="132">
        <v>51480</v>
      </c>
      <c r="K1653" s="132">
        <v>31820</v>
      </c>
      <c r="L1653" s="132">
        <v>13480</v>
      </c>
      <c r="M1653" s="132"/>
      <c r="N1653" s="132"/>
      <c r="R1653" s="132">
        <v>19800</v>
      </c>
      <c r="S1653" s="132">
        <v>74300</v>
      </c>
      <c r="T1653" s="132">
        <v>470231</v>
      </c>
      <c r="U1653" s="132">
        <v>105041</v>
      </c>
      <c r="V1653" s="132">
        <v>5160</v>
      </c>
      <c r="W1653" s="132">
        <v>4000</v>
      </c>
      <c r="X1653" s="132">
        <v>49469</v>
      </c>
      <c r="Y1653" s="132">
        <v>18380</v>
      </c>
      <c r="Z1653" s="132">
        <v>10915</v>
      </c>
      <c r="AA1653" s="132">
        <v>12950</v>
      </c>
      <c r="AB1653" s="132">
        <v>1500</v>
      </c>
      <c r="AC1653" s="132">
        <v>1875</v>
      </c>
      <c r="AD1653" s="132">
        <v>3500</v>
      </c>
      <c r="AE1653" s="132">
        <v>24050</v>
      </c>
      <c r="AF1653" s="132">
        <v>24785</v>
      </c>
    </row>
    <row r="1654" spans="1:32">
      <c r="A1654" s="129">
        <v>38931</v>
      </c>
      <c r="B1654" s="132" t="e">
        <v>#N/A</v>
      </c>
      <c r="C1654" s="132">
        <v>117948</v>
      </c>
      <c r="D1654" s="132">
        <v>564412</v>
      </c>
      <c r="E1654" s="132">
        <v>104676</v>
      </c>
      <c r="F1654" s="132"/>
      <c r="G1654" s="132"/>
      <c r="H1654" s="132">
        <v>35494</v>
      </c>
      <c r="I1654" s="132">
        <v>38628</v>
      </c>
      <c r="J1654" s="132">
        <v>51480</v>
      </c>
      <c r="K1654" s="132">
        <v>31820</v>
      </c>
      <c r="L1654" s="132">
        <v>13480</v>
      </c>
      <c r="M1654" s="132"/>
      <c r="N1654" s="132"/>
      <c r="R1654" s="132">
        <v>19800</v>
      </c>
      <c r="S1654" s="132">
        <v>74300</v>
      </c>
      <c r="T1654" s="132">
        <v>470231</v>
      </c>
      <c r="U1654" s="132">
        <v>105041</v>
      </c>
      <c r="V1654" s="132">
        <v>5160</v>
      </c>
      <c r="W1654" s="132">
        <v>4000</v>
      </c>
      <c r="X1654" s="132">
        <v>49469</v>
      </c>
      <c r="Y1654" s="132">
        <v>18380</v>
      </c>
      <c r="Z1654" s="132">
        <v>10915</v>
      </c>
      <c r="AA1654" s="132">
        <v>12950</v>
      </c>
      <c r="AB1654" s="132">
        <v>1500</v>
      </c>
      <c r="AC1654" s="132">
        <v>1875</v>
      </c>
      <c r="AD1654" s="132">
        <v>3500</v>
      </c>
      <c r="AE1654" s="132">
        <v>24050</v>
      </c>
      <c r="AF1654" s="132">
        <v>24785</v>
      </c>
    </row>
    <row r="1655" spans="1:32">
      <c r="A1655" s="129">
        <v>38932</v>
      </c>
      <c r="B1655" s="132" t="e">
        <v>#N/A</v>
      </c>
      <c r="C1655" s="132">
        <v>117948</v>
      </c>
      <c r="D1655" s="132">
        <v>564412</v>
      </c>
      <c r="E1655" s="132">
        <v>104676</v>
      </c>
      <c r="F1655" s="132"/>
      <c r="G1655" s="132"/>
      <c r="H1655" s="132">
        <v>35494</v>
      </c>
      <c r="I1655" s="132">
        <v>38628</v>
      </c>
      <c r="J1655" s="132">
        <v>51480</v>
      </c>
      <c r="K1655" s="132">
        <v>31820</v>
      </c>
      <c r="L1655" s="132">
        <v>13480</v>
      </c>
      <c r="M1655" s="132"/>
      <c r="N1655" s="132"/>
      <c r="R1655" s="132">
        <v>19800</v>
      </c>
      <c r="S1655" s="132">
        <v>74300</v>
      </c>
      <c r="T1655" s="132">
        <v>470231</v>
      </c>
      <c r="U1655" s="132">
        <v>105041</v>
      </c>
      <c r="V1655" s="132">
        <v>5160</v>
      </c>
      <c r="W1655" s="132">
        <v>4000</v>
      </c>
      <c r="X1655" s="132">
        <v>49469</v>
      </c>
      <c r="Y1655" s="132">
        <v>18380</v>
      </c>
      <c r="Z1655" s="132">
        <v>10915</v>
      </c>
      <c r="AA1655" s="132">
        <v>12950</v>
      </c>
      <c r="AB1655" s="132">
        <v>1500</v>
      </c>
      <c r="AC1655" s="132">
        <v>1875</v>
      </c>
      <c r="AD1655" s="132">
        <v>3500</v>
      </c>
      <c r="AE1655" s="132">
        <v>24050</v>
      </c>
      <c r="AF1655" s="132">
        <v>24785</v>
      </c>
    </row>
    <row r="1656" spans="1:32">
      <c r="A1656" s="129">
        <v>38933</v>
      </c>
      <c r="B1656" s="132" t="e">
        <v>#N/A</v>
      </c>
      <c r="C1656" s="132">
        <v>117948</v>
      </c>
      <c r="D1656" s="132">
        <v>564412</v>
      </c>
      <c r="E1656" s="132">
        <v>104676</v>
      </c>
      <c r="F1656" s="132"/>
      <c r="G1656" s="132"/>
      <c r="H1656" s="132">
        <v>35494</v>
      </c>
      <c r="I1656" s="132">
        <v>38628</v>
      </c>
      <c r="J1656" s="132">
        <v>51480</v>
      </c>
      <c r="K1656" s="132">
        <v>31820</v>
      </c>
      <c r="L1656" s="132">
        <v>13480</v>
      </c>
      <c r="M1656" s="132"/>
      <c r="N1656" s="132"/>
      <c r="R1656" s="132">
        <v>19800</v>
      </c>
      <c r="S1656" s="132">
        <v>74300</v>
      </c>
      <c r="T1656" s="132">
        <v>470231</v>
      </c>
      <c r="U1656" s="132">
        <v>105041</v>
      </c>
      <c r="V1656" s="132">
        <v>5160</v>
      </c>
      <c r="W1656" s="132">
        <v>4000</v>
      </c>
      <c r="X1656" s="132">
        <v>49469</v>
      </c>
      <c r="Y1656" s="132">
        <v>18380</v>
      </c>
      <c r="Z1656" s="132">
        <v>10915</v>
      </c>
      <c r="AA1656" s="132">
        <v>12950</v>
      </c>
      <c r="AB1656" s="132">
        <v>1500</v>
      </c>
      <c r="AC1656" s="132">
        <v>1875</v>
      </c>
      <c r="AD1656" s="132">
        <v>3500</v>
      </c>
      <c r="AE1656" s="132">
        <v>24050</v>
      </c>
      <c r="AF1656" s="132">
        <v>24785</v>
      </c>
    </row>
    <row r="1657" spans="1:32">
      <c r="A1657" s="129">
        <v>38936</v>
      </c>
      <c r="B1657" s="132" t="e">
        <v>#N/A</v>
      </c>
      <c r="C1657" s="132">
        <v>117948</v>
      </c>
      <c r="D1657" s="132">
        <v>564412</v>
      </c>
      <c r="E1657" s="132">
        <v>104676</v>
      </c>
      <c r="F1657" s="132"/>
      <c r="G1657" s="132"/>
      <c r="H1657" s="132">
        <v>35494</v>
      </c>
      <c r="I1657" s="132">
        <v>38628</v>
      </c>
      <c r="J1657" s="132">
        <v>51480</v>
      </c>
      <c r="K1657" s="132">
        <v>31820</v>
      </c>
      <c r="L1657" s="132">
        <v>13480</v>
      </c>
      <c r="M1657" s="132"/>
      <c r="N1657" s="132"/>
      <c r="R1657" s="132">
        <v>19800</v>
      </c>
      <c r="S1657" s="132">
        <v>74300</v>
      </c>
      <c r="T1657" s="132">
        <v>470231</v>
      </c>
      <c r="U1657" s="132">
        <v>105041</v>
      </c>
      <c r="V1657" s="132">
        <v>5160</v>
      </c>
      <c r="W1657" s="132">
        <v>4000</v>
      </c>
      <c r="X1657" s="132">
        <v>49469</v>
      </c>
      <c r="Y1657" s="132">
        <v>18380</v>
      </c>
      <c r="Z1657" s="132">
        <v>10915</v>
      </c>
      <c r="AA1657" s="132">
        <v>12950</v>
      </c>
      <c r="AB1657" s="132">
        <v>1500</v>
      </c>
      <c r="AC1657" s="132">
        <v>1875</v>
      </c>
      <c r="AD1657" s="132">
        <v>3500</v>
      </c>
      <c r="AE1657" s="132">
        <v>24050</v>
      </c>
      <c r="AF1657" s="132">
        <v>24785</v>
      </c>
    </row>
    <row r="1658" spans="1:32">
      <c r="A1658" s="129">
        <v>38937</v>
      </c>
      <c r="B1658" s="132" t="e">
        <v>#N/A</v>
      </c>
      <c r="C1658" s="132">
        <v>117948</v>
      </c>
      <c r="D1658" s="132">
        <v>564412</v>
      </c>
      <c r="E1658" s="132">
        <v>104676</v>
      </c>
      <c r="F1658" s="132"/>
      <c r="G1658" s="132"/>
      <c r="H1658" s="132">
        <v>35494</v>
      </c>
      <c r="I1658" s="132">
        <v>38628</v>
      </c>
      <c r="J1658" s="132">
        <v>51480</v>
      </c>
      <c r="K1658" s="132">
        <v>31820</v>
      </c>
      <c r="L1658" s="132">
        <v>13480</v>
      </c>
      <c r="M1658" s="132"/>
      <c r="N1658" s="132"/>
      <c r="R1658" s="132">
        <v>19800</v>
      </c>
      <c r="S1658" s="132">
        <v>74300</v>
      </c>
      <c r="T1658" s="132">
        <v>470231</v>
      </c>
      <c r="U1658" s="132">
        <v>105041</v>
      </c>
      <c r="V1658" s="132">
        <v>5160</v>
      </c>
      <c r="W1658" s="132">
        <v>4000</v>
      </c>
      <c r="X1658" s="132">
        <v>49469</v>
      </c>
      <c r="Y1658" s="132">
        <v>18380</v>
      </c>
      <c r="Z1658" s="132">
        <v>10915</v>
      </c>
      <c r="AA1658" s="132">
        <v>12950</v>
      </c>
      <c r="AB1658" s="132">
        <v>1500</v>
      </c>
      <c r="AC1658" s="132">
        <v>1875</v>
      </c>
      <c r="AD1658" s="132">
        <v>3500</v>
      </c>
      <c r="AE1658" s="132">
        <v>24050</v>
      </c>
      <c r="AF1658" s="132">
        <v>24785</v>
      </c>
    </row>
    <row r="1659" spans="1:32">
      <c r="A1659" s="129">
        <v>38938</v>
      </c>
      <c r="B1659" s="132" t="e">
        <v>#N/A</v>
      </c>
      <c r="C1659" s="132">
        <v>117948</v>
      </c>
      <c r="D1659" s="132">
        <v>564412</v>
      </c>
      <c r="E1659" s="132">
        <v>104676</v>
      </c>
      <c r="F1659" s="132"/>
      <c r="G1659" s="132"/>
      <c r="H1659" s="132">
        <v>35494</v>
      </c>
      <c r="I1659" s="132">
        <v>38628</v>
      </c>
      <c r="J1659" s="132">
        <v>51480</v>
      </c>
      <c r="K1659" s="132">
        <v>31820</v>
      </c>
      <c r="L1659" s="132">
        <v>13480</v>
      </c>
      <c r="M1659" s="132"/>
      <c r="N1659" s="132"/>
      <c r="R1659" s="132">
        <v>19800</v>
      </c>
      <c r="S1659" s="132">
        <v>74300</v>
      </c>
      <c r="T1659" s="132">
        <v>470231</v>
      </c>
      <c r="U1659" s="132">
        <v>105041</v>
      </c>
      <c r="V1659" s="132">
        <v>5160</v>
      </c>
      <c r="W1659" s="132">
        <v>4000</v>
      </c>
      <c r="X1659" s="132">
        <v>49469</v>
      </c>
      <c r="Y1659" s="132">
        <v>18380</v>
      </c>
      <c r="Z1659" s="132">
        <v>10915</v>
      </c>
      <c r="AA1659" s="132">
        <v>12950</v>
      </c>
      <c r="AB1659" s="132">
        <v>1500</v>
      </c>
      <c r="AC1659" s="132">
        <v>1875</v>
      </c>
      <c r="AD1659" s="132">
        <v>3500</v>
      </c>
      <c r="AE1659" s="132">
        <v>24050</v>
      </c>
      <c r="AF1659" s="132">
        <v>24785</v>
      </c>
    </row>
    <row r="1660" spans="1:32">
      <c r="A1660" s="129">
        <v>38939</v>
      </c>
      <c r="B1660" s="132">
        <v>469977</v>
      </c>
      <c r="C1660" s="132">
        <v>27933</v>
      </c>
      <c r="D1660" s="132">
        <v>217654</v>
      </c>
      <c r="E1660" s="132">
        <v>29530</v>
      </c>
      <c r="F1660" s="132">
        <v>65790</v>
      </c>
      <c r="G1660" s="132">
        <v>422027</v>
      </c>
      <c r="H1660" s="132"/>
      <c r="I1660" s="132"/>
      <c r="J1660" s="132"/>
      <c r="K1660" s="132"/>
      <c r="L1660" s="132"/>
      <c r="M1660" s="132">
        <v>47950</v>
      </c>
      <c r="N1660" s="132">
        <v>469977</v>
      </c>
      <c r="R1660" s="132" t="e">
        <v>#N/A</v>
      </c>
      <c r="S1660" s="132" t="e">
        <v>#N/A</v>
      </c>
      <c r="T1660" s="132">
        <v>166820</v>
      </c>
      <c r="U1660" s="132">
        <v>40643</v>
      </c>
      <c r="V1660" s="132" t="e">
        <v>#N/A</v>
      </c>
      <c r="W1660" s="132" t="e">
        <v>#N/A</v>
      </c>
      <c r="X1660" s="132" t="e">
        <v>#N/A</v>
      </c>
      <c r="Y1660" s="132" t="e">
        <v>#N/A</v>
      </c>
      <c r="Z1660" s="132" t="e">
        <v>#N/A</v>
      </c>
      <c r="AA1660" s="132" t="e">
        <v>#N/A</v>
      </c>
      <c r="AB1660" s="132" t="e">
        <v>#N/A</v>
      </c>
      <c r="AC1660" s="132" t="e">
        <v>#N/A</v>
      </c>
      <c r="AD1660" s="132" t="e">
        <v>#N/A</v>
      </c>
      <c r="AE1660" s="132" t="e">
        <v>#N/A</v>
      </c>
      <c r="AF1660" s="132" t="e">
        <v>#N/A</v>
      </c>
    </row>
    <row r="1661" spans="1:32">
      <c r="A1661" s="129">
        <v>38940</v>
      </c>
      <c r="B1661" s="132" t="e">
        <v>#N/A</v>
      </c>
      <c r="C1661" s="132">
        <v>27933</v>
      </c>
      <c r="D1661" s="132">
        <v>217654</v>
      </c>
      <c r="E1661" s="132">
        <v>29530</v>
      </c>
      <c r="F1661" s="132"/>
      <c r="G1661" s="132"/>
      <c r="H1661" s="132">
        <v>25395</v>
      </c>
      <c r="I1661" s="132">
        <v>11690</v>
      </c>
      <c r="J1661" s="132">
        <v>28900</v>
      </c>
      <c r="K1661" s="132">
        <v>10930</v>
      </c>
      <c r="L1661" s="132">
        <v>8825</v>
      </c>
      <c r="M1661" s="132"/>
      <c r="N1661" s="132"/>
      <c r="R1661" s="132">
        <v>3500</v>
      </c>
      <c r="S1661" s="132">
        <v>11210</v>
      </c>
      <c r="T1661" s="132">
        <v>166820</v>
      </c>
      <c r="U1661" s="132">
        <v>40643</v>
      </c>
      <c r="V1661" s="132">
        <v>500</v>
      </c>
      <c r="W1661" s="132">
        <v>2500</v>
      </c>
      <c r="X1661" s="132">
        <v>14070</v>
      </c>
      <c r="Y1661" s="132">
        <v>2700</v>
      </c>
      <c r="Z1661" s="132" t="e">
        <v>#N/A</v>
      </c>
      <c r="AA1661" s="132">
        <v>15790</v>
      </c>
      <c r="AB1661" s="132" t="e">
        <v>#N/A</v>
      </c>
      <c r="AC1661" s="132" t="e">
        <v>#N/A</v>
      </c>
      <c r="AD1661" s="132">
        <v>10000</v>
      </c>
      <c r="AE1661" s="132" t="e">
        <v>#N/A</v>
      </c>
      <c r="AF1661" s="132">
        <v>7850</v>
      </c>
    </row>
    <row r="1662" spans="1:32">
      <c r="A1662" s="129">
        <v>38943</v>
      </c>
      <c r="B1662" s="132" t="e">
        <v>#N/A</v>
      </c>
      <c r="C1662" s="132">
        <v>27933</v>
      </c>
      <c r="D1662" s="132">
        <v>217654</v>
      </c>
      <c r="E1662" s="132">
        <v>29530</v>
      </c>
      <c r="F1662" s="132"/>
      <c r="G1662" s="132"/>
      <c r="H1662" s="132">
        <v>25395</v>
      </c>
      <c r="I1662" s="132">
        <v>11690</v>
      </c>
      <c r="J1662" s="132">
        <v>28900</v>
      </c>
      <c r="K1662" s="132">
        <v>10930</v>
      </c>
      <c r="L1662" s="132">
        <v>8825</v>
      </c>
      <c r="M1662" s="132"/>
      <c r="N1662" s="132"/>
      <c r="R1662" s="132">
        <v>3500</v>
      </c>
      <c r="S1662" s="132">
        <v>11210</v>
      </c>
      <c r="T1662" s="132">
        <v>166820</v>
      </c>
      <c r="U1662" s="132">
        <v>40643</v>
      </c>
      <c r="V1662" s="132">
        <v>500</v>
      </c>
      <c r="W1662" s="132">
        <v>2500</v>
      </c>
      <c r="X1662" s="132">
        <v>14070</v>
      </c>
      <c r="Y1662" s="132">
        <v>2700</v>
      </c>
      <c r="Z1662" s="132" t="e">
        <v>#N/A</v>
      </c>
      <c r="AA1662" s="132">
        <v>15790</v>
      </c>
      <c r="AB1662" s="132" t="e">
        <v>#N/A</v>
      </c>
      <c r="AC1662" s="132" t="e">
        <v>#N/A</v>
      </c>
      <c r="AD1662" s="132">
        <v>10000</v>
      </c>
      <c r="AE1662" s="132" t="e">
        <v>#N/A</v>
      </c>
      <c r="AF1662" s="132">
        <v>7850</v>
      </c>
    </row>
    <row r="1663" spans="1:32">
      <c r="A1663" s="129">
        <v>38944</v>
      </c>
      <c r="B1663" s="132">
        <v>628542</v>
      </c>
      <c r="C1663" s="132">
        <v>35433</v>
      </c>
      <c r="D1663" s="132">
        <v>297954</v>
      </c>
      <c r="E1663" s="132">
        <v>42070</v>
      </c>
      <c r="F1663" s="132">
        <v>74990</v>
      </c>
      <c r="G1663" s="132">
        <v>567512</v>
      </c>
      <c r="H1663" s="132"/>
      <c r="I1663" s="132"/>
      <c r="J1663" s="132"/>
      <c r="K1663" s="132"/>
      <c r="L1663" s="132"/>
      <c r="M1663" s="132">
        <v>61030</v>
      </c>
      <c r="N1663" s="132">
        <v>628542</v>
      </c>
      <c r="R1663" s="132" t="e">
        <v>#N/A</v>
      </c>
      <c r="S1663" s="132" t="e">
        <v>#N/A</v>
      </c>
      <c r="T1663" s="132">
        <v>235880</v>
      </c>
      <c r="U1663" s="132">
        <v>56143</v>
      </c>
      <c r="V1663" s="132" t="e">
        <v>#N/A</v>
      </c>
      <c r="W1663" s="132" t="e">
        <v>#N/A</v>
      </c>
      <c r="X1663" s="132" t="e">
        <v>#N/A</v>
      </c>
      <c r="Y1663" s="132" t="e">
        <v>#N/A</v>
      </c>
      <c r="Z1663" s="132" t="e">
        <v>#N/A</v>
      </c>
      <c r="AA1663" s="132" t="e">
        <v>#N/A</v>
      </c>
      <c r="AB1663" s="132" t="e">
        <v>#N/A</v>
      </c>
      <c r="AC1663" s="132" t="e">
        <v>#N/A</v>
      </c>
      <c r="AD1663" s="132" t="e">
        <v>#N/A</v>
      </c>
      <c r="AE1663" s="132" t="e">
        <v>#N/A</v>
      </c>
      <c r="AF1663" s="132" t="e">
        <v>#N/A</v>
      </c>
    </row>
    <row r="1664" spans="1:32">
      <c r="A1664" s="129">
        <v>38945</v>
      </c>
      <c r="B1664" s="132" t="e">
        <v>#N/A</v>
      </c>
      <c r="C1664" s="132">
        <v>35433</v>
      </c>
      <c r="D1664" s="132">
        <v>297954</v>
      </c>
      <c r="E1664" s="132">
        <v>42070</v>
      </c>
      <c r="F1664" s="132"/>
      <c r="G1664" s="132"/>
      <c r="H1664" s="132">
        <v>25895</v>
      </c>
      <c r="I1664" s="132">
        <v>16740</v>
      </c>
      <c r="J1664" s="132">
        <v>40825</v>
      </c>
      <c r="K1664" s="132">
        <v>18450</v>
      </c>
      <c r="L1664" s="132">
        <v>8825</v>
      </c>
      <c r="M1664" s="132"/>
      <c r="N1664" s="132"/>
      <c r="R1664" s="132">
        <v>6000</v>
      </c>
      <c r="S1664" s="132">
        <v>11210</v>
      </c>
      <c r="T1664" s="132">
        <v>235880</v>
      </c>
      <c r="U1664" s="132">
        <v>56143</v>
      </c>
      <c r="V1664" s="132">
        <v>2500</v>
      </c>
      <c r="W1664" s="132">
        <v>2500</v>
      </c>
      <c r="X1664" s="132">
        <v>20990</v>
      </c>
      <c r="Y1664" s="132">
        <v>2700</v>
      </c>
      <c r="Z1664" s="132" t="e">
        <v>#N/A</v>
      </c>
      <c r="AA1664" s="132">
        <v>15790</v>
      </c>
      <c r="AB1664" s="132" t="e">
        <v>#N/A</v>
      </c>
      <c r="AC1664" s="132">
        <v>2000</v>
      </c>
      <c r="AD1664" s="132">
        <v>10000</v>
      </c>
      <c r="AE1664" s="132" t="e">
        <v>#N/A</v>
      </c>
      <c r="AF1664" s="132">
        <v>7850</v>
      </c>
    </row>
    <row r="1665" spans="1:32">
      <c r="A1665" s="129">
        <v>38946</v>
      </c>
      <c r="B1665" s="132" t="e">
        <v>#N/A</v>
      </c>
      <c r="C1665" s="132">
        <v>35433</v>
      </c>
      <c r="D1665" s="132">
        <v>297954</v>
      </c>
      <c r="E1665" s="132">
        <v>42070</v>
      </c>
      <c r="F1665" s="132"/>
      <c r="G1665" s="132"/>
      <c r="H1665" s="132">
        <v>25895</v>
      </c>
      <c r="I1665" s="132">
        <v>16740</v>
      </c>
      <c r="J1665" s="132">
        <v>40825</v>
      </c>
      <c r="K1665" s="132">
        <v>18450</v>
      </c>
      <c r="L1665" s="132">
        <v>8825</v>
      </c>
      <c r="M1665" s="132"/>
      <c r="N1665" s="132"/>
      <c r="R1665" s="132">
        <v>6000</v>
      </c>
      <c r="S1665" s="132">
        <v>11210</v>
      </c>
      <c r="T1665" s="132">
        <v>235880</v>
      </c>
      <c r="U1665" s="132">
        <v>56143</v>
      </c>
      <c r="V1665" s="132">
        <v>2500</v>
      </c>
      <c r="W1665" s="132">
        <v>2500</v>
      </c>
      <c r="X1665" s="132">
        <v>20990</v>
      </c>
      <c r="Y1665" s="132">
        <v>2700</v>
      </c>
      <c r="Z1665" s="132" t="e">
        <v>#N/A</v>
      </c>
      <c r="AA1665" s="132">
        <v>15790</v>
      </c>
      <c r="AB1665" s="132" t="e">
        <v>#N/A</v>
      </c>
      <c r="AC1665" s="132">
        <v>2000</v>
      </c>
      <c r="AD1665" s="132">
        <v>10000</v>
      </c>
      <c r="AE1665" s="132" t="e">
        <v>#N/A</v>
      </c>
      <c r="AF1665" s="132">
        <v>7850</v>
      </c>
    </row>
    <row r="1666" spans="1:32">
      <c r="A1666" s="129">
        <v>38947</v>
      </c>
      <c r="B1666" s="132" t="e">
        <v>#N/A</v>
      </c>
      <c r="C1666" s="132">
        <v>35433</v>
      </c>
      <c r="D1666" s="132">
        <v>297954</v>
      </c>
      <c r="E1666" s="132">
        <v>42070</v>
      </c>
      <c r="F1666" s="132"/>
      <c r="G1666" s="132"/>
      <c r="H1666" s="132">
        <v>25895</v>
      </c>
      <c r="I1666" s="132">
        <v>16740</v>
      </c>
      <c r="J1666" s="132">
        <v>40825</v>
      </c>
      <c r="K1666" s="132">
        <v>18450</v>
      </c>
      <c r="L1666" s="132">
        <v>8825</v>
      </c>
      <c r="M1666" s="132"/>
      <c r="N1666" s="132"/>
      <c r="R1666" s="132">
        <v>6000</v>
      </c>
      <c r="S1666" s="132">
        <v>11210</v>
      </c>
      <c r="T1666" s="132">
        <v>235880</v>
      </c>
      <c r="U1666" s="132">
        <v>56143</v>
      </c>
      <c r="V1666" s="132">
        <v>2500</v>
      </c>
      <c r="W1666" s="132">
        <v>2500</v>
      </c>
      <c r="X1666" s="132">
        <v>20990</v>
      </c>
      <c r="Y1666" s="132">
        <v>2700</v>
      </c>
      <c r="Z1666" s="132" t="e">
        <v>#N/A</v>
      </c>
      <c r="AA1666" s="132">
        <v>15790</v>
      </c>
      <c r="AB1666" s="132" t="e">
        <v>#N/A</v>
      </c>
      <c r="AC1666" s="132">
        <v>2000</v>
      </c>
      <c r="AD1666" s="132">
        <v>10000</v>
      </c>
      <c r="AE1666" s="132" t="e">
        <v>#N/A</v>
      </c>
      <c r="AF1666" s="132">
        <v>7850</v>
      </c>
    </row>
    <row r="1667" spans="1:32">
      <c r="A1667" s="129">
        <v>38950</v>
      </c>
      <c r="B1667" s="132" t="e">
        <v>#N/A</v>
      </c>
      <c r="C1667" s="132">
        <v>59933</v>
      </c>
      <c r="D1667" s="132">
        <v>410294</v>
      </c>
      <c r="E1667" s="132">
        <v>62700</v>
      </c>
      <c r="F1667" s="132"/>
      <c r="G1667" s="132"/>
      <c r="H1667" s="132">
        <v>33784</v>
      </c>
      <c r="I1667" s="132">
        <v>26090</v>
      </c>
      <c r="J1667" s="132">
        <v>4675</v>
      </c>
      <c r="K1667" s="132">
        <v>34269</v>
      </c>
      <c r="L1667" s="132">
        <v>10425</v>
      </c>
      <c r="M1667" s="132"/>
      <c r="N1667" s="132"/>
      <c r="R1667" s="132">
        <v>6000</v>
      </c>
      <c r="S1667" s="132">
        <v>38360</v>
      </c>
      <c r="T1667" s="132">
        <v>303804</v>
      </c>
      <c r="U1667" s="132">
        <v>96711</v>
      </c>
      <c r="V1667" s="132">
        <v>4261</v>
      </c>
      <c r="W1667" s="132">
        <v>2500</v>
      </c>
      <c r="X1667" s="132">
        <v>34400</v>
      </c>
      <c r="Y1667" s="132">
        <v>11900</v>
      </c>
      <c r="Z1667" s="132" t="e">
        <v>#N/A</v>
      </c>
      <c r="AA1667" s="132">
        <v>27280</v>
      </c>
      <c r="AB1667" s="132" t="e">
        <v>#N/A</v>
      </c>
      <c r="AC1667" s="132">
        <v>6250</v>
      </c>
      <c r="AD1667" s="132">
        <v>18000</v>
      </c>
      <c r="AE1667" s="132" t="e">
        <v>#N/A</v>
      </c>
      <c r="AF1667" s="132">
        <v>13800</v>
      </c>
    </row>
    <row r="1668" spans="1:32">
      <c r="A1668" s="129">
        <v>38951</v>
      </c>
      <c r="B1668" s="132" t="e">
        <v>#N/A</v>
      </c>
      <c r="C1668" s="132">
        <v>59933</v>
      </c>
      <c r="D1668" s="132">
        <v>410294</v>
      </c>
      <c r="E1668" s="132">
        <v>62700</v>
      </c>
      <c r="F1668" s="132"/>
      <c r="G1668" s="132"/>
      <c r="H1668" s="132">
        <v>33784</v>
      </c>
      <c r="I1668" s="132">
        <v>26090</v>
      </c>
      <c r="J1668" s="132">
        <v>4675</v>
      </c>
      <c r="K1668" s="132">
        <v>34269</v>
      </c>
      <c r="L1668" s="132">
        <v>10425</v>
      </c>
      <c r="M1668" s="132"/>
      <c r="N1668" s="132"/>
      <c r="R1668" s="132">
        <v>6000</v>
      </c>
      <c r="S1668" s="132">
        <v>38360</v>
      </c>
      <c r="T1668" s="132">
        <v>303804</v>
      </c>
      <c r="U1668" s="132">
        <v>96711</v>
      </c>
      <c r="V1668" s="132">
        <v>4261</v>
      </c>
      <c r="W1668" s="132">
        <v>2500</v>
      </c>
      <c r="X1668" s="132">
        <v>34400</v>
      </c>
      <c r="Y1668" s="132">
        <v>11900</v>
      </c>
      <c r="Z1668" s="132" t="e">
        <v>#N/A</v>
      </c>
      <c r="AA1668" s="132">
        <v>27280</v>
      </c>
      <c r="AB1668" s="132" t="e">
        <v>#N/A</v>
      </c>
      <c r="AC1668" s="132">
        <v>6250</v>
      </c>
      <c r="AD1668" s="132">
        <v>18000</v>
      </c>
      <c r="AE1668" s="132" t="e">
        <v>#N/A</v>
      </c>
      <c r="AF1668" s="132">
        <v>13800</v>
      </c>
    </row>
    <row r="1669" spans="1:32">
      <c r="A1669" s="129">
        <v>38952</v>
      </c>
      <c r="B1669" s="132" t="e">
        <v>#N/A</v>
      </c>
      <c r="C1669" s="132">
        <v>59933</v>
      </c>
      <c r="D1669" s="132">
        <v>410294</v>
      </c>
      <c r="E1669" s="132">
        <v>62700</v>
      </c>
      <c r="F1669" s="132"/>
      <c r="G1669" s="132"/>
      <c r="H1669" s="132">
        <v>33784</v>
      </c>
      <c r="I1669" s="132">
        <v>26090</v>
      </c>
      <c r="J1669" s="132">
        <v>4675</v>
      </c>
      <c r="K1669" s="132">
        <v>34269</v>
      </c>
      <c r="L1669" s="132">
        <v>10425</v>
      </c>
      <c r="M1669" s="132"/>
      <c r="N1669" s="132"/>
      <c r="R1669" s="132">
        <v>6000</v>
      </c>
      <c r="S1669" s="132">
        <v>38360</v>
      </c>
      <c r="T1669" s="132">
        <v>303804</v>
      </c>
      <c r="U1669" s="132">
        <v>96711</v>
      </c>
      <c r="V1669" s="132">
        <v>4261</v>
      </c>
      <c r="W1669" s="132">
        <v>2500</v>
      </c>
      <c r="X1669" s="132">
        <v>34400</v>
      </c>
      <c r="Y1669" s="132">
        <v>11900</v>
      </c>
      <c r="Z1669" s="132" t="e">
        <v>#N/A</v>
      </c>
      <c r="AA1669" s="132">
        <v>27280</v>
      </c>
      <c r="AB1669" s="132" t="e">
        <v>#N/A</v>
      </c>
      <c r="AC1669" s="132">
        <v>6250</v>
      </c>
      <c r="AD1669" s="132">
        <v>18000</v>
      </c>
      <c r="AE1669" s="132" t="e">
        <v>#N/A</v>
      </c>
      <c r="AF1669" s="132">
        <v>13800</v>
      </c>
    </row>
    <row r="1670" spans="1:32">
      <c r="A1670" s="129">
        <v>38953</v>
      </c>
      <c r="B1670" s="132" t="e">
        <v>#N/A</v>
      </c>
      <c r="C1670" s="132">
        <v>59933</v>
      </c>
      <c r="D1670" s="132">
        <v>410294</v>
      </c>
      <c r="E1670" s="132">
        <v>62700</v>
      </c>
      <c r="F1670" s="132"/>
      <c r="G1670" s="132"/>
      <c r="H1670" s="132">
        <v>33784</v>
      </c>
      <c r="I1670" s="132">
        <v>26090</v>
      </c>
      <c r="J1670" s="132">
        <v>4675</v>
      </c>
      <c r="K1670" s="132">
        <v>34269</v>
      </c>
      <c r="L1670" s="132">
        <v>10425</v>
      </c>
      <c r="M1670" s="132"/>
      <c r="N1670" s="132"/>
      <c r="R1670" s="132">
        <v>6000</v>
      </c>
      <c r="S1670" s="132">
        <v>38360</v>
      </c>
      <c r="T1670" s="132">
        <v>303804</v>
      </c>
      <c r="U1670" s="132">
        <v>96711</v>
      </c>
      <c r="V1670" s="132">
        <v>4261</v>
      </c>
      <c r="W1670" s="132">
        <v>2500</v>
      </c>
      <c r="X1670" s="132">
        <v>34400</v>
      </c>
      <c r="Y1670" s="132">
        <v>11900</v>
      </c>
      <c r="Z1670" s="132" t="e">
        <v>#N/A</v>
      </c>
      <c r="AA1670" s="132">
        <v>27280</v>
      </c>
      <c r="AB1670" s="132" t="e">
        <v>#N/A</v>
      </c>
      <c r="AC1670" s="132">
        <v>6250</v>
      </c>
      <c r="AD1670" s="132">
        <v>18000</v>
      </c>
      <c r="AE1670" s="132" t="e">
        <v>#N/A</v>
      </c>
      <c r="AF1670" s="132">
        <v>13800</v>
      </c>
    </row>
    <row r="1671" spans="1:32">
      <c r="A1671" s="129">
        <v>38954</v>
      </c>
      <c r="B1671" s="132">
        <v>1113624</v>
      </c>
      <c r="C1671" s="132"/>
      <c r="D1671" s="132"/>
      <c r="E1671" s="132"/>
      <c r="F1671" s="132"/>
      <c r="G1671" s="132"/>
      <c r="H1671" s="132"/>
      <c r="I1671" s="132"/>
      <c r="J1671" s="132"/>
      <c r="K1671" s="132"/>
      <c r="L1671" s="132"/>
      <c r="M1671" s="132"/>
      <c r="N1671" s="132">
        <v>1113624</v>
      </c>
      <c r="R1671" s="132">
        <v>36350</v>
      </c>
      <c r="S1671" s="132">
        <v>77510</v>
      </c>
      <c r="T1671" s="132">
        <v>360269</v>
      </c>
      <c r="U1671" s="132">
        <v>114128</v>
      </c>
      <c r="V1671" s="132">
        <v>6261</v>
      </c>
      <c r="W1671" s="132">
        <v>2500</v>
      </c>
      <c r="X1671" s="132">
        <v>46060</v>
      </c>
      <c r="Y1671" s="132">
        <v>11900</v>
      </c>
      <c r="Z1671" s="132" t="e">
        <v>#N/A</v>
      </c>
      <c r="AA1671" s="132">
        <v>29080</v>
      </c>
      <c r="AB1671" s="132" t="e">
        <v>#N/A</v>
      </c>
      <c r="AC1671" s="132">
        <v>6250</v>
      </c>
      <c r="AD1671" s="132">
        <v>18000</v>
      </c>
      <c r="AE1671" s="132" t="e">
        <v>#N/A</v>
      </c>
      <c r="AF1671" s="132">
        <v>25650</v>
      </c>
    </row>
    <row r="1672" spans="1:32">
      <c r="A1672" s="129">
        <v>38957</v>
      </c>
      <c r="B1672" s="132" t="e">
        <v>#N/A</v>
      </c>
      <c r="C1672" s="132">
        <v>81163</v>
      </c>
      <c r="D1672" s="132">
        <v>525600</v>
      </c>
      <c r="E1672" s="132">
        <v>77199</v>
      </c>
      <c r="F1672" s="132"/>
      <c r="G1672" s="132"/>
      <c r="H1672" s="132">
        <v>50096</v>
      </c>
      <c r="I1672" s="132">
        <v>34207</v>
      </c>
      <c r="J1672" s="132">
        <v>69325</v>
      </c>
      <c r="K1672" s="132">
        <v>37769</v>
      </c>
      <c r="L1672" s="132">
        <v>10425</v>
      </c>
      <c r="M1672" s="132"/>
      <c r="N1672" s="132"/>
      <c r="R1672" s="132">
        <v>36350</v>
      </c>
      <c r="S1672" s="132">
        <v>77510</v>
      </c>
      <c r="T1672" s="132">
        <v>360269</v>
      </c>
      <c r="U1672" s="132">
        <v>114128</v>
      </c>
      <c r="V1672" s="132">
        <v>6261</v>
      </c>
      <c r="W1672" s="132">
        <v>2500</v>
      </c>
      <c r="X1672" s="132">
        <v>46060</v>
      </c>
      <c r="Y1672" s="132">
        <v>11900</v>
      </c>
      <c r="Z1672" s="132" t="e">
        <v>#N/A</v>
      </c>
      <c r="AA1672" s="132">
        <v>29080</v>
      </c>
      <c r="AB1672" s="132" t="e">
        <v>#N/A</v>
      </c>
      <c r="AC1672" s="132">
        <v>6250</v>
      </c>
      <c r="AD1672" s="132">
        <v>18000</v>
      </c>
      <c r="AE1672" s="132" t="e">
        <v>#N/A</v>
      </c>
      <c r="AF1672" s="132">
        <v>25650</v>
      </c>
    </row>
    <row r="1673" spans="1:32">
      <c r="A1673" s="129">
        <v>38958</v>
      </c>
      <c r="B1673" s="132" t="e">
        <v>#N/A</v>
      </c>
      <c r="C1673" s="132">
        <v>81163</v>
      </c>
      <c r="D1673" s="132">
        <v>525600</v>
      </c>
      <c r="E1673" s="132">
        <v>77199</v>
      </c>
      <c r="F1673" s="132"/>
      <c r="G1673" s="132"/>
      <c r="H1673" s="132">
        <v>50096</v>
      </c>
      <c r="I1673" s="132">
        <v>34207</v>
      </c>
      <c r="J1673" s="132">
        <v>69325</v>
      </c>
      <c r="K1673" s="132">
        <v>37769</v>
      </c>
      <c r="L1673" s="132">
        <v>10425</v>
      </c>
      <c r="M1673" s="132"/>
      <c r="N1673" s="132"/>
      <c r="R1673" s="132">
        <v>36350</v>
      </c>
      <c r="S1673" s="132">
        <v>77510</v>
      </c>
      <c r="T1673" s="132">
        <v>360269</v>
      </c>
      <c r="U1673" s="132">
        <v>114128</v>
      </c>
      <c r="V1673" s="132">
        <v>6261</v>
      </c>
      <c r="W1673" s="132">
        <v>2500</v>
      </c>
      <c r="X1673" s="132">
        <v>46060</v>
      </c>
      <c r="Y1673" s="132">
        <v>11900</v>
      </c>
      <c r="Z1673" s="132" t="e">
        <v>#N/A</v>
      </c>
      <c r="AA1673" s="132">
        <v>29080</v>
      </c>
      <c r="AB1673" s="132" t="e">
        <v>#N/A</v>
      </c>
      <c r="AC1673" s="132">
        <v>6250</v>
      </c>
      <c r="AD1673" s="132">
        <v>18000</v>
      </c>
      <c r="AE1673" s="132" t="e">
        <v>#N/A</v>
      </c>
      <c r="AF1673" s="132">
        <v>25650</v>
      </c>
    </row>
    <row r="1674" spans="1:32">
      <c r="A1674" s="129">
        <v>38959</v>
      </c>
      <c r="B1674" s="132" t="e">
        <v>#N/A</v>
      </c>
      <c r="C1674" s="132">
        <v>81163</v>
      </c>
      <c r="D1674" s="132">
        <v>525600</v>
      </c>
      <c r="E1674" s="132">
        <v>77199</v>
      </c>
      <c r="F1674" s="132"/>
      <c r="G1674" s="132"/>
      <c r="H1674" s="132">
        <v>50096</v>
      </c>
      <c r="I1674" s="132">
        <v>34207</v>
      </c>
      <c r="J1674" s="132">
        <v>69325</v>
      </c>
      <c r="K1674" s="132">
        <v>37769</v>
      </c>
      <c r="L1674" s="132">
        <v>10425</v>
      </c>
      <c r="M1674" s="132"/>
      <c r="N1674" s="132"/>
      <c r="R1674" s="132">
        <v>36350</v>
      </c>
      <c r="S1674" s="132">
        <v>77510</v>
      </c>
      <c r="T1674" s="132">
        <v>360269</v>
      </c>
      <c r="U1674" s="132">
        <v>114128</v>
      </c>
      <c r="V1674" s="132">
        <v>6261</v>
      </c>
      <c r="W1674" s="132">
        <v>2500</v>
      </c>
      <c r="X1674" s="132">
        <v>46060</v>
      </c>
      <c r="Y1674" s="132">
        <v>11900</v>
      </c>
      <c r="Z1674" s="132" t="e">
        <v>#N/A</v>
      </c>
      <c r="AA1674" s="132">
        <v>29080</v>
      </c>
      <c r="AB1674" s="132" t="e">
        <v>#N/A</v>
      </c>
      <c r="AC1674" s="132">
        <v>6250</v>
      </c>
      <c r="AD1674" s="132">
        <v>18000</v>
      </c>
      <c r="AE1674" s="132" t="e">
        <v>#N/A</v>
      </c>
      <c r="AF1674" s="132">
        <v>25650</v>
      </c>
    </row>
    <row r="1675" spans="1:32">
      <c r="A1675" s="129">
        <v>38960</v>
      </c>
      <c r="B1675" s="132">
        <v>1367456</v>
      </c>
      <c r="C1675" s="132"/>
      <c r="D1675" s="132"/>
      <c r="E1675" s="132"/>
      <c r="F1675" s="132"/>
      <c r="G1675" s="132"/>
      <c r="H1675" s="132"/>
      <c r="I1675" s="132"/>
      <c r="J1675" s="132"/>
      <c r="K1675" s="132"/>
      <c r="L1675" s="132"/>
      <c r="M1675" s="132"/>
      <c r="N1675" s="132">
        <v>1367456</v>
      </c>
      <c r="R1675" s="132">
        <v>36350</v>
      </c>
      <c r="S1675" s="132">
        <v>77510</v>
      </c>
      <c r="T1675" s="132">
        <v>360269</v>
      </c>
      <c r="U1675" s="132">
        <v>114128</v>
      </c>
      <c r="V1675" s="132">
        <v>6261</v>
      </c>
      <c r="W1675" s="132">
        <v>2500</v>
      </c>
      <c r="X1675" s="132">
        <v>46060</v>
      </c>
      <c r="Y1675" s="132">
        <v>11900</v>
      </c>
      <c r="Z1675" s="132" t="e">
        <v>#N/A</v>
      </c>
      <c r="AA1675" s="132">
        <v>29080</v>
      </c>
      <c r="AB1675" s="132" t="e">
        <v>#N/A</v>
      </c>
      <c r="AC1675" s="132">
        <v>6250</v>
      </c>
      <c r="AD1675" s="132">
        <v>18000</v>
      </c>
      <c r="AE1675" s="132" t="e">
        <v>#N/A</v>
      </c>
      <c r="AF1675" s="132">
        <v>25650</v>
      </c>
    </row>
    <row r="1676" spans="1:32">
      <c r="A1676" s="129">
        <v>38961</v>
      </c>
      <c r="B1676" s="132" t="e">
        <v>#N/A</v>
      </c>
      <c r="C1676" s="132">
        <v>99577</v>
      </c>
      <c r="D1676" s="132">
        <v>614954</v>
      </c>
      <c r="E1676" s="132">
        <v>106171</v>
      </c>
      <c r="F1676" s="132"/>
      <c r="G1676" s="132"/>
      <c r="H1676" s="132">
        <v>62156</v>
      </c>
      <c r="I1676" s="132">
        <v>45654</v>
      </c>
      <c r="J1676" s="132">
        <v>75860</v>
      </c>
      <c r="K1676" s="132">
        <v>41569</v>
      </c>
      <c r="L1676" s="132">
        <v>11945</v>
      </c>
      <c r="M1676" s="132"/>
      <c r="N1676" s="132"/>
      <c r="R1676" s="132">
        <v>47350</v>
      </c>
      <c r="S1676" s="132">
        <v>92570</v>
      </c>
      <c r="T1676" s="132">
        <v>421369</v>
      </c>
      <c r="U1676" s="132">
        <v>141488</v>
      </c>
      <c r="V1676" s="132">
        <v>6261</v>
      </c>
      <c r="W1676" s="132">
        <v>2500</v>
      </c>
      <c r="X1676" s="132">
        <v>52430</v>
      </c>
      <c r="Y1676" s="132">
        <v>11900</v>
      </c>
      <c r="Z1676" s="132">
        <v>9012</v>
      </c>
      <c r="AA1676" s="132">
        <v>47130</v>
      </c>
      <c r="AB1676" s="132" t="e">
        <v>#N/A</v>
      </c>
      <c r="AC1676" s="132">
        <v>8980</v>
      </c>
      <c r="AD1676" s="132">
        <v>18000</v>
      </c>
      <c r="AE1676" s="132">
        <v>14000</v>
      </c>
      <c r="AF1676" s="132">
        <v>25650</v>
      </c>
    </row>
    <row r="1677" spans="1:32">
      <c r="A1677" s="129">
        <v>38965</v>
      </c>
      <c r="B1677" s="132" t="e">
        <v>#N/A</v>
      </c>
      <c r="C1677" s="132">
        <v>99577</v>
      </c>
      <c r="D1677" s="132">
        <v>614954</v>
      </c>
      <c r="E1677" s="132">
        <v>106171</v>
      </c>
      <c r="F1677" s="132"/>
      <c r="G1677" s="132"/>
      <c r="H1677" s="132">
        <v>62156</v>
      </c>
      <c r="I1677" s="132">
        <v>45654</v>
      </c>
      <c r="J1677" s="132">
        <v>75860</v>
      </c>
      <c r="K1677" s="132">
        <v>41569</v>
      </c>
      <c r="L1677" s="132">
        <v>11945</v>
      </c>
      <c r="M1677" s="132"/>
      <c r="N1677" s="132"/>
      <c r="R1677" s="132">
        <v>47350</v>
      </c>
      <c r="S1677" s="132">
        <v>92570</v>
      </c>
      <c r="T1677" s="132">
        <v>421369</v>
      </c>
      <c r="U1677" s="132">
        <v>141488</v>
      </c>
      <c r="V1677" s="132">
        <v>6261</v>
      </c>
      <c r="W1677" s="132">
        <v>2500</v>
      </c>
      <c r="X1677" s="132">
        <v>52430</v>
      </c>
      <c r="Y1677" s="132">
        <v>11900</v>
      </c>
      <c r="Z1677" s="132">
        <v>9012</v>
      </c>
      <c r="AA1677" s="132">
        <v>47130</v>
      </c>
      <c r="AB1677" s="132" t="e">
        <v>#N/A</v>
      </c>
      <c r="AC1677" s="132">
        <v>8980</v>
      </c>
      <c r="AD1677" s="132">
        <v>18000</v>
      </c>
      <c r="AE1677" s="132">
        <v>14000</v>
      </c>
      <c r="AF1677" s="132">
        <v>25650</v>
      </c>
    </row>
    <row r="1678" spans="1:32">
      <c r="A1678" s="129">
        <v>38966</v>
      </c>
      <c r="B1678" s="132" t="e">
        <v>#N/A</v>
      </c>
      <c r="C1678" s="132">
        <v>99577</v>
      </c>
      <c r="D1678" s="132">
        <v>614954</v>
      </c>
      <c r="E1678" s="132">
        <v>106171</v>
      </c>
      <c r="F1678" s="132"/>
      <c r="G1678" s="132"/>
      <c r="H1678" s="132">
        <v>62156</v>
      </c>
      <c r="I1678" s="132">
        <v>45654</v>
      </c>
      <c r="J1678" s="132">
        <v>75860</v>
      </c>
      <c r="K1678" s="132">
        <v>41569</v>
      </c>
      <c r="L1678" s="132">
        <v>11945</v>
      </c>
      <c r="M1678" s="132"/>
      <c r="N1678" s="132"/>
      <c r="R1678" s="132">
        <v>47350</v>
      </c>
      <c r="S1678" s="132">
        <v>92570</v>
      </c>
      <c r="T1678" s="132">
        <v>421369</v>
      </c>
      <c r="U1678" s="132">
        <v>141488</v>
      </c>
      <c r="V1678" s="132">
        <v>6261</v>
      </c>
      <c r="W1678" s="132">
        <v>2500</v>
      </c>
      <c r="X1678" s="132">
        <v>52430</v>
      </c>
      <c r="Y1678" s="132">
        <v>11900</v>
      </c>
      <c r="Z1678" s="132">
        <v>9012</v>
      </c>
      <c r="AA1678" s="132">
        <v>47130</v>
      </c>
      <c r="AB1678" s="132" t="e">
        <v>#N/A</v>
      </c>
      <c r="AC1678" s="132">
        <v>8980</v>
      </c>
      <c r="AD1678" s="132">
        <v>18000</v>
      </c>
      <c r="AE1678" s="132">
        <v>14000</v>
      </c>
      <c r="AF1678" s="132">
        <v>25650</v>
      </c>
    </row>
    <row r="1679" spans="1:32">
      <c r="A1679" s="129">
        <v>38967</v>
      </c>
      <c r="B1679" s="132" t="e">
        <v>#N/A</v>
      </c>
      <c r="C1679" s="132">
        <v>99577</v>
      </c>
      <c r="D1679" s="132">
        <v>614954</v>
      </c>
      <c r="E1679" s="132">
        <v>106171</v>
      </c>
      <c r="F1679" s="132"/>
      <c r="G1679" s="132"/>
      <c r="H1679" s="132">
        <v>62156</v>
      </c>
      <c r="I1679" s="132">
        <v>45654</v>
      </c>
      <c r="J1679" s="132">
        <v>75860</v>
      </c>
      <c r="K1679" s="132">
        <v>41569</v>
      </c>
      <c r="L1679" s="132">
        <v>11945</v>
      </c>
      <c r="M1679" s="132"/>
      <c r="N1679" s="132"/>
      <c r="R1679" s="132">
        <v>47350</v>
      </c>
      <c r="S1679" s="132">
        <v>92570</v>
      </c>
      <c r="T1679" s="132">
        <v>421369</v>
      </c>
      <c r="U1679" s="132">
        <v>141488</v>
      </c>
      <c r="V1679" s="132">
        <v>6261</v>
      </c>
      <c r="W1679" s="132">
        <v>2500</v>
      </c>
      <c r="X1679" s="132">
        <v>52430</v>
      </c>
      <c r="Y1679" s="132">
        <v>11900</v>
      </c>
      <c r="Z1679" s="132">
        <v>9012</v>
      </c>
      <c r="AA1679" s="132">
        <v>47130</v>
      </c>
      <c r="AB1679" s="132" t="e">
        <v>#N/A</v>
      </c>
      <c r="AC1679" s="132">
        <v>8980</v>
      </c>
      <c r="AD1679" s="132">
        <v>18000</v>
      </c>
      <c r="AE1679" s="132">
        <v>14000</v>
      </c>
      <c r="AF1679" s="132">
        <v>25650</v>
      </c>
    </row>
    <row r="1680" spans="1:32">
      <c r="A1680" s="129">
        <v>38968</v>
      </c>
      <c r="B1680" s="132" t="e">
        <v>#N/A</v>
      </c>
      <c r="C1680" s="132">
        <v>99577</v>
      </c>
      <c r="D1680" s="132">
        <v>614954</v>
      </c>
      <c r="E1680" s="132">
        <v>106171</v>
      </c>
      <c r="F1680" s="132"/>
      <c r="G1680" s="132"/>
      <c r="H1680" s="132">
        <v>62156</v>
      </c>
      <c r="I1680" s="132">
        <v>45654</v>
      </c>
      <c r="J1680" s="132">
        <v>75860</v>
      </c>
      <c r="K1680" s="132">
        <v>41569</v>
      </c>
      <c r="L1680" s="132">
        <v>11945</v>
      </c>
      <c r="M1680" s="132"/>
      <c r="N1680" s="132"/>
      <c r="R1680" s="132">
        <v>47350</v>
      </c>
      <c r="S1680" s="132">
        <v>92570</v>
      </c>
      <c r="T1680" s="132">
        <v>421369</v>
      </c>
      <c r="U1680" s="132">
        <v>141488</v>
      </c>
      <c r="V1680" s="132">
        <v>6261</v>
      </c>
      <c r="W1680" s="132">
        <v>2500</v>
      </c>
      <c r="X1680" s="132">
        <v>52430</v>
      </c>
      <c r="Y1680" s="132">
        <v>11900</v>
      </c>
      <c r="Z1680" s="132">
        <v>9012</v>
      </c>
      <c r="AA1680" s="132">
        <v>47130</v>
      </c>
      <c r="AB1680" s="132" t="e">
        <v>#N/A</v>
      </c>
      <c r="AC1680" s="132">
        <v>8980</v>
      </c>
      <c r="AD1680" s="132">
        <v>18000</v>
      </c>
      <c r="AE1680" s="132">
        <v>14000</v>
      </c>
      <c r="AF1680" s="132">
        <v>25650</v>
      </c>
    </row>
    <row r="1681" spans="1:32">
      <c r="A1681" s="129">
        <v>38971</v>
      </c>
      <c r="B1681" s="132" t="e">
        <v>#N/A</v>
      </c>
      <c r="C1681" s="132">
        <v>37913</v>
      </c>
      <c r="D1681" s="132">
        <v>160419</v>
      </c>
      <c r="E1681" s="132">
        <v>50425</v>
      </c>
      <c r="F1681" s="132"/>
      <c r="G1681" s="132"/>
      <c r="H1681" s="132">
        <v>19750</v>
      </c>
      <c r="I1681" s="132">
        <v>10970</v>
      </c>
      <c r="J1681" s="132">
        <v>10560</v>
      </c>
      <c r="K1681" s="132">
        <v>3140</v>
      </c>
      <c r="L1681" s="132">
        <v>3569</v>
      </c>
      <c r="M1681" s="132"/>
      <c r="N1681" s="132"/>
      <c r="R1681" s="132">
        <v>30254</v>
      </c>
      <c r="S1681" s="132">
        <v>10500</v>
      </c>
      <c r="T1681" s="132">
        <v>135917</v>
      </c>
      <c r="U1681" s="132">
        <v>12300</v>
      </c>
      <c r="V1681" s="132">
        <v>650</v>
      </c>
      <c r="W1681" s="132">
        <v>1510</v>
      </c>
      <c r="X1681" s="132">
        <v>14827</v>
      </c>
      <c r="Y1681" s="132">
        <v>16540</v>
      </c>
      <c r="Z1681" s="132">
        <v>2755</v>
      </c>
      <c r="AA1681" s="132">
        <v>15140</v>
      </c>
      <c r="AB1681" s="132" t="e">
        <v>#N/A</v>
      </c>
      <c r="AC1681" s="132" t="e">
        <v>#N/A</v>
      </c>
      <c r="AD1681" s="132" t="e">
        <v>#N/A</v>
      </c>
      <c r="AE1681" s="132" t="e">
        <v>#N/A</v>
      </c>
      <c r="AF1681" s="132">
        <v>7120</v>
      </c>
    </row>
    <row r="1682" spans="1:32">
      <c r="A1682" s="129">
        <v>38972</v>
      </c>
      <c r="B1682" s="132" t="e">
        <v>#N/A</v>
      </c>
      <c r="C1682" s="132">
        <v>37913</v>
      </c>
      <c r="D1682" s="132">
        <v>160419</v>
      </c>
      <c r="E1682" s="132">
        <v>50425</v>
      </c>
      <c r="F1682" s="132"/>
      <c r="G1682" s="132"/>
      <c r="H1682" s="132">
        <v>19750</v>
      </c>
      <c r="I1682" s="132">
        <v>10970</v>
      </c>
      <c r="J1682" s="132">
        <v>10560</v>
      </c>
      <c r="K1682" s="132">
        <v>3140</v>
      </c>
      <c r="L1682" s="132">
        <v>3569</v>
      </c>
      <c r="M1682" s="132"/>
      <c r="N1682" s="132"/>
      <c r="R1682" s="132">
        <v>30254</v>
      </c>
      <c r="S1682" s="132">
        <v>10500</v>
      </c>
      <c r="T1682" s="132">
        <v>135917</v>
      </c>
      <c r="U1682" s="132">
        <v>12300</v>
      </c>
      <c r="V1682" s="132">
        <v>650</v>
      </c>
      <c r="W1682" s="132">
        <v>1510</v>
      </c>
      <c r="X1682" s="132">
        <v>14827</v>
      </c>
      <c r="Y1682" s="132">
        <v>16540</v>
      </c>
      <c r="Z1682" s="132">
        <v>2755</v>
      </c>
      <c r="AA1682" s="132">
        <v>15140</v>
      </c>
      <c r="AB1682" s="132" t="e">
        <v>#N/A</v>
      </c>
      <c r="AC1682" s="132" t="e">
        <v>#N/A</v>
      </c>
      <c r="AD1682" s="132" t="e">
        <v>#N/A</v>
      </c>
      <c r="AE1682" s="132" t="e">
        <v>#N/A</v>
      </c>
      <c r="AF1682" s="132">
        <v>7120</v>
      </c>
    </row>
    <row r="1683" spans="1:32">
      <c r="A1683" s="129">
        <v>38973</v>
      </c>
      <c r="B1683" s="132" t="e">
        <v>#N/A</v>
      </c>
      <c r="C1683" s="132">
        <v>37913</v>
      </c>
      <c r="D1683" s="132">
        <v>160419</v>
      </c>
      <c r="E1683" s="132">
        <v>50425</v>
      </c>
      <c r="F1683" s="132"/>
      <c r="G1683" s="132"/>
      <c r="H1683" s="132">
        <v>19750</v>
      </c>
      <c r="I1683" s="132">
        <v>10970</v>
      </c>
      <c r="J1683" s="132">
        <v>10560</v>
      </c>
      <c r="K1683" s="132">
        <v>3140</v>
      </c>
      <c r="L1683" s="132">
        <v>3569</v>
      </c>
      <c r="M1683" s="132"/>
      <c r="N1683" s="132"/>
      <c r="R1683" s="132">
        <v>30254</v>
      </c>
      <c r="S1683" s="132">
        <v>10500</v>
      </c>
      <c r="T1683" s="132">
        <v>135917</v>
      </c>
      <c r="U1683" s="132">
        <v>12300</v>
      </c>
      <c r="V1683" s="132">
        <v>650</v>
      </c>
      <c r="W1683" s="132">
        <v>1510</v>
      </c>
      <c r="X1683" s="132">
        <v>14827</v>
      </c>
      <c r="Y1683" s="132">
        <v>16540</v>
      </c>
      <c r="Z1683" s="132">
        <v>2755</v>
      </c>
      <c r="AA1683" s="132">
        <v>15140</v>
      </c>
      <c r="AB1683" s="132" t="e">
        <v>#N/A</v>
      </c>
      <c r="AC1683" s="132" t="e">
        <v>#N/A</v>
      </c>
      <c r="AD1683" s="132" t="e">
        <v>#N/A</v>
      </c>
      <c r="AE1683" s="132" t="e">
        <v>#N/A</v>
      </c>
      <c r="AF1683" s="132">
        <v>7120</v>
      </c>
    </row>
    <row r="1684" spans="1:32">
      <c r="A1684" s="129">
        <v>38974</v>
      </c>
      <c r="B1684" s="132" t="e">
        <v>#N/A</v>
      </c>
      <c r="C1684" s="132">
        <v>37913</v>
      </c>
      <c r="D1684" s="132">
        <v>160419</v>
      </c>
      <c r="E1684" s="132">
        <v>50425</v>
      </c>
      <c r="F1684" s="132"/>
      <c r="G1684" s="132"/>
      <c r="H1684" s="132">
        <v>19750</v>
      </c>
      <c r="I1684" s="132">
        <v>10970</v>
      </c>
      <c r="J1684" s="132">
        <v>10560</v>
      </c>
      <c r="K1684" s="132">
        <v>3140</v>
      </c>
      <c r="L1684" s="132">
        <v>3569</v>
      </c>
      <c r="M1684" s="132"/>
      <c r="N1684" s="132"/>
      <c r="R1684" s="132">
        <v>30254</v>
      </c>
      <c r="S1684" s="132">
        <v>10500</v>
      </c>
      <c r="T1684" s="132">
        <v>135917</v>
      </c>
      <c r="U1684" s="132">
        <v>12300</v>
      </c>
      <c r="V1684" s="132">
        <v>650</v>
      </c>
      <c r="W1684" s="132">
        <v>1510</v>
      </c>
      <c r="X1684" s="132">
        <v>14827</v>
      </c>
      <c r="Y1684" s="132">
        <v>16540</v>
      </c>
      <c r="Z1684" s="132">
        <v>2755</v>
      </c>
      <c r="AA1684" s="132">
        <v>15140</v>
      </c>
      <c r="AB1684" s="132" t="e">
        <v>#N/A</v>
      </c>
      <c r="AC1684" s="132" t="e">
        <v>#N/A</v>
      </c>
      <c r="AD1684" s="132" t="e">
        <v>#N/A</v>
      </c>
      <c r="AE1684" s="132" t="e">
        <v>#N/A</v>
      </c>
      <c r="AF1684" s="132">
        <v>7120</v>
      </c>
    </row>
    <row r="1685" spans="1:32">
      <c r="A1685" s="129">
        <v>38975</v>
      </c>
      <c r="B1685" s="132">
        <v>522866</v>
      </c>
      <c r="C1685" s="132"/>
      <c r="D1685" s="132"/>
      <c r="E1685" s="132"/>
      <c r="F1685" s="132"/>
      <c r="G1685" s="132"/>
      <c r="H1685" s="132"/>
      <c r="I1685" s="132"/>
      <c r="J1685" s="132"/>
      <c r="K1685" s="132"/>
      <c r="L1685" s="132"/>
      <c r="M1685" s="132"/>
      <c r="N1685" s="132">
        <v>522866</v>
      </c>
      <c r="R1685" s="132" t="e">
        <v>#N/A</v>
      </c>
      <c r="S1685" s="132" t="e">
        <v>#N/A</v>
      </c>
      <c r="T1685" s="132" t="e">
        <v>#N/A</v>
      </c>
      <c r="U1685" s="132" t="e">
        <v>#N/A</v>
      </c>
      <c r="V1685" s="132" t="e">
        <v>#N/A</v>
      </c>
      <c r="W1685" s="132" t="e">
        <v>#N/A</v>
      </c>
      <c r="X1685" s="132" t="e">
        <v>#N/A</v>
      </c>
      <c r="Y1685" s="132" t="e">
        <v>#N/A</v>
      </c>
      <c r="Z1685" s="132" t="e">
        <v>#N/A</v>
      </c>
      <c r="AA1685" s="132" t="e">
        <v>#N/A</v>
      </c>
      <c r="AB1685" s="132" t="e">
        <v>#N/A</v>
      </c>
      <c r="AC1685" s="132" t="e">
        <v>#N/A</v>
      </c>
      <c r="AD1685" s="132" t="e">
        <v>#N/A</v>
      </c>
      <c r="AE1685" s="132" t="e">
        <v>#N/A</v>
      </c>
      <c r="AF1685" s="132" t="e">
        <v>#N/A</v>
      </c>
    </row>
    <row r="1686" spans="1:32">
      <c r="A1686" s="129">
        <v>38978</v>
      </c>
      <c r="B1686" s="132" t="e">
        <v>#N/A</v>
      </c>
      <c r="C1686" s="132">
        <v>50344</v>
      </c>
      <c r="D1686" s="132">
        <v>259791</v>
      </c>
      <c r="E1686" s="132">
        <v>67777</v>
      </c>
      <c r="F1686" s="132"/>
      <c r="G1686" s="132"/>
      <c r="H1686" s="132">
        <v>19750</v>
      </c>
      <c r="I1686" s="132">
        <v>20020</v>
      </c>
      <c r="J1686" s="132">
        <v>13210</v>
      </c>
      <c r="K1686" s="132">
        <v>10340</v>
      </c>
      <c r="L1686" s="132">
        <v>3569</v>
      </c>
      <c r="M1686" s="132"/>
      <c r="N1686" s="132"/>
      <c r="R1686" s="132">
        <v>38554</v>
      </c>
      <c r="S1686" s="132">
        <v>18500</v>
      </c>
      <c r="T1686" s="132">
        <v>211001</v>
      </c>
      <c r="U1686" s="132">
        <v>26541</v>
      </c>
      <c r="V1686" s="132">
        <v>650</v>
      </c>
      <c r="W1686" s="132">
        <v>1510</v>
      </c>
      <c r="X1686" s="132">
        <v>29667</v>
      </c>
      <c r="Y1686" s="132">
        <v>16540</v>
      </c>
      <c r="Z1686" s="132">
        <v>2755</v>
      </c>
      <c r="AA1686" s="132">
        <v>26440</v>
      </c>
      <c r="AB1686" s="132">
        <v>1200</v>
      </c>
      <c r="AC1686" s="132" t="e">
        <v>#N/A</v>
      </c>
      <c r="AD1686" s="132">
        <v>8000</v>
      </c>
      <c r="AE1686" s="132" t="e">
        <v>#N/A</v>
      </c>
      <c r="AF1686" s="132">
        <v>7120</v>
      </c>
    </row>
    <row r="1687" spans="1:32">
      <c r="A1687" s="129">
        <v>38979</v>
      </c>
      <c r="B1687" s="132" t="e">
        <v>#N/A</v>
      </c>
      <c r="C1687" s="132">
        <v>50344</v>
      </c>
      <c r="D1687" s="132">
        <v>259791</v>
      </c>
      <c r="E1687" s="132">
        <v>67777</v>
      </c>
      <c r="F1687" s="132"/>
      <c r="G1687" s="132"/>
      <c r="H1687" s="132">
        <v>19750</v>
      </c>
      <c r="I1687" s="132">
        <v>20020</v>
      </c>
      <c r="J1687" s="132">
        <v>13210</v>
      </c>
      <c r="K1687" s="132">
        <v>10340</v>
      </c>
      <c r="L1687" s="132">
        <v>3569</v>
      </c>
      <c r="M1687" s="132"/>
      <c r="N1687" s="132"/>
      <c r="R1687" s="132">
        <v>38554</v>
      </c>
      <c r="S1687" s="132">
        <v>18500</v>
      </c>
      <c r="T1687" s="132">
        <v>211001</v>
      </c>
      <c r="U1687" s="132">
        <v>26541</v>
      </c>
      <c r="V1687" s="132">
        <v>650</v>
      </c>
      <c r="W1687" s="132">
        <v>1510</v>
      </c>
      <c r="X1687" s="132">
        <v>29667</v>
      </c>
      <c r="Y1687" s="132">
        <v>16540</v>
      </c>
      <c r="Z1687" s="132">
        <v>2755</v>
      </c>
      <c r="AA1687" s="132">
        <v>26440</v>
      </c>
      <c r="AB1687" s="132">
        <v>1200</v>
      </c>
      <c r="AC1687" s="132" t="e">
        <v>#N/A</v>
      </c>
      <c r="AD1687" s="132">
        <v>8000</v>
      </c>
      <c r="AE1687" s="132" t="e">
        <v>#N/A</v>
      </c>
      <c r="AF1687" s="132">
        <v>7120</v>
      </c>
    </row>
    <row r="1688" spans="1:32">
      <c r="A1688" s="129">
        <v>38980</v>
      </c>
      <c r="B1688" s="132">
        <v>804277</v>
      </c>
      <c r="C1688" s="132">
        <v>60644</v>
      </c>
      <c r="D1688" s="132">
        <v>359511</v>
      </c>
      <c r="E1688" s="132">
        <v>84769</v>
      </c>
      <c r="F1688" s="132">
        <v>154675</v>
      </c>
      <c r="G1688" s="132">
        <v>737199</v>
      </c>
      <c r="H1688" s="132"/>
      <c r="I1688" s="132"/>
      <c r="J1688" s="132"/>
      <c r="K1688" s="132"/>
      <c r="L1688" s="132"/>
      <c r="M1688" s="132">
        <v>67078</v>
      </c>
      <c r="N1688" s="132">
        <v>804277</v>
      </c>
      <c r="R1688" s="132">
        <v>77504</v>
      </c>
      <c r="S1688" s="132">
        <v>88300</v>
      </c>
      <c r="T1688" s="132">
        <v>244963</v>
      </c>
      <c r="U1688" s="132" t="e">
        <v>#N/A</v>
      </c>
      <c r="V1688" s="132" t="e">
        <v>#N/A</v>
      </c>
      <c r="W1688" s="132" t="e">
        <v>#N/A</v>
      </c>
      <c r="X1688" s="132" t="e">
        <v>#N/A</v>
      </c>
      <c r="Y1688" s="132" t="e">
        <v>#N/A</v>
      </c>
      <c r="Z1688" s="132" t="e">
        <v>#N/A</v>
      </c>
      <c r="AA1688" s="132" t="e">
        <v>#N/A</v>
      </c>
      <c r="AB1688" s="132" t="e">
        <v>#N/A</v>
      </c>
      <c r="AC1688" s="132" t="e">
        <v>#N/A</v>
      </c>
      <c r="AD1688" s="132" t="e">
        <v>#N/A</v>
      </c>
      <c r="AE1688" s="132" t="e">
        <v>#N/A</v>
      </c>
      <c r="AF1688" s="132" t="e">
        <v>#N/A</v>
      </c>
    </row>
    <row r="1689" spans="1:32">
      <c r="A1689" s="129">
        <v>38981</v>
      </c>
      <c r="B1689" s="132" t="e">
        <v>#N/A</v>
      </c>
      <c r="C1689" s="132">
        <v>60644</v>
      </c>
      <c r="D1689" s="132">
        <v>359511</v>
      </c>
      <c r="E1689" s="132">
        <v>84769</v>
      </c>
      <c r="F1689" s="132"/>
      <c r="G1689" s="132"/>
      <c r="H1689" s="132">
        <v>25000</v>
      </c>
      <c r="I1689" s="132">
        <v>22215</v>
      </c>
      <c r="J1689" s="132">
        <v>17210</v>
      </c>
      <c r="K1689" s="132">
        <v>10840</v>
      </c>
      <c r="L1689" s="132">
        <v>67078</v>
      </c>
      <c r="M1689" s="132"/>
      <c r="N1689" s="132"/>
      <c r="R1689" s="132">
        <v>77504</v>
      </c>
      <c r="S1689" s="132">
        <v>88300</v>
      </c>
      <c r="T1689" s="132">
        <v>244963</v>
      </c>
      <c r="U1689" s="132">
        <v>27991</v>
      </c>
      <c r="V1689" s="132">
        <v>650</v>
      </c>
      <c r="W1689" s="132">
        <v>1510</v>
      </c>
      <c r="X1689" s="132">
        <v>37867</v>
      </c>
      <c r="Y1689" s="132">
        <v>16540</v>
      </c>
      <c r="Z1689" s="132">
        <v>2755</v>
      </c>
      <c r="AA1689" s="132">
        <v>32640</v>
      </c>
      <c r="AB1689" s="132">
        <v>1200</v>
      </c>
      <c r="AC1689" s="132" t="e">
        <v>#N/A</v>
      </c>
      <c r="AD1689" s="132">
        <v>8000</v>
      </c>
      <c r="AE1689" s="132">
        <v>13054</v>
      </c>
      <c r="AF1689" s="132">
        <v>7120</v>
      </c>
    </row>
    <row r="1690" spans="1:32">
      <c r="A1690" s="129">
        <v>38982</v>
      </c>
      <c r="B1690" s="132" t="e">
        <v>#N/A</v>
      </c>
      <c r="C1690" s="132">
        <v>60644</v>
      </c>
      <c r="D1690" s="132">
        <v>359511</v>
      </c>
      <c r="E1690" s="132">
        <v>84769</v>
      </c>
      <c r="F1690" s="132"/>
      <c r="G1690" s="132"/>
      <c r="H1690" s="132">
        <v>25000</v>
      </c>
      <c r="I1690" s="132">
        <v>22215</v>
      </c>
      <c r="J1690" s="132">
        <v>17210</v>
      </c>
      <c r="K1690" s="132">
        <v>10840</v>
      </c>
      <c r="L1690" s="132">
        <v>67078</v>
      </c>
      <c r="M1690" s="132"/>
      <c r="N1690" s="132"/>
      <c r="R1690" s="132">
        <v>77504</v>
      </c>
      <c r="S1690" s="132">
        <v>88300</v>
      </c>
      <c r="T1690" s="132">
        <v>244963</v>
      </c>
      <c r="U1690" s="132">
        <v>27991</v>
      </c>
      <c r="V1690" s="132">
        <v>650</v>
      </c>
      <c r="W1690" s="132">
        <v>1510</v>
      </c>
      <c r="X1690" s="132">
        <v>37867</v>
      </c>
      <c r="Y1690" s="132">
        <v>16540</v>
      </c>
      <c r="Z1690" s="132">
        <v>2755</v>
      </c>
      <c r="AA1690" s="132">
        <v>32640</v>
      </c>
      <c r="AB1690" s="132">
        <v>1200</v>
      </c>
      <c r="AC1690" s="132" t="e">
        <v>#N/A</v>
      </c>
      <c r="AD1690" s="132">
        <v>8000</v>
      </c>
      <c r="AE1690" s="132">
        <v>13054</v>
      </c>
      <c r="AF1690" s="132">
        <v>7120</v>
      </c>
    </row>
    <row r="1691" spans="1:32">
      <c r="A1691" s="129">
        <v>38985</v>
      </c>
      <c r="B1691" s="132">
        <v>1097233</v>
      </c>
      <c r="C1691" s="132">
        <v>78144</v>
      </c>
      <c r="D1691" s="132">
        <v>484096</v>
      </c>
      <c r="E1691" s="132">
        <v>145330</v>
      </c>
      <c r="F1691" s="132">
        <v>198275</v>
      </c>
      <c r="G1691" s="132">
        <v>1014895</v>
      </c>
      <c r="H1691" s="132"/>
      <c r="I1691" s="132"/>
      <c r="J1691" s="132"/>
      <c r="K1691" s="132"/>
      <c r="L1691" s="132"/>
      <c r="M1691" s="132">
        <v>82338</v>
      </c>
      <c r="N1691" s="132">
        <v>1097233</v>
      </c>
      <c r="R1691" s="132">
        <v>110354</v>
      </c>
      <c r="S1691" s="132">
        <v>88300</v>
      </c>
      <c r="T1691" s="132">
        <v>370533</v>
      </c>
      <c r="U1691" s="132" t="e">
        <v>#N/A</v>
      </c>
      <c r="V1691" s="132" t="e">
        <v>#N/A</v>
      </c>
      <c r="W1691" s="132" t="e">
        <v>#N/A</v>
      </c>
      <c r="X1691" s="132" t="e">
        <v>#N/A</v>
      </c>
      <c r="Y1691" s="132" t="e">
        <v>#N/A</v>
      </c>
      <c r="Z1691" s="132" t="e">
        <v>#N/A</v>
      </c>
      <c r="AA1691" s="132" t="e">
        <v>#N/A</v>
      </c>
      <c r="AB1691" s="132" t="e">
        <v>#N/A</v>
      </c>
      <c r="AC1691" s="132" t="e">
        <v>#N/A</v>
      </c>
      <c r="AD1691" s="132" t="e">
        <v>#N/A</v>
      </c>
      <c r="AE1691" s="132" t="e">
        <v>#N/A</v>
      </c>
      <c r="AF1691" s="132" t="e">
        <v>#N/A</v>
      </c>
    </row>
    <row r="1692" spans="1:32">
      <c r="A1692" s="129">
        <v>38986</v>
      </c>
      <c r="B1692" s="132" t="e">
        <v>#N/A</v>
      </c>
      <c r="C1692" s="132">
        <v>78144</v>
      </c>
      <c r="D1692" s="132">
        <v>484096</v>
      </c>
      <c r="E1692" s="132">
        <v>145330</v>
      </c>
      <c r="F1692" s="132"/>
      <c r="G1692" s="132"/>
      <c r="H1692" s="132">
        <v>29200</v>
      </c>
      <c r="I1692" s="132">
        <v>24315</v>
      </c>
      <c r="J1692" s="132">
        <v>34210</v>
      </c>
      <c r="K1692" s="132">
        <v>1390</v>
      </c>
      <c r="L1692" s="132">
        <v>4569</v>
      </c>
      <c r="M1692" s="132"/>
      <c r="N1692" s="132"/>
      <c r="R1692" s="132">
        <v>110354</v>
      </c>
      <c r="S1692" s="132">
        <v>88300</v>
      </c>
      <c r="T1692" s="132">
        <v>370533</v>
      </c>
      <c r="U1692" s="132">
        <v>32991</v>
      </c>
      <c r="V1692" s="132">
        <v>2650</v>
      </c>
      <c r="W1692" s="132">
        <v>1510</v>
      </c>
      <c r="X1692" s="132">
        <v>55122</v>
      </c>
      <c r="Y1692" s="132">
        <v>16540</v>
      </c>
      <c r="Z1692" s="132">
        <v>2755</v>
      </c>
      <c r="AA1692" s="132">
        <v>41640</v>
      </c>
      <c r="AB1692" s="132">
        <v>1200</v>
      </c>
      <c r="AC1692" s="132" t="e">
        <v>#N/A</v>
      </c>
      <c r="AD1692" s="132">
        <v>8000</v>
      </c>
      <c r="AE1692" s="132">
        <v>13054</v>
      </c>
      <c r="AF1692" s="132">
        <v>7120</v>
      </c>
    </row>
    <row r="1693" spans="1:32">
      <c r="A1693" s="129">
        <v>38987</v>
      </c>
      <c r="B1693" s="132" t="e">
        <v>#N/A</v>
      </c>
      <c r="C1693" s="132">
        <v>78144</v>
      </c>
      <c r="D1693" s="132">
        <v>484096</v>
      </c>
      <c r="E1693" s="132">
        <v>145330</v>
      </c>
      <c r="F1693" s="132"/>
      <c r="G1693" s="132"/>
      <c r="H1693" s="132">
        <v>29200</v>
      </c>
      <c r="I1693" s="132">
        <v>24315</v>
      </c>
      <c r="J1693" s="132">
        <v>34210</v>
      </c>
      <c r="K1693" s="132">
        <v>1390</v>
      </c>
      <c r="L1693" s="132">
        <v>4569</v>
      </c>
      <c r="M1693" s="132"/>
      <c r="N1693" s="132"/>
      <c r="R1693" s="132">
        <v>110354</v>
      </c>
      <c r="S1693" s="132">
        <v>88300</v>
      </c>
      <c r="T1693" s="132">
        <v>370533</v>
      </c>
      <c r="U1693" s="132">
        <v>32991</v>
      </c>
      <c r="V1693" s="132">
        <v>2650</v>
      </c>
      <c r="W1693" s="132">
        <v>1510</v>
      </c>
      <c r="X1693" s="132">
        <v>55122</v>
      </c>
      <c r="Y1693" s="132">
        <v>16540</v>
      </c>
      <c r="Z1693" s="132">
        <v>2755</v>
      </c>
      <c r="AA1693" s="132">
        <v>41640</v>
      </c>
      <c r="AB1693" s="132">
        <v>1200</v>
      </c>
      <c r="AC1693" s="132" t="e">
        <v>#N/A</v>
      </c>
      <c r="AD1693" s="132">
        <v>8000</v>
      </c>
      <c r="AE1693" s="132">
        <v>13054</v>
      </c>
      <c r="AF1693" s="132">
        <v>7120</v>
      </c>
    </row>
    <row r="1694" spans="1:32">
      <c r="A1694" s="129">
        <v>38988</v>
      </c>
      <c r="B1694" s="132" t="e">
        <v>#N/A</v>
      </c>
      <c r="C1694" s="132">
        <v>78144</v>
      </c>
      <c r="D1694" s="132">
        <v>484096</v>
      </c>
      <c r="E1694" s="132">
        <v>145330</v>
      </c>
      <c r="F1694" s="132"/>
      <c r="G1694" s="132"/>
      <c r="H1694" s="132">
        <v>29200</v>
      </c>
      <c r="I1694" s="132">
        <v>24315</v>
      </c>
      <c r="J1694" s="132">
        <v>34210</v>
      </c>
      <c r="K1694" s="132">
        <v>1390</v>
      </c>
      <c r="L1694" s="132">
        <v>4569</v>
      </c>
      <c r="M1694" s="132"/>
      <c r="N1694" s="132"/>
      <c r="R1694" s="132">
        <v>110354</v>
      </c>
      <c r="S1694" s="132">
        <v>88300</v>
      </c>
      <c r="T1694" s="132">
        <v>370533</v>
      </c>
      <c r="U1694" s="132">
        <v>32991</v>
      </c>
      <c r="V1694" s="132">
        <v>2650</v>
      </c>
      <c r="W1694" s="132">
        <v>1510</v>
      </c>
      <c r="X1694" s="132">
        <v>55122</v>
      </c>
      <c r="Y1694" s="132">
        <v>16540</v>
      </c>
      <c r="Z1694" s="132">
        <v>2755</v>
      </c>
      <c r="AA1694" s="132">
        <v>41640</v>
      </c>
      <c r="AB1694" s="132">
        <v>1200</v>
      </c>
      <c r="AC1694" s="132" t="e">
        <v>#N/A</v>
      </c>
      <c r="AD1694" s="132">
        <v>8000</v>
      </c>
      <c r="AE1694" s="132">
        <v>13054</v>
      </c>
      <c r="AF1694" s="132">
        <v>7120</v>
      </c>
    </row>
    <row r="1695" spans="1:32">
      <c r="A1695" s="129">
        <v>38989</v>
      </c>
      <c r="B1695" s="132" t="e">
        <v>#N/A</v>
      </c>
      <c r="C1695" s="132">
        <v>78144</v>
      </c>
      <c r="D1695" s="132">
        <v>484096</v>
      </c>
      <c r="E1695" s="132">
        <v>145330</v>
      </c>
      <c r="F1695" s="132"/>
      <c r="G1695" s="132"/>
      <c r="H1695" s="132">
        <v>29200</v>
      </c>
      <c r="I1695" s="132">
        <v>24315</v>
      </c>
      <c r="J1695" s="132">
        <v>34210</v>
      </c>
      <c r="K1695" s="132">
        <v>1390</v>
      </c>
      <c r="L1695" s="132">
        <v>4569</v>
      </c>
      <c r="M1695" s="132"/>
      <c r="N1695" s="132"/>
      <c r="R1695" s="132">
        <v>110354</v>
      </c>
      <c r="S1695" s="132">
        <v>88300</v>
      </c>
      <c r="T1695" s="132">
        <v>370533</v>
      </c>
      <c r="U1695" s="132">
        <v>32991</v>
      </c>
      <c r="V1695" s="132">
        <v>2650</v>
      </c>
      <c r="W1695" s="132">
        <v>1510</v>
      </c>
      <c r="X1695" s="132">
        <v>55122</v>
      </c>
      <c r="Y1695" s="132">
        <v>16540</v>
      </c>
      <c r="Z1695" s="132">
        <v>2755</v>
      </c>
      <c r="AA1695" s="132">
        <v>41640</v>
      </c>
      <c r="AB1695" s="132">
        <v>1200</v>
      </c>
      <c r="AC1695" s="132" t="e">
        <v>#N/A</v>
      </c>
      <c r="AD1695" s="132">
        <v>8000</v>
      </c>
      <c r="AE1695" s="132">
        <v>13054</v>
      </c>
      <c r="AF1695" s="132">
        <v>7120</v>
      </c>
    </row>
    <row r="1696" spans="1:32">
      <c r="A1696" s="129">
        <v>38992</v>
      </c>
      <c r="B1696" s="132" t="e">
        <v>#N/A</v>
      </c>
      <c r="C1696" s="132">
        <v>78144</v>
      </c>
      <c r="D1696" s="132">
        <v>484096</v>
      </c>
      <c r="E1696" s="132">
        <v>145330</v>
      </c>
      <c r="F1696" s="132"/>
      <c r="G1696" s="132"/>
      <c r="H1696" s="132">
        <v>29200</v>
      </c>
      <c r="I1696" s="132">
        <v>24315</v>
      </c>
      <c r="J1696" s="132">
        <v>34210</v>
      </c>
      <c r="K1696" s="132">
        <v>1390</v>
      </c>
      <c r="L1696" s="132">
        <v>4569</v>
      </c>
      <c r="M1696" s="132"/>
      <c r="N1696" s="132"/>
      <c r="R1696" s="132">
        <v>110354</v>
      </c>
      <c r="S1696" s="132">
        <v>88300</v>
      </c>
      <c r="T1696" s="132">
        <v>370533</v>
      </c>
      <c r="U1696" s="132">
        <v>32991</v>
      </c>
      <c r="V1696" s="132">
        <v>2650</v>
      </c>
      <c r="W1696" s="132">
        <v>1510</v>
      </c>
      <c r="X1696" s="132">
        <v>55122</v>
      </c>
      <c r="Y1696" s="132">
        <v>16540</v>
      </c>
      <c r="Z1696" s="132">
        <v>2755</v>
      </c>
      <c r="AA1696" s="132">
        <v>41640</v>
      </c>
      <c r="AB1696" s="132">
        <v>1200</v>
      </c>
      <c r="AC1696" s="132" t="e">
        <v>#N/A</v>
      </c>
      <c r="AD1696" s="132">
        <v>8000</v>
      </c>
      <c r="AE1696" s="132">
        <v>13054</v>
      </c>
      <c r="AF1696" s="132">
        <v>7120</v>
      </c>
    </row>
    <row r="1697" spans="1:32">
      <c r="A1697" s="129">
        <v>38993</v>
      </c>
      <c r="B1697" s="132" t="e">
        <v>#N/A</v>
      </c>
      <c r="C1697" s="132">
        <v>78144</v>
      </c>
      <c r="D1697" s="132">
        <v>484096</v>
      </c>
      <c r="E1697" s="132">
        <v>145330</v>
      </c>
      <c r="F1697" s="132"/>
      <c r="G1697" s="132"/>
      <c r="H1697" s="132">
        <v>29200</v>
      </c>
      <c r="I1697" s="132">
        <v>24315</v>
      </c>
      <c r="J1697" s="132">
        <v>34210</v>
      </c>
      <c r="K1697" s="132">
        <v>1390</v>
      </c>
      <c r="L1697" s="132">
        <v>4569</v>
      </c>
      <c r="M1697" s="132"/>
      <c r="N1697" s="132"/>
      <c r="R1697" s="132">
        <v>110354</v>
      </c>
      <c r="S1697" s="132">
        <v>88300</v>
      </c>
      <c r="T1697" s="132">
        <v>370533</v>
      </c>
      <c r="U1697" s="132">
        <v>32991</v>
      </c>
      <c r="V1697" s="132">
        <v>2650</v>
      </c>
      <c r="W1697" s="132">
        <v>1510</v>
      </c>
      <c r="X1697" s="132">
        <v>55122</v>
      </c>
      <c r="Y1697" s="132">
        <v>16540</v>
      </c>
      <c r="Z1697" s="132">
        <v>2755</v>
      </c>
      <c r="AA1697" s="132">
        <v>41640</v>
      </c>
      <c r="AB1697" s="132">
        <v>1200</v>
      </c>
      <c r="AC1697" s="132" t="e">
        <v>#N/A</v>
      </c>
      <c r="AD1697" s="132">
        <v>8000</v>
      </c>
      <c r="AE1697" s="132">
        <v>13054</v>
      </c>
      <c r="AF1697" s="132">
        <v>7120</v>
      </c>
    </row>
    <row r="1698" spans="1:32">
      <c r="A1698" s="129">
        <v>38994</v>
      </c>
      <c r="B1698" s="132" t="e">
        <v>#N/A</v>
      </c>
      <c r="C1698" s="132">
        <v>78144</v>
      </c>
      <c r="D1698" s="132">
        <v>484096</v>
      </c>
      <c r="E1698" s="132">
        <v>145330</v>
      </c>
      <c r="F1698" s="132"/>
      <c r="G1698" s="132"/>
      <c r="H1698" s="132">
        <v>29200</v>
      </c>
      <c r="I1698" s="132">
        <v>24315</v>
      </c>
      <c r="J1698" s="132">
        <v>34210</v>
      </c>
      <c r="K1698" s="132">
        <v>1390</v>
      </c>
      <c r="L1698" s="132">
        <v>4569</v>
      </c>
      <c r="M1698" s="132"/>
      <c r="N1698" s="132"/>
      <c r="R1698" s="132">
        <v>114954</v>
      </c>
      <c r="S1698" s="132">
        <v>121300</v>
      </c>
      <c r="T1698" s="132">
        <v>395833</v>
      </c>
      <c r="U1698" s="132">
        <v>71536</v>
      </c>
      <c r="V1698" s="132">
        <v>2650</v>
      </c>
      <c r="W1698" s="132">
        <v>1510</v>
      </c>
      <c r="X1698" s="132">
        <v>65321</v>
      </c>
      <c r="Y1698" s="132">
        <v>24290</v>
      </c>
      <c r="Z1698" s="132">
        <v>12447</v>
      </c>
      <c r="AA1698" s="132">
        <v>49290</v>
      </c>
      <c r="AB1698" s="132">
        <v>1200</v>
      </c>
      <c r="AC1698" s="132" t="e">
        <v>#N/A</v>
      </c>
      <c r="AD1698" s="132">
        <v>8000</v>
      </c>
      <c r="AE1698" s="132">
        <v>15054</v>
      </c>
      <c r="AF1698" s="132">
        <v>7120</v>
      </c>
    </row>
    <row r="1699" spans="1:32">
      <c r="A1699" s="129">
        <v>38995</v>
      </c>
      <c r="B1699" s="132" t="e">
        <v>#N/A</v>
      </c>
      <c r="C1699" s="132">
        <v>78144</v>
      </c>
      <c r="D1699" s="132">
        <v>484096</v>
      </c>
      <c r="E1699" s="132">
        <v>145330</v>
      </c>
      <c r="F1699" s="132"/>
      <c r="G1699" s="132"/>
      <c r="H1699" s="132">
        <v>29200</v>
      </c>
      <c r="I1699" s="132">
        <v>24315</v>
      </c>
      <c r="J1699" s="132">
        <v>34210</v>
      </c>
      <c r="K1699" s="132">
        <v>1390</v>
      </c>
      <c r="L1699" s="132">
        <v>4569</v>
      </c>
      <c r="M1699" s="132"/>
      <c r="N1699" s="132"/>
      <c r="R1699" s="132">
        <v>114954</v>
      </c>
      <c r="S1699" s="132">
        <v>121300</v>
      </c>
      <c r="T1699" s="132">
        <v>395833</v>
      </c>
      <c r="U1699" s="132">
        <v>71536</v>
      </c>
      <c r="V1699" s="132">
        <v>2650</v>
      </c>
      <c r="W1699" s="132">
        <v>1510</v>
      </c>
      <c r="X1699" s="132">
        <v>65321</v>
      </c>
      <c r="Y1699" s="132">
        <v>24290</v>
      </c>
      <c r="Z1699" s="132">
        <v>12447</v>
      </c>
      <c r="AA1699" s="132">
        <v>49290</v>
      </c>
      <c r="AB1699" s="132">
        <v>1200</v>
      </c>
      <c r="AC1699" s="132" t="e">
        <v>#N/A</v>
      </c>
      <c r="AD1699" s="132">
        <v>8000</v>
      </c>
      <c r="AE1699" s="132">
        <v>15054</v>
      </c>
      <c r="AF1699" s="132">
        <v>7120</v>
      </c>
    </row>
    <row r="1700" spans="1:32">
      <c r="A1700" s="129">
        <v>38996</v>
      </c>
      <c r="B1700" s="132" t="e">
        <v>#N/A</v>
      </c>
      <c r="C1700" s="132">
        <v>78144</v>
      </c>
      <c r="D1700" s="132">
        <v>484096</v>
      </c>
      <c r="E1700" s="132">
        <v>145330</v>
      </c>
      <c r="F1700" s="132"/>
      <c r="G1700" s="132"/>
      <c r="H1700" s="132">
        <v>29200</v>
      </c>
      <c r="I1700" s="132">
        <v>24315</v>
      </c>
      <c r="J1700" s="132">
        <v>34210</v>
      </c>
      <c r="K1700" s="132">
        <v>1390</v>
      </c>
      <c r="L1700" s="132">
        <v>4569</v>
      </c>
      <c r="M1700" s="132"/>
      <c r="N1700" s="132"/>
      <c r="R1700" s="132">
        <v>114954</v>
      </c>
      <c r="S1700" s="132">
        <v>121300</v>
      </c>
      <c r="T1700" s="132">
        <v>395833</v>
      </c>
      <c r="U1700" s="132">
        <v>71536</v>
      </c>
      <c r="V1700" s="132">
        <v>2650</v>
      </c>
      <c r="W1700" s="132">
        <v>1510</v>
      </c>
      <c r="X1700" s="132">
        <v>65321</v>
      </c>
      <c r="Y1700" s="132">
        <v>24290</v>
      </c>
      <c r="Z1700" s="132">
        <v>12447</v>
      </c>
      <c r="AA1700" s="132">
        <v>49290</v>
      </c>
      <c r="AB1700" s="132">
        <v>1200</v>
      </c>
      <c r="AC1700" s="132" t="e">
        <v>#N/A</v>
      </c>
      <c r="AD1700" s="132">
        <v>8000</v>
      </c>
      <c r="AE1700" s="132">
        <v>15054</v>
      </c>
      <c r="AF1700" s="132">
        <v>7120</v>
      </c>
    </row>
    <row r="1701" spans="1:32">
      <c r="A1701" s="129">
        <v>38999</v>
      </c>
      <c r="B1701" s="132" t="e">
        <v>#N/A</v>
      </c>
      <c r="C1701" s="132">
        <v>78144</v>
      </c>
      <c r="D1701" s="132">
        <v>484096</v>
      </c>
      <c r="E1701" s="132">
        <v>145330</v>
      </c>
      <c r="F1701" s="132"/>
      <c r="G1701" s="132"/>
      <c r="H1701" s="132">
        <v>29200</v>
      </c>
      <c r="I1701" s="132">
        <v>24315</v>
      </c>
      <c r="J1701" s="132">
        <v>34210</v>
      </c>
      <c r="K1701" s="132">
        <v>1390</v>
      </c>
      <c r="L1701" s="132">
        <v>4569</v>
      </c>
      <c r="M1701" s="132"/>
      <c r="N1701" s="132"/>
      <c r="R1701" s="132">
        <v>114954</v>
      </c>
      <c r="S1701" s="132">
        <v>121300</v>
      </c>
      <c r="T1701" s="132">
        <v>395833</v>
      </c>
      <c r="U1701" s="132">
        <v>71536</v>
      </c>
      <c r="V1701" s="132">
        <v>2650</v>
      </c>
      <c r="W1701" s="132">
        <v>1510</v>
      </c>
      <c r="X1701" s="132">
        <v>65321</v>
      </c>
      <c r="Y1701" s="132">
        <v>24290</v>
      </c>
      <c r="Z1701" s="132">
        <v>12447</v>
      </c>
      <c r="AA1701" s="132">
        <v>49290</v>
      </c>
      <c r="AB1701" s="132">
        <v>1200</v>
      </c>
      <c r="AC1701" s="132" t="e">
        <v>#N/A</v>
      </c>
      <c r="AD1701" s="132">
        <v>8000</v>
      </c>
      <c r="AE1701" s="132">
        <v>15054</v>
      </c>
      <c r="AF1701" s="132">
        <v>7120</v>
      </c>
    </row>
    <row r="1702" spans="1:32">
      <c r="A1702" s="129">
        <v>39000</v>
      </c>
      <c r="B1702" s="132">
        <v>451199</v>
      </c>
      <c r="C1702" s="132">
        <v>32344</v>
      </c>
      <c r="D1702" s="132">
        <v>155770</v>
      </c>
      <c r="E1702" s="132">
        <v>46682</v>
      </c>
      <c r="F1702" s="132">
        <v>125502</v>
      </c>
      <c r="G1702" s="132">
        <v>413428</v>
      </c>
      <c r="H1702" s="132"/>
      <c r="I1702" s="132"/>
      <c r="J1702" s="132"/>
      <c r="K1702" s="132"/>
      <c r="L1702" s="132"/>
      <c r="M1702" s="132">
        <v>37771</v>
      </c>
      <c r="N1702" s="132">
        <v>451199</v>
      </c>
      <c r="R1702" s="132">
        <v>41100</v>
      </c>
      <c r="S1702" s="132" t="e">
        <v>#N/A</v>
      </c>
      <c r="T1702" s="132">
        <v>103443</v>
      </c>
      <c r="U1702" s="132">
        <v>41931</v>
      </c>
      <c r="V1702" s="132" t="e">
        <v>#N/A</v>
      </c>
      <c r="W1702" s="132" t="e">
        <v>#N/A</v>
      </c>
      <c r="X1702" s="132" t="e">
        <v>#N/A</v>
      </c>
      <c r="Y1702" s="132" t="e">
        <v>#N/A</v>
      </c>
      <c r="Z1702" s="132" t="e">
        <v>#N/A</v>
      </c>
      <c r="AA1702" s="132" t="e">
        <v>#N/A</v>
      </c>
      <c r="AB1702" s="132" t="e">
        <v>#N/A</v>
      </c>
      <c r="AC1702" s="132" t="e">
        <v>#N/A</v>
      </c>
      <c r="AD1702" s="132" t="e">
        <v>#N/A</v>
      </c>
      <c r="AE1702" s="132" t="e">
        <v>#N/A</v>
      </c>
      <c r="AF1702" s="132" t="e">
        <v>#N/A</v>
      </c>
    </row>
    <row r="1703" spans="1:32">
      <c r="A1703" s="129">
        <v>39001</v>
      </c>
      <c r="B1703" s="132" t="e">
        <v>#N/A</v>
      </c>
      <c r="C1703" s="132">
        <v>32344</v>
      </c>
      <c r="D1703" s="132">
        <v>155770</v>
      </c>
      <c r="E1703" s="132">
        <v>46682</v>
      </c>
      <c r="F1703" s="132"/>
      <c r="G1703" s="132"/>
      <c r="H1703" s="132">
        <v>10930</v>
      </c>
      <c r="I1703" s="132">
        <v>17266</v>
      </c>
      <c r="J1703" s="132">
        <v>17630</v>
      </c>
      <c r="K1703" s="132">
        <v>4750</v>
      </c>
      <c r="L1703" s="132">
        <v>7620</v>
      </c>
      <c r="M1703" s="132"/>
      <c r="N1703" s="132"/>
      <c r="R1703" s="132">
        <v>41100</v>
      </c>
      <c r="S1703" s="132">
        <v>22900</v>
      </c>
      <c r="T1703" s="132">
        <v>103443</v>
      </c>
      <c r="U1703" s="132">
        <v>41931</v>
      </c>
      <c r="V1703" s="132">
        <v>2400</v>
      </c>
      <c r="W1703" s="132" t="e">
        <v>#N/A</v>
      </c>
      <c r="X1703" s="132">
        <v>7350</v>
      </c>
      <c r="Y1703" s="132">
        <v>2200</v>
      </c>
      <c r="Z1703" s="132" t="e">
        <v>#N/A</v>
      </c>
      <c r="AA1703" s="132">
        <v>13100</v>
      </c>
      <c r="AB1703" s="132" t="e">
        <v>#N/A</v>
      </c>
      <c r="AC1703" s="132">
        <v>9500</v>
      </c>
      <c r="AD1703" s="132" t="e">
        <v>#N/A</v>
      </c>
      <c r="AE1703" s="132">
        <v>7500</v>
      </c>
      <c r="AF1703" s="132">
        <v>21430</v>
      </c>
    </row>
    <row r="1704" spans="1:32">
      <c r="A1704" s="129">
        <v>39002</v>
      </c>
      <c r="B1704" s="132" t="e">
        <v>#N/A</v>
      </c>
      <c r="C1704" s="132">
        <v>32344</v>
      </c>
      <c r="D1704" s="132">
        <v>155770</v>
      </c>
      <c r="E1704" s="132">
        <v>46682</v>
      </c>
      <c r="F1704" s="132"/>
      <c r="G1704" s="132"/>
      <c r="H1704" s="132">
        <v>10930</v>
      </c>
      <c r="I1704" s="132">
        <v>17266</v>
      </c>
      <c r="J1704" s="132">
        <v>17630</v>
      </c>
      <c r="K1704" s="132">
        <v>4750</v>
      </c>
      <c r="L1704" s="132">
        <v>7620</v>
      </c>
      <c r="M1704" s="132"/>
      <c r="N1704" s="132"/>
      <c r="R1704" s="132">
        <v>41100</v>
      </c>
      <c r="S1704" s="132">
        <v>22900</v>
      </c>
      <c r="T1704" s="132">
        <v>103443</v>
      </c>
      <c r="U1704" s="132">
        <v>41931</v>
      </c>
      <c r="V1704" s="132">
        <v>2400</v>
      </c>
      <c r="W1704" s="132" t="e">
        <v>#N/A</v>
      </c>
      <c r="X1704" s="132">
        <v>7350</v>
      </c>
      <c r="Y1704" s="132">
        <v>2200</v>
      </c>
      <c r="Z1704" s="132" t="e">
        <v>#N/A</v>
      </c>
      <c r="AA1704" s="132">
        <v>13100</v>
      </c>
      <c r="AB1704" s="132" t="e">
        <v>#N/A</v>
      </c>
      <c r="AC1704" s="132">
        <v>9500</v>
      </c>
      <c r="AD1704" s="132" t="e">
        <v>#N/A</v>
      </c>
      <c r="AE1704" s="132">
        <v>7500</v>
      </c>
      <c r="AF1704" s="132">
        <v>21430</v>
      </c>
    </row>
    <row r="1705" spans="1:32">
      <c r="A1705" s="129">
        <v>39003</v>
      </c>
      <c r="B1705" s="132" t="e">
        <v>#N/A</v>
      </c>
      <c r="C1705" s="132">
        <v>32344</v>
      </c>
      <c r="D1705" s="132">
        <v>155770</v>
      </c>
      <c r="E1705" s="132">
        <v>46682</v>
      </c>
      <c r="F1705" s="132"/>
      <c r="G1705" s="132"/>
      <c r="H1705" s="132">
        <v>10930</v>
      </c>
      <c r="I1705" s="132">
        <v>17266</v>
      </c>
      <c r="J1705" s="132">
        <v>17630</v>
      </c>
      <c r="K1705" s="132">
        <v>4750</v>
      </c>
      <c r="L1705" s="132">
        <v>7620</v>
      </c>
      <c r="M1705" s="132"/>
      <c r="N1705" s="132"/>
      <c r="R1705" s="132">
        <v>41100</v>
      </c>
      <c r="S1705" s="132">
        <v>22900</v>
      </c>
      <c r="T1705" s="132">
        <v>103443</v>
      </c>
      <c r="U1705" s="132">
        <v>41931</v>
      </c>
      <c r="V1705" s="132">
        <v>2400</v>
      </c>
      <c r="W1705" s="132" t="e">
        <v>#N/A</v>
      </c>
      <c r="X1705" s="132">
        <v>7350</v>
      </c>
      <c r="Y1705" s="132">
        <v>2200</v>
      </c>
      <c r="Z1705" s="132" t="e">
        <v>#N/A</v>
      </c>
      <c r="AA1705" s="132">
        <v>13100</v>
      </c>
      <c r="AB1705" s="132" t="e">
        <v>#N/A</v>
      </c>
      <c r="AC1705" s="132">
        <v>9500</v>
      </c>
      <c r="AD1705" s="132" t="e">
        <v>#N/A</v>
      </c>
      <c r="AE1705" s="132">
        <v>7500</v>
      </c>
      <c r="AF1705" s="132">
        <v>21430</v>
      </c>
    </row>
    <row r="1706" spans="1:32">
      <c r="A1706" s="129">
        <v>39006</v>
      </c>
      <c r="B1706" s="132" t="e">
        <v>#N/A</v>
      </c>
      <c r="C1706" s="132">
        <v>56036</v>
      </c>
      <c r="D1706" s="132">
        <v>226623</v>
      </c>
      <c r="E1706" s="132">
        <v>69852</v>
      </c>
      <c r="F1706" s="132"/>
      <c r="G1706" s="132"/>
      <c r="H1706" s="132">
        <v>23965</v>
      </c>
      <c r="I1706" s="132">
        <v>41916</v>
      </c>
      <c r="J1706" s="132">
        <v>31030</v>
      </c>
      <c r="K1706" s="132">
        <v>6650</v>
      </c>
      <c r="L1706" s="132">
        <v>8420</v>
      </c>
      <c r="M1706" s="132"/>
      <c r="N1706" s="132"/>
      <c r="R1706" s="132">
        <v>41100</v>
      </c>
      <c r="S1706" s="132">
        <v>31900</v>
      </c>
      <c r="T1706" s="132">
        <v>140482</v>
      </c>
      <c r="U1706" s="132">
        <v>70131</v>
      </c>
      <c r="V1706" s="132">
        <v>2400</v>
      </c>
      <c r="W1706" s="132">
        <v>150</v>
      </c>
      <c r="X1706" s="132">
        <v>32391</v>
      </c>
      <c r="Y1706" s="132">
        <v>2200</v>
      </c>
      <c r="Z1706" s="132" t="e">
        <v>#N/A</v>
      </c>
      <c r="AA1706" s="132">
        <v>25245</v>
      </c>
      <c r="AB1706" s="132" t="e">
        <v>#N/A</v>
      </c>
      <c r="AC1706" s="132">
        <v>16340</v>
      </c>
      <c r="AD1706" s="132" t="e">
        <v>#N/A</v>
      </c>
      <c r="AE1706" s="132">
        <v>12000</v>
      </c>
      <c r="AF1706" s="132">
        <v>31430</v>
      </c>
    </row>
    <row r="1707" spans="1:32">
      <c r="A1707" s="129">
        <v>39007</v>
      </c>
      <c r="B1707" s="132" t="e">
        <v>#N/A</v>
      </c>
      <c r="C1707" s="132">
        <v>56036</v>
      </c>
      <c r="D1707" s="132">
        <v>226623</v>
      </c>
      <c r="E1707" s="132">
        <v>69852</v>
      </c>
      <c r="F1707" s="132"/>
      <c r="G1707" s="132"/>
      <c r="H1707" s="132">
        <v>23965</v>
      </c>
      <c r="I1707" s="132">
        <v>41916</v>
      </c>
      <c r="J1707" s="132">
        <v>31030</v>
      </c>
      <c r="K1707" s="132">
        <v>6650</v>
      </c>
      <c r="L1707" s="132">
        <v>8420</v>
      </c>
      <c r="M1707" s="132"/>
      <c r="N1707" s="132"/>
      <c r="R1707" s="132">
        <v>41100</v>
      </c>
      <c r="S1707" s="132">
        <v>31900</v>
      </c>
      <c r="T1707" s="132">
        <v>140482</v>
      </c>
      <c r="U1707" s="132">
        <v>70131</v>
      </c>
      <c r="V1707" s="132">
        <v>2400</v>
      </c>
      <c r="W1707" s="132">
        <v>150</v>
      </c>
      <c r="X1707" s="132">
        <v>32391</v>
      </c>
      <c r="Y1707" s="132">
        <v>2200</v>
      </c>
      <c r="Z1707" s="132" t="e">
        <v>#N/A</v>
      </c>
      <c r="AA1707" s="132">
        <v>25245</v>
      </c>
      <c r="AB1707" s="132" t="e">
        <v>#N/A</v>
      </c>
      <c r="AC1707" s="132">
        <v>16340</v>
      </c>
      <c r="AD1707" s="132" t="e">
        <v>#N/A</v>
      </c>
      <c r="AE1707" s="132">
        <v>12000</v>
      </c>
      <c r="AF1707" s="132">
        <v>31430</v>
      </c>
    </row>
    <row r="1708" spans="1:32">
      <c r="A1708" s="129">
        <v>39008</v>
      </c>
      <c r="B1708" s="132" t="e">
        <v>#N/A</v>
      </c>
      <c r="C1708" s="132">
        <v>56036</v>
      </c>
      <c r="D1708" s="132">
        <v>226623</v>
      </c>
      <c r="E1708" s="132">
        <v>69852</v>
      </c>
      <c r="F1708" s="132"/>
      <c r="G1708" s="132"/>
      <c r="H1708" s="132">
        <v>23965</v>
      </c>
      <c r="I1708" s="132">
        <v>41916</v>
      </c>
      <c r="J1708" s="132">
        <v>31030</v>
      </c>
      <c r="K1708" s="132">
        <v>6650</v>
      </c>
      <c r="L1708" s="132">
        <v>8420</v>
      </c>
      <c r="M1708" s="132"/>
      <c r="N1708" s="132"/>
      <c r="R1708" s="132">
        <v>41100</v>
      </c>
      <c r="S1708" s="132">
        <v>31900</v>
      </c>
      <c r="T1708" s="132">
        <v>140482</v>
      </c>
      <c r="U1708" s="132">
        <v>70131</v>
      </c>
      <c r="V1708" s="132">
        <v>2400</v>
      </c>
      <c r="W1708" s="132">
        <v>150</v>
      </c>
      <c r="X1708" s="132">
        <v>32391</v>
      </c>
      <c r="Y1708" s="132">
        <v>2200</v>
      </c>
      <c r="Z1708" s="132" t="e">
        <v>#N/A</v>
      </c>
      <c r="AA1708" s="132">
        <v>25245</v>
      </c>
      <c r="AB1708" s="132" t="e">
        <v>#N/A</v>
      </c>
      <c r="AC1708" s="132">
        <v>16340</v>
      </c>
      <c r="AD1708" s="132" t="e">
        <v>#N/A</v>
      </c>
      <c r="AE1708" s="132">
        <v>12000</v>
      </c>
      <c r="AF1708" s="132">
        <v>31430</v>
      </c>
    </row>
    <row r="1709" spans="1:32">
      <c r="A1709" s="129">
        <v>39009</v>
      </c>
      <c r="B1709" s="132" t="e">
        <v>#N/A</v>
      </c>
      <c r="C1709" s="132">
        <v>56036</v>
      </c>
      <c r="D1709" s="132">
        <v>226623</v>
      </c>
      <c r="E1709" s="132">
        <v>69852</v>
      </c>
      <c r="F1709" s="132"/>
      <c r="G1709" s="132"/>
      <c r="H1709" s="132">
        <v>23965</v>
      </c>
      <c r="I1709" s="132">
        <v>41916</v>
      </c>
      <c r="J1709" s="132">
        <v>31030</v>
      </c>
      <c r="K1709" s="132">
        <v>6650</v>
      </c>
      <c r="L1709" s="132">
        <v>8420</v>
      </c>
      <c r="M1709" s="132"/>
      <c r="N1709" s="132"/>
      <c r="R1709" s="132">
        <v>41100</v>
      </c>
      <c r="S1709" s="132">
        <v>31900</v>
      </c>
      <c r="T1709" s="132">
        <v>140482</v>
      </c>
      <c r="U1709" s="132">
        <v>70131</v>
      </c>
      <c r="V1709" s="132">
        <v>2400</v>
      </c>
      <c r="W1709" s="132">
        <v>150</v>
      </c>
      <c r="X1709" s="132">
        <v>32391</v>
      </c>
      <c r="Y1709" s="132">
        <v>2200</v>
      </c>
      <c r="Z1709" s="132" t="e">
        <v>#N/A</v>
      </c>
      <c r="AA1709" s="132">
        <v>25245</v>
      </c>
      <c r="AB1709" s="132" t="e">
        <v>#N/A</v>
      </c>
      <c r="AC1709" s="132">
        <v>16340</v>
      </c>
      <c r="AD1709" s="132" t="e">
        <v>#N/A</v>
      </c>
      <c r="AE1709" s="132">
        <v>12000</v>
      </c>
      <c r="AF1709" s="132">
        <v>31430</v>
      </c>
    </row>
    <row r="1710" spans="1:32">
      <c r="A1710" s="129">
        <v>39010</v>
      </c>
      <c r="B1710" s="132">
        <v>941070</v>
      </c>
      <c r="C1710" s="132">
        <v>94040</v>
      </c>
      <c r="D1710" s="132">
        <v>289270</v>
      </c>
      <c r="E1710" s="132">
        <v>100070</v>
      </c>
      <c r="F1710" s="132">
        <v>225804</v>
      </c>
      <c r="G1710" s="132">
        <v>827461</v>
      </c>
      <c r="H1710" s="132"/>
      <c r="I1710" s="132"/>
      <c r="J1710" s="132"/>
      <c r="K1710" s="132"/>
      <c r="L1710" s="132"/>
      <c r="M1710" s="132">
        <v>113609</v>
      </c>
      <c r="N1710" s="132">
        <v>941070</v>
      </c>
      <c r="R1710" s="132" t="e">
        <v>#N/A</v>
      </c>
      <c r="S1710" s="132">
        <v>74650</v>
      </c>
      <c r="T1710" s="132">
        <v>183352</v>
      </c>
      <c r="U1710" s="132">
        <v>109834</v>
      </c>
      <c r="V1710" s="132" t="e">
        <v>#N/A</v>
      </c>
      <c r="W1710" s="132" t="e">
        <v>#N/A</v>
      </c>
      <c r="X1710" s="132" t="e">
        <v>#N/A</v>
      </c>
      <c r="Y1710" s="132" t="e">
        <v>#N/A</v>
      </c>
      <c r="Z1710" s="132" t="e">
        <v>#N/A</v>
      </c>
      <c r="AA1710" s="132" t="e">
        <v>#N/A</v>
      </c>
      <c r="AB1710" s="132" t="e">
        <v>#N/A</v>
      </c>
      <c r="AC1710" s="132" t="e">
        <v>#N/A</v>
      </c>
      <c r="AD1710" s="132" t="e">
        <v>#N/A</v>
      </c>
      <c r="AE1710" s="132" t="e">
        <v>#N/A</v>
      </c>
      <c r="AF1710" s="132" t="e">
        <v>#N/A</v>
      </c>
    </row>
    <row r="1711" spans="1:32">
      <c r="A1711" s="129">
        <v>39013</v>
      </c>
      <c r="B1711" s="132" t="e">
        <v>#N/A</v>
      </c>
      <c r="C1711" s="132">
        <v>94040</v>
      </c>
      <c r="D1711" s="132">
        <v>289270</v>
      </c>
      <c r="E1711" s="132">
        <v>100070</v>
      </c>
      <c r="F1711" s="132"/>
      <c r="G1711" s="132"/>
      <c r="H1711" s="132">
        <v>41738</v>
      </c>
      <c r="I1711" s="132">
        <v>53266</v>
      </c>
      <c r="J1711" s="132">
        <v>46570</v>
      </c>
      <c r="K1711" s="132">
        <v>9050</v>
      </c>
      <c r="L1711" s="132">
        <v>8420</v>
      </c>
      <c r="M1711" s="132"/>
      <c r="N1711" s="132"/>
      <c r="R1711" s="132">
        <v>55300</v>
      </c>
      <c r="S1711" s="132">
        <v>74650</v>
      </c>
      <c r="T1711" s="132">
        <v>183352</v>
      </c>
      <c r="U1711" s="132">
        <v>109834</v>
      </c>
      <c r="V1711" s="132">
        <v>2400</v>
      </c>
      <c r="W1711" s="132">
        <v>150</v>
      </c>
      <c r="X1711" s="132">
        <v>46913</v>
      </c>
      <c r="Y1711" s="132">
        <v>2200</v>
      </c>
      <c r="Z1711" s="132">
        <v>2217</v>
      </c>
      <c r="AA1711" s="132">
        <v>42345</v>
      </c>
      <c r="AB1711" s="132" t="e">
        <v>#N/A</v>
      </c>
      <c r="AC1711" s="132">
        <v>16340</v>
      </c>
      <c r="AD1711" s="132" t="e">
        <v>#N/A</v>
      </c>
      <c r="AE1711" s="132">
        <v>12000</v>
      </c>
      <c r="AF1711" s="132">
        <v>34730</v>
      </c>
    </row>
    <row r="1712" spans="1:32">
      <c r="A1712" s="129">
        <v>39014</v>
      </c>
      <c r="B1712" s="132" t="e">
        <v>#N/A</v>
      </c>
      <c r="C1712" s="132">
        <v>94040</v>
      </c>
      <c r="D1712" s="132">
        <v>289270</v>
      </c>
      <c r="E1712" s="132">
        <v>100070</v>
      </c>
      <c r="F1712" s="132"/>
      <c r="G1712" s="132"/>
      <c r="H1712" s="132">
        <v>41738</v>
      </c>
      <c r="I1712" s="132">
        <v>53266</v>
      </c>
      <c r="J1712" s="132">
        <v>46570</v>
      </c>
      <c r="K1712" s="132">
        <v>9050</v>
      </c>
      <c r="L1712" s="132">
        <v>8420</v>
      </c>
      <c r="M1712" s="132"/>
      <c r="N1712" s="132"/>
      <c r="R1712" s="132">
        <v>55300</v>
      </c>
      <c r="S1712" s="132">
        <v>74650</v>
      </c>
      <c r="T1712" s="132">
        <v>183352</v>
      </c>
      <c r="U1712" s="132">
        <v>109834</v>
      </c>
      <c r="V1712" s="132">
        <v>2400</v>
      </c>
      <c r="W1712" s="132">
        <v>150</v>
      </c>
      <c r="X1712" s="132">
        <v>46913</v>
      </c>
      <c r="Y1712" s="132">
        <v>2200</v>
      </c>
      <c r="Z1712" s="132">
        <v>2217</v>
      </c>
      <c r="AA1712" s="132">
        <v>42345</v>
      </c>
      <c r="AB1712" s="132" t="e">
        <v>#N/A</v>
      </c>
      <c r="AC1712" s="132">
        <v>16340</v>
      </c>
      <c r="AD1712" s="132" t="e">
        <v>#N/A</v>
      </c>
      <c r="AE1712" s="132">
        <v>12000</v>
      </c>
      <c r="AF1712" s="132">
        <v>34730</v>
      </c>
    </row>
    <row r="1713" spans="1:32">
      <c r="A1713" s="129">
        <v>39015</v>
      </c>
      <c r="B1713" s="132">
        <v>1178379</v>
      </c>
      <c r="C1713" s="132">
        <v>127362</v>
      </c>
      <c r="D1713" s="132">
        <v>390642</v>
      </c>
      <c r="E1713" s="132">
        <v>111520</v>
      </c>
      <c r="F1713" s="132">
        <v>239204</v>
      </c>
      <c r="G1713" s="132">
        <v>1041233</v>
      </c>
      <c r="H1713" s="132"/>
      <c r="I1713" s="132"/>
      <c r="J1713" s="132"/>
      <c r="K1713" s="132"/>
      <c r="L1713" s="132"/>
      <c r="M1713" s="132">
        <v>137146</v>
      </c>
      <c r="N1713" s="132">
        <v>1178379</v>
      </c>
      <c r="R1713" s="132" t="e">
        <v>#N/A</v>
      </c>
      <c r="S1713" s="132">
        <v>81850</v>
      </c>
      <c r="T1713" s="132">
        <v>253342</v>
      </c>
      <c r="U1713" s="132">
        <v>120855</v>
      </c>
      <c r="V1713" s="132" t="e">
        <v>#N/A</v>
      </c>
      <c r="W1713" s="132" t="e">
        <v>#N/A</v>
      </c>
      <c r="X1713" s="132" t="e">
        <v>#N/A</v>
      </c>
      <c r="Y1713" s="132" t="e">
        <v>#N/A</v>
      </c>
      <c r="Z1713" s="132" t="e">
        <v>#N/A</v>
      </c>
      <c r="AA1713" s="132" t="e">
        <v>#N/A</v>
      </c>
      <c r="AB1713" s="132" t="e">
        <v>#N/A</v>
      </c>
      <c r="AC1713" s="132" t="e">
        <v>#N/A</v>
      </c>
      <c r="AD1713" s="132" t="e">
        <v>#N/A</v>
      </c>
      <c r="AE1713" s="132" t="e">
        <v>#N/A</v>
      </c>
      <c r="AF1713" s="132" t="e">
        <v>#N/A</v>
      </c>
    </row>
    <row r="1714" spans="1:32">
      <c r="A1714" s="129">
        <v>39016</v>
      </c>
      <c r="B1714" s="132" t="e">
        <v>#N/A</v>
      </c>
      <c r="C1714" s="132">
        <v>127362</v>
      </c>
      <c r="D1714" s="132">
        <v>390642</v>
      </c>
      <c r="E1714" s="132">
        <v>111520</v>
      </c>
      <c r="F1714" s="132"/>
      <c r="G1714" s="132"/>
      <c r="H1714" s="132">
        <v>54058</v>
      </c>
      <c r="I1714" s="132">
        <v>57933</v>
      </c>
      <c r="J1714" s="132">
        <v>76415</v>
      </c>
      <c r="K1714" s="132">
        <v>12933</v>
      </c>
      <c r="L1714" s="132">
        <v>8420</v>
      </c>
      <c r="M1714" s="132"/>
      <c r="N1714" s="132"/>
      <c r="R1714" s="132">
        <v>55300</v>
      </c>
      <c r="S1714" s="132">
        <v>81850</v>
      </c>
      <c r="T1714" s="132">
        <v>253342</v>
      </c>
      <c r="U1714" s="132">
        <v>120855</v>
      </c>
      <c r="V1714" s="132">
        <v>3060</v>
      </c>
      <c r="W1714" s="132">
        <v>150</v>
      </c>
      <c r="X1714" s="132">
        <v>50793</v>
      </c>
      <c r="Y1714" s="132">
        <v>17320</v>
      </c>
      <c r="Z1714" s="132">
        <v>3177</v>
      </c>
      <c r="AA1714" s="132">
        <v>56845</v>
      </c>
      <c r="AB1714" s="132" t="e">
        <v>#N/A</v>
      </c>
      <c r="AC1714" s="132">
        <v>16340</v>
      </c>
      <c r="AD1714" s="132" t="e">
        <v>#N/A</v>
      </c>
      <c r="AE1714" s="132">
        <v>12000</v>
      </c>
      <c r="AF1714" s="132">
        <v>52380</v>
      </c>
    </row>
    <row r="1715" spans="1:32">
      <c r="A1715" s="129">
        <v>39017</v>
      </c>
      <c r="B1715" s="132" t="e">
        <v>#N/A</v>
      </c>
      <c r="C1715" s="132">
        <v>127362</v>
      </c>
      <c r="D1715" s="132">
        <v>390642</v>
      </c>
      <c r="E1715" s="132">
        <v>111520</v>
      </c>
      <c r="F1715" s="132"/>
      <c r="G1715" s="132"/>
      <c r="H1715" s="132">
        <v>54058</v>
      </c>
      <c r="I1715" s="132">
        <v>57933</v>
      </c>
      <c r="J1715" s="132">
        <v>76415</v>
      </c>
      <c r="K1715" s="132">
        <v>12933</v>
      </c>
      <c r="L1715" s="132">
        <v>8420</v>
      </c>
      <c r="M1715" s="132"/>
      <c r="N1715" s="132"/>
      <c r="R1715" s="132">
        <v>55300</v>
      </c>
      <c r="S1715" s="132">
        <v>81850</v>
      </c>
      <c r="T1715" s="132">
        <v>253342</v>
      </c>
      <c r="U1715" s="132">
        <v>120855</v>
      </c>
      <c r="V1715" s="132">
        <v>3060</v>
      </c>
      <c r="W1715" s="132">
        <v>150</v>
      </c>
      <c r="X1715" s="132">
        <v>50793</v>
      </c>
      <c r="Y1715" s="132">
        <v>17320</v>
      </c>
      <c r="Z1715" s="132">
        <v>3177</v>
      </c>
      <c r="AA1715" s="132">
        <v>56845</v>
      </c>
      <c r="AB1715" s="132" t="e">
        <v>#N/A</v>
      </c>
      <c r="AC1715" s="132">
        <v>16340</v>
      </c>
      <c r="AD1715" s="132" t="e">
        <v>#N/A</v>
      </c>
      <c r="AE1715" s="132">
        <v>12000</v>
      </c>
      <c r="AF1715" s="132">
        <v>52380</v>
      </c>
    </row>
    <row r="1716" spans="1:32">
      <c r="A1716" s="129">
        <v>39020</v>
      </c>
      <c r="B1716" s="132" t="e">
        <v>#N/A</v>
      </c>
      <c r="C1716" s="132">
        <v>127362</v>
      </c>
      <c r="D1716" s="132">
        <v>390642</v>
      </c>
      <c r="E1716" s="132">
        <v>111520</v>
      </c>
      <c r="F1716" s="132"/>
      <c r="G1716" s="132"/>
      <c r="H1716" s="132">
        <v>54058</v>
      </c>
      <c r="I1716" s="132">
        <v>57933</v>
      </c>
      <c r="J1716" s="132">
        <v>76415</v>
      </c>
      <c r="K1716" s="132">
        <v>12933</v>
      </c>
      <c r="L1716" s="132">
        <v>8420</v>
      </c>
      <c r="M1716" s="132"/>
      <c r="N1716" s="132"/>
      <c r="R1716" s="132">
        <v>55300</v>
      </c>
      <c r="S1716" s="132">
        <v>81850</v>
      </c>
      <c r="T1716" s="132">
        <v>253342</v>
      </c>
      <c r="U1716" s="132">
        <v>120855</v>
      </c>
      <c r="V1716" s="132">
        <v>3060</v>
      </c>
      <c r="W1716" s="132">
        <v>150</v>
      </c>
      <c r="X1716" s="132">
        <v>50793</v>
      </c>
      <c r="Y1716" s="132">
        <v>17320</v>
      </c>
      <c r="Z1716" s="132">
        <v>3177</v>
      </c>
      <c r="AA1716" s="132">
        <v>56845</v>
      </c>
      <c r="AB1716" s="132" t="e">
        <v>#N/A</v>
      </c>
      <c r="AC1716" s="132">
        <v>16340</v>
      </c>
      <c r="AD1716" s="132" t="e">
        <v>#N/A</v>
      </c>
      <c r="AE1716" s="132">
        <v>12000</v>
      </c>
      <c r="AF1716" s="132">
        <v>52380</v>
      </c>
    </row>
    <row r="1717" spans="1:32">
      <c r="A1717" s="129">
        <v>39021</v>
      </c>
      <c r="B1717" s="132">
        <v>1430900</v>
      </c>
      <c r="C1717" s="132">
        <v>157960</v>
      </c>
      <c r="D1717" s="132">
        <v>500986</v>
      </c>
      <c r="E1717" s="132">
        <v>143030</v>
      </c>
      <c r="F1717" s="132">
        <v>278604</v>
      </c>
      <c r="G1717" s="132">
        <v>1279813</v>
      </c>
      <c r="H1717" s="132"/>
      <c r="I1717" s="132"/>
      <c r="J1717" s="132"/>
      <c r="K1717" s="132"/>
      <c r="L1717" s="132"/>
      <c r="M1717" s="132">
        <v>151087</v>
      </c>
      <c r="N1717" s="132">
        <v>1430900</v>
      </c>
      <c r="R1717" s="132" t="e">
        <v>#N/A</v>
      </c>
      <c r="S1717" s="132">
        <v>111350</v>
      </c>
      <c r="T1717" s="132">
        <v>300253</v>
      </c>
      <c r="U1717" s="132">
        <v>148725</v>
      </c>
      <c r="V1717" s="132" t="e">
        <v>#N/A</v>
      </c>
      <c r="W1717" s="132" t="e">
        <v>#N/A</v>
      </c>
      <c r="X1717" s="132" t="e">
        <v>#N/A</v>
      </c>
      <c r="Y1717" s="132" t="e">
        <v>#N/A</v>
      </c>
      <c r="Z1717" s="132" t="e">
        <v>#N/A</v>
      </c>
      <c r="AA1717" s="132" t="e">
        <v>#N/A</v>
      </c>
      <c r="AB1717" s="132" t="e">
        <v>#N/A</v>
      </c>
      <c r="AC1717" s="132" t="e">
        <v>#N/A</v>
      </c>
      <c r="AD1717" s="132" t="e">
        <v>#N/A</v>
      </c>
      <c r="AE1717" s="132" t="e">
        <v>#N/A</v>
      </c>
      <c r="AF1717" s="132" t="e">
        <v>#N/A</v>
      </c>
    </row>
    <row r="1718" spans="1:32">
      <c r="A1718" s="129">
        <v>39022</v>
      </c>
      <c r="B1718" s="132" t="e">
        <v>#N/A</v>
      </c>
      <c r="C1718" s="132">
        <v>157960</v>
      </c>
      <c r="D1718" s="132">
        <v>500986</v>
      </c>
      <c r="E1718" s="132">
        <v>143030</v>
      </c>
      <c r="F1718" s="132"/>
      <c r="G1718" s="132"/>
      <c r="H1718" s="132">
        <v>58679</v>
      </c>
      <c r="I1718" s="132">
        <v>65203</v>
      </c>
      <c r="J1718" s="132">
        <v>89043</v>
      </c>
      <c r="K1718" s="132">
        <v>20833</v>
      </c>
      <c r="L1718" s="132">
        <v>8420</v>
      </c>
      <c r="M1718" s="132"/>
      <c r="N1718" s="132"/>
      <c r="R1718" s="132">
        <v>65075</v>
      </c>
      <c r="S1718" s="132">
        <v>111350</v>
      </c>
      <c r="T1718" s="132">
        <v>300253</v>
      </c>
      <c r="U1718" s="132">
        <v>148725</v>
      </c>
      <c r="V1718" s="132">
        <v>3060</v>
      </c>
      <c r="W1718" s="132">
        <v>150</v>
      </c>
      <c r="X1718" s="132">
        <v>52643</v>
      </c>
      <c r="Y1718" s="132">
        <v>18920</v>
      </c>
      <c r="Z1718" s="132">
        <v>3177</v>
      </c>
      <c r="AA1718" s="132">
        <v>60745</v>
      </c>
      <c r="AB1718" s="132" t="e">
        <v>#N/A</v>
      </c>
      <c r="AC1718" s="132">
        <v>23440</v>
      </c>
      <c r="AD1718" s="132" t="e">
        <v>#N/A</v>
      </c>
      <c r="AE1718" s="132">
        <v>17000</v>
      </c>
      <c r="AF1718" s="132">
        <v>64230</v>
      </c>
    </row>
    <row r="1719" spans="1:32">
      <c r="A1719" s="129">
        <v>39023</v>
      </c>
      <c r="B1719" s="132" t="e">
        <v>#N/A</v>
      </c>
      <c r="C1719" s="132">
        <v>157960</v>
      </c>
      <c r="D1719" s="132">
        <v>500986</v>
      </c>
      <c r="E1719" s="132">
        <v>143030</v>
      </c>
      <c r="F1719" s="132"/>
      <c r="G1719" s="132"/>
      <c r="H1719" s="132">
        <v>58679</v>
      </c>
      <c r="I1719" s="132">
        <v>65203</v>
      </c>
      <c r="J1719" s="132">
        <v>89043</v>
      </c>
      <c r="K1719" s="132">
        <v>20833</v>
      </c>
      <c r="L1719" s="132">
        <v>8420</v>
      </c>
      <c r="M1719" s="132"/>
      <c r="N1719" s="132"/>
      <c r="R1719" s="132">
        <v>65075</v>
      </c>
      <c r="S1719" s="132">
        <v>111350</v>
      </c>
      <c r="T1719" s="132">
        <v>300253</v>
      </c>
      <c r="U1719" s="132">
        <v>148725</v>
      </c>
      <c r="V1719" s="132">
        <v>3060</v>
      </c>
      <c r="W1719" s="132">
        <v>150</v>
      </c>
      <c r="X1719" s="132">
        <v>52643</v>
      </c>
      <c r="Y1719" s="132">
        <v>18920</v>
      </c>
      <c r="Z1719" s="132">
        <v>3177</v>
      </c>
      <c r="AA1719" s="132">
        <v>60745</v>
      </c>
      <c r="AB1719" s="132" t="e">
        <v>#N/A</v>
      </c>
      <c r="AC1719" s="132">
        <v>23440</v>
      </c>
      <c r="AD1719" s="132" t="e">
        <v>#N/A</v>
      </c>
      <c r="AE1719" s="132">
        <v>17000</v>
      </c>
      <c r="AF1719" s="132">
        <v>64230</v>
      </c>
    </row>
    <row r="1720" spans="1:32">
      <c r="A1720" s="129">
        <v>39024</v>
      </c>
      <c r="B1720" s="132" t="e">
        <v>#N/A</v>
      </c>
      <c r="C1720" s="132">
        <v>157960</v>
      </c>
      <c r="D1720" s="132">
        <v>500986</v>
      </c>
      <c r="E1720" s="132">
        <v>143030</v>
      </c>
      <c r="F1720" s="132"/>
      <c r="G1720" s="132"/>
      <c r="H1720" s="132">
        <v>58679</v>
      </c>
      <c r="I1720" s="132">
        <v>65203</v>
      </c>
      <c r="J1720" s="132">
        <v>89043</v>
      </c>
      <c r="K1720" s="132">
        <v>20833</v>
      </c>
      <c r="L1720" s="132">
        <v>8420</v>
      </c>
      <c r="M1720" s="132"/>
      <c r="N1720" s="132"/>
      <c r="R1720" s="132">
        <v>65075</v>
      </c>
      <c r="S1720" s="132">
        <v>111350</v>
      </c>
      <c r="T1720" s="132">
        <v>300253</v>
      </c>
      <c r="U1720" s="132">
        <v>148725</v>
      </c>
      <c r="V1720" s="132">
        <v>3060</v>
      </c>
      <c r="W1720" s="132">
        <v>150</v>
      </c>
      <c r="X1720" s="132">
        <v>52643</v>
      </c>
      <c r="Y1720" s="132">
        <v>18920</v>
      </c>
      <c r="Z1720" s="132">
        <v>3177</v>
      </c>
      <c r="AA1720" s="132">
        <v>60745</v>
      </c>
      <c r="AB1720" s="132" t="e">
        <v>#N/A</v>
      </c>
      <c r="AC1720" s="132">
        <v>23440</v>
      </c>
      <c r="AD1720" s="132" t="e">
        <v>#N/A</v>
      </c>
      <c r="AE1720" s="132">
        <v>17000</v>
      </c>
      <c r="AF1720" s="132">
        <v>64230</v>
      </c>
    </row>
    <row r="1721" spans="1:32">
      <c r="A1721" s="129">
        <v>39027</v>
      </c>
      <c r="B1721" s="132" t="e">
        <v>#N/A</v>
      </c>
      <c r="C1721" s="132">
        <v>157960</v>
      </c>
      <c r="D1721" s="132">
        <v>500986</v>
      </c>
      <c r="E1721" s="132">
        <v>143030</v>
      </c>
      <c r="F1721" s="132"/>
      <c r="G1721" s="132"/>
      <c r="H1721" s="132">
        <v>58679</v>
      </c>
      <c r="I1721" s="132">
        <v>65203</v>
      </c>
      <c r="J1721" s="132">
        <v>89043</v>
      </c>
      <c r="K1721" s="132">
        <v>20833</v>
      </c>
      <c r="L1721" s="132">
        <v>8420</v>
      </c>
      <c r="M1721" s="132"/>
      <c r="N1721" s="132"/>
      <c r="R1721" s="132">
        <v>65075</v>
      </c>
      <c r="S1721" s="132">
        <v>111350</v>
      </c>
      <c r="T1721" s="132">
        <v>300253</v>
      </c>
      <c r="U1721" s="132">
        <v>148725</v>
      </c>
      <c r="V1721" s="132">
        <v>3060</v>
      </c>
      <c r="W1721" s="132">
        <v>150</v>
      </c>
      <c r="X1721" s="132">
        <v>52643</v>
      </c>
      <c r="Y1721" s="132">
        <v>18920</v>
      </c>
      <c r="Z1721" s="132">
        <v>3177</v>
      </c>
      <c r="AA1721" s="132">
        <v>60745</v>
      </c>
      <c r="AB1721" s="132" t="e">
        <v>#N/A</v>
      </c>
      <c r="AC1721" s="132">
        <v>23440</v>
      </c>
      <c r="AD1721" s="132" t="e">
        <v>#N/A</v>
      </c>
      <c r="AE1721" s="132">
        <v>17000</v>
      </c>
      <c r="AF1721" s="132">
        <v>64230</v>
      </c>
    </row>
    <row r="1722" spans="1:32">
      <c r="A1722" s="129">
        <v>39028</v>
      </c>
      <c r="B1722" s="132" t="e">
        <v>#N/A</v>
      </c>
      <c r="C1722" s="132">
        <v>157960</v>
      </c>
      <c r="D1722" s="132">
        <v>500986</v>
      </c>
      <c r="E1722" s="132">
        <v>143030</v>
      </c>
      <c r="F1722" s="132"/>
      <c r="G1722" s="132"/>
      <c r="H1722" s="132">
        <v>58679</v>
      </c>
      <c r="I1722" s="132">
        <v>65203</v>
      </c>
      <c r="J1722" s="132">
        <v>89043</v>
      </c>
      <c r="K1722" s="132">
        <v>20833</v>
      </c>
      <c r="L1722" s="132">
        <v>8420</v>
      </c>
      <c r="M1722" s="132"/>
      <c r="N1722" s="132"/>
      <c r="R1722" s="132">
        <v>65075</v>
      </c>
      <c r="S1722" s="132">
        <v>111350</v>
      </c>
      <c r="T1722" s="132">
        <v>300253</v>
      </c>
      <c r="U1722" s="132">
        <v>148725</v>
      </c>
      <c r="V1722" s="132">
        <v>3060</v>
      </c>
      <c r="W1722" s="132">
        <v>150</v>
      </c>
      <c r="X1722" s="132">
        <v>52643</v>
      </c>
      <c r="Y1722" s="132">
        <v>18920</v>
      </c>
      <c r="Z1722" s="132">
        <v>3177</v>
      </c>
      <c r="AA1722" s="132">
        <v>60745</v>
      </c>
      <c r="AB1722" s="132" t="e">
        <v>#N/A</v>
      </c>
      <c r="AC1722" s="132">
        <v>23440</v>
      </c>
      <c r="AD1722" s="132" t="e">
        <v>#N/A</v>
      </c>
      <c r="AE1722" s="132">
        <v>17000</v>
      </c>
      <c r="AF1722" s="132">
        <v>64230</v>
      </c>
    </row>
    <row r="1723" spans="1:32">
      <c r="A1723" s="129">
        <v>39029</v>
      </c>
      <c r="B1723" s="132" t="e">
        <v>#N/A</v>
      </c>
      <c r="C1723" s="132">
        <v>157960</v>
      </c>
      <c r="D1723" s="132">
        <v>500986</v>
      </c>
      <c r="E1723" s="132">
        <v>143030</v>
      </c>
      <c r="F1723" s="132"/>
      <c r="G1723" s="132"/>
      <c r="H1723" s="132">
        <v>58679</v>
      </c>
      <c r="I1723" s="132">
        <v>65203</v>
      </c>
      <c r="J1723" s="132">
        <v>89043</v>
      </c>
      <c r="K1723" s="132">
        <v>20833</v>
      </c>
      <c r="L1723" s="132">
        <v>8420</v>
      </c>
      <c r="M1723" s="132"/>
      <c r="N1723" s="132"/>
      <c r="R1723" s="132">
        <v>65075</v>
      </c>
      <c r="S1723" s="132">
        <v>111350</v>
      </c>
      <c r="T1723" s="132">
        <v>300253</v>
      </c>
      <c r="U1723" s="132">
        <v>148725</v>
      </c>
      <c r="V1723" s="132">
        <v>3060</v>
      </c>
      <c r="W1723" s="132">
        <v>150</v>
      </c>
      <c r="X1723" s="132">
        <v>52643</v>
      </c>
      <c r="Y1723" s="132">
        <v>18920</v>
      </c>
      <c r="Z1723" s="132">
        <v>3177</v>
      </c>
      <c r="AA1723" s="132">
        <v>60745</v>
      </c>
      <c r="AB1723" s="132" t="e">
        <v>#N/A</v>
      </c>
      <c r="AC1723" s="132">
        <v>23440</v>
      </c>
      <c r="AD1723" s="132" t="e">
        <v>#N/A</v>
      </c>
      <c r="AE1723" s="132">
        <v>17000</v>
      </c>
      <c r="AF1723" s="132">
        <v>64230</v>
      </c>
    </row>
    <row r="1724" spans="1:32">
      <c r="A1724" s="129">
        <v>39030</v>
      </c>
      <c r="B1724" s="132" t="e">
        <v>#N/A</v>
      </c>
      <c r="C1724" s="132">
        <v>157960</v>
      </c>
      <c r="D1724" s="132">
        <v>500986</v>
      </c>
      <c r="E1724" s="132">
        <v>143030</v>
      </c>
      <c r="F1724" s="132"/>
      <c r="G1724" s="132"/>
      <c r="H1724" s="132">
        <v>58679</v>
      </c>
      <c r="I1724" s="132">
        <v>65203</v>
      </c>
      <c r="J1724" s="132">
        <v>89043</v>
      </c>
      <c r="K1724" s="132">
        <v>20833</v>
      </c>
      <c r="L1724" s="132">
        <v>8420</v>
      </c>
      <c r="M1724" s="132"/>
      <c r="N1724" s="132"/>
      <c r="R1724" s="132">
        <v>65075</v>
      </c>
      <c r="S1724" s="132">
        <v>111350</v>
      </c>
      <c r="T1724" s="132">
        <v>300253</v>
      </c>
      <c r="U1724" s="132">
        <v>148725</v>
      </c>
      <c r="V1724" s="132">
        <v>3060</v>
      </c>
      <c r="W1724" s="132">
        <v>150</v>
      </c>
      <c r="X1724" s="132">
        <v>52643</v>
      </c>
      <c r="Y1724" s="132">
        <v>18920</v>
      </c>
      <c r="Z1724" s="132">
        <v>3177</v>
      </c>
      <c r="AA1724" s="132">
        <v>60745</v>
      </c>
      <c r="AB1724" s="132" t="e">
        <v>#N/A</v>
      </c>
      <c r="AC1724" s="132">
        <v>23440</v>
      </c>
      <c r="AD1724" s="132" t="e">
        <v>#N/A</v>
      </c>
      <c r="AE1724" s="132">
        <v>17000</v>
      </c>
      <c r="AF1724" s="132">
        <v>64230</v>
      </c>
    </row>
    <row r="1725" spans="1:32">
      <c r="A1725" s="129">
        <v>39031</v>
      </c>
      <c r="B1725" s="132">
        <v>451440</v>
      </c>
      <c r="C1725" s="132">
        <v>31508</v>
      </c>
      <c r="D1725" s="132">
        <v>170331</v>
      </c>
      <c r="E1725" s="132">
        <v>50150</v>
      </c>
      <c r="F1725" s="132">
        <v>73850</v>
      </c>
      <c r="G1725" s="132">
        <v>415122</v>
      </c>
      <c r="H1725" s="132"/>
      <c r="I1725" s="132"/>
      <c r="J1725" s="132"/>
      <c r="K1725" s="132"/>
      <c r="L1725" s="132"/>
      <c r="M1725" s="132">
        <v>36318</v>
      </c>
      <c r="N1725" s="132">
        <v>451440</v>
      </c>
      <c r="R1725" s="132">
        <v>30100</v>
      </c>
      <c r="S1725" s="132" t="e">
        <v>#N/A</v>
      </c>
      <c r="T1725" s="132">
        <v>88106</v>
      </c>
      <c r="U1725" s="132">
        <v>32700</v>
      </c>
      <c r="V1725" s="132" t="e">
        <v>#N/A</v>
      </c>
      <c r="W1725" s="132" t="e">
        <v>#N/A</v>
      </c>
      <c r="X1725" s="132" t="e">
        <v>#N/A</v>
      </c>
      <c r="Y1725" s="132" t="e">
        <v>#N/A</v>
      </c>
      <c r="Z1725" s="132" t="e">
        <v>#N/A</v>
      </c>
      <c r="AA1725" s="132" t="e">
        <v>#N/A</v>
      </c>
      <c r="AB1725" s="132" t="e">
        <v>#N/A</v>
      </c>
      <c r="AC1725" s="132" t="e">
        <v>#N/A</v>
      </c>
      <c r="AD1725" s="132" t="e">
        <v>#N/A</v>
      </c>
      <c r="AE1725" s="132" t="e">
        <v>#N/A</v>
      </c>
      <c r="AF1725" s="132" t="e">
        <v>#N/A</v>
      </c>
    </row>
    <row r="1726" spans="1:32">
      <c r="A1726" s="129">
        <v>39034</v>
      </c>
      <c r="B1726" s="132" t="e">
        <v>#N/A</v>
      </c>
      <c r="C1726" s="132">
        <v>157960</v>
      </c>
      <c r="D1726" s="132">
        <v>500986</v>
      </c>
      <c r="E1726" s="132">
        <v>143030</v>
      </c>
      <c r="F1726" s="132"/>
      <c r="G1726" s="132"/>
      <c r="H1726" s="132">
        <v>58679</v>
      </c>
      <c r="I1726" s="132">
        <v>65203</v>
      </c>
      <c r="J1726" s="132">
        <v>89043</v>
      </c>
      <c r="K1726" s="132">
        <v>20833</v>
      </c>
      <c r="L1726" s="132">
        <v>8420</v>
      </c>
      <c r="M1726" s="132"/>
      <c r="N1726" s="132"/>
      <c r="R1726" s="132">
        <v>65075</v>
      </c>
      <c r="S1726" s="132">
        <v>111350</v>
      </c>
      <c r="T1726" s="132">
        <v>300253</v>
      </c>
      <c r="U1726" s="132">
        <v>148725</v>
      </c>
      <c r="V1726" s="132">
        <v>3060</v>
      </c>
      <c r="W1726" s="132">
        <v>150</v>
      </c>
      <c r="X1726" s="132">
        <v>52643</v>
      </c>
      <c r="Y1726" s="132">
        <v>18920</v>
      </c>
      <c r="Z1726" s="132">
        <v>3177</v>
      </c>
      <c r="AA1726" s="132">
        <v>60745</v>
      </c>
      <c r="AB1726" s="132" t="e">
        <v>#N/A</v>
      </c>
      <c r="AC1726" s="132">
        <v>23440</v>
      </c>
      <c r="AD1726" s="132" t="e">
        <v>#N/A</v>
      </c>
      <c r="AE1726" s="132">
        <v>17000</v>
      </c>
      <c r="AF1726" s="132">
        <v>64230</v>
      </c>
    </row>
    <row r="1727" spans="1:32">
      <c r="A1727" s="129">
        <v>39035</v>
      </c>
      <c r="B1727" s="132" t="e">
        <v>#N/A</v>
      </c>
      <c r="C1727" s="132">
        <v>157960</v>
      </c>
      <c r="D1727" s="132">
        <v>500986</v>
      </c>
      <c r="E1727" s="132">
        <v>143030</v>
      </c>
      <c r="F1727" s="132"/>
      <c r="G1727" s="132"/>
      <c r="H1727" s="132">
        <v>58679</v>
      </c>
      <c r="I1727" s="132">
        <v>65203</v>
      </c>
      <c r="J1727" s="132">
        <v>89043</v>
      </c>
      <c r="K1727" s="132">
        <v>20833</v>
      </c>
      <c r="L1727" s="132">
        <v>8420</v>
      </c>
      <c r="M1727" s="132"/>
      <c r="N1727" s="132"/>
      <c r="R1727" s="132">
        <v>65075</v>
      </c>
      <c r="S1727" s="132">
        <v>111350</v>
      </c>
      <c r="T1727" s="132">
        <v>300253</v>
      </c>
      <c r="U1727" s="132">
        <v>148725</v>
      </c>
      <c r="V1727" s="132">
        <v>3060</v>
      </c>
      <c r="W1727" s="132">
        <v>150</v>
      </c>
      <c r="X1727" s="132">
        <v>52643</v>
      </c>
      <c r="Y1727" s="132">
        <v>18920</v>
      </c>
      <c r="Z1727" s="132">
        <v>3177</v>
      </c>
      <c r="AA1727" s="132">
        <v>60745</v>
      </c>
      <c r="AB1727" s="132" t="e">
        <v>#N/A</v>
      </c>
      <c r="AC1727" s="132">
        <v>23440</v>
      </c>
      <c r="AD1727" s="132" t="e">
        <v>#N/A</v>
      </c>
      <c r="AE1727" s="132">
        <v>17000</v>
      </c>
      <c r="AF1727" s="132">
        <v>64230</v>
      </c>
    </row>
    <row r="1728" spans="1:32">
      <c r="A1728" s="129">
        <v>39036</v>
      </c>
      <c r="B1728" s="132">
        <v>661932</v>
      </c>
      <c r="C1728" s="132">
        <v>40048</v>
      </c>
      <c r="D1728" s="132">
        <v>247444</v>
      </c>
      <c r="E1728" s="132">
        <v>65280</v>
      </c>
      <c r="F1728" s="132">
        <v>139885</v>
      </c>
      <c r="G1728" s="132">
        <v>598540</v>
      </c>
      <c r="H1728" s="132"/>
      <c r="I1728" s="132"/>
      <c r="J1728" s="132"/>
      <c r="K1728" s="132"/>
      <c r="L1728" s="132"/>
      <c r="M1728" s="132">
        <v>63392</v>
      </c>
      <c r="N1728" s="132">
        <v>661932</v>
      </c>
      <c r="R1728" s="132" t="e">
        <v>#N/A</v>
      </c>
      <c r="S1728" s="132" t="e">
        <v>#N/A</v>
      </c>
      <c r="T1728" s="132">
        <v>147975</v>
      </c>
      <c r="U1728" s="132">
        <v>40700</v>
      </c>
      <c r="V1728" s="132" t="e">
        <v>#N/A</v>
      </c>
      <c r="W1728" s="132" t="e">
        <v>#N/A</v>
      </c>
      <c r="X1728" s="132">
        <v>30618</v>
      </c>
      <c r="Y1728" s="132" t="e">
        <v>#N/A</v>
      </c>
      <c r="Z1728" s="132" t="e">
        <v>#N/A</v>
      </c>
      <c r="AA1728" s="132" t="e">
        <v>#N/A</v>
      </c>
      <c r="AB1728" s="132" t="e">
        <v>#N/A</v>
      </c>
      <c r="AC1728" s="132" t="e">
        <v>#N/A</v>
      </c>
      <c r="AD1728" s="132" t="e">
        <v>#N/A</v>
      </c>
      <c r="AE1728" s="132" t="e">
        <v>#N/A</v>
      </c>
      <c r="AF1728" s="132" t="e">
        <v>#N/A</v>
      </c>
    </row>
    <row r="1729" spans="1:32">
      <c r="A1729" s="129">
        <v>39037</v>
      </c>
      <c r="B1729" s="132" t="e">
        <v>#N/A</v>
      </c>
      <c r="C1729" s="132">
        <v>157960</v>
      </c>
      <c r="D1729" s="132">
        <v>500986</v>
      </c>
      <c r="E1729" s="132">
        <v>143030</v>
      </c>
      <c r="F1729" s="132"/>
      <c r="G1729" s="132"/>
      <c r="H1729" s="132">
        <v>58679</v>
      </c>
      <c r="I1729" s="132">
        <v>65203</v>
      </c>
      <c r="J1729" s="132">
        <v>89043</v>
      </c>
      <c r="K1729" s="132">
        <v>20833</v>
      </c>
      <c r="L1729" s="132">
        <v>8420</v>
      </c>
      <c r="M1729" s="132"/>
      <c r="N1729" s="132"/>
      <c r="R1729" s="132">
        <v>65075</v>
      </c>
      <c r="S1729" s="132">
        <v>111350</v>
      </c>
      <c r="T1729" s="132">
        <v>300253</v>
      </c>
      <c r="U1729" s="132">
        <v>148725</v>
      </c>
      <c r="V1729" s="132">
        <v>3060</v>
      </c>
      <c r="W1729" s="132">
        <v>150</v>
      </c>
      <c r="X1729" s="132">
        <v>52643</v>
      </c>
      <c r="Y1729" s="132">
        <v>18920</v>
      </c>
      <c r="Z1729" s="132">
        <v>3177</v>
      </c>
      <c r="AA1729" s="132">
        <v>60745</v>
      </c>
      <c r="AB1729" s="132" t="e">
        <v>#N/A</v>
      </c>
      <c r="AC1729" s="132">
        <v>23440</v>
      </c>
      <c r="AD1729" s="132" t="e">
        <v>#N/A</v>
      </c>
      <c r="AE1729" s="132">
        <v>17000</v>
      </c>
      <c r="AF1729" s="132">
        <v>64230</v>
      </c>
    </row>
    <row r="1730" spans="1:32">
      <c r="A1730" s="129">
        <v>39038</v>
      </c>
      <c r="B1730" s="132" t="e">
        <v>#N/A</v>
      </c>
      <c r="C1730" s="132">
        <v>157960</v>
      </c>
      <c r="D1730" s="132">
        <v>500986</v>
      </c>
      <c r="E1730" s="132">
        <v>143030</v>
      </c>
      <c r="F1730" s="132"/>
      <c r="G1730" s="132"/>
      <c r="H1730" s="132">
        <v>58679</v>
      </c>
      <c r="I1730" s="132">
        <v>65203</v>
      </c>
      <c r="J1730" s="132">
        <v>89043</v>
      </c>
      <c r="K1730" s="132">
        <v>20833</v>
      </c>
      <c r="L1730" s="132">
        <v>8420</v>
      </c>
      <c r="M1730" s="132"/>
      <c r="N1730" s="132"/>
      <c r="R1730" s="132">
        <v>65075</v>
      </c>
      <c r="S1730" s="132">
        <v>111350</v>
      </c>
      <c r="T1730" s="132">
        <v>300253</v>
      </c>
      <c r="U1730" s="132">
        <v>148725</v>
      </c>
      <c r="V1730" s="132">
        <v>3060</v>
      </c>
      <c r="W1730" s="132">
        <v>150</v>
      </c>
      <c r="X1730" s="132">
        <v>52643</v>
      </c>
      <c r="Y1730" s="132">
        <v>18920</v>
      </c>
      <c r="Z1730" s="132">
        <v>3177</v>
      </c>
      <c r="AA1730" s="132">
        <v>60745</v>
      </c>
      <c r="AB1730" s="132" t="e">
        <v>#N/A</v>
      </c>
      <c r="AC1730" s="132">
        <v>23440</v>
      </c>
      <c r="AD1730" s="132" t="e">
        <v>#N/A</v>
      </c>
      <c r="AE1730" s="132">
        <v>17000</v>
      </c>
      <c r="AF1730" s="132">
        <v>64230</v>
      </c>
    </row>
    <row r="1731" spans="1:32">
      <c r="A1731" s="129">
        <v>39041</v>
      </c>
      <c r="B1731" s="132">
        <v>856664</v>
      </c>
      <c r="C1731" s="132">
        <v>62543</v>
      </c>
      <c r="D1731" s="132">
        <v>326575</v>
      </c>
      <c r="E1731" s="132">
        <v>79433</v>
      </c>
      <c r="F1731" s="132">
        <v>187375</v>
      </c>
      <c r="G1731" s="132">
        <v>774959</v>
      </c>
      <c r="H1731" s="132"/>
      <c r="I1731" s="132"/>
      <c r="J1731" s="132"/>
      <c r="K1731" s="132"/>
      <c r="L1731" s="132"/>
      <c r="M1731" s="132">
        <v>81705</v>
      </c>
      <c r="N1731" s="132">
        <v>856664</v>
      </c>
      <c r="R1731" s="132" t="e">
        <v>#N/A</v>
      </c>
      <c r="S1731" s="132" t="e">
        <v>#N/A</v>
      </c>
      <c r="T1731" s="132">
        <v>191486</v>
      </c>
      <c r="U1731" s="132">
        <v>62604</v>
      </c>
      <c r="V1731" s="132" t="e">
        <v>#N/A</v>
      </c>
      <c r="W1731" s="132" t="e">
        <v>#N/A</v>
      </c>
      <c r="X1731" s="132">
        <v>47399</v>
      </c>
      <c r="Y1731" s="132" t="e">
        <v>#N/A</v>
      </c>
      <c r="Z1731" s="132" t="e">
        <v>#N/A</v>
      </c>
      <c r="AA1731" s="132" t="e">
        <v>#N/A</v>
      </c>
      <c r="AB1731" s="132" t="e">
        <v>#N/A</v>
      </c>
      <c r="AC1731" s="132" t="e">
        <v>#N/A</v>
      </c>
      <c r="AD1731" s="132" t="e">
        <v>#N/A</v>
      </c>
      <c r="AE1731" s="132" t="e">
        <v>#N/A</v>
      </c>
      <c r="AF1731" s="132" t="e">
        <v>#N/A</v>
      </c>
    </row>
    <row r="1732" spans="1:32">
      <c r="A1732" s="129">
        <v>39042</v>
      </c>
      <c r="B1732" s="132" t="e">
        <v>#N/A</v>
      </c>
      <c r="C1732" s="132">
        <v>157960</v>
      </c>
      <c r="D1732" s="132">
        <v>500986</v>
      </c>
      <c r="E1732" s="132">
        <v>143030</v>
      </c>
      <c r="F1732" s="132"/>
      <c r="G1732" s="132"/>
      <c r="H1732" s="132">
        <v>58679</v>
      </c>
      <c r="I1732" s="132">
        <v>65203</v>
      </c>
      <c r="J1732" s="132">
        <v>89043</v>
      </c>
      <c r="K1732" s="132">
        <v>20833</v>
      </c>
      <c r="L1732" s="132">
        <v>8420</v>
      </c>
      <c r="M1732" s="132"/>
      <c r="N1732" s="132"/>
      <c r="R1732" s="132">
        <v>65075</v>
      </c>
      <c r="S1732" s="132">
        <v>111350</v>
      </c>
      <c r="T1732" s="132">
        <v>300253</v>
      </c>
      <c r="U1732" s="132">
        <v>148725</v>
      </c>
      <c r="V1732" s="132">
        <v>3060</v>
      </c>
      <c r="W1732" s="132">
        <v>150</v>
      </c>
      <c r="X1732" s="132">
        <v>52643</v>
      </c>
      <c r="Y1732" s="132">
        <v>18920</v>
      </c>
      <c r="Z1732" s="132">
        <v>3177</v>
      </c>
      <c r="AA1732" s="132">
        <v>60745</v>
      </c>
      <c r="AB1732" s="132" t="e">
        <v>#N/A</v>
      </c>
      <c r="AC1732" s="132">
        <v>23440</v>
      </c>
      <c r="AD1732" s="132" t="e">
        <v>#N/A</v>
      </c>
      <c r="AE1732" s="132">
        <v>17000</v>
      </c>
      <c r="AF1732" s="132">
        <v>64230</v>
      </c>
    </row>
    <row r="1733" spans="1:32">
      <c r="A1733" s="129">
        <v>39043</v>
      </c>
      <c r="B1733" s="132" t="e">
        <v>#N/A</v>
      </c>
      <c r="C1733" s="132">
        <v>157960</v>
      </c>
      <c r="D1733" s="132">
        <v>500986</v>
      </c>
      <c r="E1733" s="132">
        <v>143030</v>
      </c>
      <c r="F1733" s="132"/>
      <c r="G1733" s="132"/>
      <c r="H1733" s="132">
        <v>58679</v>
      </c>
      <c r="I1733" s="132">
        <v>65203</v>
      </c>
      <c r="J1733" s="132">
        <v>89043</v>
      </c>
      <c r="K1733" s="132">
        <v>20833</v>
      </c>
      <c r="L1733" s="132">
        <v>8420</v>
      </c>
      <c r="M1733" s="132"/>
      <c r="N1733" s="132"/>
      <c r="R1733" s="132">
        <v>65075</v>
      </c>
      <c r="S1733" s="132">
        <v>111350</v>
      </c>
      <c r="T1733" s="132">
        <v>300253</v>
      </c>
      <c r="U1733" s="132">
        <v>148725</v>
      </c>
      <c r="V1733" s="132">
        <v>3060</v>
      </c>
      <c r="W1733" s="132">
        <v>150</v>
      </c>
      <c r="X1733" s="132">
        <v>52643</v>
      </c>
      <c r="Y1733" s="132">
        <v>18920</v>
      </c>
      <c r="Z1733" s="132">
        <v>3177</v>
      </c>
      <c r="AA1733" s="132">
        <v>60745</v>
      </c>
      <c r="AB1733" s="132" t="e">
        <v>#N/A</v>
      </c>
      <c r="AC1733" s="132">
        <v>23440</v>
      </c>
      <c r="AD1733" s="132" t="e">
        <v>#N/A</v>
      </c>
      <c r="AE1733" s="132">
        <v>17000</v>
      </c>
      <c r="AF1733" s="132">
        <v>64230</v>
      </c>
    </row>
    <row r="1734" spans="1:32">
      <c r="A1734" s="129">
        <v>39045</v>
      </c>
      <c r="B1734" s="132" t="e">
        <v>#N/A</v>
      </c>
      <c r="C1734" s="132">
        <v>62543</v>
      </c>
      <c r="D1734" s="132">
        <v>326575</v>
      </c>
      <c r="E1734" s="132">
        <v>79433</v>
      </c>
      <c r="F1734" s="132"/>
      <c r="G1734" s="132"/>
      <c r="H1734" s="132">
        <v>35468</v>
      </c>
      <c r="I1734" s="132">
        <v>19278</v>
      </c>
      <c r="J1734" s="132">
        <v>46427</v>
      </c>
      <c r="K1734" s="132">
        <v>14531</v>
      </c>
      <c r="L1734" s="132">
        <v>11475</v>
      </c>
      <c r="M1734" s="132"/>
      <c r="N1734" s="132"/>
      <c r="R1734" s="132">
        <v>30100</v>
      </c>
      <c r="S1734" s="132">
        <v>31000</v>
      </c>
      <c r="T1734" s="132">
        <v>191486</v>
      </c>
      <c r="U1734" s="132">
        <v>62604</v>
      </c>
      <c r="V1734" s="132">
        <v>7150</v>
      </c>
      <c r="W1734" s="132">
        <v>3000</v>
      </c>
      <c r="X1734" s="132">
        <v>47399</v>
      </c>
      <c r="Y1734" s="132">
        <v>10100</v>
      </c>
      <c r="Z1734" s="132">
        <v>3971</v>
      </c>
      <c r="AA1734" s="132">
        <v>35200</v>
      </c>
      <c r="AB1734" s="132" t="e">
        <v>#N/A</v>
      </c>
      <c r="AC1734" s="132" t="e">
        <v>#N/A</v>
      </c>
      <c r="AD1734" s="132">
        <v>9405</v>
      </c>
      <c r="AE1734" s="132">
        <v>9980</v>
      </c>
      <c r="AF1734" s="132">
        <v>7510</v>
      </c>
    </row>
    <row r="1735" spans="1:32">
      <c r="A1735" s="129">
        <v>39048</v>
      </c>
      <c r="B1735" s="132" t="e">
        <v>#N/A</v>
      </c>
      <c r="C1735" s="132">
        <v>62543</v>
      </c>
      <c r="D1735" s="132">
        <v>326575</v>
      </c>
      <c r="E1735" s="132">
        <v>79433</v>
      </c>
      <c r="F1735" s="132"/>
      <c r="G1735" s="132"/>
      <c r="H1735" s="132">
        <v>35468</v>
      </c>
      <c r="I1735" s="132">
        <v>19278</v>
      </c>
      <c r="J1735" s="132">
        <v>46427</v>
      </c>
      <c r="K1735" s="132">
        <v>14531</v>
      </c>
      <c r="L1735" s="132">
        <v>11475</v>
      </c>
      <c r="M1735" s="132"/>
      <c r="N1735" s="132"/>
      <c r="R1735" s="132">
        <v>47200</v>
      </c>
      <c r="S1735" s="132">
        <v>31000</v>
      </c>
      <c r="T1735" s="132">
        <v>285791</v>
      </c>
      <c r="U1735" s="132">
        <v>71151</v>
      </c>
      <c r="V1735" s="132">
        <v>9150</v>
      </c>
      <c r="W1735" s="132">
        <v>3000</v>
      </c>
      <c r="X1735" s="132">
        <v>52209</v>
      </c>
      <c r="Y1735" s="132">
        <v>13100</v>
      </c>
      <c r="Z1735" s="132">
        <v>5445</v>
      </c>
      <c r="AA1735" s="132">
        <v>44500</v>
      </c>
      <c r="AB1735" s="132" t="e">
        <v>#N/A</v>
      </c>
      <c r="AC1735" s="132" t="e">
        <v>#N/A</v>
      </c>
      <c r="AD1735" s="132">
        <v>9405</v>
      </c>
      <c r="AE1735" s="132">
        <v>9980</v>
      </c>
      <c r="AF1735" s="132">
        <v>34610</v>
      </c>
    </row>
    <row r="1736" spans="1:32">
      <c r="A1736" s="129">
        <v>39049</v>
      </c>
      <c r="B1736" s="132" t="e">
        <v>#N/A</v>
      </c>
      <c r="C1736" s="132">
        <v>62543</v>
      </c>
      <c r="D1736" s="132">
        <v>326575</v>
      </c>
      <c r="E1736" s="132">
        <v>79433</v>
      </c>
      <c r="F1736" s="132"/>
      <c r="G1736" s="132"/>
      <c r="H1736" s="132">
        <v>35468</v>
      </c>
      <c r="I1736" s="132">
        <v>19278</v>
      </c>
      <c r="J1736" s="132">
        <v>46427</v>
      </c>
      <c r="K1736" s="132">
        <v>14531</v>
      </c>
      <c r="L1736" s="132">
        <v>11475</v>
      </c>
      <c r="M1736" s="132"/>
      <c r="N1736" s="132"/>
      <c r="R1736" s="132">
        <v>47200</v>
      </c>
      <c r="S1736" s="132">
        <v>31000</v>
      </c>
      <c r="T1736" s="132">
        <v>285791</v>
      </c>
      <c r="U1736" s="132">
        <v>71151</v>
      </c>
      <c r="V1736" s="132">
        <v>9150</v>
      </c>
      <c r="W1736" s="132">
        <v>3000</v>
      </c>
      <c r="X1736" s="132">
        <v>52209</v>
      </c>
      <c r="Y1736" s="132">
        <v>13100</v>
      </c>
      <c r="Z1736" s="132">
        <v>5445</v>
      </c>
      <c r="AA1736" s="132">
        <v>44500</v>
      </c>
      <c r="AB1736" s="132" t="e">
        <v>#N/A</v>
      </c>
      <c r="AC1736" s="132" t="e">
        <v>#N/A</v>
      </c>
      <c r="AD1736" s="132">
        <v>9405</v>
      </c>
      <c r="AE1736" s="132">
        <v>9980</v>
      </c>
      <c r="AF1736" s="132">
        <v>34610</v>
      </c>
    </row>
    <row r="1737" spans="1:32">
      <c r="A1737" s="129">
        <v>39050</v>
      </c>
      <c r="B1737" s="132" t="e">
        <v>#N/A</v>
      </c>
      <c r="C1737" s="132">
        <v>62543</v>
      </c>
      <c r="D1737" s="132">
        <v>326575</v>
      </c>
      <c r="E1737" s="132">
        <v>79433</v>
      </c>
      <c r="F1737" s="132"/>
      <c r="G1737" s="132"/>
      <c r="H1737" s="132">
        <v>35468</v>
      </c>
      <c r="I1737" s="132">
        <v>19278</v>
      </c>
      <c r="J1737" s="132">
        <v>46427</v>
      </c>
      <c r="K1737" s="132">
        <v>14531</v>
      </c>
      <c r="L1737" s="132">
        <v>11475</v>
      </c>
      <c r="M1737" s="132"/>
      <c r="N1737" s="132"/>
      <c r="R1737" s="132">
        <v>47200</v>
      </c>
      <c r="S1737" s="132">
        <v>31000</v>
      </c>
      <c r="T1737" s="132">
        <v>285791</v>
      </c>
      <c r="U1737" s="132">
        <v>71151</v>
      </c>
      <c r="V1737" s="132">
        <v>9150</v>
      </c>
      <c r="W1737" s="132">
        <v>3000</v>
      </c>
      <c r="X1737" s="132">
        <v>52209</v>
      </c>
      <c r="Y1737" s="132">
        <v>13100</v>
      </c>
      <c r="Z1737" s="132">
        <v>5445</v>
      </c>
      <c r="AA1737" s="132">
        <v>44500</v>
      </c>
      <c r="AB1737" s="132" t="e">
        <v>#N/A</v>
      </c>
      <c r="AC1737" s="132" t="e">
        <v>#N/A</v>
      </c>
      <c r="AD1737" s="132">
        <v>9405</v>
      </c>
      <c r="AE1737" s="132">
        <v>9980</v>
      </c>
      <c r="AF1737" s="132">
        <v>34610</v>
      </c>
    </row>
    <row r="1738" spans="1:32">
      <c r="A1738" s="129">
        <v>39051</v>
      </c>
      <c r="B1738" s="132">
        <v>1359790</v>
      </c>
      <c r="C1738" s="132">
        <v>102335</v>
      </c>
      <c r="D1738" s="132">
        <v>538784</v>
      </c>
      <c r="E1738" s="132">
        <v>125644</v>
      </c>
      <c r="F1738" s="132">
        <v>240361</v>
      </c>
      <c r="G1738" s="132">
        <v>1204169</v>
      </c>
      <c r="H1738" s="132"/>
      <c r="I1738" s="132"/>
      <c r="J1738" s="132"/>
      <c r="K1738" s="132"/>
      <c r="L1738" s="132"/>
      <c r="M1738" s="132">
        <v>155621</v>
      </c>
      <c r="N1738" s="132">
        <v>1359790</v>
      </c>
      <c r="R1738" s="132" t="e">
        <v>#N/A</v>
      </c>
      <c r="S1738" s="132">
        <v>72550</v>
      </c>
      <c r="T1738" s="132">
        <v>330903</v>
      </c>
      <c r="U1738" s="132">
        <v>91302</v>
      </c>
      <c r="V1738" s="132" t="e">
        <v>#N/A</v>
      </c>
      <c r="W1738" s="132" t="e">
        <v>#N/A</v>
      </c>
      <c r="X1738" s="132" t="e">
        <v>#N/A</v>
      </c>
      <c r="Y1738" s="132" t="e">
        <v>#N/A</v>
      </c>
      <c r="Z1738" s="132" t="e">
        <v>#N/A</v>
      </c>
      <c r="AA1738" s="132" t="e">
        <v>#N/A</v>
      </c>
      <c r="AB1738" s="132" t="e">
        <v>#N/A</v>
      </c>
      <c r="AC1738" s="132" t="e">
        <v>#N/A</v>
      </c>
      <c r="AD1738" s="132" t="e">
        <v>#N/A</v>
      </c>
      <c r="AE1738" s="132" t="e">
        <v>#N/A</v>
      </c>
      <c r="AF1738" s="132" t="e">
        <v>#N/A</v>
      </c>
    </row>
    <row r="1739" spans="1:32">
      <c r="A1739" s="129">
        <v>39052</v>
      </c>
      <c r="B1739" s="132" t="e">
        <v>#N/A</v>
      </c>
      <c r="C1739" s="132">
        <v>102335</v>
      </c>
      <c r="D1739" s="132">
        <v>538784</v>
      </c>
      <c r="E1739" s="132">
        <v>125644</v>
      </c>
      <c r="F1739" s="132" t="e">
        <v>#N/A</v>
      </c>
      <c r="G1739" s="132" t="e">
        <v>#N/A</v>
      </c>
      <c r="H1739" s="132">
        <v>84967</v>
      </c>
      <c r="I1739" s="132">
        <v>27055</v>
      </c>
      <c r="J1739" s="132">
        <v>69787</v>
      </c>
      <c r="K1739" s="132">
        <v>27868</v>
      </c>
      <c r="L1739" s="132">
        <v>15175</v>
      </c>
      <c r="M1739" s="132" t="e">
        <v>#N/A</v>
      </c>
      <c r="N1739" s="132" t="e">
        <v>#N/A</v>
      </c>
      <c r="R1739" s="132">
        <v>52550</v>
      </c>
      <c r="S1739" s="132">
        <v>72550</v>
      </c>
      <c r="T1739" s="132">
        <v>330903</v>
      </c>
      <c r="U1739" s="132">
        <v>91302</v>
      </c>
      <c r="V1739" s="132">
        <v>9150</v>
      </c>
      <c r="W1739" s="132">
        <v>3000</v>
      </c>
      <c r="X1739" s="132">
        <v>65629</v>
      </c>
      <c r="Y1739" s="132">
        <v>22750</v>
      </c>
      <c r="Z1739" s="132">
        <v>10987</v>
      </c>
      <c r="AA1739" s="132">
        <v>56700</v>
      </c>
      <c r="AB1739" s="132" t="e">
        <v>#N/A</v>
      </c>
      <c r="AC1739" s="132" t="e">
        <v>#N/A</v>
      </c>
      <c r="AD1739" s="132">
        <v>17890</v>
      </c>
      <c r="AE1739" s="132">
        <v>9980</v>
      </c>
      <c r="AF1739" s="132">
        <v>36610</v>
      </c>
    </row>
    <row r="1740" spans="1:32">
      <c r="A1740" s="129">
        <v>39055</v>
      </c>
      <c r="B1740" s="132" t="e">
        <v>#N/A</v>
      </c>
      <c r="C1740" s="132">
        <v>102335</v>
      </c>
      <c r="D1740" s="132">
        <v>538784</v>
      </c>
      <c r="E1740" s="132">
        <v>125644</v>
      </c>
      <c r="F1740" s="132" t="e">
        <v>#N/A</v>
      </c>
      <c r="G1740" s="132" t="e">
        <v>#N/A</v>
      </c>
      <c r="H1740" s="132">
        <v>84967</v>
      </c>
      <c r="I1740" s="132">
        <v>27055</v>
      </c>
      <c r="J1740" s="132">
        <v>69787</v>
      </c>
      <c r="K1740" s="132">
        <v>27868</v>
      </c>
      <c r="L1740" s="132">
        <v>15175</v>
      </c>
      <c r="M1740" s="132" t="e">
        <v>#N/A</v>
      </c>
      <c r="N1740" s="132" t="e">
        <v>#N/A</v>
      </c>
      <c r="R1740" s="132">
        <v>52550</v>
      </c>
      <c r="S1740" s="132">
        <v>72550</v>
      </c>
      <c r="T1740" s="132">
        <v>330903</v>
      </c>
      <c r="U1740" s="132">
        <v>91302</v>
      </c>
      <c r="V1740" s="132">
        <v>9150</v>
      </c>
      <c r="W1740" s="132">
        <v>3000</v>
      </c>
      <c r="X1740" s="132">
        <v>65629</v>
      </c>
      <c r="Y1740" s="132">
        <v>22750</v>
      </c>
      <c r="Z1740" s="132">
        <v>10987</v>
      </c>
      <c r="AA1740" s="132">
        <v>56700</v>
      </c>
      <c r="AB1740" s="132" t="e">
        <v>#N/A</v>
      </c>
      <c r="AC1740" s="132" t="e">
        <v>#N/A</v>
      </c>
      <c r="AD1740" s="132">
        <v>17890</v>
      </c>
      <c r="AE1740" s="132">
        <v>9980</v>
      </c>
      <c r="AF1740" s="132">
        <v>36610</v>
      </c>
    </row>
    <row r="1741" spans="1:32">
      <c r="A1741" s="129">
        <v>39056</v>
      </c>
      <c r="B1741" s="132" t="e">
        <v>#N/A</v>
      </c>
      <c r="C1741" s="132">
        <v>102335</v>
      </c>
      <c r="D1741" s="132">
        <v>538784</v>
      </c>
      <c r="E1741" s="132">
        <v>125644</v>
      </c>
      <c r="F1741" s="132" t="e">
        <v>#N/A</v>
      </c>
      <c r="G1741" s="132" t="e">
        <v>#N/A</v>
      </c>
      <c r="H1741" s="132">
        <v>84967</v>
      </c>
      <c r="I1741" s="132">
        <v>27055</v>
      </c>
      <c r="J1741" s="132">
        <v>69787</v>
      </c>
      <c r="K1741" s="132">
        <v>27868</v>
      </c>
      <c r="L1741" s="132">
        <v>15175</v>
      </c>
      <c r="M1741" s="132" t="e">
        <v>#N/A</v>
      </c>
      <c r="N1741" s="132" t="e">
        <v>#N/A</v>
      </c>
      <c r="R1741" s="132">
        <v>52550</v>
      </c>
      <c r="S1741" s="132">
        <v>72550</v>
      </c>
      <c r="T1741" s="132">
        <v>330903</v>
      </c>
      <c r="U1741" s="132">
        <v>91302</v>
      </c>
      <c r="V1741" s="132">
        <v>9150</v>
      </c>
      <c r="W1741" s="132">
        <v>3000</v>
      </c>
      <c r="X1741" s="132">
        <v>65629</v>
      </c>
      <c r="Y1741" s="132">
        <v>22750</v>
      </c>
      <c r="Z1741" s="132">
        <v>10987</v>
      </c>
      <c r="AA1741" s="132">
        <v>56700</v>
      </c>
      <c r="AB1741" s="132" t="e">
        <v>#N/A</v>
      </c>
      <c r="AC1741" s="132" t="e">
        <v>#N/A</v>
      </c>
      <c r="AD1741" s="132">
        <v>17890</v>
      </c>
      <c r="AE1741" s="132">
        <v>9980</v>
      </c>
      <c r="AF1741" s="132">
        <v>36610</v>
      </c>
    </row>
    <row r="1742" spans="1:32">
      <c r="A1742" s="129">
        <v>39057</v>
      </c>
      <c r="B1742" s="132" t="e">
        <v>#N/A</v>
      </c>
      <c r="C1742" s="132">
        <v>102335</v>
      </c>
      <c r="D1742" s="132">
        <v>538784</v>
      </c>
      <c r="E1742" s="132">
        <v>125644</v>
      </c>
      <c r="F1742" s="132" t="e">
        <v>#N/A</v>
      </c>
      <c r="G1742" s="132" t="e">
        <v>#N/A</v>
      </c>
      <c r="H1742" s="132">
        <v>84967</v>
      </c>
      <c r="I1742" s="132">
        <v>27055</v>
      </c>
      <c r="J1742" s="132">
        <v>69787</v>
      </c>
      <c r="K1742" s="132">
        <v>27868</v>
      </c>
      <c r="L1742" s="132">
        <v>15175</v>
      </c>
      <c r="M1742" s="132" t="e">
        <v>#N/A</v>
      </c>
      <c r="N1742" s="132" t="e">
        <v>#N/A</v>
      </c>
      <c r="R1742" s="132">
        <v>52550</v>
      </c>
      <c r="S1742" s="132">
        <v>72550</v>
      </c>
      <c r="T1742" s="132">
        <v>330903</v>
      </c>
      <c r="U1742" s="132">
        <v>91302</v>
      </c>
      <c r="V1742" s="132">
        <v>9150</v>
      </c>
      <c r="W1742" s="132">
        <v>3000</v>
      </c>
      <c r="X1742" s="132">
        <v>65629</v>
      </c>
      <c r="Y1742" s="132">
        <v>22750</v>
      </c>
      <c r="Z1742" s="132">
        <v>10987</v>
      </c>
      <c r="AA1742" s="132">
        <v>56700</v>
      </c>
      <c r="AB1742" s="132" t="e">
        <v>#N/A</v>
      </c>
      <c r="AC1742" s="132" t="e">
        <v>#N/A</v>
      </c>
      <c r="AD1742" s="132">
        <v>17890</v>
      </c>
      <c r="AE1742" s="132">
        <v>9980</v>
      </c>
      <c r="AF1742" s="132">
        <v>36610</v>
      </c>
    </row>
    <row r="1743" spans="1:32">
      <c r="A1743" s="129">
        <v>39058</v>
      </c>
      <c r="B1743" s="132" t="e">
        <v>#N/A</v>
      </c>
      <c r="C1743" s="132">
        <v>102335</v>
      </c>
      <c r="D1743" s="132">
        <v>538784</v>
      </c>
      <c r="E1743" s="132">
        <v>125644</v>
      </c>
      <c r="F1743" s="132" t="e">
        <v>#N/A</v>
      </c>
      <c r="G1743" s="132" t="e">
        <v>#N/A</v>
      </c>
      <c r="H1743" s="132">
        <v>84967</v>
      </c>
      <c r="I1743" s="132">
        <v>27055</v>
      </c>
      <c r="J1743" s="132">
        <v>69787</v>
      </c>
      <c r="K1743" s="132">
        <v>27868</v>
      </c>
      <c r="L1743" s="132">
        <v>15175</v>
      </c>
      <c r="M1743" s="132" t="e">
        <v>#N/A</v>
      </c>
      <c r="N1743" s="132" t="e">
        <v>#N/A</v>
      </c>
      <c r="R1743" s="132">
        <v>52550</v>
      </c>
      <c r="S1743" s="132">
        <v>72550</v>
      </c>
      <c r="T1743" s="132">
        <v>330903</v>
      </c>
      <c r="U1743" s="132">
        <v>91302</v>
      </c>
      <c r="V1743" s="132">
        <v>9150</v>
      </c>
      <c r="W1743" s="132">
        <v>3000</v>
      </c>
      <c r="X1743" s="132">
        <v>65629</v>
      </c>
      <c r="Y1743" s="132">
        <v>22750</v>
      </c>
      <c r="Z1743" s="132">
        <v>10987</v>
      </c>
      <c r="AA1743" s="132">
        <v>56700</v>
      </c>
      <c r="AB1743" s="132" t="e">
        <v>#N/A</v>
      </c>
      <c r="AC1743" s="132" t="e">
        <v>#N/A</v>
      </c>
      <c r="AD1743" s="132">
        <v>17890</v>
      </c>
      <c r="AE1743" s="132">
        <v>9980</v>
      </c>
      <c r="AF1743" s="132">
        <v>36610</v>
      </c>
    </row>
    <row r="1744" spans="1:32">
      <c r="A1744" s="129">
        <v>39059</v>
      </c>
      <c r="B1744" s="132" t="e">
        <v>#N/A</v>
      </c>
      <c r="C1744" s="132">
        <v>102335</v>
      </c>
      <c r="D1744" s="132">
        <v>538784</v>
      </c>
      <c r="E1744" s="132">
        <v>125644</v>
      </c>
      <c r="F1744" s="132" t="e">
        <v>#N/A</v>
      </c>
      <c r="G1744" s="132" t="e">
        <v>#N/A</v>
      </c>
      <c r="H1744" s="132">
        <v>84967</v>
      </c>
      <c r="I1744" s="132">
        <v>27055</v>
      </c>
      <c r="J1744" s="132">
        <v>69787</v>
      </c>
      <c r="K1744" s="132">
        <v>27868</v>
      </c>
      <c r="L1744" s="132">
        <v>15175</v>
      </c>
      <c r="M1744" s="132" t="e">
        <v>#N/A</v>
      </c>
      <c r="N1744" s="132" t="e">
        <v>#N/A</v>
      </c>
      <c r="R1744" s="132">
        <v>52550</v>
      </c>
      <c r="S1744" s="132">
        <v>72550</v>
      </c>
      <c r="T1744" s="132">
        <v>330903</v>
      </c>
      <c r="U1744" s="132">
        <v>91302</v>
      </c>
      <c r="V1744" s="132">
        <v>9150</v>
      </c>
      <c r="W1744" s="132">
        <v>3000</v>
      </c>
      <c r="X1744" s="132">
        <v>65629</v>
      </c>
      <c r="Y1744" s="132">
        <v>22750</v>
      </c>
      <c r="Z1744" s="132">
        <v>10987</v>
      </c>
      <c r="AA1744" s="132">
        <v>56700</v>
      </c>
      <c r="AB1744" s="132" t="e">
        <v>#N/A</v>
      </c>
      <c r="AC1744" s="132" t="e">
        <v>#N/A</v>
      </c>
      <c r="AD1744" s="132">
        <v>17890</v>
      </c>
      <c r="AE1744" s="132">
        <v>9980</v>
      </c>
      <c r="AF1744" s="132">
        <v>36610</v>
      </c>
    </row>
    <row r="1745" spans="1:32">
      <c r="A1745" s="129">
        <v>39062</v>
      </c>
      <c r="B1745" s="132" t="e">
        <v>#N/A</v>
      </c>
      <c r="C1745" s="132">
        <v>102335</v>
      </c>
      <c r="D1745" s="132">
        <v>538784</v>
      </c>
      <c r="E1745" s="132">
        <v>125644</v>
      </c>
      <c r="F1745" s="132" t="e">
        <v>#N/A</v>
      </c>
      <c r="G1745" s="132" t="e">
        <v>#N/A</v>
      </c>
      <c r="H1745" s="132">
        <v>84967</v>
      </c>
      <c r="I1745" s="132">
        <v>27055</v>
      </c>
      <c r="J1745" s="132">
        <v>69787</v>
      </c>
      <c r="K1745" s="132">
        <v>27868</v>
      </c>
      <c r="L1745" s="132">
        <v>15175</v>
      </c>
      <c r="M1745" s="132" t="e">
        <v>#N/A</v>
      </c>
      <c r="N1745" s="132" t="e">
        <v>#N/A</v>
      </c>
      <c r="R1745" s="132">
        <v>52550</v>
      </c>
      <c r="S1745" s="132">
        <v>72550</v>
      </c>
      <c r="T1745" s="132">
        <v>330903</v>
      </c>
      <c r="U1745" s="132">
        <v>91302</v>
      </c>
      <c r="V1745" s="132">
        <v>9150</v>
      </c>
      <c r="W1745" s="132">
        <v>3000</v>
      </c>
      <c r="X1745" s="132">
        <v>65629</v>
      </c>
      <c r="Y1745" s="132">
        <v>22750</v>
      </c>
      <c r="Z1745" s="132">
        <v>10987</v>
      </c>
      <c r="AA1745" s="132">
        <v>56700</v>
      </c>
      <c r="AB1745" s="132" t="e">
        <v>#N/A</v>
      </c>
      <c r="AC1745" s="132" t="e">
        <v>#N/A</v>
      </c>
      <c r="AD1745" s="132">
        <v>17890</v>
      </c>
      <c r="AE1745" s="132">
        <v>9980</v>
      </c>
      <c r="AF1745" s="132">
        <v>36610</v>
      </c>
    </row>
    <row r="1746" spans="1:32">
      <c r="A1746" s="129">
        <v>39063</v>
      </c>
      <c r="B1746" s="132" t="e">
        <v>#N/A</v>
      </c>
      <c r="C1746" s="132">
        <v>31589</v>
      </c>
      <c r="D1746" s="132">
        <v>118900</v>
      </c>
      <c r="E1746" s="132">
        <v>20250</v>
      </c>
      <c r="F1746" s="132" t="e">
        <v>#N/A</v>
      </c>
      <c r="G1746" s="132" t="e">
        <v>#N/A</v>
      </c>
      <c r="H1746" s="132">
        <v>5800</v>
      </c>
      <c r="I1746" s="132">
        <v>19654</v>
      </c>
      <c r="J1746" s="132">
        <v>24986</v>
      </c>
      <c r="K1746" s="132">
        <v>9180</v>
      </c>
      <c r="L1746" s="132">
        <v>4330</v>
      </c>
      <c r="M1746" s="132" t="e">
        <v>#N/A</v>
      </c>
      <c r="N1746" s="132" t="e">
        <v>#N/A</v>
      </c>
      <c r="R1746" s="132">
        <v>3500</v>
      </c>
      <c r="S1746" s="132" t="e">
        <v>#N/A</v>
      </c>
      <c r="T1746" s="132">
        <v>59765</v>
      </c>
      <c r="U1746" s="132">
        <v>55212</v>
      </c>
      <c r="V1746" s="132" t="e">
        <v>#N/A</v>
      </c>
      <c r="W1746" s="132">
        <v>900</v>
      </c>
      <c r="X1746" s="132">
        <v>20070</v>
      </c>
      <c r="Y1746" s="132">
        <v>1300</v>
      </c>
      <c r="Z1746" s="132" t="e">
        <v>#N/A</v>
      </c>
      <c r="AA1746" s="132">
        <v>10000</v>
      </c>
      <c r="AB1746" s="132">
        <v>5000</v>
      </c>
      <c r="AC1746" s="132">
        <v>9550</v>
      </c>
      <c r="AD1746" s="132">
        <v>6020</v>
      </c>
      <c r="AE1746" s="132" t="e">
        <v>#N/A</v>
      </c>
      <c r="AF1746" s="132">
        <v>10811</v>
      </c>
    </row>
    <row r="1747" spans="1:32">
      <c r="A1747" s="129">
        <v>39064</v>
      </c>
      <c r="B1747" s="132" t="e">
        <v>#N/A</v>
      </c>
      <c r="C1747" s="132">
        <v>31589</v>
      </c>
      <c r="D1747" s="132">
        <v>118900</v>
      </c>
      <c r="E1747" s="132">
        <v>20250</v>
      </c>
      <c r="F1747" s="132" t="e">
        <v>#N/A</v>
      </c>
      <c r="G1747" s="132" t="e">
        <v>#N/A</v>
      </c>
      <c r="H1747" s="132">
        <v>5800</v>
      </c>
      <c r="I1747" s="132">
        <v>19654</v>
      </c>
      <c r="J1747" s="132">
        <v>24986</v>
      </c>
      <c r="K1747" s="132">
        <v>9180</v>
      </c>
      <c r="L1747" s="132">
        <v>4330</v>
      </c>
      <c r="M1747" s="132" t="e">
        <v>#N/A</v>
      </c>
      <c r="N1747" s="132" t="e">
        <v>#N/A</v>
      </c>
      <c r="R1747" s="132">
        <v>3500</v>
      </c>
      <c r="S1747" s="132" t="e">
        <v>#N/A</v>
      </c>
      <c r="T1747" s="132">
        <v>59765</v>
      </c>
      <c r="U1747" s="132">
        <v>55212</v>
      </c>
      <c r="V1747" s="132" t="e">
        <v>#N/A</v>
      </c>
      <c r="W1747" s="132">
        <v>900</v>
      </c>
      <c r="X1747" s="132">
        <v>20070</v>
      </c>
      <c r="Y1747" s="132">
        <v>1300</v>
      </c>
      <c r="Z1747" s="132" t="e">
        <v>#N/A</v>
      </c>
      <c r="AA1747" s="132">
        <v>10000</v>
      </c>
      <c r="AB1747" s="132">
        <v>5000</v>
      </c>
      <c r="AC1747" s="132">
        <v>9550</v>
      </c>
      <c r="AD1747" s="132">
        <v>6020</v>
      </c>
      <c r="AE1747" s="132" t="e">
        <v>#N/A</v>
      </c>
      <c r="AF1747" s="132">
        <v>10811</v>
      </c>
    </row>
    <row r="1748" spans="1:32">
      <c r="A1748" s="129">
        <v>39065</v>
      </c>
      <c r="B1748" s="132" t="e">
        <v>#N/A</v>
      </c>
      <c r="C1748" s="132">
        <v>31589</v>
      </c>
      <c r="D1748" s="132">
        <v>118900</v>
      </c>
      <c r="E1748" s="132">
        <v>20250</v>
      </c>
      <c r="F1748" s="132" t="e">
        <v>#N/A</v>
      </c>
      <c r="G1748" s="132" t="e">
        <v>#N/A</v>
      </c>
      <c r="H1748" s="132">
        <v>5800</v>
      </c>
      <c r="I1748" s="132">
        <v>19654</v>
      </c>
      <c r="J1748" s="132">
        <v>24986</v>
      </c>
      <c r="K1748" s="132">
        <v>9180</v>
      </c>
      <c r="L1748" s="132">
        <v>4330</v>
      </c>
      <c r="M1748" s="132" t="e">
        <v>#N/A</v>
      </c>
      <c r="N1748" s="132" t="e">
        <v>#N/A</v>
      </c>
      <c r="R1748" s="132">
        <v>3500</v>
      </c>
      <c r="S1748" s="132" t="e">
        <v>#N/A</v>
      </c>
      <c r="T1748" s="132">
        <v>59765</v>
      </c>
      <c r="U1748" s="132">
        <v>55212</v>
      </c>
      <c r="V1748" s="132" t="e">
        <v>#N/A</v>
      </c>
      <c r="W1748" s="132">
        <v>900</v>
      </c>
      <c r="X1748" s="132">
        <v>20070</v>
      </c>
      <c r="Y1748" s="132">
        <v>1300</v>
      </c>
      <c r="Z1748" s="132" t="e">
        <v>#N/A</v>
      </c>
      <c r="AA1748" s="132">
        <v>10000</v>
      </c>
      <c r="AB1748" s="132">
        <v>5000</v>
      </c>
      <c r="AC1748" s="132">
        <v>9550</v>
      </c>
      <c r="AD1748" s="132">
        <v>6020</v>
      </c>
      <c r="AE1748" s="132" t="e">
        <v>#N/A</v>
      </c>
      <c r="AF1748" s="132">
        <v>10811</v>
      </c>
    </row>
    <row r="1749" spans="1:32">
      <c r="A1749" s="129">
        <v>39066</v>
      </c>
      <c r="B1749" s="132">
        <v>503097</v>
      </c>
      <c r="C1749" s="132">
        <v>44314</v>
      </c>
      <c r="D1749" s="132">
        <v>216777</v>
      </c>
      <c r="E1749" s="132">
        <v>43325</v>
      </c>
      <c r="F1749" s="132">
        <v>80960</v>
      </c>
      <c r="G1749" s="132">
        <v>448831</v>
      </c>
      <c r="H1749" s="132" t="e">
        <v>#N/A</v>
      </c>
      <c r="I1749" s="132" t="e">
        <v>#N/A</v>
      </c>
      <c r="J1749" s="132" t="e">
        <v>#N/A</v>
      </c>
      <c r="K1749" s="132" t="e">
        <v>#N/A</v>
      </c>
      <c r="L1749" s="132" t="e">
        <v>#N/A</v>
      </c>
      <c r="M1749" s="132">
        <v>54266</v>
      </c>
      <c r="N1749" s="132">
        <v>503097</v>
      </c>
      <c r="R1749" s="132" t="e">
        <v>#N/A</v>
      </c>
      <c r="S1749" s="132" t="e">
        <v>#N/A</v>
      </c>
      <c r="T1749" s="132">
        <v>152847</v>
      </c>
      <c r="U1749" s="132">
        <v>57212</v>
      </c>
      <c r="V1749" s="132" t="e">
        <v>#N/A</v>
      </c>
      <c r="W1749" s="132" t="e">
        <v>#N/A</v>
      </c>
      <c r="X1749" s="132">
        <v>29710</v>
      </c>
      <c r="Y1749" s="132" t="e">
        <v>#N/A</v>
      </c>
      <c r="Z1749" s="132" t="e">
        <v>#N/A</v>
      </c>
      <c r="AA1749" s="132" t="e">
        <v>#N/A</v>
      </c>
      <c r="AB1749" s="132" t="e">
        <v>#N/A</v>
      </c>
      <c r="AC1749" s="132" t="e">
        <v>#N/A</v>
      </c>
      <c r="AD1749" s="132" t="e">
        <v>#N/A</v>
      </c>
      <c r="AE1749" s="132" t="e">
        <v>#N/A</v>
      </c>
      <c r="AF1749" s="132" t="e">
        <v>#N/A</v>
      </c>
    </row>
    <row r="1750" spans="1:32">
      <c r="A1750" s="129">
        <v>39069</v>
      </c>
      <c r="B1750" s="132" t="e">
        <v>#N/A</v>
      </c>
      <c r="C1750" s="132">
        <v>44314</v>
      </c>
      <c r="D1750" s="132">
        <v>216777</v>
      </c>
      <c r="E1750" s="132">
        <v>43325</v>
      </c>
      <c r="F1750" s="132" t="e">
        <v>#N/A</v>
      </c>
      <c r="G1750" s="132" t="e">
        <v>#N/A</v>
      </c>
      <c r="H1750" s="132">
        <v>15252</v>
      </c>
      <c r="I1750" s="132">
        <v>26954</v>
      </c>
      <c r="J1750" s="132">
        <v>32211</v>
      </c>
      <c r="K1750" s="132">
        <v>10565</v>
      </c>
      <c r="L1750" s="132">
        <v>4780</v>
      </c>
      <c r="M1750" s="132" t="e">
        <v>#N/A</v>
      </c>
      <c r="N1750" s="132" t="e">
        <v>#N/A</v>
      </c>
      <c r="R1750" s="132">
        <v>29200</v>
      </c>
      <c r="S1750" s="132">
        <v>12200</v>
      </c>
      <c r="T1750" s="132">
        <v>152847</v>
      </c>
      <c r="U1750" s="132">
        <v>57212</v>
      </c>
      <c r="V1750" s="132">
        <v>3702</v>
      </c>
      <c r="W1750" s="132">
        <v>900</v>
      </c>
      <c r="X1750" s="132">
        <v>29710</v>
      </c>
      <c r="Y1750" s="132">
        <v>5950</v>
      </c>
      <c r="Z1750" s="132" t="e">
        <v>#N/A</v>
      </c>
      <c r="AA1750" s="132">
        <v>10000</v>
      </c>
      <c r="AB1750" s="132">
        <v>5000</v>
      </c>
      <c r="AC1750" s="132">
        <v>24745</v>
      </c>
      <c r="AD1750" s="132">
        <v>6020</v>
      </c>
      <c r="AE1750" s="132">
        <v>11000</v>
      </c>
      <c r="AF1750" s="132">
        <v>10811</v>
      </c>
    </row>
    <row r="1751" spans="1:32">
      <c r="A1751" s="129">
        <v>39070</v>
      </c>
      <c r="B1751" s="132" t="e">
        <v>#N/A</v>
      </c>
      <c r="C1751" s="132">
        <v>44314</v>
      </c>
      <c r="D1751" s="132">
        <v>216777</v>
      </c>
      <c r="E1751" s="132">
        <v>43325</v>
      </c>
      <c r="F1751" s="132" t="e">
        <v>#N/A</v>
      </c>
      <c r="G1751" s="132" t="e">
        <v>#N/A</v>
      </c>
      <c r="H1751" s="132">
        <v>15252</v>
      </c>
      <c r="I1751" s="132">
        <v>26954</v>
      </c>
      <c r="J1751" s="132">
        <v>32211</v>
      </c>
      <c r="K1751" s="132">
        <v>10565</v>
      </c>
      <c r="L1751" s="132">
        <v>4780</v>
      </c>
      <c r="M1751" s="132" t="e">
        <v>#N/A</v>
      </c>
      <c r="N1751" s="132" t="e">
        <v>#N/A</v>
      </c>
      <c r="R1751" s="132">
        <v>29200</v>
      </c>
      <c r="S1751" s="132">
        <v>12200</v>
      </c>
      <c r="T1751" s="132">
        <v>152847</v>
      </c>
      <c r="U1751" s="132">
        <v>57212</v>
      </c>
      <c r="V1751" s="132">
        <v>3702</v>
      </c>
      <c r="W1751" s="132">
        <v>900</v>
      </c>
      <c r="X1751" s="132">
        <v>29710</v>
      </c>
      <c r="Y1751" s="132">
        <v>5950</v>
      </c>
      <c r="Z1751" s="132" t="e">
        <v>#N/A</v>
      </c>
      <c r="AA1751" s="132">
        <v>10000</v>
      </c>
      <c r="AB1751" s="132">
        <v>5000</v>
      </c>
      <c r="AC1751" s="132">
        <v>24745</v>
      </c>
      <c r="AD1751" s="132">
        <v>6020</v>
      </c>
      <c r="AE1751" s="132">
        <v>11000</v>
      </c>
      <c r="AF1751" s="132">
        <v>10811</v>
      </c>
    </row>
    <row r="1752" spans="1:32">
      <c r="A1752" s="129">
        <v>39071</v>
      </c>
      <c r="B1752" s="132">
        <v>654990</v>
      </c>
      <c r="C1752" s="132">
        <v>47214</v>
      </c>
      <c r="D1752" s="132">
        <v>271670</v>
      </c>
      <c r="E1752" s="132">
        <v>47725</v>
      </c>
      <c r="F1752" s="132">
        <v>161860</v>
      </c>
      <c r="G1752" s="132">
        <v>596674</v>
      </c>
      <c r="H1752" s="132" t="e">
        <v>#N/A</v>
      </c>
      <c r="I1752" s="132" t="e">
        <v>#N/A</v>
      </c>
      <c r="J1752" s="132" t="e">
        <v>#N/A</v>
      </c>
      <c r="K1752" s="132" t="e">
        <v>#N/A</v>
      </c>
      <c r="L1752" s="132" t="e">
        <v>#N/A</v>
      </c>
      <c r="M1752" s="132">
        <v>58316</v>
      </c>
      <c r="N1752" s="132">
        <v>654990</v>
      </c>
      <c r="R1752" s="132">
        <v>57000</v>
      </c>
      <c r="S1752" s="132" t="e">
        <v>#N/A</v>
      </c>
      <c r="T1752" s="132">
        <v>201940</v>
      </c>
      <c r="U1752" s="132">
        <v>57212</v>
      </c>
      <c r="V1752" s="132" t="e">
        <v>#N/A</v>
      </c>
      <c r="W1752" s="132" t="e">
        <v>#N/A</v>
      </c>
      <c r="X1752" s="132" t="e">
        <v>#N/A</v>
      </c>
      <c r="Y1752" s="132" t="e">
        <v>#N/A</v>
      </c>
      <c r="Z1752" s="132" t="e">
        <v>#N/A</v>
      </c>
      <c r="AA1752" s="132" t="e">
        <v>#N/A</v>
      </c>
      <c r="AB1752" s="132" t="e">
        <v>#N/A</v>
      </c>
      <c r="AC1752" s="132" t="e">
        <v>#N/A</v>
      </c>
      <c r="AD1752" s="132" t="e">
        <v>#N/A</v>
      </c>
      <c r="AE1752" s="132" t="e">
        <v>#N/A</v>
      </c>
      <c r="AF1752" s="132" t="e">
        <v>#N/A</v>
      </c>
    </row>
    <row r="1753" spans="1:32">
      <c r="A1753" s="129">
        <v>39072</v>
      </c>
      <c r="B1753" s="132" t="e">
        <v>#N/A</v>
      </c>
      <c r="C1753" s="132">
        <v>47214</v>
      </c>
      <c r="D1753" s="132">
        <v>271670</v>
      </c>
      <c r="E1753" s="132">
        <v>47725</v>
      </c>
      <c r="F1753" s="132" t="e">
        <v>#N/A</v>
      </c>
      <c r="G1753" s="132" t="e">
        <v>#N/A</v>
      </c>
      <c r="H1753" s="132">
        <v>18102</v>
      </c>
      <c r="I1753" s="132">
        <v>27654</v>
      </c>
      <c r="J1753" s="132">
        <v>32211</v>
      </c>
      <c r="K1753" s="132">
        <v>14015</v>
      </c>
      <c r="L1753" s="132">
        <v>4780</v>
      </c>
      <c r="M1753" s="132" t="e">
        <v>#N/A</v>
      </c>
      <c r="N1753" s="132" t="e">
        <v>#N/A</v>
      </c>
      <c r="R1753" s="132">
        <v>57000</v>
      </c>
      <c r="S1753" s="132">
        <v>12200</v>
      </c>
      <c r="T1753" s="132">
        <v>201940</v>
      </c>
      <c r="U1753" s="132">
        <v>57212</v>
      </c>
      <c r="V1753" s="132">
        <v>4302</v>
      </c>
      <c r="W1753" s="132">
        <v>900</v>
      </c>
      <c r="X1753" s="132">
        <v>33610</v>
      </c>
      <c r="Y1753" s="132">
        <v>7350</v>
      </c>
      <c r="Z1753" s="132" t="e">
        <v>#N/A</v>
      </c>
      <c r="AA1753" s="132">
        <v>10000</v>
      </c>
      <c r="AB1753" s="132">
        <v>5000</v>
      </c>
      <c r="AC1753" s="132">
        <v>26745</v>
      </c>
      <c r="AD1753" s="132">
        <v>6020</v>
      </c>
      <c r="AE1753" s="132">
        <v>11000</v>
      </c>
      <c r="AF1753" s="132">
        <v>10811</v>
      </c>
    </row>
    <row r="1754" spans="1:32">
      <c r="A1754" s="129">
        <v>39073</v>
      </c>
      <c r="B1754" s="132" t="e">
        <v>#N/A</v>
      </c>
      <c r="C1754" s="132">
        <v>47214</v>
      </c>
      <c r="D1754" s="132">
        <v>271670</v>
      </c>
      <c r="E1754" s="132">
        <v>47725</v>
      </c>
      <c r="F1754" s="132" t="e">
        <v>#N/A</v>
      </c>
      <c r="G1754" s="132" t="e">
        <v>#N/A</v>
      </c>
      <c r="H1754" s="132">
        <v>18102</v>
      </c>
      <c r="I1754" s="132">
        <v>27654</v>
      </c>
      <c r="J1754" s="132">
        <v>32211</v>
      </c>
      <c r="K1754" s="132">
        <v>14015</v>
      </c>
      <c r="L1754" s="132">
        <v>4780</v>
      </c>
      <c r="M1754" s="132" t="e">
        <v>#N/A</v>
      </c>
      <c r="N1754" s="132" t="e">
        <v>#N/A</v>
      </c>
      <c r="R1754" s="132">
        <v>57000</v>
      </c>
      <c r="S1754" s="132">
        <v>12200</v>
      </c>
      <c r="T1754" s="132">
        <v>201940</v>
      </c>
      <c r="U1754" s="132">
        <v>57212</v>
      </c>
      <c r="V1754" s="132">
        <v>4302</v>
      </c>
      <c r="W1754" s="132">
        <v>900</v>
      </c>
      <c r="X1754" s="132">
        <v>33610</v>
      </c>
      <c r="Y1754" s="132">
        <v>7350</v>
      </c>
      <c r="Z1754" s="132" t="e">
        <v>#N/A</v>
      </c>
      <c r="AA1754" s="132">
        <v>10000</v>
      </c>
      <c r="AB1754" s="132">
        <v>5000</v>
      </c>
      <c r="AC1754" s="132">
        <v>26745</v>
      </c>
      <c r="AD1754" s="132">
        <v>6020</v>
      </c>
      <c r="AE1754" s="132">
        <v>11000</v>
      </c>
      <c r="AF1754" s="132">
        <v>10811</v>
      </c>
    </row>
    <row r="1755" spans="1:32">
      <c r="A1755" s="129">
        <v>39077</v>
      </c>
      <c r="B1755" s="132" t="e">
        <v>#N/A</v>
      </c>
      <c r="C1755" s="132">
        <v>70809</v>
      </c>
      <c r="D1755" s="132">
        <v>36904</v>
      </c>
      <c r="E1755" s="132">
        <v>64095</v>
      </c>
      <c r="F1755" s="132" t="e">
        <v>#N/A</v>
      </c>
      <c r="G1755" s="132" t="e">
        <v>#N/A</v>
      </c>
      <c r="H1755" s="132">
        <v>42929</v>
      </c>
      <c r="I1755" s="132">
        <v>31103</v>
      </c>
      <c r="J1755" s="132">
        <v>49396</v>
      </c>
      <c r="K1755" s="132">
        <v>22952</v>
      </c>
      <c r="L1755" s="132">
        <v>4780</v>
      </c>
      <c r="M1755" s="132" t="e">
        <v>#N/A</v>
      </c>
      <c r="N1755" s="132" t="e">
        <v>#N/A</v>
      </c>
      <c r="R1755" s="132">
        <v>71900</v>
      </c>
      <c r="S1755" s="132">
        <v>32200</v>
      </c>
      <c r="T1755" s="132">
        <v>226490</v>
      </c>
      <c r="U1755" s="132">
        <v>78924</v>
      </c>
      <c r="V1755" s="132">
        <v>6802</v>
      </c>
      <c r="W1755" s="132">
        <v>900</v>
      </c>
      <c r="X1755" s="132">
        <v>44155</v>
      </c>
      <c r="Y1755" s="132">
        <v>9650</v>
      </c>
      <c r="Z1755" s="132">
        <v>7708</v>
      </c>
      <c r="AA1755" s="132">
        <v>20600</v>
      </c>
      <c r="AB1755" s="132">
        <v>5000</v>
      </c>
      <c r="AC1755" s="132">
        <v>26745</v>
      </c>
      <c r="AD1755" s="132">
        <v>6020</v>
      </c>
      <c r="AE1755" s="132">
        <v>11000</v>
      </c>
      <c r="AF1755" s="132">
        <v>28211</v>
      </c>
    </row>
    <row r="1756" spans="1:32">
      <c r="A1756" s="129">
        <v>39078</v>
      </c>
      <c r="B1756" s="132" t="e">
        <v>#N/A</v>
      </c>
      <c r="C1756" s="132">
        <v>70809</v>
      </c>
      <c r="D1756" s="132">
        <v>36904</v>
      </c>
      <c r="E1756" s="132">
        <v>64095</v>
      </c>
      <c r="F1756" s="132" t="e">
        <v>#N/A</v>
      </c>
      <c r="G1756" s="132" t="e">
        <v>#N/A</v>
      </c>
      <c r="H1756" s="132">
        <v>42929</v>
      </c>
      <c r="I1756" s="132">
        <v>31103</v>
      </c>
      <c r="J1756" s="132">
        <v>49396</v>
      </c>
      <c r="K1756" s="132">
        <v>22952</v>
      </c>
      <c r="L1756" s="132">
        <v>4780</v>
      </c>
      <c r="M1756" s="132" t="e">
        <v>#N/A</v>
      </c>
      <c r="N1756" s="132" t="e">
        <v>#N/A</v>
      </c>
      <c r="R1756" s="132">
        <v>71900</v>
      </c>
      <c r="S1756" s="132">
        <v>32200</v>
      </c>
      <c r="T1756" s="132">
        <v>226490</v>
      </c>
      <c r="U1756" s="132">
        <v>78924</v>
      </c>
      <c r="V1756" s="132">
        <v>6802</v>
      </c>
      <c r="W1756" s="132">
        <v>900</v>
      </c>
      <c r="X1756" s="132">
        <v>44155</v>
      </c>
      <c r="Y1756" s="132">
        <v>9650</v>
      </c>
      <c r="Z1756" s="132">
        <v>7708</v>
      </c>
      <c r="AA1756" s="132">
        <v>20600</v>
      </c>
      <c r="AB1756" s="132">
        <v>5000</v>
      </c>
      <c r="AC1756" s="132">
        <v>26745</v>
      </c>
      <c r="AD1756" s="132">
        <v>6020</v>
      </c>
      <c r="AE1756" s="132">
        <v>11000</v>
      </c>
      <c r="AF1756" s="132">
        <v>28211</v>
      </c>
    </row>
    <row r="1757" spans="1:32">
      <c r="A1757" s="129">
        <v>39079</v>
      </c>
      <c r="B1757" s="132" t="e">
        <v>#N/A</v>
      </c>
      <c r="C1757" s="132">
        <v>70809</v>
      </c>
      <c r="D1757" s="132">
        <v>36904</v>
      </c>
      <c r="E1757" s="132">
        <v>64095</v>
      </c>
      <c r="F1757" s="132" t="e">
        <v>#N/A</v>
      </c>
      <c r="G1757" s="132" t="e">
        <v>#N/A</v>
      </c>
      <c r="H1757" s="132">
        <v>42929</v>
      </c>
      <c r="I1757" s="132">
        <v>31103</v>
      </c>
      <c r="J1757" s="132">
        <v>49396</v>
      </c>
      <c r="K1757" s="132">
        <v>22952</v>
      </c>
      <c r="L1757" s="132">
        <v>4780</v>
      </c>
      <c r="M1757" s="132" t="e">
        <v>#N/A</v>
      </c>
      <c r="N1757" s="132" t="e">
        <v>#N/A</v>
      </c>
      <c r="R1757" s="132">
        <v>71900</v>
      </c>
      <c r="S1757" s="132">
        <v>32200</v>
      </c>
      <c r="T1757" s="132">
        <v>226490</v>
      </c>
      <c r="U1757" s="132">
        <v>78924</v>
      </c>
      <c r="V1757" s="132">
        <v>6802</v>
      </c>
      <c r="W1757" s="132">
        <v>900</v>
      </c>
      <c r="X1757" s="132">
        <v>44155</v>
      </c>
      <c r="Y1757" s="132">
        <v>9650</v>
      </c>
      <c r="Z1757" s="132">
        <v>7708</v>
      </c>
      <c r="AA1757" s="132">
        <v>20600</v>
      </c>
      <c r="AB1757" s="132">
        <v>5000</v>
      </c>
      <c r="AC1757" s="132">
        <v>26745</v>
      </c>
      <c r="AD1757" s="132">
        <v>6020</v>
      </c>
      <c r="AE1757" s="132">
        <v>11000</v>
      </c>
      <c r="AF1757" s="132">
        <v>28211</v>
      </c>
    </row>
    <row r="1758" spans="1:32">
      <c r="A1758" s="129">
        <v>39080</v>
      </c>
      <c r="B1758" s="132" t="e">
        <v>#N/A</v>
      </c>
      <c r="C1758" s="132">
        <v>70809</v>
      </c>
      <c r="D1758" s="132">
        <v>36904</v>
      </c>
      <c r="E1758" s="132">
        <v>64095</v>
      </c>
      <c r="F1758" s="132" t="e">
        <v>#N/A</v>
      </c>
      <c r="G1758" s="132" t="e">
        <v>#N/A</v>
      </c>
      <c r="H1758" s="132">
        <v>42929</v>
      </c>
      <c r="I1758" s="132">
        <v>31103</v>
      </c>
      <c r="J1758" s="132">
        <v>49396</v>
      </c>
      <c r="K1758" s="132">
        <v>22952</v>
      </c>
      <c r="L1758" s="132">
        <v>4780</v>
      </c>
      <c r="M1758" s="132" t="e">
        <v>#N/A</v>
      </c>
      <c r="N1758" s="132" t="e">
        <v>#N/A</v>
      </c>
      <c r="R1758" s="132">
        <v>71900</v>
      </c>
      <c r="S1758" s="132">
        <v>32200</v>
      </c>
      <c r="T1758" s="132">
        <v>226490</v>
      </c>
      <c r="U1758" s="132">
        <v>78924</v>
      </c>
      <c r="V1758" s="132">
        <v>6802</v>
      </c>
      <c r="W1758" s="132">
        <v>900</v>
      </c>
      <c r="X1758" s="132">
        <v>44155</v>
      </c>
      <c r="Y1758" s="132">
        <v>9650</v>
      </c>
      <c r="Z1758" s="132">
        <v>7708</v>
      </c>
      <c r="AA1758" s="132">
        <v>20600</v>
      </c>
      <c r="AB1758" s="132">
        <v>5000</v>
      </c>
      <c r="AC1758" s="132">
        <v>26745</v>
      </c>
      <c r="AD1758" s="132">
        <v>6020</v>
      </c>
      <c r="AE1758" s="132">
        <v>11000</v>
      </c>
      <c r="AF1758" s="132">
        <v>28211</v>
      </c>
    </row>
    <row r="1759" spans="1:32">
      <c r="A1759" s="129">
        <v>39084</v>
      </c>
      <c r="B1759" s="132" t="e">
        <v>#N/A</v>
      </c>
      <c r="C1759" s="132">
        <v>70809</v>
      </c>
      <c r="D1759" s="132">
        <v>36904</v>
      </c>
      <c r="E1759" s="132">
        <v>64095</v>
      </c>
      <c r="F1759" s="132" t="e">
        <v>#N/A</v>
      </c>
      <c r="G1759" s="132" t="e">
        <v>#N/A</v>
      </c>
      <c r="H1759" s="132">
        <v>42929</v>
      </c>
      <c r="I1759" s="132">
        <v>31103</v>
      </c>
      <c r="J1759" s="132">
        <v>49396</v>
      </c>
      <c r="K1759" s="132">
        <v>22952</v>
      </c>
      <c r="L1759" s="132">
        <v>4780</v>
      </c>
      <c r="M1759" s="132" t="e">
        <v>#N/A</v>
      </c>
      <c r="N1759" s="132" t="e">
        <v>#N/A</v>
      </c>
      <c r="R1759" s="132">
        <v>71900</v>
      </c>
      <c r="S1759" s="132">
        <v>32200</v>
      </c>
      <c r="T1759" s="132">
        <v>226490</v>
      </c>
      <c r="U1759" s="132">
        <v>78924</v>
      </c>
      <c r="V1759" s="132">
        <v>6802</v>
      </c>
      <c r="W1759" s="132">
        <v>900</v>
      </c>
      <c r="X1759" s="132">
        <v>44155</v>
      </c>
      <c r="Y1759" s="132">
        <v>9650</v>
      </c>
      <c r="Z1759" s="132">
        <v>7708</v>
      </c>
      <c r="AA1759" s="132">
        <v>20600</v>
      </c>
      <c r="AB1759" s="132">
        <v>5000</v>
      </c>
      <c r="AC1759" s="132">
        <v>26745</v>
      </c>
      <c r="AD1759" s="132">
        <v>6020</v>
      </c>
      <c r="AE1759" s="132">
        <v>11000</v>
      </c>
      <c r="AF1759" s="132">
        <v>28211</v>
      </c>
    </row>
    <row r="1760" spans="1:32">
      <c r="A1760" s="129">
        <v>39085</v>
      </c>
      <c r="B1760" s="132" t="e">
        <v>#N/A</v>
      </c>
      <c r="C1760" s="132">
        <v>78801</v>
      </c>
      <c r="D1760" s="132">
        <v>470404</v>
      </c>
      <c r="E1760" s="132">
        <v>112127</v>
      </c>
      <c r="F1760" s="132" t="e">
        <v>#N/A</v>
      </c>
      <c r="G1760" s="132" t="e">
        <v>#N/A</v>
      </c>
      <c r="H1760" s="132">
        <v>62709</v>
      </c>
      <c r="I1760" s="132">
        <v>43005</v>
      </c>
      <c r="J1760" s="132">
        <v>61698</v>
      </c>
      <c r="K1760" s="132">
        <v>25752</v>
      </c>
      <c r="L1760" s="132">
        <v>18310</v>
      </c>
      <c r="M1760" s="132" t="e">
        <v>#N/A</v>
      </c>
      <c r="N1760" s="132" t="e">
        <v>#N/A</v>
      </c>
      <c r="R1760" s="132">
        <v>82900</v>
      </c>
      <c r="S1760" s="132">
        <v>72400</v>
      </c>
      <c r="T1760" s="132">
        <v>297846</v>
      </c>
      <c r="U1760" s="132">
        <v>135486</v>
      </c>
      <c r="V1760" s="132">
        <v>8802</v>
      </c>
      <c r="W1760" s="132">
        <v>900</v>
      </c>
      <c r="X1760" s="132">
        <v>56934</v>
      </c>
      <c r="Y1760" s="132">
        <v>9650</v>
      </c>
      <c r="Z1760" s="132">
        <v>8609</v>
      </c>
      <c r="AA1760" s="132">
        <v>30750</v>
      </c>
      <c r="AB1760" s="132">
        <v>5000</v>
      </c>
      <c r="AC1760" s="132">
        <v>26745</v>
      </c>
      <c r="AD1760" s="132">
        <v>6020</v>
      </c>
      <c r="AE1760" s="132">
        <v>11000</v>
      </c>
      <c r="AF1760" s="132">
        <v>33211</v>
      </c>
    </row>
    <row r="1761" spans="1:32">
      <c r="A1761" s="129">
        <v>39086</v>
      </c>
      <c r="B1761" s="132" t="e">
        <v>#N/A</v>
      </c>
      <c r="C1761" s="132">
        <v>78801</v>
      </c>
      <c r="D1761" s="132">
        <v>470404</v>
      </c>
      <c r="E1761" s="132">
        <v>112127</v>
      </c>
      <c r="F1761" s="132" t="e">
        <v>#N/A</v>
      </c>
      <c r="G1761" s="132" t="e">
        <v>#N/A</v>
      </c>
      <c r="H1761" s="132">
        <v>62709</v>
      </c>
      <c r="I1761" s="132">
        <v>43005</v>
      </c>
      <c r="J1761" s="132">
        <v>61698</v>
      </c>
      <c r="K1761" s="132">
        <v>25752</v>
      </c>
      <c r="L1761" s="132">
        <v>18310</v>
      </c>
      <c r="M1761" s="132" t="e">
        <v>#N/A</v>
      </c>
      <c r="N1761" s="132" t="e">
        <v>#N/A</v>
      </c>
      <c r="R1761" s="132">
        <v>82900</v>
      </c>
      <c r="S1761" s="132">
        <v>72400</v>
      </c>
      <c r="T1761" s="132">
        <v>297846</v>
      </c>
      <c r="U1761" s="132">
        <v>135486</v>
      </c>
      <c r="V1761" s="132">
        <v>8802</v>
      </c>
      <c r="W1761" s="132">
        <v>900</v>
      </c>
      <c r="X1761" s="132">
        <v>56934</v>
      </c>
      <c r="Y1761" s="132">
        <v>9650</v>
      </c>
      <c r="Z1761" s="132">
        <v>8609</v>
      </c>
      <c r="AA1761" s="132">
        <v>30750</v>
      </c>
      <c r="AB1761" s="132">
        <v>5000</v>
      </c>
      <c r="AC1761" s="132">
        <v>26745</v>
      </c>
      <c r="AD1761" s="132">
        <v>6020</v>
      </c>
      <c r="AE1761" s="132">
        <v>11000</v>
      </c>
      <c r="AF1761" s="132">
        <v>33211</v>
      </c>
    </row>
    <row r="1762" spans="1:32">
      <c r="A1762" s="129">
        <v>39087</v>
      </c>
      <c r="B1762" s="132" t="e">
        <v>#N/A</v>
      </c>
      <c r="C1762" s="132">
        <v>78801</v>
      </c>
      <c r="D1762" s="132">
        <v>470404</v>
      </c>
      <c r="E1762" s="132">
        <v>112127</v>
      </c>
      <c r="F1762" s="132" t="e">
        <v>#N/A</v>
      </c>
      <c r="G1762" s="132" t="e">
        <v>#N/A</v>
      </c>
      <c r="H1762" s="132">
        <v>62709</v>
      </c>
      <c r="I1762" s="132">
        <v>43005</v>
      </c>
      <c r="J1762" s="132">
        <v>61698</v>
      </c>
      <c r="K1762" s="132">
        <v>25752</v>
      </c>
      <c r="L1762" s="132">
        <v>18310</v>
      </c>
      <c r="M1762" s="132" t="e">
        <v>#N/A</v>
      </c>
      <c r="N1762" s="132" t="e">
        <v>#N/A</v>
      </c>
      <c r="R1762" s="132">
        <v>82900</v>
      </c>
      <c r="S1762" s="132">
        <v>72400</v>
      </c>
      <c r="T1762" s="132">
        <v>297846</v>
      </c>
      <c r="U1762" s="132">
        <v>135486</v>
      </c>
      <c r="V1762" s="132">
        <v>8802</v>
      </c>
      <c r="W1762" s="132">
        <v>900</v>
      </c>
      <c r="X1762" s="132">
        <v>56934</v>
      </c>
      <c r="Y1762" s="132">
        <v>9650</v>
      </c>
      <c r="Z1762" s="132">
        <v>8609</v>
      </c>
      <c r="AA1762" s="132">
        <v>30750</v>
      </c>
      <c r="AB1762" s="132">
        <v>5000</v>
      </c>
      <c r="AC1762" s="132">
        <v>26745</v>
      </c>
      <c r="AD1762" s="132">
        <v>6020</v>
      </c>
      <c r="AE1762" s="132">
        <v>11000</v>
      </c>
      <c r="AF1762" s="132">
        <v>33211</v>
      </c>
    </row>
    <row r="1763" spans="1:32">
      <c r="A1763" s="129">
        <v>39090</v>
      </c>
      <c r="B1763" s="132" t="e">
        <v>#N/A</v>
      </c>
      <c r="C1763" s="132">
        <v>78801</v>
      </c>
      <c r="D1763" s="132">
        <v>470404</v>
      </c>
      <c r="E1763" s="132">
        <v>112127</v>
      </c>
      <c r="F1763" s="132" t="e">
        <v>#N/A</v>
      </c>
      <c r="G1763" s="132" t="e">
        <v>#N/A</v>
      </c>
      <c r="H1763" s="132">
        <v>62709</v>
      </c>
      <c r="I1763" s="132">
        <v>43005</v>
      </c>
      <c r="J1763" s="132">
        <v>61698</v>
      </c>
      <c r="K1763" s="132">
        <v>25752</v>
      </c>
      <c r="L1763" s="132">
        <v>18310</v>
      </c>
      <c r="M1763" s="132" t="e">
        <v>#N/A</v>
      </c>
      <c r="N1763" s="132" t="e">
        <v>#N/A</v>
      </c>
      <c r="R1763" s="132">
        <v>82900</v>
      </c>
      <c r="S1763" s="132">
        <v>72400</v>
      </c>
      <c r="T1763" s="132">
        <v>297846</v>
      </c>
      <c r="U1763" s="132">
        <v>135486</v>
      </c>
      <c r="V1763" s="132">
        <v>8802</v>
      </c>
      <c r="W1763" s="132">
        <v>900</v>
      </c>
      <c r="X1763" s="132">
        <v>56934</v>
      </c>
      <c r="Y1763" s="132">
        <v>9650</v>
      </c>
      <c r="Z1763" s="132">
        <v>8609</v>
      </c>
      <c r="AA1763" s="132">
        <v>30750</v>
      </c>
      <c r="AB1763" s="132">
        <v>5000</v>
      </c>
      <c r="AC1763" s="132">
        <v>26745</v>
      </c>
      <c r="AD1763" s="132">
        <v>6020</v>
      </c>
      <c r="AE1763" s="132">
        <v>11000</v>
      </c>
      <c r="AF1763" s="132">
        <v>33211</v>
      </c>
    </row>
    <row r="1764" spans="1:32">
      <c r="A1764" s="129">
        <v>39091</v>
      </c>
      <c r="B1764" s="132" t="e">
        <v>#N/A</v>
      </c>
      <c r="C1764" s="132">
        <v>78801</v>
      </c>
      <c r="D1764" s="132">
        <v>470404</v>
      </c>
      <c r="E1764" s="132">
        <v>112127</v>
      </c>
      <c r="F1764" s="132" t="e">
        <v>#N/A</v>
      </c>
      <c r="G1764" s="132" t="e">
        <v>#N/A</v>
      </c>
      <c r="H1764" s="132">
        <v>62709</v>
      </c>
      <c r="I1764" s="132">
        <v>43005</v>
      </c>
      <c r="J1764" s="132">
        <v>61698</v>
      </c>
      <c r="K1764" s="132">
        <v>25752</v>
      </c>
      <c r="L1764" s="132">
        <v>18310</v>
      </c>
      <c r="M1764" s="132" t="e">
        <v>#N/A</v>
      </c>
      <c r="N1764" s="132" t="e">
        <v>#N/A</v>
      </c>
      <c r="R1764" s="132">
        <v>82900</v>
      </c>
      <c r="S1764" s="132">
        <v>72400</v>
      </c>
      <c r="T1764" s="132">
        <v>297846</v>
      </c>
      <c r="U1764" s="132">
        <v>135486</v>
      </c>
      <c r="V1764" s="132">
        <v>8802</v>
      </c>
      <c r="W1764" s="132">
        <v>900</v>
      </c>
      <c r="X1764" s="132">
        <v>56934</v>
      </c>
      <c r="Y1764" s="132">
        <v>9650</v>
      </c>
      <c r="Z1764" s="132">
        <v>8609</v>
      </c>
      <c r="AA1764" s="132">
        <v>30750</v>
      </c>
      <c r="AB1764" s="132">
        <v>5000</v>
      </c>
      <c r="AC1764" s="132">
        <v>26745</v>
      </c>
      <c r="AD1764" s="132">
        <v>6020</v>
      </c>
      <c r="AE1764" s="132">
        <v>11000</v>
      </c>
      <c r="AF1764" s="132">
        <v>33211</v>
      </c>
    </row>
    <row r="1765" spans="1:32">
      <c r="A1765" s="129">
        <v>39092</v>
      </c>
      <c r="B1765" s="132">
        <v>332368</v>
      </c>
      <c r="C1765" s="132" t="e">
        <v>#N/A</v>
      </c>
      <c r="D1765" s="132" t="e">
        <v>#N/A</v>
      </c>
      <c r="E1765" s="132" t="e">
        <v>#N/A</v>
      </c>
      <c r="F1765" s="132" t="e">
        <v>#N/A</v>
      </c>
      <c r="G1765" s="132" t="e">
        <v>#N/A</v>
      </c>
      <c r="H1765" s="132" t="e">
        <v>#N/A</v>
      </c>
      <c r="I1765" s="132" t="e">
        <v>#N/A</v>
      </c>
      <c r="J1765" s="132" t="e">
        <v>#N/A</v>
      </c>
      <c r="K1765" s="132" t="e">
        <v>#N/A</v>
      </c>
      <c r="L1765" s="132" t="e">
        <v>#N/A</v>
      </c>
      <c r="M1765" s="132" t="e">
        <v>#N/A</v>
      </c>
      <c r="N1765" s="132">
        <v>332368</v>
      </c>
      <c r="R1765" s="132" t="e">
        <v>#N/A</v>
      </c>
      <c r="S1765" s="132" t="e">
        <v>#N/A</v>
      </c>
      <c r="T1765" s="132" t="e">
        <v>#N/A</v>
      </c>
      <c r="U1765" s="132" t="e">
        <v>#N/A</v>
      </c>
      <c r="V1765" s="132" t="e">
        <v>#N/A</v>
      </c>
      <c r="W1765" s="132" t="e">
        <v>#N/A</v>
      </c>
      <c r="X1765" s="132" t="e">
        <v>#N/A</v>
      </c>
      <c r="Y1765" s="132" t="e">
        <v>#N/A</v>
      </c>
      <c r="Z1765" s="132" t="e">
        <v>#N/A</v>
      </c>
      <c r="AA1765" s="132" t="e">
        <v>#N/A</v>
      </c>
      <c r="AB1765" s="132" t="e">
        <v>#N/A</v>
      </c>
      <c r="AC1765" s="132" t="e">
        <v>#N/A</v>
      </c>
      <c r="AD1765" s="132" t="e">
        <v>#N/A</v>
      </c>
      <c r="AE1765" s="132" t="e">
        <v>#N/A</v>
      </c>
      <c r="AF1765" s="132" t="e">
        <v>#N/A</v>
      </c>
    </row>
    <row r="1766" spans="1:32">
      <c r="A1766" s="129">
        <v>39093</v>
      </c>
      <c r="B1766" s="132" t="e">
        <v>#N/A</v>
      </c>
      <c r="C1766" s="132">
        <v>28570</v>
      </c>
      <c r="D1766" s="132">
        <v>140897</v>
      </c>
      <c r="E1766" s="132">
        <v>32447</v>
      </c>
      <c r="F1766" s="132" t="e">
        <v>#N/A</v>
      </c>
      <c r="G1766" s="132" t="e">
        <v>#N/A</v>
      </c>
      <c r="H1766" s="132">
        <v>8535</v>
      </c>
      <c r="I1766" s="132">
        <v>7850</v>
      </c>
      <c r="J1766" s="132">
        <v>23575</v>
      </c>
      <c r="K1766" s="132">
        <v>8500</v>
      </c>
      <c r="L1766" s="132">
        <v>1518</v>
      </c>
      <c r="M1766" s="132" t="e">
        <v>#N/A</v>
      </c>
      <c r="N1766" s="132" t="e">
        <v>#N/A</v>
      </c>
      <c r="R1766" s="132">
        <v>18000</v>
      </c>
      <c r="S1766" s="132">
        <v>17000</v>
      </c>
      <c r="T1766" s="132">
        <v>124400</v>
      </c>
      <c r="U1766" s="132">
        <v>37900</v>
      </c>
      <c r="V1766" s="132">
        <v>2500</v>
      </c>
      <c r="W1766" s="132" t="e">
        <v>#N/A</v>
      </c>
      <c r="X1766" s="132">
        <v>5418</v>
      </c>
      <c r="Y1766" s="132">
        <v>7200</v>
      </c>
      <c r="Z1766" s="132" t="e">
        <v>#N/A</v>
      </c>
      <c r="AA1766" s="132" t="e">
        <v>#N/A</v>
      </c>
      <c r="AB1766" s="132">
        <v>7800</v>
      </c>
      <c r="AC1766" s="132">
        <v>4000</v>
      </c>
      <c r="AD1766" s="132">
        <v>8160</v>
      </c>
      <c r="AE1766" s="132" t="e">
        <v>#N/A</v>
      </c>
      <c r="AF1766" s="132">
        <v>6150</v>
      </c>
    </row>
    <row r="1767" spans="1:32">
      <c r="A1767" s="129">
        <v>39094</v>
      </c>
      <c r="B1767" s="132" t="e">
        <v>#N/A</v>
      </c>
      <c r="C1767" s="132">
        <v>28570</v>
      </c>
      <c r="D1767" s="132">
        <v>140897</v>
      </c>
      <c r="E1767" s="132">
        <v>32447</v>
      </c>
      <c r="F1767" s="132" t="e">
        <v>#N/A</v>
      </c>
      <c r="G1767" s="132" t="e">
        <v>#N/A</v>
      </c>
      <c r="H1767" s="132">
        <v>8535</v>
      </c>
      <c r="I1767" s="132">
        <v>7850</v>
      </c>
      <c r="J1767" s="132">
        <v>23575</v>
      </c>
      <c r="K1767" s="132">
        <v>8500</v>
      </c>
      <c r="L1767" s="132">
        <v>1518</v>
      </c>
      <c r="M1767" s="132" t="e">
        <v>#N/A</v>
      </c>
      <c r="N1767" s="132" t="e">
        <v>#N/A</v>
      </c>
      <c r="R1767" s="132">
        <v>18000</v>
      </c>
      <c r="S1767" s="132">
        <v>17000</v>
      </c>
      <c r="T1767" s="132">
        <v>124400</v>
      </c>
      <c r="U1767" s="132">
        <v>37900</v>
      </c>
      <c r="V1767" s="132">
        <v>2500</v>
      </c>
      <c r="W1767" s="132" t="e">
        <v>#N/A</v>
      </c>
      <c r="X1767" s="132">
        <v>5418</v>
      </c>
      <c r="Y1767" s="132">
        <v>7200</v>
      </c>
      <c r="Z1767" s="132" t="e">
        <v>#N/A</v>
      </c>
      <c r="AA1767" s="132" t="e">
        <v>#N/A</v>
      </c>
      <c r="AB1767" s="132">
        <v>7800</v>
      </c>
      <c r="AC1767" s="132">
        <v>4000</v>
      </c>
      <c r="AD1767" s="132">
        <v>8160</v>
      </c>
      <c r="AE1767" s="132" t="e">
        <v>#N/A</v>
      </c>
      <c r="AF1767" s="132">
        <v>6150</v>
      </c>
    </row>
    <row r="1768" spans="1:32">
      <c r="A1768" s="129">
        <v>39098</v>
      </c>
      <c r="B1768" s="132" t="e">
        <v>#N/A</v>
      </c>
      <c r="C1768" s="132">
        <v>48797</v>
      </c>
      <c r="D1768" s="132">
        <v>209843</v>
      </c>
      <c r="E1768" s="132">
        <v>56782</v>
      </c>
      <c r="F1768" s="132" t="e">
        <v>#N/A</v>
      </c>
      <c r="G1768" s="132" t="e">
        <v>#N/A</v>
      </c>
      <c r="H1768" s="132">
        <v>13735</v>
      </c>
      <c r="I1768" s="132">
        <v>11900</v>
      </c>
      <c r="J1768" s="132">
        <v>26325</v>
      </c>
      <c r="K1768" s="132">
        <v>8500</v>
      </c>
      <c r="L1768" s="132">
        <v>1718</v>
      </c>
      <c r="M1768" s="132" t="e">
        <v>#N/A</v>
      </c>
      <c r="N1768" s="132" t="e">
        <v>#N/A</v>
      </c>
      <c r="R1768" s="132">
        <v>18000</v>
      </c>
      <c r="S1768" s="132">
        <v>17000</v>
      </c>
      <c r="T1768" s="132">
        <v>173270</v>
      </c>
      <c r="U1768" s="132">
        <v>37900</v>
      </c>
      <c r="V1768" s="132">
        <v>2500</v>
      </c>
      <c r="W1768" s="132">
        <v>1000</v>
      </c>
      <c r="X1768" s="132">
        <v>18416</v>
      </c>
      <c r="Y1768" s="132">
        <v>8100</v>
      </c>
      <c r="Z1768" s="132">
        <v>12455</v>
      </c>
      <c r="AA1768" s="132" t="e">
        <v>#N/A</v>
      </c>
      <c r="AB1768" s="132">
        <v>7800</v>
      </c>
      <c r="AC1768" s="132">
        <v>4900</v>
      </c>
      <c r="AD1768" s="132">
        <v>8160</v>
      </c>
      <c r="AE1768" s="132">
        <v>4870</v>
      </c>
      <c r="AF1768" s="132">
        <v>13350</v>
      </c>
    </row>
    <row r="1769" spans="1:32">
      <c r="A1769" s="129">
        <v>39099</v>
      </c>
      <c r="B1769" s="132" t="e">
        <v>#N/A</v>
      </c>
      <c r="C1769" s="132">
        <v>48797</v>
      </c>
      <c r="D1769" s="132">
        <v>209843</v>
      </c>
      <c r="E1769" s="132">
        <v>56782</v>
      </c>
      <c r="F1769" s="132" t="e">
        <v>#N/A</v>
      </c>
      <c r="G1769" s="132" t="e">
        <v>#N/A</v>
      </c>
      <c r="H1769" s="132">
        <v>13735</v>
      </c>
      <c r="I1769" s="132">
        <v>11900</v>
      </c>
      <c r="J1769" s="132">
        <v>26325</v>
      </c>
      <c r="K1769" s="132">
        <v>8500</v>
      </c>
      <c r="L1769" s="132">
        <v>1718</v>
      </c>
      <c r="M1769" s="132" t="e">
        <v>#N/A</v>
      </c>
      <c r="N1769" s="132" t="e">
        <v>#N/A</v>
      </c>
      <c r="R1769" s="132">
        <v>18000</v>
      </c>
      <c r="S1769" s="132">
        <v>17000</v>
      </c>
      <c r="T1769" s="132">
        <v>173270</v>
      </c>
      <c r="U1769" s="132">
        <v>37900</v>
      </c>
      <c r="V1769" s="132">
        <v>2500</v>
      </c>
      <c r="W1769" s="132">
        <v>1000</v>
      </c>
      <c r="X1769" s="132">
        <v>18416</v>
      </c>
      <c r="Y1769" s="132">
        <v>8100</v>
      </c>
      <c r="Z1769" s="132">
        <v>12455</v>
      </c>
      <c r="AA1769" s="132" t="e">
        <v>#N/A</v>
      </c>
      <c r="AB1769" s="132">
        <v>7800</v>
      </c>
      <c r="AC1769" s="132">
        <v>4900</v>
      </c>
      <c r="AD1769" s="132">
        <v>8160</v>
      </c>
      <c r="AE1769" s="132">
        <v>4870</v>
      </c>
      <c r="AF1769" s="132">
        <v>13350</v>
      </c>
    </row>
    <row r="1770" spans="1:32">
      <c r="A1770" s="129">
        <v>39100</v>
      </c>
      <c r="B1770" s="132" t="e">
        <v>#N/A</v>
      </c>
      <c r="C1770" s="132">
        <v>48797</v>
      </c>
      <c r="D1770" s="132">
        <v>209843</v>
      </c>
      <c r="E1770" s="132">
        <v>56782</v>
      </c>
      <c r="F1770" s="132" t="e">
        <v>#N/A</v>
      </c>
      <c r="G1770" s="132" t="e">
        <v>#N/A</v>
      </c>
      <c r="H1770" s="132">
        <v>13735</v>
      </c>
      <c r="I1770" s="132">
        <v>11900</v>
      </c>
      <c r="J1770" s="132">
        <v>26325</v>
      </c>
      <c r="K1770" s="132">
        <v>8500</v>
      </c>
      <c r="L1770" s="132">
        <v>1718</v>
      </c>
      <c r="M1770" s="132" t="e">
        <v>#N/A</v>
      </c>
      <c r="N1770" s="132" t="e">
        <v>#N/A</v>
      </c>
      <c r="R1770" s="132">
        <v>18000</v>
      </c>
      <c r="S1770" s="132">
        <v>17000</v>
      </c>
      <c r="T1770" s="132">
        <v>173270</v>
      </c>
      <c r="U1770" s="132">
        <v>37900</v>
      </c>
      <c r="V1770" s="132">
        <v>2500</v>
      </c>
      <c r="W1770" s="132">
        <v>1000</v>
      </c>
      <c r="X1770" s="132">
        <v>18416</v>
      </c>
      <c r="Y1770" s="132">
        <v>8100</v>
      </c>
      <c r="Z1770" s="132">
        <v>12455</v>
      </c>
      <c r="AA1770" s="132" t="e">
        <v>#N/A</v>
      </c>
      <c r="AB1770" s="132">
        <v>7800</v>
      </c>
      <c r="AC1770" s="132">
        <v>4900</v>
      </c>
      <c r="AD1770" s="132">
        <v>8160</v>
      </c>
      <c r="AE1770" s="132">
        <v>4870</v>
      </c>
      <c r="AF1770" s="132">
        <v>13350</v>
      </c>
    </row>
    <row r="1771" spans="1:32">
      <c r="A1771" s="129">
        <v>39101</v>
      </c>
      <c r="B1771" s="132" t="e">
        <v>#N/A</v>
      </c>
      <c r="C1771" s="132">
        <v>48797</v>
      </c>
      <c r="D1771" s="132">
        <v>209843</v>
      </c>
      <c r="E1771" s="132">
        <v>56782</v>
      </c>
      <c r="F1771" s="132" t="e">
        <v>#N/A</v>
      </c>
      <c r="G1771" s="132" t="e">
        <v>#N/A</v>
      </c>
      <c r="H1771" s="132">
        <v>13735</v>
      </c>
      <c r="I1771" s="132">
        <v>11900</v>
      </c>
      <c r="J1771" s="132">
        <v>26325</v>
      </c>
      <c r="K1771" s="132">
        <v>8500</v>
      </c>
      <c r="L1771" s="132">
        <v>1718</v>
      </c>
      <c r="M1771" s="132" t="e">
        <v>#N/A</v>
      </c>
      <c r="N1771" s="132" t="e">
        <v>#N/A</v>
      </c>
      <c r="R1771" s="132">
        <v>18000</v>
      </c>
      <c r="S1771" s="132">
        <v>17000</v>
      </c>
      <c r="T1771" s="132">
        <v>173270</v>
      </c>
      <c r="U1771" s="132">
        <v>37900</v>
      </c>
      <c r="V1771" s="132">
        <v>2500</v>
      </c>
      <c r="W1771" s="132">
        <v>1000</v>
      </c>
      <c r="X1771" s="132">
        <v>18416</v>
      </c>
      <c r="Y1771" s="132">
        <v>8100</v>
      </c>
      <c r="Z1771" s="132">
        <v>12455</v>
      </c>
      <c r="AA1771" s="132" t="e">
        <v>#N/A</v>
      </c>
      <c r="AB1771" s="132">
        <v>7800</v>
      </c>
      <c r="AC1771" s="132">
        <v>4900</v>
      </c>
      <c r="AD1771" s="132">
        <v>8160</v>
      </c>
      <c r="AE1771" s="132">
        <v>4870</v>
      </c>
      <c r="AF1771" s="132">
        <v>13350</v>
      </c>
    </row>
    <row r="1772" spans="1:32">
      <c r="A1772" s="129">
        <v>39104</v>
      </c>
      <c r="B1772" s="132" t="e">
        <v>#N/A</v>
      </c>
      <c r="C1772" s="132">
        <v>54189</v>
      </c>
      <c r="D1772" s="132">
        <v>252093</v>
      </c>
      <c r="E1772" s="132">
        <v>88312</v>
      </c>
      <c r="F1772" s="132" t="e">
        <v>#N/A</v>
      </c>
      <c r="G1772" s="132" t="e">
        <v>#N/A</v>
      </c>
      <c r="H1772" s="132">
        <v>32895</v>
      </c>
      <c r="I1772" s="132">
        <v>14880</v>
      </c>
      <c r="J1772" s="132">
        <v>32525</v>
      </c>
      <c r="K1772" s="132">
        <v>12980</v>
      </c>
      <c r="L1772" s="132">
        <v>718</v>
      </c>
      <c r="M1772" s="132" t="e">
        <v>#N/A</v>
      </c>
      <c r="N1772" s="132" t="e">
        <v>#N/A</v>
      </c>
      <c r="R1772" s="132">
        <v>34200</v>
      </c>
      <c r="S1772" s="132">
        <v>17000</v>
      </c>
      <c r="T1772" s="132">
        <v>202270</v>
      </c>
      <c r="U1772" s="132">
        <v>45760</v>
      </c>
      <c r="V1772" s="132">
        <v>4500</v>
      </c>
      <c r="W1772" s="132">
        <v>1000</v>
      </c>
      <c r="X1772" s="132">
        <v>28396</v>
      </c>
      <c r="Y1772" s="132">
        <v>8100</v>
      </c>
      <c r="Z1772" s="132">
        <v>12455</v>
      </c>
      <c r="AA1772" s="132" t="e">
        <v>#N/A</v>
      </c>
      <c r="AB1772" s="132">
        <v>7800</v>
      </c>
      <c r="AC1772" s="132">
        <v>4900</v>
      </c>
      <c r="AD1772" s="132">
        <v>8160</v>
      </c>
      <c r="AE1772" s="132">
        <v>4870</v>
      </c>
      <c r="AF1772" s="132">
        <v>13350</v>
      </c>
    </row>
    <row r="1773" spans="1:32">
      <c r="A1773" s="129">
        <v>39105</v>
      </c>
      <c r="B1773" s="132" t="e">
        <v>#N/A</v>
      </c>
      <c r="C1773" s="132">
        <v>54189</v>
      </c>
      <c r="D1773" s="132">
        <v>252093</v>
      </c>
      <c r="E1773" s="132">
        <v>88312</v>
      </c>
      <c r="F1773" s="132" t="e">
        <v>#N/A</v>
      </c>
      <c r="G1773" s="132" t="e">
        <v>#N/A</v>
      </c>
      <c r="H1773" s="132">
        <v>32895</v>
      </c>
      <c r="I1773" s="132">
        <v>14880</v>
      </c>
      <c r="J1773" s="132">
        <v>32525</v>
      </c>
      <c r="K1773" s="132">
        <v>12980</v>
      </c>
      <c r="L1773" s="132">
        <v>718</v>
      </c>
      <c r="M1773" s="132" t="e">
        <v>#N/A</v>
      </c>
      <c r="N1773" s="132" t="e">
        <v>#N/A</v>
      </c>
      <c r="R1773" s="132">
        <v>34200</v>
      </c>
      <c r="S1773" s="132">
        <v>17000</v>
      </c>
      <c r="T1773" s="132">
        <v>202270</v>
      </c>
      <c r="U1773" s="132">
        <v>45760</v>
      </c>
      <c r="V1773" s="132">
        <v>4500</v>
      </c>
      <c r="W1773" s="132">
        <v>1000</v>
      </c>
      <c r="X1773" s="132">
        <v>28396</v>
      </c>
      <c r="Y1773" s="132">
        <v>8100</v>
      </c>
      <c r="Z1773" s="132">
        <v>12455</v>
      </c>
      <c r="AA1773" s="132" t="e">
        <v>#N/A</v>
      </c>
      <c r="AB1773" s="132">
        <v>7800</v>
      </c>
      <c r="AC1773" s="132">
        <v>4900</v>
      </c>
      <c r="AD1773" s="132">
        <v>8160</v>
      </c>
      <c r="AE1773" s="132">
        <v>4870</v>
      </c>
      <c r="AF1773" s="132">
        <v>13350</v>
      </c>
    </row>
    <row r="1774" spans="1:32">
      <c r="A1774" s="129">
        <v>39106</v>
      </c>
      <c r="B1774" s="132" t="e">
        <v>#N/A</v>
      </c>
      <c r="C1774" s="132">
        <v>54189</v>
      </c>
      <c r="D1774" s="132">
        <v>252093</v>
      </c>
      <c r="E1774" s="132">
        <v>88312</v>
      </c>
      <c r="F1774" s="132" t="e">
        <v>#N/A</v>
      </c>
      <c r="G1774" s="132" t="e">
        <v>#N/A</v>
      </c>
      <c r="H1774" s="132">
        <v>32895</v>
      </c>
      <c r="I1774" s="132">
        <v>14880</v>
      </c>
      <c r="J1774" s="132">
        <v>32525</v>
      </c>
      <c r="K1774" s="132">
        <v>12980</v>
      </c>
      <c r="L1774" s="132">
        <v>718</v>
      </c>
      <c r="M1774" s="132" t="e">
        <v>#N/A</v>
      </c>
      <c r="N1774" s="132" t="e">
        <v>#N/A</v>
      </c>
      <c r="R1774" s="132">
        <v>34200</v>
      </c>
      <c r="S1774" s="132">
        <v>17000</v>
      </c>
      <c r="T1774" s="132">
        <v>202270</v>
      </c>
      <c r="U1774" s="132">
        <v>45760</v>
      </c>
      <c r="V1774" s="132">
        <v>4500</v>
      </c>
      <c r="W1774" s="132">
        <v>1000</v>
      </c>
      <c r="X1774" s="132">
        <v>28396</v>
      </c>
      <c r="Y1774" s="132">
        <v>8100</v>
      </c>
      <c r="Z1774" s="132">
        <v>12455</v>
      </c>
      <c r="AA1774" s="132" t="e">
        <v>#N/A</v>
      </c>
      <c r="AB1774" s="132">
        <v>7800</v>
      </c>
      <c r="AC1774" s="132">
        <v>4900</v>
      </c>
      <c r="AD1774" s="132">
        <v>8160</v>
      </c>
      <c r="AE1774" s="132">
        <v>4870</v>
      </c>
      <c r="AF1774" s="132">
        <v>13350</v>
      </c>
    </row>
    <row r="1775" spans="1:32">
      <c r="A1775" s="129">
        <v>39107</v>
      </c>
      <c r="B1775" s="132">
        <v>733918</v>
      </c>
      <c r="C1775" s="132">
        <v>57829</v>
      </c>
      <c r="D1775" s="132">
        <v>343218</v>
      </c>
      <c r="E1775" s="132">
        <v>94692</v>
      </c>
      <c r="F1775" s="132">
        <v>100705</v>
      </c>
      <c r="G1775" s="132">
        <v>660165</v>
      </c>
      <c r="H1775" s="132" t="e">
        <v>#N/A</v>
      </c>
      <c r="I1775" s="132" t="e">
        <v>#N/A</v>
      </c>
      <c r="J1775" s="132" t="e">
        <v>#N/A</v>
      </c>
      <c r="K1775" s="132" t="e">
        <v>#N/A</v>
      </c>
      <c r="L1775" s="132" t="e">
        <v>#N/A</v>
      </c>
      <c r="M1775" s="132">
        <v>73753</v>
      </c>
      <c r="N1775" s="132">
        <v>733918</v>
      </c>
      <c r="R1775" s="132" t="e">
        <v>#N/A</v>
      </c>
      <c r="S1775" s="132">
        <v>50300</v>
      </c>
      <c r="T1775" s="132">
        <v>244875</v>
      </c>
      <c r="U1775" s="132">
        <v>45760</v>
      </c>
      <c r="V1775" s="132" t="e">
        <v>#N/A</v>
      </c>
      <c r="W1775" s="132" t="e">
        <v>#N/A</v>
      </c>
      <c r="X1775" s="132" t="e">
        <v>#N/A</v>
      </c>
      <c r="Y1775" s="132" t="e">
        <v>#N/A</v>
      </c>
      <c r="Z1775" s="132" t="e">
        <v>#N/A</v>
      </c>
      <c r="AA1775" s="132" t="e">
        <v>#N/A</v>
      </c>
      <c r="AB1775" s="132" t="e">
        <v>#N/A</v>
      </c>
      <c r="AC1775" s="132" t="e">
        <v>#N/A</v>
      </c>
      <c r="AD1775" s="132" t="e">
        <v>#N/A</v>
      </c>
      <c r="AE1775" s="132" t="e">
        <v>#N/A</v>
      </c>
      <c r="AF1775" s="132" t="e">
        <v>#N/A</v>
      </c>
    </row>
    <row r="1776" spans="1:32">
      <c r="A1776" s="129">
        <v>39108</v>
      </c>
      <c r="B1776" s="132" t="e">
        <v>#N/A</v>
      </c>
      <c r="C1776" s="132">
        <v>57829</v>
      </c>
      <c r="D1776" s="132">
        <v>343218</v>
      </c>
      <c r="E1776" s="132">
        <v>94692</v>
      </c>
      <c r="F1776" s="132" t="e">
        <v>#N/A</v>
      </c>
      <c r="G1776" s="132" t="e">
        <v>#N/A</v>
      </c>
      <c r="H1776" s="132">
        <v>34625</v>
      </c>
      <c r="I1776" s="132">
        <v>18190</v>
      </c>
      <c r="J1776" s="132">
        <v>32525</v>
      </c>
      <c r="K1776" s="132">
        <v>12980</v>
      </c>
      <c r="L1776" s="132">
        <v>5468</v>
      </c>
      <c r="M1776" s="132" t="e">
        <v>#N/A</v>
      </c>
      <c r="N1776" s="132" t="e">
        <v>#N/A</v>
      </c>
      <c r="R1776" s="132">
        <v>34200</v>
      </c>
      <c r="S1776" s="132">
        <v>50300</v>
      </c>
      <c r="T1776" s="132">
        <v>244875</v>
      </c>
      <c r="U1776" s="132">
        <v>45760</v>
      </c>
      <c r="V1776" s="132">
        <v>6500</v>
      </c>
      <c r="W1776" s="132">
        <v>1000</v>
      </c>
      <c r="X1776" s="132">
        <v>35226</v>
      </c>
      <c r="Y1776" s="132">
        <v>8100</v>
      </c>
      <c r="Z1776" s="132">
        <v>12455</v>
      </c>
      <c r="AA1776" s="132" t="e">
        <v>#N/A</v>
      </c>
      <c r="AB1776" s="132">
        <v>7800</v>
      </c>
      <c r="AC1776" s="132">
        <v>4900</v>
      </c>
      <c r="AD1776" s="132">
        <v>8160</v>
      </c>
      <c r="AE1776" s="132">
        <v>4870</v>
      </c>
      <c r="AF1776" s="132">
        <v>13350</v>
      </c>
    </row>
    <row r="1777" spans="1:32">
      <c r="A1777" s="129">
        <v>39111</v>
      </c>
      <c r="B1777" s="132" t="e">
        <v>#N/A</v>
      </c>
      <c r="C1777" s="132">
        <v>57829</v>
      </c>
      <c r="D1777" s="132">
        <v>343218</v>
      </c>
      <c r="E1777" s="132">
        <v>94692</v>
      </c>
      <c r="F1777" s="132" t="e">
        <v>#N/A</v>
      </c>
      <c r="G1777" s="132" t="e">
        <v>#N/A</v>
      </c>
      <c r="H1777" s="132">
        <v>34625</v>
      </c>
      <c r="I1777" s="132">
        <v>18190</v>
      </c>
      <c r="J1777" s="132">
        <v>32525</v>
      </c>
      <c r="K1777" s="132">
        <v>12980</v>
      </c>
      <c r="L1777" s="132">
        <v>5468</v>
      </c>
      <c r="M1777" s="132" t="e">
        <v>#N/A</v>
      </c>
      <c r="N1777" s="132" t="e">
        <v>#N/A</v>
      </c>
      <c r="R1777" s="132">
        <v>34200</v>
      </c>
      <c r="S1777" s="132">
        <v>50300</v>
      </c>
      <c r="T1777" s="132">
        <v>244875</v>
      </c>
      <c r="U1777" s="132">
        <v>45760</v>
      </c>
      <c r="V1777" s="132">
        <v>6500</v>
      </c>
      <c r="W1777" s="132">
        <v>1000</v>
      </c>
      <c r="X1777" s="132">
        <v>35226</v>
      </c>
      <c r="Y1777" s="132">
        <v>8100</v>
      </c>
      <c r="Z1777" s="132">
        <v>12455</v>
      </c>
      <c r="AA1777" s="132" t="e">
        <v>#N/A</v>
      </c>
      <c r="AB1777" s="132">
        <v>7800</v>
      </c>
      <c r="AC1777" s="132">
        <v>4900</v>
      </c>
      <c r="AD1777" s="132">
        <v>8160</v>
      </c>
      <c r="AE1777" s="132">
        <v>4870</v>
      </c>
      <c r="AF1777" s="132">
        <v>13350</v>
      </c>
    </row>
    <row r="1778" spans="1:32">
      <c r="A1778" s="129">
        <v>39112</v>
      </c>
      <c r="B1778" s="132" t="e">
        <v>#N/A</v>
      </c>
      <c r="C1778" s="132">
        <v>57829</v>
      </c>
      <c r="D1778" s="132">
        <v>343218</v>
      </c>
      <c r="E1778" s="132">
        <v>94692</v>
      </c>
      <c r="F1778" s="132" t="e">
        <v>#N/A</v>
      </c>
      <c r="G1778" s="132" t="e">
        <v>#N/A</v>
      </c>
      <c r="H1778" s="132">
        <v>34625</v>
      </c>
      <c r="I1778" s="132">
        <v>18190</v>
      </c>
      <c r="J1778" s="132">
        <v>32525</v>
      </c>
      <c r="K1778" s="132">
        <v>12980</v>
      </c>
      <c r="L1778" s="132">
        <v>5468</v>
      </c>
      <c r="M1778" s="132" t="e">
        <v>#N/A</v>
      </c>
      <c r="N1778" s="132" t="e">
        <v>#N/A</v>
      </c>
      <c r="R1778" s="132">
        <v>34200</v>
      </c>
      <c r="S1778" s="132">
        <v>50300</v>
      </c>
      <c r="T1778" s="132">
        <v>244875</v>
      </c>
      <c r="U1778" s="132">
        <v>45760</v>
      </c>
      <c r="V1778" s="132">
        <v>6500</v>
      </c>
      <c r="W1778" s="132">
        <v>1000</v>
      </c>
      <c r="X1778" s="132">
        <v>35226</v>
      </c>
      <c r="Y1778" s="132">
        <v>8100</v>
      </c>
      <c r="Z1778" s="132">
        <v>12455</v>
      </c>
      <c r="AA1778" s="132" t="e">
        <v>#N/A</v>
      </c>
      <c r="AB1778" s="132">
        <v>7800</v>
      </c>
      <c r="AC1778" s="132">
        <v>4900</v>
      </c>
      <c r="AD1778" s="132">
        <v>8160</v>
      </c>
      <c r="AE1778" s="132">
        <v>4870</v>
      </c>
      <c r="AF1778" s="132">
        <v>13350</v>
      </c>
    </row>
    <row r="1779" spans="1:32">
      <c r="A1779" s="129">
        <v>39113</v>
      </c>
      <c r="B1779" s="132">
        <v>957228</v>
      </c>
      <c r="C1779" s="132">
        <v>75081</v>
      </c>
      <c r="D1779" s="132">
        <v>448326</v>
      </c>
      <c r="E1779" s="132">
        <v>114269</v>
      </c>
      <c r="F1779" s="132">
        <v>145519</v>
      </c>
      <c r="G1779" s="132">
        <v>862336</v>
      </c>
      <c r="H1779" s="132" t="e">
        <v>#N/A</v>
      </c>
      <c r="I1779" s="132" t="e">
        <v>#N/A</v>
      </c>
      <c r="J1779" s="132" t="e">
        <v>#N/A</v>
      </c>
      <c r="K1779" s="132" t="e">
        <v>#N/A</v>
      </c>
      <c r="L1779" s="132" t="e">
        <v>#N/A</v>
      </c>
      <c r="M1779" s="132">
        <v>94892</v>
      </c>
      <c r="N1779" s="132">
        <v>957228</v>
      </c>
      <c r="R1779" s="132" t="e">
        <v>#N/A</v>
      </c>
      <c r="S1779" s="132">
        <v>66800</v>
      </c>
      <c r="T1779" s="132">
        <v>316075</v>
      </c>
      <c r="U1779" s="132">
        <v>55294</v>
      </c>
      <c r="V1779" s="132" t="e">
        <v>#N/A</v>
      </c>
      <c r="W1779" s="132" t="e">
        <v>#N/A</v>
      </c>
      <c r="X1779" s="132" t="e">
        <v>#N/A</v>
      </c>
      <c r="Y1779" s="132" t="e">
        <v>#N/A</v>
      </c>
      <c r="Z1779" s="132" t="e">
        <v>#N/A</v>
      </c>
      <c r="AA1779" s="132" t="e">
        <v>#N/A</v>
      </c>
      <c r="AB1779" s="132" t="e">
        <v>#N/A</v>
      </c>
      <c r="AC1779" s="132" t="e">
        <v>#N/A</v>
      </c>
      <c r="AD1779" s="132" t="e">
        <v>#N/A</v>
      </c>
      <c r="AE1779" s="132" t="e">
        <v>#N/A</v>
      </c>
      <c r="AF1779" s="132" t="e">
        <v>#N/A</v>
      </c>
    </row>
    <row r="1780" spans="1:32">
      <c r="A1780" s="129">
        <v>39114</v>
      </c>
      <c r="B1780" s="132" t="e">
        <v>#N/A</v>
      </c>
      <c r="C1780" s="132">
        <v>75081</v>
      </c>
      <c r="D1780" s="132">
        <v>448326</v>
      </c>
      <c r="E1780" s="132">
        <v>114269</v>
      </c>
      <c r="F1780" s="132" t="e">
        <v>#N/A</v>
      </c>
      <c r="G1780" s="132" t="e">
        <v>#N/A</v>
      </c>
      <c r="H1780" s="132">
        <v>17245</v>
      </c>
      <c r="I1780" s="132">
        <v>3470</v>
      </c>
      <c r="J1780" s="132">
        <v>17680</v>
      </c>
      <c r="K1780" s="132">
        <v>862336</v>
      </c>
      <c r="L1780" s="132">
        <v>94892</v>
      </c>
      <c r="M1780" s="132" t="e">
        <v>#N/A</v>
      </c>
      <c r="N1780" s="132" t="e">
        <v>#N/A</v>
      </c>
      <c r="R1780" s="132">
        <v>38500</v>
      </c>
      <c r="S1780" s="132">
        <v>66800</v>
      </c>
      <c r="T1780" s="132">
        <v>316075</v>
      </c>
      <c r="U1780" s="132">
        <v>55294</v>
      </c>
      <c r="V1780" s="132">
        <v>6500</v>
      </c>
      <c r="W1780" s="132">
        <v>1000</v>
      </c>
      <c r="X1780" s="132">
        <v>50314</v>
      </c>
      <c r="Y1780" s="132">
        <v>8100</v>
      </c>
      <c r="Z1780" s="132">
        <v>12455</v>
      </c>
      <c r="AA1780" s="132" t="e">
        <v>#N/A</v>
      </c>
      <c r="AB1780" s="132">
        <v>7800</v>
      </c>
      <c r="AC1780" s="132">
        <v>4900</v>
      </c>
      <c r="AD1780" s="132">
        <v>8160</v>
      </c>
      <c r="AE1780" s="132">
        <v>4870</v>
      </c>
      <c r="AF1780" s="132">
        <v>13350</v>
      </c>
    </row>
    <row r="1781" spans="1:32">
      <c r="A1781" s="129">
        <v>39115</v>
      </c>
      <c r="B1781" s="132" t="e">
        <v>#N/A</v>
      </c>
      <c r="C1781" s="132">
        <v>75081</v>
      </c>
      <c r="D1781" s="132">
        <v>448326</v>
      </c>
      <c r="E1781" s="132">
        <v>114269</v>
      </c>
      <c r="F1781" s="132" t="e">
        <v>#N/A</v>
      </c>
      <c r="G1781" s="132" t="e">
        <v>#N/A</v>
      </c>
      <c r="H1781" s="132">
        <v>17245</v>
      </c>
      <c r="I1781" s="132">
        <v>3470</v>
      </c>
      <c r="J1781" s="132">
        <v>17680</v>
      </c>
      <c r="K1781" s="132">
        <v>862336</v>
      </c>
      <c r="L1781" s="132">
        <v>94892</v>
      </c>
      <c r="M1781" s="132" t="e">
        <v>#N/A</v>
      </c>
      <c r="N1781" s="132" t="e">
        <v>#N/A</v>
      </c>
      <c r="R1781" s="132">
        <v>38500</v>
      </c>
      <c r="S1781" s="132">
        <v>66800</v>
      </c>
      <c r="T1781" s="132">
        <v>316075</v>
      </c>
      <c r="U1781" s="132">
        <v>55294</v>
      </c>
      <c r="V1781" s="132">
        <v>6500</v>
      </c>
      <c r="W1781" s="132">
        <v>1000</v>
      </c>
      <c r="X1781" s="132">
        <v>50314</v>
      </c>
      <c r="Y1781" s="132">
        <v>8100</v>
      </c>
      <c r="Z1781" s="132">
        <v>12455</v>
      </c>
      <c r="AA1781" s="132" t="e">
        <v>#N/A</v>
      </c>
      <c r="AB1781" s="132">
        <v>7800</v>
      </c>
      <c r="AC1781" s="132">
        <v>4900</v>
      </c>
      <c r="AD1781" s="132">
        <v>8160</v>
      </c>
      <c r="AE1781" s="132">
        <v>4870</v>
      </c>
      <c r="AF1781" s="132">
        <v>13350</v>
      </c>
    </row>
    <row r="1782" spans="1:32">
      <c r="A1782" s="129">
        <v>39118</v>
      </c>
      <c r="B1782" s="132" t="e">
        <v>#N/A</v>
      </c>
      <c r="C1782" s="132">
        <v>75081</v>
      </c>
      <c r="D1782" s="132">
        <v>448326</v>
      </c>
      <c r="E1782" s="132">
        <v>114269</v>
      </c>
      <c r="F1782" s="132" t="e">
        <v>#N/A</v>
      </c>
      <c r="G1782" s="132" t="e">
        <v>#N/A</v>
      </c>
      <c r="H1782" s="132">
        <v>17245</v>
      </c>
      <c r="I1782" s="132">
        <v>3470</v>
      </c>
      <c r="J1782" s="132">
        <v>17680</v>
      </c>
      <c r="K1782" s="132">
        <v>862336</v>
      </c>
      <c r="L1782" s="132">
        <v>94892</v>
      </c>
      <c r="M1782" s="132" t="e">
        <v>#N/A</v>
      </c>
      <c r="N1782" s="132" t="e">
        <v>#N/A</v>
      </c>
      <c r="R1782" s="132">
        <v>38500</v>
      </c>
      <c r="S1782" s="132">
        <v>66800</v>
      </c>
      <c r="T1782" s="132">
        <v>316075</v>
      </c>
      <c r="U1782" s="132">
        <v>55294</v>
      </c>
      <c r="V1782" s="132">
        <v>6500</v>
      </c>
      <c r="W1782" s="132">
        <v>1000</v>
      </c>
      <c r="X1782" s="132">
        <v>50314</v>
      </c>
      <c r="Y1782" s="132">
        <v>8100</v>
      </c>
      <c r="Z1782" s="132">
        <v>12455</v>
      </c>
      <c r="AA1782" s="132" t="e">
        <v>#N/A</v>
      </c>
      <c r="AB1782" s="132">
        <v>7800</v>
      </c>
      <c r="AC1782" s="132">
        <v>4900</v>
      </c>
      <c r="AD1782" s="132">
        <v>8160</v>
      </c>
      <c r="AE1782" s="132">
        <v>4870</v>
      </c>
      <c r="AF1782" s="132">
        <v>13350</v>
      </c>
    </row>
    <row r="1783" spans="1:32">
      <c r="A1783" s="129">
        <v>39119</v>
      </c>
      <c r="B1783" s="132" t="e">
        <v>#N/A</v>
      </c>
      <c r="C1783" s="132">
        <v>75081</v>
      </c>
      <c r="D1783" s="132">
        <v>448326</v>
      </c>
      <c r="E1783" s="132">
        <v>114269</v>
      </c>
      <c r="F1783" s="132" t="e">
        <v>#N/A</v>
      </c>
      <c r="G1783" s="132" t="e">
        <v>#N/A</v>
      </c>
      <c r="H1783" s="132">
        <v>17245</v>
      </c>
      <c r="I1783" s="132">
        <v>3470</v>
      </c>
      <c r="J1783" s="132">
        <v>17680</v>
      </c>
      <c r="K1783" s="132">
        <v>862336</v>
      </c>
      <c r="L1783" s="132">
        <v>94892</v>
      </c>
      <c r="M1783" s="132" t="e">
        <v>#N/A</v>
      </c>
      <c r="N1783" s="132" t="e">
        <v>#N/A</v>
      </c>
      <c r="R1783" s="132">
        <v>38500</v>
      </c>
      <c r="S1783" s="132">
        <v>66800</v>
      </c>
      <c r="T1783" s="132">
        <v>316075</v>
      </c>
      <c r="U1783" s="132">
        <v>55294</v>
      </c>
      <c r="V1783" s="132">
        <v>6500</v>
      </c>
      <c r="W1783" s="132">
        <v>1000</v>
      </c>
      <c r="X1783" s="132">
        <v>50314</v>
      </c>
      <c r="Y1783" s="132">
        <v>8100</v>
      </c>
      <c r="Z1783" s="132">
        <v>12455</v>
      </c>
      <c r="AA1783" s="132" t="e">
        <v>#N/A</v>
      </c>
      <c r="AB1783" s="132">
        <v>7800</v>
      </c>
      <c r="AC1783" s="132">
        <v>4900</v>
      </c>
      <c r="AD1783" s="132">
        <v>8160</v>
      </c>
      <c r="AE1783" s="132">
        <v>4870</v>
      </c>
      <c r="AF1783" s="132">
        <v>13350</v>
      </c>
    </row>
    <row r="1784" spans="1:32">
      <c r="A1784" s="129">
        <v>39120</v>
      </c>
      <c r="B1784" s="132" t="e">
        <v>#N/A</v>
      </c>
      <c r="C1784" s="132">
        <v>75081</v>
      </c>
      <c r="D1784" s="132">
        <v>448326</v>
      </c>
      <c r="E1784" s="132">
        <v>114269</v>
      </c>
      <c r="F1784" s="132" t="e">
        <v>#N/A</v>
      </c>
      <c r="G1784" s="132" t="e">
        <v>#N/A</v>
      </c>
      <c r="H1784" s="132">
        <v>17245</v>
      </c>
      <c r="I1784" s="132">
        <v>3470</v>
      </c>
      <c r="J1784" s="132">
        <v>17680</v>
      </c>
      <c r="K1784" s="132">
        <v>862336</v>
      </c>
      <c r="L1784" s="132">
        <v>94892</v>
      </c>
      <c r="M1784" s="132" t="e">
        <v>#N/A</v>
      </c>
      <c r="N1784" s="132" t="e">
        <v>#N/A</v>
      </c>
      <c r="R1784" s="132">
        <v>38500</v>
      </c>
      <c r="S1784" s="132">
        <v>66800</v>
      </c>
      <c r="T1784" s="132">
        <v>316075</v>
      </c>
      <c r="U1784" s="132">
        <v>55294</v>
      </c>
      <c r="V1784" s="132">
        <v>6500</v>
      </c>
      <c r="W1784" s="132">
        <v>1000</v>
      </c>
      <c r="X1784" s="132">
        <v>50314</v>
      </c>
      <c r="Y1784" s="132">
        <v>8100</v>
      </c>
      <c r="Z1784" s="132">
        <v>12455</v>
      </c>
      <c r="AA1784" s="132" t="e">
        <v>#N/A</v>
      </c>
      <c r="AB1784" s="132">
        <v>7800</v>
      </c>
      <c r="AC1784" s="132">
        <v>4900</v>
      </c>
      <c r="AD1784" s="132">
        <v>8160</v>
      </c>
      <c r="AE1784" s="132">
        <v>4870</v>
      </c>
      <c r="AF1784" s="132">
        <v>13350</v>
      </c>
    </row>
    <row r="1785" spans="1:32">
      <c r="A1785" s="129">
        <v>39121</v>
      </c>
      <c r="B1785" s="132" t="e">
        <v>#N/A</v>
      </c>
      <c r="C1785" s="132">
        <v>75081</v>
      </c>
      <c r="D1785" s="132">
        <v>448326</v>
      </c>
      <c r="E1785" s="132">
        <v>114269</v>
      </c>
      <c r="F1785" s="132" t="e">
        <v>#N/A</v>
      </c>
      <c r="G1785" s="132" t="e">
        <v>#N/A</v>
      </c>
      <c r="H1785" s="132">
        <v>17245</v>
      </c>
      <c r="I1785" s="132">
        <v>3470</v>
      </c>
      <c r="J1785" s="132">
        <v>17680</v>
      </c>
      <c r="K1785" s="132">
        <v>862336</v>
      </c>
      <c r="L1785" s="132">
        <v>94892</v>
      </c>
      <c r="M1785" s="132" t="e">
        <v>#N/A</v>
      </c>
      <c r="N1785" s="132" t="e">
        <v>#N/A</v>
      </c>
      <c r="R1785" s="132">
        <v>38500</v>
      </c>
      <c r="S1785" s="132">
        <v>66800</v>
      </c>
      <c r="T1785" s="132">
        <v>316075</v>
      </c>
      <c r="U1785" s="132">
        <v>55294</v>
      </c>
      <c r="V1785" s="132">
        <v>6500</v>
      </c>
      <c r="W1785" s="132">
        <v>1000</v>
      </c>
      <c r="X1785" s="132">
        <v>50314</v>
      </c>
      <c r="Y1785" s="132">
        <v>8100</v>
      </c>
      <c r="Z1785" s="132">
        <v>12455</v>
      </c>
      <c r="AA1785" s="132" t="e">
        <v>#N/A</v>
      </c>
      <c r="AB1785" s="132">
        <v>7800</v>
      </c>
      <c r="AC1785" s="132">
        <v>4900</v>
      </c>
      <c r="AD1785" s="132">
        <v>8160</v>
      </c>
      <c r="AE1785" s="132">
        <v>4870</v>
      </c>
      <c r="AF1785" s="132">
        <v>13350</v>
      </c>
    </row>
    <row r="1786" spans="1:32">
      <c r="A1786" s="129">
        <v>39122</v>
      </c>
      <c r="B1786" s="132" t="e">
        <v>#N/A</v>
      </c>
      <c r="C1786" s="132">
        <v>75081</v>
      </c>
      <c r="D1786" s="132">
        <v>448326</v>
      </c>
      <c r="E1786" s="132">
        <v>114269</v>
      </c>
      <c r="F1786" s="132" t="e">
        <v>#N/A</v>
      </c>
      <c r="G1786" s="132" t="e">
        <v>#N/A</v>
      </c>
      <c r="H1786" s="132">
        <v>17245</v>
      </c>
      <c r="I1786" s="132">
        <v>3470</v>
      </c>
      <c r="J1786" s="132">
        <v>17680</v>
      </c>
      <c r="K1786" s="132">
        <v>862336</v>
      </c>
      <c r="L1786" s="132">
        <v>94892</v>
      </c>
      <c r="M1786" s="132" t="e">
        <v>#N/A</v>
      </c>
      <c r="N1786" s="132" t="e">
        <v>#N/A</v>
      </c>
      <c r="R1786" s="132">
        <v>38500</v>
      </c>
      <c r="S1786" s="132">
        <v>66800</v>
      </c>
      <c r="T1786" s="132">
        <v>316075</v>
      </c>
      <c r="U1786" s="132">
        <v>55294</v>
      </c>
      <c r="V1786" s="132">
        <v>6500</v>
      </c>
      <c r="W1786" s="132">
        <v>1000</v>
      </c>
      <c r="X1786" s="132">
        <v>50314</v>
      </c>
      <c r="Y1786" s="132">
        <v>8100</v>
      </c>
      <c r="Z1786" s="132">
        <v>12455</v>
      </c>
      <c r="AA1786" s="132" t="e">
        <v>#N/A</v>
      </c>
      <c r="AB1786" s="132">
        <v>7800</v>
      </c>
      <c r="AC1786" s="132">
        <v>4900</v>
      </c>
      <c r="AD1786" s="132">
        <v>8160</v>
      </c>
      <c r="AE1786" s="132">
        <v>4870</v>
      </c>
      <c r="AF1786" s="132">
        <v>13350</v>
      </c>
    </row>
    <row r="1787" spans="1:32">
      <c r="A1787" s="129">
        <v>39125</v>
      </c>
      <c r="B1787" s="132" t="e">
        <v>#N/A</v>
      </c>
      <c r="C1787" s="132">
        <v>35866</v>
      </c>
      <c r="D1787" s="132">
        <v>142224</v>
      </c>
      <c r="E1787" s="132">
        <v>51662</v>
      </c>
      <c r="F1787" s="132" t="e">
        <v>#N/A</v>
      </c>
      <c r="G1787" s="132" t="e">
        <v>#N/A</v>
      </c>
      <c r="H1787" s="132">
        <v>18160</v>
      </c>
      <c r="I1787" s="132">
        <v>19159</v>
      </c>
      <c r="J1787" s="132">
        <v>8981</v>
      </c>
      <c r="K1787" s="132">
        <v>12367</v>
      </c>
      <c r="L1787" s="132">
        <v>8447</v>
      </c>
      <c r="M1787" s="132" t="e">
        <v>#N/A</v>
      </c>
      <c r="N1787" s="132" t="e">
        <v>#N/A</v>
      </c>
      <c r="R1787" s="132" t="e">
        <v>#N/A</v>
      </c>
      <c r="S1787" s="132">
        <v>26540</v>
      </c>
      <c r="T1787" s="132">
        <v>115760</v>
      </c>
      <c r="U1787" s="132">
        <v>59168</v>
      </c>
      <c r="V1787" s="132">
        <v>2000</v>
      </c>
      <c r="W1787" s="132">
        <v>757</v>
      </c>
      <c r="X1787" s="132">
        <v>10500</v>
      </c>
      <c r="Y1787" s="132" t="e">
        <v>#N/A</v>
      </c>
      <c r="Z1787" s="132" t="e">
        <v>#N/A</v>
      </c>
      <c r="AA1787" s="132" t="e">
        <v>#N/A</v>
      </c>
      <c r="AB1787" s="132" t="e">
        <v>#N/A</v>
      </c>
      <c r="AC1787" s="132">
        <v>1226</v>
      </c>
      <c r="AD1787" s="132" t="e">
        <v>#N/A</v>
      </c>
      <c r="AE1787" s="132" t="e">
        <v>#N/A</v>
      </c>
      <c r="AF1787" s="132">
        <v>13278</v>
      </c>
    </row>
    <row r="1788" spans="1:32">
      <c r="A1788" s="129">
        <v>39126</v>
      </c>
      <c r="B1788" s="132" t="e">
        <v>#N/A</v>
      </c>
      <c r="C1788" s="132">
        <v>35866</v>
      </c>
      <c r="D1788" s="132">
        <v>142224</v>
      </c>
      <c r="E1788" s="132">
        <v>51662</v>
      </c>
      <c r="F1788" s="132" t="e">
        <v>#N/A</v>
      </c>
      <c r="G1788" s="132" t="e">
        <v>#N/A</v>
      </c>
      <c r="H1788" s="132">
        <v>18160</v>
      </c>
      <c r="I1788" s="132">
        <v>19159</v>
      </c>
      <c r="J1788" s="132">
        <v>8981</v>
      </c>
      <c r="K1788" s="132">
        <v>12367</v>
      </c>
      <c r="L1788" s="132">
        <v>8447</v>
      </c>
      <c r="M1788" s="132" t="e">
        <v>#N/A</v>
      </c>
      <c r="N1788" s="132" t="e">
        <v>#N/A</v>
      </c>
      <c r="R1788" s="132" t="e">
        <v>#N/A</v>
      </c>
      <c r="S1788" s="132">
        <v>26540</v>
      </c>
      <c r="T1788" s="132">
        <v>115760</v>
      </c>
      <c r="U1788" s="132">
        <v>59168</v>
      </c>
      <c r="V1788" s="132">
        <v>2000</v>
      </c>
      <c r="W1788" s="132">
        <v>757</v>
      </c>
      <c r="X1788" s="132">
        <v>10500</v>
      </c>
      <c r="Y1788" s="132" t="e">
        <v>#N/A</v>
      </c>
      <c r="Z1788" s="132" t="e">
        <v>#N/A</v>
      </c>
      <c r="AA1788" s="132" t="e">
        <v>#N/A</v>
      </c>
      <c r="AB1788" s="132" t="e">
        <v>#N/A</v>
      </c>
      <c r="AC1788" s="132">
        <v>1226</v>
      </c>
      <c r="AD1788" s="132" t="e">
        <v>#N/A</v>
      </c>
      <c r="AE1788" s="132" t="e">
        <v>#N/A</v>
      </c>
      <c r="AF1788" s="132">
        <v>13278</v>
      </c>
    </row>
    <row r="1789" spans="1:32">
      <c r="A1789" s="129">
        <v>39127</v>
      </c>
      <c r="B1789" s="132" t="e">
        <v>#N/A</v>
      </c>
      <c r="C1789" s="132">
        <v>35866</v>
      </c>
      <c r="D1789" s="132">
        <v>142224</v>
      </c>
      <c r="E1789" s="132">
        <v>51662</v>
      </c>
      <c r="F1789" s="132" t="e">
        <v>#N/A</v>
      </c>
      <c r="G1789" s="132" t="e">
        <v>#N/A</v>
      </c>
      <c r="H1789" s="132">
        <v>18160</v>
      </c>
      <c r="I1789" s="132">
        <v>19159</v>
      </c>
      <c r="J1789" s="132">
        <v>8981</v>
      </c>
      <c r="K1789" s="132">
        <v>12367</v>
      </c>
      <c r="L1789" s="132">
        <v>8447</v>
      </c>
      <c r="M1789" s="132" t="e">
        <v>#N/A</v>
      </c>
      <c r="N1789" s="132" t="e">
        <v>#N/A</v>
      </c>
      <c r="R1789" s="132" t="e">
        <v>#N/A</v>
      </c>
      <c r="S1789" s="132">
        <v>26540</v>
      </c>
      <c r="T1789" s="132">
        <v>115760</v>
      </c>
      <c r="U1789" s="132">
        <v>59168</v>
      </c>
      <c r="V1789" s="132">
        <v>2000</v>
      </c>
      <c r="W1789" s="132">
        <v>757</v>
      </c>
      <c r="X1789" s="132">
        <v>10500</v>
      </c>
      <c r="Y1789" s="132" t="e">
        <v>#N/A</v>
      </c>
      <c r="Z1789" s="132" t="e">
        <v>#N/A</v>
      </c>
      <c r="AA1789" s="132" t="e">
        <v>#N/A</v>
      </c>
      <c r="AB1789" s="132" t="e">
        <v>#N/A</v>
      </c>
      <c r="AC1789" s="132">
        <v>1226</v>
      </c>
      <c r="AD1789" s="132" t="e">
        <v>#N/A</v>
      </c>
      <c r="AE1789" s="132" t="e">
        <v>#N/A</v>
      </c>
      <c r="AF1789" s="132">
        <v>13278</v>
      </c>
    </row>
    <row r="1790" spans="1:32">
      <c r="A1790" s="129">
        <v>39128</v>
      </c>
      <c r="B1790" s="132">
        <v>512632</v>
      </c>
      <c r="C1790" s="132">
        <v>49962</v>
      </c>
      <c r="D1790" s="132">
        <v>199157</v>
      </c>
      <c r="E1790" s="132">
        <v>68275</v>
      </c>
      <c r="F1790" s="132">
        <v>74222</v>
      </c>
      <c r="G1790" s="132">
        <v>434614</v>
      </c>
      <c r="H1790" s="132" t="e">
        <v>#N/A</v>
      </c>
      <c r="I1790" s="132" t="e">
        <v>#N/A</v>
      </c>
      <c r="J1790" s="132" t="e">
        <v>#N/A</v>
      </c>
      <c r="K1790" s="132" t="e">
        <v>#N/A</v>
      </c>
      <c r="L1790" s="132" t="e">
        <v>#N/A</v>
      </c>
      <c r="M1790" s="132">
        <v>78018</v>
      </c>
      <c r="N1790" s="132">
        <v>512632</v>
      </c>
      <c r="R1790" s="132" t="e">
        <v>#N/A</v>
      </c>
      <c r="S1790" s="132">
        <v>26540</v>
      </c>
      <c r="T1790" s="132">
        <v>155458</v>
      </c>
      <c r="U1790" s="132">
        <v>74638</v>
      </c>
      <c r="V1790" s="132" t="e">
        <v>#N/A</v>
      </c>
      <c r="W1790" s="132" t="e">
        <v>#N/A</v>
      </c>
      <c r="X1790" s="132" t="e">
        <v>#N/A</v>
      </c>
      <c r="Y1790" s="132" t="e">
        <v>#N/A</v>
      </c>
      <c r="Z1790" s="132" t="e">
        <v>#N/A</v>
      </c>
      <c r="AA1790" s="132" t="e">
        <v>#N/A</v>
      </c>
      <c r="AB1790" s="132" t="e">
        <v>#N/A</v>
      </c>
      <c r="AC1790" s="132" t="e">
        <v>#N/A</v>
      </c>
      <c r="AD1790" s="132" t="e">
        <v>#N/A</v>
      </c>
      <c r="AE1790" s="132" t="e">
        <v>#N/A</v>
      </c>
      <c r="AF1790" s="132" t="e">
        <v>#N/A</v>
      </c>
    </row>
    <row r="1791" spans="1:32">
      <c r="A1791" s="129">
        <v>39129</v>
      </c>
      <c r="B1791" s="132" t="e">
        <v>#N/A</v>
      </c>
      <c r="C1791" s="132">
        <v>49962</v>
      </c>
      <c r="D1791" s="132">
        <v>199157</v>
      </c>
      <c r="E1791" s="132">
        <v>68275</v>
      </c>
      <c r="F1791" s="132" t="e">
        <v>#N/A</v>
      </c>
      <c r="G1791" s="132" t="e">
        <v>#N/A</v>
      </c>
      <c r="H1791" s="132">
        <v>33300</v>
      </c>
      <c r="I1791" s="132">
        <v>21189</v>
      </c>
      <c r="J1791" s="132">
        <v>12731</v>
      </c>
      <c r="K1791" s="132">
        <v>13367</v>
      </c>
      <c r="L1791" s="132">
        <v>8447</v>
      </c>
      <c r="M1791" s="132" t="e">
        <v>#N/A</v>
      </c>
      <c r="N1791" s="132" t="e">
        <v>#N/A</v>
      </c>
      <c r="R1791" s="132" t="e">
        <v>#N/A</v>
      </c>
      <c r="S1791" s="132">
        <v>26540</v>
      </c>
      <c r="T1791" s="132">
        <v>155458</v>
      </c>
      <c r="U1791" s="132">
        <v>74638</v>
      </c>
      <c r="V1791" s="132">
        <v>5050</v>
      </c>
      <c r="W1791" s="132">
        <v>757</v>
      </c>
      <c r="X1791" s="132">
        <v>18756</v>
      </c>
      <c r="Y1791" s="132">
        <v>2450</v>
      </c>
      <c r="Z1791" s="132" t="e">
        <v>#N/A</v>
      </c>
      <c r="AA1791" s="132">
        <v>11000</v>
      </c>
      <c r="AB1791" s="132" t="e">
        <v>#N/A</v>
      </c>
      <c r="AC1791" s="132">
        <v>3126</v>
      </c>
      <c r="AD1791" s="132" t="e">
        <v>#N/A</v>
      </c>
      <c r="AE1791" s="132" t="e">
        <v>#N/A</v>
      </c>
      <c r="AF1791" s="132">
        <v>16778</v>
      </c>
    </row>
    <row r="1792" spans="1:32">
      <c r="A1792" s="129">
        <v>39133</v>
      </c>
      <c r="B1792" s="132">
        <v>635215</v>
      </c>
      <c r="C1792" s="132">
        <v>65867</v>
      </c>
      <c r="D1792" s="132">
        <v>254798</v>
      </c>
      <c r="E1792" s="132">
        <v>83542</v>
      </c>
      <c r="F1792" s="132">
        <v>74222</v>
      </c>
      <c r="G1792" s="132">
        <v>537682</v>
      </c>
      <c r="H1792" s="132" t="e">
        <v>#N/A</v>
      </c>
      <c r="I1792" s="132" t="e">
        <v>#N/A</v>
      </c>
      <c r="J1792" s="132" t="e">
        <v>#N/A</v>
      </c>
      <c r="K1792" s="132" t="e">
        <v>#N/A</v>
      </c>
      <c r="L1792" s="132" t="e">
        <v>#N/A</v>
      </c>
      <c r="M1792" s="132">
        <v>97533</v>
      </c>
      <c r="N1792" s="132">
        <v>635215</v>
      </c>
      <c r="R1792" s="132" t="e">
        <v>#N/A</v>
      </c>
      <c r="S1792" s="132" t="e">
        <v>#N/A</v>
      </c>
      <c r="T1792" s="132">
        <v>177468</v>
      </c>
      <c r="U1792" s="132">
        <v>108940</v>
      </c>
      <c r="V1792" s="132" t="e">
        <v>#N/A</v>
      </c>
      <c r="W1792" s="132" t="e">
        <v>#N/A</v>
      </c>
      <c r="X1792" s="132">
        <v>31312</v>
      </c>
      <c r="Y1792" s="132" t="e">
        <v>#N/A</v>
      </c>
      <c r="Z1792" s="132" t="e">
        <v>#N/A</v>
      </c>
      <c r="AA1792" s="132" t="e">
        <v>#N/A</v>
      </c>
      <c r="AB1792" s="132" t="e">
        <v>#N/A</v>
      </c>
      <c r="AC1792" s="132" t="e">
        <v>#N/A</v>
      </c>
      <c r="AD1792" s="132" t="e">
        <v>#N/A</v>
      </c>
      <c r="AE1792" s="132" t="e">
        <v>#N/A</v>
      </c>
      <c r="AF1792" s="132" t="e">
        <v>#N/A</v>
      </c>
    </row>
    <row r="1793" spans="1:32">
      <c r="A1793" s="129">
        <v>39134</v>
      </c>
      <c r="B1793" s="132" t="e">
        <v>#N/A</v>
      </c>
      <c r="C1793" s="132">
        <v>65867</v>
      </c>
      <c r="D1793" s="132">
        <v>254798</v>
      </c>
      <c r="E1793" s="132">
        <v>83542</v>
      </c>
      <c r="F1793" s="132" t="e">
        <v>#N/A</v>
      </c>
      <c r="G1793" s="132" t="e">
        <v>#N/A</v>
      </c>
      <c r="H1793" s="132">
        <v>39200</v>
      </c>
      <c r="I1793" s="132">
        <v>33729</v>
      </c>
      <c r="J1793" s="132">
        <v>22876</v>
      </c>
      <c r="K1793" s="132">
        <v>15597</v>
      </c>
      <c r="L1793" s="132">
        <v>9222</v>
      </c>
      <c r="M1793" s="132" t="e">
        <v>#N/A</v>
      </c>
      <c r="N1793" s="132" t="e">
        <v>#N/A</v>
      </c>
      <c r="R1793" s="132" t="e">
        <v>#N/A</v>
      </c>
      <c r="S1793" s="132">
        <v>26540</v>
      </c>
      <c r="T1793" s="132">
        <v>177468</v>
      </c>
      <c r="U1793" s="132">
        <v>108940</v>
      </c>
      <c r="V1793" s="132">
        <v>5050</v>
      </c>
      <c r="W1793" s="132">
        <v>1532</v>
      </c>
      <c r="X1793" s="132">
        <v>31312</v>
      </c>
      <c r="Y1793" s="132">
        <v>16830</v>
      </c>
      <c r="Z1793" s="132" t="e">
        <v>#N/A</v>
      </c>
      <c r="AA1793" s="132">
        <v>11000</v>
      </c>
      <c r="AB1793" s="132" t="e">
        <v>#N/A</v>
      </c>
      <c r="AC1793" s="132">
        <v>5766</v>
      </c>
      <c r="AD1793" s="132">
        <v>7380</v>
      </c>
      <c r="AE1793" s="132">
        <v>2500</v>
      </c>
      <c r="AF1793" s="132">
        <v>26258</v>
      </c>
    </row>
    <row r="1794" spans="1:32">
      <c r="A1794" s="129">
        <v>39135</v>
      </c>
      <c r="B1794" s="132" t="e">
        <v>#N/A</v>
      </c>
      <c r="C1794" s="132">
        <v>65867</v>
      </c>
      <c r="D1794" s="132">
        <v>254798</v>
      </c>
      <c r="E1794" s="132">
        <v>83542</v>
      </c>
      <c r="F1794" s="132" t="e">
        <v>#N/A</v>
      </c>
      <c r="G1794" s="132" t="e">
        <v>#N/A</v>
      </c>
      <c r="H1794" s="132">
        <v>39200</v>
      </c>
      <c r="I1794" s="132">
        <v>33729</v>
      </c>
      <c r="J1794" s="132">
        <v>22876</v>
      </c>
      <c r="K1794" s="132">
        <v>15597</v>
      </c>
      <c r="L1794" s="132">
        <v>9222</v>
      </c>
      <c r="M1794" s="132" t="e">
        <v>#N/A</v>
      </c>
      <c r="N1794" s="132" t="e">
        <v>#N/A</v>
      </c>
      <c r="R1794" s="132" t="e">
        <v>#N/A</v>
      </c>
      <c r="S1794" s="132">
        <v>26540</v>
      </c>
      <c r="T1794" s="132">
        <v>177468</v>
      </c>
      <c r="U1794" s="132">
        <v>108940</v>
      </c>
      <c r="V1794" s="132">
        <v>5050</v>
      </c>
      <c r="W1794" s="132">
        <v>1532</v>
      </c>
      <c r="X1794" s="132">
        <v>31312</v>
      </c>
      <c r="Y1794" s="132">
        <v>16830</v>
      </c>
      <c r="Z1794" s="132" t="e">
        <v>#N/A</v>
      </c>
      <c r="AA1794" s="132">
        <v>11000</v>
      </c>
      <c r="AB1794" s="132" t="e">
        <v>#N/A</v>
      </c>
      <c r="AC1794" s="132">
        <v>5766</v>
      </c>
      <c r="AD1794" s="132">
        <v>7380</v>
      </c>
      <c r="AE1794" s="132">
        <v>2500</v>
      </c>
      <c r="AF1794" s="132">
        <v>26258</v>
      </c>
    </row>
    <row r="1795" spans="1:32">
      <c r="A1795" s="129">
        <v>39136</v>
      </c>
      <c r="B1795" s="132" t="e">
        <v>#N/A</v>
      </c>
      <c r="C1795" s="132">
        <v>65867</v>
      </c>
      <c r="D1795" s="132">
        <v>254798</v>
      </c>
      <c r="E1795" s="132">
        <v>83542</v>
      </c>
      <c r="F1795" s="132" t="e">
        <v>#N/A</v>
      </c>
      <c r="G1795" s="132" t="e">
        <v>#N/A</v>
      </c>
      <c r="H1795" s="132">
        <v>39200</v>
      </c>
      <c r="I1795" s="132">
        <v>33729</v>
      </c>
      <c r="J1795" s="132">
        <v>22876</v>
      </c>
      <c r="K1795" s="132">
        <v>15597</v>
      </c>
      <c r="L1795" s="132">
        <v>9222</v>
      </c>
      <c r="M1795" s="132" t="e">
        <v>#N/A</v>
      </c>
      <c r="N1795" s="132" t="e">
        <v>#N/A</v>
      </c>
      <c r="R1795" s="132" t="e">
        <v>#N/A</v>
      </c>
      <c r="S1795" s="132">
        <v>26540</v>
      </c>
      <c r="T1795" s="132">
        <v>177468</v>
      </c>
      <c r="U1795" s="132">
        <v>108940</v>
      </c>
      <c r="V1795" s="132">
        <v>5050</v>
      </c>
      <c r="W1795" s="132">
        <v>1532</v>
      </c>
      <c r="X1795" s="132">
        <v>31312</v>
      </c>
      <c r="Y1795" s="132">
        <v>16830</v>
      </c>
      <c r="Z1795" s="132" t="e">
        <v>#N/A</v>
      </c>
      <c r="AA1795" s="132">
        <v>11000</v>
      </c>
      <c r="AB1795" s="132" t="e">
        <v>#N/A</v>
      </c>
      <c r="AC1795" s="132">
        <v>5766</v>
      </c>
      <c r="AD1795" s="132">
        <v>7380</v>
      </c>
      <c r="AE1795" s="132">
        <v>2500</v>
      </c>
      <c r="AF1795" s="132">
        <v>26258</v>
      </c>
    </row>
    <row r="1796" spans="1:32">
      <c r="A1796" s="129">
        <v>39139</v>
      </c>
      <c r="B1796" s="132" t="e">
        <v>#N/A</v>
      </c>
      <c r="C1796" s="132">
        <v>71167</v>
      </c>
      <c r="D1796" s="132">
        <v>298523</v>
      </c>
      <c r="E1796" s="132">
        <v>95652</v>
      </c>
      <c r="F1796" s="132" t="e">
        <v>#N/A</v>
      </c>
      <c r="G1796" s="132" t="e">
        <v>#N/A</v>
      </c>
      <c r="H1796" s="132">
        <v>39600</v>
      </c>
      <c r="I1796" s="132">
        <v>36989</v>
      </c>
      <c r="J1796" s="132">
        <v>30226</v>
      </c>
      <c r="K1796" s="132">
        <v>21597</v>
      </c>
      <c r="L1796" s="132">
        <v>9932</v>
      </c>
      <c r="M1796" s="132" t="e">
        <v>#N/A</v>
      </c>
      <c r="N1796" s="132" t="e">
        <v>#N/A</v>
      </c>
      <c r="R1796" s="132">
        <v>14350</v>
      </c>
      <c r="S1796" s="132">
        <v>26540</v>
      </c>
      <c r="T1796" s="132">
        <v>190768</v>
      </c>
      <c r="U1796" s="132">
        <v>110240</v>
      </c>
      <c r="V1796" s="132">
        <v>5050</v>
      </c>
      <c r="W1796" s="132">
        <v>1532</v>
      </c>
      <c r="X1796" s="132">
        <v>36212</v>
      </c>
      <c r="Y1796" s="132">
        <v>21530</v>
      </c>
      <c r="Z1796" s="132">
        <v>3140</v>
      </c>
      <c r="AA1796" s="132">
        <v>11000</v>
      </c>
      <c r="AB1796" s="132" t="e">
        <v>#N/A</v>
      </c>
      <c r="AC1796" s="132">
        <v>5766</v>
      </c>
      <c r="AD1796" s="132">
        <v>7380</v>
      </c>
      <c r="AE1796" s="132">
        <v>2500</v>
      </c>
      <c r="AF1796" s="132">
        <v>26258</v>
      </c>
    </row>
    <row r="1797" spans="1:32">
      <c r="A1797" s="129">
        <v>39140</v>
      </c>
      <c r="B1797" s="132" t="e">
        <v>#N/A</v>
      </c>
      <c r="C1797" s="132">
        <v>71167</v>
      </c>
      <c r="D1797" s="132">
        <v>298523</v>
      </c>
      <c r="E1797" s="132">
        <v>95652</v>
      </c>
      <c r="F1797" s="132" t="e">
        <v>#N/A</v>
      </c>
      <c r="G1797" s="132" t="e">
        <v>#N/A</v>
      </c>
      <c r="H1797" s="132">
        <v>39600</v>
      </c>
      <c r="I1797" s="132">
        <v>36989</v>
      </c>
      <c r="J1797" s="132">
        <v>30226</v>
      </c>
      <c r="K1797" s="132">
        <v>21597</v>
      </c>
      <c r="L1797" s="132">
        <v>9932</v>
      </c>
      <c r="M1797" s="132" t="e">
        <v>#N/A</v>
      </c>
      <c r="N1797" s="132" t="e">
        <v>#N/A</v>
      </c>
      <c r="R1797" s="132">
        <v>14350</v>
      </c>
      <c r="S1797" s="132">
        <v>26540</v>
      </c>
      <c r="T1797" s="132">
        <v>190768</v>
      </c>
      <c r="U1797" s="132">
        <v>110240</v>
      </c>
      <c r="V1797" s="132">
        <v>5050</v>
      </c>
      <c r="W1797" s="132">
        <v>1532</v>
      </c>
      <c r="X1797" s="132">
        <v>36212</v>
      </c>
      <c r="Y1797" s="132">
        <v>21530</v>
      </c>
      <c r="Z1797" s="132">
        <v>3140</v>
      </c>
      <c r="AA1797" s="132">
        <v>11000</v>
      </c>
      <c r="AB1797" s="132" t="e">
        <v>#N/A</v>
      </c>
      <c r="AC1797" s="132">
        <v>5766</v>
      </c>
      <c r="AD1797" s="132">
        <v>7380</v>
      </c>
      <c r="AE1797" s="132">
        <v>2500</v>
      </c>
      <c r="AF1797" s="132">
        <v>26258</v>
      </c>
    </row>
    <row r="1798" spans="1:32">
      <c r="A1798" s="129">
        <v>39141</v>
      </c>
      <c r="B1798" s="132">
        <v>858485</v>
      </c>
      <c r="C1798" s="132">
        <v>80717</v>
      </c>
      <c r="D1798" s="132">
        <v>344473</v>
      </c>
      <c r="E1798" s="132">
        <v>99967</v>
      </c>
      <c r="F1798" s="132">
        <v>103487</v>
      </c>
      <c r="G1798" s="132">
        <v>736902</v>
      </c>
      <c r="H1798" s="132" t="e">
        <v>#N/A</v>
      </c>
      <c r="I1798" s="132" t="e">
        <v>#N/A</v>
      </c>
      <c r="J1798" s="132" t="e">
        <v>#N/A</v>
      </c>
      <c r="K1798" s="132" t="e">
        <v>#N/A</v>
      </c>
      <c r="L1798" s="132" t="e">
        <v>#N/A</v>
      </c>
      <c r="M1798" s="132">
        <v>121583</v>
      </c>
      <c r="N1798" s="132">
        <v>858485</v>
      </c>
      <c r="R1798" s="132" t="e">
        <v>#N/A</v>
      </c>
      <c r="S1798" s="132" t="e">
        <v>#N/A</v>
      </c>
      <c r="T1798" s="132">
        <v>229468</v>
      </c>
      <c r="U1798" s="132">
        <v>134340</v>
      </c>
      <c r="V1798" s="132" t="e">
        <v>#N/A</v>
      </c>
      <c r="W1798" s="132" t="e">
        <v>#N/A</v>
      </c>
      <c r="X1798" s="132">
        <v>38662</v>
      </c>
      <c r="Y1798" s="132" t="e">
        <v>#N/A</v>
      </c>
      <c r="Z1798" s="132" t="e">
        <v>#N/A</v>
      </c>
      <c r="AA1798" s="132" t="e">
        <v>#N/A</v>
      </c>
      <c r="AB1798" s="132" t="e">
        <v>#N/A</v>
      </c>
      <c r="AC1798" s="132" t="e">
        <v>#N/A</v>
      </c>
      <c r="AD1798" s="132" t="e">
        <v>#N/A</v>
      </c>
      <c r="AE1798" s="132" t="e">
        <v>#N/A</v>
      </c>
      <c r="AF1798" s="132" t="e">
        <v>#N/A</v>
      </c>
    </row>
    <row r="1799" spans="1:32">
      <c r="A1799" s="129">
        <v>39142</v>
      </c>
      <c r="B1799" s="132" t="e">
        <v>#N/A</v>
      </c>
      <c r="C1799" s="132">
        <v>80717</v>
      </c>
      <c r="D1799" s="132">
        <v>344473</v>
      </c>
      <c r="E1799" s="132">
        <v>99967</v>
      </c>
      <c r="F1799" s="132" t="e">
        <v>#N/A</v>
      </c>
      <c r="G1799" s="132" t="e">
        <v>#N/A</v>
      </c>
      <c r="H1799" s="132" t="e">
        <v>#N/A</v>
      </c>
      <c r="I1799" s="132">
        <v>5280</v>
      </c>
      <c r="J1799" s="132">
        <v>45476</v>
      </c>
      <c r="K1799" s="132">
        <v>31697</v>
      </c>
      <c r="L1799" s="132">
        <v>121583</v>
      </c>
      <c r="M1799" s="132" t="e">
        <v>#N/A</v>
      </c>
      <c r="N1799" s="132" t="e">
        <v>#N/A</v>
      </c>
      <c r="R1799" s="132">
        <v>26685</v>
      </c>
      <c r="S1799" s="132">
        <v>26540</v>
      </c>
      <c r="T1799" s="132">
        <v>229468</v>
      </c>
      <c r="U1799" s="132">
        <v>134340</v>
      </c>
      <c r="V1799" s="132">
        <v>5050</v>
      </c>
      <c r="W1799" s="132">
        <v>1532</v>
      </c>
      <c r="X1799" s="132">
        <v>38662</v>
      </c>
      <c r="Y1799" s="132">
        <v>21530</v>
      </c>
      <c r="Z1799" s="132">
        <v>6410</v>
      </c>
      <c r="AA1799" s="132">
        <v>11000</v>
      </c>
      <c r="AB1799" s="132" t="e">
        <v>#N/A</v>
      </c>
      <c r="AC1799" s="132">
        <v>5766</v>
      </c>
      <c r="AD1799" s="132">
        <v>7380</v>
      </c>
      <c r="AE1799" s="132">
        <v>2500</v>
      </c>
      <c r="AF1799" s="132">
        <v>26258</v>
      </c>
    </row>
    <row r="1800" spans="1:32">
      <c r="A1800" s="129">
        <v>39143</v>
      </c>
      <c r="B1800" s="132" t="e">
        <v>#N/A</v>
      </c>
      <c r="C1800" s="132">
        <v>80717</v>
      </c>
      <c r="D1800" s="132">
        <v>344473</v>
      </c>
      <c r="E1800" s="132">
        <v>99967</v>
      </c>
      <c r="F1800" s="132" t="e">
        <v>#N/A</v>
      </c>
      <c r="G1800" s="132" t="e">
        <v>#N/A</v>
      </c>
      <c r="H1800" s="132">
        <v>47100</v>
      </c>
      <c r="I1800" s="132">
        <v>5280</v>
      </c>
      <c r="J1800" s="132">
        <v>45476</v>
      </c>
      <c r="K1800" s="132">
        <v>31697</v>
      </c>
      <c r="L1800" s="132">
        <v>121583</v>
      </c>
      <c r="M1800" s="132" t="e">
        <v>#N/A</v>
      </c>
      <c r="N1800" s="132" t="e">
        <v>#N/A</v>
      </c>
      <c r="R1800" s="132">
        <v>26685</v>
      </c>
      <c r="S1800" s="132">
        <v>26540</v>
      </c>
      <c r="T1800" s="132">
        <v>229468</v>
      </c>
      <c r="U1800" s="132">
        <v>134340</v>
      </c>
      <c r="V1800" s="132">
        <v>5050</v>
      </c>
      <c r="W1800" s="132">
        <v>1532</v>
      </c>
      <c r="X1800" s="132">
        <v>38662</v>
      </c>
      <c r="Y1800" s="132">
        <v>21530</v>
      </c>
      <c r="Z1800" s="132">
        <v>6410</v>
      </c>
      <c r="AA1800" s="132">
        <v>11000</v>
      </c>
      <c r="AB1800" s="132" t="e">
        <v>#N/A</v>
      </c>
      <c r="AC1800" s="132">
        <v>5766</v>
      </c>
      <c r="AD1800" s="132">
        <v>7380</v>
      </c>
      <c r="AE1800" s="132">
        <v>2500</v>
      </c>
      <c r="AF1800" s="132">
        <v>26258</v>
      </c>
    </row>
    <row r="1801" spans="1:32">
      <c r="A1801" s="129">
        <v>39146</v>
      </c>
      <c r="B1801" s="132" t="e">
        <v>#N/A</v>
      </c>
      <c r="C1801" s="132">
        <v>80717</v>
      </c>
      <c r="D1801" s="132">
        <v>344473</v>
      </c>
      <c r="E1801" s="132">
        <v>99967</v>
      </c>
      <c r="F1801" s="132" t="e">
        <v>#N/A</v>
      </c>
      <c r="G1801" s="132" t="e">
        <v>#N/A</v>
      </c>
      <c r="H1801" s="132">
        <v>47100</v>
      </c>
      <c r="I1801" s="132">
        <v>5280</v>
      </c>
      <c r="J1801" s="132">
        <v>45476</v>
      </c>
      <c r="K1801" s="132">
        <v>31697</v>
      </c>
      <c r="L1801" s="132">
        <v>121583</v>
      </c>
      <c r="M1801" s="132" t="e">
        <v>#N/A</v>
      </c>
      <c r="N1801" s="132" t="e">
        <v>#N/A</v>
      </c>
      <c r="R1801" s="132">
        <v>26685</v>
      </c>
      <c r="S1801" s="132">
        <v>26540</v>
      </c>
      <c r="T1801" s="132">
        <v>229468</v>
      </c>
      <c r="U1801" s="132">
        <v>134340</v>
      </c>
      <c r="V1801" s="132">
        <v>5050</v>
      </c>
      <c r="W1801" s="132">
        <v>1532</v>
      </c>
      <c r="X1801" s="132">
        <v>38662</v>
      </c>
      <c r="Y1801" s="132">
        <v>21530</v>
      </c>
      <c r="Z1801" s="132">
        <v>6410</v>
      </c>
      <c r="AA1801" s="132">
        <v>11000</v>
      </c>
      <c r="AB1801" s="132" t="e">
        <v>#N/A</v>
      </c>
      <c r="AC1801" s="132">
        <v>5766</v>
      </c>
      <c r="AD1801" s="132">
        <v>7380</v>
      </c>
      <c r="AE1801" s="132">
        <v>2500</v>
      </c>
      <c r="AF1801" s="132">
        <v>26258</v>
      </c>
    </row>
    <row r="1802" spans="1:32">
      <c r="A1802" s="129">
        <v>39147</v>
      </c>
      <c r="B1802" s="132" t="e">
        <v>#N/A</v>
      </c>
      <c r="C1802" s="132">
        <v>80717</v>
      </c>
      <c r="D1802" s="132">
        <v>344473</v>
      </c>
      <c r="E1802" s="132">
        <v>99967</v>
      </c>
      <c r="F1802" s="132" t="e">
        <v>#N/A</v>
      </c>
      <c r="G1802" s="132" t="e">
        <v>#N/A</v>
      </c>
      <c r="H1802" s="132">
        <v>47100</v>
      </c>
      <c r="I1802" s="132">
        <v>5280</v>
      </c>
      <c r="J1802" s="132">
        <v>45476</v>
      </c>
      <c r="K1802" s="132">
        <v>31697</v>
      </c>
      <c r="L1802" s="132">
        <v>121583</v>
      </c>
      <c r="M1802" s="132" t="e">
        <v>#N/A</v>
      </c>
      <c r="N1802" s="132" t="e">
        <v>#N/A</v>
      </c>
      <c r="R1802" s="132">
        <v>26685</v>
      </c>
      <c r="S1802" s="132">
        <v>26540</v>
      </c>
      <c r="T1802" s="132">
        <v>229468</v>
      </c>
      <c r="U1802" s="132">
        <v>134340</v>
      </c>
      <c r="V1802" s="132">
        <v>5050</v>
      </c>
      <c r="W1802" s="132">
        <v>1532</v>
      </c>
      <c r="X1802" s="132">
        <v>38662</v>
      </c>
      <c r="Y1802" s="132">
        <v>21530</v>
      </c>
      <c r="Z1802" s="132">
        <v>6410</v>
      </c>
      <c r="AA1802" s="132">
        <v>11000</v>
      </c>
      <c r="AB1802" s="132" t="e">
        <v>#N/A</v>
      </c>
      <c r="AC1802" s="132">
        <v>5766</v>
      </c>
      <c r="AD1802" s="132">
        <v>7380</v>
      </c>
      <c r="AE1802" s="132">
        <v>2500</v>
      </c>
      <c r="AF1802" s="132">
        <v>26258</v>
      </c>
    </row>
    <row r="1803" spans="1:32">
      <c r="A1803" s="129">
        <v>39148</v>
      </c>
      <c r="B1803" s="132" t="e">
        <v>#N/A</v>
      </c>
      <c r="C1803" s="132">
        <v>80717</v>
      </c>
      <c r="D1803" s="132">
        <v>344473</v>
      </c>
      <c r="E1803" s="132">
        <v>99967</v>
      </c>
      <c r="F1803" s="132" t="e">
        <v>#N/A</v>
      </c>
      <c r="G1803" s="132" t="e">
        <v>#N/A</v>
      </c>
      <c r="H1803" s="132">
        <v>47100</v>
      </c>
      <c r="I1803" s="132">
        <v>5280</v>
      </c>
      <c r="J1803" s="132">
        <v>45476</v>
      </c>
      <c r="K1803" s="132">
        <v>31697</v>
      </c>
      <c r="L1803" s="132">
        <v>121583</v>
      </c>
      <c r="M1803" s="132" t="e">
        <v>#N/A</v>
      </c>
      <c r="N1803" s="132" t="e">
        <v>#N/A</v>
      </c>
      <c r="R1803" s="132">
        <v>26685</v>
      </c>
      <c r="S1803" s="132">
        <v>26540</v>
      </c>
      <c r="T1803" s="132">
        <v>229468</v>
      </c>
      <c r="U1803" s="132">
        <v>134340</v>
      </c>
      <c r="V1803" s="132">
        <v>5050</v>
      </c>
      <c r="W1803" s="132">
        <v>1532</v>
      </c>
      <c r="X1803" s="132">
        <v>38662</v>
      </c>
      <c r="Y1803" s="132">
        <v>21530</v>
      </c>
      <c r="Z1803" s="132">
        <v>6410</v>
      </c>
      <c r="AA1803" s="132">
        <v>11000</v>
      </c>
      <c r="AB1803" s="132" t="e">
        <v>#N/A</v>
      </c>
      <c r="AC1803" s="132">
        <v>5766</v>
      </c>
      <c r="AD1803" s="132">
        <v>7380</v>
      </c>
      <c r="AE1803" s="132">
        <v>2500</v>
      </c>
      <c r="AF1803" s="132">
        <v>26258</v>
      </c>
    </row>
    <row r="1804" spans="1:32">
      <c r="A1804" s="129">
        <v>39149</v>
      </c>
      <c r="B1804" s="132" t="e">
        <v>#N/A</v>
      </c>
      <c r="C1804" s="132">
        <v>80717</v>
      </c>
      <c r="D1804" s="132">
        <v>344473</v>
      </c>
      <c r="E1804" s="132">
        <v>99967</v>
      </c>
      <c r="F1804" s="132" t="e">
        <v>#N/A</v>
      </c>
      <c r="G1804" s="132" t="e">
        <v>#N/A</v>
      </c>
      <c r="H1804" s="132">
        <v>47100</v>
      </c>
      <c r="I1804" s="132">
        <v>5280</v>
      </c>
      <c r="J1804" s="132">
        <v>45476</v>
      </c>
      <c r="K1804" s="132">
        <v>31697</v>
      </c>
      <c r="L1804" s="132">
        <v>121583</v>
      </c>
      <c r="M1804" s="132" t="e">
        <v>#N/A</v>
      </c>
      <c r="N1804" s="132" t="e">
        <v>#N/A</v>
      </c>
      <c r="R1804" s="132">
        <v>26685</v>
      </c>
      <c r="S1804" s="132">
        <v>26540</v>
      </c>
      <c r="T1804" s="132">
        <v>229468</v>
      </c>
      <c r="U1804" s="132">
        <v>134340</v>
      </c>
      <c r="V1804" s="132">
        <v>5050</v>
      </c>
      <c r="W1804" s="132">
        <v>1532</v>
      </c>
      <c r="X1804" s="132">
        <v>38662</v>
      </c>
      <c r="Y1804" s="132">
        <v>21530</v>
      </c>
      <c r="Z1804" s="132">
        <v>6410</v>
      </c>
      <c r="AA1804" s="132">
        <v>11000</v>
      </c>
      <c r="AB1804" s="132" t="e">
        <v>#N/A</v>
      </c>
      <c r="AC1804" s="132">
        <v>5766</v>
      </c>
      <c r="AD1804" s="132">
        <v>7380</v>
      </c>
      <c r="AE1804" s="132">
        <v>2500</v>
      </c>
      <c r="AF1804" s="132">
        <v>26258</v>
      </c>
    </row>
    <row r="1805" spans="1:32">
      <c r="A1805" s="129">
        <v>39150</v>
      </c>
      <c r="B1805" s="132" t="e">
        <v>#N/A</v>
      </c>
      <c r="C1805" s="132">
        <v>80717</v>
      </c>
      <c r="D1805" s="132">
        <v>344473</v>
      </c>
      <c r="E1805" s="132">
        <v>99967</v>
      </c>
      <c r="F1805" s="132" t="e">
        <v>#N/A</v>
      </c>
      <c r="G1805" s="132" t="e">
        <v>#N/A</v>
      </c>
      <c r="H1805" s="132">
        <v>47100</v>
      </c>
      <c r="I1805" s="132">
        <v>5280</v>
      </c>
      <c r="J1805" s="132">
        <v>45476</v>
      </c>
      <c r="K1805" s="132">
        <v>31697</v>
      </c>
      <c r="L1805" s="132">
        <v>121583</v>
      </c>
      <c r="M1805" s="132" t="e">
        <v>#N/A</v>
      </c>
      <c r="N1805" s="132" t="e">
        <v>#N/A</v>
      </c>
      <c r="R1805" s="132">
        <v>26685</v>
      </c>
      <c r="S1805" s="132">
        <v>26540</v>
      </c>
      <c r="T1805" s="132">
        <v>229468</v>
      </c>
      <c r="U1805" s="132">
        <v>134340</v>
      </c>
      <c r="V1805" s="132">
        <v>5050</v>
      </c>
      <c r="W1805" s="132">
        <v>1532</v>
      </c>
      <c r="X1805" s="132">
        <v>38662</v>
      </c>
      <c r="Y1805" s="132">
        <v>21530</v>
      </c>
      <c r="Z1805" s="132">
        <v>6410</v>
      </c>
      <c r="AA1805" s="132">
        <v>11000</v>
      </c>
      <c r="AB1805" s="132" t="e">
        <v>#N/A</v>
      </c>
      <c r="AC1805" s="132">
        <v>5766</v>
      </c>
      <c r="AD1805" s="132">
        <v>7380</v>
      </c>
      <c r="AE1805" s="132">
        <v>2500</v>
      </c>
      <c r="AF1805" s="132">
        <v>26258</v>
      </c>
    </row>
    <row r="1806" spans="1:32">
      <c r="A1806" s="129">
        <v>39153</v>
      </c>
      <c r="B1806" s="132" t="e">
        <v>#N/A</v>
      </c>
      <c r="C1806" s="132">
        <v>23003</v>
      </c>
      <c r="D1806" s="132">
        <v>110421</v>
      </c>
      <c r="E1806" s="132">
        <v>29610</v>
      </c>
      <c r="F1806" s="132" t="e">
        <v>#N/A</v>
      </c>
      <c r="G1806" s="132" t="e">
        <v>#N/A</v>
      </c>
      <c r="H1806" s="132">
        <v>16970</v>
      </c>
      <c r="I1806" s="132">
        <v>12615</v>
      </c>
      <c r="J1806" s="132">
        <v>11180</v>
      </c>
      <c r="K1806" s="132">
        <v>18409</v>
      </c>
      <c r="L1806" s="132">
        <v>3580</v>
      </c>
      <c r="M1806" s="132" t="e">
        <v>#N/A</v>
      </c>
      <c r="N1806" s="132" t="e">
        <v>#N/A</v>
      </c>
      <c r="R1806" s="132">
        <v>2900</v>
      </c>
      <c r="S1806" s="132">
        <v>27200</v>
      </c>
      <c r="T1806" s="132">
        <v>77090</v>
      </c>
      <c r="U1806" s="132">
        <v>10105</v>
      </c>
      <c r="V1806" s="132" t="e">
        <v>#N/A</v>
      </c>
      <c r="W1806" s="132">
        <v>1504</v>
      </c>
      <c r="X1806" s="132">
        <v>25968</v>
      </c>
      <c r="Y1806" s="132">
        <v>6750</v>
      </c>
      <c r="Z1806" s="132">
        <v>3393</v>
      </c>
      <c r="AA1806" s="132">
        <v>4500</v>
      </c>
      <c r="AB1806" s="132" t="e">
        <v>#N/A</v>
      </c>
      <c r="AC1806" s="132" t="e">
        <v>#N/A</v>
      </c>
      <c r="AD1806" s="132" t="e">
        <v>#N/A</v>
      </c>
      <c r="AE1806" s="132">
        <v>2250</v>
      </c>
      <c r="AF1806" s="132" t="e">
        <v>#N/A</v>
      </c>
    </row>
    <row r="1807" spans="1:32">
      <c r="A1807" s="129">
        <v>39154</v>
      </c>
      <c r="B1807" s="132" t="e">
        <v>#N/A</v>
      </c>
      <c r="C1807" s="132">
        <v>23003</v>
      </c>
      <c r="D1807" s="132">
        <v>110421</v>
      </c>
      <c r="E1807" s="132">
        <v>29610</v>
      </c>
      <c r="F1807" s="132" t="e">
        <v>#N/A</v>
      </c>
      <c r="G1807" s="132" t="e">
        <v>#N/A</v>
      </c>
      <c r="H1807" s="132">
        <v>16970</v>
      </c>
      <c r="I1807" s="132">
        <v>12615</v>
      </c>
      <c r="J1807" s="132">
        <v>11180</v>
      </c>
      <c r="K1807" s="132">
        <v>18409</v>
      </c>
      <c r="L1807" s="132">
        <v>3580</v>
      </c>
      <c r="M1807" s="132" t="e">
        <v>#N/A</v>
      </c>
      <c r="N1807" s="132" t="e">
        <v>#N/A</v>
      </c>
      <c r="R1807" s="132">
        <v>2900</v>
      </c>
      <c r="S1807" s="132">
        <v>27200</v>
      </c>
      <c r="T1807" s="132">
        <v>77090</v>
      </c>
      <c r="U1807" s="132">
        <v>10105</v>
      </c>
      <c r="V1807" s="132" t="e">
        <v>#N/A</v>
      </c>
      <c r="W1807" s="132">
        <v>1504</v>
      </c>
      <c r="X1807" s="132">
        <v>25968</v>
      </c>
      <c r="Y1807" s="132">
        <v>6750</v>
      </c>
      <c r="Z1807" s="132">
        <v>3393</v>
      </c>
      <c r="AA1807" s="132">
        <v>4500</v>
      </c>
      <c r="AB1807" s="132" t="e">
        <v>#N/A</v>
      </c>
      <c r="AC1807" s="132" t="e">
        <v>#N/A</v>
      </c>
      <c r="AD1807" s="132" t="e">
        <v>#N/A</v>
      </c>
      <c r="AE1807" s="132">
        <v>2250</v>
      </c>
      <c r="AF1807" s="132" t="e">
        <v>#N/A</v>
      </c>
    </row>
    <row r="1808" spans="1:32">
      <c r="A1808" s="129">
        <v>39155</v>
      </c>
      <c r="B1808" s="132" t="e">
        <v>#N/A</v>
      </c>
      <c r="C1808" s="132">
        <v>23003</v>
      </c>
      <c r="D1808" s="132">
        <v>110421</v>
      </c>
      <c r="E1808" s="132">
        <v>29610</v>
      </c>
      <c r="F1808" s="132" t="e">
        <v>#N/A</v>
      </c>
      <c r="G1808" s="132" t="e">
        <v>#N/A</v>
      </c>
      <c r="H1808" s="132">
        <v>16970</v>
      </c>
      <c r="I1808" s="132">
        <v>12615</v>
      </c>
      <c r="J1808" s="132">
        <v>11180</v>
      </c>
      <c r="K1808" s="132">
        <v>18409</v>
      </c>
      <c r="L1808" s="132">
        <v>3580</v>
      </c>
      <c r="M1808" s="132" t="e">
        <v>#N/A</v>
      </c>
      <c r="N1808" s="132" t="e">
        <v>#N/A</v>
      </c>
      <c r="R1808" s="132">
        <v>2900</v>
      </c>
      <c r="S1808" s="132">
        <v>27200</v>
      </c>
      <c r="T1808" s="132">
        <v>77090</v>
      </c>
      <c r="U1808" s="132">
        <v>10105</v>
      </c>
      <c r="V1808" s="132" t="e">
        <v>#N/A</v>
      </c>
      <c r="W1808" s="132">
        <v>1504</v>
      </c>
      <c r="X1808" s="132">
        <v>25968</v>
      </c>
      <c r="Y1808" s="132">
        <v>6750</v>
      </c>
      <c r="Z1808" s="132">
        <v>3393</v>
      </c>
      <c r="AA1808" s="132">
        <v>4500</v>
      </c>
      <c r="AB1808" s="132" t="e">
        <v>#N/A</v>
      </c>
      <c r="AC1808" s="132" t="e">
        <v>#N/A</v>
      </c>
      <c r="AD1808" s="132" t="e">
        <v>#N/A</v>
      </c>
      <c r="AE1808" s="132">
        <v>2250</v>
      </c>
      <c r="AF1808" s="132" t="e">
        <v>#N/A</v>
      </c>
    </row>
    <row r="1809" spans="1:32">
      <c r="A1809" s="129">
        <v>39156</v>
      </c>
      <c r="B1809" s="132">
        <v>496977</v>
      </c>
      <c r="C1809" s="132">
        <v>29129</v>
      </c>
      <c r="D1809" s="132">
        <v>212521</v>
      </c>
      <c r="E1809" s="132">
        <v>38280</v>
      </c>
      <c r="F1809" s="132">
        <v>115393</v>
      </c>
      <c r="G1809" s="132">
        <v>432362</v>
      </c>
      <c r="H1809" s="132" t="e">
        <v>#N/A</v>
      </c>
      <c r="I1809" s="132" t="e">
        <v>#N/A</v>
      </c>
      <c r="J1809" s="132" t="e">
        <v>#N/A</v>
      </c>
      <c r="K1809" s="132" t="e">
        <v>#N/A</v>
      </c>
      <c r="L1809" s="132" t="e">
        <v>#N/A</v>
      </c>
      <c r="M1809" s="132">
        <v>64615</v>
      </c>
      <c r="N1809" s="132">
        <v>496977</v>
      </c>
      <c r="R1809" s="132" t="e">
        <v>#N/A</v>
      </c>
      <c r="S1809" s="132">
        <v>27200</v>
      </c>
      <c r="T1809" s="132">
        <v>147560</v>
      </c>
      <c r="U1809" s="132" t="e">
        <v>#N/A</v>
      </c>
      <c r="V1809" s="132" t="e">
        <v>#N/A</v>
      </c>
      <c r="W1809" s="132" t="e">
        <v>#N/A</v>
      </c>
      <c r="X1809" s="132">
        <v>29294</v>
      </c>
      <c r="Y1809" s="132" t="e">
        <v>#N/A</v>
      </c>
      <c r="Z1809" s="132" t="e">
        <v>#N/A</v>
      </c>
      <c r="AA1809" s="132" t="e">
        <v>#N/A</v>
      </c>
      <c r="AB1809" s="132" t="e">
        <v>#N/A</v>
      </c>
      <c r="AC1809" s="132" t="e">
        <v>#N/A</v>
      </c>
      <c r="AD1809" s="132" t="e">
        <v>#N/A</v>
      </c>
      <c r="AE1809" s="132" t="e">
        <v>#N/A</v>
      </c>
      <c r="AF1809" s="132" t="e">
        <v>#N/A</v>
      </c>
    </row>
    <row r="1810" spans="1:32">
      <c r="A1810" s="129">
        <v>39157</v>
      </c>
      <c r="B1810" s="132" t="e">
        <v>#N/A</v>
      </c>
      <c r="C1810" s="132">
        <v>23003</v>
      </c>
      <c r="D1810" s="132">
        <v>110421</v>
      </c>
      <c r="E1810" s="132">
        <v>29610</v>
      </c>
      <c r="F1810" s="132" t="e">
        <v>#N/A</v>
      </c>
      <c r="G1810" s="132" t="e">
        <v>#N/A</v>
      </c>
      <c r="H1810" s="132">
        <v>16970</v>
      </c>
      <c r="I1810" s="132">
        <v>12615</v>
      </c>
      <c r="J1810" s="132">
        <v>11180</v>
      </c>
      <c r="K1810" s="132">
        <v>18409</v>
      </c>
      <c r="L1810" s="132">
        <v>3580</v>
      </c>
      <c r="M1810" s="132" t="e">
        <v>#N/A</v>
      </c>
      <c r="N1810" s="132" t="e">
        <v>#N/A</v>
      </c>
      <c r="R1810" s="132">
        <v>2900</v>
      </c>
      <c r="S1810" s="132">
        <v>27200</v>
      </c>
      <c r="T1810" s="132">
        <v>77090</v>
      </c>
      <c r="U1810" s="132">
        <v>10105</v>
      </c>
      <c r="V1810" s="132" t="e">
        <v>#N/A</v>
      </c>
      <c r="W1810" s="132">
        <v>1504</v>
      </c>
      <c r="X1810" s="132">
        <v>25968</v>
      </c>
      <c r="Y1810" s="132">
        <v>6750</v>
      </c>
      <c r="Z1810" s="132">
        <v>3393</v>
      </c>
      <c r="AA1810" s="132">
        <v>4500</v>
      </c>
      <c r="AB1810" s="132" t="e">
        <v>#N/A</v>
      </c>
      <c r="AC1810" s="132" t="e">
        <v>#N/A</v>
      </c>
      <c r="AD1810" s="132" t="e">
        <v>#N/A</v>
      </c>
      <c r="AE1810" s="132">
        <v>2250</v>
      </c>
      <c r="AF1810" s="132" t="e">
        <v>#N/A</v>
      </c>
    </row>
    <row r="1811" spans="1:32">
      <c r="A1811" s="129">
        <v>39160</v>
      </c>
      <c r="B1811" s="132" t="e">
        <v>#N/A</v>
      </c>
      <c r="C1811" s="132">
        <v>23003</v>
      </c>
      <c r="D1811" s="132">
        <v>110421</v>
      </c>
      <c r="E1811" s="132">
        <v>29610</v>
      </c>
      <c r="F1811" s="132" t="e">
        <v>#N/A</v>
      </c>
      <c r="G1811" s="132" t="e">
        <v>#N/A</v>
      </c>
      <c r="H1811" s="132">
        <v>16970</v>
      </c>
      <c r="I1811" s="132">
        <v>12615</v>
      </c>
      <c r="J1811" s="132">
        <v>11180</v>
      </c>
      <c r="K1811" s="132">
        <v>18409</v>
      </c>
      <c r="L1811" s="132">
        <v>3580</v>
      </c>
      <c r="M1811" s="132" t="e">
        <v>#N/A</v>
      </c>
      <c r="N1811" s="132" t="e">
        <v>#N/A</v>
      </c>
      <c r="R1811" s="132">
        <v>2900</v>
      </c>
      <c r="S1811" s="132">
        <v>27200</v>
      </c>
      <c r="T1811" s="132">
        <v>77090</v>
      </c>
      <c r="U1811" s="132">
        <v>10105</v>
      </c>
      <c r="V1811" s="132" t="e">
        <v>#N/A</v>
      </c>
      <c r="W1811" s="132">
        <v>1504</v>
      </c>
      <c r="X1811" s="132">
        <v>25968</v>
      </c>
      <c r="Y1811" s="132">
        <v>6750</v>
      </c>
      <c r="Z1811" s="132">
        <v>3393</v>
      </c>
      <c r="AA1811" s="132">
        <v>4500</v>
      </c>
      <c r="AB1811" s="132" t="e">
        <v>#N/A</v>
      </c>
      <c r="AC1811" s="132" t="e">
        <v>#N/A</v>
      </c>
      <c r="AD1811" s="132" t="e">
        <v>#N/A</v>
      </c>
      <c r="AE1811" s="132">
        <v>2250</v>
      </c>
      <c r="AF1811" s="132" t="e">
        <v>#N/A</v>
      </c>
    </row>
    <row r="1812" spans="1:32">
      <c r="A1812" s="129">
        <v>39161</v>
      </c>
      <c r="B1812" s="132">
        <v>596774</v>
      </c>
      <c r="C1812" s="132">
        <v>32339</v>
      </c>
      <c r="D1812" s="132">
        <v>264802</v>
      </c>
      <c r="E1812" s="132">
        <v>46730</v>
      </c>
      <c r="F1812" s="132">
        <v>140454</v>
      </c>
      <c r="G1812" s="132">
        <v>527234</v>
      </c>
      <c r="H1812" s="132" t="e">
        <v>#N/A</v>
      </c>
      <c r="I1812" s="132" t="e">
        <v>#N/A</v>
      </c>
      <c r="J1812" s="132" t="e">
        <v>#N/A</v>
      </c>
      <c r="K1812" s="132" t="e">
        <v>#N/A</v>
      </c>
      <c r="L1812" s="132" t="e">
        <v>#N/A</v>
      </c>
      <c r="M1812" s="132">
        <v>69540</v>
      </c>
      <c r="N1812" s="132">
        <v>596774</v>
      </c>
      <c r="R1812" s="132" t="e">
        <v>#N/A</v>
      </c>
      <c r="S1812" s="132" t="e">
        <v>#N/A</v>
      </c>
      <c r="T1812" s="132">
        <v>176860</v>
      </c>
      <c r="U1812" s="132">
        <v>29745</v>
      </c>
      <c r="V1812" s="132" t="e">
        <v>#N/A</v>
      </c>
      <c r="W1812" s="132" t="e">
        <v>#N/A</v>
      </c>
      <c r="X1812" s="132">
        <v>36034</v>
      </c>
      <c r="Y1812" s="132" t="e">
        <v>#N/A</v>
      </c>
      <c r="Z1812" s="132" t="e">
        <v>#N/A</v>
      </c>
      <c r="AA1812" s="132" t="e">
        <v>#N/A</v>
      </c>
      <c r="AB1812" s="132" t="e">
        <v>#N/A</v>
      </c>
      <c r="AC1812" s="132" t="e">
        <v>#N/A</v>
      </c>
      <c r="AD1812" s="132" t="e">
        <v>#N/A</v>
      </c>
      <c r="AE1812" s="132" t="e">
        <v>#N/A</v>
      </c>
      <c r="AF1812" s="132" t="e">
        <v>#N/A</v>
      </c>
    </row>
    <row r="1813" spans="1:32">
      <c r="A1813" s="129">
        <v>39162</v>
      </c>
      <c r="B1813" s="132" t="e">
        <v>#N/A</v>
      </c>
      <c r="C1813" s="132">
        <v>32339</v>
      </c>
      <c r="D1813" s="132">
        <v>264802</v>
      </c>
      <c r="E1813" s="132">
        <v>46730</v>
      </c>
      <c r="F1813" s="132" t="e">
        <v>#N/A</v>
      </c>
      <c r="G1813" s="132" t="e">
        <v>#N/A</v>
      </c>
      <c r="H1813" s="132">
        <v>18909</v>
      </c>
      <c r="I1813" s="132">
        <v>12615</v>
      </c>
      <c r="J1813" s="132">
        <v>20550</v>
      </c>
      <c r="K1813" s="132">
        <v>18409</v>
      </c>
      <c r="L1813" s="132">
        <v>3580</v>
      </c>
      <c r="M1813" s="132" t="e">
        <v>#N/A</v>
      </c>
      <c r="N1813" s="132" t="e">
        <v>#N/A</v>
      </c>
      <c r="R1813" s="132">
        <v>12400</v>
      </c>
      <c r="S1813" s="132">
        <v>27200</v>
      </c>
      <c r="T1813" s="132">
        <v>176860</v>
      </c>
      <c r="U1813" s="132">
        <v>29745</v>
      </c>
      <c r="V1813" s="132">
        <v>3070</v>
      </c>
      <c r="W1813" s="132">
        <v>1504</v>
      </c>
      <c r="X1813" s="132">
        <v>36034</v>
      </c>
      <c r="Y1813" s="132">
        <v>10200</v>
      </c>
      <c r="Z1813" s="132">
        <v>3393</v>
      </c>
      <c r="AA1813" s="132">
        <v>4500</v>
      </c>
      <c r="AB1813" s="132" t="e">
        <v>#N/A</v>
      </c>
      <c r="AC1813" s="132">
        <v>20550</v>
      </c>
      <c r="AD1813" s="132" t="e">
        <v>#N/A</v>
      </c>
      <c r="AE1813" s="132">
        <v>6250</v>
      </c>
      <c r="AF1813" s="132">
        <v>7220</v>
      </c>
    </row>
    <row r="1814" spans="1:32">
      <c r="A1814" s="129">
        <v>39163</v>
      </c>
      <c r="B1814" s="132" t="e">
        <v>#N/A</v>
      </c>
      <c r="C1814" s="132">
        <v>32339</v>
      </c>
      <c r="D1814" s="132">
        <v>264802</v>
      </c>
      <c r="E1814" s="132">
        <v>46730</v>
      </c>
      <c r="F1814" s="132" t="e">
        <v>#N/A</v>
      </c>
      <c r="G1814" s="132" t="e">
        <v>#N/A</v>
      </c>
      <c r="H1814" s="132">
        <v>18909</v>
      </c>
      <c r="I1814" s="132">
        <v>12615</v>
      </c>
      <c r="J1814" s="132">
        <v>20550</v>
      </c>
      <c r="K1814" s="132">
        <v>18409</v>
      </c>
      <c r="L1814" s="132">
        <v>3580</v>
      </c>
      <c r="M1814" s="132" t="e">
        <v>#N/A</v>
      </c>
      <c r="N1814" s="132" t="e">
        <v>#N/A</v>
      </c>
      <c r="R1814" s="132">
        <v>12400</v>
      </c>
      <c r="S1814" s="132">
        <v>27200</v>
      </c>
      <c r="T1814" s="132">
        <v>176860</v>
      </c>
      <c r="U1814" s="132">
        <v>29745</v>
      </c>
      <c r="V1814" s="132">
        <v>3070</v>
      </c>
      <c r="W1814" s="132">
        <v>1504</v>
      </c>
      <c r="X1814" s="132">
        <v>36034</v>
      </c>
      <c r="Y1814" s="132">
        <v>10200</v>
      </c>
      <c r="Z1814" s="132">
        <v>3393</v>
      </c>
      <c r="AA1814" s="132">
        <v>4500</v>
      </c>
      <c r="AB1814" s="132" t="e">
        <v>#N/A</v>
      </c>
      <c r="AC1814" s="132">
        <v>20550</v>
      </c>
      <c r="AD1814" s="132" t="e">
        <v>#N/A</v>
      </c>
      <c r="AE1814" s="132">
        <v>6250</v>
      </c>
      <c r="AF1814" s="132">
        <v>7220</v>
      </c>
    </row>
    <row r="1815" spans="1:32">
      <c r="A1815" s="129">
        <v>39164</v>
      </c>
      <c r="B1815" s="132" t="e">
        <v>#N/A</v>
      </c>
      <c r="C1815" s="132">
        <v>32339</v>
      </c>
      <c r="D1815" s="132">
        <v>264802</v>
      </c>
      <c r="E1815" s="132">
        <v>46730</v>
      </c>
      <c r="F1815" s="132" t="e">
        <v>#N/A</v>
      </c>
      <c r="G1815" s="132" t="e">
        <v>#N/A</v>
      </c>
      <c r="H1815" s="132">
        <v>18909</v>
      </c>
      <c r="I1815" s="132">
        <v>12615</v>
      </c>
      <c r="J1815" s="132">
        <v>20550</v>
      </c>
      <c r="K1815" s="132">
        <v>18409</v>
      </c>
      <c r="L1815" s="132">
        <v>3580</v>
      </c>
      <c r="M1815" s="132" t="e">
        <v>#N/A</v>
      </c>
      <c r="N1815" s="132" t="e">
        <v>#N/A</v>
      </c>
      <c r="R1815" s="132">
        <v>12400</v>
      </c>
      <c r="S1815" s="132">
        <v>27200</v>
      </c>
      <c r="T1815" s="132">
        <v>176860</v>
      </c>
      <c r="U1815" s="132">
        <v>29745</v>
      </c>
      <c r="V1815" s="132">
        <v>3070</v>
      </c>
      <c r="W1815" s="132">
        <v>1504</v>
      </c>
      <c r="X1815" s="132">
        <v>36034</v>
      </c>
      <c r="Y1815" s="132">
        <v>10200</v>
      </c>
      <c r="Z1815" s="132">
        <v>3393</v>
      </c>
      <c r="AA1815" s="132">
        <v>4500</v>
      </c>
      <c r="AB1815" s="132" t="e">
        <v>#N/A</v>
      </c>
      <c r="AC1815" s="132">
        <v>20550</v>
      </c>
      <c r="AD1815" s="132" t="e">
        <v>#N/A</v>
      </c>
      <c r="AE1815" s="132">
        <v>6250</v>
      </c>
      <c r="AF1815" s="132">
        <v>7220</v>
      </c>
    </row>
    <row r="1816" spans="1:32">
      <c r="A1816" s="129">
        <v>39167</v>
      </c>
      <c r="B1816" s="132" t="e">
        <v>#N/A</v>
      </c>
      <c r="C1816" s="132">
        <v>37239</v>
      </c>
      <c r="D1816" s="132">
        <v>310252</v>
      </c>
      <c r="E1816" s="132">
        <v>53630</v>
      </c>
      <c r="F1816" s="132" t="e">
        <v>#N/A</v>
      </c>
      <c r="G1816" s="132" t="e">
        <v>#N/A</v>
      </c>
      <c r="H1816" s="132">
        <v>26204</v>
      </c>
      <c r="I1816" s="132">
        <v>12615</v>
      </c>
      <c r="J1816" s="132">
        <v>24150</v>
      </c>
      <c r="K1816" s="132">
        <v>18409</v>
      </c>
      <c r="L1816" s="132">
        <v>3580</v>
      </c>
      <c r="M1816" s="132" t="e">
        <v>#N/A</v>
      </c>
      <c r="N1816" s="132" t="e">
        <v>#N/A</v>
      </c>
      <c r="R1816" s="132">
        <v>12400</v>
      </c>
      <c r="S1816" s="132">
        <v>27200</v>
      </c>
      <c r="T1816" s="132">
        <v>223235</v>
      </c>
      <c r="U1816" s="132">
        <v>50245</v>
      </c>
      <c r="V1816" s="132">
        <v>3570</v>
      </c>
      <c r="W1816" s="132">
        <v>1504</v>
      </c>
      <c r="X1816" s="132">
        <v>44884</v>
      </c>
      <c r="Y1816" s="132">
        <v>10200</v>
      </c>
      <c r="Z1816" s="132">
        <v>3393</v>
      </c>
      <c r="AA1816" s="132">
        <v>4500</v>
      </c>
      <c r="AB1816" s="132">
        <v>1300</v>
      </c>
      <c r="AC1816" s="132">
        <v>20550</v>
      </c>
      <c r="AD1816" s="132" t="e">
        <v>#N/A</v>
      </c>
      <c r="AE1816" s="132">
        <v>6250</v>
      </c>
      <c r="AF1816" s="132">
        <v>11120</v>
      </c>
    </row>
    <row r="1817" spans="1:32">
      <c r="A1817" s="129">
        <v>39168</v>
      </c>
      <c r="B1817" s="132" t="e">
        <v>#N/A</v>
      </c>
      <c r="C1817" s="132">
        <v>37239</v>
      </c>
      <c r="D1817" s="132">
        <v>310252</v>
      </c>
      <c r="E1817" s="132">
        <v>53630</v>
      </c>
      <c r="F1817" s="132" t="e">
        <v>#N/A</v>
      </c>
      <c r="G1817" s="132" t="e">
        <v>#N/A</v>
      </c>
      <c r="H1817" s="132">
        <v>18909</v>
      </c>
      <c r="I1817" s="132">
        <v>12615</v>
      </c>
      <c r="J1817" s="132">
        <v>24150</v>
      </c>
      <c r="K1817" s="132">
        <v>18409</v>
      </c>
      <c r="L1817" s="132">
        <v>3580</v>
      </c>
      <c r="M1817" s="132" t="e">
        <v>#N/A</v>
      </c>
      <c r="N1817" s="132" t="e">
        <v>#N/A</v>
      </c>
      <c r="R1817" s="132">
        <v>12400</v>
      </c>
      <c r="S1817" s="132">
        <v>27200</v>
      </c>
      <c r="T1817" s="132">
        <v>223235</v>
      </c>
      <c r="U1817" s="132">
        <v>50245</v>
      </c>
      <c r="V1817" s="132">
        <v>3570</v>
      </c>
      <c r="W1817" s="132">
        <v>1504</v>
      </c>
      <c r="X1817" s="132">
        <v>44884</v>
      </c>
      <c r="Y1817" s="132">
        <v>10200</v>
      </c>
      <c r="Z1817" s="132">
        <v>3393</v>
      </c>
      <c r="AA1817" s="132">
        <v>4500</v>
      </c>
      <c r="AB1817" s="132">
        <v>1300</v>
      </c>
      <c r="AC1817" s="132">
        <v>20550</v>
      </c>
      <c r="AD1817" s="132" t="e">
        <v>#N/A</v>
      </c>
      <c r="AE1817" s="132">
        <v>6250</v>
      </c>
      <c r="AF1817" s="132">
        <v>11120</v>
      </c>
    </row>
    <row r="1818" spans="1:32">
      <c r="A1818" s="129">
        <v>39169</v>
      </c>
      <c r="B1818" s="132" t="e">
        <v>#N/A</v>
      </c>
      <c r="C1818" s="132">
        <v>37239</v>
      </c>
      <c r="D1818" s="132">
        <v>310252</v>
      </c>
      <c r="E1818" s="132">
        <v>53630</v>
      </c>
      <c r="F1818" s="132" t="e">
        <v>#N/A</v>
      </c>
      <c r="G1818" s="132" t="e">
        <v>#N/A</v>
      </c>
      <c r="H1818" s="132">
        <v>18909</v>
      </c>
      <c r="I1818" s="132">
        <v>12615</v>
      </c>
      <c r="J1818" s="132">
        <v>24150</v>
      </c>
      <c r="K1818" s="132">
        <v>18409</v>
      </c>
      <c r="L1818" s="132">
        <v>3580</v>
      </c>
      <c r="M1818" s="132" t="e">
        <v>#N/A</v>
      </c>
      <c r="N1818" s="132" t="e">
        <v>#N/A</v>
      </c>
      <c r="R1818" s="132">
        <v>12400</v>
      </c>
      <c r="S1818" s="132">
        <v>27200</v>
      </c>
      <c r="T1818" s="132">
        <v>223235</v>
      </c>
      <c r="U1818" s="132">
        <v>50245</v>
      </c>
      <c r="V1818" s="132">
        <v>3570</v>
      </c>
      <c r="W1818" s="132">
        <v>1504</v>
      </c>
      <c r="X1818" s="132">
        <v>44884</v>
      </c>
      <c r="Y1818" s="132">
        <v>10200</v>
      </c>
      <c r="Z1818" s="132">
        <v>3393</v>
      </c>
      <c r="AA1818" s="132">
        <v>4500</v>
      </c>
      <c r="AB1818" s="132">
        <v>1300</v>
      </c>
      <c r="AC1818" s="132">
        <v>20550</v>
      </c>
      <c r="AD1818" s="132" t="e">
        <v>#N/A</v>
      </c>
      <c r="AE1818" s="132">
        <v>6250</v>
      </c>
      <c r="AF1818" s="132">
        <v>11120</v>
      </c>
    </row>
    <row r="1819" spans="1:32">
      <c r="A1819" s="129">
        <v>39170</v>
      </c>
      <c r="B1819" s="132" t="e">
        <v>#N/A</v>
      </c>
      <c r="C1819" s="132">
        <v>37239</v>
      </c>
      <c r="D1819" s="132">
        <v>310252</v>
      </c>
      <c r="E1819" s="132">
        <v>53630</v>
      </c>
      <c r="F1819" s="132" t="e">
        <v>#N/A</v>
      </c>
      <c r="G1819" s="132" t="e">
        <v>#N/A</v>
      </c>
      <c r="H1819" s="132">
        <v>18909</v>
      </c>
      <c r="I1819" s="132">
        <v>12615</v>
      </c>
      <c r="J1819" s="132">
        <v>24150</v>
      </c>
      <c r="K1819" s="132">
        <v>18409</v>
      </c>
      <c r="L1819" s="132">
        <v>3580</v>
      </c>
      <c r="M1819" s="132" t="e">
        <v>#N/A</v>
      </c>
      <c r="N1819" s="132" t="e">
        <v>#N/A</v>
      </c>
      <c r="R1819" s="132">
        <v>12400</v>
      </c>
      <c r="S1819" s="132">
        <v>27200</v>
      </c>
      <c r="T1819" s="132">
        <v>223235</v>
      </c>
      <c r="U1819" s="132">
        <v>50245</v>
      </c>
      <c r="V1819" s="132">
        <v>3570</v>
      </c>
      <c r="W1819" s="132">
        <v>1504</v>
      </c>
      <c r="X1819" s="132">
        <v>44884</v>
      </c>
      <c r="Y1819" s="132">
        <v>10200</v>
      </c>
      <c r="Z1819" s="132">
        <v>3393</v>
      </c>
      <c r="AA1819" s="132">
        <v>4500</v>
      </c>
      <c r="AB1819" s="132">
        <v>1300</v>
      </c>
      <c r="AC1819" s="132">
        <v>20550</v>
      </c>
      <c r="AD1819" s="132" t="e">
        <v>#N/A</v>
      </c>
      <c r="AE1819" s="132">
        <v>6250</v>
      </c>
      <c r="AF1819" s="132">
        <v>11120</v>
      </c>
    </row>
    <row r="1820" spans="1:32">
      <c r="A1820" s="129">
        <v>39171</v>
      </c>
      <c r="B1820" s="132" t="e">
        <v>#N/A</v>
      </c>
      <c r="C1820" s="132">
        <v>37239</v>
      </c>
      <c r="D1820" s="132">
        <v>310252</v>
      </c>
      <c r="E1820" s="132">
        <v>53630</v>
      </c>
      <c r="F1820" s="132" t="e">
        <v>#N/A</v>
      </c>
      <c r="G1820" s="132" t="e">
        <v>#N/A</v>
      </c>
      <c r="H1820" s="132">
        <v>18909</v>
      </c>
      <c r="I1820" s="132">
        <v>12615</v>
      </c>
      <c r="J1820" s="132">
        <v>24150</v>
      </c>
      <c r="K1820" s="132">
        <v>18409</v>
      </c>
      <c r="L1820" s="132">
        <v>3580</v>
      </c>
      <c r="M1820" s="132" t="e">
        <v>#N/A</v>
      </c>
      <c r="N1820" s="132" t="e">
        <v>#N/A</v>
      </c>
      <c r="R1820" s="132">
        <v>12400</v>
      </c>
      <c r="S1820" s="132">
        <v>27200</v>
      </c>
      <c r="T1820" s="132">
        <v>223235</v>
      </c>
      <c r="U1820" s="132">
        <v>50245</v>
      </c>
      <c r="V1820" s="132">
        <v>3570</v>
      </c>
      <c r="W1820" s="132">
        <v>1504</v>
      </c>
      <c r="X1820" s="132">
        <v>44884</v>
      </c>
      <c r="Y1820" s="132">
        <v>10200</v>
      </c>
      <c r="Z1820" s="132">
        <v>3393</v>
      </c>
      <c r="AA1820" s="132">
        <v>4500</v>
      </c>
      <c r="AB1820" s="132">
        <v>1300</v>
      </c>
      <c r="AC1820" s="132">
        <v>20550</v>
      </c>
      <c r="AD1820" s="132" t="e">
        <v>#N/A</v>
      </c>
      <c r="AE1820" s="132">
        <v>6250</v>
      </c>
      <c r="AF1820" s="132">
        <v>11120</v>
      </c>
    </row>
    <row r="1821" spans="1:32">
      <c r="A1821" s="129">
        <v>39174</v>
      </c>
      <c r="B1821" s="132" t="e">
        <v>#N/A</v>
      </c>
      <c r="C1821" s="132">
        <v>57303</v>
      </c>
      <c r="D1821" s="132">
        <v>460510</v>
      </c>
      <c r="E1821" s="132">
        <v>85466</v>
      </c>
      <c r="F1821" s="132" t="e">
        <v>#N/A</v>
      </c>
      <c r="G1821" s="132" t="e">
        <v>#N/A</v>
      </c>
      <c r="H1821" s="132">
        <v>34204</v>
      </c>
      <c r="I1821" s="132">
        <v>12615</v>
      </c>
      <c r="J1821" s="132">
        <v>44580</v>
      </c>
      <c r="K1821" s="132">
        <v>18409</v>
      </c>
      <c r="L1821" s="132">
        <v>3580</v>
      </c>
      <c r="M1821" s="132" t="e">
        <v>#N/A</v>
      </c>
      <c r="N1821" s="132" t="e">
        <v>#N/A</v>
      </c>
      <c r="R1821" s="132">
        <v>12400</v>
      </c>
      <c r="S1821" s="132">
        <v>63860</v>
      </c>
      <c r="T1821" s="132">
        <v>308085</v>
      </c>
      <c r="U1821" s="132">
        <v>54195</v>
      </c>
      <c r="V1821" s="132">
        <v>3570</v>
      </c>
      <c r="W1821" s="132">
        <v>1504</v>
      </c>
      <c r="X1821" s="132">
        <v>61495</v>
      </c>
      <c r="Y1821" s="132">
        <v>15300</v>
      </c>
      <c r="Z1821" s="132">
        <v>14548</v>
      </c>
      <c r="AA1821" s="132">
        <v>7400</v>
      </c>
      <c r="AB1821" s="132">
        <v>1300</v>
      </c>
      <c r="AC1821" s="132">
        <v>20550</v>
      </c>
      <c r="AD1821" s="132">
        <v>9600</v>
      </c>
      <c r="AE1821" s="132">
        <v>6250</v>
      </c>
      <c r="AF1821" s="132">
        <v>20820</v>
      </c>
    </row>
    <row r="1822" spans="1:32">
      <c r="A1822" s="129">
        <v>39175</v>
      </c>
      <c r="B1822" s="132" t="e">
        <v>#N/A</v>
      </c>
      <c r="C1822" s="132">
        <v>57303</v>
      </c>
      <c r="D1822" s="132">
        <v>460510</v>
      </c>
      <c r="E1822" s="132">
        <v>85466</v>
      </c>
      <c r="F1822" s="132" t="e">
        <v>#N/A</v>
      </c>
      <c r="G1822" s="132" t="e">
        <v>#N/A</v>
      </c>
      <c r="H1822" s="132">
        <v>18909</v>
      </c>
      <c r="I1822" s="132">
        <v>12615</v>
      </c>
      <c r="J1822" s="132">
        <v>44580</v>
      </c>
      <c r="K1822" s="132">
        <v>18409</v>
      </c>
      <c r="L1822" s="132">
        <v>3580</v>
      </c>
      <c r="M1822" s="132" t="e">
        <v>#N/A</v>
      </c>
      <c r="N1822" s="132" t="e">
        <v>#N/A</v>
      </c>
      <c r="R1822" s="132">
        <v>12400</v>
      </c>
      <c r="S1822" s="132">
        <v>63860</v>
      </c>
      <c r="T1822" s="132">
        <v>308085</v>
      </c>
      <c r="U1822" s="132">
        <v>54195</v>
      </c>
      <c r="V1822" s="132">
        <v>3570</v>
      </c>
      <c r="W1822" s="132">
        <v>1504</v>
      </c>
      <c r="X1822" s="132">
        <v>61495</v>
      </c>
      <c r="Y1822" s="132">
        <v>15300</v>
      </c>
      <c r="Z1822" s="132">
        <v>14548</v>
      </c>
      <c r="AA1822" s="132">
        <v>7400</v>
      </c>
      <c r="AB1822" s="132">
        <v>1300</v>
      </c>
      <c r="AC1822" s="132">
        <v>20550</v>
      </c>
      <c r="AD1822" s="132">
        <v>9600</v>
      </c>
      <c r="AE1822" s="132">
        <v>6250</v>
      </c>
      <c r="AF1822" s="132">
        <v>20820</v>
      </c>
    </row>
    <row r="1823" spans="1:32">
      <c r="A1823" s="129">
        <v>39176</v>
      </c>
      <c r="B1823" s="132" t="e">
        <v>#N/A</v>
      </c>
      <c r="C1823" s="132">
        <v>57303</v>
      </c>
      <c r="D1823" s="132">
        <v>460510</v>
      </c>
      <c r="E1823" s="132">
        <v>85466</v>
      </c>
      <c r="F1823" s="132" t="e">
        <v>#N/A</v>
      </c>
      <c r="G1823" s="132" t="e">
        <v>#N/A</v>
      </c>
      <c r="H1823" s="132">
        <v>18909</v>
      </c>
      <c r="I1823" s="132">
        <v>12615</v>
      </c>
      <c r="J1823" s="132">
        <v>44580</v>
      </c>
      <c r="K1823" s="132">
        <v>18409</v>
      </c>
      <c r="L1823" s="132">
        <v>3580</v>
      </c>
      <c r="M1823" s="132" t="e">
        <v>#N/A</v>
      </c>
      <c r="N1823" s="132" t="e">
        <v>#N/A</v>
      </c>
      <c r="R1823" s="132">
        <v>12400</v>
      </c>
      <c r="S1823" s="132">
        <v>63860</v>
      </c>
      <c r="T1823" s="132">
        <v>308085</v>
      </c>
      <c r="U1823" s="132">
        <v>54195</v>
      </c>
      <c r="V1823" s="132">
        <v>3570</v>
      </c>
      <c r="W1823" s="132">
        <v>1504</v>
      </c>
      <c r="X1823" s="132">
        <v>61495</v>
      </c>
      <c r="Y1823" s="132">
        <v>15300</v>
      </c>
      <c r="Z1823" s="132">
        <v>14548</v>
      </c>
      <c r="AA1823" s="132">
        <v>7400</v>
      </c>
      <c r="AB1823" s="132">
        <v>1300</v>
      </c>
      <c r="AC1823" s="132">
        <v>20550</v>
      </c>
      <c r="AD1823" s="132">
        <v>9600</v>
      </c>
      <c r="AE1823" s="132">
        <v>6250</v>
      </c>
      <c r="AF1823" s="132">
        <v>20820</v>
      </c>
    </row>
    <row r="1824" spans="1:32">
      <c r="A1824" s="129">
        <v>39177</v>
      </c>
      <c r="B1824" s="132" t="e">
        <v>#N/A</v>
      </c>
      <c r="C1824" s="132">
        <v>57303</v>
      </c>
      <c r="D1824" s="132">
        <v>460510</v>
      </c>
      <c r="E1824" s="132">
        <v>85466</v>
      </c>
      <c r="F1824" s="132" t="e">
        <v>#N/A</v>
      </c>
      <c r="G1824" s="132" t="e">
        <v>#N/A</v>
      </c>
      <c r="H1824" s="132">
        <v>18909</v>
      </c>
      <c r="I1824" s="132">
        <v>12615</v>
      </c>
      <c r="J1824" s="132">
        <v>44580</v>
      </c>
      <c r="K1824" s="132">
        <v>18409</v>
      </c>
      <c r="L1824" s="132">
        <v>3580</v>
      </c>
      <c r="M1824" s="132" t="e">
        <v>#N/A</v>
      </c>
      <c r="N1824" s="132" t="e">
        <v>#N/A</v>
      </c>
      <c r="R1824" s="132">
        <v>12400</v>
      </c>
      <c r="S1824" s="132">
        <v>63860</v>
      </c>
      <c r="T1824" s="132">
        <v>308085</v>
      </c>
      <c r="U1824" s="132">
        <v>54195</v>
      </c>
      <c r="V1824" s="132">
        <v>3570</v>
      </c>
      <c r="W1824" s="132">
        <v>1504</v>
      </c>
      <c r="X1824" s="132">
        <v>61495</v>
      </c>
      <c r="Y1824" s="132">
        <v>15300</v>
      </c>
      <c r="Z1824" s="132">
        <v>14548</v>
      </c>
      <c r="AA1824" s="132">
        <v>7400</v>
      </c>
      <c r="AB1824" s="132">
        <v>1300</v>
      </c>
      <c r="AC1824" s="132">
        <v>20550</v>
      </c>
      <c r="AD1824" s="132">
        <v>9600</v>
      </c>
      <c r="AE1824" s="132">
        <v>6250</v>
      </c>
      <c r="AF1824" s="132">
        <v>20820</v>
      </c>
    </row>
    <row r="1825" spans="1:32">
      <c r="A1825" s="129">
        <v>39181</v>
      </c>
      <c r="B1825" s="132" t="e">
        <v>#N/A</v>
      </c>
      <c r="C1825" s="132">
        <v>57303</v>
      </c>
      <c r="D1825" s="132">
        <v>460510</v>
      </c>
      <c r="E1825" s="132">
        <v>85466</v>
      </c>
      <c r="F1825" s="132" t="e">
        <v>#N/A</v>
      </c>
      <c r="G1825" s="132" t="e">
        <v>#N/A</v>
      </c>
      <c r="H1825" s="132">
        <v>18909</v>
      </c>
      <c r="I1825" s="132">
        <v>12615</v>
      </c>
      <c r="J1825" s="132">
        <v>44580</v>
      </c>
      <c r="K1825" s="132">
        <v>18409</v>
      </c>
      <c r="L1825" s="132">
        <v>3580</v>
      </c>
      <c r="M1825" s="132" t="e">
        <v>#N/A</v>
      </c>
      <c r="N1825" s="132" t="e">
        <v>#N/A</v>
      </c>
      <c r="R1825" s="132">
        <v>12400</v>
      </c>
      <c r="S1825" s="132">
        <v>63860</v>
      </c>
      <c r="T1825" s="132">
        <v>308085</v>
      </c>
      <c r="U1825" s="132">
        <v>54195</v>
      </c>
      <c r="V1825" s="132">
        <v>3570</v>
      </c>
      <c r="W1825" s="132">
        <v>1504</v>
      </c>
      <c r="X1825" s="132">
        <v>61495</v>
      </c>
      <c r="Y1825" s="132">
        <v>15300</v>
      </c>
      <c r="Z1825" s="132">
        <v>14548</v>
      </c>
      <c r="AA1825" s="132">
        <v>7400</v>
      </c>
      <c r="AB1825" s="132">
        <v>1300</v>
      </c>
      <c r="AC1825" s="132">
        <v>20550</v>
      </c>
      <c r="AD1825" s="132">
        <v>9600</v>
      </c>
      <c r="AE1825" s="132">
        <v>6250</v>
      </c>
      <c r="AF1825" s="132">
        <v>20820</v>
      </c>
    </row>
    <row r="1826" spans="1:32">
      <c r="A1826" s="129">
        <v>39182</v>
      </c>
      <c r="B1826" s="132">
        <v>431121</v>
      </c>
      <c r="C1826" s="132">
        <v>50358</v>
      </c>
      <c r="D1826" s="132">
        <v>139826</v>
      </c>
      <c r="E1826" s="132">
        <v>42840</v>
      </c>
      <c r="F1826" s="132">
        <v>78335</v>
      </c>
      <c r="G1826" s="132">
        <v>385795</v>
      </c>
      <c r="H1826" s="132" t="e">
        <v>#N/A</v>
      </c>
      <c r="I1826" s="132" t="e">
        <v>#N/A</v>
      </c>
      <c r="J1826" s="132" t="e">
        <v>#N/A</v>
      </c>
      <c r="K1826" s="132" t="e">
        <v>#N/A</v>
      </c>
      <c r="L1826" s="132" t="e">
        <v>#N/A</v>
      </c>
      <c r="M1826" s="132">
        <v>45326</v>
      </c>
      <c r="N1826" s="132">
        <v>431121</v>
      </c>
      <c r="R1826" s="132" t="e">
        <v>#N/A</v>
      </c>
      <c r="S1826" s="132">
        <v>42700</v>
      </c>
      <c r="T1826" s="132">
        <v>70606</v>
      </c>
      <c r="U1826" s="132">
        <v>61137</v>
      </c>
      <c r="V1826" s="132" t="e">
        <v>#N/A</v>
      </c>
      <c r="W1826" s="132" t="e">
        <v>#N/A</v>
      </c>
      <c r="X1826" s="132" t="e">
        <v>#N/A</v>
      </c>
      <c r="Y1826" s="132" t="e">
        <v>#N/A</v>
      </c>
      <c r="Z1826" s="132" t="e">
        <v>#N/A</v>
      </c>
      <c r="AA1826" s="132" t="e">
        <v>#N/A</v>
      </c>
      <c r="AB1826" s="132" t="e">
        <v>#N/A</v>
      </c>
      <c r="AC1826" s="132" t="e">
        <v>#N/A</v>
      </c>
      <c r="AD1826" s="132" t="e">
        <v>#N/A</v>
      </c>
      <c r="AE1826" s="132" t="e">
        <v>#N/A</v>
      </c>
      <c r="AF1826" s="132" t="e">
        <v>#N/A</v>
      </c>
    </row>
    <row r="1827" spans="1:32">
      <c r="A1827" s="129">
        <v>39183</v>
      </c>
      <c r="B1827" s="132" t="e">
        <v>#N/A</v>
      </c>
      <c r="C1827" s="132">
        <v>50358</v>
      </c>
      <c r="D1827" s="132">
        <v>139826</v>
      </c>
      <c r="E1827" s="132">
        <v>42480</v>
      </c>
      <c r="F1827" s="132" t="e">
        <v>#N/A</v>
      </c>
      <c r="G1827" s="132" t="e">
        <v>#N/A</v>
      </c>
      <c r="H1827" s="132">
        <v>18909</v>
      </c>
      <c r="I1827" s="132">
        <v>12615</v>
      </c>
      <c r="J1827" s="132">
        <v>20496</v>
      </c>
      <c r="K1827" s="132">
        <v>18409</v>
      </c>
      <c r="L1827" s="132">
        <v>3580</v>
      </c>
      <c r="M1827" s="132" t="e">
        <v>#N/A</v>
      </c>
      <c r="N1827" s="132" t="e">
        <v>#N/A</v>
      </c>
      <c r="R1827" s="132">
        <v>40265</v>
      </c>
      <c r="S1827" s="132">
        <v>42700</v>
      </c>
      <c r="T1827" s="132">
        <v>70606</v>
      </c>
      <c r="U1827" s="132">
        <v>61137</v>
      </c>
      <c r="V1827" s="132" t="e">
        <v>#N/A</v>
      </c>
      <c r="W1827" s="132" t="e">
        <v>#N/A</v>
      </c>
      <c r="X1827" s="132">
        <v>16900</v>
      </c>
      <c r="Y1827" s="132">
        <v>12150</v>
      </c>
      <c r="Z1827" s="132">
        <v>490</v>
      </c>
      <c r="AA1827" s="132">
        <v>27000</v>
      </c>
      <c r="AB1827" s="132" t="e">
        <v>#N/A</v>
      </c>
      <c r="AC1827" s="132" t="e">
        <v>#N/A</v>
      </c>
      <c r="AD1827" s="132" t="e">
        <v>#N/A</v>
      </c>
      <c r="AE1827" s="132">
        <v>31738</v>
      </c>
      <c r="AF1827" s="132" t="e">
        <v>#N/A</v>
      </c>
    </row>
    <row r="1828" spans="1:32">
      <c r="A1828" s="129">
        <v>39184</v>
      </c>
      <c r="B1828" s="132" t="e">
        <v>#N/A</v>
      </c>
      <c r="C1828" s="132">
        <v>50358</v>
      </c>
      <c r="D1828" s="132">
        <v>139826</v>
      </c>
      <c r="E1828" s="132">
        <v>42480</v>
      </c>
      <c r="F1828" s="132" t="e">
        <v>#N/A</v>
      </c>
      <c r="G1828" s="132" t="e">
        <v>#N/A</v>
      </c>
      <c r="H1828" s="132">
        <v>18909</v>
      </c>
      <c r="I1828" s="132">
        <v>12615</v>
      </c>
      <c r="J1828" s="132">
        <v>20496</v>
      </c>
      <c r="K1828" s="132">
        <v>18409</v>
      </c>
      <c r="L1828" s="132">
        <v>3580</v>
      </c>
      <c r="M1828" s="132" t="e">
        <v>#N/A</v>
      </c>
      <c r="N1828" s="132" t="e">
        <v>#N/A</v>
      </c>
      <c r="R1828" s="132">
        <v>40265</v>
      </c>
      <c r="S1828" s="132">
        <v>42700</v>
      </c>
      <c r="T1828" s="132">
        <v>70606</v>
      </c>
      <c r="U1828" s="132">
        <v>61137</v>
      </c>
      <c r="V1828" s="132" t="e">
        <v>#N/A</v>
      </c>
      <c r="W1828" s="132" t="e">
        <v>#N/A</v>
      </c>
      <c r="X1828" s="132">
        <v>16900</v>
      </c>
      <c r="Y1828" s="132">
        <v>12150</v>
      </c>
      <c r="Z1828" s="132">
        <v>490</v>
      </c>
      <c r="AA1828" s="132">
        <v>27000</v>
      </c>
      <c r="AB1828" s="132" t="e">
        <v>#N/A</v>
      </c>
      <c r="AC1828" s="132" t="e">
        <v>#N/A</v>
      </c>
      <c r="AD1828" s="132" t="e">
        <v>#N/A</v>
      </c>
      <c r="AE1828" s="132">
        <v>31738</v>
      </c>
      <c r="AF1828" s="132" t="e">
        <v>#N/A</v>
      </c>
    </row>
    <row r="1829" spans="1:32">
      <c r="A1829" s="129">
        <v>39185</v>
      </c>
      <c r="B1829" s="132" t="e">
        <v>#N/A</v>
      </c>
      <c r="C1829" s="132">
        <v>50358</v>
      </c>
      <c r="D1829" s="132">
        <v>139826</v>
      </c>
      <c r="E1829" s="132">
        <v>42480</v>
      </c>
      <c r="F1829" s="132" t="e">
        <v>#N/A</v>
      </c>
      <c r="G1829" s="132" t="e">
        <v>#N/A</v>
      </c>
      <c r="H1829" s="132">
        <v>18909</v>
      </c>
      <c r="I1829" s="132">
        <v>12615</v>
      </c>
      <c r="J1829" s="132">
        <v>20496</v>
      </c>
      <c r="K1829" s="132">
        <v>18409</v>
      </c>
      <c r="L1829" s="132">
        <v>3580</v>
      </c>
      <c r="M1829" s="132" t="e">
        <v>#N/A</v>
      </c>
      <c r="N1829" s="132" t="e">
        <v>#N/A</v>
      </c>
      <c r="R1829" s="132">
        <v>40265</v>
      </c>
      <c r="S1829" s="132">
        <v>42700</v>
      </c>
      <c r="T1829" s="132">
        <v>70606</v>
      </c>
      <c r="U1829" s="132">
        <v>61137</v>
      </c>
      <c r="V1829" s="132" t="e">
        <v>#N/A</v>
      </c>
      <c r="W1829" s="132" t="e">
        <v>#N/A</v>
      </c>
      <c r="X1829" s="132">
        <v>16900</v>
      </c>
      <c r="Y1829" s="132">
        <v>12150</v>
      </c>
      <c r="Z1829" s="132">
        <v>490</v>
      </c>
      <c r="AA1829" s="132">
        <v>27000</v>
      </c>
      <c r="AB1829" s="132" t="e">
        <v>#N/A</v>
      </c>
      <c r="AC1829" s="132" t="e">
        <v>#N/A</v>
      </c>
      <c r="AD1829" s="132" t="e">
        <v>#N/A</v>
      </c>
      <c r="AE1829" s="132">
        <v>31738</v>
      </c>
      <c r="AF1829" s="132" t="e">
        <v>#N/A</v>
      </c>
    </row>
    <row r="1830" spans="1:32">
      <c r="A1830" s="129">
        <v>39188</v>
      </c>
      <c r="B1830" s="132" t="e">
        <v>#N/A</v>
      </c>
      <c r="C1830" s="132">
        <v>50358</v>
      </c>
      <c r="D1830" s="132">
        <v>139826</v>
      </c>
      <c r="E1830" s="132">
        <v>42480</v>
      </c>
      <c r="F1830" s="132" t="e">
        <v>#N/A</v>
      </c>
      <c r="G1830" s="132" t="e">
        <v>#N/A</v>
      </c>
      <c r="H1830" s="132">
        <v>18909</v>
      </c>
      <c r="I1830" s="132">
        <v>12615</v>
      </c>
      <c r="J1830" s="132">
        <v>20496</v>
      </c>
      <c r="K1830" s="132">
        <v>18409</v>
      </c>
      <c r="L1830" s="132">
        <v>3580</v>
      </c>
      <c r="M1830" s="132" t="e">
        <v>#N/A</v>
      </c>
      <c r="N1830" s="132" t="e">
        <v>#N/A</v>
      </c>
      <c r="R1830" s="132">
        <v>40265</v>
      </c>
      <c r="S1830" s="132">
        <v>42700</v>
      </c>
      <c r="T1830" s="132">
        <v>70606</v>
      </c>
      <c r="U1830" s="132">
        <v>61137</v>
      </c>
      <c r="V1830" s="132" t="e">
        <v>#N/A</v>
      </c>
      <c r="W1830" s="132" t="e">
        <v>#N/A</v>
      </c>
      <c r="X1830" s="132">
        <v>16900</v>
      </c>
      <c r="Y1830" s="132">
        <v>12150</v>
      </c>
      <c r="Z1830" s="132">
        <v>490</v>
      </c>
      <c r="AA1830" s="132">
        <v>27000</v>
      </c>
      <c r="AB1830" s="132" t="e">
        <v>#N/A</v>
      </c>
      <c r="AC1830" s="132" t="e">
        <v>#N/A</v>
      </c>
      <c r="AD1830" s="132" t="e">
        <v>#N/A</v>
      </c>
      <c r="AE1830" s="132">
        <v>31738</v>
      </c>
      <c r="AF1830" s="132" t="e">
        <v>#N/A</v>
      </c>
    </row>
    <row r="1831" spans="1:32">
      <c r="A1831" s="129">
        <v>39189</v>
      </c>
      <c r="B1831" s="132" t="e">
        <v>#N/A</v>
      </c>
      <c r="C1831" s="132">
        <v>50358</v>
      </c>
      <c r="D1831" s="132">
        <v>139826</v>
      </c>
      <c r="E1831" s="132">
        <v>42480</v>
      </c>
      <c r="F1831" s="132" t="e">
        <v>#N/A</v>
      </c>
      <c r="G1831" s="132" t="e">
        <v>#N/A</v>
      </c>
      <c r="H1831" s="132">
        <v>18909</v>
      </c>
      <c r="I1831" s="132">
        <v>12615</v>
      </c>
      <c r="J1831" s="132">
        <v>20496</v>
      </c>
      <c r="K1831" s="132">
        <v>18409</v>
      </c>
      <c r="L1831" s="132">
        <v>3580</v>
      </c>
      <c r="M1831" s="132" t="e">
        <v>#N/A</v>
      </c>
      <c r="N1831" s="132" t="e">
        <v>#N/A</v>
      </c>
      <c r="R1831" s="132">
        <v>40265</v>
      </c>
      <c r="S1831" s="132">
        <v>42700</v>
      </c>
      <c r="T1831" s="132">
        <v>70606</v>
      </c>
      <c r="U1831" s="132">
        <v>61137</v>
      </c>
      <c r="V1831" s="132" t="e">
        <v>#N/A</v>
      </c>
      <c r="W1831" s="132" t="e">
        <v>#N/A</v>
      </c>
      <c r="X1831" s="132">
        <v>16900</v>
      </c>
      <c r="Y1831" s="132">
        <v>12150</v>
      </c>
      <c r="Z1831" s="132">
        <v>490</v>
      </c>
      <c r="AA1831" s="132">
        <v>27000</v>
      </c>
      <c r="AB1831" s="132" t="e">
        <v>#N/A</v>
      </c>
      <c r="AC1831" s="132" t="e">
        <v>#N/A</v>
      </c>
      <c r="AD1831" s="132" t="e">
        <v>#N/A</v>
      </c>
      <c r="AE1831" s="132">
        <v>31738</v>
      </c>
      <c r="AF1831" s="132" t="e">
        <v>#N/A</v>
      </c>
    </row>
    <row r="1832" spans="1:32">
      <c r="A1832" s="129">
        <v>39190</v>
      </c>
      <c r="B1832" s="132" t="e">
        <v>#N/A</v>
      </c>
      <c r="C1832" s="132">
        <v>59374</v>
      </c>
      <c r="D1832" s="132">
        <v>214661</v>
      </c>
      <c r="E1832" s="132">
        <v>78030</v>
      </c>
      <c r="F1832" s="132" t="e">
        <v>#N/A</v>
      </c>
      <c r="G1832" s="132" t="e">
        <v>#N/A</v>
      </c>
      <c r="H1832" s="132">
        <v>29916</v>
      </c>
      <c r="I1832" s="132">
        <v>39710</v>
      </c>
      <c r="J1832" s="132">
        <v>30881</v>
      </c>
      <c r="K1832" s="132">
        <v>23240</v>
      </c>
      <c r="L1832" s="132">
        <v>800</v>
      </c>
      <c r="M1832" s="132" t="e">
        <v>#N/A</v>
      </c>
      <c r="N1832" s="132" t="e">
        <v>#N/A</v>
      </c>
      <c r="R1832" s="132">
        <v>55265</v>
      </c>
      <c r="S1832" s="132">
        <v>59700</v>
      </c>
      <c r="T1832" s="132">
        <v>122246</v>
      </c>
      <c r="U1832" s="132">
        <v>101037</v>
      </c>
      <c r="V1832" s="132">
        <v>700</v>
      </c>
      <c r="W1832" s="132" t="e">
        <v>#N/A</v>
      </c>
      <c r="X1832" s="132">
        <v>26686</v>
      </c>
      <c r="Y1832" s="132">
        <v>12150</v>
      </c>
      <c r="Z1832" s="132">
        <v>490</v>
      </c>
      <c r="AA1832" s="132">
        <v>27000</v>
      </c>
      <c r="AB1832" s="132" t="e">
        <v>#N/A</v>
      </c>
      <c r="AC1832" s="132">
        <v>4400</v>
      </c>
      <c r="AD1832" s="132" t="e">
        <v>#N/A</v>
      </c>
      <c r="AE1832" s="132">
        <v>31738</v>
      </c>
      <c r="AF1832" s="132">
        <v>11900</v>
      </c>
    </row>
    <row r="1833" spans="1:32">
      <c r="A1833" s="129">
        <v>39191</v>
      </c>
      <c r="B1833" s="132" t="e">
        <v>#N/A</v>
      </c>
      <c r="C1833" s="132">
        <v>59374</v>
      </c>
      <c r="D1833" s="132">
        <v>214661</v>
      </c>
      <c r="E1833" s="132">
        <v>78030</v>
      </c>
      <c r="F1833" s="132" t="e">
        <v>#N/A</v>
      </c>
      <c r="G1833" s="132" t="e">
        <v>#N/A</v>
      </c>
      <c r="H1833" s="132">
        <v>29916</v>
      </c>
      <c r="I1833" s="132">
        <v>39710</v>
      </c>
      <c r="J1833" s="132">
        <v>30881</v>
      </c>
      <c r="K1833" s="132">
        <v>23240</v>
      </c>
      <c r="L1833" s="132">
        <v>800</v>
      </c>
      <c r="M1833" s="132" t="e">
        <v>#N/A</v>
      </c>
      <c r="N1833" s="132" t="e">
        <v>#N/A</v>
      </c>
      <c r="R1833" s="132">
        <v>55265</v>
      </c>
      <c r="S1833" s="132">
        <v>59700</v>
      </c>
      <c r="T1833" s="132">
        <v>122246</v>
      </c>
      <c r="U1833" s="132">
        <v>101037</v>
      </c>
      <c r="V1833" s="132">
        <v>700</v>
      </c>
      <c r="W1833" s="132" t="e">
        <v>#N/A</v>
      </c>
      <c r="X1833" s="132">
        <v>26686</v>
      </c>
      <c r="Y1833" s="132">
        <v>12150</v>
      </c>
      <c r="Z1833" s="132">
        <v>490</v>
      </c>
      <c r="AA1833" s="132">
        <v>27000</v>
      </c>
      <c r="AB1833" s="132" t="e">
        <v>#N/A</v>
      </c>
      <c r="AC1833" s="132">
        <v>4400</v>
      </c>
      <c r="AD1833" s="132" t="e">
        <v>#N/A</v>
      </c>
      <c r="AE1833" s="132">
        <v>31738</v>
      </c>
      <c r="AF1833" s="132">
        <v>11900</v>
      </c>
    </row>
    <row r="1834" spans="1:32">
      <c r="A1834" s="129">
        <v>39192</v>
      </c>
      <c r="B1834" s="132">
        <v>789644</v>
      </c>
      <c r="C1834" s="132">
        <v>62924</v>
      </c>
      <c r="D1834" s="132">
        <v>286031</v>
      </c>
      <c r="E1834" s="132">
        <v>90257</v>
      </c>
      <c r="F1834" s="132">
        <v>146075</v>
      </c>
      <c r="G1834" s="132">
        <v>701898</v>
      </c>
      <c r="H1834" s="132" t="e">
        <v>#N/A</v>
      </c>
      <c r="I1834" s="132" t="e">
        <v>#N/A</v>
      </c>
      <c r="J1834" s="132" t="e">
        <v>#N/A</v>
      </c>
      <c r="K1834" s="132" t="e">
        <v>#N/A</v>
      </c>
      <c r="L1834" s="132" t="e">
        <v>#N/A</v>
      </c>
      <c r="M1834" s="132">
        <v>87746</v>
      </c>
      <c r="N1834" s="132">
        <v>789644</v>
      </c>
      <c r="R1834" s="132">
        <v>71265</v>
      </c>
      <c r="S1834" s="132" t="e">
        <v>#N/A</v>
      </c>
      <c r="T1834" s="132">
        <v>191886</v>
      </c>
      <c r="U1834" s="132">
        <v>101037</v>
      </c>
      <c r="V1834" s="132" t="e">
        <v>#N/A</v>
      </c>
      <c r="W1834" s="132" t="e">
        <v>#N/A</v>
      </c>
      <c r="X1834" s="132" t="e">
        <v>#N/A</v>
      </c>
      <c r="Y1834" s="132" t="e">
        <v>#N/A</v>
      </c>
      <c r="Z1834" s="132" t="e">
        <v>#N/A</v>
      </c>
      <c r="AA1834" s="132" t="e">
        <v>#N/A</v>
      </c>
      <c r="AB1834" s="132" t="e">
        <v>#N/A</v>
      </c>
      <c r="AC1834" s="132" t="e">
        <v>#N/A</v>
      </c>
      <c r="AD1834" s="132" t="e">
        <v>#N/A</v>
      </c>
      <c r="AE1834" s="132" t="e">
        <v>#N/A</v>
      </c>
      <c r="AF1834" s="132" t="e">
        <v>#N/A</v>
      </c>
    </row>
    <row r="1835" spans="1:32">
      <c r="A1835" s="129">
        <v>39195</v>
      </c>
      <c r="B1835" s="132" t="e">
        <v>#N/A</v>
      </c>
      <c r="C1835" s="132">
        <v>62924</v>
      </c>
      <c r="D1835" s="132">
        <v>286031</v>
      </c>
      <c r="E1835" s="132">
        <v>90257</v>
      </c>
      <c r="F1835" s="132" t="e">
        <v>#N/A</v>
      </c>
      <c r="G1835" s="132" t="e">
        <v>#N/A</v>
      </c>
      <c r="H1835" s="132">
        <v>30916</v>
      </c>
      <c r="I1835" s="132">
        <v>46200</v>
      </c>
      <c r="J1835" s="132">
        <v>41881</v>
      </c>
      <c r="K1835" s="132">
        <v>24615</v>
      </c>
      <c r="L1835" s="132">
        <v>1000</v>
      </c>
      <c r="M1835" s="132" t="e">
        <v>#N/A</v>
      </c>
      <c r="N1835" s="132" t="e">
        <v>#N/A</v>
      </c>
      <c r="R1835" s="132">
        <v>71265</v>
      </c>
      <c r="S1835" s="132">
        <v>69245</v>
      </c>
      <c r="T1835" s="132">
        <v>191886</v>
      </c>
      <c r="U1835" s="132">
        <v>101037</v>
      </c>
      <c r="V1835" s="132">
        <v>700</v>
      </c>
      <c r="W1835" s="132" t="e">
        <v>#N/A</v>
      </c>
      <c r="X1835" s="132">
        <v>33436</v>
      </c>
      <c r="Y1835" s="132">
        <v>13150</v>
      </c>
      <c r="Z1835" s="132">
        <v>2515</v>
      </c>
      <c r="AA1835" s="132">
        <v>30700</v>
      </c>
      <c r="AB1835" s="132">
        <v>9680</v>
      </c>
      <c r="AC1835" s="132">
        <v>4400</v>
      </c>
      <c r="AD1835" s="132" t="e">
        <v>#N/A</v>
      </c>
      <c r="AE1835" s="132">
        <v>31738</v>
      </c>
      <c r="AF1835" s="132">
        <v>13950</v>
      </c>
    </row>
    <row r="1836" spans="1:32">
      <c r="A1836" s="129">
        <v>39196</v>
      </c>
      <c r="B1836" s="132" t="e">
        <v>#N/A</v>
      </c>
      <c r="C1836" s="132">
        <v>62924</v>
      </c>
      <c r="D1836" s="132">
        <v>286031</v>
      </c>
      <c r="E1836" s="132">
        <v>90257</v>
      </c>
      <c r="F1836" s="132" t="e">
        <v>#N/A</v>
      </c>
      <c r="G1836" s="132" t="e">
        <v>#N/A</v>
      </c>
      <c r="H1836" s="132">
        <v>30916</v>
      </c>
      <c r="I1836" s="132">
        <v>46200</v>
      </c>
      <c r="J1836" s="132">
        <v>41881</v>
      </c>
      <c r="K1836" s="132">
        <v>24615</v>
      </c>
      <c r="L1836" s="132">
        <v>1000</v>
      </c>
      <c r="M1836" s="132" t="e">
        <v>#N/A</v>
      </c>
      <c r="N1836" s="132" t="e">
        <v>#N/A</v>
      </c>
      <c r="R1836" s="132">
        <v>71265</v>
      </c>
      <c r="S1836" s="132">
        <v>69245</v>
      </c>
      <c r="T1836" s="132">
        <v>191886</v>
      </c>
      <c r="U1836" s="132">
        <v>101037</v>
      </c>
      <c r="V1836" s="132">
        <v>700</v>
      </c>
      <c r="W1836" s="132" t="e">
        <v>#N/A</v>
      </c>
      <c r="X1836" s="132">
        <v>33436</v>
      </c>
      <c r="Y1836" s="132">
        <v>13150</v>
      </c>
      <c r="Z1836" s="132">
        <v>2515</v>
      </c>
      <c r="AA1836" s="132">
        <v>30700</v>
      </c>
      <c r="AB1836" s="132">
        <v>9680</v>
      </c>
      <c r="AC1836" s="132">
        <v>4400</v>
      </c>
      <c r="AD1836" s="132" t="e">
        <v>#N/A</v>
      </c>
      <c r="AE1836" s="132">
        <v>31738</v>
      </c>
      <c r="AF1836" s="132">
        <v>13950</v>
      </c>
    </row>
    <row r="1837" spans="1:32">
      <c r="A1837" s="129">
        <v>39197</v>
      </c>
      <c r="B1837" s="132">
        <v>907330</v>
      </c>
      <c r="C1837" s="132">
        <v>81374</v>
      </c>
      <c r="D1837" s="132">
        <v>334916</v>
      </c>
      <c r="E1837" s="132">
        <v>103825</v>
      </c>
      <c r="F1837" s="132">
        <v>148075</v>
      </c>
      <c r="G1837" s="132">
        <v>804484</v>
      </c>
      <c r="H1837" s="132" t="e">
        <v>#N/A</v>
      </c>
      <c r="I1837" s="132" t="e">
        <v>#N/A</v>
      </c>
      <c r="J1837" s="132" t="e">
        <v>#N/A</v>
      </c>
      <c r="K1837" s="132" t="e">
        <v>#N/A</v>
      </c>
      <c r="L1837" s="132" t="e">
        <v>#N/A</v>
      </c>
      <c r="M1837" s="132">
        <v>102846</v>
      </c>
      <c r="N1837" s="132">
        <v>907330</v>
      </c>
      <c r="R1837" s="132">
        <v>74505</v>
      </c>
      <c r="S1837" s="132" t="e">
        <v>#N/A</v>
      </c>
      <c r="T1837" s="132">
        <v>231192</v>
      </c>
      <c r="U1837" s="132">
        <v>101037</v>
      </c>
      <c r="V1837" s="132" t="e">
        <v>#N/A</v>
      </c>
      <c r="W1837" s="132" t="e">
        <v>#N/A</v>
      </c>
      <c r="X1837" s="132" t="e">
        <v>#N/A</v>
      </c>
      <c r="Y1837" s="132" t="e">
        <v>#N/A</v>
      </c>
      <c r="Z1837" s="132" t="e">
        <v>#N/A</v>
      </c>
      <c r="AA1837" s="132" t="e">
        <v>#N/A</v>
      </c>
      <c r="AB1837" s="132" t="e">
        <v>#N/A</v>
      </c>
      <c r="AC1837" s="132" t="e">
        <v>#N/A</v>
      </c>
      <c r="AD1837" s="132" t="e">
        <v>#N/A</v>
      </c>
      <c r="AE1837" s="132" t="e">
        <v>#N/A</v>
      </c>
      <c r="AF1837" s="132" t="e">
        <v>#N/A</v>
      </c>
    </row>
    <row r="1838" spans="1:32">
      <c r="A1838" s="129">
        <v>39198</v>
      </c>
      <c r="B1838" s="132" t="e">
        <v>#N/A</v>
      </c>
      <c r="C1838" s="132">
        <v>81374</v>
      </c>
      <c r="D1838" s="132">
        <v>334916</v>
      </c>
      <c r="E1838" s="132">
        <v>103825</v>
      </c>
      <c r="F1838" s="132" t="e">
        <v>#N/A</v>
      </c>
      <c r="G1838" s="132" t="e">
        <v>#N/A</v>
      </c>
      <c r="H1838" s="132">
        <v>33916</v>
      </c>
      <c r="I1838" s="132">
        <v>52350</v>
      </c>
      <c r="J1838" s="132">
        <v>5269</v>
      </c>
      <c r="K1838" s="132">
        <v>29025</v>
      </c>
      <c r="L1838" s="132">
        <v>1950</v>
      </c>
      <c r="M1838" s="132" t="e">
        <v>#N/A</v>
      </c>
      <c r="N1838" s="132" t="e">
        <v>#N/A</v>
      </c>
      <c r="R1838" s="132">
        <v>74505</v>
      </c>
      <c r="S1838" s="132">
        <v>69245</v>
      </c>
      <c r="T1838" s="132">
        <v>231192</v>
      </c>
      <c r="U1838" s="132">
        <v>101037</v>
      </c>
      <c r="V1838" s="132">
        <v>2700</v>
      </c>
      <c r="W1838" s="132">
        <v>600</v>
      </c>
      <c r="X1838" s="132">
        <v>44656</v>
      </c>
      <c r="Y1838" s="132">
        <v>14650</v>
      </c>
      <c r="Z1838" s="132">
        <v>2515</v>
      </c>
      <c r="AA1838" s="132">
        <v>30700</v>
      </c>
      <c r="AB1838" s="132">
        <v>9680</v>
      </c>
      <c r="AC1838" s="132">
        <v>16400</v>
      </c>
      <c r="AD1838" s="132" t="e">
        <v>#N/A</v>
      </c>
      <c r="AE1838" s="132">
        <v>31738</v>
      </c>
      <c r="AF1838" s="132">
        <v>18970</v>
      </c>
    </row>
    <row r="1839" spans="1:32">
      <c r="A1839" s="129">
        <v>39199</v>
      </c>
      <c r="B1839" s="132" t="e">
        <v>#N/A</v>
      </c>
      <c r="C1839" s="132">
        <v>81374</v>
      </c>
      <c r="D1839" s="132">
        <v>334916</v>
      </c>
      <c r="E1839" s="132">
        <v>103825</v>
      </c>
      <c r="F1839" s="132" t="e">
        <v>#N/A</v>
      </c>
      <c r="G1839" s="132" t="e">
        <v>#N/A</v>
      </c>
      <c r="H1839" s="132">
        <v>33916</v>
      </c>
      <c r="I1839" s="132">
        <v>52350</v>
      </c>
      <c r="J1839" s="132">
        <v>5269</v>
      </c>
      <c r="K1839" s="132">
        <v>29025</v>
      </c>
      <c r="L1839" s="132">
        <v>1950</v>
      </c>
      <c r="M1839" s="132" t="e">
        <v>#N/A</v>
      </c>
      <c r="N1839" s="132" t="e">
        <v>#N/A</v>
      </c>
      <c r="R1839" s="132">
        <v>74505</v>
      </c>
      <c r="S1839" s="132">
        <v>69245</v>
      </c>
      <c r="T1839" s="132">
        <v>231192</v>
      </c>
      <c r="U1839" s="132">
        <v>101037</v>
      </c>
      <c r="V1839" s="132">
        <v>2700</v>
      </c>
      <c r="W1839" s="132">
        <v>600</v>
      </c>
      <c r="X1839" s="132">
        <v>44656</v>
      </c>
      <c r="Y1839" s="132">
        <v>14650</v>
      </c>
      <c r="Z1839" s="132">
        <v>2515</v>
      </c>
      <c r="AA1839" s="132">
        <v>30700</v>
      </c>
      <c r="AB1839" s="132">
        <v>9680</v>
      </c>
      <c r="AC1839" s="132">
        <v>16400</v>
      </c>
      <c r="AD1839" s="132" t="e">
        <v>#N/A</v>
      </c>
      <c r="AE1839" s="132">
        <v>31738</v>
      </c>
      <c r="AF1839" s="132">
        <v>18970</v>
      </c>
    </row>
    <row r="1840" spans="1:32">
      <c r="A1840" s="129">
        <v>39202</v>
      </c>
      <c r="B1840" s="132">
        <v>1131100</v>
      </c>
      <c r="C1840" s="132">
        <v>101786</v>
      </c>
      <c r="D1840" s="132">
        <v>427591</v>
      </c>
      <c r="E1840" s="132">
        <v>112955</v>
      </c>
      <c r="F1840" s="132">
        <v>195375</v>
      </c>
      <c r="G1840" s="132">
        <v>996084</v>
      </c>
      <c r="H1840" s="132" t="e">
        <v>#N/A</v>
      </c>
      <c r="I1840" s="132" t="e">
        <v>#N/A</v>
      </c>
      <c r="J1840" s="132" t="e">
        <v>#N/A</v>
      </c>
      <c r="K1840" s="132" t="e">
        <v>#N/A</v>
      </c>
      <c r="L1840" s="132" t="e">
        <v>#N/A</v>
      </c>
      <c r="M1840" s="132">
        <v>135016</v>
      </c>
      <c r="N1840" s="132">
        <v>1131100</v>
      </c>
      <c r="R1840" s="132" t="e">
        <v>#N/A</v>
      </c>
      <c r="S1840" s="132">
        <v>110605</v>
      </c>
      <c r="T1840" s="132">
        <v>248880</v>
      </c>
      <c r="U1840" s="132">
        <v>127807</v>
      </c>
      <c r="V1840" s="132" t="e">
        <v>#N/A</v>
      </c>
      <c r="W1840" s="132" t="e">
        <v>#N/A</v>
      </c>
      <c r="X1840" s="132" t="e">
        <v>#N/A</v>
      </c>
      <c r="Y1840" s="132" t="e">
        <v>#N/A</v>
      </c>
      <c r="Z1840" s="132" t="e">
        <v>#N/A</v>
      </c>
      <c r="AA1840" s="132" t="e">
        <v>#N/A</v>
      </c>
      <c r="AB1840" s="132" t="e">
        <v>#N/A</v>
      </c>
      <c r="AC1840" s="132" t="e">
        <v>#N/A</v>
      </c>
      <c r="AD1840" s="132" t="e">
        <v>#N/A</v>
      </c>
      <c r="AE1840" s="132" t="e">
        <v>#N/A</v>
      </c>
      <c r="AF1840" s="132" t="e">
        <v>#N/A</v>
      </c>
    </row>
    <row r="1841" spans="1:32">
      <c r="A1841" s="129">
        <v>39203</v>
      </c>
      <c r="B1841" s="132" t="e">
        <v>#N/A</v>
      </c>
      <c r="C1841" s="132">
        <v>81374</v>
      </c>
      <c r="D1841" s="132">
        <v>334916</v>
      </c>
      <c r="E1841" s="132">
        <v>103825</v>
      </c>
      <c r="F1841" s="132" t="e">
        <v>#N/A</v>
      </c>
      <c r="G1841" s="132" t="e">
        <v>#N/A</v>
      </c>
      <c r="H1841" s="132">
        <v>33916</v>
      </c>
      <c r="I1841" s="132">
        <v>52350</v>
      </c>
      <c r="J1841" s="132">
        <v>5269</v>
      </c>
      <c r="K1841" s="132">
        <v>29025</v>
      </c>
      <c r="L1841" s="132">
        <v>1950</v>
      </c>
      <c r="M1841" s="132" t="e">
        <v>#N/A</v>
      </c>
      <c r="N1841" s="132" t="e">
        <v>#N/A</v>
      </c>
      <c r="R1841" s="132">
        <v>100505</v>
      </c>
      <c r="S1841" s="132">
        <v>110605</v>
      </c>
      <c r="T1841" s="132">
        <v>248880</v>
      </c>
      <c r="U1841" s="132">
        <v>127807</v>
      </c>
      <c r="V1841" s="132">
        <v>4700</v>
      </c>
      <c r="W1841" s="132">
        <v>600</v>
      </c>
      <c r="X1841" s="132">
        <v>51212</v>
      </c>
      <c r="Y1841" s="132">
        <v>28150</v>
      </c>
      <c r="Z1841" s="132">
        <v>8415</v>
      </c>
      <c r="AA1841" s="132">
        <v>30700</v>
      </c>
      <c r="AB1841" s="132">
        <v>9680</v>
      </c>
      <c r="AC1841" s="132">
        <v>16400</v>
      </c>
      <c r="AD1841" s="132" t="e">
        <v>#N/A</v>
      </c>
      <c r="AE1841" s="132">
        <v>31738</v>
      </c>
      <c r="AF1841" s="132">
        <v>19470</v>
      </c>
    </row>
    <row r="1842" spans="1:32">
      <c r="A1842" s="129">
        <v>39204</v>
      </c>
      <c r="B1842" s="132" t="e">
        <v>#N/A</v>
      </c>
      <c r="C1842" s="132">
        <v>81374</v>
      </c>
      <c r="D1842" s="132">
        <v>334916</v>
      </c>
      <c r="E1842" s="132">
        <v>103825</v>
      </c>
      <c r="F1842" s="132" t="e">
        <v>#N/A</v>
      </c>
      <c r="G1842" s="132" t="e">
        <v>#N/A</v>
      </c>
      <c r="H1842" s="132">
        <v>33916</v>
      </c>
      <c r="I1842" s="132">
        <v>52350</v>
      </c>
      <c r="J1842" s="132">
        <v>5269</v>
      </c>
      <c r="K1842" s="132">
        <v>29025</v>
      </c>
      <c r="L1842" s="132">
        <v>1950</v>
      </c>
      <c r="M1842" s="132" t="e">
        <v>#N/A</v>
      </c>
      <c r="N1842" s="132" t="e">
        <v>#N/A</v>
      </c>
      <c r="R1842" s="132">
        <v>100505</v>
      </c>
      <c r="S1842" s="132">
        <v>110605</v>
      </c>
      <c r="T1842" s="132">
        <v>248880</v>
      </c>
      <c r="U1842" s="132">
        <v>127807</v>
      </c>
      <c r="V1842" s="132">
        <v>4700</v>
      </c>
      <c r="W1842" s="132">
        <v>600</v>
      </c>
      <c r="X1842" s="132">
        <v>51212</v>
      </c>
      <c r="Y1842" s="132">
        <v>28150</v>
      </c>
      <c r="Z1842" s="132">
        <v>8415</v>
      </c>
      <c r="AA1842" s="132">
        <v>30700</v>
      </c>
      <c r="AB1842" s="132">
        <v>9680</v>
      </c>
      <c r="AC1842" s="132">
        <v>16400</v>
      </c>
      <c r="AD1842" s="132" t="e">
        <v>#N/A</v>
      </c>
      <c r="AE1842" s="132">
        <v>31738</v>
      </c>
      <c r="AF1842" s="132">
        <v>19470</v>
      </c>
    </row>
    <row r="1843" spans="1:32">
      <c r="A1843" s="129">
        <v>39205</v>
      </c>
      <c r="B1843" s="132" t="e">
        <v>#N/A</v>
      </c>
      <c r="C1843" s="132">
        <v>81374</v>
      </c>
      <c r="D1843" s="132">
        <v>334916</v>
      </c>
      <c r="E1843" s="132">
        <v>103825</v>
      </c>
      <c r="F1843" s="132" t="e">
        <v>#N/A</v>
      </c>
      <c r="G1843" s="132" t="e">
        <v>#N/A</v>
      </c>
      <c r="H1843" s="132">
        <v>33916</v>
      </c>
      <c r="I1843" s="132">
        <v>52350</v>
      </c>
      <c r="J1843" s="132">
        <v>5269</v>
      </c>
      <c r="K1843" s="132">
        <v>29025</v>
      </c>
      <c r="L1843" s="132">
        <v>1950</v>
      </c>
      <c r="M1843" s="132" t="e">
        <v>#N/A</v>
      </c>
      <c r="N1843" s="132" t="e">
        <v>#N/A</v>
      </c>
      <c r="R1843" s="132">
        <v>100505</v>
      </c>
      <c r="S1843" s="132">
        <v>110605</v>
      </c>
      <c r="T1843" s="132">
        <v>248880</v>
      </c>
      <c r="U1843" s="132">
        <v>127807</v>
      </c>
      <c r="V1843" s="132">
        <v>4700</v>
      </c>
      <c r="W1843" s="132">
        <v>600</v>
      </c>
      <c r="X1843" s="132">
        <v>51212</v>
      </c>
      <c r="Y1843" s="132">
        <v>28150</v>
      </c>
      <c r="Z1843" s="132">
        <v>8415</v>
      </c>
      <c r="AA1843" s="132">
        <v>30700</v>
      </c>
      <c r="AB1843" s="132">
        <v>9680</v>
      </c>
      <c r="AC1843" s="132">
        <v>16400</v>
      </c>
      <c r="AD1843" s="132" t="e">
        <v>#N/A</v>
      </c>
      <c r="AE1843" s="132">
        <v>31738</v>
      </c>
      <c r="AF1843" s="132">
        <v>19470</v>
      </c>
    </row>
    <row r="1844" spans="1:32">
      <c r="A1844" s="129">
        <v>39206</v>
      </c>
      <c r="B1844" s="132" t="e">
        <v>#N/A</v>
      </c>
      <c r="C1844" s="132">
        <v>81374</v>
      </c>
      <c r="D1844" s="132">
        <v>334916</v>
      </c>
      <c r="E1844" s="132">
        <v>103825</v>
      </c>
      <c r="F1844" s="132" t="e">
        <v>#N/A</v>
      </c>
      <c r="G1844" s="132" t="e">
        <v>#N/A</v>
      </c>
      <c r="H1844" s="132">
        <v>33916</v>
      </c>
      <c r="I1844" s="132">
        <v>52350</v>
      </c>
      <c r="J1844" s="132">
        <v>5269</v>
      </c>
      <c r="K1844" s="132">
        <v>29025</v>
      </c>
      <c r="L1844" s="132">
        <v>1950</v>
      </c>
      <c r="M1844" s="132" t="e">
        <v>#N/A</v>
      </c>
      <c r="N1844" s="132" t="e">
        <v>#N/A</v>
      </c>
      <c r="R1844" s="132">
        <v>100505</v>
      </c>
      <c r="S1844" s="132">
        <v>110605</v>
      </c>
      <c r="T1844" s="132">
        <v>248880</v>
      </c>
      <c r="U1844" s="132">
        <v>127807</v>
      </c>
      <c r="V1844" s="132">
        <v>4700</v>
      </c>
      <c r="W1844" s="132">
        <v>600</v>
      </c>
      <c r="X1844" s="132">
        <v>51212</v>
      </c>
      <c r="Y1844" s="132">
        <v>28150</v>
      </c>
      <c r="Z1844" s="132">
        <v>8415</v>
      </c>
      <c r="AA1844" s="132">
        <v>30700</v>
      </c>
      <c r="AB1844" s="132">
        <v>9680</v>
      </c>
      <c r="AC1844" s="132">
        <v>16400</v>
      </c>
      <c r="AD1844" s="132" t="e">
        <v>#N/A</v>
      </c>
      <c r="AE1844" s="132">
        <v>31738</v>
      </c>
      <c r="AF1844" s="132">
        <v>19470</v>
      </c>
    </row>
    <row r="1845" spans="1:32">
      <c r="A1845" s="129">
        <v>39209</v>
      </c>
      <c r="B1845" s="132" t="e">
        <v>#N/A</v>
      </c>
      <c r="C1845" s="132">
        <v>81374</v>
      </c>
      <c r="D1845" s="132">
        <v>334916</v>
      </c>
      <c r="E1845" s="132">
        <v>103825</v>
      </c>
      <c r="F1845" s="132" t="e">
        <v>#N/A</v>
      </c>
      <c r="G1845" s="132" t="e">
        <v>#N/A</v>
      </c>
      <c r="H1845" s="132">
        <v>33916</v>
      </c>
      <c r="I1845" s="132">
        <v>52350</v>
      </c>
      <c r="J1845" s="132">
        <v>5269</v>
      </c>
      <c r="K1845" s="132">
        <v>29025</v>
      </c>
      <c r="L1845" s="132">
        <v>1950</v>
      </c>
      <c r="M1845" s="132" t="e">
        <v>#N/A</v>
      </c>
      <c r="N1845" s="132" t="e">
        <v>#N/A</v>
      </c>
      <c r="R1845" s="132">
        <v>100505</v>
      </c>
      <c r="S1845" s="132">
        <v>110605</v>
      </c>
      <c r="T1845" s="132">
        <v>248880</v>
      </c>
      <c r="U1845" s="132">
        <v>127807</v>
      </c>
      <c r="V1845" s="132">
        <v>4700</v>
      </c>
      <c r="W1845" s="132">
        <v>600</v>
      </c>
      <c r="X1845" s="132">
        <v>51212</v>
      </c>
      <c r="Y1845" s="132">
        <v>28150</v>
      </c>
      <c r="Z1845" s="132">
        <v>8415</v>
      </c>
      <c r="AA1845" s="132">
        <v>30700</v>
      </c>
      <c r="AB1845" s="132">
        <v>9680</v>
      </c>
      <c r="AC1845" s="132">
        <v>16400</v>
      </c>
      <c r="AD1845" s="132" t="e">
        <v>#N/A</v>
      </c>
      <c r="AE1845" s="132">
        <v>31738</v>
      </c>
      <c r="AF1845" s="132">
        <v>19470</v>
      </c>
    </row>
    <row r="1846" spans="1:32">
      <c r="A1846" s="129">
        <v>39210</v>
      </c>
      <c r="B1846" s="132" t="e">
        <v>#N/A</v>
      </c>
      <c r="C1846" s="132">
        <v>81374</v>
      </c>
      <c r="D1846" s="132">
        <v>334916</v>
      </c>
      <c r="E1846" s="132">
        <v>103825</v>
      </c>
      <c r="F1846" s="132" t="e">
        <v>#N/A</v>
      </c>
      <c r="G1846" s="132" t="e">
        <v>#N/A</v>
      </c>
      <c r="H1846" s="132">
        <v>33916</v>
      </c>
      <c r="I1846" s="132">
        <v>52350</v>
      </c>
      <c r="J1846" s="132">
        <v>5269</v>
      </c>
      <c r="K1846" s="132">
        <v>29025</v>
      </c>
      <c r="L1846" s="132">
        <v>1950</v>
      </c>
      <c r="M1846" s="132" t="e">
        <v>#N/A</v>
      </c>
      <c r="N1846" s="132" t="e">
        <v>#N/A</v>
      </c>
      <c r="R1846" s="132">
        <v>100505</v>
      </c>
      <c r="S1846" s="132">
        <v>110605</v>
      </c>
      <c r="T1846" s="132">
        <v>248880</v>
      </c>
      <c r="U1846" s="132">
        <v>127807</v>
      </c>
      <c r="V1846" s="132">
        <v>4700</v>
      </c>
      <c r="W1846" s="132">
        <v>600</v>
      </c>
      <c r="X1846" s="132">
        <v>51212</v>
      </c>
      <c r="Y1846" s="132">
        <v>28150</v>
      </c>
      <c r="Z1846" s="132">
        <v>8415</v>
      </c>
      <c r="AA1846" s="132">
        <v>30700</v>
      </c>
      <c r="AB1846" s="132">
        <v>9680</v>
      </c>
      <c r="AC1846" s="132">
        <v>16400</v>
      </c>
      <c r="AD1846" s="132" t="e">
        <v>#N/A</v>
      </c>
      <c r="AE1846" s="132">
        <v>31738</v>
      </c>
      <c r="AF1846" s="132">
        <v>19470</v>
      </c>
    </row>
    <row r="1847" spans="1:32">
      <c r="A1847" s="129">
        <v>39211</v>
      </c>
      <c r="B1847" s="132" t="e">
        <v>#N/A</v>
      </c>
      <c r="C1847" s="132">
        <v>81374</v>
      </c>
      <c r="D1847" s="132">
        <v>334916</v>
      </c>
      <c r="E1847" s="132">
        <v>103825</v>
      </c>
      <c r="F1847" s="132" t="e">
        <v>#N/A</v>
      </c>
      <c r="G1847" s="132" t="e">
        <v>#N/A</v>
      </c>
      <c r="H1847" s="132">
        <v>33916</v>
      </c>
      <c r="I1847" s="132">
        <v>52350</v>
      </c>
      <c r="J1847" s="132">
        <v>5269</v>
      </c>
      <c r="K1847" s="132">
        <v>29025</v>
      </c>
      <c r="L1847" s="132">
        <v>1950</v>
      </c>
      <c r="M1847" s="132" t="e">
        <v>#N/A</v>
      </c>
      <c r="N1847" s="132" t="e">
        <v>#N/A</v>
      </c>
      <c r="R1847" s="132">
        <v>100505</v>
      </c>
      <c r="S1847" s="132">
        <v>110605</v>
      </c>
      <c r="T1847" s="132">
        <v>248880</v>
      </c>
      <c r="U1847" s="132">
        <v>127807</v>
      </c>
      <c r="V1847" s="132">
        <v>4700</v>
      </c>
      <c r="W1847" s="132">
        <v>600</v>
      </c>
      <c r="X1847" s="132">
        <v>51212</v>
      </c>
      <c r="Y1847" s="132">
        <v>28150</v>
      </c>
      <c r="Z1847" s="132">
        <v>8415</v>
      </c>
      <c r="AA1847" s="132">
        <v>30700</v>
      </c>
      <c r="AB1847" s="132">
        <v>9680</v>
      </c>
      <c r="AC1847" s="132">
        <v>16400</v>
      </c>
      <c r="AD1847" s="132" t="e">
        <v>#N/A</v>
      </c>
      <c r="AE1847" s="132">
        <v>31738</v>
      </c>
      <c r="AF1847" s="132">
        <v>19470</v>
      </c>
    </row>
    <row r="1848" spans="1:32">
      <c r="A1848" s="129">
        <v>39212</v>
      </c>
      <c r="B1848" s="132">
        <v>451816</v>
      </c>
      <c r="C1848" s="132">
        <v>37759</v>
      </c>
      <c r="D1848" s="132">
        <v>227954</v>
      </c>
      <c r="E1848" s="132">
        <v>29543</v>
      </c>
      <c r="F1848" s="132">
        <v>69083</v>
      </c>
      <c r="G1848" s="132">
        <v>396454</v>
      </c>
      <c r="H1848" s="132" t="e">
        <v>#N/A</v>
      </c>
      <c r="I1848" s="132" t="e">
        <v>#N/A</v>
      </c>
      <c r="J1848" s="132" t="e">
        <v>#N/A</v>
      </c>
      <c r="K1848" s="132" t="e">
        <v>#N/A</v>
      </c>
      <c r="L1848" s="132" t="e">
        <v>#N/A</v>
      </c>
      <c r="M1848" s="132">
        <v>55362</v>
      </c>
      <c r="N1848" s="132">
        <v>451816</v>
      </c>
      <c r="R1848" s="132" t="e">
        <v>#N/A</v>
      </c>
      <c r="S1848" s="132">
        <v>53550</v>
      </c>
      <c r="T1848" s="132">
        <v>146913</v>
      </c>
      <c r="U1848" s="132">
        <v>52090</v>
      </c>
      <c r="V1848" s="132" t="e">
        <v>#N/A</v>
      </c>
      <c r="W1848" s="132" t="e">
        <v>#N/A</v>
      </c>
      <c r="X1848" s="132" t="e">
        <v>#N/A</v>
      </c>
      <c r="Y1848" s="132" t="e">
        <v>#N/A</v>
      </c>
      <c r="Z1848" s="132" t="e">
        <v>#N/A</v>
      </c>
      <c r="AA1848" s="132" t="e">
        <v>#N/A</v>
      </c>
      <c r="AB1848" s="132" t="e">
        <v>#N/A</v>
      </c>
      <c r="AC1848" s="132" t="e">
        <v>#N/A</v>
      </c>
      <c r="AD1848" s="132" t="e">
        <v>#N/A</v>
      </c>
      <c r="AE1848" s="132" t="e">
        <v>#N/A</v>
      </c>
      <c r="AF1848" s="132" t="e">
        <v>#N/A</v>
      </c>
    </row>
    <row r="1849" spans="1:32">
      <c r="A1849" s="129">
        <v>39213</v>
      </c>
      <c r="B1849" s="132" t="e">
        <v>#N/A</v>
      </c>
      <c r="C1849" s="132">
        <v>37759</v>
      </c>
      <c r="D1849" s="132">
        <v>227954</v>
      </c>
      <c r="E1849" s="132">
        <v>29543</v>
      </c>
      <c r="F1849" s="132" t="e">
        <v>#N/A</v>
      </c>
      <c r="G1849" s="132" t="e">
        <v>#N/A</v>
      </c>
      <c r="H1849" s="132">
        <v>32970</v>
      </c>
      <c r="I1849" s="132">
        <v>16686</v>
      </c>
      <c r="J1849" s="132">
        <v>20500</v>
      </c>
      <c r="K1849" s="132">
        <v>6115</v>
      </c>
      <c r="L1849" s="132">
        <v>2206</v>
      </c>
      <c r="M1849" s="132" t="e">
        <v>#N/A</v>
      </c>
      <c r="N1849" s="132" t="e">
        <v>#N/A</v>
      </c>
      <c r="R1849" s="132">
        <v>9000</v>
      </c>
      <c r="S1849" s="132">
        <v>53550</v>
      </c>
      <c r="T1849" s="132">
        <v>146913</v>
      </c>
      <c r="U1849" s="132">
        <v>52090</v>
      </c>
      <c r="V1849" s="132">
        <v>800</v>
      </c>
      <c r="W1849" s="132" t="e">
        <v>#N/A</v>
      </c>
      <c r="X1849" s="132">
        <v>31466</v>
      </c>
      <c r="Y1849" s="132">
        <v>8000</v>
      </c>
      <c r="Z1849" s="132">
        <v>2405</v>
      </c>
      <c r="AA1849" s="132" t="e">
        <v>#N/A</v>
      </c>
      <c r="AB1849" s="132">
        <v>8000</v>
      </c>
      <c r="AC1849" s="132">
        <v>4290</v>
      </c>
      <c r="AD1849" s="132" t="e">
        <v>#N/A</v>
      </c>
      <c r="AE1849" s="132">
        <v>9990</v>
      </c>
      <c r="AF1849" s="132" t="e">
        <v>#N/A</v>
      </c>
    </row>
    <row r="1850" spans="1:32">
      <c r="A1850" s="129">
        <v>39216</v>
      </c>
      <c r="B1850" s="132" t="e">
        <v>#N/A</v>
      </c>
      <c r="C1850" s="132">
        <v>37759</v>
      </c>
      <c r="D1850" s="132">
        <v>227954</v>
      </c>
      <c r="E1850" s="132">
        <v>29543</v>
      </c>
      <c r="F1850" s="132" t="e">
        <v>#N/A</v>
      </c>
      <c r="G1850" s="132" t="e">
        <v>#N/A</v>
      </c>
      <c r="H1850" s="132">
        <v>32970</v>
      </c>
      <c r="I1850" s="132">
        <v>16686</v>
      </c>
      <c r="J1850" s="132">
        <v>20500</v>
      </c>
      <c r="K1850" s="132">
        <v>6115</v>
      </c>
      <c r="L1850" s="132">
        <v>2206</v>
      </c>
      <c r="M1850" s="132" t="e">
        <v>#N/A</v>
      </c>
      <c r="N1850" s="132" t="e">
        <v>#N/A</v>
      </c>
      <c r="R1850" s="132">
        <v>9000</v>
      </c>
      <c r="S1850" s="132">
        <v>53550</v>
      </c>
      <c r="T1850" s="132">
        <v>146913</v>
      </c>
      <c r="U1850" s="132">
        <v>52090</v>
      </c>
      <c r="V1850" s="132">
        <v>800</v>
      </c>
      <c r="W1850" s="132" t="e">
        <v>#N/A</v>
      </c>
      <c r="X1850" s="132">
        <v>31466</v>
      </c>
      <c r="Y1850" s="132">
        <v>8000</v>
      </c>
      <c r="Z1850" s="132">
        <v>2405</v>
      </c>
      <c r="AA1850" s="132" t="e">
        <v>#N/A</v>
      </c>
      <c r="AB1850" s="132">
        <v>8000</v>
      </c>
      <c r="AC1850" s="132">
        <v>4290</v>
      </c>
      <c r="AD1850" s="132" t="e">
        <v>#N/A</v>
      </c>
      <c r="AE1850" s="132">
        <v>9990</v>
      </c>
      <c r="AF1850" s="132" t="e">
        <v>#N/A</v>
      </c>
    </row>
    <row r="1851" spans="1:32">
      <c r="A1851" s="129">
        <v>39217</v>
      </c>
      <c r="B1851" s="132">
        <v>632736</v>
      </c>
      <c r="C1851" s="132">
        <v>57004</v>
      </c>
      <c r="D1851" s="132">
        <v>323004</v>
      </c>
      <c r="E1851" s="132">
        <v>37093</v>
      </c>
      <c r="F1851" s="132">
        <v>93533</v>
      </c>
      <c r="G1851" s="132">
        <v>550199</v>
      </c>
      <c r="H1851" s="132" t="e">
        <v>#N/A</v>
      </c>
      <c r="I1851" s="132" t="e">
        <v>#N/A</v>
      </c>
      <c r="J1851" s="132" t="e">
        <v>#N/A</v>
      </c>
      <c r="K1851" s="132" t="e">
        <v>#N/A</v>
      </c>
      <c r="L1851" s="132" t="e">
        <v>#N/A</v>
      </c>
      <c r="M1851" s="132">
        <v>82537</v>
      </c>
      <c r="N1851" s="132">
        <v>632736</v>
      </c>
      <c r="R1851" s="132" t="e">
        <v>#N/A</v>
      </c>
      <c r="S1851" s="132">
        <v>73000</v>
      </c>
      <c r="T1851" s="132">
        <v>211463</v>
      </c>
      <c r="U1851" s="132">
        <v>63260</v>
      </c>
      <c r="V1851" s="132" t="e">
        <v>#N/A</v>
      </c>
      <c r="W1851" s="132" t="e">
        <v>#N/A</v>
      </c>
      <c r="X1851" s="132" t="e">
        <v>#N/A</v>
      </c>
      <c r="Y1851" s="132" t="e">
        <v>#N/A</v>
      </c>
      <c r="Z1851" s="132" t="e">
        <v>#N/A</v>
      </c>
      <c r="AA1851" s="132" t="e">
        <v>#N/A</v>
      </c>
      <c r="AB1851" s="132" t="e">
        <v>#N/A</v>
      </c>
      <c r="AC1851" s="132" t="e">
        <v>#N/A</v>
      </c>
      <c r="AD1851" s="132" t="e">
        <v>#N/A</v>
      </c>
      <c r="AE1851" s="132" t="e">
        <v>#N/A</v>
      </c>
      <c r="AF1851" s="132" t="e">
        <v>#N/A</v>
      </c>
    </row>
    <row r="1852" spans="1:32">
      <c r="A1852" s="129">
        <v>39218</v>
      </c>
      <c r="B1852" s="132" t="e">
        <v>#N/A</v>
      </c>
      <c r="C1852" s="132">
        <v>57004</v>
      </c>
      <c r="D1852" s="132">
        <v>323004</v>
      </c>
      <c r="E1852" s="132">
        <v>37093</v>
      </c>
      <c r="F1852" s="132" t="e">
        <v>#N/A</v>
      </c>
      <c r="G1852" s="132" t="e">
        <v>#N/A</v>
      </c>
      <c r="H1852" s="132">
        <v>44870</v>
      </c>
      <c r="I1852" s="132">
        <v>30156</v>
      </c>
      <c r="J1852" s="132">
        <v>21450</v>
      </c>
      <c r="K1852" s="132">
        <v>12615</v>
      </c>
      <c r="L1852" s="132">
        <v>3011</v>
      </c>
      <c r="M1852" s="132" t="e">
        <v>#N/A</v>
      </c>
      <c r="N1852" s="132" t="e">
        <v>#N/A</v>
      </c>
      <c r="R1852" s="132">
        <v>9000</v>
      </c>
      <c r="S1852" s="132">
        <v>73000</v>
      </c>
      <c r="T1852" s="132">
        <v>211463</v>
      </c>
      <c r="U1852" s="132">
        <v>63260</v>
      </c>
      <c r="V1852" s="132">
        <v>2800</v>
      </c>
      <c r="W1852" s="132" t="e">
        <v>#N/A</v>
      </c>
      <c r="X1852" s="132">
        <v>35036</v>
      </c>
      <c r="Y1852" s="132">
        <v>8000</v>
      </c>
      <c r="Z1852" s="132">
        <v>2405</v>
      </c>
      <c r="AA1852" s="132" t="e">
        <v>#N/A</v>
      </c>
      <c r="AB1852" s="132">
        <v>8000</v>
      </c>
      <c r="AC1852" s="132">
        <v>12200</v>
      </c>
      <c r="AD1852" s="132" t="e">
        <v>#N/A</v>
      </c>
      <c r="AE1852" s="132">
        <v>9990</v>
      </c>
      <c r="AF1852" s="132" t="e">
        <v>#N/A</v>
      </c>
    </row>
    <row r="1853" spans="1:32">
      <c r="A1853" s="129">
        <v>39219</v>
      </c>
      <c r="B1853" s="132" t="e">
        <v>#N/A</v>
      </c>
      <c r="C1853" s="132">
        <v>57004</v>
      </c>
      <c r="D1853" s="132">
        <v>323004</v>
      </c>
      <c r="E1853" s="132">
        <v>37093</v>
      </c>
      <c r="F1853" s="132" t="e">
        <v>#N/A</v>
      </c>
      <c r="G1853" s="132" t="e">
        <v>#N/A</v>
      </c>
      <c r="H1853" s="132">
        <v>44870</v>
      </c>
      <c r="I1853" s="132">
        <v>30156</v>
      </c>
      <c r="J1853" s="132">
        <v>21450</v>
      </c>
      <c r="K1853" s="132">
        <v>12615</v>
      </c>
      <c r="L1853" s="132">
        <v>3011</v>
      </c>
      <c r="M1853" s="132" t="e">
        <v>#N/A</v>
      </c>
      <c r="N1853" s="132" t="e">
        <v>#N/A</v>
      </c>
      <c r="R1853" s="132">
        <v>9000</v>
      </c>
      <c r="S1853" s="132">
        <v>73000</v>
      </c>
      <c r="T1853" s="132">
        <v>211463</v>
      </c>
      <c r="U1853" s="132">
        <v>63260</v>
      </c>
      <c r="V1853" s="132">
        <v>2800</v>
      </c>
      <c r="W1853" s="132" t="e">
        <v>#N/A</v>
      </c>
      <c r="X1853" s="132">
        <v>35036</v>
      </c>
      <c r="Y1853" s="132">
        <v>8000</v>
      </c>
      <c r="Z1853" s="132">
        <v>2405</v>
      </c>
      <c r="AA1853" s="132" t="e">
        <v>#N/A</v>
      </c>
      <c r="AB1853" s="132">
        <v>8000</v>
      </c>
      <c r="AC1853" s="132">
        <v>12200</v>
      </c>
      <c r="AD1853" s="132" t="e">
        <v>#N/A</v>
      </c>
      <c r="AE1853" s="132">
        <v>9990</v>
      </c>
      <c r="AF1853" s="132" t="e">
        <v>#N/A</v>
      </c>
    </row>
    <row r="1854" spans="1:32">
      <c r="A1854" s="129">
        <v>39220</v>
      </c>
      <c r="B1854" s="132" t="e">
        <v>#N/A</v>
      </c>
      <c r="C1854" s="132">
        <v>57004</v>
      </c>
      <c r="D1854" s="132">
        <v>323004</v>
      </c>
      <c r="E1854" s="132">
        <v>37093</v>
      </c>
      <c r="F1854" s="132" t="e">
        <v>#N/A</v>
      </c>
      <c r="G1854" s="132" t="e">
        <v>#N/A</v>
      </c>
      <c r="H1854" s="132">
        <v>44870</v>
      </c>
      <c r="I1854" s="132">
        <v>30156</v>
      </c>
      <c r="J1854" s="132">
        <v>21450</v>
      </c>
      <c r="K1854" s="132">
        <v>12615</v>
      </c>
      <c r="L1854" s="132">
        <v>3011</v>
      </c>
      <c r="M1854" s="132" t="e">
        <v>#N/A</v>
      </c>
      <c r="N1854" s="132" t="e">
        <v>#N/A</v>
      </c>
      <c r="R1854" s="132">
        <v>9000</v>
      </c>
      <c r="S1854" s="132">
        <v>73000</v>
      </c>
      <c r="T1854" s="132">
        <v>211463</v>
      </c>
      <c r="U1854" s="132">
        <v>63260</v>
      </c>
      <c r="V1854" s="132">
        <v>2800</v>
      </c>
      <c r="W1854" s="132" t="e">
        <v>#N/A</v>
      </c>
      <c r="X1854" s="132">
        <v>35036</v>
      </c>
      <c r="Y1854" s="132">
        <v>8000</v>
      </c>
      <c r="Z1854" s="132">
        <v>2405</v>
      </c>
      <c r="AA1854" s="132" t="e">
        <v>#N/A</v>
      </c>
      <c r="AB1854" s="132">
        <v>8000</v>
      </c>
      <c r="AC1854" s="132">
        <v>12200</v>
      </c>
      <c r="AD1854" s="132" t="e">
        <v>#N/A</v>
      </c>
      <c r="AE1854" s="132">
        <v>9990</v>
      </c>
      <c r="AF1854" s="132" t="e">
        <v>#N/A</v>
      </c>
    </row>
    <row r="1855" spans="1:32">
      <c r="A1855" s="129">
        <v>39223</v>
      </c>
      <c r="B1855" s="132" t="e">
        <v>#N/A</v>
      </c>
      <c r="C1855" s="132">
        <v>79984</v>
      </c>
      <c r="D1855" s="132">
        <v>397399</v>
      </c>
      <c r="E1855" s="132">
        <v>46743</v>
      </c>
      <c r="F1855" s="132" t="e">
        <v>#N/A</v>
      </c>
      <c r="G1855" s="132" t="e">
        <v>#N/A</v>
      </c>
      <c r="H1855" s="132">
        <v>4680</v>
      </c>
      <c r="I1855" s="132">
        <v>32156</v>
      </c>
      <c r="J1855" s="132">
        <v>22950</v>
      </c>
      <c r="K1855" s="132">
        <v>18773</v>
      </c>
      <c r="L1855" s="132">
        <v>7811</v>
      </c>
      <c r="M1855" s="132" t="e">
        <v>#N/A</v>
      </c>
      <c r="N1855" s="132" t="e">
        <v>#N/A</v>
      </c>
      <c r="R1855" s="132">
        <v>12500</v>
      </c>
      <c r="S1855" s="132">
        <v>73000</v>
      </c>
      <c r="T1855" s="132">
        <v>252263</v>
      </c>
      <c r="U1855" s="132">
        <v>64260</v>
      </c>
      <c r="V1855" s="132">
        <v>4800</v>
      </c>
      <c r="W1855" s="132">
        <v>1500</v>
      </c>
      <c r="X1855" s="132">
        <v>39991</v>
      </c>
      <c r="Y1855" s="132">
        <v>8000</v>
      </c>
      <c r="Z1855" s="132">
        <v>2405</v>
      </c>
      <c r="AA1855" s="132">
        <v>2900</v>
      </c>
      <c r="AB1855" s="132">
        <v>8000</v>
      </c>
      <c r="AC1855" s="132">
        <v>12200</v>
      </c>
      <c r="AD1855" s="132" t="e">
        <v>#N/A</v>
      </c>
      <c r="AE1855" s="132">
        <v>9990</v>
      </c>
      <c r="AF1855" s="132">
        <v>7200</v>
      </c>
    </row>
    <row r="1856" spans="1:32">
      <c r="A1856" s="129">
        <v>39224</v>
      </c>
      <c r="B1856" s="132" t="e">
        <v>#N/A</v>
      </c>
      <c r="C1856" s="132">
        <v>79984</v>
      </c>
      <c r="D1856" s="132">
        <v>397399</v>
      </c>
      <c r="E1856" s="132">
        <v>46743</v>
      </c>
      <c r="F1856" s="132" t="e">
        <v>#N/A</v>
      </c>
      <c r="G1856" s="132" t="e">
        <v>#N/A</v>
      </c>
      <c r="H1856" s="132">
        <v>4680</v>
      </c>
      <c r="I1856" s="132">
        <v>32156</v>
      </c>
      <c r="J1856" s="132">
        <v>22950</v>
      </c>
      <c r="K1856" s="132">
        <v>18773</v>
      </c>
      <c r="L1856" s="132">
        <v>7811</v>
      </c>
      <c r="M1856" s="132" t="e">
        <v>#N/A</v>
      </c>
      <c r="N1856" s="132" t="e">
        <v>#N/A</v>
      </c>
      <c r="R1856" s="132">
        <v>12500</v>
      </c>
      <c r="S1856" s="132">
        <v>73000</v>
      </c>
      <c r="T1856" s="132">
        <v>252263</v>
      </c>
      <c r="U1856" s="132">
        <v>64260</v>
      </c>
      <c r="V1856" s="132">
        <v>4800</v>
      </c>
      <c r="W1856" s="132">
        <v>1500</v>
      </c>
      <c r="X1856" s="132">
        <v>39991</v>
      </c>
      <c r="Y1856" s="132">
        <v>8000</v>
      </c>
      <c r="Z1856" s="132">
        <v>2405</v>
      </c>
      <c r="AA1856" s="132">
        <v>2900</v>
      </c>
      <c r="AB1856" s="132">
        <v>8000</v>
      </c>
      <c r="AC1856" s="132">
        <v>12200</v>
      </c>
      <c r="AD1856" s="132" t="e">
        <v>#N/A</v>
      </c>
      <c r="AE1856" s="132">
        <v>9990</v>
      </c>
      <c r="AF1856" s="132">
        <v>7200</v>
      </c>
    </row>
    <row r="1857" spans="1:32">
      <c r="A1857" s="129">
        <v>39225</v>
      </c>
      <c r="B1857" s="132" t="e">
        <v>#N/A</v>
      </c>
      <c r="C1857" s="132">
        <v>79984</v>
      </c>
      <c r="D1857" s="132">
        <v>397399</v>
      </c>
      <c r="E1857" s="132">
        <v>46743</v>
      </c>
      <c r="F1857" s="132" t="e">
        <v>#N/A</v>
      </c>
      <c r="G1857" s="132" t="e">
        <v>#N/A</v>
      </c>
      <c r="H1857" s="132">
        <v>4680</v>
      </c>
      <c r="I1857" s="132">
        <v>32156</v>
      </c>
      <c r="J1857" s="132">
        <v>22950</v>
      </c>
      <c r="K1857" s="132">
        <v>18773</v>
      </c>
      <c r="L1857" s="132">
        <v>7811</v>
      </c>
      <c r="M1857" s="132" t="e">
        <v>#N/A</v>
      </c>
      <c r="N1857" s="132" t="e">
        <v>#N/A</v>
      </c>
      <c r="R1857" s="132">
        <v>12500</v>
      </c>
      <c r="S1857" s="132">
        <v>73000</v>
      </c>
      <c r="T1857" s="132">
        <v>252263</v>
      </c>
      <c r="U1857" s="132">
        <v>64260</v>
      </c>
      <c r="V1857" s="132">
        <v>4800</v>
      </c>
      <c r="W1857" s="132">
        <v>1500</v>
      </c>
      <c r="X1857" s="132">
        <v>39991</v>
      </c>
      <c r="Y1857" s="132">
        <v>8000</v>
      </c>
      <c r="Z1857" s="132">
        <v>2405</v>
      </c>
      <c r="AA1857" s="132">
        <v>2900</v>
      </c>
      <c r="AB1857" s="132">
        <v>8000</v>
      </c>
      <c r="AC1857" s="132">
        <v>12200</v>
      </c>
      <c r="AD1857" s="132" t="e">
        <v>#N/A</v>
      </c>
      <c r="AE1857" s="132">
        <v>9990</v>
      </c>
      <c r="AF1857" s="132">
        <v>7200</v>
      </c>
    </row>
    <row r="1858" spans="1:32">
      <c r="A1858" s="129">
        <v>39226</v>
      </c>
      <c r="B1858" s="132" t="e">
        <v>#N/A</v>
      </c>
      <c r="C1858" s="132">
        <v>79984</v>
      </c>
      <c r="D1858" s="132">
        <v>397399</v>
      </c>
      <c r="E1858" s="132">
        <v>46743</v>
      </c>
      <c r="F1858" s="132" t="e">
        <v>#N/A</v>
      </c>
      <c r="G1858" s="132" t="e">
        <v>#N/A</v>
      </c>
      <c r="H1858" s="132">
        <v>4680</v>
      </c>
      <c r="I1858" s="132">
        <v>32156</v>
      </c>
      <c r="J1858" s="132">
        <v>22950</v>
      </c>
      <c r="K1858" s="132">
        <v>18773</v>
      </c>
      <c r="L1858" s="132">
        <v>7811</v>
      </c>
      <c r="M1858" s="132" t="e">
        <v>#N/A</v>
      </c>
      <c r="N1858" s="132" t="e">
        <v>#N/A</v>
      </c>
      <c r="R1858" s="132">
        <v>12500</v>
      </c>
      <c r="S1858" s="132">
        <v>73000</v>
      </c>
      <c r="T1858" s="132">
        <v>252263</v>
      </c>
      <c r="U1858" s="132">
        <v>64260</v>
      </c>
      <c r="V1858" s="132">
        <v>4800</v>
      </c>
      <c r="W1858" s="132">
        <v>1500</v>
      </c>
      <c r="X1858" s="132">
        <v>39991</v>
      </c>
      <c r="Y1858" s="132">
        <v>8000</v>
      </c>
      <c r="Z1858" s="132">
        <v>2405</v>
      </c>
      <c r="AA1858" s="132">
        <v>2900</v>
      </c>
      <c r="AB1858" s="132">
        <v>8000</v>
      </c>
      <c r="AC1858" s="132">
        <v>12200</v>
      </c>
      <c r="AD1858" s="132" t="e">
        <v>#N/A</v>
      </c>
      <c r="AE1858" s="132">
        <v>9990</v>
      </c>
      <c r="AF1858" s="132">
        <v>7200</v>
      </c>
    </row>
    <row r="1859" spans="1:32">
      <c r="A1859" s="129">
        <v>39227</v>
      </c>
      <c r="B1859" s="132">
        <v>952648</v>
      </c>
      <c r="C1859" s="132">
        <v>95334</v>
      </c>
      <c r="D1859" s="132">
        <v>465885</v>
      </c>
      <c r="E1859" s="132">
        <v>61193</v>
      </c>
      <c r="F1859" s="132">
        <v>151813</v>
      </c>
      <c r="G1859" s="132">
        <v>934898</v>
      </c>
      <c r="H1859" s="132" t="e">
        <v>#N/A</v>
      </c>
      <c r="I1859" s="132" t="e">
        <v>#N/A</v>
      </c>
      <c r="J1859" s="132" t="e">
        <v>#N/A</v>
      </c>
      <c r="K1859" s="132" t="e">
        <v>#N/A</v>
      </c>
      <c r="L1859" s="132" t="e">
        <v>#N/A</v>
      </c>
      <c r="M1859" s="132">
        <v>117750</v>
      </c>
      <c r="N1859" s="132">
        <v>952648</v>
      </c>
      <c r="R1859" s="132" t="e">
        <v>#N/A</v>
      </c>
      <c r="S1859" s="132">
        <v>85500</v>
      </c>
      <c r="T1859" s="132">
        <v>306379</v>
      </c>
      <c r="U1859" s="132">
        <v>100460</v>
      </c>
      <c r="V1859" s="132" t="e">
        <v>#N/A</v>
      </c>
      <c r="W1859" s="132" t="e">
        <v>#N/A</v>
      </c>
      <c r="X1859" s="132" t="e">
        <v>#N/A</v>
      </c>
      <c r="Y1859" s="132" t="e">
        <v>#N/A</v>
      </c>
      <c r="Z1859" s="132" t="e">
        <v>#N/A</v>
      </c>
      <c r="AA1859" s="132" t="e">
        <v>#N/A</v>
      </c>
      <c r="AB1859" s="132" t="e">
        <v>#N/A</v>
      </c>
      <c r="AC1859" s="132" t="e">
        <v>#N/A</v>
      </c>
      <c r="AD1859" s="132" t="e">
        <v>#N/A</v>
      </c>
      <c r="AE1859" s="132" t="e">
        <v>#N/A</v>
      </c>
      <c r="AF1859" s="132" t="e">
        <v>#N/A</v>
      </c>
    </row>
    <row r="1860" spans="1:32">
      <c r="A1860" s="129">
        <v>39231</v>
      </c>
      <c r="B1860" s="132" t="e">
        <v>#N/A</v>
      </c>
      <c r="C1860" s="132">
        <v>95334</v>
      </c>
      <c r="D1860" s="132">
        <v>465885</v>
      </c>
      <c r="E1860" s="132">
        <v>61193</v>
      </c>
      <c r="F1860" s="132" t="e">
        <v>#N/A</v>
      </c>
      <c r="G1860" s="132" t="e">
        <v>#N/A</v>
      </c>
      <c r="H1860" s="132">
        <v>48643</v>
      </c>
      <c r="I1860" s="132">
        <v>50776</v>
      </c>
      <c r="J1860" s="132">
        <v>28750</v>
      </c>
      <c r="K1860" s="132">
        <v>24773</v>
      </c>
      <c r="L1860" s="132">
        <v>7811</v>
      </c>
      <c r="M1860" s="132" t="e">
        <v>#N/A</v>
      </c>
      <c r="N1860" s="132" t="e">
        <v>#N/A</v>
      </c>
      <c r="R1860" s="132">
        <v>16400</v>
      </c>
      <c r="S1860" s="132">
        <v>85500</v>
      </c>
      <c r="T1860" s="132">
        <v>306379</v>
      </c>
      <c r="U1860" s="132">
        <v>100460</v>
      </c>
      <c r="V1860" s="132">
        <v>5820</v>
      </c>
      <c r="W1860" s="132">
        <v>1500</v>
      </c>
      <c r="X1860" s="132">
        <v>40491</v>
      </c>
      <c r="Y1860" s="132">
        <v>8000</v>
      </c>
      <c r="Z1860" s="132">
        <v>7475</v>
      </c>
      <c r="AA1860" s="132">
        <v>2900</v>
      </c>
      <c r="AB1860" s="132">
        <v>8000</v>
      </c>
      <c r="AC1860" s="132">
        <v>12200</v>
      </c>
      <c r="AD1860" s="132" t="e">
        <v>#N/A</v>
      </c>
      <c r="AE1860" s="132">
        <v>13010</v>
      </c>
      <c r="AF1860" s="132">
        <v>7200</v>
      </c>
    </row>
    <row r="1861" spans="1:32">
      <c r="A1861" s="129">
        <v>39232</v>
      </c>
      <c r="B1861" s="132" t="e">
        <v>#N/A</v>
      </c>
      <c r="C1861" s="132">
        <v>95334</v>
      </c>
      <c r="D1861" s="132">
        <v>465885</v>
      </c>
      <c r="E1861" s="132">
        <v>61193</v>
      </c>
      <c r="F1861" s="132" t="e">
        <v>#N/A</v>
      </c>
      <c r="G1861" s="132" t="e">
        <v>#N/A</v>
      </c>
      <c r="H1861" s="132">
        <v>48643</v>
      </c>
      <c r="I1861" s="132">
        <v>50776</v>
      </c>
      <c r="J1861" s="132">
        <v>28750</v>
      </c>
      <c r="K1861" s="132">
        <v>24773</v>
      </c>
      <c r="L1861" s="132">
        <v>7811</v>
      </c>
      <c r="M1861" s="132" t="e">
        <v>#N/A</v>
      </c>
      <c r="N1861" s="132" t="e">
        <v>#N/A</v>
      </c>
      <c r="R1861" s="132">
        <v>16400</v>
      </c>
      <c r="S1861" s="132">
        <v>85500</v>
      </c>
      <c r="T1861" s="132">
        <v>306379</v>
      </c>
      <c r="U1861" s="132">
        <v>100460</v>
      </c>
      <c r="V1861" s="132">
        <v>5820</v>
      </c>
      <c r="W1861" s="132">
        <v>1500</v>
      </c>
      <c r="X1861" s="132">
        <v>40491</v>
      </c>
      <c r="Y1861" s="132">
        <v>8000</v>
      </c>
      <c r="Z1861" s="132">
        <v>7475</v>
      </c>
      <c r="AA1861" s="132">
        <v>2900</v>
      </c>
      <c r="AB1861" s="132">
        <v>8000</v>
      </c>
      <c r="AC1861" s="132">
        <v>12200</v>
      </c>
      <c r="AD1861" s="132" t="e">
        <v>#N/A</v>
      </c>
      <c r="AE1861" s="132">
        <v>13010</v>
      </c>
      <c r="AF1861" s="132">
        <v>7200</v>
      </c>
    </row>
    <row r="1862" spans="1:32">
      <c r="A1862" s="129">
        <v>39233</v>
      </c>
      <c r="B1862" s="132">
        <v>1184606</v>
      </c>
      <c r="C1862" s="132">
        <v>123244</v>
      </c>
      <c r="D1862" s="132">
        <v>555673</v>
      </c>
      <c r="E1862" s="132">
        <v>79693</v>
      </c>
      <c r="F1862" s="132">
        <v>186613</v>
      </c>
      <c r="G1862" s="132">
        <v>1031436</v>
      </c>
      <c r="H1862" s="132" t="e">
        <v>#N/A</v>
      </c>
      <c r="I1862" s="132" t="e">
        <v>#N/A</v>
      </c>
      <c r="J1862" s="132" t="e">
        <v>#N/A</v>
      </c>
      <c r="K1862" s="132" t="e">
        <v>#N/A</v>
      </c>
      <c r="L1862" s="132" t="e">
        <v>#N/A</v>
      </c>
      <c r="M1862" s="132">
        <v>153170</v>
      </c>
      <c r="N1862" s="132">
        <v>1184606</v>
      </c>
      <c r="R1862" s="132" t="e">
        <v>#N/A</v>
      </c>
      <c r="S1862" s="132">
        <v>95500</v>
      </c>
      <c r="T1862" s="132">
        <v>359974</v>
      </c>
      <c r="U1862" s="132">
        <v>116340</v>
      </c>
      <c r="V1862" s="132" t="e">
        <v>#N/A</v>
      </c>
      <c r="W1862" s="132" t="e">
        <v>#N/A</v>
      </c>
      <c r="X1862" s="132" t="e">
        <v>#N/A</v>
      </c>
      <c r="Y1862" s="132" t="e">
        <v>#N/A</v>
      </c>
      <c r="Z1862" s="132" t="e">
        <v>#N/A</v>
      </c>
      <c r="AA1862" s="132" t="e">
        <v>#N/A</v>
      </c>
      <c r="AB1862" s="132" t="e">
        <v>#N/A</v>
      </c>
      <c r="AC1862" s="132" t="e">
        <v>#N/A</v>
      </c>
      <c r="AD1862" s="132" t="e">
        <v>#N/A</v>
      </c>
      <c r="AE1862" s="132" t="e">
        <v>#N/A</v>
      </c>
      <c r="AF1862" s="132" t="e">
        <v>#N/A</v>
      </c>
    </row>
    <row r="1863" spans="1:32">
      <c r="A1863" s="129">
        <v>39234</v>
      </c>
      <c r="B1863" s="132" t="e">
        <v>#N/A</v>
      </c>
      <c r="C1863" s="132">
        <v>95334</v>
      </c>
      <c r="D1863" s="132">
        <v>465885</v>
      </c>
      <c r="E1863" s="132">
        <v>61193</v>
      </c>
      <c r="F1863" s="132" t="e">
        <v>#N/A</v>
      </c>
      <c r="G1863" s="132" t="e">
        <v>#N/A</v>
      </c>
      <c r="H1863" s="132">
        <v>48643</v>
      </c>
      <c r="I1863" s="132">
        <v>50776</v>
      </c>
      <c r="J1863" s="132">
        <v>28750</v>
      </c>
      <c r="K1863" s="132">
        <v>24773</v>
      </c>
      <c r="L1863" s="132">
        <v>7811</v>
      </c>
      <c r="M1863" s="132" t="e">
        <v>#N/A</v>
      </c>
      <c r="N1863" s="132" t="e">
        <v>#N/A</v>
      </c>
      <c r="R1863" s="132">
        <v>16400</v>
      </c>
      <c r="S1863" s="132">
        <v>85500</v>
      </c>
      <c r="T1863" s="132">
        <v>306379</v>
      </c>
      <c r="U1863" s="132">
        <v>100460</v>
      </c>
      <c r="V1863" s="132">
        <v>5820</v>
      </c>
      <c r="W1863" s="132">
        <v>1500</v>
      </c>
      <c r="X1863" s="132">
        <v>40491</v>
      </c>
      <c r="Y1863" s="132">
        <v>8000</v>
      </c>
      <c r="Z1863" s="132">
        <v>7475</v>
      </c>
      <c r="AA1863" s="132">
        <v>2900</v>
      </c>
      <c r="AB1863" s="132">
        <v>8000</v>
      </c>
      <c r="AC1863" s="132">
        <v>12200</v>
      </c>
      <c r="AD1863" s="132" t="e">
        <v>#N/A</v>
      </c>
      <c r="AE1863" s="132">
        <v>13010</v>
      </c>
      <c r="AF1863" s="132">
        <v>7200</v>
      </c>
    </row>
    <row r="1864" spans="1:32">
      <c r="A1864" s="129">
        <v>39237</v>
      </c>
      <c r="B1864" s="132" t="e">
        <v>#N/A</v>
      </c>
      <c r="C1864" s="132">
        <v>95334</v>
      </c>
      <c r="D1864" s="132">
        <v>465885</v>
      </c>
      <c r="E1864" s="132">
        <v>61193</v>
      </c>
      <c r="F1864" s="132" t="e">
        <v>#N/A</v>
      </c>
      <c r="G1864" s="132" t="e">
        <v>#N/A</v>
      </c>
      <c r="H1864" s="132">
        <v>48643</v>
      </c>
      <c r="I1864" s="132">
        <v>50776</v>
      </c>
      <c r="J1864" s="132">
        <v>28750</v>
      </c>
      <c r="K1864" s="132">
        <v>24773</v>
      </c>
      <c r="L1864" s="132">
        <v>7811</v>
      </c>
      <c r="M1864" s="132" t="e">
        <v>#N/A</v>
      </c>
      <c r="N1864" s="132" t="e">
        <v>#N/A</v>
      </c>
      <c r="R1864" s="132">
        <v>16400</v>
      </c>
      <c r="S1864" s="132">
        <v>85500</v>
      </c>
      <c r="T1864" s="132">
        <v>306379</v>
      </c>
      <c r="U1864" s="132">
        <v>100460</v>
      </c>
      <c r="V1864" s="132">
        <v>5820</v>
      </c>
      <c r="W1864" s="132">
        <v>1500</v>
      </c>
      <c r="X1864" s="132">
        <v>40491</v>
      </c>
      <c r="Y1864" s="132">
        <v>8000</v>
      </c>
      <c r="Z1864" s="132">
        <v>7475</v>
      </c>
      <c r="AA1864" s="132">
        <v>2900</v>
      </c>
      <c r="AB1864" s="132">
        <v>8000</v>
      </c>
      <c r="AC1864" s="132">
        <v>12200</v>
      </c>
      <c r="AD1864" s="132" t="e">
        <v>#N/A</v>
      </c>
      <c r="AE1864" s="132">
        <v>13010</v>
      </c>
      <c r="AF1864" s="132">
        <v>7200</v>
      </c>
    </row>
    <row r="1865" spans="1:32">
      <c r="A1865" s="129">
        <v>39238</v>
      </c>
      <c r="B1865" s="132" t="e">
        <v>#N/A</v>
      </c>
      <c r="C1865" s="132">
        <v>95334</v>
      </c>
      <c r="D1865" s="132">
        <v>465885</v>
      </c>
      <c r="E1865" s="132">
        <v>61193</v>
      </c>
      <c r="F1865" s="132" t="e">
        <v>#N/A</v>
      </c>
      <c r="G1865" s="132" t="e">
        <v>#N/A</v>
      </c>
      <c r="H1865" s="132">
        <v>48643</v>
      </c>
      <c r="I1865" s="132">
        <v>50776</v>
      </c>
      <c r="J1865" s="132">
        <v>28750</v>
      </c>
      <c r="K1865" s="132">
        <v>24773</v>
      </c>
      <c r="L1865" s="132">
        <v>7811</v>
      </c>
      <c r="M1865" s="132" t="e">
        <v>#N/A</v>
      </c>
      <c r="N1865" s="132" t="e">
        <v>#N/A</v>
      </c>
      <c r="R1865" s="132">
        <v>16400</v>
      </c>
      <c r="S1865" s="132">
        <v>85500</v>
      </c>
      <c r="T1865" s="132">
        <v>306379</v>
      </c>
      <c r="U1865" s="132">
        <v>100460</v>
      </c>
      <c r="V1865" s="132">
        <v>5820</v>
      </c>
      <c r="W1865" s="132">
        <v>1500</v>
      </c>
      <c r="X1865" s="132">
        <v>40491</v>
      </c>
      <c r="Y1865" s="132">
        <v>8000</v>
      </c>
      <c r="Z1865" s="132">
        <v>7475</v>
      </c>
      <c r="AA1865" s="132">
        <v>2900</v>
      </c>
      <c r="AB1865" s="132">
        <v>8000</v>
      </c>
      <c r="AC1865" s="132">
        <v>12200</v>
      </c>
      <c r="AD1865" s="132" t="e">
        <v>#N/A</v>
      </c>
      <c r="AE1865" s="132">
        <v>13010</v>
      </c>
      <c r="AF1865" s="132">
        <v>7200</v>
      </c>
    </row>
    <row r="1866" spans="1:32">
      <c r="A1866" s="129">
        <v>39239</v>
      </c>
      <c r="B1866" s="132" t="e">
        <v>#N/A</v>
      </c>
      <c r="C1866" s="132">
        <v>95334</v>
      </c>
      <c r="D1866" s="132">
        <v>465885</v>
      </c>
      <c r="E1866" s="132">
        <v>61193</v>
      </c>
      <c r="F1866" s="132" t="e">
        <v>#N/A</v>
      </c>
      <c r="G1866" s="132" t="e">
        <v>#N/A</v>
      </c>
      <c r="H1866" s="132">
        <v>48643</v>
      </c>
      <c r="I1866" s="132">
        <v>50776</v>
      </c>
      <c r="J1866" s="132">
        <v>28750</v>
      </c>
      <c r="K1866" s="132">
        <v>24773</v>
      </c>
      <c r="L1866" s="132">
        <v>7811</v>
      </c>
      <c r="M1866" s="132" t="e">
        <v>#N/A</v>
      </c>
      <c r="N1866" s="132" t="e">
        <v>#N/A</v>
      </c>
      <c r="R1866" s="132">
        <v>16400</v>
      </c>
      <c r="S1866" s="132">
        <v>85500</v>
      </c>
      <c r="T1866" s="132">
        <v>306379</v>
      </c>
      <c r="U1866" s="132">
        <v>100460</v>
      </c>
      <c r="V1866" s="132">
        <v>5820</v>
      </c>
      <c r="W1866" s="132">
        <v>1500</v>
      </c>
      <c r="X1866" s="132">
        <v>40491</v>
      </c>
      <c r="Y1866" s="132">
        <v>8000</v>
      </c>
      <c r="Z1866" s="132">
        <v>7475</v>
      </c>
      <c r="AA1866" s="132">
        <v>2900</v>
      </c>
      <c r="AB1866" s="132">
        <v>8000</v>
      </c>
      <c r="AC1866" s="132">
        <v>12200</v>
      </c>
      <c r="AD1866" s="132" t="e">
        <v>#N/A</v>
      </c>
      <c r="AE1866" s="132">
        <v>13010</v>
      </c>
      <c r="AF1866" s="132">
        <v>7200</v>
      </c>
    </row>
    <row r="1867" spans="1:32">
      <c r="A1867" s="129">
        <v>39240</v>
      </c>
      <c r="B1867" s="132" t="e">
        <v>#N/A</v>
      </c>
      <c r="C1867" s="132">
        <v>95334</v>
      </c>
      <c r="D1867" s="132">
        <v>465885</v>
      </c>
      <c r="E1867" s="132">
        <v>61193</v>
      </c>
      <c r="F1867" s="132" t="e">
        <v>#N/A</v>
      </c>
      <c r="G1867" s="132" t="e">
        <v>#N/A</v>
      </c>
      <c r="H1867" s="132">
        <v>48643</v>
      </c>
      <c r="I1867" s="132">
        <v>50776</v>
      </c>
      <c r="J1867" s="132">
        <v>28750</v>
      </c>
      <c r="K1867" s="132">
        <v>24773</v>
      </c>
      <c r="L1867" s="132">
        <v>7811</v>
      </c>
      <c r="M1867" s="132" t="e">
        <v>#N/A</v>
      </c>
      <c r="N1867" s="132" t="e">
        <v>#N/A</v>
      </c>
      <c r="R1867" s="132">
        <v>41500</v>
      </c>
      <c r="S1867" s="132">
        <v>95500</v>
      </c>
      <c r="T1867" s="132">
        <v>359974</v>
      </c>
      <c r="U1867" s="132">
        <v>116340</v>
      </c>
      <c r="V1867" s="132">
        <v>5820</v>
      </c>
      <c r="W1867" s="132">
        <v>3500</v>
      </c>
      <c r="X1867" s="132">
        <v>54236</v>
      </c>
      <c r="Y1867" s="132">
        <v>8000</v>
      </c>
      <c r="Z1867" s="132">
        <v>7475</v>
      </c>
      <c r="AA1867" s="132">
        <v>2900</v>
      </c>
      <c r="AB1867" s="132">
        <v>14696</v>
      </c>
      <c r="AC1867" s="132">
        <v>12200</v>
      </c>
      <c r="AD1867" s="132">
        <v>9160</v>
      </c>
      <c r="AE1867" s="132">
        <v>32510</v>
      </c>
      <c r="AF1867" s="132">
        <v>15200</v>
      </c>
    </row>
    <row r="1868" spans="1:32">
      <c r="A1868" s="129">
        <v>39241</v>
      </c>
      <c r="B1868" s="132" t="e">
        <v>#N/A</v>
      </c>
      <c r="C1868" s="132">
        <v>95334</v>
      </c>
      <c r="D1868" s="132">
        <v>465885</v>
      </c>
      <c r="E1868" s="132">
        <v>61193</v>
      </c>
      <c r="F1868" s="132" t="e">
        <v>#N/A</v>
      </c>
      <c r="G1868" s="132" t="e">
        <v>#N/A</v>
      </c>
      <c r="H1868" s="132">
        <v>48643</v>
      </c>
      <c r="I1868" s="132">
        <v>50776</v>
      </c>
      <c r="J1868" s="132">
        <v>28750</v>
      </c>
      <c r="K1868" s="132">
        <v>24773</v>
      </c>
      <c r="L1868" s="132">
        <v>7811</v>
      </c>
      <c r="M1868" s="132" t="e">
        <v>#N/A</v>
      </c>
      <c r="N1868" s="132" t="e">
        <v>#N/A</v>
      </c>
      <c r="R1868" s="132">
        <v>41500</v>
      </c>
      <c r="S1868" s="132">
        <v>95500</v>
      </c>
      <c r="T1868" s="132">
        <v>359974</v>
      </c>
      <c r="U1868" s="132">
        <v>116340</v>
      </c>
      <c r="V1868" s="132">
        <v>5820</v>
      </c>
      <c r="W1868" s="132">
        <v>3500</v>
      </c>
      <c r="X1868" s="132">
        <v>54236</v>
      </c>
      <c r="Y1868" s="132">
        <v>8000</v>
      </c>
      <c r="Z1868" s="132">
        <v>7475</v>
      </c>
      <c r="AA1868" s="132">
        <v>2900</v>
      </c>
      <c r="AB1868" s="132">
        <v>14696</v>
      </c>
      <c r="AC1868" s="132">
        <v>12200</v>
      </c>
      <c r="AD1868" s="132">
        <v>9160</v>
      </c>
      <c r="AE1868" s="132">
        <v>32510</v>
      </c>
      <c r="AF1868" s="132">
        <v>15200</v>
      </c>
    </row>
    <row r="1869" spans="1:32">
      <c r="A1869" s="129">
        <v>39244</v>
      </c>
      <c r="B1869" s="132" t="e">
        <v>#N/A</v>
      </c>
      <c r="C1869" s="132">
        <v>95334</v>
      </c>
      <c r="D1869" s="132">
        <v>465885</v>
      </c>
      <c r="E1869" s="132">
        <v>61193</v>
      </c>
      <c r="F1869" s="132" t="e">
        <v>#N/A</v>
      </c>
      <c r="G1869" s="132" t="e">
        <v>#N/A</v>
      </c>
      <c r="H1869" s="132">
        <v>48643</v>
      </c>
      <c r="I1869" s="132">
        <v>50776</v>
      </c>
      <c r="J1869" s="132">
        <v>28750</v>
      </c>
      <c r="K1869" s="132">
        <v>24773</v>
      </c>
      <c r="L1869" s="132">
        <v>7811</v>
      </c>
      <c r="M1869" s="132" t="e">
        <v>#N/A</v>
      </c>
      <c r="N1869" s="132" t="e">
        <v>#N/A</v>
      </c>
      <c r="R1869" s="132">
        <v>41500</v>
      </c>
      <c r="S1869" s="132">
        <v>95500</v>
      </c>
      <c r="T1869" s="132">
        <v>359974</v>
      </c>
      <c r="U1869" s="132">
        <v>116340</v>
      </c>
      <c r="V1869" s="132">
        <v>5820</v>
      </c>
      <c r="W1869" s="132">
        <v>3500</v>
      </c>
      <c r="X1869" s="132">
        <v>54236</v>
      </c>
      <c r="Y1869" s="132">
        <v>8000</v>
      </c>
      <c r="Z1869" s="132">
        <v>7475</v>
      </c>
      <c r="AA1869" s="132">
        <v>2900</v>
      </c>
      <c r="AB1869" s="132">
        <v>14696</v>
      </c>
      <c r="AC1869" s="132">
        <v>12200</v>
      </c>
      <c r="AD1869" s="132">
        <v>9160</v>
      </c>
      <c r="AE1869" s="132">
        <v>32510</v>
      </c>
      <c r="AF1869" s="132">
        <v>15200</v>
      </c>
    </row>
    <row r="1870" spans="1:32">
      <c r="A1870" s="129">
        <v>39245</v>
      </c>
      <c r="B1870" s="132" t="e">
        <v>#N/A</v>
      </c>
      <c r="C1870" s="132">
        <v>95334</v>
      </c>
      <c r="D1870" s="132">
        <v>465885</v>
      </c>
      <c r="E1870" s="132">
        <v>61193</v>
      </c>
      <c r="F1870" s="132" t="e">
        <v>#N/A</v>
      </c>
      <c r="G1870" s="132" t="e">
        <v>#N/A</v>
      </c>
      <c r="H1870" s="132">
        <v>48643</v>
      </c>
      <c r="I1870" s="132">
        <v>50776</v>
      </c>
      <c r="J1870" s="132">
        <v>28750</v>
      </c>
      <c r="K1870" s="132">
        <v>24773</v>
      </c>
      <c r="L1870" s="132">
        <v>7811</v>
      </c>
      <c r="M1870" s="132" t="e">
        <v>#N/A</v>
      </c>
      <c r="N1870" s="132" t="e">
        <v>#N/A</v>
      </c>
      <c r="R1870" s="132">
        <v>41500</v>
      </c>
      <c r="S1870" s="132">
        <v>95500</v>
      </c>
      <c r="T1870" s="132">
        <v>359974</v>
      </c>
      <c r="U1870" s="132">
        <v>116340</v>
      </c>
      <c r="V1870" s="132">
        <v>5820</v>
      </c>
      <c r="W1870" s="132">
        <v>3500</v>
      </c>
      <c r="X1870" s="132">
        <v>54236</v>
      </c>
      <c r="Y1870" s="132">
        <v>8000</v>
      </c>
      <c r="Z1870" s="132">
        <v>7475</v>
      </c>
      <c r="AA1870" s="132">
        <v>2900</v>
      </c>
      <c r="AB1870" s="132">
        <v>14696</v>
      </c>
      <c r="AC1870" s="132">
        <v>12200</v>
      </c>
      <c r="AD1870" s="132">
        <v>9160</v>
      </c>
      <c r="AE1870" s="132">
        <v>32510</v>
      </c>
      <c r="AF1870" s="132">
        <v>15200</v>
      </c>
    </row>
    <row r="1871" spans="1:32">
      <c r="A1871" s="129">
        <v>39246</v>
      </c>
      <c r="B1871" s="132" t="e">
        <v>#N/A</v>
      </c>
      <c r="C1871" s="132">
        <v>95334</v>
      </c>
      <c r="D1871" s="132">
        <v>465885</v>
      </c>
      <c r="E1871" s="132">
        <v>61193</v>
      </c>
      <c r="F1871" s="132" t="e">
        <v>#N/A</v>
      </c>
      <c r="G1871" s="132" t="e">
        <v>#N/A</v>
      </c>
      <c r="H1871" s="132">
        <v>48643</v>
      </c>
      <c r="I1871" s="132">
        <v>50776</v>
      </c>
      <c r="J1871" s="132">
        <v>28750</v>
      </c>
      <c r="K1871" s="132">
        <v>24773</v>
      </c>
      <c r="L1871" s="132">
        <v>7811</v>
      </c>
      <c r="M1871" s="132" t="e">
        <v>#N/A</v>
      </c>
      <c r="N1871" s="132" t="e">
        <v>#N/A</v>
      </c>
      <c r="R1871" s="132">
        <v>41500</v>
      </c>
      <c r="S1871" s="132">
        <v>95500</v>
      </c>
      <c r="T1871" s="132">
        <v>359974</v>
      </c>
      <c r="U1871" s="132">
        <v>116340</v>
      </c>
      <c r="V1871" s="132">
        <v>5820</v>
      </c>
      <c r="W1871" s="132">
        <v>3500</v>
      </c>
      <c r="X1871" s="132">
        <v>54236</v>
      </c>
      <c r="Y1871" s="132">
        <v>8000</v>
      </c>
      <c r="Z1871" s="132">
        <v>7475</v>
      </c>
      <c r="AA1871" s="132">
        <v>2900</v>
      </c>
      <c r="AB1871" s="132">
        <v>14696</v>
      </c>
      <c r="AC1871" s="132">
        <v>12200</v>
      </c>
      <c r="AD1871" s="132">
        <v>9160</v>
      </c>
      <c r="AE1871" s="132">
        <v>32510</v>
      </c>
      <c r="AF1871" s="132">
        <v>15200</v>
      </c>
    </row>
    <row r="1872" spans="1:32">
      <c r="A1872" s="129">
        <v>39247</v>
      </c>
      <c r="B1872" s="132" t="e">
        <v>#N/A</v>
      </c>
      <c r="C1872" s="132">
        <v>95334</v>
      </c>
      <c r="D1872" s="132">
        <v>465885</v>
      </c>
      <c r="E1872" s="132">
        <v>61193</v>
      </c>
      <c r="F1872" s="132" t="e">
        <v>#N/A</v>
      </c>
      <c r="G1872" s="132" t="e">
        <v>#N/A</v>
      </c>
      <c r="H1872" s="132">
        <v>48643</v>
      </c>
      <c r="I1872" s="132">
        <v>50776</v>
      </c>
      <c r="J1872" s="132">
        <v>28750</v>
      </c>
      <c r="K1872" s="132">
        <v>24773</v>
      </c>
      <c r="L1872" s="132">
        <v>7811</v>
      </c>
      <c r="M1872" s="132" t="e">
        <v>#N/A</v>
      </c>
      <c r="N1872" s="132" t="e">
        <v>#N/A</v>
      </c>
      <c r="R1872" s="132">
        <v>41500</v>
      </c>
      <c r="S1872" s="132">
        <v>95500</v>
      </c>
      <c r="T1872" s="132">
        <v>359974</v>
      </c>
      <c r="U1872" s="132">
        <v>116340</v>
      </c>
      <c r="V1872" s="132">
        <v>5820</v>
      </c>
      <c r="W1872" s="132">
        <v>3500</v>
      </c>
      <c r="X1872" s="132">
        <v>54236</v>
      </c>
      <c r="Y1872" s="132">
        <v>8000</v>
      </c>
      <c r="Z1872" s="132">
        <v>7475</v>
      </c>
      <c r="AA1872" s="132">
        <v>2900</v>
      </c>
      <c r="AB1872" s="132">
        <v>14696</v>
      </c>
      <c r="AC1872" s="132">
        <v>12200</v>
      </c>
      <c r="AD1872" s="132">
        <v>9160</v>
      </c>
      <c r="AE1872" s="132">
        <v>32510</v>
      </c>
      <c r="AF1872" s="132">
        <v>15200</v>
      </c>
    </row>
    <row r="1873" spans="1:32">
      <c r="A1873" s="129">
        <v>39248</v>
      </c>
      <c r="B1873" s="132">
        <v>513999</v>
      </c>
      <c r="C1873" s="132">
        <v>51480</v>
      </c>
      <c r="D1873" s="132">
        <v>228431</v>
      </c>
      <c r="E1873" s="132">
        <v>52070</v>
      </c>
      <c r="F1873" s="132">
        <v>40751</v>
      </c>
      <c r="G1873" s="132">
        <v>434557</v>
      </c>
      <c r="H1873" s="132" t="e">
        <v>#N/A</v>
      </c>
      <c r="I1873" s="132" t="e">
        <v>#N/A</v>
      </c>
      <c r="J1873" s="132" t="e">
        <v>#N/A</v>
      </c>
      <c r="K1873" s="132" t="e">
        <v>#N/A</v>
      </c>
      <c r="L1873" s="132" t="e">
        <v>#N/A</v>
      </c>
      <c r="M1873" s="132">
        <v>79442</v>
      </c>
      <c r="N1873" s="132">
        <v>513999</v>
      </c>
      <c r="R1873" s="132" t="e">
        <v>#N/A</v>
      </c>
      <c r="S1873" s="132" t="e">
        <v>#N/A</v>
      </c>
      <c r="T1873" s="132">
        <v>164160</v>
      </c>
      <c r="U1873" s="132">
        <v>55817</v>
      </c>
      <c r="V1873" s="132" t="e">
        <v>#N/A</v>
      </c>
      <c r="W1873" s="132" t="e">
        <v>#N/A</v>
      </c>
      <c r="X1873" s="132" t="e">
        <v>#N/A</v>
      </c>
      <c r="Y1873" s="132" t="e">
        <v>#N/A</v>
      </c>
      <c r="Z1873" s="132" t="e">
        <v>#N/A</v>
      </c>
      <c r="AA1873" s="132" t="e">
        <v>#N/A</v>
      </c>
      <c r="AB1873" s="132" t="e">
        <v>#N/A</v>
      </c>
      <c r="AC1873" s="132" t="e">
        <v>#N/A</v>
      </c>
      <c r="AD1873" s="132" t="e">
        <v>#N/A</v>
      </c>
      <c r="AE1873" s="132" t="e">
        <v>#N/A</v>
      </c>
      <c r="AF1873" s="132">
        <v>37640</v>
      </c>
    </row>
    <row r="1874" spans="1:32">
      <c r="A1874" s="129">
        <v>39251</v>
      </c>
      <c r="B1874" s="132" t="e">
        <v>#N/A</v>
      </c>
      <c r="C1874" s="132">
        <v>95334</v>
      </c>
      <c r="D1874" s="132">
        <v>465885</v>
      </c>
      <c r="E1874" s="132">
        <v>61193</v>
      </c>
      <c r="F1874" s="132" t="e">
        <v>#N/A</v>
      </c>
      <c r="G1874" s="132" t="e">
        <v>#N/A</v>
      </c>
      <c r="H1874" s="132">
        <v>48643</v>
      </c>
      <c r="I1874" s="132">
        <v>50776</v>
      </c>
      <c r="J1874" s="132">
        <v>28750</v>
      </c>
      <c r="K1874" s="132">
        <v>24773</v>
      </c>
      <c r="L1874" s="132">
        <v>7811</v>
      </c>
      <c r="M1874" s="132" t="e">
        <v>#N/A</v>
      </c>
      <c r="N1874" s="132" t="e">
        <v>#N/A</v>
      </c>
      <c r="R1874" s="132">
        <v>41500</v>
      </c>
      <c r="S1874" s="132">
        <v>95500</v>
      </c>
      <c r="T1874" s="132">
        <v>359974</v>
      </c>
      <c r="U1874" s="132">
        <v>116340</v>
      </c>
      <c r="V1874" s="132">
        <v>5820</v>
      </c>
      <c r="W1874" s="132">
        <v>3500</v>
      </c>
      <c r="X1874" s="132">
        <v>54236</v>
      </c>
      <c r="Y1874" s="132">
        <v>8000</v>
      </c>
      <c r="Z1874" s="132">
        <v>7475</v>
      </c>
      <c r="AA1874" s="132">
        <v>2900</v>
      </c>
      <c r="AB1874" s="132">
        <v>14696</v>
      </c>
      <c r="AC1874" s="132">
        <v>12200</v>
      </c>
      <c r="AD1874" s="132">
        <v>9160</v>
      </c>
      <c r="AE1874" s="132">
        <v>32510</v>
      </c>
      <c r="AF1874" s="132">
        <v>15200</v>
      </c>
    </row>
    <row r="1875" spans="1:32">
      <c r="A1875" s="129">
        <v>39252</v>
      </c>
      <c r="B1875" s="132" t="e">
        <v>#N/A</v>
      </c>
      <c r="C1875" s="132">
        <v>95334</v>
      </c>
      <c r="D1875" s="132">
        <v>465885</v>
      </c>
      <c r="E1875" s="132">
        <v>61193</v>
      </c>
      <c r="F1875" s="132" t="e">
        <v>#N/A</v>
      </c>
      <c r="G1875" s="132" t="e">
        <v>#N/A</v>
      </c>
      <c r="H1875" s="132">
        <v>48643</v>
      </c>
      <c r="I1875" s="132">
        <v>50776</v>
      </c>
      <c r="J1875" s="132">
        <v>28750</v>
      </c>
      <c r="K1875" s="132">
        <v>24773</v>
      </c>
      <c r="L1875" s="132">
        <v>7811</v>
      </c>
      <c r="M1875" s="132" t="e">
        <v>#N/A</v>
      </c>
      <c r="N1875" s="132" t="e">
        <v>#N/A</v>
      </c>
      <c r="R1875" s="132">
        <v>41500</v>
      </c>
      <c r="S1875" s="132">
        <v>95500</v>
      </c>
      <c r="T1875" s="132">
        <v>359974</v>
      </c>
      <c r="U1875" s="132">
        <v>116340</v>
      </c>
      <c r="V1875" s="132">
        <v>5820</v>
      </c>
      <c r="W1875" s="132">
        <v>3500</v>
      </c>
      <c r="X1875" s="132">
        <v>54236</v>
      </c>
      <c r="Y1875" s="132">
        <v>8000</v>
      </c>
      <c r="Z1875" s="132">
        <v>7475</v>
      </c>
      <c r="AA1875" s="132">
        <v>2900</v>
      </c>
      <c r="AB1875" s="132">
        <v>14696</v>
      </c>
      <c r="AC1875" s="132">
        <v>12200</v>
      </c>
      <c r="AD1875" s="132">
        <v>9160</v>
      </c>
      <c r="AE1875" s="132">
        <v>32510</v>
      </c>
      <c r="AF1875" s="132">
        <v>15200</v>
      </c>
    </row>
    <row r="1876" spans="1:32">
      <c r="A1876" s="129">
        <v>39253</v>
      </c>
      <c r="B1876" s="132">
        <v>675424</v>
      </c>
      <c r="C1876" s="132">
        <v>60025</v>
      </c>
      <c r="D1876" s="132">
        <v>271231</v>
      </c>
      <c r="E1876" s="132">
        <v>71370</v>
      </c>
      <c r="F1876" s="132">
        <v>91201</v>
      </c>
      <c r="G1876" s="132">
        <v>576352</v>
      </c>
      <c r="H1876" s="132" t="e">
        <v>#N/A</v>
      </c>
      <c r="I1876" s="132" t="e">
        <v>#N/A</v>
      </c>
      <c r="J1876" s="132" t="e">
        <v>#N/A</v>
      </c>
      <c r="K1876" s="132" t="e">
        <v>#N/A</v>
      </c>
      <c r="L1876" s="132" t="e">
        <v>#N/A</v>
      </c>
      <c r="M1876" s="132">
        <v>99072</v>
      </c>
      <c r="N1876" s="132">
        <v>675424</v>
      </c>
      <c r="R1876" s="132" t="e">
        <v>#N/A</v>
      </c>
      <c r="S1876" s="132" t="e">
        <v>#N/A</v>
      </c>
      <c r="T1876" s="132">
        <v>177860</v>
      </c>
      <c r="U1876" s="132">
        <v>60467</v>
      </c>
      <c r="V1876" s="132" t="e">
        <v>#N/A</v>
      </c>
      <c r="W1876" s="132" t="e">
        <v>#N/A</v>
      </c>
      <c r="X1876" s="132" t="e">
        <v>#N/A</v>
      </c>
      <c r="Y1876" s="132" t="e">
        <v>#N/A</v>
      </c>
      <c r="Z1876" s="132" t="e">
        <v>#N/A</v>
      </c>
      <c r="AA1876" s="132" t="e">
        <v>#N/A</v>
      </c>
      <c r="AB1876" s="132" t="e">
        <v>#N/A</v>
      </c>
      <c r="AC1876" s="132" t="e">
        <v>#N/A</v>
      </c>
      <c r="AD1876" s="132" t="e">
        <v>#N/A</v>
      </c>
      <c r="AE1876" s="132" t="e">
        <v>#N/A</v>
      </c>
      <c r="AF1876" s="132">
        <v>50490</v>
      </c>
    </row>
    <row r="1877" spans="1:32">
      <c r="A1877" s="129">
        <v>39254</v>
      </c>
      <c r="B1877" s="132" t="e">
        <v>#N/A</v>
      </c>
      <c r="C1877" s="132">
        <v>95334</v>
      </c>
      <c r="D1877" s="132">
        <v>465885</v>
      </c>
      <c r="E1877" s="132">
        <v>61193</v>
      </c>
      <c r="F1877" s="132" t="e">
        <v>#N/A</v>
      </c>
      <c r="G1877" s="132" t="e">
        <v>#N/A</v>
      </c>
      <c r="H1877" s="132">
        <v>48643</v>
      </c>
      <c r="I1877" s="132">
        <v>50776</v>
      </c>
      <c r="J1877" s="132">
        <v>28750</v>
      </c>
      <c r="K1877" s="132">
        <v>24773</v>
      </c>
      <c r="L1877" s="132">
        <v>7811</v>
      </c>
      <c r="M1877" s="132" t="e">
        <v>#N/A</v>
      </c>
      <c r="N1877" s="132" t="e">
        <v>#N/A</v>
      </c>
      <c r="R1877" s="132">
        <v>41500</v>
      </c>
      <c r="S1877" s="132">
        <v>95500</v>
      </c>
      <c r="T1877" s="132">
        <v>359974</v>
      </c>
      <c r="U1877" s="132">
        <v>116340</v>
      </c>
      <c r="V1877" s="132">
        <v>5820</v>
      </c>
      <c r="W1877" s="132">
        <v>3500</v>
      </c>
      <c r="X1877" s="132">
        <v>54236</v>
      </c>
      <c r="Y1877" s="132">
        <v>8000</v>
      </c>
      <c r="Z1877" s="132">
        <v>7475</v>
      </c>
      <c r="AA1877" s="132">
        <v>2900</v>
      </c>
      <c r="AB1877" s="132">
        <v>14696</v>
      </c>
      <c r="AC1877" s="132">
        <v>12200</v>
      </c>
      <c r="AD1877" s="132">
        <v>9160</v>
      </c>
      <c r="AE1877" s="132">
        <v>32510</v>
      </c>
      <c r="AF1877" s="132">
        <v>15200</v>
      </c>
    </row>
    <row r="1878" spans="1:32">
      <c r="A1878" s="129">
        <v>39255</v>
      </c>
      <c r="B1878" s="132" t="e">
        <v>#N/A</v>
      </c>
      <c r="C1878" s="132">
        <v>95334</v>
      </c>
      <c r="D1878" s="132">
        <v>465885</v>
      </c>
      <c r="E1878" s="132">
        <v>61193</v>
      </c>
      <c r="F1878" s="132" t="e">
        <v>#N/A</v>
      </c>
      <c r="G1878" s="132" t="e">
        <v>#N/A</v>
      </c>
      <c r="H1878" s="132">
        <v>48643</v>
      </c>
      <c r="I1878" s="132">
        <v>50776</v>
      </c>
      <c r="J1878" s="132">
        <v>28750</v>
      </c>
      <c r="K1878" s="132">
        <v>24773</v>
      </c>
      <c r="L1878" s="132">
        <v>7811</v>
      </c>
      <c r="M1878" s="132" t="e">
        <v>#N/A</v>
      </c>
      <c r="N1878" s="132" t="e">
        <v>#N/A</v>
      </c>
      <c r="R1878" s="132">
        <v>41500</v>
      </c>
      <c r="S1878" s="132">
        <v>95500</v>
      </c>
      <c r="T1878" s="132">
        <v>359974</v>
      </c>
      <c r="U1878" s="132">
        <v>116340</v>
      </c>
      <c r="V1878" s="132">
        <v>5820</v>
      </c>
      <c r="W1878" s="132">
        <v>3500</v>
      </c>
      <c r="X1878" s="132">
        <v>54236</v>
      </c>
      <c r="Y1878" s="132">
        <v>8000</v>
      </c>
      <c r="Z1878" s="132">
        <v>7475</v>
      </c>
      <c r="AA1878" s="132">
        <v>2900</v>
      </c>
      <c r="AB1878" s="132">
        <v>14696</v>
      </c>
      <c r="AC1878" s="132">
        <v>12200</v>
      </c>
      <c r="AD1878" s="132">
        <v>9160</v>
      </c>
      <c r="AE1878" s="132">
        <v>32510</v>
      </c>
      <c r="AF1878" s="132">
        <v>15200</v>
      </c>
    </row>
    <row r="1879" spans="1:32">
      <c r="A1879" s="129">
        <v>39258</v>
      </c>
      <c r="B1879" s="132">
        <v>835758</v>
      </c>
      <c r="C1879" s="132">
        <v>75815</v>
      </c>
      <c r="D1879" s="132">
        <v>305451</v>
      </c>
      <c r="E1879" s="132">
        <v>89694</v>
      </c>
      <c r="F1879" s="132">
        <v>122151</v>
      </c>
      <c r="G1879" s="132">
        <v>702816</v>
      </c>
      <c r="H1879" s="132">
        <v>55867</v>
      </c>
      <c r="I1879" s="132">
        <v>56970</v>
      </c>
      <c r="J1879" s="132">
        <v>43050</v>
      </c>
      <c r="K1879" s="132">
        <v>24405</v>
      </c>
      <c r="L1879" s="132">
        <v>9240</v>
      </c>
      <c r="M1879" s="132">
        <v>132942</v>
      </c>
      <c r="N1879" s="132">
        <v>835758</v>
      </c>
      <c r="R1879" s="132" t="e">
        <v>#N/A</v>
      </c>
      <c r="S1879" s="132" t="e">
        <v>#N/A</v>
      </c>
      <c r="T1879" s="132">
        <v>192980</v>
      </c>
      <c r="U1879" s="132">
        <v>89677</v>
      </c>
      <c r="V1879" s="132" t="e">
        <v>#N/A</v>
      </c>
      <c r="W1879" s="132" t="e">
        <v>#N/A</v>
      </c>
      <c r="X1879" s="132" t="e">
        <v>#N/A</v>
      </c>
      <c r="Y1879" s="132" t="e">
        <v>#N/A</v>
      </c>
      <c r="Z1879" s="132" t="e">
        <v>#N/A</v>
      </c>
      <c r="AA1879" s="132" t="e">
        <v>#N/A</v>
      </c>
      <c r="AB1879" s="132" t="e">
        <v>#N/A</v>
      </c>
      <c r="AC1879" s="132" t="e">
        <v>#N/A</v>
      </c>
      <c r="AD1879" s="132" t="e">
        <v>#N/A</v>
      </c>
      <c r="AE1879" s="132" t="e">
        <v>#N/A</v>
      </c>
      <c r="AF1879" s="132">
        <v>54590</v>
      </c>
    </row>
    <row r="1880" spans="1:32">
      <c r="A1880" s="129">
        <v>39259</v>
      </c>
      <c r="B1880" s="132" t="e">
        <v>#N/A</v>
      </c>
      <c r="C1880" s="132">
        <v>95334</v>
      </c>
      <c r="D1880" s="132">
        <v>465885</v>
      </c>
      <c r="E1880" s="132">
        <v>61193</v>
      </c>
      <c r="F1880" s="132" t="e">
        <v>#N/A</v>
      </c>
      <c r="G1880" s="132" t="e">
        <v>#N/A</v>
      </c>
      <c r="H1880" s="132">
        <v>48643</v>
      </c>
      <c r="I1880" s="132">
        <v>50776</v>
      </c>
      <c r="J1880" s="132">
        <v>28750</v>
      </c>
      <c r="K1880" s="132">
        <v>24773</v>
      </c>
      <c r="L1880" s="132">
        <v>7811</v>
      </c>
      <c r="M1880" s="132" t="e">
        <v>#N/A</v>
      </c>
      <c r="N1880" s="132" t="e">
        <v>#N/A</v>
      </c>
      <c r="R1880" s="132">
        <v>41500</v>
      </c>
      <c r="S1880" s="132">
        <v>95500</v>
      </c>
      <c r="T1880" s="132">
        <v>359974</v>
      </c>
      <c r="U1880" s="132">
        <v>116340</v>
      </c>
      <c r="V1880" s="132">
        <v>5820</v>
      </c>
      <c r="W1880" s="132">
        <v>3500</v>
      </c>
      <c r="X1880" s="132">
        <v>54236</v>
      </c>
      <c r="Y1880" s="132">
        <v>8000</v>
      </c>
      <c r="Z1880" s="132">
        <v>7475</v>
      </c>
      <c r="AA1880" s="132">
        <v>2900</v>
      </c>
      <c r="AB1880" s="132">
        <v>14696</v>
      </c>
      <c r="AC1880" s="132">
        <v>12200</v>
      </c>
      <c r="AD1880" s="132">
        <v>9160</v>
      </c>
      <c r="AE1880" s="132">
        <v>32510</v>
      </c>
      <c r="AF1880" s="132">
        <v>15200</v>
      </c>
    </row>
    <row r="1881" spans="1:32">
      <c r="A1881" s="129">
        <v>39260</v>
      </c>
      <c r="B1881" s="132" t="e">
        <v>#N/A</v>
      </c>
      <c r="C1881" s="132">
        <v>95334</v>
      </c>
      <c r="D1881" s="132">
        <v>465885</v>
      </c>
      <c r="E1881" s="132">
        <v>61193</v>
      </c>
      <c r="F1881" s="132" t="e">
        <v>#N/A</v>
      </c>
      <c r="G1881" s="132" t="e">
        <v>#N/A</v>
      </c>
      <c r="H1881" s="132">
        <v>48643</v>
      </c>
      <c r="I1881" s="132">
        <v>50776</v>
      </c>
      <c r="J1881" s="132">
        <v>28750</v>
      </c>
      <c r="K1881" s="132">
        <v>24773</v>
      </c>
      <c r="L1881" s="132">
        <v>7811</v>
      </c>
      <c r="M1881" s="132" t="e">
        <v>#N/A</v>
      </c>
      <c r="N1881" s="132" t="e">
        <v>#N/A</v>
      </c>
      <c r="R1881" s="132">
        <v>41500</v>
      </c>
      <c r="S1881" s="132">
        <v>95500</v>
      </c>
      <c r="T1881" s="132">
        <v>359974</v>
      </c>
      <c r="U1881" s="132">
        <v>116340</v>
      </c>
      <c r="V1881" s="132">
        <v>5820</v>
      </c>
      <c r="W1881" s="132">
        <v>3500</v>
      </c>
      <c r="X1881" s="132">
        <v>54236</v>
      </c>
      <c r="Y1881" s="132">
        <v>8000</v>
      </c>
      <c r="Z1881" s="132">
        <v>7475</v>
      </c>
      <c r="AA1881" s="132">
        <v>2900</v>
      </c>
      <c r="AB1881" s="132">
        <v>14696</v>
      </c>
      <c r="AC1881" s="132">
        <v>12200</v>
      </c>
      <c r="AD1881" s="132">
        <v>9160</v>
      </c>
      <c r="AE1881" s="132">
        <v>32510</v>
      </c>
      <c r="AF1881" s="132">
        <v>15200</v>
      </c>
    </row>
    <row r="1882" spans="1:32">
      <c r="A1882" s="129">
        <v>39261</v>
      </c>
      <c r="B1882" s="132" t="e">
        <v>#N/A</v>
      </c>
      <c r="C1882" s="132">
        <v>95334</v>
      </c>
      <c r="D1882" s="132">
        <v>465885</v>
      </c>
      <c r="E1882" s="132">
        <v>61193</v>
      </c>
      <c r="F1882" s="132" t="e">
        <v>#N/A</v>
      </c>
      <c r="G1882" s="132" t="e">
        <v>#N/A</v>
      </c>
      <c r="H1882" s="132">
        <v>48643</v>
      </c>
      <c r="I1882" s="132">
        <v>50776</v>
      </c>
      <c r="J1882" s="132">
        <v>28750</v>
      </c>
      <c r="K1882" s="132">
        <v>24773</v>
      </c>
      <c r="L1882" s="132">
        <v>7811</v>
      </c>
      <c r="M1882" s="132" t="e">
        <v>#N/A</v>
      </c>
      <c r="N1882" s="132" t="e">
        <v>#N/A</v>
      </c>
      <c r="R1882" s="132">
        <v>41500</v>
      </c>
      <c r="S1882" s="132">
        <v>95500</v>
      </c>
      <c r="T1882" s="132">
        <v>359974</v>
      </c>
      <c r="U1882" s="132">
        <v>116340</v>
      </c>
      <c r="V1882" s="132">
        <v>5820</v>
      </c>
      <c r="W1882" s="132">
        <v>3500</v>
      </c>
      <c r="X1882" s="132">
        <v>54236</v>
      </c>
      <c r="Y1882" s="132">
        <v>8000</v>
      </c>
      <c r="Z1882" s="132">
        <v>7475</v>
      </c>
      <c r="AA1882" s="132">
        <v>2900</v>
      </c>
      <c r="AB1882" s="132">
        <v>14696</v>
      </c>
      <c r="AC1882" s="132">
        <v>12200</v>
      </c>
      <c r="AD1882" s="132">
        <v>9160</v>
      </c>
      <c r="AE1882" s="132">
        <v>32510</v>
      </c>
      <c r="AF1882" s="132">
        <v>15200</v>
      </c>
    </row>
    <row r="1883" spans="1:32">
      <c r="A1883" s="129">
        <v>39262</v>
      </c>
      <c r="B1883" s="132" t="e">
        <v>#N/A</v>
      </c>
      <c r="C1883" s="132">
        <v>95334</v>
      </c>
      <c r="D1883" s="132">
        <v>465885</v>
      </c>
      <c r="E1883" s="132">
        <v>61193</v>
      </c>
      <c r="F1883" s="132" t="e">
        <v>#N/A</v>
      </c>
      <c r="G1883" s="132" t="e">
        <v>#N/A</v>
      </c>
      <c r="H1883" s="132">
        <v>48643</v>
      </c>
      <c r="I1883" s="132">
        <v>50776</v>
      </c>
      <c r="J1883" s="132">
        <v>28750</v>
      </c>
      <c r="K1883" s="132">
        <v>24773</v>
      </c>
      <c r="L1883" s="132">
        <v>7811</v>
      </c>
      <c r="M1883" s="132" t="e">
        <v>#N/A</v>
      </c>
      <c r="N1883" s="132" t="e">
        <v>#N/A</v>
      </c>
      <c r="R1883" s="132">
        <v>41500</v>
      </c>
      <c r="S1883" s="132">
        <v>95500</v>
      </c>
      <c r="T1883" s="132">
        <v>359974</v>
      </c>
      <c r="U1883" s="132">
        <v>116340</v>
      </c>
      <c r="V1883" s="132">
        <v>5820</v>
      </c>
      <c r="W1883" s="132">
        <v>3500</v>
      </c>
      <c r="X1883" s="132">
        <v>54236</v>
      </c>
      <c r="Y1883" s="132">
        <v>8000</v>
      </c>
      <c r="Z1883" s="132">
        <v>7475</v>
      </c>
      <c r="AA1883" s="132">
        <v>2900</v>
      </c>
      <c r="AB1883" s="132">
        <v>14696</v>
      </c>
      <c r="AC1883" s="132">
        <v>12200</v>
      </c>
      <c r="AD1883" s="132">
        <v>9160</v>
      </c>
      <c r="AE1883" s="132">
        <v>32510</v>
      </c>
      <c r="AF1883" s="132">
        <v>15200</v>
      </c>
    </row>
    <row r="1884" spans="1:32">
      <c r="A1884" s="129">
        <v>39265</v>
      </c>
      <c r="B1884" s="132" t="e">
        <v>#N/A</v>
      </c>
      <c r="C1884" s="132">
        <v>95334</v>
      </c>
      <c r="D1884" s="132">
        <v>465885</v>
      </c>
      <c r="E1884" s="132">
        <v>61193</v>
      </c>
      <c r="F1884" s="132" t="e">
        <v>#N/A</v>
      </c>
      <c r="G1884" s="132" t="e">
        <v>#N/A</v>
      </c>
      <c r="H1884" s="132">
        <v>48643</v>
      </c>
      <c r="I1884" s="132">
        <v>50776</v>
      </c>
      <c r="J1884" s="132">
        <v>28750</v>
      </c>
      <c r="K1884" s="132">
        <v>24773</v>
      </c>
      <c r="L1884" s="132">
        <v>7811</v>
      </c>
      <c r="M1884" s="132" t="e">
        <v>#N/A</v>
      </c>
      <c r="N1884" s="132" t="e">
        <v>#N/A</v>
      </c>
      <c r="R1884" s="132">
        <v>41500</v>
      </c>
      <c r="S1884" s="132">
        <v>95500</v>
      </c>
      <c r="T1884" s="132">
        <v>359974</v>
      </c>
      <c r="U1884" s="132">
        <v>116340</v>
      </c>
      <c r="V1884" s="132">
        <v>5820</v>
      </c>
      <c r="W1884" s="132">
        <v>3500</v>
      </c>
      <c r="X1884" s="132">
        <v>54236</v>
      </c>
      <c r="Y1884" s="132">
        <v>8000</v>
      </c>
      <c r="Z1884" s="132">
        <v>7475</v>
      </c>
      <c r="AA1884" s="132">
        <v>2900</v>
      </c>
      <c r="AB1884" s="132">
        <v>14696</v>
      </c>
      <c r="AC1884" s="132">
        <v>12200</v>
      </c>
      <c r="AD1884" s="132">
        <v>9160</v>
      </c>
      <c r="AE1884" s="132">
        <v>32510</v>
      </c>
      <c r="AF1884" s="132">
        <v>15200</v>
      </c>
    </row>
    <row r="1885" spans="1:32">
      <c r="A1885" s="129">
        <v>39266</v>
      </c>
      <c r="B1885" s="132" t="e">
        <v>#N/A</v>
      </c>
      <c r="C1885" s="132">
        <v>95334</v>
      </c>
      <c r="D1885" s="132">
        <v>465885</v>
      </c>
      <c r="E1885" s="132">
        <v>61193</v>
      </c>
      <c r="F1885" s="132" t="e">
        <v>#N/A</v>
      </c>
      <c r="G1885" s="132" t="e">
        <v>#N/A</v>
      </c>
      <c r="H1885" s="132">
        <v>48643</v>
      </c>
      <c r="I1885" s="132">
        <v>50776</v>
      </c>
      <c r="J1885" s="132">
        <v>28750</v>
      </c>
      <c r="K1885" s="132">
        <v>24773</v>
      </c>
      <c r="L1885" s="132">
        <v>7811</v>
      </c>
      <c r="M1885" s="132" t="e">
        <v>#N/A</v>
      </c>
      <c r="N1885" s="132" t="e">
        <v>#N/A</v>
      </c>
      <c r="R1885" s="132">
        <v>41500</v>
      </c>
      <c r="S1885" s="132">
        <v>95500</v>
      </c>
      <c r="T1885" s="132">
        <v>359974</v>
      </c>
      <c r="U1885" s="132">
        <v>116340</v>
      </c>
      <c r="V1885" s="132">
        <v>5820</v>
      </c>
      <c r="W1885" s="132">
        <v>3500</v>
      </c>
      <c r="X1885" s="132">
        <v>54236</v>
      </c>
      <c r="Y1885" s="132">
        <v>8000</v>
      </c>
      <c r="Z1885" s="132">
        <v>7475</v>
      </c>
      <c r="AA1885" s="132">
        <v>2900</v>
      </c>
      <c r="AB1885" s="132">
        <v>14696</v>
      </c>
      <c r="AC1885" s="132">
        <v>12200</v>
      </c>
      <c r="AD1885" s="132">
        <v>9160</v>
      </c>
      <c r="AE1885" s="132">
        <v>32510</v>
      </c>
      <c r="AF1885" s="132">
        <v>15200</v>
      </c>
    </row>
    <row r="1886" spans="1:32">
      <c r="A1886" s="129">
        <v>39268</v>
      </c>
      <c r="B1886" s="132" t="e">
        <v>#N/A</v>
      </c>
      <c r="C1886" s="132">
        <v>95334</v>
      </c>
      <c r="D1886" s="132">
        <v>465885</v>
      </c>
      <c r="E1886" s="132">
        <v>61193</v>
      </c>
      <c r="F1886" s="132" t="e">
        <v>#N/A</v>
      </c>
      <c r="G1886" s="132" t="e">
        <v>#N/A</v>
      </c>
      <c r="H1886" s="132">
        <v>48643</v>
      </c>
      <c r="I1886" s="132">
        <v>50776</v>
      </c>
      <c r="J1886" s="132">
        <v>28750</v>
      </c>
      <c r="K1886" s="132">
        <v>24773</v>
      </c>
      <c r="L1886" s="132">
        <v>7811</v>
      </c>
      <c r="M1886" s="132" t="e">
        <v>#N/A</v>
      </c>
      <c r="N1886" s="132" t="e">
        <v>#N/A</v>
      </c>
      <c r="R1886" s="132">
        <v>41500</v>
      </c>
      <c r="S1886" s="132">
        <v>95500</v>
      </c>
      <c r="T1886" s="132">
        <v>359974</v>
      </c>
      <c r="U1886" s="132">
        <v>116340</v>
      </c>
      <c r="V1886" s="132">
        <v>5820</v>
      </c>
      <c r="W1886" s="132">
        <v>3500</v>
      </c>
      <c r="X1886" s="132">
        <v>54236</v>
      </c>
      <c r="Y1886" s="132">
        <v>8000</v>
      </c>
      <c r="Z1886" s="132">
        <v>7475</v>
      </c>
      <c r="AA1886" s="132">
        <v>2900</v>
      </c>
      <c r="AB1886" s="132">
        <v>14696</v>
      </c>
      <c r="AC1886" s="132">
        <v>12200</v>
      </c>
      <c r="AD1886" s="132">
        <v>9160</v>
      </c>
      <c r="AE1886" s="132">
        <v>32510</v>
      </c>
      <c r="AF1886" s="132">
        <v>15200</v>
      </c>
    </row>
    <row r="1887" spans="1:32">
      <c r="A1887" s="129">
        <v>39269</v>
      </c>
      <c r="B1887" s="132" t="e">
        <v>#N/A</v>
      </c>
      <c r="C1887" s="132">
        <v>95334</v>
      </c>
      <c r="D1887" s="132">
        <v>465885</v>
      </c>
      <c r="E1887" s="132">
        <v>61193</v>
      </c>
      <c r="F1887" s="132" t="e">
        <v>#N/A</v>
      </c>
      <c r="G1887" s="132" t="e">
        <v>#N/A</v>
      </c>
      <c r="H1887" s="132">
        <v>48643</v>
      </c>
      <c r="I1887" s="132">
        <v>50776</v>
      </c>
      <c r="J1887" s="132">
        <v>28750</v>
      </c>
      <c r="K1887" s="132">
        <v>24773</v>
      </c>
      <c r="L1887" s="132">
        <v>7811</v>
      </c>
      <c r="M1887" s="132" t="e">
        <v>#N/A</v>
      </c>
      <c r="N1887" s="132" t="e">
        <v>#N/A</v>
      </c>
      <c r="R1887" s="132">
        <v>41500</v>
      </c>
      <c r="S1887" s="132">
        <v>95500</v>
      </c>
      <c r="T1887" s="132">
        <v>359974</v>
      </c>
      <c r="U1887" s="132">
        <v>116340</v>
      </c>
      <c r="V1887" s="132">
        <v>5820</v>
      </c>
      <c r="W1887" s="132">
        <v>3500</v>
      </c>
      <c r="X1887" s="132">
        <v>54236</v>
      </c>
      <c r="Y1887" s="132">
        <v>8000</v>
      </c>
      <c r="Z1887" s="132">
        <v>7475</v>
      </c>
      <c r="AA1887" s="132">
        <v>2900</v>
      </c>
      <c r="AB1887" s="132">
        <v>14696</v>
      </c>
      <c r="AC1887" s="132">
        <v>12200</v>
      </c>
      <c r="AD1887" s="132">
        <v>9160</v>
      </c>
      <c r="AE1887" s="132">
        <v>32510</v>
      </c>
      <c r="AF1887" s="132">
        <v>15200</v>
      </c>
    </row>
    <row r="1888" spans="1:32">
      <c r="A1888" s="129">
        <v>39272</v>
      </c>
      <c r="B1888" s="132" t="e">
        <v>#N/A</v>
      </c>
      <c r="C1888" s="132">
        <v>95334</v>
      </c>
      <c r="D1888" s="132">
        <v>465885</v>
      </c>
      <c r="E1888" s="132">
        <v>61193</v>
      </c>
      <c r="F1888" s="132" t="e">
        <v>#N/A</v>
      </c>
      <c r="G1888" s="132" t="e">
        <v>#N/A</v>
      </c>
      <c r="H1888" s="132">
        <v>48643</v>
      </c>
      <c r="I1888" s="132">
        <v>50776</v>
      </c>
      <c r="J1888" s="132">
        <v>28750</v>
      </c>
      <c r="K1888" s="132">
        <v>24773</v>
      </c>
      <c r="L1888" s="132">
        <v>7811</v>
      </c>
      <c r="M1888" s="132" t="e">
        <v>#N/A</v>
      </c>
      <c r="N1888" s="132" t="e">
        <v>#N/A</v>
      </c>
      <c r="R1888" s="132">
        <v>41500</v>
      </c>
      <c r="S1888" s="132">
        <v>95500</v>
      </c>
      <c r="T1888" s="132">
        <v>359974</v>
      </c>
      <c r="U1888" s="132">
        <v>116340</v>
      </c>
      <c r="V1888" s="132">
        <v>5820</v>
      </c>
      <c r="W1888" s="132">
        <v>3500</v>
      </c>
      <c r="X1888" s="132">
        <v>54236</v>
      </c>
      <c r="Y1888" s="132">
        <v>8000</v>
      </c>
      <c r="Z1888" s="132">
        <v>7475</v>
      </c>
      <c r="AA1888" s="132">
        <v>2900</v>
      </c>
      <c r="AB1888" s="132">
        <v>14696</v>
      </c>
      <c r="AC1888" s="132">
        <v>12200</v>
      </c>
      <c r="AD1888" s="132">
        <v>9160</v>
      </c>
      <c r="AE1888" s="132">
        <v>32510</v>
      </c>
      <c r="AF1888" s="132">
        <v>15200</v>
      </c>
    </row>
    <row r="1889" spans="1:32">
      <c r="A1889" s="129">
        <v>39273</v>
      </c>
      <c r="B1889" s="132">
        <v>312144</v>
      </c>
      <c r="C1889" s="132">
        <v>35940</v>
      </c>
      <c r="D1889" s="132">
        <v>117406</v>
      </c>
      <c r="E1889" s="132">
        <v>57693</v>
      </c>
      <c r="F1889" s="132">
        <v>27305</v>
      </c>
      <c r="G1889" s="132">
        <v>271296</v>
      </c>
      <c r="H1889" s="132">
        <v>17576</v>
      </c>
      <c r="I1889" s="132">
        <v>14580</v>
      </c>
      <c r="J1889" s="132">
        <v>11430</v>
      </c>
      <c r="K1889" s="132">
        <v>3122</v>
      </c>
      <c r="L1889" s="132">
        <v>3750</v>
      </c>
      <c r="M1889" s="132">
        <v>40848</v>
      </c>
      <c r="N1889" s="132">
        <v>312144</v>
      </c>
      <c r="R1889" s="132">
        <v>32472</v>
      </c>
      <c r="S1889" s="132" t="e">
        <v>#N/A</v>
      </c>
      <c r="T1889" s="132">
        <v>59854</v>
      </c>
      <c r="U1889" s="132">
        <v>63545</v>
      </c>
      <c r="V1889" s="132" t="e">
        <v>#N/A</v>
      </c>
      <c r="W1889" s="132" t="e">
        <v>#N/A</v>
      </c>
      <c r="X1889" s="132" t="e">
        <v>#N/A</v>
      </c>
      <c r="Y1889" s="132" t="e">
        <v>#N/A</v>
      </c>
      <c r="Z1889" s="132" t="e">
        <v>#N/A</v>
      </c>
      <c r="AA1889" s="132" t="e">
        <v>#N/A</v>
      </c>
      <c r="AB1889" s="132" t="e">
        <v>#N/A</v>
      </c>
      <c r="AC1889" s="132" t="e">
        <v>#N/A</v>
      </c>
      <c r="AD1889" s="132" t="e">
        <v>#N/A</v>
      </c>
      <c r="AE1889" s="132" t="e">
        <v>#N/A</v>
      </c>
      <c r="AF1889" s="132" t="e">
        <v>#N/A</v>
      </c>
    </row>
    <row r="1890" spans="1:32">
      <c r="A1890" s="129">
        <v>39274</v>
      </c>
      <c r="B1890" s="132" t="e">
        <v>#N/A</v>
      </c>
      <c r="C1890" s="132">
        <v>35940</v>
      </c>
      <c r="D1890" s="132">
        <v>117406</v>
      </c>
      <c r="E1890" s="132">
        <v>57693</v>
      </c>
      <c r="F1890" s="132" t="e">
        <v>#N/A</v>
      </c>
      <c r="G1890" s="132" t="e">
        <v>#N/A</v>
      </c>
      <c r="H1890" s="132">
        <v>17576</v>
      </c>
      <c r="I1890" s="132">
        <v>14580</v>
      </c>
      <c r="J1890" s="132">
        <v>11430</v>
      </c>
      <c r="K1890" s="132">
        <v>3122</v>
      </c>
      <c r="L1890" s="132">
        <v>3750</v>
      </c>
      <c r="M1890" s="132" t="e">
        <v>#N/A</v>
      </c>
      <c r="N1890" s="132" t="e">
        <v>#N/A</v>
      </c>
      <c r="R1890" s="132">
        <v>32472</v>
      </c>
      <c r="S1890" s="132">
        <v>31595</v>
      </c>
      <c r="T1890" s="132">
        <v>59854</v>
      </c>
      <c r="U1890" s="132">
        <v>63545</v>
      </c>
      <c r="V1890" s="132" t="e">
        <v>#N/A</v>
      </c>
      <c r="W1890" s="132" t="e">
        <v>#N/A</v>
      </c>
      <c r="X1890" s="132">
        <v>12850</v>
      </c>
      <c r="Y1890" s="132">
        <v>10400</v>
      </c>
      <c r="Z1890" s="132">
        <v>8586</v>
      </c>
      <c r="AA1890" s="132" t="e">
        <v>#N/A</v>
      </c>
      <c r="AB1890" s="132" t="e">
        <v>#N/A</v>
      </c>
      <c r="AC1890" s="132">
        <v>1000</v>
      </c>
      <c r="AD1890" s="132" t="e">
        <v>#N/A</v>
      </c>
      <c r="AE1890" s="132">
        <v>19900</v>
      </c>
      <c r="AF1890" s="132">
        <v>3300</v>
      </c>
    </row>
    <row r="1891" spans="1:32">
      <c r="A1891" s="129">
        <v>39275</v>
      </c>
      <c r="B1891" s="132" t="e">
        <v>#N/A</v>
      </c>
      <c r="C1891" s="132">
        <v>35940</v>
      </c>
      <c r="D1891" s="132">
        <v>117406</v>
      </c>
      <c r="E1891" s="132">
        <v>57693</v>
      </c>
      <c r="F1891" s="132" t="e">
        <v>#N/A</v>
      </c>
      <c r="G1891" s="132" t="e">
        <v>#N/A</v>
      </c>
      <c r="H1891" s="132">
        <v>17576</v>
      </c>
      <c r="I1891" s="132">
        <v>14580</v>
      </c>
      <c r="J1891" s="132">
        <v>11430</v>
      </c>
      <c r="K1891" s="132">
        <v>3122</v>
      </c>
      <c r="L1891" s="132">
        <v>3750</v>
      </c>
      <c r="M1891" s="132" t="e">
        <v>#N/A</v>
      </c>
      <c r="N1891" s="132" t="e">
        <v>#N/A</v>
      </c>
      <c r="R1891" s="132">
        <v>32472</v>
      </c>
      <c r="S1891" s="132">
        <v>31595</v>
      </c>
      <c r="T1891" s="132">
        <v>59854</v>
      </c>
      <c r="U1891" s="132">
        <v>63545</v>
      </c>
      <c r="V1891" s="132" t="e">
        <v>#N/A</v>
      </c>
      <c r="W1891" s="132" t="e">
        <v>#N/A</v>
      </c>
      <c r="X1891" s="132">
        <v>12850</v>
      </c>
      <c r="Y1891" s="132">
        <v>10400</v>
      </c>
      <c r="Z1891" s="132">
        <v>8586</v>
      </c>
      <c r="AA1891" s="132" t="e">
        <v>#N/A</v>
      </c>
      <c r="AB1891" s="132" t="e">
        <v>#N/A</v>
      </c>
      <c r="AC1891" s="132">
        <v>1000</v>
      </c>
      <c r="AD1891" s="132" t="e">
        <v>#N/A</v>
      </c>
      <c r="AE1891" s="132">
        <v>19900</v>
      </c>
      <c r="AF1891" s="132">
        <v>3300</v>
      </c>
    </row>
    <row r="1892" spans="1:32">
      <c r="A1892" s="129">
        <v>39276</v>
      </c>
      <c r="B1892" s="132" t="e">
        <v>#N/A</v>
      </c>
      <c r="C1892" s="132">
        <v>35940</v>
      </c>
      <c r="D1892" s="132">
        <v>117406</v>
      </c>
      <c r="E1892" s="132">
        <v>57693</v>
      </c>
      <c r="F1892" s="132" t="e">
        <v>#N/A</v>
      </c>
      <c r="G1892" s="132" t="e">
        <v>#N/A</v>
      </c>
      <c r="H1892" s="132">
        <v>17576</v>
      </c>
      <c r="I1892" s="132">
        <v>14580</v>
      </c>
      <c r="J1892" s="132">
        <v>11430</v>
      </c>
      <c r="K1892" s="132">
        <v>3122</v>
      </c>
      <c r="L1892" s="132">
        <v>3750</v>
      </c>
      <c r="M1892" s="132" t="e">
        <v>#N/A</v>
      </c>
      <c r="N1892" s="132" t="e">
        <v>#N/A</v>
      </c>
      <c r="R1892" s="132">
        <v>32472</v>
      </c>
      <c r="S1892" s="132">
        <v>31595</v>
      </c>
      <c r="T1892" s="132">
        <v>59854</v>
      </c>
      <c r="U1892" s="132">
        <v>63545</v>
      </c>
      <c r="V1892" s="132" t="e">
        <v>#N/A</v>
      </c>
      <c r="W1892" s="132" t="e">
        <v>#N/A</v>
      </c>
      <c r="X1892" s="132">
        <v>12850</v>
      </c>
      <c r="Y1892" s="132">
        <v>10400</v>
      </c>
      <c r="Z1892" s="132">
        <v>8586</v>
      </c>
      <c r="AA1892" s="132" t="e">
        <v>#N/A</v>
      </c>
      <c r="AB1892" s="132" t="e">
        <v>#N/A</v>
      </c>
      <c r="AC1892" s="132">
        <v>1000</v>
      </c>
      <c r="AD1892" s="132" t="e">
        <v>#N/A</v>
      </c>
      <c r="AE1892" s="132">
        <v>19900</v>
      </c>
      <c r="AF1892" s="132">
        <v>3300</v>
      </c>
    </row>
    <row r="1893" spans="1:32">
      <c r="A1893" s="129">
        <v>39279</v>
      </c>
      <c r="B1893" s="132" t="e">
        <v>#N/A</v>
      </c>
      <c r="C1893" s="132">
        <v>35940</v>
      </c>
      <c r="D1893" s="132">
        <v>117406</v>
      </c>
      <c r="E1893" s="132">
        <v>57693</v>
      </c>
      <c r="F1893" s="132" t="e">
        <v>#N/A</v>
      </c>
      <c r="G1893" s="132" t="e">
        <v>#N/A</v>
      </c>
      <c r="H1893" s="132">
        <v>17576</v>
      </c>
      <c r="I1893" s="132">
        <v>14580</v>
      </c>
      <c r="J1893" s="132">
        <v>11430</v>
      </c>
      <c r="K1893" s="132">
        <v>3122</v>
      </c>
      <c r="L1893" s="132">
        <v>3750</v>
      </c>
      <c r="M1893" s="132" t="e">
        <v>#N/A</v>
      </c>
      <c r="N1893" s="132" t="e">
        <v>#N/A</v>
      </c>
      <c r="R1893" s="132">
        <v>32472</v>
      </c>
      <c r="S1893" s="132">
        <v>31595</v>
      </c>
      <c r="T1893" s="132">
        <v>59854</v>
      </c>
      <c r="U1893" s="132">
        <v>63545</v>
      </c>
      <c r="V1893" s="132" t="e">
        <v>#N/A</v>
      </c>
      <c r="W1893" s="132" t="e">
        <v>#N/A</v>
      </c>
      <c r="X1893" s="132">
        <v>12850</v>
      </c>
      <c r="Y1893" s="132">
        <v>10400</v>
      </c>
      <c r="Z1893" s="132">
        <v>8586</v>
      </c>
      <c r="AA1893" s="132" t="e">
        <v>#N/A</v>
      </c>
      <c r="AB1893" s="132" t="e">
        <v>#N/A</v>
      </c>
      <c r="AC1893" s="132">
        <v>1000</v>
      </c>
      <c r="AD1893" s="132" t="e">
        <v>#N/A</v>
      </c>
      <c r="AE1893" s="132">
        <v>19900</v>
      </c>
      <c r="AF1893" s="132">
        <v>3300</v>
      </c>
    </row>
    <row r="1894" spans="1:32">
      <c r="A1894" s="129">
        <v>39280</v>
      </c>
      <c r="B1894" s="132" t="e">
        <v>#N/A</v>
      </c>
      <c r="C1894" s="132">
        <v>35940</v>
      </c>
      <c r="D1894" s="132">
        <v>117406</v>
      </c>
      <c r="E1894" s="132">
        <v>57693</v>
      </c>
      <c r="F1894" s="132" t="e">
        <v>#N/A</v>
      </c>
      <c r="G1894" s="132" t="e">
        <v>#N/A</v>
      </c>
      <c r="H1894" s="132">
        <v>17576</v>
      </c>
      <c r="I1894" s="132">
        <v>14580</v>
      </c>
      <c r="J1894" s="132">
        <v>11430</v>
      </c>
      <c r="K1894" s="132">
        <v>3122</v>
      </c>
      <c r="L1894" s="132">
        <v>3750</v>
      </c>
      <c r="M1894" s="132" t="e">
        <v>#N/A</v>
      </c>
      <c r="N1894" s="132" t="e">
        <v>#N/A</v>
      </c>
      <c r="R1894" s="132">
        <v>32472</v>
      </c>
      <c r="S1894" s="132">
        <v>31595</v>
      </c>
      <c r="T1894" s="132">
        <v>59854</v>
      </c>
      <c r="U1894" s="132">
        <v>63545</v>
      </c>
      <c r="V1894" s="132" t="e">
        <v>#N/A</v>
      </c>
      <c r="W1894" s="132" t="e">
        <v>#N/A</v>
      </c>
      <c r="X1894" s="132">
        <v>12850</v>
      </c>
      <c r="Y1894" s="132">
        <v>10400</v>
      </c>
      <c r="Z1894" s="132">
        <v>8586</v>
      </c>
      <c r="AA1894" s="132" t="e">
        <v>#N/A</v>
      </c>
      <c r="AB1894" s="132" t="e">
        <v>#N/A</v>
      </c>
      <c r="AC1894" s="132">
        <v>1000</v>
      </c>
      <c r="AD1894" s="132" t="e">
        <v>#N/A</v>
      </c>
      <c r="AE1894" s="132">
        <v>19900</v>
      </c>
      <c r="AF1894" s="132">
        <v>3300</v>
      </c>
    </row>
    <row r="1895" spans="1:32">
      <c r="A1895" s="129">
        <v>39281</v>
      </c>
      <c r="B1895" s="132" t="e">
        <v>#N/A</v>
      </c>
      <c r="C1895" s="132">
        <v>35940</v>
      </c>
      <c r="D1895" s="132">
        <v>117406</v>
      </c>
      <c r="E1895" s="132">
        <v>57693</v>
      </c>
      <c r="F1895" s="132" t="e">
        <v>#N/A</v>
      </c>
      <c r="G1895" s="132" t="e">
        <v>#N/A</v>
      </c>
      <c r="H1895" s="132">
        <v>17576</v>
      </c>
      <c r="I1895" s="132">
        <v>14580</v>
      </c>
      <c r="J1895" s="132">
        <v>11430</v>
      </c>
      <c r="K1895" s="132">
        <v>3122</v>
      </c>
      <c r="L1895" s="132">
        <v>3750</v>
      </c>
      <c r="M1895" s="132" t="e">
        <v>#N/A</v>
      </c>
      <c r="N1895" s="132" t="e">
        <v>#N/A</v>
      </c>
      <c r="R1895" s="132">
        <v>32472</v>
      </c>
      <c r="S1895" s="132">
        <v>31595</v>
      </c>
      <c r="T1895" s="132">
        <v>59854</v>
      </c>
      <c r="U1895" s="132">
        <v>63545</v>
      </c>
      <c r="V1895" s="132" t="e">
        <v>#N/A</v>
      </c>
      <c r="W1895" s="132" t="e">
        <v>#N/A</v>
      </c>
      <c r="X1895" s="132">
        <v>12850</v>
      </c>
      <c r="Y1895" s="132">
        <v>10400</v>
      </c>
      <c r="Z1895" s="132">
        <v>8586</v>
      </c>
      <c r="AA1895" s="132" t="e">
        <v>#N/A</v>
      </c>
      <c r="AB1895" s="132" t="e">
        <v>#N/A</v>
      </c>
      <c r="AC1895" s="132">
        <v>1000</v>
      </c>
      <c r="AD1895" s="132" t="e">
        <v>#N/A</v>
      </c>
      <c r="AE1895" s="132">
        <v>19900</v>
      </c>
      <c r="AF1895" s="132">
        <v>3300</v>
      </c>
    </row>
    <row r="1896" spans="1:32">
      <c r="A1896" s="129">
        <v>39282</v>
      </c>
      <c r="B1896" s="132" t="e">
        <v>#N/A</v>
      </c>
      <c r="C1896" s="132">
        <v>35940</v>
      </c>
      <c r="D1896" s="132">
        <v>117406</v>
      </c>
      <c r="E1896" s="132">
        <v>57693</v>
      </c>
      <c r="F1896" s="132" t="e">
        <v>#N/A</v>
      </c>
      <c r="G1896" s="132" t="e">
        <v>#N/A</v>
      </c>
      <c r="H1896" s="132">
        <v>17576</v>
      </c>
      <c r="I1896" s="132">
        <v>14580</v>
      </c>
      <c r="J1896" s="132">
        <v>11430</v>
      </c>
      <c r="K1896" s="132">
        <v>3122</v>
      </c>
      <c r="L1896" s="132">
        <v>3750</v>
      </c>
      <c r="M1896" s="132" t="e">
        <v>#N/A</v>
      </c>
      <c r="N1896" s="132" t="e">
        <v>#N/A</v>
      </c>
      <c r="R1896" s="132">
        <v>32472</v>
      </c>
      <c r="S1896" s="132">
        <v>31595</v>
      </c>
      <c r="T1896" s="132">
        <v>59854</v>
      </c>
      <c r="U1896" s="132">
        <v>63545</v>
      </c>
      <c r="V1896" s="132" t="e">
        <v>#N/A</v>
      </c>
      <c r="W1896" s="132" t="e">
        <v>#N/A</v>
      </c>
      <c r="X1896" s="132">
        <v>12850</v>
      </c>
      <c r="Y1896" s="132">
        <v>10400</v>
      </c>
      <c r="Z1896" s="132">
        <v>8586</v>
      </c>
      <c r="AA1896" s="132" t="e">
        <v>#N/A</v>
      </c>
      <c r="AB1896" s="132" t="e">
        <v>#N/A</v>
      </c>
      <c r="AC1896" s="132">
        <v>1000</v>
      </c>
      <c r="AD1896" s="132" t="e">
        <v>#N/A</v>
      </c>
      <c r="AE1896" s="132">
        <v>19900</v>
      </c>
      <c r="AF1896" s="132">
        <v>3300</v>
      </c>
    </row>
    <row r="1897" spans="1:32">
      <c r="A1897" s="129">
        <v>39283</v>
      </c>
      <c r="B1897" s="132">
        <v>638163</v>
      </c>
      <c r="C1897" s="132">
        <v>72999</v>
      </c>
      <c r="D1897" s="132">
        <v>274332</v>
      </c>
      <c r="E1897" s="132">
        <v>84788</v>
      </c>
      <c r="F1897" s="132">
        <v>72305</v>
      </c>
      <c r="G1897" s="132">
        <v>575565</v>
      </c>
      <c r="H1897" s="132">
        <v>19276</v>
      </c>
      <c r="I1897" s="132">
        <v>32880</v>
      </c>
      <c r="J1897" s="132">
        <v>39955</v>
      </c>
      <c r="K1897" s="132">
        <v>6972</v>
      </c>
      <c r="L1897" s="132">
        <v>5000</v>
      </c>
      <c r="M1897" s="132">
        <v>62598</v>
      </c>
      <c r="N1897" s="132">
        <v>638163</v>
      </c>
      <c r="R1897" s="132" t="e">
        <v>#N/A</v>
      </c>
      <c r="S1897" s="132">
        <v>53496</v>
      </c>
      <c r="T1897" s="132">
        <v>142254</v>
      </c>
      <c r="U1897" s="132">
        <v>93213</v>
      </c>
      <c r="V1897" s="132" t="e">
        <v>#N/A</v>
      </c>
      <c r="W1897" s="132" t="e">
        <v>#N/A</v>
      </c>
      <c r="X1897" s="132" t="e">
        <v>#N/A</v>
      </c>
      <c r="Y1897" s="132" t="e">
        <v>#N/A</v>
      </c>
      <c r="Z1897" s="132" t="e">
        <v>#N/A</v>
      </c>
      <c r="AA1897" s="132" t="e">
        <v>#N/A</v>
      </c>
      <c r="AB1897" s="132" t="e">
        <v>#N/A</v>
      </c>
      <c r="AC1897" s="132" t="e">
        <v>#N/A</v>
      </c>
      <c r="AD1897" s="132" t="e">
        <v>#N/A</v>
      </c>
      <c r="AE1897" s="132" t="e">
        <v>#N/A</v>
      </c>
      <c r="AF1897" s="132" t="e">
        <v>#N/A</v>
      </c>
    </row>
    <row r="1898" spans="1:32">
      <c r="A1898" s="129">
        <v>39286</v>
      </c>
      <c r="B1898" s="132" t="e">
        <v>#N/A</v>
      </c>
      <c r="C1898" s="132">
        <v>35940</v>
      </c>
      <c r="D1898" s="132">
        <v>117406</v>
      </c>
      <c r="E1898" s="132">
        <v>57693</v>
      </c>
      <c r="F1898" s="132" t="e">
        <v>#N/A</v>
      </c>
      <c r="G1898" s="132" t="e">
        <v>#N/A</v>
      </c>
      <c r="H1898" s="132">
        <v>17576</v>
      </c>
      <c r="I1898" s="132">
        <v>14580</v>
      </c>
      <c r="J1898" s="132">
        <v>11430</v>
      </c>
      <c r="K1898" s="132">
        <v>3122</v>
      </c>
      <c r="L1898" s="132">
        <v>3750</v>
      </c>
      <c r="M1898" s="132" t="e">
        <v>#N/A</v>
      </c>
      <c r="N1898" s="132" t="e">
        <v>#N/A</v>
      </c>
      <c r="R1898" s="132">
        <v>32472</v>
      </c>
      <c r="S1898" s="132">
        <v>31595</v>
      </c>
      <c r="T1898" s="132">
        <v>59854</v>
      </c>
      <c r="U1898" s="132">
        <v>63545</v>
      </c>
      <c r="V1898" s="132" t="e">
        <v>#N/A</v>
      </c>
      <c r="W1898" s="132" t="e">
        <v>#N/A</v>
      </c>
      <c r="X1898" s="132">
        <v>12850</v>
      </c>
      <c r="Y1898" s="132">
        <v>10400</v>
      </c>
      <c r="Z1898" s="132">
        <v>8586</v>
      </c>
      <c r="AA1898" s="132" t="e">
        <v>#N/A</v>
      </c>
      <c r="AB1898" s="132" t="e">
        <v>#N/A</v>
      </c>
      <c r="AC1898" s="132">
        <v>1000</v>
      </c>
      <c r="AD1898" s="132" t="e">
        <v>#N/A</v>
      </c>
      <c r="AE1898" s="132">
        <v>19900</v>
      </c>
      <c r="AF1898" s="132">
        <v>3300</v>
      </c>
    </row>
    <row r="1899" spans="1:32">
      <c r="A1899" s="129">
        <v>39287</v>
      </c>
      <c r="B1899" s="132" t="e">
        <v>#N/A</v>
      </c>
      <c r="C1899" s="132">
        <v>35940</v>
      </c>
      <c r="D1899" s="132">
        <v>117406</v>
      </c>
      <c r="E1899" s="132">
        <v>57693</v>
      </c>
      <c r="F1899" s="132" t="e">
        <v>#N/A</v>
      </c>
      <c r="G1899" s="132" t="e">
        <v>#N/A</v>
      </c>
      <c r="H1899" s="132">
        <v>17576</v>
      </c>
      <c r="I1899" s="132">
        <v>14580</v>
      </c>
      <c r="J1899" s="132">
        <v>11430</v>
      </c>
      <c r="K1899" s="132">
        <v>3122</v>
      </c>
      <c r="L1899" s="132">
        <v>3750</v>
      </c>
      <c r="M1899" s="132" t="e">
        <v>#N/A</v>
      </c>
      <c r="N1899" s="132" t="e">
        <v>#N/A</v>
      </c>
      <c r="R1899" s="132">
        <v>32472</v>
      </c>
      <c r="S1899" s="132">
        <v>31595</v>
      </c>
      <c r="T1899" s="132">
        <v>59854</v>
      </c>
      <c r="U1899" s="132">
        <v>63545</v>
      </c>
      <c r="V1899" s="132" t="e">
        <v>#N/A</v>
      </c>
      <c r="W1899" s="132" t="e">
        <v>#N/A</v>
      </c>
      <c r="X1899" s="132">
        <v>12850</v>
      </c>
      <c r="Y1899" s="132">
        <v>10400</v>
      </c>
      <c r="Z1899" s="132">
        <v>8586</v>
      </c>
      <c r="AA1899" s="132" t="e">
        <v>#N/A</v>
      </c>
      <c r="AB1899" s="132" t="e">
        <v>#N/A</v>
      </c>
      <c r="AC1899" s="132">
        <v>1000</v>
      </c>
      <c r="AD1899" s="132" t="e">
        <v>#N/A</v>
      </c>
      <c r="AE1899" s="132">
        <v>19900</v>
      </c>
      <c r="AF1899" s="132">
        <v>3300</v>
      </c>
    </row>
    <row r="1900" spans="1:32">
      <c r="A1900" s="129">
        <v>39288</v>
      </c>
      <c r="B1900" s="132">
        <v>936720</v>
      </c>
      <c r="C1900" s="132">
        <v>86099</v>
      </c>
      <c r="D1900" s="132">
        <v>425091</v>
      </c>
      <c r="E1900" s="132">
        <v>127163</v>
      </c>
      <c r="F1900" s="132">
        <v>126905</v>
      </c>
      <c r="G1900" s="132">
        <v>848389</v>
      </c>
      <c r="H1900" s="132">
        <v>35189</v>
      </c>
      <c r="I1900" s="132">
        <v>40560</v>
      </c>
      <c r="J1900" s="132">
        <v>46445</v>
      </c>
      <c r="K1900" s="132">
        <v>9472</v>
      </c>
      <c r="L1900" s="132">
        <v>5000</v>
      </c>
      <c r="M1900" s="132">
        <v>88331</v>
      </c>
      <c r="N1900" s="132">
        <v>936720</v>
      </c>
      <c r="R1900" s="132">
        <v>41142</v>
      </c>
      <c r="S1900" s="132">
        <v>77496</v>
      </c>
      <c r="T1900" s="132">
        <v>260774</v>
      </c>
      <c r="U1900" s="132">
        <v>118043</v>
      </c>
      <c r="V1900" s="132">
        <v>700</v>
      </c>
      <c r="W1900" s="132" t="e">
        <v>#N/A</v>
      </c>
      <c r="X1900" s="132">
        <v>33695</v>
      </c>
      <c r="Y1900" s="132">
        <v>10400</v>
      </c>
      <c r="Z1900" s="132">
        <v>8586</v>
      </c>
      <c r="AA1900" s="132" t="e">
        <v>#N/A</v>
      </c>
      <c r="AB1900" s="132" t="e">
        <v>#N/A</v>
      </c>
      <c r="AC1900" s="132">
        <v>3800</v>
      </c>
      <c r="AD1900" s="132" t="e">
        <v>#N/A</v>
      </c>
      <c r="AE1900" s="132">
        <v>19900</v>
      </c>
      <c r="AF1900" s="132">
        <v>23150</v>
      </c>
    </row>
    <row r="1901" spans="1:32">
      <c r="A1901" s="129">
        <v>39289</v>
      </c>
      <c r="B1901" s="132" t="e">
        <v>#N/A</v>
      </c>
      <c r="C1901" s="132">
        <v>35940</v>
      </c>
      <c r="D1901" s="132">
        <v>117406</v>
      </c>
      <c r="E1901" s="132">
        <v>57693</v>
      </c>
      <c r="F1901" s="132" t="e">
        <v>#N/A</v>
      </c>
      <c r="G1901" s="132" t="e">
        <v>#N/A</v>
      </c>
      <c r="H1901" s="132">
        <v>17576</v>
      </c>
      <c r="I1901" s="132">
        <v>14580</v>
      </c>
      <c r="J1901" s="132">
        <v>11430</v>
      </c>
      <c r="K1901" s="132">
        <v>3122</v>
      </c>
      <c r="L1901" s="132">
        <v>3750</v>
      </c>
      <c r="M1901" s="132" t="e">
        <v>#N/A</v>
      </c>
      <c r="N1901" s="132" t="e">
        <v>#N/A</v>
      </c>
      <c r="R1901" s="132">
        <v>32472</v>
      </c>
      <c r="S1901" s="132">
        <v>31595</v>
      </c>
      <c r="T1901" s="132">
        <v>59854</v>
      </c>
      <c r="U1901" s="132">
        <v>63545</v>
      </c>
      <c r="V1901" s="132" t="e">
        <v>#N/A</v>
      </c>
      <c r="W1901" s="132" t="e">
        <v>#N/A</v>
      </c>
      <c r="X1901" s="132">
        <v>12850</v>
      </c>
      <c r="Y1901" s="132">
        <v>10400</v>
      </c>
      <c r="Z1901" s="132">
        <v>8586</v>
      </c>
      <c r="AA1901" s="132" t="e">
        <v>#N/A</v>
      </c>
      <c r="AB1901" s="132" t="e">
        <v>#N/A</v>
      </c>
      <c r="AC1901" s="132">
        <v>1000</v>
      </c>
      <c r="AD1901" s="132" t="e">
        <v>#N/A</v>
      </c>
      <c r="AE1901" s="132">
        <v>19900</v>
      </c>
      <c r="AF1901" s="132">
        <v>3300</v>
      </c>
    </row>
    <row r="1902" spans="1:32">
      <c r="A1902" s="129">
        <v>39290</v>
      </c>
      <c r="B1902" s="132" t="e">
        <v>#N/A</v>
      </c>
      <c r="C1902" s="132">
        <v>35940</v>
      </c>
      <c r="D1902" s="132">
        <v>117406</v>
      </c>
      <c r="E1902" s="132">
        <v>57693</v>
      </c>
      <c r="F1902" s="132" t="e">
        <v>#N/A</v>
      </c>
      <c r="G1902" s="132" t="e">
        <v>#N/A</v>
      </c>
      <c r="H1902" s="132">
        <v>17576</v>
      </c>
      <c r="I1902" s="132">
        <v>14580</v>
      </c>
      <c r="J1902" s="132">
        <v>11430</v>
      </c>
      <c r="K1902" s="132">
        <v>3122</v>
      </c>
      <c r="L1902" s="132">
        <v>3750</v>
      </c>
      <c r="M1902" s="132" t="e">
        <v>#N/A</v>
      </c>
      <c r="N1902" s="132" t="e">
        <v>#N/A</v>
      </c>
      <c r="R1902" s="132">
        <v>32472</v>
      </c>
      <c r="S1902" s="132">
        <v>31595</v>
      </c>
      <c r="T1902" s="132">
        <v>59854</v>
      </c>
      <c r="U1902" s="132">
        <v>63545</v>
      </c>
      <c r="V1902" s="132" t="e">
        <v>#N/A</v>
      </c>
      <c r="W1902" s="132" t="e">
        <v>#N/A</v>
      </c>
      <c r="X1902" s="132">
        <v>12850</v>
      </c>
      <c r="Y1902" s="132">
        <v>10400</v>
      </c>
      <c r="Z1902" s="132">
        <v>8586</v>
      </c>
      <c r="AA1902" s="132" t="e">
        <v>#N/A</v>
      </c>
      <c r="AB1902" s="132" t="e">
        <v>#N/A</v>
      </c>
      <c r="AC1902" s="132">
        <v>1000</v>
      </c>
      <c r="AD1902" s="132" t="e">
        <v>#N/A</v>
      </c>
      <c r="AE1902" s="132">
        <v>19900</v>
      </c>
      <c r="AF1902" s="132">
        <v>3300</v>
      </c>
    </row>
    <row r="1903" spans="1:32">
      <c r="A1903" s="129">
        <v>39293</v>
      </c>
      <c r="B1903" s="132" t="e">
        <v>#N/A</v>
      </c>
      <c r="C1903" s="132">
        <v>35940</v>
      </c>
      <c r="D1903" s="132">
        <v>117406</v>
      </c>
      <c r="E1903" s="132">
        <v>57693</v>
      </c>
      <c r="F1903" s="132" t="e">
        <v>#N/A</v>
      </c>
      <c r="G1903" s="132" t="e">
        <v>#N/A</v>
      </c>
      <c r="H1903" s="132">
        <v>17576</v>
      </c>
      <c r="I1903" s="132">
        <v>14580</v>
      </c>
      <c r="J1903" s="132">
        <v>11430</v>
      </c>
      <c r="K1903" s="132">
        <v>3122</v>
      </c>
      <c r="L1903" s="132">
        <v>3750</v>
      </c>
      <c r="M1903" s="132" t="e">
        <v>#N/A</v>
      </c>
      <c r="N1903" s="132" t="e">
        <v>#N/A</v>
      </c>
      <c r="R1903" s="132">
        <v>32472</v>
      </c>
      <c r="S1903" s="132">
        <v>31595</v>
      </c>
      <c r="T1903" s="132">
        <v>59854</v>
      </c>
      <c r="U1903" s="132">
        <v>63545</v>
      </c>
      <c r="V1903" s="132" t="e">
        <v>#N/A</v>
      </c>
      <c r="W1903" s="132" t="e">
        <v>#N/A</v>
      </c>
      <c r="X1903" s="132">
        <v>12850</v>
      </c>
      <c r="Y1903" s="132">
        <v>10400</v>
      </c>
      <c r="Z1903" s="132">
        <v>8586</v>
      </c>
      <c r="AA1903" s="132" t="e">
        <v>#N/A</v>
      </c>
      <c r="AB1903" s="132" t="e">
        <v>#N/A</v>
      </c>
      <c r="AC1903" s="132">
        <v>1000</v>
      </c>
      <c r="AD1903" s="132" t="e">
        <v>#N/A</v>
      </c>
      <c r="AE1903" s="132">
        <v>19900</v>
      </c>
      <c r="AF1903" s="132">
        <v>3300</v>
      </c>
    </row>
    <row r="1904" spans="1:32">
      <c r="A1904" s="129">
        <v>39294</v>
      </c>
      <c r="B1904" s="132">
        <v>1090916</v>
      </c>
      <c r="C1904" s="132">
        <v>109539</v>
      </c>
      <c r="D1904" s="132">
        <v>488644</v>
      </c>
      <c r="E1904" s="132">
        <v>136520</v>
      </c>
      <c r="F1904" s="132">
        <v>136205</v>
      </c>
      <c r="G1904" s="132">
        <v>978995</v>
      </c>
      <c r="H1904" s="132">
        <v>55419</v>
      </c>
      <c r="I1904" s="132">
        <v>42060</v>
      </c>
      <c r="J1904" s="132">
        <v>49690</v>
      </c>
      <c r="K1904" s="132">
        <v>27083</v>
      </c>
      <c r="L1904" s="132">
        <v>5000</v>
      </c>
      <c r="M1904" s="132">
        <v>111921</v>
      </c>
      <c r="N1904" s="132">
        <v>1090916</v>
      </c>
      <c r="R1904" s="132">
        <v>42287</v>
      </c>
      <c r="S1904" s="132">
        <v>77496</v>
      </c>
      <c r="T1904" s="132">
        <v>303585</v>
      </c>
      <c r="U1904" s="132">
        <v>138932</v>
      </c>
      <c r="V1904" s="132">
        <v>700</v>
      </c>
      <c r="W1904" s="132">
        <v>900</v>
      </c>
      <c r="X1904" s="132">
        <v>44710</v>
      </c>
      <c r="Y1904" s="132">
        <v>18900</v>
      </c>
      <c r="Z1904" s="132">
        <v>9086</v>
      </c>
      <c r="AA1904" s="132" t="e">
        <v>#N/A</v>
      </c>
      <c r="AB1904" s="132" t="e">
        <v>#N/A</v>
      </c>
      <c r="AC1904" s="132">
        <v>3800</v>
      </c>
      <c r="AD1904" s="132" t="e">
        <v>#N/A</v>
      </c>
      <c r="AE1904" s="132">
        <v>19900</v>
      </c>
      <c r="AF1904" s="132">
        <v>23150</v>
      </c>
    </row>
    <row r="1905" spans="1:32">
      <c r="A1905" s="129">
        <v>39295</v>
      </c>
      <c r="B1905" s="132" t="e">
        <v>#N/A</v>
      </c>
      <c r="C1905" s="132">
        <v>35940</v>
      </c>
      <c r="D1905" s="132">
        <v>117406</v>
      </c>
      <c r="E1905" s="132">
        <v>57693</v>
      </c>
      <c r="F1905" s="132" t="e">
        <v>#N/A</v>
      </c>
      <c r="G1905" s="132" t="e">
        <v>#N/A</v>
      </c>
      <c r="H1905" s="132">
        <v>17576</v>
      </c>
      <c r="I1905" s="132">
        <v>14580</v>
      </c>
      <c r="J1905" s="132">
        <v>11430</v>
      </c>
      <c r="K1905" s="132">
        <v>3122</v>
      </c>
      <c r="L1905" s="132">
        <v>3750</v>
      </c>
      <c r="M1905" s="132" t="e">
        <v>#N/A</v>
      </c>
      <c r="N1905" s="132" t="e">
        <v>#N/A</v>
      </c>
      <c r="R1905" s="132">
        <v>32472</v>
      </c>
      <c r="S1905" s="132">
        <v>31595</v>
      </c>
      <c r="T1905" s="132">
        <v>59854</v>
      </c>
      <c r="U1905" s="132">
        <v>63545</v>
      </c>
      <c r="V1905" s="132" t="e">
        <v>#N/A</v>
      </c>
      <c r="W1905" s="132" t="e">
        <v>#N/A</v>
      </c>
      <c r="X1905" s="132">
        <v>12850</v>
      </c>
      <c r="Y1905" s="132">
        <v>10400</v>
      </c>
      <c r="Z1905" s="132">
        <v>8586</v>
      </c>
      <c r="AA1905" s="132" t="e">
        <v>#N/A</v>
      </c>
      <c r="AB1905" s="132" t="e">
        <v>#N/A</v>
      </c>
      <c r="AC1905" s="132">
        <v>1000</v>
      </c>
      <c r="AD1905" s="132" t="e">
        <v>#N/A</v>
      </c>
      <c r="AE1905" s="132">
        <v>19900</v>
      </c>
      <c r="AF1905" s="132">
        <v>3300</v>
      </c>
    </row>
    <row r="1906" spans="1:32">
      <c r="A1906" s="129">
        <v>39296</v>
      </c>
      <c r="B1906" s="132" t="e">
        <v>#N/A</v>
      </c>
      <c r="C1906" s="132">
        <v>35940</v>
      </c>
      <c r="D1906" s="132">
        <v>117406</v>
      </c>
      <c r="E1906" s="132">
        <v>57693</v>
      </c>
      <c r="F1906" s="132" t="e">
        <v>#N/A</v>
      </c>
      <c r="G1906" s="132" t="e">
        <v>#N/A</v>
      </c>
      <c r="H1906" s="132">
        <v>17576</v>
      </c>
      <c r="I1906" s="132">
        <v>14580</v>
      </c>
      <c r="J1906" s="132">
        <v>11430</v>
      </c>
      <c r="K1906" s="132">
        <v>3122</v>
      </c>
      <c r="L1906" s="132">
        <v>3750</v>
      </c>
      <c r="M1906" s="132" t="e">
        <v>#N/A</v>
      </c>
      <c r="N1906" s="132" t="e">
        <v>#N/A</v>
      </c>
      <c r="R1906" s="132">
        <v>32472</v>
      </c>
      <c r="S1906" s="132">
        <v>31595</v>
      </c>
      <c r="T1906" s="132">
        <v>59854</v>
      </c>
      <c r="U1906" s="132">
        <v>63545</v>
      </c>
      <c r="V1906" s="132" t="e">
        <v>#N/A</v>
      </c>
      <c r="W1906" s="132" t="e">
        <v>#N/A</v>
      </c>
      <c r="X1906" s="132">
        <v>12850</v>
      </c>
      <c r="Y1906" s="132">
        <v>10400</v>
      </c>
      <c r="Z1906" s="132">
        <v>8586</v>
      </c>
      <c r="AA1906" s="132" t="e">
        <v>#N/A</v>
      </c>
      <c r="AB1906" s="132" t="e">
        <v>#N/A</v>
      </c>
      <c r="AC1906" s="132">
        <v>1000</v>
      </c>
      <c r="AD1906" s="132" t="e">
        <v>#N/A</v>
      </c>
      <c r="AE1906" s="132">
        <v>19900</v>
      </c>
      <c r="AF1906" s="132">
        <v>3300</v>
      </c>
    </row>
    <row r="1907" spans="1:32">
      <c r="A1907" s="129">
        <v>39297</v>
      </c>
      <c r="B1907" s="132" t="e">
        <v>#N/A</v>
      </c>
      <c r="C1907" s="132">
        <v>35940</v>
      </c>
      <c r="D1907" s="132">
        <v>117406</v>
      </c>
      <c r="E1907" s="132">
        <v>57693</v>
      </c>
      <c r="F1907" s="132" t="e">
        <v>#N/A</v>
      </c>
      <c r="G1907" s="132" t="e">
        <v>#N/A</v>
      </c>
      <c r="H1907" s="132">
        <v>17576</v>
      </c>
      <c r="I1907" s="132">
        <v>14580</v>
      </c>
      <c r="J1907" s="132">
        <v>11430</v>
      </c>
      <c r="K1907" s="132">
        <v>3122</v>
      </c>
      <c r="L1907" s="132">
        <v>3750</v>
      </c>
      <c r="M1907" s="132" t="e">
        <v>#N/A</v>
      </c>
      <c r="N1907" s="132" t="e">
        <v>#N/A</v>
      </c>
      <c r="R1907" s="132">
        <v>32472</v>
      </c>
      <c r="S1907" s="132">
        <v>31595</v>
      </c>
      <c r="T1907" s="132">
        <v>59854</v>
      </c>
      <c r="U1907" s="132">
        <v>63545</v>
      </c>
      <c r="V1907" s="132" t="e">
        <v>#N/A</v>
      </c>
      <c r="W1907" s="132" t="e">
        <v>#N/A</v>
      </c>
      <c r="X1907" s="132">
        <v>12850</v>
      </c>
      <c r="Y1907" s="132">
        <v>10400</v>
      </c>
      <c r="Z1907" s="132">
        <v>8586</v>
      </c>
      <c r="AA1907" s="132" t="e">
        <v>#N/A</v>
      </c>
      <c r="AB1907" s="132" t="e">
        <v>#N/A</v>
      </c>
      <c r="AC1907" s="132">
        <v>1000</v>
      </c>
      <c r="AD1907" s="132" t="e">
        <v>#N/A</v>
      </c>
      <c r="AE1907" s="132">
        <v>19900</v>
      </c>
      <c r="AF1907" s="132">
        <v>3300</v>
      </c>
    </row>
    <row r="1908" spans="1:32">
      <c r="A1908" s="129">
        <v>39300</v>
      </c>
      <c r="B1908" s="132" t="e">
        <v>#N/A</v>
      </c>
      <c r="C1908" s="132">
        <v>35940</v>
      </c>
      <c r="D1908" s="132">
        <v>117406</v>
      </c>
      <c r="E1908" s="132">
        <v>57693</v>
      </c>
      <c r="F1908" s="132" t="e">
        <v>#N/A</v>
      </c>
      <c r="G1908" s="132" t="e">
        <v>#N/A</v>
      </c>
      <c r="H1908" s="132">
        <v>17576</v>
      </c>
      <c r="I1908" s="132">
        <v>14580</v>
      </c>
      <c r="J1908" s="132">
        <v>11430</v>
      </c>
      <c r="K1908" s="132">
        <v>3122</v>
      </c>
      <c r="L1908" s="132">
        <v>3750</v>
      </c>
      <c r="M1908" s="132" t="e">
        <v>#N/A</v>
      </c>
      <c r="N1908" s="132" t="e">
        <v>#N/A</v>
      </c>
      <c r="R1908" s="132">
        <v>32472</v>
      </c>
      <c r="S1908" s="132">
        <v>31595</v>
      </c>
      <c r="T1908" s="132">
        <v>59854</v>
      </c>
      <c r="U1908" s="132">
        <v>63545</v>
      </c>
      <c r="V1908" s="132" t="e">
        <v>#N/A</v>
      </c>
      <c r="W1908" s="132" t="e">
        <v>#N/A</v>
      </c>
      <c r="X1908" s="132">
        <v>12850</v>
      </c>
      <c r="Y1908" s="132">
        <v>10400</v>
      </c>
      <c r="Z1908" s="132">
        <v>8586</v>
      </c>
      <c r="AA1908" s="132" t="e">
        <v>#N/A</v>
      </c>
      <c r="AB1908" s="132" t="e">
        <v>#N/A</v>
      </c>
      <c r="AC1908" s="132">
        <v>1000</v>
      </c>
      <c r="AD1908" s="132" t="e">
        <v>#N/A</v>
      </c>
      <c r="AE1908" s="132">
        <v>19900</v>
      </c>
      <c r="AF1908" s="132">
        <v>3300</v>
      </c>
    </row>
    <row r="1909" spans="1:32">
      <c r="A1909" s="129">
        <v>39301</v>
      </c>
      <c r="B1909" s="132" t="e">
        <v>#N/A</v>
      </c>
      <c r="C1909" s="132">
        <v>109539</v>
      </c>
      <c r="D1909" s="132">
        <v>488644</v>
      </c>
      <c r="E1909" s="132">
        <v>136520</v>
      </c>
      <c r="F1909" s="132" t="e">
        <v>#N/A</v>
      </c>
      <c r="G1909" s="132" t="e">
        <v>#N/A</v>
      </c>
      <c r="H1909" s="132">
        <v>6242</v>
      </c>
      <c r="I1909" s="132">
        <v>2800</v>
      </c>
      <c r="J1909" s="132">
        <v>27083</v>
      </c>
      <c r="K1909" s="132">
        <v>27083</v>
      </c>
      <c r="L1909" s="132">
        <v>111921</v>
      </c>
      <c r="M1909" s="132" t="e">
        <v>#N/A</v>
      </c>
      <c r="N1909" s="132" t="e">
        <v>#N/A</v>
      </c>
      <c r="R1909" s="132">
        <v>42287</v>
      </c>
      <c r="S1909" s="132">
        <v>77496</v>
      </c>
      <c r="T1909" s="132">
        <v>303585</v>
      </c>
      <c r="U1909" s="132">
        <v>138932</v>
      </c>
      <c r="V1909" s="132">
        <v>700</v>
      </c>
      <c r="W1909" s="132">
        <v>900</v>
      </c>
      <c r="X1909" s="132">
        <v>44710</v>
      </c>
      <c r="Y1909" s="132">
        <v>18900</v>
      </c>
      <c r="Z1909" s="132">
        <v>9086</v>
      </c>
      <c r="AA1909" s="132" t="e">
        <v>#N/A</v>
      </c>
      <c r="AB1909" s="132" t="e">
        <v>#N/A</v>
      </c>
      <c r="AC1909" s="132">
        <v>3800</v>
      </c>
      <c r="AD1909" s="132" t="e">
        <v>#N/A</v>
      </c>
      <c r="AE1909" s="132">
        <v>19900</v>
      </c>
      <c r="AF1909" s="132">
        <v>23150</v>
      </c>
    </row>
    <row r="1910" spans="1:32">
      <c r="A1910" s="129">
        <v>39302</v>
      </c>
      <c r="B1910" s="132" t="e">
        <v>#N/A</v>
      </c>
      <c r="C1910" s="132">
        <v>109539</v>
      </c>
      <c r="D1910" s="132">
        <v>488644</v>
      </c>
      <c r="E1910" s="132">
        <v>136520</v>
      </c>
      <c r="F1910" s="132" t="e">
        <v>#N/A</v>
      </c>
      <c r="G1910" s="132" t="e">
        <v>#N/A</v>
      </c>
      <c r="H1910" s="132">
        <v>6242</v>
      </c>
      <c r="I1910" s="132">
        <v>2800</v>
      </c>
      <c r="J1910" s="132">
        <v>27083</v>
      </c>
      <c r="K1910" s="132">
        <v>27083</v>
      </c>
      <c r="L1910" s="132">
        <v>111921</v>
      </c>
      <c r="M1910" s="132" t="e">
        <v>#N/A</v>
      </c>
      <c r="N1910" s="132" t="e">
        <v>#N/A</v>
      </c>
      <c r="R1910" s="132">
        <v>42287</v>
      </c>
      <c r="S1910" s="132">
        <v>77496</v>
      </c>
      <c r="T1910" s="132">
        <v>303585</v>
      </c>
      <c r="U1910" s="132">
        <v>138932</v>
      </c>
      <c r="V1910" s="132">
        <v>700</v>
      </c>
      <c r="W1910" s="132">
        <v>900</v>
      </c>
      <c r="X1910" s="132">
        <v>44710</v>
      </c>
      <c r="Y1910" s="132">
        <v>18900</v>
      </c>
      <c r="Z1910" s="132">
        <v>9086</v>
      </c>
      <c r="AA1910" s="132" t="e">
        <v>#N/A</v>
      </c>
      <c r="AB1910" s="132" t="e">
        <v>#N/A</v>
      </c>
      <c r="AC1910" s="132">
        <v>3800</v>
      </c>
      <c r="AD1910" s="132" t="e">
        <v>#N/A</v>
      </c>
      <c r="AE1910" s="132">
        <v>19900</v>
      </c>
      <c r="AF1910" s="132">
        <v>23150</v>
      </c>
    </row>
    <row r="1911" spans="1:32">
      <c r="A1911" s="129">
        <v>39303</v>
      </c>
      <c r="B1911" s="132" t="e">
        <v>#N/A</v>
      </c>
      <c r="C1911" s="132">
        <v>109539</v>
      </c>
      <c r="D1911" s="132">
        <v>488644</v>
      </c>
      <c r="E1911" s="132">
        <v>136520</v>
      </c>
      <c r="F1911" s="132" t="e">
        <v>#N/A</v>
      </c>
      <c r="G1911" s="132" t="e">
        <v>#N/A</v>
      </c>
      <c r="H1911" s="132">
        <v>6242</v>
      </c>
      <c r="I1911" s="132">
        <v>2800</v>
      </c>
      <c r="J1911" s="132">
        <v>27083</v>
      </c>
      <c r="K1911" s="132">
        <v>27083</v>
      </c>
      <c r="L1911" s="132">
        <v>111921</v>
      </c>
      <c r="M1911" s="132" t="e">
        <v>#N/A</v>
      </c>
      <c r="N1911" s="132" t="e">
        <v>#N/A</v>
      </c>
      <c r="R1911" s="132">
        <v>42287</v>
      </c>
      <c r="S1911" s="132">
        <v>77496</v>
      </c>
      <c r="T1911" s="132">
        <v>303585</v>
      </c>
      <c r="U1911" s="132">
        <v>138932</v>
      </c>
      <c r="V1911" s="132">
        <v>700</v>
      </c>
      <c r="W1911" s="132">
        <v>900</v>
      </c>
      <c r="X1911" s="132">
        <v>44710</v>
      </c>
      <c r="Y1911" s="132">
        <v>18900</v>
      </c>
      <c r="Z1911" s="132">
        <v>9086</v>
      </c>
      <c r="AA1911" s="132" t="e">
        <v>#N/A</v>
      </c>
      <c r="AB1911" s="132" t="e">
        <v>#N/A</v>
      </c>
      <c r="AC1911" s="132">
        <v>3800</v>
      </c>
      <c r="AD1911" s="132" t="e">
        <v>#N/A</v>
      </c>
      <c r="AE1911" s="132">
        <v>19900</v>
      </c>
      <c r="AF1911" s="132">
        <v>23150</v>
      </c>
    </row>
    <row r="1912" spans="1:32">
      <c r="A1912" s="129">
        <v>39304</v>
      </c>
      <c r="B1912" s="132">
        <v>374913</v>
      </c>
      <c r="C1912" s="132">
        <v>45298</v>
      </c>
      <c r="D1912" s="132">
        <v>199504</v>
      </c>
      <c r="E1912" s="132">
        <v>20352</v>
      </c>
      <c r="F1912" s="132">
        <v>13155</v>
      </c>
      <c r="G1912" s="132">
        <v>317469</v>
      </c>
      <c r="H1912" s="132">
        <v>10413</v>
      </c>
      <c r="I1912" s="132">
        <v>16976</v>
      </c>
      <c r="J1912" s="132">
        <v>9380</v>
      </c>
      <c r="K1912" s="132">
        <v>3950</v>
      </c>
      <c r="L1912" s="132">
        <v>5025</v>
      </c>
      <c r="M1912" s="132">
        <v>57444</v>
      </c>
      <c r="N1912" s="132">
        <v>374913</v>
      </c>
      <c r="R1912" s="132">
        <v>25615</v>
      </c>
      <c r="S1912" s="132">
        <v>3025</v>
      </c>
      <c r="T1912" s="132">
        <v>116289</v>
      </c>
      <c r="U1912" s="132">
        <v>17580</v>
      </c>
      <c r="V1912" s="132">
        <v>980</v>
      </c>
      <c r="W1912" s="132" t="e">
        <v>#N/A</v>
      </c>
      <c r="X1912" s="132">
        <v>31571</v>
      </c>
      <c r="Y1912" s="132">
        <v>18760</v>
      </c>
      <c r="Z1912" s="132">
        <v>3399</v>
      </c>
      <c r="AA1912" s="132" t="e">
        <v>#N/A</v>
      </c>
      <c r="AB1912" s="132">
        <v>10000</v>
      </c>
      <c r="AC1912" s="132" t="e">
        <v>#N/A</v>
      </c>
      <c r="AD1912" s="132" t="e">
        <v>#N/A</v>
      </c>
      <c r="AE1912" s="132" t="e">
        <v>#N/A</v>
      </c>
      <c r="AF1912" s="132">
        <v>37300</v>
      </c>
    </row>
    <row r="1913" spans="1:32">
      <c r="A1913" s="129">
        <v>39307</v>
      </c>
      <c r="B1913" s="132" t="e">
        <v>#N/A</v>
      </c>
      <c r="C1913" s="132">
        <v>109539</v>
      </c>
      <c r="D1913" s="132">
        <v>488644</v>
      </c>
      <c r="E1913" s="132">
        <v>136520</v>
      </c>
      <c r="F1913" s="132" t="e">
        <v>#N/A</v>
      </c>
      <c r="G1913" s="132" t="e">
        <v>#N/A</v>
      </c>
      <c r="H1913" s="132">
        <v>6242</v>
      </c>
      <c r="I1913" s="132">
        <v>2800</v>
      </c>
      <c r="J1913" s="132">
        <v>27083</v>
      </c>
      <c r="K1913" s="132">
        <v>3950</v>
      </c>
      <c r="L1913" s="132">
        <v>111921</v>
      </c>
      <c r="M1913" s="132" t="e">
        <v>#N/A</v>
      </c>
      <c r="N1913" s="132" t="e">
        <v>#N/A</v>
      </c>
      <c r="R1913" s="132">
        <v>42287</v>
      </c>
      <c r="S1913" s="132">
        <v>77496</v>
      </c>
      <c r="T1913" s="132">
        <v>303585</v>
      </c>
      <c r="U1913" s="132">
        <v>138932</v>
      </c>
      <c r="V1913" s="132">
        <v>700</v>
      </c>
      <c r="W1913" s="132">
        <v>900</v>
      </c>
      <c r="X1913" s="132">
        <v>44710</v>
      </c>
      <c r="Y1913" s="132">
        <v>18900</v>
      </c>
      <c r="Z1913" s="132">
        <v>9086</v>
      </c>
      <c r="AA1913" s="132" t="e">
        <v>#N/A</v>
      </c>
      <c r="AB1913" s="132" t="e">
        <v>#N/A</v>
      </c>
      <c r="AC1913" s="132">
        <v>3800</v>
      </c>
      <c r="AD1913" s="132" t="e">
        <v>#N/A</v>
      </c>
      <c r="AE1913" s="132">
        <v>19900</v>
      </c>
      <c r="AF1913" s="132">
        <v>23150</v>
      </c>
    </row>
    <row r="1914" spans="1:32">
      <c r="A1914" s="129">
        <v>39308</v>
      </c>
      <c r="B1914" s="132" t="e">
        <v>#N/A</v>
      </c>
      <c r="C1914" s="132">
        <v>109539</v>
      </c>
      <c r="D1914" s="132">
        <v>488644</v>
      </c>
      <c r="E1914" s="132">
        <v>136520</v>
      </c>
      <c r="F1914" s="132" t="e">
        <v>#N/A</v>
      </c>
      <c r="G1914" s="132" t="e">
        <v>#N/A</v>
      </c>
      <c r="H1914" s="132">
        <v>6242</v>
      </c>
      <c r="I1914" s="132">
        <v>2800</v>
      </c>
      <c r="J1914" s="132">
        <v>27083</v>
      </c>
      <c r="K1914" s="132">
        <v>3950</v>
      </c>
      <c r="L1914" s="132">
        <v>111921</v>
      </c>
      <c r="M1914" s="132" t="e">
        <v>#N/A</v>
      </c>
      <c r="N1914" s="132" t="e">
        <v>#N/A</v>
      </c>
      <c r="R1914" s="132">
        <v>42287</v>
      </c>
      <c r="S1914" s="132">
        <v>77496</v>
      </c>
      <c r="T1914" s="132">
        <v>303585</v>
      </c>
      <c r="U1914" s="132">
        <v>138932</v>
      </c>
      <c r="V1914" s="132">
        <v>700</v>
      </c>
      <c r="W1914" s="132">
        <v>900</v>
      </c>
      <c r="X1914" s="132">
        <v>44710</v>
      </c>
      <c r="Y1914" s="132">
        <v>18900</v>
      </c>
      <c r="Z1914" s="132">
        <v>9086</v>
      </c>
      <c r="AA1914" s="132" t="e">
        <v>#N/A</v>
      </c>
      <c r="AB1914" s="132" t="e">
        <v>#N/A</v>
      </c>
      <c r="AC1914" s="132">
        <v>3800</v>
      </c>
      <c r="AD1914" s="132" t="e">
        <v>#N/A</v>
      </c>
      <c r="AE1914" s="132">
        <v>19900</v>
      </c>
      <c r="AF1914" s="132">
        <v>23150</v>
      </c>
    </row>
    <row r="1915" spans="1:32">
      <c r="A1915" s="129">
        <v>39309</v>
      </c>
      <c r="B1915" s="132">
        <v>588658</v>
      </c>
      <c r="C1915" s="132">
        <v>71200</v>
      </c>
      <c r="D1915" s="132">
        <v>313546</v>
      </c>
      <c r="E1915" s="132">
        <v>40819</v>
      </c>
      <c r="F1915" s="132">
        <v>18055</v>
      </c>
      <c r="G1915" s="132">
        <v>511810</v>
      </c>
      <c r="H1915" s="132">
        <v>14283</v>
      </c>
      <c r="I1915" s="132">
        <v>27716</v>
      </c>
      <c r="J1915" s="132">
        <v>18400</v>
      </c>
      <c r="K1915" s="132">
        <v>12910</v>
      </c>
      <c r="L1915" s="132">
        <v>9319</v>
      </c>
      <c r="M1915" s="132">
        <v>76848</v>
      </c>
      <c r="N1915" s="132">
        <v>588658</v>
      </c>
      <c r="R1915" s="132">
        <v>34535</v>
      </c>
      <c r="S1915" s="132">
        <v>22025</v>
      </c>
      <c r="T1915" s="132">
        <v>161709</v>
      </c>
      <c r="U1915" s="132">
        <v>64916</v>
      </c>
      <c r="V1915" s="132">
        <v>1780</v>
      </c>
      <c r="W1915" s="132" t="e">
        <v>#N/A</v>
      </c>
      <c r="X1915" s="132">
        <v>40833</v>
      </c>
      <c r="Y1915" s="132">
        <v>22412</v>
      </c>
      <c r="Z1915" s="132">
        <v>8793</v>
      </c>
      <c r="AA1915" s="132">
        <v>9700</v>
      </c>
      <c r="AB1915" s="132">
        <v>10000</v>
      </c>
      <c r="AC1915" s="132" t="e">
        <v>#N/A</v>
      </c>
      <c r="AD1915" s="132" t="e">
        <v>#N/A</v>
      </c>
      <c r="AE1915" s="132" t="e">
        <v>#N/A</v>
      </c>
      <c r="AF1915" s="132">
        <v>37300</v>
      </c>
    </row>
    <row r="1916" spans="1:32">
      <c r="A1916" s="129">
        <v>39310</v>
      </c>
      <c r="B1916" s="132" t="e">
        <v>#N/A</v>
      </c>
      <c r="C1916" s="132">
        <v>109539</v>
      </c>
      <c r="D1916" s="132">
        <v>488644</v>
      </c>
      <c r="E1916" s="132">
        <v>136520</v>
      </c>
      <c r="F1916" s="132" t="e">
        <v>#N/A</v>
      </c>
      <c r="G1916" s="132" t="e">
        <v>#N/A</v>
      </c>
      <c r="H1916" s="132">
        <v>6242</v>
      </c>
      <c r="I1916" s="132">
        <v>2800</v>
      </c>
      <c r="J1916" s="132">
        <v>27083</v>
      </c>
      <c r="K1916" s="132">
        <v>3950</v>
      </c>
      <c r="L1916" s="132">
        <v>111921</v>
      </c>
      <c r="M1916" s="132" t="e">
        <v>#N/A</v>
      </c>
      <c r="N1916" s="132" t="e">
        <v>#N/A</v>
      </c>
      <c r="R1916" s="132">
        <v>42287</v>
      </c>
      <c r="S1916" s="132">
        <v>77496</v>
      </c>
      <c r="T1916" s="132">
        <v>303585</v>
      </c>
      <c r="U1916" s="132">
        <v>138932</v>
      </c>
      <c r="V1916" s="132">
        <v>700</v>
      </c>
      <c r="W1916" s="132">
        <v>900</v>
      </c>
      <c r="X1916" s="132">
        <v>44710</v>
      </c>
      <c r="Y1916" s="132">
        <v>18900</v>
      </c>
      <c r="Z1916" s="132">
        <v>9086</v>
      </c>
      <c r="AA1916" s="132" t="e">
        <v>#N/A</v>
      </c>
      <c r="AB1916" s="132" t="e">
        <v>#N/A</v>
      </c>
      <c r="AC1916" s="132">
        <v>3800</v>
      </c>
      <c r="AD1916" s="132" t="e">
        <v>#N/A</v>
      </c>
      <c r="AE1916" s="132">
        <v>19900</v>
      </c>
      <c r="AF1916" s="132">
        <v>23150</v>
      </c>
    </row>
    <row r="1917" spans="1:32">
      <c r="A1917" s="129">
        <v>39311</v>
      </c>
      <c r="B1917" s="132" t="e">
        <v>#N/A</v>
      </c>
      <c r="C1917" s="132">
        <v>109539</v>
      </c>
      <c r="D1917" s="132">
        <v>488644</v>
      </c>
      <c r="E1917" s="132">
        <v>136520</v>
      </c>
      <c r="F1917" s="132" t="e">
        <v>#N/A</v>
      </c>
      <c r="G1917" s="132" t="e">
        <v>#N/A</v>
      </c>
      <c r="H1917" s="132">
        <v>6242</v>
      </c>
      <c r="I1917" s="132">
        <v>2800</v>
      </c>
      <c r="J1917" s="132">
        <v>27083</v>
      </c>
      <c r="K1917" s="132">
        <v>3950</v>
      </c>
      <c r="L1917" s="132">
        <v>111921</v>
      </c>
      <c r="M1917" s="132" t="e">
        <v>#N/A</v>
      </c>
      <c r="N1917" s="132" t="e">
        <v>#N/A</v>
      </c>
      <c r="R1917" s="132">
        <v>42287</v>
      </c>
      <c r="S1917" s="132">
        <v>77496</v>
      </c>
      <c r="T1917" s="132">
        <v>303585</v>
      </c>
      <c r="U1917" s="132">
        <v>138932</v>
      </c>
      <c r="V1917" s="132">
        <v>700</v>
      </c>
      <c r="W1917" s="132">
        <v>900</v>
      </c>
      <c r="X1917" s="132">
        <v>44710</v>
      </c>
      <c r="Y1917" s="132">
        <v>18900</v>
      </c>
      <c r="Z1917" s="132">
        <v>9086</v>
      </c>
      <c r="AA1917" s="132" t="e">
        <v>#N/A</v>
      </c>
      <c r="AB1917" s="132" t="e">
        <v>#N/A</v>
      </c>
      <c r="AC1917" s="132">
        <v>3800</v>
      </c>
      <c r="AD1917" s="132" t="e">
        <v>#N/A</v>
      </c>
      <c r="AE1917" s="132">
        <v>19900</v>
      </c>
      <c r="AF1917" s="132">
        <v>23150</v>
      </c>
    </row>
    <row r="1918" spans="1:32">
      <c r="A1918" s="129">
        <v>39314</v>
      </c>
      <c r="B1918" s="132">
        <v>769315</v>
      </c>
      <c r="C1918" s="132">
        <v>83256</v>
      </c>
      <c r="D1918" s="132">
        <v>424859</v>
      </c>
      <c r="E1918" s="132">
        <v>55635</v>
      </c>
      <c r="F1918" s="132">
        <v>18055</v>
      </c>
      <c r="G1918" s="132">
        <v>674520</v>
      </c>
      <c r="H1918" s="132">
        <v>27785</v>
      </c>
      <c r="I1918" s="132">
        <v>29966</v>
      </c>
      <c r="J1918" s="132">
        <v>31120</v>
      </c>
      <c r="K1918" s="132">
        <v>17715</v>
      </c>
      <c r="L1918" s="132">
        <v>9319</v>
      </c>
      <c r="M1918" s="132">
        <v>94795</v>
      </c>
      <c r="N1918" s="132">
        <v>769315</v>
      </c>
      <c r="R1918" s="132">
        <v>34535</v>
      </c>
      <c r="S1918" s="132">
        <v>41875</v>
      </c>
      <c r="T1918" s="132">
        <v>234549</v>
      </c>
      <c r="U1918" s="132">
        <v>76866</v>
      </c>
      <c r="V1918" s="132">
        <v>1780</v>
      </c>
      <c r="W1918" s="132" t="e">
        <v>#N/A</v>
      </c>
      <c r="X1918" s="132">
        <v>45857</v>
      </c>
      <c r="Y1918" s="132">
        <v>22412</v>
      </c>
      <c r="Z1918" s="132">
        <v>11519</v>
      </c>
      <c r="AA1918" s="132">
        <v>15500</v>
      </c>
      <c r="AB1918" s="132">
        <v>10000</v>
      </c>
      <c r="AC1918" s="132" t="e">
        <v>#N/A</v>
      </c>
      <c r="AD1918" s="132" t="e">
        <v>#N/A</v>
      </c>
      <c r="AE1918" s="132" t="e">
        <v>#N/A</v>
      </c>
      <c r="AF1918" s="132">
        <v>46540</v>
      </c>
    </row>
    <row r="1919" spans="1:32">
      <c r="A1919" s="129">
        <v>39315</v>
      </c>
      <c r="B1919" s="132" t="e">
        <v>#N/A</v>
      </c>
      <c r="C1919" s="132">
        <v>109539</v>
      </c>
      <c r="D1919" s="132">
        <v>488644</v>
      </c>
      <c r="E1919" s="132">
        <v>136520</v>
      </c>
      <c r="F1919" s="132" t="e">
        <v>#N/A</v>
      </c>
      <c r="G1919" s="132" t="e">
        <v>#N/A</v>
      </c>
      <c r="H1919" s="132">
        <v>6242</v>
      </c>
      <c r="I1919" s="132">
        <v>2800</v>
      </c>
      <c r="J1919" s="132">
        <v>27083</v>
      </c>
      <c r="K1919" s="132">
        <v>17715</v>
      </c>
      <c r="L1919" s="132">
        <v>111921</v>
      </c>
      <c r="M1919" s="132" t="e">
        <v>#N/A</v>
      </c>
      <c r="N1919" s="132" t="e">
        <v>#N/A</v>
      </c>
      <c r="R1919" s="132">
        <v>42287</v>
      </c>
      <c r="S1919" s="132">
        <v>77496</v>
      </c>
      <c r="T1919" s="132">
        <v>303585</v>
      </c>
      <c r="U1919" s="132">
        <v>138932</v>
      </c>
      <c r="V1919" s="132">
        <v>700</v>
      </c>
      <c r="W1919" s="132">
        <v>900</v>
      </c>
      <c r="X1919" s="132">
        <v>44710</v>
      </c>
      <c r="Y1919" s="132">
        <v>18900</v>
      </c>
      <c r="Z1919" s="132">
        <v>9086</v>
      </c>
      <c r="AA1919" s="132" t="e">
        <v>#N/A</v>
      </c>
      <c r="AB1919" s="132" t="e">
        <v>#N/A</v>
      </c>
      <c r="AC1919" s="132">
        <v>3800</v>
      </c>
      <c r="AD1919" s="132" t="e">
        <v>#N/A</v>
      </c>
      <c r="AE1919" s="132">
        <v>19900</v>
      </c>
      <c r="AF1919" s="132">
        <v>23150</v>
      </c>
    </row>
    <row r="1920" spans="1:32">
      <c r="A1920" s="129">
        <v>39316</v>
      </c>
      <c r="B1920" s="132" t="e">
        <v>#N/A</v>
      </c>
      <c r="C1920" s="132">
        <v>109539</v>
      </c>
      <c r="D1920" s="132">
        <v>488644</v>
      </c>
      <c r="E1920" s="132">
        <v>136520</v>
      </c>
      <c r="F1920" s="132" t="e">
        <v>#N/A</v>
      </c>
      <c r="G1920" s="132" t="e">
        <v>#N/A</v>
      </c>
      <c r="H1920" s="132">
        <v>6242</v>
      </c>
      <c r="I1920" s="132">
        <v>2800</v>
      </c>
      <c r="J1920" s="132">
        <v>27083</v>
      </c>
      <c r="K1920" s="132">
        <v>17715</v>
      </c>
      <c r="L1920" s="132">
        <v>111921</v>
      </c>
      <c r="M1920" s="132" t="e">
        <v>#N/A</v>
      </c>
      <c r="N1920" s="132" t="e">
        <v>#N/A</v>
      </c>
      <c r="R1920" s="132">
        <v>42287</v>
      </c>
      <c r="S1920" s="132">
        <v>77496</v>
      </c>
      <c r="T1920" s="132">
        <v>303585</v>
      </c>
      <c r="U1920" s="132">
        <v>138932</v>
      </c>
      <c r="V1920" s="132">
        <v>700</v>
      </c>
      <c r="W1920" s="132">
        <v>900</v>
      </c>
      <c r="X1920" s="132">
        <v>44710</v>
      </c>
      <c r="Y1920" s="132">
        <v>18900</v>
      </c>
      <c r="Z1920" s="132">
        <v>9086</v>
      </c>
      <c r="AA1920" s="132" t="e">
        <v>#N/A</v>
      </c>
      <c r="AB1920" s="132" t="e">
        <v>#N/A</v>
      </c>
      <c r="AC1920" s="132">
        <v>3800</v>
      </c>
      <c r="AD1920" s="132" t="e">
        <v>#N/A</v>
      </c>
      <c r="AE1920" s="132">
        <v>19900</v>
      </c>
      <c r="AF1920" s="132">
        <v>23150</v>
      </c>
    </row>
    <row r="1921" spans="1:32">
      <c r="A1921" s="129">
        <v>39317</v>
      </c>
      <c r="B1921" s="132" t="e">
        <v>#N/A</v>
      </c>
      <c r="C1921" s="132">
        <v>83256</v>
      </c>
      <c r="D1921" s="132">
        <v>424859</v>
      </c>
      <c r="E1921" s="132">
        <v>55635</v>
      </c>
      <c r="F1921" s="132" t="e">
        <v>#N/A</v>
      </c>
      <c r="G1921" s="132" t="e">
        <v>#N/A</v>
      </c>
      <c r="H1921" s="132">
        <v>27785</v>
      </c>
      <c r="I1921" s="132">
        <v>29966</v>
      </c>
      <c r="J1921" s="132">
        <v>3110</v>
      </c>
      <c r="K1921" s="132">
        <v>17715</v>
      </c>
      <c r="L1921" s="132">
        <v>9319</v>
      </c>
      <c r="M1921" s="132" t="e">
        <v>#N/A</v>
      </c>
      <c r="N1921" s="132" t="e">
        <v>#N/A</v>
      </c>
      <c r="R1921" s="132">
        <v>34535</v>
      </c>
      <c r="S1921" s="132">
        <v>41875</v>
      </c>
      <c r="T1921" s="132">
        <v>234549</v>
      </c>
      <c r="U1921" s="132">
        <v>76866</v>
      </c>
      <c r="V1921" s="132">
        <v>1780</v>
      </c>
      <c r="W1921" s="132" t="e">
        <v>#N/A</v>
      </c>
      <c r="X1921" s="132">
        <v>45857</v>
      </c>
      <c r="Y1921" s="132">
        <v>22412</v>
      </c>
      <c r="Z1921" s="132">
        <v>11519</v>
      </c>
      <c r="AA1921" s="132">
        <v>15500</v>
      </c>
      <c r="AB1921" s="132">
        <v>10000</v>
      </c>
      <c r="AC1921" s="132" t="e">
        <v>#N/A</v>
      </c>
      <c r="AD1921" s="132" t="e">
        <v>#N/A</v>
      </c>
      <c r="AE1921" s="132" t="e">
        <v>#N/A</v>
      </c>
      <c r="AF1921" s="132">
        <v>46540</v>
      </c>
    </row>
    <row r="1922" spans="1:32">
      <c r="A1922" s="129">
        <v>39318</v>
      </c>
      <c r="B1922" s="132" t="e">
        <v>#N/A</v>
      </c>
      <c r="C1922" s="132">
        <v>83256</v>
      </c>
      <c r="D1922" s="132">
        <v>424859</v>
      </c>
      <c r="E1922" s="132">
        <v>55635</v>
      </c>
      <c r="F1922" s="132" t="e">
        <v>#N/A</v>
      </c>
      <c r="G1922" s="132" t="e">
        <v>#N/A</v>
      </c>
      <c r="H1922" s="132">
        <v>27785</v>
      </c>
      <c r="I1922" s="132">
        <v>29966</v>
      </c>
      <c r="J1922" s="132">
        <v>3110</v>
      </c>
      <c r="K1922" s="132">
        <v>17715</v>
      </c>
      <c r="L1922" s="132">
        <v>9319</v>
      </c>
      <c r="M1922" s="132" t="e">
        <v>#N/A</v>
      </c>
      <c r="N1922" s="132" t="e">
        <v>#N/A</v>
      </c>
      <c r="R1922" s="132">
        <v>34535</v>
      </c>
      <c r="S1922" s="132">
        <v>41875</v>
      </c>
      <c r="T1922" s="132">
        <v>234549</v>
      </c>
      <c r="U1922" s="132">
        <v>76866</v>
      </c>
      <c r="V1922" s="132">
        <v>1780</v>
      </c>
      <c r="W1922" s="132" t="e">
        <v>#N/A</v>
      </c>
      <c r="X1922" s="132">
        <v>45857</v>
      </c>
      <c r="Y1922" s="132">
        <v>22412</v>
      </c>
      <c r="Z1922" s="132">
        <v>11519</v>
      </c>
      <c r="AA1922" s="132">
        <v>15500</v>
      </c>
      <c r="AB1922" s="132">
        <v>10000</v>
      </c>
      <c r="AC1922" s="132" t="e">
        <v>#N/A</v>
      </c>
      <c r="AD1922" s="132" t="e">
        <v>#N/A</v>
      </c>
      <c r="AE1922" s="132" t="e">
        <v>#N/A</v>
      </c>
      <c r="AF1922" s="132">
        <v>46540</v>
      </c>
    </row>
    <row r="1923" spans="1:32">
      <c r="A1923" s="129">
        <v>39321</v>
      </c>
      <c r="B1923" s="132" t="e">
        <v>#N/A</v>
      </c>
      <c r="C1923" s="132">
        <v>83256</v>
      </c>
      <c r="D1923" s="132">
        <v>424859</v>
      </c>
      <c r="E1923" s="132">
        <v>55635</v>
      </c>
      <c r="F1923" s="132" t="e">
        <v>#N/A</v>
      </c>
      <c r="G1923" s="132" t="e">
        <v>#N/A</v>
      </c>
      <c r="H1923" s="132">
        <v>27785</v>
      </c>
      <c r="I1923" s="132">
        <v>29966</v>
      </c>
      <c r="J1923" s="132">
        <v>3110</v>
      </c>
      <c r="K1923" s="132">
        <v>23645</v>
      </c>
      <c r="L1923" s="132">
        <v>9319</v>
      </c>
      <c r="M1923" s="132" t="e">
        <v>#N/A</v>
      </c>
      <c r="N1923" s="132" t="e">
        <v>#N/A</v>
      </c>
      <c r="R1923" s="132">
        <v>34535</v>
      </c>
      <c r="S1923" s="132">
        <v>41875</v>
      </c>
      <c r="T1923" s="132">
        <v>234549</v>
      </c>
      <c r="U1923" s="132">
        <v>76866</v>
      </c>
      <c r="V1923" s="132">
        <v>1780</v>
      </c>
      <c r="W1923" s="132" t="e">
        <v>#N/A</v>
      </c>
      <c r="X1923" s="132">
        <v>45857</v>
      </c>
      <c r="Y1923" s="132">
        <v>22412</v>
      </c>
      <c r="Z1923" s="132">
        <v>11519</v>
      </c>
      <c r="AA1923" s="132">
        <v>15500</v>
      </c>
      <c r="AB1923" s="132">
        <v>10000</v>
      </c>
      <c r="AC1923" s="132" t="e">
        <v>#N/A</v>
      </c>
      <c r="AD1923" s="132" t="e">
        <v>#N/A</v>
      </c>
      <c r="AE1923" s="132" t="e">
        <v>#N/A</v>
      </c>
      <c r="AF1923" s="132">
        <v>46540</v>
      </c>
    </row>
    <row r="1924" spans="1:32">
      <c r="A1924" s="129">
        <v>39322</v>
      </c>
      <c r="B1924" s="132" t="e">
        <v>#N/A</v>
      </c>
      <c r="C1924" s="132">
        <v>83256</v>
      </c>
      <c r="D1924" s="132">
        <v>424859</v>
      </c>
      <c r="E1924" s="132">
        <v>55635</v>
      </c>
      <c r="F1924" s="132" t="e">
        <v>#N/A</v>
      </c>
      <c r="G1924" s="132" t="e">
        <v>#N/A</v>
      </c>
      <c r="H1924" s="132">
        <v>27785</v>
      </c>
      <c r="I1924" s="132">
        <v>29966</v>
      </c>
      <c r="J1924" s="132">
        <v>3110</v>
      </c>
      <c r="K1924" s="132">
        <v>23645</v>
      </c>
      <c r="L1924" s="132">
        <v>9319</v>
      </c>
      <c r="M1924" s="132" t="e">
        <v>#N/A</v>
      </c>
      <c r="N1924" s="132" t="e">
        <v>#N/A</v>
      </c>
      <c r="R1924" s="132">
        <v>34535</v>
      </c>
      <c r="S1924" s="132">
        <v>41875</v>
      </c>
      <c r="T1924" s="132">
        <v>234549</v>
      </c>
      <c r="U1924" s="132">
        <v>76866</v>
      </c>
      <c r="V1924" s="132">
        <v>1780</v>
      </c>
      <c r="W1924" s="132" t="e">
        <v>#N/A</v>
      </c>
      <c r="X1924" s="132">
        <v>45857</v>
      </c>
      <c r="Y1924" s="132">
        <v>22412</v>
      </c>
      <c r="Z1924" s="132">
        <v>11519</v>
      </c>
      <c r="AA1924" s="132">
        <v>15500</v>
      </c>
      <c r="AB1924" s="132">
        <v>10000</v>
      </c>
      <c r="AC1924" s="132" t="e">
        <v>#N/A</v>
      </c>
      <c r="AD1924" s="132" t="e">
        <v>#N/A</v>
      </c>
      <c r="AE1924" s="132" t="e">
        <v>#N/A</v>
      </c>
      <c r="AF1924" s="132">
        <v>46540</v>
      </c>
    </row>
    <row r="1925" spans="1:32">
      <c r="A1925" s="129">
        <v>39323</v>
      </c>
      <c r="B1925" s="132" t="e">
        <v>#N/A</v>
      </c>
      <c r="C1925" s="132">
        <v>83256</v>
      </c>
      <c r="D1925" s="132">
        <v>424859</v>
      </c>
      <c r="E1925" s="132">
        <v>55635</v>
      </c>
      <c r="F1925" s="132" t="e">
        <v>#N/A</v>
      </c>
      <c r="G1925" s="132" t="e">
        <v>#N/A</v>
      </c>
      <c r="H1925" s="132">
        <v>27785</v>
      </c>
      <c r="I1925" s="132">
        <v>29966</v>
      </c>
      <c r="J1925" s="132">
        <v>3110</v>
      </c>
      <c r="K1925" s="132">
        <v>23645</v>
      </c>
      <c r="L1925" s="132">
        <v>9319</v>
      </c>
      <c r="M1925" s="132" t="e">
        <v>#N/A</v>
      </c>
      <c r="N1925" s="132" t="e">
        <v>#N/A</v>
      </c>
      <c r="R1925" s="132">
        <v>34535</v>
      </c>
      <c r="S1925" s="132">
        <v>41875</v>
      </c>
      <c r="T1925" s="132">
        <v>234549</v>
      </c>
      <c r="U1925" s="132">
        <v>76866</v>
      </c>
      <c r="V1925" s="132">
        <v>1780</v>
      </c>
      <c r="W1925" s="132" t="e">
        <v>#N/A</v>
      </c>
      <c r="X1925" s="132">
        <v>45857</v>
      </c>
      <c r="Y1925" s="132">
        <v>22412</v>
      </c>
      <c r="Z1925" s="132">
        <v>11519</v>
      </c>
      <c r="AA1925" s="132">
        <v>15500</v>
      </c>
      <c r="AB1925" s="132">
        <v>10000</v>
      </c>
      <c r="AC1925" s="132" t="e">
        <v>#N/A</v>
      </c>
      <c r="AD1925" s="132" t="e">
        <v>#N/A</v>
      </c>
      <c r="AE1925" s="132" t="e">
        <v>#N/A</v>
      </c>
      <c r="AF1925" s="132">
        <v>46540</v>
      </c>
    </row>
    <row r="1926" spans="1:32">
      <c r="A1926" s="129">
        <v>39324</v>
      </c>
      <c r="B1926" s="132" t="e">
        <v>#N/A</v>
      </c>
      <c r="C1926" s="132">
        <v>83256</v>
      </c>
      <c r="D1926" s="132">
        <v>424859</v>
      </c>
      <c r="E1926" s="132">
        <v>55635</v>
      </c>
      <c r="F1926" s="132" t="e">
        <v>#N/A</v>
      </c>
      <c r="G1926" s="132" t="e">
        <v>#N/A</v>
      </c>
      <c r="H1926" s="132">
        <v>27785</v>
      </c>
      <c r="I1926" s="132">
        <v>29966</v>
      </c>
      <c r="J1926" s="132">
        <v>3110</v>
      </c>
      <c r="K1926" s="132">
        <v>23645</v>
      </c>
      <c r="L1926" s="132">
        <v>9319</v>
      </c>
      <c r="M1926" s="132" t="e">
        <v>#N/A</v>
      </c>
      <c r="N1926" s="132" t="e">
        <v>#N/A</v>
      </c>
      <c r="R1926" s="132">
        <v>34535</v>
      </c>
      <c r="S1926" s="132">
        <v>41875</v>
      </c>
      <c r="T1926" s="132">
        <v>234549</v>
      </c>
      <c r="U1926" s="132">
        <v>76866</v>
      </c>
      <c r="V1926" s="132">
        <v>1780</v>
      </c>
      <c r="W1926" s="132" t="e">
        <v>#N/A</v>
      </c>
      <c r="X1926" s="132">
        <v>45857</v>
      </c>
      <c r="Y1926" s="132">
        <v>22412</v>
      </c>
      <c r="Z1926" s="132">
        <v>11519</v>
      </c>
      <c r="AA1926" s="132">
        <v>15500</v>
      </c>
      <c r="AB1926" s="132">
        <v>10000</v>
      </c>
      <c r="AC1926" s="132" t="e">
        <v>#N/A</v>
      </c>
      <c r="AD1926" s="132" t="e">
        <v>#N/A</v>
      </c>
      <c r="AE1926" s="132" t="e">
        <v>#N/A</v>
      </c>
      <c r="AF1926" s="132">
        <v>46540</v>
      </c>
    </row>
    <row r="1927" spans="1:32">
      <c r="A1927" s="129">
        <v>39325</v>
      </c>
      <c r="B1927" s="132">
        <v>1264422</v>
      </c>
      <c r="C1927" s="132">
        <v>107526</v>
      </c>
      <c r="D1927" s="132">
        <v>707190</v>
      </c>
      <c r="E1927" s="132">
        <v>108495</v>
      </c>
      <c r="F1927" s="132">
        <v>82991</v>
      </c>
      <c r="G1927" s="132">
        <v>1125872</v>
      </c>
      <c r="H1927" s="132">
        <v>45935</v>
      </c>
      <c r="I1927" s="132">
        <v>44466</v>
      </c>
      <c r="J1927" s="132">
        <v>39850</v>
      </c>
      <c r="K1927" s="132">
        <v>26940</v>
      </c>
      <c r="L1927" s="132">
        <v>9319</v>
      </c>
      <c r="M1927" s="132">
        <v>138550</v>
      </c>
      <c r="N1927" s="132">
        <v>1264422</v>
      </c>
      <c r="R1927" s="132">
        <v>34535</v>
      </c>
      <c r="S1927" s="132">
        <v>69375</v>
      </c>
      <c r="T1927" s="132">
        <v>474635</v>
      </c>
      <c r="U1927" s="132">
        <v>99031</v>
      </c>
      <c r="V1927" s="132">
        <v>1780</v>
      </c>
      <c r="W1927" s="132">
        <v>900</v>
      </c>
      <c r="X1927" s="132">
        <v>57907</v>
      </c>
      <c r="Y1927" s="132">
        <v>24162</v>
      </c>
      <c r="Z1927" s="132">
        <v>11969</v>
      </c>
      <c r="AA1927" s="132">
        <v>18200</v>
      </c>
      <c r="AB1927" s="132">
        <v>10000</v>
      </c>
      <c r="AC1927" s="132" t="e">
        <v>#N/A</v>
      </c>
      <c r="AD1927" s="132">
        <v>10560</v>
      </c>
      <c r="AE1927" s="132" t="e">
        <v>#N/A</v>
      </c>
      <c r="AF1927" s="132">
        <v>50490</v>
      </c>
    </row>
    <row r="1928" spans="1:32">
      <c r="A1928" s="129">
        <v>39329</v>
      </c>
      <c r="B1928" s="132" t="e">
        <v>#N/A</v>
      </c>
      <c r="C1928" s="132">
        <v>83256</v>
      </c>
      <c r="D1928" s="132">
        <v>424859</v>
      </c>
      <c r="E1928" s="132">
        <v>55635</v>
      </c>
      <c r="F1928" s="132" t="e">
        <v>#N/A</v>
      </c>
      <c r="G1928" s="132" t="e">
        <v>#N/A</v>
      </c>
      <c r="H1928" s="132">
        <v>27785</v>
      </c>
      <c r="I1928" s="132">
        <v>29966</v>
      </c>
      <c r="J1928" s="132">
        <v>3110</v>
      </c>
      <c r="K1928" s="132">
        <v>26940</v>
      </c>
      <c r="L1928" s="132">
        <v>9319</v>
      </c>
      <c r="M1928" s="132" t="e">
        <v>#N/A</v>
      </c>
      <c r="N1928" s="132" t="e">
        <v>#N/A</v>
      </c>
      <c r="R1928" s="132">
        <v>34535</v>
      </c>
      <c r="S1928" s="132">
        <v>41875</v>
      </c>
      <c r="T1928" s="132">
        <v>234549</v>
      </c>
      <c r="U1928" s="132">
        <v>76866</v>
      </c>
      <c r="V1928" s="132">
        <v>1780</v>
      </c>
      <c r="W1928" s="132" t="e">
        <v>#N/A</v>
      </c>
      <c r="X1928" s="132">
        <v>45857</v>
      </c>
      <c r="Y1928" s="132">
        <v>22412</v>
      </c>
      <c r="Z1928" s="132">
        <v>11519</v>
      </c>
      <c r="AA1928" s="132">
        <v>15500</v>
      </c>
      <c r="AB1928" s="132">
        <v>10000</v>
      </c>
      <c r="AC1928" s="132" t="e">
        <v>#N/A</v>
      </c>
      <c r="AD1928" s="132" t="e">
        <v>#N/A</v>
      </c>
      <c r="AE1928" s="132" t="e">
        <v>#N/A</v>
      </c>
      <c r="AF1928" s="132">
        <v>46540</v>
      </c>
    </row>
    <row r="1929" spans="1:32">
      <c r="A1929" s="129">
        <v>39330</v>
      </c>
      <c r="B1929" s="132" t="e">
        <v>#N/A</v>
      </c>
      <c r="C1929" s="132">
        <v>83256</v>
      </c>
      <c r="D1929" s="132">
        <v>424859</v>
      </c>
      <c r="E1929" s="132">
        <v>55635</v>
      </c>
      <c r="F1929" s="132" t="e">
        <v>#N/A</v>
      </c>
      <c r="G1929" s="132" t="e">
        <v>#N/A</v>
      </c>
      <c r="H1929" s="132">
        <v>27785</v>
      </c>
      <c r="I1929" s="132">
        <v>29966</v>
      </c>
      <c r="J1929" s="132">
        <v>3110</v>
      </c>
      <c r="K1929" s="132">
        <v>26940</v>
      </c>
      <c r="L1929" s="132">
        <v>9319</v>
      </c>
      <c r="M1929" s="132" t="e">
        <v>#N/A</v>
      </c>
      <c r="N1929" s="132" t="e">
        <v>#N/A</v>
      </c>
      <c r="R1929" s="132">
        <v>34535</v>
      </c>
      <c r="S1929" s="132">
        <v>41875</v>
      </c>
      <c r="T1929" s="132">
        <v>234549</v>
      </c>
      <c r="U1929" s="132">
        <v>76866</v>
      </c>
      <c r="V1929" s="132">
        <v>1780</v>
      </c>
      <c r="W1929" s="132" t="e">
        <v>#N/A</v>
      </c>
      <c r="X1929" s="132">
        <v>45857</v>
      </c>
      <c r="Y1929" s="132">
        <v>22412</v>
      </c>
      <c r="Z1929" s="132">
        <v>11519</v>
      </c>
      <c r="AA1929" s="132">
        <v>15500</v>
      </c>
      <c r="AB1929" s="132">
        <v>10000</v>
      </c>
      <c r="AC1929" s="132" t="e">
        <v>#N/A</v>
      </c>
      <c r="AD1929" s="132" t="e">
        <v>#N/A</v>
      </c>
      <c r="AE1929" s="132" t="e">
        <v>#N/A</v>
      </c>
      <c r="AF1929" s="132">
        <v>46540</v>
      </c>
    </row>
    <row r="1930" spans="1:32">
      <c r="A1930" s="129">
        <v>39331</v>
      </c>
      <c r="B1930" s="132" t="e">
        <v>#N/A</v>
      </c>
      <c r="C1930" s="132">
        <v>83256</v>
      </c>
      <c r="D1930" s="132">
        <v>424859</v>
      </c>
      <c r="E1930" s="132">
        <v>55635</v>
      </c>
      <c r="F1930" s="132" t="e">
        <v>#N/A</v>
      </c>
      <c r="G1930" s="132" t="e">
        <v>#N/A</v>
      </c>
      <c r="H1930" s="132">
        <v>27785</v>
      </c>
      <c r="I1930" s="132">
        <v>29966</v>
      </c>
      <c r="J1930" s="132">
        <v>3110</v>
      </c>
      <c r="K1930" s="132">
        <v>26940</v>
      </c>
      <c r="L1930" s="132">
        <v>9319</v>
      </c>
      <c r="M1930" s="132" t="e">
        <v>#N/A</v>
      </c>
      <c r="N1930" s="132" t="e">
        <v>#N/A</v>
      </c>
      <c r="R1930" s="132">
        <v>34535</v>
      </c>
      <c r="S1930" s="132">
        <v>41875</v>
      </c>
      <c r="T1930" s="132">
        <v>234549</v>
      </c>
      <c r="U1930" s="132">
        <v>76866</v>
      </c>
      <c r="V1930" s="132">
        <v>1780</v>
      </c>
      <c r="W1930" s="132" t="e">
        <v>#N/A</v>
      </c>
      <c r="X1930" s="132">
        <v>45857</v>
      </c>
      <c r="Y1930" s="132">
        <v>22412</v>
      </c>
      <c r="Z1930" s="132">
        <v>11519</v>
      </c>
      <c r="AA1930" s="132">
        <v>15500</v>
      </c>
      <c r="AB1930" s="132">
        <v>10000</v>
      </c>
      <c r="AC1930" s="132" t="e">
        <v>#N/A</v>
      </c>
      <c r="AD1930" s="132" t="e">
        <v>#N/A</v>
      </c>
      <c r="AE1930" s="132" t="e">
        <v>#N/A</v>
      </c>
      <c r="AF1930" s="132">
        <v>46540</v>
      </c>
    </row>
    <row r="1931" spans="1:32">
      <c r="A1931" s="129">
        <v>39332</v>
      </c>
      <c r="B1931" s="132" t="e">
        <v>#N/A</v>
      </c>
      <c r="C1931" s="132">
        <v>98026</v>
      </c>
      <c r="D1931" s="132">
        <v>534960</v>
      </c>
      <c r="E1931" s="132">
        <v>82365</v>
      </c>
      <c r="F1931" s="132" t="e">
        <v>#N/A</v>
      </c>
      <c r="G1931" s="132" t="e">
        <v>#N/A</v>
      </c>
      <c r="H1931" s="132">
        <v>29185</v>
      </c>
      <c r="I1931" s="132">
        <v>37616</v>
      </c>
      <c r="J1931" s="132">
        <v>34050</v>
      </c>
      <c r="K1931" s="132">
        <v>26940</v>
      </c>
      <c r="L1931" s="132">
        <v>9319</v>
      </c>
      <c r="M1931" s="132" t="e">
        <v>#N/A</v>
      </c>
      <c r="N1931" s="132" t="e">
        <v>#N/A</v>
      </c>
      <c r="R1931" s="132">
        <v>34535</v>
      </c>
      <c r="S1931" s="132">
        <v>69375</v>
      </c>
      <c r="T1931" s="132">
        <v>474635</v>
      </c>
      <c r="U1931" s="132">
        <v>99031</v>
      </c>
      <c r="V1931" s="132">
        <v>1780</v>
      </c>
      <c r="W1931" s="132">
        <v>900</v>
      </c>
      <c r="X1931" s="132">
        <v>57907</v>
      </c>
      <c r="Y1931" s="132">
        <v>24162</v>
      </c>
      <c r="Z1931" s="132">
        <v>11969</v>
      </c>
      <c r="AA1931" s="132">
        <v>18200</v>
      </c>
      <c r="AB1931" s="132">
        <v>10000</v>
      </c>
      <c r="AC1931" s="132" t="e">
        <v>#N/A</v>
      </c>
      <c r="AD1931" s="132">
        <v>10560</v>
      </c>
      <c r="AE1931" s="132" t="e">
        <v>#N/A</v>
      </c>
      <c r="AF1931" s="132">
        <v>50490</v>
      </c>
    </row>
    <row r="1932" spans="1:32">
      <c r="A1932" s="129">
        <v>39335</v>
      </c>
      <c r="B1932" s="132">
        <v>334800</v>
      </c>
      <c r="C1932" s="132">
        <v>27499</v>
      </c>
      <c r="D1932" s="132">
        <v>189597</v>
      </c>
      <c r="E1932" s="132">
        <v>25122</v>
      </c>
      <c r="F1932" s="132">
        <v>46690</v>
      </c>
      <c r="G1932" s="132">
        <v>321943</v>
      </c>
      <c r="H1932" s="132">
        <v>1500</v>
      </c>
      <c r="I1932" s="132">
        <v>4657</v>
      </c>
      <c r="J1932" s="132">
        <v>13125</v>
      </c>
      <c r="K1932" s="132">
        <v>7100</v>
      </c>
      <c r="L1932" s="132" t="e">
        <v>#N/A</v>
      </c>
      <c r="M1932" s="132">
        <v>12857</v>
      </c>
      <c r="N1932" s="132">
        <v>334800</v>
      </c>
      <c r="R1932" s="132">
        <v>8750</v>
      </c>
      <c r="S1932" s="132">
        <v>22250</v>
      </c>
      <c r="T1932" s="132">
        <v>121662</v>
      </c>
      <c r="U1932" s="132">
        <v>39362</v>
      </c>
      <c r="V1932" s="132" t="e">
        <v>#N/A</v>
      </c>
      <c r="W1932" s="132" t="e">
        <v>#N/A</v>
      </c>
      <c r="X1932" s="132">
        <v>12447</v>
      </c>
      <c r="Y1932" s="132" t="e">
        <v>#N/A</v>
      </c>
      <c r="Z1932" s="132">
        <v>6632</v>
      </c>
      <c r="AA1932" s="132">
        <v>9500</v>
      </c>
      <c r="AB1932" s="132" t="e">
        <v>#N/A</v>
      </c>
      <c r="AC1932" s="132" t="e">
        <v>#N/A</v>
      </c>
      <c r="AD1932" s="132" t="e">
        <v>#N/A</v>
      </c>
      <c r="AE1932" s="132">
        <v>30880</v>
      </c>
      <c r="AF1932" s="132">
        <v>10050</v>
      </c>
    </row>
    <row r="1933" spans="1:32">
      <c r="A1933" s="129">
        <v>39336</v>
      </c>
      <c r="B1933" s="132" t="e">
        <v>#N/A</v>
      </c>
      <c r="C1933" s="132">
        <v>27499</v>
      </c>
      <c r="D1933" s="132">
        <v>189597</v>
      </c>
      <c r="E1933" s="132">
        <v>25122</v>
      </c>
      <c r="F1933" s="132" t="e">
        <v>#N/A</v>
      </c>
      <c r="G1933" s="132" t="e">
        <v>#N/A</v>
      </c>
      <c r="H1933" s="132">
        <v>1500</v>
      </c>
      <c r="I1933" s="132">
        <v>4657</v>
      </c>
      <c r="J1933" s="132">
        <v>13125</v>
      </c>
      <c r="K1933" s="132">
        <v>7100</v>
      </c>
      <c r="L1933" s="132" t="e">
        <v>#N/A</v>
      </c>
      <c r="M1933" s="132" t="e">
        <v>#N/A</v>
      </c>
      <c r="N1933" s="132" t="e">
        <v>#N/A</v>
      </c>
      <c r="R1933" s="132">
        <v>8750</v>
      </c>
      <c r="S1933" s="132">
        <v>22250</v>
      </c>
      <c r="T1933" s="132">
        <v>121662</v>
      </c>
      <c r="U1933" s="132">
        <v>39362</v>
      </c>
      <c r="V1933" s="132" t="e">
        <v>#N/A</v>
      </c>
      <c r="W1933" s="132" t="e">
        <v>#N/A</v>
      </c>
      <c r="X1933" s="132">
        <v>12447</v>
      </c>
      <c r="Y1933" s="132" t="e">
        <v>#N/A</v>
      </c>
      <c r="Z1933" s="132">
        <v>6632</v>
      </c>
      <c r="AA1933" s="132">
        <v>9500</v>
      </c>
      <c r="AB1933" s="132" t="e">
        <v>#N/A</v>
      </c>
      <c r="AC1933" s="132" t="e">
        <v>#N/A</v>
      </c>
      <c r="AD1933" s="132" t="e">
        <v>#N/A</v>
      </c>
      <c r="AE1933" s="132">
        <v>30880</v>
      </c>
      <c r="AF1933" s="132">
        <v>10050</v>
      </c>
    </row>
    <row r="1934" spans="1:32">
      <c r="A1934" s="129">
        <v>39337</v>
      </c>
      <c r="B1934" s="132" t="e">
        <v>#N/A</v>
      </c>
      <c r="C1934" s="132">
        <v>27499</v>
      </c>
      <c r="D1934" s="132">
        <v>189597</v>
      </c>
      <c r="E1934" s="132">
        <v>25122</v>
      </c>
      <c r="F1934" s="132" t="e">
        <v>#N/A</v>
      </c>
      <c r="G1934" s="132" t="e">
        <v>#N/A</v>
      </c>
      <c r="H1934" s="132">
        <v>1500</v>
      </c>
      <c r="I1934" s="132">
        <v>4657</v>
      </c>
      <c r="J1934" s="132">
        <v>13125</v>
      </c>
      <c r="K1934" s="132">
        <v>7100</v>
      </c>
      <c r="L1934" s="132" t="e">
        <v>#N/A</v>
      </c>
      <c r="M1934" s="132" t="e">
        <v>#N/A</v>
      </c>
      <c r="N1934" s="132" t="e">
        <v>#N/A</v>
      </c>
      <c r="R1934" s="132">
        <v>8750</v>
      </c>
      <c r="S1934" s="132">
        <v>22250</v>
      </c>
      <c r="T1934" s="132">
        <v>121662</v>
      </c>
      <c r="U1934" s="132">
        <v>39362</v>
      </c>
      <c r="V1934" s="132" t="e">
        <v>#N/A</v>
      </c>
      <c r="W1934" s="132" t="e">
        <v>#N/A</v>
      </c>
      <c r="X1934" s="132">
        <v>12447</v>
      </c>
      <c r="Y1934" s="132" t="e">
        <v>#N/A</v>
      </c>
      <c r="Z1934" s="132">
        <v>6632</v>
      </c>
      <c r="AA1934" s="132">
        <v>9500</v>
      </c>
      <c r="AB1934" s="132" t="e">
        <v>#N/A</v>
      </c>
      <c r="AC1934" s="132" t="e">
        <v>#N/A</v>
      </c>
      <c r="AD1934" s="132" t="e">
        <v>#N/A</v>
      </c>
      <c r="AE1934" s="132">
        <v>30880</v>
      </c>
      <c r="AF1934" s="132">
        <v>10050</v>
      </c>
    </row>
    <row r="1935" spans="1:32">
      <c r="A1935" s="129">
        <v>39338</v>
      </c>
      <c r="B1935" s="132" t="e">
        <v>#N/A</v>
      </c>
      <c r="C1935" s="132">
        <v>27499</v>
      </c>
      <c r="D1935" s="132">
        <v>189597</v>
      </c>
      <c r="E1935" s="132">
        <v>25122</v>
      </c>
      <c r="F1935" s="132" t="e">
        <v>#N/A</v>
      </c>
      <c r="G1935" s="132" t="e">
        <v>#N/A</v>
      </c>
      <c r="H1935" s="132">
        <v>1500</v>
      </c>
      <c r="I1935" s="132">
        <v>4657</v>
      </c>
      <c r="J1935" s="132">
        <v>13125</v>
      </c>
      <c r="K1935" s="132">
        <v>7100</v>
      </c>
      <c r="L1935" s="132" t="e">
        <v>#N/A</v>
      </c>
      <c r="M1935" s="132" t="e">
        <v>#N/A</v>
      </c>
      <c r="N1935" s="132" t="e">
        <v>#N/A</v>
      </c>
      <c r="R1935" s="132">
        <v>8750</v>
      </c>
      <c r="S1935" s="132">
        <v>22250</v>
      </c>
      <c r="T1935" s="132">
        <v>121662</v>
      </c>
      <c r="U1935" s="132">
        <v>39362</v>
      </c>
      <c r="V1935" s="132" t="e">
        <v>#N/A</v>
      </c>
      <c r="W1935" s="132" t="e">
        <v>#N/A</v>
      </c>
      <c r="X1935" s="132">
        <v>12447</v>
      </c>
      <c r="Y1935" s="132" t="e">
        <v>#N/A</v>
      </c>
      <c r="Z1935" s="132">
        <v>6632</v>
      </c>
      <c r="AA1935" s="132">
        <v>9500</v>
      </c>
      <c r="AB1935" s="132" t="e">
        <v>#N/A</v>
      </c>
      <c r="AC1935" s="132" t="e">
        <v>#N/A</v>
      </c>
      <c r="AD1935" s="132" t="e">
        <v>#N/A</v>
      </c>
      <c r="AE1935" s="132">
        <v>30880</v>
      </c>
      <c r="AF1935" s="132">
        <v>10050</v>
      </c>
    </row>
    <row r="1936" spans="1:32">
      <c r="A1936" s="129">
        <v>39339</v>
      </c>
      <c r="B1936" s="132" t="e">
        <v>#N/A</v>
      </c>
      <c r="C1936" s="132">
        <v>27499</v>
      </c>
      <c r="D1936" s="132">
        <v>189597</v>
      </c>
      <c r="E1936" s="132">
        <v>25122</v>
      </c>
      <c r="F1936" s="132" t="e">
        <v>#N/A</v>
      </c>
      <c r="G1936" s="132" t="e">
        <v>#N/A</v>
      </c>
      <c r="H1936" s="132">
        <v>1500</v>
      </c>
      <c r="I1936" s="132">
        <v>4657</v>
      </c>
      <c r="J1936" s="132">
        <v>13125</v>
      </c>
      <c r="K1936" s="132">
        <v>7100</v>
      </c>
      <c r="L1936" s="132" t="e">
        <v>#N/A</v>
      </c>
      <c r="M1936" s="132" t="e">
        <v>#N/A</v>
      </c>
      <c r="N1936" s="132" t="e">
        <v>#N/A</v>
      </c>
      <c r="R1936" s="132">
        <v>8750</v>
      </c>
      <c r="S1936" s="132">
        <v>22250</v>
      </c>
      <c r="T1936" s="132">
        <v>121662</v>
      </c>
      <c r="U1936" s="132">
        <v>39362</v>
      </c>
      <c r="V1936" s="132" t="e">
        <v>#N/A</v>
      </c>
      <c r="W1936" s="132" t="e">
        <v>#N/A</v>
      </c>
      <c r="X1936" s="132">
        <v>12447</v>
      </c>
      <c r="Y1936" s="132" t="e">
        <v>#N/A</v>
      </c>
      <c r="Z1936" s="132">
        <v>6632</v>
      </c>
      <c r="AA1936" s="132">
        <v>9500</v>
      </c>
      <c r="AB1936" s="132" t="e">
        <v>#N/A</v>
      </c>
      <c r="AC1936" s="132" t="e">
        <v>#N/A</v>
      </c>
      <c r="AD1936" s="132" t="e">
        <v>#N/A</v>
      </c>
      <c r="AE1936" s="132">
        <v>30880</v>
      </c>
      <c r="AF1936" s="132">
        <v>10050</v>
      </c>
    </row>
    <row r="1937" spans="1:32">
      <c r="A1937" s="129">
        <v>39342</v>
      </c>
      <c r="B1937" s="132" t="e">
        <v>#N/A</v>
      </c>
      <c r="C1937" s="132">
        <v>52119</v>
      </c>
      <c r="D1937" s="132">
        <v>332977</v>
      </c>
      <c r="E1937" s="132">
        <v>53727</v>
      </c>
      <c r="F1937" s="132" t="e">
        <v>#N/A</v>
      </c>
      <c r="G1937" s="132" t="e">
        <v>#N/A</v>
      </c>
      <c r="H1937" s="132">
        <v>4750</v>
      </c>
      <c r="I1937" s="132">
        <v>12917</v>
      </c>
      <c r="J1937" s="132">
        <v>17825</v>
      </c>
      <c r="K1937" s="132">
        <v>9040</v>
      </c>
      <c r="L1937" s="132">
        <v>3520</v>
      </c>
      <c r="M1937" s="132" t="e">
        <v>#N/A</v>
      </c>
      <c r="N1937" s="132" t="e">
        <v>#N/A</v>
      </c>
      <c r="R1937" s="132">
        <v>24510</v>
      </c>
      <c r="S1937" s="132">
        <v>49300</v>
      </c>
      <c r="T1937" s="132">
        <v>226328</v>
      </c>
      <c r="U1937" s="132">
        <v>50162</v>
      </c>
      <c r="V1937" s="132" t="e">
        <v>#N/A</v>
      </c>
      <c r="W1937" s="132" t="e">
        <v>#N/A</v>
      </c>
      <c r="X1937" s="132">
        <v>32764</v>
      </c>
      <c r="Y1937" s="132" t="e">
        <v>#N/A</v>
      </c>
      <c r="Z1937" s="132">
        <v>6632</v>
      </c>
      <c r="AA1937" s="132">
        <v>24200</v>
      </c>
      <c r="AB1937" s="132" t="e">
        <v>#N/A</v>
      </c>
      <c r="AC1937" s="132" t="e">
        <v>#N/A</v>
      </c>
      <c r="AD1937" s="132" t="e">
        <v>#N/A</v>
      </c>
      <c r="AE1937" s="132">
        <v>40710</v>
      </c>
      <c r="AF1937" s="132">
        <v>10050</v>
      </c>
    </row>
    <row r="1938" spans="1:32">
      <c r="A1938" s="129">
        <v>39343</v>
      </c>
      <c r="B1938" s="132" t="e">
        <v>#N/A</v>
      </c>
      <c r="C1938" s="132">
        <v>52119</v>
      </c>
      <c r="D1938" s="132">
        <v>332977</v>
      </c>
      <c r="E1938" s="132">
        <v>53727</v>
      </c>
      <c r="F1938" s="132" t="e">
        <v>#N/A</v>
      </c>
      <c r="G1938" s="132" t="e">
        <v>#N/A</v>
      </c>
      <c r="H1938" s="132">
        <v>4750</v>
      </c>
      <c r="I1938" s="132">
        <v>12917</v>
      </c>
      <c r="J1938" s="132">
        <v>17825</v>
      </c>
      <c r="K1938" s="132">
        <v>9040</v>
      </c>
      <c r="L1938" s="132">
        <v>3520</v>
      </c>
      <c r="M1938" s="132" t="e">
        <v>#N/A</v>
      </c>
      <c r="N1938" s="132" t="e">
        <v>#N/A</v>
      </c>
      <c r="R1938" s="132">
        <v>24510</v>
      </c>
      <c r="S1938" s="132">
        <v>49300</v>
      </c>
      <c r="T1938" s="132">
        <v>226328</v>
      </c>
      <c r="U1938" s="132">
        <v>50162</v>
      </c>
      <c r="V1938" s="132" t="e">
        <v>#N/A</v>
      </c>
      <c r="W1938" s="132" t="e">
        <v>#N/A</v>
      </c>
      <c r="X1938" s="132">
        <v>32764</v>
      </c>
      <c r="Y1938" s="132" t="e">
        <v>#N/A</v>
      </c>
      <c r="Z1938" s="132">
        <v>6632</v>
      </c>
      <c r="AA1938" s="132">
        <v>24200</v>
      </c>
      <c r="AB1938" s="132" t="e">
        <v>#N/A</v>
      </c>
      <c r="AC1938" s="132" t="e">
        <v>#N/A</v>
      </c>
      <c r="AD1938" s="132" t="e">
        <v>#N/A</v>
      </c>
      <c r="AE1938" s="132">
        <v>40710</v>
      </c>
      <c r="AF1938" s="132">
        <v>10050</v>
      </c>
    </row>
    <row r="1939" spans="1:32">
      <c r="A1939" s="129">
        <v>39344</v>
      </c>
      <c r="B1939" s="132" t="e">
        <v>#N/A</v>
      </c>
      <c r="C1939" s="132">
        <v>52119</v>
      </c>
      <c r="D1939" s="132">
        <v>332977</v>
      </c>
      <c r="E1939" s="132">
        <v>53727</v>
      </c>
      <c r="F1939" s="132" t="e">
        <v>#N/A</v>
      </c>
      <c r="G1939" s="132" t="e">
        <v>#N/A</v>
      </c>
      <c r="H1939" s="132">
        <v>4750</v>
      </c>
      <c r="I1939" s="132">
        <v>12917</v>
      </c>
      <c r="J1939" s="132">
        <v>17825</v>
      </c>
      <c r="K1939" s="132">
        <v>9040</v>
      </c>
      <c r="L1939" s="132">
        <v>3520</v>
      </c>
      <c r="M1939" s="132" t="e">
        <v>#N/A</v>
      </c>
      <c r="N1939" s="132" t="e">
        <v>#N/A</v>
      </c>
      <c r="R1939" s="132">
        <v>24510</v>
      </c>
      <c r="S1939" s="132">
        <v>49300</v>
      </c>
      <c r="T1939" s="132">
        <v>226328</v>
      </c>
      <c r="U1939" s="132">
        <v>50162</v>
      </c>
      <c r="V1939" s="132" t="e">
        <v>#N/A</v>
      </c>
      <c r="W1939" s="132" t="e">
        <v>#N/A</v>
      </c>
      <c r="X1939" s="132">
        <v>32764</v>
      </c>
      <c r="Y1939" s="132" t="e">
        <v>#N/A</v>
      </c>
      <c r="Z1939" s="132">
        <v>6632</v>
      </c>
      <c r="AA1939" s="132">
        <v>24200</v>
      </c>
      <c r="AB1939" s="132" t="e">
        <v>#N/A</v>
      </c>
      <c r="AC1939" s="132" t="e">
        <v>#N/A</v>
      </c>
      <c r="AD1939" s="132" t="e">
        <v>#N/A</v>
      </c>
      <c r="AE1939" s="132">
        <v>40710</v>
      </c>
      <c r="AF1939" s="132">
        <v>10050</v>
      </c>
    </row>
    <row r="1940" spans="1:32">
      <c r="A1940" s="129">
        <v>39345</v>
      </c>
      <c r="B1940" s="132">
        <v>864299</v>
      </c>
      <c r="C1940" s="132">
        <v>76459</v>
      </c>
      <c r="D1940" s="132">
        <v>458551</v>
      </c>
      <c r="E1940" s="132">
        <v>92127</v>
      </c>
      <c r="F1940" s="132">
        <v>107030</v>
      </c>
      <c r="G1940" s="132">
        <v>803487</v>
      </c>
      <c r="H1940" s="132">
        <v>18940</v>
      </c>
      <c r="I1940" s="132">
        <v>16167</v>
      </c>
      <c r="J1940" s="132">
        <v>24420</v>
      </c>
      <c r="K1940" s="132">
        <v>9040</v>
      </c>
      <c r="L1940" s="132">
        <v>4290</v>
      </c>
      <c r="M1940" s="132">
        <v>60812</v>
      </c>
      <c r="N1940" s="132">
        <v>864299</v>
      </c>
      <c r="R1940" s="132" t="e">
        <v>#N/A</v>
      </c>
      <c r="S1940" s="132">
        <v>49300</v>
      </c>
      <c r="T1940" s="132">
        <v>348737</v>
      </c>
      <c r="U1940" s="132">
        <v>59842</v>
      </c>
      <c r="V1940" s="132" t="e">
        <v>#N/A</v>
      </c>
      <c r="W1940" s="132" t="e">
        <v>#N/A</v>
      </c>
      <c r="X1940" s="132" t="e">
        <v>#N/A</v>
      </c>
      <c r="Y1940" s="132" t="e">
        <v>#N/A</v>
      </c>
      <c r="Z1940" s="132" t="e">
        <v>#N/A</v>
      </c>
      <c r="AA1940" s="132" t="e">
        <v>#N/A</v>
      </c>
      <c r="AB1940" s="132" t="e">
        <v>#N/A</v>
      </c>
      <c r="AC1940" s="132" t="e">
        <v>#N/A</v>
      </c>
      <c r="AD1940" s="132" t="e">
        <v>#N/A</v>
      </c>
      <c r="AE1940" s="132" t="e">
        <v>#N/A</v>
      </c>
      <c r="AF1940" s="132" t="e">
        <v>#N/A</v>
      </c>
    </row>
    <row r="1941" spans="1:32">
      <c r="A1941" s="129">
        <v>39346</v>
      </c>
      <c r="B1941" s="132" t="e">
        <v>#N/A</v>
      </c>
      <c r="C1941" s="132">
        <v>76459</v>
      </c>
      <c r="D1941" s="132">
        <v>458551</v>
      </c>
      <c r="E1941" s="132">
        <v>92127</v>
      </c>
      <c r="F1941" s="132" t="e">
        <v>#N/A</v>
      </c>
      <c r="G1941" s="132" t="e">
        <v>#N/A</v>
      </c>
      <c r="H1941" s="132">
        <v>18940</v>
      </c>
      <c r="I1941" s="132">
        <v>16167</v>
      </c>
      <c r="J1941" s="132">
        <v>24420</v>
      </c>
      <c r="K1941" s="132">
        <v>9040</v>
      </c>
      <c r="L1941" s="132">
        <v>4290</v>
      </c>
      <c r="M1941" s="132" t="e">
        <v>#N/A</v>
      </c>
      <c r="N1941" s="132" t="e">
        <v>#N/A</v>
      </c>
      <c r="R1941" s="132">
        <v>34260</v>
      </c>
      <c r="S1941" s="132">
        <v>49300</v>
      </c>
      <c r="T1941" s="132">
        <v>348737</v>
      </c>
      <c r="U1941" s="132">
        <v>59842</v>
      </c>
      <c r="V1941" s="132" t="e">
        <v>#N/A</v>
      </c>
      <c r="W1941" s="132" t="e">
        <v>#N/A</v>
      </c>
      <c r="X1941" s="132">
        <v>42439</v>
      </c>
      <c r="Y1941" s="132">
        <v>2650</v>
      </c>
      <c r="Z1941" s="132">
        <v>6632</v>
      </c>
      <c r="AA1941" s="132">
        <v>33050</v>
      </c>
      <c r="AB1941" s="132" t="e">
        <v>#N/A</v>
      </c>
      <c r="AC1941" s="132" t="e">
        <v>#N/A</v>
      </c>
      <c r="AD1941" s="132" t="e">
        <v>#N/A</v>
      </c>
      <c r="AE1941" s="132">
        <v>40710</v>
      </c>
      <c r="AF1941" s="132">
        <v>31385</v>
      </c>
    </row>
    <row r="1942" spans="1:32">
      <c r="A1942" s="129">
        <v>39349</v>
      </c>
      <c r="B1942" s="132" t="e">
        <v>#N/A</v>
      </c>
      <c r="C1942" s="132">
        <v>76459</v>
      </c>
      <c r="D1942" s="132">
        <v>458551</v>
      </c>
      <c r="E1942" s="132">
        <v>92127</v>
      </c>
      <c r="F1942" s="132" t="e">
        <v>#N/A</v>
      </c>
      <c r="G1942" s="132" t="e">
        <v>#N/A</v>
      </c>
      <c r="H1942" s="132">
        <v>18940</v>
      </c>
      <c r="I1942" s="132">
        <v>16167</v>
      </c>
      <c r="J1942" s="132">
        <v>24420</v>
      </c>
      <c r="K1942" s="132">
        <v>9040</v>
      </c>
      <c r="L1942" s="132">
        <v>4290</v>
      </c>
      <c r="M1942" s="132" t="e">
        <v>#N/A</v>
      </c>
      <c r="N1942" s="132" t="e">
        <v>#N/A</v>
      </c>
      <c r="R1942" s="132">
        <v>34260</v>
      </c>
      <c r="S1942" s="132">
        <v>49300</v>
      </c>
      <c r="T1942" s="132">
        <v>348737</v>
      </c>
      <c r="U1942" s="132">
        <v>59842</v>
      </c>
      <c r="V1942" s="132" t="e">
        <v>#N/A</v>
      </c>
      <c r="W1942" s="132" t="e">
        <v>#N/A</v>
      </c>
      <c r="X1942" s="132">
        <v>42439</v>
      </c>
      <c r="Y1942" s="132">
        <v>2650</v>
      </c>
      <c r="Z1942" s="132">
        <v>6632</v>
      </c>
      <c r="AA1942" s="132">
        <v>33050</v>
      </c>
      <c r="AB1942" s="132" t="e">
        <v>#N/A</v>
      </c>
      <c r="AC1942" s="132" t="e">
        <v>#N/A</v>
      </c>
      <c r="AD1942" s="132" t="e">
        <v>#N/A</v>
      </c>
      <c r="AE1942" s="132">
        <v>40710</v>
      </c>
      <c r="AF1942" s="132">
        <v>31385</v>
      </c>
    </row>
    <row r="1943" spans="1:32">
      <c r="A1943" s="129">
        <v>39350</v>
      </c>
      <c r="B1943" s="132">
        <v>1076053</v>
      </c>
      <c r="C1943" s="132">
        <v>96709</v>
      </c>
      <c r="D1943" s="132">
        <v>572807</v>
      </c>
      <c r="E1943" s="132">
        <v>117357</v>
      </c>
      <c r="F1943" s="132">
        <v>116930</v>
      </c>
      <c r="G1943" s="132">
        <v>1000276</v>
      </c>
      <c r="H1943" s="132">
        <v>24190</v>
      </c>
      <c r="I1943" s="132">
        <v>20917</v>
      </c>
      <c r="J1943" s="132">
        <v>38263</v>
      </c>
      <c r="K1943" s="132">
        <v>12670</v>
      </c>
      <c r="L1943" s="132">
        <v>5790</v>
      </c>
      <c r="M1943" s="132">
        <v>75777</v>
      </c>
      <c r="N1943" s="132">
        <v>1076053</v>
      </c>
      <c r="R1943" s="132" t="e">
        <v>#N/A</v>
      </c>
      <c r="S1943" s="132">
        <v>90180</v>
      </c>
      <c r="T1943" s="132">
        <v>402743</v>
      </c>
      <c r="U1943" s="132">
        <v>83792</v>
      </c>
      <c r="V1943" s="132" t="e">
        <v>#N/A</v>
      </c>
      <c r="W1943" s="132" t="e">
        <v>#N/A</v>
      </c>
      <c r="X1943" s="132" t="e">
        <v>#N/A</v>
      </c>
      <c r="Y1943" s="132" t="e">
        <v>#N/A</v>
      </c>
      <c r="Z1943" s="132" t="e">
        <v>#N/A</v>
      </c>
      <c r="AA1943" s="132" t="e">
        <v>#N/A</v>
      </c>
      <c r="AB1943" s="132" t="e">
        <v>#N/A</v>
      </c>
      <c r="AC1943" s="132" t="e">
        <v>#N/A</v>
      </c>
      <c r="AD1943" s="132" t="e">
        <v>#N/A</v>
      </c>
      <c r="AE1943" s="132" t="e">
        <v>#N/A</v>
      </c>
      <c r="AF1943" s="132" t="e">
        <v>#N/A</v>
      </c>
    </row>
    <row r="1944" spans="1:32">
      <c r="A1944" s="129">
        <v>39351</v>
      </c>
      <c r="B1944" s="132" t="e">
        <v>#N/A</v>
      </c>
      <c r="C1944" s="132">
        <v>96709</v>
      </c>
      <c r="D1944" s="132">
        <v>572807</v>
      </c>
      <c r="E1944" s="132">
        <v>117357</v>
      </c>
      <c r="F1944" s="132" t="e">
        <v>#N/A</v>
      </c>
      <c r="G1944" s="132" t="e">
        <v>#N/A</v>
      </c>
      <c r="H1944" s="132">
        <v>24190</v>
      </c>
      <c r="I1944" s="132">
        <v>20917</v>
      </c>
      <c r="J1944" s="132">
        <v>38263</v>
      </c>
      <c r="K1944" s="132">
        <v>12670</v>
      </c>
      <c r="L1944" s="132">
        <v>5790</v>
      </c>
      <c r="M1944" s="132" t="e">
        <v>#N/A</v>
      </c>
      <c r="N1944" s="132" t="e">
        <v>#N/A</v>
      </c>
      <c r="R1944" s="132">
        <v>34260</v>
      </c>
      <c r="S1944" s="132">
        <v>90180</v>
      </c>
      <c r="T1944" s="132">
        <v>402743</v>
      </c>
      <c r="U1944" s="132">
        <v>83792</v>
      </c>
      <c r="V1944" s="132">
        <v>1050</v>
      </c>
      <c r="W1944" s="132" t="e">
        <v>#N/A</v>
      </c>
      <c r="X1944" s="132">
        <v>47939</v>
      </c>
      <c r="Y1944" s="132">
        <v>9300</v>
      </c>
      <c r="Z1944" s="132">
        <v>6632</v>
      </c>
      <c r="AA1944" s="132">
        <v>35750</v>
      </c>
      <c r="AB1944" s="132" t="e">
        <v>#N/A</v>
      </c>
      <c r="AC1944" s="132" t="e">
        <v>#N/A</v>
      </c>
      <c r="AD1944" s="132">
        <v>7993</v>
      </c>
      <c r="AE1944" s="132">
        <v>40710</v>
      </c>
      <c r="AF1944" s="132">
        <v>32585</v>
      </c>
    </row>
    <row r="1945" spans="1:32">
      <c r="A1945" s="129">
        <v>39352</v>
      </c>
      <c r="B1945" s="132" t="e">
        <v>#N/A</v>
      </c>
      <c r="C1945" s="132">
        <v>96709</v>
      </c>
      <c r="D1945" s="132">
        <v>572807</v>
      </c>
      <c r="E1945" s="132">
        <v>117357</v>
      </c>
      <c r="F1945" s="132" t="e">
        <v>#N/A</v>
      </c>
      <c r="G1945" s="132" t="e">
        <v>#N/A</v>
      </c>
      <c r="H1945" s="132">
        <v>24190</v>
      </c>
      <c r="I1945" s="132">
        <v>20917</v>
      </c>
      <c r="J1945" s="132">
        <v>38263</v>
      </c>
      <c r="K1945" s="132">
        <v>12670</v>
      </c>
      <c r="L1945" s="132">
        <v>5790</v>
      </c>
      <c r="M1945" s="132" t="e">
        <v>#N/A</v>
      </c>
      <c r="N1945" s="132" t="e">
        <v>#N/A</v>
      </c>
      <c r="R1945" s="132">
        <v>34260</v>
      </c>
      <c r="S1945" s="132">
        <v>90180</v>
      </c>
      <c r="T1945" s="132">
        <v>402743</v>
      </c>
      <c r="U1945" s="132">
        <v>83792</v>
      </c>
      <c r="V1945" s="132">
        <v>1050</v>
      </c>
      <c r="W1945" s="132" t="e">
        <v>#N/A</v>
      </c>
      <c r="X1945" s="132">
        <v>47939</v>
      </c>
      <c r="Y1945" s="132">
        <v>9300</v>
      </c>
      <c r="Z1945" s="132">
        <v>6632</v>
      </c>
      <c r="AA1945" s="132">
        <v>35750</v>
      </c>
      <c r="AB1945" s="132" t="e">
        <v>#N/A</v>
      </c>
      <c r="AC1945" s="132" t="e">
        <v>#N/A</v>
      </c>
      <c r="AD1945" s="132">
        <v>7993</v>
      </c>
      <c r="AE1945" s="132">
        <v>40710</v>
      </c>
      <c r="AF1945" s="132">
        <v>32585</v>
      </c>
    </row>
    <row r="1946" spans="1:32">
      <c r="A1946" s="129">
        <v>39353</v>
      </c>
      <c r="B1946" s="132" t="e">
        <v>#N/A</v>
      </c>
      <c r="C1946" s="132">
        <v>96709</v>
      </c>
      <c r="D1946" s="132">
        <v>572807</v>
      </c>
      <c r="E1946" s="132">
        <v>117357</v>
      </c>
      <c r="F1946" s="132" t="e">
        <v>#N/A</v>
      </c>
      <c r="G1946" s="132" t="e">
        <v>#N/A</v>
      </c>
      <c r="H1946" s="132">
        <v>24190</v>
      </c>
      <c r="I1946" s="132">
        <v>20917</v>
      </c>
      <c r="J1946" s="132">
        <v>38263</v>
      </c>
      <c r="K1946" s="132">
        <v>12670</v>
      </c>
      <c r="L1946" s="132">
        <v>5790</v>
      </c>
      <c r="M1946" s="132" t="e">
        <v>#N/A</v>
      </c>
      <c r="N1946" s="132" t="e">
        <v>#N/A</v>
      </c>
      <c r="R1946" s="132">
        <v>34260</v>
      </c>
      <c r="S1946" s="132">
        <v>90180</v>
      </c>
      <c r="T1946" s="132">
        <v>402743</v>
      </c>
      <c r="U1946" s="132">
        <v>83792</v>
      </c>
      <c r="V1946" s="132">
        <v>1050</v>
      </c>
      <c r="W1946" s="132" t="e">
        <v>#N/A</v>
      </c>
      <c r="X1946" s="132">
        <v>47939</v>
      </c>
      <c r="Y1946" s="132">
        <v>9300</v>
      </c>
      <c r="Z1946" s="132">
        <v>6632</v>
      </c>
      <c r="AA1946" s="132">
        <v>35750</v>
      </c>
      <c r="AB1946" s="132" t="e">
        <v>#N/A</v>
      </c>
      <c r="AC1946" s="132" t="e">
        <v>#N/A</v>
      </c>
      <c r="AD1946" s="132">
        <v>7993</v>
      </c>
      <c r="AE1946" s="132">
        <v>40710</v>
      </c>
      <c r="AF1946" s="132">
        <v>32585</v>
      </c>
    </row>
    <row r="1947" spans="1:32">
      <c r="A1947" s="129">
        <v>39356</v>
      </c>
      <c r="B1947" s="132" t="e">
        <v>#N/A</v>
      </c>
      <c r="C1947" s="132">
        <v>113504</v>
      </c>
      <c r="D1947" s="132">
        <v>715004</v>
      </c>
      <c r="E1947" s="132">
        <v>130657</v>
      </c>
      <c r="F1947" s="132" t="e">
        <v>#N/A</v>
      </c>
      <c r="G1947" s="132" t="e">
        <v>#N/A</v>
      </c>
      <c r="H1947" s="132">
        <v>48834</v>
      </c>
      <c r="I1947" s="132">
        <v>36012</v>
      </c>
      <c r="J1947" s="132">
        <v>49163</v>
      </c>
      <c r="K1947" s="132">
        <v>22695</v>
      </c>
      <c r="L1947" s="132">
        <v>8240</v>
      </c>
      <c r="M1947" s="132" t="e">
        <v>#N/A</v>
      </c>
      <c r="N1947" s="132" t="e">
        <v>#N/A</v>
      </c>
      <c r="R1947" s="132">
        <v>35060</v>
      </c>
      <c r="S1947" s="132">
        <v>124730</v>
      </c>
      <c r="T1947" s="132">
        <v>473125</v>
      </c>
      <c r="U1947" s="132">
        <v>88687</v>
      </c>
      <c r="V1947" s="132">
        <v>1050</v>
      </c>
      <c r="W1947" s="132" t="e">
        <v>#N/A</v>
      </c>
      <c r="X1947" s="132">
        <v>60219</v>
      </c>
      <c r="Y1947" s="132">
        <v>9300</v>
      </c>
      <c r="Z1947" s="132">
        <v>12740</v>
      </c>
      <c r="AA1947" s="132">
        <v>44250</v>
      </c>
      <c r="AB1947" s="132" t="e">
        <v>#N/A</v>
      </c>
      <c r="AC1947" s="132">
        <v>8982</v>
      </c>
      <c r="AD1947" s="132">
        <v>7993</v>
      </c>
      <c r="AE1947" s="132">
        <v>40710</v>
      </c>
      <c r="AF1947" s="132">
        <v>32585</v>
      </c>
    </row>
    <row r="1948" spans="1:32">
      <c r="A1948" s="129">
        <v>39357</v>
      </c>
      <c r="B1948" s="132" t="e">
        <v>#N/A</v>
      </c>
      <c r="C1948" s="132">
        <v>113504</v>
      </c>
      <c r="D1948" s="132">
        <v>715004</v>
      </c>
      <c r="E1948" s="132">
        <v>130657</v>
      </c>
      <c r="F1948" s="132" t="e">
        <v>#N/A</v>
      </c>
      <c r="G1948" s="132" t="e">
        <v>#N/A</v>
      </c>
      <c r="H1948" s="132">
        <v>48834</v>
      </c>
      <c r="I1948" s="132">
        <v>36012</v>
      </c>
      <c r="J1948" s="132">
        <v>49163</v>
      </c>
      <c r="K1948" s="132">
        <v>22695</v>
      </c>
      <c r="L1948" s="132">
        <v>8240</v>
      </c>
      <c r="M1948" s="132" t="e">
        <v>#N/A</v>
      </c>
      <c r="N1948" s="132" t="e">
        <v>#N/A</v>
      </c>
      <c r="R1948" s="132">
        <v>35060</v>
      </c>
      <c r="S1948" s="132">
        <v>124730</v>
      </c>
      <c r="T1948" s="132">
        <v>473125</v>
      </c>
      <c r="U1948" s="132">
        <v>88687</v>
      </c>
      <c r="V1948" s="132">
        <v>1050</v>
      </c>
      <c r="W1948" s="132" t="e">
        <v>#N/A</v>
      </c>
      <c r="X1948" s="132">
        <v>60219</v>
      </c>
      <c r="Y1948" s="132">
        <v>9300</v>
      </c>
      <c r="Z1948" s="132">
        <v>12740</v>
      </c>
      <c r="AA1948" s="132">
        <v>44250</v>
      </c>
      <c r="AB1948" s="132" t="e">
        <v>#N/A</v>
      </c>
      <c r="AC1948" s="132">
        <v>8982</v>
      </c>
      <c r="AD1948" s="132">
        <v>7993</v>
      </c>
      <c r="AE1948" s="132">
        <v>40710</v>
      </c>
      <c r="AF1948" s="132">
        <v>32585</v>
      </c>
    </row>
    <row r="1949" spans="1:32">
      <c r="A1949" s="129">
        <v>39358</v>
      </c>
      <c r="B1949" s="132" t="e">
        <v>#N/A</v>
      </c>
      <c r="C1949" s="132">
        <v>113504</v>
      </c>
      <c r="D1949" s="132">
        <v>715004</v>
      </c>
      <c r="E1949" s="132">
        <v>130657</v>
      </c>
      <c r="F1949" s="132" t="e">
        <v>#N/A</v>
      </c>
      <c r="G1949" s="132" t="e">
        <v>#N/A</v>
      </c>
      <c r="H1949" s="132">
        <v>48834</v>
      </c>
      <c r="I1949" s="132">
        <v>36012</v>
      </c>
      <c r="J1949" s="132">
        <v>49163</v>
      </c>
      <c r="K1949" s="132">
        <v>22695</v>
      </c>
      <c r="L1949" s="132">
        <v>8240</v>
      </c>
      <c r="M1949" s="132" t="e">
        <v>#N/A</v>
      </c>
      <c r="N1949" s="132" t="e">
        <v>#N/A</v>
      </c>
      <c r="R1949" s="132">
        <v>35060</v>
      </c>
      <c r="S1949" s="132">
        <v>124730</v>
      </c>
      <c r="T1949" s="132">
        <v>473125</v>
      </c>
      <c r="U1949" s="132">
        <v>88687</v>
      </c>
      <c r="V1949" s="132">
        <v>1050</v>
      </c>
      <c r="W1949" s="132" t="e">
        <v>#N/A</v>
      </c>
      <c r="X1949" s="132">
        <v>60219</v>
      </c>
      <c r="Y1949" s="132">
        <v>9300</v>
      </c>
      <c r="Z1949" s="132">
        <v>12740</v>
      </c>
      <c r="AA1949" s="132">
        <v>44250</v>
      </c>
      <c r="AB1949" s="132" t="e">
        <v>#N/A</v>
      </c>
      <c r="AC1949" s="132">
        <v>8982</v>
      </c>
      <c r="AD1949" s="132">
        <v>7993</v>
      </c>
      <c r="AE1949" s="132">
        <v>40710</v>
      </c>
      <c r="AF1949" s="132">
        <v>32585</v>
      </c>
    </row>
    <row r="1950" spans="1:32">
      <c r="A1950" s="129">
        <v>39359</v>
      </c>
      <c r="B1950" s="132" t="e">
        <v>#N/A</v>
      </c>
      <c r="C1950" s="132">
        <v>113504</v>
      </c>
      <c r="D1950" s="132">
        <v>715004</v>
      </c>
      <c r="E1950" s="132">
        <v>130657</v>
      </c>
      <c r="F1950" s="132" t="e">
        <v>#N/A</v>
      </c>
      <c r="G1950" s="132" t="e">
        <v>#N/A</v>
      </c>
      <c r="H1950" s="132">
        <v>48834</v>
      </c>
      <c r="I1950" s="132">
        <v>36012</v>
      </c>
      <c r="J1950" s="132">
        <v>49163</v>
      </c>
      <c r="K1950" s="132">
        <v>22695</v>
      </c>
      <c r="L1950" s="132">
        <v>8240</v>
      </c>
      <c r="M1950" s="132" t="e">
        <v>#N/A</v>
      </c>
      <c r="N1950" s="132" t="e">
        <v>#N/A</v>
      </c>
      <c r="R1950" s="132">
        <v>35060</v>
      </c>
      <c r="S1950" s="132">
        <v>124730</v>
      </c>
      <c r="T1950" s="132">
        <v>473125</v>
      </c>
      <c r="U1950" s="132">
        <v>88687</v>
      </c>
      <c r="V1950" s="132">
        <v>1050</v>
      </c>
      <c r="W1950" s="132" t="e">
        <v>#N/A</v>
      </c>
      <c r="X1950" s="132">
        <v>60219</v>
      </c>
      <c r="Y1950" s="132">
        <v>9300</v>
      </c>
      <c r="Z1950" s="132">
        <v>12740</v>
      </c>
      <c r="AA1950" s="132">
        <v>44250</v>
      </c>
      <c r="AB1950" s="132" t="e">
        <v>#N/A</v>
      </c>
      <c r="AC1950" s="132">
        <v>8982</v>
      </c>
      <c r="AD1950" s="132">
        <v>7993</v>
      </c>
      <c r="AE1950" s="132">
        <v>40710</v>
      </c>
      <c r="AF1950" s="132">
        <v>32585</v>
      </c>
    </row>
    <row r="1951" spans="1:32">
      <c r="A1951" s="129">
        <v>39360</v>
      </c>
      <c r="B1951" s="132" t="e">
        <v>#N/A</v>
      </c>
      <c r="C1951" s="132">
        <v>113504</v>
      </c>
      <c r="D1951" s="132">
        <v>715004</v>
      </c>
      <c r="E1951" s="132">
        <v>130657</v>
      </c>
      <c r="F1951" s="132" t="e">
        <v>#N/A</v>
      </c>
      <c r="G1951" s="132" t="e">
        <v>#N/A</v>
      </c>
      <c r="H1951" s="132">
        <v>48834</v>
      </c>
      <c r="I1951" s="132">
        <v>36012</v>
      </c>
      <c r="J1951" s="132">
        <v>49163</v>
      </c>
      <c r="K1951" s="132">
        <v>22695</v>
      </c>
      <c r="L1951" s="132">
        <v>8240</v>
      </c>
      <c r="M1951" s="132" t="e">
        <v>#N/A</v>
      </c>
      <c r="N1951" s="132" t="e">
        <v>#N/A</v>
      </c>
      <c r="R1951" s="132">
        <v>35060</v>
      </c>
      <c r="S1951" s="132">
        <v>124730</v>
      </c>
      <c r="T1951" s="132">
        <v>473125</v>
      </c>
      <c r="U1951" s="132">
        <v>88687</v>
      </c>
      <c r="V1951" s="132">
        <v>1050</v>
      </c>
      <c r="W1951" s="132" t="e">
        <v>#N/A</v>
      </c>
      <c r="X1951" s="132">
        <v>60219</v>
      </c>
      <c r="Y1951" s="132">
        <v>9300</v>
      </c>
      <c r="Z1951" s="132">
        <v>12740</v>
      </c>
      <c r="AA1951" s="132">
        <v>44250</v>
      </c>
      <c r="AB1951" s="132" t="e">
        <v>#N/A</v>
      </c>
      <c r="AC1951" s="132">
        <v>8982</v>
      </c>
      <c r="AD1951" s="132">
        <v>7993</v>
      </c>
      <c r="AE1951" s="132">
        <v>40710</v>
      </c>
      <c r="AF1951" s="132">
        <v>32585</v>
      </c>
    </row>
    <row r="1952" spans="1:32">
      <c r="A1952" s="129">
        <v>39363</v>
      </c>
      <c r="B1952" s="132" t="e">
        <v>#N/A</v>
      </c>
      <c r="C1952" s="132">
        <v>113504</v>
      </c>
      <c r="D1952" s="132">
        <v>715004</v>
      </c>
      <c r="E1952" s="132">
        <v>130657</v>
      </c>
      <c r="F1952" s="132" t="e">
        <v>#N/A</v>
      </c>
      <c r="G1952" s="132" t="e">
        <v>#N/A</v>
      </c>
      <c r="H1952" s="132">
        <v>48834</v>
      </c>
      <c r="I1952" s="132">
        <v>36012</v>
      </c>
      <c r="J1952" s="132">
        <v>49163</v>
      </c>
      <c r="K1952" s="132">
        <v>22695</v>
      </c>
      <c r="L1952" s="132">
        <v>8240</v>
      </c>
      <c r="M1952" s="132" t="e">
        <v>#N/A</v>
      </c>
      <c r="N1952" s="132" t="e">
        <v>#N/A</v>
      </c>
      <c r="R1952" s="132">
        <v>35060</v>
      </c>
      <c r="S1952" s="132">
        <v>124730</v>
      </c>
      <c r="T1952" s="132">
        <v>473125</v>
      </c>
      <c r="U1952" s="132">
        <v>88687</v>
      </c>
      <c r="V1952" s="132">
        <v>1050</v>
      </c>
      <c r="W1952" s="132" t="e">
        <v>#N/A</v>
      </c>
      <c r="X1952" s="132">
        <v>60219</v>
      </c>
      <c r="Y1952" s="132">
        <v>9300</v>
      </c>
      <c r="Z1952" s="132">
        <v>12740</v>
      </c>
      <c r="AA1952" s="132">
        <v>44250</v>
      </c>
      <c r="AB1952" s="132" t="e">
        <v>#N/A</v>
      </c>
      <c r="AC1952" s="132">
        <v>8982</v>
      </c>
      <c r="AD1952" s="132">
        <v>7993</v>
      </c>
      <c r="AE1952" s="132">
        <v>40710</v>
      </c>
      <c r="AF1952" s="132">
        <v>32585</v>
      </c>
    </row>
    <row r="1953" spans="1:32">
      <c r="A1953" s="129">
        <v>39364</v>
      </c>
      <c r="B1953" s="132" t="e">
        <v>#N/A</v>
      </c>
      <c r="C1953" s="132">
        <v>113504</v>
      </c>
      <c r="D1953" s="132">
        <v>715004</v>
      </c>
      <c r="E1953" s="132">
        <v>130657</v>
      </c>
      <c r="F1953" s="132" t="e">
        <v>#N/A</v>
      </c>
      <c r="G1953" s="132" t="e">
        <v>#N/A</v>
      </c>
      <c r="H1953" s="132">
        <v>48834</v>
      </c>
      <c r="I1953" s="132">
        <v>36012</v>
      </c>
      <c r="J1953" s="132">
        <v>49163</v>
      </c>
      <c r="K1953" s="132">
        <v>22695</v>
      </c>
      <c r="L1953" s="132">
        <v>8240</v>
      </c>
      <c r="M1953" s="132" t="e">
        <v>#N/A</v>
      </c>
      <c r="N1953" s="132" t="e">
        <v>#N/A</v>
      </c>
      <c r="R1953" s="132">
        <v>35060</v>
      </c>
      <c r="S1953" s="132">
        <v>124730</v>
      </c>
      <c r="T1953" s="132">
        <v>473125</v>
      </c>
      <c r="U1953" s="132">
        <v>88687</v>
      </c>
      <c r="V1953" s="132">
        <v>1050</v>
      </c>
      <c r="W1953" s="132" t="e">
        <v>#N/A</v>
      </c>
      <c r="X1953" s="132">
        <v>60219</v>
      </c>
      <c r="Y1953" s="132">
        <v>9300</v>
      </c>
      <c r="Z1953" s="132">
        <v>12740</v>
      </c>
      <c r="AA1953" s="132">
        <v>44250</v>
      </c>
      <c r="AB1953" s="132" t="e">
        <v>#N/A</v>
      </c>
      <c r="AC1953" s="132">
        <v>8982</v>
      </c>
      <c r="AD1953" s="132">
        <v>7993</v>
      </c>
      <c r="AE1953" s="132">
        <v>40710</v>
      </c>
      <c r="AF1953" s="132">
        <v>32585</v>
      </c>
    </row>
    <row r="1954" spans="1:32">
      <c r="A1954" s="129">
        <v>39365</v>
      </c>
      <c r="B1954" s="132">
        <v>484670</v>
      </c>
      <c r="C1954" s="132">
        <v>21813</v>
      </c>
      <c r="D1954" s="132">
        <v>221052</v>
      </c>
      <c r="E1954" s="132">
        <v>65942</v>
      </c>
      <c r="F1954" s="132">
        <v>97350</v>
      </c>
      <c r="G1954" s="132">
        <v>442912</v>
      </c>
      <c r="H1954" s="132">
        <v>22813</v>
      </c>
      <c r="I1954" s="132">
        <v>13625</v>
      </c>
      <c r="J1954" s="132">
        <v>19640</v>
      </c>
      <c r="K1954" s="132">
        <v>12215</v>
      </c>
      <c r="L1954" s="132">
        <v>700</v>
      </c>
      <c r="M1954" s="132">
        <v>41758</v>
      </c>
      <c r="N1954" s="132">
        <v>484670</v>
      </c>
      <c r="R1954" s="132" t="e">
        <v>#N/A</v>
      </c>
      <c r="S1954" s="132" t="e">
        <v>#N/A</v>
      </c>
      <c r="T1954" s="132">
        <v>222994</v>
      </c>
      <c r="U1954" s="132">
        <v>60520</v>
      </c>
      <c r="V1954" s="132" t="e">
        <v>#N/A</v>
      </c>
      <c r="W1954" s="132" t="e">
        <v>#N/A</v>
      </c>
      <c r="X1954" s="132">
        <v>10100</v>
      </c>
      <c r="Y1954" s="132" t="e">
        <v>#N/A</v>
      </c>
      <c r="Z1954" s="132" t="e">
        <v>#N/A</v>
      </c>
      <c r="AA1954" s="132" t="e">
        <v>#N/A</v>
      </c>
      <c r="AB1954" s="132" t="e">
        <v>#N/A</v>
      </c>
      <c r="AC1954" s="132" t="e">
        <v>#N/A</v>
      </c>
      <c r="AD1954" s="132" t="e">
        <v>#N/A</v>
      </c>
      <c r="AE1954" s="132" t="e">
        <v>#N/A</v>
      </c>
      <c r="AF1954" s="132" t="e">
        <v>#N/A</v>
      </c>
    </row>
    <row r="1955" spans="1:32">
      <c r="A1955" s="129">
        <v>39366</v>
      </c>
      <c r="B1955" s="132" t="e">
        <v>#N/A</v>
      </c>
      <c r="C1955" s="132">
        <v>21813</v>
      </c>
      <c r="D1955" s="132">
        <v>221052</v>
      </c>
      <c r="E1955" s="132">
        <v>65942</v>
      </c>
      <c r="F1955" s="132" t="e">
        <v>#N/A</v>
      </c>
      <c r="G1955" s="132" t="e">
        <v>#N/A</v>
      </c>
      <c r="H1955" s="132">
        <v>22813</v>
      </c>
      <c r="I1955" s="132">
        <v>13625</v>
      </c>
      <c r="J1955" s="132">
        <v>19640</v>
      </c>
      <c r="K1955" s="132">
        <v>12215</v>
      </c>
      <c r="L1955" s="132">
        <v>700</v>
      </c>
      <c r="M1955" s="132" t="e">
        <v>#N/A</v>
      </c>
      <c r="N1955" s="132" t="e">
        <v>#N/A</v>
      </c>
      <c r="R1955" s="132" t="e">
        <v>#N/A</v>
      </c>
      <c r="S1955" s="132">
        <v>8000</v>
      </c>
      <c r="T1955" s="132">
        <v>222994</v>
      </c>
      <c r="U1955" s="132">
        <v>60520</v>
      </c>
      <c r="V1955" s="132" t="e">
        <v>#N/A</v>
      </c>
      <c r="W1955" s="132" t="e">
        <v>#N/A</v>
      </c>
      <c r="X1955" s="132">
        <v>10100</v>
      </c>
      <c r="Y1955" s="132" t="e">
        <v>#N/A</v>
      </c>
      <c r="Z1955" s="132" t="e">
        <v>#N/A</v>
      </c>
      <c r="AA1955" s="132">
        <v>8000</v>
      </c>
      <c r="AB1955" s="132" t="e">
        <v>#N/A</v>
      </c>
      <c r="AC1955" s="132">
        <v>500</v>
      </c>
      <c r="AD1955" s="132" t="e">
        <v>#N/A</v>
      </c>
      <c r="AE1955" s="132" t="e">
        <v>#N/A</v>
      </c>
      <c r="AF1955" s="132" t="e">
        <v>#N/A</v>
      </c>
    </row>
    <row r="1956" spans="1:32">
      <c r="A1956" s="129">
        <v>39367</v>
      </c>
      <c r="B1956" s="132" t="e">
        <v>#N/A</v>
      </c>
      <c r="C1956" s="132">
        <v>21813</v>
      </c>
      <c r="D1956" s="132">
        <v>221052</v>
      </c>
      <c r="E1956" s="132">
        <v>65942</v>
      </c>
      <c r="F1956" s="132" t="e">
        <v>#N/A</v>
      </c>
      <c r="G1956" s="132" t="e">
        <v>#N/A</v>
      </c>
      <c r="H1956" s="132">
        <v>22813</v>
      </c>
      <c r="I1956" s="132">
        <v>13625</v>
      </c>
      <c r="J1956" s="132">
        <v>19640</v>
      </c>
      <c r="K1956" s="132">
        <v>12215</v>
      </c>
      <c r="L1956" s="132">
        <v>700</v>
      </c>
      <c r="M1956" s="132" t="e">
        <v>#N/A</v>
      </c>
      <c r="N1956" s="132" t="e">
        <v>#N/A</v>
      </c>
      <c r="R1956" s="132" t="e">
        <v>#N/A</v>
      </c>
      <c r="S1956" s="132">
        <v>8000</v>
      </c>
      <c r="T1956" s="132">
        <v>222994</v>
      </c>
      <c r="U1956" s="132">
        <v>60520</v>
      </c>
      <c r="V1956" s="132" t="e">
        <v>#N/A</v>
      </c>
      <c r="W1956" s="132" t="e">
        <v>#N/A</v>
      </c>
      <c r="X1956" s="132">
        <v>10100</v>
      </c>
      <c r="Y1956" s="132" t="e">
        <v>#N/A</v>
      </c>
      <c r="Z1956" s="132" t="e">
        <v>#N/A</v>
      </c>
      <c r="AA1956" s="132">
        <v>8000</v>
      </c>
      <c r="AB1956" s="132" t="e">
        <v>#N/A</v>
      </c>
      <c r="AC1956" s="132">
        <v>500</v>
      </c>
      <c r="AD1956" s="132" t="e">
        <v>#N/A</v>
      </c>
      <c r="AE1956" s="132" t="e">
        <v>#N/A</v>
      </c>
      <c r="AF1956" s="132" t="e">
        <v>#N/A</v>
      </c>
    </row>
    <row r="1957" spans="1:32">
      <c r="A1957" s="129">
        <v>39370</v>
      </c>
      <c r="B1957" s="132">
        <v>679512</v>
      </c>
      <c r="C1957" s="132">
        <v>49564</v>
      </c>
      <c r="D1957" s="132">
        <v>287598</v>
      </c>
      <c r="E1957" s="132">
        <v>86592</v>
      </c>
      <c r="F1957" s="132">
        <v>120890</v>
      </c>
      <c r="G1957" s="132">
        <v>611789</v>
      </c>
      <c r="H1957" s="132">
        <v>36153</v>
      </c>
      <c r="I1957" s="132">
        <v>23600</v>
      </c>
      <c r="J1957" s="132">
        <v>36840</v>
      </c>
      <c r="K1957" s="132">
        <v>16135</v>
      </c>
      <c r="L1957" s="132">
        <v>850</v>
      </c>
      <c r="M1957" s="132">
        <v>67723</v>
      </c>
      <c r="N1957" s="132">
        <v>679512</v>
      </c>
      <c r="R1957" s="132">
        <v>4500</v>
      </c>
      <c r="S1957" s="132">
        <v>24000</v>
      </c>
      <c r="T1957" s="132">
        <v>268874</v>
      </c>
      <c r="U1957" s="132">
        <v>104605</v>
      </c>
      <c r="V1957" s="132" t="e">
        <v>#N/A</v>
      </c>
      <c r="W1957" s="132" t="e">
        <v>#N/A</v>
      </c>
      <c r="X1957" s="132">
        <v>31112</v>
      </c>
      <c r="Y1957" s="132" t="e">
        <v>#N/A</v>
      </c>
      <c r="Z1957" s="132" t="e">
        <v>#N/A</v>
      </c>
      <c r="AA1957" s="132">
        <v>10670</v>
      </c>
      <c r="AB1957" s="132" t="e">
        <v>#N/A</v>
      </c>
      <c r="AC1957" s="132">
        <v>12500</v>
      </c>
      <c r="AD1957" s="132">
        <v>10300</v>
      </c>
      <c r="AE1957" s="132" t="e">
        <v>#N/A</v>
      </c>
      <c r="AF1957" s="132">
        <v>10900</v>
      </c>
    </row>
    <row r="1958" spans="1:32">
      <c r="A1958" s="129">
        <v>39371</v>
      </c>
      <c r="B1958" s="132" t="e">
        <v>#N/A</v>
      </c>
      <c r="C1958" s="132">
        <v>49564</v>
      </c>
      <c r="D1958" s="132">
        <v>287598</v>
      </c>
      <c r="E1958" s="132">
        <v>86592</v>
      </c>
      <c r="F1958" s="132" t="e">
        <v>#N/A</v>
      </c>
      <c r="G1958" s="132" t="e">
        <v>#N/A</v>
      </c>
      <c r="H1958" s="132">
        <v>36153</v>
      </c>
      <c r="I1958" s="132">
        <v>23600</v>
      </c>
      <c r="J1958" s="132">
        <v>36840</v>
      </c>
      <c r="K1958" s="132">
        <v>16135</v>
      </c>
      <c r="L1958" s="132">
        <v>850</v>
      </c>
      <c r="M1958" s="132" t="e">
        <v>#N/A</v>
      </c>
      <c r="N1958" s="132" t="e">
        <v>#N/A</v>
      </c>
      <c r="R1958" s="132">
        <v>4500</v>
      </c>
      <c r="S1958" s="132">
        <v>24000</v>
      </c>
      <c r="T1958" s="132">
        <v>268874</v>
      </c>
      <c r="U1958" s="132">
        <v>104605</v>
      </c>
      <c r="V1958" s="132" t="e">
        <v>#N/A</v>
      </c>
      <c r="W1958" s="132" t="e">
        <v>#N/A</v>
      </c>
      <c r="X1958" s="132">
        <v>31112</v>
      </c>
      <c r="Y1958" s="132" t="e">
        <v>#N/A</v>
      </c>
      <c r="Z1958" s="132" t="e">
        <v>#N/A</v>
      </c>
      <c r="AA1958" s="132">
        <v>10670</v>
      </c>
      <c r="AB1958" s="132" t="e">
        <v>#N/A</v>
      </c>
      <c r="AC1958" s="132">
        <v>12500</v>
      </c>
      <c r="AD1958" s="132">
        <v>10300</v>
      </c>
      <c r="AE1958" s="132" t="e">
        <v>#N/A</v>
      </c>
      <c r="AF1958" s="132">
        <v>10900</v>
      </c>
    </row>
    <row r="1959" spans="1:32">
      <c r="A1959" s="129">
        <v>39372</v>
      </c>
      <c r="B1959" s="132" t="e">
        <v>#N/A</v>
      </c>
      <c r="C1959" s="132">
        <v>49564</v>
      </c>
      <c r="D1959" s="132">
        <v>287598</v>
      </c>
      <c r="E1959" s="132">
        <v>86592</v>
      </c>
      <c r="F1959" s="132" t="e">
        <v>#N/A</v>
      </c>
      <c r="G1959" s="132" t="e">
        <v>#N/A</v>
      </c>
      <c r="H1959" s="132">
        <v>36153</v>
      </c>
      <c r="I1959" s="132">
        <v>23600</v>
      </c>
      <c r="J1959" s="132">
        <v>36840</v>
      </c>
      <c r="K1959" s="132">
        <v>16135</v>
      </c>
      <c r="L1959" s="132">
        <v>850</v>
      </c>
      <c r="M1959" s="132" t="e">
        <v>#N/A</v>
      </c>
      <c r="N1959" s="132" t="e">
        <v>#N/A</v>
      </c>
      <c r="R1959" s="132">
        <v>4500</v>
      </c>
      <c r="S1959" s="132">
        <v>24000</v>
      </c>
      <c r="T1959" s="132">
        <v>268874</v>
      </c>
      <c r="U1959" s="132">
        <v>104605</v>
      </c>
      <c r="V1959" s="132" t="e">
        <v>#N/A</v>
      </c>
      <c r="W1959" s="132" t="e">
        <v>#N/A</v>
      </c>
      <c r="X1959" s="132">
        <v>31112</v>
      </c>
      <c r="Y1959" s="132" t="e">
        <v>#N/A</v>
      </c>
      <c r="Z1959" s="132" t="e">
        <v>#N/A</v>
      </c>
      <c r="AA1959" s="132">
        <v>10670</v>
      </c>
      <c r="AB1959" s="132" t="e">
        <v>#N/A</v>
      </c>
      <c r="AC1959" s="132">
        <v>12500</v>
      </c>
      <c r="AD1959" s="132">
        <v>10300</v>
      </c>
      <c r="AE1959" s="132" t="e">
        <v>#N/A</v>
      </c>
      <c r="AF1959" s="132">
        <v>10900</v>
      </c>
    </row>
    <row r="1960" spans="1:32">
      <c r="A1960" s="129">
        <v>39373</v>
      </c>
      <c r="B1960" s="132" t="e">
        <v>#N/A</v>
      </c>
      <c r="C1960" s="132">
        <v>49564</v>
      </c>
      <c r="D1960" s="132">
        <v>287598</v>
      </c>
      <c r="E1960" s="132">
        <v>86592</v>
      </c>
      <c r="F1960" s="132" t="e">
        <v>#N/A</v>
      </c>
      <c r="G1960" s="132" t="e">
        <v>#N/A</v>
      </c>
      <c r="H1960" s="132">
        <v>36153</v>
      </c>
      <c r="I1960" s="132">
        <v>23600</v>
      </c>
      <c r="J1960" s="132">
        <v>36840</v>
      </c>
      <c r="K1960" s="132">
        <v>16135</v>
      </c>
      <c r="L1960" s="132">
        <v>850</v>
      </c>
      <c r="M1960" s="132" t="e">
        <v>#N/A</v>
      </c>
      <c r="N1960" s="132" t="e">
        <v>#N/A</v>
      </c>
      <c r="R1960" s="132">
        <v>4500</v>
      </c>
      <c r="S1960" s="132">
        <v>24000</v>
      </c>
      <c r="T1960" s="132">
        <v>268874</v>
      </c>
      <c r="U1960" s="132">
        <v>104605</v>
      </c>
      <c r="V1960" s="132" t="e">
        <v>#N/A</v>
      </c>
      <c r="W1960" s="132" t="e">
        <v>#N/A</v>
      </c>
      <c r="X1960" s="132">
        <v>31112</v>
      </c>
      <c r="Y1960" s="132" t="e">
        <v>#N/A</v>
      </c>
      <c r="Z1960" s="132" t="e">
        <v>#N/A</v>
      </c>
      <c r="AA1960" s="132">
        <v>10670</v>
      </c>
      <c r="AB1960" s="132" t="e">
        <v>#N/A</v>
      </c>
      <c r="AC1960" s="132">
        <v>12500</v>
      </c>
      <c r="AD1960" s="132">
        <v>10300</v>
      </c>
      <c r="AE1960" s="132" t="e">
        <v>#N/A</v>
      </c>
      <c r="AF1960" s="132">
        <v>10900</v>
      </c>
    </row>
    <row r="1961" spans="1:32">
      <c r="A1961" s="129">
        <v>39374</v>
      </c>
      <c r="B1961" s="132" t="e">
        <v>#N/A</v>
      </c>
      <c r="C1961" s="132">
        <v>49564</v>
      </c>
      <c r="D1961" s="132">
        <v>287598</v>
      </c>
      <c r="E1961" s="132">
        <v>86592</v>
      </c>
      <c r="F1961" s="132" t="e">
        <v>#N/A</v>
      </c>
      <c r="G1961" s="132" t="e">
        <v>#N/A</v>
      </c>
      <c r="H1961" s="132">
        <v>36153</v>
      </c>
      <c r="I1961" s="132">
        <v>23600</v>
      </c>
      <c r="J1961" s="132">
        <v>36840</v>
      </c>
      <c r="K1961" s="132">
        <v>16135</v>
      </c>
      <c r="L1961" s="132">
        <v>850</v>
      </c>
      <c r="M1961" s="132" t="e">
        <v>#N/A</v>
      </c>
      <c r="N1961" s="132" t="e">
        <v>#N/A</v>
      </c>
      <c r="R1961" s="132">
        <v>4500</v>
      </c>
      <c r="S1961" s="132">
        <v>24000</v>
      </c>
      <c r="T1961" s="132">
        <v>268874</v>
      </c>
      <c r="U1961" s="132">
        <v>104605</v>
      </c>
      <c r="V1961" s="132" t="e">
        <v>#N/A</v>
      </c>
      <c r="W1961" s="132" t="e">
        <v>#N/A</v>
      </c>
      <c r="X1961" s="132">
        <v>31112</v>
      </c>
      <c r="Y1961" s="132" t="e">
        <v>#N/A</v>
      </c>
      <c r="Z1961" s="132" t="e">
        <v>#N/A</v>
      </c>
      <c r="AA1961" s="132">
        <v>10670</v>
      </c>
      <c r="AB1961" s="132" t="e">
        <v>#N/A</v>
      </c>
      <c r="AC1961" s="132">
        <v>12500</v>
      </c>
      <c r="AD1961" s="132">
        <v>10300</v>
      </c>
      <c r="AE1961" s="132" t="e">
        <v>#N/A</v>
      </c>
      <c r="AF1961" s="132">
        <v>10900</v>
      </c>
    </row>
    <row r="1962" spans="1:32">
      <c r="A1962" s="129">
        <v>39377</v>
      </c>
      <c r="B1962" s="132" t="e">
        <v>#N/A</v>
      </c>
      <c r="C1962" s="132">
        <v>79661</v>
      </c>
      <c r="D1962" s="132">
        <v>378692</v>
      </c>
      <c r="E1962" s="132">
        <v>96032</v>
      </c>
      <c r="F1962" s="132" t="e">
        <v>#N/A</v>
      </c>
      <c r="G1962" s="132" t="e">
        <v>#N/A</v>
      </c>
      <c r="H1962" s="132">
        <v>39753</v>
      </c>
      <c r="I1962" s="132">
        <v>26885</v>
      </c>
      <c r="J1962" s="132">
        <v>48380</v>
      </c>
      <c r="K1962" s="132">
        <v>27885</v>
      </c>
      <c r="L1962" s="132">
        <v>1390</v>
      </c>
      <c r="M1962" s="132" t="e">
        <v>#N/A</v>
      </c>
      <c r="N1962" s="132" t="e">
        <v>#N/A</v>
      </c>
      <c r="R1962" s="132">
        <v>4500</v>
      </c>
      <c r="S1962" s="132">
        <v>30410</v>
      </c>
      <c r="T1962" s="132">
        <v>324924</v>
      </c>
      <c r="U1962" s="132">
        <v>140770</v>
      </c>
      <c r="V1962" s="132" t="e">
        <v>#N/A</v>
      </c>
      <c r="W1962" s="132" t="e">
        <v>#N/A</v>
      </c>
      <c r="X1962" s="132">
        <v>42728</v>
      </c>
      <c r="Y1962" s="132">
        <v>9200</v>
      </c>
      <c r="Z1962" s="132" t="e">
        <v>#N/A</v>
      </c>
      <c r="AA1962" s="132">
        <v>10670</v>
      </c>
      <c r="AB1962" s="132" t="e">
        <v>#N/A</v>
      </c>
      <c r="AC1962" s="132">
        <v>12500</v>
      </c>
      <c r="AD1962" s="132">
        <v>10300</v>
      </c>
      <c r="AE1962" s="132" t="e">
        <v>#N/A</v>
      </c>
      <c r="AF1962" s="132">
        <v>10900</v>
      </c>
    </row>
    <row r="1963" spans="1:32">
      <c r="A1963" s="129">
        <v>39378</v>
      </c>
      <c r="B1963" s="132" t="e">
        <v>#N/A</v>
      </c>
      <c r="C1963" s="132">
        <v>79661</v>
      </c>
      <c r="D1963" s="132">
        <v>378692</v>
      </c>
      <c r="E1963" s="132">
        <v>96032</v>
      </c>
      <c r="F1963" s="132" t="e">
        <v>#N/A</v>
      </c>
      <c r="G1963" s="132" t="e">
        <v>#N/A</v>
      </c>
      <c r="H1963" s="132">
        <v>39753</v>
      </c>
      <c r="I1963" s="132">
        <v>26885</v>
      </c>
      <c r="J1963" s="132">
        <v>48380</v>
      </c>
      <c r="K1963" s="132">
        <v>27885</v>
      </c>
      <c r="L1963" s="132">
        <v>1390</v>
      </c>
      <c r="M1963" s="132" t="e">
        <v>#N/A</v>
      </c>
      <c r="N1963" s="132" t="e">
        <v>#N/A</v>
      </c>
      <c r="R1963" s="132">
        <v>4500</v>
      </c>
      <c r="S1963" s="132">
        <v>30410</v>
      </c>
      <c r="T1963" s="132">
        <v>324924</v>
      </c>
      <c r="U1963" s="132">
        <v>140770</v>
      </c>
      <c r="V1963" s="132" t="e">
        <v>#N/A</v>
      </c>
      <c r="W1963" s="132" t="e">
        <v>#N/A</v>
      </c>
      <c r="X1963" s="132">
        <v>42728</v>
      </c>
      <c r="Y1963" s="132">
        <v>9200</v>
      </c>
      <c r="Z1963" s="132" t="e">
        <v>#N/A</v>
      </c>
      <c r="AA1963" s="132">
        <v>10670</v>
      </c>
      <c r="AB1963" s="132" t="e">
        <v>#N/A</v>
      </c>
      <c r="AC1963" s="132">
        <v>12500</v>
      </c>
      <c r="AD1963" s="132">
        <v>10300</v>
      </c>
      <c r="AE1963" s="132" t="e">
        <v>#N/A</v>
      </c>
      <c r="AF1963" s="132">
        <v>10900</v>
      </c>
    </row>
    <row r="1964" spans="1:32">
      <c r="A1964" s="129">
        <v>39379</v>
      </c>
      <c r="B1964" s="132" t="e">
        <v>#N/A</v>
      </c>
      <c r="C1964" s="132">
        <v>79661</v>
      </c>
      <c r="D1964" s="132">
        <v>378692</v>
      </c>
      <c r="E1964" s="132">
        <v>96032</v>
      </c>
      <c r="F1964" s="132" t="e">
        <v>#N/A</v>
      </c>
      <c r="G1964" s="132" t="e">
        <v>#N/A</v>
      </c>
      <c r="H1964" s="132">
        <v>39753</v>
      </c>
      <c r="I1964" s="132">
        <v>26885</v>
      </c>
      <c r="J1964" s="132">
        <v>48380</v>
      </c>
      <c r="K1964" s="132">
        <v>27885</v>
      </c>
      <c r="L1964" s="132">
        <v>1390</v>
      </c>
      <c r="M1964" s="132" t="e">
        <v>#N/A</v>
      </c>
      <c r="N1964" s="132" t="e">
        <v>#N/A</v>
      </c>
      <c r="R1964" s="132">
        <v>4500</v>
      </c>
      <c r="S1964" s="132">
        <v>30410</v>
      </c>
      <c r="T1964" s="132">
        <v>324924</v>
      </c>
      <c r="U1964" s="132">
        <v>140770</v>
      </c>
      <c r="V1964" s="132" t="e">
        <v>#N/A</v>
      </c>
      <c r="W1964" s="132" t="e">
        <v>#N/A</v>
      </c>
      <c r="X1964" s="132">
        <v>42728</v>
      </c>
      <c r="Y1964" s="132">
        <v>9200</v>
      </c>
      <c r="Z1964" s="132" t="e">
        <v>#N/A</v>
      </c>
      <c r="AA1964" s="132">
        <v>10670</v>
      </c>
      <c r="AB1964" s="132" t="e">
        <v>#N/A</v>
      </c>
      <c r="AC1964" s="132">
        <v>12500</v>
      </c>
      <c r="AD1964" s="132">
        <v>10300</v>
      </c>
      <c r="AE1964" s="132" t="e">
        <v>#N/A</v>
      </c>
      <c r="AF1964" s="132">
        <v>10900</v>
      </c>
    </row>
    <row r="1965" spans="1:32">
      <c r="A1965" s="129">
        <v>39380</v>
      </c>
      <c r="B1965" s="132" t="e">
        <v>#N/A</v>
      </c>
      <c r="C1965" s="132">
        <v>97511</v>
      </c>
      <c r="D1965" s="132">
        <v>494127</v>
      </c>
      <c r="E1965" s="132">
        <v>118322</v>
      </c>
      <c r="F1965" s="132">
        <v>176975</v>
      </c>
      <c r="G1965" s="132">
        <v>1007755</v>
      </c>
      <c r="H1965" s="132">
        <v>51053</v>
      </c>
      <c r="I1965" s="132">
        <v>36285</v>
      </c>
      <c r="J1965" s="132">
        <v>61640</v>
      </c>
      <c r="K1965" s="132">
        <v>28985</v>
      </c>
      <c r="L1965" s="132">
        <v>1390</v>
      </c>
      <c r="M1965" s="132">
        <v>104298</v>
      </c>
      <c r="N1965" s="132" t="e">
        <v>#N/A</v>
      </c>
      <c r="R1965" s="132">
        <v>51810</v>
      </c>
      <c r="S1965" s="132">
        <v>48825</v>
      </c>
      <c r="T1965" s="132">
        <v>387974</v>
      </c>
      <c r="U1965" s="132">
        <v>148120</v>
      </c>
      <c r="V1965" s="132">
        <v>600</v>
      </c>
      <c r="W1965" s="132" t="e">
        <v>#N/A</v>
      </c>
      <c r="X1965" s="132">
        <v>49378</v>
      </c>
      <c r="Y1965" s="132">
        <v>9600</v>
      </c>
      <c r="Z1965" s="132" t="e">
        <v>#N/A</v>
      </c>
      <c r="AA1965" s="132">
        <v>13320</v>
      </c>
      <c r="AB1965" s="132" t="e">
        <v>#N/A</v>
      </c>
      <c r="AC1965" s="132">
        <v>15995</v>
      </c>
      <c r="AD1965" s="132">
        <v>10300</v>
      </c>
      <c r="AE1965" s="132" t="e">
        <v>#N/A</v>
      </c>
      <c r="AF1965" s="132">
        <v>12280</v>
      </c>
    </row>
    <row r="1966" spans="1:32">
      <c r="A1966" s="129">
        <v>39381</v>
      </c>
      <c r="B1966" s="132" t="e">
        <v>#N/A</v>
      </c>
      <c r="C1966" s="132">
        <v>97511</v>
      </c>
      <c r="D1966" s="132">
        <v>494127</v>
      </c>
      <c r="E1966" s="132">
        <v>118322</v>
      </c>
      <c r="F1966" s="132">
        <v>176975</v>
      </c>
      <c r="G1966" s="132">
        <v>1007755</v>
      </c>
      <c r="H1966" s="132">
        <v>51053</v>
      </c>
      <c r="I1966" s="132">
        <v>36285</v>
      </c>
      <c r="J1966" s="132">
        <v>61640</v>
      </c>
      <c r="K1966" s="132">
        <v>28985</v>
      </c>
      <c r="L1966" s="132">
        <v>1390</v>
      </c>
      <c r="M1966" s="132">
        <v>104298</v>
      </c>
      <c r="N1966" s="132" t="e">
        <v>#N/A</v>
      </c>
      <c r="R1966" s="132">
        <v>51810</v>
      </c>
      <c r="S1966" s="132">
        <v>48825</v>
      </c>
      <c r="T1966" s="132">
        <v>387974</v>
      </c>
      <c r="U1966" s="132">
        <v>148120</v>
      </c>
      <c r="V1966" s="132">
        <v>600</v>
      </c>
      <c r="W1966" s="132" t="e">
        <v>#N/A</v>
      </c>
      <c r="X1966" s="132">
        <v>49378</v>
      </c>
      <c r="Y1966" s="132">
        <v>9600</v>
      </c>
      <c r="Z1966" s="132" t="e">
        <v>#N/A</v>
      </c>
      <c r="AA1966" s="132">
        <v>13320</v>
      </c>
      <c r="AB1966" s="132" t="e">
        <v>#N/A</v>
      </c>
      <c r="AC1966" s="132">
        <v>15995</v>
      </c>
      <c r="AD1966" s="132">
        <v>10300</v>
      </c>
      <c r="AE1966" s="132" t="e">
        <v>#N/A</v>
      </c>
      <c r="AF1966" s="132">
        <v>12280</v>
      </c>
    </row>
    <row r="1967" spans="1:32">
      <c r="A1967" s="129">
        <v>39384</v>
      </c>
      <c r="B1967" s="132" t="e">
        <v>#N/A</v>
      </c>
      <c r="C1967" s="132">
        <v>97511</v>
      </c>
      <c r="D1967" s="132">
        <v>494127</v>
      </c>
      <c r="E1967" s="132">
        <v>118322</v>
      </c>
      <c r="F1967" s="132">
        <v>176975</v>
      </c>
      <c r="G1967" s="132">
        <v>1007755</v>
      </c>
      <c r="H1967" s="132">
        <v>51053</v>
      </c>
      <c r="I1967" s="132">
        <v>36285</v>
      </c>
      <c r="J1967" s="132">
        <v>61640</v>
      </c>
      <c r="K1967" s="132">
        <v>28985</v>
      </c>
      <c r="L1967" s="132">
        <v>1390</v>
      </c>
      <c r="M1967" s="132">
        <v>104298</v>
      </c>
      <c r="N1967" s="132" t="e">
        <v>#N/A</v>
      </c>
      <c r="R1967" s="132">
        <v>51810</v>
      </c>
      <c r="S1967" s="132">
        <v>48825</v>
      </c>
      <c r="T1967" s="132">
        <v>387974</v>
      </c>
      <c r="U1967" s="132">
        <v>148120</v>
      </c>
      <c r="V1967" s="132">
        <v>600</v>
      </c>
      <c r="W1967" s="132" t="e">
        <v>#N/A</v>
      </c>
      <c r="X1967" s="132">
        <v>49378</v>
      </c>
      <c r="Y1967" s="132">
        <v>9600</v>
      </c>
      <c r="Z1967" s="132" t="e">
        <v>#N/A</v>
      </c>
      <c r="AA1967" s="132">
        <v>13320</v>
      </c>
      <c r="AB1967" s="132" t="e">
        <v>#N/A</v>
      </c>
      <c r="AC1967" s="132">
        <v>15995</v>
      </c>
      <c r="AD1967" s="132">
        <v>10300</v>
      </c>
      <c r="AE1967" s="132" t="e">
        <v>#N/A</v>
      </c>
      <c r="AF1967" s="132">
        <v>12280</v>
      </c>
    </row>
    <row r="1968" spans="1:32">
      <c r="A1968" s="129">
        <v>39385</v>
      </c>
      <c r="B1968" s="132" t="e">
        <v>#N/A</v>
      </c>
      <c r="C1968" s="132">
        <v>97511</v>
      </c>
      <c r="D1968" s="132">
        <v>494127</v>
      </c>
      <c r="E1968" s="132">
        <v>118322</v>
      </c>
      <c r="F1968" s="132">
        <v>176975</v>
      </c>
      <c r="G1968" s="132">
        <v>1007755</v>
      </c>
      <c r="H1968" s="132">
        <v>51053</v>
      </c>
      <c r="I1968" s="132">
        <v>36285</v>
      </c>
      <c r="J1968" s="132">
        <v>61640</v>
      </c>
      <c r="K1968" s="132">
        <v>28985</v>
      </c>
      <c r="L1968" s="132">
        <v>1390</v>
      </c>
      <c r="M1968" s="132">
        <v>104298</v>
      </c>
      <c r="N1968" s="132" t="e">
        <v>#N/A</v>
      </c>
      <c r="R1968" s="132">
        <v>51810</v>
      </c>
      <c r="S1968" s="132">
        <v>48825</v>
      </c>
      <c r="T1968" s="132">
        <v>387974</v>
      </c>
      <c r="U1968" s="132">
        <v>148120</v>
      </c>
      <c r="V1968" s="132">
        <v>600</v>
      </c>
      <c r="W1968" s="132" t="e">
        <v>#N/A</v>
      </c>
      <c r="X1968" s="132">
        <v>49378</v>
      </c>
      <c r="Y1968" s="132">
        <v>9600</v>
      </c>
      <c r="Z1968" s="132" t="e">
        <v>#N/A</v>
      </c>
      <c r="AA1968" s="132">
        <v>13320</v>
      </c>
      <c r="AB1968" s="132" t="e">
        <v>#N/A</v>
      </c>
      <c r="AC1968" s="132">
        <v>15995</v>
      </c>
      <c r="AD1968" s="132">
        <v>10300</v>
      </c>
      <c r="AE1968" s="132" t="e">
        <v>#N/A</v>
      </c>
      <c r="AF1968" s="132">
        <v>12280</v>
      </c>
    </row>
    <row r="1969" spans="1:32">
      <c r="A1969" s="129">
        <v>39386</v>
      </c>
      <c r="B1969" s="132">
        <v>1303362</v>
      </c>
      <c r="C1969" s="132">
        <v>108461</v>
      </c>
      <c r="D1969" s="132">
        <v>561027</v>
      </c>
      <c r="E1969" s="132">
        <v>145074</v>
      </c>
      <c r="F1969" s="132">
        <v>236326</v>
      </c>
      <c r="G1969" s="132">
        <v>1183438</v>
      </c>
      <c r="H1969" s="132">
        <v>59053</v>
      </c>
      <c r="I1969" s="132">
        <v>37285</v>
      </c>
      <c r="J1969" s="132">
        <v>67590</v>
      </c>
      <c r="K1969" s="132">
        <v>31715</v>
      </c>
      <c r="L1969" s="132">
        <v>3390</v>
      </c>
      <c r="M1969" s="132">
        <v>119924</v>
      </c>
      <c r="N1969" s="132">
        <v>1303362</v>
      </c>
      <c r="R1969" s="132">
        <v>52860</v>
      </c>
      <c r="S1969" s="132">
        <v>48825</v>
      </c>
      <c r="T1969" s="132">
        <v>425474</v>
      </c>
      <c r="U1969" s="132">
        <v>148120</v>
      </c>
      <c r="V1969" s="132">
        <v>600</v>
      </c>
      <c r="W1969" s="132" t="e">
        <v>#N/A</v>
      </c>
      <c r="X1969" s="132">
        <v>51428</v>
      </c>
      <c r="Y1969" s="132">
        <v>13100</v>
      </c>
      <c r="Z1969" s="132" t="e">
        <v>#N/A</v>
      </c>
      <c r="AA1969" s="132">
        <v>16020</v>
      </c>
      <c r="AB1969" s="132" t="e">
        <v>#N/A</v>
      </c>
      <c r="AC1969" s="132">
        <v>22825</v>
      </c>
      <c r="AD1969" s="132">
        <v>10300</v>
      </c>
      <c r="AE1969" s="132">
        <v>17930</v>
      </c>
      <c r="AF1969" s="132">
        <v>12280</v>
      </c>
    </row>
    <row r="1970" spans="1:32">
      <c r="A1970" s="129">
        <v>39387</v>
      </c>
      <c r="B1970" s="132" t="e">
        <v>#N/A</v>
      </c>
      <c r="C1970" s="132">
        <v>108461</v>
      </c>
      <c r="D1970" s="132">
        <v>561027</v>
      </c>
      <c r="E1970" s="132">
        <v>145074</v>
      </c>
      <c r="F1970" s="132">
        <v>236326</v>
      </c>
      <c r="G1970" s="132">
        <v>1183438</v>
      </c>
      <c r="H1970" s="132">
        <v>59053</v>
      </c>
      <c r="I1970" s="132">
        <v>37285</v>
      </c>
      <c r="J1970" s="132">
        <v>67590</v>
      </c>
      <c r="K1970" s="132">
        <v>31715</v>
      </c>
      <c r="L1970" s="132">
        <v>3390</v>
      </c>
      <c r="M1970" s="132">
        <v>119924</v>
      </c>
      <c r="N1970" s="132" t="e">
        <v>#N/A</v>
      </c>
      <c r="R1970" s="132">
        <v>52860</v>
      </c>
      <c r="S1970" s="132">
        <v>48825</v>
      </c>
      <c r="T1970" s="132">
        <v>425474</v>
      </c>
      <c r="U1970" s="132">
        <v>148120</v>
      </c>
      <c r="V1970" s="132">
        <v>600</v>
      </c>
      <c r="W1970" s="132" t="e">
        <v>#N/A</v>
      </c>
      <c r="X1970" s="132">
        <v>51428</v>
      </c>
      <c r="Y1970" s="132">
        <v>13100</v>
      </c>
      <c r="Z1970" s="132" t="e">
        <v>#N/A</v>
      </c>
      <c r="AA1970" s="132">
        <v>16020</v>
      </c>
      <c r="AB1970" s="132" t="e">
        <v>#N/A</v>
      </c>
      <c r="AC1970" s="132">
        <v>22825</v>
      </c>
      <c r="AD1970" s="132">
        <v>10300</v>
      </c>
      <c r="AE1970" s="132">
        <v>17930</v>
      </c>
      <c r="AF1970" s="132">
        <v>12280</v>
      </c>
    </row>
    <row r="1971" spans="1:32">
      <c r="A1971" s="129">
        <v>39388</v>
      </c>
      <c r="B1971" s="132" t="e">
        <v>#N/A</v>
      </c>
      <c r="C1971" s="132">
        <v>108461</v>
      </c>
      <c r="D1971" s="132">
        <v>561027</v>
      </c>
      <c r="E1971" s="132">
        <v>145074</v>
      </c>
      <c r="F1971" s="132">
        <v>236326</v>
      </c>
      <c r="G1971" s="132">
        <v>1183438</v>
      </c>
      <c r="H1971" s="132">
        <v>59053</v>
      </c>
      <c r="I1971" s="132">
        <v>37285</v>
      </c>
      <c r="J1971" s="132">
        <v>67590</v>
      </c>
      <c r="K1971" s="132">
        <v>31715</v>
      </c>
      <c r="L1971" s="132">
        <v>3390</v>
      </c>
      <c r="M1971" s="132">
        <v>119924</v>
      </c>
      <c r="N1971" s="132" t="e">
        <v>#N/A</v>
      </c>
      <c r="R1971" s="132">
        <v>52860</v>
      </c>
      <c r="S1971" s="132">
        <v>48825</v>
      </c>
      <c r="T1971" s="132">
        <v>425474</v>
      </c>
      <c r="U1971" s="132">
        <v>148120</v>
      </c>
      <c r="V1971" s="132">
        <v>600</v>
      </c>
      <c r="W1971" s="132" t="e">
        <v>#N/A</v>
      </c>
      <c r="X1971" s="132">
        <v>51428</v>
      </c>
      <c r="Y1971" s="132">
        <v>13100</v>
      </c>
      <c r="Z1971" s="132" t="e">
        <v>#N/A</v>
      </c>
      <c r="AA1971" s="132">
        <v>16020</v>
      </c>
      <c r="AB1971" s="132" t="e">
        <v>#N/A</v>
      </c>
      <c r="AC1971" s="132">
        <v>22825</v>
      </c>
      <c r="AD1971" s="132">
        <v>10300</v>
      </c>
      <c r="AE1971" s="132">
        <v>17930</v>
      </c>
      <c r="AF1971" s="132">
        <v>12280</v>
      </c>
    </row>
    <row r="1972" spans="1:32">
      <c r="A1972" s="129">
        <v>39391</v>
      </c>
      <c r="B1972" s="132" t="e">
        <v>#N/A</v>
      </c>
      <c r="C1972" s="132">
        <v>108461</v>
      </c>
      <c r="D1972" s="132">
        <v>561027</v>
      </c>
      <c r="E1972" s="132">
        <v>145074</v>
      </c>
      <c r="F1972" s="132">
        <v>236326</v>
      </c>
      <c r="G1972" s="132" t="s">
        <v>237</v>
      </c>
      <c r="H1972" s="132">
        <v>59053</v>
      </c>
      <c r="I1972" s="132">
        <v>37285</v>
      </c>
      <c r="J1972" s="132">
        <v>67590</v>
      </c>
      <c r="K1972" s="132">
        <v>31715</v>
      </c>
      <c r="L1972" s="132">
        <v>3390</v>
      </c>
      <c r="M1972" s="132">
        <v>119924</v>
      </c>
      <c r="N1972" s="132" t="e">
        <v>#N/A</v>
      </c>
      <c r="R1972" s="132">
        <v>52860</v>
      </c>
      <c r="S1972" s="132">
        <v>48825</v>
      </c>
      <c r="T1972" s="132">
        <v>425474</v>
      </c>
      <c r="U1972" s="132">
        <v>148120</v>
      </c>
      <c r="V1972" s="132">
        <v>600</v>
      </c>
      <c r="W1972" s="132" t="e">
        <v>#N/A</v>
      </c>
      <c r="X1972" s="132">
        <v>51428</v>
      </c>
      <c r="Y1972" s="132">
        <v>13100</v>
      </c>
      <c r="Z1972" s="132" t="e">
        <v>#N/A</v>
      </c>
      <c r="AA1972" s="132">
        <v>16020</v>
      </c>
      <c r="AB1972" s="132" t="e">
        <v>#N/A</v>
      </c>
      <c r="AC1972" s="132">
        <v>22825</v>
      </c>
      <c r="AD1972" s="132">
        <v>10300</v>
      </c>
      <c r="AE1972" s="132">
        <v>17930</v>
      </c>
      <c r="AF1972" s="132">
        <v>12280</v>
      </c>
    </row>
    <row r="1973" spans="1:32">
      <c r="A1973" s="129">
        <v>39392</v>
      </c>
      <c r="B1973" s="132" t="e">
        <v>#N/A</v>
      </c>
      <c r="C1973" s="132">
        <v>108461</v>
      </c>
      <c r="D1973" s="132">
        <v>561027</v>
      </c>
      <c r="E1973" s="132">
        <v>145074</v>
      </c>
      <c r="F1973" s="132">
        <v>236326</v>
      </c>
      <c r="G1973" s="132">
        <v>1183438</v>
      </c>
      <c r="H1973" s="132">
        <v>59053</v>
      </c>
      <c r="I1973" s="132">
        <v>37285</v>
      </c>
      <c r="J1973" s="132">
        <v>67590</v>
      </c>
      <c r="K1973" s="132">
        <v>31715</v>
      </c>
      <c r="L1973" s="132">
        <v>3390</v>
      </c>
      <c r="M1973" s="132">
        <v>119924</v>
      </c>
      <c r="N1973" s="132" t="e">
        <v>#N/A</v>
      </c>
      <c r="R1973" s="132">
        <v>52860</v>
      </c>
      <c r="S1973" s="132">
        <v>48825</v>
      </c>
      <c r="T1973" s="132">
        <v>425474</v>
      </c>
      <c r="U1973" s="132">
        <v>148120</v>
      </c>
      <c r="V1973" s="132">
        <v>600</v>
      </c>
      <c r="W1973" s="132" t="e">
        <v>#N/A</v>
      </c>
      <c r="X1973" s="132">
        <v>51428</v>
      </c>
      <c r="Y1973" s="132">
        <v>13100</v>
      </c>
      <c r="Z1973" s="132" t="e">
        <v>#N/A</v>
      </c>
      <c r="AA1973" s="132">
        <v>16020</v>
      </c>
      <c r="AB1973" s="132" t="e">
        <v>#N/A</v>
      </c>
      <c r="AC1973" s="132">
        <v>22825</v>
      </c>
      <c r="AD1973" s="132">
        <v>10300</v>
      </c>
      <c r="AE1973" s="132">
        <v>17930</v>
      </c>
      <c r="AF1973" s="132">
        <v>12280</v>
      </c>
    </row>
    <row r="1974" spans="1:32">
      <c r="A1974" s="129">
        <v>39393</v>
      </c>
      <c r="B1974" s="132" t="e">
        <v>#N/A</v>
      </c>
      <c r="C1974" s="132">
        <v>108461</v>
      </c>
      <c r="D1974" s="132">
        <v>561027</v>
      </c>
      <c r="E1974" s="132">
        <v>145074</v>
      </c>
      <c r="F1974" s="132">
        <v>236326</v>
      </c>
      <c r="G1974" s="132">
        <v>1183438</v>
      </c>
      <c r="H1974" s="132">
        <v>59053</v>
      </c>
      <c r="I1974" s="132">
        <v>37285</v>
      </c>
      <c r="J1974" s="132">
        <v>67590</v>
      </c>
      <c r="K1974" s="132">
        <v>31715</v>
      </c>
      <c r="L1974" s="132">
        <v>3390</v>
      </c>
      <c r="M1974" s="132">
        <v>119924</v>
      </c>
      <c r="N1974" s="132" t="e">
        <v>#N/A</v>
      </c>
      <c r="R1974" s="132">
        <v>52860</v>
      </c>
      <c r="S1974" s="132">
        <v>48825</v>
      </c>
      <c r="T1974" s="132">
        <v>425474</v>
      </c>
      <c r="U1974" s="132">
        <v>148120</v>
      </c>
      <c r="V1974" s="132">
        <v>600</v>
      </c>
      <c r="W1974" s="132" t="e">
        <v>#N/A</v>
      </c>
      <c r="X1974" s="132">
        <v>51428</v>
      </c>
      <c r="Y1974" s="132">
        <v>13100</v>
      </c>
      <c r="Z1974" s="132" t="e">
        <v>#N/A</v>
      </c>
      <c r="AA1974" s="132">
        <v>16020</v>
      </c>
      <c r="AB1974" s="132" t="e">
        <v>#N/A</v>
      </c>
      <c r="AC1974" s="132">
        <v>22825</v>
      </c>
      <c r="AD1974" s="132">
        <v>10300</v>
      </c>
      <c r="AE1974" s="132">
        <v>17930</v>
      </c>
      <c r="AF1974" s="132">
        <v>12280</v>
      </c>
    </row>
    <row r="1975" spans="1:32">
      <c r="A1975" s="129">
        <v>39394</v>
      </c>
      <c r="B1975" s="132" t="e">
        <v>#N/A</v>
      </c>
      <c r="C1975" s="132">
        <v>108461</v>
      </c>
      <c r="D1975" s="132">
        <v>561027</v>
      </c>
      <c r="E1975" s="132">
        <v>145074</v>
      </c>
      <c r="F1975" s="132">
        <v>236326</v>
      </c>
      <c r="G1975" s="132">
        <v>1183438</v>
      </c>
      <c r="H1975" s="132">
        <v>59053</v>
      </c>
      <c r="I1975" s="132">
        <v>37285</v>
      </c>
      <c r="J1975" s="132">
        <v>67590</v>
      </c>
      <c r="K1975" s="132">
        <v>31715</v>
      </c>
      <c r="L1975" s="132">
        <v>3390</v>
      </c>
      <c r="M1975" s="132">
        <v>119924</v>
      </c>
      <c r="N1975" s="132" t="e">
        <v>#N/A</v>
      </c>
      <c r="R1975" s="132">
        <v>52860</v>
      </c>
      <c r="S1975" s="132">
        <v>48825</v>
      </c>
      <c r="T1975" s="132">
        <v>425474</v>
      </c>
      <c r="U1975" s="132">
        <v>148120</v>
      </c>
      <c r="V1975" s="132">
        <v>600</v>
      </c>
      <c r="W1975" s="132" t="e">
        <v>#N/A</v>
      </c>
      <c r="X1975" s="132">
        <v>51428</v>
      </c>
      <c r="Y1975" s="132">
        <v>13100</v>
      </c>
      <c r="Z1975" s="132" t="e">
        <v>#N/A</v>
      </c>
      <c r="AA1975" s="132">
        <v>16020</v>
      </c>
      <c r="AB1975" s="132" t="e">
        <v>#N/A</v>
      </c>
      <c r="AC1975" s="132">
        <v>22825</v>
      </c>
      <c r="AD1975" s="132">
        <v>10300</v>
      </c>
      <c r="AE1975" s="132">
        <v>17930</v>
      </c>
      <c r="AF1975" s="132">
        <v>12280</v>
      </c>
    </row>
    <row r="1976" spans="1:32">
      <c r="A1976" s="129">
        <v>39395</v>
      </c>
      <c r="B1976" s="132" t="e">
        <v>#N/A</v>
      </c>
      <c r="C1976" s="132">
        <v>108461</v>
      </c>
      <c r="D1976" s="132">
        <v>561027</v>
      </c>
      <c r="E1976" s="132">
        <v>145074</v>
      </c>
      <c r="F1976" s="132">
        <v>236326</v>
      </c>
      <c r="G1976" s="132">
        <v>1183438</v>
      </c>
      <c r="H1976" s="132">
        <v>59053</v>
      </c>
      <c r="I1976" s="132">
        <v>37285</v>
      </c>
      <c r="J1976" s="132">
        <v>67590</v>
      </c>
      <c r="K1976" s="132">
        <v>31715</v>
      </c>
      <c r="L1976" s="132">
        <v>3390</v>
      </c>
      <c r="M1976" s="132">
        <v>119924</v>
      </c>
      <c r="N1976" s="132" t="e">
        <v>#N/A</v>
      </c>
      <c r="R1976" s="132">
        <v>52860</v>
      </c>
      <c r="S1976" s="132">
        <v>48825</v>
      </c>
      <c r="T1976" s="132">
        <v>425474</v>
      </c>
      <c r="U1976" s="132">
        <v>148120</v>
      </c>
      <c r="V1976" s="132">
        <v>600</v>
      </c>
      <c r="W1976" s="132" t="e">
        <v>#N/A</v>
      </c>
      <c r="X1976" s="132">
        <v>51428</v>
      </c>
      <c r="Y1976" s="132">
        <v>13100</v>
      </c>
      <c r="Z1976" s="132" t="e">
        <v>#N/A</v>
      </c>
      <c r="AA1976" s="132">
        <v>16020</v>
      </c>
      <c r="AB1976" s="132" t="e">
        <v>#N/A</v>
      </c>
      <c r="AC1976" s="132">
        <v>22825</v>
      </c>
      <c r="AD1976" s="132">
        <v>10300</v>
      </c>
      <c r="AE1976" s="132">
        <v>17930</v>
      </c>
      <c r="AF1976" s="132">
        <v>12280</v>
      </c>
    </row>
    <row r="1977" spans="1:32">
      <c r="A1977" s="129">
        <v>39398</v>
      </c>
      <c r="B1977" s="132" t="e">
        <v>#N/A</v>
      </c>
      <c r="C1977" s="132">
        <v>47885</v>
      </c>
      <c r="D1977" s="132">
        <v>209214</v>
      </c>
      <c r="E1977" s="132">
        <v>37153</v>
      </c>
      <c r="F1977" s="132">
        <v>74978</v>
      </c>
      <c r="G1977" s="132">
        <v>389680</v>
      </c>
      <c r="H1977" s="132">
        <v>17050</v>
      </c>
      <c r="I1977" s="132">
        <v>17400</v>
      </c>
      <c r="J1977" s="132">
        <v>11020</v>
      </c>
      <c r="K1977" s="132">
        <v>6000</v>
      </c>
      <c r="L1977" s="132">
        <v>2980</v>
      </c>
      <c r="M1977" s="132">
        <v>39963</v>
      </c>
      <c r="N1977" s="132" t="e">
        <v>#N/A</v>
      </c>
      <c r="R1977" s="132">
        <v>9820</v>
      </c>
      <c r="S1977" s="132">
        <v>42000</v>
      </c>
      <c r="T1977" s="132">
        <v>120460</v>
      </c>
      <c r="U1977" s="132">
        <v>33345</v>
      </c>
      <c r="V1977" s="132">
        <v>6550</v>
      </c>
      <c r="W1977" s="132" t="e">
        <v>#N/A</v>
      </c>
      <c r="X1977" s="132">
        <v>17715</v>
      </c>
      <c r="Y1977" s="132">
        <v>800</v>
      </c>
      <c r="Z1977" s="132">
        <v>14923</v>
      </c>
      <c r="AA1977" s="132" t="e">
        <v>#N/A</v>
      </c>
      <c r="AB1977" s="132" t="e">
        <v>#N/A</v>
      </c>
      <c r="AC1977" s="132">
        <v>28053</v>
      </c>
      <c r="AD1977" s="132" t="e">
        <v>#N/A</v>
      </c>
      <c r="AE1977" s="132">
        <v>5413</v>
      </c>
      <c r="AF1977" s="132">
        <v>4040</v>
      </c>
    </row>
    <row r="1978" spans="1:32">
      <c r="A1978" s="129">
        <v>39399</v>
      </c>
      <c r="B1978" s="132" t="e">
        <v>#N/A</v>
      </c>
      <c r="C1978" s="132">
        <v>47885</v>
      </c>
      <c r="D1978" s="132">
        <v>209214</v>
      </c>
      <c r="E1978" s="132">
        <v>37153</v>
      </c>
      <c r="F1978" s="132">
        <v>74978</v>
      </c>
      <c r="G1978" s="132">
        <v>389680</v>
      </c>
      <c r="H1978" s="132">
        <v>17050</v>
      </c>
      <c r="I1978" s="132">
        <v>17400</v>
      </c>
      <c r="J1978" s="132">
        <v>11020</v>
      </c>
      <c r="K1978" s="132">
        <v>6000</v>
      </c>
      <c r="L1978" s="132">
        <v>2980</v>
      </c>
      <c r="M1978" s="132">
        <v>39963</v>
      </c>
      <c r="N1978" s="132" t="e">
        <v>#N/A</v>
      </c>
      <c r="R1978" s="132">
        <v>9820</v>
      </c>
      <c r="S1978" s="132">
        <v>42000</v>
      </c>
      <c r="T1978" s="132">
        <v>120460</v>
      </c>
      <c r="U1978" s="132">
        <v>33345</v>
      </c>
      <c r="V1978" s="132">
        <v>6550</v>
      </c>
      <c r="W1978" s="132" t="e">
        <v>#N/A</v>
      </c>
      <c r="X1978" s="132">
        <v>17715</v>
      </c>
      <c r="Y1978" s="132">
        <v>800</v>
      </c>
      <c r="Z1978" s="132">
        <v>14923</v>
      </c>
      <c r="AA1978" s="132" t="e">
        <v>#N/A</v>
      </c>
      <c r="AB1978" s="132" t="e">
        <v>#N/A</v>
      </c>
      <c r="AC1978" s="132">
        <v>28053</v>
      </c>
      <c r="AD1978" s="132" t="e">
        <v>#N/A</v>
      </c>
      <c r="AE1978" s="132">
        <v>5413</v>
      </c>
      <c r="AF1978" s="132">
        <v>4040</v>
      </c>
    </row>
    <row r="1979" spans="1:32">
      <c r="A1979" s="129">
        <v>39400</v>
      </c>
      <c r="B1979" s="132" t="e">
        <v>#N/A</v>
      </c>
      <c r="C1979" s="132">
        <v>47885</v>
      </c>
      <c r="D1979" s="132">
        <v>209214</v>
      </c>
      <c r="E1979" s="132">
        <v>37153</v>
      </c>
      <c r="F1979" s="132">
        <v>74978</v>
      </c>
      <c r="G1979" s="132">
        <v>389680</v>
      </c>
      <c r="H1979" s="132">
        <v>17050</v>
      </c>
      <c r="I1979" s="132">
        <v>17400</v>
      </c>
      <c r="J1979" s="132">
        <v>11020</v>
      </c>
      <c r="K1979" s="132">
        <v>6000</v>
      </c>
      <c r="L1979" s="132">
        <v>2980</v>
      </c>
      <c r="M1979" s="132">
        <v>39963</v>
      </c>
      <c r="N1979" s="132" t="e">
        <v>#N/A</v>
      </c>
      <c r="R1979" s="132">
        <v>9820</v>
      </c>
      <c r="S1979" s="132">
        <v>42000</v>
      </c>
      <c r="T1979" s="132">
        <v>120460</v>
      </c>
      <c r="U1979" s="132">
        <v>33345</v>
      </c>
      <c r="V1979" s="132">
        <v>6550</v>
      </c>
      <c r="W1979" s="132" t="e">
        <v>#N/A</v>
      </c>
      <c r="X1979" s="132">
        <v>17715</v>
      </c>
      <c r="Y1979" s="132">
        <v>800</v>
      </c>
      <c r="Z1979" s="132">
        <v>14923</v>
      </c>
      <c r="AA1979" s="132" t="e">
        <v>#N/A</v>
      </c>
      <c r="AB1979" s="132" t="e">
        <v>#N/A</v>
      </c>
      <c r="AC1979" s="132">
        <v>28053</v>
      </c>
      <c r="AD1979" s="132" t="e">
        <v>#N/A</v>
      </c>
      <c r="AE1979" s="132">
        <v>5413</v>
      </c>
      <c r="AF1979" s="132">
        <v>4040</v>
      </c>
    </row>
    <row r="1980" spans="1:32">
      <c r="A1980" s="129">
        <v>39401</v>
      </c>
      <c r="B1980" s="132">
        <v>670772</v>
      </c>
      <c r="C1980" s="132">
        <v>69335</v>
      </c>
      <c r="D1980" s="132">
        <v>308704</v>
      </c>
      <c r="E1980" s="132">
        <v>59333</v>
      </c>
      <c r="F1980" s="132">
        <v>102073</v>
      </c>
      <c r="G1980" s="132">
        <v>599640</v>
      </c>
      <c r="H1980" s="132">
        <v>21360</v>
      </c>
      <c r="I1980" s="132">
        <v>25400</v>
      </c>
      <c r="J1980" s="132">
        <v>28660</v>
      </c>
      <c r="K1980" s="132">
        <v>11100</v>
      </c>
      <c r="L1980" s="132">
        <v>4580</v>
      </c>
      <c r="M1980" s="132">
        <v>71132</v>
      </c>
      <c r="N1980" s="132">
        <v>670772</v>
      </c>
      <c r="R1980" s="132">
        <v>28820</v>
      </c>
      <c r="S1980" s="132">
        <v>71750</v>
      </c>
      <c r="T1980" s="132">
        <v>168740</v>
      </c>
      <c r="U1980" s="132">
        <v>52645</v>
      </c>
      <c r="V1980" s="132">
        <v>6550</v>
      </c>
      <c r="W1980" s="132" t="e">
        <v>#N/A</v>
      </c>
      <c r="X1980" s="132">
        <v>28505</v>
      </c>
      <c r="Y1980" s="132">
        <v>9460</v>
      </c>
      <c r="Z1980" s="132">
        <v>14923</v>
      </c>
      <c r="AA1980" s="132" t="e">
        <v>#N/A</v>
      </c>
      <c r="AB1980" s="132" t="e">
        <v>#N/A</v>
      </c>
      <c r="AC1980" s="132">
        <v>42053</v>
      </c>
      <c r="AD1980" s="132" t="e">
        <v>#N/A</v>
      </c>
      <c r="AE1980" s="132">
        <v>5413</v>
      </c>
      <c r="AF1980" s="132">
        <v>14140</v>
      </c>
    </row>
    <row r="1981" spans="1:32">
      <c r="A1981" s="129">
        <v>39402</v>
      </c>
      <c r="B1981" s="132" t="e">
        <v>#N/A</v>
      </c>
      <c r="C1981" s="132">
        <v>69335</v>
      </c>
      <c r="D1981" s="132">
        <v>308704</v>
      </c>
      <c r="E1981" s="132">
        <v>59333</v>
      </c>
      <c r="F1981" s="132">
        <v>102073</v>
      </c>
      <c r="G1981" s="132">
        <v>599640</v>
      </c>
      <c r="H1981" s="132">
        <v>21360</v>
      </c>
      <c r="I1981" s="132">
        <v>25400</v>
      </c>
      <c r="J1981" s="132">
        <v>28660</v>
      </c>
      <c r="K1981" s="132">
        <v>11100</v>
      </c>
      <c r="L1981" s="132">
        <v>4580</v>
      </c>
      <c r="M1981" s="132">
        <v>71132</v>
      </c>
      <c r="N1981" s="132" t="e">
        <v>#N/A</v>
      </c>
      <c r="R1981" s="132">
        <v>28820</v>
      </c>
      <c r="S1981" s="132">
        <v>71750</v>
      </c>
      <c r="T1981" s="132">
        <v>168740</v>
      </c>
      <c r="U1981" s="132">
        <v>52645</v>
      </c>
      <c r="V1981" s="132">
        <v>6550</v>
      </c>
      <c r="W1981" s="132" t="e">
        <v>#N/A</v>
      </c>
      <c r="X1981" s="132">
        <v>28505</v>
      </c>
      <c r="Y1981" s="132">
        <v>9460</v>
      </c>
      <c r="Z1981" s="132">
        <v>14923</v>
      </c>
      <c r="AA1981" s="132" t="e">
        <v>#N/A</v>
      </c>
      <c r="AB1981" s="132" t="e">
        <v>#N/A</v>
      </c>
      <c r="AC1981" s="132">
        <v>42053</v>
      </c>
      <c r="AD1981" s="132" t="e">
        <v>#N/A</v>
      </c>
      <c r="AE1981" s="132">
        <v>5413</v>
      </c>
      <c r="AF1981" s="132">
        <v>14140</v>
      </c>
    </row>
    <row r="1982" spans="1:32">
      <c r="A1982" s="129">
        <v>39405</v>
      </c>
      <c r="B1982" s="132" t="e">
        <v>#N/A</v>
      </c>
      <c r="C1982" s="132">
        <v>69335</v>
      </c>
      <c r="D1982" s="132">
        <v>308704</v>
      </c>
      <c r="E1982" s="132">
        <v>59333</v>
      </c>
      <c r="F1982" s="132">
        <v>102073</v>
      </c>
      <c r="G1982" s="132">
        <v>599640</v>
      </c>
      <c r="H1982" s="132">
        <v>21360</v>
      </c>
      <c r="I1982" s="132">
        <v>25400</v>
      </c>
      <c r="J1982" s="132">
        <v>28660</v>
      </c>
      <c r="K1982" s="132">
        <v>11100</v>
      </c>
      <c r="L1982" s="132">
        <v>4580</v>
      </c>
      <c r="M1982" s="132">
        <v>71132</v>
      </c>
      <c r="N1982" s="132" t="e">
        <v>#N/A</v>
      </c>
      <c r="R1982" s="132">
        <v>28820</v>
      </c>
      <c r="S1982" s="132">
        <v>71750</v>
      </c>
      <c r="T1982" s="132">
        <v>168740</v>
      </c>
      <c r="U1982" s="132">
        <v>52645</v>
      </c>
      <c r="V1982" s="132">
        <v>6550</v>
      </c>
      <c r="W1982" s="132" t="e">
        <v>#N/A</v>
      </c>
      <c r="X1982" s="132">
        <v>28505</v>
      </c>
      <c r="Y1982" s="132">
        <v>9460</v>
      </c>
      <c r="Z1982" s="132">
        <v>14923</v>
      </c>
      <c r="AA1982" s="132" t="e">
        <v>#N/A</v>
      </c>
      <c r="AB1982" s="132" t="e">
        <v>#N/A</v>
      </c>
      <c r="AC1982" s="132">
        <v>42053</v>
      </c>
      <c r="AD1982" s="132" t="e">
        <v>#N/A</v>
      </c>
      <c r="AE1982" s="132">
        <v>5413</v>
      </c>
      <c r="AF1982" s="132">
        <v>14140</v>
      </c>
    </row>
    <row r="1983" spans="1:32">
      <c r="A1983" s="129">
        <v>39406</v>
      </c>
      <c r="B1983" s="132">
        <v>950983</v>
      </c>
      <c r="C1983" s="132">
        <v>89937</v>
      </c>
      <c r="D1983" s="132">
        <v>459130</v>
      </c>
      <c r="E1983" s="132">
        <v>75685</v>
      </c>
      <c r="F1983" s="132">
        <v>135647</v>
      </c>
      <c r="G1983" s="132">
        <v>852374</v>
      </c>
      <c r="H1983" s="132">
        <v>37630</v>
      </c>
      <c r="I1983" s="132">
        <v>32292</v>
      </c>
      <c r="J1983" s="132">
        <v>38260</v>
      </c>
      <c r="K1983" s="132">
        <v>20600</v>
      </c>
      <c r="L1983" s="132">
        <v>6495</v>
      </c>
      <c r="M1983" s="132">
        <v>98609</v>
      </c>
      <c r="N1983" s="132">
        <v>950983</v>
      </c>
      <c r="R1983" s="132">
        <v>28820</v>
      </c>
      <c r="S1983" s="132">
        <v>116650</v>
      </c>
      <c r="T1983" s="132">
        <v>240514</v>
      </c>
      <c r="U1983" s="132">
        <v>89017</v>
      </c>
      <c r="V1983" s="132">
        <v>6550</v>
      </c>
      <c r="W1983" s="132" t="e">
        <v>#N/A</v>
      </c>
      <c r="X1983" s="132">
        <v>39010</v>
      </c>
      <c r="Y1983" s="132">
        <v>9460</v>
      </c>
      <c r="Z1983" s="132">
        <v>15923</v>
      </c>
      <c r="AA1983" s="132">
        <v>6260</v>
      </c>
      <c r="AB1983" s="132" t="e">
        <v>#N/A</v>
      </c>
      <c r="AC1983" s="132">
        <v>66053</v>
      </c>
      <c r="AD1983" s="132">
        <v>7450</v>
      </c>
      <c r="AE1983" s="132">
        <v>5413</v>
      </c>
      <c r="AF1983" s="132">
        <v>15940</v>
      </c>
    </row>
    <row r="1984" spans="1:32">
      <c r="A1984" s="129">
        <v>39407</v>
      </c>
      <c r="B1984" s="132" t="e">
        <v>#N/A</v>
      </c>
      <c r="C1984" s="132">
        <v>89937</v>
      </c>
      <c r="D1984" s="132">
        <v>459130</v>
      </c>
      <c r="E1984" s="132">
        <v>75685</v>
      </c>
      <c r="F1984" s="132">
        <v>135647</v>
      </c>
      <c r="G1984" s="132">
        <v>852374</v>
      </c>
      <c r="H1984" s="132">
        <v>37630</v>
      </c>
      <c r="I1984" s="132">
        <v>32292</v>
      </c>
      <c r="J1984" s="132">
        <v>38260</v>
      </c>
      <c r="K1984" s="132">
        <v>20600</v>
      </c>
      <c r="L1984" s="132">
        <v>6495</v>
      </c>
      <c r="M1984" s="132">
        <v>98609</v>
      </c>
      <c r="N1984" s="132" t="e">
        <v>#N/A</v>
      </c>
      <c r="R1984" s="132">
        <v>28820</v>
      </c>
      <c r="S1984" s="132">
        <v>116650</v>
      </c>
      <c r="T1984" s="132">
        <v>240514</v>
      </c>
      <c r="U1984" s="132">
        <v>89017</v>
      </c>
      <c r="V1984" s="132">
        <v>6550</v>
      </c>
      <c r="W1984" s="132" t="e">
        <v>#N/A</v>
      </c>
      <c r="X1984" s="132">
        <v>39010</v>
      </c>
      <c r="Y1984" s="132">
        <v>9460</v>
      </c>
      <c r="Z1984" s="132">
        <v>15923</v>
      </c>
      <c r="AA1984" s="132">
        <v>6260</v>
      </c>
      <c r="AB1984" s="132" t="e">
        <v>#N/A</v>
      </c>
      <c r="AC1984" s="132">
        <v>66053</v>
      </c>
      <c r="AD1984" s="132">
        <v>7450</v>
      </c>
      <c r="AE1984" s="132">
        <v>5413</v>
      </c>
      <c r="AF1984" s="132">
        <v>15940</v>
      </c>
    </row>
    <row r="1985" spans="1:32">
      <c r="A1985" s="129">
        <v>39409</v>
      </c>
      <c r="B1985" s="132" t="e">
        <v>#N/A</v>
      </c>
      <c r="C1985" s="132">
        <v>89937</v>
      </c>
      <c r="D1985" s="132">
        <v>459130</v>
      </c>
      <c r="E1985" s="132">
        <v>75685</v>
      </c>
      <c r="F1985" s="132">
        <v>135647</v>
      </c>
      <c r="G1985" s="132">
        <v>852374</v>
      </c>
      <c r="H1985" s="132">
        <v>37630</v>
      </c>
      <c r="I1985" s="132">
        <v>32292</v>
      </c>
      <c r="J1985" s="132">
        <v>38260</v>
      </c>
      <c r="K1985" s="132">
        <v>20600</v>
      </c>
      <c r="L1985" s="132">
        <v>6495</v>
      </c>
      <c r="M1985" s="132">
        <v>98609</v>
      </c>
      <c r="N1985" s="132" t="e">
        <v>#N/A</v>
      </c>
      <c r="R1985" s="132">
        <v>28820</v>
      </c>
      <c r="S1985" s="132">
        <v>116650</v>
      </c>
      <c r="T1985" s="132">
        <v>240514</v>
      </c>
      <c r="U1985" s="132">
        <v>89017</v>
      </c>
      <c r="V1985" s="132">
        <v>6550</v>
      </c>
      <c r="W1985" s="132" t="e">
        <v>#N/A</v>
      </c>
      <c r="X1985" s="132">
        <v>39010</v>
      </c>
      <c r="Y1985" s="132">
        <v>9460</v>
      </c>
      <c r="Z1985" s="132">
        <v>15923</v>
      </c>
      <c r="AA1985" s="132">
        <v>6260</v>
      </c>
      <c r="AB1985" s="132" t="e">
        <v>#N/A</v>
      </c>
      <c r="AC1985" s="132">
        <v>66053</v>
      </c>
      <c r="AD1985" s="132">
        <v>7450</v>
      </c>
      <c r="AE1985" s="132">
        <v>5413</v>
      </c>
      <c r="AF1985" s="132">
        <v>15940</v>
      </c>
    </row>
    <row r="1986" spans="1:32">
      <c r="A1986" s="129">
        <v>39412</v>
      </c>
      <c r="B1986" s="132" t="e">
        <v>#N/A</v>
      </c>
      <c r="C1986" s="132">
        <v>114241</v>
      </c>
      <c r="D1986" s="132">
        <v>510853</v>
      </c>
      <c r="E1986" s="132">
        <v>90035</v>
      </c>
      <c r="F1986" s="132">
        <v>159397</v>
      </c>
      <c r="G1986" s="132">
        <v>986651</v>
      </c>
      <c r="H1986" s="132">
        <v>39896</v>
      </c>
      <c r="I1986" s="132">
        <v>40527</v>
      </c>
      <c r="J1986" s="132">
        <v>45760</v>
      </c>
      <c r="K1986" s="132">
        <v>20600</v>
      </c>
      <c r="L1986" s="132">
        <v>8495</v>
      </c>
      <c r="M1986" s="132">
        <v>120964</v>
      </c>
      <c r="N1986" s="132" t="e">
        <v>#N/A</v>
      </c>
      <c r="R1986" s="132">
        <v>28820</v>
      </c>
      <c r="S1986" s="132">
        <v>124650</v>
      </c>
      <c r="T1986" s="132">
        <v>271464</v>
      </c>
      <c r="U1986" s="132">
        <v>117594</v>
      </c>
      <c r="V1986" s="132">
        <v>7150</v>
      </c>
      <c r="W1986" s="132" t="e">
        <v>#N/A</v>
      </c>
      <c r="X1986" s="132">
        <v>56960</v>
      </c>
      <c r="Y1986" s="132">
        <v>21310</v>
      </c>
      <c r="Z1986" s="132">
        <v>15923</v>
      </c>
      <c r="AA1986" s="132">
        <v>6260</v>
      </c>
      <c r="AB1986" s="132" t="e">
        <v>#N/A</v>
      </c>
      <c r="AC1986" s="132">
        <v>72957</v>
      </c>
      <c r="AD1986" s="132">
        <v>7450</v>
      </c>
      <c r="AE1986" s="132">
        <v>5413</v>
      </c>
      <c r="AF1986" s="132">
        <v>15940</v>
      </c>
    </row>
    <row r="1987" spans="1:32">
      <c r="A1987" s="129">
        <v>39413</v>
      </c>
      <c r="B1987" s="132" t="e">
        <v>#N/A</v>
      </c>
      <c r="C1987" s="132">
        <v>114241</v>
      </c>
      <c r="D1987" s="132">
        <v>510853</v>
      </c>
      <c r="E1987" s="132">
        <v>90035</v>
      </c>
      <c r="F1987" s="132">
        <v>159397</v>
      </c>
      <c r="G1987" s="132">
        <v>986651</v>
      </c>
      <c r="H1987" s="132">
        <v>39896</v>
      </c>
      <c r="I1987" s="132">
        <v>40527</v>
      </c>
      <c r="J1987" s="132">
        <v>45760</v>
      </c>
      <c r="K1987" s="132">
        <v>20600</v>
      </c>
      <c r="L1987" s="132">
        <v>8495</v>
      </c>
      <c r="M1987" s="132">
        <v>120964</v>
      </c>
      <c r="N1987" s="132" t="e">
        <v>#N/A</v>
      </c>
      <c r="R1987" s="132">
        <v>28820</v>
      </c>
      <c r="S1987" s="132">
        <v>124650</v>
      </c>
      <c r="T1987" s="132">
        <v>271464</v>
      </c>
      <c r="U1987" s="132">
        <v>117594</v>
      </c>
      <c r="V1987" s="132">
        <v>7150</v>
      </c>
      <c r="W1987" s="132" t="e">
        <v>#N/A</v>
      </c>
      <c r="X1987" s="132">
        <v>56960</v>
      </c>
      <c r="Y1987" s="132">
        <v>21310</v>
      </c>
      <c r="Z1987" s="132">
        <v>15923</v>
      </c>
      <c r="AA1987" s="132">
        <v>6260</v>
      </c>
      <c r="AB1987" s="132" t="e">
        <v>#N/A</v>
      </c>
      <c r="AC1987" s="132">
        <v>72957</v>
      </c>
      <c r="AD1987" s="132">
        <v>7450</v>
      </c>
      <c r="AE1987" s="132">
        <v>5413</v>
      </c>
      <c r="AF1987" s="132">
        <v>15940</v>
      </c>
    </row>
    <row r="1988" spans="1:32">
      <c r="A1988" s="129">
        <v>39414</v>
      </c>
      <c r="B1988" s="132" t="e">
        <v>#N/A</v>
      </c>
      <c r="C1988" s="132">
        <v>114241</v>
      </c>
      <c r="D1988" s="132">
        <v>510853</v>
      </c>
      <c r="E1988" s="132">
        <v>90035</v>
      </c>
      <c r="F1988" s="132">
        <v>159397</v>
      </c>
      <c r="G1988" s="132">
        <v>986651</v>
      </c>
      <c r="H1988" s="132">
        <v>39896</v>
      </c>
      <c r="I1988" s="132">
        <v>40527</v>
      </c>
      <c r="J1988" s="132">
        <v>45760</v>
      </c>
      <c r="K1988" s="132">
        <v>20600</v>
      </c>
      <c r="L1988" s="132">
        <v>8495</v>
      </c>
      <c r="M1988" s="132">
        <v>120964</v>
      </c>
      <c r="N1988" s="132" t="e">
        <v>#N/A</v>
      </c>
      <c r="R1988" s="132">
        <v>28820</v>
      </c>
      <c r="S1988" s="132">
        <v>124650</v>
      </c>
      <c r="T1988" s="132">
        <v>271464</v>
      </c>
      <c r="U1988" s="132">
        <v>117594</v>
      </c>
      <c r="V1988" s="132">
        <v>7150</v>
      </c>
      <c r="W1988" s="132" t="e">
        <v>#N/A</v>
      </c>
      <c r="X1988" s="132">
        <v>56960</v>
      </c>
      <c r="Y1988" s="132">
        <v>21310</v>
      </c>
      <c r="Z1988" s="132">
        <v>15923</v>
      </c>
      <c r="AA1988" s="132">
        <v>6260</v>
      </c>
      <c r="AB1988" s="132" t="e">
        <v>#N/A</v>
      </c>
      <c r="AC1988" s="132">
        <v>72957</v>
      </c>
      <c r="AD1988" s="132">
        <v>7450</v>
      </c>
      <c r="AE1988" s="132">
        <v>5413</v>
      </c>
      <c r="AF1988" s="132">
        <v>15940</v>
      </c>
    </row>
    <row r="1989" spans="1:32">
      <c r="A1989" s="129">
        <v>39415</v>
      </c>
      <c r="B1989" s="132" t="e">
        <v>#N/A</v>
      </c>
      <c r="C1989" s="132">
        <v>114241</v>
      </c>
      <c r="D1989" s="132">
        <v>510853</v>
      </c>
      <c r="E1989" s="132">
        <v>90035</v>
      </c>
      <c r="F1989" s="132">
        <v>159397</v>
      </c>
      <c r="G1989" s="132">
        <v>986651</v>
      </c>
      <c r="H1989" s="132">
        <v>39896</v>
      </c>
      <c r="I1989" s="132">
        <v>40527</v>
      </c>
      <c r="J1989" s="132">
        <v>45760</v>
      </c>
      <c r="K1989" s="132">
        <v>20600</v>
      </c>
      <c r="L1989" s="132">
        <v>8495</v>
      </c>
      <c r="M1989" s="132">
        <v>120964</v>
      </c>
      <c r="N1989" s="132" t="e">
        <v>#N/A</v>
      </c>
      <c r="R1989" s="132">
        <v>28820</v>
      </c>
      <c r="S1989" s="132">
        <v>124650</v>
      </c>
      <c r="T1989" s="132">
        <v>271464</v>
      </c>
      <c r="U1989" s="132">
        <v>117594</v>
      </c>
      <c r="V1989" s="132">
        <v>7150</v>
      </c>
      <c r="W1989" s="132" t="e">
        <v>#N/A</v>
      </c>
      <c r="X1989" s="132">
        <v>56960</v>
      </c>
      <c r="Y1989" s="132">
        <v>21310</v>
      </c>
      <c r="Z1989" s="132">
        <v>15923</v>
      </c>
      <c r="AA1989" s="132">
        <v>6260</v>
      </c>
      <c r="AB1989" s="132" t="e">
        <v>#N/A</v>
      </c>
      <c r="AC1989" s="132">
        <v>72957</v>
      </c>
      <c r="AD1989" s="132">
        <v>7450</v>
      </c>
      <c r="AE1989" s="132">
        <v>5413</v>
      </c>
      <c r="AF1989" s="132">
        <v>15940</v>
      </c>
    </row>
    <row r="1990" spans="1:32">
      <c r="A1990" s="129">
        <v>39416</v>
      </c>
      <c r="B1990" s="132">
        <v>1267372</v>
      </c>
      <c r="C1990" s="132">
        <v>126791</v>
      </c>
      <c r="D1990" s="132">
        <v>572650</v>
      </c>
      <c r="E1990" s="132">
        <v>108285</v>
      </c>
      <c r="F1990" s="132">
        <v>175977</v>
      </c>
      <c r="G1990" s="132">
        <v>1119213</v>
      </c>
      <c r="H1990" s="132">
        <v>49346</v>
      </c>
      <c r="I1990" s="132">
        <v>44697</v>
      </c>
      <c r="J1990" s="132">
        <v>54445</v>
      </c>
      <c r="K1990" s="132">
        <v>28150</v>
      </c>
      <c r="L1990" s="132">
        <v>9595</v>
      </c>
      <c r="M1990" s="132">
        <v>148159</v>
      </c>
      <c r="N1990" s="132">
        <v>1267372</v>
      </c>
      <c r="R1990" s="132">
        <v>32820</v>
      </c>
      <c r="S1990" s="132">
        <v>141650</v>
      </c>
      <c r="T1990" s="132">
        <v>327849</v>
      </c>
      <c r="U1990" s="132">
        <v>128256</v>
      </c>
      <c r="V1990" s="132">
        <v>7150</v>
      </c>
      <c r="W1990" s="132" t="e">
        <v>#N/A</v>
      </c>
      <c r="X1990" s="132">
        <v>70830</v>
      </c>
      <c r="Y1990" s="132">
        <v>21310</v>
      </c>
      <c r="Z1990" s="132">
        <v>15923</v>
      </c>
      <c r="AA1990" s="132">
        <v>8910</v>
      </c>
      <c r="AB1990" s="132" t="e">
        <v>#N/A</v>
      </c>
      <c r="AC1990" s="132">
        <v>87957</v>
      </c>
      <c r="AD1990" s="132">
        <v>7450</v>
      </c>
      <c r="AE1990" s="132">
        <v>5413</v>
      </c>
      <c r="AF1990" s="132">
        <v>16340</v>
      </c>
    </row>
    <row r="1991" spans="1:32">
      <c r="A1991" s="129">
        <v>39419</v>
      </c>
      <c r="B1991" s="132" t="e">
        <v>#N/A</v>
      </c>
      <c r="C1991" s="132">
        <v>126791</v>
      </c>
      <c r="D1991" s="132">
        <v>572650</v>
      </c>
      <c r="E1991" s="132">
        <v>108285</v>
      </c>
      <c r="F1991" s="132">
        <v>175977</v>
      </c>
      <c r="G1991" s="132">
        <v>1119213</v>
      </c>
      <c r="H1991" s="132">
        <v>49346</v>
      </c>
      <c r="I1991" s="132">
        <v>44697</v>
      </c>
      <c r="J1991" s="132">
        <v>54445</v>
      </c>
      <c r="K1991" s="132">
        <v>28150</v>
      </c>
      <c r="L1991" s="132">
        <v>9595</v>
      </c>
      <c r="M1991" s="132">
        <v>148159</v>
      </c>
      <c r="N1991" s="132" t="e">
        <v>#N/A</v>
      </c>
      <c r="R1991" s="132">
        <v>32820</v>
      </c>
      <c r="S1991" s="132">
        <v>141650</v>
      </c>
      <c r="T1991" s="132">
        <v>327849</v>
      </c>
      <c r="U1991" s="132">
        <v>128256</v>
      </c>
      <c r="V1991" s="132">
        <v>7150</v>
      </c>
      <c r="W1991" s="132" t="e">
        <v>#N/A</v>
      </c>
      <c r="X1991" s="132">
        <v>70830</v>
      </c>
      <c r="Y1991" s="132">
        <v>21310</v>
      </c>
      <c r="Z1991" s="132">
        <v>15923</v>
      </c>
      <c r="AA1991" s="132">
        <v>8910</v>
      </c>
      <c r="AB1991" s="132" t="e">
        <v>#N/A</v>
      </c>
      <c r="AC1991" s="132">
        <v>87957</v>
      </c>
      <c r="AD1991" s="132">
        <v>7450</v>
      </c>
      <c r="AE1991" s="132">
        <v>5413</v>
      </c>
      <c r="AF1991" s="132">
        <v>16340</v>
      </c>
    </row>
    <row r="1992" spans="1:32">
      <c r="A1992" s="129">
        <v>39420</v>
      </c>
      <c r="B1992" s="132" t="e">
        <v>#N/A</v>
      </c>
      <c r="C1992" s="132">
        <v>126791</v>
      </c>
      <c r="D1992" s="132">
        <v>572650</v>
      </c>
      <c r="E1992" s="132">
        <v>108285</v>
      </c>
      <c r="F1992" s="132">
        <v>175977</v>
      </c>
      <c r="G1992" s="132">
        <v>1119213</v>
      </c>
      <c r="H1992" s="132">
        <v>49346</v>
      </c>
      <c r="I1992" s="132">
        <v>44697</v>
      </c>
      <c r="J1992" s="132">
        <v>54445</v>
      </c>
      <c r="K1992" s="132">
        <v>28150</v>
      </c>
      <c r="L1992" s="132">
        <v>9595</v>
      </c>
      <c r="M1992" s="132">
        <v>148159</v>
      </c>
      <c r="N1992" s="132" t="e">
        <v>#N/A</v>
      </c>
      <c r="R1992" s="132">
        <v>32820</v>
      </c>
      <c r="S1992" s="132">
        <v>141650</v>
      </c>
      <c r="T1992" s="132">
        <v>327849</v>
      </c>
      <c r="U1992" s="132">
        <v>128256</v>
      </c>
      <c r="V1992" s="132">
        <v>7150</v>
      </c>
      <c r="W1992" s="132" t="e">
        <v>#N/A</v>
      </c>
      <c r="X1992" s="132">
        <v>70830</v>
      </c>
      <c r="Y1992" s="132">
        <v>21310</v>
      </c>
      <c r="Z1992" s="132">
        <v>15923</v>
      </c>
      <c r="AA1992" s="132">
        <v>8910</v>
      </c>
      <c r="AB1992" s="132" t="e">
        <v>#N/A</v>
      </c>
      <c r="AC1992" s="132">
        <v>87957</v>
      </c>
      <c r="AD1992" s="132">
        <v>7450</v>
      </c>
      <c r="AE1992" s="132">
        <v>5413</v>
      </c>
      <c r="AF1992" s="132">
        <v>16340</v>
      </c>
    </row>
    <row r="1993" spans="1:32">
      <c r="A1993" s="129">
        <v>39421</v>
      </c>
      <c r="B1993" s="132" t="e">
        <v>#N/A</v>
      </c>
      <c r="C1993" s="132">
        <v>126791</v>
      </c>
      <c r="D1993" s="132">
        <v>572650</v>
      </c>
      <c r="E1993" s="132">
        <v>108285</v>
      </c>
      <c r="F1993" s="132">
        <v>175977</v>
      </c>
      <c r="G1993" s="132">
        <v>1119213</v>
      </c>
      <c r="H1993" s="132">
        <v>49346</v>
      </c>
      <c r="I1993" s="132">
        <v>44697</v>
      </c>
      <c r="J1993" s="132">
        <v>54445</v>
      </c>
      <c r="K1993" s="132">
        <v>28150</v>
      </c>
      <c r="L1993" s="132">
        <v>9595</v>
      </c>
      <c r="M1993" s="132">
        <v>148159</v>
      </c>
      <c r="N1993" s="132" t="e">
        <v>#N/A</v>
      </c>
      <c r="R1993" s="132">
        <v>32820</v>
      </c>
      <c r="S1993" s="132">
        <v>141650</v>
      </c>
      <c r="T1993" s="132">
        <v>327849</v>
      </c>
      <c r="U1993" s="132">
        <v>128256</v>
      </c>
      <c r="V1993" s="132">
        <v>7150</v>
      </c>
      <c r="W1993" s="132" t="e">
        <v>#N/A</v>
      </c>
      <c r="X1993" s="132">
        <v>70830</v>
      </c>
      <c r="Y1993" s="132">
        <v>21310</v>
      </c>
      <c r="Z1993" s="132">
        <v>15923</v>
      </c>
      <c r="AA1993" s="132">
        <v>8910</v>
      </c>
      <c r="AB1993" s="132" t="e">
        <v>#N/A</v>
      </c>
      <c r="AC1993" s="132">
        <v>87957</v>
      </c>
      <c r="AD1993" s="132">
        <v>7450</v>
      </c>
      <c r="AE1993" s="132">
        <v>5413</v>
      </c>
      <c r="AF1993" s="132">
        <v>16340</v>
      </c>
    </row>
    <row r="1994" spans="1:32">
      <c r="A1994" s="129">
        <v>39422</v>
      </c>
      <c r="B1994" s="132" t="e">
        <v>#N/A</v>
      </c>
      <c r="C1994" s="132">
        <v>126791</v>
      </c>
      <c r="D1994" s="132">
        <v>572650</v>
      </c>
      <c r="E1994" s="132">
        <v>108285</v>
      </c>
      <c r="F1994" s="132">
        <v>175977</v>
      </c>
      <c r="G1994" s="132">
        <v>1119213</v>
      </c>
      <c r="H1994" s="132">
        <v>49346</v>
      </c>
      <c r="I1994" s="132">
        <v>44697</v>
      </c>
      <c r="J1994" s="132">
        <v>54445</v>
      </c>
      <c r="K1994" s="132">
        <v>28150</v>
      </c>
      <c r="L1994" s="132">
        <v>9595</v>
      </c>
      <c r="M1994" s="132">
        <v>148159</v>
      </c>
      <c r="N1994" s="132" t="e">
        <v>#N/A</v>
      </c>
      <c r="R1994" s="132">
        <v>32820</v>
      </c>
      <c r="S1994" s="132">
        <v>141650</v>
      </c>
      <c r="T1994" s="132">
        <v>327849</v>
      </c>
      <c r="U1994" s="132">
        <v>128256</v>
      </c>
      <c r="V1994" s="132">
        <v>7150</v>
      </c>
      <c r="W1994" s="132" t="e">
        <v>#N/A</v>
      </c>
      <c r="X1994" s="132">
        <v>70830</v>
      </c>
      <c r="Y1994" s="132">
        <v>21310</v>
      </c>
      <c r="Z1994" s="132">
        <v>15923</v>
      </c>
      <c r="AA1994" s="132">
        <v>8910</v>
      </c>
      <c r="AB1994" s="132" t="e">
        <v>#N/A</v>
      </c>
      <c r="AC1994" s="132">
        <v>87957</v>
      </c>
      <c r="AD1994" s="132">
        <v>7450</v>
      </c>
      <c r="AE1994" s="132">
        <v>5413</v>
      </c>
      <c r="AF1994" s="132">
        <v>16340</v>
      </c>
    </row>
    <row r="1995" spans="1:32">
      <c r="A1995" s="129">
        <v>39423</v>
      </c>
      <c r="B1995" s="132" t="e">
        <v>#N/A</v>
      </c>
      <c r="C1995" s="132">
        <v>126791</v>
      </c>
      <c r="D1995" s="132">
        <v>572650</v>
      </c>
      <c r="E1995" s="132">
        <v>108285</v>
      </c>
      <c r="F1995" s="132">
        <v>175977</v>
      </c>
      <c r="G1995" s="132">
        <v>1119213</v>
      </c>
      <c r="H1995" s="132">
        <v>49346</v>
      </c>
      <c r="I1995" s="132">
        <v>44697</v>
      </c>
      <c r="J1995" s="132">
        <v>54445</v>
      </c>
      <c r="K1995" s="132">
        <v>28150</v>
      </c>
      <c r="L1995" s="132">
        <v>9595</v>
      </c>
      <c r="M1995" s="132">
        <v>148159</v>
      </c>
      <c r="N1995" s="132" t="e">
        <v>#N/A</v>
      </c>
      <c r="R1995" s="132">
        <v>32820</v>
      </c>
      <c r="S1995" s="132">
        <v>141650</v>
      </c>
      <c r="T1995" s="132">
        <v>327849</v>
      </c>
      <c r="U1995" s="132">
        <v>128256</v>
      </c>
      <c r="V1995" s="132">
        <v>7150</v>
      </c>
      <c r="W1995" s="132" t="e">
        <v>#N/A</v>
      </c>
      <c r="X1995" s="132">
        <v>70830</v>
      </c>
      <c r="Y1995" s="132">
        <v>21310</v>
      </c>
      <c r="Z1995" s="132">
        <v>15923</v>
      </c>
      <c r="AA1995" s="132">
        <v>8910</v>
      </c>
      <c r="AB1995" s="132" t="e">
        <v>#N/A</v>
      </c>
      <c r="AC1995" s="132">
        <v>87957</v>
      </c>
      <c r="AD1995" s="132">
        <v>7450</v>
      </c>
      <c r="AE1995" s="132">
        <v>5413</v>
      </c>
      <c r="AF1995" s="132">
        <v>16340</v>
      </c>
    </row>
    <row r="1996" spans="1:32">
      <c r="A1996" s="129">
        <v>39426</v>
      </c>
      <c r="B1996" s="132">
        <v>432315</v>
      </c>
      <c r="C1996" s="132">
        <v>28939</v>
      </c>
      <c r="D1996" s="132">
        <v>211798</v>
      </c>
      <c r="E1996" s="132">
        <v>47381</v>
      </c>
      <c r="F1996" s="132">
        <v>78842</v>
      </c>
      <c r="G1996" s="132">
        <v>385425</v>
      </c>
      <c r="H1996" s="132">
        <v>22110</v>
      </c>
      <c r="I1996" s="132">
        <v>17080</v>
      </c>
      <c r="J1996" s="132">
        <v>11750</v>
      </c>
      <c r="K1996" s="132">
        <v>2515</v>
      </c>
      <c r="L1996" s="132">
        <v>500</v>
      </c>
      <c r="M1996" s="132">
        <v>46890</v>
      </c>
      <c r="N1996" s="132">
        <v>432315</v>
      </c>
      <c r="R1996" s="132">
        <v>12750</v>
      </c>
      <c r="S1996" s="132">
        <v>24830</v>
      </c>
      <c r="T1996" s="132">
        <v>136032</v>
      </c>
      <c r="U1996" s="132">
        <v>38511</v>
      </c>
      <c r="V1996" s="132" t="e">
        <v>#N/A</v>
      </c>
      <c r="W1996" s="132">
        <v>1200</v>
      </c>
      <c r="X1996" s="132">
        <v>12266</v>
      </c>
      <c r="Y1996" s="132" t="e">
        <v>#N/A</v>
      </c>
      <c r="Z1996" s="132">
        <v>15393</v>
      </c>
      <c r="AA1996" s="132" t="e">
        <v>#N/A</v>
      </c>
      <c r="AB1996" s="132" t="e">
        <v>#N/A</v>
      </c>
      <c r="AC1996" s="132">
        <v>31373</v>
      </c>
      <c r="AD1996" s="132" t="e">
        <v>#N/A</v>
      </c>
      <c r="AE1996" s="132">
        <v>10750</v>
      </c>
      <c r="AF1996" s="132">
        <v>9200</v>
      </c>
    </row>
    <row r="1997" spans="1:32">
      <c r="A1997" s="129">
        <v>39427</v>
      </c>
      <c r="B1997" s="132" t="e">
        <v>#N/A</v>
      </c>
      <c r="C1997" s="132">
        <v>28939</v>
      </c>
      <c r="D1997" s="132">
        <v>211798</v>
      </c>
      <c r="E1997" s="132">
        <v>47381</v>
      </c>
      <c r="F1997" s="132">
        <v>78842</v>
      </c>
      <c r="G1997" s="132">
        <v>385425</v>
      </c>
      <c r="H1997" s="132">
        <v>22110</v>
      </c>
      <c r="I1997" s="132">
        <v>17080</v>
      </c>
      <c r="J1997" s="132">
        <v>11750</v>
      </c>
      <c r="K1997" s="132">
        <v>2515</v>
      </c>
      <c r="L1997" s="132">
        <v>500</v>
      </c>
      <c r="M1997" s="132">
        <v>46890</v>
      </c>
      <c r="N1997" s="132" t="e">
        <v>#N/A</v>
      </c>
      <c r="R1997" s="132">
        <v>12750</v>
      </c>
      <c r="S1997" s="132">
        <v>24830</v>
      </c>
      <c r="T1997" s="132">
        <v>136032</v>
      </c>
      <c r="U1997" s="132">
        <v>38511</v>
      </c>
      <c r="V1997" s="132" t="e">
        <v>#N/A</v>
      </c>
      <c r="W1997" s="132">
        <v>1200</v>
      </c>
      <c r="X1997" s="132">
        <v>12266</v>
      </c>
      <c r="Y1997" s="132" t="e">
        <v>#N/A</v>
      </c>
      <c r="Z1997" s="132">
        <v>15393</v>
      </c>
      <c r="AA1997" s="132" t="e">
        <v>#N/A</v>
      </c>
      <c r="AB1997" s="132" t="e">
        <v>#N/A</v>
      </c>
      <c r="AC1997" s="132">
        <v>31373</v>
      </c>
      <c r="AD1997" s="132" t="e">
        <v>#N/A</v>
      </c>
      <c r="AE1997" s="132">
        <v>10750</v>
      </c>
      <c r="AF1997" s="132">
        <v>9200</v>
      </c>
    </row>
    <row r="1998" spans="1:32">
      <c r="A1998" s="129">
        <v>39428</v>
      </c>
      <c r="B1998" s="132" t="e">
        <v>#N/A</v>
      </c>
      <c r="C1998" s="132">
        <v>28939</v>
      </c>
      <c r="D1998" s="132">
        <v>211798</v>
      </c>
      <c r="E1998" s="132">
        <v>47381</v>
      </c>
      <c r="F1998" s="132">
        <v>78842</v>
      </c>
      <c r="G1998" s="132">
        <v>385425</v>
      </c>
      <c r="H1998" s="132">
        <v>22110</v>
      </c>
      <c r="I1998" s="132">
        <v>17080</v>
      </c>
      <c r="J1998" s="132">
        <v>11750</v>
      </c>
      <c r="K1998" s="132">
        <v>2515</v>
      </c>
      <c r="L1998" s="132">
        <v>500</v>
      </c>
      <c r="M1998" s="132">
        <v>46890</v>
      </c>
      <c r="N1998" s="132" t="e">
        <v>#N/A</v>
      </c>
      <c r="R1998" s="132">
        <v>12750</v>
      </c>
      <c r="S1998" s="132">
        <v>24830</v>
      </c>
      <c r="T1998" s="132">
        <v>136032</v>
      </c>
      <c r="U1998" s="132">
        <v>38511</v>
      </c>
      <c r="V1998" s="132" t="e">
        <v>#N/A</v>
      </c>
      <c r="W1998" s="132">
        <v>1200</v>
      </c>
      <c r="X1998" s="132">
        <v>12266</v>
      </c>
      <c r="Y1998" s="132" t="e">
        <v>#N/A</v>
      </c>
      <c r="Z1998" s="132">
        <v>15393</v>
      </c>
      <c r="AA1998" s="132" t="e">
        <v>#N/A</v>
      </c>
      <c r="AB1998" s="132" t="e">
        <v>#N/A</v>
      </c>
      <c r="AC1998" s="132">
        <v>31373</v>
      </c>
      <c r="AD1998" s="132" t="e">
        <v>#N/A</v>
      </c>
      <c r="AE1998" s="132">
        <v>10750</v>
      </c>
      <c r="AF1998" s="132">
        <v>9200</v>
      </c>
    </row>
    <row r="1999" spans="1:32">
      <c r="A1999" s="129">
        <v>39429</v>
      </c>
      <c r="B1999" s="132" t="e">
        <v>#N/A</v>
      </c>
      <c r="C1999" s="132">
        <v>28939</v>
      </c>
      <c r="D1999" s="132">
        <v>211798</v>
      </c>
      <c r="E1999" s="132">
        <v>47381</v>
      </c>
      <c r="F1999" s="132">
        <v>78842</v>
      </c>
      <c r="G1999" s="132">
        <v>385425</v>
      </c>
      <c r="H1999" s="132">
        <v>22110</v>
      </c>
      <c r="I1999" s="132">
        <v>17080</v>
      </c>
      <c r="J1999" s="132">
        <v>11750</v>
      </c>
      <c r="K1999" s="132">
        <v>2515</v>
      </c>
      <c r="L1999" s="132">
        <v>500</v>
      </c>
      <c r="M1999" s="132">
        <v>46890</v>
      </c>
      <c r="N1999" s="132" t="e">
        <v>#N/A</v>
      </c>
      <c r="R1999" s="132">
        <v>12750</v>
      </c>
      <c r="S1999" s="132">
        <v>24830</v>
      </c>
      <c r="T1999" s="132">
        <v>136032</v>
      </c>
      <c r="U1999" s="132">
        <v>38511</v>
      </c>
      <c r="V1999" s="132" t="e">
        <v>#N/A</v>
      </c>
      <c r="W1999" s="132">
        <v>1200</v>
      </c>
      <c r="X1999" s="132">
        <v>12266</v>
      </c>
      <c r="Y1999" s="132" t="e">
        <v>#N/A</v>
      </c>
      <c r="Z1999" s="132">
        <v>15393</v>
      </c>
      <c r="AA1999" s="132" t="e">
        <v>#N/A</v>
      </c>
      <c r="AB1999" s="132" t="e">
        <v>#N/A</v>
      </c>
      <c r="AC1999" s="132">
        <v>31373</v>
      </c>
      <c r="AD1999" s="132" t="e">
        <v>#N/A</v>
      </c>
      <c r="AE1999" s="132">
        <v>10750</v>
      </c>
      <c r="AF1999" s="132">
        <v>9200</v>
      </c>
    </row>
    <row r="2000" spans="1:32">
      <c r="A2000" s="129">
        <v>39430</v>
      </c>
      <c r="B2000" s="132" t="e">
        <v>#N/A</v>
      </c>
      <c r="C2000" s="132">
        <v>28939</v>
      </c>
      <c r="D2000" s="132">
        <v>211798</v>
      </c>
      <c r="E2000" s="132">
        <v>47381</v>
      </c>
      <c r="F2000" s="132">
        <v>78842</v>
      </c>
      <c r="G2000" s="132">
        <v>385425</v>
      </c>
      <c r="H2000" s="132">
        <v>22110</v>
      </c>
      <c r="I2000" s="132">
        <v>17080</v>
      </c>
      <c r="J2000" s="132">
        <v>11750</v>
      </c>
      <c r="K2000" s="132">
        <v>2515</v>
      </c>
      <c r="L2000" s="132">
        <v>500</v>
      </c>
      <c r="M2000" s="132">
        <v>46890</v>
      </c>
      <c r="N2000" s="132" t="e">
        <v>#N/A</v>
      </c>
      <c r="R2000" s="132">
        <v>12750</v>
      </c>
      <c r="S2000" s="132">
        <v>24830</v>
      </c>
      <c r="T2000" s="132">
        <v>136032</v>
      </c>
      <c r="U2000" s="132">
        <v>38511</v>
      </c>
      <c r="V2000" s="132" t="e">
        <v>#N/A</v>
      </c>
      <c r="W2000" s="132">
        <v>1200</v>
      </c>
      <c r="X2000" s="132">
        <v>12266</v>
      </c>
      <c r="Y2000" s="132" t="e">
        <v>#N/A</v>
      </c>
      <c r="Z2000" s="132">
        <v>15393</v>
      </c>
      <c r="AA2000" s="132" t="e">
        <v>#N/A</v>
      </c>
      <c r="AB2000" s="132" t="e">
        <v>#N/A</v>
      </c>
      <c r="AC2000" s="132">
        <v>31373</v>
      </c>
      <c r="AD2000" s="132" t="e">
        <v>#N/A</v>
      </c>
      <c r="AE2000" s="132">
        <v>10750</v>
      </c>
      <c r="AF2000" s="132">
        <v>9200</v>
      </c>
    </row>
    <row r="2001" spans="1:32">
      <c r="A2001" s="129">
        <v>39433</v>
      </c>
      <c r="B2001" s="132" t="e">
        <v>#N/A</v>
      </c>
      <c r="C2001" s="132">
        <v>62439</v>
      </c>
      <c r="D2001" s="132">
        <v>360536</v>
      </c>
      <c r="E2001" s="132">
        <v>68702</v>
      </c>
      <c r="F2001" s="132">
        <v>135242</v>
      </c>
      <c r="G2001" s="132">
        <v>675884</v>
      </c>
      <c r="H2001" s="132">
        <v>23610</v>
      </c>
      <c r="I2001" s="132">
        <v>36180</v>
      </c>
      <c r="J2001" s="132">
        <v>17350</v>
      </c>
      <c r="K2001" s="132">
        <v>20565</v>
      </c>
      <c r="L2001" s="132">
        <v>4760</v>
      </c>
      <c r="M2001" s="132">
        <v>71950</v>
      </c>
      <c r="N2001" s="132" t="e">
        <v>#N/A</v>
      </c>
      <c r="R2001" s="132">
        <v>28350</v>
      </c>
      <c r="S2001" s="132">
        <v>68130</v>
      </c>
      <c r="T2001" s="132">
        <v>213635</v>
      </c>
      <c r="U2001" s="132">
        <v>48711</v>
      </c>
      <c r="V2001" s="132" t="e">
        <v>#N/A</v>
      </c>
      <c r="W2001" s="132">
        <v>1200</v>
      </c>
      <c r="X2001" s="132">
        <v>26588</v>
      </c>
      <c r="Y2001" s="132">
        <v>9200</v>
      </c>
      <c r="Z2001" s="132">
        <v>15393</v>
      </c>
      <c r="AA2001" s="132" t="e">
        <v>#N/A</v>
      </c>
      <c r="AB2001" s="132" t="e">
        <v>#N/A</v>
      </c>
      <c r="AC2001" s="132">
        <v>31373</v>
      </c>
      <c r="AD2001" s="132" t="e">
        <v>#N/A</v>
      </c>
      <c r="AE2001" s="132">
        <v>27830</v>
      </c>
      <c r="AF2001" s="132">
        <v>9200</v>
      </c>
    </row>
    <row r="2002" spans="1:32">
      <c r="A2002" s="129">
        <v>39434</v>
      </c>
      <c r="B2002" s="132" t="e">
        <v>#N/A</v>
      </c>
      <c r="C2002" s="132">
        <v>62439</v>
      </c>
      <c r="D2002" s="132">
        <v>360536</v>
      </c>
      <c r="E2002" s="132">
        <v>68702</v>
      </c>
      <c r="F2002" s="132">
        <v>135242</v>
      </c>
      <c r="G2002" s="132">
        <v>675884</v>
      </c>
      <c r="H2002" s="132">
        <v>23610</v>
      </c>
      <c r="I2002" s="132">
        <v>36180</v>
      </c>
      <c r="J2002" s="132">
        <v>17350</v>
      </c>
      <c r="K2002" s="132">
        <v>20565</v>
      </c>
      <c r="L2002" s="132">
        <v>4760</v>
      </c>
      <c r="M2002" s="132">
        <v>71950</v>
      </c>
      <c r="N2002" s="132" t="e">
        <v>#N/A</v>
      </c>
      <c r="R2002" s="132">
        <v>28350</v>
      </c>
      <c r="S2002" s="132">
        <v>68130</v>
      </c>
      <c r="T2002" s="132">
        <v>213635</v>
      </c>
      <c r="U2002" s="132">
        <v>48711</v>
      </c>
      <c r="V2002" s="132" t="e">
        <v>#N/A</v>
      </c>
      <c r="W2002" s="132">
        <v>1200</v>
      </c>
      <c r="X2002" s="132">
        <v>26588</v>
      </c>
      <c r="Y2002" s="132">
        <v>9200</v>
      </c>
      <c r="Z2002" s="132">
        <v>15393</v>
      </c>
      <c r="AA2002" s="132" t="e">
        <v>#N/A</v>
      </c>
      <c r="AB2002" s="132" t="e">
        <v>#N/A</v>
      </c>
      <c r="AC2002" s="132">
        <v>31373</v>
      </c>
      <c r="AD2002" s="132" t="e">
        <v>#N/A</v>
      </c>
      <c r="AE2002" s="132">
        <v>27830</v>
      </c>
      <c r="AF2002" s="132">
        <v>9200</v>
      </c>
    </row>
    <row r="2003" spans="1:32">
      <c r="A2003" s="129">
        <v>39435</v>
      </c>
      <c r="B2003" s="132" t="e">
        <v>#N/A</v>
      </c>
      <c r="C2003" s="132">
        <v>62439</v>
      </c>
      <c r="D2003" s="132">
        <v>360536</v>
      </c>
      <c r="E2003" s="132">
        <v>68702</v>
      </c>
      <c r="F2003" s="132">
        <v>135242</v>
      </c>
      <c r="G2003" s="132">
        <v>675884</v>
      </c>
      <c r="H2003" s="132">
        <v>23610</v>
      </c>
      <c r="I2003" s="132">
        <v>36180</v>
      </c>
      <c r="J2003" s="132">
        <v>17350</v>
      </c>
      <c r="K2003" s="132">
        <v>20565</v>
      </c>
      <c r="L2003" s="132">
        <v>4760</v>
      </c>
      <c r="M2003" s="132">
        <v>71950</v>
      </c>
      <c r="N2003" s="132" t="e">
        <v>#N/A</v>
      </c>
      <c r="R2003" s="132">
        <v>28350</v>
      </c>
      <c r="S2003" s="132">
        <v>68130</v>
      </c>
      <c r="T2003" s="132">
        <v>213635</v>
      </c>
      <c r="U2003" s="132">
        <v>48711</v>
      </c>
      <c r="V2003" s="132" t="e">
        <v>#N/A</v>
      </c>
      <c r="W2003" s="132">
        <v>1200</v>
      </c>
      <c r="X2003" s="132">
        <v>26588</v>
      </c>
      <c r="Y2003" s="132">
        <v>9200</v>
      </c>
      <c r="Z2003" s="132">
        <v>15393</v>
      </c>
      <c r="AA2003" s="132" t="e">
        <v>#N/A</v>
      </c>
      <c r="AB2003" s="132" t="e">
        <v>#N/A</v>
      </c>
      <c r="AC2003" s="132">
        <v>31373</v>
      </c>
      <c r="AD2003" s="132" t="e">
        <v>#N/A</v>
      </c>
      <c r="AE2003" s="132">
        <v>27830</v>
      </c>
      <c r="AF2003" s="132">
        <v>9200</v>
      </c>
    </row>
    <row r="2004" spans="1:32">
      <c r="A2004" s="129">
        <v>39436</v>
      </c>
      <c r="B2004" s="132">
        <v>964094</v>
      </c>
      <c r="C2004" s="132">
        <v>62439</v>
      </c>
      <c r="D2004" s="132">
        <v>360536</v>
      </c>
      <c r="E2004" s="132">
        <v>68702</v>
      </c>
      <c r="F2004" s="132">
        <v>135242</v>
      </c>
      <c r="G2004" s="132">
        <v>675884</v>
      </c>
      <c r="H2004" s="132">
        <v>23610</v>
      </c>
      <c r="I2004" s="132">
        <v>36180</v>
      </c>
      <c r="J2004" s="132">
        <v>17350</v>
      </c>
      <c r="K2004" s="132">
        <v>20565</v>
      </c>
      <c r="L2004" s="132">
        <v>4760</v>
      </c>
      <c r="M2004" s="132">
        <v>71950</v>
      </c>
      <c r="N2004" s="132">
        <v>964094</v>
      </c>
      <c r="R2004" s="132">
        <v>28350</v>
      </c>
      <c r="S2004" s="132">
        <v>68130</v>
      </c>
      <c r="T2004" s="132">
        <v>213635</v>
      </c>
      <c r="U2004" s="132">
        <v>48711</v>
      </c>
      <c r="V2004" s="132" t="e">
        <v>#N/A</v>
      </c>
      <c r="W2004" s="132">
        <v>1200</v>
      </c>
      <c r="X2004" s="132">
        <v>26588</v>
      </c>
      <c r="Y2004" s="132">
        <v>9200</v>
      </c>
      <c r="Z2004" s="132">
        <v>15393</v>
      </c>
      <c r="AA2004" s="132" t="e">
        <v>#N/A</v>
      </c>
      <c r="AB2004" s="132" t="e">
        <v>#N/A</v>
      </c>
      <c r="AC2004" s="132">
        <v>31373</v>
      </c>
      <c r="AD2004" s="132" t="e">
        <v>#N/A</v>
      </c>
      <c r="AE2004" s="132">
        <v>27830</v>
      </c>
      <c r="AF2004" s="132">
        <v>9200</v>
      </c>
    </row>
    <row r="2005" spans="1:32">
      <c r="A2005" s="129">
        <v>39437</v>
      </c>
      <c r="B2005" s="132" t="e">
        <v>#N/A</v>
      </c>
      <c r="C2005" s="132">
        <v>85889</v>
      </c>
      <c r="D2005" s="132">
        <v>466941</v>
      </c>
      <c r="E2005" s="132">
        <v>84102</v>
      </c>
      <c r="F2005" s="132">
        <v>157032</v>
      </c>
      <c r="G2005" s="132">
        <v>864849</v>
      </c>
      <c r="H2005" s="132">
        <v>28810</v>
      </c>
      <c r="I2005" s="132">
        <v>44285</v>
      </c>
      <c r="J2005" s="132">
        <v>35700</v>
      </c>
      <c r="K2005" s="132">
        <v>21565</v>
      </c>
      <c r="L2005" s="132">
        <v>10610</v>
      </c>
      <c r="M2005" s="132">
        <v>99245</v>
      </c>
      <c r="N2005" s="132" t="e">
        <v>#N/A</v>
      </c>
      <c r="R2005" s="132">
        <v>33685</v>
      </c>
      <c r="S2005" s="132">
        <v>68130</v>
      </c>
      <c r="T2005" s="132">
        <v>263640</v>
      </c>
      <c r="U2005" s="132">
        <v>62961</v>
      </c>
      <c r="V2005" s="132">
        <v>5000</v>
      </c>
      <c r="W2005" s="132">
        <v>1950</v>
      </c>
      <c r="X2005" s="132">
        <v>31988</v>
      </c>
      <c r="Y2005" s="132">
        <v>9200</v>
      </c>
      <c r="Z2005" s="132">
        <v>15393</v>
      </c>
      <c r="AA2005" s="132" t="e">
        <v>#N/A</v>
      </c>
      <c r="AB2005" s="132" t="e">
        <v>#N/A</v>
      </c>
      <c r="AC2005" s="132">
        <v>74173</v>
      </c>
      <c r="AD2005" s="132" t="e">
        <v>#N/A</v>
      </c>
      <c r="AE2005" s="132">
        <v>27830</v>
      </c>
      <c r="AF2005" s="132">
        <v>19135</v>
      </c>
    </row>
    <row r="2006" spans="1:32">
      <c r="A2006" s="129">
        <v>39440</v>
      </c>
      <c r="B2006" s="132" t="e">
        <v>#N/A</v>
      </c>
      <c r="C2006" s="132">
        <v>85889</v>
      </c>
      <c r="D2006" s="132">
        <v>466941</v>
      </c>
      <c r="E2006" s="132">
        <v>84102</v>
      </c>
      <c r="F2006" s="132">
        <v>157032</v>
      </c>
      <c r="G2006" s="132">
        <v>864849</v>
      </c>
      <c r="H2006" s="132">
        <v>28810</v>
      </c>
      <c r="I2006" s="132">
        <v>44285</v>
      </c>
      <c r="J2006" s="132">
        <v>35700</v>
      </c>
      <c r="K2006" s="132">
        <v>21565</v>
      </c>
      <c r="L2006" s="132">
        <v>10610</v>
      </c>
      <c r="M2006" s="132">
        <v>99245</v>
      </c>
      <c r="N2006" s="132" t="e">
        <v>#N/A</v>
      </c>
      <c r="R2006" s="132">
        <v>33685</v>
      </c>
      <c r="S2006" s="132">
        <v>68130</v>
      </c>
      <c r="T2006" s="132">
        <v>263640</v>
      </c>
      <c r="U2006" s="132">
        <v>62961</v>
      </c>
      <c r="V2006" s="132">
        <v>5000</v>
      </c>
      <c r="W2006" s="132">
        <v>1950</v>
      </c>
      <c r="X2006" s="132">
        <v>31988</v>
      </c>
      <c r="Y2006" s="132">
        <v>9200</v>
      </c>
      <c r="Z2006" s="132">
        <v>15393</v>
      </c>
      <c r="AA2006" s="132" t="e">
        <v>#N/A</v>
      </c>
      <c r="AB2006" s="132" t="e">
        <v>#N/A</v>
      </c>
      <c r="AC2006" s="132">
        <v>74173</v>
      </c>
      <c r="AD2006" s="132" t="e">
        <v>#N/A</v>
      </c>
      <c r="AE2006" s="132">
        <v>27830</v>
      </c>
      <c r="AF2006" s="132">
        <v>19135</v>
      </c>
    </row>
    <row r="2007" spans="1:32">
      <c r="A2007" s="129">
        <v>39442</v>
      </c>
      <c r="B2007" s="132" t="e">
        <v>#N/A</v>
      </c>
      <c r="C2007" s="132">
        <v>100739</v>
      </c>
      <c r="D2007" s="132">
        <v>536762</v>
      </c>
      <c r="E2007" s="132">
        <v>94652</v>
      </c>
      <c r="F2007" s="132">
        <v>184416</v>
      </c>
      <c r="G2007" s="132">
        <v>1007154</v>
      </c>
      <c r="H2007" s="132">
        <v>38120</v>
      </c>
      <c r="I2007" s="132">
        <v>44285</v>
      </c>
      <c r="J2007" s="132">
        <v>48700</v>
      </c>
      <c r="K2007" s="132">
        <v>21565</v>
      </c>
      <c r="L2007" s="132">
        <v>10610</v>
      </c>
      <c r="M2007" s="132">
        <v>112935</v>
      </c>
      <c r="N2007" s="132" t="e">
        <v>#N/A</v>
      </c>
      <c r="R2007" s="132">
        <v>36865</v>
      </c>
      <c r="S2007" s="132">
        <v>80130</v>
      </c>
      <c r="T2007" s="132">
        <v>305040</v>
      </c>
      <c r="U2007" s="132">
        <v>71821</v>
      </c>
      <c r="V2007" s="132">
        <v>8450</v>
      </c>
      <c r="W2007" s="132">
        <v>1950</v>
      </c>
      <c r="X2007" s="132">
        <v>35188</v>
      </c>
      <c r="Y2007" s="132">
        <v>18150</v>
      </c>
      <c r="Z2007" s="132">
        <v>15393</v>
      </c>
      <c r="AA2007" s="132" t="e">
        <v>#N/A</v>
      </c>
      <c r="AB2007" s="132" t="e">
        <v>#N/A</v>
      </c>
      <c r="AC2007" s="132">
        <v>74173</v>
      </c>
      <c r="AD2007" s="132">
        <v>7500</v>
      </c>
      <c r="AE2007" s="132">
        <v>27830</v>
      </c>
      <c r="AF2007" s="132">
        <v>21035</v>
      </c>
    </row>
    <row r="2008" spans="1:32">
      <c r="A2008" s="129">
        <v>39443</v>
      </c>
      <c r="B2008" s="132" t="e">
        <v>#N/A</v>
      </c>
      <c r="C2008" s="132" t="e">
        <v>#N/A</v>
      </c>
      <c r="D2008" s="132" t="e">
        <v>#N/A</v>
      </c>
      <c r="E2008" s="132" t="e">
        <v>#N/A</v>
      </c>
      <c r="F2008" s="132" t="e">
        <v>#N/A</v>
      </c>
      <c r="G2008" s="132" t="e">
        <v>#N/A</v>
      </c>
      <c r="H2008" s="132" t="e">
        <v>#N/A</v>
      </c>
      <c r="I2008" s="132" t="e">
        <v>#N/A</v>
      </c>
      <c r="J2008" s="132" t="e">
        <v>#N/A</v>
      </c>
      <c r="K2008" s="132" t="e">
        <v>#N/A</v>
      </c>
      <c r="L2008" s="132" t="e">
        <v>#N/A</v>
      </c>
      <c r="M2008" s="132" t="e">
        <v>#N/A</v>
      </c>
      <c r="N2008" s="132" t="e">
        <v>#N/A</v>
      </c>
      <c r="R2008" s="132" t="e">
        <v>#N/A</v>
      </c>
      <c r="S2008" s="132" t="e">
        <v>#N/A</v>
      </c>
      <c r="T2008" s="132" t="e">
        <v>#N/A</v>
      </c>
      <c r="U2008" s="132" t="e">
        <v>#N/A</v>
      </c>
      <c r="V2008" s="132" t="e">
        <v>#N/A</v>
      </c>
      <c r="W2008" s="132" t="e">
        <v>#N/A</v>
      </c>
      <c r="X2008" s="132" t="e">
        <v>#N/A</v>
      </c>
      <c r="Y2008" s="132" t="e">
        <v>#N/A</v>
      </c>
      <c r="Z2008" s="132" t="e">
        <v>#N/A</v>
      </c>
      <c r="AA2008" s="132" t="e">
        <v>#N/A</v>
      </c>
      <c r="AB2008" s="132" t="e">
        <v>#N/A</v>
      </c>
      <c r="AC2008" s="132" t="e">
        <v>#N/A</v>
      </c>
      <c r="AD2008" s="132" t="e">
        <v>#N/A</v>
      </c>
      <c r="AE2008" s="132" t="e">
        <v>#N/A</v>
      </c>
      <c r="AF2008" s="132" t="e">
        <v>#N/A</v>
      </c>
    </row>
    <row r="2009" spans="1:32">
      <c r="A2009" s="129">
        <v>39444</v>
      </c>
      <c r="B2009" s="132" t="e">
        <v>#N/A</v>
      </c>
      <c r="C2009" s="132" t="e">
        <v>#N/A</v>
      </c>
      <c r="D2009" s="132" t="e">
        <v>#N/A</v>
      </c>
      <c r="E2009" s="132" t="e">
        <v>#N/A</v>
      </c>
      <c r="F2009" s="132" t="e">
        <v>#N/A</v>
      </c>
      <c r="G2009" s="132" t="e">
        <v>#N/A</v>
      </c>
      <c r="H2009" s="132" t="e">
        <v>#N/A</v>
      </c>
      <c r="I2009" s="132" t="e">
        <v>#N/A</v>
      </c>
      <c r="J2009" s="132" t="e">
        <v>#N/A</v>
      </c>
      <c r="K2009" s="132" t="e">
        <v>#N/A</v>
      </c>
      <c r="L2009" s="132" t="e">
        <v>#N/A</v>
      </c>
      <c r="M2009" s="132" t="e">
        <v>#N/A</v>
      </c>
      <c r="N2009" s="132" t="e">
        <v>#N/A</v>
      </c>
      <c r="R2009" s="132" t="e">
        <v>#N/A</v>
      </c>
      <c r="S2009" s="132" t="e">
        <v>#N/A</v>
      </c>
      <c r="T2009" s="132" t="e">
        <v>#N/A</v>
      </c>
      <c r="U2009" s="132" t="e">
        <v>#N/A</v>
      </c>
      <c r="V2009" s="132" t="e">
        <v>#N/A</v>
      </c>
      <c r="W2009" s="132" t="e">
        <v>#N/A</v>
      </c>
      <c r="X2009" s="132" t="e">
        <v>#N/A</v>
      </c>
      <c r="Y2009" s="132" t="e">
        <v>#N/A</v>
      </c>
      <c r="Z2009" s="132" t="e">
        <v>#N/A</v>
      </c>
      <c r="AA2009" s="132" t="e">
        <v>#N/A</v>
      </c>
      <c r="AB2009" s="132" t="e">
        <v>#N/A</v>
      </c>
      <c r="AC2009" s="132" t="e">
        <v>#N/A</v>
      </c>
      <c r="AD2009" s="132" t="e">
        <v>#N/A</v>
      </c>
      <c r="AE2009" s="132" t="e">
        <v>#N/A</v>
      </c>
      <c r="AF2009" s="132" t="e">
        <v>#N/A</v>
      </c>
    </row>
    <row r="2010" spans="1:32">
      <c r="A2010" s="129">
        <v>39447</v>
      </c>
      <c r="B2010" s="132">
        <v>1443850</v>
      </c>
      <c r="C2010" s="132" t="e">
        <v>#N/A</v>
      </c>
      <c r="D2010" s="132" t="e">
        <v>#N/A</v>
      </c>
      <c r="E2010" s="132" t="e">
        <v>#N/A</v>
      </c>
      <c r="F2010" s="132" t="e">
        <v>#N/A</v>
      </c>
      <c r="G2010" s="132" t="e">
        <v>#N/A</v>
      </c>
      <c r="H2010" s="132" t="e">
        <v>#N/A</v>
      </c>
      <c r="I2010" s="132" t="e">
        <v>#N/A</v>
      </c>
      <c r="J2010" s="132" t="e">
        <v>#N/A</v>
      </c>
      <c r="K2010" s="132" t="e">
        <v>#N/A</v>
      </c>
      <c r="L2010" s="132" t="e">
        <v>#N/A</v>
      </c>
      <c r="M2010" s="132" t="e">
        <v>#N/A</v>
      </c>
      <c r="N2010" s="132">
        <v>1443850</v>
      </c>
      <c r="R2010" s="132" t="e">
        <v>#N/A</v>
      </c>
      <c r="S2010" s="132" t="e">
        <v>#N/A</v>
      </c>
      <c r="T2010" s="132" t="e">
        <v>#N/A</v>
      </c>
      <c r="U2010" s="132" t="e">
        <v>#N/A</v>
      </c>
      <c r="V2010" s="132" t="e">
        <v>#N/A</v>
      </c>
      <c r="W2010" s="132" t="e">
        <v>#N/A</v>
      </c>
      <c r="X2010" s="132" t="e">
        <v>#N/A</v>
      </c>
      <c r="Y2010" s="132" t="e">
        <v>#N/A</v>
      </c>
      <c r="Z2010" s="132" t="e">
        <v>#N/A</v>
      </c>
      <c r="AA2010" s="132" t="e">
        <v>#N/A</v>
      </c>
      <c r="AB2010" s="132" t="e">
        <v>#N/A</v>
      </c>
      <c r="AC2010" s="132" t="e">
        <v>#N/A</v>
      </c>
      <c r="AD2010" s="132" t="e">
        <v>#N/A</v>
      </c>
      <c r="AE2010" s="132" t="e">
        <v>#N/A</v>
      </c>
      <c r="AF2010" s="132" t="e">
        <v>#N/A</v>
      </c>
    </row>
    <row r="2011" spans="1:32">
      <c r="A2011" s="129">
        <v>39449</v>
      </c>
      <c r="B2011" s="132" t="e">
        <v>#N/A</v>
      </c>
      <c r="C2011" s="132" t="e">
        <v>#N/A</v>
      </c>
      <c r="D2011" s="132" t="e">
        <v>#N/A</v>
      </c>
      <c r="E2011" s="132" t="e">
        <v>#N/A</v>
      </c>
      <c r="F2011" s="132" t="e">
        <v>#N/A</v>
      </c>
      <c r="G2011" s="132" t="e">
        <v>#N/A</v>
      </c>
      <c r="H2011" s="132" t="e">
        <v>#N/A</v>
      </c>
      <c r="I2011" s="132" t="e">
        <v>#N/A</v>
      </c>
      <c r="J2011" s="132" t="e">
        <v>#N/A</v>
      </c>
      <c r="K2011" s="132" t="e">
        <v>#N/A</v>
      </c>
      <c r="L2011" s="132" t="e">
        <v>#N/A</v>
      </c>
      <c r="M2011" s="132" t="e">
        <v>#N/A</v>
      </c>
      <c r="N2011" s="132" t="e">
        <v>#N/A</v>
      </c>
      <c r="R2011" s="132" t="e">
        <v>#N/A</v>
      </c>
      <c r="S2011" s="132" t="e">
        <v>#N/A</v>
      </c>
      <c r="T2011" s="132" t="e">
        <v>#N/A</v>
      </c>
      <c r="U2011" s="132" t="e">
        <v>#N/A</v>
      </c>
      <c r="V2011" s="132" t="e">
        <v>#N/A</v>
      </c>
      <c r="W2011" s="132" t="e">
        <v>#N/A</v>
      </c>
      <c r="X2011" s="132" t="e">
        <v>#N/A</v>
      </c>
      <c r="Y2011" s="132" t="e">
        <v>#N/A</v>
      </c>
      <c r="Z2011" s="132" t="e">
        <v>#N/A</v>
      </c>
      <c r="AA2011" s="132" t="e">
        <v>#N/A</v>
      </c>
      <c r="AB2011" s="132" t="e">
        <v>#N/A</v>
      </c>
      <c r="AC2011" s="132" t="e">
        <v>#N/A</v>
      </c>
      <c r="AD2011" s="132" t="e">
        <v>#N/A</v>
      </c>
      <c r="AE2011" s="132" t="e">
        <v>#N/A</v>
      </c>
      <c r="AF2011" s="132" t="e">
        <v>#N/A</v>
      </c>
    </row>
    <row r="2012" spans="1:32">
      <c r="A2012" s="129">
        <v>39450</v>
      </c>
      <c r="B2012" s="132" t="e">
        <v>#N/A</v>
      </c>
      <c r="C2012" s="132" t="e">
        <v>#N/A</v>
      </c>
      <c r="D2012" s="132" t="e">
        <v>#N/A</v>
      </c>
      <c r="E2012" s="132" t="e">
        <v>#N/A</v>
      </c>
      <c r="F2012" s="132" t="e">
        <v>#N/A</v>
      </c>
      <c r="G2012" s="132" t="e">
        <v>#N/A</v>
      </c>
      <c r="H2012" s="132" t="e">
        <v>#N/A</v>
      </c>
      <c r="I2012" s="132" t="e">
        <v>#N/A</v>
      </c>
      <c r="J2012" s="132" t="e">
        <v>#N/A</v>
      </c>
      <c r="K2012" s="132" t="e">
        <v>#N/A</v>
      </c>
      <c r="L2012" s="132" t="e">
        <v>#N/A</v>
      </c>
      <c r="M2012" s="132" t="e">
        <v>#N/A</v>
      </c>
      <c r="N2012" s="132" t="e">
        <v>#N/A</v>
      </c>
      <c r="R2012" s="132" t="e">
        <v>#N/A</v>
      </c>
      <c r="S2012" s="132" t="e">
        <v>#N/A</v>
      </c>
      <c r="T2012" s="132" t="e">
        <v>#N/A</v>
      </c>
      <c r="U2012" s="132" t="e">
        <v>#N/A</v>
      </c>
      <c r="V2012" s="132" t="e">
        <v>#N/A</v>
      </c>
      <c r="W2012" s="132" t="e">
        <v>#N/A</v>
      </c>
      <c r="X2012" s="132" t="e">
        <v>#N/A</v>
      </c>
      <c r="Y2012" s="132" t="e">
        <v>#N/A</v>
      </c>
      <c r="Z2012" s="132" t="e">
        <v>#N/A</v>
      </c>
      <c r="AA2012" s="132" t="e">
        <v>#N/A</v>
      </c>
      <c r="AB2012" s="132" t="e">
        <v>#N/A</v>
      </c>
      <c r="AC2012" s="132" t="e">
        <v>#N/A</v>
      </c>
      <c r="AD2012" s="132" t="e">
        <v>#N/A</v>
      </c>
      <c r="AE2012" s="132" t="e">
        <v>#N/A</v>
      </c>
      <c r="AF2012" s="132" t="e">
        <v>#N/A</v>
      </c>
    </row>
    <row r="2013" spans="1:32">
      <c r="A2013" s="129">
        <v>39451</v>
      </c>
      <c r="B2013" s="132" t="e">
        <v>#N/A</v>
      </c>
      <c r="C2013" s="132" t="e">
        <v>#N/A</v>
      </c>
      <c r="D2013" s="132" t="e">
        <v>#N/A</v>
      </c>
      <c r="E2013" s="132" t="e">
        <v>#N/A</v>
      </c>
      <c r="F2013" s="132" t="e">
        <v>#N/A</v>
      </c>
      <c r="G2013" s="132" t="e">
        <v>#N/A</v>
      </c>
      <c r="H2013" s="132" t="e">
        <v>#N/A</v>
      </c>
      <c r="I2013" s="132" t="e">
        <v>#N/A</v>
      </c>
      <c r="J2013" s="132" t="e">
        <v>#N/A</v>
      </c>
      <c r="K2013" s="132" t="e">
        <v>#N/A</v>
      </c>
      <c r="L2013" s="132" t="e">
        <v>#N/A</v>
      </c>
      <c r="M2013" s="132" t="e">
        <v>#N/A</v>
      </c>
      <c r="N2013" s="132" t="e">
        <v>#N/A</v>
      </c>
      <c r="R2013" s="132" t="e">
        <v>#N/A</v>
      </c>
      <c r="S2013" s="132" t="e">
        <v>#N/A</v>
      </c>
      <c r="T2013" s="132" t="e">
        <v>#N/A</v>
      </c>
      <c r="U2013" s="132" t="e">
        <v>#N/A</v>
      </c>
      <c r="V2013" s="132" t="e">
        <v>#N/A</v>
      </c>
      <c r="W2013" s="132" t="e">
        <v>#N/A</v>
      </c>
      <c r="X2013" s="132" t="e">
        <v>#N/A</v>
      </c>
      <c r="Y2013" s="132" t="e">
        <v>#N/A</v>
      </c>
      <c r="Z2013" s="132" t="e">
        <v>#N/A</v>
      </c>
      <c r="AA2013" s="132" t="e">
        <v>#N/A</v>
      </c>
      <c r="AB2013" s="132" t="e">
        <v>#N/A</v>
      </c>
      <c r="AC2013" s="132" t="e">
        <v>#N/A</v>
      </c>
      <c r="AD2013" s="132" t="e">
        <v>#N/A</v>
      </c>
      <c r="AE2013" s="132" t="e">
        <v>#N/A</v>
      </c>
      <c r="AF2013" s="132" t="e">
        <v>#N/A</v>
      </c>
    </row>
    <row r="2014" spans="1:32">
      <c r="A2014" s="129">
        <v>39454</v>
      </c>
      <c r="B2014" s="132" t="e">
        <v>#N/A</v>
      </c>
      <c r="C2014" s="132" t="e">
        <v>#N/A</v>
      </c>
      <c r="D2014" s="132" t="e">
        <v>#N/A</v>
      </c>
      <c r="E2014" s="132" t="e">
        <v>#N/A</v>
      </c>
      <c r="F2014" s="132" t="e">
        <v>#N/A</v>
      </c>
      <c r="G2014" s="132" t="e">
        <v>#N/A</v>
      </c>
      <c r="H2014" s="132" t="e">
        <v>#N/A</v>
      </c>
      <c r="I2014" s="132" t="e">
        <v>#N/A</v>
      </c>
      <c r="J2014" s="132" t="e">
        <v>#N/A</v>
      </c>
      <c r="K2014" s="132" t="e">
        <v>#N/A</v>
      </c>
      <c r="L2014" s="132" t="e">
        <v>#N/A</v>
      </c>
      <c r="M2014" s="132" t="e">
        <v>#N/A</v>
      </c>
      <c r="N2014" s="132" t="e">
        <v>#N/A</v>
      </c>
      <c r="R2014" s="132" t="e">
        <v>#N/A</v>
      </c>
      <c r="S2014" s="132" t="e">
        <v>#N/A</v>
      </c>
      <c r="T2014" s="132" t="e">
        <v>#N/A</v>
      </c>
      <c r="U2014" s="132" t="e">
        <v>#N/A</v>
      </c>
      <c r="V2014" s="132" t="e">
        <v>#N/A</v>
      </c>
      <c r="W2014" s="132" t="e">
        <v>#N/A</v>
      </c>
      <c r="X2014" s="132" t="e">
        <v>#N/A</v>
      </c>
      <c r="Y2014" s="132" t="e">
        <v>#N/A</v>
      </c>
      <c r="Z2014" s="132" t="e">
        <v>#N/A</v>
      </c>
      <c r="AA2014" s="132" t="e">
        <v>#N/A</v>
      </c>
      <c r="AB2014" s="132" t="e">
        <v>#N/A</v>
      </c>
      <c r="AC2014" s="132" t="e">
        <v>#N/A</v>
      </c>
      <c r="AD2014" s="132" t="e">
        <v>#N/A</v>
      </c>
      <c r="AE2014" s="132" t="e">
        <v>#N/A</v>
      </c>
      <c r="AF2014" s="132" t="e">
        <v>#N/A</v>
      </c>
    </row>
    <row r="2015" spans="1:32">
      <c r="A2015" s="129">
        <v>39455</v>
      </c>
      <c r="B2015" s="132" t="e">
        <v>#N/A</v>
      </c>
      <c r="C2015" s="132" t="e">
        <v>#N/A</v>
      </c>
      <c r="D2015" s="132" t="e">
        <v>#N/A</v>
      </c>
      <c r="E2015" s="132" t="e">
        <v>#N/A</v>
      </c>
      <c r="F2015" s="132" t="e">
        <v>#N/A</v>
      </c>
      <c r="G2015" s="132" t="e">
        <v>#N/A</v>
      </c>
      <c r="H2015" s="132" t="e">
        <v>#N/A</v>
      </c>
      <c r="I2015" s="132" t="e">
        <v>#N/A</v>
      </c>
      <c r="J2015" s="132" t="e">
        <v>#N/A</v>
      </c>
      <c r="K2015" s="132" t="e">
        <v>#N/A</v>
      </c>
      <c r="L2015" s="132" t="e">
        <v>#N/A</v>
      </c>
      <c r="M2015" s="132" t="e">
        <v>#N/A</v>
      </c>
      <c r="N2015" s="132" t="e">
        <v>#N/A</v>
      </c>
      <c r="R2015" s="132" t="e">
        <v>#N/A</v>
      </c>
      <c r="S2015" s="132" t="e">
        <v>#N/A</v>
      </c>
      <c r="T2015" s="132" t="e">
        <v>#N/A</v>
      </c>
      <c r="U2015" s="132" t="e">
        <v>#N/A</v>
      </c>
      <c r="V2015" s="132" t="e">
        <v>#N/A</v>
      </c>
      <c r="W2015" s="132" t="e">
        <v>#N/A</v>
      </c>
      <c r="X2015" s="132" t="e">
        <v>#N/A</v>
      </c>
      <c r="Y2015" s="132" t="e">
        <v>#N/A</v>
      </c>
      <c r="Z2015" s="132" t="e">
        <v>#N/A</v>
      </c>
      <c r="AA2015" s="132" t="e">
        <v>#N/A</v>
      </c>
      <c r="AB2015" s="132" t="e">
        <v>#N/A</v>
      </c>
      <c r="AC2015" s="132" t="e">
        <v>#N/A</v>
      </c>
      <c r="AD2015" s="132" t="e">
        <v>#N/A</v>
      </c>
      <c r="AE2015" s="132" t="e">
        <v>#N/A</v>
      </c>
      <c r="AF2015" s="132" t="e">
        <v>#N/A</v>
      </c>
    </row>
    <row r="2016" spans="1:32">
      <c r="A2016" s="129">
        <v>39456</v>
      </c>
      <c r="B2016" s="132" t="e">
        <v>#N/A</v>
      </c>
      <c r="C2016" s="132">
        <v>124669</v>
      </c>
      <c r="D2016" s="132">
        <v>688699</v>
      </c>
      <c r="E2016" s="132">
        <v>118932</v>
      </c>
      <c r="F2016" s="132">
        <v>216886</v>
      </c>
      <c r="G2016" s="132">
        <v>1284919</v>
      </c>
      <c r="H2016" s="132">
        <v>58341</v>
      </c>
      <c r="I2016" s="132">
        <v>63060</v>
      </c>
      <c r="J2016" s="132">
        <v>64900</v>
      </c>
      <c r="K2016" s="132">
        <v>33708</v>
      </c>
      <c r="L2016" s="132">
        <v>11110</v>
      </c>
      <c r="M2016" s="132">
        <v>158931</v>
      </c>
      <c r="N2016" s="132" t="e">
        <v>#N/A</v>
      </c>
      <c r="R2016" s="132">
        <v>56415</v>
      </c>
      <c r="S2016" s="132">
        <v>114080</v>
      </c>
      <c r="T2016" s="132">
        <v>386625</v>
      </c>
      <c r="U2016" s="132">
        <v>110863</v>
      </c>
      <c r="V2016" s="132">
        <v>8450</v>
      </c>
      <c r="W2016" s="132">
        <v>1950</v>
      </c>
      <c r="X2016" s="132">
        <v>51618</v>
      </c>
      <c r="Y2016" s="132">
        <v>18150</v>
      </c>
      <c r="Z2016" s="132">
        <v>19033</v>
      </c>
      <c r="AA2016" s="132">
        <v>6000</v>
      </c>
      <c r="AB2016" s="132" t="e">
        <v>#N/A</v>
      </c>
      <c r="AC2016" s="132">
        <v>83773</v>
      </c>
      <c r="AD2016" s="132">
        <v>7500</v>
      </c>
      <c r="AE2016" s="132">
        <v>27830</v>
      </c>
      <c r="AF2016" s="132">
        <v>29578</v>
      </c>
    </row>
    <row r="2017" spans="1:32">
      <c r="A2017" s="129">
        <v>39457</v>
      </c>
      <c r="B2017" s="132">
        <v>356194</v>
      </c>
      <c r="C2017" s="132" t="e">
        <v>#N/A</v>
      </c>
      <c r="D2017" s="132" t="e">
        <v>#N/A</v>
      </c>
      <c r="E2017" s="132" t="e">
        <v>#N/A</v>
      </c>
      <c r="F2017" s="132" t="e">
        <v>#N/A</v>
      </c>
      <c r="G2017" s="132" t="e">
        <v>#N/A</v>
      </c>
      <c r="H2017" s="132" t="e">
        <v>#N/A</v>
      </c>
      <c r="I2017" s="132" t="e">
        <v>#N/A</v>
      </c>
      <c r="J2017" s="132" t="e">
        <v>#N/A</v>
      </c>
      <c r="K2017" s="132" t="e">
        <v>#N/A</v>
      </c>
      <c r="L2017" s="132" t="e">
        <v>#N/A</v>
      </c>
      <c r="M2017" s="132" t="e">
        <v>#N/A</v>
      </c>
      <c r="N2017" s="132">
        <v>356194</v>
      </c>
      <c r="R2017" s="132" t="e">
        <v>#N/A</v>
      </c>
      <c r="S2017" s="132" t="e">
        <v>#N/A</v>
      </c>
      <c r="T2017" s="132" t="e">
        <v>#N/A</v>
      </c>
      <c r="U2017" s="132" t="e">
        <v>#N/A</v>
      </c>
      <c r="V2017" s="132" t="e">
        <v>#N/A</v>
      </c>
      <c r="W2017" s="132" t="e">
        <v>#N/A</v>
      </c>
      <c r="X2017" s="132" t="e">
        <v>#N/A</v>
      </c>
      <c r="Y2017" s="132" t="e">
        <v>#N/A</v>
      </c>
      <c r="Z2017" s="132" t="e">
        <v>#N/A</v>
      </c>
      <c r="AA2017" s="132" t="e">
        <v>#N/A</v>
      </c>
      <c r="AB2017" s="132" t="e">
        <v>#N/A</v>
      </c>
      <c r="AC2017" s="132" t="e">
        <v>#N/A</v>
      </c>
      <c r="AD2017" s="132" t="e">
        <v>#N/A</v>
      </c>
      <c r="AE2017" s="132" t="e">
        <v>#N/A</v>
      </c>
      <c r="AF2017" s="132" t="e">
        <v>#N/A</v>
      </c>
    </row>
    <row r="2018" spans="1:32">
      <c r="A2018" s="129">
        <v>39458</v>
      </c>
      <c r="B2018" s="132" t="e">
        <v>#N/A</v>
      </c>
      <c r="C2018" s="132">
        <v>25945</v>
      </c>
      <c r="D2018" s="132">
        <v>203575</v>
      </c>
      <c r="E2018" s="132">
        <v>26398</v>
      </c>
      <c r="F2018" s="132">
        <v>59913</v>
      </c>
      <c r="G2018" s="132">
        <v>328014</v>
      </c>
      <c r="H2018" s="132">
        <v>4580</v>
      </c>
      <c r="I2018" s="132">
        <v>9900</v>
      </c>
      <c r="J2018" s="132">
        <v>4300</v>
      </c>
      <c r="K2018" s="132">
        <v>2313</v>
      </c>
      <c r="L2018" s="132">
        <v>4400</v>
      </c>
      <c r="M2018" s="132">
        <v>28180</v>
      </c>
      <c r="N2018" s="132" t="e">
        <v>#N/A</v>
      </c>
      <c r="R2018" s="132">
        <v>27230</v>
      </c>
      <c r="S2018" s="132">
        <v>41030</v>
      </c>
      <c r="T2018" s="132">
        <v>116345</v>
      </c>
      <c r="U2018" s="132">
        <v>27780</v>
      </c>
      <c r="V2018" s="132">
        <v>2000</v>
      </c>
      <c r="W2018" s="132" t="e">
        <v>#N/A</v>
      </c>
      <c r="X2018" s="132">
        <v>16110</v>
      </c>
      <c r="Y2018" s="132" t="e">
        <v>#N/A</v>
      </c>
      <c r="Z2018" s="132">
        <v>13899</v>
      </c>
      <c r="AA2018" s="132">
        <v>5860</v>
      </c>
      <c r="AB2018" s="132" t="e">
        <v>#N/A</v>
      </c>
      <c r="AC2018" s="132" t="e">
        <v>#N/A</v>
      </c>
      <c r="AD2018" s="132" t="e">
        <v>#N/A</v>
      </c>
      <c r="AE2018" s="132">
        <v>47580</v>
      </c>
      <c r="AF2018" s="132" t="e">
        <v>#N/A</v>
      </c>
    </row>
    <row r="2019" spans="1:32">
      <c r="A2019" s="129">
        <v>39461</v>
      </c>
      <c r="B2019" s="132" t="e">
        <v>#N/A</v>
      </c>
      <c r="C2019" s="132" t="e">
        <v>#N/A</v>
      </c>
      <c r="D2019" s="132" t="e">
        <v>#N/A</v>
      </c>
      <c r="E2019" s="132" t="e">
        <v>#N/A</v>
      </c>
      <c r="F2019" s="132" t="e">
        <v>#N/A</v>
      </c>
      <c r="G2019" s="132" t="e">
        <v>#N/A</v>
      </c>
      <c r="H2019" s="132" t="e">
        <v>#N/A</v>
      </c>
      <c r="I2019" s="132" t="e">
        <v>#N/A</v>
      </c>
      <c r="J2019" s="132" t="e">
        <v>#N/A</v>
      </c>
      <c r="K2019" s="132" t="e">
        <v>#N/A</v>
      </c>
      <c r="L2019" s="132" t="e">
        <v>#N/A</v>
      </c>
      <c r="M2019" s="132" t="e">
        <v>#N/A</v>
      </c>
      <c r="N2019" s="132" t="e">
        <v>#N/A</v>
      </c>
      <c r="R2019" s="132" t="e">
        <v>#N/A</v>
      </c>
      <c r="S2019" s="132" t="e">
        <v>#N/A</v>
      </c>
      <c r="T2019" s="132" t="e">
        <v>#N/A</v>
      </c>
      <c r="U2019" s="132" t="e">
        <v>#N/A</v>
      </c>
      <c r="V2019" s="132" t="e">
        <v>#N/A</v>
      </c>
      <c r="W2019" s="132" t="e">
        <v>#N/A</v>
      </c>
      <c r="X2019" s="132" t="e">
        <v>#N/A</v>
      </c>
      <c r="Y2019" s="132" t="e">
        <v>#N/A</v>
      </c>
      <c r="Z2019" s="132" t="e">
        <v>#N/A</v>
      </c>
      <c r="AA2019" s="132" t="e">
        <v>#N/A</v>
      </c>
      <c r="AB2019" s="132" t="e">
        <v>#N/A</v>
      </c>
      <c r="AC2019" s="132" t="e">
        <v>#N/A</v>
      </c>
      <c r="AD2019" s="132" t="e">
        <v>#N/A</v>
      </c>
      <c r="AE2019" s="132" t="e">
        <v>#N/A</v>
      </c>
      <c r="AF2019" s="132" t="e">
        <v>#N/A</v>
      </c>
    </row>
    <row r="2020" spans="1:32">
      <c r="A2020" s="129">
        <v>39462</v>
      </c>
      <c r="B2020" s="132">
        <v>461598</v>
      </c>
      <c r="C2020" s="132">
        <v>33795</v>
      </c>
      <c r="D2020" s="132">
        <v>268174</v>
      </c>
      <c r="E2020" s="132">
        <v>46543</v>
      </c>
      <c r="F2020" s="132">
        <v>59913</v>
      </c>
      <c r="G2020" s="132">
        <v>425148</v>
      </c>
      <c r="H2020" s="132">
        <v>7100</v>
      </c>
      <c r="I2020" s="132">
        <v>12850</v>
      </c>
      <c r="J2020" s="132">
        <v>7140</v>
      </c>
      <c r="K2020" s="132">
        <v>2313</v>
      </c>
      <c r="L2020" s="132">
        <v>4700</v>
      </c>
      <c r="M2020" s="132">
        <v>36450</v>
      </c>
      <c r="N2020" s="132">
        <v>461598</v>
      </c>
      <c r="R2020" s="132">
        <v>27230</v>
      </c>
      <c r="S2020" s="132">
        <v>55030</v>
      </c>
      <c r="T2020" s="132">
        <v>141265</v>
      </c>
      <c r="U2020" s="132">
        <v>30880</v>
      </c>
      <c r="V2020" s="132">
        <v>2000</v>
      </c>
      <c r="W2020" s="132" t="e">
        <v>#N/A</v>
      </c>
      <c r="X2020" s="132">
        <v>26460</v>
      </c>
      <c r="Y2020" s="132">
        <v>11194</v>
      </c>
      <c r="Z2020" s="132">
        <v>13899</v>
      </c>
      <c r="AA2020" s="132">
        <v>5860</v>
      </c>
      <c r="AB2020" s="132" t="e">
        <v>#N/A</v>
      </c>
      <c r="AC2020" s="132">
        <v>10765</v>
      </c>
      <c r="AD2020" s="132" t="e">
        <v>#N/A</v>
      </c>
      <c r="AE2020" s="132">
        <v>47580</v>
      </c>
      <c r="AF2020" s="132">
        <v>3850</v>
      </c>
    </row>
    <row r="2021" spans="1:32">
      <c r="A2021" s="129">
        <v>39463</v>
      </c>
      <c r="B2021" s="132" t="e">
        <v>#N/A</v>
      </c>
      <c r="C2021" s="132" t="e">
        <v>#N/A</v>
      </c>
      <c r="D2021" s="132" t="e">
        <v>#N/A</v>
      </c>
      <c r="E2021" s="132" t="e">
        <v>#N/A</v>
      </c>
      <c r="F2021" s="132" t="e">
        <v>#N/A</v>
      </c>
      <c r="G2021" s="132" t="e">
        <v>#N/A</v>
      </c>
      <c r="H2021" s="132" t="e">
        <v>#N/A</v>
      </c>
      <c r="I2021" s="132" t="e">
        <v>#N/A</v>
      </c>
      <c r="J2021" s="132" t="e">
        <v>#N/A</v>
      </c>
      <c r="K2021" s="132" t="e">
        <v>#N/A</v>
      </c>
      <c r="L2021" s="132" t="e">
        <v>#N/A</v>
      </c>
      <c r="M2021" s="132" t="e">
        <v>#N/A</v>
      </c>
      <c r="N2021" s="132" t="e">
        <v>#N/A</v>
      </c>
      <c r="R2021" s="132" t="e">
        <v>#N/A</v>
      </c>
      <c r="S2021" s="132" t="e">
        <v>#N/A</v>
      </c>
      <c r="T2021" s="132" t="e">
        <v>#N/A</v>
      </c>
      <c r="U2021" s="132" t="e">
        <v>#N/A</v>
      </c>
      <c r="V2021" s="132" t="e">
        <v>#N/A</v>
      </c>
      <c r="W2021" s="132" t="e">
        <v>#N/A</v>
      </c>
      <c r="X2021" s="132" t="e">
        <v>#N/A</v>
      </c>
      <c r="Y2021" s="132" t="e">
        <v>#N/A</v>
      </c>
      <c r="Z2021" s="132" t="e">
        <v>#N/A</v>
      </c>
      <c r="AA2021" s="132" t="e">
        <v>#N/A</v>
      </c>
      <c r="AB2021" s="132" t="e">
        <v>#N/A</v>
      </c>
      <c r="AC2021" s="132" t="e">
        <v>#N/A</v>
      </c>
      <c r="AD2021" s="132" t="e">
        <v>#N/A</v>
      </c>
      <c r="AE2021" s="132" t="e">
        <v>#N/A</v>
      </c>
      <c r="AF2021" s="132" t="e">
        <v>#N/A</v>
      </c>
    </row>
    <row r="2022" spans="1:32">
      <c r="A2022" s="129">
        <v>39464</v>
      </c>
      <c r="B2022" s="132" t="e">
        <v>#N/A</v>
      </c>
      <c r="C2022" s="132" t="e">
        <v>#N/A</v>
      </c>
      <c r="D2022" s="132" t="e">
        <v>#N/A</v>
      </c>
      <c r="E2022" s="132" t="e">
        <v>#N/A</v>
      </c>
      <c r="F2022" s="132" t="e">
        <v>#N/A</v>
      </c>
      <c r="G2022" s="132" t="e">
        <v>#N/A</v>
      </c>
      <c r="H2022" s="132" t="e">
        <v>#N/A</v>
      </c>
      <c r="I2022" s="132" t="e">
        <v>#N/A</v>
      </c>
      <c r="J2022" s="132" t="e">
        <v>#N/A</v>
      </c>
      <c r="K2022" s="132" t="e">
        <v>#N/A</v>
      </c>
      <c r="L2022" s="132" t="e">
        <v>#N/A</v>
      </c>
      <c r="M2022" s="132" t="e">
        <v>#N/A</v>
      </c>
      <c r="N2022" s="132" t="e">
        <v>#N/A</v>
      </c>
      <c r="R2022" s="132" t="e">
        <v>#N/A</v>
      </c>
      <c r="S2022" s="132" t="e">
        <v>#N/A</v>
      </c>
      <c r="T2022" s="132" t="e">
        <v>#N/A</v>
      </c>
      <c r="U2022" s="132" t="e">
        <v>#N/A</v>
      </c>
      <c r="V2022" s="132" t="e">
        <v>#N/A</v>
      </c>
      <c r="W2022" s="132" t="e">
        <v>#N/A</v>
      </c>
      <c r="X2022" s="132" t="e">
        <v>#N/A</v>
      </c>
      <c r="Y2022" s="132" t="e">
        <v>#N/A</v>
      </c>
      <c r="Z2022" s="132" t="e">
        <v>#N/A</v>
      </c>
      <c r="AA2022" s="132" t="e">
        <v>#N/A</v>
      </c>
      <c r="AB2022" s="132" t="e">
        <v>#N/A</v>
      </c>
      <c r="AC2022" s="132" t="e">
        <v>#N/A</v>
      </c>
      <c r="AD2022" s="132" t="e">
        <v>#N/A</v>
      </c>
      <c r="AE2022" s="132" t="e">
        <v>#N/A</v>
      </c>
      <c r="AF2022" s="132" t="e">
        <v>#N/A</v>
      </c>
    </row>
    <row r="2023" spans="1:32">
      <c r="A2023" s="129">
        <v>39465</v>
      </c>
      <c r="B2023" s="132" t="e">
        <v>#N/A</v>
      </c>
      <c r="C2023" s="132" t="e">
        <v>#N/A</v>
      </c>
      <c r="D2023" s="132" t="e">
        <v>#N/A</v>
      </c>
      <c r="E2023" s="132" t="e">
        <v>#N/A</v>
      </c>
      <c r="F2023" s="132" t="e">
        <v>#N/A</v>
      </c>
      <c r="G2023" s="132" t="e">
        <v>#N/A</v>
      </c>
      <c r="H2023" s="132" t="e">
        <v>#N/A</v>
      </c>
      <c r="I2023" s="132" t="e">
        <v>#N/A</v>
      </c>
      <c r="J2023" s="132" t="e">
        <v>#N/A</v>
      </c>
      <c r="K2023" s="132" t="e">
        <v>#N/A</v>
      </c>
      <c r="L2023" s="132" t="e">
        <v>#N/A</v>
      </c>
      <c r="M2023" s="132" t="e">
        <v>#N/A</v>
      </c>
      <c r="N2023" s="132" t="e">
        <v>#N/A</v>
      </c>
      <c r="R2023" s="132" t="e">
        <v>#N/A</v>
      </c>
      <c r="S2023" s="132" t="e">
        <v>#N/A</v>
      </c>
      <c r="T2023" s="132" t="e">
        <v>#N/A</v>
      </c>
      <c r="U2023" s="132" t="e">
        <v>#N/A</v>
      </c>
      <c r="V2023" s="132" t="e">
        <v>#N/A</v>
      </c>
      <c r="W2023" s="132" t="e">
        <v>#N/A</v>
      </c>
      <c r="X2023" s="132" t="e">
        <v>#N/A</v>
      </c>
      <c r="Y2023" s="132" t="e">
        <v>#N/A</v>
      </c>
      <c r="Z2023" s="132" t="e">
        <v>#N/A</v>
      </c>
      <c r="AA2023" s="132" t="e">
        <v>#N/A</v>
      </c>
      <c r="AB2023" s="132" t="e">
        <v>#N/A</v>
      </c>
      <c r="AC2023" s="132" t="e">
        <v>#N/A</v>
      </c>
      <c r="AD2023" s="132" t="e">
        <v>#N/A</v>
      </c>
      <c r="AE2023" s="132" t="e">
        <v>#N/A</v>
      </c>
      <c r="AF2023" s="132" t="e">
        <v>#N/A</v>
      </c>
    </row>
    <row r="2024" spans="1:32">
      <c r="A2024" s="129">
        <v>39469</v>
      </c>
      <c r="B2024" s="132" t="e">
        <v>#N/A</v>
      </c>
      <c r="C2024" s="132" t="e">
        <v>#N/A</v>
      </c>
      <c r="D2024" s="132" t="e">
        <v>#N/A</v>
      </c>
      <c r="E2024" s="132" t="e">
        <v>#N/A</v>
      </c>
      <c r="F2024" s="132" t="e">
        <v>#N/A</v>
      </c>
      <c r="G2024" s="132" t="e">
        <v>#N/A</v>
      </c>
      <c r="H2024" s="132" t="e">
        <v>#N/A</v>
      </c>
      <c r="I2024" s="132" t="e">
        <v>#N/A</v>
      </c>
      <c r="J2024" s="132" t="e">
        <v>#N/A</v>
      </c>
      <c r="K2024" s="132" t="e">
        <v>#N/A</v>
      </c>
      <c r="L2024" s="132" t="e">
        <v>#N/A</v>
      </c>
      <c r="M2024" s="132" t="e">
        <v>#N/A</v>
      </c>
      <c r="N2024" s="132" t="e">
        <v>#N/A</v>
      </c>
      <c r="R2024" s="132" t="e">
        <v>#N/A</v>
      </c>
      <c r="S2024" s="132" t="e">
        <v>#N/A</v>
      </c>
      <c r="T2024" s="132" t="e">
        <v>#N/A</v>
      </c>
      <c r="U2024" s="132" t="e">
        <v>#N/A</v>
      </c>
      <c r="V2024" s="132" t="e">
        <v>#N/A</v>
      </c>
      <c r="W2024" s="132" t="e">
        <v>#N/A</v>
      </c>
      <c r="X2024" s="132" t="e">
        <v>#N/A</v>
      </c>
      <c r="Y2024" s="132" t="e">
        <v>#N/A</v>
      </c>
      <c r="Z2024" s="132" t="e">
        <v>#N/A</v>
      </c>
      <c r="AA2024" s="132" t="e">
        <v>#N/A</v>
      </c>
      <c r="AB2024" s="132" t="e">
        <v>#N/A</v>
      </c>
      <c r="AC2024" s="132" t="e">
        <v>#N/A</v>
      </c>
      <c r="AD2024" s="132" t="e">
        <v>#N/A</v>
      </c>
      <c r="AE2024" s="132" t="e">
        <v>#N/A</v>
      </c>
      <c r="AF2024" s="132" t="e">
        <v>#N/A</v>
      </c>
    </row>
    <row r="2025" spans="1:32">
      <c r="A2025" s="129">
        <v>39470</v>
      </c>
      <c r="B2025" s="132" t="e">
        <v>#N/A</v>
      </c>
      <c r="C2025" s="132" t="e">
        <v>#N/A</v>
      </c>
      <c r="D2025" s="132" t="e">
        <v>#N/A</v>
      </c>
      <c r="E2025" s="132" t="e">
        <v>#N/A</v>
      </c>
      <c r="F2025" s="132" t="e">
        <v>#N/A</v>
      </c>
      <c r="G2025" s="132" t="e">
        <v>#N/A</v>
      </c>
      <c r="H2025" s="132" t="e">
        <v>#N/A</v>
      </c>
      <c r="I2025" s="132" t="e">
        <v>#N/A</v>
      </c>
      <c r="J2025" s="132" t="e">
        <v>#N/A</v>
      </c>
      <c r="K2025" s="132" t="e">
        <v>#N/A</v>
      </c>
      <c r="L2025" s="132" t="e">
        <v>#N/A</v>
      </c>
      <c r="M2025" s="132" t="e">
        <v>#N/A</v>
      </c>
      <c r="N2025" s="132" t="e">
        <v>#N/A</v>
      </c>
      <c r="R2025" s="132" t="e">
        <v>#N/A</v>
      </c>
      <c r="S2025" s="132" t="e">
        <v>#N/A</v>
      </c>
      <c r="T2025" s="132" t="e">
        <v>#N/A</v>
      </c>
      <c r="U2025" s="132" t="e">
        <v>#N/A</v>
      </c>
      <c r="V2025" s="132" t="e">
        <v>#N/A</v>
      </c>
      <c r="W2025" s="132" t="e">
        <v>#N/A</v>
      </c>
      <c r="X2025" s="132" t="e">
        <v>#N/A</v>
      </c>
      <c r="Y2025" s="132" t="e">
        <v>#N/A</v>
      </c>
      <c r="Z2025" s="132" t="e">
        <v>#N/A</v>
      </c>
      <c r="AA2025" s="132" t="e">
        <v>#N/A</v>
      </c>
      <c r="AB2025" s="132" t="e">
        <v>#N/A</v>
      </c>
      <c r="AC2025" s="132" t="e">
        <v>#N/A</v>
      </c>
      <c r="AD2025" s="132" t="e">
        <v>#N/A</v>
      </c>
      <c r="AE2025" s="132" t="e">
        <v>#N/A</v>
      </c>
      <c r="AF2025" s="132" t="e">
        <v>#N/A</v>
      </c>
    </row>
    <row r="2026" spans="1:32">
      <c r="A2026" s="129">
        <v>39471</v>
      </c>
      <c r="B2026" s="132" t="e">
        <v>#N/A</v>
      </c>
      <c r="C2026" s="132" t="e">
        <v>#N/A</v>
      </c>
      <c r="D2026" s="132" t="e">
        <v>#N/A</v>
      </c>
      <c r="E2026" s="132" t="e">
        <v>#N/A</v>
      </c>
      <c r="F2026" s="132" t="e">
        <v>#N/A</v>
      </c>
      <c r="G2026" s="132" t="e">
        <v>#N/A</v>
      </c>
      <c r="H2026" s="132" t="e">
        <v>#N/A</v>
      </c>
      <c r="I2026" s="132" t="e">
        <v>#N/A</v>
      </c>
      <c r="J2026" s="132" t="e">
        <v>#N/A</v>
      </c>
      <c r="K2026" s="132" t="e">
        <v>#N/A</v>
      </c>
      <c r="L2026" s="132" t="e">
        <v>#N/A</v>
      </c>
      <c r="M2026" s="132" t="e">
        <v>#N/A</v>
      </c>
      <c r="N2026" s="132" t="e">
        <v>#N/A</v>
      </c>
      <c r="R2026" s="132" t="e">
        <v>#N/A</v>
      </c>
      <c r="S2026" s="132" t="e">
        <v>#N/A</v>
      </c>
      <c r="T2026" s="132" t="e">
        <v>#N/A</v>
      </c>
      <c r="U2026" s="132" t="e">
        <v>#N/A</v>
      </c>
      <c r="V2026" s="132" t="e">
        <v>#N/A</v>
      </c>
      <c r="W2026" s="132" t="e">
        <v>#N/A</v>
      </c>
      <c r="X2026" s="132" t="e">
        <v>#N/A</v>
      </c>
      <c r="Y2026" s="132" t="e">
        <v>#N/A</v>
      </c>
      <c r="Z2026" s="132" t="e">
        <v>#N/A</v>
      </c>
      <c r="AA2026" s="132" t="e">
        <v>#N/A</v>
      </c>
      <c r="AB2026" s="132" t="e">
        <v>#N/A</v>
      </c>
      <c r="AC2026" s="132" t="e">
        <v>#N/A</v>
      </c>
      <c r="AD2026" s="132" t="e">
        <v>#N/A</v>
      </c>
      <c r="AE2026" s="132" t="e">
        <v>#N/A</v>
      </c>
      <c r="AF2026" s="132" t="e">
        <v>#N/A</v>
      </c>
    </row>
    <row r="2027" spans="1:32">
      <c r="A2027" s="129">
        <v>39472</v>
      </c>
      <c r="B2027" s="132">
        <v>816471</v>
      </c>
      <c r="C2027" s="132">
        <v>68395</v>
      </c>
      <c r="D2027" s="132">
        <v>423227</v>
      </c>
      <c r="E2027" s="132">
        <v>78393</v>
      </c>
      <c r="F2027" s="132">
        <v>136023</v>
      </c>
      <c r="G2027" s="132">
        <v>760661</v>
      </c>
      <c r="H2027" s="132">
        <v>13310</v>
      </c>
      <c r="I2027" s="132">
        <v>18850</v>
      </c>
      <c r="J2027" s="132">
        <v>32690</v>
      </c>
      <c r="K2027" s="132">
        <v>8213</v>
      </c>
      <c r="L2027" s="132">
        <v>6400</v>
      </c>
      <c r="M2027" s="132">
        <v>55810</v>
      </c>
      <c r="N2027" s="132">
        <v>816471</v>
      </c>
      <c r="R2027" s="132">
        <v>35650</v>
      </c>
      <c r="S2027" s="132">
        <v>73530</v>
      </c>
      <c r="T2027" s="132">
        <v>232015</v>
      </c>
      <c r="U2027" s="132">
        <v>72790</v>
      </c>
      <c r="V2027" s="132">
        <v>8000</v>
      </c>
      <c r="W2027" s="132" t="e">
        <v>#N/A</v>
      </c>
      <c r="X2027" s="132">
        <v>44610</v>
      </c>
      <c r="Y2027" s="132">
        <v>12494</v>
      </c>
      <c r="Z2027" s="132">
        <v>13899</v>
      </c>
      <c r="AA2027" s="132">
        <v>8510</v>
      </c>
      <c r="AB2027" s="132" t="e">
        <v>#N/A</v>
      </c>
      <c r="AC2027" s="132">
        <v>10765</v>
      </c>
      <c r="AD2027" s="132" t="e">
        <v>#N/A</v>
      </c>
      <c r="AE2027" s="132">
        <v>54233</v>
      </c>
      <c r="AF2027" s="132">
        <v>3850</v>
      </c>
    </row>
    <row r="2028" spans="1:32">
      <c r="A2028" s="129">
        <v>39475</v>
      </c>
      <c r="B2028" s="132" t="e">
        <v>#N/A</v>
      </c>
      <c r="C2028" s="132" t="e">
        <v>#N/A</v>
      </c>
      <c r="D2028" s="132" t="e">
        <v>#N/A</v>
      </c>
      <c r="E2028" s="132" t="e">
        <v>#N/A</v>
      </c>
      <c r="F2028" s="132" t="e">
        <v>#N/A</v>
      </c>
      <c r="G2028" s="132" t="e">
        <v>#N/A</v>
      </c>
      <c r="H2028" s="132" t="e">
        <v>#N/A</v>
      </c>
      <c r="I2028" s="132" t="e">
        <v>#N/A</v>
      </c>
      <c r="J2028" s="132" t="e">
        <v>#N/A</v>
      </c>
      <c r="K2028" s="132" t="e">
        <v>#N/A</v>
      </c>
      <c r="L2028" s="132" t="e">
        <v>#N/A</v>
      </c>
      <c r="M2028" s="132" t="e">
        <v>#N/A</v>
      </c>
      <c r="N2028" s="132" t="e">
        <v>#N/A</v>
      </c>
      <c r="R2028" s="132" t="e">
        <v>#N/A</v>
      </c>
      <c r="S2028" s="132" t="e">
        <v>#N/A</v>
      </c>
      <c r="T2028" s="132" t="e">
        <v>#N/A</v>
      </c>
      <c r="U2028" s="132" t="e">
        <v>#N/A</v>
      </c>
      <c r="V2028" s="132" t="e">
        <v>#N/A</v>
      </c>
      <c r="W2028" s="132" t="e">
        <v>#N/A</v>
      </c>
      <c r="X2028" s="132" t="e">
        <v>#N/A</v>
      </c>
      <c r="Y2028" s="132" t="e">
        <v>#N/A</v>
      </c>
      <c r="Z2028" s="132" t="e">
        <v>#N/A</v>
      </c>
      <c r="AA2028" s="132" t="e">
        <v>#N/A</v>
      </c>
      <c r="AB2028" s="132" t="e">
        <v>#N/A</v>
      </c>
      <c r="AC2028" s="132" t="e">
        <v>#N/A</v>
      </c>
      <c r="AD2028" s="132" t="e">
        <v>#N/A</v>
      </c>
      <c r="AE2028" s="132" t="e">
        <v>#N/A</v>
      </c>
      <c r="AF2028" s="132" t="e">
        <v>#N/A</v>
      </c>
    </row>
    <row r="2029" spans="1:32">
      <c r="A2029" s="129">
        <v>39476</v>
      </c>
      <c r="B2029" s="132" t="e">
        <v>#N/A</v>
      </c>
      <c r="C2029" s="132" t="e">
        <v>#N/A</v>
      </c>
      <c r="D2029" s="132" t="e">
        <v>#N/A</v>
      </c>
      <c r="E2029" s="132" t="e">
        <v>#N/A</v>
      </c>
      <c r="F2029" s="132" t="e">
        <v>#N/A</v>
      </c>
      <c r="G2029" s="132" t="e">
        <v>#N/A</v>
      </c>
      <c r="H2029" s="132" t="e">
        <v>#N/A</v>
      </c>
      <c r="I2029" s="132" t="e">
        <v>#N/A</v>
      </c>
      <c r="J2029" s="132" t="e">
        <v>#N/A</v>
      </c>
      <c r="K2029" s="132" t="e">
        <v>#N/A</v>
      </c>
      <c r="L2029" s="132" t="e">
        <v>#N/A</v>
      </c>
      <c r="M2029" s="132" t="e">
        <v>#N/A</v>
      </c>
      <c r="N2029" s="132" t="e">
        <v>#N/A</v>
      </c>
      <c r="R2029" s="132" t="e">
        <v>#N/A</v>
      </c>
      <c r="S2029" s="132" t="e">
        <v>#N/A</v>
      </c>
      <c r="T2029" s="132" t="e">
        <v>#N/A</v>
      </c>
      <c r="U2029" s="132" t="e">
        <v>#N/A</v>
      </c>
      <c r="V2029" s="132" t="e">
        <v>#N/A</v>
      </c>
      <c r="W2029" s="132" t="e">
        <v>#N/A</v>
      </c>
      <c r="X2029" s="132" t="e">
        <v>#N/A</v>
      </c>
      <c r="Y2029" s="132" t="e">
        <v>#N/A</v>
      </c>
      <c r="Z2029" s="132" t="e">
        <v>#N/A</v>
      </c>
      <c r="AA2029" s="132" t="e">
        <v>#N/A</v>
      </c>
      <c r="AB2029" s="132" t="e">
        <v>#N/A</v>
      </c>
      <c r="AC2029" s="132" t="e">
        <v>#N/A</v>
      </c>
      <c r="AD2029" s="132" t="e">
        <v>#N/A</v>
      </c>
      <c r="AE2029" s="132" t="e">
        <v>#N/A</v>
      </c>
      <c r="AF2029" s="132" t="e">
        <v>#N/A</v>
      </c>
    </row>
    <row r="2030" spans="1:32">
      <c r="A2030" s="129">
        <v>39477</v>
      </c>
      <c r="B2030" s="132" t="e">
        <v>#N/A</v>
      </c>
      <c r="C2030" s="132" t="e">
        <v>#N/A</v>
      </c>
      <c r="D2030" s="132" t="e">
        <v>#N/A</v>
      </c>
      <c r="E2030" s="132" t="e">
        <v>#N/A</v>
      </c>
      <c r="F2030" s="132" t="e">
        <v>#N/A</v>
      </c>
      <c r="G2030" s="132" t="e">
        <v>#N/A</v>
      </c>
      <c r="H2030" s="132" t="e">
        <v>#N/A</v>
      </c>
      <c r="I2030" s="132" t="e">
        <v>#N/A</v>
      </c>
      <c r="J2030" s="132" t="e">
        <v>#N/A</v>
      </c>
      <c r="K2030" s="132" t="e">
        <v>#N/A</v>
      </c>
      <c r="L2030" s="132" t="e">
        <v>#N/A</v>
      </c>
      <c r="M2030" s="132" t="e">
        <v>#N/A</v>
      </c>
      <c r="N2030" s="132" t="e">
        <v>#N/A</v>
      </c>
      <c r="R2030" s="132" t="e">
        <v>#N/A</v>
      </c>
      <c r="S2030" s="132" t="e">
        <v>#N/A</v>
      </c>
      <c r="T2030" s="132" t="e">
        <v>#N/A</v>
      </c>
      <c r="U2030" s="132" t="e">
        <v>#N/A</v>
      </c>
      <c r="V2030" s="132" t="e">
        <v>#N/A</v>
      </c>
      <c r="W2030" s="132" t="e">
        <v>#N/A</v>
      </c>
      <c r="X2030" s="132" t="e">
        <v>#N/A</v>
      </c>
      <c r="Y2030" s="132" t="e">
        <v>#N/A</v>
      </c>
      <c r="Z2030" s="132" t="e">
        <v>#N/A</v>
      </c>
      <c r="AA2030" s="132" t="e">
        <v>#N/A</v>
      </c>
      <c r="AB2030" s="132" t="e">
        <v>#N/A</v>
      </c>
      <c r="AC2030" s="132" t="e">
        <v>#N/A</v>
      </c>
      <c r="AD2030" s="132" t="e">
        <v>#N/A</v>
      </c>
      <c r="AE2030" s="132" t="e">
        <v>#N/A</v>
      </c>
      <c r="AF2030" s="132" t="e">
        <v>#N/A</v>
      </c>
    </row>
    <row r="2031" spans="1:32">
      <c r="A2031" s="129">
        <v>39478</v>
      </c>
      <c r="B2031" s="132">
        <v>1036926</v>
      </c>
      <c r="C2031" s="132">
        <v>85295</v>
      </c>
      <c r="D2031" s="132">
        <v>528202</v>
      </c>
      <c r="E2031" s="132">
        <v>90343</v>
      </c>
      <c r="F2031" s="132">
        <v>179023</v>
      </c>
      <c r="G2031" s="132">
        <v>943286</v>
      </c>
      <c r="H2031" s="132">
        <v>21920</v>
      </c>
      <c r="I2031" s="132">
        <v>3890</v>
      </c>
      <c r="J2031" s="132">
        <v>32690</v>
      </c>
      <c r="K2031" s="132">
        <v>12513</v>
      </c>
      <c r="L2031" s="132">
        <v>8980</v>
      </c>
      <c r="M2031" s="132">
        <v>93640</v>
      </c>
      <c r="N2031" s="132">
        <v>1036926</v>
      </c>
      <c r="R2031" s="132">
        <v>48150</v>
      </c>
      <c r="S2031" s="132">
        <v>127930</v>
      </c>
      <c r="T2031" s="132">
        <v>279115</v>
      </c>
      <c r="U2031" s="132">
        <v>103580</v>
      </c>
      <c r="V2031" s="132">
        <v>11700</v>
      </c>
      <c r="W2031" s="132" t="e">
        <v>#N/A</v>
      </c>
      <c r="X2031" s="132">
        <v>49830</v>
      </c>
      <c r="Y2031" s="132">
        <v>12494</v>
      </c>
      <c r="Z2031" s="132">
        <v>13899</v>
      </c>
      <c r="AA2031" s="132">
        <v>8510</v>
      </c>
      <c r="AB2031" s="132" t="e">
        <v>#N/A</v>
      </c>
      <c r="AC2031" s="132">
        <v>10765</v>
      </c>
      <c r="AD2031" s="132" t="e">
        <v>#N/A</v>
      </c>
      <c r="AE2031" s="132">
        <v>54233</v>
      </c>
      <c r="AF2031" s="132">
        <v>4450</v>
      </c>
    </row>
    <row r="2032" spans="1:32">
      <c r="A2032" s="129">
        <v>39479</v>
      </c>
      <c r="B2032" s="132" t="e">
        <v>#N/A</v>
      </c>
      <c r="C2032" s="132" t="e">
        <v>#N/A</v>
      </c>
      <c r="D2032" s="132" t="e">
        <v>#N/A</v>
      </c>
      <c r="E2032" s="132" t="e">
        <v>#N/A</v>
      </c>
      <c r="F2032" s="132" t="e">
        <v>#N/A</v>
      </c>
      <c r="G2032" s="132" t="e">
        <v>#N/A</v>
      </c>
      <c r="H2032" s="132" t="e">
        <v>#N/A</v>
      </c>
      <c r="I2032" s="132" t="e">
        <v>#N/A</v>
      </c>
      <c r="J2032" s="132" t="e">
        <v>#N/A</v>
      </c>
      <c r="K2032" s="132" t="e">
        <v>#N/A</v>
      </c>
      <c r="L2032" s="132" t="e">
        <v>#N/A</v>
      </c>
      <c r="M2032" s="132" t="e">
        <v>#N/A</v>
      </c>
      <c r="N2032" s="132" t="e">
        <v>#N/A</v>
      </c>
      <c r="R2032" s="132" t="e">
        <v>#N/A</v>
      </c>
      <c r="S2032" s="132" t="e">
        <v>#N/A</v>
      </c>
      <c r="T2032" s="132" t="e">
        <v>#N/A</v>
      </c>
      <c r="U2032" s="132" t="e">
        <v>#N/A</v>
      </c>
      <c r="V2032" s="132" t="e">
        <v>#N/A</v>
      </c>
      <c r="W2032" s="132" t="e">
        <v>#N/A</v>
      </c>
      <c r="X2032" s="132" t="e">
        <v>#N/A</v>
      </c>
      <c r="Y2032" s="132" t="e">
        <v>#N/A</v>
      </c>
      <c r="Z2032" s="132" t="e">
        <v>#N/A</v>
      </c>
      <c r="AA2032" s="132" t="e">
        <v>#N/A</v>
      </c>
      <c r="AB2032" s="132" t="e">
        <v>#N/A</v>
      </c>
      <c r="AC2032" s="132" t="e">
        <v>#N/A</v>
      </c>
      <c r="AD2032" s="132" t="e">
        <v>#N/A</v>
      </c>
      <c r="AE2032" s="132" t="e">
        <v>#N/A</v>
      </c>
      <c r="AF2032" s="132" t="e">
        <v>#N/A</v>
      </c>
    </row>
    <row r="2033" spans="1:32">
      <c r="A2033" s="129">
        <v>39482</v>
      </c>
      <c r="B2033" s="132" t="e">
        <v>#N/A</v>
      </c>
      <c r="C2033" s="132" t="e">
        <v>#N/A</v>
      </c>
      <c r="D2033" s="132" t="e">
        <v>#N/A</v>
      </c>
      <c r="E2033" s="132" t="e">
        <v>#N/A</v>
      </c>
      <c r="F2033" s="132" t="e">
        <v>#N/A</v>
      </c>
      <c r="G2033" s="132" t="e">
        <v>#N/A</v>
      </c>
      <c r="H2033" s="132" t="e">
        <v>#N/A</v>
      </c>
      <c r="I2033" s="132" t="e">
        <v>#N/A</v>
      </c>
      <c r="J2033" s="132" t="e">
        <v>#N/A</v>
      </c>
      <c r="K2033" s="132" t="e">
        <v>#N/A</v>
      </c>
      <c r="L2033" s="132" t="e">
        <v>#N/A</v>
      </c>
      <c r="M2033" s="132" t="e">
        <v>#N/A</v>
      </c>
      <c r="N2033" s="132" t="e">
        <v>#N/A</v>
      </c>
      <c r="R2033" s="132" t="e">
        <v>#N/A</v>
      </c>
      <c r="S2033" s="132" t="e">
        <v>#N/A</v>
      </c>
      <c r="T2033" s="132" t="e">
        <v>#N/A</v>
      </c>
      <c r="U2033" s="132" t="e">
        <v>#N/A</v>
      </c>
      <c r="V2033" s="132" t="e">
        <v>#N/A</v>
      </c>
      <c r="W2033" s="132" t="e">
        <v>#N/A</v>
      </c>
      <c r="X2033" s="132" t="e">
        <v>#N/A</v>
      </c>
      <c r="Y2033" s="132" t="e">
        <v>#N/A</v>
      </c>
      <c r="Z2033" s="132" t="e">
        <v>#N/A</v>
      </c>
      <c r="AA2033" s="132" t="e">
        <v>#N/A</v>
      </c>
      <c r="AB2033" s="132" t="e">
        <v>#N/A</v>
      </c>
      <c r="AC2033" s="132" t="e">
        <v>#N/A</v>
      </c>
      <c r="AD2033" s="132" t="e">
        <v>#N/A</v>
      </c>
      <c r="AE2033" s="132" t="e">
        <v>#N/A</v>
      </c>
      <c r="AF2033" s="132" t="e">
        <v>#N/A</v>
      </c>
    </row>
    <row r="2034" spans="1:32">
      <c r="A2034" s="129">
        <v>39483</v>
      </c>
      <c r="B2034" s="132" t="e">
        <v>#N/A</v>
      </c>
      <c r="C2034" s="132" t="e">
        <v>#N/A</v>
      </c>
      <c r="D2034" s="132" t="e">
        <v>#N/A</v>
      </c>
      <c r="E2034" s="132" t="e">
        <v>#N/A</v>
      </c>
      <c r="F2034" s="132" t="e">
        <v>#N/A</v>
      </c>
      <c r="G2034" s="132" t="e">
        <v>#N/A</v>
      </c>
      <c r="H2034" s="132" t="e">
        <v>#N/A</v>
      </c>
      <c r="I2034" s="132" t="e">
        <v>#N/A</v>
      </c>
      <c r="J2034" s="132" t="e">
        <v>#N/A</v>
      </c>
      <c r="K2034" s="132" t="e">
        <v>#N/A</v>
      </c>
      <c r="L2034" s="132" t="e">
        <v>#N/A</v>
      </c>
      <c r="M2034" s="132" t="e">
        <v>#N/A</v>
      </c>
      <c r="N2034" s="132" t="e">
        <v>#N/A</v>
      </c>
      <c r="R2034" s="132" t="e">
        <v>#N/A</v>
      </c>
      <c r="S2034" s="132" t="e">
        <v>#N/A</v>
      </c>
      <c r="T2034" s="132" t="e">
        <v>#N/A</v>
      </c>
      <c r="U2034" s="132" t="e">
        <v>#N/A</v>
      </c>
      <c r="V2034" s="132" t="e">
        <v>#N/A</v>
      </c>
      <c r="W2034" s="132" t="e">
        <v>#N/A</v>
      </c>
      <c r="X2034" s="132" t="e">
        <v>#N/A</v>
      </c>
      <c r="Y2034" s="132" t="e">
        <v>#N/A</v>
      </c>
      <c r="Z2034" s="132" t="e">
        <v>#N/A</v>
      </c>
      <c r="AA2034" s="132" t="e">
        <v>#N/A</v>
      </c>
      <c r="AB2034" s="132" t="e">
        <v>#N/A</v>
      </c>
      <c r="AC2034" s="132" t="e">
        <v>#N/A</v>
      </c>
      <c r="AD2034" s="132" t="e">
        <v>#N/A</v>
      </c>
      <c r="AE2034" s="132" t="e">
        <v>#N/A</v>
      </c>
      <c r="AF2034" s="132" t="e">
        <v>#N/A</v>
      </c>
    </row>
    <row r="2035" spans="1:32">
      <c r="A2035" s="129">
        <v>39484</v>
      </c>
      <c r="B2035" s="132" t="e">
        <v>#N/A</v>
      </c>
      <c r="C2035" s="132" t="e">
        <v>#N/A</v>
      </c>
      <c r="D2035" s="132" t="e">
        <v>#N/A</v>
      </c>
      <c r="E2035" s="132" t="e">
        <v>#N/A</v>
      </c>
      <c r="F2035" s="132" t="e">
        <v>#N/A</v>
      </c>
      <c r="G2035" s="132" t="e">
        <v>#N/A</v>
      </c>
      <c r="H2035" s="132" t="e">
        <v>#N/A</v>
      </c>
      <c r="I2035" s="132" t="e">
        <v>#N/A</v>
      </c>
      <c r="J2035" s="132" t="e">
        <v>#N/A</v>
      </c>
      <c r="K2035" s="132" t="e">
        <v>#N/A</v>
      </c>
      <c r="L2035" s="132" t="e">
        <v>#N/A</v>
      </c>
      <c r="M2035" s="132" t="e">
        <v>#N/A</v>
      </c>
      <c r="N2035" s="132" t="e">
        <v>#N/A</v>
      </c>
      <c r="R2035" s="132" t="e">
        <v>#N/A</v>
      </c>
      <c r="S2035" s="132" t="e">
        <v>#N/A</v>
      </c>
      <c r="T2035" s="132" t="e">
        <v>#N/A</v>
      </c>
      <c r="U2035" s="132" t="e">
        <v>#N/A</v>
      </c>
      <c r="V2035" s="132" t="e">
        <v>#N/A</v>
      </c>
      <c r="W2035" s="132" t="e">
        <v>#N/A</v>
      </c>
      <c r="X2035" s="132" t="e">
        <v>#N/A</v>
      </c>
      <c r="Y2035" s="132" t="e">
        <v>#N/A</v>
      </c>
      <c r="Z2035" s="132" t="e">
        <v>#N/A</v>
      </c>
      <c r="AA2035" s="132" t="e">
        <v>#N/A</v>
      </c>
      <c r="AB2035" s="132" t="e">
        <v>#N/A</v>
      </c>
      <c r="AC2035" s="132" t="e">
        <v>#N/A</v>
      </c>
      <c r="AD2035" s="132" t="e">
        <v>#N/A</v>
      </c>
      <c r="AE2035" s="132" t="e">
        <v>#N/A</v>
      </c>
      <c r="AF2035" s="132" t="e">
        <v>#N/A</v>
      </c>
    </row>
    <row r="2036" spans="1:32">
      <c r="A2036" s="129">
        <v>39485</v>
      </c>
      <c r="B2036" s="132" t="e">
        <v>#N/A</v>
      </c>
      <c r="C2036" s="132" t="e">
        <v>#N/A</v>
      </c>
      <c r="D2036" s="132" t="e">
        <v>#N/A</v>
      </c>
      <c r="E2036" s="132" t="e">
        <v>#N/A</v>
      </c>
      <c r="F2036" s="132" t="e">
        <v>#N/A</v>
      </c>
      <c r="G2036" s="132" t="e">
        <v>#N/A</v>
      </c>
      <c r="H2036" s="132" t="e">
        <v>#N/A</v>
      </c>
      <c r="I2036" s="132" t="e">
        <v>#N/A</v>
      </c>
      <c r="J2036" s="132" t="e">
        <v>#N/A</v>
      </c>
      <c r="K2036" s="132" t="e">
        <v>#N/A</v>
      </c>
      <c r="L2036" s="132" t="e">
        <v>#N/A</v>
      </c>
      <c r="M2036" s="132" t="e">
        <v>#N/A</v>
      </c>
      <c r="N2036" s="132" t="e">
        <v>#N/A</v>
      </c>
      <c r="R2036" s="132" t="e">
        <v>#N/A</v>
      </c>
      <c r="S2036" s="132" t="e">
        <v>#N/A</v>
      </c>
      <c r="T2036" s="132" t="e">
        <v>#N/A</v>
      </c>
      <c r="U2036" s="132" t="e">
        <v>#N/A</v>
      </c>
      <c r="V2036" s="132" t="e">
        <v>#N/A</v>
      </c>
      <c r="W2036" s="132" t="e">
        <v>#N/A</v>
      </c>
      <c r="X2036" s="132" t="e">
        <v>#N/A</v>
      </c>
      <c r="Y2036" s="132" t="e">
        <v>#N/A</v>
      </c>
      <c r="Z2036" s="132" t="e">
        <v>#N/A</v>
      </c>
      <c r="AA2036" s="132" t="e">
        <v>#N/A</v>
      </c>
      <c r="AB2036" s="132" t="e">
        <v>#N/A</v>
      </c>
      <c r="AC2036" s="132" t="e">
        <v>#N/A</v>
      </c>
      <c r="AD2036" s="132" t="e">
        <v>#N/A</v>
      </c>
      <c r="AE2036" s="132" t="e">
        <v>#N/A</v>
      </c>
      <c r="AF2036" s="132" t="e">
        <v>#N/A</v>
      </c>
    </row>
    <row r="2037" spans="1:32">
      <c r="A2037" s="129">
        <v>39486</v>
      </c>
      <c r="B2037" s="132" t="e">
        <v>#N/A</v>
      </c>
      <c r="C2037" s="132" t="e">
        <v>#N/A</v>
      </c>
      <c r="D2037" s="132" t="e">
        <v>#N/A</v>
      </c>
      <c r="E2037" s="132" t="e">
        <v>#N/A</v>
      </c>
      <c r="F2037" s="132" t="e">
        <v>#N/A</v>
      </c>
      <c r="G2037" s="132" t="e">
        <v>#N/A</v>
      </c>
      <c r="H2037" s="132" t="e">
        <v>#N/A</v>
      </c>
      <c r="I2037" s="132" t="e">
        <v>#N/A</v>
      </c>
      <c r="J2037" s="132" t="e">
        <v>#N/A</v>
      </c>
      <c r="K2037" s="132" t="e">
        <v>#N/A</v>
      </c>
      <c r="L2037" s="132" t="e">
        <v>#N/A</v>
      </c>
      <c r="M2037" s="132" t="e">
        <v>#N/A</v>
      </c>
      <c r="N2037" s="132" t="e">
        <v>#N/A</v>
      </c>
      <c r="R2037" s="132" t="e">
        <v>#N/A</v>
      </c>
      <c r="S2037" s="132" t="e">
        <v>#N/A</v>
      </c>
      <c r="T2037" s="132" t="e">
        <v>#N/A</v>
      </c>
      <c r="U2037" s="132" t="e">
        <v>#N/A</v>
      </c>
      <c r="V2037" s="132" t="e">
        <v>#N/A</v>
      </c>
      <c r="W2037" s="132" t="e">
        <v>#N/A</v>
      </c>
      <c r="X2037" s="132" t="e">
        <v>#N/A</v>
      </c>
      <c r="Y2037" s="132" t="e">
        <v>#N/A</v>
      </c>
      <c r="Z2037" s="132" t="e">
        <v>#N/A</v>
      </c>
      <c r="AA2037" s="132" t="e">
        <v>#N/A</v>
      </c>
      <c r="AB2037" s="132" t="e">
        <v>#N/A</v>
      </c>
      <c r="AC2037" s="132" t="e">
        <v>#N/A</v>
      </c>
      <c r="AD2037" s="132" t="e">
        <v>#N/A</v>
      </c>
      <c r="AE2037" s="132" t="e">
        <v>#N/A</v>
      </c>
      <c r="AF2037" s="132" t="e">
        <v>#N/A</v>
      </c>
    </row>
    <row r="2038" spans="1:32">
      <c r="A2038" s="129">
        <v>39489</v>
      </c>
      <c r="B2038" s="132" t="e">
        <v>#N/A</v>
      </c>
      <c r="C2038" s="132">
        <v>64474</v>
      </c>
      <c r="D2038" s="132">
        <v>142524</v>
      </c>
      <c r="E2038" s="132">
        <v>26922</v>
      </c>
      <c r="F2038" s="132">
        <v>20232</v>
      </c>
      <c r="G2038" s="132">
        <v>307673</v>
      </c>
      <c r="H2038" s="132">
        <v>24391</v>
      </c>
      <c r="I2038" s="132">
        <v>23662</v>
      </c>
      <c r="J2038" s="132">
        <v>19400</v>
      </c>
      <c r="K2038" s="132">
        <v>11500</v>
      </c>
      <c r="L2038" s="132">
        <v>1370</v>
      </c>
      <c r="M2038" s="132">
        <v>54693</v>
      </c>
      <c r="N2038" s="132" t="e">
        <v>#N/A</v>
      </c>
      <c r="R2038" s="132" t="e">
        <v>#N/A</v>
      </c>
      <c r="S2038" s="132">
        <v>6000</v>
      </c>
      <c r="T2038" s="132">
        <v>48330</v>
      </c>
      <c r="U2038" s="132">
        <v>62010</v>
      </c>
      <c r="V2038" s="132">
        <v>2000</v>
      </c>
      <c r="W2038" s="132" t="e">
        <v>#N/A</v>
      </c>
      <c r="X2038" s="132">
        <v>28999</v>
      </c>
      <c r="Y2038" s="132">
        <v>12250</v>
      </c>
      <c r="Z2038" s="132">
        <v>742</v>
      </c>
      <c r="AA2038" s="132">
        <v>10000</v>
      </c>
      <c r="AB2038" s="132" t="e">
        <v>#N/A</v>
      </c>
      <c r="AC2038" s="132">
        <v>48150</v>
      </c>
      <c r="AD2038" s="132">
        <v>8000</v>
      </c>
      <c r="AE2038" s="132">
        <v>27202</v>
      </c>
      <c r="AF2038" s="132">
        <v>7140</v>
      </c>
    </row>
    <row r="2039" spans="1:32">
      <c r="A2039" s="129">
        <v>39490</v>
      </c>
      <c r="B2039" s="132" t="e">
        <v>#N/A</v>
      </c>
      <c r="C2039" s="132" t="e">
        <v>#N/A</v>
      </c>
      <c r="D2039" s="132" t="e">
        <v>#N/A</v>
      </c>
      <c r="E2039" s="132" t="e">
        <v>#N/A</v>
      </c>
      <c r="F2039" s="132" t="e">
        <v>#N/A</v>
      </c>
      <c r="G2039" s="132" t="e">
        <v>#N/A</v>
      </c>
      <c r="H2039" s="132" t="e">
        <v>#N/A</v>
      </c>
      <c r="I2039" s="132" t="e">
        <v>#N/A</v>
      </c>
      <c r="J2039" s="132" t="e">
        <v>#N/A</v>
      </c>
      <c r="K2039" s="132" t="e">
        <v>#N/A</v>
      </c>
      <c r="L2039" s="132" t="e">
        <v>#N/A</v>
      </c>
      <c r="M2039" s="132" t="e">
        <v>#N/A</v>
      </c>
      <c r="N2039" s="132" t="e">
        <v>#N/A</v>
      </c>
      <c r="R2039" s="132" t="e">
        <v>#N/A</v>
      </c>
      <c r="S2039" s="132" t="e">
        <v>#N/A</v>
      </c>
      <c r="T2039" s="132" t="e">
        <v>#N/A</v>
      </c>
      <c r="U2039" s="132" t="e">
        <v>#N/A</v>
      </c>
      <c r="V2039" s="132" t="e">
        <v>#N/A</v>
      </c>
      <c r="W2039" s="132" t="e">
        <v>#N/A</v>
      </c>
      <c r="X2039" s="132" t="e">
        <v>#N/A</v>
      </c>
      <c r="Y2039" s="132" t="e">
        <v>#N/A</v>
      </c>
      <c r="Z2039" s="132" t="e">
        <v>#N/A</v>
      </c>
      <c r="AA2039" s="132" t="e">
        <v>#N/A</v>
      </c>
      <c r="AB2039" s="132" t="e">
        <v>#N/A</v>
      </c>
      <c r="AC2039" s="132" t="e">
        <v>#N/A</v>
      </c>
      <c r="AD2039" s="132" t="e">
        <v>#N/A</v>
      </c>
      <c r="AE2039" s="132" t="e">
        <v>#N/A</v>
      </c>
      <c r="AF2039" s="132" t="e">
        <v>#N/A</v>
      </c>
    </row>
    <row r="2040" spans="1:32">
      <c r="A2040" s="129">
        <v>39491</v>
      </c>
      <c r="B2040" s="132" t="e">
        <v>#N/A</v>
      </c>
      <c r="C2040" s="132" t="e">
        <v>#N/A</v>
      </c>
      <c r="D2040" s="132" t="e">
        <v>#N/A</v>
      </c>
      <c r="E2040" s="132" t="e">
        <v>#N/A</v>
      </c>
      <c r="F2040" s="132" t="e">
        <v>#N/A</v>
      </c>
      <c r="G2040" s="132" t="e">
        <v>#N/A</v>
      </c>
      <c r="H2040" s="132" t="e">
        <v>#N/A</v>
      </c>
      <c r="I2040" s="132" t="e">
        <v>#N/A</v>
      </c>
      <c r="J2040" s="132" t="e">
        <v>#N/A</v>
      </c>
      <c r="K2040" s="132" t="e">
        <v>#N/A</v>
      </c>
      <c r="L2040" s="132" t="e">
        <v>#N/A</v>
      </c>
      <c r="M2040" s="132" t="e">
        <v>#N/A</v>
      </c>
      <c r="N2040" s="132" t="e">
        <v>#N/A</v>
      </c>
      <c r="R2040" s="132" t="e">
        <v>#N/A</v>
      </c>
      <c r="S2040" s="132" t="e">
        <v>#N/A</v>
      </c>
      <c r="T2040" s="132" t="e">
        <v>#N/A</v>
      </c>
      <c r="U2040" s="132" t="e">
        <v>#N/A</v>
      </c>
      <c r="V2040" s="132" t="e">
        <v>#N/A</v>
      </c>
      <c r="W2040" s="132" t="e">
        <v>#N/A</v>
      </c>
      <c r="X2040" s="132" t="e">
        <v>#N/A</v>
      </c>
      <c r="Y2040" s="132" t="e">
        <v>#N/A</v>
      </c>
      <c r="Z2040" s="132" t="e">
        <v>#N/A</v>
      </c>
      <c r="AA2040" s="132" t="e">
        <v>#N/A</v>
      </c>
      <c r="AB2040" s="132" t="e">
        <v>#N/A</v>
      </c>
      <c r="AC2040" s="132" t="e">
        <v>#N/A</v>
      </c>
      <c r="AD2040" s="132" t="e">
        <v>#N/A</v>
      </c>
      <c r="AE2040" s="132" t="e">
        <v>#N/A</v>
      </c>
      <c r="AF2040" s="132" t="e">
        <v>#N/A</v>
      </c>
    </row>
    <row r="2041" spans="1:32">
      <c r="A2041" s="129">
        <v>39492</v>
      </c>
      <c r="B2041" s="132" t="e">
        <v>#N/A</v>
      </c>
      <c r="C2041" s="132" t="e">
        <v>#N/A</v>
      </c>
      <c r="D2041" s="132" t="e">
        <v>#N/A</v>
      </c>
      <c r="E2041" s="132" t="e">
        <v>#N/A</v>
      </c>
      <c r="F2041" s="132" t="e">
        <v>#N/A</v>
      </c>
      <c r="G2041" s="132" t="e">
        <v>#N/A</v>
      </c>
      <c r="H2041" s="132" t="e">
        <v>#N/A</v>
      </c>
      <c r="I2041" s="132" t="e">
        <v>#N/A</v>
      </c>
      <c r="J2041" s="132" t="e">
        <v>#N/A</v>
      </c>
      <c r="K2041" s="132" t="e">
        <v>#N/A</v>
      </c>
      <c r="L2041" s="132" t="e">
        <v>#N/A</v>
      </c>
      <c r="M2041" s="132" t="e">
        <v>#N/A</v>
      </c>
      <c r="N2041" s="132" t="e">
        <v>#N/A</v>
      </c>
      <c r="R2041" s="132" t="e">
        <v>#N/A</v>
      </c>
      <c r="S2041" s="132" t="e">
        <v>#N/A</v>
      </c>
      <c r="T2041" s="132" t="e">
        <v>#N/A</v>
      </c>
      <c r="U2041" s="132" t="e">
        <v>#N/A</v>
      </c>
      <c r="V2041" s="132" t="e">
        <v>#N/A</v>
      </c>
      <c r="W2041" s="132" t="e">
        <v>#N/A</v>
      </c>
      <c r="X2041" s="132" t="e">
        <v>#N/A</v>
      </c>
      <c r="Y2041" s="132" t="e">
        <v>#N/A</v>
      </c>
      <c r="Z2041" s="132" t="e">
        <v>#N/A</v>
      </c>
      <c r="AA2041" s="132" t="e">
        <v>#N/A</v>
      </c>
      <c r="AB2041" s="132" t="e">
        <v>#N/A</v>
      </c>
      <c r="AC2041" s="132" t="e">
        <v>#N/A</v>
      </c>
      <c r="AD2041" s="132" t="e">
        <v>#N/A</v>
      </c>
      <c r="AE2041" s="132" t="e">
        <v>#N/A</v>
      </c>
      <c r="AF2041" s="132" t="e">
        <v>#N/A</v>
      </c>
    </row>
    <row r="2042" spans="1:32">
      <c r="A2042" s="129">
        <v>39493</v>
      </c>
      <c r="B2042" s="132">
        <v>619065</v>
      </c>
      <c r="C2042" s="132">
        <v>77694</v>
      </c>
      <c r="D2042" s="132">
        <v>290494</v>
      </c>
      <c r="E2042" s="132">
        <v>43337</v>
      </c>
      <c r="F2042" s="132">
        <v>75808</v>
      </c>
      <c r="G2042" s="132">
        <v>553162</v>
      </c>
      <c r="H2042" s="132">
        <v>26341</v>
      </c>
      <c r="I2042" s="132">
        <v>28432</v>
      </c>
      <c r="J2042" s="132">
        <v>29550</v>
      </c>
      <c r="K2042" s="132">
        <v>11908</v>
      </c>
      <c r="L2042" s="132">
        <v>1370</v>
      </c>
      <c r="M2042" s="132">
        <v>65903</v>
      </c>
      <c r="N2042" s="132">
        <v>619065</v>
      </c>
      <c r="R2042" s="132">
        <v>17000</v>
      </c>
      <c r="S2042" s="132">
        <v>16450</v>
      </c>
      <c r="T2042" s="132">
        <v>135020</v>
      </c>
      <c r="U2042" s="132">
        <v>74875</v>
      </c>
      <c r="V2042" s="132">
        <v>2000</v>
      </c>
      <c r="W2042" s="132" t="e">
        <v>#N/A</v>
      </c>
      <c r="X2042" s="132">
        <v>44599</v>
      </c>
      <c r="Y2042" s="132">
        <v>12250</v>
      </c>
      <c r="Z2042" s="132">
        <v>742</v>
      </c>
      <c r="AA2042" s="132">
        <v>10000</v>
      </c>
      <c r="AB2042" s="132" t="e">
        <v>#N/A</v>
      </c>
      <c r="AC2042" s="132">
        <v>48150</v>
      </c>
      <c r="AD2042" s="132">
        <v>8000</v>
      </c>
      <c r="AE2042" s="132">
        <v>27202</v>
      </c>
      <c r="AF2042" s="132">
        <v>23230</v>
      </c>
    </row>
    <row r="2043" spans="1:32">
      <c r="A2043" s="129">
        <v>39497</v>
      </c>
      <c r="B2043" s="132" t="e">
        <v>#N/A</v>
      </c>
      <c r="C2043" s="132" t="e">
        <v>#N/A</v>
      </c>
      <c r="D2043" s="132" t="e">
        <v>#N/A</v>
      </c>
      <c r="E2043" s="132" t="e">
        <v>#N/A</v>
      </c>
      <c r="F2043" s="132" t="e">
        <v>#N/A</v>
      </c>
      <c r="G2043" s="132" t="e">
        <v>#N/A</v>
      </c>
      <c r="H2043" s="132" t="e">
        <v>#N/A</v>
      </c>
      <c r="I2043" s="132" t="e">
        <v>#N/A</v>
      </c>
      <c r="J2043" s="132" t="e">
        <v>#N/A</v>
      </c>
      <c r="K2043" s="132" t="e">
        <v>#N/A</v>
      </c>
      <c r="L2043" s="132" t="e">
        <v>#N/A</v>
      </c>
      <c r="M2043" s="132" t="e">
        <v>#N/A</v>
      </c>
      <c r="N2043" s="132" t="e">
        <v>#N/A</v>
      </c>
      <c r="R2043" s="132" t="e">
        <v>#N/A</v>
      </c>
      <c r="S2043" s="132" t="e">
        <v>#N/A</v>
      </c>
      <c r="T2043" s="132" t="e">
        <v>#N/A</v>
      </c>
      <c r="U2043" s="132" t="e">
        <v>#N/A</v>
      </c>
      <c r="V2043" s="132" t="e">
        <v>#N/A</v>
      </c>
      <c r="W2043" s="132" t="e">
        <v>#N/A</v>
      </c>
      <c r="X2043" s="132" t="e">
        <v>#N/A</v>
      </c>
      <c r="Y2043" s="132" t="e">
        <v>#N/A</v>
      </c>
      <c r="Z2043" s="132" t="e">
        <v>#N/A</v>
      </c>
      <c r="AA2043" s="132" t="e">
        <v>#N/A</v>
      </c>
      <c r="AB2043" s="132" t="e">
        <v>#N/A</v>
      </c>
      <c r="AC2043" s="132" t="e">
        <v>#N/A</v>
      </c>
      <c r="AD2043" s="132" t="e">
        <v>#N/A</v>
      </c>
      <c r="AE2043" s="132" t="e">
        <v>#N/A</v>
      </c>
      <c r="AF2043" s="132" t="e">
        <v>#N/A</v>
      </c>
    </row>
    <row r="2044" spans="1:32">
      <c r="A2044" s="129">
        <v>39498</v>
      </c>
      <c r="B2044" s="132">
        <v>757070</v>
      </c>
      <c r="C2044" s="132">
        <v>93194</v>
      </c>
      <c r="D2044" s="132">
        <v>327394</v>
      </c>
      <c r="E2044" s="132">
        <v>52537</v>
      </c>
      <c r="F2044" s="132">
        <v>117638</v>
      </c>
      <c r="G2044" s="132">
        <v>675142</v>
      </c>
      <c r="H2044" s="132">
        <v>37896</v>
      </c>
      <c r="I2044" s="132">
        <v>32902</v>
      </c>
      <c r="J2044" s="132">
        <v>37550</v>
      </c>
      <c r="K2044" s="132">
        <v>20458</v>
      </c>
      <c r="L2044" s="132">
        <v>1370</v>
      </c>
      <c r="M2044" s="132">
        <v>81928</v>
      </c>
      <c r="N2044" s="132">
        <v>757070</v>
      </c>
      <c r="R2044" s="132">
        <v>30800</v>
      </c>
      <c r="S2044" s="132">
        <v>16450</v>
      </c>
      <c r="T2044" s="132">
        <v>156170</v>
      </c>
      <c r="U2044" s="132">
        <v>84175</v>
      </c>
      <c r="V2044" s="132">
        <v>2940</v>
      </c>
      <c r="W2044" s="132" t="e">
        <v>#N/A</v>
      </c>
      <c r="X2044" s="132">
        <v>45939</v>
      </c>
      <c r="Y2044" s="132">
        <v>12250</v>
      </c>
      <c r="Z2044" s="132">
        <v>742</v>
      </c>
      <c r="AA2044" s="132">
        <v>10000</v>
      </c>
      <c r="AB2044" s="132" t="e">
        <v>#N/A</v>
      </c>
      <c r="AC2044" s="132">
        <v>48150</v>
      </c>
      <c r="AD2044" s="132">
        <v>8000</v>
      </c>
      <c r="AE2044" s="132">
        <v>46862</v>
      </c>
      <c r="AF2044" s="132">
        <v>27840</v>
      </c>
    </row>
    <row r="2045" spans="1:32">
      <c r="A2045" s="129">
        <v>39499</v>
      </c>
      <c r="B2045" s="132" t="e">
        <v>#N/A</v>
      </c>
      <c r="C2045" s="132" t="e">
        <v>#N/A</v>
      </c>
      <c r="D2045" s="132" t="e">
        <v>#N/A</v>
      </c>
      <c r="E2045" s="132" t="e">
        <v>#N/A</v>
      </c>
      <c r="F2045" s="132" t="e">
        <v>#N/A</v>
      </c>
      <c r="G2045" s="132" t="e">
        <v>#N/A</v>
      </c>
      <c r="H2045" s="132" t="e">
        <v>#N/A</v>
      </c>
      <c r="I2045" s="132" t="e">
        <v>#N/A</v>
      </c>
      <c r="J2045" s="132" t="e">
        <v>#N/A</v>
      </c>
      <c r="K2045" s="132" t="e">
        <v>#N/A</v>
      </c>
      <c r="L2045" s="132" t="e">
        <v>#N/A</v>
      </c>
      <c r="M2045" s="132" t="e">
        <v>#N/A</v>
      </c>
      <c r="N2045" s="132" t="e">
        <v>#N/A</v>
      </c>
      <c r="R2045" s="132" t="e">
        <v>#N/A</v>
      </c>
      <c r="S2045" s="132" t="e">
        <v>#N/A</v>
      </c>
      <c r="T2045" s="132" t="e">
        <v>#N/A</v>
      </c>
      <c r="U2045" s="132" t="e">
        <v>#N/A</v>
      </c>
      <c r="V2045" s="132" t="e">
        <v>#N/A</v>
      </c>
      <c r="W2045" s="132" t="e">
        <v>#N/A</v>
      </c>
      <c r="X2045" s="132" t="e">
        <v>#N/A</v>
      </c>
      <c r="Y2045" s="132" t="e">
        <v>#N/A</v>
      </c>
      <c r="Z2045" s="132" t="e">
        <v>#N/A</v>
      </c>
      <c r="AA2045" s="132" t="e">
        <v>#N/A</v>
      </c>
      <c r="AB2045" s="132" t="e">
        <v>#N/A</v>
      </c>
      <c r="AC2045" s="132" t="e">
        <v>#N/A</v>
      </c>
      <c r="AD2045" s="132" t="e">
        <v>#N/A</v>
      </c>
      <c r="AE2045" s="132" t="e">
        <v>#N/A</v>
      </c>
      <c r="AF2045" s="132" t="e">
        <v>#N/A</v>
      </c>
    </row>
    <row r="2046" spans="1:32">
      <c r="A2046" s="129">
        <v>39500</v>
      </c>
      <c r="B2046" s="132" t="e">
        <v>#N/A</v>
      </c>
      <c r="C2046" s="132" t="e">
        <v>#N/A</v>
      </c>
      <c r="D2046" s="132" t="e">
        <v>#N/A</v>
      </c>
      <c r="E2046" s="132" t="e">
        <v>#N/A</v>
      </c>
      <c r="F2046" s="132" t="e">
        <v>#N/A</v>
      </c>
      <c r="G2046" s="132" t="e">
        <v>#N/A</v>
      </c>
      <c r="H2046" s="132" t="e">
        <v>#N/A</v>
      </c>
      <c r="I2046" s="132" t="e">
        <v>#N/A</v>
      </c>
      <c r="J2046" s="132" t="e">
        <v>#N/A</v>
      </c>
      <c r="K2046" s="132" t="e">
        <v>#N/A</v>
      </c>
      <c r="L2046" s="132" t="e">
        <v>#N/A</v>
      </c>
      <c r="M2046" s="132" t="e">
        <v>#N/A</v>
      </c>
      <c r="N2046" s="132" t="e">
        <v>#N/A</v>
      </c>
      <c r="R2046" s="132" t="e">
        <v>#N/A</v>
      </c>
      <c r="S2046" s="132" t="e">
        <v>#N/A</v>
      </c>
      <c r="T2046" s="132" t="e">
        <v>#N/A</v>
      </c>
      <c r="U2046" s="132" t="e">
        <v>#N/A</v>
      </c>
      <c r="V2046" s="132" t="e">
        <v>#N/A</v>
      </c>
      <c r="W2046" s="132" t="e">
        <v>#N/A</v>
      </c>
      <c r="X2046" s="132" t="e">
        <v>#N/A</v>
      </c>
      <c r="Y2046" s="132" t="e">
        <v>#N/A</v>
      </c>
      <c r="Z2046" s="132" t="e">
        <v>#N/A</v>
      </c>
      <c r="AA2046" s="132" t="e">
        <v>#N/A</v>
      </c>
      <c r="AB2046" s="132" t="e">
        <v>#N/A</v>
      </c>
      <c r="AC2046" s="132" t="e">
        <v>#N/A</v>
      </c>
      <c r="AD2046" s="132" t="e">
        <v>#N/A</v>
      </c>
      <c r="AE2046" s="132" t="e">
        <v>#N/A</v>
      </c>
      <c r="AF2046" s="132" t="e">
        <v>#N/A</v>
      </c>
    </row>
    <row r="2047" spans="1:32">
      <c r="A2047" s="129">
        <v>39503</v>
      </c>
      <c r="B2047" s="132">
        <v>903375</v>
      </c>
      <c r="C2047" s="132">
        <v>108169</v>
      </c>
      <c r="D2047" s="132">
        <v>418529</v>
      </c>
      <c r="E2047" s="132">
        <v>58037</v>
      </c>
      <c r="F2047" s="132">
        <v>121638</v>
      </c>
      <c r="G2047" s="132">
        <v>803162</v>
      </c>
      <c r="H2047" s="132">
        <v>46746</v>
      </c>
      <c r="I2047" s="132">
        <v>41937</v>
      </c>
      <c r="J2047" s="132">
        <v>38350</v>
      </c>
      <c r="K2047" s="132">
        <v>22408</v>
      </c>
      <c r="L2047" s="132">
        <v>1370</v>
      </c>
      <c r="M2047" s="132">
        <v>100213</v>
      </c>
      <c r="N2047" s="132">
        <v>903375</v>
      </c>
      <c r="R2047" s="132">
        <v>33600</v>
      </c>
      <c r="S2047" s="132">
        <v>33000</v>
      </c>
      <c r="T2047" s="132">
        <v>174070</v>
      </c>
      <c r="U2047" s="132">
        <v>93175</v>
      </c>
      <c r="V2047" s="132">
        <v>3990</v>
      </c>
      <c r="W2047" s="132" t="e">
        <v>#N/A</v>
      </c>
      <c r="X2047" s="132">
        <v>50539</v>
      </c>
      <c r="Y2047" s="132">
        <v>12250</v>
      </c>
      <c r="Z2047" s="132">
        <v>10792</v>
      </c>
      <c r="AA2047" s="132">
        <v>10000</v>
      </c>
      <c r="AB2047" s="132" t="e">
        <v>#N/A</v>
      </c>
      <c r="AC2047" s="132">
        <v>48150</v>
      </c>
      <c r="AD2047" s="132">
        <v>8000</v>
      </c>
      <c r="AE2047" s="132">
        <v>46862</v>
      </c>
      <c r="AF2047" s="132">
        <v>27840</v>
      </c>
    </row>
    <row r="2048" spans="1:32">
      <c r="A2048" s="129">
        <v>39504</v>
      </c>
      <c r="B2048" s="132" t="e">
        <v>#N/A</v>
      </c>
      <c r="C2048" s="132" t="e">
        <v>#N/A</v>
      </c>
      <c r="D2048" s="132" t="e">
        <v>#N/A</v>
      </c>
      <c r="E2048" s="132" t="e">
        <v>#N/A</v>
      </c>
      <c r="F2048" s="132" t="e">
        <v>#N/A</v>
      </c>
      <c r="G2048" s="132" t="e">
        <v>#N/A</v>
      </c>
      <c r="H2048" s="132" t="e">
        <v>#N/A</v>
      </c>
      <c r="I2048" s="132" t="e">
        <v>#N/A</v>
      </c>
      <c r="J2048" s="132" t="e">
        <v>#N/A</v>
      </c>
      <c r="K2048" s="132" t="e">
        <v>#N/A</v>
      </c>
      <c r="L2048" s="132" t="e">
        <v>#N/A</v>
      </c>
      <c r="M2048" s="132" t="e">
        <v>#N/A</v>
      </c>
      <c r="N2048" s="132" t="e">
        <v>#N/A</v>
      </c>
      <c r="R2048" s="132" t="e">
        <v>#N/A</v>
      </c>
      <c r="S2048" s="132" t="e">
        <v>#N/A</v>
      </c>
      <c r="T2048" s="132" t="e">
        <v>#N/A</v>
      </c>
      <c r="U2048" s="132" t="e">
        <v>#N/A</v>
      </c>
      <c r="V2048" s="132" t="e">
        <v>#N/A</v>
      </c>
      <c r="W2048" s="132" t="e">
        <v>#N/A</v>
      </c>
      <c r="X2048" s="132" t="e">
        <v>#N/A</v>
      </c>
      <c r="Y2048" s="132" t="e">
        <v>#N/A</v>
      </c>
      <c r="Z2048" s="132" t="e">
        <v>#N/A</v>
      </c>
      <c r="AA2048" s="132" t="e">
        <v>#N/A</v>
      </c>
      <c r="AB2048" s="132" t="e">
        <v>#N/A</v>
      </c>
      <c r="AC2048" s="132" t="e">
        <v>#N/A</v>
      </c>
      <c r="AD2048" s="132" t="e">
        <v>#N/A</v>
      </c>
      <c r="AE2048" s="132" t="e">
        <v>#N/A</v>
      </c>
      <c r="AF2048" s="132" t="e">
        <v>#N/A</v>
      </c>
    </row>
    <row r="2049" spans="1:32">
      <c r="A2049" s="129">
        <v>39505</v>
      </c>
      <c r="B2049" s="132" t="e">
        <v>#N/A</v>
      </c>
      <c r="C2049" s="132" t="e">
        <v>#N/A</v>
      </c>
      <c r="D2049" s="132" t="e">
        <v>#N/A</v>
      </c>
      <c r="E2049" s="132" t="e">
        <v>#N/A</v>
      </c>
      <c r="F2049" s="132" t="e">
        <v>#N/A</v>
      </c>
      <c r="G2049" s="132" t="e">
        <v>#N/A</v>
      </c>
      <c r="H2049" s="132" t="e">
        <v>#N/A</v>
      </c>
      <c r="I2049" s="132" t="e">
        <v>#N/A</v>
      </c>
      <c r="J2049" s="132" t="e">
        <v>#N/A</v>
      </c>
      <c r="K2049" s="132" t="e">
        <v>#N/A</v>
      </c>
      <c r="L2049" s="132" t="e">
        <v>#N/A</v>
      </c>
      <c r="M2049" s="132" t="e">
        <v>#N/A</v>
      </c>
      <c r="N2049" s="132" t="e">
        <v>#N/A</v>
      </c>
      <c r="R2049" s="132" t="e">
        <v>#N/A</v>
      </c>
      <c r="S2049" s="132" t="e">
        <v>#N/A</v>
      </c>
      <c r="T2049" s="132" t="e">
        <v>#N/A</v>
      </c>
      <c r="U2049" s="132" t="e">
        <v>#N/A</v>
      </c>
      <c r="V2049" s="132" t="e">
        <v>#N/A</v>
      </c>
      <c r="W2049" s="132" t="e">
        <v>#N/A</v>
      </c>
      <c r="X2049" s="132" t="e">
        <v>#N/A</v>
      </c>
      <c r="Y2049" s="132" t="e">
        <v>#N/A</v>
      </c>
      <c r="Z2049" s="132" t="e">
        <v>#N/A</v>
      </c>
      <c r="AA2049" s="132" t="e">
        <v>#N/A</v>
      </c>
      <c r="AB2049" s="132" t="e">
        <v>#N/A</v>
      </c>
      <c r="AC2049" s="132" t="e">
        <v>#N/A</v>
      </c>
      <c r="AD2049" s="132" t="e">
        <v>#N/A</v>
      </c>
      <c r="AE2049" s="132" t="e">
        <v>#N/A</v>
      </c>
      <c r="AF2049" s="132" t="e">
        <v>#N/A</v>
      </c>
    </row>
    <row r="2050" spans="1:32">
      <c r="A2050" s="129">
        <v>39506</v>
      </c>
      <c r="B2050" s="132" t="e">
        <v>#N/A</v>
      </c>
      <c r="C2050" s="132" t="e">
        <v>#N/A</v>
      </c>
      <c r="D2050" s="132" t="e">
        <v>#N/A</v>
      </c>
      <c r="E2050" s="132" t="e">
        <v>#N/A</v>
      </c>
      <c r="F2050" s="132" t="e">
        <v>#N/A</v>
      </c>
      <c r="G2050" s="132" t="e">
        <v>#N/A</v>
      </c>
      <c r="H2050" s="132" t="e">
        <v>#N/A</v>
      </c>
      <c r="I2050" s="132" t="e">
        <v>#N/A</v>
      </c>
      <c r="J2050" s="132" t="e">
        <v>#N/A</v>
      </c>
      <c r="K2050" s="132" t="e">
        <v>#N/A</v>
      </c>
      <c r="L2050" s="132" t="e">
        <v>#N/A</v>
      </c>
      <c r="M2050" s="132" t="e">
        <v>#N/A</v>
      </c>
      <c r="N2050" s="132" t="e">
        <v>#N/A</v>
      </c>
      <c r="R2050" s="132" t="e">
        <v>#N/A</v>
      </c>
      <c r="S2050" s="132" t="e">
        <v>#N/A</v>
      </c>
      <c r="T2050" s="132" t="e">
        <v>#N/A</v>
      </c>
      <c r="U2050" s="132" t="e">
        <v>#N/A</v>
      </c>
      <c r="V2050" s="132" t="e">
        <v>#N/A</v>
      </c>
      <c r="W2050" s="132" t="e">
        <v>#N/A</v>
      </c>
      <c r="X2050" s="132" t="e">
        <v>#N/A</v>
      </c>
      <c r="Y2050" s="132" t="e">
        <v>#N/A</v>
      </c>
      <c r="Z2050" s="132" t="e">
        <v>#N/A</v>
      </c>
      <c r="AA2050" s="132" t="e">
        <v>#N/A</v>
      </c>
      <c r="AB2050" s="132" t="e">
        <v>#N/A</v>
      </c>
      <c r="AC2050" s="132" t="e">
        <v>#N/A</v>
      </c>
      <c r="AD2050" s="132" t="e">
        <v>#N/A</v>
      </c>
      <c r="AE2050" s="132" t="e">
        <v>#N/A</v>
      </c>
      <c r="AF2050" s="132" t="e">
        <v>#N/A</v>
      </c>
    </row>
    <row r="2051" spans="1:32">
      <c r="A2051" s="129">
        <v>39507</v>
      </c>
      <c r="B2051" s="132">
        <v>1101143</v>
      </c>
      <c r="C2051" s="132" t="e">
        <v>#N/A</v>
      </c>
      <c r="D2051" s="132" t="e">
        <v>#N/A</v>
      </c>
      <c r="E2051" s="132" t="e">
        <v>#N/A</v>
      </c>
      <c r="F2051" s="132">
        <v>147188</v>
      </c>
      <c r="G2051" s="132">
        <v>981290</v>
      </c>
      <c r="H2051" s="132" t="e">
        <v>#N/A</v>
      </c>
      <c r="I2051" s="132" t="e">
        <v>#N/A</v>
      </c>
      <c r="J2051" s="132" t="e">
        <v>#N/A</v>
      </c>
      <c r="K2051" s="132" t="e">
        <v>#N/A</v>
      </c>
      <c r="L2051" s="132" t="e">
        <v>#N/A</v>
      </c>
      <c r="M2051" s="132">
        <v>119853</v>
      </c>
      <c r="N2051" s="132">
        <v>1101143</v>
      </c>
      <c r="R2051" s="132">
        <v>33600</v>
      </c>
      <c r="S2051" s="132">
        <v>33000</v>
      </c>
      <c r="T2051" s="132">
        <v>222640</v>
      </c>
      <c r="U2051" s="132">
        <v>93175</v>
      </c>
      <c r="V2051" s="132">
        <v>3990</v>
      </c>
      <c r="W2051" s="132" t="e">
        <v>#N/A</v>
      </c>
      <c r="X2051" s="132">
        <v>50739</v>
      </c>
      <c r="Y2051" s="132">
        <v>12250</v>
      </c>
      <c r="Z2051" s="132">
        <v>10792</v>
      </c>
      <c r="AA2051" s="132">
        <v>25000</v>
      </c>
      <c r="AB2051" s="132" t="e">
        <v>#N/A</v>
      </c>
      <c r="AC2051" s="132">
        <v>48150</v>
      </c>
      <c r="AD2051" s="132">
        <v>8000</v>
      </c>
      <c r="AE2051" s="132">
        <v>46862</v>
      </c>
      <c r="AF2051" s="132">
        <v>32085</v>
      </c>
    </row>
    <row r="2052" spans="1:32">
      <c r="A2052" s="129">
        <v>39510</v>
      </c>
      <c r="B2052" s="132" t="e">
        <v>#N/A</v>
      </c>
      <c r="C2052" s="132" t="e">
        <v>#N/A</v>
      </c>
      <c r="D2052" s="132" t="e">
        <v>#N/A</v>
      </c>
      <c r="E2052" s="132" t="e">
        <v>#N/A</v>
      </c>
      <c r="F2052" s="132" t="e">
        <v>#N/A</v>
      </c>
      <c r="G2052" s="132" t="e">
        <v>#N/A</v>
      </c>
      <c r="H2052" s="132" t="e">
        <v>#N/A</v>
      </c>
      <c r="I2052" s="132" t="e">
        <v>#N/A</v>
      </c>
      <c r="J2052" s="132" t="e">
        <v>#N/A</v>
      </c>
      <c r="K2052" s="132" t="e">
        <v>#N/A</v>
      </c>
      <c r="L2052" s="132" t="e">
        <v>#N/A</v>
      </c>
      <c r="M2052" s="132" t="e">
        <v>#N/A</v>
      </c>
      <c r="N2052" s="132" t="e">
        <v>#N/A</v>
      </c>
      <c r="R2052" s="132" t="e">
        <v>#N/A</v>
      </c>
      <c r="S2052" s="132" t="e">
        <v>#N/A</v>
      </c>
      <c r="T2052" s="132" t="e">
        <v>#N/A</v>
      </c>
      <c r="U2052" s="132" t="e">
        <v>#N/A</v>
      </c>
      <c r="V2052" s="132" t="e">
        <v>#N/A</v>
      </c>
      <c r="W2052" s="132" t="e">
        <v>#N/A</v>
      </c>
      <c r="X2052" s="132" t="e">
        <v>#N/A</v>
      </c>
      <c r="Y2052" s="132" t="e">
        <v>#N/A</v>
      </c>
      <c r="Z2052" s="132" t="e">
        <v>#N/A</v>
      </c>
      <c r="AA2052" s="132" t="e">
        <v>#N/A</v>
      </c>
      <c r="AB2052" s="132" t="e">
        <v>#N/A</v>
      </c>
      <c r="AC2052" s="132" t="e">
        <v>#N/A</v>
      </c>
      <c r="AD2052" s="132" t="e">
        <v>#N/A</v>
      </c>
      <c r="AE2052" s="132" t="e">
        <v>#N/A</v>
      </c>
      <c r="AF2052" s="132" t="e">
        <v>#N/A</v>
      </c>
    </row>
    <row r="2053" spans="1:32">
      <c r="A2053" s="129">
        <v>39511</v>
      </c>
      <c r="B2053" s="132" t="e">
        <v>#N/A</v>
      </c>
      <c r="C2053" s="132" t="e">
        <v>#N/A</v>
      </c>
      <c r="D2053" s="132" t="e">
        <v>#N/A</v>
      </c>
      <c r="E2053" s="132" t="e">
        <v>#N/A</v>
      </c>
      <c r="F2053" s="132" t="e">
        <v>#N/A</v>
      </c>
      <c r="G2053" s="132" t="e">
        <v>#N/A</v>
      </c>
      <c r="H2053" s="132" t="e">
        <v>#N/A</v>
      </c>
      <c r="I2053" s="132" t="e">
        <v>#N/A</v>
      </c>
      <c r="J2053" s="132" t="e">
        <v>#N/A</v>
      </c>
      <c r="K2053" s="132" t="e">
        <v>#N/A</v>
      </c>
      <c r="L2053" s="132" t="e">
        <v>#N/A</v>
      </c>
      <c r="M2053" s="132" t="e">
        <v>#N/A</v>
      </c>
      <c r="N2053" s="132" t="e">
        <v>#N/A</v>
      </c>
      <c r="R2053" s="132" t="e">
        <v>#N/A</v>
      </c>
      <c r="S2053" s="132" t="e">
        <v>#N/A</v>
      </c>
      <c r="T2053" s="132" t="e">
        <v>#N/A</v>
      </c>
      <c r="U2053" s="132" t="e">
        <v>#N/A</v>
      </c>
      <c r="V2053" s="132" t="e">
        <v>#N/A</v>
      </c>
      <c r="W2053" s="132" t="e">
        <v>#N/A</v>
      </c>
      <c r="X2053" s="132" t="e">
        <v>#N/A</v>
      </c>
      <c r="Y2053" s="132" t="e">
        <v>#N/A</v>
      </c>
      <c r="Z2053" s="132" t="e">
        <v>#N/A</v>
      </c>
      <c r="AA2053" s="132" t="e">
        <v>#N/A</v>
      </c>
      <c r="AB2053" s="132" t="e">
        <v>#N/A</v>
      </c>
      <c r="AC2053" s="132" t="e">
        <v>#N/A</v>
      </c>
      <c r="AD2053" s="132" t="e">
        <v>#N/A</v>
      </c>
      <c r="AE2053" s="132" t="e">
        <v>#N/A</v>
      </c>
      <c r="AF2053" s="132" t="e">
        <v>#N/A</v>
      </c>
    </row>
    <row r="2054" spans="1:32">
      <c r="A2054" s="129">
        <v>39512</v>
      </c>
      <c r="B2054" s="132" t="e">
        <v>#N/A</v>
      </c>
      <c r="C2054" s="132" t="e">
        <v>#N/A</v>
      </c>
      <c r="D2054" s="132" t="e">
        <v>#N/A</v>
      </c>
      <c r="E2054" s="132" t="e">
        <v>#N/A</v>
      </c>
      <c r="F2054" s="132" t="e">
        <v>#N/A</v>
      </c>
      <c r="G2054" s="132" t="e">
        <v>#N/A</v>
      </c>
      <c r="H2054" s="132" t="e">
        <v>#N/A</v>
      </c>
      <c r="I2054" s="132" t="e">
        <v>#N/A</v>
      </c>
      <c r="J2054" s="132" t="e">
        <v>#N/A</v>
      </c>
      <c r="K2054" s="132" t="e">
        <v>#N/A</v>
      </c>
      <c r="L2054" s="132" t="e">
        <v>#N/A</v>
      </c>
      <c r="M2054" s="132" t="e">
        <v>#N/A</v>
      </c>
      <c r="N2054" s="132" t="e">
        <v>#N/A</v>
      </c>
      <c r="R2054" s="132" t="e">
        <v>#N/A</v>
      </c>
      <c r="S2054" s="132" t="e">
        <v>#N/A</v>
      </c>
      <c r="T2054" s="132" t="e">
        <v>#N/A</v>
      </c>
      <c r="U2054" s="132" t="e">
        <v>#N/A</v>
      </c>
      <c r="V2054" s="132" t="e">
        <v>#N/A</v>
      </c>
      <c r="W2054" s="132" t="e">
        <v>#N/A</v>
      </c>
      <c r="X2054" s="132" t="e">
        <v>#N/A</v>
      </c>
      <c r="Y2054" s="132" t="e">
        <v>#N/A</v>
      </c>
      <c r="Z2054" s="132" t="e">
        <v>#N/A</v>
      </c>
      <c r="AA2054" s="132" t="e">
        <v>#N/A</v>
      </c>
      <c r="AB2054" s="132" t="e">
        <v>#N/A</v>
      </c>
      <c r="AC2054" s="132" t="e">
        <v>#N/A</v>
      </c>
      <c r="AD2054" s="132" t="e">
        <v>#N/A</v>
      </c>
      <c r="AE2054" s="132" t="e">
        <v>#N/A</v>
      </c>
      <c r="AF2054" s="132" t="e">
        <v>#N/A</v>
      </c>
    </row>
    <row r="2055" spans="1:32">
      <c r="A2055" s="129">
        <v>39513</v>
      </c>
      <c r="B2055" s="132" t="e">
        <v>#N/A</v>
      </c>
      <c r="C2055" s="132" t="e">
        <v>#N/A</v>
      </c>
      <c r="D2055" s="132" t="e">
        <v>#N/A</v>
      </c>
      <c r="E2055" s="132" t="e">
        <v>#N/A</v>
      </c>
      <c r="F2055" s="132" t="e">
        <v>#N/A</v>
      </c>
      <c r="G2055" s="132" t="e">
        <v>#N/A</v>
      </c>
      <c r="H2055" s="132" t="e">
        <v>#N/A</v>
      </c>
      <c r="I2055" s="132" t="e">
        <v>#N/A</v>
      </c>
      <c r="J2055" s="132" t="e">
        <v>#N/A</v>
      </c>
      <c r="K2055" s="132" t="e">
        <v>#N/A</v>
      </c>
      <c r="L2055" s="132" t="e">
        <v>#N/A</v>
      </c>
      <c r="M2055" s="132" t="e">
        <v>#N/A</v>
      </c>
      <c r="N2055" s="132" t="e">
        <v>#N/A</v>
      </c>
      <c r="R2055" s="132" t="e">
        <v>#N/A</v>
      </c>
      <c r="S2055" s="132" t="e">
        <v>#N/A</v>
      </c>
      <c r="T2055" s="132" t="e">
        <v>#N/A</v>
      </c>
      <c r="U2055" s="132" t="e">
        <v>#N/A</v>
      </c>
      <c r="V2055" s="132" t="e">
        <v>#N/A</v>
      </c>
      <c r="W2055" s="132" t="e">
        <v>#N/A</v>
      </c>
      <c r="X2055" s="132" t="e">
        <v>#N/A</v>
      </c>
      <c r="Y2055" s="132" t="e">
        <v>#N/A</v>
      </c>
      <c r="Z2055" s="132" t="e">
        <v>#N/A</v>
      </c>
      <c r="AA2055" s="132" t="e">
        <v>#N/A</v>
      </c>
      <c r="AB2055" s="132" t="e">
        <v>#N/A</v>
      </c>
      <c r="AC2055" s="132" t="e">
        <v>#N/A</v>
      </c>
      <c r="AD2055" s="132" t="e">
        <v>#N/A</v>
      </c>
      <c r="AE2055" s="132" t="e">
        <v>#N/A</v>
      </c>
      <c r="AF2055" s="132" t="e">
        <v>#N/A</v>
      </c>
    </row>
    <row r="2056" spans="1:32">
      <c r="A2056" s="129">
        <v>39514</v>
      </c>
      <c r="B2056" s="132" t="e">
        <v>#N/A</v>
      </c>
      <c r="C2056" s="132" t="e">
        <v>#N/A</v>
      </c>
      <c r="D2056" s="132" t="e">
        <v>#N/A</v>
      </c>
      <c r="E2056" s="132" t="e">
        <v>#N/A</v>
      </c>
      <c r="F2056" s="132" t="e">
        <v>#N/A</v>
      </c>
      <c r="G2056" s="132" t="e">
        <v>#N/A</v>
      </c>
      <c r="H2056" s="132" t="e">
        <v>#N/A</v>
      </c>
      <c r="I2056" s="132" t="e">
        <v>#N/A</v>
      </c>
      <c r="J2056" s="132" t="e">
        <v>#N/A</v>
      </c>
      <c r="K2056" s="132" t="e">
        <v>#N/A</v>
      </c>
      <c r="L2056" s="132" t="e">
        <v>#N/A</v>
      </c>
      <c r="M2056" s="132" t="e">
        <v>#N/A</v>
      </c>
      <c r="N2056" s="132" t="e">
        <v>#N/A</v>
      </c>
      <c r="R2056" s="132" t="e">
        <v>#N/A</v>
      </c>
      <c r="S2056" s="132" t="e">
        <v>#N/A</v>
      </c>
      <c r="T2056" s="132" t="e">
        <v>#N/A</v>
      </c>
      <c r="U2056" s="132" t="e">
        <v>#N/A</v>
      </c>
      <c r="V2056" s="132" t="e">
        <v>#N/A</v>
      </c>
      <c r="W2056" s="132" t="e">
        <v>#N/A</v>
      </c>
      <c r="X2056" s="132" t="e">
        <v>#N/A</v>
      </c>
      <c r="Y2056" s="132" t="e">
        <v>#N/A</v>
      </c>
      <c r="Z2056" s="132" t="e">
        <v>#N/A</v>
      </c>
      <c r="AA2056" s="132" t="e">
        <v>#N/A</v>
      </c>
      <c r="AB2056" s="132" t="e">
        <v>#N/A</v>
      </c>
      <c r="AC2056" s="132" t="e">
        <v>#N/A</v>
      </c>
      <c r="AD2056" s="132" t="e">
        <v>#N/A</v>
      </c>
      <c r="AE2056" s="132" t="e">
        <v>#N/A</v>
      </c>
      <c r="AF2056" s="132" t="e">
        <v>#N/A</v>
      </c>
    </row>
    <row r="2057" spans="1:32">
      <c r="A2057" s="129">
        <v>39517</v>
      </c>
      <c r="B2057" s="132">
        <v>527408</v>
      </c>
      <c r="C2057" s="132">
        <v>34275</v>
      </c>
      <c r="D2057" s="132">
        <v>305343</v>
      </c>
      <c r="E2057" s="132">
        <v>42850</v>
      </c>
      <c r="F2057" s="132">
        <v>65155</v>
      </c>
      <c r="G2057" s="132">
        <v>487198</v>
      </c>
      <c r="H2057" s="132">
        <v>20300</v>
      </c>
      <c r="I2057" s="132">
        <v>13460</v>
      </c>
      <c r="J2057" s="132">
        <v>17500</v>
      </c>
      <c r="K2057" s="132">
        <v>8275</v>
      </c>
      <c r="L2057" s="132">
        <v>4500</v>
      </c>
      <c r="M2057" s="132">
        <v>40210</v>
      </c>
      <c r="N2057" s="132">
        <v>527408</v>
      </c>
      <c r="R2057" s="132">
        <v>17825</v>
      </c>
      <c r="S2057" s="132">
        <v>64250</v>
      </c>
      <c r="T2057" s="132">
        <v>196723</v>
      </c>
      <c r="U2057" s="132">
        <v>25000</v>
      </c>
      <c r="V2057" s="132" t="e">
        <v>#N/A</v>
      </c>
      <c r="W2057" s="132">
        <v>1000</v>
      </c>
      <c r="X2057" s="132">
        <v>29886</v>
      </c>
      <c r="Y2057" s="132">
        <v>15600</v>
      </c>
      <c r="Z2057" s="132" t="e">
        <v>#N/A</v>
      </c>
      <c r="AA2057" s="132">
        <v>11600</v>
      </c>
      <c r="AB2057" s="132">
        <v>9700</v>
      </c>
      <c r="AC2057" s="132" t="e">
        <v>#N/A</v>
      </c>
      <c r="AD2057" s="132" t="e">
        <v>#N/A</v>
      </c>
      <c r="AE2057" s="132">
        <v>58487</v>
      </c>
      <c r="AF2057" s="132" t="e">
        <v>#N/A</v>
      </c>
    </row>
    <row r="2058" spans="1:32">
      <c r="A2058" s="129">
        <v>39518</v>
      </c>
      <c r="B2058" s="132" t="e">
        <v>#N/A</v>
      </c>
      <c r="C2058" s="132" t="e">
        <v>#N/A</v>
      </c>
      <c r="D2058" s="132" t="e">
        <v>#N/A</v>
      </c>
      <c r="E2058" s="132" t="e">
        <v>#N/A</v>
      </c>
      <c r="F2058" s="132" t="e">
        <v>#N/A</v>
      </c>
      <c r="G2058" s="132" t="e">
        <v>#N/A</v>
      </c>
      <c r="H2058" s="132" t="e">
        <v>#N/A</v>
      </c>
      <c r="I2058" s="132" t="e">
        <v>#N/A</v>
      </c>
      <c r="J2058" s="132" t="e">
        <v>#N/A</v>
      </c>
      <c r="K2058" s="132" t="e">
        <v>#N/A</v>
      </c>
      <c r="L2058" s="132" t="e">
        <v>#N/A</v>
      </c>
      <c r="M2058" s="132" t="e">
        <v>#N/A</v>
      </c>
      <c r="N2058" s="132" t="e">
        <v>#N/A</v>
      </c>
      <c r="R2058" s="132" t="e">
        <v>#N/A</v>
      </c>
      <c r="S2058" s="132" t="e">
        <v>#N/A</v>
      </c>
      <c r="T2058" s="132" t="e">
        <v>#N/A</v>
      </c>
      <c r="U2058" s="132" t="e">
        <v>#N/A</v>
      </c>
      <c r="V2058" s="132" t="e">
        <v>#N/A</v>
      </c>
      <c r="W2058" s="132" t="e">
        <v>#N/A</v>
      </c>
      <c r="X2058" s="132" t="e">
        <v>#N/A</v>
      </c>
      <c r="Y2058" s="132" t="e">
        <v>#N/A</v>
      </c>
      <c r="Z2058" s="132" t="e">
        <v>#N/A</v>
      </c>
      <c r="AA2058" s="132" t="e">
        <v>#N/A</v>
      </c>
      <c r="AB2058" s="132" t="e">
        <v>#N/A</v>
      </c>
      <c r="AC2058" s="132" t="e">
        <v>#N/A</v>
      </c>
      <c r="AD2058" s="132" t="e">
        <v>#N/A</v>
      </c>
      <c r="AE2058" s="132" t="e">
        <v>#N/A</v>
      </c>
      <c r="AF2058" s="132" t="e">
        <v>#N/A</v>
      </c>
    </row>
    <row r="2059" spans="1:32">
      <c r="A2059" s="129">
        <v>39519</v>
      </c>
      <c r="B2059" s="132" t="e">
        <v>#N/A</v>
      </c>
      <c r="C2059" s="132" t="e">
        <v>#N/A</v>
      </c>
      <c r="D2059" s="132" t="e">
        <v>#N/A</v>
      </c>
      <c r="E2059" s="132" t="e">
        <v>#N/A</v>
      </c>
      <c r="F2059" s="132" t="e">
        <v>#N/A</v>
      </c>
      <c r="G2059" s="132" t="e">
        <v>#N/A</v>
      </c>
      <c r="H2059" s="132" t="e">
        <v>#N/A</v>
      </c>
      <c r="I2059" s="132" t="e">
        <v>#N/A</v>
      </c>
      <c r="J2059" s="132" t="e">
        <v>#N/A</v>
      </c>
      <c r="K2059" s="132" t="e">
        <v>#N/A</v>
      </c>
      <c r="L2059" s="132" t="e">
        <v>#N/A</v>
      </c>
      <c r="M2059" s="132" t="e">
        <v>#N/A</v>
      </c>
      <c r="N2059" s="132" t="e">
        <v>#N/A</v>
      </c>
      <c r="R2059" s="132" t="e">
        <v>#N/A</v>
      </c>
      <c r="S2059" s="132" t="e">
        <v>#N/A</v>
      </c>
      <c r="T2059" s="132" t="e">
        <v>#N/A</v>
      </c>
      <c r="U2059" s="132" t="e">
        <v>#N/A</v>
      </c>
      <c r="V2059" s="132" t="e">
        <v>#N/A</v>
      </c>
      <c r="W2059" s="132" t="e">
        <v>#N/A</v>
      </c>
      <c r="X2059" s="132" t="e">
        <v>#N/A</v>
      </c>
      <c r="Y2059" s="132" t="e">
        <v>#N/A</v>
      </c>
      <c r="Z2059" s="132" t="e">
        <v>#N/A</v>
      </c>
      <c r="AA2059" s="132" t="e">
        <v>#N/A</v>
      </c>
      <c r="AB2059" s="132" t="e">
        <v>#N/A</v>
      </c>
      <c r="AC2059" s="132" t="e">
        <v>#N/A</v>
      </c>
      <c r="AD2059" s="132" t="e">
        <v>#N/A</v>
      </c>
      <c r="AE2059" s="132" t="e">
        <v>#N/A</v>
      </c>
      <c r="AF2059" s="132" t="e">
        <v>#N/A</v>
      </c>
    </row>
    <row r="2060" spans="1:32">
      <c r="A2060" s="129">
        <v>39520</v>
      </c>
      <c r="B2060" s="132" t="e">
        <v>#N/A</v>
      </c>
      <c r="C2060" s="132" t="e">
        <v>#N/A</v>
      </c>
      <c r="D2060" s="132" t="e">
        <v>#N/A</v>
      </c>
      <c r="E2060" s="132" t="e">
        <v>#N/A</v>
      </c>
      <c r="F2060" s="132" t="e">
        <v>#N/A</v>
      </c>
      <c r="G2060" s="132" t="e">
        <v>#N/A</v>
      </c>
      <c r="H2060" s="132" t="e">
        <v>#N/A</v>
      </c>
      <c r="I2060" s="132" t="e">
        <v>#N/A</v>
      </c>
      <c r="J2060" s="132" t="e">
        <v>#N/A</v>
      </c>
      <c r="K2060" s="132" t="e">
        <v>#N/A</v>
      </c>
      <c r="L2060" s="132" t="e">
        <v>#N/A</v>
      </c>
      <c r="M2060" s="132" t="e">
        <v>#N/A</v>
      </c>
      <c r="N2060" s="132" t="e">
        <v>#N/A</v>
      </c>
      <c r="R2060" s="132" t="e">
        <v>#N/A</v>
      </c>
      <c r="S2060" s="132" t="e">
        <v>#N/A</v>
      </c>
      <c r="T2060" s="132" t="e">
        <v>#N/A</v>
      </c>
      <c r="U2060" s="132" t="e">
        <v>#N/A</v>
      </c>
      <c r="V2060" s="132" t="e">
        <v>#N/A</v>
      </c>
      <c r="W2060" s="132" t="e">
        <v>#N/A</v>
      </c>
      <c r="X2060" s="132" t="e">
        <v>#N/A</v>
      </c>
      <c r="Y2060" s="132" t="e">
        <v>#N/A</v>
      </c>
      <c r="Z2060" s="132" t="e">
        <v>#N/A</v>
      </c>
      <c r="AA2060" s="132" t="e">
        <v>#N/A</v>
      </c>
      <c r="AB2060" s="132" t="e">
        <v>#N/A</v>
      </c>
      <c r="AC2060" s="132" t="e">
        <v>#N/A</v>
      </c>
      <c r="AD2060" s="132" t="e">
        <v>#N/A</v>
      </c>
      <c r="AE2060" s="132" t="e">
        <v>#N/A</v>
      </c>
      <c r="AF2060" s="132" t="e">
        <v>#N/A</v>
      </c>
    </row>
    <row r="2061" spans="1:32">
      <c r="A2061" s="129">
        <v>39521</v>
      </c>
      <c r="B2061" s="132" t="e">
        <v>#N/A</v>
      </c>
      <c r="C2061" s="132" t="e">
        <v>#N/A</v>
      </c>
      <c r="D2061" s="132" t="e">
        <v>#N/A</v>
      </c>
      <c r="E2061" s="132" t="e">
        <v>#N/A</v>
      </c>
      <c r="F2061" s="132" t="e">
        <v>#N/A</v>
      </c>
      <c r="G2061" s="132" t="e">
        <v>#N/A</v>
      </c>
      <c r="H2061" s="132" t="e">
        <v>#N/A</v>
      </c>
      <c r="I2061" s="132" t="e">
        <v>#N/A</v>
      </c>
      <c r="J2061" s="132" t="e">
        <v>#N/A</v>
      </c>
      <c r="K2061" s="132" t="e">
        <v>#N/A</v>
      </c>
      <c r="L2061" s="132" t="e">
        <v>#N/A</v>
      </c>
      <c r="M2061" s="132" t="e">
        <v>#N/A</v>
      </c>
      <c r="N2061" s="132" t="e">
        <v>#N/A</v>
      </c>
      <c r="R2061" s="132" t="e">
        <v>#N/A</v>
      </c>
      <c r="S2061" s="132" t="e">
        <v>#N/A</v>
      </c>
      <c r="T2061" s="132" t="e">
        <v>#N/A</v>
      </c>
      <c r="U2061" s="132" t="e">
        <v>#N/A</v>
      </c>
      <c r="V2061" s="132" t="e">
        <v>#N/A</v>
      </c>
      <c r="W2061" s="132" t="e">
        <v>#N/A</v>
      </c>
      <c r="X2061" s="132" t="e">
        <v>#N/A</v>
      </c>
      <c r="Y2061" s="132" t="e">
        <v>#N/A</v>
      </c>
      <c r="Z2061" s="132" t="e">
        <v>#N/A</v>
      </c>
      <c r="AA2061" s="132" t="e">
        <v>#N/A</v>
      </c>
      <c r="AB2061" s="132" t="e">
        <v>#N/A</v>
      </c>
      <c r="AC2061" s="132" t="e">
        <v>#N/A</v>
      </c>
      <c r="AD2061" s="132" t="e">
        <v>#N/A</v>
      </c>
      <c r="AE2061" s="132" t="e">
        <v>#N/A</v>
      </c>
      <c r="AF2061" s="132" t="e">
        <v>#N/A</v>
      </c>
    </row>
    <row r="2062" spans="1:32">
      <c r="A2062" s="129">
        <v>39524</v>
      </c>
      <c r="B2062" s="132" t="e">
        <v>#N/A</v>
      </c>
      <c r="C2062" s="132">
        <v>39435</v>
      </c>
      <c r="D2062" s="132">
        <v>387223</v>
      </c>
      <c r="E2062" s="132">
        <v>46100</v>
      </c>
      <c r="F2062" s="132">
        <v>84465</v>
      </c>
      <c r="G2062" s="132">
        <v>625663</v>
      </c>
      <c r="H2062" s="132">
        <v>25460</v>
      </c>
      <c r="I2062" s="132">
        <v>13940</v>
      </c>
      <c r="J2062" s="132">
        <v>30700</v>
      </c>
      <c r="K2062" s="132">
        <v>14650</v>
      </c>
      <c r="L2062" s="132">
        <v>4500</v>
      </c>
      <c r="M2062" s="132">
        <v>49350</v>
      </c>
      <c r="N2062" s="132" t="e">
        <v>#N/A</v>
      </c>
      <c r="R2062" s="132">
        <v>34650</v>
      </c>
      <c r="S2062" s="132">
        <v>82675</v>
      </c>
      <c r="T2062" s="132">
        <v>255533</v>
      </c>
      <c r="U2062" s="132">
        <v>25000</v>
      </c>
      <c r="V2062" s="132" t="e">
        <v>#N/A</v>
      </c>
      <c r="W2062" s="132">
        <v>1000</v>
      </c>
      <c r="X2062" s="132">
        <v>40726</v>
      </c>
      <c r="Y2062" s="132">
        <v>15600</v>
      </c>
      <c r="Z2062" s="132">
        <v>8015</v>
      </c>
      <c r="AA2062" s="132">
        <v>17600</v>
      </c>
      <c r="AB2062" s="132">
        <v>9700</v>
      </c>
      <c r="AC2062" s="132" t="e">
        <v>#N/A</v>
      </c>
      <c r="AD2062" s="132" t="e">
        <v>#N/A</v>
      </c>
      <c r="AE2062" s="132">
        <v>58487</v>
      </c>
      <c r="AF2062" s="132" t="e">
        <v>#N/A</v>
      </c>
    </row>
    <row r="2063" spans="1:32">
      <c r="A2063" s="129">
        <v>39525</v>
      </c>
      <c r="B2063" s="132" t="e">
        <v>#N/A</v>
      </c>
      <c r="C2063" s="132" t="e">
        <v>#N/A</v>
      </c>
      <c r="D2063" s="132" t="e">
        <v>#N/A</v>
      </c>
      <c r="E2063" s="132" t="e">
        <v>#N/A</v>
      </c>
      <c r="F2063" s="132" t="e">
        <v>#N/A</v>
      </c>
      <c r="G2063" s="132" t="e">
        <v>#N/A</v>
      </c>
      <c r="H2063" s="132" t="e">
        <v>#N/A</v>
      </c>
      <c r="I2063" s="132" t="e">
        <v>#N/A</v>
      </c>
      <c r="J2063" s="132" t="e">
        <v>#N/A</v>
      </c>
      <c r="K2063" s="132" t="e">
        <v>#N/A</v>
      </c>
      <c r="L2063" s="132" t="e">
        <v>#N/A</v>
      </c>
      <c r="M2063" s="132" t="e">
        <v>#N/A</v>
      </c>
      <c r="N2063" s="132" t="e">
        <v>#N/A</v>
      </c>
      <c r="R2063" s="132" t="e">
        <v>#N/A</v>
      </c>
      <c r="S2063" s="132" t="e">
        <v>#N/A</v>
      </c>
      <c r="T2063" s="132" t="e">
        <v>#N/A</v>
      </c>
      <c r="U2063" s="132" t="e">
        <v>#N/A</v>
      </c>
      <c r="V2063" s="132" t="e">
        <v>#N/A</v>
      </c>
      <c r="W2063" s="132" t="e">
        <v>#N/A</v>
      </c>
      <c r="X2063" s="132" t="e">
        <v>#N/A</v>
      </c>
      <c r="Y2063" s="132" t="e">
        <v>#N/A</v>
      </c>
      <c r="Z2063" s="132" t="e">
        <v>#N/A</v>
      </c>
      <c r="AA2063" s="132" t="e">
        <v>#N/A</v>
      </c>
      <c r="AB2063" s="132" t="e">
        <v>#N/A</v>
      </c>
      <c r="AC2063" s="132" t="e">
        <v>#N/A</v>
      </c>
      <c r="AD2063" s="132" t="e">
        <v>#N/A</v>
      </c>
      <c r="AE2063" s="132" t="e">
        <v>#N/A</v>
      </c>
      <c r="AF2063" s="132" t="e">
        <v>#N/A</v>
      </c>
    </row>
    <row r="2064" spans="1:32">
      <c r="A2064" s="129">
        <v>39526</v>
      </c>
      <c r="B2064" s="132" t="e">
        <v>#N/A</v>
      </c>
      <c r="C2064" s="132" t="e">
        <v>#N/A</v>
      </c>
      <c r="D2064" s="132" t="e">
        <v>#N/A</v>
      </c>
      <c r="E2064" s="132" t="e">
        <v>#N/A</v>
      </c>
      <c r="F2064" s="132" t="e">
        <v>#N/A</v>
      </c>
      <c r="G2064" s="132" t="e">
        <v>#N/A</v>
      </c>
      <c r="H2064" s="132" t="e">
        <v>#N/A</v>
      </c>
      <c r="I2064" s="132" t="e">
        <v>#N/A</v>
      </c>
      <c r="J2064" s="132" t="e">
        <v>#N/A</v>
      </c>
      <c r="K2064" s="132" t="e">
        <v>#N/A</v>
      </c>
      <c r="L2064" s="132" t="e">
        <v>#N/A</v>
      </c>
      <c r="M2064" s="132" t="e">
        <v>#N/A</v>
      </c>
      <c r="N2064" s="132" t="e">
        <v>#N/A</v>
      </c>
      <c r="R2064" s="132" t="e">
        <v>#N/A</v>
      </c>
      <c r="S2064" s="132" t="e">
        <v>#N/A</v>
      </c>
      <c r="T2064" s="132" t="e">
        <v>#N/A</v>
      </c>
      <c r="U2064" s="132" t="e">
        <v>#N/A</v>
      </c>
      <c r="V2064" s="132" t="e">
        <v>#N/A</v>
      </c>
      <c r="W2064" s="132" t="e">
        <v>#N/A</v>
      </c>
      <c r="X2064" s="132" t="e">
        <v>#N/A</v>
      </c>
      <c r="Y2064" s="132" t="e">
        <v>#N/A</v>
      </c>
      <c r="Z2064" s="132" t="e">
        <v>#N/A</v>
      </c>
      <c r="AA2064" s="132" t="e">
        <v>#N/A</v>
      </c>
      <c r="AB2064" s="132" t="e">
        <v>#N/A</v>
      </c>
      <c r="AC2064" s="132" t="e">
        <v>#N/A</v>
      </c>
      <c r="AD2064" s="132" t="e">
        <v>#N/A</v>
      </c>
      <c r="AE2064" s="132" t="e">
        <v>#N/A</v>
      </c>
      <c r="AF2064" s="132" t="e">
        <v>#N/A</v>
      </c>
    </row>
    <row r="2065" spans="1:32">
      <c r="A2065" s="129">
        <v>39527</v>
      </c>
      <c r="B2065" s="132">
        <v>824563</v>
      </c>
      <c r="C2065" s="132" t="e">
        <v>#N/A</v>
      </c>
      <c r="D2065" s="132" t="e">
        <v>#N/A</v>
      </c>
      <c r="E2065" s="132" t="e">
        <v>#N/A</v>
      </c>
      <c r="F2065" s="132" t="e">
        <v>#N/A</v>
      </c>
      <c r="G2065" s="132" t="e">
        <v>#N/A</v>
      </c>
      <c r="H2065" s="132" t="e">
        <v>#N/A</v>
      </c>
      <c r="I2065" s="132" t="e">
        <v>#N/A</v>
      </c>
      <c r="J2065" s="132" t="e">
        <v>#N/A</v>
      </c>
      <c r="K2065" s="132" t="e">
        <v>#N/A</v>
      </c>
      <c r="L2065" s="132" t="e">
        <v>#N/A</v>
      </c>
      <c r="M2065" s="132" t="e">
        <v>#N/A</v>
      </c>
      <c r="N2065" s="132">
        <v>824563</v>
      </c>
      <c r="R2065" s="132" t="e">
        <v>#N/A</v>
      </c>
      <c r="S2065" s="132" t="e">
        <v>#N/A</v>
      </c>
      <c r="T2065" s="132" t="e">
        <v>#N/A</v>
      </c>
      <c r="U2065" s="132" t="e">
        <v>#N/A</v>
      </c>
      <c r="V2065" s="132" t="e">
        <v>#N/A</v>
      </c>
      <c r="W2065" s="132" t="e">
        <v>#N/A</v>
      </c>
      <c r="X2065" s="132" t="e">
        <v>#N/A</v>
      </c>
      <c r="Y2065" s="132" t="e">
        <v>#N/A</v>
      </c>
      <c r="Z2065" s="132" t="e">
        <v>#N/A</v>
      </c>
      <c r="AA2065" s="132" t="e">
        <v>#N/A</v>
      </c>
      <c r="AB2065" s="132" t="e">
        <v>#N/A</v>
      </c>
      <c r="AC2065" s="132" t="e">
        <v>#N/A</v>
      </c>
      <c r="AD2065" s="132" t="e">
        <v>#N/A</v>
      </c>
      <c r="AE2065" s="132" t="e">
        <v>#N/A</v>
      </c>
      <c r="AF2065" s="132" t="e">
        <v>#N/A</v>
      </c>
    </row>
    <row r="2066" spans="1:32">
      <c r="A2066" s="129">
        <v>39531</v>
      </c>
      <c r="B2066" s="132" t="e">
        <v>#N/A</v>
      </c>
      <c r="C2066" s="132" t="e">
        <v>#N/A</v>
      </c>
      <c r="D2066" s="132" t="e">
        <v>#N/A</v>
      </c>
      <c r="E2066" s="132" t="e">
        <v>#N/A</v>
      </c>
      <c r="F2066" s="132" t="e">
        <v>#N/A</v>
      </c>
      <c r="G2066" s="132" t="e">
        <v>#N/A</v>
      </c>
      <c r="H2066" s="132" t="e">
        <v>#N/A</v>
      </c>
      <c r="I2066" s="132" t="e">
        <v>#N/A</v>
      </c>
      <c r="J2066" s="132" t="e">
        <v>#N/A</v>
      </c>
      <c r="K2066" s="132" t="e">
        <v>#N/A</v>
      </c>
      <c r="L2066" s="132" t="e">
        <v>#N/A</v>
      </c>
      <c r="M2066" s="132" t="e">
        <v>#N/A</v>
      </c>
      <c r="N2066" s="132" t="e">
        <v>#N/A</v>
      </c>
      <c r="R2066" s="132" t="e">
        <v>#N/A</v>
      </c>
      <c r="S2066" s="132" t="e">
        <v>#N/A</v>
      </c>
      <c r="T2066" s="132" t="e">
        <v>#N/A</v>
      </c>
      <c r="U2066" s="132" t="e">
        <v>#N/A</v>
      </c>
      <c r="V2066" s="132" t="e">
        <v>#N/A</v>
      </c>
      <c r="W2066" s="132" t="e">
        <v>#N/A</v>
      </c>
      <c r="X2066" s="132" t="e">
        <v>#N/A</v>
      </c>
      <c r="Y2066" s="132" t="e">
        <v>#N/A</v>
      </c>
      <c r="Z2066" s="132" t="e">
        <v>#N/A</v>
      </c>
      <c r="AA2066" s="132" t="e">
        <v>#N/A</v>
      </c>
      <c r="AB2066" s="132" t="e">
        <v>#N/A</v>
      </c>
      <c r="AC2066" s="132" t="e">
        <v>#N/A</v>
      </c>
      <c r="AD2066" s="132" t="e">
        <v>#N/A</v>
      </c>
      <c r="AE2066" s="132" t="e">
        <v>#N/A</v>
      </c>
      <c r="AF2066" s="132" t="e">
        <v>#N/A</v>
      </c>
    </row>
    <row r="2067" spans="1:32">
      <c r="A2067" s="129">
        <v>39532</v>
      </c>
      <c r="B2067" s="132" t="e">
        <v>#N/A</v>
      </c>
      <c r="C2067" s="132" t="e">
        <v>#N/A</v>
      </c>
      <c r="D2067" s="132" t="e">
        <v>#N/A</v>
      </c>
      <c r="E2067" s="132" t="e">
        <v>#N/A</v>
      </c>
      <c r="F2067" s="132" t="e">
        <v>#N/A</v>
      </c>
      <c r="G2067" s="132" t="e">
        <v>#N/A</v>
      </c>
      <c r="H2067" s="132" t="e">
        <v>#N/A</v>
      </c>
      <c r="I2067" s="132" t="e">
        <v>#N/A</v>
      </c>
      <c r="J2067" s="132" t="e">
        <v>#N/A</v>
      </c>
      <c r="K2067" s="132" t="e">
        <v>#N/A</v>
      </c>
      <c r="L2067" s="132" t="e">
        <v>#N/A</v>
      </c>
      <c r="M2067" s="132" t="e">
        <v>#N/A</v>
      </c>
      <c r="N2067" s="132" t="e">
        <v>#N/A</v>
      </c>
      <c r="R2067" s="132" t="e">
        <v>#N/A</v>
      </c>
      <c r="S2067" s="132" t="e">
        <v>#N/A</v>
      </c>
      <c r="T2067" s="132" t="e">
        <v>#N/A</v>
      </c>
      <c r="U2067" s="132" t="e">
        <v>#N/A</v>
      </c>
      <c r="V2067" s="132" t="e">
        <v>#N/A</v>
      </c>
      <c r="W2067" s="132" t="e">
        <v>#N/A</v>
      </c>
      <c r="X2067" s="132" t="e">
        <v>#N/A</v>
      </c>
      <c r="Y2067" s="132" t="e">
        <v>#N/A</v>
      </c>
      <c r="Z2067" s="132" t="e">
        <v>#N/A</v>
      </c>
      <c r="AA2067" s="132" t="e">
        <v>#N/A</v>
      </c>
      <c r="AB2067" s="132" t="e">
        <v>#N/A</v>
      </c>
      <c r="AC2067" s="132" t="e">
        <v>#N/A</v>
      </c>
      <c r="AD2067" s="132" t="e">
        <v>#N/A</v>
      </c>
      <c r="AE2067" s="132" t="e">
        <v>#N/A</v>
      </c>
      <c r="AF2067" s="132" t="e">
        <v>#N/A</v>
      </c>
    </row>
    <row r="2068" spans="1:32">
      <c r="A2068" s="129">
        <v>39533</v>
      </c>
      <c r="B2068" s="132" t="e">
        <v>#N/A</v>
      </c>
      <c r="C2068" s="132" t="e">
        <v>#N/A</v>
      </c>
      <c r="D2068" s="132" t="e">
        <v>#N/A</v>
      </c>
      <c r="E2068" s="132" t="e">
        <v>#N/A</v>
      </c>
      <c r="F2068" s="132" t="e">
        <v>#N/A</v>
      </c>
      <c r="G2068" s="132" t="e">
        <v>#N/A</v>
      </c>
      <c r="H2068" s="132" t="e">
        <v>#N/A</v>
      </c>
      <c r="I2068" s="132" t="e">
        <v>#N/A</v>
      </c>
      <c r="J2068" s="132" t="e">
        <v>#N/A</v>
      </c>
      <c r="K2068" s="132" t="e">
        <v>#N/A</v>
      </c>
      <c r="L2068" s="132" t="e">
        <v>#N/A</v>
      </c>
      <c r="M2068" s="132" t="e">
        <v>#N/A</v>
      </c>
      <c r="N2068" s="132" t="e">
        <v>#N/A</v>
      </c>
      <c r="R2068" s="132" t="e">
        <v>#N/A</v>
      </c>
      <c r="S2068" s="132" t="e">
        <v>#N/A</v>
      </c>
      <c r="T2068" s="132" t="e">
        <v>#N/A</v>
      </c>
      <c r="U2068" s="132" t="e">
        <v>#N/A</v>
      </c>
      <c r="V2068" s="132" t="e">
        <v>#N/A</v>
      </c>
      <c r="W2068" s="132" t="e">
        <v>#N/A</v>
      </c>
      <c r="X2068" s="132" t="e">
        <v>#N/A</v>
      </c>
      <c r="Y2068" s="132" t="e">
        <v>#N/A</v>
      </c>
      <c r="Z2068" s="132" t="e">
        <v>#N/A</v>
      </c>
      <c r="AA2068" s="132" t="e">
        <v>#N/A</v>
      </c>
      <c r="AB2068" s="132" t="e">
        <v>#N/A</v>
      </c>
      <c r="AC2068" s="132" t="e">
        <v>#N/A</v>
      </c>
      <c r="AD2068" s="132" t="e">
        <v>#N/A</v>
      </c>
      <c r="AE2068" s="132" t="e">
        <v>#N/A</v>
      </c>
      <c r="AF2068" s="132" t="e">
        <v>#N/A</v>
      </c>
    </row>
    <row r="2069" spans="1:32">
      <c r="A2069" s="129">
        <v>39534</v>
      </c>
      <c r="B2069" s="132" t="e">
        <v>#N/A</v>
      </c>
      <c r="C2069" s="132" t="e">
        <v>#N/A</v>
      </c>
      <c r="D2069" s="132" t="e">
        <v>#N/A</v>
      </c>
      <c r="E2069" s="132" t="e">
        <v>#N/A</v>
      </c>
      <c r="F2069" s="132" t="e">
        <v>#N/A</v>
      </c>
      <c r="G2069" s="132" t="e">
        <v>#N/A</v>
      </c>
      <c r="H2069" s="132" t="e">
        <v>#N/A</v>
      </c>
      <c r="I2069" s="132" t="e">
        <v>#N/A</v>
      </c>
      <c r="J2069" s="132" t="e">
        <v>#N/A</v>
      </c>
      <c r="K2069" s="132" t="e">
        <v>#N/A</v>
      </c>
      <c r="L2069" s="132" t="e">
        <v>#N/A</v>
      </c>
      <c r="M2069" s="132" t="e">
        <v>#N/A</v>
      </c>
      <c r="N2069" s="132" t="e">
        <v>#N/A</v>
      </c>
      <c r="R2069" s="132" t="e">
        <v>#N/A</v>
      </c>
      <c r="S2069" s="132" t="e">
        <v>#N/A</v>
      </c>
      <c r="T2069" s="132" t="e">
        <v>#N/A</v>
      </c>
      <c r="U2069" s="132" t="e">
        <v>#N/A</v>
      </c>
      <c r="V2069" s="132" t="e">
        <v>#N/A</v>
      </c>
      <c r="W2069" s="132" t="e">
        <v>#N/A</v>
      </c>
      <c r="X2069" s="132" t="e">
        <v>#N/A</v>
      </c>
      <c r="Y2069" s="132" t="e">
        <v>#N/A</v>
      </c>
      <c r="Z2069" s="132" t="e">
        <v>#N/A</v>
      </c>
      <c r="AA2069" s="132" t="e">
        <v>#N/A</v>
      </c>
      <c r="AB2069" s="132" t="e">
        <v>#N/A</v>
      </c>
      <c r="AC2069" s="132" t="e">
        <v>#N/A</v>
      </c>
      <c r="AD2069" s="132" t="e">
        <v>#N/A</v>
      </c>
      <c r="AE2069" s="132" t="e">
        <v>#N/A</v>
      </c>
      <c r="AF2069" s="132" t="e">
        <v>#N/A</v>
      </c>
    </row>
    <row r="2070" spans="1:32">
      <c r="A2070" s="129">
        <v>39535</v>
      </c>
      <c r="B2070" s="132" t="e">
        <v>#N/A</v>
      </c>
      <c r="C2070" s="132" t="e">
        <v>#N/A</v>
      </c>
      <c r="D2070" s="132" t="e">
        <v>#N/A</v>
      </c>
      <c r="E2070" s="132" t="e">
        <v>#N/A</v>
      </c>
      <c r="F2070" s="132" t="e">
        <v>#N/A</v>
      </c>
      <c r="G2070" s="132" t="e">
        <v>#N/A</v>
      </c>
      <c r="H2070" s="132" t="e">
        <v>#N/A</v>
      </c>
      <c r="I2070" s="132" t="e">
        <v>#N/A</v>
      </c>
      <c r="J2070" s="132" t="e">
        <v>#N/A</v>
      </c>
      <c r="K2070" s="132" t="e">
        <v>#N/A</v>
      </c>
      <c r="L2070" s="132" t="e">
        <v>#N/A</v>
      </c>
      <c r="M2070" s="132" t="e">
        <v>#N/A</v>
      </c>
      <c r="N2070" s="132" t="e">
        <v>#N/A</v>
      </c>
      <c r="R2070" s="132" t="e">
        <v>#N/A</v>
      </c>
      <c r="S2070" s="132" t="e">
        <v>#N/A</v>
      </c>
      <c r="T2070" s="132" t="e">
        <v>#N/A</v>
      </c>
      <c r="U2070" s="132" t="e">
        <v>#N/A</v>
      </c>
      <c r="V2070" s="132" t="e">
        <v>#N/A</v>
      </c>
      <c r="W2070" s="132" t="e">
        <v>#N/A</v>
      </c>
      <c r="X2070" s="132" t="e">
        <v>#N/A</v>
      </c>
      <c r="Y2070" s="132" t="e">
        <v>#N/A</v>
      </c>
      <c r="Z2070" s="132" t="e">
        <v>#N/A</v>
      </c>
      <c r="AA2070" s="132" t="e">
        <v>#N/A</v>
      </c>
      <c r="AB2070" s="132" t="e">
        <v>#N/A</v>
      </c>
      <c r="AC2070" s="132" t="e">
        <v>#N/A</v>
      </c>
      <c r="AD2070" s="132" t="e">
        <v>#N/A</v>
      </c>
      <c r="AE2070" s="132" t="e">
        <v>#N/A</v>
      </c>
      <c r="AF2070" s="132" t="e">
        <v>#N/A</v>
      </c>
    </row>
    <row r="2071" spans="1:32">
      <c r="A2071" s="129">
        <v>39538</v>
      </c>
      <c r="B2071" s="132">
        <v>1223904</v>
      </c>
      <c r="C2071" s="132" t="e">
        <v>#N/A</v>
      </c>
      <c r="D2071" s="132" t="e">
        <v>#N/A</v>
      </c>
      <c r="E2071" s="132" t="e">
        <v>#N/A</v>
      </c>
      <c r="F2071" s="132" t="e">
        <v>#N/A</v>
      </c>
      <c r="G2071" s="132" t="e">
        <v>#N/A</v>
      </c>
      <c r="H2071" s="132" t="e">
        <v>#N/A</v>
      </c>
      <c r="I2071" s="132" t="e">
        <v>#N/A</v>
      </c>
      <c r="J2071" s="132" t="e">
        <v>#N/A</v>
      </c>
      <c r="K2071" s="132" t="e">
        <v>#N/A</v>
      </c>
      <c r="L2071" s="132" t="e">
        <v>#N/A</v>
      </c>
      <c r="M2071" s="132" t="e">
        <v>#N/A</v>
      </c>
      <c r="N2071" s="132">
        <v>1223904</v>
      </c>
      <c r="R2071" s="132" t="e">
        <v>#N/A</v>
      </c>
      <c r="S2071" s="132" t="e">
        <v>#N/A</v>
      </c>
      <c r="T2071" s="132" t="e">
        <v>#N/A</v>
      </c>
      <c r="U2071" s="132" t="e">
        <v>#N/A</v>
      </c>
      <c r="V2071" s="132" t="e">
        <v>#N/A</v>
      </c>
      <c r="W2071" s="132" t="e">
        <v>#N/A</v>
      </c>
      <c r="X2071" s="132" t="e">
        <v>#N/A</v>
      </c>
      <c r="Y2071" s="132" t="e">
        <v>#N/A</v>
      </c>
      <c r="Z2071" s="132" t="e">
        <v>#N/A</v>
      </c>
      <c r="AA2071" s="132" t="e">
        <v>#N/A</v>
      </c>
      <c r="AB2071" s="132" t="e">
        <v>#N/A</v>
      </c>
      <c r="AC2071" s="132" t="e">
        <v>#N/A</v>
      </c>
      <c r="AD2071" s="132" t="e">
        <v>#N/A</v>
      </c>
      <c r="AE2071" s="132" t="e">
        <v>#N/A</v>
      </c>
      <c r="AF2071" s="132" t="e">
        <v>#N/A</v>
      </c>
    </row>
    <row r="2072" spans="1:32">
      <c r="A2072" s="129">
        <v>39539</v>
      </c>
      <c r="B2072" s="132" t="e">
        <v>#N/A</v>
      </c>
      <c r="C2072" s="132">
        <v>96924</v>
      </c>
      <c r="D2072" s="132">
        <v>624123</v>
      </c>
      <c r="E2072" s="132">
        <v>93289</v>
      </c>
      <c r="F2072" s="132">
        <v>149825</v>
      </c>
      <c r="G2072" s="132">
        <v>1090881</v>
      </c>
      <c r="H2072" s="132">
        <v>73451</v>
      </c>
      <c r="I2072" s="132">
        <v>39242</v>
      </c>
      <c r="J2072" s="132">
        <v>61050</v>
      </c>
      <c r="K2072" s="132">
        <v>27670</v>
      </c>
      <c r="L2072" s="132">
        <v>12430</v>
      </c>
      <c r="M2072" s="132">
        <v>133023</v>
      </c>
      <c r="N2072" s="132" t="e">
        <v>#N/A</v>
      </c>
      <c r="R2072" s="132">
        <v>34650</v>
      </c>
      <c r="S2072" s="132">
        <v>98675</v>
      </c>
      <c r="T2072" s="132">
        <v>402822</v>
      </c>
      <c r="U2072" s="132">
        <v>121781</v>
      </c>
      <c r="V2072" s="132">
        <v>4000</v>
      </c>
      <c r="W2072" s="132">
        <v>1000</v>
      </c>
      <c r="X2072" s="132">
        <v>64409</v>
      </c>
      <c r="Y2072" s="132">
        <v>27000</v>
      </c>
      <c r="Z2072" s="132">
        <v>8515</v>
      </c>
      <c r="AA2072" s="132">
        <v>20500</v>
      </c>
      <c r="AB2072" s="132">
        <v>9700</v>
      </c>
      <c r="AC2072" s="132" t="e">
        <v>#N/A</v>
      </c>
      <c r="AD2072" s="132">
        <v>10000</v>
      </c>
      <c r="AE2072" s="132">
        <v>58487</v>
      </c>
      <c r="AF2072" s="132">
        <v>19000</v>
      </c>
    </row>
    <row r="2073" spans="1:32">
      <c r="A2073" s="129">
        <v>39540</v>
      </c>
      <c r="B2073" s="132" t="e">
        <v>#N/A</v>
      </c>
      <c r="C2073" s="132" t="e">
        <v>#N/A</v>
      </c>
      <c r="D2073" s="132" t="e">
        <v>#N/A</v>
      </c>
      <c r="E2073" s="132" t="e">
        <v>#N/A</v>
      </c>
      <c r="F2073" s="132" t="e">
        <v>#N/A</v>
      </c>
      <c r="G2073" s="132" t="e">
        <v>#N/A</v>
      </c>
      <c r="H2073" s="132" t="e">
        <v>#N/A</v>
      </c>
      <c r="I2073" s="132" t="e">
        <v>#N/A</v>
      </c>
      <c r="J2073" s="132" t="e">
        <v>#N/A</v>
      </c>
      <c r="K2073" s="132" t="e">
        <v>#N/A</v>
      </c>
      <c r="L2073" s="132" t="e">
        <v>#N/A</v>
      </c>
      <c r="M2073" s="132" t="e">
        <v>#N/A</v>
      </c>
      <c r="N2073" s="132" t="e">
        <v>#N/A</v>
      </c>
      <c r="R2073" s="132" t="e">
        <v>#N/A</v>
      </c>
      <c r="S2073" s="132" t="e">
        <v>#N/A</v>
      </c>
      <c r="T2073" s="132" t="e">
        <v>#N/A</v>
      </c>
      <c r="U2073" s="132" t="e">
        <v>#N/A</v>
      </c>
      <c r="V2073" s="132" t="e">
        <v>#N/A</v>
      </c>
      <c r="W2073" s="132" t="e">
        <v>#N/A</v>
      </c>
      <c r="X2073" s="132" t="e">
        <v>#N/A</v>
      </c>
      <c r="Y2073" s="132" t="e">
        <v>#N/A</v>
      </c>
      <c r="Z2073" s="132" t="e">
        <v>#N/A</v>
      </c>
      <c r="AA2073" s="132" t="e">
        <v>#N/A</v>
      </c>
      <c r="AB2073" s="132" t="e">
        <v>#N/A</v>
      </c>
      <c r="AC2073" s="132" t="e">
        <v>#N/A</v>
      </c>
      <c r="AD2073" s="132" t="e">
        <v>#N/A</v>
      </c>
      <c r="AE2073" s="132" t="e">
        <v>#N/A</v>
      </c>
      <c r="AF2073" s="132" t="e">
        <v>#N/A</v>
      </c>
    </row>
    <row r="2074" spans="1:32">
      <c r="A2074" s="129">
        <v>39541</v>
      </c>
      <c r="B2074" s="132" t="e">
        <v>#N/A</v>
      </c>
      <c r="C2074" s="132" t="e">
        <v>#N/A</v>
      </c>
      <c r="D2074" s="132" t="e">
        <v>#N/A</v>
      </c>
      <c r="E2074" s="132" t="e">
        <v>#N/A</v>
      </c>
      <c r="F2074" s="132" t="e">
        <v>#N/A</v>
      </c>
      <c r="G2074" s="132" t="e">
        <v>#N/A</v>
      </c>
      <c r="H2074" s="132" t="e">
        <v>#N/A</v>
      </c>
      <c r="I2074" s="132" t="e">
        <v>#N/A</v>
      </c>
      <c r="J2074" s="132" t="e">
        <v>#N/A</v>
      </c>
      <c r="K2074" s="132" t="e">
        <v>#N/A</v>
      </c>
      <c r="L2074" s="132" t="e">
        <v>#N/A</v>
      </c>
      <c r="M2074" s="132" t="e">
        <v>#N/A</v>
      </c>
      <c r="N2074" s="132" t="e">
        <v>#N/A</v>
      </c>
      <c r="R2074" s="132" t="e">
        <v>#N/A</v>
      </c>
      <c r="S2074" s="132" t="e">
        <v>#N/A</v>
      </c>
      <c r="T2074" s="132" t="e">
        <v>#N/A</v>
      </c>
      <c r="U2074" s="132" t="e">
        <v>#N/A</v>
      </c>
      <c r="V2074" s="132" t="e">
        <v>#N/A</v>
      </c>
      <c r="W2074" s="132" t="e">
        <v>#N/A</v>
      </c>
      <c r="X2074" s="132" t="e">
        <v>#N/A</v>
      </c>
      <c r="Y2074" s="132" t="e">
        <v>#N/A</v>
      </c>
      <c r="Z2074" s="132" t="e">
        <v>#N/A</v>
      </c>
      <c r="AA2074" s="132" t="e">
        <v>#N/A</v>
      </c>
      <c r="AB2074" s="132" t="e">
        <v>#N/A</v>
      </c>
      <c r="AC2074" s="132" t="e">
        <v>#N/A</v>
      </c>
      <c r="AD2074" s="132" t="e">
        <v>#N/A</v>
      </c>
      <c r="AE2074" s="132" t="e">
        <v>#N/A</v>
      </c>
      <c r="AF2074" s="132" t="e">
        <v>#N/A</v>
      </c>
    </row>
    <row r="2075" spans="1:32">
      <c r="A2075" s="129">
        <v>39542</v>
      </c>
      <c r="B2075" s="132" t="e">
        <v>#N/A</v>
      </c>
      <c r="C2075" s="132" t="e">
        <v>#N/A</v>
      </c>
      <c r="D2075" s="132" t="e">
        <v>#N/A</v>
      </c>
      <c r="E2075" s="132" t="e">
        <v>#N/A</v>
      </c>
      <c r="F2075" s="132" t="e">
        <v>#N/A</v>
      </c>
      <c r="G2075" s="132" t="e">
        <v>#N/A</v>
      </c>
      <c r="H2075" s="132" t="e">
        <v>#N/A</v>
      </c>
      <c r="I2075" s="132" t="e">
        <v>#N/A</v>
      </c>
      <c r="J2075" s="132" t="e">
        <v>#N/A</v>
      </c>
      <c r="K2075" s="132" t="e">
        <v>#N/A</v>
      </c>
      <c r="L2075" s="132" t="e">
        <v>#N/A</v>
      </c>
      <c r="M2075" s="132" t="e">
        <v>#N/A</v>
      </c>
      <c r="N2075" s="132" t="e">
        <v>#N/A</v>
      </c>
      <c r="R2075" s="132" t="e">
        <v>#N/A</v>
      </c>
      <c r="S2075" s="132" t="e">
        <v>#N/A</v>
      </c>
      <c r="T2075" s="132" t="e">
        <v>#N/A</v>
      </c>
      <c r="U2075" s="132" t="e">
        <v>#N/A</v>
      </c>
      <c r="V2075" s="132" t="e">
        <v>#N/A</v>
      </c>
      <c r="W2075" s="132" t="e">
        <v>#N/A</v>
      </c>
      <c r="X2075" s="132" t="e">
        <v>#N/A</v>
      </c>
      <c r="Y2075" s="132" t="e">
        <v>#N/A</v>
      </c>
      <c r="Z2075" s="132" t="e">
        <v>#N/A</v>
      </c>
      <c r="AA2075" s="132" t="e">
        <v>#N/A</v>
      </c>
      <c r="AB2075" s="132" t="e">
        <v>#N/A</v>
      </c>
      <c r="AC2075" s="132" t="e">
        <v>#N/A</v>
      </c>
      <c r="AD2075" s="132" t="e">
        <v>#N/A</v>
      </c>
      <c r="AE2075" s="132" t="e">
        <v>#N/A</v>
      </c>
      <c r="AF2075" s="132" t="e">
        <v>#N/A</v>
      </c>
    </row>
    <row r="2076" spans="1:32">
      <c r="A2076" s="129">
        <v>39545</v>
      </c>
      <c r="B2076" s="132" t="e">
        <v>#N/A</v>
      </c>
      <c r="C2076" s="132" t="e">
        <v>#N/A</v>
      </c>
      <c r="D2076" s="132" t="e">
        <v>#N/A</v>
      </c>
      <c r="E2076" s="132" t="e">
        <v>#N/A</v>
      </c>
      <c r="F2076" s="132" t="e">
        <v>#N/A</v>
      </c>
      <c r="G2076" s="132" t="e">
        <v>#N/A</v>
      </c>
      <c r="H2076" s="132" t="e">
        <v>#N/A</v>
      </c>
      <c r="I2076" s="132" t="e">
        <v>#N/A</v>
      </c>
      <c r="J2076" s="132" t="e">
        <v>#N/A</v>
      </c>
      <c r="K2076" s="132" t="e">
        <v>#N/A</v>
      </c>
      <c r="L2076" s="132" t="e">
        <v>#N/A</v>
      </c>
      <c r="M2076" s="132" t="e">
        <v>#N/A</v>
      </c>
      <c r="N2076" s="132" t="e">
        <v>#N/A</v>
      </c>
      <c r="R2076" s="132" t="e">
        <v>#N/A</v>
      </c>
      <c r="S2076" s="132" t="e">
        <v>#N/A</v>
      </c>
      <c r="T2076" s="132" t="e">
        <v>#N/A</v>
      </c>
      <c r="U2076" s="132" t="e">
        <v>#N/A</v>
      </c>
      <c r="V2076" s="132" t="e">
        <v>#N/A</v>
      </c>
      <c r="W2076" s="132" t="e">
        <v>#N/A</v>
      </c>
      <c r="X2076" s="132" t="e">
        <v>#N/A</v>
      </c>
      <c r="Y2076" s="132" t="e">
        <v>#N/A</v>
      </c>
      <c r="Z2076" s="132" t="e">
        <v>#N/A</v>
      </c>
      <c r="AA2076" s="132" t="e">
        <v>#N/A</v>
      </c>
      <c r="AB2076" s="132" t="e">
        <v>#N/A</v>
      </c>
      <c r="AC2076" s="132" t="e">
        <v>#N/A</v>
      </c>
      <c r="AD2076" s="132" t="e">
        <v>#N/A</v>
      </c>
      <c r="AE2076" s="132" t="e">
        <v>#N/A</v>
      </c>
      <c r="AF2076" s="132" t="e">
        <v>#N/A</v>
      </c>
    </row>
    <row r="2077" spans="1:32">
      <c r="A2077" s="129">
        <v>39546</v>
      </c>
      <c r="B2077" s="132" t="e">
        <v>#N/A</v>
      </c>
      <c r="C2077" s="132" t="e">
        <v>#N/A</v>
      </c>
      <c r="D2077" s="132" t="e">
        <v>#N/A</v>
      </c>
      <c r="E2077" s="132" t="e">
        <v>#N/A</v>
      </c>
      <c r="F2077" s="132" t="e">
        <v>#N/A</v>
      </c>
      <c r="G2077" s="132" t="e">
        <v>#N/A</v>
      </c>
      <c r="H2077" s="132" t="e">
        <v>#N/A</v>
      </c>
      <c r="I2077" s="132" t="e">
        <v>#N/A</v>
      </c>
      <c r="J2077" s="132" t="e">
        <v>#N/A</v>
      </c>
      <c r="K2077" s="132" t="e">
        <v>#N/A</v>
      </c>
      <c r="L2077" s="132" t="e">
        <v>#N/A</v>
      </c>
      <c r="M2077" s="132" t="e">
        <v>#N/A</v>
      </c>
      <c r="N2077" s="132" t="e">
        <v>#N/A</v>
      </c>
      <c r="R2077" s="132" t="e">
        <v>#N/A</v>
      </c>
      <c r="S2077" s="132" t="e">
        <v>#N/A</v>
      </c>
      <c r="T2077" s="132" t="e">
        <v>#N/A</v>
      </c>
      <c r="U2077" s="132" t="e">
        <v>#N/A</v>
      </c>
      <c r="V2077" s="132" t="e">
        <v>#N/A</v>
      </c>
      <c r="W2077" s="132" t="e">
        <v>#N/A</v>
      </c>
      <c r="X2077" s="132" t="e">
        <v>#N/A</v>
      </c>
      <c r="Y2077" s="132" t="e">
        <v>#N/A</v>
      </c>
      <c r="Z2077" s="132" t="e">
        <v>#N/A</v>
      </c>
      <c r="AA2077" s="132" t="e">
        <v>#N/A</v>
      </c>
      <c r="AB2077" s="132" t="e">
        <v>#N/A</v>
      </c>
      <c r="AC2077" s="132" t="e">
        <v>#N/A</v>
      </c>
      <c r="AD2077" s="132" t="e">
        <v>#N/A</v>
      </c>
      <c r="AE2077" s="132" t="e">
        <v>#N/A</v>
      </c>
      <c r="AF2077" s="132" t="e">
        <v>#N/A</v>
      </c>
    </row>
    <row r="2078" spans="1:32">
      <c r="A2078" s="129">
        <v>39547</v>
      </c>
      <c r="B2078" s="132" t="e">
        <v>#N/A</v>
      </c>
      <c r="C2078" s="132" t="e">
        <v>#N/A</v>
      </c>
      <c r="D2078" s="132" t="e">
        <v>#N/A</v>
      </c>
      <c r="E2078" s="132" t="e">
        <v>#N/A</v>
      </c>
      <c r="F2078" s="132" t="e">
        <v>#N/A</v>
      </c>
      <c r="G2078" s="132" t="e">
        <v>#N/A</v>
      </c>
      <c r="H2078" s="132" t="e">
        <v>#N/A</v>
      </c>
      <c r="I2078" s="132" t="e">
        <v>#N/A</v>
      </c>
      <c r="J2078" s="132" t="e">
        <v>#N/A</v>
      </c>
      <c r="K2078" s="132" t="e">
        <v>#N/A</v>
      </c>
      <c r="L2078" s="132" t="e">
        <v>#N/A</v>
      </c>
      <c r="M2078" s="132" t="e">
        <v>#N/A</v>
      </c>
      <c r="N2078" s="132" t="e">
        <v>#N/A</v>
      </c>
      <c r="R2078" s="132" t="e">
        <v>#N/A</v>
      </c>
      <c r="S2078" s="132" t="e">
        <v>#N/A</v>
      </c>
      <c r="T2078" s="132" t="e">
        <v>#N/A</v>
      </c>
      <c r="U2078" s="132" t="e">
        <v>#N/A</v>
      </c>
      <c r="V2078" s="132" t="e">
        <v>#N/A</v>
      </c>
      <c r="W2078" s="132" t="e">
        <v>#N/A</v>
      </c>
      <c r="X2078" s="132" t="e">
        <v>#N/A</v>
      </c>
      <c r="Y2078" s="132" t="e">
        <v>#N/A</v>
      </c>
      <c r="Z2078" s="132" t="e">
        <v>#N/A</v>
      </c>
      <c r="AA2078" s="132" t="e">
        <v>#N/A</v>
      </c>
      <c r="AB2078" s="132" t="e">
        <v>#N/A</v>
      </c>
      <c r="AC2078" s="132" t="e">
        <v>#N/A</v>
      </c>
      <c r="AD2078" s="132" t="e">
        <v>#N/A</v>
      </c>
      <c r="AE2078" s="132" t="e">
        <v>#N/A</v>
      </c>
      <c r="AF2078" s="132" t="e">
        <v>#N/A</v>
      </c>
    </row>
    <row r="2079" spans="1:32">
      <c r="A2079" s="129">
        <v>39548</v>
      </c>
      <c r="B2079" s="132">
        <v>346808</v>
      </c>
      <c r="C2079" s="132">
        <v>30430</v>
      </c>
      <c r="D2079" s="132">
        <v>198595</v>
      </c>
      <c r="E2079" s="132">
        <v>18883</v>
      </c>
      <c r="F2079" s="132">
        <v>11550</v>
      </c>
      <c r="G2079" s="132">
        <v>300878</v>
      </c>
      <c r="H2079" s="132">
        <v>9670</v>
      </c>
      <c r="I2079" s="132">
        <v>20610</v>
      </c>
      <c r="J2079" s="132">
        <v>22035</v>
      </c>
      <c r="K2079" s="132">
        <v>550</v>
      </c>
      <c r="L2079" s="132">
        <v>12900</v>
      </c>
      <c r="M2079" s="132">
        <v>45930</v>
      </c>
      <c r="N2079" s="132">
        <v>346808</v>
      </c>
      <c r="R2079" s="132">
        <v>8105</v>
      </c>
      <c r="S2079" s="132">
        <v>43620</v>
      </c>
      <c r="T2079" s="132">
        <v>89932</v>
      </c>
      <c r="U2079" s="132">
        <v>37420</v>
      </c>
      <c r="V2079" s="132">
        <v>5050</v>
      </c>
      <c r="W2079" s="132" t="e">
        <v>#N/A</v>
      </c>
      <c r="X2079" s="132">
        <v>10955</v>
      </c>
      <c r="Y2079" s="132">
        <v>900</v>
      </c>
      <c r="Z2079" s="132">
        <v>11716</v>
      </c>
      <c r="AA2079" s="132" t="e">
        <v>#N/A</v>
      </c>
      <c r="AB2079" s="132">
        <v>4000</v>
      </c>
      <c r="AC2079" s="132" t="e">
        <v>#N/A</v>
      </c>
      <c r="AD2079" s="132" t="e">
        <v>#N/A</v>
      </c>
      <c r="AE2079" s="132" t="e">
        <v>#N/A</v>
      </c>
      <c r="AF2079" s="132" t="e">
        <v>#N/A</v>
      </c>
    </row>
    <row r="2080" spans="1:32">
      <c r="A2080" s="129">
        <v>39549</v>
      </c>
      <c r="B2080" s="132" t="e">
        <v>#N/A</v>
      </c>
      <c r="C2080" s="132" t="e">
        <v>#N/A</v>
      </c>
      <c r="D2080" s="132" t="e">
        <v>#N/A</v>
      </c>
      <c r="E2080" s="132" t="e">
        <v>#N/A</v>
      </c>
      <c r="F2080" s="132" t="e">
        <v>#N/A</v>
      </c>
      <c r="G2080" s="132" t="e">
        <v>#N/A</v>
      </c>
      <c r="H2080" s="132" t="e">
        <v>#N/A</v>
      </c>
      <c r="I2080" s="132" t="e">
        <v>#N/A</v>
      </c>
      <c r="J2080" s="132" t="e">
        <v>#N/A</v>
      </c>
      <c r="K2080" s="132" t="e">
        <v>#N/A</v>
      </c>
      <c r="L2080" s="132" t="e">
        <v>#N/A</v>
      </c>
      <c r="M2080" s="132" t="e">
        <v>#N/A</v>
      </c>
      <c r="N2080" s="132" t="e">
        <v>#N/A</v>
      </c>
      <c r="R2080" s="132" t="e">
        <v>#N/A</v>
      </c>
      <c r="S2080" s="132" t="e">
        <v>#N/A</v>
      </c>
      <c r="T2080" s="132" t="e">
        <v>#N/A</v>
      </c>
      <c r="U2080" s="132" t="e">
        <v>#N/A</v>
      </c>
      <c r="V2080" s="132" t="e">
        <v>#N/A</v>
      </c>
      <c r="W2080" s="132" t="e">
        <v>#N/A</v>
      </c>
      <c r="X2080" s="132" t="e">
        <v>#N/A</v>
      </c>
      <c r="Y2080" s="132" t="e">
        <v>#N/A</v>
      </c>
      <c r="Z2080" s="132" t="e">
        <v>#N/A</v>
      </c>
      <c r="AA2080" s="132" t="e">
        <v>#N/A</v>
      </c>
      <c r="AB2080" s="132" t="e">
        <v>#N/A</v>
      </c>
      <c r="AC2080" s="132" t="e">
        <v>#N/A</v>
      </c>
      <c r="AD2080" s="132" t="e">
        <v>#N/A</v>
      </c>
      <c r="AE2080" s="132" t="e">
        <v>#N/A</v>
      </c>
      <c r="AF2080" s="132" t="e">
        <v>#N/A</v>
      </c>
    </row>
    <row r="2081" spans="1:32">
      <c r="A2081" s="129">
        <v>39552</v>
      </c>
      <c r="B2081" s="132" t="e">
        <v>#N/A</v>
      </c>
      <c r="C2081" s="132" t="e">
        <v>#N/A</v>
      </c>
      <c r="D2081" s="132" t="e">
        <v>#N/A</v>
      </c>
      <c r="E2081" s="132" t="e">
        <v>#N/A</v>
      </c>
      <c r="F2081" s="132" t="e">
        <v>#N/A</v>
      </c>
      <c r="G2081" s="132" t="e">
        <v>#N/A</v>
      </c>
      <c r="H2081" s="132" t="e">
        <v>#N/A</v>
      </c>
      <c r="I2081" s="132" t="e">
        <v>#N/A</v>
      </c>
      <c r="J2081" s="132" t="e">
        <v>#N/A</v>
      </c>
      <c r="K2081" s="132" t="e">
        <v>#N/A</v>
      </c>
      <c r="L2081" s="132" t="e">
        <v>#N/A</v>
      </c>
      <c r="M2081" s="132" t="e">
        <v>#N/A</v>
      </c>
      <c r="N2081" s="132" t="e">
        <v>#N/A</v>
      </c>
      <c r="R2081" s="132" t="e">
        <v>#N/A</v>
      </c>
      <c r="S2081" s="132" t="e">
        <v>#N/A</v>
      </c>
      <c r="T2081" s="132" t="e">
        <v>#N/A</v>
      </c>
      <c r="U2081" s="132" t="e">
        <v>#N/A</v>
      </c>
      <c r="V2081" s="132" t="e">
        <v>#N/A</v>
      </c>
      <c r="W2081" s="132" t="e">
        <v>#N/A</v>
      </c>
      <c r="X2081" s="132" t="e">
        <v>#N/A</v>
      </c>
      <c r="Y2081" s="132" t="e">
        <v>#N/A</v>
      </c>
      <c r="Z2081" s="132" t="e">
        <v>#N/A</v>
      </c>
      <c r="AA2081" s="132" t="e">
        <v>#N/A</v>
      </c>
      <c r="AB2081" s="132" t="e">
        <v>#N/A</v>
      </c>
      <c r="AC2081" s="132" t="e">
        <v>#N/A</v>
      </c>
      <c r="AD2081" s="132" t="e">
        <v>#N/A</v>
      </c>
      <c r="AE2081" s="132" t="e">
        <v>#N/A</v>
      </c>
      <c r="AF2081" s="132" t="e">
        <v>#N/A</v>
      </c>
    </row>
    <row r="2082" spans="1:32">
      <c r="A2082" s="129">
        <v>39553</v>
      </c>
      <c r="B2082" s="132">
        <v>630431</v>
      </c>
      <c r="C2082" s="132">
        <v>43330</v>
      </c>
      <c r="D2082" s="132">
        <v>359405</v>
      </c>
      <c r="E2082" s="132">
        <v>37741</v>
      </c>
      <c r="F2082" s="132">
        <v>53220</v>
      </c>
      <c r="G2082" s="132">
        <v>550091</v>
      </c>
      <c r="H2082" s="132">
        <v>21170</v>
      </c>
      <c r="I2082" s="132">
        <v>37140</v>
      </c>
      <c r="J2082" s="132">
        <v>27735</v>
      </c>
      <c r="K2082" s="132">
        <v>5300</v>
      </c>
      <c r="L2082" s="132">
        <v>15900</v>
      </c>
      <c r="M2082" s="132">
        <v>80340</v>
      </c>
      <c r="N2082" s="132">
        <v>630431</v>
      </c>
      <c r="R2082" s="132">
        <v>8105</v>
      </c>
      <c r="S2082" s="132">
        <v>86890</v>
      </c>
      <c r="T2082" s="132">
        <v>209187</v>
      </c>
      <c r="U2082" s="132">
        <v>38220</v>
      </c>
      <c r="V2082" s="132">
        <v>5050</v>
      </c>
      <c r="W2082" s="132" t="e">
        <v>#N/A</v>
      </c>
      <c r="X2082" s="132">
        <v>27130</v>
      </c>
      <c r="Y2082" s="132">
        <v>8150</v>
      </c>
      <c r="Z2082" s="132">
        <v>11716</v>
      </c>
      <c r="AA2082" s="132">
        <v>2900</v>
      </c>
      <c r="AB2082" s="132">
        <v>4000</v>
      </c>
      <c r="AC2082" s="132" t="e">
        <v>#N/A</v>
      </c>
      <c r="AD2082" s="132" t="e">
        <v>#N/A</v>
      </c>
      <c r="AE2082" s="132" t="e">
        <v>#N/A</v>
      </c>
      <c r="AF2082" s="132" t="e">
        <v>#N/A</v>
      </c>
    </row>
    <row r="2083" spans="1:32">
      <c r="A2083" s="129">
        <v>39554</v>
      </c>
      <c r="B2083" s="132" t="e">
        <v>#N/A</v>
      </c>
      <c r="C2083" s="132" t="e">
        <v>#N/A</v>
      </c>
      <c r="D2083" s="132" t="e">
        <v>#N/A</v>
      </c>
      <c r="E2083" s="132" t="e">
        <v>#N/A</v>
      </c>
      <c r="F2083" s="132" t="e">
        <v>#N/A</v>
      </c>
      <c r="G2083" s="132" t="e">
        <v>#N/A</v>
      </c>
      <c r="H2083" s="132" t="e">
        <v>#N/A</v>
      </c>
      <c r="I2083" s="132" t="e">
        <v>#N/A</v>
      </c>
      <c r="J2083" s="132" t="e">
        <v>#N/A</v>
      </c>
      <c r="K2083" s="132" t="e">
        <v>#N/A</v>
      </c>
      <c r="L2083" s="132" t="e">
        <v>#N/A</v>
      </c>
      <c r="M2083" s="132" t="e">
        <v>#N/A</v>
      </c>
      <c r="N2083" s="132" t="e">
        <v>#N/A</v>
      </c>
      <c r="R2083" s="132" t="e">
        <v>#N/A</v>
      </c>
      <c r="S2083" s="132" t="e">
        <v>#N/A</v>
      </c>
      <c r="T2083" s="132" t="e">
        <v>#N/A</v>
      </c>
      <c r="U2083" s="132" t="e">
        <v>#N/A</v>
      </c>
      <c r="V2083" s="132" t="e">
        <v>#N/A</v>
      </c>
      <c r="W2083" s="132" t="e">
        <v>#N/A</v>
      </c>
      <c r="X2083" s="132" t="e">
        <v>#N/A</v>
      </c>
      <c r="Y2083" s="132" t="e">
        <v>#N/A</v>
      </c>
      <c r="Z2083" s="132" t="e">
        <v>#N/A</v>
      </c>
      <c r="AA2083" s="132" t="e">
        <v>#N/A</v>
      </c>
      <c r="AB2083" s="132" t="e">
        <v>#N/A</v>
      </c>
      <c r="AC2083" s="132" t="e">
        <v>#N/A</v>
      </c>
      <c r="AD2083" s="132" t="e">
        <v>#N/A</v>
      </c>
      <c r="AE2083" s="132" t="e">
        <v>#N/A</v>
      </c>
      <c r="AF2083" s="132" t="e">
        <v>#N/A</v>
      </c>
    </row>
    <row r="2084" spans="1:32">
      <c r="A2084" s="129">
        <v>39555</v>
      </c>
      <c r="B2084" s="132" t="e">
        <v>#N/A</v>
      </c>
      <c r="C2084" s="132" t="e">
        <v>#N/A</v>
      </c>
      <c r="D2084" s="132" t="e">
        <v>#N/A</v>
      </c>
      <c r="E2084" s="132" t="e">
        <v>#N/A</v>
      </c>
      <c r="F2084" s="132" t="e">
        <v>#N/A</v>
      </c>
      <c r="G2084" s="132" t="e">
        <v>#N/A</v>
      </c>
      <c r="H2084" s="132" t="e">
        <v>#N/A</v>
      </c>
      <c r="I2084" s="132" t="e">
        <v>#N/A</v>
      </c>
      <c r="J2084" s="132" t="e">
        <v>#N/A</v>
      </c>
      <c r="K2084" s="132" t="e">
        <v>#N/A</v>
      </c>
      <c r="L2084" s="132" t="e">
        <v>#N/A</v>
      </c>
      <c r="M2084" s="132" t="e">
        <v>#N/A</v>
      </c>
      <c r="N2084" s="132" t="e">
        <v>#N/A</v>
      </c>
      <c r="R2084" s="132" t="e">
        <v>#N/A</v>
      </c>
      <c r="S2084" s="132" t="e">
        <v>#N/A</v>
      </c>
      <c r="T2084" s="132" t="e">
        <v>#N/A</v>
      </c>
      <c r="U2084" s="132" t="e">
        <v>#N/A</v>
      </c>
      <c r="V2084" s="132" t="e">
        <v>#N/A</v>
      </c>
      <c r="W2084" s="132" t="e">
        <v>#N/A</v>
      </c>
      <c r="X2084" s="132" t="e">
        <v>#N/A</v>
      </c>
      <c r="Y2084" s="132" t="e">
        <v>#N/A</v>
      </c>
      <c r="Z2084" s="132" t="e">
        <v>#N/A</v>
      </c>
      <c r="AA2084" s="132" t="e">
        <v>#N/A</v>
      </c>
      <c r="AB2084" s="132" t="e">
        <v>#N/A</v>
      </c>
      <c r="AC2084" s="132" t="e">
        <v>#N/A</v>
      </c>
      <c r="AD2084" s="132" t="e">
        <v>#N/A</v>
      </c>
      <c r="AE2084" s="132" t="e">
        <v>#N/A</v>
      </c>
      <c r="AF2084" s="132" t="e">
        <v>#N/A</v>
      </c>
    </row>
    <row r="2085" spans="1:32">
      <c r="A2085" s="129">
        <v>39556</v>
      </c>
      <c r="B2085" s="132" t="e">
        <v>#N/A</v>
      </c>
      <c r="C2085" s="132" t="e">
        <v>#N/A</v>
      </c>
      <c r="D2085" s="132" t="e">
        <v>#N/A</v>
      </c>
      <c r="E2085" s="132" t="e">
        <v>#N/A</v>
      </c>
      <c r="F2085" s="132" t="e">
        <v>#N/A</v>
      </c>
      <c r="G2085" s="132" t="e">
        <v>#N/A</v>
      </c>
      <c r="H2085" s="132" t="e">
        <v>#N/A</v>
      </c>
      <c r="I2085" s="132" t="e">
        <v>#N/A</v>
      </c>
      <c r="J2085" s="132" t="e">
        <v>#N/A</v>
      </c>
      <c r="K2085" s="132" t="e">
        <v>#N/A</v>
      </c>
      <c r="L2085" s="132" t="e">
        <v>#N/A</v>
      </c>
      <c r="M2085" s="132" t="e">
        <v>#N/A</v>
      </c>
      <c r="N2085" s="132" t="e">
        <v>#N/A</v>
      </c>
      <c r="R2085" s="132" t="e">
        <v>#N/A</v>
      </c>
      <c r="S2085" s="132" t="e">
        <v>#N/A</v>
      </c>
      <c r="T2085" s="132" t="e">
        <v>#N/A</v>
      </c>
      <c r="U2085" s="132" t="e">
        <v>#N/A</v>
      </c>
      <c r="V2085" s="132" t="e">
        <v>#N/A</v>
      </c>
      <c r="W2085" s="132" t="e">
        <v>#N/A</v>
      </c>
      <c r="X2085" s="132" t="e">
        <v>#N/A</v>
      </c>
      <c r="Y2085" s="132" t="e">
        <v>#N/A</v>
      </c>
      <c r="Z2085" s="132" t="e">
        <v>#N/A</v>
      </c>
      <c r="AA2085" s="132" t="e">
        <v>#N/A</v>
      </c>
      <c r="AB2085" s="132" t="e">
        <v>#N/A</v>
      </c>
      <c r="AC2085" s="132" t="e">
        <v>#N/A</v>
      </c>
      <c r="AD2085" s="132" t="e">
        <v>#N/A</v>
      </c>
      <c r="AE2085" s="132" t="e">
        <v>#N/A</v>
      </c>
      <c r="AF2085" s="132" t="e">
        <v>#N/A</v>
      </c>
    </row>
    <row r="2086" spans="1:32">
      <c r="A2086" s="129">
        <v>39559</v>
      </c>
      <c r="B2086" s="132" t="e">
        <v>#N/A</v>
      </c>
      <c r="C2086" s="132">
        <v>65430</v>
      </c>
      <c r="D2086" s="132">
        <v>444510</v>
      </c>
      <c r="E2086" s="132">
        <v>67931</v>
      </c>
      <c r="F2086" s="132">
        <v>104625</v>
      </c>
      <c r="G2086" s="132">
        <v>769996</v>
      </c>
      <c r="H2086" s="132">
        <v>2700</v>
      </c>
      <c r="I2086" s="132">
        <v>5080</v>
      </c>
      <c r="J2086" s="132">
        <v>44660</v>
      </c>
      <c r="K2086" s="132">
        <v>11480</v>
      </c>
      <c r="L2086" s="132">
        <v>92640</v>
      </c>
      <c r="M2086" s="132">
        <v>92640</v>
      </c>
      <c r="N2086" s="132" t="e">
        <v>#N/A</v>
      </c>
      <c r="R2086" s="132">
        <v>12605</v>
      </c>
      <c r="S2086" s="132">
        <v>94390</v>
      </c>
      <c r="T2086" s="132">
        <v>241087</v>
      </c>
      <c r="U2086" s="132">
        <v>49120</v>
      </c>
      <c r="V2086" s="132">
        <v>5650</v>
      </c>
      <c r="W2086" s="132" t="e">
        <v>#N/A</v>
      </c>
      <c r="X2086" s="132">
        <v>32930</v>
      </c>
      <c r="Y2086" s="132">
        <v>15950</v>
      </c>
      <c r="Z2086" s="132">
        <v>11716</v>
      </c>
      <c r="AA2086" s="132">
        <v>2900</v>
      </c>
      <c r="AB2086" s="132">
        <v>4690</v>
      </c>
      <c r="AC2086" s="132" t="e">
        <v>#N/A</v>
      </c>
      <c r="AD2086" s="132">
        <v>10000</v>
      </c>
      <c r="AE2086" s="132">
        <v>6815</v>
      </c>
      <c r="AF2086" s="132">
        <v>10850</v>
      </c>
    </row>
    <row r="2087" spans="1:32">
      <c r="A2087" s="129">
        <v>39560</v>
      </c>
      <c r="B2087" s="132" t="e">
        <v>#N/A</v>
      </c>
      <c r="C2087" s="132" t="e">
        <v>#N/A</v>
      </c>
      <c r="D2087" s="132" t="e">
        <v>#N/A</v>
      </c>
      <c r="E2087" s="132" t="e">
        <v>#N/A</v>
      </c>
      <c r="F2087" s="132" t="e">
        <v>#N/A</v>
      </c>
      <c r="G2087" s="132" t="e">
        <v>#N/A</v>
      </c>
      <c r="H2087" s="132" t="e">
        <v>#N/A</v>
      </c>
      <c r="I2087" s="132" t="e">
        <v>#N/A</v>
      </c>
      <c r="J2087" s="132" t="e">
        <v>#N/A</v>
      </c>
      <c r="K2087" s="132" t="e">
        <v>#N/A</v>
      </c>
      <c r="L2087" s="132" t="e">
        <v>#N/A</v>
      </c>
      <c r="M2087" s="132" t="e">
        <v>#N/A</v>
      </c>
      <c r="N2087" s="132" t="e">
        <v>#N/A</v>
      </c>
      <c r="R2087" s="132" t="e">
        <v>#N/A</v>
      </c>
      <c r="S2087" s="132" t="e">
        <v>#N/A</v>
      </c>
      <c r="T2087" s="132" t="e">
        <v>#N/A</v>
      </c>
      <c r="U2087" s="132" t="e">
        <v>#N/A</v>
      </c>
      <c r="V2087" s="132" t="e">
        <v>#N/A</v>
      </c>
      <c r="W2087" s="132" t="e">
        <v>#N/A</v>
      </c>
      <c r="X2087" s="132" t="e">
        <v>#N/A</v>
      </c>
      <c r="Y2087" s="132" t="e">
        <v>#N/A</v>
      </c>
      <c r="Z2087" s="132" t="e">
        <v>#N/A</v>
      </c>
      <c r="AA2087" s="132" t="e">
        <v>#N/A</v>
      </c>
      <c r="AB2087" s="132" t="e">
        <v>#N/A</v>
      </c>
      <c r="AC2087" s="132" t="e">
        <v>#N/A</v>
      </c>
      <c r="AD2087" s="132" t="e">
        <v>#N/A</v>
      </c>
      <c r="AE2087" s="132" t="e">
        <v>#N/A</v>
      </c>
      <c r="AF2087" s="132" t="e">
        <v>#N/A</v>
      </c>
    </row>
    <row r="2088" spans="1:32">
      <c r="A2088" s="129">
        <v>39561</v>
      </c>
      <c r="B2088" s="132" t="e">
        <v>#N/A</v>
      </c>
      <c r="C2088" s="132" t="e">
        <v>#N/A</v>
      </c>
      <c r="D2088" s="132" t="e">
        <v>#N/A</v>
      </c>
      <c r="E2088" s="132" t="e">
        <v>#N/A</v>
      </c>
      <c r="F2088" s="132" t="e">
        <v>#N/A</v>
      </c>
      <c r="G2088" s="132" t="e">
        <v>#N/A</v>
      </c>
      <c r="H2088" s="132" t="e">
        <v>#N/A</v>
      </c>
      <c r="I2088" s="132" t="e">
        <v>#N/A</v>
      </c>
      <c r="J2088" s="132" t="e">
        <v>#N/A</v>
      </c>
      <c r="K2088" s="132" t="e">
        <v>#N/A</v>
      </c>
      <c r="L2088" s="132" t="e">
        <v>#N/A</v>
      </c>
      <c r="M2088" s="132" t="e">
        <v>#N/A</v>
      </c>
      <c r="N2088" s="132" t="e">
        <v>#N/A</v>
      </c>
      <c r="R2088" s="132" t="e">
        <v>#N/A</v>
      </c>
      <c r="S2088" s="132" t="e">
        <v>#N/A</v>
      </c>
      <c r="T2088" s="132" t="e">
        <v>#N/A</v>
      </c>
      <c r="U2088" s="132" t="e">
        <v>#N/A</v>
      </c>
      <c r="V2088" s="132" t="e">
        <v>#N/A</v>
      </c>
      <c r="W2088" s="132" t="e">
        <v>#N/A</v>
      </c>
      <c r="X2088" s="132" t="e">
        <v>#N/A</v>
      </c>
      <c r="Y2088" s="132" t="e">
        <v>#N/A</v>
      </c>
      <c r="Z2088" s="132" t="e">
        <v>#N/A</v>
      </c>
      <c r="AA2088" s="132" t="e">
        <v>#N/A</v>
      </c>
      <c r="AB2088" s="132" t="e">
        <v>#N/A</v>
      </c>
      <c r="AC2088" s="132" t="e">
        <v>#N/A</v>
      </c>
      <c r="AD2088" s="132" t="e">
        <v>#N/A</v>
      </c>
      <c r="AE2088" s="132" t="e">
        <v>#N/A</v>
      </c>
      <c r="AF2088" s="132" t="e">
        <v>#N/A</v>
      </c>
    </row>
    <row r="2089" spans="1:32">
      <c r="A2089" s="129">
        <v>39562</v>
      </c>
      <c r="B2089" s="132" t="e">
        <v>#N/A</v>
      </c>
      <c r="C2089" s="132" t="e">
        <v>#N/A</v>
      </c>
      <c r="D2089" s="132" t="e">
        <v>#N/A</v>
      </c>
      <c r="E2089" s="132" t="e">
        <v>#N/A</v>
      </c>
      <c r="F2089" s="132" t="e">
        <v>#N/A</v>
      </c>
      <c r="G2089" s="132" t="e">
        <v>#N/A</v>
      </c>
      <c r="H2089" s="132" t="e">
        <v>#N/A</v>
      </c>
      <c r="I2089" s="132" t="e">
        <v>#N/A</v>
      </c>
      <c r="J2089" s="132" t="e">
        <v>#N/A</v>
      </c>
      <c r="K2089" s="132" t="e">
        <v>#N/A</v>
      </c>
      <c r="L2089" s="132" t="e">
        <v>#N/A</v>
      </c>
      <c r="M2089" s="132" t="e">
        <v>#N/A</v>
      </c>
      <c r="N2089" s="132" t="e">
        <v>#N/A</v>
      </c>
      <c r="R2089" s="132" t="e">
        <v>#N/A</v>
      </c>
      <c r="S2089" s="132" t="e">
        <v>#N/A</v>
      </c>
      <c r="T2089" s="132" t="e">
        <v>#N/A</v>
      </c>
      <c r="U2089" s="132" t="e">
        <v>#N/A</v>
      </c>
      <c r="V2089" s="132" t="e">
        <v>#N/A</v>
      </c>
      <c r="W2089" s="132" t="e">
        <v>#N/A</v>
      </c>
      <c r="X2089" s="132" t="e">
        <v>#N/A</v>
      </c>
      <c r="Y2089" s="132" t="e">
        <v>#N/A</v>
      </c>
      <c r="Z2089" s="132" t="e">
        <v>#N/A</v>
      </c>
      <c r="AA2089" s="132" t="e">
        <v>#N/A</v>
      </c>
      <c r="AB2089" s="132" t="e">
        <v>#N/A</v>
      </c>
      <c r="AC2089" s="132" t="e">
        <v>#N/A</v>
      </c>
      <c r="AD2089" s="132" t="e">
        <v>#N/A</v>
      </c>
      <c r="AE2089" s="132" t="e">
        <v>#N/A</v>
      </c>
      <c r="AF2089" s="132" t="e">
        <v>#N/A</v>
      </c>
    </row>
    <row r="2090" spans="1:32">
      <c r="A2090" s="129">
        <v>39563</v>
      </c>
      <c r="B2090" s="132">
        <v>1068400</v>
      </c>
      <c r="C2090" s="132">
        <v>71390</v>
      </c>
      <c r="D2090" s="132">
        <v>539220</v>
      </c>
      <c r="E2090" s="132">
        <v>85031</v>
      </c>
      <c r="F2090" s="132">
        <v>156975</v>
      </c>
      <c r="G2090" s="132">
        <v>959131</v>
      </c>
      <c r="H2090" s="132">
        <v>33554</v>
      </c>
      <c r="I2090" s="132">
        <v>50985</v>
      </c>
      <c r="J2090" s="132">
        <v>53665</v>
      </c>
      <c r="K2090" s="132">
        <v>15730</v>
      </c>
      <c r="L2090" s="132">
        <v>15900</v>
      </c>
      <c r="M2090" s="132">
        <v>109269</v>
      </c>
      <c r="N2090" s="132">
        <v>1068400</v>
      </c>
      <c r="R2090" s="132">
        <v>26325</v>
      </c>
      <c r="S2090" s="132">
        <v>107390</v>
      </c>
      <c r="T2090" s="132">
        <v>316617</v>
      </c>
      <c r="U2090" s="132">
        <v>69359</v>
      </c>
      <c r="V2090" s="132">
        <v>5650</v>
      </c>
      <c r="W2090" s="132" t="e">
        <v>#N/A</v>
      </c>
      <c r="X2090" s="132">
        <v>43000</v>
      </c>
      <c r="Y2090" s="132">
        <v>15950</v>
      </c>
      <c r="Z2090" s="132">
        <v>11716</v>
      </c>
      <c r="AA2090" s="132">
        <v>2900</v>
      </c>
      <c r="AB2090" s="132">
        <v>4690</v>
      </c>
      <c r="AC2090" s="132" t="e">
        <v>#N/A</v>
      </c>
      <c r="AD2090" s="132">
        <v>10000</v>
      </c>
      <c r="AE2090" s="132">
        <v>6815</v>
      </c>
      <c r="AF2090" s="132">
        <v>10850</v>
      </c>
    </row>
    <row r="2091" spans="1:32">
      <c r="A2091" s="129">
        <v>39566</v>
      </c>
      <c r="B2091" s="132" t="e">
        <v>#N/A</v>
      </c>
      <c r="C2091" s="132" t="e">
        <v>#N/A</v>
      </c>
      <c r="D2091" s="132" t="e">
        <v>#N/A</v>
      </c>
      <c r="E2091" s="132" t="e">
        <v>#N/A</v>
      </c>
      <c r="F2091" s="132" t="e">
        <v>#N/A</v>
      </c>
      <c r="G2091" s="132" t="e">
        <v>#N/A</v>
      </c>
      <c r="H2091" s="132" t="e">
        <v>#N/A</v>
      </c>
      <c r="I2091" s="132" t="e">
        <v>#N/A</v>
      </c>
      <c r="J2091" s="132" t="e">
        <v>#N/A</v>
      </c>
      <c r="K2091" s="132" t="e">
        <v>#N/A</v>
      </c>
      <c r="L2091" s="132" t="e">
        <v>#N/A</v>
      </c>
      <c r="M2091" s="132" t="e">
        <v>#N/A</v>
      </c>
      <c r="N2091" s="132" t="e">
        <v>#N/A</v>
      </c>
      <c r="R2091" s="132" t="e">
        <v>#N/A</v>
      </c>
      <c r="S2091" s="132" t="e">
        <v>#N/A</v>
      </c>
      <c r="T2091" s="132" t="e">
        <v>#N/A</v>
      </c>
      <c r="U2091" s="132" t="e">
        <v>#N/A</v>
      </c>
      <c r="V2091" s="132" t="e">
        <v>#N/A</v>
      </c>
      <c r="W2091" s="132" t="e">
        <v>#N/A</v>
      </c>
      <c r="X2091" s="132" t="e">
        <v>#N/A</v>
      </c>
      <c r="Y2091" s="132" t="e">
        <v>#N/A</v>
      </c>
      <c r="Z2091" s="132" t="e">
        <v>#N/A</v>
      </c>
      <c r="AA2091" s="132" t="e">
        <v>#N/A</v>
      </c>
      <c r="AB2091" s="132" t="e">
        <v>#N/A</v>
      </c>
      <c r="AC2091" s="132" t="e">
        <v>#N/A</v>
      </c>
      <c r="AD2091" s="132" t="e">
        <v>#N/A</v>
      </c>
      <c r="AE2091" s="132" t="e">
        <v>#N/A</v>
      </c>
      <c r="AF2091" s="132" t="e">
        <v>#N/A</v>
      </c>
    </row>
    <row r="2092" spans="1:32">
      <c r="A2092" s="129">
        <v>39567</v>
      </c>
      <c r="B2092" s="132" t="e">
        <v>#N/A</v>
      </c>
      <c r="C2092" s="132" t="e">
        <v>#N/A</v>
      </c>
      <c r="D2092" s="132" t="e">
        <v>#N/A</v>
      </c>
      <c r="E2092" s="132" t="e">
        <v>#N/A</v>
      </c>
      <c r="F2092" s="132" t="e">
        <v>#N/A</v>
      </c>
      <c r="G2092" s="132" t="e">
        <v>#N/A</v>
      </c>
      <c r="H2092" s="132" t="e">
        <v>#N/A</v>
      </c>
      <c r="I2092" s="132" t="e">
        <v>#N/A</v>
      </c>
      <c r="J2092" s="132" t="e">
        <v>#N/A</v>
      </c>
      <c r="K2092" s="132" t="e">
        <v>#N/A</v>
      </c>
      <c r="L2092" s="132" t="e">
        <v>#N/A</v>
      </c>
      <c r="M2092" s="132" t="e">
        <v>#N/A</v>
      </c>
      <c r="N2092" s="132" t="e">
        <v>#N/A</v>
      </c>
      <c r="R2092" s="132" t="e">
        <v>#N/A</v>
      </c>
      <c r="S2092" s="132" t="e">
        <v>#N/A</v>
      </c>
      <c r="T2092" s="132" t="e">
        <v>#N/A</v>
      </c>
      <c r="U2092" s="132" t="e">
        <v>#N/A</v>
      </c>
      <c r="V2092" s="132" t="e">
        <v>#N/A</v>
      </c>
      <c r="W2092" s="132" t="e">
        <v>#N/A</v>
      </c>
      <c r="X2092" s="132" t="e">
        <v>#N/A</v>
      </c>
      <c r="Y2092" s="132" t="e">
        <v>#N/A</v>
      </c>
      <c r="Z2092" s="132" t="e">
        <v>#N/A</v>
      </c>
      <c r="AA2092" s="132" t="e">
        <v>#N/A</v>
      </c>
      <c r="AB2092" s="132" t="e">
        <v>#N/A</v>
      </c>
      <c r="AC2092" s="132" t="e">
        <v>#N/A</v>
      </c>
      <c r="AD2092" s="132" t="e">
        <v>#N/A</v>
      </c>
      <c r="AE2092" s="132" t="e">
        <v>#N/A</v>
      </c>
      <c r="AF2092" s="132" t="e">
        <v>#N/A</v>
      </c>
    </row>
    <row r="2093" spans="1:32">
      <c r="A2093" s="129">
        <v>39568</v>
      </c>
      <c r="B2093" s="132">
        <v>1314542</v>
      </c>
      <c r="C2093" s="132">
        <v>100918</v>
      </c>
      <c r="D2093" s="132">
        <v>623844</v>
      </c>
      <c r="E2093" s="132">
        <v>108938</v>
      </c>
      <c r="F2093" s="132">
        <v>178425</v>
      </c>
      <c r="G2093" s="132">
        <v>1159000</v>
      </c>
      <c r="H2093" s="132">
        <v>46249</v>
      </c>
      <c r="I2093" s="132">
        <v>76453</v>
      </c>
      <c r="J2093" s="132">
        <v>71205</v>
      </c>
      <c r="K2093" s="132">
        <v>23790</v>
      </c>
      <c r="L2093" s="132">
        <v>17500</v>
      </c>
      <c r="M2093" s="132">
        <v>155542</v>
      </c>
      <c r="N2093" s="132">
        <v>1314542</v>
      </c>
      <c r="R2093" s="132">
        <v>45955</v>
      </c>
      <c r="S2093" s="132">
        <v>107390</v>
      </c>
      <c r="T2093" s="132">
        <v>392267</v>
      </c>
      <c r="U2093" s="132">
        <v>108140</v>
      </c>
      <c r="V2093" s="132">
        <v>6650</v>
      </c>
      <c r="W2093" s="132" t="e">
        <v>#N/A</v>
      </c>
      <c r="X2093" s="132">
        <v>50804</v>
      </c>
      <c r="Y2093" s="132">
        <v>15950</v>
      </c>
      <c r="Z2093" s="132">
        <v>26778</v>
      </c>
      <c r="AA2093" s="132">
        <v>14900</v>
      </c>
      <c r="AB2093" s="132">
        <v>4690</v>
      </c>
      <c r="AC2093" s="132">
        <v>4790</v>
      </c>
      <c r="AD2093" s="132">
        <v>10000</v>
      </c>
      <c r="AE2093" s="132">
        <v>6815</v>
      </c>
      <c r="AF2093" s="132">
        <v>14700</v>
      </c>
    </row>
    <row r="2094" spans="1:32">
      <c r="A2094" s="129">
        <v>39569</v>
      </c>
      <c r="B2094" s="132" t="e">
        <v>#N/A</v>
      </c>
      <c r="C2094" s="132" t="e">
        <v>#N/A</v>
      </c>
      <c r="D2094" s="132" t="e">
        <v>#N/A</v>
      </c>
      <c r="E2094" s="132" t="e">
        <v>#N/A</v>
      </c>
      <c r="F2094" s="132" t="e">
        <v>#N/A</v>
      </c>
      <c r="G2094" s="132" t="e">
        <v>#N/A</v>
      </c>
      <c r="H2094" s="132" t="e">
        <v>#N/A</v>
      </c>
      <c r="I2094" s="132" t="e">
        <v>#N/A</v>
      </c>
      <c r="J2094" s="132" t="e">
        <v>#N/A</v>
      </c>
      <c r="K2094" s="132" t="e">
        <v>#N/A</v>
      </c>
      <c r="L2094" s="132" t="e">
        <v>#N/A</v>
      </c>
      <c r="M2094" s="132" t="e">
        <v>#N/A</v>
      </c>
      <c r="N2094" s="132" t="e">
        <v>#N/A</v>
      </c>
      <c r="R2094" s="132" t="e">
        <v>#N/A</v>
      </c>
      <c r="S2094" s="132" t="e">
        <v>#N/A</v>
      </c>
      <c r="T2094" s="132" t="e">
        <v>#N/A</v>
      </c>
      <c r="U2094" s="132" t="e">
        <v>#N/A</v>
      </c>
      <c r="V2094" s="132" t="e">
        <v>#N/A</v>
      </c>
      <c r="W2094" s="132" t="e">
        <v>#N/A</v>
      </c>
      <c r="X2094" s="132" t="e">
        <v>#N/A</v>
      </c>
      <c r="Y2094" s="132" t="e">
        <v>#N/A</v>
      </c>
      <c r="Z2094" s="132" t="e">
        <v>#N/A</v>
      </c>
      <c r="AA2094" s="132" t="e">
        <v>#N/A</v>
      </c>
      <c r="AB2094" s="132" t="e">
        <v>#N/A</v>
      </c>
      <c r="AC2094" s="132" t="e">
        <v>#N/A</v>
      </c>
      <c r="AD2094" s="132" t="e">
        <v>#N/A</v>
      </c>
      <c r="AE2094" s="132" t="e">
        <v>#N/A</v>
      </c>
      <c r="AF2094" s="132" t="e">
        <v>#N/A</v>
      </c>
    </row>
    <row r="2095" spans="1:32">
      <c r="A2095" s="129">
        <v>39570</v>
      </c>
      <c r="B2095" s="132" t="e">
        <v>#N/A</v>
      </c>
      <c r="C2095" s="132" t="e">
        <v>#N/A</v>
      </c>
      <c r="D2095" s="132" t="e">
        <v>#N/A</v>
      </c>
      <c r="E2095" s="132" t="e">
        <v>#N/A</v>
      </c>
      <c r="F2095" s="132" t="e">
        <v>#N/A</v>
      </c>
      <c r="G2095" s="132" t="e">
        <v>#N/A</v>
      </c>
      <c r="H2095" s="132" t="e">
        <v>#N/A</v>
      </c>
      <c r="I2095" s="132" t="e">
        <v>#N/A</v>
      </c>
      <c r="J2095" s="132" t="e">
        <v>#N/A</v>
      </c>
      <c r="K2095" s="132" t="e">
        <v>#N/A</v>
      </c>
      <c r="L2095" s="132" t="e">
        <v>#N/A</v>
      </c>
      <c r="M2095" s="132" t="e">
        <v>#N/A</v>
      </c>
      <c r="N2095" s="132" t="e">
        <v>#N/A</v>
      </c>
      <c r="R2095" s="132" t="e">
        <v>#N/A</v>
      </c>
      <c r="S2095" s="132" t="e">
        <v>#N/A</v>
      </c>
      <c r="T2095" s="132" t="e">
        <v>#N/A</v>
      </c>
      <c r="U2095" s="132" t="e">
        <v>#N/A</v>
      </c>
      <c r="V2095" s="132" t="e">
        <v>#N/A</v>
      </c>
      <c r="W2095" s="132" t="e">
        <v>#N/A</v>
      </c>
      <c r="X2095" s="132" t="e">
        <v>#N/A</v>
      </c>
      <c r="Y2095" s="132" t="e">
        <v>#N/A</v>
      </c>
      <c r="Z2095" s="132" t="e">
        <v>#N/A</v>
      </c>
      <c r="AA2095" s="132" t="e">
        <v>#N/A</v>
      </c>
      <c r="AB2095" s="132" t="e">
        <v>#N/A</v>
      </c>
      <c r="AC2095" s="132" t="e">
        <v>#N/A</v>
      </c>
      <c r="AD2095" s="132" t="e">
        <v>#N/A</v>
      </c>
      <c r="AE2095" s="132" t="e">
        <v>#N/A</v>
      </c>
      <c r="AF2095" s="132" t="e">
        <v>#N/A</v>
      </c>
    </row>
    <row r="2096" spans="1:32">
      <c r="A2096" s="129">
        <v>39573</v>
      </c>
      <c r="B2096" s="132" t="e">
        <v>#N/A</v>
      </c>
      <c r="C2096" s="132" t="e">
        <v>#N/A</v>
      </c>
      <c r="D2096" s="132" t="e">
        <v>#N/A</v>
      </c>
      <c r="E2096" s="132" t="e">
        <v>#N/A</v>
      </c>
      <c r="F2096" s="132" t="e">
        <v>#N/A</v>
      </c>
      <c r="G2096" s="132" t="e">
        <v>#N/A</v>
      </c>
      <c r="H2096" s="132" t="e">
        <v>#N/A</v>
      </c>
      <c r="I2096" s="132" t="e">
        <v>#N/A</v>
      </c>
      <c r="J2096" s="132" t="e">
        <v>#N/A</v>
      </c>
      <c r="K2096" s="132" t="e">
        <v>#N/A</v>
      </c>
      <c r="L2096" s="132" t="e">
        <v>#N/A</v>
      </c>
      <c r="M2096" s="132" t="e">
        <v>#N/A</v>
      </c>
      <c r="N2096" s="132" t="e">
        <v>#N/A</v>
      </c>
      <c r="R2096" s="132" t="e">
        <v>#N/A</v>
      </c>
      <c r="S2096" s="132" t="e">
        <v>#N/A</v>
      </c>
      <c r="T2096" s="132" t="e">
        <v>#N/A</v>
      </c>
      <c r="U2096" s="132" t="e">
        <v>#N/A</v>
      </c>
      <c r="V2096" s="132" t="e">
        <v>#N/A</v>
      </c>
      <c r="W2096" s="132" t="e">
        <v>#N/A</v>
      </c>
      <c r="X2096" s="132" t="e">
        <v>#N/A</v>
      </c>
      <c r="Y2096" s="132" t="e">
        <v>#N/A</v>
      </c>
      <c r="Z2096" s="132" t="e">
        <v>#N/A</v>
      </c>
      <c r="AA2096" s="132" t="e">
        <v>#N/A</v>
      </c>
      <c r="AB2096" s="132" t="e">
        <v>#N/A</v>
      </c>
      <c r="AC2096" s="132" t="e">
        <v>#N/A</v>
      </c>
      <c r="AD2096" s="132" t="e">
        <v>#N/A</v>
      </c>
      <c r="AE2096" s="132" t="e">
        <v>#N/A</v>
      </c>
      <c r="AF2096" s="132" t="e">
        <v>#N/A</v>
      </c>
    </row>
    <row r="2097" spans="1:32">
      <c r="A2097" s="129">
        <v>39574</v>
      </c>
      <c r="B2097" s="132" t="e">
        <v>#N/A</v>
      </c>
      <c r="C2097" s="132" t="e">
        <v>#N/A</v>
      </c>
      <c r="D2097" s="132" t="e">
        <v>#N/A</v>
      </c>
      <c r="E2097" s="132" t="e">
        <v>#N/A</v>
      </c>
      <c r="F2097" s="132" t="e">
        <v>#N/A</v>
      </c>
      <c r="G2097" s="132" t="e">
        <v>#N/A</v>
      </c>
      <c r="H2097" s="132" t="e">
        <v>#N/A</v>
      </c>
      <c r="I2097" s="132" t="e">
        <v>#N/A</v>
      </c>
      <c r="J2097" s="132" t="e">
        <v>#N/A</v>
      </c>
      <c r="K2097" s="132" t="e">
        <v>#N/A</v>
      </c>
      <c r="L2097" s="132" t="e">
        <v>#N/A</v>
      </c>
      <c r="M2097" s="132" t="e">
        <v>#N/A</v>
      </c>
      <c r="N2097" s="132" t="e">
        <v>#N/A</v>
      </c>
      <c r="R2097" s="132" t="e">
        <v>#N/A</v>
      </c>
      <c r="S2097" s="132" t="e">
        <v>#N/A</v>
      </c>
      <c r="T2097" s="132" t="e">
        <v>#N/A</v>
      </c>
      <c r="U2097" s="132" t="e">
        <v>#N/A</v>
      </c>
      <c r="V2097" s="132" t="e">
        <v>#N/A</v>
      </c>
      <c r="W2097" s="132" t="e">
        <v>#N/A</v>
      </c>
      <c r="X2097" s="132" t="e">
        <v>#N/A</v>
      </c>
      <c r="Y2097" s="132" t="e">
        <v>#N/A</v>
      </c>
      <c r="Z2097" s="132" t="e">
        <v>#N/A</v>
      </c>
      <c r="AA2097" s="132" t="e">
        <v>#N/A</v>
      </c>
      <c r="AB2097" s="132" t="e">
        <v>#N/A</v>
      </c>
      <c r="AC2097" s="132" t="e">
        <v>#N/A</v>
      </c>
      <c r="AD2097" s="132" t="e">
        <v>#N/A</v>
      </c>
      <c r="AE2097" s="132" t="e">
        <v>#N/A</v>
      </c>
      <c r="AF2097" s="132" t="e">
        <v>#N/A</v>
      </c>
    </row>
    <row r="2098" spans="1:32">
      <c r="A2098" s="129">
        <v>39575</v>
      </c>
      <c r="B2098" s="132" t="e">
        <v>#N/A</v>
      </c>
      <c r="C2098" s="132" t="e">
        <v>#N/A</v>
      </c>
      <c r="D2098" s="132" t="e">
        <v>#N/A</v>
      </c>
      <c r="E2098" s="132" t="e">
        <v>#N/A</v>
      </c>
      <c r="F2098" s="132" t="e">
        <v>#N/A</v>
      </c>
      <c r="G2098" s="132" t="e">
        <v>#N/A</v>
      </c>
      <c r="H2098" s="132" t="e">
        <v>#N/A</v>
      </c>
      <c r="I2098" s="132" t="e">
        <v>#N/A</v>
      </c>
      <c r="J2098" s="132" t="e">
        <v>#N/A</v>
      </c>
      <c r="K2098" s="132" t="e">
        <v>#N/A</v>
      </c>
      <c r="L2098" s="132" t="e">
        <v>#N/A</v>
      </c>
      <c r="M2098" s="132" t="e">
        <v>#N/A</v>
      </c>
      <c r="N2098" s="132" t="e">
        <v>#N/A</v>
      </c>
      <c r="R2098" s="132" t="e">
        <v>#N/A</v>
      </c>
      <c r="S2098" s="132" t="e">
        <v>#N/A</v>
      </c>
      <c r="T2098" s="132" t="e">
        <v>#N/A</v>
      </c>
      <c r="U2098" s="132" t="e">
        <v>#N/A</v>
      </c>
      <c r="V2098" s="132" t="e">
        <v>#N/A</v>
      </c>
      <c r="W2098" s="132" t="e">
        <v>#N/A</v>
      </c>
      <c r="X2098" s="132" t="e">
        <v>#N/A</v>
      </c>
      <c r="Y2098" s="132" t="e">
        <v>#N/A</v>
      </c>
      <c r="Z2098" s="132" t="e">
        <v>#N/A</v>
      </c>
      <c r="AA2098" s="132" t="e">
        <v>#N/A</v>
      </c>
      <c r="AB2098" s="132" t="e">
        <v>#N/A</v>
      </c>
      <c r="AC2098" s="132" t="e">
        <v>#N/A</v>
      </c>
      <c r="AD2098" s="132" t="e">
        <v>#N/A</v>
      </c>
      <c r="AE2098" s="132" t="e">
        <v>#N/A</v>
      </c>
      <c r="AF2098" s="132" t="e">
        <v>#N/A</v>
      </c>
    </row>
    <row r="2099" spans="1:32">
      <c r="A2099" s="129">
        <v>39576</v>
      </c>
      <c r="B2099" s="132" t="e">
        <v>#N/A</v>
      </c>
      <c r="C2099" s="132" t="e">
        <v>#N/A</v>
      </c>
      <c r="D2099" s="132" t="e">
        <v>#N/A</v>
      </c>
      <c r="E2099" s="132" t="e">
        <v>#N/A</v>
      </c>
      <c r="F2099" s="132" t="e">
        <v>#N/A</v>
      </c>
      <c r="G2099" s="132" t="e">
        <v>#N/A</v>
      </c>
      <c r="H2099" s="132" t="e">
        <v>#N/A</v>
      </c>
      <c r="I2099" s="132" t="e">
        <v>#N/A</v>
      </c>
      <c r="J2099" s="132" t="e">
        <v>#N/A</v>
      </c>
      <c r="K2099" s="132" t="e">
        <v>#N/A</v>
      </c>
      <c r="L2099" s="132" t="e">
        <v>#N/A</v>
      </c>
      <c r="M2099" s="132" t="e">
        <v>#N/A</v>
      </c>
      <c r="N2099" s="132" t="e">
        <v>#N/A</v>
      </c>
      <c r="R2099" s="132" t="e">
        <v>#N/A</v>
      </c>
      <c r="S2099" s="132" t="e">
        <v>#N/A</v>
      </c>
      <c r="T2099" s="132" t="e">
        <v>#N/A</v>
      </c>
      <c r="U2099" s="132" t="e">
        <v>#N/A</v>
      </c>
      <c r="V2099" s="132" t="e">
        <v>#N/A</v>
      </c>
      <c r="W2099" s="132" t="e">
        <v>#N/A</v>
      </c>
      <c r="X2099" s="132" t="e">
        <v>#N/A</v>
      </c>
      <c r="Y2099" s="132" t="e">
        <v>#N/A</v>
      </c>
      <c r="Z2099" s="132" t="e">
        <v>#N/A</v>
      </c>
      <c r="AA2099" s="132" t="e">
        <v>#N/A</v>
      </c>
      <c r="AB2099" s="132" t="e">
        <v>#N/A</v>
      </c>
      <c r="AC2099" s="132" t="e">
        <v>#N/A</v>
      </c>
      <c r="AD2099" s="132" t="e">
        <v>#N/A</v>
      </c>
      <c r="AE2099" s="132" t="e">
        <v>#N/A</v>
      </c>
      <c r="AF2099" s="132" t="e">
        <v>#N/A</v>
      </c>
    </row>
    <row r="2100" spans="1:32">
      <c r="A2100" s="129">
        <v>39577</v>
      </c>
      <c r="B2100" s="132" t="e">
        <v>#N/A</v>
      </c>
      <c r="C2100" s="132" t="e">
        <v>#N/A</v>
      </c>
      <c r="D2100" s="132" t="e">
        <v>#N/A</v>
      </c>
      <c r="E2100" s="132" t="e">
        <v>#N/A</v>
      </c>
      <c r="F2100" s="132" t="e">
        <v>#N/A</v>
      </c>
      <c r="G2100" s="132" t="e">
        <v>#N/A</v>
      </c>
      <c r="H2100" s="132" t="e">
        <v>#N/A</v>
      </c>
      <c r="I2100" s="132" t="e">
        <v>#N/A</v>
      </c>
      <c r="J2100" s="132" t="e">
        <v>#N/A</v>
      </c>
      <c r="K2100" s="132" t="e">
        <v>#N/A</v>
      </c>
      <c r="L2100" s="132" t="e">
        <v>#N/A</v>
      </c>
      <c r="M2100" s="132" t="e">
        <v>#N/A</v>
      </c>
      <c r="N2100" s="132" t="e">
        <v>#N/A</v>
      </c>
      <c r="R2100" s="132" t="e">
        <v>#N/A</v>
      </c>
      <c r="S2100" s="132" t="e">
        <v>#N/A</v>
      </c>
      <c r="T2100" s="132" t="e">
        <v>#N/A</v>
      </c>
      <c r="U2100" s="132" t="e">
        <v>#N/A</v>
      </c>
      <c r="V2100" s="132" t="e">
        <v>#N/A</v>
      </c>
      <c r="W2100" s="132" t="e">
        <v>#N/A</v>
      </c>
      <c r="X2100" s="132" t="e">
        <v>#N/A</v>
      </c>
      <c r="Y2100" s="132" t="e">
        <v>#N/A</v>
      </c>
      <c r="Z2100" s="132" t="e">
        <v>#N/A</v>
      </c>
      <c r="AA2100" s="132" t="e">
        <v>#N/A</v>
      </c>
      <c r="AB2100" s="132" t="e">
        <v>#N/A</v>
      </c>
      <c r="AC2100" s="132" t="e">
        <v>#N/A</v>
      </c>
      <c r="AD2100" s="132" t="e">
        <v>#N/A</v>
      </c>
      <c r="AE2100" s="132" t="e">
        <v>#N/A</v>
      </c>
      <c r="AF2100" s="132" t="e">
        <v>#N/A</v>
      </c>
    </row>
    <row r="2101" spans="1:32">
      <c r="A2101" s="129">
        <v>39580</v>
      </c>
      <c r="B2101" s="132" t="e">
        <v>#N/A</v>
      </c>
      <c r="C2101" s="132">
        <v>41823</v>
      </c>
      <c r="D2101" s="132">
        <v>182476</v>
      </c>
      <c r="E2101" s="132">
        <v>28511</v>
      </c>
      <c r="F2101" s="132">
        <v>58100</v>
      </c>
      <c r="G2101" s="132">
        <v>365545</v>
      </c>
      <c r="H2101" s="132">
        <v>10700</v>
      </c>
      <c r="I2101" s="132">
        <v>8136</v>
      </c>
      <c r="J2101" s="132">
        <v>37725</v>
      </c>
      <c r="K2101" s="132">
        <v>920</v>
      </c>
      <c r="L2101" s="132">
        <v>6930</v>
      </c>
      <c r="M2101" s="132">
        <v>41148</v>
      </c>
      <c r="N2101" s="132" t="e">
        <v>#N/A</v>
      </c>
      <c r="R2101" s="132">
        <v>31205</v>
      </c>
      <c r="S2101" s="132">
        <v>36300</v>
      </c>
      <c r="T2101" s="132">
        <v>86850</v>
      </c>
      <c r="U2101" s="132">
        <v>23700</v>
      </c>
      <c r="V2101" s="132" t="e">
        <v>#N/A</v>
      </c>
      <c r="W2101" s="132">
        <v>700</v>
      </c>
      <c r="X2101" s="132">
        <v>27346</v>
      </c>
      <c r="Y2101" s="132">
        <v>10100</v>
      </c>
      <c r="Z2101" s="132">
        <v>10398</v>
      </c>
      <c r="AA2101" s="132" t="e">
        <v>#N/A</v>
      </c>
      <c r="AB2101" s="132" t="e">
        <v>#N/A</v>
      </c>
      <c r="AC2101" s="132">
        <v>7100</v>
      </c>
      <c r="AD2101" s="132" t="e">
        <v>#N/A</v>
      </c>
      <c r="AE2101" s="132">
        <v>4000</v>
      </c>
      <c r="AF2101" s="132" t="e">
        <v>#N/A</v>
      </c>
    </row>
    <row r="2102" spans="1:32">
      <c r="A2102" s="129">
        <v>39581</v>
      </c>
      <c r="B2102" s="132" t="e">
        <v>#N/A</v>
      </c>
      <c r="C2102" s="132" t="e">
        <v>#N/A</v>
      </c>
      <c r="D2102" s="132" t="e">
        <v>#N/A</v>
      </c>
      <c r="E2102" s="132" t="e">
        <v>#N/A</v>
      </c>
      <c r="F2102" s="132" t="e">
        <v>#N/A</v>
      </c>
      <c r="G2102" s="132" t="e">
        <v>#N/A</v>
      </c>
      <c r="H2102" s="132" t="e">
        <v>#N/A</v>
      </c>
      <c r="I2102" s="132" t="e">
        <v>#N/A</v>
      </c>
      <c r="J2102" s="132" t="e">
        <v>#N/A</v>
      </c>
      <c r="K2102" s="132" t="e">
        <v>#N/A</v>
      </c>
      <c r="L2102" s="132" t="e">
        <v>#N/A</v>
      </c>
      <c r="M2102" s="132" t="e">
        <v>#N/A</v>
      </c>
      <c r="N2102" s="132" t="e">
        <v>#N/A</v>
      </c>
      <c r="R2102" s="132" t="e">
        <v>#N/A</v>
      </c>
      <c r="S2102" s="132" t="e">
        <v>#N/A</v>
      </c>
      <c r="T2102" s="132" t="e">
        <v>#N/A</v>
      </c>
      <c r="U2102" s="132" t="e">
        <v>#N/A</v>
      </c>
      <c r="V2102" s="132" t="e">
        <v>#N/A</v>
      </c>
      <c r="W2102" s="132" t="e">
        <v>#N/A</v>
      </c>
      <c r="X2102" s="132" t="e">
        <v>#N/A</v>
      </c>
      <c r="Y2102" s="132" t="e">
        <v>#N/A</v>
      </c>
      <c r="Z2102" s="132" t="e">
        <v>#N/A</v>
      </c>
      <c r="AA2102" s="132" t="e">
        <v>#N/A</v>
      </c>
      <c r="AB2102" s="132" t="e">
        <v>#N/A</v>
      </c>
      <c r="AC2102" s="132" t="e">
        <v>#N/A</v>
      </c>
      <c r="AD2102" s="132" t="e">
        <v>#N/A</v>
      </c>
      <c r="AE2102" s="132" t="e">
        <v>#N/A</v>
      </c>
      <c r="AF2102" s="132" t="e">
        <v>#N/A</v>
      </c>
    </row>
    <row r="2103" spans="1:32">
      <c r="A2103" s="129">
        <v>39582</v>
      </c>
      <c r="B2103" s="132" t="e">
        <v>#N/A</v>
      </c>
      <c r="C2103" s="132" t="e">
        <v>#N/A</v>
      </c>
      <c r="D2103" s="132" t="e">
        <v>#N/A</v>
      </c>
      <c r="E2103" s="132" t="e">
        <v>#N/A</v>
      </c>
      <c r="F2103" s="132" t="e">
        <v>#N/A</v>
      </c>
      <c r="G2103" s="132" t="e">
        <v>#N/A</v>
      </c>
      <c r="H2103" s="132" t="e">
        <v>#N/A</v>
      </c>
      <c r="I2103" s="132" t="e">
        <v>#N/A</v>
      </c>
      <c r="J2103" s="132" t="e">
        <v>#N/A</v>
      </c>
      <c r="K2103" s="132" t="e">
        <v>#N/A</v>
      </c>
      <c r="L2103" s="132" t="e">
        <v>#N/A</v>
      </c>
      <c r="M2103" s="132" t="e">
        <v>#N/A</v>
      </c>
      <c r="N2103" s="132" t="e">
        <v>#N/A</v>
      </c>
      <c r="R2103" s="132" t="e">
        <v>#N/A</v>
      </c>
      <c r="S2103" s="132" t="e">
        <v>#N/A</v>
      </c>
      <c r="T2103" s="132" t="e">
        <v>#N/A</v>
      </c>
      <c r="U2103" s="132" t="e">
        <v>#N/A</v>
      </c>
      <c r="V2103" s="132" t="e">
        <v>#N/A</v>
      </c>
      <c r="W2103" s="132" t="e">
        <v>#N/A</v>
      </c>
      <c r="X2103" s="132" t="e">
        <v>#N/A</v>
      </c>
      <c r="Y2103" s="132" t="e">
        <v>#N/A</v>
      </c>
      <c r="Z2103" s="132" t="e">
        <v>#N/A</v>
      </c>
      <c r="AA2103" s="132" t="e">
        <v>#N/A</v>
      </c>
      <c r="AB2103" s="132" t="e">
        <v>#N/A</v>
      </c>
      <c r="AC2103" s="132" t="e">
        <v>#N/A</v>
      </c>
      <c r="AD2103" s="132" t="e">
        <v>#N/A</v>
      </c>
      <c r="AE2103" s="132" t="e">
        <v>#N/A</v>
      </c>
      <c r="AF2103" s="132" t="e">
        <v>#N/A</v>
      </c>
    </row>
    <row r="2104" spans="1:32">
      <c r="A2104" s="129">
        <v>39583</v>
      </c>
      <c r="B2104" s="132">
        <v>660331</v>
      </c>
      <c r="C2104" s="132">
        <v>55328</v>
      </c>
      <c r="D2104" s="132">
        <v>306516</v>
      </c>
      <c r="E2104" s="132">
        <v>64929</v>
      </c>
      <c r="F2104" s="132">
        <v>97500</v>
      </c>
      <c r="G2104" s="132">
        <v>601028</v>
      </c>
      <c r="H2104" s="132">
        <v>12700</v>
      </c>
      <c r="I2104" s="132">
        <v>20791</v>
      </c>
      <c r="J2104" s="132">
        <v>48715</v>
      </c>
      <c r="K2104" s="132">
        <v>6910</v>
      </c>
      <c r="L2104" s="132">
        <v>943059328</v>
      </c>
      <c r="M2104" s="132">
        <v>59303</v>
      </c>
      <c r="N2104" s="132">
        <v>660331</v>
      </c>
      <c r="R2104" s="132">
        <v>31205</v>
      </c>
      <c r="S2104" s="132">
        <v>36300</v>
      </c>
      <c r="T2104" s="132">
        <v>189425</v>
      </c>
      <c r="U2104" s="132">
        <v>37455</v>
      </c>
      <c r="V2104" s="132" t="e">
        <v>#N/A</v>
      </c>
      <c r="W2104" s="132">
        <v>700</v>
      </c>
      <c r="X2104" s="132">
        <v>28996</v>
      </c>
      <c r="Y2104" s="132">
        <v>10100</v>
      </c>
      <c r="Z2104" s="132">
        <v>10398</v>
      </c>
      <c r="AA2104" s="132" t="e">
        <v>#N/A</v>
      </c>
      <c r="AB2104" s="132" t="e">
        <v>#N/A</v>
      </c>
      <c r="AC2104" s="132">
        <v>41398</v>
      </c>
      <c r="AD2104" s="132" t="e">
        <v>#N/A</v>
      </c>
      <c r="AE2104" s="132">
        <v>4000</v>
      </c>
      <c r="AF2104" s="132">
        <v>14120</v>
      </c>
    </row>
    <row r="2105" spans="1:32">
      <c r="A2105" s="129">
        <v>39584</v>
      </c>
      <c r="B2105" s="132" t="e">
        <v>#N/A</v>
      </c>
      <c r="C2105" s="132" t="e">
        <v>#N/A</v>
      </c>
      <c r="D2105" s="132" t="e">
        <v>#N/A</v>
      </c>
      <c r="E2105" s="132" t="e">
        <v>#N/A</v>
      </c>
      <c r="F2105" s="132" t="e">
        <v>#N/A</v>
      </c>
      <c r="G2105" s="132" t="e">
        <v>#N/A</v>
      </c>
      <c r="H2105" s="132" t="e">
        <v>#N/A</v>
      </c>
      <c r="I2105" s="132" t="e">
        <v>#N/A</v>
      </c>
      <c r="J2105" s="132" t="e">
        <v>#N/A</v>
      </c>
      <c r="K2105" s="132" t="e">
        <v>#N/A</v>
      </c>
      <c r="L2105" s="132" t="e">
        <v>#N/A</v>
      </c>
      <c r="M2105" s="132" t="e">
        <v>#N/A</v>
      </c>
      <c r="N2105" s="132" t="e">
        <v>#N/A</v>
      </c>
      <c r="R2105" s="132" t="e">
        <v>#N/A</v>
      </c>
      <c r="S2105" s="132" t="e">
        <v>#N/A</v>
      </c>
      <c r="T2105" s="132" t="e">
        <v>#N/A</v>
      </c>
      <c r="U2105" s="132" t="e">
        <v>#N/A</v>
      </c>
      <c r="V2105" s="132" t="e">
        <v>#N/A</v>
      </c>
      <c r="W2105" s="132" t="e">
        <v>#N/A</v>
      </c>
      <c r="X2105" s="132" t="e">
        <v>#N/A</v>
      </c>
      <c r="Y2105" s="132" t="e">
        <v>#N/A</v>
      </c>
      <c r="Z2105" s="132" t="e">
        <v>#N/A</v>
      </c>
      <c r="AA2105" s="132" t="e">
        <v>#N/A</v>
      </c>
      <c r="AB2105" s="132" t="e">
        <v>#N/A</v>
      </c>
      <c r="AC2105" s="132" t="e">
        <v>#N/A</v>
      </c>
      <c r="AD2105" s="132" t="e">
        <v>#N/A</v>
      </c>
      <c r="AE2105" s="132" t="e">
        <v>#N/A</v>
      </c>
      <c r="AF2105" s="132" t="e">
        <v>#N/A</v>
      </c>
    </row>
    <row r="2106" spans="1:32">
      <c r="A2106" s="129">
        <v>39587</v>
      </c>
      <c r="B2106" s="132" t="e">
        <v>#N/A</v>
      </c>
      <c r="C2106" s="132" t="e">
        <v>#N/A</v>
      </c>
      <c r="D2106" s="132" t="e">
        <v>#N/A</v>
      </c>
      <c r="E2106" s="132" t="e">
        <v>#N/A</v>
      </c>
      <c r="F2106" s="132" t="e">
        <v>#N/A</v>
      </c>
      <c r="G2106" s="132" t="e">
        <v>#N/A</v>
      </c>
      <c r="H2106" s="132" t="e">
        <v>#N/A</v>
      </c>
      <c r="I2106" s="132" t="e">
        <v>#N/A</v>
      </c>
      <c r="J2106" s="132" t="e">
        <v>#N/A</v>
      </c>
      <c r="K2106" s="132" t="e">
        <v>#N/A</v>
      </c>
      <c r="L2106" s="132" t="e">
        <v>#N/A</v>
      </c>
      <c r="M2106" s="132" t="e">
        <v>#N/A</v>
      </c>
      <c r="N2106" s="132" t="e">
        <v>#N/A</v>
      </c>
      <c r="R2106" s="132" t="e">
        <v>#N/A</v>
      </c>
      <c r="S2106" s="132" t="e">
        <v>#N/A</v>
      </c>
      <c r="T2106" s="132" t="e">
        <v>#N/A</v>
      </c>
      <c r="U2106" s="132" t="e">
        <v>#N/A</v>
      </c>
      <c r="V2106" s="132" t="e">
        <v>#N/A</v>
      </c>
      <c r="W2106" s="132" t="e">
        <v>#N/A</v>
      </c>
      <c r="X2106" s="132" t="e">
        <v>#N/A</v>
      </c>
      <c r="Y2106" s="132" t="e">
        <v>#N/A</v>
      </c>
      <c r="Z2106" s="132" t="e">
        <v>#N/A</v>
      </c>
      <c r="AA2106" s="132" t="e">
        <v>#N/A</v>
      </c>
      <c r="AB2106" s="132" t="e">
        <v>#N/A</v>
      </c>
      <c r="AC2106" s="132" t="e">
        <v>#N/A</v>
      </c>
      <c r="AD2106" s="132" t="e">
        <v>#N/A</v>
      </c>
      <c r="AE2106" s="132" t="e">
        <v>#N/A</v>
      </c>
      <c r="AF2106" s="132" t="e">
        <v>#N/A</v>
      </c>
    </row>
    <row r="2107" spans="1:32">
      <c r="A2107" s="129">
        <v>39588</v>
      </c>
      <c r="B2107" s="132">
        <v>849767</v>
      </c>
      <c r="C2107" s="132">
        <v>66814</v>
      </c>
      <c r="D2107" s="132">
        <v>376750</v>
      </c>
      <c r="E2107" s="132">
        <v>71538</v>
      </c>
      <c r="F2107" s="132">
        <v>157435</v>
      </c>
      <c r="G2107" s="132">
        <v>772942</v>
      </c>
      <c r="H2107" s="132">
        <v>14700</v>
      </c>
      <c r="I2107" s="132">
        <v>26208</v>
      </c>
      <c r="J2107" s="132">
        <v>64185</v>
      </c>
      <c r="K2107" s="132">
        <v>7310</v>
      </c>
      <c r="L2107" s="132">
        <v>11230</v>
      </c>
      <c r="M2107" s="132">
        <v>76825</v>
      </c>
      <c r="N2107" s="132">
        <v>849767</v>
      </c>
      <c r="R2107" s="132">
        <v>34105</v>
      </c>
      <c r="S2107" s="132">
        <v>45200</v>
      </c>
      <c r="T2107" s="132">
        <v>224431</v>
      </c>
      <c r="U2107" s="132">
        <v>54564</v>
      </c>
      <c r="V2107" s="132" t="e">
        <v>#N/A</v>
      </c>
      <c r="W2107" s="132">
        <v>2200</v>
      </c>
      <c r="X2107" s="132">
        <v>41427</v>
      </c>
      <c r="Y2107" s="132">
        <v>10100</v>
      </c>
      <c r="Z2107" s="132">
        <v>10398</v>
      </c>
      <c r="AA2107" s="132">
        <v>10000</v>
      </c>
      <c r="AB2107" s="132" t="e">
        <v>#N/A</v>
      </c>
      <c r="AC2107" s="132">
        <v>41398</v>
      </c>
      <c r="AD2107" s="132" t="e">
        <v>#N/A</v>
      </c>
      <c r="AE2107" s="132">
        <v>4000</v>
      </c>
      <c r="AF2107" s="132">
        <v>26020</v>
      </c>
    </row>
    <row r="2108" spans="1:32">
      <c r="A2108" s="129">
        <v>39589</v>
      </c>
      <c r="B2108" s="132" t="e">
        <v>#N/A</v>
      </c>
      <c r="C2108" s="132" t="e">
        <v>#N/A</v>
      </c>
      <c r="D2108" s="132" t="e">
        <v>#N/A</v>
      </c>
      <c r="E2108" s="132" t="e">
        <v>#N/A</v>
      </c>
      <c r="F2108" s="132" t="e">
        <v>#N/A</v>
      </c>
      <c r="G2108" s="132" t="e">
        <v>#N/A</v>
      </c>
      <c r="H2108" s="132" t="e">
        <v>#N/A</v>
      </c>
      <c r="I2108" s="132" t="e">
        <v>#N/A</v>
      </c>
      <c r="J2108" s="132" t="e">
        <v>#N/A</v>
      </c>
      <c r="K2108" s="132" t="e">
        <v>#N/A</v>
      </c>
      <c r="L2108" s="132" t="e">
        <v>#N/A</v>
      </c>
      <c r="M2108" s="132" t="e">
        <v>#N/A</v>
      </c>
      <c r="N2108" s="132" t="e">
        <v>#N/A</v>
      </c>
      <c r="R2108" s="132" t="e">
        <v>#N/A</v>
      </c>
      <c r="S2108" s="132" t="e">
        <v>#N/A</v>
      </c>
      <c r="T2108" s="132" t="e">
        <v>#N/A</v>
      </c>
      <c r="U2108" s="132" t="e">
        <v>#N/A</v>
      </c>
      <c r="V2108" s="132" t="e">
        <v>#N/A</v>
      </c>
      <c r="W2108" s="132" t="e">
        <v>#N/A</v>
      </c>
      <c r="X2108" s="132" t="e">
        <v>#N/A</v>
      </c>
      <c r="Y2108" s="132" t="e">
        <v>#N/A</v>
      </c>
      <c r="Z2108" s="132" t="e">
        <v>#N/A</v>
      </c>
      <c r="AA2108" s="132" t="e">
        <v>#N/A</v>
      </c>
      <c r="AB2108" s="132" t="e">
        <v>#N/A</v>
      </c>
      <c r="AC2108" s="132" t="e">
        <v>#N/A</v>
      </c>
      <c r="AD2108" s="132" t="e">
        <v>#N/A</v>
      </c>
      <c r="AE2108" s="132" t="e">
        <v>#N/A</v>
      </c>
      <c r="AF2108" s="132" t="e">
        <v>#N/A</v>
      </c>
    </row>
    <row r="2109" spans="1:32">
      <c r="A2109" s="129">
        <v>39590</v>
      </c>
      <c r="B2109" s="132" t="e">
        <v>#N/A</v>
      </c>
      <c r="C2109" s="132" t="e">
        <v>#N/A</v>
      </c>
      <c r="D2109" s="132" t="e">
        <v>#N/A</v>
      </c>
      <c r="E2109" s="132" t="e">
        <v>#N/A</v>
      </c>
      <c r="F2109" s="132" t="e">
        <v>#N/A</v>
      </c>
      <c r="G2109" s="132" t="e">
        <v>#N/A</v>
      </c>
      <c r="H2109" s="132" t="e">
        <v>#N/A</v>
      </c>
      <c r="I2109" s="132" t="e">
        <v>#N/A</v>
      </c>
      <c r="J2109" s="132" t="e">
        <v>#N/A</v>
      </c>
      <c r="K2109" s="132" t="e">
        <v>#N/A</v>
      </c>
      <c r="L2109" s="132" t="e">
        <v>#N/A</v>
      </c>
      <c r="M2109" s="132" t="e">
        <v>#N/A</v>
      </c>
      <c r="N2109" s="132" t="e">
        <v>#N/A</v>
      </c>
      <c r="R2109" s="132" t="e">
        <v>#N/A</v>
      </c>
      <c r="S2109" s="132" t="e">
        <v>#N/A</v>
      </c>
      <c r="T2109" s="132" t="e">
        <v>#N/A</v>
      </c>
      <c r="U2109" s="132" t="e">
        <v>#N/A</v>
      </c>
      <c r="V2109" s="132" t="e">
        <v>#N/A</v>
      </c>
      <c r="W2109" s="132" t="e">
        <v>#N/A</v>
      </c>
      <c r="X2109" s="132" t="e">
        <v>#N/A</v>
      </c>
      <c r="Y2109" s="132" t="e">
        <v>#N/A</v>
      </c>
      <c r="Z2109" s="132" t="e">
        <v>#N/A</v>
      </c>
      <c r="AA2109" s="132" t="e">
        <v>#N/A</v>
      </c>
      <c r="AB2109" s="132" t="e">
        <v>#N/A</v>
      </c>
      <c r="AC2109" s="132" t="e">
        <v>#N/A</v>
      </c>
      <c r="AD2109" s="132" t="e">
        <v>#N/A</v>
      </c>
      <c r="AE2109" s="132" t="e">
        <v>#N/A</v>
      </c>
      <c r="AF2109" s="132" t="e">
        <v>#N/A</v>
      </c>
    </row>
    <row r="2110" spans="1:32">
      <c r="A2110" s="129">
        <v>39591</v>
      </c>
      <c r="B2110" s="132" t="e">
        <v>#N/A</v>
      </c>
      <c r="C2110" s="132" t="e">
        <v>#N/A</v>
      </c>
      <c r="D2110" s="132" t="e">
        <v>#N/A</v>
      </c>
      <c r="E2110" s="132" t="e">
        <v>#N/A</v>
      </c>
      <c r="F2110" s="132" t="e">
        <v>#N/A</v>
      </c>
      <c r="G2110" s="132" t="e">
        <v>#N/A</v>
      </c>
      <c r="H2110" s="132" t="e">
        <v>#N/A</v>
      </c>
      <c r="I2110" s="132" t="e">
        <v>#N/A</v>
      </c>
      <c r="J2110" s="132" t="e">
        <v>#N/A</v>
      </c>
      <c r="K2110" s="132" t="e">
        <v>#N/A</v>
      </c>
      <c r="L2110" s="132" t="e">
        <v>#N/A</v>
      </c>
      <c r="M2110" s="132" t="e">
        <v>#N/A</v>
      </c>
      <c r="N2110" s="132" t="e">
        <v>#N/A</v>
      </c>
      <c r="R2110" s="132" t="e">
        <v>#N/A</v>
      </c>
      <c r="S2110" s="132" t="e">
        <v>#N/A</v>
      </c>
      <c r="T2110" s="132" t="e">
        <v>#N/A</v>
      </c>
      <c r="U2110" s="132" t="e">
        <v>#N/A</v>
      </c>
      <c r="V2110" s="132" t="e">
        <v>#N/A</v>
      </c>
      <c r="W2110" s="132" t="e">
        <v>#N/A</v>
      </c>
      <c r="X2110" s="132" t="e">
        <v>#N/A</v>
      </c>
      <c r="Y2110" s="132" t="e">
        <v>#N/A</v>
      </c>
      <c r="Z2110" s="132" t="e">
        <v>#N/A</v>
      </c>
      <c r="AA2110" s="132" t="e">
        <v>#N/A</v>
      </c>
      <c r="AB2110" s="132" t="e">
        <v>#N/A</v>
      </c>
      <c r="AC2110" s="132" t="e">
        <v>#N/A</v>
      </c>
      <c r="AD2110" s="132" t="e">
        <v>#N/A</v>
      </c>
      <c r="AE2110" s="132" t="e">
        <v>#N/A</v>
      </c>
      <c r="AF2110" s="132" t="e">
        <v>#N/A</v>
      </c>
    </row>
    <row r="2111" spans="1:32">
      <c r="A2111" s="129">
        <v>39595</v>
      </c>
      <c r="B2111" s="132" t="e">
        <v>#N/A</v>
      </c>
      <c r="C2111" s="132" t="e">
        <v>#N/A</v>
      </c>
      <c r="D2111" s="132" t="e">
        <v>#N/A</v>
      </c>
      <c r="E2111" s="132" t="e">
        <v>#N/A</v>
      </c>
      <c r="F2111" s="132" t="e">
        <v>#N/A</v>
      </c>
      <c r="G2111" s="132" t="e">
        <v>#N/A</v>
      </c>
      <c r="H2111" s="132" t="e">
        <v>#N/A</v>
      </c>
      <c r="I2111" s="132" t="e">
        <v>#N/A</v>
      </c>
      <c r="J2111" s="132" t="e">
        <v>#N/A</v>
      </c>
      <c r="K2111" s="132" t="e">
        <v>#N/A</v>
      </c>
      <c r="L2111" s="132" t="e">
        <v>#N/A</v>
      </c>
      <c r="M2111" s="132" t="e">
        <v>#N/A</v>
      </c>
      <c r="N2111" s="132" t="e">
        <v>#N/A</v>
      </c>
      <c r="R2111" s="132" t="e">
        <v>#N/A</v>
      </c>
      <c r="S2111" s="132" t="e">
        <v>#N/A</v>
      </c>
      <c r="T2111" s="132" t="e">
        <v>#N/A</v>
      </c>
      <c r="U2111" s="132" t="e">
        <v>#N/A</v>
      </c>
      <c r="V2111" s="132" t="e">
        <v>#N/A</v>
      </c>
      <c r="W2111" s="132" t="e">
        <v>#N/A</v>
      </c>
      <c r="X2111" s="132" t="e">
        <v>#N/A</v>
      </c>
      <c r="Y2111" s="132" t="e">
        <v>#N/A</v>
      </c>
      <c r="Z2111" s="132" t="e">
        <v>#N/A</v>
      </c>
      <c r="AA2111" s="132" t="e">
        <v>#N/A</v>
      </c>
      <c r="AB2111" s="132" t="e">
        <v>#N/A</v>
      </c>
      <c r="AC2111" s="132" t="e">
        <v>#N/A</v>
      </c>
      <c r="AD2111" s="132" t="e">
        <v>#N/A</v>
      </c>
      <c r="AE2111" s="132" t="e">
        <v>#N/A</v>
      </c>
      <c r="AF2111" s="132" t="e">
        <v>#N/A</v>
      </c>
    </row>
    <row r="2112" spans="1:32">
      <c r="A2112" s="129">
        <v>39596</v>
      </c>
      <c r="B2112" s="132" t="e">
        <v>#N/A</v>
      </c>
      <c r="C2112" s="132" t="e">
        <v>#N/A</v>
      </c>
      <c r="D2112" s="132" t="e">
        <v>#N/A</v>
      </c>
      <c r="E2112" s="132" t="e">
        <v>#N/A</v>
      </c>
      <c r="F2112" s="132" t="e">
        <v>#N/A</v>
      </c>
      <c r="G2112" s="132" t="e">
        <v>#N/A</v>
      </c>
      <c r="H2112" s="132" t="e">
        <v>#N/A</v>
      </c>
      <c r="I2112" s="132" t="e">
        <v>#N/A</v>
      </c>
      <c r="J2112" s="132" t="e">
        <v>#N/A</v>
      </c>
      <c r="K2112" s="132" t="e">
        <v>#N/A</v>
      </c>
      <c r="L2112" s="132" t="e">
        <v>#N/A</v>
      </c>
      <c r="M2112" s="132" t="e">
        <v>#N/A</v>
      </c>
      <c r="N2112" s="132" t="e">
        <v>#N/A</v>
      </c>
      <c r="R2112" s="132" t="e">
        <v>#N/A</v>
      </c>
      <c r="S2112" s="132" t="e">
        <v>#N/A</v>
      </c>
      <c r="T2112" s="132" t="e">
        <v>#N/A</v>
      </c>
      <c r="U2112" s="132" t="e">
        <v>#N/A</v>
      </c>
      <c r="V2112" s="132" t="e">
        <v>#N/A</v>
      </c>
      <c r="W2112" s="132" t="e">
        <v>#N/A</v>
      </c>
      <c r="X2112" s="132" t="e">
        <v>#N/A</v>
      </c>
      <c r="Y2112" s="132" t="e">
        <v>#N/A</v>
      </c>
      <c r="Z2112" s="132" t="e">
        <v>#N/A</v>
      </c>
      <c r="AA2112" s="132" t="e">
        <v>#N/A</v>
      </c>
      <c r="AB2112" s="132" t="e">
        <v>#N/A</v>
      </c>
      <c r="AC2112" s="132" t="e">
        <v>#N/A</v>
      </c>
      <c r="AD2112" s="132" t="e">
        <v>#N/A</v>
      </c>
      <c r="AE2112" s="132" t="e">
        <v>#N/A</v>
      </c>
      <c r="AF2112" s="132" t="e">
        <v>#N/A</v>
      </c>
    </row>
    <row r="2113" spans="1:32">
      <c r="A2113" s="129">
        <v>39597</v>
      </c>
      <c r="B2113" s="132" t="e">
        <v>#N/A</v>
      </c>
      <c r="C2113" s="132" t="e">
        <v>#N/A</v>
      </c>
      <c r="D2113" s="132" t="e">
        <v>#N/A</v>
      </c>
      <c r="E2113" s="132" t="e">
        <v>#N/A</v>
      </c>
      <c r="F2113" s="132" t="e">
        <v>#N/A</v>
      </c>
      <c r="G2113" s="132" t="e">
        <v>#N/A</v>
      </c>
      <c r="H2113" s="132" t="e">
        <v>#N/A</v>
      </c>
      <c r="I2113" s="132" t="e">
        <v>#N/A</v>
      </c>
      <c r="J2113" s="132" t="e">
        <v>#N/A</v>
      </c>
      <c r="K2113" s="132" t="e">
        <v>#N/A</v>
      </c>
      <c r="L2113" s="132" t="e">
        <v>#N/A</v>
      </c>
      <c r="M2113" s="132" t="e">
        <v>#N/A</v>
      </c>
      <c r="N2113" s="132" t="e">
        <v>#N/A</v>
      </c>
      <c r="R2113" s="132" t="e">
        <v>#N/A</v>
      </c>
      <c r="S2113" s="132" t="e">
        <v>#N/A</v>
      </c>
      <c r="T2113" s="132" t="e">
        <v>#N/A</v>
      </c>
      <c r="U2113" s="132" t="e">
        <v>#N/A</v>
      </c>
      <c r="V2113" s="132" t="e">
        <v>#N/A</v>
      </c>
      <c r="W2113" s="132" t="e">
        <v>#N/A</v>
      </c>
      <c r="X2113" s="132" t="e">
        <v>#N/A</v>
      </c>
      <c r="Y2113" s="132" t="e">
        <v>#N/A</v>
      </c>
      <c r="Z2113" s="132" t="e">
        <v>#N/A</v>
      </c>
      <c r="AA2113" s="132" t="e">
        <v>#N/A</v>
      </c>
      <c r="AB2113" s="132" t="e">
        <v>#N/A</v>
      </c>
      <c r="AC2113" s="132" t="e">
        <v>#N/A</v>
      </c>
      <c r="AD2113" s="132" t="e">
        <v>#N/A</v>
      </c>
      <c r="AE2113" s="132" t="e">
        <v>#N/A</v>
      </c>
      <c r="AF2113" s="132" t="e">
        <v>#N/A</v>
      </c>
    </row>
    <row r="2114" spans="1:32">
      <c r="A2114" s="129">
        <v>39598</v>
      </c>
      <c r="B2114" s="132" t="e">
        <v>#N/A</v>
      </c>
      <c r="C2114" s="132" t="e">
        <v>#N/A</v>
      </c>
      <c r="D2114" s="132" t="e">
        <v>#N/A</v>
      </c>
      <c r="E2114" s="132" t="e">
        <v>#N/A</v>
      </c>
      <c r="F2114" s="132" t="e">
        <v>#N/A</v>
      </c>
      <c r="G2114" s="132" t="e">
        <v>#N/A</v>
      </c>
      <c r="H2114" s="132" t="e">
        <v>#N/A</v>
      </c>
      <c r="I2114" s="132" t="e">
        <v>#N/A</v>
      </c>
      <c r="J2114" s="132" t="e">
        <v>#N/A</v>
      </c>
      <c r="K2114" s="132" t="e">
        <v>#N/A</v>
      </c>
      <c r="L2114" s="132" t="e">
        <v>#N/A</v>
      </c>
      <c r="M2114" s="132" t="e">
        <v>#N/A</v>
      </c>
      <c r="N2114" s="132" t="e">
        <v>#N/A</v>
      </c>
      <c r="R2114" s="132" t="e">
        <v>#N/A</v>
      </c>
      <c r="S2114" s="132" t="e">
        <v>#N/A</v>
      </c>
      <c r="T2114" s="132" t="e">
        <v>#N/A</v>
      </c>
      <c r="U2114" s="132" t="e">
        <v>#N/A</v>
      </c>
      <c r="V2114" s="132" t="e">
        <v>#N/A</v>
      </c>
      <c r="W2114" s="132" t="e">
        <v>#N/A</v>
      </c>
      <c r="X2114" s="132" t="e">
        <v>#N/A</v>
      </c>
      <c r="Y2114" s="132" t="e">
        <v>#N/A</v>
      </c>
      <c r="Z2114" s="132" t="e">
        <v>#N/A</v>
      </c>
      <c r="AA2114" s="132" t="e">
        <v>#N/A</v>
      </c>
      <c r="AB2114" s="132" t="e">
        <v>#N/A</v>
      </c>
      <c r="AC2114" s="132" t="e">
        <v>#N/A</v>
      </c>
      <c r="AD2114" s="132" t="e">
        <v>#N/A</v>
      </c>
      <c r="AE2114" s="132" t="e">
        <v>#N/A</v>
      </c>
      <c r="AF2114" s="132" t="e">
        <v>#N/A</v>
      </c>
    </row>
    <row r="2115" spans="1:32">
      <c r="A2115" s="129">
        <v>39601</v>
      </c>
      <c r="B2115" s="132" t="e">
        <v>#N/A</v>
      </c>
      <c r="C2115" s="132">
        <v>105494</v>
      </c>
      <c r="D2115" s="132">
        <v>528921</v>
      </c>
      <c r="E2115" s="132">
        <v>126036</v>
      </c>
      <c r="F2115" s="132">
        <v>221335</v>
      </c>
      <c r="G2115" s="132">
        <v>1130670</v>
      </c>
      <c r="H2115" s="132">
        <v>48119</v>
      </c>
      <c r="I2115" s="132">
        <v>38411</v>
      </c>
      <c r="J2115" s="132">
        <v>85255</v>
      </c>
      <c r="K2115" s="132">
        <v>20099</v>
      </c>
      <c r="L2115" s="132">
        <v>16220</v>
      </c>
      <c r="M2115" s="132">
        <v>134087</v>
      </c>
      <c r="N2115" s="132" t="e">
        <v>#N/A</v>
      </c>
      <c r="R2115" s="132">
        <v>65299</v>
      </c>
      <c r="S2115" s="132">
        <v>74650</v>
      </c>
      <c r="T2115" s="132">
        <v>352582</v>
      </c>
      <c r="U2115" s="132">
        <v>116682</v>
      </c>
      <c r="V2115" s="132">
        <v>1850</v>
      </c>
      <c r="W2115" s="132">
        <v>3300</v>
      </c>
      <c r="X2115" s="132">
        <v>67577</v>
      </c>
      <c r="Y2115" s="132">
        <v>20550</v>
      </c>
      <c r="Z2115" s="132">
        <v>10398</v>
      </c>
      <c r="AA2115" s="132">
        <v>12650</v>
      </c>
      <c r="AB2115" s="132">
        <v>2300</v>
      </c>
      <c r="AC2115" s="132">
        <v>41398</v>
      </c>
      <c r="AD2115" s="132">
        <v>10070</v>
      </c>
      <c r="AE2115" s="132">
        <v>4000</v>
      </c>
      <c r="AF2115" s="132">
        <v>34030</v>
      </c>
    </row>
    <row r="2116" spans="1:32">
      <c r="A2116" s="129">
        <v>39602</v>
      </c>
      <c r="B2116" s="132" t="e">
        <v>#N/A</v>
      </c>
      <c r="C2116" s="132" t="e">
        <v>#N/A</v>
      </c>
      <c r="D2116" s="132" t="e">
        <v>#N/A</v>
      </c>
      <c r="E2116" s="132" t="e">
        <v>#N/A</v>
      </c>
      <c r="F2116" s="132" t="e">
        <v>#N/A</v>
      </c>
      <c r="G2116" s="132" t="e">
        <v>#N/A</v>
      </c>
      <c r="H2116" s="132" t="e">
        <v>#N/A</v>
      </c>
      <c r="I2116" s="132" t="e">
        <v>#N/A</v>
      </c>
      <c r="J2116" s="132" t="e">
        <v>#N/A</v>
      </c>
      <c r="K2116" s="132" t="e">
        <v>#N/A</v>
      </c>
      <c r="L2116" s="132" t="e">
        <v>#N/A</v>
      </c>
      <c r="M2116" s="132" t="e">
        <v>#N/A</v>
      </c>
      <c r="N2116" s="132" t="e">
        <v>#N/A</v>
      </c>
      <c r="R2116" s="132" t="e">
        <v>#N/A</v>
      </c>
      <c r="S2116" s="132" t="e">
        <v>#N/A</v>
      </c>
      <c r="T2116" s="132" t="e">
        <v>#N/A</v>
      </c>
      <c r="U2116" s="132" t="e">
        <v>#N/A</v>
      </c>
      <c r="V2116" s="132" t="e">
        <v>#N/A</v>
      </c>
      <c r="W2116" s="132" t="e">
        <v>#N/A</v>
      </c>
      <c r="X2116" s="132" t="e">
        <v>#N/A</v>
      </c>
      <c r="Y2116" s="132" t="e">
        <v>#N/A</v>
      </c>
      <c r="Z2116" s="132" t="e">
        <v>#N/A</v>
      </c>
      <c r="AA2116" s="132" t="e">
        <v>#N/A</v>
      </c>
      <c r="AB2116" s="132" t="e">
        <v>#N/A</v>
      </c>
      <c r="AC2116" s="132" t="e">
        <v>#N/A</v>
      </c>
      <c r="AD2116" s="132" t="e">
        <v>#N/A</v>
      </c>
      <c r="AE2116" s="132" t="e">
        <v>#N/A</v>
      </c>
      <c r="AF2116" s="132" t="e">
        <v>#N/A</v>
      </c>
    </row>
    <row r="2117" spans="1:32">
      <c r="A2117" s="129">
        <v>39603</v>
      </c>
      <c r="B2117" s="132" t="e">
        <v>#N/A</v>
      </c>
      <c r="C2117" s="132" t="e">
        <v>#N/A</v>
      </c>
      <c r="D2117" s="132" t="e">
        <v>#N/A</v>
      </c>
      <c r="E2117" s="132" t="e">
        <v>#N/A</v>
      </c>
      <c r="F2117" s="132" t="e">
        <v>#N/A</v>
      </c>
      <c r="G2117" s="132" t="e">
        <v>#N/A</v>
      </c>
      <c r="H2117" s="132" t="e">
        <v>#N/A</v>
      </c>
      <c r="I2117" s="132" t="e">
        <v>#N/A</v>
      </c>
      <c r="J2117" s="132" t="e">
        <v>#N/A</v>
      </c>
      <c r="K2117" s="132" t="e">
        <v>#N/A</v>
      </c>
      <c r="L2117" s="132" t="e">
        <v>#N/A</v>
      </c>
      <c r="M2117" s="132" t="e">
        <v>#N/A</v>
      </c>
      <c r="N2117" s="132" t="e">
        <v>#N/A</v>
      </c>
      <c r="R2117" s="132" t="e">
        <v>#N/A</v>
      </c>
      <c r="S2117" s="132" t="e">
        <v>#N/A</v>
      </c>
      <c r="T2117" s="132" t="e">
        <v>#N/A</v>
      </c>
      <c r="U2117" s="132" t="e">
        <v>#N/A</v>
      </c>
      <c r="V2117" s="132" t="e">
        <v>#N/A</v>
      </c>
      <c r="W2117" s="132" t="e">
        <v>#N/A</v>
      </c>
      <c r="X2117" s="132" t="e">
        <v>#N/A</v>
      </c>
      <c r="Y2117" s="132" t="e">
        <v>#N/A</v>
      </c>
      <c r="Z2117" s="132" t="e">
        <v>#N/A</v>
      </c>
      <c r="AA2117" s="132" t="e">
        <v>#N/A</v>
      </c>
      <c r="AB2117" s="132" t="e">
        <v>#N/A</v>
      </c>
      <c r="AC2117" s="132" t="e">
        <v>#N/A</v>
      </c>
      <c r="AD2117" s="132" t="e">
        <v>#N/A</v>
      </c>
      <c r="AE2117" s="132" t="e">
        <v>#N/A</v>
      </c>
      <c r="AF2117" s="132" t="e">
        <v>#N/A</v>
      </c>
    </row>
    <row r="2118" spans="1:32">
      <c r="A2118" s="129">
        <v>39604</v>
      </c>
      <c r="B2118" s="132" t="e">
        <v>#N/A</v>
      </c>
      <c r="C2118" s="132" t="e">
        <v>#N/A</v>
      </c>
      <c r="D2118" s="132" t="e">
        <v>#N/A</v>
      </c>
      <c r="E2118" s="132" t="e">
        <v>#N/A</v>
      </c>
      <c r="F2118" s="132" t="e">
        <v>#N/A</v>
      </c>
      <c r="G2118" s="132" t="e">
        <v>#N/A</v>
      </c>
      <c r="H2118" s="132" t="e">
        <v>#N/A</v>
      </c>
      <c r="I2118" s="132" t="e">
        <v>#N/A</v>
      </c>
      <c r="J2118" s="132" t="e">
        <v>#N/A</v>
      </c>
      <c r="K2118" s="132" t="e">
        <v>#N/A</v>
      </c>
      <c r="L2118" s="132" t="e">
        <v>#N/A</v>
      </c>
      <c r="M2118" s="132" t="e">
        <v>#N/A</v>
      </c>
      <c r="N2118" s="132" t="e">
        <v>#N/A</v>
      </c>
      <c r="R2118" s="132" t="e">
        <v>#N/A</v>
      </c>
      <c r="S2118" s="132" t="e">
        <v>#N/A</v>
      </c>
      <c r="T2118" s="132" t="e">
        <v>#N/A</v>
      </c>
      <c r="U2118" s="132" t="e">
        <v>#N/A</v>
      </c>
      <c r="V2118" s="132" t="e">
        <v>#N/A</v>
      </c>
      <c r="W2118" s="132" t="e">
        <v>#N/A</v>
      </c>
      <c r="X2118" s="132" t="e">
        <v>#N/A</v>
      </c>
      <c r="Y2118" s="132" t="e">
        <v>#N/A</v>
      </c>
      <c r="Z2118" s="132" t="e">
        <v>#N/A</v>
      </c>
      <c r="AA2118" s="132" t="e">
        <v>#N/A</v>
      </c>
      <c r="AB2118" s="132" t="e">
        <v>#N/A</v>
      </c>
      <c r="AC2118" s="132" t="e">
        <v>#N/A</v>
      </c>
      <c r="AD2118" s="132" t="e">
        <v>#N/A</v>
      </c>
      <c r="AE2118" s="132" t="e">
        <v>#N/A</v>
      </c>
      <c r="AF2118" s="132" t="e">
        <v>#N/A</v>
      </c>
    </row>
    <row r="2119" spans="1:32">
      <c r="A2119" s="129">
        <v>39605</v>
      </c>
      <c r="B2119" s="132" t="e">
        <v>#N/A</v>
      </c>
      <c r="C2119" s="132" t="e">
        <v>#N/A</v>
      </c>
      <c r="D2119" s="132" t="e">
        <v>#N/A</v>
      </c>
      <c r="E2119" s="132" t="e">
        <v>#N/A</v>
      </c>
      <c r="F2119" s="132" t="e">
        <v>#N/A</v>
      </c>
      <c r="G2119" s="132" t="e">
        <v>#N/A</v>
      </c>
      <c r="H2119" s="132" t="e">
        <v>#N/A</v>
      </c>
      <c r="I2119" s="132" t="e">
        <v>#N/A</v>
      </c>
      <c r="J2119" s="132" t="e">
        <v>#N/A</v>
      </c>
      <c r="K2119" s="132" t="e">
        <v>#N/A</v>
      </c>
      <c r="L2119" s="132" t="e">
        <v>#N/A</v>
      </c>
      <c r="M2119" s="132" t="e">
        <v>#N/A</v>
      </c>
      <c r="N2119" s="132" t="e">
        <v>#N/A</v>
      </c>
      <c r="R2119" s="132" t="e">
        <v>#N/A</v>
      </c>
      <c r="S2119" s="132" t="e">
        <v>#N/A</v>
      </c>
      <c r="T2119" s="132" t="e">
        <v>#N/A</v>
      </c>
      <c r="U2119" s="132" t="e">
        <v>#N/A</v>
      </c>
      <c r="V2119" s="132" t="e">
        <v>#N/A</v>
      </c>
      <c r="W2119" s="132" t="e">
        <v>#N/A</v>
      </c>
      <c r="X2119" s="132" t="e">
        <v>#N/A</v>
      </c>
      <c r="Y2119" s="132" t="e">
        <v>#N/A</v>
      </c>
      <c r="Z2119" s="132" t="e">
        <v>#N/A</v>
      </c>
      <c r="AA2119" s="132" t="e">
        <v>#N/A</v>
      </c>
      <c r="AB2119" s="132" t="e">
        <v>#N/A</v>
      </c>
      <c r="AC2119" s="132" t="e">
        <v>#N/A</v>
      </c>
      <c r="AD2119" s="132" t="e">
        <v>#N/A</v>
      </c>
      <c r="AE2119" s="132" t="e">
        <v>#N/A</v>
      </c>
      <c r="AF2119" s="132" t="e">
        <v>#N/A</v>
      </c>
    </row>
    <row r="2120" spans="1:32">
      <c r="A2120" s="129">
        <v>39608</v>
      </c>
      <c r="B2120" s="132" t="e">
        <v>#N/A</v>
      </c>
      <c r="C2120" s="132" t="e">
        <v>#N/A</v>
      </c>
      <c r="D2120" s="132" t="e">
        <v>#N/A</v>
      </c>
      <c r="E2120" s="132" t="e">
        <v>#N/A</v>
      </c>
      <c r="F2120" s="132" t="e">
        <v>#N/A</v>
      </c>
      <c r="G2120" s="132" t="e">
        <v>#N/A</v>
      </c>
      <c r="H2120" s="132" t="e">
        <v>#N/A</v>
      </c>
      <c r="I2120" s="132" t="e">
        <v>#N/A</v>
      </c>
      <c r="J2120" s="132" t="e">
        <v>#N/A</v>
      </c>
      <c r="K2120" s="132" t="e">
        <v>#N/A</v>
      </c>
      <c r="L2120" s="132" t="e">
        <v>#N/A</v>
      </c>
      <c r="M2120" s="132" t="e">
        <v>#N/A</v>
      </c>
      <c r="N2120" s="132" t="e">
        <v>#N/A</v>
      </c>
      <c r="R2120" s="132" t="e">
        <v>#N/A</v>
      </c>
      <c r="S2120" s="132" t="e">
        <v>#N/A</v>
      </c>
      <c r="T2120" s="132" t="e">
        <v>#N/A</v>
      </c>
      <c r="U2120" s="132" t="e">
        <v>#N/A</v>
      </c>
      <c r="V2120" s="132" t="e">
        <v>#N/A</v>
      </c>
      <c r="W2120" s="132" t="e">
        <v>#N/A</v>
      </c>
      <c r="X2120" s="132" t="e">
        <v>#N/A</v>
      </c>
      <c r="Y2120" s="132" t="e">
        <v>#N/A</v>
      </c>
      <c r="Z2120" s="132" t="e">
        <v>#N/A</v>
      </c>
      <c r="AA2120" s="132" t="e">
        <v>#N/A</v>
      </c>
      <c r="AB2120" s="132" t="e">
        <v>#N/A</v>
      </c>
      <c r="AC2120" s="132" t="e">
        <v>#N/A</v>
      </c>
      <c r="AD2120" s="132" t="e">
        <v>#N/A</v>
      </c>
      <c r="AE2120" s="132" t="e">
        <v>#N/A</v>
      </c>
      <c r="AF2120" s="132" t="e">
        <v>#N/A</v>
      </c>
    </row>
    <row r="2121" spans="1:32">
      <c r="A2121" s="129">
        <v>39609</v>
      </c>
      <c r="B2121" s="132">
        <v>389300</v>
      </c>
      <c r="C2121" s="132">
        <v>17400</v>
      </c>
      <c r="D2121" s="132">
        <v>194840</v>
      </c>
      <c r="E2121" s="132">
        <v>18850</v>
      </c>
      <c r="F2121" s="132">
        <v>56170</v>
      </c>
      <c r="G2121" s="132">
        <v>358040</v>
      </c>
      <c r="H2121" s="132">
        <v>14280</v>
      </c>
      <c r="I2121" s="132">
        <v>10780</v>
      </c>
      <c r="J2121" s="132">
        <v>36770</v>
      </c>
      <c r="K2121" s="132">
        <v>2400</v>
      </c>
      <c r="L2121" s="132">
        <v>750</v>
      </c>
      <c r="M2121" s="132">
        <v>31260</v>
      </c>
      <c r="N2121" s="132">
        <v>389300</v>
      </c>
      <c r="R2121" s="132">
        <v>17470</v>
      </c>
      <c r="S2121" s="132" t="e">
        <v>#N/A</v>
      </c>
      <c r="T2121" s="132">
        <v>110920</v>
      </c>
      <c r="U2121" s="132">
        <v>15590</v>
      </c>
      <c r="V2121" s="132" t="e">
        <v>#N/A</v>
      </c>
      <c r="W2121" s="132" t="e">
        <v>#N/A</v>
      </c>
      <c r="X2121" s="132">
        <v>9800</v>
      </c>
      <c r="Y2121" s="132">
        <v>3000</v>
      </c>
      <c r="Z2121" s="132" t="e">
        <v>#N/A</v>
      </c>
      <c r="AA2121" s="132">
        <v>10000</v>
      </c>
      <c r="AB2121" s="132" t="e">
        <v>#N/A</v>
      </c>
      <c r="AC2121" s="132" t="e">
        <v>#N/A</v>
      </c>
      <c r="AD2121" s="132" t="e">
        <v>#N/A</v>
      </c>
      <c r="AE2121" s="132" t="e">
        <v>#N/A</v>
      </c>
      <c r="AF2121" s="132">
        <v>1600</v>
      </c>
    </row>
    <row r="2122" spans="1:32">
      <c r="A2122" s="129">
        <v>39610</v>
      </c>
      <c r="B2122" s="132" t="e">
        <v>#N/A</v>
      </c>
      <c r="C2122" s="132" t="e">
        <v>#N/A</v>
      </c>
      <c r="D2122" s="132" t="e">
        <v>#N/A</v>
      </c>
      <c r="E2122" s="132" t="e">
        <v>#N/A</v>
      </c>
      <c r="F2122" s="132" t="e">
        <v>#N/A</v>
      </c>
      <c r="G2122" s="132" t="e">
        <v>#N/A</v>
      </c>
      <c r="H2122" s="132" t="e">
        <v>#N/A</v>
      </c>
      <c r="I2122" s="132" t="e">
        <v>#N/A</v>
      </c>
      <c r="J2122" s="132" t="e">
        <v>#N/A</v>
      </c>
      <c r="K2122" s="132" t="e">
        <v>#N/A</v>
      </c>
      <c r="L2122" s="132" t="e">
        <v>#N/A</v>
      </c>
      <c r="M2122" s="132" t="e">
        <v>#N/A</v>
      </c>
      <c r="N2122" s="132" t="e">
        <v>#N/A</v>
      </c>
      <c r="R2122" s="132" t="e">
        <v>#N/A</v>
      </c>
      <c r="S2122" s="132" t="e">
        <v>#N/A</v>
      </c>
      <c r="T2122" s="132" t="e">
        <v>#N/A</v>
      </c>
      <c r="U2122" s="132" t="e">
        <v>#N/A</v>
      </c>
      <c r="V2122" s="132" t="e">
        <v>#N/A</v>
      </c>
      <c r="W2122" s="132" t="e">
        <v>#N/A</v>
      </c>
      <c r="X2122" s="132" t="e">
        <v>#N/A</v>
      </c>
      <c r="Y2122" s="132" t="e">
        <v>#N/A</v>
      </c>
      <c r="Z2122" s="132" t="e">
        <v>#N/A</v>
      </c>
      <c r="AA2122" s="132" t="e">
        <v>#N/A</v>
      </c>
      <c r="AB2122" s="132" t="e">
        <v>#N/A</v>
      </c>
      <c r="AC2122" s="132" t="e">
        <v>#N/A</v>
      </c>
      <c r="AD2122" s="132" t="e">
        <v>#N/A</v>
      </c>
      <c r="AE2122" s="132" t="e">
        <v>#N/A</v>
      </c>
      <c r="AF2122" s="132" t="e">
        <v>#N/A</v>
      </c>
    </row>
    <row r="2123" spans="1:32">
      <c r="A2123" s="129">
        <v>39611</v>
      </c>
      <c r="B2123" s="132" t="e">
        <v>#N/A</v>
      </c>
      <c r="C2123" s="132" t="e">
        <v>#N/A</v>
      </c>
      <c r="D2123" s="132" t="e">
        <v>#N/A</v>
      </c>
      <c r="E2123" s="132" t="e">
        <v>#N/A</v>
      </c>
      <c r="F2123" s="132" t="e">
        <v>#N/A</v>
      </c>
      <c r="G2123" s="132" t="e">
        <v>#N/A</v>
      </c>
      <c r="H2123" s="132" t="e">
        <v>#N/A</v>
      </c>
      <c r="I2123" s="132" t="e">
        <v>#N/A</v>
      </c>
      <c r="J2123" s="132" t="e">
        <v>#N/A</v>
      </c>
      <c r="K2123" s="132" t="e">
        <v>#N/A</v>
      </c>
      <c r="L2123" s="132" t="e">
        <v>#N/A</v>
      </c>
      <c r="M2123" s="132" t="e">
        <v>#N/A</v>
      </c>
      <c r="N2123" s="132" t="e">
        <v>#N/A</v>
      </c>
      <c r="R2123" s="132" t="e">
        <v>#N/A</v>
      </c>
      <c r="S2123" s="132" t="e">
        <v>#N/A</v>
      </c>
      <c r="T2123" s="132" t="e">
        <v>#N/A</v>
      </c>
      <c r="U2123" s="132" t="e">
        <v>#N/A</v>
      </c>
      <c r="V2123" s="132" t="e">
        <v>#N/A</v>
      </c>
      <c r="W2123" s="132" t="e">
        <v>#N/A</v>
      </c>
      <c r="X2123" s="132" t="e">
        <v>#N/A</v>
      </c>
      <c r="Y2123" s="132" t="e">
        <v>#N/A</v>
      </c>
      <c r="Z2123" s="132" t="e">
        <v>#N/A</v>
      </c>
      <c r="AA2123" s="132" t="e">
        <v>#N/A</v>
      </c>
      <c r="AB2123" s="132" t="e">
        <v>#N/A</v>
      </c>
      <c r="AC2123" s="132" t="e">
        <v>#N/A</v>
      </c>
      <c r="AD2123" s="132" t="e">
        <v>#N/A</v>
      </c>
      <c r="AE2123" s="132" t="e">
        <v>#N/A</v>
      </c>
      <c r="AF2123" s="132" t="e">
        <v>#N/A</v>
      </c>
    </row>
    <row r="2124" spans="1:32">
      <c r="A2124" s="129">
        <v>39612</v>
      </c>
      <c r="B2124" s="132" t="e">
        <v>#N/A</v>
      </c>
      <c r="C2124" s="132" t="e">
        <v>#N/A</v>
      </c>
      <c r="D2124" s="132" t="e">
        <v>#N/A</v>
      </c>
      <c r="E2124" s="132" t="e">
        <v>#N/A</v>
      </c>
      <c r="F2124" s="132" t="e">
        <v>#N/A</v>
      </c>
      <c r="G2124" s="132" t="e">
        <v>#N/A</v>
      </c>
      <c r="H2124" s="132" t="e">
        <v>#N/A</v>
      </c>
      <c r="I2124" s="132" t="e">
        <v>#N/A</v>
      </c>
      <c r="J2124" s="132" t="e">
        <v>#N/A</v>
      </c>
      <c r="K2124" s="132" t="e">
        <v>#N/A</v>
      </c>
      <c r="L2124" s="132" t="e">
        <v>#N/A</v>
      </c>
      <c r="M2124" s="132" t="e">
        <v>#N/A</v>
      </c>
      <c r="N2124" s="132" t="e">
        <v>#N/A</v>
      </c>
      <c r="R2124" s="132" t="e">
        <v>#N/A</v>
      </c>
      <c r="S2124" s="132" t="e">
        <v>#N/A</v>
      </c>
      <c r="T2124" s="132" t="e">
        <v>#N/A</v>
      </c>
      <c r="U2124" s="132" t="e">
        <v>#N/A</v>
      </c>
      <c r="V2124" s="132" t="e">
        <v>#N/A</v>
      </c>
      <c r="W2124" s="132" t="e">
        <v>#N/A</v>
      </c>
      <c r="X2124" s="132" t="e">
        <v>#N/A</v>
      </c>
      <c r="Y2124" s="132" t="e">
        <v>#N/A</v>
      </c>
      <c r="Z2124" s="132" t="e">
        <v>#N/A</v>
      </c>
      <c r="AA2124" s="132" t="e">
        <v>#N/A</v>
      </c>
      <c r="AB2124" s="132" t="e">
        <v>#N/A</v>
      </c>
      <c r="AC2124" s="132" t="e">
        <v>#N/A</v>
      </c>
      <c r="AD2124" s="132" t="e">
        <v>#N/A</v>
      </c>
      <c r="AE2124" s="132" t="e">
        <v>#N/A</v>
      </c>
      <c r="AF2124" s="132" t="e">
        <v>#N/A</v>
      </c>
    </row>
    <row r="2125" spans="1:32">
      <c r="A2125" s="129">
        <v>39615</v>
      </c>
      <c r="B2125" s="132" t="e">
        <v>#N/A</v>
      </c>
      <c r="C2125" s="132">
        <v>26380</v>
      </c>
      <c r="D2125" s="132">
        <v>288469</v>
      </c>
      <c r="E2125" s="132">
        <v>39985</v>
      </c>
      <c r="F2125" s="132">
        <v>81170</v>
      </c>
      <c r="G2125" s="132">
        <v>539110</v>
      </c>
      <c r="H2125" s="132">
        <v>14780</v>
      </c>
      <c r="I2125" s="132">
        <v>21120</v>
      </c>
      <c r="J2125" s="132">
        <v>45020</v>
      </c>
      <c r="K2125" s="132">
        <v>22476</v>
      </c>
      <c r="L2125" s="132">
        <v>2214</v>
      </c>
      <c r="M2125" s="132">
        <v>61564</v>
      </c>
      <c r="N2125" s="132" t="e">
        <v>#N/A</v>
      </c>
      <c r="R2125" s="132">
        <v>23470</v>
      </c>
      <c r="S2125" s="132">
        <v>18000</v>
      </c>
      <c r="T2125" s="132">
        <v>151656</v>
      </c>
      <c r="U2125" s="132">
        <v>70806</v>
      </c>
      <c r="V2125" s="132" t="e">
        <v>#N/A</v>
      </c>
      <c r="W2125" s="132" t="e">
        <v>#N/A</v>
      </c>
      <c r="X2125" s="132">
        <v>21827</v>
      </c>
      <c r="Y2125" s="132">
        <v>3000</v>
      </c>
      <c r="Z2125" s="132" t="e">
        <v>#N/A</v>
      </c>
      <c r="AA2125" s="132">
        <v>16000</v>
      </c>
      <c r="AB2125" s="132" t="e">
        <v>#N/A</v>
      </c>
      <c r="AC2125" s="132">
        <v>10860</v>
      </c>
      <c r="AD2125" s="132" t="e">
        <v>#N/A</v>
      </c>
      <c r="AE2125" s="132" t="e">
        <v>#N/A</v>
      </c>
      <c r="AF2125" s="132">
        <v>8750</v>
      </c>
    </row>
    <row r="2126" spans="1:32">
      <c r="A2126" s="129">
        <v>39616</v>
      </c>
      <c r="B2126" s="132" t="e">
        <v>#N/A</v>
      </c>
      <c r="C2126" s="132" t="e">
        <v>#N/A</v>
      </c>
      <c r="D2126" s="132" t="e">
        <v>#N/A</v>
      </c>
      <c r="E2126" s="132" t="e">
        <v>#N/A</v>
      </c>
      <c r="F2126" s="132" t="e">
        <v>#N/A</v>
      </c>
      <c r="G2126" s="132" t="e">
        <v>#N/A</v>
      </c>
      <c r="H2126" s="132" t="e">
        <v>#N/A</v>
      </c>
      <c r="I2126" s="132" t="e">
        <v>#N/A</v>
      </c>
      <c r="J2126" s="132" t="e">
        <v>#N/A</v>
      </c>
      <c r="K2126" s="132" t="e">
        <v>#N/A</v>
      </c>
      <c r="L2126" s="132" t="e">
        <v>#N/A</v>
      </c>
      <c r="M2126" s="132" t="e">
        <v>#N/A</v>
      </c>
      <c r="N2126" s="132" t="e">
        <v>#N/A</v>
      </c>
      <c r="R2126" s="132" t="e">
        <v>#N/A</v>
      </c>
      <c r="S2126" s="132" t="e">
        <v>#N/A</v>
      </c>
      <c r="T2126" s="132" t="e">
        <v>#N/A</v>
      </c>
      <c r="U2126" s="132" t="e">
        <v>#N/A</v>
      </c>
      <c r="V2126" s="132" t="e">
        <v>#N/A</v>
      </c>
      <c r="W2126" s="132" t="e">
        <v>#N/A</v>
      </c>
      <c r="X2126" s="132" t="e">
        <v>#N/A</v>
      </c>
      <c r="Y2126" s="132" t="e">
        <v>#N/A</v>
      </c>
      <c r="Z2126" s="132" t="e">
        <v>#N/A</v>
      </c>
      <c r="AA2126" s="132" t="e">
        <v>#N/A</v>
      </c>
      <c r="AB2126" s="132" t="e">
        <v>#N/A</v>
      </c>
      <c r="AC2126" s="132" t="e">
        <v>#N/A</v>
      </c>
      <c r="AD2126" s="132" t="e">
        <v>#N/A</v>
      </c>
      <c r="AE2126" s="132" t="e">
        <v>#N/A</v>
      </c>
      <c r="AF2126" s="132" t="e">
        <v>#N/A</v>
      </c>
    </row>
    <row r="2127" spans="1:32">
      <c r="A2127" s="129">
        <v>39617</v>
      </c>
      <c r="B2127" s="132" t="e">
        <v>#N/A</v>
      </c>
      <c r="C2127" s="132" t="e">
        <v>#N/A</v>
      </c>
      <c r="D2127" s="132" t="e">
        <v>#N/A</v>
      </c>
      <c r="E2127" s="132" t="e">
        <v>#N/A</v>
      </c>
      <c r="F2127" s="132" t="e">
        <v>#N/A</v>
      </c>
      <c r="G2127" s="132" t="e">
        <v>#N/A</v>
      </c>
      <c r="H2127" s="132" t="e">
        <v>#N/A</v>
      </c>
      <c r="I2127" s="132" t="e">
        <v>#N/A</v>
      </c>
      <c r="J2127" s="132" t="e">
        <v>#N/A</v>
      </c>
      <c r="K2127" s="132" t="e">
        <v>#N/A</v>
      </c>
      <c r="L2127" s="132" t="e">
        <v>#N/A</v>
      </c>
      <c r="M2127" s="132" t="e">
        <v>#N/A</v>
      </c>
      <c r="N2127" s="132" t="e">
        <v>#N/A</v>
      </c>
      <c r="R2127" s="132" t="e">
        <v>#N/A</v>
      </c>
      <c r="S2127" s="132" t="e">
        <v>#N/A</v>
      </c>
      <c r="T2127" s="132" t="e">
        <v>#N/A</v>
      </c>
      <c r="U2127" s="132" t="e">
        <v>#N/A</v>
      </c>
      <c r="V2127" s="132" t="e">
        <v>#N/A</v>
      </c>
      <c r="W2127" s="132" t="e">
        <v>#N/A</v>
      </c>
      <c r="X2127" s="132" t="e">
        <v>#N/A</v>
      </c>
      <c r="Y2127" s="132" t="e">
        <v>#N/A</v>
      </c>
      <c r="Z2127" s="132" t="e">
        <v>#N/A</v>
      </c>
      <c r="AA2127" s="132" t="e">
        <v>#N/A</v>
      </c>
      <c r="AB2127" s="132" t="e">
        <v>#N/A</v>
      </c>
      <c r="AC2127" s="132" t="e">
        <v>#N/A</v>
      </c>
      <c r="AD2127" s="132" t="e">
        <v>#N/A</v>
      </c>
      <c r="AE2127" s="132" t="e">
        <v>#N/A</v>
      </c>
      <c r="AF2127" s="132" t="e">
        <v>#N/A</v>
      </c>
    </row>
    <row r="2128" spans="1:32">
      <c r="A2128" s="129">
        <v>39618</v>
      </c>
      <c r="B2128" s="132" t="e">
        <v>#N/A</v>
      </c>
      <c r="C2128" s="132" t="e">
        <v>#N/A</v>
      </c>
      <c r="D2128" s="132" t="e">
        <v>#N/A</v>
      </c>
      <c r="E2128" s="132" t="e">
        <v>#N/A</v>
      </c>
      <c r="F2128" s="132" t="e">
        <v>#N/A</v>
      </c>
      <c r="G2128" s="132" t="e">
        <v>#N/A</v>
      </c>
      <c r="H2128" s="132" t="e">
        <v>#N/A</v>
      </c>
      <c r="I2128" s="132" t="e">
        <v>#N/A</v>
      </c>
      <c r="J2128" s="132" t="e">
        <v>#N/A</v>
      </c>
      <c r="K2128" s="132" t="e">
        <v>#N/A</v>
      </c>
      <c r="L2128" s="132" t="e">
        <v>#N/A</v>
      </c>
      <c r="M2128" s="132" t="e">
        <v>#N/A</v>
      </c>
      <c r="N2128" s="132" t="e">
        <v>#N/A</v>
      </c>
      <c r="R2128" s="132" t="e">
        <v>#N/A</v>
      </c>
      <c r="S2128" s="132" t="e">
        <v>#N/A</v>
      </c>
      <c r="T2128" s="132" t="e">
        <v>#N/A</v>
      </c>
      <c r="U2128" s="132" t="e">
        <v>#N/A</v>
      </c>
      <c r="V2128" s="132" t="e">
        <v>#N/A</v>
      </c>
      <c r="W2128" s="132" t="e">
        <v>#N/A</v>
      </c>
      <c r="X2128" s="132" t="e">
        <v>#N/A</v>
      </c>
      <c r="Y2128" s="132" t="e">
        <v>#N/A</v>
      </c>
      <c r="Z2128" s="132" t="e">
        <v>#N/A</v>
      </c>
      <c r="AA2128" s="132" t="e">
        <v>#N/A</v>
      </c>
      <c r="AB2128" s="132" t="e">
        <v>#N/A</v>
      </c>
      <c r="AC2128" s="132" t="e">
        <v>#N/A</v>
      </c>
      <c r="AD2128" s="132" t="e">
        <v>#N/A</v>
      </c>
      <c r="AE2128" s="132" t="e">
        <v>#N/A</v>
      </c>
      <c r="AF2128" s="132" t="e">
        <v>#N/A</v>
      </c>
    </row>
    <row r="2129" spans="1:32">
      <c r="A2129" s="129">
        <v>39619</v>
      </c>
      <c r="B2129" s="132">
        <v>754539</v>
      </c>
      <c r="C2129" s="132">
        <v>48477</v>
      </c>
      <c r="D2129" s="132">
        <v>359788</v>
      </c>
      <c r="E2129" s="132">
        <v>44335</v>
      </c>
      <c r="F2129" s="132">
        <v>101980</v>
      </c>
      <c r="G2129" s="132">
        <v>668636</v>
      </c>
      <c r="H2129" s="132">
        <v>24755</v>
      </c>
      <c r="I2129" s="132">
        <v>26084</v>
      </c>
      <c r="J2129" s="132">
        <v>47520</v>
      </c>
      <c r="K2129" s="132">
        <v>27476</v>
      </c>
      <c r="L2129" s="132">
        <v>2214</v>
      </c>
      <c r="M2129" s="132">
        <v>85903</v>
      </c>
      <c r="N2129" s="132">
        <v>754539</v>
      </c>
      <c r="R2129" s="132">
        <v>36720</v>
      </c>
      <c r="S2129" s="132">
        <v>37000</v>
      </c>
      <c r="T2129" s="132">
        <v>164906</v>
      </c>
      <c r="U2129" s="132">
        <v>70806</v>
      </c>
      <c r="V2129" s="132" t="e">
        <v>#N/A</v>
      </c>
      <c r="W2129" s="132" t="e">
        <v>#N/A</v>
      </c>
      <c r="X2129" s="132">
        <v>39422</v>
      </c>
      <c r="Y2129" s="132">
        <v>11700</v>
      </c>
      <c r="Z2129" s="132" t="e">
        <v>#N/A</v>
      </c>
      <c r="AA2129" s="132">
        <v>18650</v>
      </c>
      <c r="AB2129" s="132" t="e">
        <v>#N/A</v>
      </c>
      <c r="AC2129" s="132">
        <v>10860</v>
      </c>
      <c r="AD2129" s="132" t="e">
        <v>#N/A</v>
      </c>
      <c r="AE2129" s="132" t="e">
        <v>#N/A</v>
      </c>
      <c r="AF2129" s="132">
        <v>8750</v>
      </c>
    </row>
    <row r="2130" spans="1:32">
      <c r="A2130" s="129">
        <v>39622</v>
      </c>
      <c r="B2130" s="132" t="e">
        <v>#N/A</v>
      </c>
      <c r="C2130" s="132" t="e">
        <v>#N/A</v>
      </c>
      <c r="D2130" s="132" t="e">
        <v>#N/A</v>
      </c>
      <c r="E2130" s="132" t="e">
        <v>#N/A</v>
      </c>
      <c r="F2130" s="132" t="e">
        <v>#N/A</v>
      </c>
      <c r="G2130" s="132" t="e">
        <v>#N/A</v>
      </c>
      <c r="H2130" s="132" t="e">
        <v>#N/A</v>
      </c>
      <c r="I2130" s="132" t="e">
        <v>#N/A</v>
      </c>
      <c r="J2130" s="132" t="e">
        <v>#N/A</v>
      </c>
      <c r="K2130" s="132" t="e">
        <v>#N/A</v>
      </c>
      <c r="L2130" s="132" t="e">
        <v>#N/A</v>
      </c>
      <c r="M2130" s="132" t="e">
        <v>#N/A</v>
      </c>
      <c r="N2130" s="132" t="e">
        <v>#N/A</v>
      </c>
      <c r="R2130" s="132" t="e">
        <v>#N/A</v>
      </c>
      <c r="S2130" s="132" t="e">
        <v>#N/A</v>
      </c>
      <c r="T2130" s="132" t="e">
        <v>#N/A</v>
      </c>
      <c r="U2130" s="132" t="e">
        <v>#N/A</v>
      </c>
      <c r="V2130" s="132" t="e">
        <v>#N/A</v>
      </c>
      <c r="W2130" s="132" t="e">
        <v>#N/A</v>
      </c>
      <c r="X2130" s="132" t="e">
        <v>#N/A</v>
      </c>
      <c r="Y2130" s="132" t="e">
        <v>#N/A</v>
      </c>
      <c r="Z2130" s="132" t="e">
        <v>#N/A</v>
      </c>
      <c r="AA2130" s="132" t="e">
        <v>#N/A</v>
      </c>
      <c r="AB2130" s="132" t="e">
        <v>#N/A</v>
      </c>
      <c r="AC2130" s="132" t="e">
        <v>#N/A</v>
      </c>
      <c r="AD2130" s="132" t="e">
        <v>#N/A</v>
      </c>
      <c r="AE2130" s="132" t="e">
        <v>#N/A</v>
      </c>
      <c r="AF2130" s="132" t="e">
        <v>#N/A</v>
      </c>
    </row>
    <row r="2131" spans="1:32">
      <c r="A2131" s="129">
        <v>39623</v>
      </c>
      <c r="B2131" s="132" t="e">
        <v>#N/A</v>
      </c>
      <c r="C2131" s="132" t="e">
        <v>#N/A</v>
      </c>
      <c r="D2131" s="132" t="e">
        <v>#N/A</v>
      </c>
      <c r="E2131" s="132" t="e">
        <v>#N/A</v>
      </c>
      <c r="F2131" s="132" t="e">
        <v>#N/A</v>
      </c>
      <c r="G2131" s="132" t="e">
        <v>#N/A</v>
      </c>
      <c r="H2131" s="132" t="e">
        <v>#N/A</v>
      </c>
      <c r="I2131" s="132" t="e">
        <v>#N/A</v>
      </c>
      <c r="J2131" s="132" t="e">
        <v>#N/A</v>
      </c>
      <c r="K2131" s="132" t="e">
        <v>#N/A</v>
      </c>
      <c r="L2131" s="132" t="e">
        <v>#N/A</v>
      </c>
      <c r="M2131" s="132" t="e">
        <v>#N/A</v>
      </c>
      <c r="N2131" s="132" t="e">
        <v>#N/A</v>
      </c>
      <c r="R2131" s="132" t="e">
        <v>#N/A</v>
      </c>
      <c r="S2131" s="132" t="e">
        <v>#N/A</v>
      </c>
      <c r="T2131" s="132" t="e">
        <v>#N/A</v>
      </c>
      <c r="U2131" s="132" t="e">
        <v>#N/A</v>
      </c>
      <c r="V2131" s="132" t="e">
        <v>#N/A</v>
      </c>
      <c r="W2131" s="132" t="e">
        <v>#N/A</v>
      </c>
      <c r="X2131" s="132" t="e">
        <v>#N/A</v>
      </c>
      <c r="Y2131" s="132" t="e">
        <v>#N/A</v>
      </c>
      <c r="Z2131" s="132" t="e">
        <v>#N/A</v>
      </c>
      <c r="AA2131" s="132" t="e">
        <v>#N/A</v>
      </c>
      <c r="AB2131" s="132" t="e">
        <v>#N/A</v>
      </c>
      <c r="AC2131" s="132" t="e">
        <v>#N/A</v>
      </c>
      <c r="AD2131" s="132" t="e">
        <v>#N/A</v>
      </c>
      <c r="AE2131" s="132" t="e">
        <v>#N/A</v>
      </c>
      <c r="AF2131" s="132" t="e">
        <v>#N/A</v>
      </c>
    </row>
    <row r="2132" spans="1:32">
      <c r="A2132" s="129">
        <v>39624</v>
      </c>
      <c r="B2132" s="132">
        <v>926345</v>
      </c>
      <c r="C2132" s="132">
        <v>66597</v>
      </c>
      <c r="D2132" s="132">
        <v>447854</v>
      </c>
      <c r="E2132" s="132">
        <v>53646</v>
      </c>
      <c r="F2132" s="132">
        <v>130180</v>
      </c>
      <c r="G2132" s="132">
        <v>825073</v>
      </c>
      <c r="H2132" s="132">
        <v>37020</v>
      </c>
      <c r="I2132" s="132">
        <v>28688</v>
      </c>
      <c r="J2132" s="132">
        <v>54170</v>
      </c>
      <c r="K2132" s="132">
        <v>32866</v>
      </c>
      <c r="L2132" s="132">
        <v>2514</v>
      </c>
      <c r="M2132" s="132">
        <v>101272</v>
      </c>
      <c r="N2132" s="132">
        <v>926345</v>
      </c>
      <c r="R2132" s="132">
        <v>36720</v>
      </c>
      <c r="S2132" s="132">
        <v>56150</v>
      </c>
      <c r="T2132" s="132">
        <v>229066</v>
      </c>
      <c r="U2132" s="132">
        <v>74606</v>
      </c>
      <c r="V2132" s="132" t="e">
        <v>#N/A</v>
      </c>
      <c r="W2132" s="132" t="e">
        <v>#N/A</v>
      </c>
      <c r="X2132" s="132">
        <v>47602</v>
      </c>
      <c r="Y2132" s="132">
        <v>11700</v>
      </c>
      <c r="Z2132" s="132">
        <v>14156</v>
      </c>
      <c r="AA2132" s="132">
        <v>18650</v>
      </c>
      <c r="AB2132" s="132" t="e">
        <v>#N/A</v>
      </c>
      <c r="AC2132" s="132">
        <v>10860</v>
      </c>
      <c r="AD2132" s="132">
        <v>3950</v>
      </c>
      <c r="AE2132" s="132" t="e">
        <v>#N/A</v>
      </c>
      <c r="AF2132" s="132">
        <v>12550</v>
      </c>
    </row>
    <row r="2133" spans="1:32">
      <c r="A2133" s="129">
        <v>39625</v>
      </c>
      <c r="B2133" s="132" t="e">
        <v>#N/A</v>
      </c>
      <c r="C2133" s="132" t="e">
        <v>#N/A</v>
      </c>
      <c r="D2133" s="132" t="e">
        <v>#N/A</v>
      </c>
      <c r="E2133" s="132" t="e">
        <v>#N/A</v>
      </c>
      <c r="F2133" s="132" t="e">
        <v>#N/A</v>
      </c>
      <c r="G2133" s="132" t="e">
        <v>#N/A</v>
      </c>
      <c r="H2133" s="132" t="e">
        <v>#N/A</v>
      </c>
      <c r="I2133" s="132" t="e">
        <v>#N/A</v>
      </c>
      <c r="J2133" s="132" t="e">
        <v>#N/A</v>
      </c>
      <c r="K2133" s="132" t="e">
        <v>#N/A</v>
      </c>
      <c r="L2133" s="132" t="e">
        <v>#N/A</v>
      </c>
      <c r="M2133" s="132" t="e">
        <v>#N/A</v>
      </c>
      <c r="N2133" s="132" t="e">
        <v>#N/A</v>
      </c>
      <c r="R2133" s="132" t="e">
        <v>#N/A</v>
      </c>
      <c r="S2133" s="132" t="e">
        <v>#N/A</v>
      </c>
      <c r="T2133" s="132" t="e">
        <v>#N/A</v>
      </c>
      <c r="U2133" s="132" t="e">
        <v>#N/A</v>
      </c>
      <c r="V2133" s="132" t="e">
        <v>#N/A</v>
      </c>
      <c r="W2133" s="132" t="e">
        <v>#N/A</v>
      </c>
      <c r="X2133" s="132" t="e">
        <v>#N/A</v>
      </c>
      <c r="Y2133" s="132" t="e">
        <v>#N/A</v>
      </c>
      <c r="Z2133" s="132" t="e">
        <v>#N/A</v>
      </c>
      <c r="AA2133" s="132" t="e">
        <v>#N/A</v>
      </c>
      <c r="AB2133" s="132" t="e">
        <v>#N/A</v>
      </c>
      <c r="AC2133" s="132" t="e">
        <v>#N/A</v>
      </c>
      <c r="AD2133" s="132" t="e">
        <v>#N/A</v>
      </c>
      <c r="AE2133" s="132" t="e">
        <v>#N/A</v>
      </c>
      <c r="AF2133" s="132" t="e">
        <v>#N/A</v>
      </c>
    </row>
    <row r="2134" spans="1:32">
      <c r="A2134" s="129">
        <v>39626</v>
      </c>
      <c r="B2134" s="132" t="e">
        <v>#N/A</v>
      </c>
      <c r="C2134" s="132" t="e">
        <v>#N/A</v>
      </c>
      <c r="D2134" s="132" t="e">
        <v>#N/A</v>
      </c>
      <c r="E2134" s="132" t="e">
        <v>#N/A</v>
      </c>
      <c r="F2134" s="132" t="e">
        <v>#N/A</v>
      </c>
      <c r="G2134" s="132" t="e">
        <v>#N/A</v>
      </c>
      <c r="H2134" s="132" t="e">
        <v>#N/A</v>
      </c>
      <c r="I2134" s="132" t="e">
        <v>#N/A</v>
      </c>
      <c r="J2134" s="132" t="e">
        <v>#N/A</v>
      </c>
      <c r="K2134" s="132" t="e">
        <v>#N/A</v>
      </c>
      <c r="L2134" s="132" t="e">
        <v>#N/A</v>
      </c>
      <c r="M2134" s="132" t="e">
        <v>#N/A</v>
      </c>
      <c r="N2134" s="132" t="e">
        <v>#N/A</v>
      </c>
      <c r="R2134" s="132" t="e">
        <v>#N/A</v>
      </c>
      <c r="S2134" s="132" t="e">
        <v>#N/A</v>
      </c>
      <c r="T2134" s="132" t="e">
        <v>#N/A</v>
      </c>
      <c r="U2134" s="132" t="e">
        <v>#N/A</v>
      </c>
      <c r="V2134" s="132" t="e">
        <v>#N/A</v>
      </c>
      <c r="W2134" s="132" t="e">
        <v>#N/A</v>
      </c>
      <c r="X2134" s="132" t="e">
        <v>#N/A</v>
      </c>
      <c r="Y2134" s="132" t="e">
        <v>#N/A</v>
      </c>
      <c r="Z2134" s="132" t="e">
        <v>#N/A</v>
      </c>
      <c r="AA2134" s="132" t="e">
        <v>#N/A</v>
      </c>
      <c r="AB2134" s="132" t="e">
        <v>#N/A</v>
      </c>
      <c r="AC2134" s="132" t="e">
        <v>#N/A</v>
      </c>
      <c r="AD2134" s="132" t="e">
        <v>#N/A</v>
      </c>
      <c r="AE2134" s="132" t="e">
        <v>#N/A</v>
      </c>
      <c r="AF2134" s="132" t="e">
        <v>#N/A</v>
      </c>
    </row>
    <row r="2135" spans="1:32">
      <c r="A2135" s="129">
        <v>39629</v>
      </c>
      <c r="B2135" s="132">
        <v>1106635</v>
      </c>
      <c r="C2135" s="132">
        <v>74447</v>
      </c>
      <c r="D2135" s="132">
        <v>515184</v>
      </c>
      <c r="E2135" s="132">
        <v>62571</v>
      </c>
      <c r="F2135" s="132">
        <v>183540</v>
      </c>
      <c r="G2135" s="132">
        <v>981898</v>
      </c>
      <c r="H2135" s="132">
        <v>45185</v>
      </c>
      <c r="I2135" s="132">
        <v>41288</v>
      </c>
      <c r="J2135" s="132">
        <v>64130</v>
      </c>
      <c r="K2135" s="132">
        <v>35116</v>
      </c>
      <c r="L2135" s="132">
        <v>2814</v>
      </c>
      <c r="M2135" s="132">
        <v>124737</v>
      </c>
      <c r="N2135" s="132">
        <v>1106635</v>
      </c>
      <c r="R2135" s="132">
        <v>52720</v>
      </c>
      <c r="S2135" s="132">
        <v>77850</v>
      </c>
      <c r="T2135" s="132">
        <v>270766</v>
      </c>
      <c r="U2135" s="132">
        <v>114831</v>
      </c>
      <c r="V2135" s="132">
        <v>600</v>
      </c>
      <c r="W2135" s="132" t="e">
        <v>#N/A</v>
      </c>
      <c r="X2135" s="132">
        <v>51602</v>
      </c>
      <c r="Y2135" s="132">
        <v>11700</v>
      </c>
      <c r="Z2135" s="132">
        <v>15156</v>
      </c>
      <c r="AA2135" s="132">
        <v>18650</v>
      </c>
      <c r="AB2135" s="132" t="e">
        <v>#N/A</v>
      </c>
      <c r="AC2135" s="132">
        <v>14935</v>
      </c>
      <c r="AD2135" s="132">
        <v>11550</v>
      </c>
      <c r="AE2135" s="132" t="e">
        <v>#N/A</v>
      </c>
      <c r="AF2135" s="132">
        <v>13550</v>
      </c>
    </row>
    <row r="2136" spans="1:32">
      <c r="A2136" s="129">
        <v>39630</v>
      </c>
      <c r="B2136" s="132" t="e">
        <v>#N/A</v>
      </c>
      <c r="C2136" s="132" t="e">
        <v>#N/A</v>
      </c>
      <c r="D2136" s="132" t="e">
        <v>#N/A</v>
      </c>
      <c r="E2136" s="132" t="e">
        <v>#N/A</v>
      </c>
      <c r="F2136" s="132" t="e">
        <v>#N/A</v>
      </c>
      <c r="G2136" s="132" t="e">
        <v>#N/A</v>
      </c>
      <c r="H2136" s="132" t="e">
        <v>#N/A</v>
      </c>
      <c r="I2136" s="132" t="e">
        <v>#N/A</v>
      </c>
      <c r="J2136" s="132" t="e">
        <v>#N/A</v>
      </c>
      <c r="K2136" s="132" t="e">
        <v>#N/A</v>
      </c>
      <c r="L2136" s="132" t="e">
        <v>#N/A</v>
      </c>
      <c r="M2136" s="132" t="e">
        <v>#N/A</v>
      </c>
      <c r="N2136" s="132" t="e">
        <v>#N/A</v>
      </c>
      <c r="R2136" s="132" t="e">
        <v>#N/A</v>
      </c>
      <c r="S2136" s="132" t="e">
        <v>#N/A</v>
      </c>
      <c r="T2136" s="132" t="e">
        <v>#N/A</v>
      </c>
      <c r="U2136" s="132" t="e">
        <v>#N/A</v>
      </c>
      <c r="V2136" s="132" t="e">
        <v>#N/A</v>
      </c>
      <c r="W2136" s="132" t="e">
        <v>#N/A</v>
      </c>
      <c r="X2136" s="132" t="e">
        <v>#N/A</v>
      </c>
      <c r="Y2136" s="132" t="e">
        <v>#N/A</v>
      </c>
      <c r="Z2136" s="132" t="e">
        <v>#N/A</v>
      </c>
      <c r="AA2136" s="132" t="e">
        <v>#N/A</v>
      </c>
      <c r="AB2136" s="132" t="e">
        <v>#N/A</v>
      </c>
      <c r="AC2136" s="132" t="e">
        <v>#N/A</v>
      </c>
      <c r="AD2136" s="132" t="e">
        <v>#N/A</v>
      </c>
      <c r="AE2136" s="132" t="e">
        <v>#N/A</v>
      </c>
      <c r="AF2136" s="132" t="e">
        <v>#N/A</v>
      </c>
    </row>
    <row r="2137" spans="1:32">
      <c r="A2137" s="129">
        <v>39631</v>
      </c>
      <c r="B2137" s="132" t="e">
        <v>#N/A</v>
      </c>
      <c r="C2137" s="132" t="e">
        <v>#N/A</v>
      </c>
      <c r="D2137" s="132" t="e">
        <v>#N/A</v>
      </c>
      <c r="E2137" s="132" t="e">
        <v>#N/A</v>
      </c>
      <c r="F2137" s="132" t="e">
        <v>#N/A</v>
      </c>
      <c r="G2137" s="132" t="e">
        <v>#N/A</v>
      </c>
      <c r="H2137" s="132" t="e">
        <v>#N/A</v>
      </c>
      <c r="I2137" s="132" t="e">
        <v>#N/A</v>
      </c>
      <c r="J2137" s="132" t="e">
        <v>#N/A</v>
      </c>
      <c r="K2137" s="132" t="e">
        <v>#N/A</v>
      </c>
      <c r="L2137" s="132" t="e">
        <v>#N/A</v>
      </c>
      <c r="M2137" s="132" t="e">
        <v>#N/A</v>
      </c>
      <c r="N2137" s="132" t="e">
        <v>#N/A</v>
      </c>
      <c r="R2137" s="132" t="e">
        <v>#N/A</v>
      </c>
      <c r="S2137" s="132" t="e">
        <v>#N/A</v>
      </c>
      <c r="T2137" s="132" t="e">
        <v>#N/A</v>
      </c>
      <c r="U2137" s="132" t="e">
        <v>#N/A</v>
      </c>
      <c r="V2137" s="132" t="e">
        <v>#N/A</v>
      </c>
      <c r="W2137" s="132" t="e">
        <v>#N/A</v>
      </c>
      <c r="X2137" s="132" t="e">
        <v>#N/A</v>
      </c>
      <c r="Y2137" s="132" t="e">
        <v>#N/A</v>
      </c>
      <c r="Z2137" s="132" t="e">
        <v>#N/A</v>
      </c>
      <c r="AA2137" s="132" t="e">
        <v>#N/A</v>
      </c>
      <c r="AB2137" s="132" t="e">
        <v>#N/A</v>
      </c>
      <c r="AC2137" s="132" t="e">
        <v>#N/A</v>
      </c>
      <c r="AD2137" s="132" t="e">
        <v>#N/A</v>
      </c>
      <c r="AE2137" s="132" t="e">
        <v>#N/A</v>
      </c>
      <c r="AF2137" s="132" t="e">
        <v>#N/A</v>
      </c>
    </row>
    <row r="2138" spans="1:32">
      <c r="A2138" s="129">
        <v>39632</v>
      </c>
      <c r="B2138" s="132" t="e">
        <v>#N/A</v>
      </c>
      <c r="C2138" s="132" t="e">
        <v>#N/A</v>
      </c>
      <c r="D2138" s="132" t="e">
        <v>#N/A</v>
      </c>
      <c r="E2138" s="132" t="e">
        <v>#N/A</v>
      </c>
      <c r="F2138" s="132" t="e">
        <v>#N/A</v>
      </c>
      <c r="G2138" s="132" t="e">
        <v>#N/A</v>
      </c>
      <c r="H2138" s="132" t="e">
        <v>#N/A</v>
      </c>
      <c r="I2138" s="132" t="e">
        <v>#N/A</v>
      </c>
      <c r="J2138" s="132" t="e">
        <v>#N/A</v>
      </c>
      <c r="K2138" s="132" t="e">
        <v>#N/A</v>
      </c>
      <c r="L2138" s="132" t="e">
        <v>#N/A</v>
      </c>
      <c r="M2138" s="132" t="e">
        <v>#N/A</v>
      </c>
      <c r="N2138" s="132" t="e">
        <v>#N/A</v>
      </c>
      <c r="R2138" s="132" t="e">
        <v>#N/A</v>
      </c>
      <c r="S2138" s="132" t="e">
        <v>#N/A</v>
      </c>
      <c r="T2138" s="132" t="e">
        <v>#N/A</v>
      </c>
      <c r="U2138" s="132" t="e">
        <v>#N/A</v>
      </c>
      <c r="V2138" s="132" t="e">
        <v>#N/A</v>
      </c>
      <c r="W2138" s="132" t="e">
        <v>#N/A</v>
      </c>
      <c r="X2138" s="132" t="e">
        <v>#N/A</v>
      </c>
      <c r="Y2138" s="132" t="e">
        <v>#N/A</v>
      </c>
      <c r="Z2138" s="132" t="e">
        <v>#N/A</v>
      </c>
      <c r="AA2138" s="132" t="e">
        <v>#N/A</v>
      </c>
      <c r="AB2138" s="132" t="e">
        <v>#N/A</v>
      </c>
      <c r="AC2138" s="132" t="e">
        <v>#N/A</v>
      </c>
      <c r="AD2138" s="132" t="e">
        <v>#N/A</v>
      </c>
      <c r="AE2138" s="132" t="e">
        <v>#N/A</v>
      </c>
      <c r="AF2138" s="132" t="e">
        <v>#N/A</v>
      </c>
    </row>
    <row r="2139" spans="1:32">
      <c r="A2139" s="129">
        <v>39636</v>
      </c>
      <c r="B2139" s="132" t="e">
        <v>#N/A</v>
      </c>
      <c r="C2139" s="132" t="e">
        <v>#N/A</v>
      </c>
      <c r="D2139" s="132" t="e">
        <v>#N/A</v>
      </c>
      <c r="E2139" s="132" t="e">
        <v>#N/A</v>
      </c>
      <c r="F2139" s="132" t="e">
        <v>#N/A</v>
      </c>
      <c r="G2139" s="132" t="e">
        <v>#N/A</v>
      </c>
      <c r="H2139" s="132" t="e">
        <v>#N/A</v>
      </c>
      <c r="I2139" s="132" t="e">
        <v>#N/A</v>
      </c>
      <c r="J2139" s="132" t="e">
        <v>#N/A</v>
      </c>
      <c r="K2139" s="132" t="e">
        <v>#N/A</v>
      </c>
      <c r="L2139" s="132" t="e">
        <v>#N/A</v>
      </c>
      <c r="M2139" s="132" t="e">
        <v>#N/A</v>
      </c>
      <c r="N2139" s="132" t="e">
        <v>#N/A</v>
      </c>
      <c r="R2139" s="132" t="e">
        <v>#N/A</v>
      </c>
      <c r="S2139" s="132" t="e">
        <v>#N/A</v>
      </c>
      <c r="T2139" s="132" t="e">
        <v>#N/A</v>
      </c>
      <c r="U2139" s="132" t="e">
        <v>#N/A</v>
      </c>
      <c r="V2139" s="132" t="e">
        <v>#N/A</v>
      </c>
      <c r="W2139" s="132" t="e">
        <v>#N/A</v>
      </c>
      <c r="X2139" s="132" t="e">
        <v>#N/A</v>
      </c>
      <c r="Y2139" s="132" t="e">
        <v>#N/A</v>
      </c>
      <c r="Z2139" s="132" t="e">
        <v>#N/A</v>
      </c>
      <c r="AA2139" s="132" t="e">
        <v>#N/A</v>
      </c>
      <c r="AB2139" s="132" t="e">
        <v>#N/A</v>
      </c>
      <c r="AC2139" s="132" t="e">
        <v>#N/A</v>
      </c>
      <c r="AD2139" s="132" t="e">
        <v>#N/A</v>
      </c>
      <c r="AE2139" s="132" t="e">
        <v>#N/A</v>
      </c>
      <c r="AF2139" s="132" t="e">
        <v>#N/A</v>
      </c>
    </row>
    <row r="2140" spans="1:32">
      <c r="A2140" s="129">
        <v>39637</v>
      </c>
      <c r="B2140" s="132" t="e">
        <v>#N/A</v>
      </c>
      <c r="C2140" s="132" t="e">
        <v>#N/A</v>
      </c>
      <c r="D2140" s="132" t="e">
        <v>#N/A</v>
      </c>
      <c r="E2140" s="132" t="e">
        <v>#N/A</v>
      </c>
      <c r="F2140" s="132" t="e">
        <v>#N/A</v>
      </c>
      <c r="G2140" s="132" t="e">
        <v>#N/A</v>
      </c>
      <c r="H2140" s="132" t="e">
        <v>#N/A</v>
      </c>
      <c r="I2140" s="132" t="e">
        <v>#N/A</v>
      </c>
      <c r="J2140" s="132" t="e">
        <v>#N/A</v>
      </c>
      <c r="K2140" s="132" t="e">
        <v>#N/A</v>
      </c>
      <c r="L2140" s="132" t="e">
        <v>#N/A</v>
      </c>
      <c r="M2140" s="132" t="e">
        <v>#N/A</v>
      </c>
      <c r="N2140" s="132" t="e">
        <v>#N/A</v>
      </c>
      <c r="R2140" s="132" t="e">
        <v>#N/A</v>
      </c>
      <c r="S2140" s="132" t="e">
        <v>#N/A</v>
      </c>
      <c r="T2140" s="132" t="e">
        <v>#N/A</v>
      </c>
      <c r="U2140" s="132" t="e">
        <v>#N/A</v>
      </c>
      <c r="V2140" s="132" t="e">
        <v>#N/A</v>
      </c>
      <c r="W2140" s="132" t="e">
        <v>#N/A</v>
      </c>
      <c r="X2140" s="132" t="e">
        <v>#N/A</v>
      </c>
      <c r="Y2140" s="132" t="e">
        <v>#N/A</v>
      </c>
      <c r="Z2140" s="132" t="e">
        <v>#N/A</v>
      </c>
      <c r="AA2140" s="132" t="e">
        <v>#N/A</v>
      </c>
      <c r="AB2140" s="132" t="e">
        <v>#N/A</v>
      </c>
      <c r="AC2140" s="132" t="e">
        <v>#N/A</v>
      </c>
      <c r="AD2140" s="132" t="e">
        <v>#N/A</v>
      </c>
      <c r="AE2140" s="132" t="e">
        <v>#N/A</v>
      </c>
      <c r="AF2140" s="132" t="e">
        <v>#N/A</v>
      </c>
    </row>
    <row r="2141" spans="1:32">
      <c r="A2141" s="129">
        <v>39638</v>
      </c>
      <c r="B2141" s="132" t="e">
        <v>#N/A</v>
      </c>
      <c r="C2141" s="132" t="e">
        <v>#N/A</v>
      </c>
      <c r="D2141" s="132" t="e">
        <v>#N/A</v>
      </c>
      <c r="E2141" s="132" t="e">
        <v>#N/A</v>
      </c>
      <c r="F2141" s="132" t="e">
        <v>#N/A</v>
      </c>
      <c r="G2141" s="132" t="e">
        <v>#N/A</v>
      </c>
      <c r="H2141" s="132" t="e">
        <v>#N/A</v>
      </c>
      <c r="I2141" s="132" t="e">
        <v>#N/A</v>
      </c>
      <c r="J2141" s="132" t="e">
        <v>#N/A</v>
      </c>
      <c r="K2141" s="132" t="e">
        <v>#N/A</v>
      </c>
      <c r="L2141" s="132" t="e">
        <v>#N/A</v>
      </c>
      <c r="M2141" s="132" t="e">
        <v>#N/A</v>
      </c>
      <c r="N2141" s="132" t="e">
        <v>#N/A</v>
      </c>
      <c r="R2141" s="132" t="e">
        <v>#N/A</v>
      </c>
      <c r="S2141" s="132" t="e">
        <v>#N/A</v>
      </c>
      <c r="T2141" s="132" t="e">
        <v>#N/A</v>
      </c>
      <c r="U2141" s="132" t="e">
        <v>#N/A</v>
      </c>
      <c r="V2141" s="132" t="e">
        <v>#N/A</v>
      </c>
      <c r="W2141" s="132" t="e">
        <v>#N/A</v>
      </c>
      <c r="X2141" s="132" t="e">
        <v>#N/A</v>
      </c>
      <c r="Y2141" s="132" t="e">
        <v>#N/A</v>
      </c>
      <c r="Z2141" s="132" t="e">
        <v>#N/A</v>
      </c>
      <c r="AA2141" s="132" t="e">
        <v>#N/A</v>
      </c>
      <c r="AB2141" s="132" t="e">
        <v>#N/A</v>
      </c>
      <c r="AC2141" s="132" t="e">
        <v>#N/A</v>
      </c>
      <c r="AD2141" s="132" t="e">
        <v>#N/A</v>
      </c>
      <c r="AE2141" s="132" t="e">
        <v>#N/A</v>
      </c>
      <c r="AF2141" s="132" t="e">
        <v>#N/A</v>
      </c>
    </row>
    <row r="2142" spans="1:32">
      <c r="A2142" s="129">
        <v>39639</v>
      </c>
      <c r="B2142" s="132">
        <v>326109</v>
      </c>
      <c r="C2142" s="132">
        <v>65079</v>
      </c>
      <c r="D2142" s="132">
        <v>158790</v>
      </c>
      <c r="E2142" s="132">
        <v>28476</v>
      </c>
      <c r="F2142" s="132">
        <v>15996</v>
      </c>
      <c r="G2142" s="132">
        <v>296361</v>
      </c>
      <c r="H2142" s="132">
        <v>5235</v>
      </c>
      <c r="I2142" s="132">
        <v>15881</v>
      </c>
      <c r="J2142" s="132">
        <v>21870</v>
      </c>
      <c r="K2142" s="132">
        <v>1500</v>
      </c>
      <c r="L2142" s="132">
        <v>300</v>
      </c>
      <c r="M2142" s="132">
        <v>29748</v>
      </c>
      <c r="N2142" s="132">
        <v>326109</v>
      </c>
      <c r="R2142" s="132">
        <v>4750</v>
      </c>
      <c r="S2142" s="132">
        <v>18650</v>
      </c>
      <c r="T2142" s="132">
        <v>111577</v>
      </c>
      <c r="U2142" s="132">
        <v>50055</v>
      </c>
      <c r="V2142" s="132">
        <v>1250</v>
      </c>
      <c r="W2142" s="132">
        <v>1000</v>
      </c>
      <c r="X2142" s="132">
        <v>15990</v>
      </c>
      <c r="Y2142" s="132">
        <v>16500</v>
      </c>
      <c r="Z2142" s="132" t="e">
        <v>#N/A</v>
      </c>
      <c r="AA2142" s="132">
        <v>2650</v>
      </c>
      <c r="AB2142" s="132" t="e">
        <v>#N/A</v>
      </c>
      <c r="AC2142" s="132" t="e">
        <v>#N/A</v>
      </c>
      <c r="AD2142" s="132" t="e">
        <v>#N/A</v>
      </c>
      <c r="AE2142" s="132">
        <v>3200</v>
      </c>
      <c r="AF2142" s="132">
        <v>4950</v>
      </c>
    </row>
    <row r="2143" spans="1:32">
      <c r="A2143" s="129">
        <v>39640</v>
      </c>
      <c r="B2143" s="132" t="e">
        <v>#N/A</v>
      </c>
      <c r="C2143" s="132">
        <v>65079</v>
      </c>
      <c r="D2143" s="132">
        <v>158790</v>
      </c>
      <c r="E2143" s="132">
        <v>28476</v>
      </c>
      <c r="F2143" s="132">
        <v>15996</v>
      </c>
      <c r="G2143" s="132">
        <v>296361</v>
      </c>
      <c r="H2143" s="132">
        <v>5235</v>
      </c>
      <c r="I2143" s="132">
        <v>15881</v>
      </c>
      <c r="J2143" s="132">
        <v>21870</v>
      </c>
      <c r="K2143" s="132">
        <v>1500</v>
      </c>
      <c r="L2143" s="132">
        <v>300</v>
      </c>
      <c r="M2143" s="132">
        <v>29748</v>
      </c>
      <c r="N2143" s="132" t="e">
        <v>#N/A</v>
      </c>
      <c r="R2143" s="132">
        <v>4750</v>
      </c>
      <c r="S2143" s="132">
        <v>18650</v>
      </c>
      <c r="T2143" s="132">
        <v>111577</v>
      </c>
      <c r="U2143" s="132">
        <v>50055</v>
      </c>
      <c r="V2143" s="132">
        <v>1250</v>
      </c>
      <c r="W2143" s="132">
        <v>1000</v>
      </c>
      <c r="X2143" s="132">
        <v>15990</v>
      </c>
      <c r="Y2143" s="132">
        <v>16500</v>
      </c>
      <c r="Z2143" s="132" t="e">
        <v>#N/A</v>
      </c>
      <c r="AA2143" s="132">
        <v>2650</v>
      </c>
      <c r="AB2143" s="132" t="e">
        <v>#N/A</v>
      </c>
      <c r="AC2143" s="132" t="e">
        <v>#N/A</v>
      </c>
      <c r="AD2143" s="132" t="e">
        <v>#N/A</v>
      </c>
      <c r="AE2143" s="132">
        <v>3200</v>
      </c>
      <c r="AF2143" s="132">
        <v>4950</v>
      </c>
    </row>
    <row r="2144" spans="1:32">
      <c r="A2144" s="129">
        <v>39643</v>
      </c>
      <c r="B2144" s="132" t="e">
        <v>#N/A</v>
      </c>
      <c r="C2144" s="132" t="e">
        <v>#N/A</v>
      </c>
      <c r="D2144" s="132" t="e">
        <v>#N/A</v>
      </c>
      <c r="E2144" s="132" t="e">
        <v>#N/A</v>
      </c>
      <c r="F2144" s="132" t="e">
        <v>#N/A</v>
      </c>
      <c r="G2144" s="132" t="e">
        <v>#N/A</v>
      </c>
      <c r="H2144" s="132" t="e">
        <v>#N/A</v>
      </c>
      <c r="I2144" s="132" t="e">
        <v>#N/A</v>
      </c>
      <c r="J2144" s="132" t="e">
        <v>#N/A</v>
      </c>
      <c r="K2144" s="132" t="e">
        <v>#N/A</v>
      </c>
      <c r="L2144" s="132" t="e">
        <v>#N/A</v>
      </c>
      <c r="M2144" s="132" t="e">
        <v>#N/A</v>
      </c>
      <c r="N2144" s="132" t="e">
        <v>#N/A</v>
      </c>
      <c r="R2144" s="132" t="e">
        <v>#N/A</v>
      </c>
      <c r="S2144" s="132" t="e">
        <v>#N/A</v>
      </c>
      <c r="T2144" s="132" t="e">
        <v>#N/A</v>
      </c>
      <c r="U2144" s="132" t="e">
        <v>#N/A</v>
      </c>
      <c r="V2144" s="132" t="e">
        <v>#N/A</v>
      </c>
      <c r="W2144" s="132" t="e">
        <v>#N/A</v>
      </c>
      <c r="X2144" s="132" t="e">
        <v>#N/A</v>
      </c>
      <c r="Y2144" s="132" t="e">
        <v>#N/A</v>
      </c>
      <c r="Z2144" s="132" t="e">
        <v>#N/A</v>
      </c>
      <c r="AA2144" s="132" t="e">
        <v>#N/A</v>
      </c>
      <c r="AB2144" s="132" t="e">
        <v>#N/A</v>
      </c>
      <c r="AC2144" s="132" t="e">
        <v>#N/A</v>
      </c>
      <c r="AD2144" s="132" t="e">
        <v>#N/A</v>
      </c>
      <c r="AE2144" s="132" t="e">
        <v>#N/A</v>
      </c>
      <c r="AF2144" s="132" t="e">
        <v>#N/A</v>
      </c>
    </row>
    <row r="2145" spans="1:32">
      <c r="A2145" s="129">
        <v>39644</v>
      </c>
      <c r="B2145" s="132">
        <v>485181</v>
      </c>
      <c r="C2145" s="132">
        <v>78729</v>
      </c>
      <c r="D2145" s="132">
        <v>246432</v>
      </c>
      <c r="E2145" s="132">
        <v>56426</v>
      </c>
      <c r="F2145" s="132">
        <v>19696</v>
      </c>
      <c r="G2145" s="132">
        <v>444963</v>
      </c>
      <c r="H2145" s="132">
        <v>10985</v>
      </c>
      <c r="I2145" s="132">
        <v>20301</v>
      </c>
      <c r="J2145" s="132">
        <v>36030</v>
      </c>
      <c r="K2145" s="132">
        <v>1800</v>
      </c>
      <c r="L2145" s="132">
        <v>600</v>
      </c>
      <c r="M2145" s="132">
        <v>40218</v>
      </c>
      <c r="N2145" s="132">
        <v>485181</v>
      </c>
      <c r="R2145" s="132">
        <v>4750</v>
      </c>
      <c r="S2145" s="132">
        <v>23150</v>
      </c>
      <c r="T2145" s="132">
        <v>176527</v>
      </c>
      <c r="U2145" s="132">
        <v>58855</v>
      </c>
      <c r="V2145" s="132">
        <v>2250</v>
      </c>
      <c r="W2145" s="132">
        <v>1000</v>
      </c>
      <c r="X2145" s="132">
        <v>27240</v>
      </c>
      <c r="Y2145" s="132">
        <v>16500</v>
      </c>
      <c r="Z2145" s="132" t="e">
        <v>#N/A</v>
      </c>
      <c r="AA2145" s="132">
        <v>2650</v>
      </c>
      <c r="AB2145" s="132">
        <v>4000</v>
      </c>
      <c r="AC2145" s="132" t="e">
        <v>#N/A</v>
      </c>
      <c r="AD2145" s="132" t="e">
        <v>#N/A</v>
      </c>
      <c r="AE2145" s="132">
        <v>3200</v>
      </c>
      <c r="AF2145" s="132">
        <v>24175</v>
      </c>
    </row>
    <row r="2146" spans="1:32">
      <c r="A2146" s="129">
        <v>39645</v>
      </c>
      <c r="B2146" s="132" t="e">
        <v>#N/A</v>
      </c>
      <c r="C2146" s="132" t="e">
        <v>#N/A</v>
      </c>
      <c r="D2146" s="132" t="e">
        <v>#N/A</v>
      </c>
      <c r="E2146" s="132" t="e">
        <v>#N/A</v>
      </c>
      <c r="F2146" s="132" t="e">
        <v>#N/A</v>
      </c>
      <c r="G2146" s="132" t="e">
        <v>#N/A</v>
      </c>
      <c r="H2146" s="132" t="e">
        <v>#N/A</v>
      </c>
      <c r="I2146" s="132" t="e">
        <v>#N/A</v>
      </c>
      <c r="J2146" s="132" t="e">
        <v>#N/A</v>
      </c>
      <c r="K2146" s="132" t="e">
        <v>#N/A</v>
      </c>
      <c r="L2146" s="132" t="e">
        <v>#N/A</v>
      </c>
      <c r="M2146" s="132" t="e">
        <v>#N/A</v>
      </c>
      <c r="N2146" s="132" t="e">
        <v>#N/A</v>
      </c>
      <c r="R2146" s="132" t="e">
        <v>#N/A</v>
      </c>
      <c r="S2146" s="132" t="e">
        <v>#N/A</v>
      </c>
      <c r="T2146" s="132" t="e">
        <v>#N/A</v>
      </c>
      <c r="U2146" s="132" t="e">
        <v>#N/A</v>
      </c>
      <c r="V2146" s="132" t="e">
        <v>#N/A</v>
      </c>
      <c r="W2146" s="132" t="e">
        <v>#N/A</v>
      </c>
      <c r="X2146" s="132" t="e">
        <v>#N/A</v>
      </c>
      <c r="Y2146" s="132" t="e">
        <v>#N/A</v>
      </c>
      <c r="Z2146" s="132" t="e">
        <v>#N/A</v>
      </c>
      <c r="AA2146" s="132" t="e">
        <v>#N/A</v>
      </c>
      <c r="AB2146" s="132" t="e">
        <v>#N/A</v>
      </c>
      <c r="AC2146" s="132" t="e">
        <v>#N/A</v>
      </c>
      <c r="AD2146" s="132" t="e">
        <v>#N/A</v>
      </c>
      <c r="AE2146" s="132" t="e">
        <v>#N/A</v>
      </c>
      <c r="AF2146" s="132" t="e">
        <v>#N/A</v>
      </c>
    </row>
    <row r="2147" spans="1:32">
      <c r="A2147" s="129">
        <v>39646</v>
      </c>
      <c r="B2147" s="132" t="e">
        <v>#N/A</v>
      </c>
      <c r="C2147" s="132" t="e">
        <v>#N/A</v>
      </c>
      <c r="D2147" s="132" t="e">
        <v>#N/A</v>
      </c>
      <c r="E2147" s="132" t="e">
        <v>#N/A</v>
      </c>
      <c r="F2147" s="132" t="e">
        <v>#N/A</v>
      </c>
      <c r="G2147" s="132" t="e">
        <v>#N/A</v>
      </c>
      <c r="H2147" s="132" t="e">
        <v>#N/A</v>
      </c>
      <c r="I2147" s="132" t="e">
        <v>#N/A</v>
      </c>
      <c r="J2147" s="132" t="e">
        <v>#N/A</v>
      </c>
      <c r="K2147" s="132" t="e">
        <v>#N/A</v>
      </c>
      <c r="L2147" s="132" t="e">
        <v>#N/A</v>
      </c>
      <c r="M2147" s="132" t="e">
        <v>#N/A</v>
      </c>
      <c r="N2147" s="132" t="e">
        <v>#N/A</v>
      </c>
      <c r="R2147" s="132" t="e">
        <v>#N/A</v>
      </c>
      <c r="S2147" s="132" t="e">
        <v>#N/A</v>
      </c>
      <c r="T2147" s="132" t="e">
        <v>#N/A</v>
      </c>
      <c r="U2147" s="132" t="e">
        <v>#N/A</v>
      </c>
      <c r="V2147" s="132" t="e">
        <v>#N/A</v>
      </c>
      <c r="W2147" s="132" t="e">
        <v>#N/A</v>
      </c>
      <c r="X2147" s="132" t="e">
        <v>#N/A</v>
      </c>
      <c r="Y2147" s="132" t="e">
        <v>#N/A</v>
      </c>
      <c r="Z2147" s="132" t="e">
        <v>#N/A</v>
      </c>
      <c r="AA2147" s="132" t="e">
        <v>#N/A</v>
      </c>
      <c r="AB2147" s="132" t="e">
        <v>#N/A</v>
      </c>
      <c r="AC2147" s="132" t="e">
        <v>#N/A</v>
      </c>
      <c r="AD2147" s="132" t="e">
        <v>#N/A</v>
      </c>
      <c r="AE2147" s="132" t="e">
        <v>#N/A</v>
      </c>
      <c r="AF2147" s="132" t="e">
        <v>#N/A</v>
      </c>
    </row>
    <row r="2148" spans="1:32">
      <c r="A2148" s="129">
        <v>39647</v>
      </c>
      <c r="B2148" s="132" t="e">
        <v>#N/A</v>
      </c>
      <c r="C2148" s="132" t="e">
        <v>#N/A</v>
      </c>
      <c r="D2148" s="132" t="e">
        <v>#N/A</v>
      </c>
      <c r="E2148" s="132" t="e">
        <v>#N/A</v>
      </c>
      <c r="F2148" s="132" t="e">
        <v>#N/A</v>
      </c>
      <c r="G2148" s="132" t="e">
        <v>#N/A</v>
      </c>
      <c r="H2148" s="132" t="e">
        <v>#N/A</v>
      </c>
      <c r="I2148" s="132" t="e">
        <v>#N/A</v>
      </c>
      <c r="J2148" s="132" t="e">
        <v>#N/A</v>
      </c>
      <c r="K2148" s="132" t="e">
        <v>#N/A</v>
      </c>
      <c r="L2148" s="132" t="e">
        <v>#N/A</v>
      </c>
      <c r="M2148" s="132" t="e">
        <v>#N/A</v>
      </c>
      <c r="N2148" s="132" t="e">
        <v>#N/A</v>
      </c>
      <c r="R2148" s="132" t="e">
        <v>#N/A</v>
      </c>
      <c r="S2148" s="132" t="e">
        <v>#N/A</v>
      </c>
      <c r="T2148" s="132" t="e">
        <v>#N/A</v>
      </c>
      <c r="U2148" s="132" t="e">
        <v>#N/A</v>
      </c>
      <c r="V2148" s="132" t="e">
        <v>#N/A</v>
      </c>
      <c r="W2148" s="132" t="e">
        <v>#N/A</v>
      </c>
      <c r="X2148" s="132" t="e">
        <v>#N/A</v>
      </c>
      <c r="Y2148" s="132" t="e">
        <v>#N/A</v>
      </c>
      <c r="Z2148" s="132" t="e">
        <v>#N/A</v>
      </c>
      <c r="AA2148" s="132" t="e">
        <v>#N/A</v>
      </c>
      <c r="AB2148" s="132" t="e">
        <v>#N/A</v>
      </c>
      <c r="AC2148" s="132" t="e">
        <v>#N/A</v>
      </c>
      <c r="AD2148" s="132" t="e">
        <v>#N/A</v>
      </c>
      <c r="AE2148" s="132" t="e">
        <v>#N/A</v>
      </c>
      <c r="AF2148" s="132" t="e">
        <v>#N/A</v>
      </c>
    </row>
    <row r="2149" spans="1:32">
      <c r="A2149" s="129">
        <v>39650</v>
      </c>
      <c r="B2149" s="132" t="e">
        <v>#N/A</v>
      </c>
      <c r="C2149" s="132">
        <v>100679</v>
      </c>
      <c r="D2149" s="132">
        <v>377732</v>
      </c>
      <c r="E2149" s="132">
        <v>102236</v>
      </c>
      <c r="F2149" s="132">
        <v>72221</v>
      </c>
      <c r="G2149" s="132">
        <v>728855</v>
      </c>
      <c r="H2149" s="132">
        <v>21575</v>
      </c>
      <c r="I2149" s="132">
        <v>33906</v>
      </c>
      <c r="J2149" s="132">
        <v>47280</v>
      </c>
      <c r="K2149" s="132">
        <v>9590</v>
      </c>
      <c r="L2149" s="132">
        <v>600</v>
      </c>
      <c r="M2149" s="132">
        <v>65913</v>
      </c>
      <c r="N2149" s="132" t="e">
        <v>#N/A</v>
      </c>
      <c r="R2149" s="132">
        <v>10114</v>
      </c>
      <c r="S2149" s="132">
        <v>32450</v>
      </c>
      <c r="T2149" s="132">
        <v>213917</v>
      </c>
      <c r="U2149" s="132">
        <v>93510</v>
      </c>
      <c r="V2149" s="132">
        <v>3750</v>
      </c>
      <c r="W2149" s="132">
        <v>3045</v>
      </c>
      <c r="X2149" s="132">
        <v>36720</v>
      </c>
      <c r="Y2149" s="132">
        <v>16500</v>
      </c>
      <c r="Z2149" s="132" t="e">
        <v>#N/A</v>
      </c>
      <c r="AA2149" s="132">
        <v>17617</v>
      </c>
      <c r="AB2149" s="132">
        <v>4000</v>
      </c>
      <c r="AC2149" s="132">
        <v>9000</v>
      </c>
      <c r="AD2149" s="132" t="e">
        <v>#N/A</v>
      </c>
      <c r="AE2149" s="132">
        <v>3200</v>
      </c>
      <c r="AF2149" s="132">
        <v>26125</v>
      </c>
    </row>
    <row r="2150" spans="1:32">
      <c r="A2150" s="129">
        <v>39651</v>
      </c>
      <c r="B2150" s="132" t="e">
        <v>#N/A</v>
      </c>
      <c r="C2150" s="132" t="e">
        <v>#N/A</v>
      </c>
      <c r="D2150" s="132" t="e">
        <v>#N/A</v>
      </c>
      <c r="E2150" s="132" t="e">
        <v>#N/A</v>
      </c>
      <c r="F2150" s="132" t="e">
        <v>#N/A</v>
      </c>
      <c r="G2150" s="132" t="e">
        <v>#N/A</v>
      </c>
      <c r="H2150" s="132" t="e">
        <v>#N/A</v>
      </c>
      <c r="I2150" s="132" t="e">
        <v>#N/A</v>
      </c>
      <c r="J2150" s="132" t="e">
        <v>#N/A</v>
      </c>
      <c r="K2150" s="132" t="e">
        <v>#N/A</v>
      </c>
      <c r="L2150" s="132" t="e">
        <v>#N/A</v>
      </c>
      <c r="M2150" s="132" t="e">
        <v>#N/A</v>
      </c>
      <c r="N2150" s="132" t="e">
        <v>#N/A</v>
      </c>
      <c r="R2150" s="132" t="e">
        <v>#N/A</v>
      </c>
      <c r="S2150" s="132" t="e">
        <v>#N/A</v>
      </c>
      <c r="T2150" s="132" t="e">
        <v>#N/A</v>
      </c>
      <c r="U2150" s="132" t="e">
        <v>#N/A</v>
      </c>
      <c r="V2150" s="132" t="e">
        <v>#N/A</v>
      </c>
      <c r="W2150" s="132" t="e">
        <v>#N/A</v>
      </c>
      <c r="X2150" s="132" t="e">
        <v>#N/A</v>
      </c>
      <c r="Y2150" s="132" t="e">
        <v>#N/A</v>
      </c>
      <c r="Z2150" s="132" t="e">
        <v>#N/A</v>
      </c>
      <c r="AA2150" s="132" t="e">
        <v>#N/A</v>
      </c>
      <c r="AB2150" s="132" t="e">
        <v>#N/A</v>
      </c>
      <c r="AC2150" s="132" t="e">
        <v>#N/A</v>
      </c>
      <c r="AD2150" s="132" t="e">
        <v>#N/A</v>
      </c>
      <c r="AE2150" s="132" t="e">
        <v>#N/A</v>
      </c>
      <c r="AF2150" s="132" t="e">
        <v>#N/A</v>
      </c>
    </row>
    <row r="2151" spans="1:32">
      <c r="A2151" s="129">
        <v>39652</v>
      </c>
      <c r="B2151" s="132" t="e">
        <v>#N/A</v>
      </c>
      <c r="C2151" s="132" t="e">
        <v>#N/A</v>
      </c>
      <c r="D2151" s="132" t="e">
        <v>#N/A</v>
      </c>
      <c r="E2151" s="132" t="e">
        <v>#N/A</v>
      </c>
      <c r="F2151" s="132" t="e">
        <v>#N/A</v>
      </c>
      <c r="G2151" s="132" t="e">
        <v>#N/A</v>
      </c>
      <c r="H2151" s="132" t="e">
        <v>#N/A</v>
      </c>
      <c r="I2151" s="132" t="e">
        <v>#N/A</v>
      </c>
      <c r="J2151" s="132" t="e">
        <v>#N/A</v>
      </c>
      <c r="K2151" s="132" t="e">
        <v>#N/A</v>
      </c>
      <c r="L2151" s="132" t="e">
        <v>#N/A</v>
      </c>
      <c r="M2151" s="132" t="e">
        <v>#N/A</v>
      </c>
      <c r="N2151" s="132" t="e">
        <v>#N/A</v>
      </c>
      <c r="R2151" s="132" t="e">
        <v>#N/A</v>
      </c>
      <c r="S2151" s="132" t="e">
        <v>#N/A</v>
      </c>
      <c r="T2151" s="132" t="e">
        <v>#N/A</v>
      </c>
      <c r="U2151" s="132" t="e">
        <v>#N/A</v>
      </c>
      <c r="V2151" s="132" t="e">
        <v>#N/A</v>
      </c>
      <c r="W2151" s="132" t="e">
        <v>#N/A</v>
      </c>
      <c r="X2151" s="132" t="e">
        <v>#N/A</v>
      </c>
      <c r="Y2151" s="132" t="e">
        <v>#N/A</v>
      </c>
      <c r="Z2151" s="132" t="e">
        <v>#N/A</v>
      </c>
      <c r="AA2151" s="132" t="e">
        <v>#N/A</v>
      </c>
      <c r="AB2151" s="132" t="e">
        <v>#N/A</v>
      </c>
      <c r="AC2151" s="132" t="e">
        <v>#N/A</v>
      </c>
      <c r="AD2151" s="132" t="e">
        <v>#N/A</v>
      </c>
      <c r="AE2151" s="132" t="e">
        <v>#N/A</v>
      </c>
      <c r="AF2151" s="132" t="e">
        <v>#N/A</v>
      </c>
    </row>
    <row r="2152" spans="1:32">
      <c r="A2152" s="129">
        <v>39653</v>
      </c>
      <c r="B2152" s="132" t="e">
        <v>#N/A</v>
      </c>
      <c r="C2152" s="132" t="e">
        <v>#N/A</v>
      </c>
      <c r="D2152" s="132" t="e">
        <v>#N/A</v>
      </c>
      <c r="E2152" s="132" t="e">
        <v>#N/A</v>
      </c>
      <c r="F2152" s="132" t="e">
        <v>#N/A</v>
      </c>
      <c r="G2152" s="132" t="e">
        <v>#N/A</v>
      </c>
      <c r="H2152" s="132" t="e">
        <v>#N/A</v>
      </c>
      <c r="I2152" s="132" t="e">
        <v>#N/A</v>
      </c>
      <c r="J2152" s="132" t="e">
        <v>#N/A</v>
      </c>
      <c r="K2152" s="132" t="e">
        <v>#N/A</v>
      </c>
      <c r="L2152" s="132" t="e">
        <v>#N/A</v>
      </c>
      <c r="M2152" s="132" t="e">
        <v>#N/A</v>
      </c>
      <c r="N2152" s="132" t="e">
        <v>#N/A</v>
      </c>
      <c r="R2152" s="132" t="e">
        <v>#N/A</v>
      </c>
      <c r="S2152" s="132" t="e">
        <v>#N/A</v>
      </c>
      <c r="T2152" s="132" t="e">
        <v>#N/A</v>
      </c>
      <c r="U2152" s="132" t="e">
        <v>#N/A</v>
      </c>
      <c r="V2152" s="132" t="e">
        <v>#N/A</v>
      </c>
      <c r="W2152" s="132" t="e">
        <v>#N/A</v>
      </c>
      <c r="X2152" s="132" t="e">
        <v>#N/A</v>
      </c>
      <c r="Y2152" s="132" t="e">
        <v>#N/A</v>
      </c>
      <c r="Z2152" s="132" t="e">
        <v>#N/A</v>
      </c>
      <c r="AA2152" s="132" t="e">
        <v>#N/A</v>
      </c>
      <c r="AB2152" s="132" t="e">
        <v>#N/A</v>
      </c>
      <c r="AC2152" s="132" t="e">
        <v>#N/A</v>
      </c>
      <c r="AD2152" s="132" t="e">
        <v>#N/A</v>
      </c>
      <c r="AE2152" s="132" t="e">
        <v>#N/A</v>
      </c>
      <c r="AF2152" s="132" t="e">
        <v>#N/A</v>
      </c>
    </row>
    <row r="2153" spans="1:32">
      <c r="A2153" s="129">
        <v>39654</v>
      </c>
      <c r="B2153" s="132">
        <v>1115660</v>
      </c>
      <c r="C2153" s="132">
        <v>128519</v>
      </c>
      <c r="D2153" s="132">
        <v>546522</v>
      </c>
      <c r="E2153" s="132">
        <v>112099</v>
      </c>
      <c r="F2153" s="132">
        <v>124441</v>
      </c>
      <c r="G2153" s="132">
        <v>1019208</v>
      </c>
      <c r="H2153" s="132">
        <v>35915</v>
      </c>
      <c r="I2153" s="132">
        <v>46789</v>
      </c>
      <c r="J2153" s="132">
        <v>60875</v>
      </c>
      <c r="K2153" s="132">
        <v>16085</v>
      </c>
      <c r="L2153" s="132">
        <v>3716</v>
      </c>
      <c r="M2153" s="132">
        <v>96452</v>
      </c>
      <c r="N2153" s="132">
        <v>1115660</v>
      </c>
      <c r="R2153" s="132">
        <v>39414</v>
      </c>
      <c r="S2153" s="132">
        <v>40750</v>
      </c>
      <c r="T2153" s="132">
        <v>303957</v>
      </c>
      <c r="U2153" s="132">
        <v>106195</v>
      </c>
      <c r="V2153" s="132">
        <v>5250</v>
      </c>
      <c r="W2153" s="132">
        <v>3045</v>
      </c>
      <c r="X2153" s="132">
        <v>52056</v>
      </c>
      <c r="Y2153" s="132">
        <v>23750</v>
      </c>
      <c r="Z2153" s="132" t="e">
        <v>#N/A</v>
      </c>
      <c r="AA2153" s="132">
        <v>24117</v>
      </c>
      <c r="AB2153" s="132">
        <v>4000</v>
      </c>
      <c r="AC2153" s="132">
        <v>17500</v>
      </c>
      <c r="AD2153" s="132" t="e">
        <v>#N/A</v>
      </c>
      <c r="AE2153" s="132">
        <v>13000</v>
      </c>
      <c r="AF2153" s="132">
        <v>26125</v>
      </c>
    </row>
    <row r="2154" spans="1:32">
      <c r="A2154" s="129">
        <v>39657</v>
      </c>
      <c r="B2154" s="132" t="e">
        <v>#N/A</v>
      </c>
      <c r="C2154" s="132" t="e">
        <v>#N/A</v>
      </c>
      <c r="D2154" s="132" t="e">
        <v>#N/A</v>
      </c>
      <c r="E2154" s="132" t="e">
        <v>#N/A</v>
      </c>
      <c r="F2154" s="132" t="e">
        <v>#N/A</v>
      </c>
      <c r="G2154" s="132" t="e">
        <v>#N/A</v>
      </c>
      <c r="H2154" s="132" t="e">
        <v>#N/A</v>
      </c>
      <c r="I2154" s="132" t="e">
        <v>#N/A</v>
      </c>
      <c r="J2154" s="132" t="e">
        <v>#N/A</v>
      </c>
      <c r="K2154" s="132" t="e">
        <v>#N/A</v>
      </c>
      <c r="L2154" s="132" t="e">
        <v>#N/A</v>
      </c>
      <c r="M2154" s="132" t="e">
        <v>#N/A</v>
      </c>
      <c r="N2154" s="132" t="e">
        <v>#N/A</v>
      </c>
      <c r="R2154" s="132" t="e">
        <v>#N/A</v>
      </c>
      <c r="S2154" s="132" t="e">
        <v>#N/A</v>
      </c>
      <c r="T2154" s="132" t="e">
        <v>#N/A</v>
      </c>
      <c r="U2154" s="132" t="e">
        <v>#N/A</v>
      </c>
      <c r="V2154" s="132" t="e">
        <v>#N/A</v>
      </c>
      <c r="W2154" s="132" t="e">
        <v>#N/A</v>
      </c>
      <c r="X2154" s="132" t="e">
        <v>#N/A</v>
      </c>
      <c r="Y2154" s="132" t="e">
        <v>#N/A</v>
      </c>
      <c r="Z2154" s="132" t="e">
        <v>#N/A</v>
      </c>
      <c r="AA2154" s="132" t="e">
        <v>#N/A</v>
      </c>
      <c r="AB2154" s="132" t="e">
        <v>#N/A</v>
      </c>
      <c r="AC2154" s="132" t="e">
        <v>#N/A</v>
      </c>
      <c r="AD2154" s="132" t="e">
        <v>#N/A</v>
      </c>
      <c r="AE2154" s="132" t="e">
        <v>#N/A</v>
      </c>
      <c r="AF2154" s="132" t="e">
        <v>#N/A</v>
      </c>
    </row>
    <row r="2155" spans="1:32">
      <c r="A2155" s="129">
        <v>39658</v>
      </c>
      <c r="B2155" s="132" t="e">
        <v>#N/A</v>
      </c>
      <c r="C2155" s="132" t="e">
        <v>#N/A</v>
      </c>
      <c r="D2155" s="132" t="e">
        <v>#N/A</v>
      </c>
      <c r="E2155" s="132" t="e">
        <v>#N/A</v>
      </c>
      <c r="F2155" s="132" t="e">
        <v>#N/A</v>
      </c>
      <c r="G2155" s="132" t="e">
        <v>#N/A</v>
      </c>
      <c r="H2155" s="132" t="e">
        <v>#N/A</v>
      </c>
      <c r="I2155" s="132" t="e">
        <v>#N/A</v>
      </c>
      <c r="J2155" s="132" t="e">
        <v>#N/A</v>
      </c>
      <c r="K2155" s="132" t="e">
        <v>#N/A</v>
      </c>
      <c r="L2155" s="132" t="e">
        <v>#N/A</v>
      </c>
      <c r="M2155" s="132" t="e">
        <v>#N/A</v>
      </c>
      <c r="N2155" s="132" t="e">
        <v>#N/A</v>
      </c>
      <c r="R2155" s="132" t="e">
        <v>#N/A</v>
      </c>
      <c r="S2155" s="132" t="e">
        <v>#N/A</v>
      </c>
      <c r="T2155" s="132" t="e">
        <v>#N/A</v>
      </c>
      <c r="U2155" s="132" t="e">
        <v>#N/A</v>
      </c>
      <c r="V2155" s="132" t="e">
        <v>#N/A</v>
      </c>
      <c r="W2155" s="132" t="e">
        <v>#N/A</v>
      </c>
      <c r="X2155" s="132" t="e">
        <v>#N/A</v>
      </c>
      <c r="Y2155" s="132" t="e">
        <v>#N/A</v>
      </c>
      <c r="Z2155" s="132" t="e">
        <v>#N/A</v>
      </c>
      <c r="AA2155" s="132" t="e">
        <v>#N/A</v>
      </c>
      <c r="AB2155" s="132" t="e">
        <v>#N/A</v>
      </c>
      <c r="AC2155" s="132" t="e">
        <v>#N/A</v>
      </c>
      <c r="AD2155" s="132" t="e">
        <v>#N/A</v>
      </c>
      <c r="AE2155" s="132" t="e">
        <v>#N/A</v>
      </c>
      <c r="AF2155" s="132" t="e">
        <v>#N/A</v>
      </c>
    </row>
    <row r="2156" spans="1:32">
      <c r="A2156" s="129">
        <v>39659</v>
      </c>
      <c r="B2156" s="132" t="e">
        <v>#N/A</v>
      </c>
      <c r="C2156" s="132" t="e">
        <v>#N/A</v>
      </c>
      <c r="D2156" s="132" t="e">
        <v>#N/A</v>
      </c>
      <c r="E2156" s="132" t="e">
        <v>#N/A</v>
      </c>
      <c r="F2156" s="132" t="e">
        <v>#N/A</v>
      </c>
      <c r="G2156" s="132" t="e">
        <v>#N/A</v>
      </c>
      <c r="H2156" s="132" t="e">
        <v>#N/A</v>
      </c>
      <c r="I2156" s="132" t="e">
        <v>#N/A</v>
      </c>
      <c r="J2156" s="132" t="e">
        <v>#N/A</v>
      </c>
      <c r="K2156" s="132" t="e">
        <v>#N/A</v>
      </c>
      <c r="L2156" s="132" t="e">
        <v>#N/A</v>
      </c>
      <c r="M2156" s="132" t="e">
        <v>#N/A</v>
      </c>
      <c r="N2156" s="132" t="e">
        <v>#N/A</v>
      </c>
      <c r="R2156" s="132" t="e">
        <v>#N/A</v>
      </c>
      <c r="S2156" s="132" t="e">
        <v>#N/A</v>
      </c>
      <c r="T2156" s="132" t="e">
        <v>#N/A</v>
      </c>
      <c r="U2156" s="132" t="e">
        <v>#N/A</v>
      </c>
      <c r="V2156" s="132" t="e">
        <v>#N/A</v>
      </c>
      <c r="W2156" s="132" t="e">
        <v>#N/A</v>
      </c>
      <c r="X2156" s="132" t="e">
        <v>#N/A</v>
      </c>
      <c r="Y2156" s="132" t="e">
        <v>#N/A</v>
      </c>
      <c r="Z2156" s="132" t="e">
        <v>#N/A</v>
      </c>
      <c r="AA2156" s="132" t="e">
        <v>#N/A</v>
      </c>
      <c r="AB2156" s="132" t="e">
        <v>#N/A</v>
      </c>
      <c r="AC2156" s="132" t="e">
        <v>#N/A</v>
      </c>
      <c r="AD2156" s="132" t="e">
        <v>#N/A</v>
      </c>
      <c r="AE2156" s="132" t="e">
        <v>#N/A</v>
      </c>
      <c r="AF2156" s="132" t="e">
        <v>#N/A</v>
      </c>
    </row>
    <row r="2157" spans="1:32">
      <c r="A2157" s="129">
        <v>39660</v>
      </c>
      <c r="B2157" s="132">
        <v>1396739</v>
      </c>
      <c r="C2157" s="132">
        <v>132509</v>
      </c>
      <c r="D2157" s="132">
        <v>667211</v>
      </c>
      <c r="E2157" s="132">
        <v>147524</v>
      </c>
      <c r="F2157" s="132">
        <v>165291</v>
      </c>
      <c r="G2157" s="132">
        <v>1267887</v>
      </c>
      <c r="H2157" s="132">
        <v>54815</v>
      </c>
      <c r="I2157" s="132">
        <v>48539</v>
      </c>
      <c r="J2157" s="132">
        <v>81575</v>
      </c>
      <c r="K2157" s="132">
        <v>22635</v>
      </c>
      <c r="L2157" s="132">
        <v>6666</v>
      </c>
      <c r="M2157" s="132">
        <v>128852</v>
      </c>
      <c r="N2157" s="132">
        <v>1396739</v>
      </c>
      <c r="R2157" s="132">
        <v>47914</v>
      </c>
      <c r="S2157" s="132">
        <v>54550</v>
      </c>
      <c r="T2157" s="132">
        <v>455552</v>
      </c>
      <c r="U2157" s="132">
        <v>106195</v>
      </c>
      <c r="V2157" s="132">
        <v>7250</v>
      </c>
      <c r="W2157" s="132">
        <v>3045</v>
      </c>
      <c r="X2157" s="132">
        <v>55131</v>
      </c>
      <c r="Y2157" s="132">
        <v>25750</v>
      </c>
      <c r="Z2157" s="132" t="e">
        <v>#N/A</v>
      </c>
      <c r="AA2157" s="132">
        <v>40617</v>
      </c>
      <c r="AB2157" s="132">
        <v>4000</v>
      </c>
      <c r="AC2157" s="132">
        <v>17500</v>
      </c>
      <c r="AD2157" s="132" t="e">
        <v>#N/A</v>
      </c>
      <c r="AE2157" s="132">
        <v>13000</v>
      </c>
      <c r="AF2157" s="132">
        <v>26125</v>
      </c>
    </row>
    <row r="2158" spans="1:32">
      <c r="A2158" s="129">
        <v>39661</v>
      </c>
      <c r="B2158" s="132" t="e">
        <v>#N/A</v>
      </c>
      <c r="C2158" s="132" t="e">
        <v>#N/A</v>
      </c>
      <c r="D2158" s="132" t="e">
        <v>#N/A</v>
      </c>
      <c r="E2158" s="132" t="e">
        <v>#N/A</v>
      </c>
      <c r="F2158" s="132" t="e">
        <v>#N/A</v>
      </c>
      <c r="G2158" s="132" t="e">
        <v>#N/A</v>
      </c>
      <c r="H2158" s="132" t="e">
        <v>#N/A</v>
      </c>
      <c r="I2158" s="132" t="e">
        <v>#N/A</v>
      </c>
      <c r="J2158" s="132" t="e">
        <v>#N/A</v>
      </c>
      <c r="K2158" s="132" t="e">
        <v>#N/A</v>
      </c>
      <c r="L2158" s="132" t="e">
        <v>#N/A</v>
      </c>
      <c r="M2158" s="132" t="e">
        <v>#N/A</v>
      </c>
      <c r="N2158" s="132" t="e">
        <v>#N/A</v>
      </c>
      <c r="R2158" s="132" t="e">
        <v>#N/A</v>
      </c>
      <c r="S2158" s="132" t="e">
        <v>#N/A</v>
      </c>
      <c r="T2158" s="132" t="e">
        <v>#N/A</v>
      </c>
      <c r="U2158" s="132" t="e">
        <v>#N/A</v>
      </c>
      <c r="V2158" s="132" t="e">
        <v>#N/A</v>
      </c>
      <c r="W2158" s="132" t="e">
        <v>#N/A</v>
      </c>
      <c r="X2158" s="132" t="e">
        <v>#N/A</v>
      </c>
      <c r="Y2158" s="132" t="e">
        <v>#N/A</v>
      </c>
      <c r="Z2158" s="132" t="e">
        <v>#N/A</v>
      </c>
      <c r="AA2158" s="132" t="e">
        <v>#N/A</v>
      </c>
      <c r="AB2158" s="132" t="e">
        <v>#N/A</v>
      </c>
      <c r="AC2158" s="132" t="e">
        <v>#N/A</v>
      </c>
      <c r="AD2158" s="132" t="e">
        <v>#N/A</v>
      </c>
      <c r="AE2158" s="132" t="e">
        <v>#N/A</v>
      </c>
      <c r="AF2158" s="132" t="e">
        <v>#N/A</v>
      </c>
    </row>
    <row r="2159" spans="1:32">
      <c r="A2159" s="129">
        <v>39664</v>
      </c>
      <c r="B2159" s="132" t="e">
        <v>#N/A</v>
      </c>
      <c r="C2159" s="132" t="e">
        <v>#N/A</v>
      </c>
      <c r="D2159" s="132" t="e">
        <v>#N/A</v>
      </c>
      <c r="E2159" s="132" t="e">
        <v>#N/A</v>
      </c>
      <c r="F2159" s="132" t="e">
        <v>#N/A</v>
      </c>
      <c r="G2159" s="132" t="e">
        <v>#N/A</v>
      </c>
      <c r="H2159" s="132" t="e">
        <v>#N/A</v>
      </c>
      <c r="I2159" s="132" t="e">
        <v>#N/A</v>
      </c>
      <c r="J2159" s="132" t="e">
        <v>#N/A</v>
      </c>
      <c r="K2159" s="132" t="e">
        <v>#N/A</v>
      </c>
      <c r="L2159" s="132" t="e">
        <v>#N/A</v>
      </c>
      <c r="M2159" s="132" t="e">
        <v>#N/A</v>
      </c>
      <c r="N2159" s="132" t="e">
        <v>#N/A</v>
      </c>
      <c r="R2159" s="132" t="e">
        <v>#N/A</v>
      </c>
      <c r="S2159" s="132" t="e">
        <v>#N/A</v>
      </c>
      <c r="T2159" s="132" t="e">
        <v>#N/A</v>
      </c>
      <c r="U2159" s="132" t="e">
        <v>#N/A</v>
      </c>
      <c r="V2159" s="132" t="e">
        <v>#N/A</v>
      </c>
      <c r="W2159" s="132" t="e">
        <v>#N/A</v>
      </c>
      <c r="X2159" s="132" t="e">
        <v>#N/A</v>
      </c>
      <c r="Y2159" s="132" t="e">
        <v>#N/A</v>
      </c>
      <c r="Z2159" s="132" t="e">
        <v>#N/A</v>
      </c>
      <c r="AA2159" s="132" t="e">
        <v>#N/A</v>
      </c>
      <c r="AB2159" s="132" t="e">
        <v>#N/A</v>
      </c>
      <c r="AC2159" s="132" t="e">
        <v>#N/A</v>
      </c>
      <c r="AD2159" s="132" t="e">
        <v>#N/A</v>
      </c>
      <c r="AE2159" s="132" t="e">
        <v>#N/A</v>
      </c>
      <c r="AF2159" s="132" t="e">
        <v>#N/A</v>
      </c>
    </row>
    <row r="2160" spans="1:32">
      <c r="A2160" s="129">
        <v>39665</v>
      </c>
      <c r="B2160" s="132" t="e">
        <v>#N/A</v>
      </c>
      <c r="C2160" s="132" t="e">
        <v>#N/A</v>
      </c>
      <c r="D2160" s="132" t="e">
        <v>#N/A</v>
      </c>
      <c r="E2160" s="132" t="e">
        <v>#N/A</v>
      </c>
      <c r="F2160" s="132" t="e">
        <v>#N/A</v>
      </c>
      <c r="G2160" s="132" t="e">
        <v>#N/A</v>
      </c>
      <c r="H2160" s="132" t="e">
        <v>#N/A</v>
      </c>
      <c r="I2160" s="132" t="e">
        <v>#N/A</v>
      </c>
      <c r="J2160" s="132" t="e">
        <v>#N/A</v>
      </c>
      <c r="K2160" s="132" t="e">
        <v>#N/A</v>
      </c>
      <c r="L2160" s="132" t="e">
        <v>#N/A</v>
      </c>
      <c r="M2160" s="132" t="e">
        <v>#N/A</v>
      </c>
      <c r="N2160" s="132" t="e">
        <v>#N/A</v>
      </c>
      <c r="R2160" s="132" t="e">
        <v>#N/A</v>
      </c>
      <c r="S2160" s="132" t="e">
        <v>#N/A</v>
      </c>
      <c r="T2160" s="132" t="e">
        <v>#N/A</v>
      </c>
      <c r="U2160" s="132" t="e">
        <v>#N/A</v>
      </c>
      <c r="V2160" s="132" t="e">
        <v>#N/A</v>
      </c>
      <c r="W2160" s="132" t="e">
        <v>#N/A</v>
      </c>
      <c r="X2160" s="132" t="e">
        <v>#N/A</v>
      </c>
      <c r="Y2160" s="132" t="e">
        <v>#N/A</v>
      </c>
      <c r="Z2160" s="132" t="e">
        <v>#N/A</v>
      </c>
      <c r="AA2160" s="132" t="e">
        <v>#N/A</v>
      </c>
      <c r="AB2160" s="132" t="e">
        <v>#N/A</v>
      </c>
      <c r="AC2160" s="132" t="e">
        <v>#N/A</v>
      </c>
      <c r="AD2160" s="132" t="e">
        <v>#N/A</v>
      </c>
      <c r="AE2160" s="132" t="e">
        <v>#N/A</v>
      </c>
      <c r="AF2160" s="132" t="e">
        <v>#N/A</v>
      </c>
    </row>
    <row r="2161" spans="1:32">
      <c r="A2161" s="129">
        <v>39666</v>
      </c>
      <c r="B2161" s="132" t="e">
        <v>#N/A</v>
      </c>
      <c r="C2161" s="132" t="e">
        <v>#N/A</v>
      </c>
      <c r="D2161" s="132" t="e">
        <v>#N/A</v>
      </c>
      <c r="E2161" s="132" t="e">
        <v>#N/A</v>
      </c>
      <c r="F2161" s="132" t="e">
        <v>#N/A</v>
      </c>
      <c r="G2161" s="132" t="e">
        <v>#N/A</v>
      </c>
      <c r="H2161" s="132" t="e">
        <v>#N/A</v>
      </c>
      <c r="I2161" s="132" t="e">
        <v>#N/A</v>
      </c>
      <c r="J2161" s="132" t="e">
        <v>#N/A</v>
      </c>
      <c r="K2161" s="132" t="e">
        <v>#N/A</v>
      </c>
      <c r="L2161" s="132" t="e">
        <v>#N/A</v>
      </c>
      <c r="M2161" s="132" t="e">
        <v>#N/A</v>
      </c>
      <c r="N2161" s="132" t="e">
        <v>#N/A</v>
      </c>
      <c r="R2161" s="132" t="e">
        <v>#N/A</v>
      </c>
      <c r="S2161" s="132" t="e">
        <v>#N/A</v>
      </c>
      <c r="T2161" s="132" t="e">
        <v>#N/A</v>
      </c>
      <c r="U2161" s="132" t="e">
        <v>#N/A</v>
      </c>
      <c r="V2161" s="132" t="e">
        <v>#N/A</v>
      </c>
      <c r="W2161" s="132" t="e">
        <v>#N/A</v>
      </c>
      <c r="X2161" s="132" t="e">
        <v>#N/A</v>
      </c>
      <c r="Y2161" s="132" t="e">
        <v>#N/A</v>
      </c>
      <c r="Z2161" s="132" t="e">
        <v>#N/A</v>
      </c>
      <c r="AA2161" s="132" t="e">
        <v>#N/A</v>
      </c>
      <c r="AB2161" s="132" t="e">
        <v>#N/A</v>
      </c>
      <c r="AC2161" s="132" t="e">
        <v>#N/A</v>
      </c>
      <c r="AD2161" s="132" t="e">
        <v>#N/A</v>
      </c>
      <c r="AE2161" s="132" t="e">
        <v>#N/A</v>
      </c>
      <c r="AF2161" s="132" t="e">
        <v>#N/A</v>
      </c>
    </row>
    <row r="2162" spans="1:32">
      <c r="A2162" s="129">
        <v>39667</v>
      </c>
      <c r="B2162" s="132" t="e">
        <v>#N/A</v>
      </c>
      <c r="C2162" s="132" t="e">
        <v>#N/A</v>
      </c>
      <c r="D2162" s="132" t="e">
        <v>#N/A</v>
      </c>
      <c r="E2162" s="132" t="e">
        <v>#N/A</v>
      </c>
      <c r="F2162" s="132" t="e">
        <v>#N/A</v>
      </c>
      <c r="G2162" s="132" t="e">
        <v>#N/A</v>
      </c>
      <c r="H2162" s="132" t="e">
        <v>#N/A</v>
      </c>
      <c r="I2162" s="132" t="e">
        <v>#N/A</v>
      </c>
      <c r="J2162" s="132" t="e">
        <v>#N/A</v>
      </c>
      <c r="K2162" s="132" t="e">
        <v>#N/A</v>
      </c>
      <c r="L2162" s="132" t="e">
        <v>#N/A</v>
      </c>
      <c r="M2162" s="132" t="e">
        <v>#N/A</v>
      </c>
      <c r="N2162" s="132" t="e">
        <v>#N/A</v>
      </c>
      <c r="R2162" s="132" t="e">
        <v>#N/A</v>
      </c>
      <c r="S2162" s="132" t="e">
        <v>#N/A</v>
      </c>
      <c r="T2162" s="132" t="e">
        <v>#N/A</v>
      </c>
      <c r="U2162" s="132" t="e">
        <v>#N/A</v>
      </c>
      <c r="V2162" s="132" t="e">
        <v>#N/A</v>
      </c>
      <c r="W2162" s="132" t="e">
        <v>#N/A</v>
      </c>
      <c r="X2162" s="132" t="e">
        <v>#N/A</v>
      </c>
      <c r="Y2162" s="132" t="e">
        <v>#N/A</v>
      </c>
      <c r="Z2162" s="132" t="e">
        <v>#N/A</v>
      </c>
      <c r="AA2162" s="132" t="e">
        <v>#N/A</v>
      </c>
      <c r="AB2162" s="132" t="e">
        <v>#N/A</v>
      </c>
      <c r="AC2162" s="132" t="e">
        <v>#N/A</v>
      </c>
      <c r="AD2162" s="132" t="e">
        <v>#N/A</v>
      </c>
      <c r="AE2162" s="132" t="e">
        <v>#N/A</v>
      </c>
      <c r="AF2162" s="132" t="e">
        <v>#N/A</v>
      </c>
    </row>
    <row r="2163" spans="1:32">
      <c r="A2163" s="129">
        <v>39668</v>
      </c>
      <c r="B2163" s="132" t="e">
        <v>#N/A</v>
      </c>
      <c r="C2163" s="132" t="e">
        <v>#N/A</v>
      </c>
      <c r="D2163" s="132" t="e">
        <v>#N/A</v>
      </c>
      <c r="E2163" s="132" t="e">
        <v>#N/A</v>
      </c>
      <c r="F2163" s="132" t="e">
        <v>#N/A</v>
      </c>
      <c r="G2163" s="132" t="e">
        <v>#N/A</v>
      </c>
      <c r="H2163" s="132" t="e">
        <v>#N/A</v>
      </c>
      <c r="I2163" s="132" t="e">
        <v>#N/A</v>
      </c>
      <c r="J2163" s="132" t="e">
        <v>#N/A</v>
      </c>
      <c r="K2163" s="132" t="e">
        <v>#N/A</v>
      </c>
      <c r="L2163" s="132" t="e">
        <v>#N/A</v>
      </c>
      <c r="M2163" s="132" t="e">
        <v>#N/A</v>
      </c>
      <c r="N2163" s="132" t="e">
        <v>#N/A</v>
      </c>
      <c r="R2163" s="132" t="e">
        <v>#N/A</v>
      </c>
      <c r="S2163" s="132" t="e">
        <v>#N/A</v>
      </c>
      <c r="T2163" s="132" t="e">
        <v>#N/A</v>
      </c>
      <c r="U2163" s="132" t="e">
        <v>#N/A</v>
      </c>
      <c r="V2163" s="132" t="e">
        <v>#N/A</v>
      </c>
      <c r="W2163" s="132" t="e">
        <v>#N/A</v>
      </c>
      <c r="X2163" s="132" t="e">
        <v>#N/A</v>
      </c>
      <c r="Y2163" s="132" t="e">
        <v>#N/A</v>
      </c>
      <c r="Z2163" s="132" t="e">
        <v>#N/A</v>
      </c>
      <c r="AA2163" s="132" t="e">
        <v>#N/A</v>
      </c>
      <c r="AB2163" s="132" t="e">
        <v>#N/A</v>
      </c>
      <c r="AC2163" s="132" t="e">
        <v>#N/A</v>
      </c>
      <c r="AD2163" s="132" t="e">
        <v>#N/A</v>
      </c>
      <c r="AE2163" s="132" t="e">
        <v>#N/A</v>
      </c>
      <c r="AF2163" s="132" t="e">
        <v>#N/A</v>
      </c>
    </row>
    <row r="2164" spans="1:32">
      <c r="A2164" s="129">
        <v>39671</v>
      </c>
      <c r="B2164" s="132" t="e">
        <v>#N/A</v>
      </c>
      <c r="C2164" s="132">
        <v>42332</v>
      </c>
      <c r="D2164" s="132">
        <v>208584</v>
      </c>
      <c r="E2164" s="132">
        <v>33175</v>
      </c>
      <c r="F2164" s="132">
        <v>47995</v>
      </c>
      <c r="G2164" s="132">
        <v>366836</v>
      </c>
      <c r="H2164" s="132">
        <v>20220</v>
      </c>
      <c r="I2164" s="132">
        <v>6344</v>
      </c>
      <c r="J2164" s="132">
        <v>21020</v>
      </c>
      <c r="K2164" s="132">
        <v>10430</v>
      </c>
      <c r="L2164" s="132">
        <v>900</v>
      </c>
      <c r="M2164" s="132">
        <v>34964</v>
      </c>
      <c r="N2164" s="132" t="e">
        <v>#N/A</v>
      </c>
      <c r="R2164" s="132">
        <v>25725</v>
      </c>
      <c r="S2164" s="132">
        <v>42750</v>
      </c>
      <c r="T2164" s="132">
        <v>160550</v>
      </c>
      <c r="U2164" s="132">
        <v>14350</v>
      </c>
      <c r="V2164" s="132">
        <v>0</v>
      </c>
      <c r="W2164" s="132">
        <v>0</v>
      </c>
      <c r="X2164" s="132">
        <v>20165</v>
      </c>
      <c r="Y2164" s="132">
        <v>0</v>
      </c>
      <c r="Z2164" s="132">
        <v>6375</v>
      </c>
      <c r="AA2164" s="132">
        <v>0</v>
      </c>
      <c r="AB2164" s="132">
        <v>2000</v>
      </c>
      <c r="AC2164" s="132">
        <v>0</v>
      </c>
      <c r="AD2164" s="132">
        <v>0</v>
      </c>
      <c r="AE2164" s="132">
        <v>0</v>
      </c>
      <c r="AF2164" s="132">
        <v>7800</v>
      </c>
    </row>
    <row r="2165" spans="1:32">
      <c r="A2165" s="129">
        <v>39672</v>
      </c>
      <c r="B2165" s="132" t="e">
        <v>#N/A</v>
      </c>
      <c r="C2165" s="132" t="e">
        <v>#N/A</v>
      </c>
      <c r="D2165" s="132" t="e">
        <v>#N/A</v>
      </c>
      <c r="E2165" s="132" t="e">
        <v>#N/A</v>
      </c>
      <c r="F2165" s="132" t="e">
        <v>#N/A</v>
      </c>
      <c r="G2165" s="132" t="e">
        <v>#N/A</v>
      </c>
      <c r="H2165" s="132" t="e">
        <v>#N/A</v>
      </c>
      <c r="I2165" s="132" t="e">
        <v>#N/A</v>
      </c>
      <c r="J2165" s="132" t="e">
        <v>#N/A</v>
      </c>
      <c r="K2165" s="132" t="e">
        <v>#N/A</v>
      </c>
      <c r="L2165" s="132" t="e">
        <v>#N/A</v>
      </c>
      <c r="M2165" s="132" t="e">
        <v>#N/A</v>
      </c>
      <c r="N2165" s="132" t="e">
        <v>#N/A</v>
      </c>
      <c r="R2165" s="132" t="e">
        <v>#N/A</v>
      </c>
      <c r="S2165" s="132" t="e">
        <v>#N/A</v>
      </c>
      <c r="T2165" s="132" t="e">
        <v>#N/A</v>
      </c>
      <c r="U2165" s="132" t="e">
        <v>#N/A</v>
      </c>
      <c r="V2165" s="132" t="e">
        <v>#N/A</v>
      </c>
      <c r="W2165" s="132" t="e">
        <v>#N/A</v>
      </c>
      <c r="X2165" s="132" t="e">
        <v>#N/A</v>
      </c>
      <c r="Y2165" s="132" t="e">
        <v>#N/A</v>
      </c>
      <c r="Z2165" s="132" t="e">
        <v>#N/A</v>
      </c>
      <c r="AA2165" s="132" t="e">
        <v>#N/A</v>
      </c>
      <c r="AB2165" s="132" t="e">
        <v>#N/A</v>
      </c>
      <c r="AC2165" s="132" t="e">
        <v>#N/A</v>
      </c>
      <c r="AD2165" s="132" t="e">
        <v>#N/A</v>
      </c>
      <c r="AE2165" s="132" t="e">
        <v>#N/A</v>
      </c>
      <c r="AF2165" s="132" t="e">
        <v>#N/A</v>
      </c>
    </row>
    <row r="2166" spans="1:32">
      <c r="A2166" s="129">
        <v>39673</v>
      </c>
      <c r="B2166" s="132" t="e">
        <v>#N/A</v>
      </c>
      <c r="C2166" s="132" t="e">
        <v>#N/A</v>
      </c>
      <c r="D2166" s="132" t="e">
        <v>#N/A</v>
      </c>
      <c r="E2166" s="132" t="e">
        <v>#N/A</v>
      </c>
      <c r="F2166" s="132" t="e">
        <v>#N/A</v>
      </c>
      <c r="G2166" s="132" t="e">
        <v>#N/A</v>
      </c>
      <c r="H2166" s="132" t="e">
        <v>#N/A</v>
      </c>
      <c r="I2166" s="132" t="e">
        <v>#N/A</v>
      </c>
      <c r="J2166" s="132" t="e">
        <v>#N/A</v>
      </c>
      <c r="K2166" s="132" t="e">
        <v>#N/A</v>
      </c>
      <c r="L2166" s="132" t="e">
        <v>#N/A</v>
      </c>
      <c r="M2166" s="132" t="e">
        <v>#N/A</v>
      </c>
      <c r="N2166" s="132" t="e">
        <v>#N/A</v>
      </c>
      <c r="R2166" s="132" t="e">
        <v>#N/A</v>
      </c>
      <c r="S2166" s="132" t="e">
        <v>#N/A</v>
      </c>
      <c r="T2166" s="132" t="e">
        <v>#N/A</v>
      </c>
      <c r="U2166" s="132" t="e">
        <v>#N/A</v>
      </c>
      <c r="V2166" s="132" t="e">
        <v>#N/A</v>
      </c>
      <c r="W2166" s="132" t="e">
        <v>#N/A</v>
      </c>
      <c r="X2166" s="132" t="e">
        <v>#N/A</v>
      </c>
      <c r="Y2166" s="132" t="e">
        <v>#N/A</v>
      </c>
      <c r="Z2166" s="132" t="e">
        <v>#N/A</v>
      </c>
      <c r="AA2166" s="132" t="e">
        <v>#N/A</v>
      </c>
      <c r="AB2166" s="132" t="e">
        <v>#N/A</v>
      </c>
      <c r="AC2166" s="132" t="e">
        <v>#N/A</v>
      </c>
      <c r="AD2166" s="132" t="e">
        <v>#N/A</v>
      </c>
      <c r="AE2166" s="132" t="e">
        <v>#N/A</v>
      </c>
      <c r="AF2166" s="132" t="e">
        <v>#N/A</v>
      </c>
    </row>
    <row r="2167" spans="1:32">
      <c r="A2167" s="129">
        <v>39674</v>
      </c>
      <c r="B2167" s="132" t="e">
        <v>#N/A</v>
      </c>
      <c r="C2167" s="132" t="e">
        <v>#N/A</v>
      </c>
      <c r="D2167" s="132" t="e">
        <v>#N/A</v>
      </c>
      <c r="E2167" s="132" t="e">
        <v>#N/A</v>
      </c>
      <c r="F2167" s="132" t="e">
        <v>#N/A</v>
      </c>
      <c r="G2167" s="132" t="e">
        <v>#N/A</v>
      </c>
      <c r="H2167" s="132" t="e">
        <v>#N/A</v>
      </c>
      <c r="I2167" s="132" t="e">
        <v>#N/A</v>
      </c>
      <c r="J2167" s="132" t="e">
        <v>#N/A</v>
      </c>
      <c r="K2167" s="132" t="e">
        <v>#N/A</v>
      </c>
      <c r="L2167" s="132" t="e">
        <v>#N/A</v>
      </c>
      <c r="M2167" s="132" t="e">
        <v>#N/A</v>
      </c>
      <c r="N2167" s="132" t="e">
        <v>#N/A</v>
      </c>
      <c r="R2167" s="132" t="e">
        <v>#N/A</v>
      </c>
      <c r="S2167" s="132" t="e">
        <v>#N/A</v>
      </c>
      <c r="T2167" s="132" t="e">
        <v>#N/A</v>
      </c>
      <c r="U2167" s="132" t="e">
        <v>#N/A</v>
      </c>
      <c r="V2167" s="132" t="e">
        <v>#N/A</v>
      </c>
      <c r="W2167" s="132" t="e">
        <v>#N/A</v>
      </c>
      <c r="X2167" s="132" t="e">
        <v>#N/A</v>
      </c>
      <c r="Y2167" s="132" t="e">
        <v>#N/A</v>
      </c>
      <c r="Z2167" s="132" t="e">
        <v>#N/A</v>
      </c>
      <c r="AA2167" s="132" t="e">
        <v>#N/A</v>
      </c>
      <c r="AB2167" s="132" t="e">
        <v>#N/A</v>
      </c>
      <c r="AC2167" s="132" t="e">
        <v>#N/A</v>
      </c>
      <c r="AD2167" s="132" t="e">
        <v>#N/A</v>
      </c>
      <c r="AE2167" s="132" t="e">
        <v>#N/A</v>
      </c>
      <c r="AF2167" s="132" t="e">
        <v>#N/A</v>
      </c>
    </row>
    <row r="2168" spans="1:32">
      <c r="A2168" s="129">
        <v>39675</v>
      </c>
      <c r="B2168" s="132">
        <v>643324</v>
      </c>
      <c r="C2168" s="132">
        <v>60631</v>
      </c>
      <c r="D2168" s="132">
        <v>316334</v>
      </c>
      <c r="E2168" s="132">
        <v>53735</v>
      </c>
      <c r="F2168" s="132">
        <v>103395</v>
      </c>
      <c r="G2168" s="132">
        <v>589795</v>
      </c>
      <c r="H2168" s="132">
        <v>22085</v>
      </c>
      <c r="I2168" s="132">
        <v>12604</v>
      </c>
      <c r="J2168" s="132">
        <v>40020</v>
      </c>
      <c r="K2168" s="132">
        <v>10430</v>
      </c>
      <c r="L2168" s="132">
        <v>2140</v>
      </c>
      <c r="M2168" s="132">
        <v>53529</v>
      </c>
      <c r="N2168" s="132">
        <v>643324</v>
      </c>
      <c r="R2168" s="132">
        <v>53725</v>
      </c>
      <c r="S2168" s="132">
        <v>42750</v>
      </c>
      <c r="T2168" s="132">
        <v>226950</v>
      </c>
      <c r="U2168" s="132">
        <v>22915</v>
      </c>
      <c r="V2168" s="132">
        <v>1500</v>
      </c>
      <c r="W2168" s="132" t="e">
        <v>#N/A</v>
      </c>
      <c r="X2168" s="132">
        <v>32965</v>
      </c>
      <c r="Y2168" s="132" t="e">
        <v>#N/A</v>
      </c>
      <c r="Z2168" s="132">
        <v>6375</v>
      </c>
      <c r="AA2168" s="132" t="e">
        <v>#N/A</v>
      </c>
      <c r="AB2168" s="132">
        <v>2000</v>
      </c>
      <c r="AC2168" s="132" t="e">
        <v>#N/A</v>
      </c>
      <c r="AD2168" s="132" t="e">
        <v>#N/A</v>
      </c>
      <c r="AE2168" s="132" t="e">
        <v>#N/A</v>
      </c>
      <c r="AF2168" s="132">
        <v>7800</v>
      </c>
    </row>
    <row r="2169" spans="1:32">
      <c r="A2169" s="129">
        <v>39678</v>
      </c>
      <c r="B2169" s="132" t="e">
        <v>#N/A</v>
      </c>
      <c r="C2169" s="132" t="e">
        <v>#N/A</v>
      </c>
      <c r="D2169" s="132" t="e">
        <v>#N/A</v>
      </c>
      <c r="E2169" s="132" t="e">
        <v>#N/A</v>
      </c>
      <c r="F2169" s="132" t="e">
        <v>#N/A</v>
      </c>
      <c r="G2169" s="132" t="e">
        <v>#N/A</v>
      </c>
      <c r="H2169" s="132" t="e">
        <v>#N/A</v>
      </c>
      <c r="I2169" s="132" t="e">
        <v>#N/A</v>
      </c>
      <c r="J2169" s="132" t="e">
        <v>#N/A</v>
      </c>
      <c r="K2169" s="132" t="e">
        <v>#N/A</v>
      </c>
      <c r="L2169" s="132" t="e">
        <v>#N/A</v>
      </c>
      <c r="M2169" s="132" t="e">
        <v>#N/A</v>
      </c>
      <c r="N2169" s="132" t="e">
        <v>#N/A</v>
      </c>
      <c r="R2169" s="132" t="e">
        <v>#N/A</v>
      </c>
      <c r="S2169" s="132" t="e">
        <v>#N/A</v>
      </c>
      <c r="T2169" s="132" t="e">
        <v>#N/A</v>
      </c>
      <c r="U2169" s="132" t="e">
        <v>#N/A</v>
      </c>
      <c r="V2169" s="132" t="e">
        <v>#N/A</v>
      </c>
      <c r="W2169" s="132" t="e">
        <v>#N/A</v>
      </c>
      <c r="X2169" s="132" t="e">
        <v>#N/A</v>
      </c>
      <c r="Y2169" s="132" t="e">
        <v>#N/A</v>
      </c>
      <c r="Z2169" s="132" t="e">
        <v>#N/A</v>
      </c>
      <c r="AA2169" s="132" t="e">
        <v>#N/A</v>
      </c>
      <c r="AB2169" s="132" t="e">
        <v>#N/A</v>
      </c>
      <c r="AC2169" s="132" t="e">
        <v>#N/A</v>
      </c>
      <c r="AD2169" s="132" t="e">
        <v>#N/A</v>
      </c>
      <c r="AE2169" s="132" t="e">
        <v>#N/A</v>
      </c>
      <c r="AF2169" s="132" t="e">
        <v>#N/A</v>
      </c>
    </row>
    <row r="2170" spans="1:32">
      <c r="A2170" s="129">
        <v>39679</v>
      </c>
      <c r="B2170" s="132" t="e">
        <v>#N/A</v>
      </c>
      <c r="C2170" s="132" t="e">
        <v>#N/A</v>
      </c>
      <c r="D2170" s="132" t="e">
        <v>#N/A</v>
      </c>
      <c r="E2170" s="132" t="e">
        <v>#N/A</v>
      </c>
      <c r="F2170" s="132" t="e">
        <v>#N/A</v>
      </c>
      <c r="G2170" s="132" t="e">
        <v>#N/A</v>
      </c>
      <c r="H2170" s="132" t="e">
        <v>#N/A</v>
      </c>
      <c r="I2170" s="132" t="e">
        <v>#N/A</v>
      </c>
      <c r="J2170" s="132" t="e">
        <v>#N/A</v>
      </c>
      <c r="K2170" s="132" t="e">
        <v>#N/A</v>
      </c>
      <c r="L2170" s="132" t="e">
        <v>#N/A</v>
      </c>
      <c r="M2170" s="132" t="e">
        <v>#N/A</v>
      </c>
      <c r="N2170" s="132" t="e">
        <v>#N/A</v>
      </c>
      <c r="R2170" s="132" t="e">
        <v>#N/A</v>
      </c>
      <c r="S2170" s="132" t="e">
        <v>#N/A</v>
      </c>
      <c r="T2170" s="132" t="e">
        <v>#N/A</v>
      </c>
      <c r="U2170" s="132" t="e">
        <v>#N/A</v>
      </c>
      <c r="V2170" s="132" t="e">
        <v>#N/A</v>
      </c>
      <c r="W2170" s="132" t="e">
        <v>#N/A</v>
      </c>
      <c r="X2170" s="132" t="e">
        <v>#N/A</v>
      </c>
      <c r="Y2170" s="132" t="e">
        <v>#N/A</v>
      </c>
      <c r="Z2170" s="132" t="e">
        <v>#N/A</v>
      </c>
      <c r="AA2170" s="132" t="e">
        <v>#N/A</v>
      </c>
      <c r="AB2170" s="132" t="e">
        <v>#N/A</v>
      </c>
      <c r="AC2170" s="132" t="e">
        <v>#N/A</v>
      </c>
      <c r="AD2170" s="132" t="e">
        <v>#N/A</v>
      </c>
      <c r="AE2170" s="132" t="e">
        <v>#N/A</v>
      </c>
      <c r="AF2170" s="132" t="e">
        <v>#N/A</v>
      </c>
    </row>
    <row r="2171" spans="1:32">
      <c r="A2171" s="129">
        <v>39680</v>
      </c>
      <c r="B2171" s="132">
        <v>856806</v>
      </c>
      <c r="C2171" s="132">
        <v>105125</v>
      </c>
      <c r="D2171" s="132">
        <v>392463</v>
      </c>
      <c r="E2171" s="132">
        <v>80744</v>
      </c>
      <c r="F2171" s="132">
        <v>139195</v>
      </c>
      <c r="G2171" s="132">
        <v>791610</v>
      </c>
      <c r="H2171" s="132">
        <v>23085</v>
      </c>
      <c r="I2171" s="132">
        <v>17499</v>
      </c>
      <c r="J2171" s="132">
        <v>49968</v>
      </c>
      <c r="K2171" s="132">
        <v>18715</v>
      </c>
      <c r="L2171" s="132">
        <v>2140</v>
      </c>
      <c r="M2171" s="132">
        <v>65196</v>
      </c>
      <c r="N2171" s="132">
        <v>856806</v>
      </c>
      <c r="R2171" s="132">
        <v>65255</v>
      </c>
      <c r="S2171" s="132">
        <v>92850</v>
      </c>
      <c r="T2171" s="132">
        <v>264400</v>
      </c>
      <c r="U2171" s="132">
        <v>38650</v>
      </c>
      <c r="V2171" s="132">
        <v>1500</v>
      </c>
      <c r="W2171" s="132">
        <v>0</v>
      </c>
      <c r="X2171" s="132">
        <v>43897</v>
      </c>
      <c r="Y2171" s="132">
        <v>12680</v>
      </c>
      <c r="Z2171" s="132">
        <v>13575</v>
      </c>
      <c r="AA2171" s="132">
        <v>0</v>
      </c>
      <c r="AB2171" s="132">
        <v>2000</v>
      </c>
      <c r="AC2171" s="132">
        <v>0</v>
      </c>
      <c r="AD2171" s="132">
        <v>0</v>
      </c>
      <c r="AE2171" s="132">
        <v>0</v>
      </c>
      <c r="AF2171" s="132">
        <v>19050</v>
      </c>
    </row>
    <row r="2172" spans="1:32">
      <c r="A2172" s="129">
        <v>39681</v>
      </c>
      <c r="B2172" s="132" t="e">
        <v>#N/A</v>
      </c>
      <c r="C2172" s="132" t="e">
        <v>#N/A</v>
      </c>
      <c r="D2172" s="132" t="e">
        <v>#N/A</v>
      </c>
      <c r="E2172" s="132" t="e">
        <v>#N/A</v>
      </c>
      <c r="F2172" s="132" t="e">
        <v>#N/A</v>
      </c>
      <c r="G2172" s="132" t="e">
        <v>#N/A</v>
      </c>
      <c r="H2172" s="132" t="e">
        <v>#N/A</v>
      </c>
      <c r="I2172" s="132" t="e">
        <v>#N/A</v>
      </c>
      <c r="J2172" s="132" t="e">
        <v>#N/A</v>
      </c>
      <c r="K2172" s="132" t="e">
        <v>#N/A</v>
      </c>
      <c r="L2172" s="132" t="e">
        <v>#N/A</v>
      </c>
      <c r="M2172" s="132" t="e">
        <v>#N/A</v>
      </c>
      <c r="N2172" s="132" t="e">
        <v>#N/A</v>
      </c>
      <c r="R2172" s="132" t="e">
        <v>#N/A</v>
      </c>
      <c r="S2172" s="132" t="e">
        <v>#N/A</v>
      </c>
      <c r="T2172" s="132" t="e">
        <v>#N/A</v>
      </c>
      <c r="U2172" s="132" t="e">
        <v>#N/A</v>
      </c>
      <c r="V2172" s="132" t="e">
        <v>#N/A</v>
      </c>
      <c r="W2172" s="132" t="e">
        <v>#N/A</v>
      </c>
      <c r="X2172" s="132" t="e">
        <v>#N/A</v>
      </c>
      <c r="Y2172" s="132" t="e">
        <v>#N/A</v>
      </c>
      <c r="Z2172" s="132" t="e">
        <v>#N/A</v>
      </c>
      <c r="AA2172" s="132" t="e">
        <v>#N/A</v>
      </c>
      <c r="AB2172" s="132" t="e">
        <v>#N/A</v>
      </c>
      <c r="AC2172" s="132" t="e">
        <v>#N/A</v>
      </c>
      <c r="AD2172" s="132" t="e">
        <v>#N/A</v>
      </c>
      <c r="AE2172" s="132" t="e">
        <v>#N/A</v>
      </c>
      <c r="AF2172" s="132" t="e">
        <v>#N/A</v>
      </c>
    </row>
    <row r="2173" spans="1:32">
      <c r="A2173" s="129">
        <v>39682</v>
      </c>
      <c r="B2173" s="132" t="e">
        <v>#N/A</v>
      </c>
      <c r="C2173" s="132" t="e">
        <v>#N/A</v>
      </c>
      <c r="D2173" s="132" t="e">
        <v>#N/A</v>
      </c>
      <c r="E2173" s="132" t="e">
        <v>#N/A</v>
      </c>
      <c r="F2173" s="132" t="e">
        <v>#N/A</v>
      </c>
      <c r="G2173" s="132" t="e">
        <v>#N/A</v>
      </c>
      <c r="H2173" s="132" t="e">
        <v>#N/A</v>
      </c>
      <c r="I2173" s="132" t="e">
        <v>#N/A</v>
      </c>
      <c r="J2173" s="132" t="e">
        <v>#N/A</v>
      </c>
      <c r="K2173" s="132" t="e">
        <v>#N/A</v>
      </c>
      <c r="L2173" s="132" t="e">
        <v>#N/A</v>
      </c>
      <c r="M2173" s="132" t="e">
        <v>#N/A</v>
      </c>
      <c r="N2173" s="132" t="e">
        <v>#N/A</v>
      </c>
      <c r="R2173" s="132" t="e">
        <v>#N/A</v>
      </c>
      <c r="S2173" s="132" t="e">
        <v>#N/A</v>
      </c>
      <c r="T2173" s="132" t="e">
        <v>#N/A</v>
      </c>
      <c r="U2173" s="132" t="e">
        <v>#N/A</v>
      </c>
      <c r="V2173" s="132" t="e">
        <v>#N/A</v>
      </c>
      <c r="W2173" s="132" t="e">
        <v>#N/A</v>
      </c>
      <c r="X2173" s="132" t="e">
        <v>#N/A</v>
      </c>
      <c r="Y2173" s="132" t="e">
        <v>#N/A</v>
      </c>
      <c r="Z2173" s="132" t="e">
        <v>#N/A</v>
      </c>
      <c r="AA2173" s="132" t="e">
        <v>#N/A</v>
      </c>
      <c r="AB2173" s="132" t="e">
        <v>#N/A</v>
      </c>
      <c r="AC2173" s="132" t="e">
        <v>#N/A</v>
      </c>
      <c r="AD2173" s="132" t="e">
        <v>#N/A</v>
      </c>
      <c r="AE2173" s="132" t="e">
        <v>#N/A</v>
      </c>
      <c r="AF2173" s="132" t="e">
        <v>#N/A</v>
      </c>
    </row>
    <row r="2174" spans="1:32">
      <c r="A2174" s="129">
        <v>39685</v>
      </c>
      <c r="B2174" s="132">
        <v>1136862</v>
      </c>
      <c r="C2174" s="132">
        <v>160706</v>
      </c>
      <c r="D2174" s="132">
        <v>504218</v>
      </c>
      <c r="E2174" s="132">
        <v>108329</v>
      </c>
      <c r="F2174" s="132">
        <v>172430</v>
      </c>
      <c r="G2174" s="132">
        <v>1047114</v>
      </c>
      <c r="H2174" s="132">
        <v>31145</v>
      </c>
      <c r="I2174" s="132">
        <v>29011</v>
      </c>
      <c r="J2174" s="132">
        <v>59434</v>
      </c>
      <c r="K2174" s="132">
        <v>22702</v>
      </c>
      <c r="L2174" s="132">
        <v>2140</v>
      </c>
      <c r="M2174" s="132">
        <v>89748</v>
      </c>
      <c r="N2174" s="132">
        <v>1136862</v>
      </c>
      <c r="R2174" s="132">
        <v>81580</v>
      </c>
      <c r="S2174" s="132">
        <v>128200</v>
      </c>
      <c r="T2174" s="132">
        <v>305392</v>
      </c>
      <c r="U2174" s="132">
        <v>69821</v>
      </c>
      <c r="V2174" s="132">
        <v>1500</v>
      </c>
      <c r="W2174" s="132">
        <v>1200</v>
      </c>
      <c r="X2174" s="132">
        <v>52657</v>
      </c>
      <c r="Y2174" s="132">
        <v>19430</v>
      </c>
      <c r="Z2174" s="132">
        <v>14575</v>
      </c>
      <c r="AA2174" s="132">
        <v>0</v>
      </c>
      <c r="AB2174" s="132">
        <v>2000</v>
      </c>
      <c r="AC2174" s="132">
        <v>0</v>
      </c>
      <c r="AD2174" s="132">
        <v>7240</v>
      </c>
      <c r="AE2174" s="132">
        <v>0</v>
      </c>
      <c r="AF2174" s="132">
        <v>37950</v>
      </c>
    </row>
    <row r="2175" spans="1:32">
      <c r="A2175" s="129">
        <v>39686</v>
      </c>
      <c r="B2175" s="132" t="e">
        <v>#N/A</v>
      </c>
      <c r="C2175" s="132" t="e">
        <v>#N/A</v>
      </c>
      <c r="D2175" s="132" t="e">
        <v>#N/A</v>
      </c>
      <c r="E2175" s="132" t="e">
        <v>#N/A</v>
      </c>
      <c r="F2175" s="132" t="e">
        <v>#N/A</v>
      </c>
      <c r="G2175" s="132" t="e">
        <v>#N/A</v>
      </c>
      <c r="H2175" s="132" t="e">
        <v>#N/A</v>
      </c>
      <c r="I2175" s="132" t="e">
        <v>#N/A</v>
      </c>
      <c r="J2175" s="132" t="e">
        <v>#N/A</v>
      </c>
      <c r="K2175" s="132" t="e">
        <v>#N/A</v>
      </c>
      <c r="L2175" s="132" t="e">
        <v>#N/A</v>
      </c>
      <c r="M2175" s="132" t="e">
        <v>#N/A</v>
      </c>
      <c r="N2175" s="132" t="e">
        <v>#N/A</v>
      </c>
      <c r="R2175" s="132" t="e">
        <v>#N/A</v>
      </c>
      <c r="S2175" s="132" t="e">
        <v>#N/A</v>
      </c>
      <c r="T2175" s="132" t="e">
        <v>#N/A</v>
      </c>
      <c r="U2175" s="132" t="e">
        <v>#N/A</v>
      </c>
      <c r="V2175" s="132" t="e">
        <v>#N/A</v>
      </c>
      <c r="W2175" s="132" t="e">
        <v>#N/A</v>
      </c>
      <c r="X2175" s="132" t="e">
        <v>#N/A</v>
      </c>
      <c r="Y2175" s="132" t="e">
        <v>#N/A</v>
      </c>
      <c r="Z2175" s="132" t="e">
        <v>#N/A</v>
      </c>
      <c r="AA2175" s="132" t="e">
        <v>#N/A</v>
      </c>
      <c r="AB2175" s="132" t="e">
        <v>#N/A</v>
      </c>
      <c r="AC2175" s="132" t="e">
        <v>#N/A</v>
      </c>
      <c r="AD2175" s="132" t="e">
        <v>#N/A</v>
      </c>
      <c r="AE2175" s="132" t="e">
        <v>#N/A</v>
      </c>
      <c r="AF2175" s="132" t="e">
        <v>#N/A</v>
      </c>
    </row>
    <row r="2176" spans="1:32">
      <c r="A2176" s="129">
        <v>39687</v>
      </c>
      <c r="B2176" s="132" t="e">
        <v>#N/A</v>
      </c>
      <c r="C2176" s="132" t="e">
        <v>#N/A</v>
      </c>
      <c r="D2176" s="132" t="e">
        <v>#N/A</v>
      </c>
      <c r="E2176" s="132" t="e">
        <v>#N/A</v>
      </c>
      <c r="F2176" s="132" t="e">
        <v>#N/A</v>
      </c>
      <c r="G2176" s="132" t="e">
        <v>#N/A</v>
      </c>
      <c r="H2176" s="132" t="e">
        <v>#N/A</v>
      </c>
      <c r="I2176" s="132" t="e">
        <v>#N/A</v>
      </c>
      <c r="J2176" s="132" t="e">
        <v>#N/A</v>
      </c>
      <c r="K2176" s="132" t="e">
        <v>#N/A</v>
      </c>
      <c r="L2176" s="132" t="e">
        <v>#N/A</v>
      </c>
      <c r="M2176" s="132" t="e">
        <v>#N/A</v>
      </c>
      <c r="N2176" s="132" t="e">
        <v>#N/A</v>
      </c>
      <c r="R2176" s="132" t="e">
        <v>#N/A</v>
      </c>
      <c r="S2176" s="132" t="e">
        <v>#N/A</v>
      </c>
      <c r="T2176" s="132" t="e">
        <v>#N/A</v>
      </c>
      <c r="U2176" s="132" t="e">
        <v>#N/A</v>
      </c>
      <c r="V2176" s="132" t="e">
        <v>#N/A</v>
      </c>
      <c r="W2176" s="132" t="e">
        <v>#N/A</v>
      </c>
      <c r="X2176" s="132" t="e">
        <v>#N/A</v>
      </c>
      <c r="Y2176" s="132" t="e">
        <v>#N/A</v>
      </c>
      <c r="Z2176" s="132" t="e">
        <v>#N/A</v>
      </c>
      <c r="AA2176" s="132" t="e">
        <v>#N/A</v>
      </c>
      <c r="AB2176" s="132" t="e">
        <v>#N/A</v>
      </c>
      <c r="AC2176" s="132" t="e">
        <v>#N/A</v>
      </c>
      <c r="AD2176" s="132" t="e">
        <v>#N/A</v>
      </c>
      <c r="AE2176" s="132" t="e">
        <v>#N/A</v>
      </c>
      <c r="AF2176" s="132" t="e">
        <v>#N/A</v>
      </c>
    </row>
    <row r="2177" spans="1:32">
      <c r="A2177" s="129">
        <v>39688</v>
      </c>
      <c r="B2177" s="132" t="e">
        <v>#N/A</v>
      </c>
      <c r="C2177" s="132" t="e">
        <v>#N/A</v>
      </c>
      <c r="D2177" s="132" t="e">
        <v>#N/A</v>
      </c>
      <c r="E2177" s="132" t="e">
        <v>#N/A</v>
      </c>
      <c r="F2177" s="132" t="e">
        <v>#N/A</v>
      </c>
      <c r="G2177" s="132" t="e">
        <v>#N/A</v>
      </c>
      <c r="H2177" s="132" t="e">
        <v>#N/A</v>
      </c>
      <c r="I2177" s="132" t="e">
        <v>#N/A</v>
      </c>
      <c r="J2177" s="132" t="e">
        <v>#N/A</v>
      </c>
      <c r="K2177" s="132" t="e">
        <v>#N/A</v>
      </c>
      <c r="L2177" s="132" t="e">
        <v>#N/A</v>
      </c>
      <c r="M2177" s="132" t="e">
        <v>#N/A</v>
      </c>
      <c r="N2177" s="132" t="e">
        <v>#N/A</v>
      </c>
      <c r="R2177" s="132" t="e">
        <v>#N/A</v>
      </c>
      <c r="S2177" s="132" t="e">
        <v>#N/A</v>
      </c>
      <c r="T2177" s="132" t="e">
        <v>#N/A</v>
      </c>
      <c r="U2177" s="132" t="e">
        <v>#N/A</v>
      </c>
      <c r="V2177" s="132" t="e">
        <v>#N/A</v>
      </c>
      <c r="W2177" s="132" t="e">
        <v>#N/A</v>
      </c>
      <c r="X2177" s="132" t="e">
        <v>#N/A</v>
      </c>
      <c r="Y2177" s="132" t="e">
        <v>#N/A</v>
      </c>
      <c r="Z2177" s="132" t="e">
        <v>#N/A</v>
      </c>
      <c r="AA2177" s="132" t="e">
        <v>#N/A</v>
      </c>
      <c r="AB2177" s="132" t="e">
        <v>#N/A</v>
      </c>
      <c r="AC2177" s="132" t="e">
        <v>#N/A</v>
      </c>
      <c r="AD2177" s="132" t="e">
        <v>#N/A</v>
      </c>
      <c r="AE2177" s="132" t="e">
        <v>#N/A</v>
      </c>
      <c r="AF2177" s="132" t="e">
        <v>#N/A</v>
      </c>
    </row>
    <row r="2178" spans="1:32">
      <c r="A2178" s="129">
        <v>39689</v>
      </c>
      <c r="B2178" s="132" t="e">
        <v>#N/A</v>
      </c>
      <c r="C2178" s="132" t="e">
        <v>#N/A</v>
      </c>
      <c r="D2178" s="132" t="e">
        <v>#N/A</v>
      </c>
      <c r="E2178" s="132" t="e">
        <v>#N/A</v>
      </c>
      <c r="F2178" s="132" t="e">
        <v>#N/A</v>
      </c>
      <c r="G2178" s="132" t="e">
        <v>#N/A</v>
      </c>
      <c r="H2178" s="132" t="e">
        <v>#N/A</v>
      </c>
      <c r="I2178" s="132" t="e">
        <v>#N/A</v>
      </c>
      <c r="J2178" s="132" t="e">
        <v>#N/A</v>
      </c>
      <c r="K2178" s="132" t="e">
        <v>#N/A</v>
      </c>
      <c r="L2178" s="132" t="e">
        <v>#N/A</v>
      </c>
      <c r="M2178" s="132" t="e">
        <v>#N/A</v>
      </c>
      <c r="N2178" s="132" t="e">
        <v>#N/A</v>
      </c>
      <c r="R2178" s="132" t="e">
        <v>#N/A</v>
      </c>
      <c r="S2178" s="132" t="e">
        <v>#N/A</v>
      </c>
      <c r="T2178" s="132" t="e">
        <v>#N/A</v>
      </c>
      <c r="U2178" s="132" t="e">
        <v>#N/A</v>
      </c>
      <c r="V2178" s="132" t="e">
        <v>#N/A</v>
      </c>
      <c r="W2178" s="132" t="e">
        <v>#N/A</v>
      </c>
      <c r="X2178" s="132" t="e">
        <v>#N/A</v>
      </c>
      <c r="Y2178" s="132" t="e">
        <v>#N/A</v>
      </c>
      <c r="Z2178" s="132" t="e">
        <v>#N/A</v>
      </c>
      <c r="AA2178" s="132" t="e">
        <v>#N/A</v>
      </c>
      <c r="AB2178" s="132" t="e">
        <v>#N/A</v>
      </c>
      <c r="AC2178" s="132" t="e">
        <v>#N/A</v>
      </c>
      <c r="AD2178" s="132" t="e">
        <v>#N/A</v>
      </c>
      <c r="AE2178" s="132" t="e">
        <v>#N/A</v>
      </c>
      <c r="AF2178" s="132" t="e">
        <v>#N/A</v>
      </c>
    </row>
    <row r="2179" spans="1:32">
      <c r="A2179" s="129">
        <v>39693</v>
      </c>
      <c r="B2179" s="132" t="e">
        <v>#N/A</v>
      </c>
      <c r="C2179" s="132">
        <v>226700</v>
      </c>
      <c r="D2179" s="132">
        <v>652128</v>
      </c>
      <c r="E2179" s="132">
        <v>160181</v>
      </c>
      <c r="F2179" s="132">
        <v>204562</v>
      </c>
      <c r="G2179" s="132">
        <v>1362235</v>
      </c>
      <c r="H2179" s="132">
        <v>37825</v>
      </c>
      <c r="I2179" s="132">
        <v>53611</v>
      </c>
      <c r="J2179" s="132">
        <v>72782</v>
      </c>
      <c r="K2179" s="132">
        <v>25587</v>
      </c>
      <c r="L2179" s="132">
        <v>3120</v>
      </c>
      <c r="M2179" s="132">
        <v>126405</v>
      </c>
      <c r="N2179" s="132" t="e">
        <v>#N/A</v>
      </c>
      <c r="R2179" s="132">
        <v>109630</v>
      </c>
      <c r="S2179" s="132">
        <v>166582</v>
      </c>
      <c r="T2179" s="132">
        <v>374672</v>
      </c>
      <c r="U2179" s="132">
        <v>116306</v>
      </c>
      <c r="V2179" s="132">
        <v>3600</v>
      </c>
      <c r="W2179" s="132">
        <v>1200</v>
      </c>
      <c r="X2179" s="132">
        <v>58151</v>
      </c>
      <c r="Y2179" s="132">
        <v>19430</v>
      </c>
      <c r="Z2179" s="132">
        <v>14575</v>
      </c>
      <c r="AA2179" s="132">
        <v>0</v>
      </c>
      <c r="AB2179" s="132">
        <v>2000</v>
      </c>
      <c r="AC2179" s="132">
        <v>0</v>
      </c>
      <c r="AD2179" s="132">
        <v>7240</v>
      </c>
      <c r="AE2179" s="132">
        <v>3000</v>
      </c>
      <c r="AF2179" s="132">
        <v>37950</v>
      </c>
    </row>
    <row r="2180" spans="1:32">
      <c r="A2180" s="129">
        <v>39694</v>
      </c>
      <c r="B2180" s="132" t="e">
        <v>#N/A</v>
      </c>
      <c r="C2180" s="132" t="e">
        <v>#N/A</v>
      </c>
      <c r="D2180" s="132" t="e">
        <v>#N/A</v>
      </c>
      <c r="E2180" s="132" t="e">
        <v>#N/A</v>
      </c>
      <c r="F2180" s="132" t="e">
        <v>#N/A</v>
      </c>
      <c r="G2180" s="132" t="e">
        <v>#N/A</v>
      </c>
      <c r="H2180" s="132" t="e">
        <v>#N/A</v>
      </c>
      <c r="I2180" s="132" t="e">
        <v>#N/A</v>
      </c>
      <c r="J2180" s="132" t="e">
        <v>#N/A</v>
      </c>
      <c r="K2180" s="132" t="e">
        <v>#N/A</v>
      </c>
      <c r="L2180" s="132" t="e">
        <v>#N/A</v>
      </c>
      <c r="M2180" s="132" t="e">
        <v>#N/A</v>
      </c>
      <c r="N2180" s="132" t="e">
        <v>#N/A</v>
      </c>
      <c r="R2180" s="132" t="e">
        <v>#N/A</v>
      </c>
      <c r="S2180" s="132" t="e">
        <v>#N/A</v>
      </c>
      <c r="T2180" s="132" t="e">
        <v>#N/A</v>
      </c>
      <c r="U2180" s="132" t="e">
        <v>#N/A</v>
      </c>
      <c r="V2180" s="132" t="e">
        <v>#N/A</v>
      </c>
      <c r="W2180" s="132" t="e">
        <v>#N/A</v>
      </c>
      <c r="X2180" s="132" t="e">
        <v>#N/A</v>
      </c>
      <c r="Y2180" s="132" t="e">
        <v>#N/A</v>
      </c>
      <c r="Z2180" s="132" t="e">
        <v>#N/A</v>
      </c>
      <c r="AA2180" s="132" t="e">
        <v>#N/A</v>
      </c>
      <c r="AB2180" s="132" t="e">
        <v>#N/A</v>
      </c>
      <c r="AC2180" s="132" t="e">
        <v>#N/A</v>
      </c>
      <c r="AD2180" s="132" t="e">
        <v>#N/A</v>
      </c>
      <c r="AE2180" s="132" t="e">
        <v>#N/A</v>
      </c>
      <c r="AF2180" s="132" t="e">
        <v>#N/A</v>
      </c>
    </row>
    <row r="2181" spans="1:32">
      <c r="A2181" s="129">
        <v>39695</v>
      </c>
      <c r="B2181" s="132" t="e">
        <v>#N/A</v>
      </c>
      <c r="C2181" s="132" t="e">
        <v>#N/A</v>
      </c>
      <c r="D2181" s="132" t="e">
        <v>#N/A</v>
      </c>
      <c r="E2181" s="132" t="e">
        <v>#N/A</v>
      </c>
      <c r="F2181" s="132" t="e">
        <v>#N/A</v>
      </c>
      <c r="G2181" s="132" t="e">
        <v>#N/A</v>
      </c>
      <c r="H2181" s="132" t="e">
        <v>#N/A</v>
      </c>
      <c r="I2181" s="132" t="e">
        <v>#N/A</v>
      </c>
      <c r="J2181" s="132" t="e">
        <v>#N/A</v>
      </c>
      <c r="K2181" s="132" t="e">
        <v>#N/A</v>
      </c>
      <c r="L2181" s="132" t="e">
        <v>#N/A</v>
      </c>
      <c r="M2181" s="132" t="e">
        <v>#N/A</v>
      </c>
      <c r="N2181" s="132" t="e">
        <v>#N/A</v>
      </c>
      <c r="R2181" s="132" t="e">
        <v>#N/A</v>
      </c>
      <c r="S2181" s="132" t="e">
        <v>#N/A</v>
      </c>
      <c r="T2181" s="132" t="e">
        <v>#N/A</v>
      </c>
      <c r="U2181" s="132" t="e">
        <v>#N/A</v>
      </c>
      <c r="V2181" s="132" t="e">
        <v>#N/A</v>
      </c>
      <c r="W2181" s="132" t="e">
        <v>#N/A</v>
      </c>
      <c r="X2181" s="132" t="e">
        <v>#N/A</v>
      </c>
      <c r="Y2181" s="132" t="e">
        <v>#N/A</v>
      </c>
      <c r="Z2181" s="132" t="e">
        <v>#N/A</v>
      </c>
      <c r="AA2181" s="132" t="e">
        <v>#N/A</v>
      </c>
      <c r="AB2181" s="132" t="e">
        <v>#N/A</v>
      </c>
      <c r="AC2181" s="132" t="e">
        <v>#N/A</v>
      </c>
      <c r="AD2181" s="132" t="e">
        <v>#N/A</v>
      </c>
      <c r="AE2181" s="132" t="e">
        <v>#N/A</v>
      </c>
      <c r="AF2181" s="132" t="e">
        <v>#N/A</v>
      </c>
    </row>
    <row r="2182" spans="1:32">
      <c r="A2182" s="129">
        <v>39696</v>
      </c>
      <c r="B2182" s="132" t="e">
        <v>#N/A</v>
      </c>
      <c r="C2182" s="132" t="e">
        <v>#N/A</v>
      </c>
      <c r="D2182" s="132" t="e">
        <v>#N/A</v>
      </c>
      <c r="E2182" s="132" t="e">
        <v>#N/A</v>
      </c>
      <c r="F2182" s="132" t="e">
        <v>#N/A</v>
      </c>
      <c r="G2182" s="132" t="e">
        <v>#N/A</v>
      </c>
      <c r="H2182" s="132" t="e">
        <v>#N/A</v>
      </c>
      <c r="I2182" s="132" t="e">
        <v>#N/A</v>
      </c>
      <c r="J2182" s="132" t="e">
        <v>#N/A</v>
      </c>
      <c r="K2182" s="132" t="e">
        <v>#N/A</v>
      </c>
      <c r="L2182" s="132" t="e">
        <v>#N/A</v>
      </c>
      <c r="M2182" s="132" t="e">
        <v>#N/A</v>
      </c>
      <c r="N2182" s="132" t="e">
        <v>#N/A</v>
      </c>
      <c r="R2182" s="132" t="e">
        <v>#N/A</v>
      </c>
      <c r="S2182" s="132" t="e">
        <v>#N/A</v>
      </c>
      <c r="T2182" s="132" t="e">
        <v>#N/A</v>
      </c>
      <c r="U2182" s="132" t="e">
        <v>#N/A</v>
      </c>
      <c r="V2182" s="132" t="e">
        <v>#N/A</v>
      </c>
      <c r="W2182" s="132" t="e">
        <v>#N/A</v>
      </c>
      <c r="X2182" s="132" t="e">
        <v>#N/A</v>
      </c>
      <c r="Y2182" s="132" t="e">
        <v>#N/A</v>
      </c>
      <c r="Z2182" s="132" t="e">
        <v>#N/A</v>
      </c>
      <c r="AA2182" s="132" t="e">
        <v>#N/A</v>
      </c>
      <c r="AB2182" s="132" t="e">
        <v>#N/A</v>
      </c>
      <c r="AC2182" s="132" t="e">
        <v>#N/A</v>
      </c>
      <c r="AD2182" s="132" t="e">
        <v>#N/A</v>
      </c>
      <c r="AE2182" s="132" t="e">
        <v>#N/A</v>
      </c>
      <c r="AF2182" s="132" t="e">
        <v>#N/A</v>
      </c>
    </row>
    <row r="2183" spans="1:32">
      <c r="A2183" s="129">
        <v>39699</v>
      </c>
      <c r="B2183" s="132" t="e">
        <v>#N/A</v>
      </c>
      <c r="C2183" s="132" t="e">
        <v>#N/A</v>
      </c>
      <c r="D2183" s="132" t="e">
        <v>#N/A</v>
      </c>
      <c r="E2183" s="132" t="e">
        <v>#N/A</v>
      </c>
      <c r="F2183" s="132" t="e">
        <v>#N/A</v>
      </c>
      <c r="G2183" s="132" t="e">
        <v>#N/A</v>
      </c>
      <c r="H2183" s="132" t="e">
        <v>#N/A</v>
      </c>
      <c r="I2183" s="132" t="e">
        <v>#N/A</v>
      </c>
      <c r="J2183" s="132" t="e">
        <v>#N/A</v>
      </c>
      <c r="K2183" s="132" t="e">
        <v>#N/A</v>
      </c>
      <c r="L2183" s="132" t="e">
        <v>#N/A</v>
      </c>
      <c r="M2183" s="132" t="e">
        <v>#N/A</v>
      </c>
      <c r="N2183" s="132" t="e">
        <v>#N/A</v>
      </c>
      <c r="R2183" s="132" t="e">
        <v>#N/A</v>
      </c>
      <c r="S2183" s="132" t="e">
        <v>#N/A</v>
      </c>
      <c r="T2183" s="132" t="e">
        <v>#N/A</v>
      </c>
      <c r="U2183" s="132" t="e">
        <v>#N/A</v>
      </c>
      <c r="V2183" s="132" t="e">
        <v>#N/A</v>
      </c>
      <c r="W2183" s="132" t="e">
        <v>#N/A</v>
      </c>
      <c r="X2183" s="132" t="e">
        <v>#N/A</v>
      </c>
      <c r="Y2183" s="132" t="e">
        <v>#N/A</v>
      </c>
      <c r="Z2183" s="132" t="e">
        <v>#N/A</v>
      </c>
      <c r="AA2183" s="132" t="e">
        <v>#N/A</v>
      </c>
      <c r="AB2183" s="132" t="e">
        <v>#N/A</v>
      </c>
      <c r="AC2183" s="132" t="e">
        <v>#N/A</v>
      </c>
      <c r="AD2183" s="132" t="e">
        <v>#N/A</v>
      </c>
      <c r="AE2183" s="132" t="e">
        <v>#N/A</v>
      </c>
      <c r="AF2183" s="132" t="e">
        <v>#N/A</v>
      </c>
    </row>
    <row r="2184" spans="1:32">
      <c r="A2184" s="129">
        <v>39700</v>
      </c>
      <c r="B2184" s="132" t="e">
        <v>#N/A</v>
      </c>
      <c r="C2184" s="132" t="e">
        <v>#N/A</v>
      </c>
      <c r="D2184" s="132" t="e">
        <v>#N/A</v>
      </c>
      <c r="E2184" s="132" t="e">
        <v>#N/A</v>
      </c>
      <c r="F2184" s="132" t="e">
        <v>#N/A</v>
      </c>
      <c r="G2184" s="132" t="e">
        <v>#N/A</v>
      </c>
      <c r="H2184" s="132" t="e">
        <v>#N/A</v>
      </c>
      <c r="I2184" s="132" t="e">
        <v>#N/A</v>
      </c>
      <c r="J2184" s="132" t="e">
        <v>#N/A</v>
      </c>
      <c r="K2184" s="132" t="e">
        <v>#N/A</v>
      </c>
      <c r="L2184" s="132" t="e">
        <v>#N/A</v>
      </c>
      <c r="M2184" s="132" t="e">
        <v>#N/A</v>
      </c>
      <c r="N2184" s="132" t="e">
        <v>#N/A</v>
      </c>
      <c r="R2184" s="132" t="e">
        <v>#N/A</v>
      </c>
      <c r="S2184" s="132" t="e">
        <v>#N/A</v>
      </c>
      <c r="T2184" s="132" t="e">
        <v>#N/A</v>
      </c>
      <c r="U2184" s="132" t="e">
        <v>#N/A</v>
      </c>
      <c r="V2184" s="132" t="e">
        <v>#N/A</v>
      </c>
      <c r="W2184" s="132" t="e">
        <v>#N/A</v>
      </c>
      <c r="X2184" s="132" t="e">
        <v>#N/A</v>
      </c>
      <c r="Y2184" s="132" t="e">
        <v>#N/A</v>
      </c>
      <c r="Z2184" s="132" t="e">
        <v>#N/A</v>
      </c>
      <c r="AA2184" s="132" t="e">
        <v>#N/A</v>
      </c>
      <c r="AB2184" s="132" t="e">
        <v>#N/A</v>
      </c>
      <c r="AC2184" s="132" t="e">
        <v>#N/A</v>
      </c>
      <c r="AD2184" s="132" t="e">
        <v>#N/A</v>
      </c>
      <c r="AE2184" s="132" t="e">
        <v>#N/A</v>
      </c>
      <c r="AF2184" s="132" t="e">
        <v>#N/A</v>
      </c>
    </row>
    <row r="2185" spans="1:32">
      <c r="A2185" s="129">
        <v>39701</v>
      </c>
      <c r="B2185" s="132">
        <v>392467</v>
      </c>
      <c r="C2185" s="132">
        <v>38400</v>
      </c>
      <c r="D2185" s="132">
        <v>208118</v>
      </c>
      <c r="E2185" s="132">
        <v>34758</v>
      </c>
      <c r="F2185" s="132">
        <v>56170</v>
      </c>
      <c r="G2185" s="132">
        <v>365107</v>
      </c>
      <c r="H2185" s="132">
        <v>13980</v>
      </c>
      <c r="I2185" s="132">
        <v>4800</v>
      </c>
      <c r="J2185" s="132">
        <v>16711</v>
      </c>
      <c r="K2185" s="132">
        <v>3835</v>
      </c>
      <c r="L2185" s="132">
        <v>700</v>
      </c>
      <c r="M2185" s="132">
        <v>27360</v>
      </c>
      <c r="N2185" s="132">
        <v>392467</v>
      </c>
      <c r="R2185" s="132">
        <v>43150</v>
      </c>
      <c r="S2185" s="132">
        <v>22050</v>
      </c>
      <c r="T2185" s="132">
        <v>124530</v>
      </c>
      <c r="U2185" s="132">
        <v>7229</v>
      </c>
      <c r="V2185" s="132">
        <v>0</v>
      </c>
      <c r="W2185" s="132">
        <v>0</v>
      </c>
      <c r="X2185" s="132">
        <v>20660</v>
      </c>
      <c r="Y2185" s="132">
        <v>9500</v>
      </c>
      <c r="Z2185" s="132">
        <v>0</v>
      </c>
      <c r="AA2185" s="132">
        <v>5715</v>
      </c>
      <c r="AB2185" s="132">
        <v>0</v>
      </c>
      <c r="AC2185" s="132">
        <v>0</v>
      </c>
      <c r="AD2185" s="132">
        <v>0</v>
      </c>
      <c r="AE2185" s="132">
        <v>16500</v>
      </c>
      <c r="AF2185" s="132">
        <v>0</v>
      </c>
    </row>
    <row r="2186" spans="1:32">
      <c r="A2186" s="129">
        <v>39702</v>
      </c>
      <c r="B2186" s="132" t="e">
        <v>#N/A</v>
      </c>
      <c r="C2186" s="132" t="e">
        <v>#N/A</v>
      </c>
      <c r="D2186" s="132" t="e">
        <v>#N/A</v>
      </c>
      <c r="E2186" s="132" t="e">
        <v>#N/A</v>
      </c>
      <c r="F2186" s="132" t="e">
        <v>#N/A</v>
      </c>
      <c r="G2186" s="132" t="e">
        <v>#N/A</v>
      </c>
      <c r="H2186" s="132" t="e">
        <v>#N/A</v>
      </c>
      <c r="I2186" s="132" t="e">
        <v>#N/A</v>
      </c>
      <c r="J2186" s="132" t="e">
        <v>#N/A</v>
      </c>
      <c r="K2186" s="132" t="e">
        <v>#N/A</v>
      </c>
      <c r="L2186" s="132" t="e">
        <v>#N/A</v>
      </c>
      <c r="M2186" s="132" t="e">
        <v>#N/A</v>
      </c>
      <c r="N2186" s="132" t="e">
        <v>#N/A</v>
      </c>
      <c r="R2186" s="132" t="e">
        <v>#N/A</v>
      </c>
      <c r="S2186" s="132" t="e">
        <v>#N/A</v>
      </c>
      <c r="T2186" s="132" t="e">
        <v>#N/A</v>
      </c>
      <c r="U2186" s="132" t="e">
        <v>#N/A</v>
      </c>
      <c r="V2186" s="132" t="e">
        <v>#N/A</v>
      </c>
      <c r="W2186" s="132" t="e">
        <v>#N/A</v>
      </c>
      <c r="X2186" s="132" t="e">
        <v>#N/A</v>
      </c>
      <c r="Y2186" s="132" t="e">
        <v>#N/A</v>
      </c>
      <c r="Z2186" s="132" t="e">
        <v>#N/A</v>
      </c>
      <c r="AA2186" s="132" t="e">
        <v>#N/A</v>
      </c>
      <c r="AB2186" s="132" t="e">
        <v>#N/A</v>
      </c>
      <c r="AC2186" s="132" t="e">
        <v>#N/A</v>
      </c>
      <c r="AD2186" s="132" t="e">
        <v>#N/A</v>
      </c>
      <c r="AE2186" s="132" t="e">
        <v>#N/A</v>
      </c>
      <c r="AF2186" s="132" t="e">
        <v>#N/A</v>
      </c>
    </row>
    <row r="2187" spans="1:32">
      <c r="A2187" s="129">
        <v>39703</v>
      </c>
      <c r="B2187" s="132" t="e">
        <v>#N/A</v>
      </c>
      <c r="C2187" s="132" t="e">
        <v>#N/A</v>
      </c>
      <c r="D2187" s="132" t="e">
        <v>#N/A</v>
      </c>
      <c r="E2187" s="132" t="e">
        <v>#N/A</v>
      </c>
      <c r="F2187" s="132" t="e">
        <v>#N/A</v>
      </c>
      <c r="G2187" s="132" t="e">
        <v>#N/A</v>
      </c>
      <c r="H2187" s="132" t="e">
        <v>#N/A</v>
      </c>
      <c r="I2187" s="132" t="e">
        <v>#N/A</v>
      </c>
      <c r="J2187" s="132" t="e">
        <v>#N/A</v>
      </c>
      <c r="K2187" s="132" t="e">
        <v>#N/A</v>
      </c>
      <c r="L2187" s="132" t="e">
        <v>#N/A</v>
      </c>
      <c r="M2187" s="132" t="e">
        <v>#N/A</v>
      </c>
      <c r="N2187" s="132" t="e">
        <v>#N/A</v>
      </c>
      <c r="R2187" s="132" t="e">
        <v>#N/A</v>
      </c>
      <c r="S2187" s="132" t="e">
        <v>#N/A</v>
      </c>
      <c r="T2187" s="132" t="e">
        <v>#N/A</v>
      </c>
      <c r="U2187" s="132" t="e">
        <v>#N/A</v>
      </c>
      <c r="V2187" s="132" t="e">
        <v>#N/A</v>
      </c>
      <c r="W2187" s="132" t="e">
        <v>#N/A</v>
      </c>
      <c r="X2187" s="132" t="e">
        <v>#N/A</v>
      </c>
      <c r="Y2187" s="132" t="e">
        <v>#N/A</v>
      </c>
      <c r="Z2187" s="132" t="e">
        <v>#N/A</v>
      </c>
      <c r="AA2187" s="132" t="e">
        <v>#N/A</v>
      </c>
      <c r="AB2187" s="132" t="e">
        <v>#N/A</v>
      </c>
      <c r="AC2187" s="132" t="e">
        <v>#N/A</v>
      </c>
      <c r="AD2187" s="132" t="e">
        <v>#N/A</v>
      </c>
      <c r="AE2187" s="132" t="e">
        <v>#N/A</v>
      </c>
      <c r="AF2187" s="132" t="e">
        <v>#N/A</v>
      </c>
    </row>
    <row r="2188" spans="1:32">
      <c r="A2188" s="129">
        <v>39706</v>
      </c>
      <c r="B2188" s="132">
        <v>605786</v>
      </c>
      <c r="C2188" s="132">
        <v>59044</v>
      </c>
      <c r="D2188" s="132">
        <v>312478</v>
      </c>
      <c r="E2188" s="132">
        <v>49542</v>
      </c>
      <c r="F2188" s="132">
        <v>79220</v>
      </c>
      <c r="G2188" s="132">
        <v>557526</v>
      </c>
      <c r="H2188" s="132">
        <v>24675</v>
      </c>
      <c r="I2188" s="132">
        <v>13125</v>
      </c>
      <c r="J2188" s="132">
        <v>24641</v>
      </c>
      <c r="K2188" s="132">
        <v>15691</v>
      </c>
      <c r="L2188" s="132">
        <v>1380</v>
      </c>
      <c r="M2188" s="132">
        <v>48260</v>
      </c>
      <c r="N2188" s="132">
        <v>605786</v>
      </c>
      <c r="R2188" s="132">
        <v>65815</v>
      </c>
      <c r="S2188" s="132">
        <v>60350</v>
      </c>
      <c r="T2188" s="132">
        <v>186880</v>
      </c>
      <c r="U2188" s="132">
        <v>8159</v>
      </c>
      <c r="V2188" s="132">
        <v>0</v>
      </c>
      <c r="W2188" s="132">
        <v>0</v>
      </c>
      <c r="X2188" s="132">
        <v>45283</v>
      </c>
      <c r="Y2188" s="132">
        <v>9500</v>
      </c>
      <c r="Z2188" s="132">
        <v>0</v>
      </c>
      <c r="AA2188" s="132">
        <v>11865</v>
      </c>
      <c r="AB2188" s="132">
        <v>0</v>
      </c>
      <c r="AC2188" s="132">
        <v>0</v>
      </c>
      <c r="AD2188" s="132">
        <v>0</v>
      </c>
      <c r="AE2188" s="132">
        <v>16500</v>
      </c>
      <c r="AF2188" s="132">
        <v>7300</v>
      </c>
    </row>
    <row r="2189" spans="1:32">
      <c r="A2189" s="129">
        <v>39707</v>
      </c>
      <c r="B2189" s="132" t="e">
        <v>#N/A</v>
      </c>
      <c r="C2189" s="132" t="e">
        <v>#N/A</v>
      </c>
      <c r="D2189" s="132" t="e">
        <v>#N/A</v>
      </c>
      <c r="E2189" s="132" t="e">
        <v>#N/A</v>
      </c>
      <c r="F2189" s="132" t="e">
        <v>#N/A</v>
      </c>
      <c r="G2189" s="132" t="e">
        <v>#N/A</v>
      </c>
      <c r="H2189" s="132" t="e">
        <v>#N/A</v>
      </c>
      <c r="I2189" s="132" t="e">
        <v>#N/A</v>
      </c>
      <c r="J2189" s="132" t="e">
        <v>#N/A</v>
      </c>
      <c r="K2189" s="132" t="e">
        <v>#N/A</v>
      </c>
      <c r="L2189" s="132" t="e">
        <v>#N/A</v>
      </c>
      <c r="M2189" s="132" t="e">
        <v>#N/A</v>
      </c>
      <c r="N2189" s="132" t="e">
        <v>#N/A</v>
      </c>
      <c r="R2189" s="132" t="e">
        <v>#N/A</v>
      </c>
      <c r="S2189" s="132" t="e">
        <v>#N/A</v>
      </c>
      <c r="T2189" s="132" t="e">
        <v>#N/A</v>
      </c>
      <c r="U2189" s="132" t="e">
        <v>#N/A</v>
      </c>
      <c r="V2189" s="132" t="e">
        <v>#N/A</v>
      </c>
      <c r="W2189" s="132" t="e">
        <v>#N/A</v>
      </c>
      <c r="X2189" s="132" t="e">
        <v>#N/A</v>
      </c>
      <c r="Y2189" s="132" t="e">
        <v>#N/A</v>
      </c>
      <c r="Z2189" s="132" t="e">
        <v>#N/A</v>
      </c>
      <c r="AA2189" s="132" t="e">
        <v>#N/A</v>
      </c>
      <c r="AB2189" s="132" t="e">
        <v>#N/A</v>
      </c>
      <c r="AC2189" s="132" t="e">
        <v>#N/A</v>
      </c>
      <c r="AD2189" s="132" t="e">
        <v>#N/A</v>
      </c>
      <c r="AE2189" s="132" t="e">
        <v>#N/A</v>
      </c>
      <c r="AF2189" s="132" t="e">
        <v>#N/A</v>
      </c>
    </row>
    <row r="2190" spans="1:32">
      <c r="A2190" s="129">
        <v>39708</v>
      </c>
      <c r="B2190" s="132" t="e">
        <v>#N/A</v>
      </c>
      <c r="C2190" s="132" t="e">
        <v>#N/A</v>
      </c>
      <c r="D2190" s="132" t="e">
        <v>#N/A</v>
      </c>
      <c r="E2190" s="132" t="e">
        <v>#N/A</v>
      </c>
      <c r="F2190" s="132" t="e">
        <v>#N/A</v>
      </c>
      <c r="G2190" s="132" t="e">
        <v>#N/A</v>
      </c>
      <c r="H2190" s="132" t="e">
        <v>#N/A</v>
      </c>
      <c r="I2190" s="132" t="e">
        <v>#N/A</v>
      </c>
      <c r="J2190" s="132" t="e">
        <v>#N/A</v>
      </c>
      <c r="K2190" s="132" t="e">
        <v>#N/A</v>
      </c>
      <c r="L2190" s="132" t="e">
        <v>#N/A</v>
      </c>
      <c r="M2190" s="132" t="e">
        <v>#N/A</v>
      </c>
      <c r="N2190" s="132" t="e">
        <v>#N/A</v>
      </c>
      <c r="R2190" s="132" t="e">
        <v>#N/A</v>
      </c>
      <c r="S2190" s="132" t="e">
        <v>#N/A</v>
      </c>
      <c r="T2190" s="132" t="e">
        <v>#N/A</v>
      </c>
      <c r="U2190" s="132" t="e">
        <v>#N/A</v>
      </c>
      <c r="V2190" s="132" t="e">
        <v>#N/A</v>
      </c>
      <c r="W2190" s="132" t="e">
        <v>#N/A</v>
      </c>
      <c r="X2190" s="132" t="e">
        <v>#N/A</v>
      </c>
      <c r="Y2190" s="132" t="e">
        <v>#N/A</v>
      </c>
      <c r="Z2190" s="132" t="e">
        <v>#N/A</v>
      </c>
      <c r="AA2190" s="132" t="e">
        <v>#N/A</v>
      </c>
      <c r="AB2190" s="132" t="e">
        <v>#N/A</v>
      </c>
      <c r="AC2190" s="132" t="e">
        <v>#N/A</v>
      </c>
      <c r="AD2190" s="132" t="e">
        <v>#N/A</v>
      </c>
      <c r="AE2190" s="132" t="e">
        <v>#N/A</v>
      </c>
      <c r="AF2190" s="132" t="e">
        <v>#N/A</v>
      </c>
    </row>
    <row r="2191" spans="1:32">
      <c r="A2191" s="129">
        <v>39709</v>
      </c>
      <c r="B2191" s="132" t="e">
        <v>#N/A</v>
      </c>
      <c r="C2191" s="132" t="e">
        <v>#N/A</v>
      </c>
      <c r="D2191" s="132" t="e">
        <v>#N/A</v>
      </c>
      <c r="E2191" s="132" t="e">
        <v>#N/A</v>
      </c>
      <c r="F2191" s="132" t="e">
        <v>#N/A</v>
      </c>
      <c r="G2191" s="132" t="e">
        <v>#N/A</v>
      </c>
      <c r="H2191" s="132" t="e">
        <v>#N/A</v>
      </c>
      <c r="I2191" s="132" t="e">
        <v>#N/A</v>
      </c>
      <c r="J2191" s="132" t="e">
        <v>#N/A</v>
      </c>
      <c r="K2191" s="132" t="e">
        <v>#N/A</v>
      </c>
      <c r="L2191" s="132" t="e">
        <v>#N/A</v>
      </c>
      <c r="M2191" s="132" t="e">
        <v>#N/A</v>
      </c>
      <c r="N2191" s="132" t="e">
        <v>#N/A</v>
      </c>
      <c r="R2191" s="132" t="e">
        <v>#N/A</v>
      </c>
      <c r="S2191" s="132" t="e">
        <v>#N/A</v>
      </c>
      <c r="T2191" s="132" t="e">
        <v>#N/A</v>
      </c>
      <c r="U2191" s="132" t="e">
        <v>#N/A</v>
      </c>
      <c r="V2191" s="132" t="e">
        <v>#N/A</v>
      </c>
      <c r="W2191" s="132" t="e">
        <v>#N/A</v>
      </c>
      <c r="X2191" s="132" t="e">
        <v>#N/A</v>
      </c>
      <c r="Y2191" s="132" t="e">
        <v>#N/A</v>
      </c>
      <c r="Z2191" s="132" t="e">
        <v>#N/A</v>
      </c>
      <c r="AA2191" s="132" t="e">
        <v>#N/A</v>
      </c>
      <c r="AB2191" s="132" t="e">
        <v>#N/A</v>
      </c>
      <c r="AC2191" s="132" t="e">
        <v>#N/A</v>
      </c>
      <c r="AD2191" s="132" t="e">
        <v>#N/A</v>
      </c>
      <c r="AE2191" s="132" t="e">
        <v>#N/A</v>
      </c>
      <c r="AF2191" s="132" t="e">
        <v>#N/A</v>
      </c>
    </row>
    <row r="2192" spans="1:32">
      <c r="A2192" s="129">
        <v>39710</v>
      </c>
      <c r="B2192" s="132" t="e">
        <v>#N/A</v>
      </c>
      <c r="C2192" s="132" t="e">
        <v>#N/A</v>
      </c>
      <c r="D2192" s="132" t="e">
        <v>#N/A</v>
      </c>
      <c r="E2192" s="132" t="e">
        <v>#N/A</v>
      </c>
      <c r="F2192" s="132" t="e">
        <v>#N/A</v>
      </c>
      <c r="G2192" s="132" t="e">
        <v>#N/A</v>
      </c>
      <c r="H2192" s="132" t="e">
        <v>#N/A</v>
      </c>
      <c r="I2192" s="132" t="e">
        <v>#N/A</v>
      </c>
      <c r="J2192" s="132" t="e">
        <v>#N/A</v>
      </c>
      <c r="K2192" s="132" t="e">
        <v>#N/A</v>
      </c>
      <c r="L2192" s="132" t="e">
        <v>#N/A</v>
      </c>
      <c r="M2192" s="132" t="e">
        <v>#N/A</v>
      </c>
      <c r="N2192" s="132" t="e">
        <v>#N/A</v>
      </c>
      <c r="R2192" s="132" t="e">
        <v>#N/A</v>
      </c>
      <c r="S2192" s="132" t="e">
        <v>#N/A</v>
      </c>
      <c r="T2192" s="132" t="e">
        <v>#N/A</v>
      </c>
      <c r="U2192" s="132" t="e">
        <v>#N/A</v>
      </c>
      <c r="V2192" s="132" t="e">
        <v>#N/A</v>
      </c>
      <c r="W2192" s="132" t="e">
        <v>#N/A</v>
      </c>
      <c r="X2192" s="132" t="e">
        <v>#N/A</v>
      </c>
      <c r="Y2192" s="132" t="e">
        <v>#N/A</v>
      </c>
      <c r="Z2192" s="132" t="e">
        <v>#N/A</v>
      </c>
      <c r="AA2192" s="132" t="e">
        <v>#N/A</v>
      </c>
      <c r="AB2192" s="132" t="e">
        <v>#N/A</v>
      </c>
      <c r="AC2192" s="132" t="e">
        <v>#N/A</v>
      </c>
      <c r="AD2192" s="132" t="e">
        <v>#N/A</v>
      </c>
      <c r="AE2192" s="132" t="e">
        <v>#N/A</v>
      </c>
      <c r="AF2192" s="132" t="e">
        <v>#N/A</v>
      </c>
    </row>
    <row r="2193" spans="1:32">
      <c r="A2193" s="129">
        <v>39713</v>
      </c>
      <c r="B2193" s="132" t="e">
        <v>#N/A</v>
      </c>
      <c r="C2193" s="132">
        <v>79393</v>
      </c>
      <c r="D2193" s="132">
        <v>369059</v>
      </c>
      <c r="E2193" s="132">
        <v>64342</v>
      </c>
      <c r="F2193" s="132">
        <v>101070</v>
      </c>
      <c r="G2193" s="132">
        <v>693517</v>
      </c>
      <c r="H2193" s="132">
        <v>31875</v>
      </c>
      <c r="I2193" s="132">
        <v>35014</v>
      </c>
      <c r="J2193" s="132">
        <v>34932</v>
      </c>
      <c r="K2193" s="132">
        <v>17691</v>
      </c>
      <c r="L2193" s="132">
        <v>4155</v>
      </c>
      <c r="M2193" s="132">
        <v>82474</v>
      </c>
      <c r="N2193" s="132" t="e">
        <v>#N/A</v>
      </c>
      <c r="R2193" s="132">
        <v>70655</v>
      </c>
      <c r="S2193" s="132">
        <v>85350</v>
      </c>
      <c r="T2193" s="132">
        <v>209180</v>
      </c>
      <c r="U2193" s="132">
        <v>41148</v>
      </c>
      <c r="V2193" s="132">
        <v>1000</v>
      </c>
      <c r="W2193" s="132">
        <v>0</v>
      </c>
      <c r="X2193" s="132">
        <v>55358</v>
      </c>
      <c r="Y2193" s="132">
        <v>18900</v>
      </c>
      <c r="Z2193" s="132">
        <v>0</v>
      </c>
      <c r="AA2193" s="132">
        <v>15315</v>
      </c>
      <c r="AB2193" s="132">
        <v>0</v>
      </c>
      <c r="AC2193" s="132">
        <v>0</v>
      </c>
      <c r="AD2193" s="132">
        <v>0</v>
      </c>
      <c r="AE2193" s="132">
        <v>16500</v>
      </c>
      <c r="AF2193" s="132">
        <v>7300</v>
      </c>
    </row>
    <row r="2194" spans="1:32">
      <c r="A2194" s="129">
        <v>39714</v>
      </c>
      <c r="B2194" s="132" t="e">
        <v>#N/A</v>
      </c>
      <c r="C2194" s="132" t="e">
        <v>#N/A</v>
      </c>
      <c r="D2194" s="132" t="e">
        <v>#N/A</v>
      </c>
      <c r="E2194" s="132" t="e">
        <v>#N/A</v>
      </c>
      <c r="F2194" s="132" t="e">
        <v>#N/A</v>
      </c>
      <c r="G2194" s="132" t="e">
        <v>#N/A</v>
      </c>
      <c r="H2194" s="132" t="e">
        <v>#N/A</v>
      </c>
      <c r="I2194" s="132" t="e">
        <v>#N/A</v>
      </c>
      <c r="J2194" s="132" t="e">
        <v>#N/A</v>
      </c>
      <c r="K2194" s="132" t="e">
        <v>#N/A</v>
      </c>
      <c r="L2194" s="132" t="e">
        <v>#N/A</v>
      </c>
      <c r="M2194" s="132" t="e">
        <v>#N/A</v>
      </c>
      <c r="N2194" s="132" t="e">
        <v>#N/A</v>
      </c>
      <c r="R2194" s="132" t="e">
        <v>#N/A</v>
      </c>
      <c r="S2194" s="132" t="e">
        <v>#N/A</v>
      </c>
      <c r="T2194" s="132" t="e">
        <v>#N/A</v>
      </c>
      <c r="U2194" s="132" t="e">
        <v>#N/A</v>
      </c>
      <c r="V2194" s="132" t="e">
        <v>#N/A</v>
      </c>
      <c r="W2194" s="132" t="e">
        <v>#N/A</v>
      </c>
      <c r="X2194" s="132" t="e">
        <v>#N/A</v>
      </c>
      <c r="Y2194" s="132" t="e">
        <v>#N/A</v>
      </c>
      <c r="Z2194" s="132" t="e">
        <v>#N/A</v>
      </c>
      <c r="AA2194" s="132" t="e">
        <v>#N/A</v>
      </c>
      <c r="AB2194" s="132" t="e">
        <v>#N/A</v>
      </c>
      <c r="AC2194" s="132" t="e">
        <v>#N/A</v>
      </c>
      <c r="AD2194" s="132" t="e">
        <v>#N/A</v>
      </c>
      <c r="AE2194" s="132" t="e">
        <v>#N/A</v>
      </c>
      <c r="AF2194" s="132" t="e">
        <v>#N/A</v>
      </c>
    </row>
    <row r="2195" spans="1:32">
      <c r="A2195" s="129">
        <v>39715</v>
      </c>
      <c r="B2195" s="132" t="e">
        <v>#N/A</v>
      </c>
      <c r="C2195" s="132" t="e">
        <v>#N/A</v>
      </c>
      <c r="D2195" s="132" t="e">
        <v>#N/A</v>
      </c>
      <c r="E2195" s="132" t="e">
        <v>#N/A</v>
      </c>
      <c r="F2195" s="132" t="e">
        <v>#N/A</v>
      </c>
      <c r="G2195" s="132" t="e">
        <v>#N/A</v>
      </c>
      <c r="H2195" s="132" t="e">
        <v>#N/A</v>
      </c>
      <c r="I2195" s="132" t="e">
        <v>#N/A</v>
      </c>
      <c r="J2195" s="132" t="e">
        <v>#N/A</v>
      </c>
      <c r="K2195" s="132" t="e">
        <v>#N/A</v>
      </c>
      <c r="L2195" s="132" t="e">
        <v>#N/A</v>
      </c>
      <c r="M2195" s="132" t="e">
        <v>#N/A</v>
      </c>
      <c r="N2195" s="132" t="e">
        <v>#N/A</v>
      </c>
      <c r="R2195" s="132" t="e">
        <v>#N/A</v>
      </c>
      <c r="S2195" s="132" t="e">
        <v>#N/A</v>
      </c>
      <c r="T2195" s="132" t="e">
        <v>#N/A</v>
      </c>
      <c r="U2195" s="132" t="e">
        <v>#N/A</v>
      </c>
      <c r="V2195" s="132" t="e">
        <v>#N/A</v>
      </c>
      <c r="W2195" s="132" t="e">
        <v>#N/A</v>
      </c>
      <c r="X2195" s="132" t="e">
        <v>#N/A</v>
      </c>
      <c r="Y2195" s="132" t="e">
        <v>#N/A</v>
      </c>
      <c r="Z2195" s="132" t="e">
        <v>#N/A</v>
      </c>
      <c r="AA2195" s="132" t="e">
        <v>#N/A</v>
      </c>
      <c r="AB2195" s="132" t="e">
        <v>#N/A</v>
      </c>
      <c r="AC2195" s="132" t="e">
        <v>#N/A</v>
      </c>
      <c r="AD2195" s="132" t="e">
        <v>#N/A</v>
      </c>
      <c r="AE2195" s="132" t="e">
        <v>#N/A</v>
      </c>
      <c r="AF2195" s="132" t="e">
        <v>#N/A</v>
      </c>
    </row>
    <row r="2196" spans="1:32">
      <c r="A2196" s="129">
        <v>39716</v>
      </c>
      <c r="B2196" s="132">
        <v>990686</v>
      </c>
      <c r="C2196" s="132">
        <v>111323</v>
      </c>
      <c r="D2196" s="132">
        <v>468315</v>
      </c>
      <c r="E2196" s="132">
        <v>88044</v>
      </c>
      <c r="F2196" s="132">
        <v>128067</v>
      </c>
      <c r="G2196" s="132">
        <v>885592</v>
      </c>
      <c r="H2196" s="132">
        <v>43375</v>
      </c>
      <c r="I2196" s="132">
        <v>43934</v>
      </c>
      <c r="J2196" s="132">
        <v>37932</v>
      </c>
      <c r="K2196" s="132">
        <v>19481</v>
      </c>
      <c r="L2196" s="132">
        <v>4155</v>
      </c>
      <c r="M2196" s="132">
        <v>105094</v>
      </c>
      <c r="N2196" s="132">
        <v>990686</v>
      </c>
      <c r="R2196" s="132">
        <v>70655</v>
      </c>
      <c r="S2196" s="132">
        <v>98850</v>
      </c>
      <c r="T2196" s="132">
        <v>291814</v>
      </c>
      <c r="U2196" s="132">
        <v>101436</v>
      </c>
      <c r="V2196" s="132">
        <v>1000</v>
      </c>
      <c r="W2196" s="132">
        <v>0</v>
      </c>
      <c r="X2196" s="132">
        <v>65778</v>
      </c>
      <c r="Y2196" s="132">
        <v>18900</v>
      </c>
      <c r="Z2196" s="132">
        <v>9672</v>
      </c>
      <c r="AA2196" s="132">
        <v>15315</v>
      </c>
      <c r="AB2196" s="132">
        <v>0</v>
      </c>
      <c r="AC2196" s="132">
        <v>0</v>
      </c>
      <c r="AD2196" s="132">
        <v>0</v>
      </c>
      <c r="AE2196" s="132">
        <v>16500</v>
      </c>
      <c r="AF2196" s="132">
        <v>7300</v>
      </c>
    </row>
    <row r="2197" spans="1:32">
      <c r="A2197" s="129">
        <v>39717</v>
      </c>
      <c r="B2197" s="132" t="e">
        <v>#N/A</v>
      </c>
      <c r="C2197" s="132" t="e">
        <v>#N/A</v>
      </c>
      <c r="D2197" s="132" t="e">
        <v>#N/A</v>
      </c>
      <c r="E2197" s="132" t="e">
        <v>#N/A</v>
      </c>
      <c r="F2197" s="132" t="e">
        <v>#N/A</v>
      </c>
      <c r="G2197" s="132" t="e">
        <v>#N/A</v>
      </c>
      <c r="H2197" s="132" t="e">
        <v>#N/A</v>
      </c>
      <c r="I2197" s="132" t="e">
        <v>#N/A</v>
      </c>
      <c r="J2197" s="132" t="e">
        <v>#N/A</v>
      </c>
      <c r="K2197" s="132" t="e">
        <v>#N/A</v>
      </c>
      <c r="L2197" s="132" t="e">
        <v>#N/A</v>
      </c>
      <c r="M2197" s="132" t="e">
        <v>#N/A</v>
      </c>
      <c r="N2197" s="132" t="e">
        <v>#N/A</v>
      </c>
      <c r="R2197" s="132" t="e">
        <v>#N/A</v>
      </c>
      <c r="S2197" s="132" t="e">
        <v>#N/A</v>
      </c>
      <c r="T2197" s="132" t="e">
        <v>#N/A</v>
      </c>
      <c r="U2197" s="132" t="e">
        <v>#N/A</v>
      </c>
      <c r="V2197" s="132" t="e">
        <v>#N/A</v>
      </c>
      <c r="W2197" s="132" t="e">
        <v>#N/A</v>
      </c>
      <c r="X2197" s="132" t="e">
        <v>#N/A</v>
      </c>
      <c r="Y2197" s="132" t="e">
        <v>#N/A</v>
      </c>
      <c r="Z2197" s="132" t="e">
        <v>#N/A</v>
      </c>
      <c r="AA2197" s="132" t="e">
        <v>#N/A</v>
      </c>
      <c r="AB2197" s="132" t="e">
        <v>#N/A</v>
      </c>
      <c r="AC2197" s="132" t="e">
        <v>#N/A</v>
      </c>
      <c r="AD2197" s="132" t="e">
        <v>#N/A</v>
      </c>
      <c r="AE2197" s="132" t="e">
        <v>#N/A</v>
      </c>
      <c r="AF2197" s="132" t="e">
        <v>#N/A</v>
      </c>
    </row>
    <row r="2198" spans="1:32">
      <c r="A2198" s="129">
        <v>39720</v>
      </c>
      <c r="B2198" s="132" t="e">
        <v>#N/A</v>
      </c>
      <c r="C2198" s="132" t="e">
        <v>#N/A</v>
      </c>
      <c r="D2198" s="132" t="e">
        <v>#N/A</v>
      </c>
      <c r="E2198" s="132" t="e">
        <v>#N/A</v>
      </c>
      <c r="F2198" s="132" t="e">
        <v>#N/A</v>
      </c>
      <c r="G2198" s="132" t="e">
        <v>#N/A</v>
      </c>
      <c r="H2198" s="132" t="e">
        <v>#N/A</v>
      </c>
      <c r="I2198" s="132" t="e">
        <v>#N/A</v>
      </c>
      <c r="J2198" s="132" t="e">
        <v>#N/A</v>
      </c>
      <c r="K2198" s="132" t="e">
        <v>#N/A</v>
      </c>
      <c r="L2198" s="132" t="e">
        <v>#N/A</v>
      </c>
      <c r="M2198" s="132" t="e">
        <v>#N/A</v>
      </c>
      <c r="N2198" s="132" t="e">
        <v>#N/A</v>
      </c>
      <c r="R2198" s="132" t="e">
        <v>#N/A</v>
      </c>
      <c r="S2198" s="132" t="e">
        <v>#N/A</v>
      </c>
      <c r="T2198" s="132" t="e">
        <v>#N/A</v>
      </c>
      <c r="U2198" s="132" t="e">
        <v>#N/A</v>
      </c>
      <c r="V2198" s="132" t="e">
        <v>#N/A</v>
      </c>
      <c r="W2198" s="132" t="e">
        <v>#N/A</v>
      </c>
      <c r="X2198" s="132" t="e">
        <v>#N/A</v>
      </c>
      <c r="Y2198" s="132" t="e">
        <v>#N/A</v>
      </c>
      <c r="Z2198" s="132" t="e">
        <v>#N/A</v>
      </c>
      <c r="AA2198" s="132" t="e">
        <v>#N/A</v>
      </c>
      <c r="AB2198" s="132" t="e">
        <v>#N/A</v>
      </c>
      <c r="AC2198" s="132" t="e">
        <v>#N/A</v>
      </c>
      <c r="AD2198" s="132" t="e">
        <v>#N/A</v>
      </c>
      <c r="AE2198" s="132" t="e">
        <v>#N/A</v>
      </c>
      <c r="AF2198" s="132" t="e">
        <v>#N/A</v>
      </c>
    </row>
    <row r="2199" spans="1:32">
      <c r="A2199" s="129">
        <v>39721</v>
      </c>
      <c r="B2199" s="132">
        <v>1209265</v>
      </c>
      <c r="C2199" s="132">
        <v>125148</v>
      </c>
      <c r="D2199" s="132">
        <v>551495</v>
      </c>
      <c r="E2199" s="132">
        <v>120209</v>
      </c>
      <c r="F2199" s="132">
        <v>181957</v>
      </c>
      <c r="G2199" s="132">
        <v>1089882</v>
      </c>
      <c r="H2199" s="132">
        <v>49309</v>
      </c>
      <c r="I2199" s="132">
        <v>48189</v>
      </c>
      <c r="J2199" s="132">
        <v>51012</v>
      </c>
      <c r="K2199" s="132">
        <v>20481</v>
      </c>
      <c r="L2199" s="132">
        <v>4155</v>
      </c>
      <c r="M2199" s="132">
        <v>119383</v>
      </c>
      <c r="N2199" s="132">
        <v>1209265</v>
      </c>
      <c r="R2199" s="132">
        <v>92130</v>
      </c>
      <c r="S2199" s="132">
        <v>103800</v>
      </c>
      <c r="T2199" s="132">
        <v>345864</v>
      </c>
      <c r="U2199" s="132">
        <v>114546</v>
      </c>
      <c r="V2199" s="132">
        <v>4000</v>
      </c>
      <c r="W2199" s="132">
        <v>0</v>
      </c>
      <c r="X2199" s="132">
        <v>72078</v>
      </c>
      <c r="Y2199" s="132">
        <v>18900</v>
      </c>
      <c r="Z2199" s="132">
        <v>9672</v>
      </c>
      <c r="AA2199" s="132">
        <v>22465</v>
      </c>
      <c r="AB2199" s="132">
        <v>0</v>
      </c>
      <c r="AC2199" s="132">
        <v>0</v>
      </c>
      <c r="AD2199" s="132">
        <v>0</v>
      </c>
      <c r="AE2199" s="132">
        <v>16500</v>
      </c>
      <c r="AF2199" s="132">
        <v>8100</v>
      </c>
    </row>
    <row r="2200" spans="1:32">
      <c r="A2200" s="129">
        <v>39722</v>
      </c>
      <c r="B2200" s="132" t="e">
        <v>#N/A</v>
      </c>
      <c r="C2200" s="132" t="e">
        <v>#N/A</v>
      </c>
      <c r="D2200" s="132" t="e">
        <v>#N/A</v>
      </c>
      <c r="E2200" s="132" t="e">
        <v>#N/A</v>
      </c>
      <c r="F2200" s="132" t="e">
        <v>#N/A</v>
      </c>
      <c r="G2200" s="132" t="e">
        <v>#N/A</v>
      </c>
      <c r="H2200" s="132" t="e">
        <v>#N/A</v>
      </c>
      <c r="I2200" s="132" t="e">
        <v>#N/A</v>
      </c>
      <c r="J2200" s="132" t="e">
        <v>#N/A</v>
      </c>
      <c r="K2200" s="132" t="e">
        <v>#N/A</v>
      </c>
      <c r="L2200" s="132" t="e">
        <v>#N/A</v>
      </c>
      <c r="M2200" s="132" t="e">
        <v>#N/A</v>
      </c>
      <c r="N2200" s="132" t="e">
        <v>#N/A</v>
      </c>
      <c r="R2200" s="132" t="e">
        <v>#N/A</v>
      </c>
      <c r="S2200" s="132" t="e">
        <v>#N/A</v>
      </c>
      <c r="T2200" s="132" t="e">
        <v>#N/A</v>
      </c>
      <c r="U2200" s="132" t="e">
        <v>#N/A</v>
      </c>
      <c r="V2200" s="132" t="e">
        <v>#N/A</v>
      </c>
      <c r="W2200" s="132" t="e">
        <v>#N/A</v>
      </c>
      <c r="X2200" s="132" t="e">
        <v>#N/A</v>
      </c>
      <c r="Y2200" s="132" t="e">
        <v>#N/A</v>
      </c>
      <c r="Z2200" s="132" t="e">
        <v>#N/A</v>
      </c>
      <c r="AA2200" s="132" t="e">
        <v>#N/A</v>
      </c>
      <c r="AB2200" s="132" t="e">
        <v>#N/A</v>
      </c>
      <c r="AC2200" s="132" t="e">
        <v>#N/A</v>
      </c>
      <c r="AD2200" s="132" t="e">
        <v>#N/A</v>
      </c>
      <c r="AE2200" s="132" t="e">
        <v>#N/A</v>
      </c>
      <c r="AF2200" s="132" t="e">
        <v>#N/A</v>
      </c>
    </row>
    <row r="2201" spans="1:32">
      <c r="A2201" s="129">
        <v>39723</v>
      </c>
      <c r="B2201" s="132" t="e">
        <v>#N/A</v>
      </c>
      <c r="C2201" s="132" t="e">
        <v>#N/A</v>
      </c>
      <c r="D2201" s="132" t="e">
        <v>#N/A</v>
      </c>
      <c r="E2201" s="132" t="e">
        <v>#N/A</v>
      </c>
      <c r="F2201" s="132" t="e">
        <v>#N/A</v>
      </c>
      <c r="G2201" s="132" t="e">
        <v>#N/A</v>
      </c>
      <c r="H2201" s="132" t="e">
        <v>#N/A</v>
      </c>
      <c r="I2201" s="132" t="e">
        <v>#N/A</v>
      </c>
      <c r="J2201" s="132" t="e">
        <v>#N/A</v>
      </c>
      <c r="K2201" s="132" t="e">
        <v>#N/A</v>
      </c>
      <c r="L2201" s="132" t="e">
        <v>#N/A</v>
      </c>
      <c r="M2201" s="132" t="e">
        <v>#N/A</v>
      </c>
      <c r="N2201" s="132" t="e">
        <v>#N/A</v>
      </c>
      <c r="R2201" s="132" t="e">
        <v>#N/A</v>
      </c>
      <c r="S2201" s="132" t="e">
        <v>#N/A</v>
      </c>
      <c r="T2201" s="132" t="e">
        <v>#N/A</v>
      </c>
      <c r="U2201" s="132" t="e">
        <v>#N/A</v>
      </c>
      <c r="V2201" s="132" t="e">
        <v>#N/A</v>
      </c>
      <c r="W2201" s="132" t="e">
        <v>#N/A</v>
      </c>
      <c r="X2201" s="132" t="e">
        <v>#N/A</v>
      </c>
      <c r="Y2201" s="132" t="e">
        <v>#N/A</v>
      </c>
      <c r="Z2201" s="132" t="e">
        <v>#N/A</v>
      </c>
      <c r="AA2201" s="132" t="e">
        <v>#N/A</v>
      </c>
      <c r="AB2201" s="132" t="e">
        <v>#N/A</v>
      </c>
      <c r="AC2201" s="132" t="e">
        <v>#N/A</v>
      </c>
      <c r="AD2201" s="132" t="e">
        <v>#N/A</v>
      </c>
      <c r="AE2201" s="132" t="e">
        <v>#N/A</v>
      </c>
      <c r="AF2201" s="132" t="e">
        <v>#N/A</v>
      </c>
    </row>
    <row r="2202" spans="1:32">
      <c r="A2202" s="129">
        <v>39724</v>
      </c>
      <c r="B2202" s="132" t="e">
        <v>#N/A</v>
      </c>
      <c r="C2202" s="132" t="e">
        <v>#N/A</v>
      </c>
      <c r="D2202" s="132" t="e">
        <v>#N/A</v>
      </c>
      <c r="E2202" s="132" t="e">
        <v>#N/A</v>
      </c>
      <c r="F2202" s="132" t="e">
        <v>#N/A</v>
      </c>
      <c r="G2202" s="132" t="e">
        <v>#N/A</v>
      </c>
      <c r="H2202" s="132" t="e">
        <v>#N/A</v>
      </c>
      <c r="I2202" s="132" t="e">
        <v>#N/A</v>
      </c>
      <c r="J2202" s="132" t="e">
        <v>#N/A</v>
      </c>
      <c r="K2202" s="132" t="e">
        <v>#N/A</v>
      </c>
      <c r="L2202" s="132" t="e">
        <v>#N/A</v>
      </c>
      <c r="M2202" s="132" t="e">
        <v>#N/A</v>
      </c>
      <c r="N2202" s="132" t="e">
        <v>#N/A</v>
      </c>
      <c r="R2202" s="132" t="e">
        <v>#N/A</v>
      </c>
      <c r="S2202" s="132" t="e">
        <v>#N/A</v>
      </c>
      <c r="T2202" s="132" t="e">
        <v>#N/A</v>
      </c>
      <c r="U2202" s="132" t="e">
        <v>#N/A</v>
      </c>
      <c r="V2202" s="132" t="e">
        <v>#N/A</v>
      </c>
      <c r="W2202" s="132" t="e">
        <v>#N/A</v>
      </c>
      <c r="X2202" s="132" t="e">
        <v>#N/A</v>
      </c>
      <c r="Y2202" s="132" t="e">
        <v>#N/A</v>
      </c>
      <c r="Z2202" s="132" t="e">
        <v>#N/A</v>
      </c>
      <c r="AA2202" s="132" t="e">
        <v>#N/A</v>
      </c>
      <c r="AB2202" s="132" t="e">
        <v>#N/A</v>
      </c>
      <c r="AC2202" s="132" t="e">
        <v>#N/A</v>
      </c>
      <c r="AD2202" s="132" t="e">
        <v>#N/A</v>
      </c>
      <c r="AE2202" s="132" t="e">
        <v>#N/A</v>
      </c>
      <c r="AF2202" s="132" t="e">
        <v>#N/A</v>
      </c>
    </row>
    <row r="2203" spans="1:32">
      <c r="A2203" s="129">
        <v>39727</v>
      </c>
      <c r="B2203" s="132" t="e">
        <v>#N/A</v>
      </c>
      <c r="C2203" s="132" t="e">
        <v>#N/A</v>
      </c>
      <c r="D2203" s="132" t="e">
        <v>#N/A</v>
      </c>
      <c r="E2203" s="132" t="e">
        <v>#N/A</v>
      </c>
      <c r="F2203" s="132" t="e">
        <v>#N/A</v>
      </c>
      <c r="G2203" s="132" t="e">
        <v>#N/A</v>
      </c>
      <c r="H2203" s="132" t="e">
        <v>#N/A</v>
      </c>
      <c r="I2203" s="132" t="e">
        <v>#N/A</v>
      </c>
      <c r="J2203" s="132" t="e">
        <v>#N/A</v>
      </c>
      <c r="K2203" s="132" t="e">
        <v>#N/A</v>
      </c>
      <c r="L2203" s="132" t="e">
        <v>#N/A</v>
      </c>
      <c r="M2203" s="132" t="e">
        <v>#N/A</v>
      </c>
      <c r="N2203" s="132" t="e">
        <v>#N/A</v>
      </c>
      <c r="R2203" s="132" t="e">
        <v>#N/A</v>
      </c>
      <c r="S2203" s="132" t="e">
        <v>#N/A</v>
      </c>
      <c r="T2203" s="132" t="e">
        <v>#N/A</v>
      </c>
      <c r="U2203" s="132" t="e">
        <v>#N/A</v>
      </c>
      <c r="V2203" s="132" t="e">
        <v>#N/A</v>
      </c>
      <c r="W2203" s="132" t="e">
        <v>#N/A</v>
      </c>
      <c r="X2203" s="132" t="e">
        <v>#N/A</v>
      </c>
      <c r="Y2203" s="132" t="e">
        <v>#N/A</v>
      </c>
      <c r="Z2203" s="132" t="e">
        <v>#N/A</v>
      </c>
      <c r="AA2203" s="132" t="e">
        <v>#N/A</v>
      </c>
      <c r="AB2203" s="132" t="e">
        <v>#N/A</v>
      </c>
      <c r="AC2203" s="132" t="e">
        <v>#N/A</v>
      </c>
      <c r="AD2203" s="132" t="e">
        <v>#N/A</v>
      </c>
      <c r="AE2203" s="132" t="e">
        <v>#N/A</v>
      </c>
      <c r="AF2203" s="132" t="e">
        <v>#N/A</v>
      </c>
    </row>
    <row r="2204" spans="1:32">
      <c r="A2204" s="129">
        <v>39728</v>
      </c>
      <c r="B2204" s="132" t="e">
        <v>#N/A</v>
      </c>
      <c r="C2204" s="132" t="e">
        <v>#N/A</v>
      </c>
      <c r="D2204" s="132" t="e">
        <v>#N/A</v>
      </c>
      <c r="E2204" s="132" t="e">
        <v>#N/A</v>
      </c>
      <c r="F2204" s="132" t="e">
        <v>#N/A</v>
      </c>
      <c r="G2204" s="132" t="e">
        <v>#N/A</v>
      </c>
      <c r="H2204" s="132" t="e">
        <v>#N/A</v>
      </c>
      <c r="I2204" s="132" t="e">
        <v>#N/A</v>
      </c>
      <c r="J2204" s="132" t="e">
        <v>#N/A</v>
      </c>
      <c r="K2204" s="132" t="e">
        <v>#N/A</v>
      </c>
      <c r="L2204" s="132" t="e">
        <v>#N/A</v>
      </c>
      <c r="M2204" s="132" t="e">
        <v>#N/A</v>
      </c>
      <c r="N2204" s="132" t="e">
        <v>#N/A</v>
      </c>
      <c r="R2204" s="132" t="e">
        <v>#N/A</v>
      </c>
      <c r="S2204" s="132" t="e">
        <v>#N/A</v>
      </c>
      <c r="T2204" s="132" t="e">
        <v>#N/A</v>
      </c>
      <c r="U2204" s="132" t="e">
        <v>#N/A</v>
      </c>
      <c r="V2204" s="132" t="e">
        <v>#N/A</v>
      </c>
      <c r="W2204" s="132" t="e">
        <v>#N/A</v>
      </c>
      <c r="X2204" s="132" t="e">
        <v>#N/A</v>
      </c>
      <c r="Y2204" s="132" t="e">
        <v>#N/A</v>
      </c>
      <c r="Z2204" s="132" t="e">
        <v>#N/A</v>
      </c>
      <c r="AA2204" s="132" t="e">
        <v>#N/A</v>
      </c>
      <c r="AB2204" s="132" t="e">
        <v>#N/A</v>
      </c>
      <c r="AC2204" s="132" t="e">
        <v>#N/A</v>
      </c>
      <c r="AD2204" s="132" t="e">
        <v>#N/A</v>
      </c>
      <c r="AE2204" s="132" t="e">
        <v>#N/A</v>
      </c>
      <c r="AF2204" s="132" t="e">
        <v>#N/A</v>
      </c>
    </row>
    <row r="2205" spans="1:32">
      <c r="A2205" s="129">
        <v>39729</v>
      </c>
      <c r="B2205" s="132" t="e">
        <v>#N/A</v>
      </c>
      <c r="C2205" s="132" t="e">
        <v>#N/A</v>
      </c>
      <c r="D2205" s="132" t="e">
        <v>#N/A</v>
      </c>
      <c r="E2205" s="132" t="e">
        <v>#N/A</v>
      </c>
      <c r="F2205" s="132" t="e">
        <v>#N/A</v>
      </c>
      <c r="G2205" s="132" t="e">
        <v>#N/A</v>
      </c>
      <c r="H2205" s="132" t="e">
        <v>#N/A</v>
      </c>
      <c r="I2205" s="132" t="e">
        <v>#N/A</v>
      </c>
      <c r="J2205" s="132" t="e">
        <v>#N/A</v>
      </c>
      <c r="K2205" s="132" t="e">
        <v>#N/A</v>
      </c>
      <c r="L2205" s="132" t="e">
        <v>#N/A</v>
      </c>
      <c r="M2205" s="132" t="e">
        <v>#N/A</v>
      </c>
      <c r="N2205" s="132" t="e">
        <v>#N/A</v>
      </c>
      <c r="R2205" s="132" t="e">
        <v>#N/A</v>
      </c>
      <c r="S2205" s="132" t="e">
        <v>#N/A</v>
      </c>
      <c r="T2205" s="132" t="e">
        <v>#N/A</v>
      </c>
      <c r="U2205" s="132" t="e">
        <v>#N/A</v>
      </c>
      <c r="V2205" s="132" t="e">
        <v>#N/A</v>
      </c>
      <c r="W2205" s="132" t="e">
        <v>#N/A</v>
      </c>
      <c r="X2205" s="132" t="e">
        <v>#N/A</v>
      </c>
      <c r="Y2205" s="132" t="e">
        <v>#N/A</v>
      </c>
      <c r="Z2205" s="132" t="e">
        <v>#N/A</v>
      </c>
      <c r="AA2205" s="132" t="e">
        <v>#N/A</v>
      </c>
      <c r="AB2205" s="132" t="e">
        <v>#N/A</v>
      </c>
      <c r="AC2205" s="132" t="e">
        <v>#N/A</v>
      </c>
      <c r="AD2205" s="132" t="e">
        <v>#N/A</v>
      </c>
      <c r="AE2205" s="132" t="e">
        <v>#N/A</v>
      </c>
      <c r="AF2205" s="132" t="e">
        <v>#N/A</v>
      </c>
    </row>
    <row r="2206" spans="1:32">
      <c r="A2206" s="129">
        <v>39730</v>
      </c>
      <c r="B2206" s="132" t="e">
        <v>#N/A</v>
      </c>
      <c r="C2206" s="132" t="e">
        <v>#N/A</v>
      </c>
      <c r="D2206" s="132" t="e">
        <v>#N/A</v>
      </c>
      <c r="E2206" s="132" t="e">
        <v>#N/A</v>
      </c>
      <c r="F2206" s="132" t="e">
        <v>#N/A</v>
      </c>
      <c r="G2206" s="132" t="e">
        <v>#N/A</v>
      </c>
      <c r="H2206" s="132" t="e">
        <v>#N/A</v>
      </c>
      <c r="I2206" s="132" t="e">
        <v>#N/A</v>
      </c>
      <c r="J2206" s="132" t="e">
        <v>#N/A</v>
      </c>
      <c r="K2206" s="132" t="e">
        <v>#N/A</v>
      </c>
      <c r="L2206" s="132" t="e">
        <v>#N/A</v>
      </c>
      <c r="M2206" s="132" t="e">
        <v>#N/A</v>
      </c>
      <c r="N2206" s="132" t="e">
        <v>#N/A</v>
      </c>
      <c r="R2206" s="132" t="e">
        <v>#N/A</v>
      </c>
      <c r="S2206" s="132" t="e">
        <v>#N/A</v>
      </c>
      <c r="T2206" s="132" t="e">
        <v>#N/A</v>
      </c>
      <c r="U2206" s="132" t="e">
        <v>#N/A</v>
      </c>
      <c r="V2206" s="132" t="e">
        <v>#N/A</v>
      </c>
      <c r="W2206" s="132" t="e">
        <v>#N/A</v>
      </c>
      <c r="X2206" s="132" t="e">
        <v>#N/A</v>
      </c>
      <c r="Y2206" s="132" t="e">
        <v>#N/A</v>
      </c>
      <c r="Z2206" s="132" t="e">
        <v>#N/A</v>
      </c>
      <c r="AA2206" s="132" t="e">
        <v>#N/A</v>
      </c>
      <c r="AB2206" s="132" t="e">
        <v>#N/A</v>
      </c>
      <c r="AC2206" s="132" t="e">
        <v>#N/A</v>
      </c>
      <c r="AD2206" s="132" t="e">
        <v>#N/A</v>
      </c>
      <c r="AE2206" s="132" t="e">
        <v>#N/A</v>
      </c>
      <c r="AF2206" s="132" t="e">
        <v>#N/A</v>
      </c>
    </row>
    <row r="2207" spans="1:32">
      <c r="A2207" s="129">
        <v>39731</v>
      </c>
      <c r="B2207" s="132">
        <v>346579</v>
      </c>
      <c r="C2207" s="132">
        <v>21700</v>
      </c>
      <c r="D2207" s="132">
        <v>115646</v>
      </c>
      <c r="E2207" s="132">
        <v>51744</v>
      </c>
      <c r="F2207" s="132">
        <v>80110</v>
      </c>
      <c r="G2207" s="132">
        <v>297949</v>
      </c>
      <c r="H2207" s="132">
        <v>28650</v>
      </c>
      <c r="I2207" s="132">
        <v>7620</v>
      </c>
      <c r="J2207" s="132">
        <v>11400</v>
      </c>
      <c r="K2207" s="132">
        <v>12874</v>
      </c>
      <c r="L2207" s="132">
        <v>350</v>
      </c>
      <c r="M2207" s="132">
        <v>48630</v>
      </c>
      <c r="N2207" s="132">
        <v>346579</v>
      </c>
      <c r="R2207" s="132">
        <v>35700</v>
      </c>
      <c r="S2207" s="132">
        <v>4500</v>
      </c>
      <c r="T2207" s="132">
        <v>85470</v>
      </c>
      <c r="U2207" s="132">
        <v>13850</v>
      </c>
      <c r="V2207" s="132">
        <v>650</v>
      </c>
      <c r="W2207" s="132">
        <v>0</v>
      </c>
      <c r="X2207" s="132">
        <v>29365</v>
      </c>
      <c r="Y2207" s="132">
        <v>0</v>
      </c>
      <c r="Z2207" s="132">
        <v>0</v>
      </c>
      <c r="AA2207" s="132">
        <v>0</v>
      </c>
      <c r="AB2207" s="132">
        <v>0</v>
      </c>
      <c r="AC2207" s="132">
        <v>0</v>
      </c>
      <c r="AD2207" s="132">
        <v>0</v>
      </c>
      <c r="AE2207" s="132">
        <v>4500</v>
      </c>
      <c r="AF2207" s="132">
        <v>6270</v>
      </c>
    </row>
    <row r="2208" spans="1:32">
      <c r="A2208" s="129">
        <v>39734</v>
      </c>
      <c r="B2208" s="132" t="e">
        <v>#N/A</v>
      </c>
      <c r="C2208" s="132" t="e">
        <v>#N/A</v>
      </c>
      <c r="D2208" s="132" t="e">
        <v>#N/A</v>
      </c>
      <c r="E2208" s="132" t="e">
        <v>#N/A</v>
      </c>
      <c r="F2208" s="132" t="e">
        <v>#N/A</v>
      </c>
      <c r="G2208" s="132" t="e">
        <v>#N/A</v>
      </c>
      <c r="H2208" s="132" t="e">
        <v>#N/A</v>
      </c>
      <c r="I2208" s="132" t="e">
        <v>#N/A</v>
      </c>
      <c r="J2208" s="132" t="e">
        <v>#N/A</v>
      </c>
      <c r="K2208" s="132" t="e">
        <v>#N/A</v>
      </c>
      <c r="L2208" s="132" t="e">
        <v>#N/A</v>
      </c>
      <c r="M2208" s="132" t="e">
        <v>#N/A</v>
      </c>
      <c r="N2208" s="132" t="e">
        <v>#N/A</v>
      </c>
      <c r="R2208" s="132" t="e">
        <v>#N/A</v>
      </c>
      <c r="S2208" s="132" t="e">
        <v>#N/A</v>
      </c>
      <c r="T2208" s="132" t="e">
        <v>#N/A</v>
      </c>
      <c r="U2208" s="132" t="e">
        <v>#N/A</v>
      </c>
      <c r="V2208" s="132" t="e">
        <v>#N/A</v>
      </c>
      <c r="W2208" s="132" t="e">
        <v>#N/A</v>
      </c>
      <c r="X2208" s="132" t="e">
        <v>#N/A</v>
      </c>
      <c r="Y2208" s="132" t="e">
        <v>#N/A</v>
      </c>
      <c r="Z2208" s="132" t="e">
        <v>#N/A</v>
      </c>
      <c r="AA2208" s="132" t="e">
        <v>#N/A</v>
      </c>
      <c r="AB2208" s="132" t="e">
        <v>#N/A</v>
      </c>
      <c r="AC2208" s="132" t="e">
        <v>#N/A</v>
      </c>
      <c r="AD2208" s="132" t="e">
        <v>#N/A</v>
      </c>
      <c r="AE2208" s="132" t="e">
        <v>#N/A</v>
      </c>
      <c r="AF2208" s="132" t="e">
        <v>#N/A</v>
      </c>
    </row>
    <row r="2209" spans="1:32">
      <c r="A2209" s="129">
        <v>39735</v>
      </c>
      <c r="B2209" s="132" t="e">
        <v>#N/A</v>
      </c>
      <c r="C2209" s="132" t="e">
        <v>#N/A</v>
      </c>
      <c r="D2209" s="132" t="e">
        <v>#N/A</v>
      </c>
      <c r="E2209" s="132" t="e">
        <v>#N/A</v>
      </c>
      <c r="F2209" s="132" t="e">
        <v>#N/A</v>
      </c>
      <c r="G2209" s="132" t="e">
        <v>#N/A</v>
      </c>
      <c r="H2209" s="132" t="e">
        <v>#N/A</v>
      </c>
      <c r="I2209" s="132" t="e">
        <v>#N/A</v>
      </c>
      <c r="J2209" s="132" t="e">
        <v>#N/A</v>
      </c>
      <c r="K2209" s="132" t="e">
        <v>#N/A</v>
      </c>
      <c r="L2209" s="132" t="e">
        <v>#N/A</v>
      </c>
      <c r="M2209" s="132" t="e">
        <v>#N/A</v>
      </c>
      <c r="N2209" s="132" t="e">
        <v>#N/A</v>
      </c>
      <c r="R2209" s="132" t="e">
        <v>#N/A</v>
      </c>
      <c r="S2209" s="132" t="e">
        <v>#N/A</v>
      </c>
      <c r="T2209" s="132" t="e">
        <v>#N/A</v>
      </c>
      <c r="U2209" s="132" t="e">
        <v>#N/A</v>
      </c>
      <c r="V2209" s="132" t="e">
        <v>#N/A</v>
      </c>
      <c r="W2209" s="132" t="e">
        <v>#N/A</v>
      </c>
      <c r="X2209" s="132" t="e">
        <v>#N/A</v>
      </c>
      <c r="Y2209" s="132" t="e">
        <v>#N/A</v>
      </c>
      <c r="Z2209" s="132" t="e">
        <v>#N/A</v>
      </c>
      <c r="AA2209" s="132" t="e">
        <v>#N/A</v>
      </c>
      <c r="AB2209" s="132" t="e">
        <v>#N/A</v>
      </c>
      <c r="AC2209" s="132" t="e">
        <v>#N/A</v>
      </c>
      <c r="AD2209" s="132" t="e">
        <v>#N/A</v>
      </c>
      <c r="AE2209" s="132" t="e">
        <v>#N/A</v>
      </c>
      <c r="AF2209" s="132" t="e">
        <v>#N/A</v>
      </c>
    </row>
    <row r="2210" spans="1:32">
      <c r="A2210" s="129">
        <v>39736</v>
      </c>
      <c r="B2210" s="132">
        <v>549798</v>
      </c>
      <c r="C2210" s="132">
        <v>42815</v>
      </c>
      <c r="D2210" s="132">
        <v>210361</v>
      </c>
      <c r="E2210" s="132">
        <v>83944</v>
      </c>
      <c r="F2210" s="132">
        <v>97110</v>
      </c>
      <c r="G2210" s="132">
        <v>478580</v>
      </c>
      <c r="H2210" s="132">
        <v>41378</v>
      </c>
      <c r="I2210" s="132">
        <v>15130</v>
      </c>
      <c r="J2210" s="132">
        <v>20260</v>
      </c>
      <c r="K2210" s="132">
        <v>17615</v>
      </c>
      <c r="L2210" s="132">
        <v>350</v>
      </c>
      <c r="M2210" s="132">
        <v>71218</v>
      </c>
      <c r="N2210" s="132">
        <v>549798</v>
      </c>
      <c r="R2210" s="132">
        <v>46500</v>
      </c>
      <c r="S2210" s="132">
        <v>19415</v>
      </c>
      <c r="T2210" s="132">
        <v>171070</v>
      </c>
      <c r="U2210" s="132">
        <v>39260</v>
      </c>
      <c r="V2210" s="132">
        <v>650</v>
      </c>
      <c r="W2210" s="132">
        <v>0</v>
      </c>
      <c r="X2210" s="132">
        <v>43765</v>
      </c>
      <c r="Y2210" s="132">
        <v>4000</v>
      </c>
      <c r="Z2210" s="132">
        <v>0</v>
      </c>
      <c r="AA2210" s="132">
        <v>0</v>
      </c>
      <c r="AB2210" s="132">
        <v>0</v>
      </c>
      <c r="AC2210" s="132">
        <v>0</v>
      </c>
      <c r="AD2210" s="132">
        <v>0</v>
      </c>
      <c r="AE2210" s="132">
        <v>9875</v>
      </c>
      <c r="AF2210" s="132">
        <v>16620</v>
      </c>
    </row>
    <row r="2211" spans="1:32">
      <c r="A2211" s="129">
        <v>39737</v>
      </c>
      <c r="B2211" s="132" t="e">
        <v>#N/A</v>
      </c>
      <c r="C2211" s="132" t="e">
        <v>#N/A</v>
      </c>
      <c r="D2211" s="132" t="e">
        <v>#N/A</v>
      </c>
      <c r="E2211" s="132" t="e">
        <v>#N/A</v>
      </c>
      <c r="F2211" s="132" t="e">
        <v>#N/A</v>
      </c>
      <c r="G2211" s="132" t="e">
        <v>#N/A</v>
      </c>
      <c r="H2211" s="132" t="e">
        <v>#N/A</v>
      </c>
      <c r="I2211" s="132" t="e">
        <v>#N/A</v>
      </c>
      <c r="J2211" s="132" t="e">
        <v>#N/A</v>
      </c>
      <c r="K2211" s="132" t="e">
        <v>#N/A</v>
      </c>
      <c r="L2211" s="132" t="e">
        <v>#N/A</v>
      </c>
      <c r="M2211" s="132" t="e">
        <v>#N/A</v>
      </c>
      <c r="N2211" s="132" t="e">
        <v>#N/A</v>
      </c>
      <c r="R2211" s="132" t="e">
        <v>#N/A</v>
      </c>
      <c r="S2211" s="132" t="e">
        <v>#N/A</v>
      </c>
      <c r="T2211" s="132" t="e">
        <v>#N/A</v>
      </c>
      <c r="U2211" s="132" t="e">
        <v>#N/A</v>
      </c>
      <c r="V2211" s="132" t="e">
        <v>#N/A</v>
      </c>
      <c r="W2211" s="132" t="e">
        <v>#N/A</v>
      </c>
      <c r="X2211" s="132" t="e">
        <v>#N/A</v>
      </c>
      <c r="Y2211" s="132" t="e">
        <v>#N/A</v>
      </c>
      <c r="Z2211" s="132" t="e">
        <v>#N/A</v>
      </c>
      <c r="AA2211" s="132" t="e">
        <v>#N/A</v>
      </c>
      <c r="AB2211" s="132" t="e">
        <v>#N/A</v>
      </c>
      <c r="AC2211" s="132" t="e">
        <v>#N/A</v>
      </c>
      <c r="AD2211" s="132" t="e">
        <v>#N/A</v>
      </c>
      <c r="AE2211" s="132" t="e">
        <v>#N/A</v>
      </c>
      <c r="AF2211" s="132" t="e">
        <v>#N/A</v>
      </c>
    </row>
    <row r="2212" spans="1:32">
      <c r="A2212" s="129">
        <v>39738</v>
      </c>
      <c r="B2212" s="132" t="e">
        <v>#N/A</v>
      </c>
      <c r="C2212" s="132" t="e">
        <v>#N/A</v>
      </c>
      <c r="D2212" s="132" t="e">
        <v>#N/A</v>
      </c>
      <c r="E2212" s="132" t="e">
        <v>#N/A</v>
      </c>
      <c r="F2212" s="132" t="e">
        <v>#N/A</v>
      </c>
      <c r="G2212" s="132" t="e">
        <v>#N/A</v>
      </c>
      <c r="H2212" s="132" t="e">
        <v>#N/A</v>
      </c>
      <c r="I2212" s="132" t="e">
        <v>#N/A</v>
      </c>
      <c r="J2212" s="132" t="e">
        <v>#N/A</v>
      </c>
      <c r="K2212" s="132" t="e">
        <v>#N/A</v>
      </c>
      <c r="L2212" s="132" t="e">
        <v>#N/A</v>
      </c>
      <c r="M2212" s="132" t="e">
        <v>#N/A</v>
      </c>
      <c r="N2212" s="132" t="e">
        <v>#N/A</v>
      </c>
      <c r="R2212" s="132" t="e">
        <v>#N/A</v>
      </c>
      <c r="S2212" s="132" t="e">
        <v>#N/A</v>
      </c>
      <c r="T2212" s="132" t="e">
        <v>#N/A</v>
      </c>
      <c r="U2212" s="132" t="e">
        <v>#N/A</v>
      </c>
      <c r="V2212" s="132" t="e">
        <v>#N/A</v>
      </c>
      <c r="W2212" s="132" t="e">
        <v>#N/A</v>
      </c>
      <c r="X2212" s="132" t="e">
        <v>#N/A</v>
      </c>
      <c r="Y2212" s="132" t="e">
        <v>#N/A</v>
      </c>
      <c r="Z2212" s="132" t="e">
        <v>#N/A</v>
      </c>
      <c r="AA2212" s="132" t="e">
        <v>#N/A</v>
      </c>
      <c r="AB2212" s="132" t="e">
        <v>#N/A</v>
      </c>
      <c r="AC2212" s="132" t="e">
        <v>#N/A</v>
      </c>
      <c r="AD2212" s="132" t="e">
        <v>#N/A</v>
      </c>
      <c r="AE2212" s="132" t="e">
        <v>#N/A</v>
      </c>
      <c r="AF2212" s="132" t="e">
        <v>#N/A</v>
      </c>
    </row>
    <row r="2213" spans="1:32">
      <c r="A2213" s="129">
        <v>39741</v>
      </c>
      <c r="B2213" s="132">
        <v>692170</v>
      </c>
      <c r="C2213" s="132">
        <v>53725</v>
      </c>
      <c r="D2213" s="132">
        <v>283159</v>
      </c>
      <c r="E2213" s="132">
        <v>113124</v>
      </c>
      <c r="F2213" s="132">
        <v>104335</v>
      </c>
      <c r="G2213" s="132">
        <v>610317</v>
      </c>
      <c r="H2213" s="132">
        <v>46528</v>
      </c>
      <c r="I2213" s="132">
        <v>20115</v>
      </c>
      <c r="J2213" s="132">
        <v>26015</v>
      </c>
      <c r="K2213" s="132">
        <v>20944</v>
      </c>
      <c r="L2213" s="132">
        <v>350</v>
      </c>
      <c r="M2213" s="132">
        <v>81853</v>
      </c>
      <c r="N2213" s="132">
        <v>692170</v>
      </c>
      <c r="R2213" s="132">
        <v>52580</v>
      </c>
      <c r="S2213" s="132">
        <v>26685</v>
      </c>
      <c r="T2213" s="132">
        <v>208732</v>
      </c>
      <c r="U2213" s="132">
        <v>56243</v>
      </c>
      <c r="V2213" s="132">
        <v>650</v>
      </c>
      <c r="W2213" s="132">
        <v>0</v>
      </c>
      <c r="X2213" s="132">
        <v>50965</v>
      </c>
      <c r="Y2213" s="132">
        <v>7000</v>
      </c>
      <c r="Z2213" s="132">
        <v>0</v>
      </c>
      <c r="AA2213" s="132">
        <v>0</v>
      </c>
      <c r="AB2213" s="132">
        <v>0</v>
      </c>
      <c r="AC2213" s="132">
        <v>0</v>
      </c>
      <c r="AD2213" s="132">
        <v>0</v>
      </c>
      <c r="AE2213" s="132">
        <v>19665</v>
      </c>
      <c r="AF2213" s="132">
        <v>16620</v>
      </c>
    </row>
    <row r="2214" spans="1:32">
      <c r="A2214" s="129">
        <v>39742</v>
      </c>
      <c r="B2214" s="132" t="e">
        <v>#N/A</v>
      </c>
      <c r="C2214" s="132" t="e">
        <v>#N/A</v>
      </c>
      <c r="D2214" s="132" t="e">
        <v>#N/A</v>
      </c>
      <c r="E2214" s="132" t="e">
        <v>#N/A</v>
      </c>
      <c r="F2214" s="132" t="e">
        <v>#N/A</v>
      </c>
      <c r="G2214" s="132" t="e">
        <v>#N/A</v>
      </c>
      <c r="H2214" s="132" t="e">
        <v>#N/A</v>
      </c>
      <c r="I2214" s="132" t="e">
        <v>#N/A</v>
      </c>
      <c r="J2214" s="132" t="e">
        <v>#N/A</v>
      </c>
      <c r="K2214" s="132" t="e">
        <v>#N/A</v>
      </c>
      <c r="L2214" s="132" t="e">
        <v>#N/A</v>
      </c>
      <c r="M2214" s="132" t="e">
        <v>#N/A</v>
      </c>
      <c r="N2214" s="132" t="e">
        <v>#N/A</v>
      </c>
      <c r="R2214" s="132" t="e">
        <v>#N/A</v>
      </c>
      <c r="S2214" s="132" t="e">
        <v>#N/A</v>
      </c>
      <c r="T2214" s="132" t="e">
        <v>#N/A</v>
      </c>
      <c r="U2214" s="132" t="e">
        <v>#N/A</v>
      </c>
      <c r="V2214" s="132" t="e">
        <v>#N/A</v>
      </c>
      <c r="W2214" s="132" t="e">
        <v>#N/A</v>
      </c>
      <c r="X2214" s="132" t="e">
        <v>#N/A</v>
      </c>
      <c r="Y2214" s="132" t="e">
        <v>#N/A</v>
      </c>
      <c r="Z2214" s="132" t="e">
        <v>#N/A</v>
      </c>
      <c r="AA2214" s="132" t="e">
        <v>#N/A</v>
      </c>
      <c r="AB2214" s="132" t="e">
        <v>#N/A</v>
      </c>
      <c r="AC2214" s="132" t="e">
        <v>#N/A</v>
      </c>
      <c r="AD2214" s="132" t="e">
        <v>#N/A</v>
      </c>
      <c r="AE2214" s="132" t="e">
        <v>#N/A</v>
      </c>
      <c r="AF2214" s="132" t="e">
        <v>#N/A</v>
      </c>
    </row>
    <row r="2215" spans="1:32">
      <c r="A2215" s="129">
        <v>39743</v>
      </c>
      <c r="B2215" s="132" t="e">
        <v>#N/A</v>
      </c>
      <c r="C2215" s="132" t="e">
        <v>#N/A</v>
      </c>
      <c r="D2215" s="132" t="e">
        <v>#N/A</v>
      </c>
      <c r="E2215" s="132" t="e">
        <v>#N/A</v>
      </c>
      <c r="F2215" s="132" t="e">
        <v>#N/A</v>
      </c>
      <c r="G2215" s="132" t="e">
        <v>#N/A</v>
      </c>
      <c r="H2215" s="132" t="e">
        <v>#N/A</v>
      </c>
      <c r="I2215" s="132" t="e">
        <v>#N/A</v>
      </c>
      <c r="J2215" s="132" t="e">
        <v>#N/A</v>
      </c>
      <c r="K2215" s="132" t="e">
        <v>#N/A</v>
      </c>
      <c r="L2215" s="132" t="e">
        <v>#N/A</v>
      </c>
      <c r="M2215" s="132" t="e">
        <v>#N/A</v>
      </c>
      <c r="N2215" s="132" t="e">
        <v>#N/A</v>
      </c>
      <c r="R2215" s="132" t="e">
        <v>#N/A</v>
      </c>
      <c r="S2215" s="132" t="e">
        <v>#N/A</v>
      </c>
      <c r="T2215" s="132" t="e">
        <v>#N/A</v>
      </c>
      <c r="U2215" s="132" t="e">
        <v>#N/A</v>
      </c>
      <c r="V2215" s="132" t="e">
        <v>#N/A</v>
      </c>
      <c r="W2215" s="132" t="e">
        <v>#N/A</v>
      </c>
      <c r="X2215" s="132" t="e">
        <v>#N/A</v>
      </c>
      <c r="Y2215" s="132" t="e">
        <v>#N/A</v>
      </c>
      <c r="Z2215" s="132" t="e">
        <v>#N/A</v>
      </c>
      <c r="AA2215" s="132" t="e">
        <v>#N/A</v>
      </c>
      <c r="AB2215" s="132" t="e">
        <v>#N/A</v>
      </c>
      <c r="AC2215" s="132" t="e">
        <v>#N/A</v>
      </c>
      <c r="AD2215" s="132" t="e">
        <v>#N/A</v>
      </c>
      <c r="AE2215" s="132" t="e">
        <v>#N/A</v>
      </c>
      <c r="AF2215" s="132" t="e">
        <v>#N/A</v>
      </c>
    </row>
    <row r="2216" spans="1:32">
      <c r="A2216" s="129">
        <v>39744</v>
      </c>
      <c r="B2216" s="132" t="e">
        <v>#N/A</v>
      </c>
      <c r="C2216" s="132" t="e">
        <v>#N/A</v>
      </c>
      <c r="D2216" s="132" t="e">
        <v>#N/A</v>
      </c>
      <c r="E2216" s="132" t="e">
        <v>#N/A</v>
      </c>
      <c r="F2216" s="132" t="e">
        <v>#N/A</v>
      </c>
      <c r="G2216" s="132" t="e">
        <v>#N/A</v>
      </c>
      <c r="H2216" s="132" t="e">
        <v>#N/A</v>
      </c>
      <c r="I2216" s="132" t="e">
        <v>#N/A</v>
      </c>
      <c r="J2216" s="132" t="e">
        <v>#N/A</v>
      </c>
      <c r="K2216" s="132" t="e">
        <v>#N/A</v>
      </c>
      <c r="L2216" s="132" t="e">
        <v>#N/A</v>
      </c>
      <c r="M2216" s="132" t="e">
        <v>#N/A</v>
      </c>
      <c r="N2216" s="132" t="e">
        <v>#N/A</v>
      </c>
      <c r="R2216" s="132" t="e">
        <v>#N/A</v>
      </c>
      <c r="S2216" s="132" t="e">
        <v>#N/A</v>
      </c>
      <c r="T2216" s="132" t="e">
        <v>#N/A</v>
      </c>
      <c r="U2216" s="132" t="e">
        <v>#N/A</v>
      </c>
      <c r="V2216" s="132" t="e">
        <v>#N/A</v>
      </c>
      <c r="W2216" s="132" t="e">
        <v>#N/A</v>
      </c>
      <c r="X2216" s="132" t="e">
        <v>#N/A</v>
      </c>
      <c r="Y2216" s="132" t="e">
        <v>#N/A</v>
      </c>
      <c r="Z2216" s="132" t="e">
        <v>#N/A</v>
      </c>
      <c r="AA2216" s="132" t="e">
        <v>#N/A</v>
      </c>
      <c r="AB2216" s="132" t="e">
        <v>#N/A</v>
      </c>
      <c r="AC2216" s="132" t="e">
        <v>#N/A</v>
      </c>
      <c r="AD2216" s="132" t="e">
        <v>#N/A</v>
      </c>
      <c r="AE2216" s="132" t="e">
        <v>#N/A</v>
      </c>
      <c r="AF2216" s="132" t="e">
        <v>#N/A</v>
      </c>
    </row>
    <row r="2217" spans="1:32">
      <c r="A2217" s="129">
        <v>39745</v>
      </c>
      <c r="B2217" s="132" t="e">
        <v>#N/A</v>
      </c>
      <c r="C2217" s="132" t="e">
        <v>#N/A</v>
      </c>
      <c r="D2217" s="132" t="e">
        <v>#N/A</v>
      </c>
      <c r="E2217" s="132" t="e">
        <v>#N/A</v>
      </c>
      <c r="F2217" s="132" t="e">
        <v>#N/A</v>
      </c>
      <c r="G2217" s="132" t="e">
        <v>#N/A</v>
      </c>
      <c r="H2217" s="132" t="e">
        <v>#N/A</v>
      </c>
      <c r="I2217" s="132" t="e">
        <v>#N/A</v>
      </c>
      <c r="J2217" s="132" t="e">
        <v>#N/A</v>
      </c>
      <c r="K2217" s="132" t="e">
        <v>#N/A</v>
      </c>
      <c r="L2217" s="132" t="e">
        <v>#N/A</v>
      </c>
      <c r="M2217" s="132" t="e">
        <v>#N/A</v>
      </c>
      <c r="N2217" s="132" t="e">
        <v>#N/A</v>
      </c>
      <c r="R2217" s="132" t="e">
        <v>#N/A</v>
      </c>
      <c r="S2217" s="132" t="e">
        <v>#N/A</v>
      </c>
      <c r="T2217" s="132" t="e">
        <v>#N/A</v>
      </c>
      <c r="U2217" s="132" t="e">
        <v>#N/A</v>
      </c>
      <c r="V2217" s="132" t="e">
        <v>#N/A</v>
      </c>
      <c r="W2217" s="132" t="e">
        <v>#N/A</v>
      </c>
      <c r="X2217" s="132" t="e">
        <v>#N/A</v>
      </c>
      <c r="Y2217" s="132" t="e">
        <v>#N/A</v>
      </c>
      <c r="Z2217" s="132" t="e">
        <v>#N/A</v>
      </c>
      <c r="AA2217" s="132" t="e">
        <v>#N/A</v>
      </c>
      <c r="AB2217" s="132" t="e">
        <v>#N/A</v>
      </c>
      <c r="AC2217" s="132" t="e">
        <v>#N/A</v>
      </c>
      <c r="AD2217" s="132" t="e">
        <v>#N/A</v>
      </c>
      <c r="AE2217" s="132" t="e">
        <v>#N/A</v>
      </c>
      <c r="AF2217" s="132" t="e">
        <v>#N/A</v>
      </c>
    </row>
    <row r="2218" spans="1:32">
      <c r="A2218" s="129">
        <v>39748</v>
      </c>
      <c r="B2218" s="132" t="e">
        <v>#N/A</v>
      </c>
      <c r="C2218" s="132" t="e">
        <v>#N/A</v>
      </c>
      <c r="D2218" s="132" t="e">
        <v>#N/A</v>
      </c>
      <c r="E2218" s="132" t="e">
        <v>#N/A</v>
      </c>
      <c r="F2218" s="132" t="e">
        <v>#N/A</v>
      </c>
      <c r="G2218" s="132" t="e">
        <v>#N/A</v>
      </c>
      <c r="H2218" s="132" t="e">
        <v>#N/A</v>
      </c>
      <c r="I2218" s="132" t="e">
        <v>#N/A</v>
      </c>
      <c r="J2218" s="132" t="e">
        <v>#N/A</v>
      </c>
      <c r="K2218" s="132" t="e">
        <v>#N/A</v>
      </c>
      <c r="L2218" s="132" t="e">
        <v>#N/A</v>
      </c>
      <c r="M2218" s="132" t="e">
        <v>#N/A</v>
      </c>
      <c r="N2218" s="132" t="e">
        <v>#N/A</v>
      </c>
      <c r="R2218" s="132" t="e">
        <v>#N/A</v>
      </c>
      <c r="S2218" s="132" t="e">
        <v>#N/A</v>
      </c>
      <c r="T2218" s="132" t="e">
        <v>#N/A</v>
      </c>
      <c r="U2218" s="132" t="e">
        <v>#N/A</v>
      </c>
      <c r="V2218" s="132" t="e">
        <v>#N/A</v>
      </c>
      <c r="W2218" s="132" t="e">
        <v>#N/A</v>
      </c>
      <c r="X2218" s="132" t="e">
        <v>#N/A</v>
      </c>
      <c r="Y2218" s="132" t="e">
        <v>#N/A</v>
      </c>
      <c r="Z2218" s="132" t="e">
        <v>#N/A</v>
      </c>
      <c r="AA2218" s="132" t="e">
        <v>#N/A</v>
      </c>
      <c r="AB2218" s="132" t="e">
        <v>#N/A</v>
      </c>
      <c r="AC2218" s="132" t="e">
        <v>#N/A</v>
      </c>
      <c r="AD2218" s="132" t="e">
        <v>#N/A</v>
      </c>
      <c r="AE2218" s="132" t="e">
        <v>#N/A</v>
      </c>
      <c r="AF2218" s="132" t="e">
        <v>#N/A</v>
      </c>
    </row>
    <row r="2219" spans="1:32">
      <c r="A2219" s="129">
        <v>39749</v>
      </c>
      <c r="B2219" s="132" t="e">
        <v>#N/A</v>
      </c>
      <c r="C2219" s="132">
        <v>84260</v>
      </c>
      <c r="D2219" s="132">
        <v>351718</v>
      </c>
      <c r="E2219" s="132">
        <v>131977</v>
      </c>
      <c r="F2219" s="132">
        <v>169735</v>
      </c>
      <c r="G2219" s="132">
        <v>823705</v>
      </c>
      <c r="H2219" s="132">
        <v>65834</v>
      </c>
      <c r="I2219" s="132">
        <v>33485</v>
      </c>
      <c r="J2219" s="132">
        <v>35615</v>
      </c>
      <c r="K2219" s="132">
        <v>25909</v>
      </c>
      <c r="L2219" s="132">
        <v>550</v>
      </c>
      <c r="M2219" s="132">
        <v>117629</v>
      </c>
      <c r="N2219" s="132" t="e">
        <v>#N/A</v>
      </c>
      <c r="R2219" s="132">
        <v>67580</v>
      </c>
      <c r="S2219" s="132">
        <v>58735</v>
      </c>
      <c r="T2219" s="132">
        <v>209332</v>
      </c>
      <c r="U2219" s="132">
        <v>104073</v>
      </c>
      <c r="V2219" s="132">
        <v>650</v>
      </c>
      <c r="W2219" s="132">
        <v>0</v>
      </c>
      <c r="X2219" s="132">
        <v>60465</v>
      </c>
      <c r="Y2219" s="132">
        <v>7000</v>
      </c>
      <c r="Z2219" s="132">
        <v>0</v>
      </c>
      <c r="AA2219" s="132">
        <v>0</v>
      </c>
      <c r="AB2219" s="132">
        <v>0</v>
      </c>
      <c r="AC2219" s="132">
        <v>0</v>
      </c>
      <c r="AD2219" s="132">
        <v>0</v>
      </c>
      <c r="AE2219" s="132">
        <v>57414</v>
      </c>
      <c r="AF2219" s="132">
        <v>16920</v>
      </c>
    </row>
    <row r="2220" spans="1:32">
      <c r="A2220" s="129">
        <v>39750</v>
      </c>
      <c r="B2220" s="132" t="e">
        <v>#N/A</v>
      </c>
      <c r="C2220" s="132" t="e">
        <v>#N/A</v>
      </c>
      <c r="D2220" s="132" t="e">
        <v>#N/A</v>
      </c>
      <c r="E2220" s="132" t="e">
        <v>#N/A</v>
      </c>
      <c r="F2220" s="132" t="e">
        <v>#N/A</v>
      </c>
      <c r="G2220" s="132" t="e">
        <v>#N/A</v>
      </c>
      <c r="H2220" s="132" t="e">
        <v>#N/A</v>
      </c>
      <c r="I2220" s="132" t="e">
        <v>#N/A</v>
      </c>
      <c r="J2220" s="132" t="e">
        <v>#N/A</v>
      </c>
      <c r="K2220" s="132" t="e">
        <v>#N/A</v>
      </c>
      <c r="L2220" s="132" t="e">
        <v>#N/A</v>
      </c>
      <c r="M2220" s="132" t="e">
        <v>#N/A</v>
      </c>
      <c r="N2220" s="132" t="e">
        <v>#N/A</v>
      </c>
      <c r="R2220" s="132" t="e">
        <v>#N/A</v>
      </c>
      <c r="S2220" s="132" t="e">
        <v>#N/A</v>
      </c>
      <c r="T2220" s="132" t="e">
        <v>#N/A</v>
      </c>
      <c r="U2220" s="132" t="e">
        <v>#N/A</v>
      </c>
      <c r="V2220" s="132" t="e">
        <v>#N/A</v>
      </c>
      <c r="W2220" s="132" t="e">
        <v>#N/A</v>
      </c>
      <c r="X2220" s="132" t="e">
        <v>#N/A</v>
      </c>
      <c r="Y2220" s="132" t="e">
        <v>#N/A</v>
      </c>
      <c r="Z2220" s="132" t="e">
        <v>#N/A</v>
      </c>
      <c r="AA2220" s="132" t="e">
        <v>#N/A</v>
      </c>
      <c r="AB2220" s="132" t="e">
        <v>#N/A</v>
      </c>
      <c r="AC2220" s="132" t="e">
        <v>#N/A</v>
      </c>
      <c r="AD2220" s="132" t="e">
        <v>#N/A</v>
      </c>
      <c r="AE2220" s="132" t="e">
        <v>#N/A</v>
      </c>
      <c r="AF2220" s="132" t="e">
        <v>#N/A</v>
      </c>
    </row>
    <row r="2221" spans="1:32">
      <c r="A2221" s="129">
        <v>39751</v>
      </c>
      <c r="B2221" s="132" t="e">
        <v>#N/A</v>
      </c>
      <c r="C2221" s="132" t="e">
        <v>#N/A</v>
      </c>
      <c r="D2221" s="132" t="e">
        <v>#N/A</v>
      </c>
      <c r="E2221" s="132" t="e">
        <v>#N/A</v>
      </c>
      <c r="F2221" s="132" t="e">
        <v>#N/A</v>
      </c>
      <c r="G2221" s="132" t="e">
        <v>#N/A</v>
      </c>
      <c r="H2221" s="132" t="e">
        <v>#N/A</v>
      </c>
      <c r="I2221" s="132" t="e">
        <v>#N/A</v>
      </c>
      <c r="J2221" s="132" t="e">
        <v>#N/A</v>
      </c>
      <c r="K2221" s="132" t="e">
        <v>#N/A</v>
      </c>
      <c r="L2221" s="132" t="e">
        <v>#N/A</v>
      </c>
      <c r="M2221" s="132" t="e">
        <v>#N/A</v>
      </c>
      <c r="N2221" s="132" t="e">
        <v>#N/A</v>
      </c>
      <c r="R2221" s="132" t="e">
        <v>#N/A</v>
      </c>
      <c r="S2221" s="132" t="e">
        <v>#N/A</v>
      </c>
      <c r="T2221" s="132" t="e">
        <v>#N/A</v>
      </c>
      <c r="U2221" s="132" t="e">
        <v>#N/A</v>
      </c>
      <c r="V2221" s="132" t="e">
        <v>#N/A</v>
      </c>
      <c r="W2221" s="132" t="e">
        <v>#N/A</v>
      </c>
      <c r="X2221" s="132" t="e">
        <v>#N/A</v>
      </c>
      <c r="Y2221" s="132" t="e">
        <v>#N/A</v>
      </c>
      <c r="Z2221" s="132" t="e">
        <v>#N/A</v>
      </c>
      <c r="AA2221" s="132" t="e">
        <v>#N/A</v>
      </c>
      <c r="AB2221" s="132" t="e">
        <v>#N/A</v>
      </c>
      <c r="AC2221" s="132" t="e">
        <v>#N/A</v>
      </c>
      <c r="AD2221" s="132" t="e">
        <v>#N/A</v>
      </c>
      <c r="AE2221" s="132" t="e">
        <v>#N/A</v>
      </c>
      <c r="AF2221" s="132" t="e">
        <v>#N/A</v>
      </c>
    </row>
    <row r="2222" spans="1:32">
      <c r="A2222" s="129">
        <v>39752</v>
      </c>
      <c r="B2222" s="132">
        <v>1277326</v>
      </c>
      <c r="C2222" s="132">
        <v>108005</v>
      </c>
      <c r="D2222" s="132">
        <v>462706</v>
      </c>
      <c r="E2222" s="132">
        <v>190674</v>
      </c>
      <c r="F2222" s="132">
        <v>257335</v>
      </c>
      <c r="G2222" s="132">
        <v>1122015</v>
      </c>
      <c r="H2222" s="132">
        <v>70554</v>
      </c>
      <c r="I2222" s="132">
        <v>56867</v>
      </c>
      <c r="J2222" s="132">
        <v>41925</v>
      </c>
      <c r="K2222" s="132">
        <v>28209</v>
      </c>
      <c r="L2222" s="132">
        <v>950</v>
      </c>
      <c r="M2222" s="132">
        <v>155311</v>
      </c>
      <c r="N2222" s="132">
        <v>1277326</v>
      </c>
      <c r="R2222" s="132">
        <v>82080</v>
      </c>
      <c r="S2222" s="132">
        <v>58735</v>
      </c>
      <c r="T2222" s="132">
        <v>320282</v>
      </c>
      <c r="U2222" s="132">
        <v>162927</v>
      </c>
      <c r="V2222" s="132">
        <v>1250</v>
      </c>
      <c r="W2222" s="132">
        <v>0</v>
      </c>
      <c r="X2222" s="132">
        <v>63115</v>
      </c>
      <c r="Y2222" s="132">
        <v>15700</v>
      </c>
      <c r="Z2222" s="132">
        <v>0</v>
      </c>
      <c r="AA2222" s="132">
        <v>6370</v>
      </c>
      <c r="AB2222" s="132">
        <v>0</v>
      </c>
      <c r="AC2222" s="132">
        <v>0</v>
      </c>
      <c r="AD2222" s="132">
        <v>0</v>
      </c>
      <c r="AE2222" s="132">
        <v>57414</v>
      </c>
      <c r="AF2222" s="132">
        <v>16920</v>
      </c>
    </row>
    <row r="2223" spans="1:32">
      <c r="A2223" s="129">
        <v>39755</v>
      </c>
      <c r="B2223" s="132" t="e">
        <v>#N/A</v>
      </c>
      <c r="C2223" s="132" t="e">
        <v>#N/A</v>
      </c>
      <c r="D2223" s="132" t="e">
        <v>#N/A</v>
      </c>
      <c r="E2223" s="132" t="e">
        <v>#N/A</v>
      </c>
      <c r="F2223" s="132" t="e">
        <v>#N/A</v>
      </c>
      <c r="G2223" s="132" t="e">
        <v>#N/A</v>
      </c>
      <c r="H2223" s="132" t="e">
        <v>#N/A</v>
      </c>
      <c r="I2223" s="132" t="e">
        <v>#N/A</v>
      </c>
      <c r="J2223" s="132" t="e">
        <v>#N/A</v>
      </c>
      <c r="K2223" s="132" t="e">
        <v>#N/A</v>
      </c>
      <c r="L2223" s="132" t="e">
        <v>#N/A</v>
      </c>
      <c r="M2223" s="132" t="e">
        <v>#N/A</v>
      </c>
      <c r="N2223" s="132" t="e">
        <v>#N/A</v>
      </c>
      <c r="R2223" s="132" t="e">
        <v>#N/A</v>
      </c>
      <c r="S2223" s="132" t="e">
        <v>#N/A</v>
      </c>
      <c r="T2223" s="132" t="e">
        <v>#N/A</v>
      </c>
      <c r="U2223" s="132" t="e">
        <v>#N/A</v>
      </c>
      <c r="V2223" s="132" t="e">
        <v>#N/A</v>
      </c>
      <c r="W2223" s="132" t="e">
        <v>#N/A</v>
      </c>
      <c r="X2223" s="132" t="e">
        <v>#N/A</v>
      </c>
      <c r="Y2223" s="132" t="e">
        <v>#N/A</v>
      </c>
      <c r="Z2223" s="132" t="e">
        <v>#N/A</v>
      </c>
      <c r="AA2223" s="132" t="e">
        <v>#N/A</v>
      </c>
      <c r="AB2223" s="132" t="e">
        <v>#N/A</v>
      </c>
      <c r="AC2223" s="132" t="e">
        <v>#N/A</v>
      </c>
      <c r="AD2223" s="132" t="e">
        <v>#N/A</v>
      </c>
      <c r="AE2223" s="132" t="e">
        <v>#N/A</v>
      </c>
      <c r="AF2223" s="132" t="e">
        <v>#N/A</v>
      </c>
    </row>
    <row r="2224" spans="1:32">
      <c r="A2224" s="129">
        <v>39756</v>
      </c>
      <c r="B2224" s="132" t="e">
        <v>#N/A</v>
      </c>
      <c r="C2224" s="132" t="e">
        <v>#N/A</v>
      </c>
      <c r="D2224" s="132" t="e">
        <v>#N/A</v>
      </c>
      <c r="E2224" s="132" t="e">
        <v>#N/A</v>
      </c>
      <c r="F2224" s="132" t="e">
        <v>#N/A</v>
      </c>
      <c r="G2224" s="132" t="e">
        <v>#N/A</v>
      </c>
      <c r="H2224" s="132" t="e">
        <v>#N/A</v>
      </c>
      <c r="I2224" s="132" t="e">
        <v>#N/A</v>
      </c>
      <c r="J2224" s="132" t="e">
        <v>#N/A</v>
      </c>
      <c r="K2224" s="132" t="e">
        <v>#N/A</v>
      </c>
      <c r="L2224" s="132" t="e">
        <v>#N/A</v>
      </c>
      <c r="M2224" s="132" t="e">
        <v>#N/A</v>
      </c>
      <c r="N2224" s="132" t="e">
        <v>#N/A</v>
      </c>
      <c r="R2224" s="132" t="e">
        <v>#N/A</v>
      </c>
      <c r="S2224" s="132" t="e">
        <v>#N/A</v>
      </c>
      <c r="T2224" s="132" t="e">
        <v>#N/A</v>
      </c>
      <c r="U2224" s="132" t="e">
        <v>#N/A</v>
      </c>
      <c r="V2224" s="132" t="e">
        <v>#N/A</v>
      </c>
      <c r="W2224" s="132" t="e">
        <v>#N/A</v>
      </c>
      <c r="X2224" s="132" t="e">
        <v>#N/A</v>
      </c>
      <c r="Y2224" s="132" t="e">
        <v>#N/A</v>
      </c>
      <c r="Z2224" s="132" t="e">
        <v>#N/A</v>
      </c>
      <c r="AA2224" s="132" t="e">
        <v>#N/A</v>
      </c>
      <c r="AB2224" s="132" t="e">
        <v>#N/A</v>
      </c>
      <c r="AC2224" s="132" t="e">
        <v>#N/A</v>
      </c>
      <c r="AD2224" s="132" t="e">
        <v>#N/A</v>
      </c>
      <c r="AE2224" s="132" t="e">
        <v>#N/A</v>
      </c>
      <c r="AF2224" s="132" t="e">
        <v>#N/A</v>
      </c>
    </row>
    <row r="2225" spans="1:32">
      <c r="A2225" s="129">
        <v>39757</v>
      </c>
      <c r="B2225" s="132" t="e">
        <v>#N/A</v>
      </c>
      <c r="C2225" s="132" t="e">
        <v>#N/A</v>
      </c>
      <c r="D2225" s="132" t="e">
        <v>#N/A</v>
      </c>
      <c r="E2225" s="132" t="e">
        <v>#N/A</v>
      </c>
      <c r="F2225" s="132" t="e">
        <v>#N/A</v>
      </c>
      <c r="G2225" s="132" t="e">
        <v>#N/A</v>
      </c>
      <c r="H2225" s="132" t="e">
        <v>#N/A</v>
      </c>
      <c r="I2225" s="132" t="e">
        <v>#N/A</v>
      </c>
      <c r="J2225" s="132" t="e">
        <v>#N/A</v>
      </c>
      <c r="K2225" s="132" t="e">
        <v>#N/A</v>
      </c>
      <c r="L2225" s="132" t="e">
        <v>#N/A</v>
      </c>
      <c r="M2225" s="132" t="e">
        <v>#N/A</v>
      </c>
      <c r="N2225" s="132" t="e">
        <v>#N/A</v>
      </c>
      <c r="R2225" s="132" t="e">
        <v>#N/A</v>
      </c>
      <c r="S2225" s="132" t="e">
        <v>#N/A</v>
      </c>
      <c r="T2225" s="132" t="e">
        <v>#N/A</v>
      </c>
      <c r="U2225" s="132" t="e">
        <v>#N/A</v>
      </c>
      <c r="V2225" s="132" t="e">
        <v>#N/A</v>
      </c>
      <c r="W2225" s="132" t="e">
        <v>#N/A</v>
      </c>
      <c r="X2225" s="132" t="e">
        <v>#N/A</v>
      </c>
      <c r="Y2225" s="132" t="e">
        <v>#N/A</v>
      </c>
      <c r="Z2225" s="132" t="e">
        <v>#N/A</v>
      </c>
      <c r="AA2225" s="132" t="e">
        <v>#N/A</v>
      </c>
      <c r="AB2225" s="132" t="e">
        <v>#N/A</v>
      </c>
      <c r="AC2225" s="132" t="e">
        <v>#N/A</v>
      </c>
      <c r="AD2225" s="132" t="e">
        <v>#N/A</v>
      </c>
      <c r="AE2225" s="132" t="e">
        <v>#N/A</v>
      </c>
      <c r="AF2225" s="132" t="e">
        <v>#N/A</v>
      </c>
    </row>
    <row r="2226" spans="1:32">
      <c r="A2226" s="129">
        <v>39758</v>
      </c>
      <c r="B2226" s="132" t="e">
        <v>#N/A</v>
      </c>
      <c r="C2226" s="132" t="e">
        <v>#N/A</v>
      </c>
      <c r="D2226" s="132" t="e">
        <v>#N/A</v>
      </c>
      <c r="E2226" s="132" t="e">
        <v>#N/A</v>
      </c>
      <c r="F2226" s="132" t="e">
        <v>#N/A</v>
      </c>
      <c r="G2226" s="132" t="e">
        <v>#N/A</v>
      </c>
      <c r="H2226" s="132" t="e">
        <v>#N/A</v>
      </c>
      <c r="I2226" s="132" t="e">
        <v>#N/A</v>
      </c>
      <c r="J2226" s="132" t="e">
        <v>#N/A</v>
      </c>
      <c r="K2226" s="132" t="e">
        <v>#N/A</v>
      </c>
      <c r="L2226" s="132" t="e">
        <v>#N/A</v>
      </c>
      <c r="M2226" s="132" t="e">
        <v>#N/A</v>
      </c>
      <c r="N2226" s="132" t="e">
        <v>#N/A</v>
      </c>
      <c r="R2226" s="132" t="e">
        <v>#N/A</v>
      </c>
      <c r="S2226" s="132" t="e">
        <v>#N/A</v>
      </c>
      <c r="T2226" s="132" t="e">
        <v>#N/A</v>
      </c>
      <c r="U2226" s="132" t="e">
        <v>#N/A</v>
      </c>
      <c r="V2226" s="132" t="e">
        <v>#N/A</v>
      </c>
      <c r="W2226" s="132" t="e">
        <v>#N/A</v>
      </c>
      <c r="X2226" s="132" t="e">
        <v>#N/A</v>
      </c>
      <c r="Y2226" s="132" t="e">
        <v>#N/A</v>
      </c>
      <c r="Z2226" s="132" t="e">
        <v>#N/A</v>
      </c>
      <c r="AA2226" s="132" t="e">
        <v>#N/A</v>
      </c>
      <c r="AB2226" s="132" t="e">
        <v>#N/A</v>
      </c>
      <c r="AC2226" s="132" t="e">
        <v>#N/A</v>
      </c>
      <c r="AD2226" s="132" t="e">
        <v>#N/A</v>
      </c>
      <c r="AE2226" s="132" t="e">
        <v>#N/A</v>
      </c>
      <c r="AF2226" s="132" t="e">
        <v>#N/A</v>
      </c>
    </row>
    <row r="2227" spans="1:32">
      <c r="A2227" s="129">
        <v>39759</v>
      </c>
      <c r="B2227" s="132" t="e">
        <v>#N/A</v>
      </c>
      <c r="C2227" s="132" t="e">
        <v>#N/A</v>
      </c>
      <c r="D2227" s="132" t="e">
        <v>#N/A</v>
      </c>
      <c r="E2227" s="132" t="e">
        <v>#N/A</v>
      </c>
      <c r="F2227" s="132" t="e">
        <v>#N/A</v>
      </c>
      <c r="G2227" s="132" t="e">
        <v>#N/A</v>
      </c>
      <c r="H2227" s="132" t="e">
        <v>#N/A</v>
      </c>
      <c r="I2227" s="132" t="e">
        <v>#N/A</v>
      </c>
      <c r="J2227" s="132" t="e">
        <v>#N/A</v>
      </c>
      <c r="K2227" s="132" t="e">
        <v>#N/A</v>
      </c>
      <c r="L2227" s="132" t="e">
        <v>#N/A</v>
      </c>
      <c r="M2227" s="132" t="e">
        <v>#N/A</v>
      </c>
      <c r="N2227" s="132" t="e">
        <v>#N/A</v>
      </c>
      <c r="R2227" s="132" t="e">
        <v>#N/A</v>
      </c>
      <c r="S2227" s="132" t="e">
        <v>#N/A</v>
      </c>
      <c r="T2227" s="132" t="e">
        <v>#N/A</v>
      </c>
      <c r="U2227" s="132" t="e">
        <v>#N/A</v>
      </c>
      <c r="V2227" s="132" t="e">
        <v>#N/A</v>
      </c>
      <c r="W2227" s="132" t="e">
        <v>#N/A</v>
      </c>
      <c r="X2227" s="132" t="e">
        <v>#N/A</v>
      </c>
      <c r="Y2227" s="132" t="e">
        <v>#N/A</v>
      </c>
      <c r="Z2227" s="132" t="e">
        <v>#N/A</v>
      </c>
      <c r="AA2227" s="132" t="e">
        <v>#N/A</v>
      </c>
      <c r="AB2227" s="132" t="e">
        <v>#N/A</v>
      </c>
      <c r="AC2227" s="132" t="e">
        <v>#N/A</v>
      </c>
      <c r="AD2227" s="132" t="e">
        <v>#N/A</v>
      </c>
      <c r="AE2227" s="132" t="e">
        <v>#N/A</v>
      </c>
      <c r="AF2227" s="132" t="e">
        <v>#N/A</v>
      </c>
    </row>
    <row r="2228" spans="1:32">
      <c r="A2228" s="129">
        <v>39762</v>
      </c>
      <c r="B2228" s="132">
        <v>315386</v>
      </c>
      <c r="C2228" s="132">
        <v>53356</v>
      </c>
      <c r="D2228" s="132">
        <v>107558</v>
      </c>
      <c r="E2228" s="132">
        <v>26991</v>
      </c>
      <c r="F2228" s="132">
        <v>66100</v>
      </c>
      <c r="G2228" s="132">
        <v>287866</v>
      </c>
      <c r="H2228" s="132">
        <v>14960</v>
      </c>
      <c r="I2228" s="132">
        <v>5620</v>
      </c>
      <c r="J2228" s="132">
        <v>17400</v>
      </c>
      <c r="K2228" s="132">
        <v>6701</v>
      </c>
      <c r="L2228" s="132">
        <v>750</v>
      </c>
      <c r="M2228" s="132">
        <v>27520</v>
      </c>
      <c r="N2228" s="132">
        <v>315386</v>
      </c>
      <c r="R2228" s="132">
        <v>16530</v>
      </c>
      <c r="S2228" s="132">
        <v>31800</v>
      </c>
      <c r="T2228" s="132">
        <v>75180</v>
      </c>
      <c r="U2228" s="132">
        <v>32250</v>
      </c>
      <c r="V2228" s="132">
        <v>0</v>
      </c>
      <c r="W2228" s="132">
        <v>0</v>
      </c>
      <c r="X2228" s="132">
        <v>21755</v>
      </c>
      <c r="Y2228" s="132">
        <v>7600</v>
      </c>
      <c r="Z2228" s="132">
        <v>7408</v>
      </c>
      <c r="AA2228" s="132">
        <v>6120</v>
      </c>
      <c r="AB2228" s="132">
        <v>0</v>
      </c>
      <c r="AC2228" s="132">
        <v>0</v>
      </c>
      <c r="AD2228" s="132">
        <v>0</v>
      </c>
      <c r="AE2228" s="132">
        <v>0</v>
      </c>
      <c r="AF2228" s="132">
        <v>0</v>
      </c>
    </row>
    <row r="2229" spans="1:32">
      <c r="A2229" s="129">
        <v>39763</v>
      </c>
      <c r="B2229" s="132" t="e">
        <v>#N/A</v>
      </c>
      <c r="C2229" s="132" t="e">
        <v>#N/A</v>
      </c>
      <c r="D2229" s="132" t="e">
        <v>#N/A</v>
      </c>
      <c r="E2229" s="132" t="e">
        <v>#N/A</v>
      </c>
      <c r="F2229" s="132" t="e">
        <v>#N/A</v>
      </c>
      <c r="G2229" s="132" t="e">
        <v>#N/A</v>
      </c>
      <c r="H2229" s="132" t="e">
        <v>#N/A</v>
      </c>
      <c r="I2229" s="132" t="e">
        <v>#N/A</v>
      </c>
      <c r="J2229" s="132" t="e">
        <v>#N/A</v>
      </c>
      <c r="K2229" s="132" t="e">
        <v>#N/A</v>
      </c>
      <c r="L2229" s="132" t="e">
        <v>#N/A</v>
      </c>
      <c r="M2229" s="132" t="e">
        <v>#N/A</v>
      </c>
      <c r="N2229" s="132" t="e">
        <v>#N/A</v>
      </c>
      <c r="R2229" s="132" t="e">
        <v>#N/A</v>
      </c>
      <c r="S2229" s="132" t="e">
        <v>#N/A</v>
      </c>
      <c r="T2229" s="132" t="e">
        <v>#N/A</v>
      </c>
      <c r="U2229" s="132" t="e">
        <v>#N/A</v>
      </c>
      <c r="V2229" s="132" t="e">
        <v>#N/A</v>
      </c>
      <c r="W2229" s="132" t="e">
        <v>#N/A</v>
      </c>
      <c r="X2229" s="132" t="e">
        <v>#N/A</v>
      </c>
      <c r="Y2229" s="132" t="e">
        <v>#N/A</v>
      </c>
      <c r="Z2229" s="132" t="e">
        <v>#N/A</v>
      </c>
      <c r="AA2229" s="132" t="e">
        <v>#N/A</v>
      </c>
      <c r="AB2229" s="132" t="e">
        <v>#N/A</v>
      </c>
      <c r="AC2229" s="132" t="e">
        <v>#N/A</v>
      </c>
      <c r="AD2229" s="132" t="e">
        <v>#N/A</v>
      </c>
      <c r="AE2229" s="132" t="e">
        <v>#N/A</v>
      </c>
      <c r="AF2229" s="132" t="e">
        <v>#N/A</v>
      </c>
    </row>
    <row r="2230" spans="1:32">
      <c r="A2230" s="129">
        <v>39764</v>
      </c>
      <c r="B2230" s="132" t="e">
        <v>#N/A</v>
      </c>
      <c r="C2230" s="132" t="e">
        <v>#N/A</v>
      </c>
      <c r="D2230" s="132" t="e">
        <v>#N/A</v>
      </c>
      <c r="E2230" s="132" t="e">
        <v>#N/A</v>
      </c>
      <c r="F2230" s="132" t="e">
        <v>#N/A</v>
      </c>
      <c r="G2230" s="132" t="e">
        <v>#N/A</v>
      </c>
      <c r="H2230" s="132" t="e">
        <v>#N/A</v>
      </c>
      <c r="I2230" s="132" t="e">
        <v>#N/A</v>
      </c>
      <c r="J2230" s="132" t="e">
        <v>#N/A</v>
      </c>
      <c r="K2230" s="132" t="e">
        <v>#N/A</v>
      </c>
      <c r="L2230" s="132" t="e">
        <v>#N/A</v>
      </c>
      <c r="M2230" s="132" t="e">
        <v>#N/A</v>
      </c>
      <c r="N2230" s="132" t="e">
        <v>#N/A</v>
      </c>
      <c r="R2230" s="132" t="e">
        <v>#N/A</v>
      </c>
      <c r="S2230" s="132" t="e">
        <v>#N/A</v>
      </c>
      <c r="T2230" s="132" t="e">
        <v>#N/A</v>
      </c>
      <c r="U2230" s="132" t="e">
        <v>#N/A</v>
      </c>
      <c r="V2230" s="132" t="e">
        <v>#N/A</v>
      </c>
      <c r="W2230" s="132" t="e">
        <v>#N/A</v>
      </c>
      <c r="X2230" s="132" t="e">
        <v>#N/A</v>
      </c>
      <c r="Y2230" s="132" t="e">
        <v>#N/A</v>
      </c>
      <c r="Z2230" s="132" t="e">
        <v>#N/A</v>
      </c>
      <c r="AA2230" s="132" t="e">
        <v>#N/A</v>
      </c>
      <c r="AB2230" s="132" t="e">
        <v>#N/A</v>
      </c>
      <c r="AC2230" s="132" t="e">
        <v>#N/A</v>
      </c>
      <c r="AD2230" s="132" t="e">
        <v>#N/A</v>
      </c>
      <c r="AE2230" s="132" t="e">
        <v>#N/A</v>
      </c>
      <c r="AF2230" s="132" t="e">
        <v>#N/A</v>
      </c>
    </row>
    <row r="2231" spans="1:32">
      <c r="A2231" s="129">
        <v>39765</v>
      </c>
      <c r="B2231" s="132" t="e">
        <v>#N/A</v>
      </c>
      <c r="C2231" s="132" t="e">
        <v>#N/A</v>
      </c>
      <c r="D2231" s="132" t="e">
        <v>#N/A</v>
      </c>
      <c r="E2231" s="132" t="e">
        <v>#N/A</v>
      </c>
      <c r="F2231" s="132" t="e">
        <v>#N/A</v>
      </c>
      <c r="G2231" s="132" t="e">
        <v>#N/A</v>
      </c>
      <c r="H2231" s="132" t="e">
        <v>#N/A</v>
      </c>
      <c r="I2231" s="132" t="e">
        <v>#N/A</v>
      </c>
      <c r="J2231" s="132" t="e">
        <v>#N/A</v>
      </c>
      <c r="K2231" s="132" t="e">
        <v>#N/A</v>
      </c>
      <c r="L2231" s="132" t="e">
        <v>#N/A</v>
      </c>
      <c r="M2231" s="132" t="e">
        <v>#N/A</v>
      </c>
      <c r="N2231" s="132" t="e">
        <v>#N/A</v>
      </c>
      <c r="R2231" s="132" t="e">
        <v>#N/A</v>
      </c>
      <c r="S2231" s="132" t="e">
        <v>#N/A</v>
      </c>
      <c r="T2231" s="132" t="e">
        <v>#N/A</v>
      </c>
      <c r="U2231" s="132" t="e">
        <v>#N/A</v>
      </c>
      <c r="V2231" s="132" t="e">
        <v>#N/A</v>
      </c>
      <c r="W2231" s="132" t="e">
        <v>#N/A</v>
      </c>
      <c r="X2231" s="132" t="e">
        <v>#N/A</v>
      </c>
      <c r="Y2231" s="132" t="e">
        <v>#N/A</v>
      </c>
      <c r="Z2231" s="132" t="e">
        <v>#N/A</v>
      </c>
      <c r="AA2231" s="132" t="e">
        <v>#N/A</v>
      </c>
      <c r="AB2231" s="132" t="e">
        <v>#N/A</v>
      </c>
      <c r="AC2231" s="132" t="e">
        <v>#N/A</v>
      </c>
      <c r="AD2231" s="132" t="e">
        <v>#N/A</v>
      </c>
      <c r="AE2231" s="132" t="e">
        <v>#N/A</v>
      </c>
      <c r="AF2231" s="132" t="e">
        <v>#N/A</v>
      </c>
    </row>
    <row r="2232" spans="1:32">
      <c r="A2232" s="129">
        <v>39766</v>
      </c>
      <c r="B2232" s="132" t="e">
        <v>#N/A</v>
      </c>
      <c r="C2232" s="132" t="e">
        <v>#N/A</v>
      </c>
      <c r="D2232" s="132" t="e">
        <v>#N/A</v>
      </c>
      <c r="E2232" s="132" t="e">
        <v>#N/A</v>
      </c>
      <c r="F2232" s="132" t="e">
        <v>#N/A</v>
      </c>
      <c r="G2232" s="132" t="e">
        <v>#N/A</v>
      </c>
      <c r="H2232" s="132" t="e">
        <v>#N/A</v>
      </c>
      <c r="I2232" s="132" t="e">
        <v>#N/A</v>
      </c>
      <c r="J2232" s="132" t="e">
        <v>#N/A</v>
      </c>
      <c r="K2232" s="132" t="e">
        <v>#N/A</v>
      </c>
      <c r="L2232" s="132" t="e">
        <v>#N/A</v>
      </c>
      <c r="M2232" s="132" t="e">
        <v>#N/A</v>
      </c>
      <c r="N2232" s="132" t="e">
        <v>#N/A</v>
      </c>
      <c r="R2232" s="132" t="e">
        <v>#N/A</v>
      </c>
      <c r="S2232" s="132" t="e">
        <v>#N/A</v>
      </c>
      <c r="T2232" s="132" t="e">
        <v>#N/A</v>
      </c>
      <c r="U2232" s="132" t="e">
        <v>#N/A</v>
      </c>
      <c r="V2232" s="132" t="e">
        <v>#N/A</v>
      </c>
      <c r="W2232" s="132" t="e">
        <v>#N/A</v>
      </c>
      <c r="X2232" s="132" t="e">
        <v>#N/A</v>
      </c>
      <c r="Y2232" s="132" t="e">
        <v>#N/A</v>
      </c>
      <c r="Z2232" s="132" t="e">
        <v>#N/A</v>
      </c>
      <c r="AA2232" s="132" t="e">
        <v>#N/A</v>
      </c>
      <c r="AB2232" s="132" t="e">
        <v>#N/A</v>
      </c>
      <c r="AC2232" s="132" t="e">
        <v>#N/A</v>
      </c>
      <c r="AD2232" s="132" t="e">
        <v>#N/A</v>
      </c>
      <c r="AE2232" s="132" t="e">
        <v>#N/A</v>
      </c>
      <c r="AF2232" s="132" t="e">
        <v>#N/A</v>
      </c>
    </row>
    <row r="2233" spans="1:32">
      <c r="A2233" s="129">
        <v>39769</v>
      </c>
      <c r="B2233" s="132" t="e">
        <v>#N/A</v>
      </c>
      <c r="C2233" s="132">
        <v>106687</v>
      </c>
      <c r="D2233" s="132">
        <v>234650</v>
      </c>
      <c r="E2233" s="132">
        <v>52966</v>
      </c>
      <c r="F2233" s="132">
        <v>130739</v>
      </c>
      <c r="G2233" s="132">
        <v>598163</v>
      </c>
      <c r="H2233" s="132">
        <v>19130</v>
      </c>
      <c r="I2233" s="132">
        <v>15590</v>
      </c>
      <c r="J2233" s="132">
        <v>40810</v>
      </c>
      <c r="K2233" s="132">
        <v>7701</v>
      </c>
      <c r="L2233" s="132">
        <v>2250</v>
      </c>
      <c r="M2233" s="132">
        <v>50908</v>
      </c>
      <c r="N2233" s="132" t="e">
        <v>#N/A</v>
      </c>
      <c r="R2233" s="132">
        <v>42089</v>
      </c>
      <c r="S2233" s="132">
        <v>51780</v>
      </c>
      <c r="T2233" s="132">
        <v>136090</v>
      </c>
      <c r="U2233" s="132">
        <v>40758</v>
      </c>
      <c r="V2233" s="132">
        <v>1750</v>
      </c>
      <c r="W2233" s="132">
        <v>0</v>
      </c>
      <c r="X2233" s="132">
        <v>30963</v>
      </c>
      <c r="Y2233" s="132">
        <v>7600</v>
      </c>
      <c r="Z2233" s="132">
        <v>7408</v>
      </c>
      <c r="AA2233" s="132">
        <v>16120</v>
      </c>
      <c r="AB2233" s="132">
        <v>0</v>
      </c>
      <c r="AC2233" s="132">
        <v>0</v>
      </c>
      <c r="AD2233" s="132">
        <v>0</v>
      </c>
      <c r="AE2233" s="132">
        <v>51780</v>
      </c>
      <c r="AF2233" s="132">
        <v>0</v>
      </c>
    </row>
    <row r="2234" spans="1:32">
      <c r="A2234" s="129">
        <v>39770</v>
      </c>
      <c r="B2234" s="132" t="e">
        <v>#N/A</v>
      </c>
      <c r="C2234" s="132" t="e">
        <v>#N/A</v>
      </c>
      <c r="D2234" s="132" t="e">
        <v>#N/A</v>
      </c>
      <c r="E2234" s="132" t="e">
        <v>#N/A</v>
      </c>
      <c r="F2234" s="132" t="e">
        <v>#N/A</v>
      </c>
      <c r="G2234" s="132" t="e">
        <v>#N/A</v>
      </c>
      <c r="H2234" s="132" t="e">
        <v>#N/A</v>
      </c>
      <c r="I2234" s="132" t="e">
        <v>#N/A</v>
      </c>
      <c r="J2234" s="132" t="e">
        <v>#N/A</v>
      </c>
      <c r="K2234" s="132" t="e">
        <v>#N/A</v>
      </c>
      <c r="L2234" s="132" t="e">
        <v>#N/A</v>
      </c>
      <c r="M2234" s="132" t="e">
        <v>#N/A</v>
      </c>
      <c r="N2234" s="132" t="e">
        <v>#N/A</v>
      </c>
      <c r="R2234" s="132" t="e">
        <v>#N/A</v>
      </c>
      <c r="S2234" s="132" t="e">
        <v>#N/A</v>
      </c>
      <c r="T2234" s="132" t="e">
        <v>#N/A</v>
      </c>
      <c r="U2234" s="132" t="e">
        <v>#N/A</v>
      </c>
      <c r="V2234" s="132" t="e">
        <v>#N/A</v>
      </c>
      <c r="W2234" s="132" t="e">
        <v>#N/A</v>
      </c>
      <c r="X2234" s="132" t="e">
        <v>#N/A</v>
      </c>
      <c r="Y2234" s="132" t="e">
        <v>#N/A</v>
      </c>
      <c r="Z2234" s="132" t="e">
        <v>#N/A</v>
      </c>
      <c r="AA2234" s="132" t="e">
        <v>#N/A</v>
      </c>
      <c r="AB2234" s="132" t="e">
        <v>#N/A</v>
      </c>
      <c r="AC2234" s="132" t="e">
        <v>#N/A</v>
      </c>
      <c r="AD2234" s="132" t="e">
        <v>#N/A</v>
      </c>
      <c r="AE2234" s="132" t="e">
        <v>#N/A</v>
      </c>
      <c r="AF2234" s="132" t="e">
        <v>#N/A</v>
      </c>
    </row>
    <row r="2235" spans="1:32">
      <c r="A2235" s="129">
        <v>39771</v>
      </c>
      <c r="B2235" s="132" t="e">
        <v>#N/A</v>
      </c>
      <c r="C2235" s="132" t="e">
        <v>#N/A</v>
      </c>
      <c r="D2235" s="132" t="e">
        <v>#N/A</v>
      </c>
      <c r="E2235" s="132" t="e">
        <v>#N/A</v>
      </c>
      <c r="F2235" s="132" t="e">
        <v>#N/A</v>
      </c>
      <c r="G2235" s="132" t="e">
        <v>#N/A</v>
      </c>
      <c r="H2235" s="132" t="e">
        <v>#N/A</v>
      </c>
      <c r="I2235" s="132" t="e">
        <v>#N/A</v>
      </c>
      <c r="J2235" s="132" t="e">
        <v>#N/A</v>
      </c>
      <c r="K2235" s="132" t="e">
        <v>#N/A</v>
      </c>
      <c r="L2235" s="132" t="e">
        <v>#N/A</v>
      </c>
      <c r="M2235" s="132" t="e">
        <v>#N/A</v>
      </c>
      <c r="N2235" s="132" t="e">
        <v>#N/A</v>
      </c>
      <c r="R2235" s="132" t="e">
        <v>#N/A</v>
      </c>
      <c r="S2235" s="132" t="e">
        <v>#N/A</v>
      </c>
      <c r="T2235" s="132" t="e">
        <v>#N/A</v>
      </c>
      <c r="U2235" s="132" t="e">
        <v>#N/A</v>
      </c>
      <c r="V2235" s="132" t="e">
        <v>#N/A</v>
      </c>
      <c r="W2235" s="132" t="e">
        <v>#N/A</v>
      </c>
      <c r="X2235" s="132" t="e">
        <v>#N/A</v>
      </c>
      <c r="Y2235" s="132" t="e">
        <v>#N/A</v>
      </c>
      <c r="Z2235" s="132" t="e">
        <v>#N/A</v>
      </c>
      <c r="AA2235" s="132" t="e">
        <v>#N/A</v>
      </c>
      <c r="AB2235" s="132" t="e">
        <v>#N/A</v>
      </c>
      <c r="AC2235" s="132" t="e">
        <v>#N/A</v>
      </c>
      <c r="AD2235" s="132" t="e">
        <v>#N/A</v>
      </c>
      <c r="AE2235" s="132" t="e">
        <v>#N/A</v>
      </c>
      <c r="AF2235" s="132" t="e">
        <v>#N/A</v>
      </c>
    </row>
    <row r="2236" spans="1:32">
      <c r="A2236" s="129">
        <v>39772</v>
      </c>
      <c r="B2236" s="132">
        <v>844750</v>
      </c>
      <c r="C2236" s="132">
        <v>152817</v>
      </c>
      <c r="D2236" s="132">
        <v>295791</v>
      </c>
      <c r="E2236" s="132">
        <v>82746</v>
      </c>
      <c r="F2236" s="132">
        <v>154089</v>
      </c>
      <c r="G2236" s="132">
        <v>780510</v>
      </c>
      <c r="H2236" s="132">
        <v>22930</v>
      </c>
      <c r="I2236" s="132">
        <v>25122</v>
      </c>
      <c r="J2236" s="132">
        <v>46970</v>
      </c>
      <c r="K2236" s="132">
        <v>7701</v>
      </c>
      <c r="L2236" s="132">
        <v>2250</v>
      </c>
      <c r="M2236" s="132">
        <v>64240</v>
      </c>
      <c r="N2236" s="132">
        <v>844750</v>
      </c>
      <c r="R2236" s="132">
        <v>46049</v>
      </c>
      <c r="S2236" s="132">
        <v>63280</v>
      </c>
      <c r="T2236" s="132">
        <v>167990</v>
      </c>
      <c r="U2236" s="132">
        <v>74052</v>
      </c>
      <c r="V2236" s="132">
        <v>1750</v>
      </c>
      <c r="W2236" s="132">
        <v>0</v>
      </c>
      <c r="X2236" s="132">
        <v>35513</v>
      </c>
      <c r="Y2236" s="132">
        <v>7600</v>
      </c>
      <c r="Z2236" s="132">
        <v>10208</v>
      </c>
      <c r="AA2236" s="132">
        <v>23120</v>
      </c>
      <c r="AB2236" s="132">
        <v>0</v>
      </c>
      <c r="AC2236" s="132">
        <v>0</v>
      </c>
      <c r="AD2236" s="132">
        <v>0</v>
      </c>
      <c r="AE2236" s="132">
        <v>65320</v>
      </c>
      <c r="AF2236" s="132">
        <v>3367</v>
      </c>
    </row>
    <row r="2237" spans="1:32">
      <c r="A2237" s="129">
        <v>39773</v>
      </c>
      <c r="B2237" s="132" t="e">
        <v>#N/A</v>
      </c>
      <c r="C2237" s="132" t="e">
        <v>#N/A</v>
      </c>
      <c r="D2237" s="132" t="e">
        <v>#N/A</v>
      </c>
      <c r="E2237" s="132" t="e">
        <v>#N/A</v>
      </c>
      <c r="F2237" s="132" t="e">
        <v>#N/A</v>
      </c>
      <c r="G2237" s="132" t="e">
        <v>#N/A</v>
      </c>
      <c r="H2237" s="132" t="e">
        <v>#N/A</v>
      </c>
      <c r="I2237" s="132" t="e">
        <v>#N/A</v>
      </c>
      <c r="J2237" s="132" t="e">
        <v>#N/A</v>
      </c>
      <c r="K2237" s="132" t="e">
        <v>#N/A</v>
      </c>
      <c r="L2237" s="132" t="e">
        <v>#N/A</v>
      </c>
      <c r="M2237" s="132" t="e">
        <v>#N/A</v>
      </c>
      <c r="N2237" s="132" t="e">
        <v>#N/A</v>
      </c>
      <c r="R2237" s="132" t="e">
        <v>#N/A</v>
      </c>
      <c r="S2237" s="132" t="e">
        <v>#N/A</v>
      </c>
      <c r="T2237" s="132" t="e">
        <v>#N/A</v>
      </c>
      <c r="U2237" s="132" t="e">
        <v>#N/A</v>
      </c>
      <c r="V2237" s="132" t="e">
        <v>#N/A</v>
      </c>
      <c r="W2237" s="132" t="e">
        <v>#N/A</v>
      </c>
      <c r="X2237" s="132" t="e">
        <v>#N/A</v>
      </c>
      <c r="Y2237" s="132" t="e">
        <v>#N/A</v>
      </c>
      <c r="Z2237" s="132" t="e">
        <v>#N/A</v>
      </c>
      <c r="AA2237" s="132" t="e">
        <v>#N/A</v>
      </c>
      <c r="AB2237" s="132" t="e">
        <v>#N/A</v>
      </c>
      <c r="AC2237" s="132" t="e">
        <v>#N/A</v>
      </c>
      <c r="AD2237" s="132" t="e">
        <v>#N/A</v>
      </c>
      <c r="AE2237" s="132" t="e">
        <v>#N/A</v>
      </c>
      <c r="AF2237" s="132" t="e">
        <v>#N/A</v>
      </c>
    </row>
    <row r="2238" spans="1:32">
      <c r="A2238" s="129">
        <v>39776</v>
      </c>
      <c r="B2238" s="132" t="e">
        <v>#N/A</v>
      </c>
      <c r="C2238" s="132" t="e">
        <v>#N/A</v>
      </c>
      <c r="D2238" s="132" t="e">
        <v>#N/A</v>
      </c>
      <c r="E2238" s="132" t="e">
        <v>#N/A</v>
      </c>
      <c r="F2238" s="132" t="e">
        <v>#N/A</v>
      </c>
      <c r="G2238" s="132" t="e">
        <v>#N/A</v>
      </c>
      <c r="H2238" s="132" t="e">
        <v>#N/A</v>
      </c>
      <c r="I2238" s="132" t="e">
        <v>#N/A</v>
      </c>
      <c r="J2238" s="132" t="e">
        <v>#N/A</v>
      </c>
      <c r="K2238" s="132" t="e">
        <v>#N/A</v>
      </c>
      <c r="L2238" s="132" t="e">
        <v>#N/A</v>
      </c>
      <c r="M2238" s="132" t="e">
        <v>#N/A</v>
      </c>
      <c r="N2238" s="132" t="e">
        <v>#N/A</v>
      </c>
      <c r="R2238" s="132" t="e">
        <v>#N/A</v>
      </c>
      <c r="S2238" s="132" t="e">
        <v>#N/A</v>
      </c>
      <c r="T2238" s="132" t="e">
        <v>#N/A</v>
      </c>
      <c r="U2238" s="132" t="e">
        <v>#N/A</v>
      </c>
      <c r="V2238" s="132" t="e">
        <v>#N/A</v>
      </c>
      <c r="W2238" s="132" t="e">
        <v>#N/A</v>
      </c>
      <c r="X2238" s="132" t="e">
        <v>#N/A</v>
      </c>
      <c r="Y2238" s="132" t="e">
        <v>#N/A</v>
      </c>
      <c r="Z2238" s="132" t="e">
        <v>#N/A</v>
      </c>
      <c r="AA2238" s="132" t="e">
        <v>#N/A</v>
      </c>
      <c r="AB2238" s="132" t="e">
        <v>#N/A</v>
      </c>
      <c r="AC2238" s="132" t="e">
        <v>#N/A</v>
      </c>
      <c r="AD2238" s="132" t="e">
        <v>#N/A</v>
      </c>
      <c r="AE2238" s="132" t="e">
        <v>#N/A</v>
      </c>
      <c r="AF2238" s="132" t="e">
        <v>#N/A</v>
      </c>
    </row>
    <row r="2239" spans="1:32">
      <c r="A2239" s="129">
        <v>39777</v>
      </c>
      <c r="B2239" s="132">
        <v>1084545</v>
      </c>
      <c r="C2239" s="132">
        <v>184571</v>
      </c>
      <c r="D2239" s="132">
        <v>412567</v>
      </c>
      <c r="E2239" s="132">
        <v>97596</v>
      </c>
      <c r="F2239" s="132">
        <v>187989</v>
      </c>
      <c r="G2239" s="132">
        <v>994865</v>
      </c>
      <c r="H2239" s="132">
        <v>39420</v>
      </c>
      <c r="I2239" s="132">
        <v>33072</v>
      </c>
      <c r="J2239" s="132">
        <v>48170</v>
      </c>
      <c r="K2239" s="132">
        <v>11221</v>
      </c>
      <c r="L2239" s="132">
        <v>2250</v>
      </c>
      <c r="M2239" s="132">
        <v>89680</v>
      </c>
      <c r="N2239" s="132">
        <v>1084545</v>
      </c>
      <c r="R2239" s="132">
        <v>57549</v>
      </c>
      <c r="S2239" s="132">
        <v>75780</v>
      </c>
      <c r="T2239" s="132">
        <v>266690</v>
      </c>
      <c r="U2239" s="132">
        <v>74052</v>
      </c>
      <c r="V2239" s="132">
        <v>1750</v>
      </c>
      <c r="W2239" s="132">
        <v>0</v>
      </c>
      <c r="X2239" s="132">
        <v>41772</v>
      </c>
      <c r="Y2239" s="132">
        <v>16950</v>
      </c>
      <c r="Z2239" s="132">
        <v>10208</v>
      </c>
      <c r="AA2239" s="132">
        <v>39920</v>
      </c>
      <c r="AB2239" s="132">
        <v>0</v>
      </c>
      <c r="AC2239" s="132">
        <v>0</v>
      </c>
      <c r="AD2239" s="132">
        <v>11150</v>
      </c>
      <c r="AE2239" s="132">
        <v>65320</v>
      </c>
      <c r="AF2239" s="132">
        <v>3367</v>
      </c>
    </row>
    <row r="2240" spans="1:32">
      <c r="A2240" s="129">
        <v>39778</v>
      </c>
      <c r="B2240" s="132" t="e">
        <v>#N/A</v>
      </c>
      <c r="C2240" s="132" t="e">
        <v>#N/A</v>
      </c>
      <c r="D2240" s="132" t="e">
        <v>#N/A</v>
      </c>
      <c r="E2240" s="132" t="e">
        <v>#N/A</v>
      </c>
      <c r="F2240" s="132" t="e">
        <v>#N/A</v>
      </c>
      <c r="G2240" s="132" t="e">
        <v>#N/A</v>
      </c>
      <c r="H2240" s="132" t="e">
        <v>#N/A</v>
      </c>
      <c r="I2240" s="132" t="e">
        <v>#N/A</v>
      </c>
      <c r="J2240" s="132" t="e">
        <v>#N/A</v>
      </c>
      <c r="K2240" s="132" t="e">
        <v>#N/A</v>
      </c>
      <c r="L2240" s="132" t="e">
        <v>#N/A</v>
      </c>
      <c r="M2240" s="132" t="e">
        <v>#N/A</v>
      </c>
      <c r="N2240" s="132" t="e">
        <v>#N/A</v>
      </c>
      <c r="R2240" s="132" t="e">
        <v>#N/A</v>
      </c>
      <c r="S2240" s="132" t="e">
        <v>#N/A</v>
      </c>
      <c r="T2240" s="132" t="e">
        <v>#N/A</v>
      </c>
      <c r="U2240" s="132" t="e">
        <v>#N/A</v>
      </c>
      <c r="V2240" s="132" t="e">
        <v>#N/A</v>
      </c>
      <c r="W2240" s="132" t="e">
        <v>#N/A</v>
      </c>
      <c r="X2240" s="132" t="e">
        <v>#N/A</v>
      </c>
      <c r="Y2240" s="132" t="e">
        <v>#N/A</v>
      </c>
      <c r="Z2240" s="132" t="e">
        <v>#N/A</v>
      </c>
      <c r="AA2240" s="132" t="e">
        <v>#N/A</v>
      </c>
      <c r="AB2240" s="132" t="e">
        <v>#N/A</v>
      </c>
      <c r="AC2240" s="132" t="e">
        <v>#N/A</v>
      </c>
      <c r="AD2240" s="132" t="e">
        <v>#N/A</v>
      </c>
      <c r="AE2240" s="132" t="e">
        <v>#N/A</v>
      </c>
      <c r="AF2240" s="132" t="e">
        <v>#N/A</v>
      </c>
    </row>
    <row r="2241" spans="1:32">
      <c r="A2241" s="129">
        <v>39780</v>
      </c>
      <c r="B2241" s="132" t="e">
        <v>#N/A</v>
      </c>
      <c r="C2241" s="132" t="e">
        <v>#N/A</v>
      </c>
      <c r="D2241" s="132" t="e">
        <v>#N/A</v>
      </c>
      <c r="E2241" s="132" t="e">
        <v>#N/A</v>
      </c>
      <c r="F2241" s="132" t="e">
        <v>#N/A</v>
      </c>
      <c r="G2241" s="132" t="e">
        <v>#N/A</v>
      </c>
      <c r="H2241" s="132" t="e">
        <v>#N/A</v>
      </c>
      <c r="I2241" s="132" t="e">
        <v>#N/A</v>
      </c>
      <c r="J2241" s="132" t="e">
        <v>#N/A</v>
      </c>
      <c r="K2241" s="132" t="e">
        <v>#N/A</v>
      </c>
      <c r="L2241" s="132" t="e">
        <v>#N/A</v>
      </c>
      <c r="M2241" s="132" t="e">
        <v>#N/A</v>
      </c>
      <c r="N2241" s="132" t="e">
        <v>#N/A</v>
      </c>
      <c r="R2241" s="132" t="e">
        <v>#N/A</v>
      </c>
      <c r="S2241" s="132" t="e">
        <v>#N/A</v>
      </c>
      <c r="T2241" s="132" t="e">
        <v>#N/A</v>
      </c>
      <c r="U2241" s="132" t="e">
        <v>#N/A</v>
      </c>
      <c r="V2241" s="132" t="e">
        <v>#N/A</v>
      </c>
      <c r="W2241" s="132" t="e">
        <v>#N/A</v>
      </c>
      <c r="X2241" s="132" t="e">
        <v>#N/A</v>
      </c>
      <c r="Y2241" s="132" t="e">
        <v>#N/A</v>
      </c>
      <c r="Z2241" s="132" t="e">
        <v>#N/A</v>
      </c>
      <c r="AA2241" s="132" t="e">
        <v>#N/A</v>
      </c>
      <c r="AB2241" s="132" t="e">
        <v>#N/A</v>
      </c>
      <c r="AC2241" s="132" t="e">
        <v>#N/A</v>
      </c>
      <c r="AD2241" s="132" t="e">
        <v>#N/A</v>
      </c>
      <c r="AE2241" s="132" t="e">
        <v>#N/A</v>
      </c>
      <c r="AF2241" s="132" t="e">
        <v>#N/A</v>
      </c>
    </row>
    <row r="2242" spans="1:32">
      <c r="A2242" s="129">
        <v>39783</v>
      </c>
      <c r="B2242" s="132" t="e">
        <v>#N/A</v>
      </c>
      <c r="C2242" s="132">
        <v>201321</v>
      </c>
      <c r="D2242" s="132">
        <v>518320</v>
      </c>
      <c r="E2242" s="132">
        <v>113866</v>
      </c>
      <c r="F2242" s="132">
        <v>252115</v>
      </c>
      <c r="G2242" s="132">
        <v>1221317</v>
      </c>
      <c r="H2242" s="132">
        <v>54000</v>
      </c>
      <c r="I2242" s="132">
        <v>44822</v>
      </c>
      <c r="J2242" s="132">
        <v>60437</v>
      </c>
      <c r="K2242" s="132">
        <v>20207</v>
      </c>
      <c r="L2242" s="132">
        <v>6825</v>
      </c>
      <c r="M2242" s="132">
        <v>122485</v>
      </c>
      <c r="N2242" s="132" t="e">
        <v>#N/A</v>
      </c>
      <c r="R2242" s="132">
        <v>112020</v>
      </c>
      <c r="S2242" s="132">
        <v>88780</v>
      </c>
      <c r="T2242" s="132">
        <v>332150</v>
      </c>
      <c r="U2242" s="132">
        <v>110817</v>
      </c>
      <c r="V2242" s="132">
        <v>1750</v>
      </c>
      <c r="W2242" s="132">
        <v>0</v>
      </c>
      <c r="X2242" s="132">
        <v>54927</v>
      </c>
      <c r="Y2242" s="132">
        <v>16950</v>
      </c>
      <c r="Z2242" s="132">
        <v>13256</v>
      </c>
      <c r="AA2242" s="132">
        <v>39920</v>
      </c>
      <c r="AB2242" s="132">
        <v>0</v>
      </c>
      <c r="AC2242" s="132">
        <v>0</v>
      </c>
      <c r="AD2242" s="132">
        <v>11150</v>
      </c>
      <c r="AE2242" s="132">
        <v>77425</v>
      </c>
      <c r="AF2242" s="132">
        <v>3367</v>
      </c>
    </row>
    <row r="2243" spans="1:32">
      <c r="A2243" s="129">
        <v>39784</v>
      </c>
      <c r="B2243" s="132" t="e">
        <v>#N/A</v>
      </c>
      <c r="C2243" s="132" t="e">
        <v>#N/A</v>
      </c>
      <c r="D2243" s="132" t="e">
        <v>#N/A</v>
      </c>
      <c r="E2243" s="132" t="e">
        <v>#N/A</v>
      </c>
      <c r="F2243" s="132" t="e">
        <v>#N/A</v>
      </c>
      <c r="G2243" s="132" t="e">
        <v>#N/A</v>
      </c>
      <c r="H2243" s="132" t="e">
        <v>#N/A</v>
      </c>
      <c r="I2243" s="132" t="e">
        <v>#N/A</v>
      </c>
      <c r="J2243" s="132" t="e">
        <v>#N/A</v>
      </c>
      <c r="K2243" s="132" t="e">
        <v>#N/A</v>
      </c>
      <c r="L2243" s="132" t="e">
        <v>#N/A</v>
      </c>
      <c r="M2243" s="132" t="e">
        <v>#N/A</v>
      </c>
      <c r="N2243" s="132" t="e">
        <v>#N/A</v>
      </c>
      <c r="R2243" s="132" t="e">
        <v>#N/A</v>
      </c>
      <c r="S2243" s="132" t="e">
        <v>#N/A</v>
      </c>
      <c r="T2243" s="132" t="e">
        <v>#N/A</v>
      </c>
      <c r="U2243" s="132" t="e">
        <v>#N/A</v>
      </c>
      <c r="V2243" s="132" t="e">
        <v>#N/A</v>
      </c>
      <c r="W2243" s="132" t="e">
        <v>#N/A</v>
      </c>
      <c r="X2243" s="132" t="e">
        <v>#N/A</v>
      </c>
      <c r="Y2243" s="132" t="e">
        <v>#N/A</v>
      </c>
      <c r="Z2243" s="132" t="e">
        <v>#N/A</v>
      </c>
      <c r="AA2243" s="132" t="e">
        <v>#N/A</v>
      </c>
      <c r="AB2243" s="132" t="e">
        <v>#N/A</v>
      </c>
      <c r="AC2243" s="132" t="e">
        <v>#N/A</v>
      </c>
      <c r="AD2243" s="132" t="e">
        <v>#N/A</v>
      </c>
      <c r="AE2243" s="132" t="e">
        <v>#N/A</v>
      </c>
      <c r="AF2243" s="132" t="e">
        <v>#N/A</v>
      </c>
    </row>
    <row r="2244" spans="1:32">
      <c r="A2244" s="129">
        <v>39785</v>
      </c>
      <c r="B2244" s="132" t="e">
        <v>#N/A</v>
      </c>
      <c r="C2244" s="132" t="e">
        <v>#N/A</v>
      </c>
      <c r="D2244" s="132" t="e">
        <v>#N/A</v>
      </c>
      <c r="E2244" s="132" t="e">
        <v>#N/A</v>
      </c>
      <c r="F2244" s="132" t="e">
        <v>#N/A</v>
      </c>
      <c r="G2244" s="132" t="e">
        <v>#N/A</v>
      </c>
      <c r="H2244" s="132" t="e">
        <v>#N/A</v>
      </c>
      <c r="I2244" s="132" t="e">
        <v>#N/A</v>
      </c>
      <c r="J2244" s="132" t="e">
        <v>#N/A</v>
      </c>
      <c r="K2244" s="132" t="e">
        <v>#N/A</v>
      </c>
      <c r="L2244" s="132" t="e">
        <v>#N/A</v>
      </c>
      <c r="M2244" s="132" t="e">
        <v>#N/A</v>
      </c>
      <c r="N2244" s="132" t="e">
        <v>#N/A</v>
      </c>
      <c r="R2244" s="132" t="e">
        <v>#N/A</v>
      </c>
      <c r="S2244" s="132" t="e">
        <v>#N/A</v>
      </c>
      <c r="T2244" s="132" t="e">
        <v>#N/A</v>
      </c>
      <c r="U2244" s="132" t="e">
        <v>#N/A</v>
      </c>
      <c r="V2244" s="132" t="e">
        <v>#N/A</v>
      </c>
      <c r="W2244" s="132" t="e">
        <v>#N/A</v>
      </c>
      <c r="X2244" s="132" t="e">
        <v>#N/A</v>
      </c>
      <c r="Y2244" s="132" t="e">
        <v>#N/A</v>
      </c>
      <c r="Z2244" s="132" t="e">
        <v>#N/A</v>
      </c>
      <c r="AA2244" s="132" t="e">
        <v>#N/A</v>
      </c>
      <c r="AB2244" s="132" t="e">
        <v>#N/A</v>
      </c>
      <c r="AC2244" s="132" t="e">
        <v>#N/A</v>
      </c>
      <c r="AD2244" s="132" t="e">
        <v>#N/A</v>
      </c>
      <c r="AE2244" s="132" t="e">
        <v>#N/A</v>
      </c>
      <c r="AF2244" s="132" t="e">
        <v>#N/A</v>
      </c>
    </row>
    <row r="2245" spans="1:32">
      <c r="A2245" s="129">
        <v>39786</v>
      </c>
      <c r="B2245" s="132" t="e">
        <v>#N/A</v>
      </c>
      <c r="C2245" s="132" t="e">
        <v>#N/A</v>
      </c>
      <c r="D2245" s="132" t="e">
        <v>#N/A</v>
      </c>
      <c r="E2245" s="132" t="e">
        <v>#N/A</v>
      </c>
      <c r="F2245" s="132" t="e">
        <v>#N/A</v>
      </c>
      <c r="G2245" s="132" t="e">
        <v>#N/A</v>
      </c>
      <c r="H2245" s="132" t="e">
        <v>#N/A</v>
      </c>
      <c r="I2245" s="132" t="e">
        <v>#N/A</v>
      </c>
      <c r="J2245" s="132" t="e">
        <v>#N/A</v>
      </c>
      <c r="K2245" s="132" t="e">
        <v>#N/A</v>
      </c>
      <c r="L2245" s="132" t="e">
        <v>#N/A</v>
      </c>
      <c r="M2245" s="132" t="e">
        <v>#N/A</v>
      </c>
      <c r="N2245" s="132" t="e">
        <v>#N/A</v>
      </c>
      <c r="R2245" s="132" t="e">
        <v>#N/A</v>
      </c>
      <c r="S2245" s="132" t="e">
        <v>#N/A</v>
      </c>
      <c r="T2245" s="132" t="e">
        <v>#N/A</v>
      </c>
      <c r="U2245" s="132" t="e">
        <v>#N/A</v>
      </c>
      <c r="V2245" s="132" t="e">
        <v>#N/A</v>
      </c>
      <c r="W2245" s="132" t="e">
        <v>#N/A</v>
      </c>
      <c r="X2245" s="132" t="e">
        <v>#N/A</v>
      </c>
      <c r="Y2245" s="132" t="e">
        <v>#N/A</v>
      </c>
      <c r="Z2245" s="132" t="e">
        <v>#N/A</v>
      </c>
      <c r="AA2245" s="132" t="e">
        <v>#N/A</v>
      </c>
      <c r="AB2245" s="132" t="e">
        <v>#N/A</v>
      </c>
      <c r="AC2245" s="132" t="e">
        <v>#N/A</v>
      </c>
      <c r="AD2245" s="132" t="e">
        <v>#N/A</v>
      </c>
      <c r="AE2245" s="132" t="e">
        <v>#N/A</v>
      </c>
      <c r="AF2245" s="132" t="e">
        <v>#N/A</v>
      </c>
    </row>
    <row r="2246" spans="1:32">
      <c r="A2246" s="129">
        <v>39787</v>
      </c>
      <c r="B2246" s="132" t="e">
        <v>#N/A</v>
      </c>
      <c r="C2246" s="132" t="e">
        <v>#N/A</v>
      </c>
      <c r="D2246" s="132" t="e">
        <v>#N/A</v>
      </c>
      <c r="E2246" s="132" t="e">
        <v>#N/A</v>
      </c>
      <c r="F2246" s="132" t="e">
        <v>#N/A</v>
      </c>
      <c r="G2246" s="132" t="e">
        <v>#N/A</v>
      </c>
      <c r="H2246" s="132" t="e">
        <v>#N/A</v>
      </c>
      <c r="I2246" s="132" t="e">
        <v>#N/A</v>
      </c>
      <c r="J2246" s="132" t="e">
        <v>#N/A</v>
      </c>
      <c r="K2246" s="132" t="e">
        <v>#N/A</v>
      </c>
      <c r="L2246" s="132" t="e">
        <v>#N/A</v>
      </c>
      <c r="M2246" s="132" t="e">
        <v>#N/A</v>
      </c>
      <c r="N2246" s="132" t="e">
        <v>#N/A</v>
      </c>
      <c r="R2246" s="132" t="e">
        <v>#N/A</v>
      </c>
      <c r="S2246" s="132" t="e">
        <v>#N/A</v>
      </c>
      <c r="T2246" s="132" t="e">
        <v>#N/A</v>
      </c>
      <c r="U2246" s="132" t="e">
        <v>#N/A</v>
      </c>
      <c r="V2246" s="132" t="e">
        <v>#N/A</v>
      </c>
      <c r="W2246" s="132" t="e">
        <v>#N/A</v>
      </c>
      <c r="X2246" s="132" t="e">
        <v>#N/A</v>
      </c>
      <c r="Y2246" s="132" t="e">
        <v>#N/A</v>
      </c>
      <c r="Z2246" s="132" t="e">
        <v>#N/A</v>
      </c>
      <c r="AA2246" s="132" t="e">
        <v>#N/A</v>
      </c>
      <c r="AB2246" s="132" t="e">
        <v>#N/A</v>
      </c>
      <c r="AC2246" s="132" t="e">
        <v>#N/A</v>
      </c>
      <c r="AD2246" s="132" t="e">
        <v>#N/A</v>
      </c>
      <c r="AE2246" s="132" t="e">
        <v>#N/A</v>
      </c>
      <c r="AF2246" s="132" t="e">
        <v>#N/A</v>
      </c>
    </row>
    <row r="2247" spans="1:32">
      <c r="A2247" s="129">
        <v>39790</v>
      </c>
      <c r="B2247" s="132" t="e">
        <v>#N/A</v>
      </c>
      <c r="C2247" s="132" t="e">
        <v>#N/A</v>
      </c>
      <c r="D2247" s="132" t="e">
        <v>#N/A</v>
      </c>
      <c r="E2247" s="132" t="e">
        <v>#N/A</v>
      </c>
      <c r="F2247" s="132" t="e">
        <v>#N/A</v>
      </c>
      <c r="G2247" s="132" t="e">
        <v>#N/A</v>
      </c>
      <c r="H2247" s="132" t="e">
        <v>#N/A</v>
      </c>
      <c r="I2247" s="132" t="e">
        <v>#N/A</v>
      </c>
      <c r="J2247" s="132" t="e">
        <v>#N/A</v>
      </c>
      <c r="K2247" s="132" t="e">
        <v>#N/A</v>
      </c>
      <c r="L2247" s="132" t="e">
        <v>#N/A</v>
      </c>
      <c r="M2247" s="132" t="e">
        <v>#N/A</v>
      </c>
      <c r="N2247" s="132" t="e">
        <v>#N/A</v>
      </c>
      <c r="R2247" s="132" t="e">
        <v>#N/A</v>
      </c>
      <c r="S2247" s="132" t="e">
        <v>#N/A</v>
      </c>
      <c r="T2247" s="132" t="e">
        <v>#N/A</v>
      </c>
      <c r="U2247" s="132" t="e">
        <v>#N/A</v>
      </c>
      <c r="V2247" s="132" t="e">
        <v>#N/A</v>
      </c>
      <c r="W2247" s="132" t="e">
        <v>#N/A</v>
      </c>
      <c r="X2247" s="132" t="e">
        <v>#N/A</v>
      </c>
      <c r="Y2247" s="132" t="e">
        <v>#N/A</v>
      </c>
      <c r="Z2247" s="132" t="e">
        <v>#N/A</v>
      </c>
      <c r="AA2247" s="132" t="e">
        <v>#N/A</v>
      </c>
      <c r="AB2247" s="132" t="e">
        <v>#N/A</v>
      </c>
      <c r="AC2247" s="132" t="e">
        <v>#N/A</v>
      </c>
      <c r="AD2247" s="132" t="e">
        <v>#N/A</v>
      </c>
      <c r="AE2247" s="132" t="e">
        <v>#N/A</v>
      </c>
      <c r="AF2247" s="132" t="e">
        <v>#N/A</v>
      </c>
    </row>
    <row r="2248" spans="1:32">
      <c r="A2248" s="129">
        <v>39791</v>
      </c>
      <c r="B2248" s="132" t="e">
        <v>#N/A</v>
      </c>
      <c r="C2248" s="132" t="e">
        <v>#N/A</v>
      </c>
      <c r="D2248" s="132" t="e">
        <v>#N/A</v>
      </c>
      <c r="E2248" s="132" t="e">
        <v>#N/A</v>
      </c>
      <c r="F2248" s="132" t="e">
        <v>#N/A</v>
      </c>
      <c r="G2248" s="132" t="e">
        <v>#N/A</v>
      </c>
      <c r="H2248" s="132" t="e">
        <v>#N/A</v>
      </c>
      <c r="I2248" s="132" t="e">
        <v>#N/A</v>
      </c>
      <c r="J2248" s="132" t="e">
        <v>#N/A</v>
      </c>
      <c r="K2248" s="132" t="e">
        <v>#N/A</v>
      </c>
      <c r="L2248" s="132" t="e">
        <v>#N/A</v>
      </c>
      <c r="M2248" s="132" t="e">
        <v>#N/A</v>
      </c>
      <c r="N2248" s="132" t="e">
        <v>#N/A</v>
      </c>
      <c r="R2248" s="132" t="e">
        <v>#N/A</v>
      </c>
      <c r="S2248" s="132" t="e">
        <v>#N/A</v>
      </c>
      <c r="T2248" s="132" t="e">
        <v>#N/A</v>
      </c>
      <c r="U2248" s="132" t="e">
        <v>#N/A</v>
      </c>
      <c r="V2248" s="132" t="e">
        <v>#N/A</v>
      </c>
      <c r="W2248" s="132" t="e">
        <v>#N/A</v>
      </c>
      <c r="X2248" s="132" t="e">
        <v>#N/A</v>
      </c>
      <c r="Y2248" s="132" t="e">
        <v>#N/A</v>
      </c>
      <c r="Z2248" s="132" t="e">
        <v>#N/A</v>
      </c>
      <c r="AA2248" s="132" t="e">
        <v>#N/A</v>
      </c>
      <c r="AB2248" s="132" t="e">
        <v>#N/A</v>
      </c>
      <c r="AC2248" s="132" t="e">
        <v>#N/A</v>
      </c>
      <c r="AD2248" s="132" t="e">
        <v>#N/A</v>
      </c>
      <c r="AE2248" s="132" t="e">
        <v>#N/A</v>
      </c>
      <c r="AF2248" s="132" t="e">
        <v>#N/A</v>
      </c>
    </row>
    <row r="2249" spans="1:32">
      <c r="A2249" s="129">
        <v>39792</v>
      </c>
      <c r="B2249" s="132">
        <v>611225</v>
      </c>
      <c r="C2249" s="132">
        <v>68066</v>
      </c>
      <c r="D2249" s="132">
        <v>225327</v>
      </c>
      <c r="E2249" s="132">
        <v>60111</v>
      </c>
      <c r="F2249" s="132">
        <v>147675</v>
      </c>
      <c r="G2249" s="132">
        <v>547998</v>
      </c>
      <c r="H2249" s="132">
        <v>16660</v>
      </c>
      <c r="I2249" s="132">
        <v>39842</v>
      </c>
      <c r="J2249" s="132">
        <v>24419</v>
      </c>
      <c r="K2249" s="132">
        <v>7369</v>
      </c>
      <c r="L2249" s="132">
        <v>1225</v>
      </c>
      <c r="M2249" s="132">
        <v>63227</v>
      </c>
      <c r="N2249" s="132">
        <v>611225</v>
      </c>
      <c r="R2249" s="132">
        <v>78545</v>
      </c>
      <c r="S2249" s="132">
        <v>31910</v>
      </c>
      <c r="T2249" s="132">
        <v>160910</v>
      </c>
      <c r="U2249" s="132">
        <v>102763</v>
      </c>
      <c r="V2249" s="132">
        <v>0</v>
      </c>
      <c r="W2249" s="132">
        <v>0</v>
      </c>
      <c r="X2249" s="132">
        <v>20564</v>
      </c>
      <c r="Y2249" s="132">
        <v>6300</v>
      </c>
      <c r="Z2249" s="132">
        <v>0</v>
      </c>
      <c r="AA2249" s="132">
        <v>14084</v>
      </c>
      <c r="AB2249" s="132">
        <v>0</v>
      </c>
      <c r="AC2249" s="132">
        <v>8105</v>
      </c>
      <c r="AD2249" s="132">
        <v>0</v>
      </c>
      <c r="AE2249" s="132">
        <v>39600</v>
      </c>
      <c r="AF2249" s="132">
        <v>3180</v>
      </c>
    </row>
    <row r="2250" spans="1:32">
      <c r="A2250" s="129">
        <v>39793</v>
      </c>
      <c r="B2250" s="132" t="e">
        <v>#N/A</v>
      </c>
      <c r="C2250" s="132" t="e">
        <v>#N/A</v>
      </c>
      <c r="D2250" s="132" t="e">
        <v>#N/A</v>
      </c>
      <c r="E2250" s="132" t="e">
        <v>#N/A</v>
      </c>
      <c r="F2250" s="132" t="e">
        <v>#N/A</v>
      </c>
      <c r="G2250" s="132" t="e">
        <v>#N/A</v>
      </c>
      <c r="H2250" s="132" t="e">
        <v>#N/A</v>
      </c>
      <c r="I2250" s="132" t="e">
        <v>#N/A</v>
      </c>
      <c r="J2250" s="132" t="e">
        <v>#N/A</v>
      </c>
      <c r="K2250" s="132" t="e">
        <v>#N/A</v>
      </c>
      <c r="L2250" s="132" t="e">
        <v>#N/A</v>
      </c>
      <c r="M2250" s="132" t="e">
        <v>#N/A</v>
      </c>
      <c r="N2250" s="132" t="e">
        <v>#N/A</v>
      </c>
      <c r="R2250" s="132" t="e">
        <v>#N/A</v>
      </c>
      <c r="S2250" s="132" t="e">
        <v>#N/A</v>
      </c>
      <c r="T2250" s="132" t="e">
        <v>#N/A</v>
      </c>
      <c r="U2250" s="132" t="e">
        <v>#N/A</v>
      </c>
      <c r="V2250" s="132" t="e">
        <v>#N/A</v>
      </c>
      <c r="W2250" s="132" t="e">
        <v>#N/A</v>
      </c>
      <c r="X2250" s="132" t="e">
        <v>#N/A</v>
      </c>
      <c r="Y2250" s="132" t="e">
        <v>#N/A</v>
      </c>
      <c r="Z2250" s="132" t="e">
        <v>#N/A</v>
      </c>
      <c r="AA2250" s="132" t="e">
        <v>#N/A</v>
      </c>
      <c r="AB2250" s="132" t="e">
        <v>#N/A</v>
      </c>
      <c r="AC2250" s="132" t="e">
        <v>#N/A</v>
      </c>
      <c r="AD2250" s="132" t="e">
        <v>#N/A</v>
      </c>
      <c r="AE2250" s="132" t="e">
        <v>#N/A</v>
      </c>
      <c r="AF2250" s="132" t="e">
        <v>#N/A</v>
      </c>
    </row>
    <row r="2251" spans="1:32">
      <c r="A2251" s="129">
        <v>39794</v>
      </c>
      <c r="B2251" s="132" t="e">
        <v>#N/A</v>
      </c>
      <c r="C2251" s="132" t="e">
        <v>#N/A</v>
      </c>
      <c r="D2251" s="132" t="e">
        <v>#N/A</v>
      </c>
      <c r="E2251" s="132" t="e">
        <v>#N/A</v>
      </c>
      <c r="F2251" s="132" t="e">
        <v>#N/A</v>
      </c>
      <c r="G2251" s="132" t="e">
        <v>#N/A</v>
      </c>
      <c r="H2251" s="132" t="e">
        <v>#N/A</v>
      </c>
      <c r="I2251" s="132" t="e">
        <v>#N/A</v>
      </c>
      <c r="J2251" s="132" t="e">
        <v>#N/A</v>
      </c>
      <c r="K2251" s="132" t="e">
        <v>#N/A</v>
      </c>
      <c r="L2251" s="132" t="e">
        <v>#N/A</v>
      </c>
      <c r="M2251" s="132" t="e">
        <v>#N/A</v>
      </c>
      <c r="N2251" s="132" t="e">
        <v>#N/A</v>
      </c>
      <c r="R2251" s="132" t="e">
        <v>#N/A</v>
      </c>
      <c r="S2251" s="132" t="e">
        <v>#N/A</v>
      </c>
      <c r="T2251" s="132" t="e">
        <v>#N/A</v>
      </c>
      <c r="U2251" s="132" t="e">
        <v>#N/A</v>
      </c>
      <c r="V2251" s="132" t="e">
        <v>#N/A</v>
      </c>
      <c r="W2251" s="132" t="e">
        <v>#N/A</v>
      </c>
      <c r="X2251" s="132" t="e">
        <v>#N/A</v>
      </c>
      <c r="Y2251" s="132" t="e">
        <v>#N/A</v>
      </c>
      <c r="Z2251" s="132" t="e">
        <v>#N/A</v>
      </c>
      <c r="AA2251" s="132" t="e">
        <v>#N/A</v>
      </c>
      <c r="AB2251" s="132" t="e">
        <v>#N/A</v>
      </c>
      <c r="AC2251" s="132" t="e">
        <v>#N/A</v>
      </c>
      <c r="AD2251" s="132" t="e">
        <v>#N/A</v>
      </c>
      <c r="AE2251" s="132" t="e">
        <v>#N/A</v>
      </c>
      <c r="AF2251" s="132" t="e">
        <v>#N/A</v>
      </c>
    </row>
    <row r="2252" spans="1:32">
      <c r="A2252" s="129">
        <v>39797</v>
      </c>
      <c r="B2252" s="132">
        <v>895693</v>
      </c>
      <c r="C2252" s="132">
        <v>119416</v>
      </c>
      <c r="D2252" s="132">
        <v>312967</v>
      </c>
      <c r="E2252" s="132">
        <v>94461</v>
      </c>
      <c r="F2252" s="132">
        <v>189909</v>
      </c>
      <c r="G2252" s="132">
        <v>800840</v>
      </c>
      <c r="H2252" s="132">
        <v>23610</v>
      </c>
      <c r="I2252" s="132">
        <v>53528</v>
      </c>
      <c r="J2252" s="132">
        <v>35967</v>
      </c>
      <c r="K2252" s="132">
        <v>9849</v>
      </c>
      <c r="L2252" s="132">
        <v>4708</v>
      </c>
      <c r="M2252" s="132">
        <v>94853</v>
      </c>
      <c r="N2252" s="132">
        <v>895693</v>
      </c>
      <c r="R2252" s="132">
        <v>110329</v>
      </c>
      <c r="S2252" s="132">
        <v>72410</v>
      </c>
      <c r="T2252" s="132">
        <v>209910</v>
      </c>
      <c r="U2252" s="132">
        <v>128843</v>
      </c>
      <c r="V2252" s="132">
        <v>0</v>
      </c>
      <c r="W2252" s="132">
        <v>0</v>
      </c>
      <c r="X2252" s="132">
        <v>33921</v>
      </c>
      <c r="Y2252" s="132">
        <v>6300</v>
      </c>
      <c r="Z2252" s="132">
        <v>9790</v>
      </c>
      <c r="AA2252" s="132">
        <v>28384</v>
      </c>
      <c r="AB2252" s="132">
        <v>0</v>
      </c>
      <c r="AC2252" s="132">
        <v>8105</v>
      </c>
      <c r="AD2252" s="132">
        <v>0</v>
      </c>
      <c r="AE2252" s="132">
        <v>51299</v>
      </c>
      <c r="AF2252" s="132">
        <v>3980</v>
      </c>
    </row>
    <row r="2253" spans="1:32">
      <c r="A2253" s="129">
        <v>39798</v>
      </c>
      <c r="B2253" s="132" t="e">
        <v>#N/A</v>
      </c>
      <c r="C2253" s="132" t="e">
        <v>#N/A</v>
      </c>
      <c r="D2253" s="132" t="e">
        <v>#N/A</v>
      </c>
      <c r="E2253" s="132" t="e">
        <v>#N/A</v>
      </c>
      <c r="F2253" s="132" t="e">
        <v>#N/A</v>
      </c>
      <c r="G2253" s="132" t="e">
        <v>#N/A</v>
      </c>
      <c r="H2253" s="132" t="e">
        <v>#N/A</v>
      </c>
      <c r="I2253" s="132" t="e">
        <v>#N/A</v>
      </c>
      <c r="J2253" s="132" t="e">
        <v>#N/A</v>
      </c>
      <c r="K2253" s="132" t="e">
        <v>#N/A</v>
      </c>
      <c r="L2253" s="132" t="e">
        <v>#N/A</v>
      </c>
      <c r="M2253" s="132" t="e">
        <v>#N/A</v>
      </c>
      <c r="N2253" s="132" t="e">
        <v>#N/A</v>
      </c>
      <c r="R2253" s="132" t="e">
        <v>#N/A</v>
      </c>
      <c r="S2253" s="132" t="e">
        <v>#N/A</v>
      </c>
      <c r="T2253" s="132" t="e">
        <v>#N/A</v>
      </c>
      <c r="U2253" s="132" t="e">
        <v>#N/A</v>
      </c>
      <c r="V2253" s="132" t="e">
        <v>#N/A</v>
      </c>
      <c r="W2253" s="132" t="e">
        <v>#N/A</v>
      </c>
      <c r="X2253" s="132" t="e">
        <v>#N/A</v>
      </c>
      <c r="Y2253" s="132" t="e">
        <v>#N/A</v>
      </c>
      <c r="Z2253" s="132" t="e">
        <v>#N/A</v>
      </c>
      <c r="AA2253" s="132" t="e">
        <v>#N/A</v>
      </c>
      <c r="AB2253" s="132" t="e">
        <v>#N/A</v>
      </c>
      <c r="AC2253" s="132" t="e">
        <v>#N/A</v>
      </c>
      <c r="AD2253" s="132" t="e">
        <v>#N/A</v>
      </c>
      <c r="AE2253" s="132" t="e">
        <v>#N/A</v>
      </c>
      <c r="AF2253" s="132" t="e">
        <v>#N/A</v>
      </c>
    </row>
    <row r="2254" spans="1:32">
      <c r="A2254" s="129">
        <v>39799</v>
      </c>
      <c r="B2254" s="132" t="e">
        <v>#N/A</v>
      </c>
      <c r="C2254" s="132" t="e">
        <v>#N/A</v>
      </c>
      <c r="D2254" s="132" t="e">
        <v>#N/A</v>
      </c>
      <c r="E2254" s="132" t="e">
        <v>#N/A</v>
      </c>
      <c r="F2254" s="132" t="e">
        <v>#N/A</v>
      </c>
      <c r="G2254" s="132" t="e">
        <v>#N/A</v>
      </c>
      <c r="H2254" s="132" t="e">
        <v>#N/A</v>
      </c>
      <c r="I2254" s="132" t="e">
        <v>#N/A</v>
      </c>
      <c r="J2254" s="132" t="e">
        <v>#N/A</v>
      </c>
      <c r="K2254" s="132" t="e">
        <v>#N/A</v>
      </c>
      <c r="L2254" s="132" t="e">
        <v>#N/A</v>
      </c>
      <c r="M2254" s="132" t="e">
        <v>#N/A</v>
      </c>
      <c r="N2254" s="132" t="e">
        <v>#N/A</v>
      </c>
      <c r="R2254" s="132" t="e">
        <v>#N/A</v>
      </c>
      <c r="S2254" s="132" t="e">
        <v>#N/A</v>
      </c>
      <c r="T2254" s="132" t="e">
        <v>#N/A</v>
      </c>
      <c r="U2254" s="132" t="e">
        <v>#N/A</v>
      </c>
      <c r="V2254" s="132" t="e">
        <v>#N/A</v>
      </c>
      <c r="W2254" s="132" t="e">
        <v>#N/A</v>
      </c>
      <c r="X2254" s="132" t="e">
        <v>#N/A</v>
      </c>
      <c r="Y2254" s="132" t="e">
        <v>#N/A</v>
      </c>
      <c r="Z2254" s="132" t="e">
        <v>#N/A</v>
      </c>
      <c r="AA2254" s="132" t="e">
        <v>#N/A</v>
      </c>
      <c r="AB2254" s="132" t="e">
        <v>#N/A</v>
      </c>
      <c r="AC2254" s="132" t="e">
        <v>#N/A</v>
      </c>
      <c r="AD2254" s="132" t="e">
        <v>#N/A</v>
      </c>
      <c r="AE2254" s="132" t="e">
        <v>#N/A</v>
      </c>
      <c r="AF2254" s="132" t="e">
        <v>#N/A</v>
      </c>
    </row>
    <row r="2255" spans="1:32">
      <c r="A2255" s="129">
        <v>39800</v>
      </c>
      <c r="B2255" s="132" t="e">
        <v>#N/A</v>
      </c>
      <c r="C2255" s="132" t="e">
        <v>#N/A</v>
      </c>
      <c r="D2255" s="132" t="e">
        <v>#N/A</v>
      </c>
      <c r="E2255" s="132" t="e">
        <v>#N/A</v>
      </c>
      <c r="F2255" s="132" t="e">
        <v>#N/A</v>
      </c>
      <c r="G2255" s="132" t="e">
        <v>#N/A</v>
      </c>
      <c r="H2255" s="132" t="e">
        <v>#N/A</v>
      </c>
      <c r="I2255" s="132" t="e">
        <v>#N/A</v>
      </c>
      <c r="J2255" s="132" t="e">
        <v>#N/A</v>
      </c>
      <c r="K2255" s="132" t="e">
        <v>#N/A</v>
      </c>
      <c r="L2255" s="132" t="e">
        <v>#N/A</v>
      </c>
      <c r="M2255" s="132" t="e">
        <v>#N/A</v>
      </c>
      <c r="N2255" s="132" t="e">
        <v>#N/A</v>
      </c>
      <c r="R2255" s="132" t="e">
        <v>#N/A</v>
      </c>
      <c r="S2255" s="132" t="e">
        <v>#N/A</v>
      </c>
      <c r="T2255" s="132" t="e">
        <v>#N/A</v>
      </c>
      <c r="U2255" s="132" t="e">
        <v>#N/A</v>
      </c>
      <c r="V2255" s="132" t="e">
        <v>#N/A</v>
      </c>
      <c r="W2255" s="132" t="e">
        <v>#N/A</v>
      </c>
      <c r="X2255" s="132" t="e">
        <v>#N/A</v>
      </c>
      <c r="Y2255" s="132" t="e">
        <v>#N/A</v>
      </c>
      <c r="Z2255" s="132" t="e">
        <v>#N/A</v>
      </c>
      <c r="AA2255" s="132" t="e">
        <v>#N/A</v>
      </c>
      <c r="AB2255" s="132" t="e">
        <v>#N/A</v>
      </c>
      <c r="AC2255" s="132" t="e">
        <v>#N/A</v>
      </c>
      <c r="AD2255" s="132" t="e">
        <v>#N/A</v>
      </c>
      <c r="AE2255" s="132" t="e">
        <v>#N/A</v>
      </c>
      <c r="AF2255" s="132" t="e">
        <v>#N/A</v>
      </c>
    </row>
    <row r="2256" spans="1:32">
      <c r="A2256" s="129">
        <v>39801</v>
      </c>
      <c r="B2256" s="132" t="e">
        <v>#N/A</v>
      </c>
      <c r="C2256" s="132" t="e">
        <v>#N/A</v>
      </c>
      <c r="D2256" s="132" t="e">
        <v>#N/A</v>
      </c>
      <c r="E2256" s="132" t="e">
        <v>#N/A</v>
      </c>
      <c r="F2256" s="132" t="e">
        <v>#N/A</v>
      </c>
      <c r="G2256" s="132" t="e">
        <v>#N/A</v>
      </c>
      <c r="H2256" s="132" t="e">
        <v>#N/A</v>
      </c>
      <c r="I2256" s="132" t="e">
        <v>#N/A</v>
      </c>
      <c r="J2256" s="132" t="e">
        <v>#N/A</v>
      </c>
      <c r="K2256" s="132" t="e">
        <v>#N/A</v>
      </c>
      <c r="L2256" s="132" t="e">
        <v>#N/A</v>
      </c>
      <c r="M2256" s="132" t="e">
        <v>#N/A</v>
      </c>
      <c r="N2256" s="132" t="e">
        <v>#N/A</v>
      </c>
      <c r="R2256" s="132" t="e">
        <v>#N/A</v>
      </c>
      <c r="S2256" s="132" t="e">
        <v>#N/A</v>
      </c>
      <c r="T2256" s="132" t="e">
        <v>#N/A</v>
      </c>
      <c r="U2256" s="132" t="e">
        <v>#N/A</v>
      </c>
      <c r="V2256" s="132" t="e">
        <v>#N/A</v>
      </c>
      <c r="W2256" s="132" t="e">
        <v>#N/A</v>
      </c>
      <c r="X2256" s="132" t="e">
        <v>#N/A</v>
      </c>
      <c r="Y2256" s="132" t="e">
        <v>#N/A</v>
      </c>
      <c r="Z2256" s="132" t="e">
        <v>#N/A</v>
      </c>
      <c r="AA2256" s="132" t="e">
        <v>#N/A</v>
      </c>
      <c r="AB2256" s="132" t="e">
        <v>#N/A</v>
      </c>
      <c r="AC2256" s="132" t="e">
        <v>#N/A</v>
      </c>
      <c r="AD2256" s="132" t="e">
        <v>#N/A</v>
      </c>
      <c r="AE2256" s="132" t="e">
        <v>#N/A</v>
      </c>
      <c r="AF2256" s="132" t="e">
        <v>#N/A</v>
      </c>
    </row>
    <row r="2257" spans="1:32">
      <c r="A2257" s="129">
        <v>39804</v>
      </c>
      <c r="B2257" s="132" t="e">
        <v>#N/A</v>
      </c>
      <c r="C2257" s="132">
        <v>130556</v>
      </c>
      <c r="D2257" s="132">
        <v>366637</v>
      </c>
      <c r="E2257" s="132">
        <v>115961</v>
      </c>
      <c r="F2257" s="132">
        <v>285384</v>
      </c>
      <c r="G2257" s="132">
        <v>1002285</v>
      </c>
      <c r="H2257" s="132">
        <v>27910</v>
      </c>
      <c r="I2257" s="132">
        <v>60778</v>
      </c>
      <c r="J2257" s="132">
        <v>47117</v>
      </c>
      <c r="K2257" s="132">
        <v>10859</v>
      </c>
      <c r="L2257" s="132">
        <v>5708</v>
      </c>
      <c r="M2257" s="132">
        <v>108468</v>
      </c>
      <c r="N2257" s="132" t="e">
        <v>#N/A</v>
      </c>
      <c r="R2257" s="132">
        <v>137429</v>
      </c>
      <c r="S2257" s="132">
        <v>79235</v>
      </c>
      <c r="T2257" s="132">
        <v>220810</v>
      </c>
      <c r="U2257" s="132">
        <v>152243</v>
      </c>
      <c r="V2257" s="132">
        <v>0</v>
      </c>
      <c r="W2257" s="132">
        <v>0</v>
      </c>
      <c r="X2257" s="132">
        <v>33921</v>
      </c>
      <c r="Y2257" s="132">
        <v>6300</v>
      </c>
      <c r="Z2257" s="132">
        <v>9790</v>
      </c>
      <c r="AA2257" s="132">
        <v>28384</v>
      </c>
      <c r="AB2257" s="132">
        <v>0</v>
      </c>
      <c r="AC2257" s="132">
        <v>8105</v>
      </c>
      <c r="AD2257" s="132">
        <v>0</v>
      </c>
      <c r="AE2257" s="132">
        <v>51299</v>
      </c>
      <c r="AF2257" s="132">
        <v>13880</v>
      </c>
    </row>
    <row r="2258" spans="1:32">
      <c r="A2258" s="129">
        <v>39805</v>
      </c>
      <c r="B2258" s="132" t="e">
        <v>#N/A</v>
      </c>
      <c r="C2258" s="132" t="e">
        <v>#N/A</v>
      </c>
      <c r="D2258" s="132" t="e">
        <v>#N/A</v>
      </c>
      <c r="E2258" s="132" t="e">
        <v>#N/A</v>
      </c>
      <c r="F2258" s="132" t="e">
        <v>#N/A</v>
      </c>
      <c r="G2258" s="132" t="e">
        <v>#N/A</v>
      </c>
      <c r="H2258" s="132" t="e">
        <v>#N/A</v>
      </c>
      <c r="I2258" s="132" t="e">
        <v>#N/A</v>
      </c>
      <c r="J2258" s="132" t="e">
        <v>#N/A</v>
      </c>
      <c r="K2258" s="132" t="e">
        <v>#N/A</v>
      </c>
      <c r="L2258" s="132" t="e">
        <v>#N/A</v>
      </c>
      <c r="M2258" s="132" t="e">
        <v>#N/A</v>
      </c>
      <c r="N2258" s="132" t="e">
        <v>#N/A</v>
      </c>
      <c r="R2258" s="132" t="e">
        <v>#N/A</v>
      </c>
      <c r="S2258" s="132" t="e">
        <v>#N/A</v>
      </c>
      <c r="T2258" s="132" t="e">
        <v>#N/A</v>
      </c>
      <c r="U2258" s="132" t="e">
        <v>#N/A</v>
      </c>
      <c r="V2258" s="132" t="e">
        <v>#N/A</v>
      </c>
      <c r="W2258" s="132" t="e">
        <v>#N/A</v>
      </c>
      <c r="X2258" s="132" t="e">
        <v>#N/A</v>
      </c>
      <c r="Y2258" s="132" t="e">
        <v>#N/A</v>
      </c>
      <c r="Z2258" s="132" t="e">
        <v>#N/A</v>
      </c>
      <c r="AA2258" s="132" t="e">
        <v>#N/A</v>
      </c>
      <c r="AB2258" s="132" t="e">
        <v>#N/A</v>
      </c>
      <c r="AC2258" s="132" t="e">
        <v>#N/A</v>
      </c>
      <c r="AD2258" s="132" t="e">
        <v>#N/A</v>
      </c>
      <c r="AE2258" s="132" t="e">
        <v>#N/A</v>
      </c>
      <c r="AF2258" s="132" t="e">
        <v>#N/A</v>
      </c>
    </row>
    <row r="2259" spans="1:32">
      <c r="A2259" s="129">
        <v>39806</v>
      </c>
      <c r="B2259" s="132" t="e">
        <v>#N/A</v>
      </c>
      <c r="C2259" s="132" t="e">
        <v>#N/A</v>
      </c>
      <c r="D2259" s="132" t="e">
        <v>#N/A</v>
      </c>
      <c r="E2259" s="132" t="e">
        <v>#N/A</v>
      </c>
      <c r="F2259" s="132" t="e">
        <v>#N/A</v>
      </c>
      <c r="G2259" s="132" t="e">
        <v>#N/A</v>
      </c>
      <c r="H2259" s="132" t="e">
        <v>#N/A</v>
      </c>
      <c r="I2259" s="132" t="e">
        <v>#N/A</v>
      </c>
      <c r="J2259" s="132" t="e">
        <v>#N/A</v>
      </c>
      <c r="K2259" s="132" t="e">
        <v>#N/A</v>
      </c>
      <c r="L2259" s="132" t="e">
        <v>#N/A</v>
      </c>
      <c r="M2259" s="132" t="e">
        <v>#N/A</v>
      </c>
      <c r="N2259" s="132" t="e">
        <v>#N/A</v>
      </c>
      <c r="R2259" s="132" t="e">
        <v>#N/A</v>
      </c>
      <c r="S2259" s="132" t="e">
        <v>#N/A</v>
      </c>
      <c r="T2259" s="132" t="e">
        <v>#N/A</v>
      </c>
      <c r="U2259" s="132" t="e">
        <v>#N/A</v>
      </c>
      <c r="V2259" s="132" t="e">
        <v>#N/A</v>
      </c>
      <c r="W2259" s="132" t="e">
        <v>#N/A</v>
      </c>
      <c r="X2259" s="132" t="e">
        <v>#N/A</v>
      </c>
      <c r="Y2259" s="132" t="e">
        <v>#N/A</v>
      </c>
      <c r="Z2259" s="132" t="e">
        <v>#N/A</v>
      </c>
      <c r="AA2259" s="132" t="e">
        <v>#N/A</v>
      </c>
      <c r="AB2259" s="132" t="e">
        <v>#N/A</v>
      </c>
      <c r="AC2259" s="132" t="e">
        <v>#N/A</v>
      </c>
      <c r="AD2259" s="132" t="e">
        <v>#N/A</v>
      </c>
      <c r="AE2259" s="132" t="e">
        <v>#N/A</v>
      </c>
      <c r="AF2259" s="132" t="e">
        <v>#N/A</v>
      </c>
    </row>
    <row r="2260" spans="1:32">
      <c r="A2260" s="129">
        <v>39808</v>
      </c>
      <c r="B2260" s="132" t="e">
        <v>#N/A</v>
      </c>
      <c r="C2260" s="132">
        <v>149006</v>
      </c>
      <c r="D2260" s="132">
        <v>453397</v>
      </c>
      <c r="E2260" s="132">
        <v>138606</v>
      </c>
      <c r="F2260" s="132">
        <v>329844</v>
      </c>
      <c r="G2260" s="132">
        <v>1184750</v>
      </c>
      <c r="H2260" s="132">
        <v>46010</v>
      </c>
      <c r="I2260" s="132">
        <v>72365</v>
      </c>
      <c r="J2260" s="132">
        <v>50077</v>
      </c>
      <c r="K2260" s="132">
        <v>14949</v>
      </c>
      <c r="L2260" s="132">
        <v>8708</v>
      </c>
      <c r="M2260" s="132">
        <v>154505</v>
      </c>
      <c r="N2260" s="132" t="e">
        <v>#N/A</v>
      </c>
      <c r="R2260" s="132">
        <v>184479</v>
      </c>
      <c r="S2260" s="132">
        <v>91285</v>
      </c>
      <c r="T2260" s="132">
        <v>264700</v>
      </c>
      <c r="U2260" s="132">
        <v>170433</v>
      </c>
      <c r="V2260" s="132">
        <v>14400</v>
      </c>
      <c r="W2260" s="132">
        <v>0</v>
      </c>
      <c r="X2260" s="132">
        <v>36221</v>
      </c>
      <c r="Y2260" s="132">
        <v>6300</v>
      </c>
      <c r="Z2260" s="132">
        <v>9790</v>
      </c>
      <c r="AA2260" s="132">
        <v>28384</v>
      </c>
      <c r="AB2260" s="132">
        <v>0</v>
      </c>
      <c r="AC2260" s="132">
        <v>8105</v>
      </c>
      <c r="AD2260" s="132">
        <v>0</v>
      </c>
      <c r="AE2260" s="132">
        <v>78989</v>
      </c>
      <c r="AF2260" s="132">
        <v>15880</v>
      </c>
    </row>
    <row r="2261" spans="1:32">
      <c r="A2261" s="129">
        <v>39811</v>
      </c>
      <c r="B2261" s="132" t="e">
        <v>#N/A</v>
      </c>
      <c r="C2261" s="132" t="e">
        <v>#N/A</v>
      </c>
      <c r="D2261" s="132" t="e">
        <v>#N/A</v>
      </c>
      <c r="E2261" s="132" t="e">
        <v>#N/A</v>
      </c>
      <c r="F2261" s="132" t="e">
        <v>#N/A</v>
      </c>
      <c r="G2261" s="132" t="e">
        <v>#N/A</v>
      </c>
      <c r="H2261" s="132" t="e">
        <v>#N/A</v>
      </c>
      <c r="I2261" s="132" t="e">
        <v>#N/A</v>
      </c>
      <c r="J2261" s="132" t="e">
        <v>#N/A</v>
      </c>
      <c r="K2261" s="132" t="e">
        <v>#N/A</v>
      </c>
      <c r="L2261" s="132" t="e">
        <v>#N/A</v>
      </c>
      <c r="M2261" s="132" t="e">
        <v>#N/A</v>
      </c>
      <c r="N2261" s="132" t="e">
        <v>#N/A</v>
      </c>
      <c r="R2261" s="132" t="e">
        <v>#N/A</v>
      </c>
      <c r="S2261" s="132" t="e">
        <v>#N/A</v>
      </c>
      <c r="T2261" s="132" t="e">
        <v>#N/A</v>
      </c>
      <c r="U2261" s="132" t="e">
        <v>#N/A</v>
      </c>
      <c r="V2261" s="132" t="e">
        <v>#N/A</v>
      </c>
      <c r="W2261" s="132" t="e">
        <v>#N/A</v>
      </c>
      <c r="X2261" s="132" t="e">
        <v>#N/A</v>
      </c>
      <c r="Y2261" s="132" t="e">
        <v>#N/A</v>
      </c>
      <c r="Z2261" s="132" t="e">
        <v>#N/A</v>
      </c>
      <c r="AA2261" s="132" t="e">
        <v>#N/A</v>
      </c>
      <c r="AB2261" s="132" t="e">
        <v>#N/A</v>
      </c>
      <c r="AC2261" s="132" t="e">
        <v>#N/A</v>
      </c>
      <c r="AD2261" s="132" t="e">
        <v>#N/A</v>
      </c>
      <c r="AE2261" s="132" t="e">
        <v>#N/A</v>
      </c>
      <c r="AF2261" s="132" t="e">
        <v>#N/A</v>
      </c>
    </row>
    <row r="2262" spans="1:32">
      <c r="A2262" s="129">
        <v>39812</v>
      </c>
      <c r="B2262" s="132" t="e">
        <v>#N/A</v>
      </c>
      <c r="C2262" s="132" t="e">
        <v>#N/A</v>
      </c>
      <c r="D2262" s="132" t="e">
        <v>#N/A</v>
      </c>
      <c r="E2262" s="132" t="e">
        <v>#N/A</v>
      </c>
      <c r="F2262" s="132" t="e">
        <v>#N/A</v>
      </c>
      <c r="G2262" s="132" t="e">
        <v>#N/A</v>
      </c>
      <c r="H2262" s="132" t="e">
        <v>#N/A</v>
      </c>
      <c r="I2262" s="132" t="e">
        <v>#N/A</v>
      </c>
      <c r="J2262" s="132" t="e">
        <v>#N/A</v>
      </c>
      <c r="K2262" s="132" t="e">
        <v>#N/A</v>
      </c>
      <c r="L2262" s="132" t="e">
        <v>#N/A</v>
      </c>
      <c r="M2262" s="132" t="e">
        <v>#N/A</v>
      </c>
      <c r="N2262" s="132" t="e">
        <v>#N/A</v>
      </c>
      <c r="R2262" s="132" t="e">
        <v>#N/A</v>
      </c>
      <c r="S2262" s="132" t="e">
        <v>#N/A</v>
      </c>
      <c r="T2262" s="132" t="e">
        <v>#N/A</v>
      </c>
      <c r="U2262" s="132" t="e">
        <v>#N/A</v>
      </c>
      <c r="V2262" s="132" t="e">
        <v>#N/A</v>
      </c>
      <c r="W2262" s="132" t="e">
        <v>#N/A</v>
      </c>
      <c r="X2262" s="132" t="e">
        <v>#N/A</v>
      </c>
      <c r="Y2262" s="132" t="e">
        <v>#N/A</v>
      </c>
      <c r="Z2262" s="132" t="e">
        <v>#N/A</v>
      </c>
      <c r="AA2262" s="132" t="e">
        <v>#N/A</v>
      </c>
      <c r="AB2262" s="132" t="e">
        <v>#N/A</v>
      </c>
      <c r="AC2262" s="132" t="e">
        <v>#N/A</v>
      </c>
      <c r="AD2262" s="132" t="e">
        <v>#N/A</v>
      </c>
      <c r="AE2262" s="132" t="e">
        <v>#N/A</v>
      </c>
      <c r="AF2262" s="132" t="e">
        <v>#N/A</v>
      </c>
    </row>
    <row r="2263" spans="1:32">
      <c r="A2263" s="129">
        <v>39813</v>
      </c>
      <c r="B2263" s="132">
        <v>1642340</v>
      </c>
      <c r="C2263" s="132">
        <v>175486</v>
      </c>
      <c r="D2263" s="132">
        <v>542812</v>
      </c>
      <c r="E2263" s="132">
        <v>157316</v>
      </c>
      <c r="F2263" s="132">
        <v>429044</v>
      </c>
      <c r="G2263" s="132">
        <v>1457815</v>
      </c>
      <c r="H2263" s="132">
        <v>56705</v>
      </c>
      <c r="I2263" s="132">
        <v>82890</v>
      </c>
      <c r="J2263" s="132">
        <v>78137</v>
      </c>
      <c r="K2263" s="132">
        <v>19549</v>
      </c>
      <c r="L2263" s="132">
        <v>9008</v>
      </c>
      <c r="M2263" s="132">
        <v>184525</v>
      </c>
      <c r="N2263" s="132">
        <v>1642340</v>
      </c>
      <c r="R2263" s="132">
        <v>245279</v>
      </c>
      <c r="S2263" s="132">
        <v>114285</v>
      </c>
      <c r="T2263" s="132">
        <v>322210</v>
      </c>
      <c r="U2263" s="132">
        <v>199618</v>
      </c>
      <c r="V2263" s="132">
        <v>14400</v>
      </c>
      <c r="W2263" s="132">
        <v>0</v>
      </c>
      <c r="X2263" s="132">
        <v>49071</v>
      </c>
      <c r="Y2263" s="132">
        <v>6300</v>
      </c>
      <c r="Z2263" s="132">
        <v>9790</v>
      </c>
      <c r="AA2263" s="132">
        <v>32384</v>
      </c>
      <c r="AB2263" s="132">
        <v>0</v>
      </c>
      <c r="AC2263" s="132">
        <v>8105</v>
      </c>
      <c r="AD2263" s="132">
        <v>0</v>
      </c>
      <c r="AE2263" s="132">
        <v>99289</v>
      </c>
      <c r="AF2263" s="132">
        <v>15880</v>
      </c>
    </row>
    <row r="2264" spans="1:32">
      <c r="A2264" s="129">
        <v>39815</v>
      </c>
      <c r="B2264" s="132" t="e">
        <v>#N/A</v>
      </c>
      <c r="C2264" s="132" t="e">
        <v>#N/A</v>
      </c>
      <c r="D2264" s="132" t="e">
        <v>#N/A</v>
      </c>
      <c r="E2264" s="132" t="e">
        <v>#N/A</v>
      </c>
      <c r="F2264" s="132" t="e">
        <v>#N/A</v>
      </c>
      <c r="G2264" s="132" t="e">
        <v>#N/A</v>
      </c>
      <c r="H2264" s="132" t="e">
        <v>#N/A</v>
      </c>
      <c r="I2264" s="132" t="e">
        <v>#N/A</v>
      </c>
      <c r="J2264" s="132" t="e">
        <v>#N/A</v>
      </c>
      <c r="K2264" s="132" t="e">
        <v>#N/A</v>
      </c>
      <c r="L2264" s="132" t="e">
        <v>#N/A</v>
      </c>
      <c r="M2264" s="132" t="e">
        <v>#N/A</v>
      </c>
      <c r="N2264" s="132" t="e">
        <v>#N/A</v>
      </c>
      <c r="R2264" s="132" t="e">
        <v>#N/A</v>
      </c>
      <c r="S2264" s="132" t="e">
        <v>#N/A</v>
      </c>
      <c r="T2264" s="132" t="e">
        <v>#N/A</v>
      </c>
      <c r="U2264" s="132" t="e">
        <v>#N/A</v>
      </c>
      <c r="V2264" s="132" t="e">
        <v>#N/A</v>
      </c>
      <c r="W2264" s="132" t="e">
        <v>#N/A</v>
      </c>
      <c r="X2264" s="132" t="e">
        <v>#N/A</v>
      </c>
      <c r="Y2264" s="132" t="e">
        <v>#N/A</v>
      </c>
      <c r="Z2264" s="132" t="e">
        <v>#N/A</v>
      </c>
      <c r="AA2264" s="132" t="e">
        <v>#N/A</v>
      </c>
      <c r="AB2264" s="132" t="e">
        <v>#N/A</v>
      </c>
      <c r="AC2264" s="132" t="e">
        <v>#N/A</v>
      </c>
      <c r="AD2264" s="132" t="e">
        <v>#N/A</v>
      </c>
      <c r="AE2264" s="132" t="e">
        <v>#N/A</v>
      </c>
      <c r="AF2264" s="132" t="e">
        <v>#N/A</v>
      </c>
    </row>
    <row r="2265" spans="1:32">
      <c r="A2265" s="129">
        <v>39818</v>
      </c>
      <c r="B2265" s="132" t="e">
        <v>#N/A</v>
      </c>
      <c r="C2265" s="132" t="e">
        <v>#N/A</v>
      </c>
      <c r="D2265" s="132" t="e">
        <v>#N/A</v>
      </c>
      <c r="E2265" s="132" t="e">
        <v>#N/A</v>
      </c>
      <c r="F2265" s="132" t="e">
        <v>#N/A</v>
      </c>
      <c r="G2265" s="132" t="e">
        <v>#N/A</v>
      </c>
      <c r="H2265" s="132" t="e">
        <v>#N/A</v>
      </c>
      <c r="I2265" s="132" t="e">
        <v>#N/A</v>
      </c>
      <c r="J2265" s="132" t="e">
        <v>#N/A</v>
      </c>
      <c r="K2265" s="132" t="e">
        <v>#N/A</v>
      </c>
      <c r="L2265" s="132" t="e">
        <v>#N/A</v>
      </c>
      <c r="M2265" s="132" t="e">
        <v>#N/A</v>
      </c>
      <c r="N2265" s="132" t="e">
        <v>#N/A</v>
      </c>
      <c r="R2265" s="132" t="e">
        <v>#N/A</v>
      </c>
      <c r="S2265" s="132" t="e">
        <v>#N/A</v>
      </c>
      <c r="T2265" s="132" t="e">
        <v>#N/A</v>
      </c>
      <c r="U2265" s="132" t="e">
        <v>#N/A</v>
      </c>
      <c r="V2265" s="132" t="e">
        <v>#N/A</v>
      </c>
      <c r="W2265" s="132" t="e">
        <v>#N/A</v>
      </c>
      <c r="X2265" s="132" t="e">
        <v>#N/A</v>
      </c>
      <c r="Y2265" s="132" t="e">
        <v>#N/A</v>
      </c>
      <c r="Z2265" s="132" t="e">
        <v>#N/A</v>
      </c>
      <c r="AA2265" s="132" t="e">
        <v>#N/A</v>
      </c>
      <c r="AB2265" s="132" t="e">
        <v>#N/A</v>
      </c>
      <c r="AC2265" s="132" t="e">
        <v>#N/A</v>
      </c>
      <c r="AD2265" s="132" t="e">
        <v>#N/A</v>
      </c>
      <c r="AE2265" s="132" t="e">
        <v>#N/A</v>
      </c>
      <c r="AF2265" s="132" t="e">
        <v>#N/A</v>
      </c>
    </row>
    <row r="2266" spans="1:32">
      <c r="A2266" s="129">
        <v>39819</v>
      </c>
      <c r="B2266" s="132" t="e">
        <v>#N/A</v>
      </c>
      <c r="C2266" s="132" t="e">
        <v>#N/A</v>
      </c>
      <c r="D2266" s="132" t="e">
        <v>#N/A</v>
      </c>
      <c r="E2266" s="132" t="e">
        <v>#N/A</v>
      </c>
      <c r="F2266" s="132" t="e">
        <v>#N/A</v>
      </c>
      <c r="G2266" s="132" t="e">
        <v>#N/A</v>
      </c>
      <c r="H2266" s="132" t="e">
        <v>#N/A</v>
      </c>
      <c r="I2266" s="132" t="e">
        <v>#N/A</v>
      </c>
      <c r="J2266" s="132" t="e">
        <v>#N/A</v>
      </c>
      <c r="K2266" s="132" t="e">
        <v>#N/A</v>
      </c>
      <c r="L2266" s="132" t="e">
        <v>#N/A</v>
      </c>
      <c r="M2266" s="132" t="e">
        <v>#N/A</v>
      </c>
      <c r="N2266" s="132" t="e">
        <v>#N/A</v>
      </c>
      <c r="R2266" s="132" t="e">
        <v>#N/A</v>
      </c>
      <c r="S2266" s="132" t="e">
        <v>#N/A</v>
      </c>
      <c r="T2266" s="132" t="e">
        <v>#N/A</v>
      </c>
      <c r="U2266" s="132" t="e">
        <v>#N/A</v>
      </c>
      <c r="V2266" s="132" t="e">
        <v>#N/A</v>
      </c>
      <c r="W2266" s="132" t="e">
        <v>#N/A</v>
      </c>
      <c r="X2266" s="132" t="e">
        <v>#N/A</v>
      </c>
      <c r="Y2266" s="132" t="e">
        <v>#N/A</v>
      </c>
      <c r="Z2266" s="132" t="e">
        <v>#N/A</v>
      </c>
      <c r="AA2266" s="132" t="e">
        <v>#N/A</v>
      </c>
      <c r="AB2266" s="132" t="e">
        <v>#N/A</v>
      </c>
      <c r="AC2266" s="132" t="e">
        <v>#N/A</v>
      </c>
      <c r="AD2266" s="132" t="e">
        <v>#N/A</v>
      </c>
      <c r="AE2266" s="132" t="e">
        <v>#N/A</v>
      </c>
      <c r="AF2266" s="132" t="e">
        <v>#N/A</v>
      </c>
    </row>
    <row r="2267" spans="1:32">
      <c r="A2267" s="129">
        <v>39820</v>
      </c>
      <c r="B2267" s="132" t="e">
        <v>#N/A</v>
      </c>
      <c r="C2267" s="132" t="e">
        <v>#N/A</v>
      </c>
      <c r="D2267" s="132" t="e">
        <v>#N/A</v>
      </c>
      <c r="E2267" s="132" t="e">
        <v>#N/A</v>
      </c>
      <c r="F2267" s="132" t="e">
        <v>#N/A</v>
      </c>
      <c r="G2267" s="132" t="e">
        <v>#N/A</v>
      </c>
      <c r="H2267" s="132" t="e">
        <v>#N/A</v>
      </c>
      <c r="I2267" s="132" t="e">
        <v>#N/A</v>
      </c>
      <c r="J2267" s="132" t="e">
        <v>#N/A</v>
      </c>
      <c r="K2267" s="132" t="e">
        <v>#N/A</v>
      </c>
      <c r="L2267" s="132" t="e">
        <v>#N/A</v>
      </c>
      <c r="M2267" s="132" t="e">
        <v>#N/A</v>
      </c>
      <c r="N2267" s="132" t="e">
        <v>#N/A</v>
      </c>
      <c r="R2267" s="132" t="e">
        <v>#N/A</v>
      </c>
      <c r="S2267" s="132" t="e">
        <v>#N/A</v>
      </c>
      <c r="T2267" s="132" t="e">
        <v>#N/A</v>
      </c>
      <c r="U2267" s="132" t="e">
        <v>#N/A</v>
      </c>
      <c r="V2267" s="132" t="e">
        <v>#N/A</v>
      </c>
      <c r="W2267" s="132" t="e">
        <v>#N/A</v>
      </c>
      <c r="X2267" s="132" t="e">
        <v>#N/A</v>
      </c>
      <c r="Y2267" s="132" t="e">
        <v>#N/A</v>
      </c>
      <c r="Z2267" s="132" t="e">
        <v>#N/A</v>
      </c>
      <c r="AA2267" s="132" t="e">
        <v>#N/A</v>
      </c>
      <c r="AB2267" s="132" t="e">
        <v>#N/A</v>
      </c>
      <c r="AC2267" s="132" t="e">
        <v>#N/A</v>
      </c>
      <c r="AD2267" s="132" t="e">
        <v>#N/A</v>
      </c>
      <c r="AE2267" s="132" t="e">
        <v>#N/A</v>
      </c>
      <c r="AF2267" s="132" t="e">
        <v>#N/A</v>
      </c>
    </row>
    <row r="2268" spans="1:32">
      <c r="A2268" s="129">
        <v>39821</v>
      </c>
      <c r="B2268" s="132" t="e">
        <v>#N/A</v>
      </c>
      <c r="C2268" s="132" t="e">
        <v>#N/A</v>
      </c>
      <c r="D2268" s="132" t="e">
        <v>#N/A</v>
      </c>
      <c r="E2268" s="132" t="e">
        <v>#N/A</v>
      </c>
      <c r="F2268" s="132" t="e">
        <v>#N/A</v>
      </c>
      <c r="G2268" s="132" t="e">
        <v>#N/A</v>
      </c>
      <c r="H2268" s="132" t="e">
        <v>#N/A</v>
      </c>
      <c r="I2268" s="132" t="e">
        <v>#N/A</v>
      </c>
      <c r="J2268" s="132" t="e">
        <v>#N/A</v>
      </c>
      <c r="K2268" s="132" t="e">
        <v>#N/A</v>
      </c>
      <c r="L2268" s="132" t="e">
        <v>#N/A</v>
      </c>
      <c r="M2268" s="132" t="e">
        <v>#N/A</v>
      </c>
      <c r="N2268" s="132" t="e">
        <v>#N/A</v>
      </c>
      <c r="R2268" s="132" t="e">
        <v>#N/A</v>
      </c>
      <c r="S2268" s="132" t="e">
        <v>#N/A</v>
      </c>
      <c r="T2268" s="132" t="e">
        <v>#N/A</v>
      </c>
      <c r="U2268" s="132" t="e">
        <v>#N/A</v>
      </c>
      <c r="V2268" s="132" t="e">
        <v>#N/A</v>
      </c>
      <c r="W2268" s="132" t="e">
        <v>#N/A</v>
      </c>
      <c r="X2268" s="132" t="e">
        <v>#N/A</v>
      </c>
      <c r="Y2268" s="132" t="e">
        <v>#N/A</v>
      </c>
      <c r="Z2268" s="132" t="e">
        <v>#N/A</v>
      </c>
      <c r="AA2268" s="132" t="e">
        <v>#N/A</v>
      </c>
      <c r="AB2268" s="132" t="e">
        <v>#N/A</v>
      </c>
      <c r="AC2268" s="132" t="e">
        <v>#N/A</v>
      </c>
      <c r="AD2268" s="132" t="e">
        <v>#N/A</v>
      </c>
      <c r="AE2268" s="132" t="e">
        <v>#N/A</v>
      </c>
      <c r="AF2268" s="132" t="e">
        <v>#N/A</v>
      </c>
    </row>
    <row r="2269" spans="1:32">
      <c r="A2269" s="129">
        <v>39822</v>
      </c>
      <c r="B2269" s="132" t="e">
        <v>#N/A</v>
      </c>
      <c r="C2269" s="132" t="e">
        <v>#N/A</v>
      </c>
      <c r="D2269" s="132" t="e">
        <v>#N/A</v>
      </c>
      <c r="E2269" s="132" t="e">
        <v>#N/A</v>
      </c>
      <c r="F2269" s="132" t="e">
        <v>#N/A</v>
      </c>
      <c r="G2269" s="132" t="e">
        <v>#N/A</v>
      </c>
      <c r="H2269" s="132" t="e">
        <v>#N/A</v>
      </c>
      <c r="I2269" s="132" t="e">
        <v>#N/A</v>
      </c>
      <c r="J2269" s="132" t="e">
        <v>#N/A</v>
      </c>
      <c r="K2269" s="132" t="e">
        <v>#N/A</v>
      </c>
      <c r="L2269" s="132" t="e">
        <v>#N/A</v>
      </c>
      <c r="M2269" s="132" t="e">
        <v>#N/A</v>
      </c>
      <c r="N2269" s="132" t="e">
        <v>#N/A</v>
      </c>
      <c r="R2269" s="132" t="e">
        <v>#N/A</v>
      </c>
      <c r="S2269" s="132" t="e">
        <v>#N/A</v>
      </c>
      <c r="T2269" s="132" t="e">
        <v>#N/A</v>
      </c>
      <c r="U2269" s="132" t="e">
        <v>#N/A</v>
      </c>
      <c r="V2269" s="132" t="e">
        <v>#N/A</v>
      </c>
      <c r="W2269" s="132" t="e">
        <v>#N/A</v>
      </c>
      <c r="X2269" s="132" t="e">
        <v>#N/A</v>
      </c>
      <c r="Y2269" s="132" t="e">
        <v>#N/A</v>
      </c>
      <c r="Z2269" s="132" t="e">
        <v>#N/A</v>
      </c>
      <c r="AA2269" s="132" t="e">
        <v>#N/A</v>
      </c>
      <c r="AB2269" s="132" t="e">
        <v>#N/A</v>
      </c>
      <c r="AC2269" s="132" t="e">
        <v>#N/A</v>
      </c>
      <c r="AD2269" s="132" t="e">
        <v>#N/A</v>
      </c>
      <c r="AE2269" s="132" t="e">
        <v>#N/A</v>
      </c>
      <c r="AF2269" s="132" t="e">
        <v>#N/A</v>
      </c>
    </row>
    <row r="2270" spans="1:32">
      <c r="A2270" s="129">
        <v>39825</v>
      </c>
      <c r="B2270" s="132" t="e">
        <v>#N/A</v>
      </c>
      <c r="C2270" s="132">
        <v>56355</v>
      </c>
      <c r="D2270" s="132">
        <v>148771</v>
      </c>
      <c r="E2270" s="132">
        <v>36160</v>
      </c>
      <c r="F2270" s="132">
        <v>58820</v>
      </c>
      <c r="G2270" s="132">
        <v>335987</v>
      </c>
      <c r="H2270" s="132">
        <v>24950</v>
      </c>
      <c r="I2270" s="132">
        <v>16020</v>
      </c>
      <c r="J2270" s="132">
        <v>17510</v>
      </c>
      <c r="K2270" s="132">
        <v>13521</v>
      </c>
      <c r="L2270" s="132">
        <v>700</v>
      </c>
      <c r="M2270" s="132">
        <v>48855</v>
      </c>
      <c r="N2270" s="132" t="e">
        <v>#N/A</v>
      </c>
      <c r="R2270" s="132">
        <v>59359</v>
      </c>
      <c r="S2270" s="132">
        <v>48300</v>
      </c>
      <c r="T2270" s="132">
        <v>26920</v>
      </c>
      <c r="U2270" s="132">
        <v>64135</v>
      </c>
      <c r="V2270" s="132">
        <v>0</v>
      </c>
      <c r="W2270" s="132">
        <v>1950</v>
      </c>
      <c r="X2270" s="132">
        <v>14575</v>
      </c>
      <c r="Y2270" s="132">
        <v>9630</v>
      </c>
      <c r="Z2270" s="132">
        <v>8009</v>
      </c>
      <c r="AA2270" s="132">
        <v>0</v>
      </c>
      <c r="AB2270" s="132">
        <v>0</v>
      </c>
      <c r="AC2270" s="132">
        <v>0</v>
      </c>
      <c r="AD2270" s="132">
        <v>0</v>
      </c>
      <c r="AE2270" s="132">
        <v>8800</v>
      </c>
      <c r="AF2270" s="132">
        <v>4993</v>
      </c>
    </row>
    <row r="2271" spans="1:32">
      <c r="A2271" s="129">
        <v>39826</v>
      </c>
      <c r="B2271" s="132" t="e">
        <v>#N/A</v>
      </c>
      <c r="C2271" s="132" t="e">
        <v>#N/A</v>
      </c>
      <c r="D2271" s="132" t="e">
        <v>#N/A</v>
      </c>
      <c r="E2271" s="132" t="e">
        <v>#N/A</v>
      </c>
      <c r="F2271" s="132" t="e">
        <v>#N/A</v>
      </c>
      <c r="G2271" s="132" t="e">
        <v>#N/A</v>
      </c>
      <c r="H2271" s="132" t="e">
        <v>#N/A</v>
      </c>
      <c r="I2271" s="132" t="e">
        <v>#N/A</v>
      </c>
      <c r="J2271" s="132" t="e">
        <v>#N/A</v>
      </c>
      <c r="K2271" s="132" t="e">
        <v>#N/A</v>
      </c>
      <c r="L2271" s="132" t="e">
        <v>#N/A</v>
      </c>
      <c r="M2271" s="132" t="e">
        <v>#N/A</v>
      </c>
      <c r="N2271" s="132" t="e">
        <v>#N/A</v>
      </c>
      <c r="R2271" s="132" t="e">
        <v>#N/A</v>
      </c>
      <c r="S2271" s="132" t="e">
        <v>#N/A</v>
      </c>
      <c r="T2271" s="132" t="e">
        <v>#N/A</v>
      </c>
      <c r="U2271" s="132" t="e">
        <v>#N/A</v>
      </c>
      <c r="V2271" s="132" t="e">
        <v>#N/A</v>
      </c>
      <c r="W2271" s="132" t="e">
        <v>#N/A</v>
      </c>
      <c r="X2271" s="132" t="e">
        <v>#N/A</v>
      </c>
      <c r="Y2271" s="132" t="e">
        <v>#N/A</v>
      </c>
      <c r="Z2271" s="132" t="e">
        <v>#N/A</v>
      </c>
      <c r="AA2271" s="132" t="e">
        <v>#N/A</v>
      </c>
      <c r="AB2271" s="132" t="e">
        <v>#N/A</v>
      </c>
      <c r="AC2271" s="132" t="e">
        <v>#N/A</v>
      </c>
      <c r="AD2271" s="132" t="e">
        <v>#N/A</v>
      </c>
      <c r="AE2271" s="132" t="e">
        <v>#N/A</v>
      </c>
      <c r="AF2271" s="132" t="e">
        <v>#N/A</v>
      </c>
    </row>
    <row r="2272" spans="1:32">
      <c r="A2272" s="129">
        <v>39827</v>
      </c>
      <c r="B2272" s="132" t="e">
        <v>#N/A</v>
      </c>
      <c r="C2272" s="132" t="e">
        <v>#N/A</v>
      </c>
      <c r="D2272" s="132" t="e">
        <v>#N/A</v>
      </c>
      <c r="E2272" s="132" t="e">
        <v>#N/A</v>
      </c>
      <c r="F2272" s="132" t="e">
        <v>#N/A</v>
      </c>
      <c r="G2272" s="132" t="e">
        <v>#N/A</v>
      </c>
      <c r="H2272" s="132" t="e">
        <v>#N/A</v>
      </c>
      <c r="I2272" s="132" t="e">
        <v>#N/A</v>
      </c>
      <c r="J2272" s="132" t="e">
        <v>#N/A</v>
      </c>
      <c r="K2272" s="132" t="e">
        <v>#N/A</v>
      </c>
      <c r="L2272" s="132" t="e">
        <v>#N/A</v>
      </c>
      <c r="M2272" s="132" t="e">
        <v>#N/A</v>
      </c>
      <c r="N2272" s="132" t="e">
        <v>#N/A</v>
      </c>
      <c r="R2272" s="132" t="e">
        <v>#N/A</v>
      </c>
      <c r="S2272" s="132" t="e">
        <v>#N/A</v>
      </c>
      <c r="T2272" s="132" t="e">
        <v>#N/A</v>
      </c>
      <c r="U2272" s="132" t="e">
        <v>#N/A</v>
      </c>
      <c r="V2272" s="132" t="e">
        <v>#N/A</v>
      </c>
      <c r="W2272" s="132" t="e">
        <v>#N/A</v>
      </c>
      <c r="X2272" s="132" t="e">
        <v>#N/A</v>
      </c>
      <c r="Y2272" s="132" t="e">
        <v>#N/A</v>
      </c>
      <c r="Z2272" s="132" t="e">
        <v>#N/A</v>
      </c>
      <c r="AA2272" s="132" t="e">
        <v>#N/A</v>
      </c>
      <c r="AB2272" s="132" t="e">
        <v>#N/A</v>
      </c>
      <c r="AC2272" s="132" t="e">
        <v>#N/A</v>
      </c>
      <c r="AD2272" s="132" t="e">
        <v>#N/A</v>
      </c>
      <c r="AE2272" s="132" t="e">
        <v>#N/A</v>
      </c>
      <c r="AF2272" s="132" t="e">
        <v>#N/A</v>
      </c>
    </row>
    <row r="2273" spans="1:32">
      <c r="A2273" s="129">
        <v>39828</v>
      </c>
      <c r="B2273" s="132">
        <v>570602</v>
      </c>
      <c r="C2273" s="132">
        <v>84155</v>
      </c>
      <c r="D2273" s="132">
        <v>228631</v>
      </c>
      <c r="E2273" s="132">
        <v>45360</v>
      </c>
      <c r="F2273" s="132">
        <v>109980</v>
      </c>
      <c r="G2273" s="132">
        <v>510727</v>
      </c>
      <c r="H2273" s="132">
        <v>32470</v>
      </c>
      <c r="I2273" s="132">
        <v>17870</v>
      </c>
      <c r="J2273" s="132">
        <v>17510</v>
      </c>
      <c r="K2273" s="132">
        <v>18571</v>
      </c>
      <c r="L2273" s="132">
        <v>900</v>
      </c>
      <c r="M2273" s="132">
        <v>59875</v>
      </c>
      <c r="N2273" s="132">
        <v>570602</v>
      </c>
      <c r="R2273" s="132">
        <v>90359</v>
      </c>
      <c r="S2273" s="132">
        <v>80050</v>
      </c>
      <c r="T2273" s="132">
        <v>73890</v>
      </c>
      <c r="U2273" s="132">
        <v>74955</v>
      </c>
      <c r="V2273" s="132">
        <v>0</v>
      </c>
      <c r="W2273" s="132">
        <v>1950</v>
      </c>
      <c r="X2273" s="132">
        <v>25375</v>
      </c>
      <c r="Y2273" s="132">
        <v>9630</v>
      </c>
      <c r="Z2273" s="132">
        <v>8009</v>
      </c>
      <c r="AA2273" s="132">
        <v>0</v>
      </c>
      <c r="AB2273" s="132">
        <v>0</v>
      </c>
      <c r="AC2273" s="132">
        <v>0</v>
      </c>
      <c r="AD2273" s="132">
        <v>0</v>
      </c>
      <c r="AE2273" s="132">
        <v>11420</v>
      </c>
      <c r="AF2273" s="132">
        <v>4993</v>
      </c>
    </row>
    <row r="2274" spans="1:32">
      <c r="A2274" s="129">
        <v>39829</v>
      </c>
      <c r="B2274" s="132" t="e">
        <v>#N/A</v>
      </c>
      <c r="C2274" s="132" t="e">
        <v>#N/A</v>
      </c>
      <c r="D2274" s="132" t="e">
        <v>#N/A</v>
      </c>
      <c r="E2274" s="132" t="e">
        <v>#N/A</v>
      </c>
      <c r="F2274" s="132" t="e">
        <v>#N/A</v>
      </c>
      <c r="G2274" s="132" t="e">
        <v>#N/A</v>
      </c>
      <c r="H2274" s="132" t="e">
        <v>#N/A</v>
      </c>
      <c r="I2274" s="132" t="e">
        <v>#N/A</v>
      </c>
      <c r="J2274" s="132" t="e">
        <v>#N/A</v>
      </c>
      <c r="K2274" s="132" t="e">
        <v>#N/A</v>
      </c>
      <c r="L2274" s="132" t="e">
        <v>#N/A</v>
      </c>
      <c r="M2274" s="132" t="e">
        <v>#N/A</v>
      </c>
      <c r="N2274" s="132" t="e">
        <v>#N/A</v>
      </c>
      <c r="R2274" s="132" t="e">
        <v>#N/A</v>
      </c>
      <c r="S2274" s="132" t="e">
        <v>#N/A</v>
      </c>
      <c r="T2274" s="132" t="e">
        <v>#N/A</v>
      </c>
      <c r="U2274" s="132" t="e">
        <v>#N/A</v>
      </c>
      <c r="V2274" s="132" t="e">
        <v>#N/A</v>
      </c>
      <c r="W2274" s="132" t="e">
        <v>#N/A</v>
      </c>
      <c r="X2274" s="132" t="e">
        <v>#N/A</v>
      </c>
      <c r="Y2274" s="132" t="e">
        <v>#N/A</v>
      </c>
      <c r="Z2274" s="132" t="e">
        <v>#N/A</v>
      </c>
      <c r="AA2274" s="132" t="e">
        <v>#N/A</v>
      </c>
      <c r="AB2274" s="132" t="e">
        <v>#N/A</v>
      </c>
      <c r="AC2274" s="132" t="e">
        <v>#N/A</v>
      </c>
      <c r="AD2274" s="132" t="e">
        <v>#N/A</v>
      </c>
      <c r="AE2274" s="132" t="e">
        <v>#N/A</v>
      </c>
      <c r="AF2274" s="132" t="e">
        <v>#N/A</v>
      </c>
    </row>
    <row r="2275" spans="1:32">
      <c r="A2275" s="129">
        <v>39833</v>
      </c>
      <c r="B2275" s="132">
        <v>771860</v>
      </c>
      <c r="C2275" s="132">
        <v>117855</v>
      </c>
      <c r="D2275" s="132">
        <v>298041</v>
      </c>
      <c r="E2275" s="132">
        <v>63710</v>
      </c>
      <c r="F2275" s="132">
        <v>155240</v>
      </c>
      <c r="G2275" s="132">
        <v>694360</v>
      </c>
      <c r="H2275" s="132">
        <v>40170</v>
      </c>
      <c r="I2275" s="132">
        <v>24395</v>
      </c>
      <c r="J2275" s="132">
        <v>27150</v>
      </c>
      <c r="K2275" s="132">
        <v>23244</v>
      </c>
      <c r="L2275" s="132">
        <v>900</v>
      </c>
      <c r="M2275" s="132">
        <v>77500</v>
      </c>
      <c r="N2275" s="132">
        <v>771860</v>
      </c>
      <c r="R2275" s="132">
        <v>125559</v>
      </c>
      <c r="S2275" s="132">
        <v>128000</v>
      </c>
      <c r="T2275" s="132">
        <v>73890</v>
      </c>
      <c r="U2275" s="132">
        <v>98620</v>
      </c>
      <c r="V2275" s="132">
        <v>4900</v>
      </c>
      <c r="W2275" s="132">
        <v>1950</v>
      </c>
      <c r="X2275" s="132">
        <v>25375</v>
      </c>
      <c r="Y2275" s="132">
        <v>9630</v>
      </c>
      <c r="Z2275" s="132">
        <v>8009</v>
      </c>
      <c r="AA2275" s="132">
        <v>0</v>
      </c>
      <c r="AB2275" s="132">
        <v>0</v>
      </c>
      <c r="AC2275" s="132">
        <v>0</v>
      </c>
      <c r="AD2275" s="132">
        <v>0</v>
      </c>
      <c r="AE2275" s="132">
        <v>25885</v>
      </c>
      <c r="AF2275" s="132">
        <v>11583</v>
      </c>
    </row>
    <row r="2276" spans="1:32">
      <c r="A2276" s="129">
        <v>39834</v>
      </c>
      <c r="B2276" s="132" t="e">
        <v>#N/A</v>
      </c>
      <c r="C2276" s="132" t="e">
        <v>#N/A</v>
      </c>
      <c r="D2276" s="132" t="e">
        <v>#N/A</v>
      </c>
      <c r="E2276" s="132" t="e">
        <v>#N/A</v>
      </c>
      <c r="F2276" s="132" t="e">
        <v>#N/A</v>
      </c>
      <c r="G2276" s="132" t="e">
        <v>#N/A</v>
      </c>
      <c r="H2276" s="132" t="e">
        <v>#N/A</v>
      </c>
      <c r="I2276" s="132" t="e">
        <v>#N/A</v>
      </c>
      <c r="J2276" s="132" t="e">
        <v>#N/A</v>
      </c>
      <c r="K2276" s="132" t="e">
        <v>#N/A</v>
      </c>
      <c r="L2276" s="132" t="e">
        <v>#N/A</v>
      </c>
      <c r="M2276" s="132" t="e">
        <v>#N/A</v>
      </c>
      <c r="N2276" s="132" t="e">
        <v>#N/A</v>
      </c>
      <c r="R2276" s="132" t="e">
        <v>#N/A</v>
      </c>
      <c r="S2276" s="132" t="e">
        <v>#N/A</v>
      </c>
      <c r="T2276" s="132" t="e">
        <v>#N/A</v>
      </c>
      <c r="U2276" s="132" t="e">
        <v>#N/A</v>
      </c>
      <c r="V2276" s="132" t="e">
        <v>#N/A</v>
      </c>
      <c r="W2276" s="132" t="e">
        <v>#N/A</v>
      </c>
      <c r="X2276" s="132" t="e">
        <v>#N/A</v>
      </c>
      <c r="Y2276" s="132" t="e">
        <v>#N/A</v>
      </c>
      <c r="Z2276" s="132" t="e">
        <v>#N/A</v>
      </c>
      <c r="AA2276" s="132" t="e">
        <v>#N/A</v>
      </c>
      <c r="AB2276" s="132" t="e">
        <v>#N/A</v>
      </c>
      <c r="AC2276" s="132" t="e">
        <v>#N/A</v>
      </c>
      <c r="AD2276" s="132" t="e">
        <v>#N/A</v>
      </c>
      <c r="AE2276" s="132" t="e">
        <v>#N/A</v>
      </c>
      <c r="AF2276" s="132" t="e">
        <v>#N/A</v>
      </c>
    </row>
    <row r="2277" spans="1:32">
      <c r="A2277" s="129">
        <v>39835</v>
      </c>
      <c r="B2277" s="132" t="e">
        <v>#N/A</v>
      </c>
      <c r="C2277" s="132" t="e">
        <v>#N/A</v>
      </c>
      <c r="D2277" s="132" t="e">
        <v>#N/A</v>
      </c>
      <c r="E2277" s="132" t="e">
        <v>#N/A</v>
      </c>
      <c r="F2277" s="132" t="e">
        <v>#N/A</v>
      </c>
      <c r="G2277" s="132" t="e">
        <v>#N/A</v>
      </c>
      <c r="H2277" s="132" t="e">
        <v>#N/A</v>
      </c>
      <c r="I2277" s="132" t="e">
        <v>#N/A</v>
      </c>
      <c r="J2277" s="132" t="e">
        <v>#N/A</v>
      </c>
      <c r="K2277" s="132" t="e">
        <v>#N/A</v>
      </c>
      <c r="L2277" s="132" t="e">
        <v>#N/A</v>
      </c>
      <c r="M2277" s="132" t="e">
        <v>#N/A</v>
      </c>
      <c r="N2277" s="132" t="e">
        <v>#N/A</v>
      </c>
      <c r="R2277" s="132" t="e">
        <v>#N/A</v>
      </c>
      <c r="S2277" s="132" t="e">
        <v>#N/A</v>
      </c>
      <c r="T2277" s="132" t="e">
        <v>#N/A</v>
      </c>
      <c r="U2277" s="132" t="e">
        <v>#N/A</v>
      </c>
      <c r="V2277" s="132" t="e">
        <v>#N/A</v>
      </c>
      <c r="W2277" s="132" t="e">
        <v>#N/A</v>
      </c>
      <c r="X2277" s="132" t="e">
        <v>#N/A</v>
      </c>
      <c r="Y2277" s="132" t="e">
        <v>#N/A</v>
      </c>
      <c r="Z2277" s="132" t="e">
        <v>#N/A</v>
      </c>
      <c r="AA2277" s="132" t="e">
        <v>#N/A</v>
      </c>
      <c r="AB2277" s="132" t="e">
        <v>#N/A</v>
      </c>
      <c r="AC2277" s="132" t="e">
        <v>#N/A</v>
      </c>
      <c r="AD2277" s="132" t="e">
        <v>#N/A</v>
      </c>
      <c r="AE2277" s="132" t="e">
        <v>#N/A</v>
      </c>
      <c r="AF2277" s="132" t="e">
        <v>#N/A</v>
      </c>
    </row>
    <row r="2278" spans="1:32">
      <c r="A2278" s="129">
        <v>39836</v>
      </c>
      <c r="B2278" s="132" t="e">
        <v>#N/A</v>
      </c>
      <c r="C2278" s="132" t="e">
        <v>#N/A</v>
      </c>
      <c r="D2278" s="132" t="e">
        <v>#N/A</v>
      </c>
      <c r="E2278" s="132" t="e">
        <v>#N/A</v>
      </c>
      <c r="F2278" s="132" t="e">
        <v>#N/A</v>
      </c>
      <c r="G2278" s="132" t="e">
        <v>#N/A</v>
      </c>
      <c r="H2278" s="132" t="e">
        <v>#N/A</v>
      </c>
      <c r="I2278" s="132" t="e">
        <v>#N/A</v>
      </c>
      <c r="J2278" s="132" t="e">
        <v>#N/A</v>
      </c>
      <c r="K2278" s="132" t="e">
        <v>#N/A</v>
      </c>
      <c r="L2278" s="132" t="e">
        <v>#N/A</v>
      </c>
      <c r="M2278" s="132" t="e">
        <v>#N/A</v>
      </c>
      <c r="N2278" s="132" t="e">
        <v>#N/A</v>
      </c>
      <c r="R2278" s="132" t="e">
        <v>#N/A</v>
      </c>
      <c r="S2278" s="132" t="e">
        <v>#N/A</v>
      </c>
      <c r="T2278" s="132" t="e">
        <v>#N/A</v>
      </c>
      <c r="U2278" s="132" t="e">
        <v>#N/A</v>
      </c>
      <c r="V2278" s="132" t="e">
        <v>#N/A</v>
      </c>
      <c r="W2278" s="132" t="e">
        <v>#N/A</v>
      </c>
      <c r="X2278" s="132" t="e">
        <v>#N/A</v>
      </c>
      <c r="Y2278" s="132" t="e">
        <v>#N/A</v>
      </c>
      <c r="Z2278" s="132" t="e">
        <v>#N/A</v>
      </c>
      <c r="AA2278" s="132" t="e">
        <v>#N/A</v>
      </c>
      <c r="AB2278" s="132" t="e">
        <v>#N/A</v>
      </c>
      <c r="AC2278" s="132" t="e">
        <v>#N/A</v>
      </c>
      <c r="AD2278" s="132" t="e">
        <v>#N/A</v>
      </c>
      <c r="AE2278" s="132" t="e">
        <v>#N/A</v>
      </c>
      <c r="AF2278" s="132" t="e">
        <v>#N/A</v>
      </c>
    </row>
    <row r="2279" spans="1:32">
      <c r="A2279" s="129">
        <v>39839</v>
      </c>
      <c r="B2279" s="132" t="e">
        <v>#N/A</v>
      </c>
      <c r="C2279" s="132" t="e">
        <v>#N/A</v>
      </c>
      <c r="D2279" s="132" t="e">
        <v>#N/A</v>
      </c>
      <c r="E2279" s="132" t="e">
        <v>#N/A</v>
      </c>
      <c r="F2279" s="132" t="e">
        <v>#N/A</v>
      </c>
      <c r="G2279" s="132" t="e">
        <v>#N/A</v>
      </c>
      <c r="H2279" s="132" t="e">
        <v>#N/A</v>
      </c>
      <c r="I2279" s="132" t="e">
        <v>#N/A</v>
      </c>
      <c r="J2279" s="132" t="e">
        <v>#N/A</v>
      </c>
      <c r="K2279" s="132" t="e">
        <v>#N/A</v>
      </c>
      <c r="L2279" s="132" t="e">
        <v>#N/A</v>
      </c>
      <c r="M2279" s="132" t="e">
        <v>#N/A</v>
      </c>
      <c r="N2279" s="132" t="e">
        <v>#N/A</v>
      </c>
      <c r="R2279" s="132" t="e">
        <v>#N/A</v>
      </c>
      <c r="S2279" s="132" t="e">
        <v>#N/A</v>
      </c>
      <c r="T2279" s="132" t="e">
        <v>#N/A</v>
      </c>
      <c r="U2279" s="132" t="e">
        <v>#N/A</v>
      </c>
      <c r="V2279" s="132" t="e">
        <v>#N/A</v>
      </c>
      <c r="W2279" s="132" t="e">
        <v>#N/A</v>
      </c>
      <c r="X2279" s="132" t="e">
        <v>#N/A</v>
      </c>
      <c r="Y2279" s="132" t="e">
        <v>#N/A</v>
      </c>
      <c r="Z2279" s="132" t="e">
        <v>#N/A</v>
      </c>
      <c r="AA2279" s="132" t="e">
        <v>#N/A</v>
      </c>
      <c r="AB2279" s="132" t="e">
        <v>#N/A</v>
      </c>
      <c r="AC2279" s="132" t="e">
        <v>#N/A</v>
      </c>
      <c r="AD2279" s="132" t="e">
        <v>#N/A</v>
      </c>
      <c r="AE2279" s="132" t="e">
        <v>#N/A</v>
      </c>
      <c r="AF2279" s="132" t="e">
        <v>#N/A</v>
      </c>
    </row>
    <row r="2280" spans="1:32">
      <c r="A2280" s="129">
        <v>39840</v>
      </c>
      <c r="B2280" s="132" t="e">
        <v>#N/A</v>
      </c>
      <c r="C2280" s="132" t="e">
        <v>#N/A</v>
      </c>
      <c r="D2280" s="132" t="e">
        <v>#N/A</v>
      </c>
      <c r="E2280" s="132" t="e">
        <v>#N/A</v>
      </c>
      <c r="F2280" s="132" t="e">
        <v>#N/A</v>
      </c>
      <c r="G2280" s="132" t="e">
        <v>#N/A</v>
      </c>
      <c r="H2280" s="132" t="e">
        <v>#N/A</v>
      </c>
      <c r="I2280" s="132" t="e">
        <v>#N/A</v>
      </c>
      <c r="J2280" s="132" t="e">
        <v>#N/A</v>
      </c>
      <c r="K2280" s="132" t="e">
        <v>#N/A</v>
      </c>
      <c r="L2280" s="132" t="e">
        <v>#N/A</v>
      </c>
      <c r="M2280" s="132" t="e">
        <v>#N/A</v>
      </c>
      <c r="N2280" s="132" t="e">
        <v>#N/A</v>
      </c>
      <c r="R2280" s="132" t="e">
        <v>#N/A</v>
      </c>
      <c r="S2280" s="132" t="e">
        <v>#N/A</v>
      </c>
      <c r="T2280" s="132" t="e">
        <v>#N/A</v>
      </c>
      <c r="U2280" s="132" t="e">
        <v>#N/A</v>
      </c>
      <c r="V2280" s="132" t="e">
        <v>#N/A</v>
      </c>
      <c r="W2280" s="132" t="e">
        <v>#N/A</v>
      </c>
      <c r="X2280" s="132" t="e">
        <v>#N/A</v>
      </c>
      <c r="Y2280" s="132" t="e">
        <v>#N/A</v>
      </c>
      <c r="Z2280" s="132" t="e">
        <v>#N/A</v>
      </c>
      <c r="AA2280" s="132" t="e">
        <v>#N/A</v>
      </c>
      <c r="AB2280" s="132" t="e">
        <v>#N/A</v>
      </c>
      <c r="AC2280" s="132" t="e">
        <v>#N/A</v>
      </c>
      <c r="AD2280" s="132" t="e">
        <v>#N/A</v>
      </c>
      <c r="AE2280" s="132" t="e">
        <v>#N/A</v>
      </c>
      <c r="AF2280" s="132" t="e">
        <v>#N/A</v>
      </c>
    </row>
    <row r="2281" spans="1:32">
      <c r="A2281" s="129">
        <v>39841</v>
      </c>
      <c r="B2281" s="132" t="e">
        <v>#N/A</v>
      </c>
      <c r="C2281" s="132">
        <v>153547</v>
      </c>
      <c r="D2281" s="132">
        <v>362711</v>
      </c>
      <c r="E2281" s="132">
        <v>82310</v>
      </c>
      <c r="F2281" s="132">
        <v>212480</v>
      </c>
      <c r="G2281" s="132">
        <v>901172</v>
      </c>
      <c r="H2281" s="132">
        <v>60720</v>
      </c>
      <c r="I2281" s="132">
        <v>39810</v>
      </c>
      <c r="J2281" s="132">
        <v>45670</v>
      </c>
      <c r="K2281" s="132">
        <v>25894</v>
      </c>
      <c r="L2281" s="132">
        <v>900</v>
      </c>
      <c r="M2281" s="132">
        <v>115305</v>
      </c>
      <c r="N2281" s="132" t="e">
        <v>#N/A</v>
      </c>
      <c r="R2281" s="132">
        <v>155659</v>
      </c>
      <c r="S2281" s="132">
        <v>169720</v>
      </c>
      <c r="T2281" s="132">
        <v>78190</v>
      </c>
      <c r="U2281" s="132">
        <v>131420</v>
      </c>
      <c r="V2281" s="132">
        <v>18650</v>
      </c>
      <c r="W2281" s="132">
        <v>1950</v>
      </c>
      <c r="X2281" s="132">
        <v>31942</v>
      </c>
      <c r="Y2281" s="132">
        <v>14105</v>
      </c>
      <c r="Z2281" s="132">
        <v>8009</v>
      </c>
      <c r="AA2281" s="132">
        <v>0</v>
      </c>
      <c r="AB2281" s="132">
        <v>0</v>
      </c>
      <c r="AC2281" s="132">
        <v>0</v>
      </c>
      <c r="AD2281" s="132">
        <v>0</v>
      </c>
      <c r="AE2281" s="132">
        <v>77450</v>
      </c>
      <c r="AF2281" s="132">
        <v>12183</v>
      </c>
    </row>
    <row r="2282" spans="1:32">
      <c r="A2282" s="129">
        <v>39842</v>
      </c>
      <c r="B2282" s="132" t="e">
        <v>#N/A</v>
      </c>
      <c r="C2282" s="132" t="e">
        <v>#N/A</v>
      </c>
      <c r="D2282" s="132" t="e">
        <v>#N/A</v>
      </c>
      <c r="E2282" s="132" t="e">
        <v>#N/A</v>
      </c>
      <c r="F2282" s="132" t="e">
        <v>#N/A</v>
      </c>
      <c r="G2282" s="132" t="e">
        <v>#N/A</v>
      </c>
      <c r="H2282" s="132" t="e">
        <v>#N/A</v>
      </c>
      <c r="I2282" s="132" t="e">
        <v>#N/A</v>
      </c>
      <c r="J2282" s="132" t="e">
        <v>#N/A</v>
      </c>
      <c r="K2282" s="132" t="e">
        <v>#N/A</v>
      </c>
      <c r="L2282" s="132" t="e">
        <v>#N/A</v>
      </c>
      <c r="M2282" s="132" t="e">
        <v>#N/A</v>
      </c>
      <c r="N2282" s="132" t="e">
        <v>#N/A</v>
      </c>
      <c r="R2282" s="132" t="e">
        <v>#N/A</v>
      </c>
      <c r="S2282" s="132" t="e">
        <v>#N/A</v>
      </c>
      <c r="T2282" s="132" t="e">
        <v>#N/A</v>
      </c>
      <c r="U2282" s="132" t="e">
        <v>#N/A</v>
      </c>
      <c r="V2282" s="132" t="e">
        <v>#N/A</v>
      </c>
      <c r="W2282" s="132" t="e">
        <v>#N/A</v>
      </c>
      <c r="X2282" s="132" t="e">
        <v>#N/A</v>
      </c>
      <c r="Y2282" s="132" t="e">
        <v>#N/A</v>
      </c>
      <c r="Z2282" s="132" t="e">
        <v>#N/A</v>
      </c>
      <c r="AA2282" s="132" t="e">
        <v>#N/A</v>
      </c>
      <c r="AB2282" s="132" t="e">
        <v>#N/A</v>
      </c>
      <c r="AC2282" s="132" t="e">
        <v>#N/A</v>
      </c>
      <c r="AD2282" s="132" t="e">
        <v>#N/A</v>
      </c>
      <c r="AE2282" s="132" t="e">
        <v>#N/A</v>
      </c>
      <c r="AF2282" s="132" t="e">
        <v>#N/A</v>
      </c>
    </row>
    <row r="2283" spans="1:32">
      <c r="A2283" s="129">
        <v>39843</v>
      </c>
      <c r="B2283" s="132" t="e">
        <v>#N/A</v>
      </c>
      <c r="C2283" s="132" t="e">
        <v>#N/A</v>
      </c>
      <c r="D2283" s="132" t="e">
        <v>#N/A</v>
      </c>
      <c r="E2283" s="132" t="e">
        <v>#N/A</v>
      </c>
      <c r="F2283" s="132" t="e">
        <v>#N/A</v>
      </c>
      <c r="G2283" s="132" t="e">
        <v>#N/A</v>
      </c>
      <c r="H2283" s="132" t="e">
        <v>#N/A</v>
      </c>
      <c r="I2283" s="132" t="e">
        <v>#N/A</v>
      </c>
      <c r="J2283" s="132" t="e">
        <v>#N/A</v>
      </c>
      <c r="K2283" s="132" t="e">
        <v>#N/A</v>
      </c>
      <c r="L2283" s="132" t="e">
        <v>#N/A</v>
      </c>
      <c r="M2283" s="132" t="e">
        <v>#N/A</v>
      </c>
      <c r="N2283" s="132" t="e">
        <v>#N/A</v>
      </c>
      <c r="R2283" s="132" t="e">
        <v>#N/A</v>
      </c>
      <c r="S2283" s="132" t="e">
        <v>#N/A</v>
      </c>
      <c r="T2283" s="132" t="e">
        <v>#N/A</v>
      </c>
      <c r="U2283" s="132" t="e">
        <v>#N/A</v>
      </c>
      <c r="V2283" s="132" t="e">
        <v>#N/A</v>
      </c>
      <c r="W2283" s="132" t="e">
        <v>#N/A</v>
      </c>
      <c r="X2283" s="132" t="e">
        <v>#N/A</v>
      </c>
      <c r="Y2283" s="132" t="e">
        <v>#N/A</v>
      </c>
      <c r="Z2283" s="132" t="e">
        <v>#N/A</v>
      </c>
      <c r="AA2283" s="132" t="e">
        <v>#N/A</v>
      </c>
      <c r="AB2283" s="132" t="e">
        <v>#N/A</v>
      </c>
      <c r="AC2283" s="132" t="e">
        <v>#N/A</v>
      </c>
      <c r="AD2283" s="132" t="e">
        <v>#N/A</v>
      </c>
      <c r="AE2283" s="132" t="e">
        <v>#N/A</v>
      </c>
      <c r="AF2283" s="132" t="e">
        <v>#N/A</v>
      </c>
    </row>
    <row r="2284" spans="1:32">
      <c r="A2284" s="129">
        <v>39846</v>
      </c>
      <c r="B2284" s="132" t="e">
        <v>#N/A</v>
      </c>
      <c r="C2284" s="132">
        <v>208047</v>
      </c>
      <c r="D2284" s="132">
        <v>483891</v>
      </c>
      <c r="E2284" s="132">
        <v>120596</v>
      </c>
      <c r="F2284" s="132">
        <v>263280</v>
      </c>
      <c r="G2284" s="132">
        <v>1177588</v>
      </c>
      <c r="H2284" s="132">
        <v>75050</v>
      </c>
      <c r="I2284" s="132">
        <v>50565</v>
      </c>
      <c r="J2284" s="132">
        <v>52020</v>
      </c>
      <c r="K2284" s="132">
        <v>25894</v>
      </c>
      <c r="L2284" s="132">
        <v>3375</v>
      </c>
      <c r="M2284" s="132">
        <v>147765</v>
      </c>
      <c r="N2284" s="132" t="e">
        <v>#N/A</v>
      </c>
      <c r="R2284" s="132">
        <v>172689</v>
      </c>
      <c r="S2284" s="132">
        <v>230270</v>
      </c>
      <c r="T2284" s="132">
        <v>170680</v>
      </c>
      <c r="U2284" s="132">
        <v>139320</v>
      </c>
      <c r="V2284" s="132">
        <v>18650</v>
      </c>
      <c r="W2284" s="132">
        <v>1950</v>
      </c>
      <c r="X2284" s="132">
        <v>53512</v>
      </c>
      <c r="Y2284" s="132">
        <v>21480</v>
      </c>
      <c r="Z2284" s="132">
        <v>15935</v>
      </c>
      <c r="AA2284" s="132">
        <v>0</v>
      </c>
      <c r="AB2284" s="132">
        <v>0</v>
      </c>
      <c r="AC2284" s="132">
        <v>0</v>
      </c>
      <c r="AD2284" s="132">
        <v>0</v>
      </c>
      <c r="AE2284" s="132">
        <v>89650</v>
      </c>
      <c r="AF2284" s="132">
        <v>16683</v>
      </c>
    </row>
    <row r="2285" spans="1:32">
      <c r="A2285" s="129">
        <v>39847</v>
      </c>
      <c r="B2285" s="132" t="e">
        <v>#N/A</v>
      </c>
      <c r="C2285" s="132" t="e">
        <v>#N/A</v>
      </c>
      <c r="D2285" s="132" t="e">
        <v>#N/A</v>
      </c>
      <c r="E2285" s="132" t="e">
        <v>#N/A</v>
      </c>
      <c r="F2285" s="132" t="e">
        <v>#N/A</v>
      </c>
      <c r="G2285" s="132" t="e">
        <v>#N/A</v>
      </c>
      <c r="H2285" s="132" t="e">
        <v>#N/A</v>
      </c>
      <c r="I2285" s="132" t="e">
        <v>#N/A</v>
      </c>
      <c r="J2285" s="132" t="e">
        <v>#N/A</v>
      </c>
      <c r="K2285" s="132" t="e">
        <v>#N/A</v>
      </c>
      <c r="L2285" s="132" t="e">
        <v>#N/A</v>
      </c>
      <c r="M2285" s="132" t="e">
        <v>#N/A</v>
      </c>
      <c r="N2285" s="132" t="e">
        <v>#N/A</v>
      </c>
      <c r="R2285" s="132" t="e">
        <v>#N/A</v>
      </c>
      <c r="S2285" s="132" t="e">
        <v>#N/A</v>
      </c>
      <c r="T2285" s="132" t="e">
        <v>#N/A</v>
      </c>
      <c r="U2285" s="132" t="e">
        <v>#N/A</v>
      </c>
      <c r="V2285" s="132" t="e">
        <v>#N/A</v>
      </c>
      <c r="W2285" s="132" t="e">
        <v>#N/A</v>
      </c>
      <c r="X2285" s="132" t="e">
        <v>#N/A</v>
      </c>
      <c r="Y2285" s="132" t="e">
        <v>#N/A</v>
      </c>
      <c r="Z2285" s="132" t="e">
        <v>#N/A</v>
      </c>
      <c r="AA2285" s="132" t="e">
        <v>#N/A</v>
      </c>
      <c r="AB2285" s="132" t="e">
        <v>#N/A</v>
      </c>
      <c r="AC2285" s="132" t="e">
        <v>#N/A</v>
      </c>
      <c r="AD2285" s="132" t="e">
        <v>#N/A</v>
      </c>
      <c r="AE2285" s="132" t="e">
        <v>#N/A</v>
      </c>
      <c r="AF2285" s="132" t="e">
        <v>#N/A</v>
      </c>
    </row>
    <row r="2286" spans="1:32">
      <c r="A2286" s="129">
        <v>39848</v>
      </c>
      <c r="B2286" s="132" t="e">
        <v>#N/A</v>
      </c>
      <c r="C2286" s="132" t="e">
        <v>#N/A</v>
      </c>
      <c r="D2286" s="132" t="e">
        <v>#N/A</v>
      </c>
      <c r="E2286" s="132" t="e">
        <v>#N/A</v>
      </c>
      <c r="F2286" s="132" t="e">
        <v>#N/A</v>
      </c>
      <c r="G2286" s="132" t="e">
        <v>#N/A</v>
      </c>
      <c r="H2286" s="132" t="e">
        <v>#N/A</v>
      </c>
      <c r="I2286" s="132" t="e">
        <v>#N/A</v>
      </c>
      <c r="J2286" s="132" t="e">
        <v>#N/A</v>
      </c>
      <c r="K2286" s="132" t="e">
        <v>#N/A</v>
      </c>
      <c r="L2286" s="132" t="e">
        <v>#N/A</v>
      </c>
      <c r="M2286" s="132" t="e">
        <v>#N/A</v>
      </c>
      <c r="N2286" s="132" t="e">
        <v>#N/A</v>
      </c>
      <c r="R2286" s="132" t="e">
        <v>#N/A</v>
      </c>
      <c r="S2286" s="132" t="e">
        <v>#N/A</v>
      </c>
      <c r="T2286" s="132" t="e">
        <v>#N/A</v>
      </c>
      <c r="U2286" s="132" t="e">
        <v>#N/A</v>
      </c>
      <c r="V2286" s="132" t="e">
        <v>#N/A</v>
      </c>
      <c r="W2286" s="132" t="e">
        <v>#N/A</v>
      </c>
      <c r="X2286" s="132" t="e">
        <v>#N/A</v>
      </c>
      <c r="Y2286" s="132" t="e">
        <v>#N/A</v>
      </c>
      <c r="Z2286" s="132" t="e">
        <v>#N/A</v>
      </c>
      <c r="AA2286" s="132" t="e">
        <v>#N/A</v>
      </c>
      <c r="AB2286" s="132" t="e">
        <v>#N/A</v>
      </c>
      <c r="AC2286" s="132" t="e">
        <v>#N/A</v>
      </c>
      <c r="AD2286" s="132" t="e">
        <v>#N/A</v>
      </c>
      <c r="AE2286" s="132" t="e">
        <v>#N/A</v>
      </c>
      <c r="AF2286" s="132" t="e">
        <v>#N/A</v>
      </c>
    </row>
    <row r="2287" spans="1:32">
      <c r="A2287" s="129">
        <v>39849</v>
      </c>
      <c r="B2287" s="132" t="e">
        <v>#N/A</v>
      </c>
      <c r="C2287" s="132" t="e">
        <v>#N/A</v>
      </c>
      <c r="D2287" s="132" t="e">
        <v>#N/A</v>
      </c>
      <c r="E2287" s="132" t="e">
        <v>#N/A</v>
      </c>
      <c r="F2287" s="132" t="e">
        <v>#N/A</v>
      </c>
      <c r="G2287" s="132" t="e">
        <v>#N/A</v>
      </c>
      <c r="H2287" s="132" t="e">
        <v>#N/A</v>
      </c>
      <c r="I2287" s="132" t="e">
        <v>#N/A</v>
      </c>
      <c r="J2287" s="132" t="e">
        <v>#N/A</v>
      </c>
      <c r="K2287" s="132" t="e">
        <v>#N/A</v>
      </c>
      <c r="L2287" s="132" t="e">
        <v>#N/A</v>
      </c>
      <c r="M2287" s="132" t="e">
        <v>#N/A</v>
      </c>
      <c r="N2287" s="132" t="e">
        <v>#N/A</v>
      </c>
      <c r="R2287" s="132" t="e">
        <v>#N/A</v>
      </c>
      <c r="S2287" s="132" t="e">
        <v>#N/A</v>
      </c>
      <c r="T2287" s="132" t="e">
        <v>#N/A</v>
      </c>
      <c r="U2287" s="132" t="e">
        <v>#N/A</v>
      </c>
      <c r="V2287" s="132" t="e">
        <v>#N/A</v>
      </c>
      <c r="W2287" s="132" t="e">
        <v>#N/A</v>
      </c>
      <c r="X2287" s="132" t="e">
        <v>#N/A</v>
      </c>
      <c r="Y2287" s="132" t="e">
        <v>#N/A</v>
      </c>
      <c r="Z2287" s="132" t="e">
        <v>#N/A</v>
      </c>
      <c r="AA2287" s="132" t="e">
        <v>#N/A</v>
      </c>
      <c r="AB2287" s="132" t="e">
        <v>#N/A</v>
      </c>
      <c r="AC2287" s="132" t="e">
        <v>#N/A</v>
      </c>
      <c r="AD2287" s="132" t="e">
        <v>#N/A</v>
      </c>
      <c r="AE2287" s="132" t="e">
        <v>#N/A</v>
      </c>
      <c r="AF2287" s="132" t="e">
        <v>#N/A</v>
      </c>
    </row>
    <row r="2288" spans="1:32">
      <c r="A2288" s="129">
        <v>39850</v>
      </c>
      <c r="B2288" s="132" t="e">
        <v>#N/A</v>
      </c>
      <c r="C2288" s="132" t="e">
        <v>#N/A</v>
      </c>
      <c r="D2288" s="132" t="e">
        <v>#N/A</v>
      </c>
      <c r="E2288" s="132" t="e">
        <v>#N/A</v>
      </c>
      <c r="F2288" s="132" t="e">
        <v>#N/A</v>
      </c>
      <c r="G2288" s="132" t="e">
        <v>#N/A</v>
      </c>
      <c r="H2288" s="132" t="e">
        <v>#N/A</v>
      </c>
      <c r="I2288" s="132" t="e">
        <v>#N/A</v>
      </c>
      <c r="J2288" s="132" t="e">
        <v>#N/A</v>
      </c>
      <c r="K2288" s="132" t="e">
        <v>#N/A</v>
      </c>
      <c r="L2288" s="132" t="e">
        <v>#N/A</v>
      </c>
      <c r="M2288" s="132" t="e">
        <v>#N/A</v>
      </c>
      <c r="N2288" s="132" t="e">
        <v>#N/A</v>
      </c>
      <c r="R2288" s="132" t="e">
        <v>#N/A</v>
      </c>
      <c r="S2288" s="132" t="e">
        <v>#N/A</v>
      </c>
      <c r="T2288" s="132" t="e">
        <v>#N/A</v>
      </c>
      <c r="U2288" s="132" t="e">
        <v>#N/A</v>
      </c>
      <c r="V2288" s="132" t="e">
        <v>#N/A</v>
      </c>
      <c r="W2288" s="132" t="e">
        <v>#N/A</v>
      </c>
      <c r="X2288" s="132" t="e">
        <v>#N/A</v>
      </c>
      <c r="Y2288" s="132" t="e">
        <v>#N/A</v>
      </c>
      <c r="Z2288" s="132" t="e">
        <v>#N/A</v>
      </c>
      <c r="AA2288" s="132" t="e">
        <v>#N/A</v>
      </c>
      <c r="AB2288" s="132" t="e">
        <v>#N/A</v>
      </c>
      <c r="AC2288" s="132" t="e">
        <v>#N/A</v>
      </c>
      <c r="AD2288" s="132" t="e">
        <v>#N/A</v>
      </c>
      <c r="AE2288" s="132" t="e">
        <v>#N/A</v>
      </c>
      <c r="AF2288" s="132" t="e">
        <v>#N/A</v>
      </c>
    </row>
    <row r="2289" spans="1:32">
      <c r="A2289" s="129">
        <v>39853</v>
      </c>
      <c r="B2289" s="132" t="e">
        <v>#N/A</v>
      </c>
      <c r="C2289" s="132" t="e">
        <v>#N/A</v>
      </c>
      <c r="D2289" s="132" t="e">
        <v>#N/A</v>
      </c>
      <c r="E2289" s="132" t="e">
        <v>#N/A</v>
      </c>
      <c r="F2289" s="132" t="e">
        <v>#N/A</v>
      </c>
      <c r="G2289" s="132" t="e">
        <v>#N/A</v>
      </c>
      <c r="H2289" s="132" t="e">
        <v>#N/A</v>
      </c>
      <c r="I2289" s="132" t="e">
        <v>#N/A</v>
      </c>
      <c r="J2289" s="132" t="e">
        <v>#N/A</v>
      </c>
      <c r="K2289" s="132" t="e">
        <v>#N/A</v>
      </c>
      <c r="L2289" s="132" t="e">
        <v>#N/A</v>
      </c>
      <c r="M2289" s="132" t="e">
        <v>#N/A</v>
      </c>
      <c r="N2289" s="132" t="e">
        <v>#N/A</v>
      </c>
      <c r="R2289" s="132" t="e">
        <v>#N/A</v>
      </c>
      <c r="S2289" s="132" t="e">
        <v>#N/A</v>
      </c>
      <c r="T2289" s="132" t="e">
        <v>#N/A</v>
      </c>
      <c r="U2289" s="132" t="e">
        <v>#N/A</v>
      </c>
      <c r="V2289" s="132" t="e">
        <v>#N/A</v>
      </c>
      <c r="W2289" s="132" t="e">
        <v>#N/A</v>
      </c>
      <c r="X2289" s="132" t="e">
        <v>#N/A</v>
      </c>
      <c r="Y2289" s="132" t="e">
        <v>#N/A</v>
      </c>
      <c r="Z2289" s="132" t="e">
        <v>#N/A</v>
      </c>
      <c r="AA2289" s="132" t="e">
        <v>#N/A</v>
      </c>
      <c r="AB2289" s="132" t="e">
        <v>#N/A</v>
      </c>
      <c r="AC2289" s="132" t="e">
        <v>#N/A</v>
      </c>
      <c r="AD2289" s="132" t="e">
        <v>#N/A</v>
      </c>
      <c r="AE2289" s="132" t="e">
        <v>#N/A</v>
      </c>
      <c r="AF2289" s="132" t="e">
        <v>#N/A</v>
      </c>
    </row>
    <row r="2290" spans="1:32">
      <c r="A2290" s="129">
        <v>39854</v>
      </c>
      <c r="B2290" s="132">
        <v>372782</v>
      </c>
      <c r="C2290" s="132">
        <v>35547</v>
      </c>
      <c r="D2290" s="132">
        <v>149788</v>
      </c>
      <c r="E2290" s="132">
        <v>31370</v>
      </c>
      <c r="F2290" s="132">
        <v>86900</v>
      </c>
      <c r="G2290" s="132">
        <v>339735</v>
      </c>
      <c r="H2290" s="132">
        <v>6596</v>
      </c>
      <c r="I2290" s="132">
        <v>16601</v>
      </c>
      <c r="J2290" s="132">
        <v>17900</v>
      </c>
      <c r="K2290" s="132">
        <v>17130</v>
      </c>
      <c r="L2290" s="132">
        <v>350</v>
      </c>
      <c r="M2290" s="132">
        <v>33047</v>
      </c>
      <c r="N2290" s="132">
        <v>372782</v>
      </c>
      <c r="R2290" s="132">
        <v>30100</v>
      </c>
      <c r="S2290" s="132">
        <v>17750</v>
      </c>
      <c r="T2290" s="132">
        <v>119220</v>
      </c>
      <c r="U2290" s="132">
        <v>31860</v>
      </c>
      <c r="V2290" s="132">
        <v>0</v>
      </c>
      <c r="W2290" s="132">
        <v>0</v>
      </c>
      <c r="X2290" s="132">
        <v>5850</v>
      </c>
      <c r="Y2290" s="132">
        <v>5850</v>
      </c>
      <c r="Z2290" s="132">
        <v>4339</v>
      </c>
      <c r="AA2290" s="132">
        <v>0</v>
      </c>
      <c r="AB2290" s="132">
        <v>0</v>
      </c>
      <c r="AC2290" s="132">
        <v>0</v>
      </c>
      <c r="AD2290" s="132">
        <v>0</v>
      </c>
      <c r="AE2290" s="132">
        <v>11000</v>
      </c>
      <c r="AF2290" s="132">
        <v>0</v>
      </c>
    </row>
    <row r="2291" spans="1:32">
      <c r="A2291" s="129">
        <v>39855</v>
      </c>
      <c r="B2291" s="132" t="e">
        <v>#N/A</v>
      </c>
      <c r="C2291" s="132" t="e">
        <v>#N/A</v>
      </c>
      <c r="D2291" s="132" t="e">
        <v>#N/A</v>
      </c>
      <c r="E2291" s="132" t="e">
        <v>#N/A</v>
      </c>
      <c r="F2291" s="132" t="e">
        <v>#N/A</v>
      </c>
      <c r="G2291" s="132" t="e">
        <v>#N/A</v>
      </c>
      <c r="H2291" s="132" t="e">
        <v>#N/A</v>
      </c>
      <c r="I2291" s="132" t="e">
        <v>#N/A</v>
      </c>
      <c r="J2291" s="132" t="e">
        <v>#N/A</v>
      </c>
      <c r="K2291" s="132" t="e">
        <v>#N/A</v>
      </c>
      <c r="L2291" s="132" t="e">
        <v>#N/A</v>
      </c>
      <c r="M2291" s="132" t="e">
        <v>#N/A</v>
      </c>
      <c r="N2291" s="132" t="e">
        <v>#N/A</v>
      </c>
      <c r="R2291" s="132" t="e">
        <v>#N/A</v>
      </c>
      <c r="S2291" s="132" t="e">
        <v>#N/A</v>
      </c>
      <c r="T2291" s="132" t="e">
        <v>#N/A</v>
      </c>
      <c r="U2291" s="132" t="e">
        <v>#N/A</v>
      </c>
      <c r="V2291" s="132" t="e">
        <v>#N/A</v>
      </c>
      <c r="W2291" s="132" t="e">
        <v>#N/A</v>
      </c>
      <c r="X2291" s="132" t="e">
        <v>#N/A</v>
      </c>
      <c r="Y2291" s="132" t="e">
        <v>#N/A</v>
      </c>
      <c r="Z2291" s="132" t="e">
        <v>#N/A</v>
      </c>
      <c r="AA2291" s="132" t="e">
        <v>#N/A</v>
      </c>
      <c r="AB2291" s="132" t="e">
        <v>#N/A</v>
      </c>
      <c r="AC2291" s="132" t="e">
        <v>#N/A</v>
      </c>
      <c r="AD2291" s="132" t="e">
        <v>#N/A</v>
      </c>
      <c r="AE2291" s="132" t="e">
        <v>#N/A</v>
      </c>
      <c r="AF2291" s="132" t="e">
        <v>#N/A</v>
      </c>
    </row>
    <row r="2292" spans="1:32">
      <c r="A2292" s="129">
        <v>39856</v>
      </c>
      <c r="B2292" s="132" t="e">
        <v>#N/A</v>
      </c>
      <c r="C2292" s="132" t="e">
        <v>#N/A</v>
      </c>
      <c r="D2292" s="132" t="e">
        <v>#N/A</v>
      </c>
      <c r="E2292" s="132" t="e">
        <v>#N/A</v>
      </c>
      <c r="F2292" s="132" t="e">
        <v>#N/A</v>
      </c>
      <c r="G2292" s="132" t="e">
        <v>#N/A</v>
      </c>
      <c r="H2292" s="132" t="e">
        <v>#N/A</v>
      </c>
      <c r="I2292" s="132" t="e">
        <v>#N/A</v>
      </c>
      <c r="J2292" s="132" t="e">
        <v>#N/A</v>
      </c>
      <c r="K2292" s="132" t="e">
        <v>#N/A</v>
      </c>
      <c r="L2292" s="132" t="e">
        <v>#N/A</v>
      </c>
      <c r="M2292" s="132" t="e">
        <v>#N/A</v>
      </c>
      <c r="N2292" s="132" t="e">
        <v>#N/A</v>
      </c>
      <c r="R2292" s="132" t="e">
        <v>#N/A</v>
      </c>
      <c r="S2292" s="132" t="e">
        <v>#N/A</v>
      </c>
      <c r="T2292" s="132" t="e">
        <v>#N/A</v>
      </c>
      <c r="U2292" s="132" t="e">
        <v>#N/A</v>
      </c>
      <c r="V2292" s="132" t="e">
        <v>#N/A</v>
      </c>
      <c r="W2292" s="132" t="e">
        <v>#N/A</v>
      </c>
      <c r="X2292" s="132" t="e">
        <v>#N/A</v>
      </c>
      <c r="Y2292" s="132" t="e">
        <v>#N/A</v>
      </c>
      <c r="Z2292" s="132" t="e">
        <v>#N/A</v>
      </c>
      <c r="AA2292" s="132" t="e">
        <v>#N/A</v>
      </c>
      <c r="AB2292" s="132" t="e">
        <v>#N/A</v>
      </c>
      <c r="AC2292" s="132" t="e">
        <v>#N/A</v>
      </c>
      <c r="AD2292" s="132" t="e">
        <v>#N/A</v>
      </c>
      <c r="AE2292" s="132" t="e">
        <v>#N/A</v>
      </c>
      <c r="AF2292" s="132" t="e">
        <v>#N/A</v>
      </c>
    </row>
    <row r="2293" spans="1:32">
      <c r="A2293" s="129">
        <v>39857</v>
      </c>
      <c r="B2293" s="132" t="e">
        <v>#N/A</v>
      </c>
      <c r="C2293" s="132" t="e">
        <v>#N/A</v>
      </c>
      <c r="D2293" s="132" t="e">
        <v>#N/A</v>
      </c>
      <c r="E2293" s="132" t="e">
        <v>#N/A</v>
      </c>
      <c r="F2293" s="132" t="e">
        <v>#N/A</v>
      </c>
      <c r="G2293" s="132" t="e">
        <v>#N/A</v>
      </c>
      <c r="H2293" s="132" t="e">
        <v>#N/A</v>
      </c>
      <c r="I2293" s="132" t="e">
        <v>#N/A</v>
      </c>
      <c r="J2293" s="132" t="e">
        <v>#N/A</v>
      </c>
      <c r="K2293" s="132" t="e">
        <v>#N/A</v>
      </c>
      <c r="L2293" s="132" t="e">
        <v>#N/A</v>
      </c>
      <c r="M2293" s="132" t="e">
        <v>#N/A</v>
      </c>
      <c r="N2293" s="132" t="e">
        <v>#N/A</v>
      </c>
      <c r="R2293" s="132" t="e">
        <v>#N/A</v>
      </c>
      <c r="S2293" s="132" t="e">
        <v>#N/A</v>
      </c>
      <c r="T2293" s="132" t="e">
        <v>#N/A</v>
      </c>
      <c r="U2293" s="132" t="e">
        <v>#N/A</v>
      </c>
      <c r="V2293" s="132" t="e">
        <v>#N/A</v>
      </c>
      <c r="W2293" s="132" t="e">
        <v>#N/A</v>
      </c>
      <c r="X2293" s="132" t="e">
        <v>#N/A</v>
      </c>
      <c r="Y2293" s="132" t="e">
        <v>#N/A</v>
      </c>
      <c r="Z2293" s="132" t="e">
        <v>#N/A</v>
      </c>
      <c r="AA2293" s="132" t="e">
        <v>#N/A</v>
      </c>
      <c r="AB2293" s="132" t="e">
        <v>#N/A</v>
      </c>
      <c r="AC2293" s="132" t="e">
        <v>#N/A</v>
      </c>
      <c r="AD2293" s="132" t="e">
        <v>#N/A</v>
      </c>
      <c r="AE2293" s="132" t="e">
        <v>#N/A</v>
      </c>
      <c r="AF2293" s="132" t="e">
        <v>#N/A</v>
      </c>
    </row>
    <row r="2294" spans="1:32">
      <c r="A2294" s="129">
        <v>39861</v>
      </c>
      <c r="B2294" s="132" t="e">
        <v>#N/A</v>
      </c>
      <c r="C2294" s="132" t="e">
        <v>#N/A</v>
      </c>
      <c r="D2294" s="132" t="e">
        <v>#N/A</v>
      </c>
      <c r="E2294" s="132" t="e">
        <v>#N/A</v>
      </c>
      <c r="F2294" s="132" t="e">
        <v>#N/A</v>
      </c>
      <c r="G2294" s="132" t="e">
        <v>#N/A</v>
      </c>
      <c r="H2294" s="132" t="e">
        <v>#N/A</v>
      </c>
      <c r="I2294" s="132" t="e">
        <v>#N/A</v>
      </c>
      <c r="J2294" s="132" t="e">
        <v>#N/A</v>
      </c>
      <c r="K2294" s="132" t="e">
        <v>#N/A</v>
      </c>
      <c r="L2294" s="132" t="e">
        <v>#N/A</v>
      </c>
      <c r="M2294" s="132" t="e">
        <v>#N/A</v>
      </c>
      <c r="N2294" s="132" t="e">
        <v>#N/A</v>
      </c>
      <c r="R2294" s="132" t="e">
        <v>#N/A</v>
      </c>
      <c r="S2294" s="132" t="e">
        <v>#N/A</v>
      </c>
      <c r="T2294" s="132" t="e">
        <v>#N/A</v>
      </c>
      <c r="U2294" s="132" t="e">
        <v>#N/A</v>
      </c>
      <c r="V2294" s="132" t="e">
        <v>#N/A</v>
      </c>
      <c r="W2294" s="132" t="e">
        <v>#N/A</v>
      </c>
      <c r="X2294" s="132" t="e">
        <v>#N/A</v>
      </c>
      <c r="Y2294" s="132" t="e">
        <v>#N/A</v>
      </c>
      <c r="Z2294" s="132" t="e">
        <v>#N/A</v>
      </c>
      <c r="AA2294" s="132" t="e">
        <v>#N/A</v>
      </c>
      <c r="AB2294" s="132" t="e">
        <v>#N/A</v>
      </c>
      <c r="AC2294" s="132" t="e">
        <v>#N/A</v>
      </c>
      <c r="AD2294" s="132" t="e">
        <v>#N/A</v>
      </c>
      <c r="AE2294" s="132" t="e">
        <v>#N/A</v>
      </c>
      <c r="AF2294" s="132" t="e">
        <v>#N/A</v>
      </c>
    </row>
    <row r="2295" spans="1:32">
      <c r="A2295" s="129">
        <v>39862</v>
      </c>
      <c r="B2295" s="132" t="e">
        <v>#N/A</v>
      </c>
      <c r="C2295" s="132" t="e">
        <v>#N/A</v>
      </c>
      <c r="D2295" s="132" t="e">
        <v>#N/A</v>
      </c>
      <c r="E2295" s="132" t="e">
        <v>#N/A</v>
      </c>
      <c r="F2295" s="132" t="e">
        <v>#N/A</v>
      </c>
      <c r="G2295" s="132" t="e">
        <v>#N/A</v>
      </c>
      <c r="H2295" s="132" t="e">
        <v>#N/A</v>
      </c>
      <c r="I2295" s="132" t="e">
        <v>#N/A</v>
      </c>
      <c r="J2295" s="132" t="e">
        <v>#N/A</v>
      </c>
      <c r="K2295" s="132" t="e">
        <v>#N/A</v>
      </c>
      <c r="L2295" s="132" t="e">
        <v>#N/A</v>
      </c>
      <c r="M2295" s="132" t="e">
        <v>#N/A</v>
      </c>
      <c r="N2295" s="132" t="e">
        <v>#N/A</v>
      </c>
      <c r="R2295" s="132" t="e">
        <v>#N/A</v>
      </c>
      <c r="S2295" s="132" t="e">
        <v>#N/A</v>
      </c>
      <c r="T2295" s="132" t="e">
        <v>#N/A</v>
      </c>
      <c r="U2295" s="132" t="e">
        <v>#N/A</v>
      </c>
      <c r="V2295" s="132" t="e">
        <v>#N/A</v>
      </c>
      <c r="W2295" s="132" t="e">
        <v>#N/A</v>
      </c>
      <c r="X2295" s="132" t="e">
        <v>#N/A</v>
      </c>
      <c r="Y2295" s="132" t="e">
        <v>#N/A</v>
      </c>
      <c r="Z2295" s="132" t="e">
        <v>#N/A</v>
      </c>
      <c r="AA2295" s="132" t="e">
        <v>#N/A</v>
      </c>
      <c r="AB2295" s="132" t="e">
        <v>#N/A</v>
      </c>
      <c r="AC2295" s="132" t="e">
        <v>#N/A</v>
      </c>
      <c r="AD2295" s="132" t="e">
        <v>#N/A</v>
      </c>
      <c r="AE2295" s="132" t="e">
        <v>#N/A</v>
      </c>
      <c r="AF2295" s="132" t="e">
        <v>#N/A</v>
      </c>
    </row>
    <row r="2296" spans="1:32">
      <c r="A2296" s="129">
        <v>39863</v>
      </c>
      <c r="B2296" s="132" t="e">
        <v>#N/A</v>
      </c>
      <c r="C2296" s="132" t="e">
        <v>#N/A</v>
      </c>
      <c r="D2296" s="132" t="e">
        <v>#N/A</v>
      </c>
      <c r="E2296" s="132" t="e">
        <v>#N/A</v>
      </c>
      <c r="F2296" s="132" t="e">
        <v>#N/A</v>
      </c>
      <c r="G2296" s="132" t="e">
        <v>#N/A</v>
      </c>
      <c r="H2296" s="132" t="e">
        <v>#N/A</v>
      </c>
      <c r="I2296" s="132" t="e">
        <v>#N/A</v>
      </c>
      <c r="J2296" s="132" t="e">
        <v>#N/A</v>
      </c>
      <c r="K2296" s="132" t="e">
        <v>#N/A</v>
      </c>
      <c r="L2296" s="132" t="e">
        <v>#N/A</v>
      </c>
      <c r="M2296" s="132" t="e">
        <v>#N/A</v>
      </c>
      <c r="N2296" s="132" t="e">
        <v>#N/A</v>
      </c>
      <c r="R2296" s="132" t="e">
        <v>#N/A</v>
      </c>
      <c r="S2296" s="132" t="e">
        <v>#N/A</v>
      </c>
      <c r="T2296" s="132" t="e">
        <v>#N/A</v>
      </c>
      <c r="U2296" s="132" t="e">
        <v>#N/A</v>
      </c>
      <c r="V2296" s="132" t="e">
        <v>#N/A</v>
      </c>
      <c r="W2296" s="132" t="e">
        <v>#N/A</v>
      </c>
      <c r="X2296" s="132" t="e">
        <v>#N/A</v>
      </c>
      <c r="Y2296" s="132" t="e">
        <v>#N/A</v>
      </c>
      <c r="Z2296" s="132" t="e">
        <v>#N/A</v>
      </c>
      <c r="AA2296" s="132" t="e">
        <v>#N/A</v>
      </c>
      <c r="AB2296" s="132" t="e">
        <v>#N/A</v>
      </c>
      <c r="AC2296" s="132" t="e">
        <v>#N/A</v>
      </c>
      <c r="AD2296" s="132" t="e">
        <v>#N/A</v>
      </c>
      <c r="AE2296" s="132" t="e">
        <v>#N/A</v>
      </c>
      <c r="AF2296" s="132" t="e">
        <v>#N/A</v>
      </c>
    </row>
    <row r="2297" spans="1:32">
      <c r="A2297" s="129">
        <v>39864</v>
      </c>
      <c r="B2297" s="132">
        <v>785292</v>
      </c>
      <c r="C2297" s="132">
        <v>84803</v>
      </c>
      <c r="D2297" s="132">
        <v>319306</v>
      </c>
      <c r="E2297" s="132">
        <v>71147</v>
      </c>
      <c r="F2297" s="132">
        <v>183450</v>
      </c>
      <c r="G2297" s="132">
        <v>718061</v>
      </c>
      <c r="H2297" s="132">
        <v>13446</v>
      </c>
      <c r="I2297" s="132">
        <v>32055</v>
      </c>
      <c r="J2297" s="132">
        <v>28300</v>
      </c>
      <c r="K2297" s="132">
        <v>22555</v>
      </c>
      <c r="L2297" s="132">
        <v>350</v>
      </c>
      <c r="M2297" s="132">
        <v>67231</v>
      </c>
      <c r="N2297" s="132">
        <v>785292</v>
      </c>
      <c r="R2297" s="132">
        <v>83100</v>
      </c>
      <c r="S2297" s="132">
        <v>66250</v>
      </c>
      <c r="T2297" s="132">
        <v>231860</v>
      </c>
      <c r="U2297" s="132">
        <v>50115</v>
      </c>
      <c r="V2297" s="132">
        <v>0</v>
      </c>
      <c r="W2297" s="132">
        <v>0</v>
      </c>
      <c r="X2297" s="132">
        <v>22030</v>
      </c>
      <c r="Y2297" s="132">
        <v>11900</v>
      </c>
      <c r="Z2297" s="132">
        <v>6874</v>
      </c>
      <c r="AA2297" s="132">
        <v>3550</v>
      </c>
      <c r="AB2297" s="132">
        <v>0</v>
      </c>
      <c r="AC2297" s="132">
        <v>0</v>
      </c>
      <c r="AD2297" s="132">
        <v>0</v>
      </c>
      <c r="AE2297" s="132">
        <v>40700</v>
      </c>
      <c r="AF2297" s="132">
        <v>2700</v>
      </c>
    </row>
    <row r="2298" spans="1:32">
      <c r="A2298" s="129">
        <v>39867</v>
      </c>
      <c r="B2298" s="132" t="e">
        <v>#N/A</v>
      </c>
      <c r="C2298" s="132" t="e">
        <v>#N/A</v>
      </c>
      <c r="D2298" s="132" t="e">
        <v>#N/A</v>
      </c>
      <c r="E2298" s="132" t="e">
        <v>#N/A</v>
      </c>
      <c r="F2298" s="132" t="e">
        <v>#N/A</v>
      </c>
      <c r="G2298" s="132" t="e">
        <v>#N/A</v>
      </c>
      <c r="H2298" s="132" t="e">
        <v>#N/A</v>
      </c>
      <c r="I2298" s="132" t="e">
        <v>#N/A</v>
      </c>
      <c r="J2298" s="132" t="e">
        <v>#N/A</v>
      </c>
      <c r="K2298" s="132" t="e">
        <v>#N/A</v>
      </c>
      <c r="L2298" s="132" t="e">
        <v>#N/A</v>
      </c>
      <c r="M2298" s="132" t="e">
        <v>#N/A</v>
      </c>
      <c r="N2298" s="132" t="e">
        <v>#N/A</v>
      </c>
      <c r="R2298" s="132" t="e">
        <v>#N/A</v>
      </c>
      <c r="S2298" s="132" t="e">
        <v>#N/A</v>
      </c>
      <c r="T2298" s="132" t="e">
        <v>#N/A</v>
      </c>
      <c r="U2298" s="132" t="e">
        <v>#N/A</v>
      </c>
      <c r="V2298" s="132" t="e">
        <v>#N/A</v>
      </c>
      <c r="W2298" s="132" t="e">
        <v>#N/A</v>
      </c>
      <c r="X2298" s="132" t="e">
        <v>#N/A</v>
      </c>
      <c r="Y2298" s="132" t="e">
        <v>#N/A</v>
      </c>
      <c r="Z2298" s="132" t="e">
        <v>#N/A</v>
      </c>
      <c r="AA2298" s="132" t="e">
        <v>#N/A</v>
      </c>
      <c r="AB2298" s="132" t="e">
        <v>#N/A</v>
      </c>
      <c r="AC2298" s="132" t="e">
        <v>#N/A</v>
      </c>
      <c r="AD2298" s="132" t="e">
        <v>#N/A</v>
      </c>
      <c r="AE2298" s="132" t="e">
        <v>#N/A</v>
      </c>
      <c r="AF2298" s="132" t="e">
        <v>#N/A</v>
      </c>
    </row>
    <row r="2299" spans="1:32">
      <c r="A2299" s="129">
        <v>39868</v>
      </c>
      <c r="B2299" s="132" t="e">
        <v>#N/A</v>
      </c>
      <c r="C2299" s="132" t="e">
        <v>#N/A</v>
      </c>
      <c r="D2299" s="132" t="e">
        <v>#N/A</v>
      </c>
      <c r="E2299" s="132" t="e">
        <v>#N/A</v>
      </c>
      <c r="F2299" s="132" t="e">
        <v>#N/A</v>
      </c>
      <c r="G2299" s="132" t="e">
        <v>#N/A</v>
      </c>
      <c r="H2299" s="132" t="e">
        <v>#N/A</v>
      </c>
      <c r="I2299" s="132" t="e">
        <v>#N/A</v>
      </c>
      <c r="J2299" s="132" t="e">
        <v>#N/A</v>
      </c>
      <c r="K2299" s="132" t="e">
        <v>#N/A</v>
      </c>
      <c r="L2299" s="132" t="e">
        <v>#N/A</v>
      </c>
      <c r="M2299" s="132" t="e">
        <v>#N/A</v>
      </c>
      <c r="N2299" s="132" t="e">
        <v>#N/A</v>
      </c>
      <c r="R2299" s="132" t="e">
        <v>#N/A</v>
      </c>
      <c r="S2299" s="132" t="e">
        <v>#N/A</v>
      </c>
      <c r="T2299" s="132" t="e">
        <v>#N/A</v>
      </c>
      <c r="U2299" s="132" t="e">
        <v>#N/A</v>
      </c>
      <c r="V2299" s="132" t="e">
        <v>#N/A</v>
      </c>
      <c r="W2299" s="132" t="e">
        <v>#N/A</v>
      </c>
      <c r="X2299" s="132" t="e">
        <v>#N/A</v>
      </c>
      <c r="Y2299" s="132" t="e">
        <v>#N/A</v>
      </c>
      <c r="Z2299" s="132" t="e">
        <v>#N/A</v>
      </c>
      <c r="AA2299" s="132" t="e">
        <v>#N/A</v>
      </c>
      <c r="AB2299" s="132" t="e">
        <v>#N/A</v>
      </c>
      <c r="AC2299" s="132" t="e">
        <v>#N/A</v>
      </c>
      <c r="AD2299" s="132" t="e">
        <v>#N/A</v>
      </c>
      <c r="AE2299" s="132" t="e">
        <v>#N/A</v>
      </c>
      <c r="AF2299" s="132" t="e">
        <v>#N/A</v>
      </c>
    </row>
    <row r="2300" spans="1:32">
      <c r="A2300" s="129">
        <v>39869</v>
      </c>
      <c r="B2300" s="132">
        <v>1009236</v>
      </c>
      <c r="C2300" s="132">
        <v>125256</v>
      </c>
      <c r="D2300" s="132">
        <v>421264</v>
      </c>
      <c r="E2300" s="132">
        <v>93154</v>
      </c>
      <c r="F2300" s="132">
        <v>208190</v>
      </c>
      <c r="G2300" s="132">
        <v>919814</v>
      </c>
      <c r="H2300" s="132">
        <v>22136</v>
      </c>
      <c r="I2300" s="132">
        <v>36556</v>
      </c>
      <c r="J2300" s="132">
        <v>37700</v>
      </c>
      <c r="K2300" s="132">
        <v>23750</v>
      </c>
      <c r="L2300" s="132">
        <v>350</v>
      </c>
      <c r="M2300" s="132">
        <v>89422</v>
      </c>
      <c r="N2300" s="132">
        <v>1009236</v>
      </c>
      <c r="R2300" s="132">
        <v>107100</v>
      </c>
      <c r="S2300" s="132">
        <v>113600</v>
      </c>
      <c r="T2300" s="132">
        <v>329170</v>
      </c>
      <c r="U2300" s="132">
        <v>58705</v>
      </c>
      <c r="V2300" s="132">
        <v>4900</v>
      </c>
      <c r="W2300" s="132">
        <v>0</v>
      </c>
      <c r="X2300" s="132">
        <v>35352</v>
      </c>
      <c r="Y2300" s="132">
        <v>11900</v>
      </c>
      <c r="Z2300" s="132">
        <v>8264</v>
      </c>
      <c r="AA2300" s="132">
        <v>3550</v>
      </c>
      <c r="AB2300" s="132">
        <v>0</v>
      </c>
      <c r="AC2300" s="132">
        <v>0</v>
      </c>
      <c r="AD2300" s="132">
        <v>0</v>
      </c>
      <c r="AE2300" s="132">
        <v>35700</v>
      </c>
      <c r="AF2300" s="132">
        <v>2700</v>
      </c>
    </row>
    <row r="2301" spans="1:32">
      <c r="A2301" s="129">
        <v>39870</v>
      </c>
      <c r="B2301" s="132" t="e">
        <v>#N/A</v>
      </c>
      <c r="C2301" s="132" t="e">
        <v>#N/A</v>
      </c>
      <c r="D2301" s="132" t="e">
        <v>#N/A</v>
      </c>
      <c r="E2301" s="132" t="e">
        <v>#N/A</v>
      </c>
      <c r="F2301" s="132" t="e">
        <v>#N/A</v>
      </c>
      <c r="G2301" s="132" t="e">
        <v>#N/A</v>
      </c>
      <c r="H2301" s="132" t="e">
        <v>#N/A</v>
      </c>
      <c r="I2301" s="132" t="e">
        <v>#N/A</v>
      </c>
      <c r="J2301" s="132" t="e">
        <v>#N/A</v>
      </c>
      <c r="K2301" s="132" t="e">
        <v>#N/A</v>
      </c>
      <c r="L2301" s="132" t="e">
        <v>#N/A</v>
      </c>
      <c r="M2301" s="132" t="e">
        <v>#N/A</v>
      </c>
      <c r="N2301" s="132" t="e">
        <v>#N/A</v>
      </c>
      <c r="R2301" s="132" t="e">
        <v>#N/A</v>
      </c>
      <c r="S2301" s="132" t="e">
        <v>#N/A</v>
      </c>
      <c r="T2301" s="132" t="e">
        <v>#N/A</v>
      </c>
      <c r="U2301" s="132" t="e">
        <v>#N/A</v>
      </c>
      <c r="V2301" s="132" t="e">
        <v>#N/A</v>
      </c>
      <c r="W2301" s="132" t="e">
        <v>#N/A</v>
      </c>
      <c r="X2301" s="132" t="e">
        <v>#N/A</v>
      </c>
      <c r="Y2301" s="132" t="e">
        <v>#N/A</v>
      </c>
      <c r="Z2301" s="132" t="e">
        <v>#N/A</v>
      </c>
      <c r="AA2301" s="132" t="e">
        <v>#N/A</v>
      </c>
      <c r="AB2301" s="132" t="e">
        <v>#N/A</v>
      </c>
      <c r="AC2301" s="132" t="e">
        <v>#N/A</v>
      </c>
      <c r="AD2301" s="132" t="e">
        <v>#N/A</v>
      </c>
      <c r="AE2301" s="132" t="e">
        <v>#N/A</v>
      </c>
      <c r="AF2301" s="132" t="e">
        <v>#N/A</v>
      </c>
    </row>
    <row r="2302" spans="1:32">
      <c r="A2302" s="129">
        <v>39871</v>
      </c>
      <c r="B2302" s="132" t="e">
        <v>#N/A</v>
      </c>
      <c r="C2302" s="132" t="e">
        <v>#N/A</v>
      </c>
      <c r="D2302" s="132" t="e">
        <v>#N/A</v>
      </c>
      <c r="E2302" s="132" t="e">
        <v>#N/A</v>
      </c>
      <c r="F2302" s="132" t="e">
        <v>#N/A</v>
      </c>
      <c r="G2302" s="132" t="e">
        <v>#N/A</v>
      </c>
      <c r="H2302" s="132" t="e">
        <v>#N/A</v>
      </c>
      <c r="I2302" s="132" t="e">
        <v>#N/A</v>
      </c>
      <c r="J2302" s="132" t="e">
        <v>#N/A</v>
      </c>
      <c r="K2302" s="132" t="e">
        <v>#N/A</v>
      </c>
      <c r="L2302" s="132" t="e">
        <v>#N/A</v>
      </c>
      <c r="M2302" s="132" t="e">
        <v>#N/A</v>
      </c>
      <c r="N2302" s="132" t="e">
        <v>#N/A</v>
      </c>
      <c r="R2302" s="132" t="e">
        <v>#N/A</v>
      </c>
      <c r="S2302" s="132" t="e">
        <v>#N/A</v>
      </c>
      <c r="T2302" s="132" t="e">
        <v>#N/A</v>
      </c>
      <c r="U2302" s="132" t="e">
        <v>#N/A</v>
      </c>
      <c r="V2302" s="132" t="e">
        <v>#N/A</v>
      </c>
      <c r="W2302" s="132" t="e">
        <v>#N/A</v>
      </c>
      <c r="X2302" s="132" t="e">
        <v>#N/A</v>
      </c>
      <c r="Y2302" s="132" t="e">
        <v>#N/A</v>
      </c>
      <c r="Z2302" s="132" t="e">
        <v>#N/A</v>
      </c>
      <c r="AA2302" s="132" t="e">
        <v>#N/A</v>
      </c>
      <c r="AB2302" s="132" t="e">
        <v>#N/A</v>
      </c>
      <c r="AC2302" s="132" t="e">
        <v>#N/A</v>
      </c>
      <c r="AD2302" s="132" t="e">
        <v>#N/A</v>
      </c>
      <c r="AE2302" s="132" t="e">
        <v>#N/A</v>
      </c>
      <c r="AF2302" s="132" t="e">
        <v>#N/A</v>
      </c>
    </row>
    <row r="2303" spans="1:32">
      <c r="A2303" s="129">
        <v>39874</v>
      </c>
      <c r="B2303" s="132" t="e">
        <v>#N/A</v>
      </c>
      <c r="C2303" s="132">
        <v>143656</v>
      </c>
      <c r="D2303" s="132">
        <v>488864</v>
      </c>
      <c r="E2303" s="132">
        <v>115318</v>
      </c>
      <c r="F2303" s="132">
        <v>221590</v>
      </c>
      <c r="G2303" s="132">
        <v>1051593</v>
      </c>
      <c r="H2303" s="132">
        <v>33296</v>
      </c>
      <c r="I2303" s="132">
        <v>42456</v>
      </c>
      <c r="J2303" s="132">
        <v>46915</v>
      </c>
      <c r="K2303" s="132">
        <v>23750</v>
      </c>
      <c r="L2303" s="132">
        <v>1650</v>
      </c>
      <c r="M2303" s="132">
        <v>109532</v>
      </c>
      <c r="N2303" s="132" t="e">
        <v>#N/A</v>
      </c>
      <c r="R2303" s="132">
        <v>120100</v>
      </c>
      <c r="S2303" s="132">
        <v>135600</v>
      </c>
      <c r="T2303" s="132">
        <v>359670</v>
      </c>
      <c r="U2303" s="132">
        <v>71955</v>
      </c>
      <c r="V2303" s="132">
        <v>4900</v>
      </c>
      <c r="W2303" s="132">
        <v>0</v>
      </c>
      <c r="X2303" s="132">
        <v>46822</v>
      </c>
      <c r="Y2303" s="132">
        <v>11900</v>
      </c>
      <c r="Z2303" s="132">
        <v>16564</v>
      </c>
      <c r="AA2303" s="132">
        <v>3550</v>
      </c>
      <c r="AB2303" s="132">
        <v>0</v>
      </c>
      <c r="AC2303" s="132">
        <v>9095</v>
      </c>
      <c r="AD2303" s="132">
        <v>0</v>
      </c>
      <c r="AE2303" s="132">
        <v>35700</v>
      </c>
      <c r="AF2303" s="132">
        <v>2700</v>
      </c>
    </row>
    <row r="2304" spans="1:32">
      <c r="A2304" s="129">
        <v>39875</v>
      </c>
      <c r="B2304" s="132" t="e">
        <v>#N/A</v>
      </c>
      <c r="C2304" s="132" t="e">
        <v>#N/A</v>
      </c>
      <c r="D2304" s="132" t="e">
        <v>#N/A</v>
      </c>
      <c r="E2304" s="132" t="e">
        <v>#N/A</v>
      </c>
      <c r="F2304" s="132" t="e">
        <v>#N/A</v>
      </c>
      <c r="G2304" s="132" t="e">
        <v>#N/A</v>
      </c>
      <c r="H2304" s="132" t="e">
        <v>#N/A</v>
      </c>
      <c r="I2304" s="132" t="e">
        <v>#N/A</v>
      </c>
      <c r="J2304" s="132" t="e">
        <v>#N/A</v>
      </c>
      <c r="K2304" s="132" t="e">
        <v>#N/A</v>
      </c>
      <c r="L2304" s="132" t="e">
        <v>#N/A</v>
      </c>
      <c r="M2304" s="132" t="e">
        <v>#N/A</v>
      </c>
      <c r="N2304" s="132" t="e">
        <v>#N/A</v>
      </c>
      <c r="R2304" s="132" t="e">
        <v>#N/A</v>
      </c>
      <c r="S2304" s="132" t="e">
        <v>#N/A</v>
      </c>
      <c r="T2304" s="132" t="e">
        <v>#N/A</v>
      </c>
      <c r="U2304" s="132" t="e">
        <v>#N/A</v>
      </c>
      <c r="V2304" s="132" t="e">
        <v>#N/A</v>
      </c>
      <c r="W2304" s="132" t="e">
        <v>#N/A</v>
      </c>
      <c r="X2304" s="132" t="e">
        <v>#N/A</v>
      </c>
      <c r="Y2304" s="132" t="e">
        <v>#N/A</v>
      </c>
      <c r="Z2304" s="132" t="e">
        <v>#N/A</v>
      </c>
      <c r="AA2304" s="132" t="e">
        <v>#N/A</v>
      </c>
      <c r="AB2304" s="132" t="e">
        <v>#N/A</v>
      </c>
      <c r="AC2304" s="132" t="e">
        <v>#N/A</v>
      </c>
      <c r="AD2304" s="132" t="e">
        <v>#N/A</v>
      </c>
      <c r="AE2304" s="132" t="e">
        <v>#N/A</v>
      </c>
      <c r="AF2304" s="132" t="e">
        <v>#N/A</v>
      </c>
    </row>
    <row r="2305" spans="1:32">
      <c r="A2305" s="129">
        <v>39876</v>
      </c>
      <c r="B2305" s="132" t="e">
        <v>#N/A</v>
      </c>
      <c r="C2305" s="132" t="e">
        <v>#N/A</v>
      </c>
      <c r="D2305" s="132" t="e">
        <v>#N/A</v>
      </c>
      <c r="E2305" s="132" t="e">
        <v>#N/A</v>
      </c>
      <c r="F2305" s="132" t="e">
        <v>#N/A</v>
      </c>
      <c r="G2305" s="132" t="e">
        <v>#N/A</v>
      </c>
      <c r="H2305" s="132" t="e">
        <v>#N/A</v>
      </c>
      <c r="I2305" s="132" t="e">
        <v>#N/A</v>
      </c>
      <c r="J2305" s="132" t="e">
        <v>#N/A</v>
      </c>
      <c r="K2305" s="132" t="e">
        <v>#N/A</v>
      </c>
      <c r="L2305" s="132" t="e">
        <v>#N/A</v>
      </c>
      <c r="M2305" s="132" t="e">
        <v>#N/A</v>
      </c>
      <c r="N2305" s="132" t="e">
        <v>#N/A</v>
      </c>
      <c r="R2305" s="132" t="e">
        <v>#N/A</v>
      </c>
      <c r="S2305" s="132" t="e">
        <v>#N/A</v>
      </c>
      <c r="T2305" s="132" t="e">
        <v>#N/A</v>
      </c>
      <c r="U2305" s="132" t="e">
        <v>#N/A</v>
      </c>
      <c r="V2305" s="132" t="e">
        <v>#N/A</v>
      </c>
      <c r="W2305" s="132" t="e">
        <v>#N/A</v>
      </c>
      <c r="X2305" s="132" t="e">
        <v>#N/A</v>
      </c>
      <c r="Y2305" s="132" t="e">
        <v>#N/A</v>
      </c>
      <c r="Z2305" s="132" t="e">
        <v>#N/A</v>
      </c>
      <c r="AA2305" s="132" t="e">
        <v>#N/A</v>
      </c>
      <c r="AB2305" s="132" t="e">
        <v>#N/A</v>
      </c>
      <c r="AC2305" s="132" t="e">
        <v>#N/A</v>
      </c>
      <c r="AD2305" s="132" t="e">
        <v>#N/A</v>
      </c>
      <c r="AE2305" s="132" t="e">
        <v>#N/A</v>
      </c>
      <c r="AF2305" s="132" t="e">
        <v>#N/A</v>
      </c>
    </row>
    <row r="2306" spans="1:32">
      <c r="A2306" s="129">
        <v>39877</v>
      </c>
      <c r="B2306" s="132" t="e">
        <v>#N/A</v>
      </c>
      <c r="C2306" s="132" t="e">
        <v>#N/A</v>
      </c>
      <c r="D2306" s="132" t="e">
        <v>#N/A</v>
      </c>
      <c r="E2306" s="132" t="e">
        <v>#N/A</v>
      </c>
      <c r="F2306" s="132" t="e">
        <v>#N/A</v>
      </c>
      <c r="G2306" s="132" t="e">
        <v>#N/A</v>
      </c>
      <c r="H2306" s="132" t="e">
        <v>#N/A</v>
      </c>
      <c r="I2306" s="132" t="e">
        <v>#N/A</v>
      </c>
      <c r="J2306" s="132" t="e">
        <v>#N/A</v>
      </c>
      <c r="K2306" s="132" t="e">
        <v>#N/A</v>
      </c>
      <c r="L2306" s="132" t="e">
        <v>#N/A</v>
      </c>
      <c r="M2306" s="132" t="e">
        <v>#N/A</v>
      </c>
      <c r="N2306" s="132" t="e">
        <v>#N/A</v>
      </c>
      <c r="R2306" s="132" t="e">
        <v>#N/A</v>
      </c>
      <c r="S2306" s="132" t="e">
        <v>#N/A</v>
      </c>
      <c r="T2306" s="132" t="e">
        <v>#N/A</v>
      </c>
      <c r="U2306" s="132" t="e">
        <v>#N/A</v>
      </c>
      <c r="V2306" s="132" t="e">
        <v>#N/A</v>
      </c>
      <c r="W2306" s="132" t="e">
        <v>#N/A</v>
      </c>
      <c r="X2306" s="132" t="e">
        <v>#N/A</v>
      </c>
      <c r="Y2306" s="132" t="e">
        <v>#N/A</v>
      </c>
      <c r="Z2306" s="132" t="e">
        <v>#N/A</v>
      </c>
      <c r="AA2306" s="132" t="e">
        <v>#N/A</v>
      </c>
      <c r="AB2306" s="132" t="e">
        <v>#N/A</v>
      </c>
      <c r="AC2306" s="132" t="e">
        <v>#N/A</v>
      </c>
      <c r="AD2306" s="132" t="e">
        <v>#N/A</v>
      </c>
      <c r="AE2306" s="132" t="e">
        <v>#N/A</v>
      </c>
      <c r="AF2306" s="132" t="e">
        <v>#N/A</v>
      </c>
    </row>
    <row r="2307" spans="1:32">
      <c r="A2307" s="129">
        <v>39878</v>
      </c>
      <c r="B2307" s="132" t="e">
        <v>#N/A</v>
      </c>
      <c r="C2307" s="132" t="e">
        <v>#N/A</v>
      </c>
      <c r="D2307" s="132" t="e">
        <v>#N/A</v>
      </c>
      <c r="E2307" s="132" t="e">
        <v>#N/A</v>
      </c>
      <c r="F2307" s="132" t="e">
        <v>#N/A</v>
      </c>
      <c r="G2307" s="132" t="e">
        <v>#N/A</v>
      </c>
      <c r="H2307" s="132" t="e">
        <v>#N/A</v>
      </c>
      <c r="I2307" s="132" t="e">
        <v>#N/A</v>
      </c>
      <c r="J2307" s="132" t="e">
        <v>#N/A</v>
      </c>
      <c r="K2307" s="132" t="e">
        <v>#N/A</v>
      </c>
      <c r="L2307" s="132" t="e">
        <v>#N/A</v>
      </c>
      <c r="M2307" s="132" t="e">
        <v>#N/A</v>
      </c>
      <c r="N2307" s="132" t="e">
        <v>#N/A</v>
      </c>
      <c r="R2307" s="132" t="e">
        <v>#N/A</v>
      </c>
      <c r="S2307" s="132" t="e">
        <v>#N/A</v>
      </c>
      <c r="T2307" s="132" t="e">
        <v>#N/A</v>
      </c>
      <c r="U2307" s="132" t="e">
        <v>#N/A</v>
      </c>
      <c r="V2307" s="132" t="e">
        <v>#N/A</v>
      </c>
      <c r="W2307" s="132" t="e">
        <v>#N/A</v>
      </c>
      <c r="X2307" s="132" t="e">
        <v>#N/A</v>
      </c>
      <c r="Y2307" s="132" t="e">
        <v>#N/A</v>
      </c>
      <c r="Z2307" s="132" t="e">
        <v>#N/A</v>
      </c>
      <c r="AA2307" s="132" t="e">
        <v>#N/A</v>
      </c>
      <c r="AB2307" s="132" t="e">
        <v>#N/A</v>
      </c>
      <c r="AC2307" s="132" t="e">
        <v>#N/A</v>
      </c>
      <c r="AD2307" s="132" t="e">
        <v>#N/A</v>
      </c>
      <c r="AE2307" s="132" t="e">
        <v>#N/A</v>
      </c>
      <c r="AF2307" s="132" t="e">
        <v>#N/A</v>
      </c>
    </row>
    <row r="2308" spans="1:32">
      <c r="A2308" s="129">
        <v>39881</v>
      </c>
      <c r="B2308" s="132" t="e">
        <v>#N/A</v>
      </c>
      <c r="C2308" s="132" t="e">
        <v>#N/A</v>
      </c>
      <c r="D2308" s="132" t="e">
        <v>#N/A</v>
      </c>
      <c r="E2308" s="132" t="e">
        <v>#N/A</v>
      </c>
      <c r="F2308" s="132" t="e">
        <v>#N/A</v>
      </c>
      <c r="G2308" s="132" t="e">
        <v>#N/A</v>
      </c>
      <c r="H2308" s="132" t="e">
        <v>#N/A</v>
      </c>
      <c r="I2308" s="132" t="e">
        <v>#N/A</v>
      </c>
      <c r="J2308" s="132" t="e">
        <v>#N/A</v>
      </c>
      <c r="K2308" s="132" t="e">
        <v>#N/A</v>
      </c>
      <c r="L2308" s="132" t="e">
        <v>#N/A</v>
      </c>
      <c r="M2308" s="132" t="e">
        <v>#N/A</v>
      </c>
      <c r="N2308" s="132" t="e">
        <v>#N/A</v>
      </c>
      <c r="R2308" s="132" t="e">
        <v>#N/A</v>
      </c>
      <c r="S2308" s="132" t="e">
        <v>#N/A</v>
      </c>
      <c r="T2308" s="132" t="e">
        <v>#N/A</v>
      </c>
      <c r="U2308" s="132" t="e">
        <v>#N/A</v>
      </c>
      <c r="V2308" s="132" t="e">
        <v>#N/A</v>
      </c>
      <c r="W2308" s="132" t="e">
        <v>#N/A</v>
      </c>
      <c r="X2308" s="132" t="e">
        <v>#N/A</v>
      </c>
      <c r="Y2308" s="132" t="e">
        <v>#N/A</v>
      </c>
      <c r="Z2308" s="132" t="e">
        <v>#N/A</v>
      </c>
      <c r="AA2308" s="132" t="e">
        <v>#N/A</v>
      </c>
      <c r="AB2308" s="132" t="e">
        <v>#N/A</v>
      </c>
      <c r="AC2308" s="132" t="e">
        <v>#N/A</v>
      </c>
      <c r="AD2308" s="132" t="e">
        <v>#N/A</v>
      </c>
      <c r="AE2308" s="132" t="e">
        <v>#N/A</v>
      </c>
      <c r="AF2308" s="132" t="e">
        <v>#N/A</v>
      </c>
    </row>
    <row r="2309" spans="1:32">
      <c r="A2309" s="129">
        <v>39882</v>
      </c>
      <c r="B2309" s="132">
        <v>377306</v>
      </c>
      <c r="C2309" s="132">
        <v>41862</v>
      </c>
      <c r="D2309" s="132">
        <v>211674</v>
      </c>
      <c r="E2309" s="132">
        <v>30150</v>
      </c>
      <c r="F2309" s="132">
        <v>42000</v>
      </c>
      <c r="G2309" s="132">
        <v>344366</v>
      </c>
      <c r="H2309" s="132">
        <v>7690</v>
      </c>
      <c r="I2309" s="132">
        <v>16750</v>
      </c>
      <c r="J2309" s="132">
        <v>11200</v>
      </c>
      <c r="K2309" s="132">
        <v>5280</v>
      </c>
      <c r="L2309" s="132">
        <v>200</v>
      </c>
      <c r="M2309" s="132">
        <v>32940</v>
      </c>
      <c r="N2309" s="132">
        <v>377306</v>
      </c>
      <c r="R2309" s="132">
        <v>23300</v>
      </c>
      <c r="S2309" s="132">
        <v>38500</v>
      </c>
      <c r="T2309" s="132">
        <v>151040</v>
      </c>
      <c r="U2309" s="132">
        <v>34900</v>
      </c>
      <c r="V2309" s="132">
        <v>0</v>
      </c>
      <c r="W2309" s="132">
        <v>1200</v>
      </c>
      <c r="X2309" s="132">
        <v>12756</v>
      </c>
      <c r="Y2309" s="132">
        <v>3600</v>
      </c>
      <c r="Z2309" s="132">
        <v>0</v>
      </c>
      <c r="AA2309" s="132">
        <v>0</v>
      </c>
      <c r="AB2309" s="132">
        <v>0</v>
      </c>
      <c r="AC2309" s="132">
        <v>0</v>
      </c>
      <c r="AD2309" s="132">
        <v>0</v>
      </c>
      <c r="AE2309" s="132">
        <v>21650</v>
      </c>
      <c r="AF2309" s="132">
        <v>9700</v>
      </c>
    </row>
    <row r="2310" spans="1:32">
      <c r="A2310" s="129">
        <v>39883</v>
      </c>
      <c r="B2310" s="132" t="e">
        <v>#N/A</v>
      </c>
      <c r="C2310" s="132" t="e">
        <v>#N/A</v>
      </c>
      <c r="D2310" s="132" t="e">
        <v>#N/A</v>
      </c>
      <c r="E2310" s="132" t="e">
        <v>#N/A</v>
      </c>
      <c r="F2310" s="132" t="e">
        <v>#N/A</v>
      </c>
      <c r="G2310" s="132" t="e">
        <v>#N/A</v>
      </c>
      <c r="H2310" s="132" t="e">
        <v>#N/A</v>
      </c>
      <c r="I2310" s="132" t="e">
        <v>#N/A</v>
      </c>
      <c r="J2310" s="132" t="e">
        <v>#N/A</v>
      </c>
      <c r="K2310" s="132" t="e">
        <v>#N/A</v>
      </c>
      <c r="L2310" s="132" t="e">
        <v>#N/A</v>
      </c>
      <c r="M2310" s="132" t="e">
        <v>#N/A</v>
      </c>
      <c r="N2310" s="132" t="e">
        <v>#N/A</v>
      </c>
      <c r="R2310" s="132" t="e">
        <v>#N/A</v>
      </c>
      <c r="S2310" s="132" t="e">
        <v>#N/A</v>
      </c>
      <c r="T2310" s="132" t="e">
        <v>#N/A</v>
      </c>
      <c r="U2310" s="132" t="e">
        <v>#N/A</v>
      </c>
      <c r="V2310" s="132" t="e">
        <v>#N/A</v>
      </c>
      <c r="W2310" s="132" t="e">
        <v>#N/A</v>
      </c>
      <c r="X2310" s="132" t="e">
        <v>#N/A</v>
      </c>
      <c r="Y2310" s="132" t="e">
        <v>#N/A</v>
      </c>
      <c r="Z2310" s="132" t="e">
        <v>#N/A</v>
      </c>
      <c r="AA2310" s="132" t="e">
        <v>#N/A</v>
      </c>
      <c r="AB2310" s="132" t="e">
        <v>#N/A</v>
      </c>
      <c r="AC2310" s="132" t="e">
        <v>#N/A</v>
      </c>
      <c r="AD2310" s="132" t="e">
        <v>#N/A</v>
      </c>
      <c r="AE2310" s="132" t="e">
        <v>#N/A</v>
      </c>
      <c r="AF2310" s="132" t="e">
        <v>#N/A</v>
      </c>
    </row>
    <row r="2311" spans="1:32">
      <c r="A2311" s="129">
        <v>39884</v>
      </c>
      <c r="B2311" s="132" t="e">
        <v>#N/A</v>
      </c>
      <c r="C2311" s="132" t="e">
        <v>#N/A</v>
      </c>
      <c r="D2311" s="132" t="e">
        <v>#N/A</v>
      </c>
      <c r="E2311" s="132" t="e">
        <v>#N/A</v>
      </c>
      <c r="F2311" s="132" t="e">
        <v>#N/A</v>
      </c>
      <c r="G2311" s="132" t="e">
        <v>#N/A</v>
      </c>
      <c r="H2311" s="132" t="e">
        <v>#N/A</v>
      </c>
      <c r="I2311" s="132" t="e">
        <v>#N/A</v>
      </c>
      <c r="J2311" s="132" t="e">
        <v>#N/A</v>
      </c>
      <c r="K2311" s="132" t="e">
        <v>#N/A</v>
      </c>
      <c r="L2311" s="132" t="e">
        <v>#N/A</v>
      </c>
      <c r="M2311" s="132" t="e">
        <v>#N/A</v>
      </c>
      <c r="N2311" s="132" t="e">
        <v>#N/A</v>
      </c>
      <c r="R2311" s="132" t="e">
        <v>#N/A</v>
      </c>
      <c r="S2311" s="132" t="e">
        <v>#N/A</v>
      </c>
      <c r="T2311" s="132" t="e">
        <v>#N/A</v>
      </c>
      <c r="U2311" s="132" t="e">
        <v>#N/A</v>
      </c>
      <c r="V2311" s="132" t="e">
        <v>#N/A</v>
      </c>
      <c r="W2311" s="132" t="e">
        <v>#N/A</v>
      </c>
      <c r="X2311" s="132" t="e">
        <v>#N/A</v>
      </c>
      <c r="Y2311" s="132" t="e">
        <v>#N/A</v>
      </c>
      <c r="Z2311" s="132" t="e">
        <v>#N/A</v>
      </c>
      <c r="AA2311" s="132" t="e">
        <v>#N/A</v>
      </c>
      <c r="AB2311" s="132" t="e">
        <v>#N/A</v>
      </c>
      <c r="AC2311" s="132" t="e">
        <v>#N/A</v>
      </c>
      <c r="AD2311" s="132" t="e">
        <v>#N/A</v>
      </c>
      <c r="AE2311" s="132" t="e">
        <v>#N/A</v>
      </c>
      <c r="AF2311" s="132" t="e">
        <v>#N/A</v>
      </c>
    </row>
    <row r="2312" spans="1:32">
      <c r="A2312" s="129">
        <v>39885</v>
      </c>
      <c r="B2312" s="132" t="e">
        <v>#N/A</v>
      </c>
      <c r="C2312" s="132" t="e">
        <v>#N/A</v>
      </c>
      <c r="D2312" s="132" t="e">
        <v>#N/A</v>
      </c>
      <c r="E2312" s="132" t="e">
        <v>#N/A</v>
      </c>
      <c r="F2312" s="132" t="e">
        <v>#N/A</v>
      </c>
      <c r="G2312" s="132" t="e">
        <v>#N/A</v>
      </c>
      <c r="H2312" s="132" t="e">
        <v>#N/A</v>
      </c>
      <c r="I2312" s="132" t="e">
        <v>#N/A</v>
      </c>
      <c r="J2312" s="132" t="e">
        <v>#N/A</v>
      </c>
      <c r="K2312" s="132" t="e">
        <v>#N/A</v>
      </c>
      <c r="L2312" s="132" t="e">
        <v>#N/A</v>
      </c>
      <c r="M2312" s="132" t="e">
        <v>#N/A</v>
      </c>
      <c r="N2312" s="132" t="e">
        <v>#N/A</v>
      </c>
      <c r="R2312" s="132" t="e">
        <v>#N/A</v>
      </c>
      <c r="S2312" s="132" t="e">
        <v>#N/A</v>
      </c>
      <c r="T2312" s="132" t="e">
        <v>#N/A</v>
      </c>
      <c r="U2312" s="132" t="e">
        <v>#N/A</v>
      </c>
      <c r="V2312" s="132" t="e">
        <v>#N/A</v>
      </c>
      <c r="W2312" s="132" t="e">
        <v>#N/A</v>
      </c>
      <c r="X2312" s="132" t="e">
        <v>#N/A</v>
      </c>
      <c r="Y2312" s="132" t="e">
        <v>#N/A</v>
      </c>
      <c r="Z2312" s="132" t="e">
        <v>#N/A</v>
      </c>
      <c r="AA2312" s="132" t="e">
        <v>#N/A</v>
      </c>
      <c r="AB2312" s="132" t="e">
        <v>#N/A</v>
      </c>
      <c r="AC2312" s="132" t="e">
        <v>#N/A</v>
      </c>
      <c r="AD2312" s="132" t="e">
        <v>#N/A</v>
      </c>
      <c r="AE2312" s="132" t="e">
        <v>#N/A</v>
      </c>
      <c r="AF2312" s="132" t="e">
        <v>#N/A</v>
      </c>
    </row>
    <row r="2313" spans="1:32">
      <c r="A2313" s="129">
        <v>39888</v>
      </c>
      <c r="B2313" s="132" t="e">
        <v>#N/A</v>
      </c>
      <c r="C2313" s="132" t="e">
        <v>#N/A</v>
      </c>
      <c r="D2313" s="132" t="e">
        <v>#N/A</v>
      </c>
      <c r="E2313" s="132" t="e">
        <v>#N/A</v>
      </c>
      <c r="F2313" s="132" t="e">
        <v>#N/A</v>
      </c>
      <c r="G2313" s="132" t="e">
        <v>#N/A</v>
      </c>
      <c r="H2313" s="132" t="e">
        <v>#N/A</v>
      </c>
      <c r="I2313" s="132" t="e">
        <v>#N/A</v>
      </c>
      <c r="J2313" s="132" t="e">
        <v>#N/A</v>
      </c>
      <c r="K2313" s="132" t="e">
        <v>#N/A</v>
      </c>
      <c r="L2313" s="132" t="e">
        <v>#N/A</v>
      </c>
      <c r="M2313" s="132" t="e">
        <v>#N/A</v>
      </c>
      <c r="N2313" s="132" t="e">
        <v>#N/A</v>
      </c>
      <c r="R2313" s="132" t="e">
        <v>#N/A</v>
      </c>
      <c r="S2313" s="132" t="e">
        <v>#N/A</v>
      </c>
      <c r="T2313" s="132" t="e">
        <v>#N/A</v>
      </c>
      <c r="U2313" s="132" t="e">
        <v>#N/A</v>
      </c>
      <c r="V2313" s="132" t="e">
        <v>#N/A</v>
      </c>
      <c r="W2313" s="132" t="e">
        <v>#N/A</v>
      </c>
      <c r="X2313" s="132" t="e">
        <v>#N/A</v>
      </c>
      <c r="Y2313" s="132" t="e">
        <v>#N/A</v>
      </c>
      <c r="Z2313" s="132" t="e">
        <v>#N/A</v>
      </c>
      <c r="AA2313" s="132" t="e">
        <v>#N/A</v>
      </c>
      <c r="AB2313" s="132" t="e">
        <v>#N/A</v>
      </c>
      <c r="AC2313" s="132" t="e">
        <v>#N/A</v>
      </c>
      <c r="AD2313" s="132" t="e">
        <v>#N/A</v>
      </c>
      <c r="AE2313" s="132" t="e">
        <v>#N/A</v>
      </c>
      <c r="AF2313" s="132" t="e">
        <v>#N/A</v>
      </c>
    </row>
    <row r="2314" spans="1:32">
      <c r="A2314" s="129">
        <v>39889</v>
      </c>
      <c r="B2314" s="132" t="e">
        <v>#N/A</v>
      </c>
      <c r="C2314" s="132" t="e">
        <v>#N/A</v>
      </c>
      <c r="D2314" s="132" t="e">
        <v>#N/A</v>
      </c>
      <c r="E2314" s="132" t="e">
        <v>#N/A</v>
      </c>
      <c r="F2314" s="132" t="e">
        <v>#N/A</v>
      </c>
      <c r="G2314" s="132" t="e">
        <v>#N/A</v>
      </c>
      <c r="H2314" s="132" t="e">
        <v>#N/A</v>
      </c>
      <c r="I2314" s="132" t="e">
        <v>#N/A</v>
      </c>
      <c r="J2314" s="132" t="e">
        <v>#N/A</v>
      </c>
      <c r="K2314" s="132" t="e">
        <v>#N/A</v>
      </c>
      <c r="L2314" s="132" t="e">
        <v>#N/A</v>
      </c>
      <c r="M2314" s="132" t="e">
        <v>#N/A</v>
      </c>
      <c r="N2314" s="132" t="e">
        <v>#N/A</v>
      </c>
      <c r="R2314" s="132" t="e">
        <v>#N/A</v>
      </c>
      <c r="S2314" s="132" t="e">
        <v>#N/A</v>
      </c>
      <c r="T2314" s="132" t="e">
        <v>#N/A</v>
      </c>
      <c r="U2314" s="132" t="e">
        <v>#N/A</v>
      </c>
      <c r="V2314" s="132" t="e">
        <v>#N/A</v>
      </c>
      <c r="W2314" s="132" t="e">
        <v>#N/A</v>
      </c>
      <c r="X2314" s="132" t="e">
        <v>#N/A</v>
      </c>
      <c r="Y2314" s="132" t="e">
        <v>#N/A</v>
      </c>
      <c r="Z2314" s="132" t="e">
        <v>#N/A</v>
      </c>
      <c r="AA2314" s="132" t="e">
        <v>#N/A</v>
      </c>
      <c r="AB2314" s="132" t="e">
        <v>#N/A</v>
      </c>
      <c r="AC2314" s="132" t="e">
        <v>#N/A</v>
      </c>
      <c r="AD2314" s="132" t="e">
        <v>#N/A</v>
      </c>
      <c r="AE2314" s="132" t="e">
        <v>#N/A</v>
      </c>
      <c r="AF2314" s="132" t="e">
        <v>#N/A</v>
      </c>
    </row>
    <row r="2315" spans="1:32">
      <c r="A2315" s="129">
        <v>39890</v>
      </c>
      <c r="B2315" s="132" t="e">
        <v>#N/A</v>
      </c>
      <c r="C2315" s="132" t="e">
        <v>#N/A</v>
      </c>
      <c r="D2315" s="132" t="e">
        <v>#N/A</v>
      </c>
      <c r="E2315" s="132" t="e">
        <v>#N/A</v>
      </c>
      <c r="F2315" s="132" t="e">
        <v>#N/A</v>
      </c>
      <c r="G2315" s="132" t="e">
        <v>#N/A</v>
      </c>
      <c r="H2315" s="132" t="e">
        <v>#N/A</v>
      </c>
      <c r="I2315" s="132" t="e">
        <v>#N/A</v>
      </c>
      <c r="J2315" s="132" t="e">
        <v>#N/A</v>
      </c>
      <c r="K2315" s="132" t="e">
        <v>#N/A</v>
      </c>
      <c r="L2315" s="132" t="e">
        <v>#N/A</v>
      </c>
      <c r="M2315" s="132" t="e">
        <v>#N/A</v>
      </c>
      <c r="N2315" s="132" t="e">
        <v>#N/A</v>
      </c>
      <c r="R2315" s="132" t="e">
        <v>#N/A</v>
      </c>
      <c r="S2315" s="132" t="e">
        <v>#N/A</v>
      </c>
      <c r="T2315" s="132" t="e">
        <v>#N/A</v>
      </c>
      <c r="U2315" s="132" t="e">
        <v>#N/A</v>
      </c>
      <c r="V2315" s="132" t="e">
        <v>#N/A</v>
      </c>
      <c r="W2315" s="132" t="e">
        <v>#N/A</v>
      </c>
      <c r="X2315" s="132" t="e">
        <v>#N/A</v>
      </c>
      <c r="Y2315" s="132" t="e">
        <v>#N/A</v>
      </c>
      <c r="Z2315" s="132" t="e">
        <v>#N/A</v>
      </c>
      <c r="AA2315" s="132" t="e">
        <v>#N/A</v>
      </c>
      <c r="AB2315" s="132" t="e">
        <v>#N/A</v>
      </c>
      <c r="AC2315" s="132" t="e">
        <v>#N/A</v>
      </c>
      <c r="AD2315" s="132" t="e">
        <v>#N/A</v>
      </c>
      <c r="AE2315" s="132" t="e">
        <v>#N/A</v>
      </c>
      <c r="AF2315" s="132" t="e">
        <v>#N/A</v>
      </c>
    </row>
    <row r="2316" spans="1:32">
      <c r="A2316" s="129">
        <v>39891</v>
      </c>
      <c r="B2316" s="132" t="e">
        <v>#N/A</v>
      </c>
      <c r="C2316" s="132" t="e">
        <v>#N/A</v>
      </c>
      <c r="D2316" s="132" t="e">
        <v>#N/A</v>
      </c>
      <c r="E2316" s="132" t="e">
        <v>#N/A</v>
      </c>
      <c r="F2316" s="132" t="e">
        <v>#N/A</v>
      </c>
      <c r="G2316" s="132" t="e">
        <v>#N/A</v>
      </c>
      <c r="H2316" s="132" t="e">
        <v>#N/A</v>
      </c>
      <c r="I2316" s="132" t="e">
        <v>#N/A</v>
      </c>
      <c r="J2316" s="132" t="e">
        <v>#N/A</v>
      </c>
      <c r="K2316" s="132" t="e">
        <v>#N/A</v>
      </c>
      <c r="L2316" s="132" t="e">
        <v>#N/A</v>
      </c>
      <c r="M2316" s="132" t="e">
        <v>#N/A</v>
      </c>
      <c r="N2316" s="132" t="e">
        <v>#N/A</v>
      </c>
      <c r="R2316" s="132" t="e">
        <v>#N/A</v>
      </c>
      <c r="S2316" s="132" t="e">
        <v>#N/A</v>
      </c>
      <c r="T2316" s="132" t="e">
        <v>#N/A</v>
      </c>
      <c r="U2316" s="132" t="e">
        <v>#N/A</v>
      </c>
      <c r="V2316" s="132" t="e">
        <v>#N/A</v>
      </c>
      <c r="W2316" s="132" t="e">
        <v>#N/A</v>
      </c>
      <c r="X2316" s="132" t="e">
        <v>#N/A</v>
      </c>
      <c r="Y2316" s="132" t="e">
        <v>#N/A</v>
      </c>
      <c r="Z2316" s="132" t="e">
        <v>#N/A</v>
      </c>
      <c r="AA2316" s="132" t="e">
        <v>#N/A</v>
      </c>
      <c r="AB2316" s="132" t="e">
        <v>#N/A</v>
      </c>
      <c r="AC2316" s="132" t="e">
        <v>#N/A</v>
      </c>
      <c r="AD2316" s="132" t="e">
        <v>#N/A</v>
      </c>
      <c r="AE2316" s="132" t="e">
        <v>#N/A</v>
      </c>
      <c r="AF2316" s="132" t="e">
        <v>#N/A</v>
      </c>
    </row>
    <row r="2317" spans="1:32">
      <c r="A2317" s="129">
        <v>39892</v>
      </c>
      <c r="B2317" s="132" t="e">
        <v>#N/A</v>
      </c>
      <c r="C2317" s="132" t="e">
        <v>#N/A</v>
      </c>
      <c r="D2317" s="132" t="e">
        <v>#N/A</v>
      </c>
      <c r="E2317" s="132" t="e">
        <v>#N/A</v>
      </c>
      <c r="F2317" s="132" t="e">
        <v>#N/A</v>
      </c>
      <c r="G2317" s="132" t="e">
        <v>#N/A</v>
      </c>
      <c r="H2317" s="132" t="e">
        <v>#N/A</v>
      </c>
      <c r="I2317" s="132" t="e">
        <v>#N/A</v>
      </c>
      <c r="J2317" s="132" t="e">
        <v>#N/A</v>
      </c>
      <c r="K2317" s="132" t="e">
        <v>#N/A</v>
      </c>
      <c r="L2317" s="132" t="e">
        <v>#N/A</v>
      </c>
      <c r="M2317" s="132" t="e">
        <v>#N/A</v>
      </c>
      <c r="N2317" s="132" t="e">
        <v>#N/A</v>
      </c>
      <c r="R2317" s="132" t="e">
        <v>#N/A</v>
      </c>
      <c r="S2317" s="132" t="e">
        <v>#N/A</v>
      </c>
      <c r="T2317" s="132" t="e">
        <v>#N/A</v>
      </c>
      <c r="U2317" s="132" t="e">
        <v>#N/A</v>
      </c>
      <c r="V2317" s="132" t="e">
        <v>#N/A</v>
      </c>
      <c r="W2317" s="132" t="e">
        <v>#N/A</v>
      </c>
      <c r="X2317" s="132" t="e">
        <v>#N/A</v>
      </c>
      <c r="Y2317" s="132" t="e">
        <v>#N/A</v>
      </c>
      <c r="Z2317" s="132" t="e">
        <v>#N/A</v>
      </c>
      <c r="AA2317" s="132" t="e">
        <v>#N/A</v>
      </c>
      <c r="AB2317" s="132" t="e">
        <v>#N/A</v>
      </c>
      <c r="AC2317" s="132" t="e">
        <v>#N/A</v>
      </c>
      <c r="AD2317" s="132" t="e">
        <v>#N/A</v>
      </c>
      <c r="AE2317" s="132" t="e">
        <v>#N/A</v>
      </c>
      <c r="AF2317" s="132" t="e">
        <v>#N/A</v>
      </c>
    </row>
    <row r="2318" spans="1:32">
      <c r="A2318" s="129">
        <v>39895</v>
      </c>
      <c r="B2318" s="132" t="e">
        <v>#N/A</v>
      </c>
      <c r="C2318" s="132" t="e">
        <v>#N/A</v>
      </c>
      <c r="D2318" s="132" t="e">
        <v>#N/A</v>
      </c>
      <c r="E2318" s="132" t="e">
        <v>#N/A</v>
      </c>
      <c r="F2318" s="132" t="e">
        <v>#N/A</v>
      </c>
      <c r="G2318" s="132" t="e">
        <v>#N/A</v>
      </c>
      <c r="H2318" s="132" t="e">
        <v>#N/A</v>
      </c>
      <c r="I2318" s="132" t="e">
        <v>#N/A</v>
      </c>
      <c r="J2318" s="132" t="e">
        <v>#N/A</v>
      </c>
      <c r="K2318" s="132" t="e">
        <v>#N/A</v>
      </c>
      <c r="L2318" s="132" t="e">
        <v>#N/A</v>
      </c>
      <c r="M2318" s="132" t="e">
        <v>#N/A</v>
      </c>
      <c r="N2318" s="132" t="e">
        <v>#N/A</v>
      </c>
      <c r="R2318" s="132" t="e">
        <v>#N/A</v>
      </c>
      <c r="S2318" s="132" t="e">
        <v>#N/A</v>
      </c>
      <c r="T2318" s="132" t="e">
        <v>#N/A</v>
      </c>
      <c r="U2318" s="132" t="e">
        <v>#N/A</v>
      </c>
      <c r="V2318" s="132" t="e">
        <v>#N/A</v>
      </c>
      <c r="W2318" s="132" t="e">
        <v>#N/A</v>
      </c>
      <c r="X2318" s="132" t="e">
        <v>#N/A</v>
      </c>
      <c r="Y2318" s="132" t="e">
        <v>#N/A</v>
      </c>
      <c r="Z2318" s="132" t="e">
        <v>#N/A</v>
      </c>
      <c r="AA2318" s="132" t="e">
        <v>#N/A</v>
      </c>
      <c r="AB2318" s="132" t="e">
        <v>#N/A</v>
      </c>
      <c r="AC2318" s="132" t="e">
        <v>#N/A</v>
      </c>
      <c r="AD2318" s="132" t="e">
        <v>#N/A</v>
      </c>
      <c r="AE2318" s="132" t="e">
        <v>#N/A</v>
      </c>
      <c r="AF2318" s="132" t="e">
        <v>#N/A</v>
      </c>
    </row>
    <row r="2319" spans="1:32">
      <c r="A2319" s="129">
        <v>39896</v>
      </c>
      <c r="B2319" s="132" t="e">
        <v>#N/A</v>
      </c>
      <c r="C2319" s="132" t="e">
        <v>#N/A</v>
      </c>
      <c r="D2319" s="132" t="e">
        <v>#N/A</v>
      </c>
      <c r="E2319" s="132" t="e">
        <v>#N/A</v>
      </c>
      <c r="F2319" s="132" t="e">
        <v>#N/A</v>
      </c>
      <c r="G2319" s="132" t="e">
        <v>#N/A</v>
      </c>
      <c r="H2319" s="132" t="e">
        <v>#N/A</v>
      </c>
      <c r="I2319" s="132" t="e">
        <v>#N/A</v>
      </c>
      <c r="J2319" s="132" t="e">
        <v>#N/A</v>
      </c>
      <c r="K2319" s="132" t="e">
        <v>#N/A</v>
      </c>
      <c r="L2319" s="132" t="e">
        <v>#N/A</v>
      </c>
      <c r="M2319" s="132" t="e">
        <v>#N/A</v>
      </c>
      <c r="N2319" s="132" t="e">
        <v>#N/A</v>
      </c>
      <c r="R2319" s="132" t="e">
        <v>#N/A</v>
      </c>
      <c r="S2319" s="132" t="e">
        <v>#N/A</v>
      </c>
      <c r="T2319" s="132" t="e">
        <v>#N/A</v>
      </c>
      <c r="U2319" s="132" t="e">
        <v>#N/A</v>
      </c>
      <c r="V2319" s="132" t="e">
        <v>#N/A</v>
      </c>
      <c r="W2319" s="132" t="e">
        <v>#N/A</v>
      </c>
      <c r="X2319" s="132" t="e">
        <v>#N/A</v>
      </c>
      <c r="Y2319" s="132" t="e">
        <v>#N/A</v>
      </c>
      <c r="Z2319" s="132" t="e">
        <v>#N/A</v>
      </c>
      <c r="AA2319" s="132" t="e">
        <v>#N/A</v>
      </c>
      <c r="AB2319" s="132" t="e">
        <v>#N/A</v>
      </c>
      <c r="AC2319" s="132" t="e">
        <v>#N/A</v>
      </c>
      <c r="AD2319" s="132" t="e">
        <v>#N/A</v>
      </c>
      <c r="AE2319" s="132" t="e">
        <v>#N/A</v>
      </c>
      <c r="AF2319" s="132" t="e">
        <v>#N/A</v>
      </c>
    </row>
    <row r="2320" spans="1:32">
      <c r="A2320" s="129">
        <v>39897</v>
      </c>
      <c r="B2320" s="132">
        <v>952365</v>
      </c>
      <c r="C2320" s="132">
        <v>115770</v>
      </c>
      <c r="D2320" s="132">
        <v>412306</v>
      </c>
      <c r="E2320" s="132">
        <v>77389</v>
      </c>
      <c r="F2320" s="132">
        <v>170680</v>
      </c>
      <c r="G2320" s="132">
        <v>854051</v>
      </c>
      <c r="H2320" s="132">
        <v>29970</v>
      </c>
      <c r="I2320" s="132">
        <v>49454</v>
      </c>
      <c r="J2320" s="132">
        <v>46418</v>
      </c>
      <c r="K2320" s="132">
        <v>12738</v>
      </c>
      <c r="L2320" s="132">
        <v>200</v>
      </c>
      <c r="M2320" s="132">
        <v>98314</v>
      </c>
      <c r="N2320" s="132">
        <v>952365</v>
      </c>
      <c r="R2320" s="132">
        <v>45550</v>
      </c>
      <c r="S2320" s="132">
        <v>117678</v>
      </c>
      <c r="T2320" s="132">
        <v>266922</v>
      </c>
      <c r="U2320" s="132">
        <v>66440</v>
      </c>
      <c r="V2320" s="132">
        <v>5900</v>
      </c>
      <c r="W2320" s="132">
        <v>3700</v>
      </c>
      <c r="X2320" s="132">
        <v>35097</v>
      </c>
      <c r="Y2320" s="132">
        <v>25700</v>
      </c>
      <c r="Z2320" s="132">
        <v>1800</v>
      </c>
      <c r="AA2320" s="132">
        <v>0</v>
      </c>
      <c r="AB2320" s="132">
        <v>0</v>
      </c>
      <c r="AC2320" s="132">
        <v>18000</v>
      </c>
      <c r="AD2320" s="132">
        <v>16000</v>
      </c>
      <c r="AE2320" s="132">
        <v>34750</v>
      </c>
      <c r="AF2320" s="132">
        <v>15200</v>
      </c>
    </row>
    <row r="2321" spans="1:32">
      <c r="A2321" s="129">
        <v>39898</v>
      </c>
      <c r="B2321" s="132" t="e">
        <v>#N/A</v>
      </c>
      <c r="C2321" s="132" t="e">
        <v>#N/A</v>
      </c>
      <c r="D2321" s="132" t="e">
        <v>#N/A</v>
      </c>
      <c r="E2321" s="132" t="e">
        <v>#N/A</v>
      </c>
      <c r="F2321" s="132" t="e">
        <v>#N/A</v>
      </c>
      <c r="G2321" s="132" t="e">
        <v>#N/A</v>
      </c>
      <c r="H2321" s="132" t="e">
        <v>#N/A</v>
      </c>
      <c r="I2321" s="132" t="e">
        <v>#N/A</v>
      </c>
      <c r="J2321" s="132" t="e">
        <v>#N/A</v>
      </c>
      <c r="K2321" s="132" t="e">
        <v>#N/A</v>
      </c>
      <c r="L2321" s="132" t="e">
        <v>#N/A</v>
      </c>
      <c r="M2321" s="132" t="e">
        <v>#N/A</v>
      </c>
      <c r="N2321" s="132" t="e">
        <v>#N/A</v>
      </c>
      <c r="R2321" s="132" t="e">
        <v>#N/A</v>
      </c>
      <c r="S2321" s="132" t="e">
        <v>#N/A</v>
      </c>
      <c r="T2321" s="132" t="e">
        <v>#N/A</v>
      </c>
      <c r="U2321" s="132" t="e">
        <v>#N/A</v>
      </c>
      <c r="V2321" s="132" t="e">
        <v>#N/A</v>
      </c>
      <c r="W2321" s="132" t="e">
        <v>#N/A</v>
      </c>
      <c r="X2321" s="132" t="e">
        <v>#N/A</v>
      </c>
      <c r="Y2321" s="132" t="e">
        <v>#N/A</v>
      </c>
      <c r="Z2321" s="132" t="e">
        <v>#N/A</v>
      </c>
      <c r="AA2321" s="132" t="e">
        <v>#N/A</v>
      </c>
      <c r="AB2321" s="132" t="e">
        <v>#N/A</v>
      </c>
      <c r="AC2321" s="132" t="e">
        <v>#N/A</v>
      </c>
      <c r="AD2321" s="132" t="e">
        <v>#N/A</v>
      </c>
      <c r="AE2321" s="132" t="e">
        <v>#N/A</v>
      </c>
      <c r="AF2321" s="132" t="e">
        <v>#N/A</v>
      </c>
    </row>
    <row r="2322" spans="1:32">
      <c r="A2322" s="129">
        <v>39899</v>
      </c>
      <c r="B2322" s="132" t="e">
        <v>#N/A</v>
      </c>
      <c r="C2322" s="132" t="e">
        <v>#N/A</v>
      </c>
      <c r="D2322" s="132" t="e">
        <v>#N/A</v>
      </c>
      <c r="E2322" s="132" t="e">
        <v>#N/A</v>
      </c>
      <c r="F2322" s="132" t="e">
        <v>#N/A</v>
      </c>
      <c r="G2322" s="132" t="e">
        <v>#N/A</v>
      </c>
      <c r="H2322" s="132" t="e">
        <v>#N/A</v>
      </c>
      <c r="I2322" s="132" t="e">
        <v>#N/A</v>
      </c>
      <c r="J2322" s="132" t="e">
        <v>#N/A</v>
      </c>
      <c r="K2322" s="132" t="e">
        <v>#N/A</v>
      </c>
      <c r="L2322" s="132" t="e">
        <v>#N/A</v>
      </c>
      <c r="M2322" s="132" t="e">
        <v>#N/A</v>
      </c>
      <c r="N2322" s="132" t="e">
        <v>#N/A</v>
      </c>
      <c r="R2322" s="132" t="e">
        <v>#N/A</v>
      </c>
      <c r="S2322" s="132" t="e">
        <v>#N/A</v>
      </c>
      <c r="T2322" s="132" t="e">
        <v>#N/A</v>
      </c>
      <c r="U2322" s="132" t="e">
        <v>#N/A</v>
      </c>
      <c r="V2322" s="132" t="e">
        <v>#N/A</v>
      </c>
      <c r="W2322" s="132" t="e">
        <v>#N/A</v>
      </c>
      <c r="X2322" s="132" t="e">
        <v>#N/A</v>
      </c>
      <c r="Y2322" s="132" t="e">
        <v>#N/A</v>
      </c>
      <c r="Z2322" s="132" t="e">
        <v>#N/A</v>
      </c>
      <c r="AA2322" s="132" t="e">
        <v>#N/A</v>
      </c>
      <c r="AB2322" s="132" t="e">
        <v>#N/A</v>
      </c>
      <c r="AC2322" s="132" t="e">
        <v>#N/A</v>
      </c>
      <c r="AD2322" s="132" t="e">
        <v>#N/A</v>
      </c>
      <c r="AE2322" s="132" t="e">
        <v>#N/A</v>
      </c>
      <c r="AF2322" s="132" t="e">
        <v>#N/A</v>
      </c>
    </row>
    <row r="2323" spans="1:32">
      <c r="A2323" s="129">
        <v>39902</v>
      </c>
      <c r="B2323" s="132" t="e">
        <v>#N/A</v>
      </c>
      <c r="C2323" s="132" t="e">
        <v>#N/A</v>
      </c>
      <c r="D2323" s="132" t="e">
        <v>#N/A</v>
      </c>
      <c r="E2323" s="132" t="e">
        <v>#N/A</v>
      </c>
      <c r="F2323" s="132" t="e">
        <v>#N/A</v>
      </c>
      <c r="G2323" s="132" t="e">
        <v>#N/A</v>
      </c>
      <c r="H2323" s="132" t="e">
        <v>#N/A</v>
      </c>
      <c r="I2323" s="132" t="e">
        <v>#N/A</v>
      </c>
      <c r="J2323" s="132" t="e">
        <v>#N/A</v>
      </c>
      <c r="K2323" s="132" t="e">
        <v>#N/A</v>
      </c>
      <c r="L2323" s="132" t="e">
        <v>#N/A</v>
      </c>
      <c r="M2323" s="132" t="e">
        <v>#N/A</v>
      </c>
      <c r="N2323" s="132" t="e">
        <v>#N/A</v>
      </c>
      <c r="R2323" s="132" t="e">
        <v>#N/A</v>
      </c>
      <c r="S2323" s="132" t="e">
        <v>#N/A</v>
      </c>
      <c r="T2323" s="132" t="e">
        <v>#N/A</v>
      </c>
      <c r="U2323" s="132" t="e">
        <v>#N/A</v>
      </c>
      <c r="V2323" s="132" t="e">
        <v>#N/A</v>
      </c>
      <c r="W2323" s="132" t="e">
        <v>#N/A</v>
      </c>
      <c r="X2323" s="132" t="e">
        <v>#N/A</v>
      </c>
      <c r="Y2323" s="132" t="e">
        <v>#N/A</v>
      </c>
      <c r="Z2323" s="132" t="e">
        <v>#N/A</v>
      </c>
      <c r="AA2323" s="132" t="e">
        <v>#N/A</v>
      </c>
      <c r="AB2323" s="132" t="e">
        <v>#N/A</v>
      </c>
      <c r="AC2323" s="132" t="e">
        <v>#N/A</v>
      </c>
      <c r="AD2323" s="132" t="e">
        <v>#N/A</v>
      </c>
      <c r="AE2323" s="132" t="e">
        <v>#N/A</v>
      </c>
      <c r="AF2323" s="132" t="e">
        <v>#N/A</v>
      </c>
    </row>
    <row r="2324" spans="1:32">
      <c r="A2324" s="129">
        <v>39903</v>
      </c>
      <c r="B2324" s="132">
        <v>1223716</v>
      </c>
      <c r="C2324" s="132">
        <v>140901</v>
      </c>
      <c r="D2324" s="132">
        <v>542081</v>
      </c>
      <c r="E2324" s="132">
        <v>118739</v>
      </c>
      <c r="F2324" s="132">
        <v>190260</v>
      </c>
      <c r="G2324" s="132">
        <v>1094302</v>
      </c>
      <c r="H2324" s="132">
        <v>36420</v>
      </c>
      <c r="I2324" s="132">
        <v>71714</v>
      </c>
      <c r="J2324" s="132">
        <v>59143</v>
      </c>
      <c r="K2324" s="132">
        <v>13438</v>
      </c>
      <c r="L2324" s="132">
        <v>200</v>
      </c>
      <c r="M2324" s="132">
        <v>129414</v>
      </c>
      <c r="N2324" s="132">
        <v>1223716</v>
      </c>
      <c r="R2324" s="132">
        <v>84250</v>
      </c>
      <c r="S2324" s="132">
        <v>133978</v>
      </c>
      <c r="T2324" s="132">
        <v>331932</v>
      </c>
      <c r="U2324" s="132">
        <v>107995</v>
      </c>
      <c r="V2324" s="132">
        <v>5900</v>
      </c>
      <c r="W2324" s="132">
        <v>3700</v>
      </c>
      <c r="X2324" s="132">
        <v>41477</v>
      </c>
      <c r="Y2324" s="132">
        <v>40400</v>
      </c>
      <c r="Z2324" s="132">
        <v>8654</v>
      </c>
      <c r="AA2324" s="132">
        <v>0</v>
      </c>
      <c r="AB2324" s="132">
        <v>0</v>
      </c>
      <c r="AC2324" s="132">
        <v>18000</v>
      </c>
      <c r="AD2324" s="132">
        <v>16000</v>
      </c>
      <c r="AE2324" s="132">
        <v>34750</v>
      </c>
      <c r="AF2324" s="132">
        <v>15200</v>
      </c>
    </row>
    <row r="2325" spans="1:32">
      <c r="A2325" s="129">
        <v>39904</v>
      </c>
      <c r="B2325" s="132" t="e">
        <v>#N/A</v>
      </c>
      <c r="C2325" s="132" t="e">
        <v>#N/A</v>
      </c>
      <c r="D2325" s="132" t="e">
        <v>#N/A</v>
      </c>
      <c r="E2325" s="132" t="e">
        <v>#N/A</v>
      </c>
      <c r="F2325" s="132" t="e">
        <v>#N/A</v>
      </c>
      <c r="G2325" s="132" t="e">
        <v>#N/A</v>
      </c>
      <c r="H2325" s="132" t="e">
        <v>#N/A</v>
      </c>
      <c r="I2325" s="132" t="e">
        <v>#N/A</v>
      </c>
      <c r="J2325" s="132" t="e">
        <v>#N/A</v>
      </c>
      <c r="K2325" s="132" t="e">
        <v>#N/A</v>
      </c>
      <c r="L2325" s="132" t="e">
        <v>#N/A</v>
      </c>
      <c r="M2325" s="132" t="e">
        <v>#N/A</v>
      </c>
      <c r="N2325" s="132" t="e">
        <v>#N/A</v>
      </c>
      <c r="R2325" s="132" t="e">
        <v>#N/A</v>
      </c>
      <c r="S2325" s="132" t="e">
        <v>#N/A</v>
      </c>
      <c r="T2325" s="132" t="e">
        <v>#N/A</v>
      </c>
      <c r="U2325" s="132" t="e">
        <v>#N/A</v>
      </c>
      <c r="V2325" s="132" t="e">
        <v>#N/A</v>
      </c>
      <c r="W2325" s="132" t="e">
        <v>#N/A</v>
      </c>
      <c r="X2325" s="132" t="e">
        <v>#N/A</v>
      </c>
      <c r="Y2325" s="132" t="e">
        <v>#N/A</v>
      </c>
      <c r="Z2325" s="132" t="e">
        <v>#N/A</v>
      </c>
      <c r="AA2325" s="132" t="e">
        <v>#N/A</v>
      </c>
      <c r="AB2325" s="132" t="e">
        <v>#N/A</v>
      </c>
      <c r="AC2325" s="132" t="e">
        <v>#N/A</v>
      </c>
      <c r="AD2325" s="132" t="e">
        <v>#N/A</v>
      </c>
      <c r="AE2325" s="132" t="e">
        <v>#N/A</v>
      </c>
      <c r="AF2325" s="132" t="e">
        <v>#N/A</v>
      </c>
    </row>
    <row r="2326" spans="1:32">
      <c r="A2326" s="129">
        <v>39905</v>
      </c>
      <c r="B2326" s="132" t="e">
        <v>#N/A</v>
      </c>
      <c r="C2326" s="132" t="e">
        <v>#N/A</v>
      </c>
      <c r="D2326" s="132" t="e">
        <v>#N/A</v>
      </c>
      <c r="E2326" s="132" t="e">
        <v>#N/A</v>
      </c>
      <c r="F2326" s="132" t="e">
        <v>#N/A</v>
      </c>
      <c r="G2326" s="132" t="e">
        <v>#N/A</v>
      </c>
      <c r="H2326" s="132" t="e">
        <v>#N/A</v>
      </c>
      <c r="I2326" s="132" t="e">
        <v>#N/A</v>
      </c>
      <c r="J2326" s="132" t="e">
        <v>#N/A</v>
      </c>
      <c r="K2326" s="132" t="e">
        <v>#N/A</v>
      </c>
      <c r="L2326" s="132" t="e">
        <v>#N/A</v>
      </c>
      <c r="M2326" s="132" t="e">
        <v>#N/A</v>
      </c>
      <c r="N2326" s="132" t="e">
        <v>#N/A</v>
      </c>
      <c r="R2326" s="132" t="e">
        <v>#N/A</v>
      </c>
      <c r="S2326" s="132" t="e">
        <v>#N/A</v>
      </c>
      <c r="T2326" s="132" t="e">
        <v>#N/A</v>
      </c>
      <c r="U2326" s="132" t="e">
        <v>#N/A</v>
      </c>
      <c r="V2326" s="132" t="e">
        <v>#N/A</v>
      </c>
      <c r="W2326" s="132" t="e">
        <v>#N/A</v>
      </c>
      <c r="X2326" s="132" t="e">
        <v>#N/A</v>
      </c>
      <c r="Y2326" s="132" t="e">
        <v>#N/A</v>
      </c>
      <c r="Z2326" s="132" t="e">
        <v>#N/A</v>
      </c>
      <c r="AA2326" s="132" t="e">
        <v>#N/A</v>
      </c>
      <c r="AB2326" s="132" t="e">
        <v>#N/A</v>
      </c>
      <c r="AC2326" s="132" t="e">
        <v>#N/A</v>
      </c>
      <c r="AD2326" s="132" t="e">
        <v>#N/A</v>
      </c>
      <c r="AE2326" s="132" t="e">
        <v>#N/A</v>
      </c>
      <c r="AF2326" s="132" t="e">
        <v>#N/A</v>
      </c>
    </row>
    <row r="2327" spans="1:32">
      <c r="A2327" s="129">
        <v>39906</v>
      </c>
      <c r="B2327" s="132" t="e">
        <v>#N/A</v>
      </c>
      <c r="C2327" s="132" t="e">
        <v>#N/A</v>
      </c>
      <c r="D2327" s="132" t="e">
        <v>#N/A</v>
      </c>
      <c r="E2327" s="132" t="e">
        <v>#N/A</v>
      </c>
      <c r="F2327" s="132" t="e">
        <v>#N/A</v>
      </c>
      <c r="G2327" s="132" t="e">
        <v>#N/A</v>
      </c>
      <c r="H2327" s="132" t="e">
        <v>#N/A</v>
      </c>
      <c r="I2327" s="132" t="e">
        <v>#N/A</v>
      </c>
      <c r="J2327" s="132" t="e">
        <v>#N/A</v>
      </c>
      <c r="K2327" s="132" t="e">
        <v>#N/A</v>
      </c>
      <c r="L2327" s="132" t="e">
        <v>#N/A</v>
      </c>
      <c r="M2327" s="132" t="e">
        <v>#N/A</v>
      </c>
      <c r="N2327" s="132" t="e">
        <v>#N/A</v>
      </c>
      <c r="R2327" s="132" t="e">
        <v>#N/A</v>
      </c>
      <c r="S2327" s="132" t="e">
        <v>#N/A</v>
      </c>
      <c r="T2327" s="132" t="e">
        <v>#N/A</v>
      </c>
      <c r="U2327" s="132" t="e">
        <v>#N/A</v>
      </c>
      <c r="V2327" s="132" t="e">
        <v>#N/A</v>
      </c>
      <c r="W2327" s="132" t="e">
        <v>#N/A</v>
      </c>
      <c r="X2327" s="132" t="e">
        <v>#N/A</v>
      </c>
      <c r="Y2327" s="132" t="e">
        <v>#N/A</v>
      </c>
      <c r="Z2327" s="132" t="e">
        <v>#N/A</v>
      </c>
      <c r="AA2327" s="132" t="e">
        <v>#N/A</v>
      </c>
      <c r="AB2327" s="132" t="e">
        <v>#N/A</v>
      </c>
      <c r="AC2327" s="132" t="e">
        <v>#N/A</v>
      </c>
      <c r="AD2327" s="132" t="e">
        <v>#N/A</v>
      </c>
      <c r="AE2327" s="132" t="e">
        <v>#N/A</v>
      </c>
      <c r="AF2327" s="132" t="e">
        <v>#N/A</v>
      </c>
    </row>
    <row r="2328" spans="1:32">
      <c r="A2328" s="129">
        <v>39909</v>
      </c>
      <c r="B2328" s="132" t="e">
        <v>#N/A</v>
      </c>
      <c r="C2328" s="132" t="e">
        <v>#N/A</v>
      </c>
      <c r="D2328" s="132" t="e">
        <v>#N/A</v>
      </c>
      <c r="E2328" s="132" t="e">
        <v>#N/A</v>
      </c>
      <c r="F2328" s="132" t="e">
        <v>#N/A</v>
      </c>
      <c r="G2328" s="132" t="e">
        <v>#N/A</v>
      </c>
      <c r="H2328" s="132" t="e">
        <v>#N/A</v>
      </c>
      <c r="I2328" s="132" t="e">
        <v>#N/A</v>
      </c>
      <c r="J2328" s="132" t="e">
        <v>#N/A</v>
      </c>
      <c r="K2328" s="132" t="e">
        <v>#N/A</v>
      </c>
      <c r="L2328" s="132" t="e">
        <v>#N/A</v>
      </c>
      <c r="M2328" s="132" t="e">
        <v>#N/A</v>
      </c>
      <c r="N2328" s="132" t="e">
        <v>#N/A</v>
      </c>
      <c r="R2328" s="132" t="e">
        <v>#N/A</v>
      </c>
      <c r="S2328" s="132" t="e">
        <v>#N/A</v>
      </c>
      <c r="T2328" s="132" t="e">
        <v>#N/A</v>
      </c>
      <c r="U2328" s="132" t="e">
        <v>#N/A</v>
      </c>
      <c r="V2328" s="132" t="e">
        <v>#N/A</v>
      </c>
      <c r="W2328" s="132" t="e">
        <v>#N/A</v>
      </c>
      <c r="X2328" s="132" t="e">
        <v>#N/A</v>
      </c>
      <c r="Y2328" s="132" t="e">
        <v>#N/A</v>
      </c>
      <c r="Z2328" s="132" t="e">
        <v>#N/A</v>
      </c>
      <c r="AA2328" s="132" t="e">
        <v>#N/A</v>
      </c>
      <c r="AB2328" s="132" t="e">
        <v>#N/A</v>
      </c>
      <c r="AC2328" s="132" t="e">
        <v>#N/A</v>
      </c>
      <c r="AD2328" s="132" t="e">
        <v>#N/A</v>
      </c>
      <c r="AE2328" s="132" t="e">
        <v>#N/A</v>
      </c>
      <c r="AF2328" s="132" t="e">
        <v>#N/A</v>
      </c>
    </row>
    <row r="2329" spans="1:32">
      <c r="A2329" s="129">
        <v>39910</v>
      </c>
      <c r="B2329" s="132" t="e">
        <v>#N/A</v>
      </c>
      <c r="C2329" s="132" t="e">
        <v>#N/A</v>
      </c>
      <c r="D2329" s="132" t="e">
        <v>#N/A</v>
      </c>
      <c r="E2329" s="132" t="e">
        <v>#N/A</v>
      </c>
      <c r="F2329" s="132" t="e">
        <v>#N/A</v>
      </c>
      <c r="G2329" s="132" t="e">
        <v>#N/A</v>
      </c>
      <c r="H2329" s="132" t="e">
        <v>#N/A</v>
      </c>
      <c r="I2329" s="132" t="e">
        <v>#N/A</v>
      </c>
      <c r="J2329" s="132" t="e">
        <v>#N/A</v>
      </c>
      <c r="K2329" s="132" t="e">
        <v>#N/A</v>
      </c>
      <c r="L2329" s="132" t="e">
        <v>#N/A</v>
      </c>
      <c r="M2329" s="132" t="e">
        <v>#N/A</v>
      </c>
      <c r="N2329" s="132" t="e">
        <v>#N/A</v>
      </c>
      <c r="R2329" s="132" t="e">
        <v>#N/A</v>
      </c>
      <c r="S2329" s="132" t="e">
        <v>#N/A</v>
      </c>
      <c r="T2329" s="132" t="e">
        <v>#N/A</v>
      </c>
      <c r="U2329" s="132" t="e">
        <v>#N/A</v>
      </c>
      <c r="V2329" s="132" t="e">
        <v>#N/A</v>
      </c>
      <c r="W2329" s="132" t="e">
        <v>#N/A</v>
      </c>
      <c r="X2329" s="132" t="e">
        <v>#N/A</v>
      </c>
      <c r="Y2329" s="132" t="e">
        <v>#N/A</v>
      </c>
      <c r="Z2329" s="132" t="e">
        <v>#N/A</v>
      </c>
      <c r="AA2329" s="132" t="e">
        <v>#N/A</v>
      </c>
      <c r="AB2329" s="132" t="e">
        <v>#N/A</v>
      </c>
      <c r="AC2329" s="132" t="e">
        <v>#N/A</v>
      </c>
      <c r="AD2329" s="132" t="e">
        <v>#N/A</v>
      </c>
      <c r="AE2329" s="132" t="e">
        <v>#N/A</v>
      </c>
      <c r="AF2329" s="132" t="e">
        <v>#N/A</v>
      </c>
    </row>
    <row r="2330" spans="1:32">
      <c r="A2330" s="129">
        <v>39911</v>
      </c>
      <c r="B2330" s="132" t="e">
        <v>#N/A</v>
      </c>
      <c r="C2330" s="132" t="e">
        <v>#N/A</v>
      </c>
      <c r="D2330" s="132" t="e">
        <v>#N/A</v>
      </c>
      <c r="E2330" s="132" t="e">
        <v>#N/A</v>
      </c>
      <c r="F2330" s="132" t="e">
        <v>#N/A</v>
      </c>
      <c r="G2330" s="132" t="e">
        <v>#N/A</v>
      </c>
      <c r="H2330" s="132" t="e">
        <v>#N/A</v>
      </c>
      <c r="I2330" s="132" t="e">
        <v>#N/A</v>
      </c>
      <c r="J2330" s="132" t="e">
        <v>#N/A</v>
      </c>
      <c r="K2330" s="132" t="e">
        <v>#N/A</v>
      </c>
      <c r="L2330" s="132" t="e">
        <v>#N/A</v>
      </c>
      <c r="M2330" s="132" t="e">
        <v>#N/A</v>
      </c>
      <c r="N2330" s="132" t="e">
        <v>#N/A</v>
      </c>
      <c r="R2330" s="132" t="e">
        <v>#N/A</v>
      </c>
      <c r="S2330" s="132" t="e">
        <v>#N/A</v>
      </c>
      <c r="T2330" s="132" t="e">
        <v>#N/A</v>
      </c>
      <c r="U2330" s="132" t="e">
        <v>#N/A</v>
      </c>
      <c r="V2330" s="132" t="e">
        <v>#N/A</v>
      </c>
      <c r="W2330" s="132" t="e">
        <v>#N/A</v>
      </c>
      <c r="X2330" s="132" t="e">
        <v>#N/A</v>
      </c>
      <c r="Y2330" s="132" t="e">
        <v>#N/A</v>
      </c>
      <c r="Z2330" s="132" t="e">
        <v>#N/A</v>
      </c>
      <c r="AA2330" s="132" t="e">
        <v>#N/A</v>
      </c>
      <c r="AB2330" s="132" t="e">
        <v>#N/A</v>
      </c>
      <c r="AC2330" s="132" t="e">
        <v>#N/A</v>
      </c>
      <c r="AD2330" s="132" t="e">
        <v>#N/A</v>
      </c>
      <c r="AE2330" s="132" t="e">
        <v>#N/A</v>
      </c>
      <c r="AF2330" s="132" t="e">
        <v>#N/A</v>
      </c>
    </row>
    <row r="2331" spans="1:32">
      <c r="A2331" s="129">
        <v>39912</v>
      </c>
      <c r="B2331" s="132" t="e">
        <v>#N/A</v>
      </c>
      <c r="C2331" s="132" t="e">
        <v>#N/A</v>
      </c>
      <c r="D2331" s="132" t="e">
        <v>#N/A</v>
      </c>
      <c r="E2331" s="132" t="e">
        <v>#N/A</v>
      </c>
      <c r="F2331" s="132" t="e">
        <v>#N/A</v>
      </c>
      <c r="G2331" s="132" t="e">
        <v>#N/A</v>
      </c>
      <c r="H2331" s="132" t="e">
        <v>#N/A</v>
      </c>
      <c r="I2331" s="132" t="e">
        <v>#N/A</v>
      </c>
      <c r="J2331" s="132" t="e">
        <v>#N/A</v>
      </c>
      <c r="K2331" s="132" t="e">
        <v>#N/A</v>
      </c>
      <c r="L2331" s="132" t="e">
        <v>#N/A</v>
      </c>
      <c r="M2331" s="132" t="e">
        <v>#N/A</v>
      </c>
      <c r="N2331" s="132" t="e">
        <v>#N/A</v>
      </c>
      <c r="R2331" s="132" t="e">
        <v>#N/A</v>
      </c>
      <c r="S2331" s="132" t="e">
        <v>#N/A</v>
      </c>
      <c r="T2331" s="132" t="e">
        <v>#N/A</v>
      </c>
      <c r="U2331" s="132" t="e">
        <v>#N/A</v>
      </c>
      <c r="V2331" s="132" t="e">
        <v>#N/A</v>
      </c>
      <c r="W2331" s="132" t="e">
        <v>#N/A</v>
      </c>
      <c r="X2331" s="132" t="e">
        <v>#N/A</v>
      </c>
      <c r="Y2331" s="132" t="e">
        <v>#N/A</v>
      </c>
      <c r="Z2331" s="132" t="e">
        <v>#N/A</v>
      </c>
      <c r="AA2331" s="132" t="e">
        <v>#N/A</v>
      </c>
      <c r="AB2331" s="132" t="e">
        <v>#N/A</v>
      </c>
      <c r="AC2331" s="132" t="e">
        <v>#N/A</v>
      </c>
      <c r="AD2331" s="132" t="e">
        <v>#N/A</v>
      </c>
      <c r="AE2331" s="132" t="e">
        <v>#N/A</v>
      </c>
      <c r="AF2331" s="132" t="e">
        <v>#N/A</v>
      </c>
    </row>
    <row r="2332" spans="1:32">
      <c r="A2332" s="129">
        <v>39916</v>
      </c>
      <c r="B2332" s="132" t="e">
        <v>#N/A</v>
      </c>
      <c r="C2332" s="132" t="e">
        <v>#N/A</v>
      </c>
      <c r="D2332" s="132" t="e">
        <v>#N/A</v>
      </c>
      <c r="E2332" s="132" t="e">
        <v>#N/A</v>
      </c>
      <c r="F2332" s="132" t="e">
        <v>#N/A</v>
      </c>
      <c r="G2332" s="132" t="e">
        <v>#N/A</v>
      </c>
      <c r="H2332" s="132" t="e">
        <v>#N/A</v>
      </c>
      <c r="I2332" s="132" t="e">
        <v>#N/A</v>
      </c>
      <c r="J2332" s="132" t="e">
        <v>#N/A</v>
      </c>
      <c r="K2332" s="132" t="e">
        <v>#N/A</v>
      </c>
      <c r="L2332" s="132" t="e">
        <v>#N/A</v>
      </c>
      <c r="M2332" s="132" t="e">
        <v>#N/A</v>
      </c>
      <c r="N2332" s="132" t="e">
        <v>#N/A</v>
      </c>
      <c r="R2332" s="132" t="e">
        <v>#N/A</v>
      </c>
      <c r="S2332" s="132" t="e">
        <v>#N/A</v>
      </c>
      <c r="T2332" s="132" t="e">
        <v>#N/A</v>
      </c>
      <c r="U2332" s="132" t="e">
        <v>#N/A</v>
      </c>
      <c r="V2332" s="132" t="e">
        <v>#N/A</v>
      </c>
      <c r="W2332" s="132" t="e">
        <v>#N/A</v>
      </c>
      <c r="X2332" s="132" t="e">
        <v>#N/A</v>
      </c>
      <c r="Y2332" s="132" t="e">
        <v>#N/A</v>
      </c>
      <c r="Z2332" s="132" t="e">
        <v>#N/A</v>
      </c>
      <c r="AA2332" s="132" t="e">
        <v>#N/A</v>
      </c>
      <c r="AB2332" s="132" t="e">
        <v>#N/A</v>
      </c>
      <c r="AC2332" s="132" t="e">
        <v>#N/A</v>
      </c>
      <c r="AD2332" s="132" t="e">
        <v>#N/A</v>
      </c>
      <c r="AE2332" s="132" t="e">
        <v>#N/A</v>
      </c>
      <c r="AF2332" s="132" t="e">
        <v>#N/A</v>
      </c>
    </row>
    <row r="2333" spans="1:32">
      <c r="A2333" s="129">
        <v>39917</v>
      </c>
      <c r="B2333" s="132" t="e">
        <v>#N/A</v>
      </c>
      <c r="C2333" s="132" t="e">
        <v>#N/A</v>
      </c>
      <c r="D2333" s="132" t="e">
        <v>#N/A</v>
      </c>
      <c r="E2333" s="132" t="e">
        <v>#N/A</v>
      </c>
      <c r="F2333" s="132" t="e">
        <v>#N/A</v>
      </c>
      <c r="G2333" s="132" t="e">
        <v>#N/A</v>
      </c>
      <c r="H2333" s="132" t="e">
        <v>#N/A</v>
      </c>
      <c r="I2333" s="132" t="e">
        <v>#N/A</v>
      </c>
      <c r="J2333" s="132" t="e">
        <v>#N/A</v>
      </c>
      <c r="K2333" s="132" t="e">
        <v>#N/A</v>
      </c>
      <c r="L2333" s="132" t="e">
        <v>#N/A</v>
      </c>
      <c r="M2333" s="132" t="e">
        <v>#N/A</v>
      </c>
      <c r="N2333" s="132" t="e">
        <v>#N/A</v>
      </c>
      <c r="R2333" s="132" t="e">
        <v>#N/A</v>
      </c>
      <c r="S2333" s="132" t="e">
        <v>#N/A</v>
      </c>
      <c r="T2333" s="132" t="e">
        <v>#N/A</v>
      </c>
      <c r="U2333" s="132" t="e">
        <v>#N/A</v>
      </c>
      <c r="V2333" s="132" t="e">
        <v>#N/A</v>
      </c>
      <c r="W2333" s="132" t="e">
        <v>#N/A</v>
      </c>
      <c r="X2333" s="132" t="e">
        <v>#N/A</v>
      </c>
      <c r="Y2333" s="132" t="e">
        <v>#N/A</v>
      </c>
      <c r="Z2333" s="132" t="e">
        <v>#N/A</v>
      </c>
      <c r="AA2333" s="132" t="e">
        <v>#N/A</v>
      </c>
      <c r="AB2333" s="132" t="e">
        <v>#N/A</v>
      </c>
      <c r="AC2333" s="132" t="e">
        <v>#N/A</v>
      </c>
      <c r="AD2333" s="132" t="e">
        <v>#N/A</v>
      </c>
      <c r="AE2333" s="132" t="e">
        <v>#N/A</v>
      </c>
      <c r="AF2333" s="132" t="e">
        <v>#N/A</v>
      </c>
    </row>
    <row r="2334" spans="1:32">
      <c r="A2334" s="129">
        <v>39918</v>
      </c>
      <c r="B2334" s="132">
        <v>582823</v>
      </c>
      <c r="C2334" s="132">
        <v>52058</v>
      </c>
      <c r="D2334" s="132">
        <v>229742</v>
      </c>
      <c r="E2334" s="132">
        <v>51993</v>
      </c>
      <c r="F2334" s="132">
        <v>102590</v>
      </c>
      <c r="G2334" s="132">
        <v>501933</v>
      </c>
      <c r="H2334" s="132">
        <v>33141</v>
      </c>
      <c r="I2334" s="132">
        <v>22375</v>
      </c>
      <c r="J2334" s="132">
        <v>32040</v>
      </c>
      <c r="K2334" s="132">
        <v>18260</v>
      </c>
      <c r="L2334" s="132">
        <v>200</v>
      </c>
      <c r="M2334" s="132">
        <v>80890</v>
      </c>
      <c r="N2334" s="132">
        <v>582823</v>
      </c>
      <c r="R2334" s="132">
        <v>70235</v>
      </c>
      <c r="S2334" s="132">
        <v>48700</v>
      </c>
      <c r="T2334" s="132">
        <v>115950</v>
      </c>
      <c r="U2334" s="132">
        <v>58306</v>
      </c>
      <c r="V2334" s="132">
        <v>0</v>
      </c>
      <c r="W2334" s="132">
        <v>0</v>
      </c>
      <c r="X2334" s="132">
        <v>24960</v>
      </c>
      <c r="Y2334" s="132">
        <v>12350</v>
      </c>
      <c r="Z2334" s="132">
        <v>6850</v>
      </c>
      <c r="AA2334" s="132">
        <v>8650</v>
      </c>
      <c r="AB2334" s="132">
        <v>0</v>
      </c>
      <c r="AC2334" s="132">
        <v>0</v>
      </c>
      <c r="AD2334" s="132">
        <v>0</v>
      </c>
      <c r="AE2334" s="132">
        <v>24100</v>
      </c>
      <c r="AF2334" s="132">
        <v>6765</v>
      </c>
    </row>
    <row r="2335" spans="1:32">
      <c r="A2335" s="129">
        <v>39919</v>
      </c>
      <c r="B2335" s="132" t="e">
        <v>#N/A</v>
      </c>
      <c r="C2335" s="132" t="e">
        <v>#N/A</v>
      </c>
      <c r="D2335" s="132" t="e">
        <v>#N/A</v>
      </c>
      <c r="E2335" s="132" t="e">
        <v>#N/A</v>
      </c>
      <c r="F2335" s="132" t="e">
        <v>#N/A</v>
      </c>
      <c r="G2335" s="132" t="e">
        <v>#N/A</v>
      </c>
      <c r="H2335" s="132" t="e">
        <v>#N/A</v>
      </c>
      <c r="I2335" s="132" t="e">
        <v>#N/A</v>
      </c>
      <c r="J2335" s="132" t="e">
        <v>#N/A</v>
      </c>
      <c r="K2335" s="132" t="e">
        <v>#N/A</v>
      </c>
      <c r="L2335" s="132" t="e">
        <v>#N/A</v>
      </c>
      <c r="M2335" s="132" t="e">
        <v>#N/A</v>
      </c>
      <c r="N2335" s="132" t="e">
        <v>#N/A</v>
      </c>
      <c r="R2335" s="132" t="e">
        <v>#N/A</v>
      </c>
      <c r="S2335" s="132" t="e">
        <v>#N/A</v>
      </c>
      <c r="T2335" s="132" t="e">
        <v>#N/A</v>
      </c>
      <c r="U2335" s="132" t="e">
        <v>#N/A</v>
      </c>
      <c r="V2335" s="132" t="e">
        <v>#N/A</v>
      </c>
      <c r="W2335" s="132" t="e">
        <v>#N/A</v>
      </c>
      <c r="X2335" s="132" t="e">
        <v>#N/A</v>
      </c>
      <c r="Y2335" s="132" t="e">
        <v>#N/A</v>
      </c>
      <c r="Z2335" s="132" t="e">
        <v>#N/A</v>
      </c>
      <c r="AA2335" s="132" t="e">
        <v>#N/A</v>
      </c>
      <c r="AB2335" s="132" t="e">
        <v>#N/A</v>
      </c>
      <c r="AC2335" s="132" t="e">
        <v>#N/A</v>
      </c>
      <c r="AD2335" s="132" t="e">
        <v>#N/A</v>
      </c>
      <c r="AE2335" s="132" t="e">
        <v>#N/A</v>
      </c>
      <c r="AF2335" s="132" t="e">
        <v>#N/A</v>
      </c>
    </row>
    <row r="2336" spans="1:32">
      <c r="A2336" s="129">
        <v>39920</v>
      </c>
      <c r="B2336" s="132" t="e">
        <v>#N/A</v>
      </c>
      <c r="C2336" s="132" t="e">
        <v>#N/A</v>
      </c>
      <c r="D2336" s="132" t="e">
        <v>#N/A</v>
      </c>
      <c r="E2336" s="132" t="e">
        <v>#N/A</v>
      </c>
      <c r="F2336" s="132" t="e">
        <v>#N/A</v>
      </c>
      <c r="G2336" s="132" t="e">
        <v>#N/A</v>
      </c>
      <c r="H2336" s="132" t="e">
        <v>#N/A</v>
      </c>
      <c r="I2336" s="132" t="e">
        <v>#N/A</v>
      </c>
      <c r="J2336" s="132" t="e">
        <v>#N/A</v>
      </c>
      <c r="K2336" s="132" t="e">
        <v>#N/A</v>
      </c>
      <c r="L2336" s="132" t="e">
        <v>#N/A</v>
      </c>
      <c r="M2336" s="132" t="e">
        <v>#N/A</v>
      </c>
      <c r="N2336" s="132" t="e">
        <v>#N/A</v>
      </c>
      <c r="R2336" s="132" t="e">
        <v>#N/A</v>
      </c>
      <c r="S2336" s="132" t="e">
        <v>#N/A</v>
      </c>
      <c r="T2336" s="132" t="e">
        <v>#N/A</v>
      </c>
      <c r="U2336" s="132" t="e">
        <v>#N/A</v>
      </c>
      <c r="V2336" s="132" t="e">
        <v>#N/A</v>
      </c>
      <c r="W2336" s="132" t="e">
        <v>#N/A</v>
      </c>
      <c r="X2336" s="132" t="e">
        <v>#N/A</v>
      </c>
      <c r="Y2336" s="132" t="e">
        <v>#N/A</v>
      </c>
      <c r="Z2336" s="132" t="e">
        <v>#N/A</v>
      </c>
      <c r="AA2336" s="132" t="e">
        <v>#N/A</v>
      </c>
      <c r="AB2336" s="132" t="e">
        <v>#N/A</v>
      </c>
      <c r="AC2336" s="132" t="e">
        <v>#N/A</v>
      </c>
      <c r="AD2336" s="132" t="e">
        <v>#N/A</v>
      </c>
      <c r="AE2336" s="132" t="e">
        <v>#N/A</v>
      </c>
      <c r="AF2336" s="132" t="e">
        <v>#N/A</v>
      </c>
    </row>
    <row r="2337" spans="1:32">
      <c r="A2337" s="129">
        <v>39923</v>
      </c>
      <c r="B2337" s="132">
        <v>747575</v>
      </c>
      <c r="C2337" s="132">
        <v>73421</v>
      </c>
      <c r="D2337" s="132">
        <v>285710</v>
      </c>
      <c r="E2337" s="132">
        <v>83093</v>
      </c>
      <c r="F2337" s="132">
        <v>132490</v>
      </c>
      <c r="G2337" s="132">
        <v>660717</v>
      </c>
      <c r="H2337" s="132">
        <v>33341</v>
      </c>
      <c r="I2337" s="132">
        <v>24803</v>
      </c>
      <c r="J2337" s="132">
        <v>41893</v>
      </c>
      <c r="K2337" s="132">
        <v>18260</v>
      </c>
      <c r="L2337" s="132">
        <v>1440</v>
      </c>
      <c r="M2337" s="132">
        <v>86858</v>
      </c>
      <c r="N2337" s="132">
        <v>747575</v>
      </c>
      <c r="R2337" s="132">
        <v>86267</v>
      </c>
      <c r="S2337" s="132">
        <v>48700</v>
      </c>
      <c r="T2337" s="132">
        <v>165300</v>
      </c>
      <c r="U2337" s="132">
        <v>58306</v>
      </c>
      <c r="V2337" s="132">
        <v>0</v>
      </c>
      <c r="W2337" s="132">
        <v>0</v>
      </c>
      <c r="X2337" s="132">
        <v>35267</v>
      </c>
      <c r="Y2337" s="132">
        <v>12350</v>
      </c>
      <c r="Z2337" s="132">
        <v>6850</v>
      </c>
      <c r="AA2337" s="132">
        <v>8650</v>
      </c>
      <c r="AB2337" s="132">
        <v>0</v>
      </c>
      <c r="AC2337" s="132">
        <v>0</v>
      </c>
      <c r="AD2337" s="132">
        <v>0</v>
      </c>
      <c r="AE2337" s="132">
        <v>24100</v>
      </c>
      <c r="AF2337" s="132">
        <v>28918</v>
      </c>
    </row>
    <row r="2338" spans="1:32">
      <c r="A2338" s="129">
        <v>39924</v>
      </c>
      <c r="B2338" s="132" t="e">
        <v>#N/A</v>
      </c>
      <c r="C2338" s="132" t="e">
        <v>#N/A</v>
      </c>
      <c r="D2338" s="132" t="e">
        <v>#N/A</v>
      </c>
      <c r="E2338" s="132" t="e">
        <v>#N/A</v>
      </c>
      <c r="F2338" s="132" t="e">
        <v>#N/A</v>
      </c>
      <c r="G2338" s="132" t="e">
        <v>#N/A</v>
      </c>
      <c r="H2338" s="132" t="e">
        <v>#N/A</v>
      </c>
      <c r="I2338" s="132" t="e">
        <v>#N/A</v>
      </c>
      <c r="J2338" s="132" t="e">
        <v>#N/A</v>
      </c>
      <c r="K2338" s="132" t="e">
        <v>#N/A</v>
      </c>
      <c r="L2338" s="132" t="e">
        <v>#N/A</v>
      </c>
      <c r="M2338" s="132" t="e">
        <v>#N/A</v>
      </c>
      <c r="N2338" s="132" t="e">
        <v>#N/A</v>
      </c>
      <c r="R2338" s="132" t="e">
        <v>#N/A</v>
      </c>
      <c r="S2338" s="132" t="e">
        <v>#N/A</v>
      </c>
      <c r="T2338" s="132" t="e">
        <v>#N/A</v>
      </c>
      <c r="U2338" s="132" t="e">
        <v>#N/A</v>
      </c>
      <c r="V2338" s="132" t="e">
        <v>#N/A</v>
      </c>
      <c r="W2338" s="132" t="e">
        <v>#N/A</v>
      </c>
      <c r="X2338" s="132" t="e">
        <v>#N/A</v>
      </c>
      <c r="Y2338" s="132" t="e">
        <v>#N/A</v>
      </c>
      <c r="Z2338" s="132" t="e">
        <v>#N/A</v>
      </c>
      <c r="AA2338" s="132" t="e">
        <v>#N/A</v>
      </c>
      <c r="AB2338" s="132" t="e">
        <v>#N/A</v>
      </c>
      <c r="AC2338" s="132" t="e">
        <v>#N/A</v>
      </c>
      <c r="AD2338" s="132" t="e">
        <v>#N/A</v>
      </c>
      <c r="AE2338" s="132" t="e">
        <v>#N/A</v>
      </c>
      <c r="AF2338" s="132" t="e">
        <v>#N/A</v>
      </c>
    </row>
    <row r="2339" spans="1:32">
      <c r="A2339" s="129">
        <v>39925</v>
      </c>
      <c r="B2339" s="132" t="e">
        <v>#N/A</v>
      </c>
      <c r="C2339" s="132" t="e">
        <v>#N/A</v>
      </c>
      <c r="D2339" s="132" t="e">
        <v>#N/A</v>
      </c>
      <c r="E2339" s="132" t="e">
        <v>#N/A</v>
      </c>
      <c r="F2339" s="132" t="e">
        <v>#N/A</v>
      </c>
      <c r="G2339" s="132" t="e">
        <v>#N/A</v>
      </c>
      <c r="H2339" s="132" t="e">
        <v>#N/A</v>
      </c>
      <c r="I2339" s="132" t="e">
        <v>#N/A</v>
      </c>
      <c r="J2339" s="132" t="e">
        <v>#N/A</v>
      </c>
      <c r="K2339" s="132" t="e">
        <v>#N/A</v>
      </c>
      <c r="L2339" s="132" t="e">
        <v>#N/A</v>
      </c>
      <c r="M2339" s="132" t="e">
        <v>#N/A</v>
      </c>
      <c r="N2339" s="132" t="e">
        <v>#N/A</v>
      </c>
      <c r="R2339" s="132" t="e">
        <v>#N/A</v>
      </c>
      <c r="S2339" s="132" t="e">
        <v>#N/A</v>
      </c>
      <c r="T2339" s="132" t="e">
        <v>#N/A</v>
      </c>
      <c r="U2339" s="132" t="e">
        <v>#N/A</v>
      </c>
      <c r="V2339" s="132" t="e">
        <v>#N/A</v>
      </c>
      <c r="W2339" s="132" t="e">
        <v>#N/A</v>
      </c>
      <c r="X2339" s="132" t="e">
        <v>#N/A</v>
      </c>
      <c r="Y2339" s="132" t="e">
        <v>#N/A</v>
      </c>
      <c r="Z2339" s="132" t="e">
        <v>#N/A</v>
      </c>
      <c r="AA2339" s="132" t="e">
        <v>#N/A</v>
      </c>
      <c r="AB2339" s="132" t="e">
        <v>#N/A</v>
      </c>
      <c r="AC2339" s="132" t="e">
        <v>#N/A</v>
      </c>
      <c r="AD2339" s="132" t="e">
        <v>#N/A</v>
      </c>
      <c r="AE2339" s="132" t="e">
        <v>#N/A</v>
      </c>
      <c r="AF2339" s="132" t="e">
        <v>#N/A</v>
      </c>
    </row>
    <row r="2340" spans="1:32">
      <c r="A2340" s="129">
        <v>39926</v>
      </c>
      <c r="B2340" s="132" t="e">
        <v>#N/A</v>
      </c>
      <c r="C2340" s="132" t="e">
        <v>#N/A</v>
      </c>
      <c r="D2340" s="132" t="e">
        <v>#N/A</v>
      </c>
      <c r="E2340" s="132" t="e">
        <v>#N/A</v>
      </c>
      <c r="F2340" s="132" t="e">
        <v>#N/A</v>
      </c>
      <c r="G2340" s="132" t="e">
        <v>#N/A</v>
      </c>
      <c r="H2340" s="132" t="e">
        <v>#N/A</v>
      </c>
      <c r="I2340" s="132" t="e">
        <v>#N/A</v>
      </c>
      <c r="J2340" s="132" t="e">
        <v>#N/A</v>
      </c>
      <c r="K2340" s="132" t="e">
        <v>#N/A</v>
      </c>
      <c r="L2340" s="132" t="e">
        <v>#N/A</v>
      </c>
      <c r="M2340" s="132" t="e">
        <v>#N/A</v>
      </c>
      <c r="N2340" s="132" t="e">
        <v>#N/A</v>
      </c>
      <c r="R2340" s="132" t="e">
        <v>#N/A</v>
      </c>
      <c r="S2340" s="132" t="e">
        <v>#N/A</v>
      </c>
      <c r="T2340" s="132" t="e">
        <v>#N/A</v>
      </c>
      <c r="U2340" s="132" t="e">
        <v>#N/A</v>
      </c>
      <c r="V2340" s="132" t="e">
        <v>#N/A</v>
      </c>
      <c r="W2340" s="132" t="e">
        <v>#N/A</v>
      </c>
      <c r="X2340" s="132" t="e">
        <v>#N/A</v>
      </c>
      <c r="Y2340" s="132" t="e">
        <v>#N/A</v>
      </c>
      <c r="Z2340" s="132" t="e">
        <v>#N/A</v>
      </c>
      <c r="AA2340" s="132" t="e">
        <v>#N/A</v>
      </c>
      <c r="AB2340" s="132" t="e">
        <v>#N/A</v>
      </c>
      <c r="AC2340" s="132" t="e">
        <v>#N/A</v>
      </c>
      <c r="AD2340" s="132" t="e">
        <v>#N/A</v>
      </c>
      <c r="AE2340" s="132" t="e">
        <v>#N/A</v>
      </c>
      <c r="AF2340" s="132" t="e">
        <v>#N/A</v>
      </c>
    </row>
    <row r="2341" spans="1:32">
      <c r="A2341" s="129">
        <v>39927</v>
      </c>
      <c r="B2341" s="132" t="e">
        <v>#N/A</v>
      </c>
      <c r="C2341" s="132" t="e">
        <v>#N/A</v>
      </c>
      <c r="D2341" s="132" t="e">
        <v>#N/A</v>
      </c>
      <c r="E2341" s="132" t="e">
        <v>#N/A</v>
      </c>
      <c r="F2341" s="132" t="e">
        <v>#N/A</v>
      </c>
      <c r="G2341" s="132" t="e">
        <v>#N/A</v>
      </c>
      <c r="H2341" s="132" t="e">
        <v>#N/A</v>
      </c>
      <c r="I2341" s="132" t="e">
        <v>#N/A</v>
      </c>
      <c r="J2341" s="132" t="e">
        <v>#N/A</v>
      </c>
      <c r="K2341" s="132" t="e">
        <v>#N/A</v>
      </c>
      <c r="L2341" s="132" t="e">
        <v>#N/A</v>
      </c>
      <c r="M2341" s="132" t="e">
        <v>#N/A</v>
      </c>
      <c r="N2341" s="132" t="e">
        <v>#N/A</v>
      </c>
      <c r="R2341" s="132" t="e">
        <v>#N/A</v>
      </c>
      <c r="S2341" s="132" t="e">
        <v>#N/A</v>
      </c>
      <c r="T2341" s="132" t="e">
        <v>#N/A</v>
      </c>
      <c r="U2341" s="132" t="e">
        <v>#N/A</v>
      </c>
      <c r="V2341" s="132" t="e">
        <v>#N/A</v>
      </c>
      <c r="W2341" s="132" t="e">
        <v>#N/A</v>
      </c>
      <c r="X2341" s="132" t="e">
        <v>#N/A</v>
      </c>
      <c r="Y2341" s="132" t="e">
        <v>#N/A</v>
      </c>
      <c r="Z2341" s="132" t="e">
        <v>#N/A</v>
      </c>
      <c r="AA2341" s="132" t="e">
        <v>#N/A</v>
      </c>
      <c r="AB2341" s="132" t="e">
        <v>#N/A</v>
      </c>
      <c r="AC2341" s="132" t="e">
        <v>#N/A</v>
      </c>
      <c r="AD2341" s="132" t="e">
        <v>#N/A</v>
      </c>
      <c r="AE2341" s="132" t="e">
        <v>#N/A</v>
      </c>
      <c r="AF2341" s="132" t="e">
        <v>#N/A</v>
      </c>
    </row>
    <row r="2342" spans="1:32">
      <c r="A2342" s="129">
        <v>39930</v>
      </c>
      <c r="B2342" s="132" t="e">
        <v>#N/A</v>
      </c>
      <c r="C2342" s="132">
        <v>127007</v>
      </c>
      <c r="D2342" s="132">
        <v>367304</v>
      </c>
      <c r="E2342" s="132">
        <v>118409</v>
      </c>
      <c r="F2342" s="132">
        <v>157122</v>
      </c>
      <c r="G2342" s="132">
        <v>865945</v>
      </c>
      <c r="H2342" s="132">
        <v>48046</v>
      </c>
      <c r="I2342" s="132">
        <v>28723</v>
      </c>
      <c r="J2342" s="132">
        <v>49893</v>
      </c>
      <c r="K2342" s="132">
        <v>18260</v>
      </c>
      <c r="L2342" s="132">
        <v>1440</v>
      </c>
      <c r="M2342" s="132">
        <v>105483</v>
      </c>
      <c r="N2342" s="132" t="e">
        <v>#N/A</v>
      </c>
      <c r="R2342" s="132">
        <v>136492</v>
      </c>
      <c r="S2342" s="132">
        <v>56182</v>
      </c>
      <c r="T2342" s="132">
        <v>206300</v>
      </c>
      <c r="U2342" s="132">
        <v>104314</v>
      </c>
      <c r="V2342" s="132">
        <v>0</v>
      </c>
      <c r="W2342" s="132">
        <v>0</v>
      </c>
      <c r="X2342" s="132">
        <v>43760</v>
      </c>
      <c r="Y2342" s="132">
        <v>18000</v>
      </c>
      <c r="Z2342" s="132">
        <v>11909</v>
      </c>
      <c r="AA2342" s="132">
        <v>8650</v>
      </c>
      <c r="AB2342" s="132">
        <v>0</v>
      </c>
      <c r="AC2342" s="132">
        <v>0</v>
      </c>
      <c r="AD2342" s="132">
        <v>0</v>
      </c>
      <c r="AE2342" s="132">
        <v>24100</v>
      </c>
      <c r="AF2342" s="132">
        <v>33808</v>
      </c>
    </row>
    <row r="2343" spans="1:32">
      <c r="A2343" s="129">
        <v>39931</v>
      </c>
      <c r="B2343" s="132" t="e">
        <v>#N/A</v>
      </c>
      <c r="C2343" s="132" t="e">
        <v>#N/A</v>
      </c>
      <c r="D2343" s="132" t="e">
        <v>#N/A</v>
      </c>
      <c r="E2343" s="132" t="e">
        <v>#N/A</v>
      </c>
      <c r="F2343" s="132" t="e">
        <v>#N/A</v>
      </c>
      <c r="G2343" s="132" t="e">
        <v>#N/A</v>
      </c>
      <c r="H2343" s="132" t="e">
        <v>#N/A</v>
      </c>
      <c r="I2343" s="132" t="e">
        <v>#N/A</v>
      </c>
      <c r="J2343" s="132" t="e">
        <v>#N/A</v>
      </c>
      <c r="K2343" s="132" t="e">
        <v>#N/A</v>
      </c>
      <c r="L2343" s="132" t="e">
        <v>#N/A</v>
      </c>
      <c r="M2343" s="132" t="e">
        <v>#N/A</v>
      </c>
      <c r="N2343" s="132" t="e">
        <v>#N/A</v>
      </c>
      <c r="R2343" s="132" t="e">
        <v>#N/A</v>
      </c>
      <c r="S2343" s="132" t="e">
        <v>#N/A</v>
      </c>
      <c r="T2343" s="132" t="e">
        <v>#N/A</v>
      </c>
      <c r="U2343" s="132" t="e">
        <v>#N/A</v>
      </c>
      <c r="V2343" s="132" t="e">
        <v>#N/A</v>
      </c>
      <c r="W2343" s="132" t="e">
        <v>#N/A</v>
      </c>
      <c r="X2343" s="132" t="e">
        <v>#N/A</v>
      </c>
      <c r="Y2343" s="132" t="e">
        <v>#N/A</v>
      </c>
      <c r="Z2343" s="132" t="e">
        <v>#N/A</v>
      </c>
      <c r="AA2343" s="132" t="e">
        <v>#N/A</v>
      </c>
      <c r="AB2343" s="132" t="e">
        <v>#N/A</v>
      </c>
      <c r="AC2343" s="132" t="e">
        <v>#N/A</v>
      </c>
      <c r="AD2343" s="132" t="e">
        <v>#N/A</v>
      </c>
      <c r="AE2343" s="132" t="e">
        <v>#N/A</v>
      </c>
      <c r="AF2343" s="132" t="e">
        <v>#N/A</v>
      </c>
    </row>
    <row r="2344" spans="1:32">
      <c r="A2344" s="129">
        <v>39932</v>
      </c>
      <c r="B2344" s="132" t="e">
        <v>#N/A</v>
      </c>
      <c r="C2344" s="132" t="e">
        <v>#N/A</v>
      </c>
      <c r="D2344" s="132" t="e">
        <v>#N/A</v>
      </c>
      <c r="E2344" s="132" t="e">
        <v>#N/A</v>
      </c>
      <c r="F2344" s="132" t="e">
        <v>#N/A</v>
      </c>
      <c r="G2344" s="132" t="e">
        <v>#N/A</v>
      </c>
      <c r="H2344" s="132" t="e">
        <v>#N/A</v>
      </c>
      <c r="I2344" s="132" t="e">
        <v>#N/A</v>
      </c>
      <c r="J2344" s="132" t="e">
        <v>#N/A</v>
      </c>
      <c r="K2344" s="132" t="e">
        <v>#N/A</v>
      </c>
      <c r="L2344" s="132" t="e">
        <v>#N/A</v>
      </c>
      <c r="M2344" s="132" t="e">
        <v>#N/A</v>
      </c>
      <c r="N2344" s="132" t="e">
        <v>#N/A</v>
      </c>
      <c r="R2344" s="132" t="e">
        <v>#N/A</v>
      </c>
      <c r="S2344" s="132" t="e">
        <v>#N/A</v>
      </c>
      <c r="T2344" s="132" t="e">
        <v>#N/A</v>
      </c>
      <c r="U2344" s="132" t="e">
        <v>#N/A</v>
      </c>
      <c r="V2344" s="132" t="e">
        <v>#N/A</v>
      </c>
      <c r="W2344" s="132" t="e">
        <v>#N/A</v>
      </c>
      <c r="X2344" s="132" t="e">
        <v>#N/A</v>
      </c>
      <c r="Y2344" s="132" t="e">
        <v>#N/A</v>
      </c>
      <c r="Z2344" s="132" t="e">
        <v>#N/A</v>
      </c>
      <c r="AA2344" s="132" t="e">
        <v>#N/A</v>
      </c>
      <c r="AB2344" s="132" t="e">
        <v>#N/A</v>
      </c>
      <c r="AC2344" s="132" t="e">
        <v>#N/A</v>
      </c>
      <c r="AD2344" s="132" t="e">
        <v>#N/A</v>
      </c>
      <c r="AE2344" s="132" t="e">
        <v>#N/A</v>
      </c>
      <c r="AF2344" s="132" t="e">
        <v>#N/A</v>
      </c>
    </row>
    <row r="2345" spans="1:32">
      <c r="A2345" s="129">
        <v>39933</v>
      </c>
      <c r="B2345" s="132">
        <v>1168628</v>
      </c>
      <c r="C2345" s="132">
        <v>158757</v>
      </c>
      <c r="D2345" s="132">
        <v>413304</v>
      </c>
      <c r="E2345" s="132">
        <v>137724</v>
      </c>
      <c r="F2345" s="132">
        <v>224972</v>
      </c>
      <c r="G2345" s="132">
        <v>1045910</v>
      </c>
      <c r="H2345" s="132">
        <v>57321</v>
      </c>
      <c r="I2345" s="132">
        <v>30413</v>
      </c>
      <c r="J2345" s="132">
        <v>62393</v>
      </c>
      <c r="K2345" s="132">
        <v>20510</v>
      </c>
      <c r="L2345" s="132">
        <v>2240</v>
      </c>
      <c r="M2345" s="132">
        <v>122718</v>
      </c>
      <c r="N2345" s="132">
        <v>1168628</v>
      </c>
      <c r="R2345" s="132">
        <v>163092</v>
      </c>
      <c r="S2345" s="132">
        <v>88982</v>
      </c>
      <c r="T2345" s="132">
        <v>275520</v>
      </c>
      <c r="U2345" s="132">
        <v>115069</v>
      </c>
      <c r="V2345" s="132">
        <v>1000</v>
      </c>
      <c r="W2345" s="132">
        <v>0</v>
      </c>
      <c r="X2345" s="132">
        <v>51910</v>
      </c>
      <c r="Y2345" s="132">
        <v>19100</v>
      </c>
      <c r="Z2345" s="132">
        <v>12339</v>
      </c>
      <c r="AA2345" s="132">
        <v>8650</v>
      </c>
      <c r="AB2345" s="132">
        <v>0</v>
      </c>
      <c r="AC2345" s="132">
        <v>0</v>
      </c>
      <c r="AD2345" s="132">
        <v>0</v>
      </c>
      <c r="AE2345" s="132">
        <v>42125</v>
      </c>
      <c r="AF2345" s="132">
        <v>33808</v>
      </c>
    </row>
    <row r="2346" spans="1:32">
      <c r="A2346" s="129">
        <v>39934</v>
      </c>
      <c r="B2346" s="132" t="e">
        <v>#N/A</v>
      </c>
      <c r="C2346" s="132" t="e">
        <v>#N/A</v>
      </c>
      <c r="D2346" s="132" t="e">
        <v>#N/A</v>
      </c>
      <c r="E2346" s="132" t="e">
        <v>#N/A</v>
      </c>
      <c r="F2346" s="132" t="e">
        <v>#N/A</v>
      </c>
      <c r="G2346" s="132" t="e">
        <v>#N/A</v>
      </c>
      <c r="H2346" s="132" t="e">
        <v>#N/A</v>
      </c>
      <c r="I2346" s="132" t="e">
        <v>#N/A</v>
      </c>
      <c r="J2346" s="132" t="e">
        <v>#N/A</v>
      </c>
      <c r="K2346" s="132" t="e">
        <v>#N/A</v>
      </c>
      <c r="L2346" s="132" t="e">
        <v>#N/A</v>
      </c>
      <c r="M2346" s="132" t="e">
        <v>#N/A</v>
      </c>
      <c r="N2346" s="132" t="e">
        <v>#N/A</v>
      </c>
      <c r="R2346" s="132" t="e">
        <v>#N/A</v>
      </c>
      <c r="S2346" s="132" t="e">
        <v>#N/A</v>
      </c>
      <c r="T2346" s="132" t="e">
        <v>#N/A</v>
      </c>
      <c r="U2346" s="132" t="e">
        <v>#N/A</v>
      </c>
      <c r="V2346" s="132" t="e">
        <v>#N/A</v>
      </c>
      <c r="W2346" s="132" t="e">
        <v>#N/A</v>
      </c>
      <c r="X2346" s="132" t="e">
        <v>#N/A</v>
      </c>
      <c r="Y2346" s="132" t="e">
        <v>#N/A</v>
      </c>
      <c r="Z2346" s="132" t="e">
        <v>#N/A</v>
      </c>
      <c r="AA2346" s="132" t="e">
        <v>#N/A</v>
      </c>
      <c r="AB2346" s="132" t="e">
        <v>#N/A</v>
      </c>
      <c r="AC2346" s="132" t="e">
        <v>#N/A</v>
      </c>
      <c r="AD2346" s="132" t="e">
        <v>#N/A</v>
      </c>
      <c r="AE2346" s="132" t="e">
        <v>#N/A</v>
      </c>
      <c r="AF2346" s="132" t="e">
        <v>#N/A</v>
      </c>
    </row>
    <row r="2347" spans="1:32">
      <c r="A2347" s="129">
        <v>39937</v>
      </c>
      <c r="B2347" s="132" t="e">
        <v>#N/A</v>
      </c>
      <c r="C2347" s="132" t="e">
        <v>#N/A</v>
      </c>
      <c r="D2347" s="132" t="e">
        <v>#N/A</v>
      </c>
      <c r="E2347" s="132" t="e">
        <v>#N/A</v>
      </c>
      <c r="F2347" s="132" t="e">
        <v>#N/A</v>
      </c>
      <c r="G2347" s="132" t="e">
        <v>#N/A</v>
      </c>
      <c r="H2347" s="132" t="e">
        <v>#N/A</v>
      </c>
      <c r="I2347" s="132" t="e">
        <v>#N/A</v>
      </c>
      <c r="J2347" s="132" t="e">
        <v>#N/A</v>
      </c>
      <c r="K2347" s="132" t="e">
        <v>#N/A</v>
      </c>
      <c r="L2347" s="132" t="e">
        <v>#N/A</v>
      </c>
      <c r="M2347" s="132" t="e">
        <v>#N/A</v>
      </c>
      <c r="N2347" s="132" t="e">
        <v>#N/A</v>
      </c>
      <c r="R2347" s="132" t="e">
        <v>#N/A</v>
      </c>
      <c r="S2347" s="132" t="e">
        <v>#N/A</v>
      </c>
      <c r="T2347" s="132" t="e">
        <v>#N/A</v>
      </c>
      <c r="U2347" s="132" t="e">
        <v>#N/A</v>
      </c>
      <c r="V2347" s="132" t="e">
        <v>#N/A</v>
      </c>
      <c r="W2347" s="132" t="e">
        <v>#N/A</v>
      </c>
      <c r="X2347" s="132" t="e">
        <v>#N/A</v>
      </c>
      <c r="Y2347" s="132" t="e">
        <v>#N/A</v>
      </c>
      <c r="Z2347" s="132" t="e">
        <v>#N/A</v>
      </c>
      <c r="AA2347" s="132" t="e">
        <v>#N/A</v>
      </c>
      <c r="AB2347" s="132" t="e">
        <v>#N/A</v>
      </c>
      <c r="AC2347" s="132" t="e">
        <v>#N/A</v>
      </c>
      <c r="AD2347" s="132" t="e">
        <v>#N/A</v>
      </c>
      <c r="AE2347" s="132" t="e">
        <v>#N/A</v>
      </c>
      <c r="AF2347" s="132" t="e">
        <v>#N/A</v>
      </c>
    </row>
    <row r="2348" spans="1:32">
      <c r="A2348" s="129">
        <v>39938</v>
      </c>
      <c r="B2348" s="132" t="e">
        <v>#N/A</v>
      </c>
      <c r="C2348" s="132" t="e">
        <v>#N/A</v>
      </c>
      <c r="D2348" s="132" t="e">
        <v>#N/A</v>
      </c>
      <c r="E2348" s="132" t="e">
        <v>#N/A</v>
      </c>
      <c r="F2348" s="132" t="e">
        <v>#N/A</v>
      </c>
      <c r="G2348" s="132" t="e">
        <v>#N/A</v>
      </c>
      <c r="H2348" s="132" t="e">
        <v>#N/A</v>
      </c>
      <c r="I2348" s="132" t="e">
        <v>#N/A</v>
      </c>
      <c r="J2348" s="132" t="e">
        <v>#N/A</v>
      </c>
      <c r="K2348" s="132" t="e">
        <v>#N/A</v>
      </c>
      <c r="L2348" s="132" t="e">
        <v>#N/A</v>
      </c>
      <c r="M2348" s="132" t="e">
        <v>#N/A</v>
      </c>
      <c r="N2348" s="132" t="e">
        <v>#N/A</v>
      </c>
      <c r="R2348" s="132" t="e">
        <v>#N/A</v>
      </c>
      <c r="S2348" s="132" t="e">
        <v>#N/A</v>
      </c>
      <c r="T2348" s="132" t="e">
        <v>#N/A</v>
      </c>
      <c r="U2348" s="132" t="e">
        <v>#N/A</v>
      </c>
      <c r="V2348" s="132" t="e">
        <v>#N/A</v>
      </c>
      <c r="W2348" s="132" t="e">
        <v>#N/A</v>
      </c>
      <c r="X2348" s="132" t="e">
        <v>#N/A</v>
      </c>
      <c r="Y2348" s="132" t="e">
        <v>#N/A</v>
      </c>
      <c r="Z2348" s="132" t="e">
        <v>#N/A</v>
      </c>
      <c r="AA2348" s="132" t="e">
        <v>#N/A</v>
      </c>
      <c r="AB2348" s="132" t="e">
        <v>#N/A</v>
      </c>
      <c r="AC2348" s="132" t="e">
        <v>#N/A</v>
      </c>
      <c r="AD2348" s="132" t="e">
        <v>#N/A</v>
      </c>
      <c r="AE2348" s="132" t="e">
        <v>#N/A</v>
      </c>
      <c r="AF2348" s="132" t="e">
        <v>#N/A</v>
      </c>
    </row>
    <row r="2349" spans="1:32">
      <c r="A2349" s="129">
        <v>39939</v>
      </c>
      <c r="B2349" s="132" t="e">
        <v>#N/A</v>
      </c>
      <c r="C2349" s="132" t="e">
        <v>#N/A</v>
      </c>
      <c r="D2349" s="132" t="e">
        <v>#N/A</v>
      </c>
      <c r="E2349" s="132" t="e">
        <v>#N/A</v>
      </c>
      <c r="F2349" s="132" t="e">
        <v>#N/A</v>
      </c>
      <c r="G2349" s="132" t="e">
        <v>#N/A</v>
      </c>
      <c r="H2349" s="132" t="e">
        <v>#N/A</v>
      </c>
      <c r="I2349" s="132" t="e">
        <v>#N/A</v>
      </c>
      <c r="J2349" s="132" t="e">
        <v>#N/A</v>
      </c>
      <c r="K2349" s="132" t="e">
        <v>#N/A</v>
      </c>
      <c r="L2349" s="132" t="e">
        <v>#N/A</v>
      </c>
      <c r="M2349" s="132" t="e">
        <v>#N/A</v>
      </c>
      <c r="N2349" s="132" t="e">
        <v>#N/A</v>
      </c>
      <c r="R2349" s="132" t="e">
        <v>#N/A</v>
      </c>
      <c r="S2349" s="132" t="e">
        <v>#N/A</v>
      </c>
      <c r="T2349" s="132" t="e">
        <v>#N/A</v>
      </c>
      <c r="U2349" s="132" t="e">
        <v>#N/A</v>
      </c>
      <c r="V2349" s="132" t="e">
        <v>#N/A</v>
      </c>
      <c r="W2349" s="132" t="e">
        <v>#N/A</v>
      </c>
      <c r="X2349" s="132" t="e">
        <v>#N/A</v>
      </c>
      <c r="Y2349" s="132" t="e">
        <v>#N/A</v>
      </c>
      <c r="Z2349" s="132" t="e">
        <v>#N/A</v>
      </c>
      <c r="AA2349" s="132" t="e">
        <v>#N/A</v>
      </c>
      <c r="AB2349" s="132" t="e">
        <v>#N/A</v>
      </c>
      <c r="AC2349" s="132" t="e">
        <v>#N/A</v>
      </c>
      <c r="AD2349" s="132" t="e">
        <v>#N/A</v>
      </c>
      <c r="AE2349" s="132" t="e">
        <v>#N/A</v>
      </c>
      <c r="AF2349" s="132" t="e">
        <v>#N/A</v>
      </c>
    </row>
    <row r="2350" spans="1:32">
      <c r="A2350" s="129">
        <v>39940</v>
      </c>
      <c r="B2350" s="132" t="e">
        <v>#N/A</v>
      </c>
      <c r="C2350" s="132" t="e">
        <v>#N/A</v>
      </c>
      <c r="D2350" s="132" t="e">
        <v>#N/A</v>
      </c>
      <c r="E2350" s="132" t="e">
        <v>#N/A</v>
      </c>
      <c r="F2350" s="132" t="e">
        <v>#N/A</v>
      </c>
      <c r="G2350" s="132" t="e">
        <v>#N/A</v>
      </c>
      <c r="H2350" s="132" t="e">
        <v>#N/A</v>
      </c>
      <c r="I2350" s="132" t="e">
        <v>#N/A</v>
      </c>
      <c r="J2350" s="132" t="e">
        <v>#N/A</v>
      </c>
      <c r="K2350" s="132" t="e">
        <v>#N/A</v>
      </c>
      <c r="L2350" s="132" t="e">
        <v>#N/A</v>
      </c>
      <c r="M2350" s="132" t="e">
        <v>#N/A</v>
      </c>
      <c r="N2350" s="132" t="e">
        <v>#N/A</v>
      </c>
      <c r="R2350" s="132" t="e">
        <v>#N/A</v>
      </c>
      <c r="S2350" s="132" t="e">
        <v>#N/A</v>
      </c>
      <c r="T2350" s="132" t="e">
        <v>#N/A</v>
      </c>
      <c r="U2350" s="132" t="e">
        <v>#N/A</v>
      </c>
      <c r="V2350" s="132" t="e">
        <v>#N/A</v>
      </c>
      <c r="W2350" s="132" t="e">
        <v>#N/A</v>
      </c>
      <c r="X2350" s="132" t="e">
        <v>#N/A</v>
      </c>
      <c r="Y2350" s="132" t="e">
        <v>#N/A</v>
      </c>
      <c r="Z2350" s="132" t="e">
        <v>#N/A</v>
      </c>
      <c r="AA2350" s="132" t="e">
        <v>#N/A</v>
      </c>
      <c r="AB2350" s="132" t="e">
        <v>#N/A</v>
      </c>
      <c r="AC2350" s="132" t="e">
        <v>#N/A</v>
      </c>
      <c r="AD2350" s="132" t="e">
        <v>#N/A</v>
      </c>
      <c r="AE2350" s="132" t="e">
        <v>#N/A</v>
      </c>
      <c r="AF2350" s="132" t="e">
        <v>#N/A</v>
      </c>
    </row>
    <row r="2351" spans="1:32">
      <c r="A2351" s="129">
        <v>39941</v>
      </c>
      <c r="B2351" s="132" t="e">
        <v>#N/A</v>
      </c>
      <c r="C2351" s="132" t="e">
        <v>#N/A</v>
      </c>
      <c r="D2351" s="132" t="e">
        <v>#N/A</v>
      </c>
      <c r="E2351" s="132" t="e">
        <v>#N/A</v>
      </c>
      <c r="F2351" s="132" t="e">
        <v>#N/A</v>
      </c>
      <c r="G2351" s="132" t="e">
        <v>#N/A</v>
      </c>
      <c r="H2351" s="132" t="e">
        <v>#N/A</v>
      </c>
      <c r="I2351" s="132" t="e">
        <v>#N/A</v>
      </c>
      <c r="J2351" s="132" t="e">
        <v>#N/A</v>
      </c>
      <c r="K2351" s="132" t="e">
        <v>#N/A</v>
      </c>
      <c r="L2351" s="132" t="e">
        <v>#N/A</v>
      </c>
      <c r="M2351" s="132" t="e">
        <v>#N/A</v>
      </c>
      <c r="N2351" s="132" t="e">
        <v>#N/A</v>
      </c>
      <c r="R2351" s="132" t="e">
        <v>#N/A</v>
      </c>
      <c r="S2351" s="132" t="e">
        <v>#N/A</v>
      </c>
      <c r="T2351" s="132" t="e">
        <v>#N/A</v>
      </c>
      <c r="U2351" s="132" t="e">
        <v>#N/A</v>
      </c>
      <c r="V2351" s="132" t="e">
        <v>#N/A</v>
      </c>
      <c r="W2351" s="132" t="e">
        <v>#N/A</v>
      </c>
      <c r="X2351" s="132" t="e">
        <v>#N/A</v>
      </c>
      <c r="Y2351" s="132" t="e">
        <v>#N/A</v>
      </c>
      <c r="Z2351" s="132" t="e">
        <v>#N/A</v>
      </c>
      <c r="AA2351" s="132" t="e">
        <v>#N/A</v>
      </c>
      <c r="AB2351" s="132" t="e">
        <v>#N/A</v>
      </c>
      <c r="AC2351" s="132" t="e">
        <v>#N/A</v>
      </c>
      <c r="AD2351" s="132" t="e">
        <v>#N/A</v>
      </c>
      <c r="AE2351" s="132" t="e">
        <v>#N/A</v>
      </c>
      <c r="AF2351" s="132" t="e">
        <v>#N/A</v>
      </c>
    </row>
    <row r="2352" spans="1:32">
      <c r="A2352" s="129">
        <v>39944</v>
      </c>
      <c r="B2352" s="132" t="e">
        <v>#N/A</v>
      </c>
      <c r="C2352" s="132">
        <v>55593</v>
      </c>
      <c r="D2352" s="132">
        <v>207866</v>
      </c>
      <c r="E2352" s="132">
        <v>24738</v>
      </c>
      <c r="F2352" s="132">
        <v>66905</v>
      </c>
      <c r="G2352" s="132">
        <v>368752</v>
      </c>
      <c r="H2352" s="132">
        <v>26600</v>
      </c>
      <c r="I2352" s="132">
        <v>22902</v>
      </c>
      <c r="J2352" s="132">
        <v>5000</v>
      </c>
      <c r="K2352" s="132">
        <v>1300</v>
      </c>
      <c r="L2352" s="132">
        <v>3270</v>
      </c>
      <c r="M2352" s="132">
        <v>64272</v>
      </c>
      <c r="N2352" s="132" t="e">
        <v>#N/A</v>
      </c>
      <c r="R2352" s="132">
        <v>34700</v>
      </c>
      <c r="S2352" s="132">
        <v>13000</v>
      </c>
      <c r="T2352" s="132">
        <v>139820</v>
      </c>
      <c r="U2352" s="132">
        <v>31505</v>
      </c>
      <c r="V2352" s="132">
        <v>0</v>
      </c>
      <c r="W2352" s="132">
        <v>1200</v>
      </c>
      <c r="X2352" s="132">
        <v>15098</v>
      </c>
      <c r="Y2352" s="132">
        <v>18010</v>
      </c>
      <c r="Z2352" s="132">
        <v>2391</v>
      </c>
      <c r="AA2352" s="132">
        <v>9000</v>
      </c>
      <c r="AB2352" s="132">
        <v>0</v>
      </c>
      <c r="AC2352" s="132">
        <v>0</v>
      </c>
      <c r="AD2352" s="132">
        <v>0</v>
      </c>
      <c r="AE2352" s="132">
        <v>16700</v>
      </c>
      <c r="AF2352" s="132">
        <v>3000</v>
      </c>
    </row>
    <row r="2353" spans="1:32">
      <c r="A2353" s="129">
        <v>39945</v>
      </c>
      <c r="B2353" s="132" t="e">
        <v>#N/A</v>
      </c>
      <c r="C2353" s="132" t="e">
        <v>#N/A</v>
      </c>
      <c r="D2353" s="132" t="e">
        <v>#N/A</v>
      </c>
      <c r="E2353" s="132" t="e">
        <v>#N/A</v>
      </c>
      <c r="F2353" s="132" t="e">
        <v>#N/A</v>
      </c>
      <c r="G2353" s="132" t="e">
        <v>#N/A</v>
      </c>
      <c r="H2353" s="132" t="e">
        <v>#N/A</v>
      </c>
      <c r="I2353" s="132" t="e">
        <v>#N/A</v>
      </c>
      <c r="J2353" s="132" t="e">
        <v>#N/A</v>
      </c>
      <c r="K2353" s="132" t="e">
        <v>#N/A</v>
      </c>
      <c r="L2353" s="132" t="e">
        <v>#N/A</v>
      </c>
      <c r="M2353" s="132" t="e">
        <v>#N/A</v>
      </c>
      <c r="N2353" s="132" t="e">
        <v>#N/A</v>
      </c>
      <c r="R2353" s="132" t="e">
        <v>#N/A</v>
      </c>
      <c r="S2353" s="132" t="e">
        <v>#N/A</v>
      </c>
      <c r="T2353" s="132" t="e">
        <v>#N/A</v>
      </c>
      <c r="U2353" s="132" t="e">
        <v>#N/A</v>
      </c>
      <c r="V2353" s="132" t="e">
        <v>#N/A</v>
      </c>
      <c r="W2353" s="132" t="e">
        <v>#N/A</v>
      </c>
      <c r="X2353" s="132" t="e">
        <v>#N/A</v>
      </c>
      <c r="Y2353" s="132" t="e">
        <v>#N/A</v>
      </c>
      <c r="Z2353" s="132" t="e">
        <v>#N/A</v>
      </c>
      <c r="AA2353" s="132" t="e">
        <v>#N/A</v>
      </c>
      <c r="AB2353" s="132" t="e">
        <v>#N/A</v>
      </c>
      <c r="AC2353" s="132" t="e">
        <v>#N/A</v>
      </c>
      <c r="AD2353" s="132" t="e">
        <v>#N/A</v>
      </c>
      <c r="AE2353" s="132" t="e">
        <v>#N/A</v>
      </c>
      <c r="AF2353" s="132" t="e">
        <v>#N/A</v>
      </c>
    </row>
    <row r="2354" spans="1:32">
      <c r="A2354" s="129">
        <v>39946</v>
      </c>
      <c r="B2354" s="132" t="e">
        <v>#N/A</v>
      </c>
      <c r="C2354" s="132" t="e">
        <v>#N/A</v>
      </c>
      <c r="D2354" s="132" t="e">
        <v>#N/A</v>
      </c>
      <c r="E2354" s="132" t="e">
        <v>#N/A</v>
      </c>
      <c r="F2354" s="132" t="e">
        <v>#N/A</v>
      </c>
      <c r="G2354" s="132" t="e">
        <v>#N/A</v>
      </c>
      <c r="H2354" s="132" t="e">
        <v>#N/A</v>
      </c>
      <c r="I2354" s="132" t="e">
        <v>#N/A</v>
      </c>
      <c r="J2354" s="132" t="e">
        <v>#N/A</v>
      </c>
      <c r="K2354" s="132" t="e">
        <v>#N/A</v>
      </c>
      <c r="L2354" s="132" t="e">
        <v>#N/A</v>
      </c>
      <c r="M2354" s="132" t="e">
        <v>#N/A</v>
      </c>
      <c r="N2354" s="132" t="e">
        <v>#N/A</v>
      </c>
      <c r="R2354" s="132" t="e">
        <v>#N/A</v>
      </c>
      <c r="S2354" s="132" t="e">
        <v>#N/A</v>
      </c>
      <c r="T2354" s="132" t="e">
        <v>#N/A</v>
      </c>
      <c r="U2354" s="132" t="e">
        <v>#N/A</v>
      </c>
      <c r="V2354" s="132" t="e">
        <v>#N/A</v>
      </c>
      <c r="W2354" s="132" t="e">
        <v>#N/A</v>
      </c>
      <c r="X2354" s="132" t="e">
        <v>#N/A</v>
      </c>
      <c r="Y2354" s="132" t="e">
        <v>#N/A</v>
      </c>
      <c r="Z2354" s="132" t="e">
        <v>#N/A</v>
      </c>
      <c r="AA2354" s="132" t="e">
        <v>#N/A</v>
      </c>
      <c r="AB2354" s="132" t="e">
        <v>#N/A</v>
      </c>
      <c r="AC2354" s="132" t="e">
        <v>#N/A</v>
      </c>
      <c r="AD2354" s="132" t="e">
        <v>#N/A</v>
      </c>
      <c r="AE2354" s="132" t="e">
        <v>#N/A</v>
      </c>
      <c r="AF2354" s="132" t="e">
        <v>#N/A</v>
      </c>
    </row>
    <row r="2355" spans="1:32">
      <c r="A2355" s="129">
        <v>39947</v>
      </c>
      <c r="B2355" s="132" t="e">
        <v>#N/A</v>
      </c>
      <c r="C2355" s="132" t="e">
        <v>#N/A</v>
      </c>
      <c r="D2355" s="132" t="e">
        <v>#N/A</v>
      </c>
      <c r="E2355" s="132" t="e">
        <v>#N/A</v>
      </c>
      <c r="F2355" s="132" t="e">
        <v>#N/A</v>
      </c>
      <c r="G2355" s="132" t="e">
        <v>#N/A</v>
      </c>
      <c r="H2355" s="132" t="e">
        <v>#N/A</v>
      </c>
      <c r="I2355" s="132" t="e">
        <v>#N/A</v>
      </c>
      <c r="J2355" s="132" t="e">
        <v>#N/A</v>
      </c>
      <c r="K2355" s="132" t="e">
        <v>#N/A</v>
      </c>
      <c r="L2355" s="132" t="e">
        <v>#N/A</v>
      </c>
      <c r="M2355" s="132" t="e">
        <v>#N/A</v>
      </c>
      <c r="N2355" s="132" t="e">
        <v>#N/A</v>
      </c>
      <c r="R2355" s="132" t="e">
        <v>#N/A</v>
      </c>
      <c r="S2355" s="132" t="e">
        <v>#N/A</v>
      </c>
      <c r="T2355" s="132" t="e">
        <v>#N/A</v>
      </c>
      <c r="U2355" s="132" t="e">
        <v>#N/A</v>
      </c>
      <c r="V2355" s="132" t="e">
        <v>#N/A</v>
      </c>
      <c r="W2355" s="132" t="e">
        <v>#N/A</v>
      </c>
      <c r="X2355" s="132" t="e">
        <v>#N/A</v>
      </c>
      <c r="Y2355" s="132" t="e">
        <v>#N/A</v>
      </c>
      <c r="Z2355" s="132" t="e">
        <v>#N/A</v>
      </c>
      <c r="AA2355" s="132" t="e">
        <v>#N/A</v>
      </c>
      <c r="AB2355" s="132" t="e">
        <v>#N/A</v>
      </c>
      <c r="AC2355" s="132" t="e">
        <v>#N/A</v>
      </c>
      <c r="AD2355" s="132" t="e">
        <v>#N/A</v>
      </c>
      <c r="AE2355" s="132" t="e">
        <v>#N/A</v>
      </c>
      <c r="AF2355" s="132" t="e">
        <v>#N/A</v>
      </c>
    </row>
    <row r="2356" spans="1:32">
      <c r="A2356" s="129">
        <v>39948</v>
      </c>
      <c r="B2356" s="132">
        <v>629364</v>
      </c>
      <c r="C2356" s="132">
        <v>86943</v>
      </c>
      <c r="D2356" s="132">
        <v>301926</v>
      </c>
      <c r="E2356" s="132">
        <v>34388</v>
      </c>
      <c r="F2356" s="132">
        <v>100155</v>
      </c>
      <c r="G2356" s="132">
        <v>548117</v>
      </c>
      <c r="H2356" s="132">
        <v>40325</v>
      </c>
      <c r="I2356" s="132">
        <v>25552</v>
      </c>
      <c r="J2356" s="132">
        <v>8000</v>
      </c>
      <c r="K2356" s="132">
        <v>8555</v>
      </c>
      <c r="L2356" s="132">
        <v>3670</v>
      </c>
      <c r="M2356" s="132">
        <v>81247</v>
      </c>
      <c r="N2356" s="132">
        <v>629364</v>
      </c>
      <c r="R2356" s="132">
        <v>64700</v>
      </c>
      <c r="S2356" s="132">
        <v>39000</v>
      </c>
      <c r="T2356" s="132">
        <v>195320</v>
      </c>
      <c r="U2356" s="132">
        <v>44855</v>
      </c>
      <c r="V2356" s="132">
        <v>0</v>
      </c>
      <c r="W2356" s="132">
        <v>1200</v>
      </c>
      <c r="X2356" s="132">
        <v>32448</v>
      </c>
      <c r="Y2356" s="132">
        <v>18010</v>
      </c>
      <c r="Z2356" s="132">
        <v>2391</v>
      </c>
      <c r="AA2356" s="132">
        <v>9000</v>
      </c>
      <c r="AB2356" s="132">
        <v>0</v>
      </c>
      <c r="AC2356" s="132">
        <v>0</v>
      </c>
      <c r="AD2356" s="132">
        <v>0</v>
      </c>
      <c r="AE2356" s="132">
        <v>16700</v>
      </c>
      <c r="AF2356" s="132">
        <v>3000</v>
      </c>
    </row>
    <row r="2357" spans="1:32">
      <c r="A2357" s="129">
        <v>39951</v>
      </c>
      <c r="B2357" s="132" t="e">
        <v>#N/A</v>
      </c>
      <c r="C2357" s="132" t="e">
        <v>#N/A</v>
      </c>
      <c r="D2357" s="132" t="e">
        <v>#N/A</v>
      </c>
      <c r="E2357" s="132" t="e">
        <v>#N/A</v>
      </c>
      <c r="F2357" s="132" t="e">
        <v>#N/A</v>
      </c>
      <c r="G2357" s="132" t="e">
        <v>#N/A</v>
      </c>
      <c r="H2357" s="132" t="e">
        <v>#N/A</v>
      </c>
      <c r="I2357" s="132" t="e">
        <v>#N/A</v>
      </c>
      <c r="J2357" s="132" t="e">
        <v>#N/A</v>
      </c>
      <c r="K2357" s="132" t="e">
        <v>#N/A</v>
      </c>
      <c r="L2357" s="132" t="e">
        <v>#N/A</v>
      </c>
      <c r="M2357" s="132" t="e">
        <v>#N/A</v>
      </c>
      <c r="N2357" s="132" t="e">
        <v>#N/A</v>
      </c>
      <c r="R2357" s="132" t="e">
        <v>#N/A</v>
      </c>
      <c r="S2357" s="132" t="e">
        <v>#N/A</v>
      </c>
      <c r="T2357" s="132" t="e">
        <v>#N/A</v>
      </c>
      <c r="U2357" s="132" t="e">
        <v>#N/A</v>
      </c>
      <c r="V2357" s="132" t="e">
        <v>#N/A</v>
      </c>
      <c r="W2357" s="132" t="e">
        <v>#N/A</v>
      </c>
      <c r="X2357" s="132" t="e">
        <v>#N/A</v>
      </c>
      <c r="Y2357" s="132" t="e">
        <v>#N/A</v>
      </c>
      <c r="Z2357" s="132" t="e">
        <v>#N/A</v>
      </c>
      <c r="AA2357" s="132" t="e">
        <v>#N/A</v>
      </c>
      <c r="AB2357" s="132" t="e">
        <v>#N/A</v>
      </c>
      <c r="AC2357" s="132" t="e">
        <v>#N/A</v>
      </c>
      <c r="AD2357" s="132" t="e">
        <v>#N/A</v>
      </c>
      <c r="AE2357" s="132" t="e">
        <v>#N/A</v>
      </c>
      <c r="AF2357" s="132" t="e">
        <v>#N/A</v>
      </c>
    </row>
    <row r="2358" spans="1:32">
      <c r="A2358" s="129">
        <v>39952</v>
      </c>
      <c r="B2358" s="132" t="e">
        <v>#N/A</v>
      </c>
      <c r="C2358" s="132" t="e">
        <v>#N/A</v>
      </c>
      <c r="D2358" s="132" t="e">
        <v>#N/A</v>
      </c>
      <c r="E2358" s="132" t="e">
        <v>#N/A</v>
      </c>
      <c r="F2358" s="132" t="e">
        <v>#N/A</v>
      </c>
      <c r="G2358" s="132" t="e">
        <v>#N/A</v>
      </c>
      <c r="H2358" s="132" t="e">
        <v>#N/A</v>
      </c>
      <c r="I2358" s="132" t="e">
        <v>#N/A</v>
      </c>
      <c r="J2358" s="132" t="e">
        <v>#N/A</v>
      </c>
      <c r="K2358" s="132" t="e">
        <v>#N/A</v>
      </c>
      <c r="L2358" s="132" t="e">
        <v>#N/A</v>
      </c>
      <c r="M2358" s="132" t="e">
        <v>#N/A</v>
      </c>
      <c r="N2358" s="132" t="e">
        <v>#N/A</v>
      </c>
      <c r="R2358" s="132" t="e">
        <v>#N/A</v>
      </c>
      <c r="S2358" s="132" t="e">
        <v>#N/A</v>
      </c>
      <c r="T2358" s="132" t="e">
        <v>#N/A</v>
      </c>
      <c r="U2358" s="132" t="e">
        <v>#N/A</v>
      </c>
      <c r="V2358" s="132" t="e">
        <v>#N/A</v>
      </c>
      <c r="W2358" s="132" t="e">
        <v>#N/A</v>
      </c>
      <c r="X2358" s="132" t="e">
        <v>#N/A</v>
      </c>
      <c r="Y2358" s="132" t="e">
        <v>#N/A</v>
      </c>
      <c r="Z2358" s="132" t="e">
        <v>#N/A</v>
      </c>
      <c r="AA2358" s="132" t="e">
        <v>#N/A</v>
      </c>
      <c r="AB2358" s="132" t="e">
        <v>#N/A</v>
      </c>
      <c r="AC2358" s="132" t="e">
        <v>#N/A</v>
      </c>
      <c r="AD2358" s="132" t="e">
        <v>#N/A</v>
      </c>
      <c r="AE2358" s="132" t="e">
        <v>#N/A</v>
      </c>
      <c r="AF2358" s="132" t="e">
        <v>#N/A</v>
      </c>
    </row>
    <row r="2359" spans="1:32">
      <c r="A2359" s="129">
        <v>39953</v>
      </c>
      <c r="B2359" s="132">
        <v>827609</v>
      </c>
      <c r="C2359" s="132">
        <v>97743</v>
      </c>
      <c r="D2359" s="132">
        <v>383206</v>
      </c>
      <c r="E2359" s="132">
        <v>61988</v>
      </c>
      <c r="F2359" s="132">
        <v>140635</v>
      </c>
      <c r="G2359" s="132">
        <v>724972</v>
      </c>
      <c r="H2359" s="132">
        <v>50725</v>
      </c>
      <c r="I2359" s="132">
        <v>31662</v>
      </c>
      <c r="J2359" s="132">
        <v>21070</v>
      </c>
      <c r="K2359" s="132">
        <v>8805</v>
      </c>
      <c r="L2359" s="132">
        <v>3670</v>
      </c>
      <c r="M2359" s="132">
        <v>102637</v>
      </c>
      <c r="N2359" s="132">
        <v>827609</v>
      </c>
      <c r="R2359" s="132">
        <v>74950</v>
      </c>
      <c r="S2359" s="132">
        <v>56550</v>
      </c>
      <c r="T2359" s="132">
        <v>231370</v>
      </c>
      <c r="U2359" s="132">
        <v>68605</v>
      </c>
      <c r="V2359" s="132">
        <v>0</v>
      </c>
      <c r="W2359" s="132">
        <v>1200</v>
      </c>
      <c r="X2359" s="132">
        <v>37348</v>
      </c>
      <c r="Y2359" s="132">
        <v>22010</v>
      </c>
      <c r="Z2359" s="132">
        <v>2891</v>
      </c>
      <c r="AA2359" s="132">
        <v>9000</v>
      </c>
      <c r="AB2359" s="132">
        <v>0</v>
      </c>
      <c r="AC2359" s="132">
        <v>0</v>
      </c>
      <c r="AD2359" s="132">
        <v>0</v>
      </c>
      <c r="AE2359" s="132">
        <v>17530</v>
      </c>
      <c r="AF2359" s="132">
        <v>3000</v>
      </c>
    </row>
    <row r="2360" spans="1:32">
      <c r="A2360" s="129">
        <v>39954</v>
      </c>
      <c r="B2360" s="132" t="e">
        <v>#N/A</v>
      </c>
      <c r="C2360" s="132" t="e">
        <v>#N/A</v>
      </c>
      <c r="D2360" s="132" t="e">
        <v>#N/A</v>
      </c>
      <c r="E2360" s="132" t="e">
        <v>#N/A</v>
      </c>
      <c r="F2360" s="132" t="e">
        <v>#N/A</v>
      </c>
      <c r="G2360" s="132" t="e">
        <v>#N/A</v>
      </c>
      <c r="H2360" s="132" t="e">
        <v>#N/A</v>
      </c>
      <c r="I2360" s="132" t="e">
        <v>#N/A</v>
      </c>
      <c r="J2360" s="132" t="e">
        <v>#N/A</v>
      </c>
      <c r="K2360" s="132" t="e">
        <v>#N/A</v>
      </c>
      <c r="L2360" s="132" t="e">
        <v>#N/A</v>
      </c>
      <c r="M2360" s="132" t="e">
        <v>#N/A</v>
      </c>
      <c r="N2360" s="132" t="e">
        <v>#N/A</v>
      </c>
      <c r="R2360" s="132" t="e">
        <v>#N/A</v>
      </c>
      <c r="S2360" s="132" t="e">
        <v>#N/A</v>
      </c>
      <c r="T2360" s="132" t="e">
        <v>#N/A</v>
      </c>
      <c r="U2360" s="132" t="e">
        <v>#N/A</v>
      </c>
      <c r="V2360" s="132" t="e">
        <v>#N/A</v>
      </c>
      <c r="W2360" s="132" t="e">
        <v>#N/A</v>
      </c>
      <c r="X2360" s="132" t="e">
        <v>#N/A</v>
      </c>
      <c r="Y2360" s="132" t="e">
        <v>#N/A</v>
      </c>
      <c r="Z2360" s="132" t="e">
        <v>#N/A</v>
      </c>
      <c r="AA2360" s="132" t="e">
        <v>#N/A</v>
      </c>
      <c r="AB2360" s="132" t="e">
        <v>#N/A</v>
      </c>
      <c r="AC2360" s="132" t="e">
        <v>#N/A</v>
      </c>
      <c r="AD2360" s="132" t="e">
        <v>#N/A</v>
      </c>
      <c r="AE2360" s="132" t="e">
        <v>#N/A</v>
      </c>
      <c r="AF2360" s="132" t="e">
        <v>#N/A</v>
      </c>
    </row>
    <row r="2361" spans="1:32">
      <c r="A2361" s="129">
        <v>39955</v>
      </c>
      <c r="B2361" s="132" t="e">
        <v>#N/A</v>
      </c>
      <c r="C2361" s="132" t="e">
        <v>#N/A</v>
      </c>
      <c r="D2361" s="132" t="e">
        <v>#N/A</v>
      </c>
      <c r="E2361" s="132" t="e">
        <v>#N/A</v>
      </c>
      <c r="F2361" s="132" t="e">
        <v>#N/A</v>
      </c>
      <c r="G2361" s="132" t="e">
        <v>#N/A</v>
      </c>
      <c r="H2361" s="132" t="e">
        <v>#N/A</v>
      </c>
      <c r="I2361" s="132" t="e">
        <v>#N/A</v>
      </c>
      <c r="J2361" s="132" t="e">
        <v>#N/A</v>
      </c>
      <c r="K2361" s="132" t="e">
        <v>#N/A</v>
      </c>
      <c r="L2361" s="132" t="e">
        <v>#N/A</v>
      </c>
      <c r="M2361" s="132" t="e">
        <v>#N/A</v>
      </c>
      <c r="N2361" s="132" t="e">
        <v>#N/A</v>
      </c>
      <c r="R2361" s="132" t="e">
        <v>#N/A</v>
      </c>
      <c r="S2361" s="132" t="e">
        <v>#N/A</v>
      </c>
      <c r="T2361" s="132" t="e">
        <v>#N/A</v>
      </c>
      <c r="U2361" s="132" t="e">
        <v>#N/A</v>
      </c>
      <c r="V2361" s="132" t="e">
        <v>#N/A</v>
      </c>
      <c r="W2361" s="132" t="e">
        <v>#N/A</v>
      </c>
      <c r="X2361" s="132" t="e">
        <v>#N/A</v>
      </c>
      <c r="Y2361" s="132" t="e">
        <v>#N/A</v>
      </c>
      <c r="Z2361" s="132" t="e">
        <v>#N/A</v>
      </c>
      <c r="AA2361" s="132" t="e">
        <v>#N/A</v>
      </c>
      <c r="AB2361" s="132" t="e">
        <v>#N/A</v>
      </c>
      <c r="AC2361" s="132" t="e">
        <v>#N/A</v>
      </c>
      <c r="AD2361" s="132" t="e">
        <v>#N/A</v>
      </c>
      <c r="AE2361" s="132" t="e">
        <v>#N/A</v>
      </c>
      <c r="AF2361" s="132" t="e">
        <v>#N/A</v>
      </c>
    </row>
    <row r="2362" spans="1:32">
      <c r="A2362" s="129">
        <v>39959</v>
      </c>
      <c r="B2362" s="132" t="e">
        <v>#N/A</v>
      </c>
      <c r="C2362" s="132" t="e">
        <v>#N/A</v>
      </c>
      <c r="D2362" s="132" t="e">
        <v>#N/A</v>
      </c>
      <c r="E2362" s="132" t="e">
        <v>#N/A</v>
      </c>
      <c r="F2362" s="132" t="e">
        <v>#N/A</v>
      </c>
      <c r="G2362" s="132" t="e">
        <v>#N/A</v>
      </c>
      <c r="H2362" s="132" t="e">
        <v>#N/A</v>
      </c>
      <c r="I2362" s="132" t="e">
        <v>#N/A</v>
      </c>
      <c r="J2362" s="132" t="e">
        <v>#N/A</v>
      </c>
      <c r="K2362" s="132" t="e">
        <v>#N/A</v>
      </c>
      <c r="L2362" s="132" t="e">
        <v>#N/A</v>
      </c>
      <c r="M2362" s="132" t="e">
        <v>#N/A</v>
      </c>
      <c r="N2362" s="132" t="e">
        <v>#N/A</v>
      </c>
      <c r="R2362" s="132" t="e">
        <v>#N/A</v>
      </c>
      <c r="S2362" s="132" t="e">
        <v>#N/A</v>
      </c>
      <c r="T2362" s="132" t="e">
        <v>#N/A</v>
      </c>
      <c r="U2362" s="132" t="e">
        <v>#N/A</v>
      </c>
      <c r="V2362" s="132" t="e">
        <v>#N/A</v>
      </c>
      <c r="W2362" s="132" t="e">
        <v>#N/A</v>
      </c>
      <c r="X2362" s="132" t="e">
        <v>#N/A</v>
      </c>
      <c r="Y2362" s="132" t="e">
        <v>#N/A</v>
      </c>
      <c r="Z2362" s="132" t="e">
        <v>#N/A</v>
      </c>
      <c r="AA2362" s="132" t="e">
        <v>#N/A</v>
      </c>
      <c r="AB2362" s="132" t="e">
        <v>#N/A</v>
      </c>
      <c r="AC2362" s="132" t="e">
        <v>#N/A</v>
      </c>
      <c r="AD2362" s="132" t="e">
        <v>#N/A</v>
      </c>
      <c r="AE2362" s="132" t="e">
        <v>#N/A</v>
      </c>
      <c r="AF2362" s="132" t="e">
        <v>#N/A</v>
      </c>
    </row>
    <row r="2363" spans="1:32">
      <c r="A2363" s="129">
        <v>39960</v>
      </c>
      <c r="B2363" s="132" t="e">
        <v>#N/A</v>
      </c>
      <c r="C2363" s="132" t="e">
        <v>#N/A</v>
      </c>
      <c r="D2363" s="132" t="e">
        <v>#N/A</v>
      </c>
      <c r="E2363" s="132" t="e">
        <v>#N/A</v>
      </c>
      <c r="F2363" s="132" t="e">
        <v>#N/A</v>
      </c>
      <c r="G2363" s="132" t="e">
        <v>#N/A</v>
      </c>
      <c r="H2363" s="132" t="e">
        <v>#N/A</v>
      </c>
      <c r="I2363" s="132" t="e">
        <v>#N/A</v>
      </c>
      <c r="J2363" s="132" t="e">
        <v>#N/A</v>
      </c>
      <c r="K2363" s="132" t="e">
        <v>#N/A</v>
      </c>
      <c r="L2363" s="132" t="e">
        <v>#N/A</v>
      </c>
      <c r="M2363" s="132" t="e">
        <v>#N/A</v>
      </c>
      <c r="N2363" s="132" t="e">
        <v>#N/A</v>
      </c>
      <c r="R2363" s="132" t="e">
        <v>#N/A</v>
      </c>
      <c r="S2363" s="132" t="e">
        <v>#N/A</v>
      </c>
      <c r="T2363" s="132" t="e">
        <v>#N/A</v>
      </c>
      <c r="U2363" s="132" t="e">
        <v>#N/A</v>
      </c>
      <c r="V2363" s="132" t="e">
        <v>#N/A</v>
      </c>
      <c r="W2363" s="132" t="e">
        <v>#N/A</v>
      </c>
      <c r="X2363" s="132" t="e">
        <v>#N/A</v>
      </c>
      <c r="Y2363" s="132" t="e">
        <v>#N/A</v>
      </c>
      <c r="Z2363" s="132" t="e">
        <v>#N/A</v>
      </c>
      <c r="AA2363" s="132" t="e">
        <v>#N/A</v>
      </c>
      <c r="AB2363" s="132" t="e">
        <v>#N/A</v>
      </c>
      <c r="AC2363" s="132" t="e">
        <v>#N/A</v>
      </c>
      <c r="AD2363" s="132" t="e">
        <v>#N/A</v>
      </c>
      <c r="AE2363" s="132" t="e">
        <v>#N/A</v>
      </c>
      <c r="AF2363" s="132" t="e">
        <v>#N/A</v>
      </c>
    </row>
    <row r="2364" spans="1:32">
      <c r="A2364" s="129">
        <v>39961</v>
      </c>
      <c r="B2364" s="132" t="e">
        <v>#N/A</v>
      </c>
      <c r="C2364" s="132" t="e">
        <v>#N/A</v>
      </c>
      <c r="D2364" s="132" t="e">
        <v>#N/A</v>
      </c>
      <c r="E2364" s="132" t="e">
        <v>#N/A</v>
      </c>
      <c r="F2364" s="132" t="e">
        <v>#N/A</v>
      </c>
      <c r="G2364" s="132" t="e">
        <v>#N/A</v>
      </c>
      <c r="H2364" s="132" t="e">
        <v>#N/A</v>
      </c>
      <c r="I2364" s="132" t="e">
        <v>#N/A</v>
      </c>
      <c r="J2364" s="132" t="e">
        <v>#N/A</v>
      </c>
      <c r="K2364" s="132" t="e">
        <v>#N/A</v>
      </c>
      <c r="L2364" s="132" t="e">
        <v>#N/A</v>
      </c>
      <c r="M2364" s="132" t="e">
        <v>#N/A</v>
      </c>
      <c r="N2364" s="132" t="e">
        <v>#N/A</v>
      </c>
      <c r="R2364" s="132" t="e">
        <v>#N/A</v>
      </c>
      <c r="S2364" s="132" t="e">
        <v>#N/A</v>
      </c>
      <c r="T2364" s="132" t="e">
        <v>#N/A</v>
      </c>
      <c r="U2364" s="132" t="e">
        <v>#N/A</v>
      </c>
      <c r="V2364" s="132" t="e">
        <v>#N/A</v>
      </c>
      <c r="W2364" s="132" t="e">
        <v>#N/A</v>
      </c>
      <c r="X2364" s="132" t="e">
        <v>#N/A</v>
      </c>
      <c r="Y2364" s="132" t="e">
        <v>#N/A</v>
      </c>
      <c r="Z2364" s="132" t="e">
        <v>#N/A</v>
      </c>
      <c r="AA2364" s="132" t="e">
        <v>#N/A</v>
      </c>
      <c r="AB2364" s="132" t="e">
        <v>#N/A</v>
      </c>
      <c r="AC2364" s="132" t="e">
        <v>#N/A</v>
      </c>
      <c r="AD2364" s="132" t="e">
        <v>#N/A</v>
      </c>
      <c r="AE2364" s="132" t="e">
        <v>#N/A</v>
      </c>
      <c r="AF2364" s="132" t="e">
        <v>#N/A</v>
      </c>
    </row>
    <row r="2365" spans="1:32">
      <c r="A2365" s="129">
        <v>39962</v>
      </c>
      <c r="B2365" s="132" t="e">
        <v>#N/A</v>
      </c>
      <c r="C2365" s="132" t="e">
        <v>#N/A</v>
      </c>
      <c r="D2365" s="132" t="e">
        <v>#N/A</v>
      </c>
      <c r="E2365" s="132" t="e">
        <v>#N/A</v>
      </c>
      <c r="F2365" s="132" t="e">
        <v>#N/A</v>
      </c>
      <c r="G2365" s="132" t="e">
        <v>#N/A</v>
      </c>
      <c r="H2365" s="132" t="e">
        <v>#N/A</v>
      </c>
      <c r="I2365" s="132" t="e">
        <v>#N/A</v>
      </c>
      <c r="J2365" s="132" t="e">
        <v>#N/A</v>
      </c>
      <c r="K2365" s="132" t="e">
        <v>#N/A</v>
      </c>
      <c r="L2365" s="132" t="e">
        <v>#N/A</v>
      </c>
      <c r="M2365" s="132" t="e">
        <v>#N/A</v>
      </c>
      <c r="N2365" s="132" t="e">
        <v>#N/A</v>
      </c>
      <c r="R2365" s="132" t="e">
        <v>#N/A</v>
      </c>
      <c r="S2365" s="132" t="e">
        <v>#N/A</v>
      </c>
      <c r="T2365" s="132" t="e">
        <v>#N/A</v>
      </c>
      <c r="U2365" s="132" t="e">
        <v>#N/A</v>
      </c>
      <c r="V2365" s="132" t="e">
        <v>#N/A</v>
      </c>
      <c r="W2365" s="132" t="e">
        <v>#N/A</v>
      </c>
      <c r="X2365" s="132" t="e">
        <v>#N/A</v>
      </c>
      <c r="Y2365" s="132" t="e">
        <v>#N/A</v>
      </c>
      <c r="Z2365" s="132" t="e">
        <v>#N/A</v>
      </c>
      <c r="AA2365" s="132" t="e">
        <v>#N/A</v>
      </c>
      <c r="AB2365" s="132" t="e">
        <v>#N/A</v>
      </c>
      <c r="AC2365" s="132" t="e">
        <v>#N/A</v>
      </c>
      <c r="AD2365" s="132" t="e">
        <v>#N/A</v>
      </c>
      <c r="AE2365" s="132" t="e">
        <v>#N/A</v>
      </c>
      <c r="AF2365" s="132" t="e">
        <v>#N/A</v>
      </c>
    </row>
    <row r="2366" spans="1:32">
      <c r="A2366" s="129">
        <v>39965</v>
      </c>
      <c r="B2366" s="132" t="e">
        <v>#N/A</v>
      </c>
      <c r="C2366" s="132">
        <v>138393</v>
      </c>
      <c r="D2366" s="132">
        <v>523396</v>
      </c>
      <c r="E2366" s="132">
        <v>104658</v>
      </c>
      <c r="F2366" s="132">
        <v>233195</v>
      </c>
      <c r="G2366" s="132">
        <v>1071512</v>
      </c>
      <c r="H2366" s="132">
        <v>71935</v>
      </c>
      <c r="I2366" s="132">
        <v>55687</v>
      </c>
      <c r="J2366" s="132">
        <v>44370</v>
      </c>
      <c r="K2366" s="132">
        <v>11815</v>
      </c>
      <c r="L2366" s="132">
        <v>3670</v>
      </c>
      <c r="M2366" s="132">
        <v>156382</v>
      </c>
      <c r="N2366" s="132" t="e">
        <v>#N/A</v>
      </c>
      <c r="R2366" s="132">
        <v>121000</v>
      </c>
      <c r="S2366" s="132">
        <v>110030</v>
      </c>
      <c r="T2366" s="132">
        <v>301020</v>
      </c>
      <c r="U2366" s="132">
        <v>96280</v>
      </c>
      <c r="V2366" s="132">
        <v>0</v>
      </c>
      <c r="W2366" s="132">
        <v>1200</v>
      </c>
      <c r="X2366" s="132">
        <v>53338</v>
      </c>
      <c r="Y2366" s="132">
        <v>25960</v>
      </c>
      <c r="Z2366" s="132">
        <v>9041</v>
      </c>
      <c r="AA2366" s="132">
        <v>12000</v>
      </c>
      <c r="AB2366" s="132">
        <v>0</v>
      </c>
      <c r="AC2366" s="132">
        <v>3000</v>
      </c>
      <c r="AD2366" s="132">
        <v>0</v>
      </c>
      <c r="AE2366" s="132">
        <v>57410</v>
      </c>
      <c r="AF2366" s="132">
        <v>8200</v>
      </c>
    </row>
    <row r="2367" spans="1:32">
      <c r="A2367" s="129">
        <v>39966</v>
      </c>
      <c r="B2367" s="132" t="e">
        <v>#N/A</v>
      </c>
      <c r="C2367" s="132" t="e">
        <v>#N/A</v>
      </c>
      <c r="D2367" s="132" t="e">
        <v>#N/A</v>
      </c>
      <c r="E2367" s="132" t="e">
        <v>#N/A</v>
      </c>
      <c r="F2367" s="132" t="e">
        <v>#N/A</v>
      </c>
      <c r="G2367" s="132" t="e">
        <v>#N/A</v>
      </c>
      <c r="H2367" s="132" t="e">
        <v>#N/A</v>
      </c>
      <c r="I2367" s="132" t="e">
        <v>#N/A</v>
      </c>
      <c r="J2367" s="132" t="e">
        <v>#N/A</v>
      </c>
      <c r="K2367" s="132" t="e">
        <v>#N/A</v>
      </c>
      <c r="L2367" s="132" t="e">
        <v>#N/A</v>
      </c>
      <c r="M2367" s="132" t="e">
        <v>#N/A</v>
      </c>
      <c r="N2367" s="132" t="e">
        <v>#N/A</v>
      </c>
      <c r="R2367" s="132" t="e">
        <v>#N/A</v>
      </c>
      <c r="S2367" s="132" t="e">
        <v>#N/A</v>
      </c>
      <c r="T2367" s="132" t="e">
        <v>#N/A</v>
      </c>
      <c r="U2367" s="132" t="e">
        <v>#N/A</v>
      </c>
      <c r="V2367" s="132" t="e">
        <v>#N/A</v>
      </c>
      <c r="W2367" s="132" t="e">
        <v>#N/A</v>
      </c>
      <c r="X2367" s="132" t="e">
        <v>#N/A</v>
      </c>
      <c r="Y2367" s="132" t="e">
        <v>#N/A</v>
      </c>
      <c r="Z2367" s="132" t="e">
        <v>#N/A</v>
      </c>
      <c r="AA2367" s="132" t="e">
        <v>#N/A</v>
      </c>
      <c r="AB2367" s="132" t="e">
        <v>#N/A</v>
      </c>
      <c r="AC2367" s="132" t="e">
        <v>#N/A</v>
      </c>
      <c r="AD2367" s="132" t="e">
        <v>#N/A</v>
      </c>
      <c r="AE2367" s="132" t="e">
        <v>#N/A</v>
      </c>
      <c r="AF2367" s="132" t="e">
        <v>#N/A</v>
      </c>
    </row>
    <row r="2368" spans="1:32">
      <c r="A2368" s="129">
        <v>39967</v>
      </c>
      <c r="B2368" s="132" t="e">
        <v>#N/A</v>
      </c>
      <c r="C2368" s="132" t="e">
        <v>#N/A</v>
      </c>
      <c r="D2368" s="132" t="e">
        <v>#N/A</v>
      </c>
      <c r="E2368" s="132" t="e">
        <v>#N/A</v>
      </c>
      <c r="F2368" s="132" t="e">
        <v>#N/A</v>
      </c>
      <c r="G2368" s="132" t="e">
        <v>#N/A</v>
      </c>
      <c r="H2368" s="132" t="e">
        <v>#N/A</v>
      </c>
      <c r="I2368" s="132" t="e">
        <v>#N/A</v>
      </c>
      <c r="J2368" s="132" t="e">
        <v>#N/A</v>
      </c>
      <c r="K2368" s="132" t="e">
        <v>#N/A</v>
      </c>
      <c r="L2368" s="132" t="e">
        <v>#N/A</v>
      </c>
      <c r="M2368" s="132" t="e">
        <v>#N/A</v>
      </c>
      <c r="N2368" s="132" t="e">
        <v>#N/A</v>
      </c>
      <c r="R2368" s="132" t="e">
        <v>#N/A</v>
      </c>
      <c r="S2368" s="132" t="e">
        <v>#N/A</v>
      </c>
      <c r="T2368" s="132" t="e">
        <v>#N/A</v>
      </c>
      <c r="U2368" s="132" t="e">
        <v>#N/A</v>
      </c>
      <c r="V2368" s="132" t="e">
        <v>#N/A</v>
      </c>
      <c r="W2368" s="132" t="e">
        <v>#N/A</v>
      </c>
      <c r="X2368" s="132" t="e">
        <v>#N/A</v>
      </c>
      <c r="Y2368" s="132" t="e">
        <v>#N/A</v>
      </c>
      <c r="Z2368" s="132" t="e">
        <v>#N/A</v>
      </c>
      <c r="AA2368" s="132" t="e">
        <v>#N/A</v>
      </c>
      <c r="AB2368" s="132" t="e">
        <v>#N/A</v>
      </c>
      <c r="AC2368" s="132" t="e">
        <v>#N/A</v>
      </c>
      <c r="AD2368" s="132" t="e">
        <v>#N/A</v>
      </c>
      <c r="AE2368" s="132" t="e">
        <v>#N/A</v>
      </c>
      <c r="AF2368" s="132" t="e">
        <v>#N/A</v>
      </c>
    </row>
    <row r="2369" spans="1:32">
      <c r="A2369" s="129">
        <v>39968</v>
      </c>
      <c r="B2369" s="132" t="e">
        <v>#N/A</v>
      </c>
      <c r="C2369" s="132" t="e">
        <v>#N/A</v>
      </c>
      <c r="D2369" s="132" t="e">
        <v>#N/A</v>
      </c>
      <c r="E2369" s="132" t="e">
        <v>#N/A</v>
      </c>
      <c r="F2369" s="132" t="e">
        <v>#N/A</v>
      </c>
      <c r="G2369" s="132" t="e">
        <v>#N/A</v>
      </c>
      <c r="H2369" s="132" t="e">
        <v>#N/A</v>
      </c>
      <c r="I2369" s="132" t="e">
        <v>#N/A</v>
      </c>
      <c r="J2369" s="132" t="e">
        <v>#N/A</v>
      </c>
      <c r="K2369" s="132" t="e">
        <v>#N/A</v>
      </c>
      <c r="L2369" s="132" t="e">
        <v>#N/A</v>
      </c>
      <c r="M2369" s="132" t="e">
        <v>#N/A</v>
      </c>
      <c r="N2369" s="132" t="e">
        <v>#N/A</v>
      </c>
      <c r="R2369" s="132" t="e">
        <v>#N/A</v>
      </c>
      <c r="S2369" s="132" t="e">
        <v>#N/A</v>
      </c>
      <c r="T2369" s="132" t="e">
        <v>#N/A</v>
      </c>
      <c r="U2369" s="132" t="e">
        <v>#N/A</v>
      </c>
      <c r="V2369" s="132" t="e">
        <v>#N/A</v>
      </c>
      <c r="W2369" s="132" t="e">
        <v>#N/A</v>
      </c>
      <c r="X2369" s="132" t="e">
        <v>#N/A</v>
      </c>
      <c r="Y2369" s="132" t="e">
        <v>#N/A</v>
      </c>
      <c r="Z2369" s="132" t="e">
        <v>#N/A</v>
      </c>
      <c r="AA2369" s="132" t="e">
        <v>#N/A</v>
      </c>
      <c r="AB2369" s="132" t="e">
        <v>#N/A</v>
      </c>
      <c r="AC2369" s="132" t="e">
        <v>#N/A</v>
      </c>
      <c r="AD2369" s="132" t="e">
        <v>#N/A</v>
      </c>
      <c r="AE2369" s="132" t="e">
        <v>#N/A</v>
      </c>
      <c r="AF2369" s="132" t="e">
        <v>#N/A</v>
      </c>
    </row>
    <row r="2370" spans="1:32">
      <c r="A2370" s="129">
        <v>39969</v>
      </c>
      <c r="B2370" s="132" t="e">
        <v>#N/A</v>
      </c>
      <c r="C2370" s="132" t="e">
        <v>#N/A</v>
      </c>
      <c r="D2370" s="132" t="e">
        <v>#N/A</v>
      </c>
      <c r="E2370" s="132" t="e">
        <v>#N/A</v>
      </c>
      <c r="F2370" s="132" t="e">
        <v>#N/A</v>
      </c>
      <c r="G2370" s="132" t="e">
        <v>#N/A</v>
      </c>
      <c r="H2370" s="132" t="e">
        <v>#N/A</v>
      </c>
      <c r="I2370" s="132" t="e">
        <v>#N/A</v>
      </c>
      <c r="J2370" s="132" t="e">
        <v>#N/A</v>
      </c>
      <c r="K2370" s="132" t="e">
        <v>#N/A</v>
      </c>
      <c r="L2370" s="132" t="e">
        <v>#N/A</v>
      </c>
      <c r="M2370" s="132" t="e">
        <v>#N/A</v>
      </c>
      <c r="N2370" s="132" t="e">
        <v>#N/A</v>
      </c>
      <c r="R2370" s="132" t="e">
        <v>#N/A</v>
      </c>
      <c r="S2370" s="132" t="e">
        <v>#N/A</v>
      </c>
      <c r="T2370" s="132" t="e">
        <v>#N/A</v>
      </c>
      <c r="U2370" s="132" t="e">
        <v>#N/A</v>
      </c>
      <c r="V2370" s="132" t="e">
        <v>#N/A</v>
      </c>
      <c r="W2370" s="132" t="e">
        <v>#N/A</v>
      </c>
      <c r="X2370" s="132" t="e">
        <v>#N/A</v>
      </c>
      <c r="Y2370" s="132" t="e">
        <v>#N/A</v>
      </c>
      <c r="Z2370" s="132" t="e">
        <v>#N/A</v>
      </c>
      <c r="AA2370" s="132" t="e">
        <v>#N/A</v>
      </c>
      <c r="AB2370" s="132" t="e">
        <v>#N/A</v>
      </c>
      <c r="AC2370" s="132" t="e">
        <v>#N/A</v>
      </c>
      <c r="AD2370" s="132" t="e">
        <v>#N/A</v>
      </c>
      <c r="AE2370" s="132" t="e">
        <v>#N/A</v>
      </c>
      <c r="AF2370" s="132" t="e">
        <v>#N/A</v>
      </c>
    </row>
    <row r="2371" spans="1:32">
      <c r="A2371" s="129">
        <v>39972</v>
      </c>
      <c r="B2371" s="132" t="e">
        <v>#N/A</v>
      </c>
      <c r="C2371" s="132" t="e">
        <v>#N/A</v>
      </c>
      <c r="D2371" s="132" t="e">
        <v>#N/A</v>
      </c>
      <c r="E2371" s="132" t="e">
        <v>#N/A</v>
      </c>
      <c r="F2371" s="132" t="e">
        <v>#N/A</v>
      </c>
      <c r="G2371" s="132" t="e">
        <v>#N/A</v>
      </c>
      <c r="H2371" s="132" t="e">
        <v>#N/A</v>
      </c>
      <c r="I2371" s="132" t="e">
        <v>#N/A</v>
      </c>
      <c r="J2371" s="132" t="e">
        <v>#N/A</v>
      </c>
      <c r="K2371" s="132" t="e">
        <v>#N/A</v>
      </c>
      <c r="L2371" s="132" t="e">
        <v>#N/A</v>
      </c>
      <c r="M2371" s="132" t="e">
        <v>#N/A</v>
      </c>
      <c r="N2371" s="132" t="e">
        <v>#N/A</v>
      </c>
      <c r="R2371" s="132" t="e">
        <v>#N/A</v>
      </c>
      <c r="S2371" s="132" t="e">
        <v>#N/A</v>
      </c>
      <c r="T2371" s="132" t="e">
        <v>#N/A</v>
      </c>
      <c r="U2371" s="132" t="e">
        <v>#N/A</v>
      </c>
      <c r="V2371" s="132" t="e">
        <v>#N/A</v>
      </c>
      <c r="W2371" s="132" t="e">
        <v>#N/A</v>
      </c>
      <c r="X2371" s="132" t="e">
        <v>#N/A</v>
      </c>
      <c r="Y2371" s="132" t="e">
        <v>#N/A</v>
      </c>
      <c r="Z2371" s="132" t="e">
        <v>#N/A</v>
      </c>
      <c r="AA2371" s="132" t="e">
        <v>#N/A</v>
      </c>
      <c r="AB2371" s="132" t="e">
        <v>#N/A</v>
      </c>
      <c r="AC2371" s="132" t="e">
        <v>#N/A</v>
      </c>
      <c r="AD2371" s="132" t="e">
        <v>#N/A</v>
      </c>
      <c r="AE2371" s="132" t="e">
        <v>#N/A</v>
      </c>
      <c r="AF2371" s="132" t="e">
        <v>#N/A</v>
      </c>
    </row>
    <row r="2372" spans="1:32">
      <c r="A2372" s="129">
        <v>39973</v>
      </c>
      <c r="B2372" s="132" t="e">
        <v>#N/A</v>
      </c>
      <c r="C2372" s="132" t="e">
        <v>#N/A</v>
      </c>
      <c r="D2372" s="132" t="e">
        <v>#N/A</v>
      </c>
      <c r="E2372" s="132" t="e">
        <v>#N/A</v>
      </c>
      <c r="F2372" s="132" t="e">
        <v>#N/A</v>
      </c>
      <c r="G2372" s="132" t="e">
        <v>#N/A</v>
      </c>
      <c r="H2372" s="132" t="e">
        <v>#N/A</v>
      </c>
      <c r="I2372" s="132" t="e">
        <v>#N/A</v>
      </c>
      <c r="J2372" s="132" t="e">
        <v>#N/A</v>
      </c>
      <c r="K2372" s="132" t="e">
        <v>#N/A</v>
      </c>
      <c r="L2372" s="132" t="e">
        <v>#N/A</v>
      </c>
      <c r="M2372" s="132" t="e">
        <v>#N/A</v>
      </c>
      <c r="N2372" s="132" t="e">
        <v>#N/A</v>
      </c>
      <c r="R2372" s="132" t="e">
        <v>#N/A</v>
      </c>
      <c r="S2372" s="132" t="e">
        <v>#N/A</v>
      </c>
      <c r="T2372" s="132" t="e">
        <v>#N/A</v>
      </c>
      <c r="U2372" s="132" t="e">
        <v>#N/A</v>
      </c>
      <c r="V2372" s="132" t="e">
        <v>#N/A</v>
      </c>
      <c r="W2372" s="132" t="e">
        <v>#N/A</v>
      </c>
      <c r="X2372" s="132" t="e">
        <v>#N/A</v>
      </c>
      <c r="Y2372" s="132" t="e">
        <v>#N/A</v>
      </c>
      <c r="Z2372" s="132" t="e">
        <v>#N/A</v>
      </c>
      <c r="AA2372" s="132" t="e">
        <v>#N/A</v>
      </c>
      <c r="AB2372" s="132" t="e">
        <v>#N/A</v>
      </c>
      <c r="AC2372" s="132" t="e">
        <v>#N/A</v>
      </c>
      <c r="AD2372" s="132" t="e">
        <v>#N/A</v>
      </c>
      <c r="AE2372" s="132" t="e">
        <v>#N/A</v>
      </c>
      <c r="AF2372" s="132" t="e">
        <v>#N/A</v>
      </c>
    </row>
    <row r="2373" spans="1:32">
      <c r="A2373" s="129">
        <v>39974</v>
      </c>
      <c r="B2373" s="132">
        <v>280927</v>
      </c>
      <c r="C2373" s="132">
        <v>29350</v>
      </c>
      <c r="D2373" s="132">
        <v>158262</v>
      </c>
      <c r="E2373" s="132">
        <v>18940</v>
      </c>
      <c r="F2373" s="132">
        <v>33700</v>
      </c>
      <c r="G2373" s="132">
        <v>259062</v>
      </c>
      <c r="H2373" s="132">
        <v>11590</v>
      </c>
      <c r="I2373" s="132">
        <v>8975</v>
      </c>
      <c r="J2373" s="132">
        <v>12190</v>
      </c>
      <c r="K2373" s="132">
        <v>2350</v>
      </c>
      <c r="L2373" s="132">
        <v>500</v>
      </c>
      <c r="M2373" s="132">
        <v>21865</v>
      </c>
      <c r="N2373" s="132">
        <v>280927</v>
      </c>
      <c r="R2373" s="132">
        <v>2200</v>
      </c>
      <c r="S2373" s="132">
        <v>8000</v>
      </c>
      <c r="T2373" s="132">
        <v>106402</v>
      </c>
      <c r="U2373" s="132">
        <v>13425</v>
      </c>
      <c r="V2373" s="132">
        <v>0</v>
      </c>
      <c r="W2373" s="132">
        <v>0</v>
      </c>
      <c r="X2373" s="132">
        <v>14710</v>
      </c>
      <c r="Y2373" s="132">
        <v>19500</v>
      </c>
      <c r="Z2373" s="132">
        <v>490</v>
      </c>
      <c r="AA2373" s="132">
        <v>8500</v>
      </c>
      <c r="AB2373" s="132">
        <v>0</v>
      </c>
      <c r="AC2373" s="132">
        <v>0</v>
      </c>
      <c r="AD2373" s="132">
        <v>0</v>
      </c>
      <c r="AE2373" s="132">
        <v>0</v>
      </c>
      <c r="AF2373" s="132">
        <v>0</v>
      </c>
    </row>
    <row r="2374" spans="1:32">
      <c r="A2374" s="129">
        <v>39975</v>
      </c>
      <c r="B2374" s="132" t="e">
        <v>#N/A</v>
      </c>
      <c r="C2374" s="132" t="e">
        <v>#N/A</v>
      </c>
      <c r="D2374" s="132" t="e">
        <v>#N/A</v>
      </c>
      <c r="E2374" s="132" t="e">
        <v>#N/A</v>
      </c>
      <c r="F2374" s="132" t="e">
        <v>#N/A</v>
      </c>
      <c r="G2374" s="132" t="e">
        <v>#N/A</v>
      </c>
      <c r="H2374" s="132" t="e">
        <v>#N/A</v>
      </c>
      <c r="I2374" s="132" t="e">
        <v>#N/A</v>
      </c>
      <c r="J2374" s="132" t="e">
        <v>#N/A</v>
      </c>
      <c r="K2374" s="132" t="e">
        <v>#N/A</v>
      </c>
      <c r="L2374" s="132" t="e">
        <v>#N/A</v>
      </c>
      <c r="M2374" s="132" t="e">
        <v>#N/A</v>
      </c>
      <c r="N2374" s="132" t="e">
        <v>#N/A</v>
      </c>
      <c r="R2374" s="132" t="e">
        <v>#N/A</v>
      </c>
      <c r="S2374" s="132" t="e">
        <v>#N/A</v>
      </c>
      <c r="T2374" s="132" t="e">
        <v>#N/A</v>
      </c>
      <c r="U2374" s="132" t="e">
        <v>#N/A</v>
      </c>
      <c r="V2374" s="132" t="e">
        <v>#N/A</v>
      </c>
      <c r="W2374" s="132" t="e">
        <v>#N/A</v>
      </c>
      <c r="X2374" s="132" t="e">
        <v>#N/A</v>
      </c>
      <c r="Y2374" s="132" t="e">
        <v>#N/A</v>
      </c>
      <c r="Z2374" s="132" t="e">
        <v>#N/A</v>
      </c>
      <c r="AA2374" s="132" t="e">
        <v>#N/A</v>
      </c>
      <c r="AB2374" s="132" t="e">
        <v>#N/A</v>
      </c>
      <c r="AC2374" s="132" t="e">
        <v>#N/A</v>
      </c>
      <c r="AD2374" s="132" t="e">
        <v>#N/A</v>
      </c>
      <c r="AE2374" s="132" t="e">
        <v>#N/A</v>
      </c>
      <c r="AF2374" s="132" t="e">
        <v>#N/A</v>
      </c>
    </row>
    <row r="2375" spans="1:32">
      <c r="A2375" s="129">
        <v>39976</v>
      </c>
      <c r="B2375" s="132" t="e">
        <v>#N/A</v>
      </c>
      <c r="C2375" s="132" t="e">
        <v>#N/A</v>
      </c>
      <c r="D2375" s="132" t="e">
        <v>#N/A</v>
      </c>
      <c r="E2375" s="132" t="e">
        <v>#N/A</v>
      </c>
      <c r="F2375" s="132" t="e">
        <v>#N/A</v>
      </c>
      <c r="G2375" s="132" t="e">
        <v>#N/A</v>
      </c>
      <c r="H2375" s="132" t="e">
        <v>#N/A</v>
      </c>
      <c r="I2375" s="132" t="e">
        <v>#N/A</v>
      </c>
      <c r="J2375" s="132" t="e">
        <v>#N/A</v>
      </c>
      <c r="K2375" s="132" t="e">
        <v>#N/A</v>
      </c>
      <c r="L2375" s="132" t="e">
        <v>#N/A</v>
      </c>
      <c r="M2375" s="132" t="e">
        <v>#N/A</v>
      </c>
      <c r="N2375" s="132" t="e">
        <v>#N/A</v>
      </c>
      <c r="R2375" s="132" t="e">
        <v>#N/A</v>
      </c>
      <c r="S2375" s="132" t="e">
        <v>#N/A</v>
      </c>
      <c r="T2375" s="132" t="e">
        <v>#N/A</v>
      </c>
      <c r="U2375" s="132" t="e">
        <v>#N/A</v>
      </c>
      <c r="V2375" s="132" t="e">
        <v>#N/A</v>
      </c>
      <c r="W2375" s="132" t="e">
        <v>#N/A</v>
      </c>
      <c r="X2375" s="132" t="e">
        <v>#N/A</v>
      </c>
      <c r="Y2375" s="132" t="e">
        <v>#N/A</v>
      </c>
      <c r="Z2375" s="132" t="e">
        <v>#N/A</v>
      </c>
      <c r="AA2375" s="132" t="e">
        <v>#N/A</v>
      </c>
      <c r="AB2375" s="132" t="e">
        <v>#N/A</v>
      </c>
      <c r="AC2375" s="132" t="e">
        <v>#N/A</v>
      </c>
      <c r="AD2375" s="132" t="e">
        <v>#N/A</v>
      </c>
      <c r="AE2375" s="132" t="e">
        <v>#N/A</v>
      </c>
      <c r="AF2375" s="132" t="e">
        <v>#N/A</v>
      </c>
    </row>
    <row r="2376" spans="1:32">
      <c r="A2376" s="129">
        <v>39979</v>
      </c>
      <c r="B2376" s="132">
        <v>570187</v>
      </c>
      <c r="C2376" s="132">
        <v>71602</v>
      </c>
      <c r="D2376" s="132">
        <v>272276</v>
      </c>
      <c r="E2376" s="132">
        <v>41304</v>
      </c>
      <c r="F2376" s="132">
        <v>109480</v>
      </c>
      <c r="G2376" s="132">
        <v>533372</v>
      </c>
      <c r="H2376" s="132">
        <v>15790</v>
      </c>
      <c r="I2376" s="132">
        <v>18925</v>
      </c>
      <c r="J2376" s="132">
        <v>22690</v>
      </c>
      <c r="K2376" s="132">
        <v>2350</v>
      </c>
      <c r="L2376" s="132">
        <v>1100</v>
      </c>
      <c r="M2376" s="132">
        <v>36815</v>
      </c>
      <c r="N2376" s="132">
        <v>570187</v>
      </c>
      <c r="R2376" s="132">
        <v>20000</v>
      </c>
      <c r="S2376" s="132">
        <v>33500</v>
      </c>
      <c r="T2376" s="132">
        <v>188602</v>
      </c>
      <c r="U2376" s="132">
        <v>39780</v>
      </c>
      <c r="V2376" s="132">
        <v>0</v>
      </c>
      <c r="W2376" s="132">
        <v>7200</v>
      </c>
      <c r="X2376" s="132">
        <v>32035</v>
      </c>
      <c r="Y2376" s="132">
        <v>19500</v>
      </c>
      <c r="Z2376" s="132">
        <v>490</v>
      </c>
      <c r="AA2376" s="132">
        <v>13500</v>
      </c>
      <c r="AB2376" s="132">
        <v>0</v>
      </c>
      <c r="AC2376" s="132">
        <v>0</v>
      </c>
      <c r="AD2376" s="132">
        <v>0</v>
      </c>
      <c r="AE2376" s="132">
        <v>20700</v>
      </c>
      <c r="AF2376" s="132">
        <v>0</v>
      </c>
    </row>
    <row r="2377" spans="1:32">
      <c r="A2377" s="129">
        <v>39980</v>
      </c>
      <c r="B2377" s="132" t="e">
        <v>#N/A</v>
      </c>
      <c r="C2377" s="132" t="e">
        <v>#N/A</v>
      </c>
      <c r="D2377" s="132" t="e">
        <v>#N/A</v>
      </c>
      <c r="E2377" s="132" t="e">
        <v>#N/A</v>
      </c>
      <c r="F2377" s="132" t="e">
        <v>#N/A</v>
      </c>
      <c r="G2377" s="132" t="e">
        <v>#N/A</v>
      </c>
      <c r="H2377" s="132" t="e">
        <v>#N/A</v>
      </c>
      <c r="I2377" s="132" t="e">
        <v>#N/A</v>
      </c>
      <c r="J2377" s="132" t="e">
        <v>#N/A</v>
      </c>
      <c r="K2377" s="132" t="e">
        <v>#N/A</v>
      </c>
      <c r="L2377" s="132" t="e">
        <v>#N/A</v>
      </c>
      <c r="M2377" s="132" t="e">
        <v>#N/A</v>
      </c>
      <c r="N2377" s="132" t="e">
        <v>#N/A</v>
      </c>
      <c r="R2377" s="132" t="e">
        <v>#N/A</v>
      </c>
      <c r="S2377" s="132" t="e">
        <v>#N/A</v>
      </c>
      <c r="T2377" s="132" t="e">
        <v>#N/A</v>
      </c>
      <c r="U2377" s="132" t="e">
        <v>#N/A</v>
      </c>
      <c r="V2377" s="132" t="e">
        <v>#N/A</v>
      </c>
      <c r="W2377" s="132" t="e">
        <v>#N/A</v>
      </c>
      <c r="X2377" s="132" t="e">
        <v>#N/A</v>
      </c>
      <c r="Y2377" s="132" t="e">
        <v>#N/A</v>
      </c>
      <c r="Z2377" s="132" t="e">
        <v>#N/A</v>
      </c>
      <c r="AA2377" s="132" t="e">
        <v>#N/A</v>
      </c>
      <c r="AB2377" s="132" t="e">
        <v>#N/A</v>
      </c>
      <c r="AC2377" s="132" t="e">
        <v>#N/A</v>
      </c>
      <c r="AD2377" s="132" t="e">
        <v>#N/A</v>
      </c>
      <c r="AE2377" s="132" t="e">
        <v>#N/A</v>
      </c>
      <c r="AF2377" s="132" t="e">
        <v>#N/A</v>
      </c>
    </row>
    <row r="2378" spans="1:32">
      <c r="A2378" s="129">
        <v>39981</v>
      </c>
      <c r="B2378" s="132" t="e">
        <v>#N/A</v>
      </c>
      <c r="C2378" s="132" t="e">
        <v>#N/A</v>
      </c>
      <c r="D2378" s="132" t="e">
        <v>#N/A</v>
      </c>
      <c r="E2378" s="132" t="e">
        <v>#N/A</v>
      </c>
      <c r="F2378" s="132" t="e">
        <v>#N/A</v>
      </c>
      <c r="G2378" s="132" t="e">
        <v>#N/A</v>
      </c>
      <c r="H2378" s="132" t="e">
        <v>#N/A</v>
      </c>
      <c r="I2378" s="132" t="e">
        <v>#N/A</v>
      </c>
      <c r="J2378" s="132" t="e">
        <v>#N/A</v>
      </c>
      <c r="K2378" s="132" t="e">
        <v>#N/A</v>
      </c>
      <c r="L2378" s="132" t="e">
        <v>#N/A</v>
      </c>
      <c r="M2378" s="132" t="e">
        <v>#N/A</v>
      </c>
      <c r="N2378" s="132" t="e">
        <v>#N/A</v>
      </c>
      <c r="R2378" s="132" t="e">
        <v>#N/A</v>
      </c>
      <c r="S2378" s="132" t="e">
        <v>#N/A</v>
      </c>
      <c r="T2378" s="132" t="e">
        <v>#N/A</v>
      </c>
      <c r="U2378" s="132" t="e">
        <v>#N/A</v>
      </c>
      <c r="V2378" s="132" t="e">
        <v>#N/A</v>
      </c>
      <c r="W2378" s="132" t="e">
        <v>#N/A</v>
      </c>
      <c r="X2378" s="132" t="e">
        <v>#N/A</v>
      </c>
      <c r="Y2378" s="132" t="e">
        <v>#N/A</v>
      </c>
      <c r="Z2378" s="132" t="e">
        <v>#N/A</v>
      </c>
      <c r="AA2378" s="132" t="e">
        <v>#N/A</v>
      </c>
      <c r="AB2378" s="132" t="e">
        <v>#N/A</v>
      </c>
      <c r="AC2378" s="132" t="e">
        <v>#N/A</v>
      </c>
      <c r="AD2378" s="132" t="e">
        <v>#N/A</v>
      </c>
      <c r="AE2378" s="132" t="e">
        <v>#N/A</v>
      </c>
      <c r="AF2378" s="132" t="e">
        <v>#N/A</v>
      </c>
    </row>
    <row r="2379" spans="1:32">
      <c r="A2379" s="129">
        <v>39982</v>
      </c>
      <c r="B2379" s="132" t="e">
        <v>#N/A</v>
      </c>
      <c r="C2379" s="132" t="e">
        <v>#N/A</v>
      </c>
      <c r="D2379" s="132" t="e">
        <v>#N/A</v>
      </c>
      <c r="E2379" s="132" t="e">
        <v>#N/A</v>
      </c>
      <c r="F2379" s="132" t="e">
        <v>#N/A</v>
      </c>
      <c r="G2379" s="132" t="e">
        <v>#N/A</v>
      </c>
      <c r="H2379" s="132" t="e">
        <v>#N/A</v>
      </c>
      <c r="I2379" s="132" t="e">
        <v>#N/A</v>
      </c>
      <c r="J2379" s="132" t="e">
        <v>#N/A</v>
      </c>
      <c r="K2379" s="132" t="e">
        <v>#N/A</v>
      </c>
      <c r="L2379" s="132" t="e">
        <v>#N/A</v>
      </c>
      <c r="M2379" s="132" t="e">
        <v>#N/A</v>
      </c>
      <c r="N2379" s="132" t="e">
        <v>#N/A</v>
      </c>
      <c r="R2379" s="132" t="e">
        <v>#N/A</v>
      </c>
      <c r="S2379" s="132" t="e">
        <v>#N/A</v>
      </c>
      <c r="T2379" s="132" t="e">
        <v>#N/A</v>
      </c>
      <c r="U2379" s="132" t="e">
        <v>#N/A</v>
      </c>
      <c r="V2379" s="132" t="e">
        <v>#N/A</v>
      </c>
      <c r="W2379" s="132" t="e">
        <v>#N/A</v>
      </c>
      <c r="X2379" s="132" t="e">
        <v>#N/A</v>
      </c>
      <c r="Y2379" s="132" t="e">
        <v>#N/A</v>
      </c>
      <c r="Z2379" s="132" t="e">
        <v>#N/A</v>
      </c>
      <c r="AA2379" s="132" t="e">
        <v>#N/A</v>
      </c>
      <c r="AB2379" s="132" t="e">
        <v>#N/A</v>
      </c>
      <c r="AC2379" s="132" t="e">
        <v>#N/A</v>
      </c>
      <c r="AD2379" s="132" t="e">
        <v>#N/A</v>
      </c>
      <c r="AE2379" s="132" t="e">
        <v>#N/A</v>
      </c>
      <c r="AF2379" s="132" t="e">
        <v>#N/A</v>
      </c>
    </row>
    <row r="2380" spans="1:32">
      <c r="A2380" s="129">
        <v>39983</v>
      </c>
      <c r="B2380" s="132" t="e">
        <v>#N/A</v>
      </c>
      <c r="C2380" s="132" t="e">
        <v>#N/A</v>
      </c>
      <c r="D2380" s="132" t="e">
        <v>#N/A</v>
      </c>
      <c r="E2380" s="132" t="e">
        <v>#N/A</v>
      </c>
      <c r="F2380" s="132" t="e">
        <v>#N/A</v>
      </c>
      <c r="G2380" s="132" t="e">
        <v>#N/A</v>
      </c>
      <c r="H2380" s="132" t="e">
        <v>#N/A</v>
      </c>
      <c r="I2380" s="132" t="e">
        <v>#N/A</v>
      </c>
      <c r="J2380" s="132" t="e">
        <v>#N/A</v>
      </c>
      <c r="K2380" s="132" t="e">
        <v>#N/A</v>
      </c>
      <c r="L2380" s="132" t="e">
        <v>#N/A</v>
      </c>
      <c r="M2380" s="132" t="e">
        <v>#N/A</v>
      </c>
      <c r="N2380" s="132" t="e">
        <v>#N/A</v>
      </c>
      <c r="R2380" s="132" t="e">
        <v>#N/A</v>
      </c>
      <c r="S2380" s="132" t="e">
        <v>#N/A</v>
      </c>
      <c r="T2380" s="132" t="e">
        <v>#N/A</v>
      </c>
      <c r="U2380" s="132" t="e">
        <v>#N/A</v>
      </c>
      <c r="V2380" s="132" t="e">
        <v>#N/A</v>
      </c>
      <c r="W2380" s="132" t="e">
        <v>#N/A</v>
      </c>
      <c r="X2380" s="132" t="e">
        <v>#N/A</v>
      </c>
      <c r="Y2380" s="132" t="e">
        <v>#N/A</v>
      </c>
      <c r="Z2380" s="132" t="e">
        <v>#N/A</v>
      </c>
      <c r="AA2380" s="132" t="e">
        <v>#N/A</v>
      </c>
      <c r="AB2380" s="132" t="e">
        <v>#N/A</v>
      </c>
      <c r="AC2380" s="132" t="e">
        <v>#N/A</v>
      </c>
      <c r="AD2380" s="132" t="e">
        <v>#N/A</v>
      </c>
      <c r="AE2380" s="132" t="e">
        <v>#N/A</v>
      </c>
      <c r="AF2380" s="132" t="e">
        <v>#N/A</v>
      </c>
    </row>
    <row r="2381" spans="1:32">
      <c r="A2381" s="129">
        <v>39986</v>
      </c>
      <c r="B2381" s="132" t="e">
        <v>#N/A</v>
      </c>
      <c r="C2381" s="132">
        <v>124377</v>
      </c>
      <c r="D2381" s="132">
        <v>343201</v>
      </c>
      <c r="E2381" s="132">
        <v>56304</v>
      </c>
      <c r="F2381" s="132">
        <v>174730</v>
      </c>
      <c r="G2381" s="132">
        <v>742422</v>
      </c>
      <c r="H2381" s="132">
        <v>21540</v>
      </c>
      <c r="I2381" s="132">
        <v>26505</v>
      </c>
      <c r="J2381" s="132">
        <v>24890</v>
      </c>
      <c r="K2381" s="132">
        <v>4350</v>
      </c>
      <c r="L2381" s="132">
        <v>1967</v>
      </c>
      <c r="M2381" s="132">
        <v>51512</v>
      </c>
      <c r="N2381" s="132" t="e">
        <v>#N/A</v>
      </c>
      <c r="R2381" s="132">
        <v>25000</v>
      </c>
      <c r="S2381" s="132">
        <v>39500</v>
      </c>
      <c r="T2381" s="132">
        <v>254752</v>
      </c>
      <c r="U2381" s="132">
        <v>64155</v>
      </c>
      <c r="V2381" s="132">
        <v>900</v>
      </c>
      <c r="W2381" s="132">
        <v>7200</v>
      </c>
      <c r="X2381" s="132">
        <v>40242</v>
      </c>
      <c r="Y2381" s="132">
        <v>33400</v>
      </c>
      <c r="Z2381" s="132">
        <v>490</v>
      </c>
      <c r="AA2381" s="132">
        <v>27500</v>
      </c>
      <c r="AB2381" s="132">
        <v>0</v>
      </c>
      <c r="AC2381" s="132">
        <v>0</v>
      </c>
      <c r="AD2381" s="132">
        <v>0</v>
      </c>
      <c r="AE2381" s="132">
        <v>20700</v>
      </c>
      <c r="AF2381" s="132">
        <v>0</v>
      </c>
    </row>
    <row r="2382" spans="1:32">
      <c r="A2382" s="129">
        <v>39987</v>
      </c>
      <c r="B2382" s="132" t="e">
        <v>#N/A</v>
      </c>
      <c r="C2382" s="132" t="e">
        <v>#N/A</v>
      </c>
      <c r="D2382" s="132" t="e">
        <v>#N/A</v>
      </c>
      <c r="E2382" s="132" t="e">
        <v>#N/A</v>
      </c>
      <c r="F2382" s="132" t="e">
        <v>#N/A</v>
      </c>
      <c r="G2382" s="132" t="e">
        <v>#N/A</v>
      </c>
      <c r="H2382" s="132" t="e">
        <v>#N/A</v>
      </c>
      <c r="I2382" s="132" t="e">
        <v>#N/A</v>
      </c>
      <c r="J2382" s="132" t="e">
        <v>#N/A</v>
      </c>
      <c r="K2382" s="132" t="e">
        <v>#N/A</v>
      </c>
      <c r="L2382" s="132" t="e">
        <v>#N/A</v>
      </c>
      <c r="M2382" s="132" t="e">
        <v>#N/A</v>
      </c>
      <c r="N2382" s="132" t="e">
        <v>#N/A</v>
      </c>
      <c r="R2382" s="132" t="e">
        <v>#N/A</v>
      </c>
      <c r="S2382" s="132" t="e">
        <v>#N/A</v>
      </c>
      <c r="T2382" s="132" t="e">
        <v>#N/A</v>
      </c>
      <c r="U2382" s="132" t="e">
        <v>#N/A</v>
      </c>
      <c r="V2382" s="132" t="e">
        <v>#N/A</v>
      </c>
      <c r="W2382" s="132" t="e">
        <v>#N/A</v>
      </c>
      <c r="X2382" s="132" t="e">
        <v>#N/A</v>
      </c>
      <c r="Y2382" s="132" t="e">
        <v>#N/A</v>
      </c>
      <c r="Z2382" s="132" t="e">
        <v>#N/A</v>
      </c>
      <c r="AA2382" s="132" t="e">
        <v>#N/A</v>
      </c>
      <c r="AB2382" s="132" t="e">
        <v>#N/A</v>
      </c>
      <c r="AC2382" s="132" t="e">
        <v>#N/A</v>
      </c>
      <c r="AD2382" s="132" t="e">
        <v>#N/A</v>
      </c>
      <c r="AE2382" s="132" t="e">
        <v>#N/A</v>
      </c>
      <c r="AF2382" s="132" t="e">
        <v>#N/A</v>
      </c>
    </row>
    <row r="2383" spans="1:32">
      <c r="A2383" s="129">
        <v>39988</v>
      </c>
      <c r="B2383" s="132" t="e">
        <v>#N/A</v>
      </c>
      <c r="C2383" s="132" t="e">
        <v>#N/A</v>
      </c>
      <c r="D2383" s="132" t="e">
        <v>#N/A</v>
      </c>
      <c r="E2383" s="132" t="e">
        <v>#N/A</v>
      </c>
      <c r="F2383" s="132" t="e">
        <v>#N/A</v>
      </c>
      <c r="G2383" s="132" t="e">
        <v>#N/A</v>
      </c>
      <c r="H2383" s="132" t="e">
        <v>#N/A</v>
      </c>
      <c r="I2383" s="132" t="e">
        <v>#N/A</v>
      </c>
      <c r="J2383" s="132" t="e">
        <v>#N/A</v>
      </c>
      <c r="K2383" s="132" t="e">
        <v>#N/A</v>
      </c>
      <c r="L2383" s="132" t="e">
        <v>#N/A</v>
      </c>
      <c r="M2383" s="132" t="e">
        <v>#N/A</v>
      </c>
      <c r="N2383" s="132" t="e">
        <v>#N/A</v>
      </c>
      <c r="R2383" s="132" t="e">
        <v>#N/A</v>
      </c>
      <c r="S2383" s="132" t="e">
        <v>#N/A</v>
      </c>
      <c r="T2383" s="132" t="e">
        <v>#N/A</v>
      </c>
      <c r="U2383" s="132" t="e">
        <v>#N/A</v>
      </c>
      <c r="V2383" s="132" t="e">
        <v>#N/A</v>
      </c>
      <c r="W2383" s="132" t="e">
        <v>#N/A</v>
      </c>
      <c r="X2383" s="132" t="e">
        <v>#N/A</v>
      </c>
      <c r="Y2383" s="132" t="e">
        <v>#N/A</v>
      </c>
      <c r="Z2383" s="132" t="e">
        <v>#N/A</v>
      </c>
      <c r="AA2383" s="132" t="e">
        <v>#N/A</v>
      </c>
      <c r="AB2383" s="132" t="e">
        <v>#N/A</v>
      </c>
      <c r="AC2383" s="132" t="e">
        <v>#N/A</v>
      </c>
      <c r="AD2383" s="132" t="e">
        <v>#N/A</v>
      </c>
      <c r="AE2383" s="132" t="e">
        <v>#N/A</v>
      </c>
      <c r="AF2383" s="132" t="e">
        <v>#N/A</v>
      </c>
    </row>
    <row r="2384" spans="1:32">
      <c r="A2384" s="129">
        <v>39989</v>
      </c>
      <c r="B2384" s="132">
        <v>983345</v>
      </c>
      <c r="C2384" s="132">
        <v>147797</v>
      </c>
      <c r="D2384" s="132">
        <v>443832</v>
      </c>
      <c r="E2384" s="132">
        <v>66804</v>
      </c>
      <c r="F2384" s="132">
        <v>199230</v>
      </c>
      <c r="G2384" s="132">
        <v>909043</v>
      </c>
      <c r="H2384" s="132">
        <v>27440</v>
      </c>
      <c r="I2384" s="132">
        <v>30675</v>
      </c>
      <c r="J2384" s="132">
        <v>28470</v>
      </c>
      <c r="K2384" s="132">
        <v>4350</v>
      </c>
      <c r="L2384" s="132">
        <v>1967</v>
      </c>
      <c r="M2384" s="132">
        <v>74302</v>
      </c>
      <c r="N2384" s="132">
        <v>983345</v>
      </c>
      <c r="R2384" s="132">
        <v>43160</v>
      </c>
      <c r="S2384" s="132">
        <v>55800</v>
      </c>
      <c r="T2384" s="132">
        <v>297352</v>
      </c>
      <c r="U2384" s="132">
        <v>75455</v>
      </c>
      <c r="V2384" s="132">
        <v>900</v>
      </c>
      <c r="W2384" s="132">
        <v>7200</v>
      </c>
      <c r="X2384" s="132">
        <v>51052</v>
      </c>
      <c r="Y2384" s="132">
        <v>33400</v>
      </c>
      <c r="Z2384" s="132">
        <v>6981</v>
      </c>
      <c r="AA2384" s="132">
        <v>27500</v>
      </c>
      <c r="AB2384" s="132">
        <v>0</v>
      </c>
      <c r="AC2384" s="132">
        <v>0</v>
      </c>
      <c r="AD2384" s="132">
        <v>0</v>
      </c>
      <c r="AE2384" s="132">
        <v>20700</v>
      </c>
      <c r="AF2384" s="132">
        <v>0</v>
      </c>
    </row>
    <row r="2385" spans="1:32">
      <c r="A2385" s="129">
        <v>39990</v>
      </c>
      <c r="B2385" s="132" t="e">
        <v>#N/A</v>
      </c>
      <c r="C2385" s="132" t="e">
        <v>#N/A</v>
      </c>
      <c r="D2385" s="132" t="e">
        <v>#N/A</v>
      </c>
      <c r="E2385" s="132" t="e">
        <v>#N/A</v>
      </c>
      <c r="F2385" s="132" t="e">
        <v>#N/A</v>
      </c>
      <c r="G2385" s="132" t="e">
        <v>#N/A</v>
      </c>
      <c r="H2385" s="132" t="e">
        <v>#N/A</v>
      </c>
      <c r="I2385" s="132" t="e">
        <v>#N/A</v>
      </c>
      <c r="J2385" s="132" t="e">
        <v>#N/A</v>
      </c>
      <c r="K2385" s="132" t="e">
        <v>#N/A</v>
      </c>
      <c r="L2385" s="132" t="e">
        <v>#N/A</v>
      </c>
      <c r="M2385" s="132" t="e">
        <v>#N/A</v>
      </c>
      <c r="N2385" s="132" t="e">
        <v>#N/A</v>
      </c>
      <c r="R2385" s="132" t="e">
        <v>#N/A</v>
      </c>
      <c r="S2385" s="132" t="e">
        <v>#N/A</v>
      </c>
      <c r="T2385" s="132" t="e">
        <v>#N/A</v>
      </c>
      <c r="U2385" s="132" t="e">
        <v>#N/A</v>
      </c>
      <c r="V2385" s="132" t="e">
        <v>#N/A</v>
      </c>
      <c r="W2385" s="132" t="e">
        <v>#N/A</v>
      </c>
      <c r="X2385" s="132" t="e">
        <v>#N/A</v>
      </c>
      <c r="Y2385" s="132" t="e">
        <v>#N/A</v>
      </c>
      <c r="Z2385" s="132" t="e">
        <v>#N/A</v>
      </c>
      <c r="AA2385" s="132" t="e">
        <v>#N/A</v>
      </c>
      <c r="AB2385" s="132" t="e">
        <v>#N/A</v>
      </c>
      <c r="AC2385" s="132" t="e">
        <v>#N/A</v>
      </c>
      <c r="AD2385" s="132" t="e">
        <v>#N/A</v>
      </c>
      <c r="AE2385" s="132" t="e">
        <v>#N/A</v>
      </c>
      <c r="AF2385" s="132" t="e">
        <v>#N/A</v>
      </c>
    </row>
    <row r="2386" spans="1:32">
      <c r="A2386" s="129">
        <v>39993</v>
      </c>
      <c r="B2386" s="132" t="e">
        <v>#N/A</v>
      </c>
      <c r="C2386" s="132" t="e">
        <v>#N/A</v>
      </c>
      <c r="D2386" s="132" t="e">
        <v>#N/A</v>
      </c>
      <c r="E2386" s="132" t="e">
        <v>#N/A</v>
      </c>
      <c r="F2386" s="132" t="e">
        <v>#N/A</v>
      </c>
      <c r="G2386" s="132" t="e">
        <v>#N/A</v>
      </c>
      <c r="H2386" s="132" t="e">
        <v>#N/A</v>
      </c>
      <c r="I2386" s="132" t="e">
        <v>#N/A</v>
      </c>
      <c r="J2386" s="132" t="e">
        <v>#N/A</v>
      </c>
      <c r="K2386" s="132" t="e">
        <v>#N/A</v>
      </c>
      <c r="L2386" s="132" t="e">
        <v>#N/A</v>
      </c>
      <c r="M2386" s="132" t="e">
        <v>#N/A</v>
      </c>
      <c r="N2386" s="132" t="e">
        <v>#N/A</v>
      </c>
      <c r="R2386" s="132" t="e">
        <v>#N/A</v>
      </c>
      <c r="S2386" s="132" t="e">
        <v>#N/A</v>
      </c>
      <c r="T2386" s="132" t="e">
        <v>#N/A</v>
      </c>
      <c r="U2386" s="132" t="e">
        <v>#N/A</v>
      </c>
      <c r="V2386" s="132" t="e">
        <v>#N/A</v>
      </c>
      <c r="W2386" s="132" t="e">
        <v>#N/A</v>
      </c>
      <c r="X2386" s="132" t="e">
        <v>#N/A</v>
      </c>
      <c r="Y2386" s="132" t="e">
        <v>#N/A</v>
      </c>
      <c r="Z2386" s="132" t="e">
        <v>#N/A</v>
      </c>
      <c r="AA2386" s="132" t="e">
        <v>#N/A</v>
      </c>
      <c r="AB2386" s="132" t="e">
        <v>#N/A</v>
      </c>
      <c r="AC2386" s="132" t="e">
        <v>#N/A</v>
      </c>
      <c r="AD2386" s="132" t="e">
        <v>#N/A</v>
      </c>
      <c r="AE2386" s="132" t="e">
        <v>#N/A</v>
      </c>
      <c r="AF2386" s="132" t="e">
        <v>#N/A</v>
      </c>
    </row>
    <row r="2387" spans="1:32">
      <c r="A2387" s="129">
        <v>39994</v>
      </c>
      <c r="B2387" s="132">
        <v>1227663</v>
      </c>
      <c r="C2387" s="132">
        <v>179311</v>
      </c>
      <c r="D2387" s="132">
        <v>565267</v>
      </c>
      <c r="E2387" s="132">
        <v>89830</v>
      </c>
      <c r="F2387" s="132">
        <v>219730</v>
      </c>
      <c r="G2387" s="132">
        <v>1120658</v>
      </c>
      <c r="H2387" s="132">
        <v>48290</v>
      </c>
      <c r="I2387" s="132">
        <v>37852</v>
      </c>
      <c r="J2387" s="132">
        <v>30970</v>
      </c>
      <c r="K2387" s="132">
        <v>10410</v>
      </c>
      <c r="L2387" s="132">
        <v>2207</v>
      </c>
      <c r="M2387" s="132">
        <v>107005</v>
      </c>
      <c r="N2387" s="132">
        <v>1227663</v>
      </c>
      <c r="R2387" s="132">
        <v>49710</v>
      </c>
      <c r="S2387" s="132">
        <v>77880</v>
      </c>
      <c r="T2387" s="132">
        <v>349352</v>
      </c>
      <c r="U2387" s="132">
        <v>114480</v>
      </c>
      <c r="V2387" s="132">
        <v>900</v>
      </c>
      <c r="W2387" s="132">
        <v>7200</v>
      </c>
      <c r="X2387" s="132">
        <v>59260</v>
      </c>
      <c r="Y2387" s="132">
        <v>40730</v>
      </c>
      <c r="Z2387" s="132">
        <v>13055</v>
      </c>
      <c r="AA2387" s="132">
        <v>30400</v>
      </c>
      <c r="AB2387" s="132">
        <v>0</v>
      </c>
      <c r="AC2387" s="132">
        <v>12000</v>
      </c>
      <c r="AD2387" s="132">
        <v>0</v>
      </c>
      <c r="AE2387" s="132">
        <v>20700</v>
      </c>
      <c r="AF2387" s="132">
        <v>7900</v>
      </c>
    </row>
    <row r="2388" spans="1:32">
      <c r="A2388" s="129">
        <v>39995</v>
      </c>
      <c r="B2388" s="132" t="e">
        <v>#N/A</v>
      </c>
      <c r="C2388" s="132" t="e">
        <v>#N/A</v>
      </c>
      <c r="D2388" s="132" t="e">
        <v>#N/A</v>
      </c>
      <c r="E2388" s="132" t="e">
        <v>#N/A</v>
      </c>
      <c r="F2388" s="132" t="e">
        <v>#N/A</v>
      </c>
      <c r="G2388" s="132" t="e">
        <v>#N/A</v>
      </c>
      <c r="H2388" s="132" t="e">
        <v>#N/A</v>
      </c>
      <c r="I2388" s="132" t="e">
        <v>#N/A</v>
      </c>
      <c r="J2388" s="132" t="e">
        <v>#N/A</v>
      </c>
      <c r="K2388" s="132" t="e">
        <v>#N/A</v>
      </c>
      <c r="L2388" s="132" t="e">
        <v>#N/A</v>
      </c>
      <c r="M2388" s="132" t="e">
        <v>#N/A</v>
      </c>
      <c r="N2388" s="132" t="e">
        <v>#N/A</v>
      </c>
      <c r="R2388" s="132" t="e">
        <v>#N/A</v>
      </c>
      <c r="S2388" s="132" t="e">
        <v>#N/A</v>
      </c>
      <c r="T2388" s="132" t="e">
        <v>#N/A</v>
      </c>
      <c r="U2388" s="132" t="e">
        <v>#N/A</v>
      </c>
      <c r="V2388" s="132" t="e">
        <v>#N/A</v>
      </c>
      <c r="W2388" s="132" t="e">
        <v>#N/A</v>
      </c>
      <c r="X2388" s="132" t="e">
        <v>#N/A</v>
      </c>
      <c r="Y2388" s="132" t="e">
        <v>#N/A</v>
      </c>
      <c r="Z2388" s="132" t="e">
        <v>#N/A</v>
      </c>
      <c r="AA2388" s="132" t="e">
        <v>#N/A</v>
      </c>
      <c r="AB2388" s="132" t="e">
        <v>#N/A</v>
      </c>
      <c r="AC2388" s="132" t="e">
        <v>#N/A</v>
      </c>
      <c r="AD2388" s="132" t="e">
        <v>#N/A</v>
      </c>
      <c r="AE2388" s="132" t="e">
        <v>#N/A</v>
      </c>
      <c r="AF2388" s="132" t="e">
        <v>#N/A</v>
      </c>
    </row>
    <row r="2389" spans="1:32">
      <c r="A2389" s="129">
        <v>39996</v>
      </c>
      <c r="B2389" s="132" t="e">
        <v>#N/A</v>
      </c>
      <c r="C2389" s="132" t="e">
        <v>#N/A</v>
      </c>
      <c r="D2389" s="132" t="e">
        <v>#N/A</v>
      </c>
      <c r="E2389" s="132" t="e">
        <v>#N/A</v>
      </c>
      <c r="F2389" s="132" t="e">
        <v>#N/A</v>
      </c>
      <c r="G2389" s="132" t="e">
        <v>#N/A</v>
      </c>
      <c r="H2389" s="132" t="e">
        <v>#N/A</v>
      </c>
      <c r="I2389" s="132" t="e">
        <v>#N/A</v>
      </c>
      <c r="J2389" s="132" t="e">
        <v>#N/A</v>
      </c>
      <c r="K2389" s="132" t="e">
        <v>#N/A</v>
      </c>
      <c r="L2389" s="132" t="e">
        <v>#N/A</v>
      </c>
      <c r="M2389" s="132" t="e">
        <v>#N/A</v>
      </c>
      <c r="N2389" s="132" t="e">
        <v>#N/A</v>
      </c>
      <c r="R2389" s="132" t="e">
        <v>#N/A</v>
      </c>
      <c r="S2389" s="132" t="e">
        <v>#N/A</v>
      </c>
      <c r="T2389" s="132" t="e">
        <v>#N/A</v>
      </c>
      <c r="U2389" s="132" t="e">
        <v>#N/A</v>
      </c>
      <c r="V2389" s="132" t="e">
        <v>#N/A</v>
      </c>
      <c r="W2389" s="132" t="e">
        <v>#N/A</v>
      </c>
      <c r="X2389" s="132" t="e">
        <v>#N/A</v>
      </c>
      <c r="Y2389" s="132" t="e">
        <v>#N/A</v>
      </c>
      <c r="Z2389" s="132" t="e">
        <v>#N/A</v>
      </c>
      <c r="AA2389" s="132" t="e">
        <v>#N/A</v>
      </c>
      <c r="AB2389" s="132" t="e">
        <v>#N/A</v>
      </c>
      <c r="AC2389" s="132" t="e">
        <v>#N/A</v>
      </c>
      <c r="AD2389" s="132" t="e">
        <v>#N/A</v>
      </c>
      <c r="AE2389" s="132" t="e">
        <v>#N/A</v>
      </c>
      <c r="AF2389" s="132" t="e">
        <v>#N/A</v>
      </c>
    </row>
    <row r="2390" spans="1:32">
      <c r="A2390" s="129">
        <v>40000</v>
      </c>
      <c r="B2390" s="132" t="e">
        <v>#N/A</v>
      </c>
      <c r="C2390" s="132" t="e">
        <v>#N/A</v>
      </c>
      <c r="D2390" s="132" t="e">
        <v>#N/A</v>
      </c>
      <c r="E2390" s="132" t="e">
        <v>#N/A</v>
      </c>
      <c r="F2390" s="132" t="e">
        <v>#N/A</v>
      </c>
      <c r="G2390" s="132" t="e">
        <v>#N/A</v>
      </c>
      <c r="H2390" s="132" t="e">
        <v>#N/A</v>
      </c>
      <c r="I2390" s="132" t="e">
        <v>#N/A</v>
      </c>
      <c r="J2390" s="132" t="e">
        <v>#N/A</v>
      </c>
      <c r="K2390" s="132" t="e">
        <v>#N/A</v>
      </c>
      <c r="L2390" s="132" t="e">
        <v>#N/A</v>
      </c>
      <c r="M2390" s="132" t="e">
        <v>#N/A</v>
      </c>
      <c r="N2390" s="132" t="e">
        <v>#N/A</v>
      </c>
      <c r="R2390" s="132" t="e">
        <v>#N/A</v>
      </c>
      <c r="S2390" s="132" t="e">
        <v>#N/A</v>
      </c>
      <c r="T2390" s="132" t="e">
        <v>#N/A</v>
      </c>
      <c r="U2390" s="132" t="e">
        <v>#N/A</v>
      </c>
      <c r="V2390" s="132" t="e">
        <v>#N/A</v>
      </c>
      <c r="W2390" s="132" t="e">
        <v>#N/A</v>
      </c>
      <c r="X2390" s="132" t="e">
        <v>#N/A</v>
      </c>
      <c r="Y2390" s="132" t="e">
        <v>#N/A</v>
      </c>
      <c r="Z2390" s="132" t="e">
        <v>#N/A</v>
      </c>
      <c r="AA2390" s="132" t="e">
        <v>#N/A</v>
      </c>
      <c r="AB2390" s="132" t="e">
        <v>#N/A</v>
      </c>
      <c r="AC2390" s="132" t="e">
        <v>#N/A</v>
      </c>
      <c r="AD2390" s="132" t="e">
        <v>#N/A</v>
      </c>
      <c r="AE2390" s="132" t="e">
        <v>#N/A</v>
      </c>
      <c r="AF2390" s="132" t="e">
        <v>#N/A</v>
      </c>
    </row>
    <row r="2391" spans="1:32">
      <c r="A2391" s="129">
        <v>40001</v>
      </c>
      <c r="B2391" s="132" t="e">
        <v>#N/A</v>
      </c>
      <c r="C2391" s="132" t="e">
        <v>#N/A</v>
      </c>
      <c r="D2391" s="132" t="e">
        <v>#N/A</v>
      </c>
      <c r="E2391" s="132" t="e">
        <v>#N/A</v>
      </c>
      <c r="F2391" s="132" t="e">
        <v>#N/A</v>
      </c>
      <c r="G2391" s="132" t="e">
        <v>#N/A</v>
      </c>
      <c r="H2391" s="132" t="e">
        <v>#N/A</v>
      </c>
      <c r="I2391" s="132" t="e">
        <v>#N/A</v>
      </c>
      <c r="J2391" s="132" t="e">
        <v>#N/A</v>
      </c>
      <c r="K2391" s="132" t="e">
        <v>#N/A</v>
      </c>
      <c r="L2391" s="132" t="e">
        <v>#N/A</v>
      </c>
      <c r="M2391" s="132" t="e">
        <v>#N/A</v>
      </c>
      <c r="N2391" s="132" t="e">
        <v>#N/A</v>
      </c>
      <c r="R2391" s="132" t="e">
        <v>#N/A</v>
      </c>
      <c r="S2391" s="132" t="e">
        <v>#N/A</v>
      </c>
      <c r="T2391" s="132" t="e">
        <v>#N/A</v>
      </c>
      <c r="U2391" s="132" t="e">
        <v>#N/A</v>
      </c>
      <c r="V2391" s="132" t="e">
        <v>#N/A</v>
      </c>
      <c r="W2391" s="132" t="e">
        <v>#N/A</v>
      </c>
      <c r="X2391" s="132" t="e">
        <v>#N/A</v>
      </c>
      <c r="Y2391" s="132" t="e">
        <v>#N/A</v>
      </c>
      <c r="Z2391" s="132" t="e">
        <v>#N/A</v>
      </c>
      <c r="AA2391" s="132" t="e">
        <v>#N/A</v>
      </c>
      <c r="AB2391" s="132" t="e">
        <v>#N/A</v>
      </c>
      <c r="AC2391" s="132" t="e">
        <v>#N/A</v>
      </c>
      <c r="AD2391" s="132" t="e">
        <v>#N/A</v>
      </c>
      <c r="AE2391" s="132" t="e">
        <v>#N/A</v>
      </c>
      <c r="AF2391" s="132" t="e">
        <v>#N/A</v>
      </c>
    </row>
    <row r="2392" spans="1:32">
      <c r="A2392" s="129">
        <v>40002</v>
      </c>
      <c r="B2392" s="132" t="e">
        <v>#N/A</v>
      </c>
      <c r="C2392" s="132" t="e">
        <v>#N/A</v>
      </c>
      <c r="D2392" s="132" t="e">
        <v>#N/A</v>
      </c>
      <c r="E2392" s="132" t="e">
        <v>#N/A</v>
      </c>
      <c r="F2392" s="132" t="e">
        <v>#N/A</v>
      </c>
      <c r="G2392" s="132" t="e">
        <v>#N/A</v>
      </c>
      <c r="H2392" s="132" t="e">
        <v>#N/A</v>
      </c>
      <c r="I2392" s="132" t="e">
        <v>#N/A</v>
      </c>
      <c r="J2392" s="132" t="e">
        <v>#N/A</v>
      </c>
      <c r="K2392" s="132" t="e">
        <v>#N/A</v>
      </c>
      <c r="L2392" s="132" t="e">
        <v>#N/A</v>
      </c>
      <c r="M2392" s="132" t="e">
        <v>#N/A</v>
      </c>
      <c r="N2392" s="132" t="e">
        <v>#N/A</v>
      </c>
      <c r="R2392" s="132" t="e">
        <v>#N/A</v>
      </c>
      <c r="S2392" s="132" t="e">
        <v>#N/A</v>
      </c>
      <c r="T2392" s="132" t="e">
        <v>#N/A</v>
      </c>
      <c r="U2392" s="132" t="e">
        <v>#N/A</v>
      </c>
      <c r="V2392" s="132" t="e">
        <v>#N/A</v>
      </c>
      <c r="W2392" s="132" t="e">
        <v>#N/A</v>
      </c>
      <c r="X2392" s="132" t="e">
        <v>#N/A</v>
      </c>
      <c r="Y2392" s="132" t="e">
        <v>#N/A</v>
      </c>
      <c r="Z2392" s="132" t="e">
        <v>#N/A</v>
      </c>
      <c r="AA2392" s="132" t="e">
        <v>#N/A</v>
      </c>
      <c r="AB2392" s="132" t="e">
        <v>#N/A</v>
      </c>
      <c r="AC2392" s="132" t="e">
        <v>#N/A</v>
      </c>
      <c r="AD2392" s="132" t="e">
        <v>#N/A</v>
      </c>
      <c r="AE2392" s="132" t="e">
        <v>#N/A</v>
      </c>
      <c r="AF2392" s="132" t="e">
        <v>#N/A</v>
      </c>
    </row>
    <row r="2393" spans="1:32">
      <c r="A2393" s="129">
        <v>40003</v>
      </c>
      <c r="B2393" s="132" t="e">
        <v>#N/A</v>
      </c>
      <c r="C2393" s="132" t="e">
        <v>#N/A</v>
      </c>
      <c r="D2393" s="132" t="e">
        <v>#N/A</v>
      </c>
      <c r="E2393" s="132" t="e">
        <v>#N/A</v>
      </c>
      <c r="F2393" s="132" t="e">
        <v>#N/A</v>
      </c>
      <c r="G2393" s="132" t="e">
        <v>#N/A</v>
      </c>
      <c r="H2393" s="132" t="e">
        <v>#N/A</v>
      </c>
      <c r="I2393" s="132" t="e">
        <v>#N/A</v>
      </c>
      <c r="J2393" s="132" t="e">
        <v>#N/A</v>
      </c>
      <c r="K2393" s="132" t="e">
        <v>#N/A</v>
      </c>
      <c r="L2393" s="132" t="e">
        <v>#N/A</v>
      </c>
      <c r="M2393" s="132" t="e">
        <v>#N/A</v>
      </c>
      <c r="N2393" s="132" t="e">
        <v>#N/A</v>
      </c>
      <c r="R2393" s="132" t="e">
        <v>#N/A</v>
      </c>
      <c r="S2393" s="132" t="e">
        <v>#N/A</v>
      </c>
      <c r="T2393" s="132" t="e">
        <v>#N/A</v>
      </c>
      <c r="U2393" s="132" t="e">
        <v>#N/A</v>
      </c>
      <c r="V2393" s="132" t="e">
        <v>#N/A</v>
      </c>
      <c r="W2393" s="132" t="e">
        <v>#N/A</v>
      </c>
      <c r="X2393" s="132" t="e">
        <v>#N/A</v>
      </c>
      <c r="Y2393" s="132" t="e">
        <v>#N/A</v>
      </c>
      <c r="Z2393" s="132" t="e">
        <v>#N/A</v>
      </c>
      <c r="AA2393" s="132" t="e">
        <v>#N/A</v>
      </c>
      <c r="AB2393" s="132" t="e">
        <v>#N/A</v>
      </c>
      <c r="AC2393" s="132" t="e">
        <v>#N/A</v>
      </c>
      <c r="AD2393" s="132" t="e">
        <v>#N/A</v>
      </c>
      <c r="AE2393" s="132" t="e">
        <v>#N/A</v>
      </c>
      <c r="AF2393" s="132" t="e">
        <v>#N/A</v>
      </c>
    </row>
    <row r="2394" spans="1:32">
      <c r="A2394" s="129">
        <v>40004</v>
      </c>
      <c r="B2394" s="132">
        <v>387379</v>
      </c>
      <c r="C2394" s="132">
        <v>46120</v>
      </c>
      <c r="D2394" s="132">
        <v>169705</v>
      </c>
      <c r="E2394" s="132">
        <v>35250</v>
      </c>
      <c r="F2394" s="132">
        <v>70560</v>
      </c>
      <c r="G2394" s="132">
        <v>366929</v>
      </c>
      <c r="H2394" s="132">
        <v>6910</v>
      </c>
      <c r="I2394" s="132">
        <v>9640</v>
      </c>
      <c r="J2394" s="132">
        <v>20180</v>
      </c>
      <c r="K2394" s="132">
        <v>1144</v>
      </c>
      <c r="L2394" s="132">
        <v>0</v>
      </c>
      <c r="M2394" s="132">
        <v>20450</v>
      </c>
      <c r="N2394" s="132">
        <v>387379</v>
      </c>
      <c r="R2394" s="132">
        <v>23040</v>
      </c>
      <c r="S2394" s="132">
        <v>26500</v>
      </c>
      <c r="T2394" s="132">
        <v>127350</v>
      </c>
      <c r="U2394" s="132">
        <v>9700</v>
      </c>
      <c r="V2394" s="132">
        <v>0</v>
      </c>
      <c r="W2394" s="132">
        <v>0</v>
      </c>
      <c r="X2394" s="132">
        <v>15990</v>
      </c>
      <c r="Y2394" s="132">
        <v>7800</v>
      </c>
      <c r="Z2394" s="132">
        <v>0</v>
      </c>
      <c r="AA2394" s="132">
        <v>7500</v>
      </c>
      <c r="AB2394" s="132">
        <v>0</v>
      </c>
      <c r="AC2394" s="132">
        <v>0</v>
      </c>
      <c r="AD2394" s="132">
        <v>0</v>
      </c>
      <c r="AE2394" s="132">
        <v>42000</v>
      </c>
      <c r="AF2394" s="132">
        <v>0</v>
      </c>
    </row>
    <row r="2395" spans="1:32">
      <c r="A2395" s="129">
        <v>40007</v>
      </c>
      <c r="B2395" s="132" t="e">
        <v>#N/A</v>
      </c>
      <c r="C2395" s="132" t="e">
        <v>#N/A</v>
      </c>
      <c r="D2395" s="132" t="e">
        <v>#N/A</v>
      </c>
      <c r="E2395" s="132" t="e">
        <v>#N/A</v>
      </c>
      <c r="F2395" s="132" t="e">
        <v>#N/A</v>
      </c>
      <c r="G2395" s="132" t="e">
        <v>#N/A</v>
      </c>
      <c r="H2395" s="132" t="e">
        <v>#N/A</v>
      </c>
      <c r="I2395" s="132" t="e">
        <v>#N/A</v>
      </c>
      <c r="J2395" s="132" t="e">
        <v>#N/A</v>
      </c>
      <c r="K2395" s="132" t="e">
        <v>#N/A</v>
      </c>
      <c r="L2395" s="132" t="e">
        <v>#N/A</v>
      </c>
      <c r="M2395" s="132" t="e">
        <v>#N/A</v>
      </c>
      <c r="N2395" s="132" t="e">
        <v>#N/A</v>
      </c>
      <c r="R2395" s="132" t="e">
        <v>#N/A</v>
      </c>
      <c r="S2395" s="132" t="e">
        <v>#N/A</v>
      </c>
      <c r="T2395" s="132" t="e">
        <v>#N/A</v>
      </c>
      <c r="U2395" s="132" t="e">
        <v>#N/A</v>
      </c>
      <c r="V2395" s="132" t="e">
        <v>#N/A</v>
      </c>
      <c r="W2395" s="132" t="e">
        <v>#N/A</v>
      </c>
      <c r="X2395" s="132" t="e">
        <v>#N/A</v>
      </c>
      <c r="Y2395" s="132" t="e">
        <v>#N/A</v>
      </c>
      <c r="Z2395" s="132" t="e">
        <v>#N/A</v>
      </c>
      <c r="AA2395" s="132" t="e">
        <v>#N/A</v>
      </c>
      <c r="AB2395" s="132" t="e">
        <v>#N/A</v>
      </c>
      <c r="AC2395" s="132" t="e">
        <v>#N/A</v>
      </c>
      <c r="AD2395" s="132" t="e">
        <v>#N/A</v>
      </c>
      <c r="AE2395" s="132" t="e">
        <v>#N/A</v>
      </c>
      <c r="AF2395" s="132" t="e">
        <v>#N/A</v>
      </c>
    </row>
    <row r="2396" spans="1:32">
      <c r="A2396" s="129">
        <v>40008</v>
      </c>
      <c r="B2396" s="132" t="e">
        <v>#N/A</v>
      </c>
      <c r="C2396" s="132" t="e">
        <v>#N/A</v>
      </c>
      <c r="D2396" s="132" t="e">
        <v>#N/A</v>
      </c>
      <c r="E2396" s="132" t="e">
        <v>#N/A</v>
      </c>
      <c r="F2396" s="132" t="e">
        <v>#N/A</v>
      </c>
      <c r="G2396" s="132" t="e">
        <v>#N/A</v>
      </c>
      <c r="H2396" s="132" t="e">
        <v>#N/A</v>
      </c>
      <c r="I2396" s="132" t="e">
        <v>#N/A</v>
      </c>
      <c r="J2396" s="132" t="e">
        <v>#N/A</v>
      </c>
      <c r="K2396" s="132" t="e">
        <v>#N/A</v>
      </c>
      <c r="L2396" s="132" t="e">
        <v>#N/A</v>
      </c>
      <c r="M2396" s="132" t="e">
        <v>#N/A</v>
      </c>
      <c r="N2396" s="132" t="e">
        <v>#N/A</v>
      </c>
      <c r="R2396" s="132" t="e">
        <v>#N/A</v>
      </c>
      <c r="S2396" s="132" t="e">
        <v>#N/A</v>
      </c>
      <c r="T2396" s="132" t="e">
        <v>#N/A</v>
      </c>
      <c r="U2396" s="132" t="e">
        <v>#N/A</v>
      </c>
      <c r="V2396" s="132" t="e">
        <v>#N/A</v>
      </c>
      <c r="W2396" s="132" t="e">
        <v>#N/A</v>
      </c>
      <c r="X2396" s="132" t="e">
        <v>#N/A</v>
      </c>
      <c r="Y2396" s="132" t="e">
        <v>#N/A</v>
      </c>
      <c r="Z2396" s="132" t="e">
        <v>#N/A</v>
      </c>
      <c r="AA2396" s="132" t="e">
        <v>#N/A</v>
      </c>
      <c r="AB2396" s="132" t="e">
        <v>#N/A</v>
      </c>
      <c r="AC2396" s="132" t="e">
        <v>#N/A</v>
      </c>
      <c r="AD2396" s="132" t="e">
        <v>#N/A</v>
      </c>
      <c r="AE2396" s="132" t="e">
        <v>#N/A</v>
      </c>
      <c r="AF2396" s="132" t="e">
        <v>#N/A</v>
      </c>
    </row>
    <row r="2397" spans="1:32">
      <c r="A2397" s="129">
        <v>40009</v>
      </c>
      <c r="B2397" s="132">
        <v>653474</v>
      </c>
      <c r="C2397" s="132">
        <v>57320</v>
      </c>
      <c r="D2397" s="132">
        <v>301479</v>
      </c>
      <c r="E2397" s="132">
        <v>46085</v>
      </c>
      <c r="F2397" s="132">
        <v>135977</v>
      </c>
      <c r="G2397" s="132">
        <v>614328</v>
      </c>
      <c r="H2397" s="132">
        <v>19450</v>
      </c>
      <c r="I2397" s="132">
        <v>11855</v>
      </c>
      <c r="J2397" s="132">
        <v>31953</v>
      </c>
      <c r="K2397" s="132">
        <v>5944</v>
      </c>
      <c r="L2397" s="132">
        <v>0</v>
      </c>
      <c r="M2397" s="132">
        <v>39146</v>
      </c>
      <c r="N2397" s="132">
        <v>653474</v>
      </c>
      <c r="R2397" s="132">
        <v>59522</v>
      </c>
      <c r="S2397" s="132">
        <v>46671</v>
      </c>
      <c r="T2397" s="132">
        <v>241414</v>
      </c>
      <c r="U2397" s="132">
        <v>13300</v>
      </c>
      <c r="V2397" s="132">
        <v>0</v>
      </c>
      <c r="W2397" s="132">
        <v>0</v>
      </c>
      <c r="X2397" s="132">
        <v>26490</v>
      </c>
      <c r="Y2397" s="132">
        <v>17300</v>
      </c>
      <c r="Z2397" s="132">
        <v>490</v>
      </c>
      <c r="AA2397" s="132">
        <v>14500</v>
      </c>
      <c r="AB2397" s="132">
        <v>0</v>
      </c>
      <c r="AC2397" s="132">
        <v>0</v>
      </c>
      <c r="AD2397" s="132">
        <v>0</v>
      </c>
      <c r="AE2397" s="132">
        <v>54000</v>
      </c>
      <c r="AF2397" s="132">
        <v>3060</v>
      </c>
    </row>
    <row r="2398" spans="1:32">
      <c r="A2398" s="129">
        <v>40010</v>
      </c>
      <c r="B2398" s="132" t="e">
        <v>#N/A</v>
      </c>
      <c r="C2398" s="132" t="e">
        <v>#N/A</v>
      </c>
      <c r="D2398" s="132" t="e">
        <v>#N/A</v>
      </c>
      <c r="E2398" s="132" t="e">
        <v>#N/A</v>
      </c>
      <c r="F2398" s="132" t="e">
        <v>#N/A</v>
      </c>
      <c r="G2398" s="132" t="e">
        <v>#N/A</v>
      </c>
      <c r="H2398" s="132" t="e">
        <v>#N/A</v>
      </c>
      <c r="I2398" s="132" t="e">
        <v>#N/A</v>
      </c>
      <c r="J2398" s="132" t="e">
        <v>#N/A</v>
      </c>
      <c r="K2398" s="132" t="e">
        <v>#N/A</v>
      </c>
      <c r="L2398" s="132" t="e">
        <v>#N/A</v>
      </c>
      <c r="M2398" s="132" t="e">
        <v>#N/A</v>
      </c>
      <c r="N2398" s="132" t="e">
        <v>#N/A</v>
      </c>
      <c r="R2398" s="132" t="e">
        <v>#N/A</v>
      </c>
      <c r="S2398" s="132" t="e">
        <v>#N/A</v>
      </c>
      <c r="T2398" s="132" t="e">
        <v>#N/A</v>
      </c>
      <c r="U2398" s="132" t="e">
        <v>#N/A</v>
      </c>
      <c r="V2398" s="132" t="e">
        <v>#N/A</v>
      </c>
      <c r="W2398" s="132" t="e">
        <v>#N/A</v>
      </c>
      <c r="X2398" s="132" t="e">
        <v>#N/A</v>
      </c>
      <c r="Y2398" s="132" t="e">
        <v>#N/A</v>
      </c>
      <c r="Z2398" s="132" t="e">
        <v>#N/A</v>
      </c>
      <c r="AA2398" s="132" t="e">
        <v>#N/A</v>
      </c>
      <c r="AB2398" s="132" t="e">
        <v>#N/A</v>
      </c>
      <c r="AC2398" s="132" t="e">
        <v>#N/A</v>
      </c>
      <c r="AD2398" s="132" t="e">
        <v>#N/A</v>
      </c>
      <c r="AE2398" s="132" t="e">
        <v>#N/A</v>
      </c>
      <c r="AF2398" s="132" t="e">
        <v>#N/A</v>
      </c>
    </row>
    <row r="2399" spans="1:32">
      <c r="A2399" s="129">
        <v>40011</v>
      </c>
      <c r="B2399" s="132" t="e">
        <v>#N/A</v>
      </c>
      <c r="C2399" s="132" t="e">
        <v>#N/A</v>
      </c>
      <c r="D2399" s="132" t="e">
        <v>#N/A</v>
      </c>
      <c r="E2399" s="132" t="e">
        <v>#N/A</v>
      </c>
      <c r="F2399" s="132" t="e">
        <v>#N/A</v>
      </c>
      <c r="G2399" s="132" t="e">
        <v>#N/A</v>
      </c>
      <c r="H2399" s="132" t="e">
        <v>#N/A</v>
      </c>
      <c r="I2399" s="132" t="e">
        <v>#N/A</v>
      </c>
      <c r="J2399" s="132" t="e">
        <v>#N/A</v>
      </c>
      <c r="K2399" s="132" t="e">
        <v>#N/A</v>
      </c>
      <c r="L2399" s="132" t="e">
        <v>#N/A</v>
      </c>
      <c r="M2399" s="132" t="e">
        <v>#N/A</v>
      </c>
      <c r="N2399" s="132" t="e">
        <v>#N/A</v>
      </c>
      <c r="R2399" s="132" t="e">
        <v>#N/A</v>
      </c>
      <c r="S2399" s="132" t="e">
        <v>#N/A</v>
      </c>
      <c r="T2399" s="132" t="e">
        <v>#N/A</v>
      </c>
      <c r="U2399" s="132" t="e">
        <v>#N/A</v>
      </c>
      <c r="V2399" s="132" t="e">
        <v>#N/A</v>
      </c>
      <c r="W2399" s="132" t="e">
        <v>#N/A</v>
      </c>
      <c r="X2399" s="132" t="e">
        <v>#N/A</v>
      </c>
      <c r="Y2399" s="132" t="e">
        <v>#N/A</v>
      </c>
      <c r="Z2399" s="132" t="e">
        <v>#N/A</v>
      </c>
      <c r="AA2399" s="132" t="e">
        <v>#N/A</v>
      </c>
      <c r="AB2399" s="132" t="e">
        <v>#N/A</v>
      </c>
      <c r="AC2399" s="132" t="e">
        <v>#N/A</v>
      </c>
      <c r="AD2399" s="132" t="e">
        <v>#N/A</v>
      </c>
      <c r="AE2399" s="132" t="e">
        <v>#N/A</v>
      </c>
      <c r="AF2399" s="132" t="e">
        <v>#N/A</v>
      </c>
    </row>
    <row r="2400" spans="1:32">
      <c r="A2400" s="129">
        <v>40014</v>
      </c>
      <c r="B2400" s="132">
        <v>875330</v>
      </c>
      <c r="C2400" s="132">
        <v>101010</v>
      </c>
      <c r="D2400" s="132">
        <v>366224</v>
      </c>
      <c r="E2400" s="132">
        <v>82870</v>
      </c>
      <c r="F2400" s="132">
        <v>165057</v>
      </c>
      <c r="G2400" s="132">
        <v>795823</v>
      </c>
      <c r="H2400" s="132">
        <v>30500</v>
      </c>
      <c r="I2400" s="132">
        <v>38050</v>
      </c>
      <c r="J2400" s="132">
        <v>34453</v>
      </c>
      <c r="K2400" s="132">
        <v>7989</v>
      </c>
      <c r="L2400" s="132">
        <v>1016</v>
      </c>
      <c r="M2400" s="132">
        <v>79507</v>
      </c>
      <c r="N2400" s="132">
        <v>875330</v>
      </c>
      <c r="R2400" s="132">
        <v>78927</v>
      </c>
      <c r="S2400" s="132">
        <v>62671</v>
      </c>
      <c r="T2400" s="132">
        <v>284354</v>
      </c>
      <c r="U2400" s="132">
        <v>48045</v>
      </c>
      <c r="V2400" s="132">
        <v>0</v>
      </c>
      <c r="W2400" s="132">
        <v>0</v>
      </c>
      <c r="X2400" s="132">
        <v>52826</v>
      </c>
      <c r="Y2400" s="132">
        <v>21350</v>
      </c>
      <c r="Z2400" s="132">
        <v>490</v>
      </c>
      <c r="AA2400" s="132">
        <v>14500</v>
      </c>
      <c r="AB2400" s="132">
        <v>0</v>
      </c>
      <c r="AC2400" s="132">
        <v>0</v>
      </c>
      <c r="AD2400" s="132">
        <v>0</v>
      </c>
      <c r="AE2400" s="132">
        <v>54000</v>
      </c>
      <c r="AF2400" s="132">
        <v>3060</v>
      </c>
    </row>
    <row r="2401" spans="1:32">
      <c r="A2401" s="129">
        <v>40015</v>
      </c>
      <c r="B2401" s="132" t="e">
        <v>#N/A</v>
      </c>
      <c r="C2401" s="132" t="e">
        <v>#N/A</v>
      </c>
      <c r="D2401" s="132" t="e">
        <v>#N/A</v>
      </c>
      <c r="E2401" s="132" t="e">
        <v>#N/A</v>
      </c>
      <c r="F2401" s="132" t="e">
        <v>#N/A</v>
      </c>
      <c r="G2401" s="132" t="e">
        <v>#N/A</v>
      </c>
      <c r="H2401" s="132" t="e">
        <v>#N/A</v>
      </c>
      <c r="I2401" s="132" t="e">
        <v>#N/A</v>
      </c>
      <c r="J2401" s="132" t="e">
        <v>#N/A</v>
      </c>
      <c r="K2401" s="132" t="e">
        <v>#N/A</v>
      </c>
      <c r="L2401" s="132" t="e">
        <v>#N/A</v>
      </c>
      <c r="M2401" s="132" t="e">
        <v>#N/A</v>
      </c>
      <c r="N2401" s="132" t="e">
        <v>#N/A</v>
      </c>
      <c r="R2401" s="132" t="e">
        <v>#N/A</v>
      </c>
      <c r="S2401" s="132" t="e">
        <v>#N/A</v>
      </c>
      <c r="T2401" s="132" t="e">
        <v>#N/A</v>
      </c>
      <c r="U2401" s="132" t="e">
        <v>#N/A</v>
      </c>
      <c r="V2401" s="132" t="e">
        <v>#N/A</v>
      </c>
      <c r="W2401" s="132" t="e">
        <v>#N/A</v>
      </c>
      <c r="X2401" s="132" t="e">
        <v>#N/A</v>
      </c>
      <c r="Y2401" s="132" t="e">
        <v>#N/A</v>
      </c>
      <c r="Z2401" s="132" t="e">
        <v>#N/A</v>
      </c>
      <c r="AA2401" s="132" t="e">
        <v>#N/A</v>
      </c>
      <c r="AB2401" s="132" t="e">
        <v>#N/A</v>
      </c>
      <c r="AC2401" s="132" t="e">
        <v>#N/A</v>
      </c>
      <c r="AD2401" s="132" t="e">
        <v>#N/A</v>
      </c>
      <c r="AE2401" s="132" t="e">
        <v>#N/A</v>
      </c>
      <c r="AF2401" s="132" t="e">
        <v>#N/A</v>
      </c>
    </row>
    <row r="2402" spans="1:32">
      <c r="A2402" s="129">
        <v>40016</v>
      </c>
      <c r="B2402" s="132" t="e">
        <v>#N/A</v>
      </c>
      <c r="C2402" s="132" t="e">
        <v>#N/A</v>
      </c>
      <c r="D2402" s="132" t="e">
        <v>#N/A</v>
      </c>
      <c r="E2402" s="132" t="e">
        <v>#N/A</v>
      </c>
      <c r="F2402" s="132" t="e">
        <v>#N/A</v>
      </c>
      <c r="G2402" s="132" t="e">
        <v>#N/A</v>
      </c>
      <c r="H2402" s="132" t="e">
        <v>#N/A</v>
      </c>
      <c r="I2402" s="132" t="e">
        <v>#N/A</v>
      </c>
      <c r="J2402" s="132" t="e">
        <v>#N/A</v>
      </c>
      <c r="K2402" s="132" t="e">
        <v>#N/A</v>
      </c>
      <c r="L2402" s="132" t="e">
        <v>#N/A</v>
      </c>
      <c r="M2402" s="132" t="e">
        <v>#N/A</v>
      </c>
      <c r="N2402" s="132" t="e">
        <v>#N/A</v>
      </c>
      <c r="R2402" s="132" t="e">
        <v>#N/A</v>
      </c>
      <c r="S2402" s="132" t="e">
        <v>#N/A</v>
      </c>
      <c r="T2402" s="132" t="e">
        <v>#N/A</v>
      </c>
      <c r="U2402" s="132" t="e">
        <v>#N/A</v>
      </c>
      <c r="V2402" s="132" t="e">
        <v>#N/A</v>
      </c>
      <c r="W2402" s="132" t="e">
        <v>#N/A</v>
      </c>
      <c r="X2402" s="132" t="e">
        <v>#N/A</v>
      </c>
      <c r="Y2402" s="132" t="e">
        <v>#N/A</v>
      </c>
      <c r="Z2402" s="132" t="e">
        <v>#N/A</v>
      </c>
      <c r="AA2402" s="132" t="e">
        <v>#N/A</v>
      </c>
      <c r="AB2402" s="132" t="e">
        <v>#N/A</v>
      </c>
      <c r="AC2402" s="132" t="e">
        <v>#N/A</v>
      </c>
      <c r="AD2402" s="132" t="e">
        <v>#N/A</v>
      </c>
      <c r="AE2402" s="132" t="e">
        <v>#N/A</v>
      </c>
      <c r="AF2402" s="132" t="e">
        <v>#N/A</v>
      </c>
    </row>
    <row r="2403" spans="1:32">
      <c r="A2403" s="129">
        <v>40017</v>
      </c>
      <c r="B2403" s="132" t="e">
        <v>#N/A</v>
      </c>
      <c r="C2403" s="132" t="e">
        <v>#N/A</v>
      </c>
      <c r="D2403" s="132" t="e">
        <v>#N/A</v>
      </c>
      <c r="E2403" s="132" t="e">
        <v>#N/A</v>
      </c>
      <c r="F2403" s="132" t="e">
        <v>#N/A</v>
      </c>
      <c r="G2403" s="132" t="e">
        <v>#N/A</v>
      </c>
      <c r="H2403" s="132" t="e">
        <v>#N/A</v>
      </c>
      <c r="I2403" s="132" t="e">
        <v>#N/A</v>
      </c>
      <c r="J2403" s="132" t="e">
        <v>#N/A</v>
      </c>
      <c r="K2403" s="132" t="e">
        <v>#N/A</v>
      </c>
      <c r="L2403" s="132" t="e">
        <v>#N/A</v>
      </c>
      <c r="M2403" s="132" t="e">
        <v>#N/A</v>
      </c>
      <c r="N2403" s="132" t="e">
        <v>#N/A</v>
      </c>
      <c r="R2403" s="132" t="e">
        <v>#N/A</v>
      </c>
      <c r="S2403" s="132" t="e">
        <v>#N/A</v>
      </c>
      <c r="T2403" s="132" t="e">
        <v>#N/A</v>
      </c>
      <c r="U2403" s="132" t="e">
        <v>#N/A</v>
      </c>
      <c r="V2403" s="132" t="e">
        <v>#N/A</v>
      </c>
      <c r="W2403" s="132" t="e">
        <v>#N/A</v>
      </c>
      <c r="X2403" s="132" t="e">
        <v>#N/A</v>
      </c>
      <c r="Y2403" s="132" t="e">
        <v>#N/A</v>
      </c>
      <c r="Z2403" s="132" t="e">
        <v>#N/A</v>
      </c>
      <c r="AA2403" s="132" t="e">
        <v>#N/A</v>
      </c>
      <c r="AB2403" s="132" t="e">
        <v>#N/A</v>
      </c>
      <c r="AC2403" s="132" t="e">
        <v>#N/A</v>
      </c>
      <c r="AD2403" s="132" t="e">
        <v>#N/A</v>
      </c>
      <c r="AE2403" s="132" t="e">
        <v>#N/A</v>
      </c>
      <c r="AF2403" s="132" t="e">
        <v>#N/A</v>
      </c>
    </row>
    <row r="2404" spans="1:32">
      <c r="A2404" s="129">
        <v>40018</v>
      </c>
      <c r="B2404" s="132" t="e">
        <v>#N/A</v>
      </c>
      <c r="C2404" s="132" t="e">
        <v>#N/A</v>
      </c>
      <c r="D2404" s="132" t="e">
        <v>#N/A</v>
      </c>
      <c r="E2404" s="132" t="e">
        <v>#N/A</v>
      </c>
      <c r="F2404" s="132" t="e">
        <v>#N/A</v>
      </c>
      <c r="G2404" s="132" t="e">
        <v>#N/A</v>
      </c>
      <c r="H2404" s="132" t="e">
        <v>#N/A</v>
      </c>
      <c r="I2404" s="132" t="e">
        <v>#N/A</v>
      </c>
      <c r="J2404" s="132" t="e">
        <v>#N/A</v>
      </c>
      <c r="K2404" s="132" t="e">
        <v>#N/A</v>
      </c>
      <c r="L2404" s="132" t="e">
        <v>#N/A</v>
      </c>
      <c r="M2404" s="132" t="e">
        <v>#N/A</v>
      </c>
      <c r="N2404" s="132" t="e">
        <v>#N/A</v>
      </c>
      <c r="R2404" s="132" t="e">
        <v>#N/A</v>
      </c>
      <c r="S2404" s="132" t="e">
        <v>#N/A</v>
      </c>
      <c r="T2404" s="132" t="e">
        <v>#N/A</v>
      </c>
      <c r="U2404" s="132" t="e">
        <v>#N/A</v>
      </c>
      <c r="V2404" s="132" t="e">
        <v>#N/A</v>
      </c>
      <c r="W2404" s="132" t="e">
        <v>#N/A</v>
      </c>
      <c r="X2404" s="132" t="e">
        <v>#N/A</v>
      </c>
      <c r="Y2404" s="132" t="e">
        <v>#N/A</v>
      </c>
      <c r="Z2404" s="132" t="e">
        <v>#N/A</v>
      </c>
      <c r="AA2404" s="132" t="e">
        <v>#N/A</v>
      </c>
      <c r="AB2404" s="132" t="e">
        <v>#N/A</v>
      </c>
      <c r="AC2404" s="132" t="e">
        <v>#N/A</v>
      </c>
      <c r="AD2404" s="132" t="e">
        <v>#N/A</v>
      </c>
      <c r="AE2404" s="132" t="e">
        <v>#N/A</v>
      </c>
      <c r="AF2404" s="132" t="e">
        <v>#N/A</v>
      </c>
    </row>
    <row r="2405" spans="1:32">
      <c r="A2405" s="129">
        <v>40021</v>
      </c>
      <c r="B2405" s="132" t="e">
        <v>#N/A</v>
      </c>
      <c r="C2405" s="132">
        <v>128400</v>
      </c>
      <c r="D2405" s="132">
        <v>467129</v>
      </c>
      <c r="E2405" s="132">
        <v>107670</v>
      </c>
      <c r="F2405" s="132">
        <v>181727</v>
      </c>
      <c r="G2405" s="132">
        <v>982228</v>
      </c>
      <c r="H2405" s="132">
        <v>43890</v>
      </c>
      <c r="I2405" s="132">
        <v>47400</v>
      </c>
      <c r="J2405" s="132">
        <v>45613</v>
      </c>
      <c r="K2405" s="132">
        <v>8669</v>
      </c>
      <c r="L2405" s="132">
        <v>1016</v>
      </c>
      <c r="M2405" s="132">
        <v>102747</v>
      </c>
      <c r="N2405" s="132" t="e">
        <v>#N/A</v>
      </c>
      <c r="R2405" s="132">
        <v>85137</v>
      </c>
      <c r="S2405" s="132">
        <v>67671</v>
      </c>
      <c r="T2405" s="132">
        <v>344354</v>
      </c>
      <c r="U2405" s="132">
        <v>97880</v>
      </c>
      <c r="V2405" s="132">
        <v>0</v>
      </c>
      <c r="W2405" s="132">
        <v>0</v>
      </c>
      <c r="X2405" s="132">
        <v>52826</v>
      </c>
      <c r="Y2405" s="132">
        <v>28550</v>
      </c>
      <c r="Z2405" s="132">
        <v>490</v>
      </c>
      <c r="AA2405" s="132">
        <v>14500</v>
      </c>
      <c r="AB2405" s="132">
        <v>0</v>
      </c>
      <c r="AC2405" s="132">
        <v>0</v>
      </c>
      <c r="AD2405" s="132">
        <v>0</v>
      </c>
      <c r="AE2405" s="132">
        <v>54000</v>
      </c>
      <c r="AF2405" s="132">
        <v>3060</v>
      </c>
    </row>
    <row r="2406" spans="1:32">
      <c r="A2406" s="129">
        <v>40022</v>
      </c>
      <c r="B2406" s="132" t="e">
        <v>#N/A</v>
      </c>
      <c r="C2406" s="132" t="e">
        <v>#N/A</v>
      </c>
      <c r="D2406" s="132" t="e">
        <v>#N/A</v>
      </c>
      <c r="E2406" s="132" t="e">
        <v>#N/A</v>
      </c>
      <c r="F2406" s="132" t="e">
        <v>#N/A</v>
      </c>
      <c r="G2406" s="132" t="e">
        <v>#N/A</v>
      </c>
      <c r="H2406" s="132" t="e">
        <v>#N/A</v>
      </c>
      <c r="I2406" s="132" t="e">
        <v>#N/A</v>
      </c>
      <c r="J2406" s="132" t="e">
        <v>#N/A</v>
      </c>
      <c r="K2406" s="132" t="e">
        <v>#N/A</v>
      </c>
      <c r="L2406" s="132" t="e">
        <v>#N/A</v>
      </c>
      <c r="M2406" s="132" t="e">
        <v>#N/A</v>
      </c>
      <c r="N2406" s="132" t="e">
        <v>#N/A</v>
      </c>
      <c r="R2406" s="132" t="e">
        <v>#N/A</v>
      </c>
      <c r="S2406" s="132" t="e">
        <v>#N/A</v>
      </c>
      <c r="T2406" s="132" t="e">
        <v>#N/A</v>
      </c>
      <c r="U2406" s="132" t="e">
        <v>#N/A</v>
      </c>
      <c r="V2406" s="132" t="e">
        <v>#N/A</v>
      </c>
      <c r="W2406" s="132" t="e">
        <v>#N/A</v>
      </c>
      <c r="X2406" s="132" t="e">
        <v>#N/A</v>
      </c>
      <c r="Y2406" s="132" t="e">
        <v>#N/A</v>
      </c>
      <c r="Z2406" s="132" t="e">
        <v>#N/A</v>
      </c>
      <c r="AA2406" s="132" t="e">
        <v>#N/A</v>
      </c>
      <c r="AB2406" s="132" t="e">
        <v>#N/A</v>
      </c>
      <c r="AC2406" s="132" t="e">
        <v>#N/A</v>
      </c>
      <c r="AD2406" s="132" t="e">
        <v>#N/A</v>
      </c>
      <c r="AE2406" s="132" t="e">
        <v>#N/A</v>
      </c>
      <c r="AF2406" s="132" t="e">
        <v>#N/A</v>
      </c>
    </row>
    <row r="2407" spans="1:32">
      <c r="A2407" s="129">
        <v>40023</v>
      </c>
      <c r="B2407" s="132" t="e">
        <v>#N/A</v>
      </c>
      <c r="C2407" s="132" t="e">
        <v>#N/A</v>
      </c>
      <c r="D2407" s="132" t="e">
        <v>#N/A</v>
      </c>
      <c r="E2407" s="132" t="e">
        <v>#N/A</v>
      </c>
      <c r="F2407" s="132" t="e">
        <v>#N/A</v>
      </c>
      <c r="G2407" s="132" t="e">
        <v>#N/A</v>
      </c>
      <c r="H2407" s="132" t="e">
        <v>#N/A</v>
      </c>
      <c r="I2407" s="132" t="e">
        <v>#N/A</v>
      </c>
      <c r="J2407" s="132" t="e">
        <v>#N/A</v>
      </c>
      <c r="K2407" s="132" t="e">
        <v>#N/A</v>
      </c>
      <c r="L2407" s="132" t="e">
        <v>#N/A</v>
      </c>
      <c r="M2407" s="132" t="e">
        <v>#N/A</v>
      </c>
      <c r="N2407" s="132" t="e">
        <v>#N/A</v>
      </c>
      <c r="R2407" s="132" t="e">
        <v>#N/A</v>
      </c>
      <c r="S2407" s="132" t="e">
        <v>#N/A</v>
      </c>
      <c r="T2407" s="132" t="e">
        <v>#N/A</v>
      </c>
      <c r="U2407" s="132" t="e">
        <v>#N/A</v>
      </c>
      <c r="V2407" s="132" t="e">
        <v>#N/A</v>
      </c>
      <c r="W2407" s="132" t="e">
        <v>#N/A</v>
      </c>
      <c r="X2407" s="132" t="e">
        <v>#N/A</v>
      </c>
      <c r="Y2407" s="132" t="e">
        <v>#N/A</v>
      </c>
      <c r="Z2407" s="132" t="e">
        <v>#N/A</v>
      </c>
      <c r="AA2407" s="132" t="e">
        <v>#N/A</v>
      </c>
      <c r="AB2407" s="132" t="e">
        <v>#N/A</v>
      </c>
      <c r="AC2407" s="132" t="e">
        <v>#N/A</v>
      </c>
      <c r="AD2407" s="132" t="e">
        <v>#N/A</v>
      </c>
      <c r="AE2407" s="132" t="e">
        <v>#N/A</v>
      </c>
      <c r="AF2407" s="132" t="e">
        <v>#N/A</v>
      </c>
    </row>
    <row r="2408" spans="1:32">
      <c r="A2408" s="129">
        <v>40024</v>
      </c>
      <c r="B2408" s="132" t="e">
        <v>#N/A</v>
      </c>
      <c r="C2408" s="132" t="e">
        <v>#N/A</v>
      </c>
      <c r="D2408" s="132" t="e">
        <v>#N/A</v>
      </c>
      <c r="E2408" s="132" t="e">
        <v>#N/A</v>
      </c>
      <c r="F2408" s="132" t="e">
        <v>#N/A</v>
      </c>
      <c r="G2408" s="132" t="e">
        <v>#N/A</v>
      </c>
      <c r="H2408" s="132" t="e">
        <v>#N/A</v>
      </c>
      <c r="I2408" s="132" t="e">
        <v>#N/A</v>
      </c>
      <c r="J2408" s="132" t="e">
        <v>#N/A</v>
      </c>
      <c r="K2408" s="132" t="e">
        <v>#N/A</v>
      </c>
      <c r="L2408" s="132" t="e">
        <v>#N/A</v>
      </c>
      <c r="M2408" s="132" t="e">
        <v>#N/A</v>
      </c>
      <c r="N2408" s="132" t="e">
        <v>#N/A</v>
      </c>
      <c r="R2408" s="132" t="e">
        <v>#N/A</v>
      </c>
      <c r="S2408" s="132" t="e">
        <v>#N/A</v>
      </c>
      <c r="T2408" s="132" t="e">
        <v>#N/A</v>
      </c>
      <c r="U2408" s="132" t="e">
        <v>#N/A</v>
      </c>
      <c r="V2408" s="132" t="e">
        <v>#N/A</v>
      </c>
      <c r="W2408" s="132" t="e">
        <v>#N/A</v>
      </c>
      <c r="X2408" s="132" t="e">
        <v>#N/A</v>
      </c>
      <c r="Y2408" s="132" t="e">
        <v>#N/A</v>
      </c>
      <c r="Z2408" s="132" t="e">
        <v>#N/A</v>
      </c>
      <c r="AA2408" s="132" t="e">
        <v>#N/A</v>
      </c>
      <c r="AB2408" s="132" t="e">
        <v>#N/A</v>
      </c>
      <c r="AC2408" s="132" t="e">
        <v>#N/A</v>
      </c>
      <c r="AD2408" s="132" t="e">
        <v>#N/A</v>
      </c>
      <c r="AE2408" s="132" t="e">
        <v>#N/A</v>
      </c>
      <c r="AF2408" s="132" t="e">
        <v>#N/A</v>
      </c>
    </row>
    <row r="2409" spans="1:32">
      <c r="A2409" s="129">
        <v>40025</v>
      </c>
      <c r="B2409" s="132">
        <v>1409324</v>
      </c>
      <c r="C2409" s="132">
        <v>169343</v>
      </c>
      <c r="D2409" s="132">
        <v>630430</v>
      </c>
      <c r="E2409" s="132">
        <v>129220</v>
      </c>
      <c r="F2409" s="132">
        <v>229207</v>
      </c>
      <c r="G2409" s="132">
        <v>1278497</v>
      </c>
      <c r="H2409" s="132">
        <v>60890</v>
      </c>
      <c r="I2409" s="132">
        <v>52990</v>
      </c>
      <c r="J2409" s="132">
        <v>54708</v>
      </c>
      <c r="K2409" s="132">
        <v>9269</v>
      </c>
      <c r="L2409" s="132">
        <v>1516</v>
      </c>
      <c r="M2409" s="132">
        <v>130827</v>
      </c>
      <c r="N2409" s="132">
        <v>1409324</v>
      </c>
      <c r="R2409" s="132">
        <v>113617</v>
      </c>
      <c r="S2409" s="132">
        <v>122716</v>
      </c>
      <c r="T2409" s="132">
        <v>438854</v>
      </c>
      <c r="U2409" s="132">
        <v>108650</v>
      </c>
      <c r="V2409" s="132">
        <v>0</v>
      </c>
      <c r="W2409" s="132">
        <v>0</v>
      </c>
      <c r="X2409" s="132">
        <v>63513</v>
      </c>
      <c r="Y2409" s="132">
        <v>28550</v>
      </c>
      <c r="Z2409" s="132">
        <v>3490</v>
      </c>
      <c r="AA2409" s="132">
        <v>27000</v>
      </c>
      <c r="AB2409" s="132">
        <v>0</v>
      </c>
      <c r="AC2409" s="132">
        <v>0</v>
      </c>
      <c r="AD2409" s="132">
        <v>0</v>
      </c>
      <c r="AE2409" s="132">
        <v>83535</v>
      </c>
      <c r="AF2409" s="132">
        <v>3060</v>
      </c>
    </row>
    <row r="2410" spans="1:32">
      <c r="A2410" s="129">
        <v>40028</v>
      </c>
      <c r="B2410" s="132" t="e">
        <v>#N/A</v>
      </c>
      <c r="C2410" s="132" t="e">
        <v>#N/A</v>
      </c>
      <c r="D2410" s="132" t="e">
        <v>#N/A</v>
      </c>
      <c r="E2410" s="132" t="e">
        <v>#N/A</v>
      </c>
      <c r="F2410" s="132" t="e">
        <v>#N/A</v>
      </c>
      <c r="G2410" s="132" t="e">
        <v>#N/A</v>
      </c>
      <c r="H2410" s="132" t="e">
        <v>#N/A</v>
      </c>
      <c r="I2410" s="132" t="e">
        <v>#N/A</v>
      </c>
      <c r="J2410" s="132" t="e">
        <v>#N/A</v>
      </c>
      <c r="K2410" s="132" t="e">
        <v>#N/A</v>
      </c>
      <c r="L2410" s="132" t="e">
        <v>#N/A</v>
      </c>
      <c r="M2410" s="132" t="e">
        <v>#N/A</v>
      </c>
      <c r="N2410" s="132" t="e">
        <v>#N/A</v>
      </c>
      <c r="R2410" s="132" t="e">
        <v>#N/A</v>
      </c>
      <c r="S2410" s="132" t="e">
        <v>#N/A</v>
      </c>
      <c r="T2410" s="132" t="e">
        <v>#N/A</v>
      </c>
      <c r="U2410" s="132" t="e">
        <v>#N/A</v>
      </c>
      <c r="V2410" s="132" t="e">
        <v>#N/A</v>
      </c>
      <c r="W2410" s="132" t="e">
        <v>#N/A</v>
      </c>
      <c r="X2410" s="132" t="e">
        <v>#N/A</v>
      </c>
      <c r="Y2410" s="132" t="e">
        <v>#N/A</v>
      </c>
      <c r="Z2410" s="132" t="e">
        <v>#N/A</v>
      </c>
      <c r="AA2410" s="132" t="e">
        <v>#N/A</v>
      </c>
      <c r="AB2410" s="132" t="e">
        <v>#N/A</v>
      </c>
      <c r="AC2410" s="132" t="e">
        <v>#N/A</v>
      </c>
      <c r="AD2410" s="132" t="e">
        <v>#N/A</v>
      </c>
      <c r="AE2410" s="132" t="e">
        <v>#N/A</v>
      </c>
      <c r="AF2410" s="132" t="e">
        <v>#N/A</v>
      </c>
    </row>
    <row r="2411" spans="1:32">
      <c r="A2411" s="129">
        <v>40029</v>
      </c>
      <c r="B2411" s="132" t="e">
        <v>#N/A</v>
      </c>
      <c r="C2411" s="132" t="e">
        <v>#N/A</v>
      </c>
      <c r="D2411" s="132" t="e">
        <v>#N/A</v>
      </c>
      <c r="E2411" s="132" t="e">
        <v>#N/A</v>
      </c>
      <c r="F2411" s="132" t="e">
        <v>#N/A</v>
      </c>
      <c r="G2411" s="132" t="e">
        <v>#N/A</v>
      </c>
      <c r="H2411" s="132" t="e">
        <v>#N/A</v>
      </c>
      <c r="I2411" s="132" t="e">
        <v>#N/A</v>
      </c>
      <c r="J2411" s="132" t="e">
        <v>#N/A</v>
      </c>
      <c r="K2411" s="132" t="e">
        <v>#N/A</v>
      </c>
      <c r="L2411" s="132" t="e">
        <v>#N/A</v>
      </c>
      <c r="M2411" s="132" t="e">
        <v>#N/A</v>
      </c>
      <c r="N2411" s="132" t="e">
        <v>#N/A</v>
      </c>
      <c r="R2411" s="132" t="e">
        <v>#N/A</v>
      </c>
      <c r="S2411" s="132" t="e">
        <v>#N/A</v>
      </c>
      <c r="T2411" s="132" t="e">
        <v>#N/A</v>
      </c>
      <c r="U2411" s="132" t="e">
        <v>#N/A</v>
      </c>
      <c r="V2411" s="132" t="e">
        <v>#N/A</v>
      </c>
      <c r="W2411" s="132" t="e">
        <v>#N/A</v>
      </c>
      <c r="X2411" s="132" t="e">
        <v>#N/A</v>
      </c>
      <c r="Y2411" s="132" t="e">
        <v>#N/A</v>
      </c>
      <c r="Z2411" s="132" t="e">
        <v>#N/A</v>
      </c>
      <c r="AA2411" s="132" t="e">
        <v>#N/A</v>
      </c>
      <c r="AB2411" s="132" t="e">
        <v>#N/A</v>
      </c>
      <c r="AC2411" s="132" t="e">
        <v>#N/A</v>
      </c>
      <c r="AD2411" s="132" t="e">
        <v>#N/A</v>
      </c>
      <c r="AE2411" s="132" t="e">
        <v>#N/A</v>
      </c>
      <c r="AF2411" s="132" t="e">
        <v>#N/A</v>
      </c>
    </row>
    <row r="2412" spans="1:32">
      <c r="A2412" s="129">
        <v>40030</v>
      </c>
      <c r="B2412" s="132" t="e">
        <v>#N/A</v>
      </c>
      <c r="C2412" s="132" t="e">
        <v>#N/A</v>
      </c>
      <c r="D2412" s="132" t="e">
        <v>#N/A</v>
      </c>
      <c r="E2412" s="132" t="e">
        <v>#N/A</v>
      </c>
      <c r="F2412" s="132" t="e">
        <v>#N/A</v>
      </c>
      <c r="G2412" s="132" t="e">
        <v>#N/A</v>
      </c>
      <c r="H2412" s="132" t="e">
        <v>#N/A</v>
      </c>
      <c r="I2412" s="132" t="e">
        <v>#N/A</v>
      </c>
      <c r="J2412" s="132" t="e">
        <v>#N/A</v>
      </c>
      <c r="K2412" s="132" t="e">
        <v>#N/A</v>
      </c>
      <c r="L2412" s="132" t="e">
        <v>#N/A</v>
      </c>
      <c r="M2412" s="132" t="e">
        <v>#N/A</v>
      </c>
      <c r="N2412" s="132" t="e">
        <v>#N/A</v>
      </c>
      <c r="R2412" s="132" t="e">
        <v>#N/A</v>
      </c>
      <c r="S2412" s="132" t="e">
        <v>#N/A</v>
      </c>
      <c r="T2412" s="132" t="e">
        <v>#N/A</v>
      </c>
      <c r="U2412" s="132" t="e">
        <v>#N/A</v>
      </c>
      <c r="V2412" s="132" t="e">
        <v>#N/A</v>
      </c>
      <c r="W2412" s="132" t="e">
        <v>#N/A</v>
      </c>
      <c r="X2412" s="132" t="e">
        <v>#N/A</v>
      </c>
      <c r="Y2412" s="132" t="e">
        <v>#N/A</v>
      </c>
      <c r="Z2412" s="132" t="e">
        <v>#N/A</v>
      </c>
      <c r="AA2412" s="132" t="e">
        <v>#N/A</v>
      </c>
      <c r="AB2412" s="132" t="e">
        <v>#N/A</v>
      </c>
      <c r="AC2412" s="132" t="e">
        <v>#N/A</v>
      </c>
      <c r="AD2412" s="132" t="e">
        <v>#N/A</v>
      </c>
      <c r="AE2412" s="132" t="e">
        <v>#N/A</v>
      </c>
      <c r="AF2412" s="132" t="e">
        <v>#N/A</v>
      </c>
    </row>
    <row r="2413" spans="1:32">
      <c r="A2413" s="129">
        <v>40031</v>
      </c>
      <c r="B2413" s="132" t="e">
        <v>#N/A</v>
      </c>
      <c r="C2413" s="132" t="e">
        <v>#N/A</v>
      </c>
      <c r="D2413" s="132" t="e">
        <v>#N/A</v>
      </c>
      <c r="E2413" s="132" t="e">
        <v>#N/A</v>
      </c>
      <c r="F2413" s="132" t="e">
        <v>#N/A</v>
      </c>
      <c r="G2413" s="132" t="e">
        <v>#N/A</v>
      </c>
      <c r="H2413" s="132" t="e">
        <v>#N/A</v>
      </c>
      <c r="I2413" s="132" t="e">
        <v>#N/A</v>
      </c>
      <c r="J2413" s="132" t="e">
        <v>#N/A</v>
      </c>
      <c r="K2413" s="132" t="e">
        <v>#N/A</v>
      </c>
      <c r="L2413" s="132" t="e">
        <v>#N/A</v>
      </c>
      <c r="M2413" s="132" t="e">
        <v>#N/A</v>
      </c>
      <c r="N2413" s="132" t="e">
        <v>#N/A</v>
      </c>
      <c r="R2413" s="132" t="e">
        <v>#N/A</v>
      </c>
      <c r="S2413" s="132" t="e">
        <v>#N/A</v>
      </c>
      <c r="T2413" s="132" t="e">
        <v>#N/A</v>
      </c>
      <c r="U2413" s="132" t="e">
        <v>#N/A</v>
      </c>
      <c r="V2413" s="132" t="e">
        <v>#N/A</v>
      </c>
      <c r="W2413" s="132" t="e">
        <v>#N/A</v>
      </c>
      <c r="X2413" s="132" t="e">
        <v>#N/A</v>
      </c>
      <c r="Y2413" s="132" t="e">
        <v>#N/A</v>
      </c>
      <c r="Z2413" s="132" t="e">
        <v>#N/A</v>
      </c>
      <c r="AA2413" s="132" t="e">
        <v>#N/A</v>
      </c>
      <c r="AB2413" s="132" t="e">
        <v>#N/A</v>
      </c>
      <c r="AC2413" s="132" t="e">
        <v>#N/A</v>
      </c>
      <c r="AD2413" s="132" t="e">
        <v>#N/A</v>
      </c>
      <c r="AE2413" s="132" t="e">
        <v>#N/A</v>
      </c>
      <c r="AF2413" s="132" t="e">
        <v>#N/A</v>
      </c>
    </row>
    <row r="2414" spans="1:32">
      <c r="A2414" s="129">
        <v>40032</v>
      </c>
      <c r="B2414" s="132" t="e">
        <v>#N/A</v>
      </c>
      <c r="C2414" s="132" t="e">
        <v>#N/A</v>
      </c>
      <c r="D2414" s="132" t="e">
        <v>#N/A</v>
      </c>
      <c r="E2414" s="132" t="e">
        <v>#N/A</v>
      </c>
      <c r="F2414" s="132" t="e">
        <v>#N/A</v>
      </c>
      <c r="G2414" s="132" t="e">
        <v>#N/A</v>
      </c>
      <c r="H2414" s="132" t="e">
        <v>#N/A</v>
      </c>
      <c r="I2414" s="132" t="e">
        <v>#N/A</v>
      </c>
      <c r="J2414" s="132" t="e">
        <v>#N/A</v>
      </c>
      <c r="K2414" s="132" t="e">
        <v>#N/A</v>
      </c>
      <c r="L2414" s="132" t="e">
        <v>#N/A</v>
      </c>
      <c r="M2414" s="132" t="e">
        <v>#N/A</v>
      </c>
      <c r="N2414" s="132" t="e">
        <v>#N/A</v>
      </c>
      <c r="R2414" s="132" t="e">
        <v>#N/A</v>
      </c>
      <c r="S2414" s="132" t="e">
        <v>#N/A</v>
      </c>
      <c r="T2414" s="132" t="e">
        <v>#N/A</v>
      </c>
      <c r="U2414" s="132" t="e">
        <v>#N/A</v>
      </c>
      <c r="V2414" s="132" t="e">
        <v>#N/A</v>
      </c>
      <c r="W2414" s="132" t="e">
        <v>#N/A</v>
      </c>
      <c r="X2414" s="132" t="e">
        <v>#N/A</v>
      </c>
      <c r="Y2414" s="132" t="e">
        <v>#N/A</v>
      </c>
      <c r="Z2414" s="132" t="e">
        <v>#N/A</v>
      </c>
      <c r="AA2414" s="132" t="e">
        <v>#N/A</v>
      </c>
      <c r="AB2414" s="132" t="e">
        <v>#N/A</v>
      </c>
      <c r="AC2414" s="132" t="e">
        <v>#N/A</v>
      </c>
      <c r="AD2414" s="132" t="e">
        <v>#N/A</v>
      </c>
      <c r="AE2414" s="132" t="e">
        <v>#N/A</v>
      </c>
      <c r="AF2414" s="132" t="e">
        <v>#N/A</v>
      </c>
    </row>
    <row r="2415" spans="1:32">
      <c r="A2415" s="129">
        <v>40035</v>
      </c>
      <c r="B2415" s="132">
        <v>400871</v>
      </c>
      <c r="C2415" s="132">
        <v>46658</v>
      </c>
      <c r="D2415" s="132">
        <v>199729</v>
      </c>
      <c r="E2415" s="132">
        <v>22030</v>
      </c>
      <c r="F2415" s="132">
        <v>70197</v>
      </c>
      <c r="G2415" s="132">
        <v>355976</v>
      </c>
      <c r="H2415" s="132">
        <v>21503</v>
      </c>
      <c r="I2415" s="132">
        <v>20727</v>
      </c>
      <c r="J2415" s="132">
        <v>7232</v>
      </c>
      <c r="K2415" s="132">
        <v>6530</v>
      </c>
      <c r="L2415" s="132">
        <v>0</v>
      </c>
      <c r="M2415" s="132">
        <v>44895</v>
      </c>
      <c r="N2415" s="132">
        <v>400871</v>
      </c>
      <c r="R2415" s="132">
        <v>42552</v>
      </c>
      <c r="S2415" s="132">
        <v>32570</v>
      </c>
      <c r="T2415" s="132">
        <v>118972</v>
      </c>
      <c r="U2415" s="132">
        <v>48523</v>
      </c>
      <c r="V2415" s="132">
        <v>0</v>
      </c>
      <c r="W2415" s="132">
        <v>1000</v>
      </c>
      <c r="X2415" s="132">
        <v>25796</v>
      </c>
      <c r="Y2415" s="132">
        <v>14150</v>
      </c>
      <c r="Z2415" s="132">
        <v>4200</v>
      </c>
      <c r="AA2415" s="132">
        <v>0</v>
      </c>
      <c r="AB2415" s="132">
        <v>0</v>
      </c>
      <c r="AC2415" s="132">
        <v>0</v>
      </c>
      <c r="AD2415" s="132">
        <v>0</v>
      </c>
      <c r="AE2415" s="132">
        <v>0</v>
      </c>
      <c r="AF2415" s="132">
        <v>10103</v>
      </c>
    </row>
    <row r="2416" spans="1:32">
      <c r="A2416" s="129">
        <v>40036</v>
      </c>
      <c r="B2416" s="132" t="e">
        <v>#N/A</v>
      </c>
      <c r="C2416" s="132" t="e">
        <v>#N/A</v>
      </c>
      <c r="D2416" s="132" t="e">
        <v>#N/A</v>
      </c>
      <c r="E2416" s="132" t="e">
        <v>#N/A</v>
      </c>
      <c r="F2416" s="132" t="e">
        <v>#N/A</v>
      </c>
      <c r="G2416" s="132" t="e">
        <v>#N/A</v>
      </c>
      <c r="H2416" s="132" t="e">
        <v>#N/A</v>
      </c>
      <c r="I2416" s="132" t="e">
        <v>#N/A</v>
      </c>
      <c r="J2416" s="132" t="e">
        <v>#N/A</v>
      </c>
      <c r="K2416" s="132" t="e">
        <v>#N/A</v>
      </c>
      <c r="L2416" s="132" t="e">
        <v>#N/A</v>
      </c>
      <c r="M2416" s="132" t="e">
        <v>#N/A</v>
      </c>
      <c r="N2416" s="132" t="e">
        <v>#N/A</v>
      </c>
      <c r="R2416" s="132" t="e">
        <v>#N/A</v>
      </c>
      <c r="S2416" s="132" t="e">
        <v>#N/A</v>
      </c>
      <c r="T2416" s="132" t="e">
        <v>#N/A</v>
      </c>
      <c r="U2416" s="132" t="e">
        <v>#N/A</v>
      </c>
      <c r="V2416" s="132" t="e">
        <v>#N/A</v>
      </c>
      <c r="W2416" s="132" t="e">
        <v>#N/A</v>
      </c>
      <c r="X2416" s="132" t="e">
        <v>#N/A</v>
      </c>
      <c r="Y2416" s="132" t="e">
        <v>#N/A</v>
      </c>
      <c r="Z2416" s="132" t="e">
        <v>#N/A</v>
      </c>
      <c r="AA2416" s="132" t="e">
        <v>#N/A</v>
      </c>
      <c r="AB2416" s="132" t="e">
        <v>#N/A</v>
      </c>
      <c r="AC2416" s="132" t="e">
        <v>#N/A</v>
      </c>
      <c r="AD2416" s="132" t="e">
        <v>#N/A</v>
      </c>
      <c r="AE2416" s="132" t="e">
        <v>#N/A</v>
      </c>
      <c r="AF2416" s="132" t="e">
        <v>#N/A</v>
      </c>
    </row>
    <row r="2417" spans="1:32">
      <c r="A2417" s="129">
        <v>40037</v>
      </c>
      <c r="B2417" s="132" t="e">
        <v>#N/A</v>
      </c>
      <c r="C2417" s="132" t="e">
        <v>#N/A</v>
      </c>
      <c r="D2417" s="132" t="e">
        <v>#N/A</v>
      </c>
      <c r="E2417" s="132" t="e">
        <v>#N/A</v>
      </c>
      <c r="F2417" s="132" t="e">
        <v>#N/A</v>
      </c>
      <c r="G2417" s="132" t="e">
        <v>#N/A</v>
      </c>
      <c r="H2417" s="132" t="e">
        <v>#N/A</v>
      </c>
      <c r="I2417" s="132" t="e">
        <v>#N/A</v>
      </c>
      <c r="J2417" s="132" t="e">
        <v>#N/A</v>
      </c>
      <c r="K2417" s="132" t="e">
        <v>#N/A</v>
      </c>
      <c r="L2417" s="132" t="e">
        <v>#N/A</v>
      </c>
      <c r="M2417" s="132" t="e">
        <v>#N/A</v>
      </c>
      <c r="N2417" s="132" t="e">
        <v>#N/A</v>
      </c>
      <c r="R2417" s="132" t="e">
        <v>#N/A</v>
      </c>
      <c r="S2417" s="132" t="e">
        <v>#N/A</v>
      </c>
      <c r="T2417" s="132" t="e">
        <v>#N/A</v>
      </c>
      <c r="U2417" s="132" t="e">
        <v>#N/A</v>
      </c>
      <c r="V2417" s="132" t="e">
        <v>#N/A</v>
      </c>
      <c r="W2417" s="132" t="e">
        <v>#N/A</v>
      </c>
      <c r="X2417" s="132" t="e">
        <v>#N/A</v>
      </c>
      <c r="Y2417" s="132" t="e">
        <v>#N/A</v>
      </c>
      <c r="Z2417" s="132" t="e">
        <v>#N/A</v>
      </c>
      <c r="AA2417" s="132" t="e">
        <v>#N/A</v>
      </c>
      <c r="AB2417" s="132" t="e">
        <v>#N/A</v>
      </c>
      <c r="AC2417" s="132" t="e">
        <v>#N/A</v>
      </c>
      <c r="AD2417" s="132" t="e">
        <v>#N/A</v>
      </c>
      <c r="AE2417" s="132" t="e">
        <v>#N/A</v>
      </c>
      <c r="AF2417" s="132" t="e">
        <v>#N/A</v>
      </c>
    </row>
    <row r="2418" spans="1:32">
      <c r="A2418" s="129">
        <v>40038</v>
      </c>
      <c r="B2418" s="132" t="e">
        <v>#N/A</v>
      </c>
      <c r="C2418" s="132" t="e">
        <v>#N/A</v>
      </c>
      <c r="D2418" s="132" t="e">
        <v>#N/A</v>
      </c>
      <c r="E2418" s="132" t="e">
        <v>#N/A</v>
      </c>
      <c r="F2418" s="132" t="e">
        <v>#N/A</v>
      </c>
      <c r="G2418" s="132" t="e">
        <v>#N/A</v>
      </c>
      <c r="H2418" s="132" t="e">
        <v>#N/A</v>
      </c>
      <c r="I2418" s="132" t="e">
        <v>#N/A</v>
      </c>
      <c r="J2418" s="132" t="e">
        <v>#N/A</v>
      </c>
      <c r="K2418" s="132" t="e">
        <v>#N/A</v>
      </c>
      <c r="L2418" s="132" t="e">
        <v>#N/A</v>
      </c>
      <c r="M2418" s="132" t="e">
        <v>#N/A</v>
      </c>
      <c r="N2418" s="132" t="e">
        <v>#N/A</v>
      </c>
      <c r="R2418" s="132" t="e">
        <v>#N/A</v>
      </c>
      <c r="S2418" s="132" t="e">
        <v>#N/A</v>
      </c>
      <c r="T2418" s="132" t="e">
        <v>#N/A</v>
      </c>
      <c r="U2418" s="132" t="e">
        <v>#N/A</v>
      </c>
      <c r="V2418" s="132" t="e">
        <v>#N/A</v>
      </c>
      <c r="W2418" s="132" t="e">
        <v>#N/A</v>
      </c>
      <c r="X2418" s="132" t="e">
        <v>#N/A</v>
      </c>
      <c r="Y2418" s="132" t="e">
        <v>#N/A</v>
      </c>
      <c r="Z2418" s="132" t="e">
        <v>#N/A</v>
      </c>
      <c r="AA2418" s="132" t="e">
        <v>#N/A</v>
      </c>
      <c r="AB2418" s="132" t="e">
        <v>#N/A</v>
      </c>
      <c r="AC2418" s="132" t="e">
        <v>#N/A</v>
      </c>
      <c r="AD2418" s="132" t="e">
        <v>#N/A</v>
      </c>
      <c r="AE2418" s="132" t="e">
        <v>#N/A</v>
      </c>
      <c r="AF2418" s="132" t="e">
        <v>#N/A</v>
      </c>
    </row>
    <row r="2419" spans="1:32">
      <c r="A2419" s="129">
        <v>40039</v>
      </c>
      <c r="B2419" s="132" t="e">
        <v>#N/A</v>
      </c>
      <c r="C2419" s="132" t="e">
        <v>#N/A</v>
      </c>
      <c r="D2419" s="132" t="e">
        <v>#N/A</v>
      </c>
      <c r="E2419" s="132" t="e">
        <v>#N/A</v>
      </c>
      <c r="F2419" s="132" t="e">
        <v>#N/A</v>
      </c>
      <c r="G2419" s="132" t="e">
        <v>#N/A</v>
      </c>
      <c r="H2419" s="132" t="e">
        <v>#N/A</v>
      </c>
      <c r="I2419" s="132" t="e">
        <v>#N/A</v>
      </c>
      <c r="J2419" s="132" t="e">
        <v>#N/A</v>
      </c>
      <c r="K2419" s="132" t="e">
        <v>#N/A</v>
      </c>
      <c r="L2419" s="132" t="e">
        <v>#N/A</v>
      </c>
      <c r="M2419" s="132" t="e">
        <v>#N/A</v>
      </c>
      <c r="N2419" s="132" t="e">
        <v>#N/A</v>
      </c>
      <c r="R2419" s="132" t="e">
        <v>#N/A</v>
      </c>
      <c r="S2419" s="132" t="e">
        <v>#N/A</v>
      </c>
      <c r="T2419" s="132" t="e">
        <v>#N/A</v>
      </c>
      <c r="U2419" s="132" t="e">
        <v>#N/A</v>
      </c>
      <c r="V2419" s="132" t="e">
        <v>#N/A</v>
      </c>
      <c r="W2419" s="132" t="e">
        <v>#N/A</v>
      </c>
      <c r="X2419" s="132" t="e">
        <v>#N/A</v>
      </c>
      <c r="Y2419" s="132" t="e">
        <v>#N/A</v>
      </c>
      <c r="Z2419" s="132" t="e">
        <v>#N/A</v>
      </c>
      <c r="AA2419" s="132" t="e">
        <v>#N/A</v>
      </c>
      <c r="AB2419" s="132" t="e">
        <v>#N/A</v>
      </c>
      <c r="AC2419" s="132" t="e">
        <v>#N/A</v>
      </c>
      <c r="AD2419" s="132" t="e">
        <v>#N/A</v>
      </c>
      <c r="AE2419" s="132" t="e">
        <v>#N/A</v>
      </c>
      <c r="AF2419" s="132" t="e">
        <v>#N/A</v>
      </c>
    </row>
    <row r="2420" spans="1:32">
      <c r="A2420" s="129">
        <v>40042</v>
      </c>
      <c r="B2420" s="132" t="e">
        <v>#N/A</v>
      </c>
      <c r="C2420" s="132">
        <v>70886</v>
      </c>
      <c r="D2420" s="132">
        <v>313393</v>
      </c>
      <c r="E2420" s="132">
        <v>76430</v>
      </c>
      <c r="F2420" s="132">
        <v>90197</v>
      </c>
      <c r="G2420" s="132">
        <v>591748</v>
      </c>
      <c r="H2420" s="132">
        <v>34236</v>
      </c>
      <c r="I2420" s="132">
        <v>29027</v>
      </c>
      <c r="J2420" s="132">
        <v>19132</v>
      </c>
      <c r="K2420" s="132">
        <v>11010</v>
      </c>
      <c r="L2420" s="132">
        <v>0</v>
      </c>
      <c r="M2420" s="132">
        <v>75428</v>
      </c>
      <c r="N2420" s="132" t="e">
        <v>#N/A</v>
      </c>
      <c r="R2420" s="132">
        <v>54452</v>
      </c>
      <c r="S2420" s="132">
        <v>65070</v>
      </c>
      <c r="T2420" s="132">
        <v>220207</v>
      </c>
      <c r="U2420" s="132">
        <v>72923</v>
      </c>
      <c r="V2420" s="132">
        <v>0</v>
      </c>
      <c r="W2420" s="132">
        <v>1000</v>
      </c>
      <c r="X2420" s="132">
        <v>29516</v>
      </c>
      <c r="Y2420" s="132">
        <v>16850</v>
      </c>
      <c r="Z2420" s="132">
        <v>4690</v>
      </c>
      <c r="AA2420" s="132">
        <v>6300</v>
      </c>
      <c r="AB2420" s="132">
        <v>0</v>
      </c>
      <c r="AC2420" s="132">
        <v>0</v>
      </c>
      <c r="AD2420" s="132">
        <v>0</v>
      </c>
      <c r="AE2420" s="132">
        <v>0</v>
      </c>
      <c r="AF2420" s="132">
        <v>10103</v>
      </c>
    </row>
    <row r="2421" spans="1:32">
      <c r="A2421" s="129">
        <v>40043</v>
      </c>
      <c r="B2421" s="132" t="e">
        <v>#N/A</v>
      </c>
      <c r="C2421" s="132" t="e">
        <v>#N/A</v>
      </c>
      <c r="D2421" s="132" t="e">
        <v>#N/A</v>
      </c>
      <c r="E2421" s="132" t="e">
        <v>#N/A</v>
      </c>
      <c r="F2421" s="132" t="e">
        <v>#N/A</v>
      </c>
      <c r="G2421" s="132" t="e">
        <v>#N/A</v>
      </c>
      <c r="H2421" s="132" t="e">
        <v>#N/A</v>
      </c>
      <c r="I2421" s="132" t="e">
        <v>#N/A</v>
      </c>
      <c r="J2421" s="132" t="e">
        <v>#N/A</v>
      </c>
      <c r="K2421" s="132" t="e">
        <v>#N/A</v>
      </c>
      <c r="L2421" s="132" t="e">
        <v>#N/A</v>
      </c>
      <c r="M2421" s="132" t="e">
        <v>#N/A</v>
      </c>
      <c r="N2421" s="132" t="e">
        <v>#N/A</v>
      </c>
      <c r="R2421" s="132" t="e">
        <v>#N/A</v>
      </c>
      <c r="S2421" s="132" t="e">
        <v>#N/A</v>
      </c>
      <c r="T2421" s="132" t="e">
        <v>#N/A</v>
      </c>
      <c r="U2421" s="132" t="e">
        <v>#N/A</v>
      </c>
      <c r="V2421" s="132" t="e">
        <v>#N/A</v>
      </c>
      <c r="W2421" s="132" t="e">
        <v>#N/A</v>
      </c>
      <c r="X2421" s="132" t="e">
        <v>#N/A</v>
      </c>
      <c r="Y2421" s="132" t="e">
        <v>#N/A</v>
      </c>
      <c r="Z2421" s="132" t="e">
        <v>#N/A</v>
      </c>
      <c r="AA2421" s="132" t="e">
        <v>#N/A</v>
      </c>
      <c r="AB2421" s="132" t="e">
        <v>#N/A</v>
      </c>
      <c r="AC2421" s="132" t="e">
        <v>#N/A</v>
      </c>
      <c r="AD2421" s="132" t="e">
        <v>#N/A</v>
      </c>
      <c r="AE2421" s="132" t="e">
        <v>#N/A</v>
      </c>
      <c r="AF2421" s="132" t="e">
        <v>#N/A</v>
      </c>
    </row>
    <row r="2422" spans="1:32">
      <c r="A2422" s="129">
        <v>40044</v>
      </c>
      <c r="B2422" s="132" t="e">
        <v>#N/A</v>
      </c>
      <c r="C2422" s="132" t="e">
        <v>#N/A</v>
      </c>
      <c r="D2422" s="132" t="e">
        <v>#N/A</v>
      </c>
      <c r="E2422" s="132" t="e">
        <v>#N/A</v>
      </c>
      <c r="F2422" s="132" t="e">
        <v>#N/A</v>
      </c>
      <c r="G2422" s="132" t="e">
        <v>#N/A</v>
      </c>
      <c r="H2422" s="132" t="e">
        <v>#N/A</v>
      </c>
      <c r="I2422" s="132" t="e">
        <v>#N/A</v>
      </c>
      <c r="J2422" s="132" t="e">
        <v>#N/A</v>
      </c>
      <c r="K2422" s="132" t="e">
        <v>#N/A</v>
      </c>
      <c r="L2422" s="132" t="e">
        <v>#N/A</v>
      </c>
      <c r="M2422" s="132" t="e">
        <v>#N/A</v>
      </c>
      <c r="N2422" s="132" t="e">
        <v>#N/A</v>
      </c>
      <c r="R2422" s="132" t="e">
        <v>#N/A</v>
      </c>
      <c r="S2422" s="132" t="e">
        <v>#N/A</v>
      </c>
      <c r="T2422" s="132" t="e">
        <v>#N/A</v>
      </c>
      <c r="U2422" s="132" t="e">
        <v>#N/A</v>
      </c>
      <c r="V2422" s="132" t="e">
        <v>#N/A</v>
      </c>
      <c r="W2422" s="132" t="e">
        <v>#N/A</v>
      </c>
      <c r="X2422" s="132" t="e">
        <v>#N/A</v>
      </c>
      <c r="Y2422" s="132" t="e">
        <v>#N/A</v>
      </c>
      <c r="Z2422" s="132" t="e">
        <v>#N/A</v>
      </c>
      <c r="AA2422" s="132" t="e">
        <v>#N/A</v>
      </c>
      <c r="AB2422" s="132" t="e">
        <v>#N/A</v>
      </c>
      <c r="AC2422" s="132" t="e">
        <v>#N/A</v>
      </c>
      <c r="AD2422" s="132" t="e">
        <v>#N/A</v>
      </c>
      <c r="AE2422" s="132" t="e">
        <v>#N/A</v>
      </c>
      <c r="AF2422" s="132" t="e">
        <v>#N/A</v>
      </c>
    </row>
    <row r="2423" spans="1:32">
      <c r="A2423" s="129">
        <v>40045</v>
      </c>
      <c r="B2423" s="132">
        <v>814403</v>
      </c>
      <c r="C2423" s="132">
        <v>89793</v>
      </c>
      <c r="D2423" s="132">
        <v>374219</v>
      </c>
      <c r="E2423" s="132">
        <v>99060</v>
      </c>
      <c r="F2423" s="132">
        <v>114311</v>
      </c>
      <c r="G2423" s="132">
        <v>735825</v>
      </c>
      <c r="H2423" s="132">
        <v>34236</v>
      </c>
      <c r="I2423" s="132">
        <v>29877</v>
      </c>
      <c r="J2423" s="132">
        <v>36132</v>
      </c>
      <c r="K2423" s="132">
        <v>11010</v>
      </c>
      <c r="L2423" s="132">
        <v>300</v>
      </c>
      <c r="M2423" s="132">
        <v>78578</v>
      </c>
      <c r="N2423" s="132">
        <v>814403</v>
      </c>
      <c r="R2423" s="132">
        <v>59452</v>
      </c>
      <c r="S2423" s="132">
        <v>74570</v>
      </c>
      <c r="T2423" s="132">
        <v>271587</v>
      </c>
      <c r="U2423" s="132">
        <v>78123</v>
      </c>
      <c r="V2423" s="132">
        <v>0</v>
      </c>
      <c r="W2423" s="132">
        <v>1000</v>
      </c>
      <c r="X2423" s="132">
        <v>44590</v>
      </c>
      <c r="Y2423" s="132">
        <v>21850</v>
      </c>
      <c r="Z2423" s="132">
        <v>15149</v>
      </c>
      <c r="AA2423" s="132">
        <v>6300</v>
      </c>
      <c r="AB2423" s="132">
        <v>0</v>
      </c>
      <c r="AC2423" s="132">
        <v>0</v>
      </c>
      <c r="AD2423" s="132">
        <v>0</v>
      </c>
      <c r="AE2423" s="132">
        <v>14914</v>
      </c>
      <c r="AF2423" s="132">
        <v>10103</v>
      </c>
    </row>
    <row r="2424" spans="1:32">
      <c r="A2424" s="129">
        <v>40046</v>
      </c>
      <c r="B2424" s="132" t="e">
        <v>#N/A</v>
      </c>
      <c r="C2424" s="132" t="e">
        <v>#N/A</v>
      </c>
      <c r="D2424" s="132" t="e">
        <v>#N/A</v>
      </c>
      <c r="E2424" s="132" t="e">
        <v>#N/A</v>
      </c>
      <c r="F2424" s="132" t="e">
        <v>#N/A</v>
      </c>
      <c r="G2424" s="132" t="e">
        <v>#N/A</v>
      </c>
      <c r="H2424" s="132" t="e">
        <v>#N/A</v>
      </c>
      <c r="I2424" s="132" t="e">
        <v>#N/A</v>
      </c>
      <c r="J2424" s="132" t="e">
        <v>#N/A</v>
      </c>
      <c r="K2424" s="132" t="e">
        <v>#N/A</v>
      </c>
      <c r="L2424" s="132" t="e">
        <v>#N/A</v>
      </c>
      <c r="M2424" s="132" t="e">
        <v>#N/A</v>
      </c>
      <c r="N2424" s="132" t="e">
        <v>#N/A</v>
      </c>
      <c r="R2424" s="132" t="e">
        <v>#N/A</v>
      </c>
      <c r="S2424" s="132" t="e">
        <v>#N/A</v>
      </c>
      <c r="T2424" s="132" t="e">
        <v>#N/A</v>
      </c>
      <c r="U2424" s="132" t="e">
        <v>#N/A</v>
      </c>
      <c r="V2424" s="132" t="e">
        <v>#N/A</v>
      </c>
      <c r="W2424" s="132" t="e">
        <v>#N/A</v>
      </c>
      <c r="X2424" s="132" t="e">
        <v>#N/A</v>
      </c>
      <c r="Y2424" s="132" t="e">
        <v>#N/A</v>
      </c>
      <c r="Z2424" s="132" t="e">
        <v>#N/A</v>
      </c>
      <c r="AA2424" s="132" t="e">
        <v>#N/A</v>
      </c>
      <c r="AB2424" s="132" t="e">
        <v>#N/A</v>
      </c>
      <c r="AC2424" s="132" t="e">
        <v>#N/A</v>
      </c>
      <c r="AD2424" s="132" t="e">
        <v>#N/A</v>
      </c>
      <c r="AE2424" s="132" t="e">
        <v>#N/A</v>
      </c>
      <c r="AF2424" s="132" t="e">
        <v>#N/A</v>
      </c>
    </row>
    <row r="2425" spans="1:32">
      <c r="A2425" s="129">
        <v>40049</v>
      </c>
      <c r="B2425" s="132" t="e">
        <v>#N/A</v>
      </c>
      <c r="C2425" s="132" t="e">
        <v>#N/A</v>
      </c>
      <c r="D2425" s="132" t="e">
        <v>#N/A</v>
      </c>
      <c r="E2425" s="132" t="e">
        <v>#N/A</v>
      </c>
      <c r="F2425" s="132" t="e">
        <v>#N/A</v>
      </c>
      <c r="G2425" s="132" t="e">
        <v>#N/A</v>
      </c>
      <c r="H2425" s="132" t="e">
        <v>#N/A</v>
      </c>
      <c r="I2425" s="132" t="e">
        <v>#N/A</v>
      </c>
      <c r="J2425" s="132" t="e">
        <v>#N/A</v>
      </c>
      <c r="K2425" s="132" t="e">
        <v>#N/A</v>
      </c>
      <c r="L2425" s="132" t="e">
        <v>#N/A</v>
      </c>
      <c r="M2425" s="132" t="e">
        <v>#N/A</v>
      </c>
      <c r="N2425" s="132" t="e">
        <v>#N/A</v>
      </c>
      <c r="R2425" s="132" t="e">
        <v>#N/A</v>
      </c>
      <c r="S2425" s="132" t="e">
        <v>#N/A</v>
      </c>
      <c r="T2425" s="132" t="e">
        <v>#N/A</v>
      </c>
      <c r="U2425" s="132" t="e">
        <v>#N/A</v>
      </c>
      <c r="V2425" s="132" t="e">
        <v>#N/A</v>
      </c>
      <c r="W2425" s="132" t="e">
        <v>#N/A</v>
      </c>
      <c r="X2425" s="132" t="e">
        <v>#N/A</v>
      </c>
      <c r="Y2425" s="132" t="e">
        <v>#N/A</v>
      </c>
      <c r="Z2425" s="132" t="e">
        <v>#N/A</v>
      </c>
      <c r="AA2425" s="132" t="e">
        <v>#N/A</v>
      </c>
      <c r="AB2425" s="132" t="e">
        <v>#N/A</v>
      </c>
      <c r="AC2425" s="132" t="e">
        <v>#N/A</v>
      </c>
      <c r="AD2425" s="132" t="e">
        <v>#N/A</v>
      </c>
      <c r="AE2425" s="132" t="e">
        <v>#N/A</v>
      </c>
      <c r="AF2425" s="132" t="e">
        <v>#N/A</v>
      </c>
    </row>
    <row r="2426" spans="1:32">
      <c r="A2426" s="129">
        <v>40050</v>
      </c>
      <c r="B2426" s="132">
        <v>1003566</v>
      </c>
      <c r="C2426" s="132">
        <v>113298</v>
      </c>
      <c r="D2426" s="132">
        <v>493791</v>
      </c>
      <c r="E2426" s="132">
        <v>112535</v>
      </c>
      <c r="F2426" s="132">
        <v>127311</v>
      </c>
      <c r="G2426" s="132">
        <v>915738</v>
      </c>
      <c r="H2426" s="132">
        <v>39036</v>
      </c>
      <c r="I2426" s="132">
        <v>31877</v>
      </c>
      <c r="J2426" s="132">
        <v>43347</v>
      </c>
      <c r="K2426" s="132">
        <v>11010</v>
      </c>
      <c r="L2426" s="132">
        <v>1100</v>
      </c>
      <c r="M2426" s="132">
        <v>87828</v>
      </c>
      <c r="N2426" s="132">
        <v>1003566</v>
      </c>
      <c r="R2426" s="132">
        <v>73932</v>
      </c>
      <c r="S2426" s="132">
        <v>74570</v>
      </c>
      <c r="T2426" s="132">
        <v>342387</v>
      </c>
      <c r="U2426" s="132">
        <v>98173</v>
      </c>
      <c r="V2426" s="132">
        <v>0</v>
      </c>
      <c r="W2426" s="132">
        <v>1000</v>
      </c>
      <c r="X2426" s="132">
        <v>50965</v>
      </c>
      <c r="Y2426" s="132">
        <v>27450</v>
      </c>
      <c r="Z2426" s="132">
        <v>15149</v>
      </c>
      <c r="AA2426" s="132">
        <v>6300</v>
      </c>
      <c r="AB2426" s="132">
        <v>0</v>
      </c>
      <c r="AC2426" s="132">
        <v>0</v>
      </c>
      <c r="AD2426" s="132">
        <v>0</v>
      </c>
      <c r="AE2426" s="132">
        <v>26264</v>
      </c>
      <c r="AF2426" s="132">
        <v>10103</v>
      </c>
    </row>
    <row r="2427" spans="1:32">
      <c r="A2427" s="129">
        <v>40051</v>
      </c>
      <c r="B2427" s="132" t="e">
        <v>#N/A</v>
      </c>
      <c r="C2427" s="132" t="e">
        <v>#N/A</v>
      </c>
      <c r="D2427" s="132" t="e">
        <v>#N/A</v>
      </c>
      <c r="E2427" s="132" t="e">
        <v>#N/A</v>
      </c>
      <c r="F2427" s="132" t="e">
        <v>#N/A</v>
      </c>
      <c r="G2427" s="132" t="e">
        <v>#N/A</v>
      </c>
      <c r="H2427" s="132" t="e">
        <v>#N/A</v>
      </c>
      <c r="I2427" s="132" t="e">
        <v>#N/A</v>
      </c>
      <c r="J2427" s="132" t="e">
        <v>#N/A</v>
      </c>
      <c r="K2427" s="132" t="e">
        <v>#N/A</v>
      </c>
      <c r="L2427" s="132" t="e">
        <v>#N/A</v>
      </c>
      <c r="M2427" s="132" t="e">
        <v>#N/A</v>
      </c>
      <c r="N2427" s="132" t="e">
        <v>#N/A</v>
      </c>
      <c r="R2427" s="132" t="e">
        <v>#N/A</v>
      </c>
      <c r="S2427" s="132" t="e">
        <v>#N/A</v>
      </c>
      <c r="T2427" s="132" t="e">
        <v>#N/A</v>
      </c>
      <c r="U2427" s="132" t="e">
        <v>#N/A</v>
      </c>
      <c r="V2427" s="132" t="e">
        <v>#N/A</v>
      </c>
      <c r="W2427" s="132" t="e">
        <v>#N/A</v>
      </c>
      <c r="X2427" s="132" t="e">
        <v>#N/A</v>
      </c>
      <c r="Y2427" s="132" t="e">
        <v>#N/A</v>
      </c>
      <c r="Z2427" s="132" t="e">
        <v>#N/A</v>
      </c>
      <c r="AA2427" s="132" t="e">
        <v>#N/A</v>
      </c>
      <c r="AB2427" s="132" t="e">
        <v>#N/A</v>
      </c>
      <c r="AC2427" s="132" t="e">
        <v>#N/A</v>
      </c>
      <c r="AD2427" s="132" t="e">
        <v>#N/A</v>
      </c>
      <c r="AE2427" s="132" t="e">
        <v>#N/A</v>
      </c>
      <c r="AF2427" s="132" t="e">
        <v>#N/A</v>
      </c>
    </row>
    <row r="2428" spans="1:32">
      <c r="A2428" s="129">
        <v>40052</v>
      </c>
      <c r="B2428" s="132" t="e">
        <v>#N/A</v>
      </c>
      <c r="C2428" s="132" t="e">
        <v>#N/A</v>
      </c>
      <c r="D2428" s="132" t="e">
        <v>#N/A</v>
      </c>
      <c r="E2428" s="132" t="e">
        <v>#N/A</v>
      </c>
      <c r="F2428" s="132" t="e">
        <v>#N/A</v>
      </c>
      <c r="G2428" s="132" t="e">
        <v>#N/A</v>
      </c>
      <c r="H2428" s="132" t="e">
        <v>#N/A</v>
      </c>
      <c r="I2428" s="132" t="e">
        <v>#N/A</v>
      </c>
      <c r="J2428" s="132" t="e">
        <v>#N/A</v>
      </c>
      <c r="K2428" s="132" t="e">
        <v>#N/A</v>
      </c>
      <c r="L2428" s="132" t="e">
        <v>#N/A</v>
      </c>
      <c r="M2428" s="132" t="e">
        <v>#N/A</v>
      </c>
      <c r="N2428" s="132" t="e">
        <v>#N/A</v>
      </c>
      <c r="R2428" s="132" t="e">
        <v>#N/A</v>
      </c>
      <c r="S2428" s="132" t="e">
        <v>#N/A</v>
      </c>
      <c r="T2428" s="132" t="e">
        <v>#N/A</v>
      </c>
      <c r="U2428" s="132" t="e">
        <v>#N/A</v>
      </c>
      <c r="V2428" s="132" t="e">
        <v>#N/A</v>
      </c>
      <c r="W2428" s="132" t="e">
        <v>#N/A</v>
      </c>
      <c r="X2428" s="132" t="e">
        <v>#N/A</v>
      </c>
      <c r="Y2428" s="132" t="e">
        <v>#N/A</v>
      </c>
      <c r="Z2428" s="132" t="e">
        <v>#N/A</v>
      </c>
      <c r="AA2428" s="132" t="e">
        <v>#N/A</v>
      </c>
      <c r="AB2428" s="132" t="e">
        <v>#N/A</v>
      </c>
      <c r="AC2428" s="132" t="e">
        <v>#N/A</v>
      </c>
      <c r="AD2428" s="132" t="e">
        <v>#N/A</v>
      </c>
      <c r="AE2428" s="132" t="e">
        <v>#N/A</v>
      </c>
      <c r="AF2428" s="132" t="e">
        <v>#N/A</v>
      </c>
    </row>
    <row r="2429" spans="1:32">
      <c r="A2429" s="129">
        <v>40053</v>
      </c>
      <c r="B2429" s="132" t="e">
        <v>#N/A</v>
      </c>
      <c r="C2429" s="132" t="e">
        <v>#N/A</v>
      </c>
      <c r="D2429" s="132" t="e">
        <v>#N/A</v>
      </c>
      <c r="E2429" s="132" t="e">
        <v>#N/A</v>
      </c>
      <c r="F2429" s="132" t="e">
        <v>#N/A</v>
      </c>
      <c r="G2429" s="132" t="e">
        <v>#N/A</v>
      </c>
      <c r="H2429" s="132" t="e">
        <v>#N/A</v>
      </c>
      <c r="I2429" s="132" t="e">
        <v>#N/A</v>
      </c>
      <c r="J2429" s="132" t="e">
        <v>#N/A</v>
      </c>
      <c r="K2429" s="132" t="e">
        <v>#N/A</v>
      </c>
      <c r="L2429" s="132" t="e">
        <v>#N/A</v>
      </c>
      <c r="M2429" s="132" t="e">
        <v>#N/A</v>
      </c>
      <c r="N2429" s="132" t="e">
        <v>#N/A</v>
      </c>
      <c r="R2429" s="132" t="e">
        <v>#N/A</v>
      </c>
      <c r="S2429" s="132" t="e">
        <v>#N/A</v>
      </c>
      <c r="T2429" s="132" t="e">
        <v>#N/A</v>
      </c>
      <c r="U2429" s="132" t="e">
        <v>#N/A</v>
      </c>
      <c r="V2429" s="132" t="e">
        <v>#N/A</v>
      </c>
      <c r="W2429" s="132" t="e">
        <v>#N/A</v>
      </c>
      <c r="X2429" s="132" t="e">
        <v>#N/A</v>
      </c>
      <c r="Y2429" s="132" t="e">
        <v>#N/A</v>
      </c>
      <c r="Z2429" s="132" t="e">
        <v>#N/A</v>
      </c>
      <c r="AA2429" s="132" t="e">
        <v>#N/A</v>
      </c>
      <c r="AB2429" s="132" t="e">
        <v>#N/A</v>
      </c>
      <c r="AC2429" s="132" t="e">
        <v>#N/A</v>
      </c>
      <c r="AD2429" s="132" t="e">
        <v>#N/A</v>
      </c>
      <c r="AE2429" s="132" t="e">
        <v>#N/A</v>
      </c>
      <c r="AF2429" s="132" t="e">
        <v>#N/A</v>
      </c>
    </row>
    <row r="2430" spans="1:32">
      <c r="A2430" s="129">
        <v>40056</v>
      </c>
      <c r="B2430" s="132">
        <v>1298462</v>
      </c>
      <c r="C2430" s="132" t="e">
        <v>#N/A</v>
      </c>
      <c r="D2430" s="132" t="e">
        <v>#N/A</v>
      </c>
      <c r="E2430" s="132" t="e">
        <v>#N/A</v>
      </c>
      <c r="F2430" s="132" t="e">
        <v>#N/A</v>
      </c>
      <c r="G2430" s="132" t="e">
        <v>#N/A</v>
      </c>
      <c r="H2430" s="132" t="e">
        <v>#N/A</v>
      </c>
      <c r="I2430" s="132" t="e">
        <v>#N/A</v>
      </c>
      <c r="J2430" s="132" t="e">
        <v>#N/A</v>
      </c>
      <c r="K2430" s="132" t="e">
        <v>#N/A</v>
      </c>
      <c r="L2430" s="132" t="e">
        <v>#N/A</v>
      </c>
      <c r="M2430" s="132" t="e">
        <v>#N/A</v>
      </c>
      <c r="N2430" s="132">
        <v>1298462</v>
      </c>
      <c r="R2430" s="132" t="e">
        <v>#N/A</v>
      </c>
      <c r="S2430" s="132" t="e">
        <v>#N/A</v>
      </c>
      <c r="T2430" s="132" t="e">
        <v>#N/A</v>
      </c>
      <c r="U2430" s="132" t="e">
        <v>#N/A</v>
      </c>
      <c r="V2430" s="132" t="e">
        <v>#N/A</v>
      </c>
      <c r="W2430" s="132" t="e">
        <v>#N/A</v>
      </c>
      <c r="X2430" s="132" t="e">
        <v>#N/A</v>
      </c>
      <c r="Y2430" s="132" t="e">
        <v>#N/A</v>
      </c>
      <c r="Z2430" s="132" t="e">
        <v>#N/A</v>
      </c>
      <c r="AA2430" s="132" t="e">
        <v>#N/A</v>
      </c>
      <c r="AB2430" s="132" t="e">
        <v>#N/A</v>
      </c>
      <c r="AC2430" s="132" t="e">
        <v>#N/A</v>
      </c>
      <c r="AD2430" s="132" t="e">
        <v>#N/A</v>
      </c>
      <c r="AE2430" s="132" t="e">
        <v>#N/A</v>
      </c>
      <c r="AF2430" s="132" t="e">
        <v>#N/A</v>
      </c>
    </row>
    <row r="2431" spans="1:32">
      <c r="A2431" s="129">
        <v>40057</v>
      </c>
      <c r="B2431" s="132" t="e">
        <v>#N/A</v>
      </c>
      <c r="C2431" s="132">
        <v>179700</v>
      </c>
      <c r="D2431" s="132">
        <v>633856</v>
      </c>
      <c r="E2431" s="132">
        <v>142289</v>
      </c>
      <c r="F2431" s="132">
        <v>154311</v>
      </c>
      <c r="G2431" s="132">
        <v>1190999</v>
      </c>
      <c r="H2431" s="132">
        <v>45536</v>
      </c>
      <c r="I2431" s="132">
        <v>43277</v>
      </c>
      <c r="J2431" s="132">
        <v>52887</v>
      </c>
      <c r="K2431" s="132">
        <v>13310</v>
      </c>
      <c r="L2431" s="132">
        <v>1450</v>
      </c>
      <c r="M2431" s="132">
        <v>107463</v>
      </c>
      <c r="N2431" s="132" t="e">
        <v>#N/A</v>
      </c>
      <c r="R2431" s="132">
        <v>92032</v>
      </c>
      <c r="S2431" s="132">
        <v>131220</v>
      </c>
      <c r="T2431" s="132">
        <v>404887</v>
      </c>
      <c r="U2431" s="132">
        <v>130497</v>
      </c>
      <c r="V2431" s="132">
        <v>1700</v>
      </c>
      <c r="W2431" s="132">
        <v>1000</v>
      </c>
      <c r="X2431" s="132">
        <v>67810</v>
      </c>
      <c r="Y2431" s="132">
        <v>36750</v>
      </c>
      <c r="Z2431" s="132">
        <v>15649</v>
      </c>
      <c r="AA2431" s="132">
        <v>6300</v>
      </c>
      <c r="AB2431" s="132">
        <v>0</v>
      </c>
      <c r="AC2431" s="132">
        <v>0</v>
      </c>
      <c r="AD2431" s="132">
        <v>0</v>
      </c>
      <c r="AE2431" s="132">
        <v>26264</v>
      </c>
      <c r="AF2431" s="132">
        <v>10103</v>
      </c>
    </row>
    <row r="2432" spans="1:32">
      <c r="A2432" s="129">
        <v>40058</v>
      </c>
      <c r="B2432" s="132" t="e">
        <v>#N/A</v>
      </c>
      <c r="C2432" s="132" t="e">
        <v>#N/A</v>
      </c>
      <c r="D2432" s="132" t="e">
        <v>#N/A</v>
      </c>
      <c r="E2432" s="132" t="e">
        <v>#N/A</v>
      </c>
      <c r="F2432" s="132" t="e">
        <v>#N/A</v>
      </c>
      <c r="G2432" s="132" t="e">
        <v>#N/A</v>
      </c>
      <c r="H2432" s="132" t="e">
        <v>#N/A</v>
      </c>
      <c r="I2432" s="132" t="e">
        <v>#N/A</v>
      </c>
      <c r="J2432" s="132" t="e">
        <v>#N/A</v>
      </c>
      <c r="K2432" s="132" t="e">
        <v>#N/A</v>
      </c>
      <c r="L2432" s="132" t="e">
        <v>#N/A</v>
      </c>
      <c r="M2432" s="132" t="e">
        <v>#N/A</v>
      </c>
      <c r="N2432" s="132" t="e">
        <v>#N/A</v>
      </c>
      <c r="R2432" s="132" t="e">
        <v>#N/A</v>
      </c>
      <c r="S2432" s="132" t="e">
        <v>#N/A</v>
      </c>
      <c r="T2432" s="132" t="e">
        <v>#N/A</v>
      </c>
      <c r="U2432" s="132" t="e">
        <v>#N/A</v>
      </c>
      <c r="V2432" s="132" t="e">
        <v>#N/A</v>
      </c>
      <c r="W2432" s="132" t="e">
        <v>#N/A</v>
      </c>
      <c r="X2432" s="132" t="e">
        <v>#N/A</v>
      </c>
      <c r="Y2432" s="132" t="e">
        <v>#N/A</v>
      </c>
      <c r="Z2432" s="132" t="e">
        <v>#N/A</v>
      </c>
      <c r="AA2432" s="132" t="e">
        <v>#N/A</v>
      </c>
      <c r="AB2432" s="132" t="e">
        <v>#N/A</v>
      </c>
      <c r="AC2432" s="132" t="e">
        <v>#N/A</v>
      </c>
      <c r="AD2432" s="132" t="e">
        <v>#N/A</v>
      </c>
      <c r="AE2432" s="132" t="e">
        <v>#N/A</v>
      </c>
      <c r="AF2432" s="132" t="e">
        <v>#N/A</v>
      </c>
    </row>
    <row r="2433" spans="1:32">
      <c r="A2433" s="129">
        <v>40059</v>
      </c>
      <c r="B2433" s="132" t="e">
        <v>#N/A</v>
      </c>
      <c r="C2433" s="132" t="e">
        <v>#N/A</v>
      </c>
      <c r="D2433" s="132" t="e">
        <v>#N/A</v>
      </c>
      <c r="E2433" s="132" t="e">
        <v>#N/A</v>
      </c>
      <c r="F2433" s="132" t="e">
        <v>#N/A</v>
      </c>
      <c r="G2433" s="132" t="e">
        <v>#N/A</v>
      </c>
      <c r="H2433" s="132" t="e">
        <v>#N/A</v>
      </c>
      <c r="I2433" s="132" t="e">
        <v>#N/A</v>
      </c>
      <c r="J2433" s="132" t="e">
        <v>#N/A</v>
      </c>
      <c r="K2433" s="132" t="e">
        <v>#N/A</v>
      </c>
      <c r="L2433" s="132" t="e">
        <v>#N/A</v>
      </c>
      <c r="M2433" s="132" t="e">
        <v>#N/A</v>
      </c>
      <c r="N2433" s="132" t="e">
        <v>#N/A</v>
      </c>
      <c r="R2433" s="132" t="e">
        <v>#N/A</v>
      </c>
      <c r="S2433" s="132" t="e">
        <v>#N/A</v>
      </c>
      <c r="T2433" s="132" t="e">
        <v>#N/A</v>
      </c>
      <c r="U2433" s="132" t="e">
        <v>#N/A</v>
      </c>
      <c r="V2433" s="132" t="e">
        <v>#N/A</v>
      </c>
      <c r="W2433" s="132" t="e">
        <v>#N/A</v>
      </c>
      <c r="X2433" s="132" t="e">
        <v>#N/A</v>
      </c>
      <c r="Y2433" s="132" t="e">
        <v>#N/A</v>
      </c>
      <c r="Z2433" s="132" t="e">
        <v>#N/A</v>
      </c>
      <c r="AA2433" s="132" t="e">
        <v>#N/A</v>
      </c>
      <c r="AB2433" s="132" t="e">
        <v>#N/A</v>
      </c>
      <c r="AC2433" s="132" t="e">
        <v>#N/A</v>
      </c>
      <c r="AD2433" s="132" t="e">
        <v>#N/A</v>
      </c>
      <c r="AE2433" s="132" t="e">
        <v>#N/A</v>
      </c>
      <c r="AF2433" s="132" t="e">
        <v>#N/A</v>
      </c>
    </row>
    <row r="2434" spans="1:32">
      <c r="A2434" s="129">
        <v>40060</v>
      </c>
      <c r="B2434" s="132" t="e">
        <v>#N/A</v>
      </c>
      <c r="C2434" s="132" t="e">
        <v>#N/A</v>
      </c>
      <c r="D2434" s="132" t="e">
        <v>#N/A</v>
      </c>
      <c r="E2434" s="132" t="e">
        <v>#N/A</v>
      </c>
      <c r="F2434" s="132" t="e">
        <v>#N/A</v>
      </c>
      <c r="G2434" s="132" t="e">
        <v>#N/A</v>
      </c>
      <c r="H2434" s="132" t="e">
        <v>#N/A</v>
      </c>
      <c r="I2434" s="132" t="e">
        <v>#N/A</v>
      </c>
      <c r="J2434" s="132" t="e">
        <v>#N/A</v>
      </c>
      <c r="K2434" s="132" t="e">
        <v>#N/A</v>
      </c>
      <c r="L2434" s="132" t="e">
        <v>#N/A</v>
      </c>
      <c r="M2434" s="132" t="e">
        <v>#N/A</v>
      </c>
      <c r="N2434" s="132" t="e">
        <v>#N/A</v>
      </c>
      <c r="R2434" s="132" t="e">
        <v>#N/A</v>
      </c>
      <c r="S2434" s="132" t="e">
        <v>#N/A</v>
      </c>
      <c r="T2434" s="132" t="e">
        <v>#N/A</v>
      </c>
      <c r="U2434" s="132" t="e">
        <v>#N/A</v>
      </c>
      <c r="V2434" s="132" t="e">
        <v>#N/A</v>
      </c>
      <c r="W2434" s="132" t="e">
        <v>#N/A</v>
      </c>
      <c r="X2434" s="132" t="e">
        <v>#N/A</v>
      </c>
      <c r="Y2434" s="132" t="e">
        <v>#N/A</v>
      </c>
      <c r="Z2434" s="132" t="e">
        <v>#N/A</v>
      </c>
      <c r="AA2434" s="132" t="e">
        <v>#N/A</v>
      </c>
      <c r="AB2434" s="132" t="e">
        <v>#N/A</v>
      </c>
      <c r="AC2434" s="132" t="e">
        <v>#N/A</v>
      </c>
      <c r="AD2434" s="132" t="e">
        <v>#N/A</v>
      </c>
      <c r="AE2434" s="132" t="e">
        <v>#N/A</v>
      </c>
      <c r="AF2434" s="132" t="e">
        <v>#N/A</v>
      </c>
    </row>
    <row r="2435" spans="1:32">
      <c r="A2435" s="129">
        <v>40064</v>
      </c>
      <c r="B2435" s="132" t="e">
        <v>#N/A</v>
      </c>
      <c r="C2435" s="132" t="e">
        <v>#N/A</v>
      </c>
      <c r="D2435" s="132" t="e">
        <v>#N/A</v>
      </c>
      <c r="E2435" s="132" t="e">
        <v>#N/A</v>
      </c>
      <c r="F2435" s="132" t="e">
        <v>#N/A</v>
      </c>
      <c r="G2435" s="132" t="e">
        <v>#N/A</v>
      </c>
      <c r="H2435" s="132" t="e">
        <v>#N/A</v>
      </c>
      <c r="I2435" s="132" t="e">
        <v>#N/A</v>
      </c>
      <c r="J2435" s="132" t="e">
        <v>#N/A</v>
      </c>
      <c r="K2435" s="132" t="e">
        <v>#N/A</v>
      </c>
      <c r="L2435" s="132" t="e">
        <v>#N/A</v>
      </c>
      <c r="M2435" s="132" t="e">
        <v>#N/A</v>
      </c>
      <c r="N2435" s="132" t="e">
        <v>#N/A</v>
      </c>
      <c r="R2435" s="132" t="e">
        <v>#N/A</v>
      </c>
      <c r="S2435" s="132" t="e">
        <v>#N/A</v>
      </c>
      <c r="T2435" s="132" t="e">
        <v>#N/A</v>
      </c>
      <c r="U2435" s="132" t="e">
        <v>#N/A</v>
      </c>
      <c r="V2435" s="132" t="e">
        <v>#N/A</v>
      </c>
      <c r="W2435" s="132" t="e">
        <v>#N/A</v>
      </c>
      <c r="X2435" s="132" t="e">
        <v>#N/A</v>
      </c>
      <c r="Y2435" s="132" t="e">
        <v>#N/A</v>
      </c>
      <c r="Z2435" s="132" t="e">
        <v>#N/A</v>
      </c>
      <c r="AA2435" s="132" t="e">
        <v>#N/A</v>
      </c>
      <c r="AB2435" s="132" t="e">
        <v>#N/A</v>
      </c>
      <c r="AC2435" s="132" t="e">
        <v>#N/A</v>
      </c>
      <c r="AD2435" s="132" t="e">
        <v>#N/A</v>
      </c>
      <c r="AE2435" s="132" t="e">
        <v>#N/A</v>
      </c>
      <c r="AF2435" s="132" t="e">
        <v>#N/A</v>
      </c>
    </row>
    <row r="2436" spans="1:32">
      <c r="A2436" s="129">
        <v>40065</v>
      </c>
      <c r="B2436" s="132" t="e">
        <v>#N/A</v>
      </c>
      <c r="C2436" s="132" t="e">
        <v>#N/A</v>
      </c>
      <c r="D2436" s="132" t="e">
        <v>#N/A</v>
      </c>
      <c r="E2436" s="132" t="e">
        <v>#N/A</v>
      </c>
      <c r="F2436" s="132" t="e">
        <v>#N/A</v>
      </c>
      <c r="G2436" s="132" t="e">
        <v>#N/A</v>
      </c>
      <c r="H2436" s="132" t="e">
        <v>#N/A</v>
      </c>
      <c r="I2436" s="132" t="e">
        <v>#N/A</v>
      </c>
      <c r="J2436" s="132" t="e">
        <v>#N/A</v>
      </c>
      <c r="K2436" s="132" t="e">
        <v>#N/A</v>
      </c>
      <c r="L2436" s="132" t="e">
        <v>#N/A</v>
      </c>
      <c r="M2436" s="132" t="e">
        <v>#N/A</v>
      </c>
      <c r="N2436" s="132" t="e">
        <v>#N/A</v>
      </c>
      <c r="R2436" s="132" t="e">
        <v>#N/A</v>
      </c>
      <c r="S2436" s="132" t="e">
        <v>#N/A</v>
      </c>
      <c r="T2436" s="132" t="e">
        <v>#N/A</v>
      </c>
      <c r="U2436" s="132" t="e">
        <v>#N/A</v>
      </c>
      <c r="V2436" s="132" t="e">
        <v>#N/A</v>
      </c>
      <c r="W2436" s="132" t="e">
        <v>#N/A</v>
      </c>
      <c r="X2436" s="132" t="e">
        <v>#N/A</v>
      </c>
      <c r="Y2436" s="132" t="e">
        <v>#N/A</v>
      </c>
      <c r="Z2436" s="132" t="e">
        <v>#N/A</v>
      </c>
      <c r="AA2436" s="132" t="e">
        <v>#N/A</v>
      </c>
      <c r="AB2436" s="132" t="e">
        <v>#N/A</v>
      </c>
      <c r="AC2436" s="132" t="e">
        <v>#N/A</v>
      </c>
      <c r="AD2436" s="132" t="e">
        <v>#N/A</v>
      </c>
      <c r="AE2436" s="132" t="e">
        <v>#N/A</v>
      </c>
      <c r="AF2436" s="132" t="e">
        <v>#N/A</v>
      </c>
    </row>
    <row r="2437" spans="1:32">
      <c r="A2437" s="129">
        <v>40066</v>
      </c>
      <c r="B2437" s="132">
        <v>332392</v>
      </c>
      <c r="C2437" s="132">
        <v>17804</v>
      </c>
      <c r="D2437" s="132">
        <v>183359</v>
      </c>
      <c r="E2437" s="132">
        <v>22197</v>
      </c>
      <c r="F2437" s="132">
        <v>32650</v>
      </c>
      <c r="G2437" s="132">
        <v>286170</v>
      </c>
      <c r="H2437" s="132">
        <v>40230</v>
      </c>
      <c r="I2437" s="132">
        <v>1062</v>
      </c>
      <c r="J2437" s="132">
        <v>8895</v>
      </c>
      <c r="K2437" s="132">
        <v>7950</v>
      </c>
      <c r="L2437" s="132">
        <v>0</v>
      </c>
      <c r="M2437" s="132">
        <v>46222</v>
      </c>
      <c r="N2437" s="132">
        <v>332392</v>
      </c>
      <c r="R2437" s="132">
        <v>31665</v>
      </c>
      <c r="S2437" s="132">
        <v>34000</v>
      </c>
      <c r="T2437" s="132">
        <v>138291</v>
      </c>
      <c r="U2437" s="132">
        <v>0</v>
      </c>
      <c r="V2437" s="132">
        <v>800</v>
      </c>
      <c r="W2437" s="132">
        <v>10000</v>
      </c>
      <c r="X2437" s="132">
        <v>18250</v>
      </c>
      <c r="Y2437" s="132">
        <v>4050</v>
      </c>
      <c r="Z2437" s="132">
        <v>4081</v>
      </c>
      <c r="AA2437" s="132">
        <v>4500</v>
      </c>
      <c r="AB2437" s="132">
        <v>0</v>
      </c>
      <c r="AC2437" s="132">
        <v>0</v>
      </c>
      <c r="AD2437" s="132">
        <v>0</v>
      </c>
      <c r="AE2437" s="132">
        <v>8000</v>
      </c>
      <c r="AF2437" s="132">
        <v>0</v>
      </c>
    </row>
    <row r="2438" spans="1:32">
      <c r="A2438" s="129">
        <v>40067</v>
      </c>
      <c r="B2438" s="132" t="e">
        <v>#N/A</v>
      </c>
      <c r="C2438" s="132" t="e">
        <v>#N/A</v>
      </c>
      <c r="D2438" s="132" t="e">
        <v>#N/A</v>
      </c>
      <c r="E2438" s="132" t="e">
        <v>#N/A</v>
      </c>
      <c r="F2438" s="132" t="e">
        <v>#N/A</v>
      </c>
      <c r="G2438" s="132" t="e">
        <v>#N/A</v>
      </c>
      <c r="H2438" s="132" t="e">
        <v>#N/A</v>
      </c>
      <c r="I2438" s="132" t="e">
        <v>#N/A</v>
      </c>
      <c r="J2438" s="132" t="e">
        <v>#N/A</v>
      </c>
      <c r="K2438" s="132" t="e">
        <v>#N/A</v>
      </c>
      <c r="L2438" s="132" t="e">
        <v>#N/A</v>
      </c>
      <c r="M2438" s="132" t="e">
        <v>#N/A</v>
      </c>
      <c r="N2438" s="132" t="e">
        <v>#N/A</v>
      </c>
      <c r="R2438" s="132" t="e">
        <v>#N/A</v>
      </c>
      <c r="S2438" s="132" t="e">
        <v>#N/A</v>
      </c>
      <c r="T2438" s="132" t="e">
        <v>#N/A</v>
      </c>
      <c r="U2438" s="132" t="e">
        <v>#N/A</v>
      </c>
      <c r="V2438" s="132" t="e">
        <v>#N/A</v>
      </c>
      <c r="W2438" s="132" t="e">
        <v>#N/A</v>
      </c>
      <c r="X2438" s="132" t="e">
        <v>#N/A</v>
      </c>
      <c r="Y2438" s="132" t="e">
        <v>#N/A</v>
      </c>
      <c r="Z2438" s="132" t="e">
        <v>#N/A</v>
      </c>
      <c r="AA2438" s="132" t="e">
        <v>#N/A</v>
      </c>
      <c r="AB2438" s="132" t="e">
        <v>#N/A</v>
      </c>
      <c r="AC2438" s="132" t="e">
        <v>#N/A</v>
      </c>
      <c r="AD2438" s="132" t="e">
        <v>#N/A</v>
      </c>
      <c r="AE2438" s="132" t="e">
        <v>#N/A</v>
      </c>
      <c r="AF2438" s="132" t="e">
        <v>#N/A</v>
      </c>
    </row>
    <row r="2439" spans="1:32">
      <c r="A2439" s="129">
        <v>40070</v>
      </c>
      <c r="B2439" s="132" t="e">
        <v>#N/A</v>
      </c>
      <c r="C2439" s="132" t="e">
        <v>#N/A</v>
      </c>
      <c r="D2439" s="132" t="e">
        <v>#N/A</v>
      </c>
      <c r="E2439" s="132" t="e">
        <v>#N/A</v>
      </c>
      <c r="F2439" s="132" t="e">
        <v>#N/A</v>
      </c>
      <c r="G2439" s="132" t="e">
        <v>#N/A</v>
      </c>
      <c r="H2439" s="132" t="e">
        <v>#N/A</v>
      </c>
      <c r="I2439" s="132" t="e">
        <v>#N/A</v>
      </c>
      <c r="J2439" s="132" t="e">
        <v>#N/A</v>
      </c>
      <c r="K2439" s="132" t="e">
        <v>#N/A</v>
      </c>
      <c r="L2439" s="132" t="e">
        <v>#N/A</v>
      </c>
      <c r="M2439" s="132" t="e">
        <v>#N/A</v>
      </c>
      <c r="N2439" s="132" t="e">
        <v>#N/A</v>
      </c>
      <c r="R2439" s="132" t="e">
        <v>#N/A</v>
      </c>
      <c r="S2439" s="132" t="e">
        <v>#N/A</v>
      </c>
      <c r="T2439" s="132" t="e">
        <v>#N/A</v>
      </c>
      <c r="U2439" s="132" t="e">
        <v>#N/A</v>
      </c>
      <c r="V2439" s="132" t="e">
        <v>#N/A</v>
      </c>
      <c r="W2439" s="132" t="e">
        <v>#N/A</v>
      </c>
      <c r="X2439" s="132" t="e">
        <v>#N/A</v>
      </c>
      <c r="Y2439" s="132" t="e">
        <v>#N/A</v>
      </c>
      <c r="Z2439" s="132" t="e">
        <v>#N/A</v>
      </c>
      <c r="AA2439" s="132" t="e">
        <v>#N/A</v>
      </c>
      <c r="AB2439" s="132" t="e">
        <v>#N/A</v>
      </c>
      <c r="AC2439" s="132" t="e">
        <v>#N/A</v>
      </c>
      <c r="AD2439" s="132" t="e">
        <v>#N/A</v>
      </c>
      <c r="AE2439" s="132" t="e">
        <v>#N/A</v>
      </c>
      <c r="AF2439" s="132" t="e">
        <v>#N/A</v>
      </c>
    </row>
    <row r="2440" spans="1:32">
      <c r="A2440" s="129">
        <v>40071</v>
      </c>
      <c r="B2440" s="132">
        <v>538200</v>
      </c>
      <c r="C2440" s="132">
        <v>49331</v>
      </c>
      <c r="D2440" s="132">
        <v>283539</v>
      </c>
      <c r="E2440" s="132">
        <v>41297</v>
      </c>
      <c r="F2440" s="132">
        <v>59150</v>
      </c>
      <c r="G2440" s="132">
        <v>469152</v>
      </c>
      <c r="H2440" s="132">
        <v>43630</v>
      </c>
      <c r="I2440" s="132">
        <v>18122</v>
      </c>
      <c r="J2440" s="132">
        <v>12070</v>
      </c>
      <c r="K2440" s="132">
        <v>10450</v>
      </c>
      <c r="L2440" s="132">
        <v>0</v>
      </c>
      <c r="M2440" s="132">
        <v>69048</v>
      </c>
      <c r="N2440" s="132">
        <v>538200</v>
      </c>
      <c r="R2440" s="132">
        <v>49845</v>
      </c>
      <c r="S2440" s="132">
        <v>71027</v>
      </c>
      <c r="T2440" s="132">
        <v>225751</v>
      </c>
      <c r="U2440" s="132">
        <v>4360</v>
      </c>
      <c r="V2440" s="132">
        <v>800</v>
      </c>
      <c r="W2440" s="132">
        <v>10000</v>
      </c>
      <c r="X2440" s="132">
        <v>21850</v>
      </c>
      <c r="Y2440" s="132">
        <v>4050</v>
      </c>
      <c r="Z2440" s="132">
        <v>4081</v>
      </c>
      <c r="AA2440" s="132">
        <v>4500</v>
      </c>
      <c r="AB2440" s="132">
        <v>0</v>
      </c>
      <c r="AC2440" s="132">
        <v>0</v>
      </c>
      <c r="AD2440" s="132">
        <v>0</v>
      </c>
      <c r="AE2440" s="132">
        <v>8000</v>
      </c>
      <c r="AF2440" s="132">
        <v>2900</v>
      </c>
    </row>
    <row r="2441" spans="1:32">
      <c r="A2441" s="129">
        <v>40072</v>
      </c>
      <c r="B2441" s="132" t="e">
        <v>#N/A</v>
      </c>
      <c r="C2441" s="132" t="e">
        <v>#N/A</v>
      </c>
      <c r="D2441" s="132" t="e">
        <v>#N/A</v>
      </c>
      <c r="E2441" s="132" t="e">
        <v>#N/A</v>
      </c>
      <c r="F2441" s="132" t="e">
        <v>#N/A</v>
      </c>
      <c r="G2441" s="132" t="e">
        <v>#N/A</v>
      </c>
      <c r="H2441" s="132" t="e">
        <v>#N/A</v>
      </c>
      <c r="I2441" s="132" t="e">
        <v>#N/A</v>
      </c>
      <c r="J2441" s="132" t="e">
        <v>#N/A</v>
      </c>
      <c r="K2441" s="132" t="e">
        <v>#N/A</v>
      </c>
      <c r="L2441" s="132" t="e">
        <v>#N/A</v>
      </c>
      <c r="M2441" s="132" t="e">
        <v>#N/A</v>
      </c>
      <c r="N2441" s="132" t="e">
        <v>#N/A</v>
      </c>
      <c r="R2441" s="132" t="e">
        <v>#N/A</v>
      </c>
      <c r="S2441" s="132" t="e">
        <v>#N/A</v>
      </c>
      <c r="T2441" s="132" t="e">
        <v>#N/A</v>
      </c>
      <c r="U2441" s="132" t="e">
        <v>#N/A</v>
      </c>
      <c r="V2441" s="132" t="e">
        <v>#N/A</v>
      </c>
      <c r="W2441" s="132" t="e">
        <v>#N/A</v>
      </c>
      <c r="X2441" s="132" t="e">
        <v>#N/A</v>
      </c>
      <c r="Y2441" s="132" t="e">
        <v>#N/A</v>
      </c>
      <c r="Z2441" s="132" t="e">
        <v>#N/A</v>
      </c>
      <c r="AA2441" s="132" t="e">
        <v>#N/A</v>
      </c>
      <c r="AB2441" s="132" t="e">
        <v>#N/A</v>
      </c>
      <c r="AC2441" s="132" t="e">
        <v>#N/A</v>
      </c>
      <c r="AD2441" s="132" t="e">
        <v>#N/A</v>
      </c>
      <c r="AE2441" s="132" t="e">
        <v>#N/A</v>
      </c>
      <c r="AF2441" s="132" t="e">
        <v>#N/A</v>
      </c>
    </row>
    <row r="2442" spans="1:32">
      <c r="A2442" s="129">
        <v>40073</v>
      </c>
      <c r="B2442" s="132" t="e">
        <v>#N/A</v>
      </c>
      <c r="C2442" s="132" t="e">
        <v>#N/A</v>
      </c>
      <c r="D2442" s="132" t="e">
        <v>#N/A</v>
      </c>
      <c r="E2442" s="132" t="e">
        <v>#N/A</v>
      </c>
      <c r="F2442" s="132" t="e">
        <v>#N/A</v>
      </c>
      <c r="G2442" s="132" t="e">
        <v>#N/A</v>
      </c>
      <c r="H2442" s="132" t="e">
        <v>#N/A</v>
      </c>
      <c r="I2442" s="132" t="e">
        <v>#N/A</v>
      </c>
      <c r="J2442" s="132" t="e">
        <v>#N/A</v>
      </c>
      <c r="K2442" s="132" t="e">
        <v>#N/A</v>
      </c>
      <c r="L2442" s="132" t="e">
        <v>#N/A</v>
      </c>
      <c r="M2442" s="132" t="e">
        <v>#N/A</v>
      </c>
      <c r="N2442" s="132" t="e">
        <v>#N/A</v>
      </c>
      <c r="R2442" s="132" t="e">
        <v>#N/A</v>
      </c>
      <c r="S2442" s="132" t="e">
        <v>#N/A</v>
      </c>
      <c r="T2442" s="132" t="e">
        <v>#N/A</v>
      </c>
      <c r="U2442" s="132" t="e">
        <v>#N/A</v>
      </c>
      <c r="V2442" s="132" t="e">
        <v>#N/A</v>
      </c>
      <c r="W2442" s="132" t="e">
        <v>#N/A</v>
      </c>
      <c r="X2442" s="132" t="e">
        <v>#N/A</v>
      </c>
      <c r="Y2442" s="132" t="e">
        <v>#N/A</v>
      </c>
      <c r="Z2442" s="132" t="e">
        <v>#N/A</v>
      </c>
      <c r="AA2442" s="132" t="e">
        <v>#N/A</v>
      </c>
      <c r="AB2442" s="132" t="e">
        <v>#N/A</v>
      </c>
      <c r="AC2442" s="132" t="e">
        <v>#N/A</v>
      </c>
      <c r="AD2442" s="132" t="e">
        <v>#N/A</v>
      </c>
      <c r="AE2442" s="132" t="e">
        <v>#N/A</v>
      </c>
      <c r="AF2442" s="132" t="e">
        <v>#N/A</v>
      </c>
    </row>
    <row r="2443" spans="1:32">
      <c r="A2443" s="129">
        <v>40074</v>
      </c>
      <c r="B2443" s="132" t="e">
        <v>#N/A</v>
      </c>
      <c r="C2443" s="132" t="e">
        <v>#N/A</v>
      </c>
      <c r="D2443" s="132" t="e">
        <v>#N/A</v>
      </c>
      <c r="E2443" s="132" t="e">
        <v>#N/A</v>
      </c>
      <c r="F2443" s="132" t="e">
        <v>#N/A</v>
      </c>
      <c r="G2443" s="132" t="e">
        <v>#N/A</v>
      </c>
      <c r="H2443" s="132" t="e">
        <v>#N/A</v>
      </c>
      <c r="I2443" s="132" t="e">
        <v>#N/A</v>
      </c>
      <c r="J2443" s="132" t="e">
        <v>#N/A</v>
      </c>
      <c r="K2443" s="132" t="e">
        <v>#N/A</v>
      </c>
      <c r="L2443" s="132" t="e">
        <v>#N/A</v>
      </c>
      <c r="M2443" s="132" t="e">
        <v>#N/A</v>
      </c>
      <c r="N2443" s="132" t="e">
        <v>#N/A</v>
      </c>
      <c r="R2443" s="132" t="e">
        <v>#N/A</v>
      </c>
      <c r="S2443" s="132" t="e">
        <v>#N/A</v>
      </c>
      <c r="T2443" s="132" t="e">
        <v>#N/A</v>
      </c>
      <c r="U2443" s="132" t="e">
        <v>#N/A</v>
      </c>
      <c r="V2443" s="132" t="e">
        <v>#N/A</v>
      </c>
      <c r="W2443" s="132" t="e">
        <v>#N/A</v>
      </c>
      <c r="X2443" s="132" t="e">
        <v>#N/A</v>
      </c>
      <c r="Y2443" s="132" t="e">
        <v>#N/A</v>
      </c>
      <c r="Z2443" s="132" t="e">
        <v>#N/A</v>
      </c>
      <c r="AA2443" s="132" t="e">
        <v>#N/A</v>
      </c>
      <c r="AB2443" s="132" t="e">
        <v>#N/A</v>
      </c>
      <c r="AC2443" s="132" t="e">
        <v>#N/A</v>
      </c>
      <c r="AD2443" s="132" t="e">
        <v>#N/A</v>
      </c>
      <c r="AE2443" s="132" t="e">
        <v>#N/A</v>
      </c>
      <c r="AF2443" s="132" t="e">
        <v>#N/A</v>
      </c>
    </row>
    <row r="2444" spans="1:32">
      <c r="A2444" s="129">
        <v>40077</v>
      </c>
      <c r="B2444" s="132" t="e">
        <v>#N/A</v>
      </c>
      <c r="C2444" s="132" t="e">
        <v>#N/A</v>
      </c>
      <c r="D2444" s="132" t="e">
        <v>#N/A</v>
      </c>
      <c r="E2444" s="132" t="e">
        <v>#N/A</v>
      </c>
      <c r="F2444" s="132" t="e">
        <v>#N/A</v>
      </c>
      <c r="G2444" s="132" t="e">
        <v>#N/A</v>
      </c>
      <c r="H2444" s="132" t="e">
        <v>#N/A</v>
      </c>
      <c r="I2444" s="132" t="e">
        <v>#N/A</v>
      </c>
      <c r="J2444" s="132" t="e">
        <v>#N/A</v>
      </c>
      <c r="K2444" s="132" t="e">
        <v>#N/A</v>
      </c>
      <c r="L2444" s="132" t="e">
        <v>#N/A</v>
      </c>
      <c r="M2444" s="132" t="e">
        <v>#N/A</v>
      </c>
      <c r="N2444" s="132" t="e">
        <v>#N/A</v>
      </c>
      <c r="R2444" s="132" t="e">
        <v>#N/A</v>
      </c>
      <c r="S2444" s="132" t="e">
        <v>#N/A</v>
      </c>
      <c r="T2444" s="132" t="e">
        <v>#N/A</v>
      </c>
      <c r="U2444" s="132" t="e">
        <v>#N/A</v>
      </c>
      <c r="V2444" s="132" t="e">
        <v>#N/A</v>
      </c>
      <c r="W2444" s="132" t="e">
        <v>#N/A</v>
      </c>
      <c r="X2444" s="132" t="e">
        <v>#N/A</v>
      </c>
      <c r="Y2444" s="132" t="e">
        <v>#N/A</v>
      </c>
      <c r="Z2444" s="132" t="e">
        <v>#N/A</v>
      </c>
      <c r="AA2444" s="132" t="e">
        <v>#N/A</v>
      </c>
      <c r="AB2444" s="132" t="e">
        <v>#N/A</v>
      </c>
      <c r="AC2444" s="132" t="e">
        <v>#N/A</v>
      </c>
      <c r="AD2444" s="132" t="e">
        <v>#N/A</v>
      </c>
      <c r="AE2444" s="132" t="e">
        <v>#N/A</v>
      </c>
      <c r="AF2444" s="132" t="e">
        <v>#N/A</v>
      </c>
    </row>
    <row r="2445" spans="1:32">
      <c r="A2445" s="129">
        <v>40078</v>
      </c>
      <c r="B2445" s="132" t="e">
        <v>#N/A</v>
      </c>
      <c r="C2445" s="132" t="e">
        <v>#N/A</v>
      </c>
      <c r="D2445" s="132" t="e">
        <v>#N/A</v>
      </c>
      <c r="E2445" s="132" t="e">
        <v>#N/A</v>
      </c>
      <c r="F2445" s="132" t="e">
        <v>#N/A</v>
      </c>
      <c r="G2445" s="132" t="e">
        <v>#N/A</v>
      </c>
      <c r="H2445" s="132" t="e">
        <v>#N/A</v>
      </c>
      <c r="I2445" s="132" t="e">
        <v>#N/A</v>
      </c>
      <c r="J2445" s="132" t="e">
        <v>#N/A</v>
      </c>
      <c r="K2445" s="132" t="e">
        <v>#N/A</v>
      </c>
      <c r="L2445" s="132" t="e">
        <v>#N/A</v>
      </c>
      <c r="M2445" s="132" t="e">
        <v>#N/A</v>
      </c>
      <c r="N2445" s="132" t="e">
        <v>#N/A</v>
      </c>
      <c r="R2445" s="132" t="e">
        <v>#N/A</v>
      </c>
      <c r="S2445" s="132" t="e">
        <v>#N/A</v>
      </c>
      <c r="T2445" s="132" t="e">
        <v>#N/A</v>
      </c>
      <c r="U2445" s="132" t="e">
        <v>#N/A</v>
      </c>
      <c r="V2445" s="132" t="e">
        <v>#N/A</v>
      </c>
      <c r="W2445" s="132" t="e">
        <v>#N/A</v>
      </c>
      <c r="X2445" s="132" t="e">
        <v>#N/A</v>
      </c>
      <c r="Y2445" s="132" t="e">
        <v>#N/A</v>
      </c>
      <c r="Z2445" s="132" t="e">
        <v>#N/A</v>
      </c>
      <c r="AA2445" s="132" t="e">
        <v>#N/A</v>
      </c>
      <c r="AB2445" s="132" t="e">
        <v>#N/A</v>
      </c>
      <c r="AC2445" s="132" t="e">
        <v>#N/A</v>
      </c>
      <c r="AD2445" s="132" t="e">
        <v>#N/A</v>
      </c>
      <c r="AE2445" s="132" t="e">
        <v>#N/A</v>
      </c>
      <c r="AF2445" s="132" t="e">
        <v>#N/A</v>
      </c>
    </row>
    <row r="2446" spans="1:32">
      <c r="A2446" s="129">
        <v>40079</v>
      </c>
      <c r="B2446" s="132" t="e">
        <v>#N/A</v>
      </c>
      <c r="C2446" s="132">
        <v>80764</v>
      </c>
      <c r="D2446" s="132">
        <v>410039</v>
      </c>
      <c r="E2446" s="132">
        <v>83798</v>
      </c>
      <c r="F2446" s="132">
        <v>116710</v>
      </c>
      <c r="G2446" s="132">
        <v>751517</v>
      </c>
      <c r="H2446" s="132">
        <v>47220</v>
      </c>
      <c r="I2446" s="132">
        <v>28473</v>
      </c>
      <c r="J2446" s="132">
        <v>27237</v>
      </c>
      <c r="K2446" s="132">
        <v>14940</v>
      </c>
      <c r="L2446" s="132">
        <v>650</v>
      </c>
      <c r="M2446" s="132">
        <v>86139</v>
      </c>
      <c r="N2446" s="132" t="e">
        <v>#N/A</v>
      </c>
      <c r="R2446" s="132">
        <v>55845</v>
      </c>
      <c r="S2446" s="132">
        <v>94837</v>
      </c>
      <c r="T2446" s="132">
        <v>312251</v>
      </c>
      <c r="U2446" s="132">
        <v>19950</v>
      </c>
      <c r="V2446" s="132">
        <v>800</v>
      </c>
      <c r="W2446" s="132">
        <v>10000</v>
      </c>
      <c r="X2446" s="132">
        <v>44909</v>
      </c>
      <c r="Y2446" s="132">
        <v>13450</v>
      </c>
      <c r="Z2446" s="132">
        <v>4081</v>
      </c>
      <c r="AA2446" s="132">
        <v>4500</v>
      </c>
      <c r="AB2446" s="132">
        <v>0</v>
      </c>
      <c r="AC2446" s="132">
        <v>0</v>
      </c>
      <c r="AD2446" s="132">
        <v>0</v>
      </c>
      <c r="AE2446" s="132">
        <v>8000</v>
      </c>
      <c r="AF2446" s="132">
        <v>6790</v>
      </c>
    </row>
    <row r="2447" spans="1:32">
      <c r="A2447" s="129">
        <v>40080</v>
      </c>
      <c r="B2447" s="132" t="e">
        <v>#N/A</v>
      </c>
      <c r="C2447" s="132" t="e">
        <v>#N/A</v>
      </c>
      <c r="D2447" s="132" t="e">
        <v>#N/A</v>
      </c>
      <c r="E2447" s="132" t="e">
        <v>#N/A</v>
      </c>
      <c r="F2447" s="132" t="e">
        <v>#N/A</v>
      </c>
      <c r="G2447" s="132" t="e">
        <v>#N/A</v>
      </c>
      <c r="H2447" s="132" t="e">
        <v>#N/A</v>
      </c>
      <c r="I2447" s="132" t="e">
        <v>#N/A</v>
      </c>
      <c r="J2447" s="132" t="e">
        <v>#N/A</v>
      </c>
      <c r="K2447" s="132" t="e">
        <v>#N/A</v>
      </c>
      <c r="L2447" s="132" t="e">
        <v>#N/A</v>
      </c>
      <c r="M2447" s="132" t="e">
        <v>#N/A</v>
      </c>
      <c r="N2447" s="132" t="e">
        <v>#N/A</v>
      </c>
      <c r="R2447" s="132" t="e">
        <v>#N/A</v>
      </c>
      <c r="S2447" s="132" t="e">
        <v>#N/A</v>
      </c>
      <c r="T2447" s="132" t="e">
        <v>#N/A</v>
      </c>
      <c r="U2447" s="132" t="e">
        <v>#N/A</v>
      </c>
      <c r="V2447" s="132" t="e">
        <v>#N/A</v>
      </c>
      <c r="W2447" s="132" t="e">
        <v>#N/A</v>
      </c>
      <c r="X2447" s="132" t="e">
        <v>#N/A</v>
      </c>
      <c r="Y2447" s="132" t="e">
        <v>#N/A</v>
      </c>
      <c r="Z2447" s="132" t="e">
        <v>#N/A</v>
      </c>
      <c r="AA2447" s="132" t="e">
        <v>#N/A</v>
      </c>
      <c r="AB2447" s="132" t="e">
        <v>#N/A</v>
      </c>
      <c r="AC2447" s="132" t="e">
        <v>#N/A</v>
      </c>
      <c r="AD2447" s="132" t="e">
        <v>#N/A</v>
      </c>
      <c r="AE2447" s="132" t="e">
        <v>#N/A</v>
      </c>
      <c r="AF2447" s="132" t="e">
        <v>#N/A</v>
      </c>
    </row>
    <row r="2448" spans="1:32">
      <c r="A2448" s="129">
        <v>40081</v>
      </c>
      <c r="B2448" s="132">
        <v>1042281</v>
      </c>
      <c r="C2448" s="132">
        <v>99014</v>
      </c>
      <c r="D2448" s="132">
        <v>515199</v>
      </c>
      <c r="E2448" s="132">
        <v>109268</v>
      </c>
      <c r="F2448" s="132">
        <v>134210</v>
      </c>
      <c r="G2448" s="132">
        <v>924387</v>
      </c>
      <c r="H2448" s="132">
        <v>60145</v>
      </c>
      <c r="I2448" s="132">
        <v>39603</v>
      </c>
      <c r="J2448" s="132">
        <v>31437</v>
      </c>
      <c r="K2448" s="132">
        <v>16730</v>
      </c>
      <c r="L2448" s="132">
        <v>2350</v>
      </c>
      <c r="M2448" s="132">
        <v>117894</v>
      </c>
      <c r="N2448" s="132">
        <v>1042281</v>
      </c>
      <c r="R2448" s="132">
        <v>62345</v>
      </c>
      <c r="S2448" s="132">
        <v>106337</v>
      </c>
      <c r="T2448" s="132">
        <v>399751</v>
      </c>
      <c r="U2448" s="132">
        <v>51570</v>
      </c>
      <c r="V2448" s="132">
        <v>800</v>
      </c>
      <c r="W2448" s="132">
        <v>20000</v>
      </c>
      <c r="X2448" s="132">
        <v>46709</v>
      </c>
      <c r="Y2448" s="132">
        <v>16650</v>
      </c>
      <c r="Z2448" s="132">
        <v>4081</v>
      </c>
      <c r="AA2448" s="132">
        <v>6200</v>
      </c>
      <c r="AB2448" s="132">
        <v>0</v>
      </c>
      <c r="AC2448" s="132">
        <v>0</v>
      </c>
      <c r="AD2448" s="132">
        <v>0</v>
      </c>
      <c r="AE2448" s="132">
        <v>19700</v>
      </c>
      <c r="AF2448" s="132">
        <v>6790</v>
      </c>
    </row>
    <row r="2449" spans="1:32">
      <c r="A2449" s="129">
        <v>40084</v>
      </c>
      <c r="B2449" s="132" t="e">
        <v>#N/A</v>
      </c>
      <c r="C2449" s="132" t="e">
        <v>#N/A</v>
      </c>
      <c r="D2449" s="132" t="e">
        <v>#N/A</v>
      </c>
      <c r="E2449" s="132" t="e">
        <v>#N/A</v>
      </c>
      <c r="F2449" s="132" t="e">
        <v>#N/A</v>
      </c>
      <c r="G2449" s="132" t="e">
        <v>#N/A</v>
      </c>
      <c r="H2449" s="132" t="e">
        <v>#N/A</v>
      </c>
      <c r="I2449" s="132" t="e">
        <v>#N/A</v>
      </c>
      <c r="J2449" s="132" t="e">
        <v>#N/A</v>
      </c>
      <c r="K2449" s="132" t="e">
        <v>#N/A</v>
      </c>
      <c r="L2449" s="132" t="e">
        <v>#N/A</v>
      </c>
      <c r="M2449" s="132" t="e">
        <v>#N/A</v>
      </c>
      <c r="N2449" s="132" t="e">
        <v>#N/A</v>
      </c>
      <c r="R2449" s="132" t="e">
        <v>#N/A</v>
      </c>
      <c r="S2449" s="132" t="e">
        <v>#N/A</v>
      </c>
      <c r="T2449" s="132" t="e">
        <v>#N/A</v>
      </c>
      <c r="U2449" s="132" t="e">
        <v>#N/A</v>
      </c>
      <c r="V2449" s="132" t="e">
        <v>#N/A</v>
      </c>
      <c r="W2449" s="132" t="e">
        <v>#N/A</v>
      </c>
      <c r="X2449" s="132" t="e">
        <v>#N/A</v>
      </c>
      <c r="Y2449" s="132" t="e">
        <v>#N/A</v>
      </c>
      <c r="Z2449" s="132" t="e">
        <v>#N/A</v>
      </c>
      <c r="AA2449" s="132" t="e">
        <v>#N/A</v>
      </c>
      <c r="AB2449" s="132" t="e">
        <v>#N/A</v>
      </c>
      <c r="AC2449" s="132" t="e">
        <v>#N/A</v>
      </c>
      <c r="AD2449" s="132" t="e">
        <v>#N/A</v>
      </c>
      <c r="AE2449" s="132" t="e">
        <v>#N/A</v>
      </c>
      <c r="AF2449" s="132" t="e">
        <v>#N/A</v>
      </c>
    </row>
    <row r="2450" spans="1:32">
      <c r="A2450" s="129">
        <v>40085</v>
      </c>
      <c r="B2450" s="132" t="e">
        <v>#N/A</v>
      </c>
      <c r="C2450" s="132" t="e">
        <v>#N/A</v>
      </c>
      <c r="D2450" s="132" t="e">
        <v>#N/A</v>
      </c>
      <c r="E2450" s="132" t="e">
        <v>#N/A</v>
      </c>
      <c r="F2450" s="132" t="e">
        <v>#N/A</v>
      </c>
      <c r="G2450" s="132" t="e">
        <v>#N/A</v>
      </c>
      <c r="H2450" s="132" t="e">
        <v>#N/A</v>
      </c>
      <c r="I2450" s="132" t="e">
        <v>#N/A</v>
      </c>
      <c r="J2450" s="132" t="e">
        <v>#N/A</v>
      </c>
      <c r="K2450" s="132" t="e">
        <v>#N/A</v>
      </c>
      <c r="L2450" s="132" t="e">
        <v>#N/A</v>
      </c>
      <c r="M2450" s="132" t="e">
        <v>#N/A</v>
      </c>
      <c r="N2450" s="132" t="e">
        <v>#N/A</v>
      </c>
      <c r="R2450" s="132" t="e">
        <v>#N/A</v>
      </c>
      <c r="S2450" s="132" t="e">
        <v>#N/A</v>
      </c>
      <c r="T2450" s="132" t="e">
        <v>#N/A</v>
      </c>
      <c r="U2450" s="132" t="e">
        <v>#N/A</v>
      </c>
      <c r="V2450" s="132" t="e">
        <v>#N/A</v>
      </c>
      <c r="W2450" s="132" t="e">
        <v>#N/A</v>
      </c>
      <c r="X2450" s="132" t="e">
        <v>#N/A</v>
      </c>
      <c r="Y2450" s="132" t="e">
        <v>#N/A</v>
      </c>
      <c r="Z2450" s="132" t="e">
        <v>#N/A</v>
      </c>
      <c r="AA2450" s="132" t="e">
        <v>#N/A</v>
      </c>
      <c r="AB2450" s="132" t="e">
        <v>#N/A</v>
      </c>
      <c r="AC2450" s="132" t="e">
        <v>#N/A</v>
      </c>
      <c r="AD2450" s="132" t="e">
        <v>#N/A</v>
      </c>
      <c r="AE2450" s="132" t="e">
        <v>#N/A</v>
      </c>
      <c r="AF2450" s="132" t="e">
        <v>#N/A</v>
      </c>
    </row>
    <row r="2451" spans="1:32">
      <c r="A2451" s="129">
        <v>40086</v>
      </c>
      <c r="B2451" s="132">
        <v>1269337</v>
      </c>
      <c r="C2451" s="132">
        <v>132083</v>
      </c>
      <c r="D2451" s="132">
        <v>604160</v>
      </c>
      <c r="E2451" s="132">
        <v>140287</v>
      </c>
      <c r="F2451" s="132">
        <v>154478</v>
      </c>
      <c r="G2451" s="132">
        <v>1126094</v>
      </c>
      <c r="H2451" s="132">
        <v>67045</v>
      </c>
      <c r="I2451" s="132">
        <v>48357</v>
      </c>
      <c r="J2451" s="132">
        <v>49477</v>
      </c>
      <c r="K2451" s="132">
        <v>21280</v>
      </c>
      <c r="L2451" s="132">
        <v>11045</v>
      </c>
      <c r="M2451" s="132">
        <v>143243</v>
      </c>
      <c r="N2451" s="132">
        <v>1269337</v>
      </c>
      <c r="R2451" s="132">
        <v>73015</v>
      </c>
      <c r="S2451" s="132">
        <v>123337</v>
      </c>
      <c r="T2451" s="132">
        <v>452809</v>
      </c>
      <c r="U2451" s="132">
        <v>80405</v>
      </c>
      <c r="V2451" s="132">
        <v>800</v>
      </c>
      <c r="W2451" s="132">
        <v>20000</v>
      </c>
      <c r="X2451" s="132">
        <v>62673</v>
      </c>
      <c r="Y2451" s="132">
        <v>16650</v>
      </c>
      <c r="Z2451" s="132">
        <v>15887</v>
      </c>
      <c r="AA2451" s="132">
        <v>6200</v>
      </c>
      <c r="AB2451" s="132">
        <v>0</v>
      </c>
      <c r="AC2451" s="132">
        <v>0</v>
      </c>
      <c r="AD2451" s="132">
        <v>0</v>
      </c>
      <c r="AE2451" s="132">
        <v>50865</v>
      </c>
      <c r="AF2451" s="132">
        <v>6790</v>
      </c>
    </row>
    <row r="2452" spans="1:32">
      <c r="A2452" s="129">
        <v>40087</v>
      </c>
      <c r="B2452" s="132" t="e">
        <v>#N/A</v>
      </c>
      <c r="C2452" s="132" t="e">
        <v>#N/A</v>
      </c>
      <c r="D2452" s="132" t="e">
        <v>#N/A</v>
      </c>
      <c r="E2452" s="132" t="e">
        <v>#N/A</v>
      </c>
      <c r="F2452" s="132" t="e">
        <v>#N/A</v>
      </c>
      <c r="G2452" s="132" t="e">
        <v>#N/A</v>
      </c>
      <c r="H2452" s="132" t="e">
        <v>#N/A</v>
      </c>
      <c r="I2452" s="132" t="e">
        <v>#N/A</v>
      </c>
      <c r="J2452" s="132" t="e">
        <v>#N/A</v>
      </c>
      <c r="K2452" s="132" t="e">
        <v>#N/A</v>
      </c>
      <c r="L2452" s="132" t="e">
        <v>#N/A</v>
      </c>
      <c r="M2452" s="132" t="e">
        <v>#N/A</v>
      </c>
      <c r="N2452" s="132" t="e">
        <v>#N/A</v>
      </c>
      <c r="R2452" s="132" t="e">
        <v>#N/A</v>
      </c>
      <c r="S2452" s="132" t="e">
        <v>#N/A</v>
      </c>
      <c r="T2452" s="132" t="e">
        <v>#N/A</v>
      </c>
      <c r="U2452" s="132" t="e">
        <v>#N/A</v>
      </c>
      <c r="V2452" s="132" t="e">
        <v>#N/A</v>
      </c>
      <c r="W2452" s="132" t="e">
        <v>#N/A</v>
      </c>
      <c r="X2452" s="132" t="e">
        <v>#N/A</v>
      </c>
      <c r="Y2452" s="132" t="e">
        <v>#N/A</v>
      </c>
      <c r="Z2452" s="132" t="e">
        <v>#N/A</v>
      </c>
      <c r="AA2452" s="132" t="e">
        <v>#N/A</v>
      </c>
      <c r="AB2452" s="132" t="e">
        <v>#N/A</v>
      </c>
      <c r="AC2452" s="132" t="e">
        <v>#N/A</v>
      </c>
      <c r="AD2452" s="132" t="e">
        <v>#N/A</v>
      </c>
      <c r="AE2452" s="132" t="e">
        <v>#N/A</v>
      </c>
      <c r="AF2452" s="132" t="e">
        <v>#N/A</v>
      </c>
    </row>
    <row r="2453" spans="1:32">
      <c r="A2453" s="129">
        <v>40088</v>
      </c>
      <c r="B2453" s="132" t="e">
        <v>#N/A</v>
      </c>
      <c r="C2453" s="132" t="e">
        <v>#N/A</v>
      </c>
      <c r="D2453" s="132" t="e">
        <v>#N/A</v>
      </c>
      <c r="E2453" s="132" t="e">
        <v>#N/A</v>
      </c>
      <c r="F2453" s="132" t="e">
        <v>#N/A</v>
      </c>
      <c r="G2453" s="132" t="e">
        <v>#N/A</v>
      </c>
      <c r="H2453" s="132" t="e">
        <v>#N/A</v>
      </c>
      <c r="I2453" s="132" t="e">
        <v>#N/A</v>
      </c>
      <c r="J2453" s="132" t="e">
        <v>#N/A</v>
      </c>
      <c r="K2453" s="132" t="e">
        <v>#N/A</v>
      </c>
      <c r="L2453" s="132" t="e">
        <v>#N/A</v>
      </c>
      <c r="M2453" s="132" t="e">
        <v>#N/A</v>
      </c>
      <c r="N2453" s="132" t="e">
        <v>#N/A</v>
      </c>
      <c r="R2453" s="132" t="e">
        <v>#N/A</v>
      </c>
      <c r="S2453" s="132" t="e">
        <v>#N/A</v>
      </c>
      <c r="T2453" s="132" t="e">
        <v>#N/A</v>
      </c>
      <c r="U2453" s="132" t="e">
        <v>#N/A</v>
      </c>
      <c r="V2453" s="132" t="e">
        <v>#N/A</v>
      </c>
      <c r="W2453" s="132" t="e">
        <v>#N/A</v>
      </c>
      <c r="X2453" s="132" t="e">
        <v>#N/A</v>
      </c>
      <c r="Y2453" s="132" t="e">
        <v>#N/A</v>
      </c>
      <c r="Z2453" s="132" t="e">
        <v>#N/A</v>
      </c>
      <c r="AA2453" s="132" t="e">
        <v>#N/A</v>
      </c>
      <c r="AB2453" s="132" t="e">
        <v>#N/A</v>
      </c>
      <c r="AC2453" s="132" t="e">
        <v>#N/A</v>
      </c>
      <c r="AD2453" s="132" t="e">
        <v>#N/A</v>
      </c>
      <c r="AE2453" s="132" t="e">
        <v>#N/A</v>
      </c>
      <c r="AF2453" s="132" t="e">
        <v>#N/A</v>
      </c>
    </row>
    <row r="2454" spans="1:32">
      <c r="A2454" s="129">
        <v>40091</v>
      </c>
      <c r="B2454" s="132" t="e">
        <v>#N/A</v>
      </c>
      <c r="C2454" s="132" t="e">
        <v>#N/A</v>
      </c>
      <c r="D2454" s="132" t="e">
        <v>#N/A</v>
      </c>
      <c r="E2454" s="132" t="e">
        <v>#N/A</v>
      </c>
      <c r="F2454" s="132" t="e">
        <v>#N/A</v>
      </c>
      <c r="G2454" s="132" t="e">
        <v>#N/A</v>
      </c>
      <c r="H2454" s="132" t="e">
        <v>#N/A</v>
      </c>
      <c r="I2454" s="132" t="e">
        <v>#N/A</v>
      </c>
      <c r="J2454" s="132" t="e">
        <v>#N/A</v>
      </c>
      <c r="K2454" s="132" t="e">
        <v>#N/A</v>
      </c>
      <c r="L2454" s="132" t="e">
        <v>#N/A</v>
      </c>
      <c r="M2454" s="132" t="e">
        <v>#N/A</v>
      </c>
      <c r="N2454" s="132" t="e">
        <v>#N/A</v>
      </c>
      <c r="R2454" s="132" t="e">
        <v>#N/A</v>
      </c>
      <c r="S2454" s="132" t="e">
        <v>#N/A</v>
      </c>
      <c r="T2454" s="132" t="e">
        <v>#N/A</v>
      </c>
      <c r="U2454" s="132" t="e">
        <v>#N/A</v>
      </c>
      <c r="V2454" s="132" t="e">
        <v>#N/A</v>
      </c>
      <c r="W2454" s="132" t="e">
        <v>#N/A</v>
      </c>
      <c r="X2454" s="132" t="e">
        <v>#N/A</v>
      </c>
      <c r="Y2454" s="132" t="e">
        <v>#N/A</v>
      </c>
      <c r="Z2454" s="132" t="e">
        <v>#N/A</v>
      </c>
      <c r="AA2454" s="132" t="e">
        <v>#N/A</v>
      </c>
      <c r="AB2454" s="132" t="e">
        <v>#N/A</v>
      </c>
      <c r="AC2454" s="132" t="e">
        <v>#N/A</v>
      </c>
      <c r="AD2454" s="132" t="e">
        <v>#N/A</v>
      </c>
      <c r="AE2454" s="132" t="e">
        <v>#N/A</v>
      </c>
      <c r="AF2454" s="132" t="e">
        <v>#N/A</v>
      </c>
    </row>
    <row r="2455" spans="1:32">
      <c r="A2455" s="129">
        <v>40092</v>
      </c>
      <c r="B2455" s="132" t="e">
        <v>#N/A</v>
      </c>
      <c r="C2455" s="132" t="e">
        <v>#N/A</v>
      </c>
      <c r="D2455" s="132" t="e">
        <v>#N/A</v>
      </c>
      <c r="E2455" s="132" t="e">
        <v>#N/A</v>
      </c>
      <c r="F2455" s="132" t="e">
        <v>#N/A</v>
      </c>
      <c r="G2455" s="132" t="e">
        <v>#N/A</v>
      </c>
      <c r="H2455" s="132" t="e">
        <v>#N/A</v>
      </c>
      <c r="I2455" s="132" t="e">
        <v>#N/A</v>
      </c>
      <c r="J2455" s="132" t="e">
        <v>#N/A</v>
      </c>
      <c r="K2455" s="132" t="e">
        <v>#N/A</v>
      </c>
      <c r="L2455" s="132" t="e">
        <v>#N/A</v>
      </c>
      <c r="M2455" s="132" t="e">
        <v>#N/A</v>
      </c>
      <c r="N2455" s="132" t="e">
        <v>#N/A</v>
      </c>
      <c r="R2455" s="132" t="e">
        <v>#N/A</v>
      </c>
      <c r="S2455" s="132" t="e">
        <v>#N/A</v>
      </c>
      <c r="T2455" s="132" t="e">
        <v>#N/A</v>
      </c>
      <c r="U2455" s="132" t="e">
        <v>#N/A</v>
      </c>
      <c r="V2455" s="132" t="e">
        <v>#N/A</v>
      </c>
      <c r="W2455" s="132" t="e">
        <v>#N/A</v>
      </c>
      <c r="X2455" s="132" t="e">
        <v>#N/A</v>
      </c>
      <c r="Y2455" s="132" t="e">
        <v>#N/A</v>
      </c>
      <c r="Z2455" s="132" t="e">
        <v>#N/A</v>
      </c>
      <c r="AA2455" s="132" t="e">
        <v>#N/A</v>
      </c>
      <c r="AB2455" s="132" t="e">
        <v>#N/A</v>
      </c>
      <c r="AC2455" s="132" t="e">
        <v>#N/A</v>
      </c>
      <c r="AD2455" s="132" t="e">
        <v>#N/A</v>
      </c>
      <c r="AE2455" s="132" t="e">
        <v>#N/A</v>
      </c>
      <c r="AF2455" s="132" t="e">
        <v>#N/A</v>
      </c>
    </row>
    <row r="2456" spans="1:32">
      <c r="A2456" s="129">
        <v>40093</v>
      </c>
      <c r="B2456" s="132" t="e">
        <v>#N/A</v>
      </c>
      <c r="C2456" s="132" t="e">
        <v>#N/A</v>
      </c>
      <c r="D2456" s="132" t="e">
        <v>#N/A</v>
      </c>
      <c r="E2456" s="132" t="e">
        <v>#N/A</v>
      </c>
      <c r="F2456" s="132" t="e">
        <v>#N/A</v>
      </c>
      <c r="G2456" s="132" t="e">
        <v>#N/A</v>
      </c>
      <c r="H2456" s="132" t="e">
        <v>#N/A</v>
      </c>
      <c r="I2456" s="132" t="e">
        <v>#N/A</v>
      </c>
      <c r="J2456" s="132" t="e">
        <v>#N/A</v>
      </c>
      <c r="K2456" s="132" t="e">
        <v>#N/A</v>
      </c>
      <c r="L2456" s="132" t="e">
        <v>#N/A</v>
      </c>
      <c r="M2456" s="132" t="e">
        <v>#N/A</v>
      </c>
      <c r="N2456" s="132" t="e">
        <v>#N/A</v>
      </c>
      <c r="R2456" s="132" t="e">
        <v>#N/A</v>
      </c>
      <c r="S2456" s="132" t="e">
        <v>#N/A</v>
      </c>
      <c r="T2456" s="132" t="e">
        <v>#N/A</v>
      </c>
      <c r="U2456" s="132" t="e">
        <v>#N/A</v>
      </c>
      <c r="V2456" s="132" t="e">
        <v>#N/A</v>
      </c>
      <c r="W2456" s="132" t="e">
        <v>#N/A</v>
      </c>
      <c r="X2456" s="132" t="e">
        <v>#N/A</v>
      </c>
      <c r="Y2456" s="132" t="e">
        <v>#N/A</v>
      </c>
      <c r="Z2456" s="132" t="e">
        <v>#N/A</v>
      </c>
      <c r="AA2456" s="132" t="e">
        <v>#N/A</v>
      </c>
      <c r="AB2456" s="132" t="e">
        <v>#N/A</v>
      </c>
      <c r="AC2456" s="132" t="e">
        <v>#N/A</v>
      </c>
      <c r="AD2456" s="132" t="e">
        <v>#N/A</v>
      </c>
      <c r="AE2456" s="132" t="e">
        <v>#N/A</v>
      </c>
      <c r="AF2456" s="132" t="e">
        <v>#N/A</v>
      </c>
    </row>
    <row r="2457" spans="1:32">
      <c r="A2457" s="129">
        <v>40094</v>
      </c>
      <c r="B2457" s="132" t="e">
        <v>#N/A</v>
      </c>
      <c r="C2457" s="132" t="e">
        <v>#N/A</v>
      </c>
      <c r="D2457" s="132" t="e">
        <v>#N/A</v>
      </c>
      <c r="E2457" s="132" t="e">
        <v>#N/A</v>
      </c>
      <c r="F2457" s="132" t="e">
        <v>#N/A</v>
      </c>
      <c r="G2457" s="132" t="e">
        <v>#N/A</v>
      </c>
      <c r="H2457" s="132" t="e">
        <v>#N/A</v>
      </c>
      <c r="I2457" s="132" t="e">
        <v>#N/A</v>
      </c>
      <c r="J2457" s="132" t="e">
        <v>#N/A</v>
      </c>
      <c r="K2457" s="132" t="e">
        <v>#N/A</v>
      </c>
      <c r="L2457" s="132" t="e">
        <v>#N/A</v>
      </c>
      <c r="M2457" s="132" t="e">
        <v>#N/A</v>
      </c>
      <c r="N2457" s="132" t="e">
        <v>#N/A</v>
      </c>
      <c r="R2457" s="132" t="e">
        <v>#N/A</v>
      </c>
      <c r="S2457" s="132" t="e">
        <v>#N/A</v>
      </c>
      <c r="T2457" s="132" t="e">
        <v>#N/A</v>
      </c>
      <c r="U2457" s="132" t="e">
        <v>#N/A</v>
      </c>
      <c r="V2457" s="132" t="e">
        <v>#N/A</v>
      </c>
      <c r="W2457" s="132" t="e">
        <v>#N/A</v>
      </c>
      <c r="X2457" s="132" t="e">
        <v>#N/A</v>
      </c>
      <c r="Y2457" s="132" t="e">
        <v>#N/A</v>
      </c>
      <c r="Z2457" s="132" t="e">
        <v>#N/A</v>
      </c>
      <c r="AA2457" s="132" t="e">
        <v>#N/A</v>
      </c>
      <c r="AB2457" s="132" t="e">
        <v>#N/A</v>
      </c>
      <c r="AC2457" s="132" t="e">
        <v>#N/A</v>
      </c>
      <c r="AD2457" s="132" t="e">
        <v>#N/A</v>
      </c>
      <c r="AE2457" s="132" t="e">
        <v>#N/A</v>
      </c>
      <c r="AF2457" s="132" t="e">
        <v>#N/A</v>
      </c>
    </row>
    <row r="2458" spans="1:32">
      <c r="A2458" s="129">
        <v>40095</v>
      </c>
      <c r="B2458" s="132" t="e">
        <v>#N/A</v>
      </c>
      <c r="C2458" s="132" t="e">
        <v>#N/A</v>
      </c>
      <c r="D2458" s="132" t="e">
        <v>#N/A</v>
      </c>
      <c r="E2458" s="132" t="e">
        <v>#N/A</v>
      </c>
      <c r="F2458" s="132" t="e">
        <v>#N/A</v>
      </c>
      <c r="G2458" s="132" t="e">
        <v>#N/A</v>
      </c>
      <c r="H2458" s="132" t="e">
        <v>#N/A</v>
      </c>
      <c r="I2458" s="132" t="e">
        <v>#N/A</v>
      </c>
      <c r="J2458" s="132" t="e">
        <v>#N/A</v>
      </c>
      <c r="K2458" s="132" t="e">
        <v>#N/A</v>
      </c>
      <c r="L2458" s="132" t="e">
        <v>#N/A</v>
      </c>
      <c r="M2458" s="132" t="e">
        <v>#N/A</v>
      </c>
      <c r="N2458" s="132" t="e">
        <v>#N/A</v>
      </c>
      <c r="R2458" s="132" t="e">
        <v>#N/A</v>
      </c>
      <c r="S2458" s="132" t="e">
        <v>#N/A</v>
      </c>
      <c r="T2458" s="132" t="e">
        <v>#N/A</v>
      </c>
      <c r="U2458" s="132" t="e">
        <v>#N/A</v>
      </c>
      <c r="V2458" s="132" t="e">
        <v>#N/A</v>
      </c>
      <c r="W2458" s="132" t="e">
        <v>#N/A</v>
      </c>
      <c r="X2458" s="132" t="e">
        <v>#N/A</v>
      </c>
      <c r="Y2458" s="132" t="e">
        <v>#N/A</v>
      </c>
      <c r="Z2458" s="132" t="e">
        <v>#N/A</v>
      </c>
      <c r="AA2458" s="132" t="e">
        <v>#N/A</v>
      </c>
      <c r="AB2458" s="132" t="e">
        <v>#N/A</v>
      </c>
      <c r="AC2458" s="132" t="e">
        <v>#N/A</v>
      </c>
      <c r="AD2458" s="132" t="e">
        <v>#N/A</v>
      </c>
      <c r="AE2458" s="132" t="e">
        <v>#N/A</v>
      </c>
      <c r="AF2458" s="132" t="e">
        <v>#N/A</v>
      </c>
    </row>
    <row r="2459" spans="1:32">
      <c r="A2459" s="129">
        <v>40098</v>
      </c>
      <c r="B2459" s="132" t="e">
        <v>#N/A</v>
      </c>
      <c r="C2459" s="132">
        <v>49210</v>
      </c>
      <c r="D2459" s="132">
        <v>141836</v>
      </c>
      <c r="E2459" s="132">
        <v>31100</v>
      </c>
      <c r="F2459" s="132">
        <v>58070</v>
      </c>
      <c r="G2459" s="132">
        <v>323146</v>
      </c>
      <c r="H2459" s="132">
        <v>6090</v>
      </c>
      <c r="I2459" s="132">
        <v>9657</v>
      </c>
      <c r="J2459" s="132">
        <v>32200</v>
      </c>
      <c r="K2459" s="132">
        <v>500</v>
      </c>
      <c r="L2459" s="132">
        <v>200</v>
      </c>
      <c r="M2459" s="132">
        <v>22247</v>
      </c>
      <c r="N2459" s="132" t="e">
        <v>#N/A</v>
      </c>
      <c r="R2459" s="132">
        <v>17710</v>
      </c>
      <c r="S2459" s="132">
        <v>36670</v>
      </c>
      <c r="T2459" s="132">
        <v>98031</v>
      </c>
      <c r="U2459" s="132">
        <v>22902</v>
      </c>
      <c r="V2459" s="132">
        <v>1000</v>
      </c>
      <c r="W2459" s="132">
        <v>1100</v>
      </c>
      <c r="X2459" s="132">
        <v>6200</v>
      </c>
      <c r="Y2459" s="132">
        <v>21270</v>
      </c>
      <c r="Z2459" s="132">
        <v>0</v>
      </c>
      <c r="AA2459" s="132">
        <v>5000</v>
      </c>
      <c r="AB2459" s="132">
        <v>0</v>
      </c>
      <c r="AC2459" s="132">
        <v>0</v>
      </c>
      <c r="AD2459" s="132">
        <v>0</v>
      </c>
      <c r="AE2459" s="132">
        <v>0</v>
      </c>
      <c r="AF2459" s="132">
        <v>0</v>
      </c>
    </row>
    <row r="2460" spans="1:32">
      <c r="A2460" s="129">
        <v>40099</v>
      </c>
      <c r="B2460" s="132" t="e">
        <v>#N/A</v>
      </c>
      <c r="C2460" s="132" t="e">
        <v>#N/A</v>
      </c>
      <c r="D2460" s="132" t="e">
        <v>#N/A</v>
      </c>
      <c r="E2460" s="132" t="e">
        <v>#N/A</v>
      </c>
      <c r="F2460" s="132" t="e">
        <v>#N/A</v>
      </c>
      <c r="G2460" s="132" t="e">
        <v>#N/A</v>
      </c>
      <c r="H2460" s="132" t="e">
        <v>#N/A</v>
      </c>
      <c r="I2460" s="132" t="e">
        <v>#N/A</v>
      </c>
      <c r="J2460" s="132" t="e">
        <v>#N/A</v>
      </c>
      <c r="K2460" s="132" t="e">
        <v>#N/A</v>
      </c>
      <c r="L2460" s="132" t="e">
        <v>#N/A</v>
      </c>
      <c r="M2460" s="132" t="e">
        <v>#N/A</v>
      </c>
      <c r="N2460" s="132" t="e">
        <v>#N/A</v>
      </c>
      <c r="R2460" s="132" t="e">
        <v>#N/A</v>
      </c>
      <c r="S2460" s="132" t="e">
        <v>#N/A</v>
      </c>
      <c r="T2460" s="132" t="e">
        <v>#N/A</v>
      </c>
      <c r="U2460" s="132" t="e">
        <v>#N/A</v>
      </c>
      <c r="V2460" s="132" t="e">
        <v>#N/A</v>
      </c>
      <c r="W2460" s="132" t="e">
        <v>#N/A</v>
      </c>
      <c r="X2460" s="132" t="e">
        <v>#N/A</v>
      </c>
      <c r="Y2460" s="132" t="e">
        <v>#N/A</v>
      </c>
      <c r="Z2460" s="132" t="e">
        <v>#N/A</v>
      </c>
      <c r="AA2460" s="132" t="e">
        <v>#N/A</v>
      </c>
      <c r="AB2460" s="132" t="e">
        <v>#N/A</v>
      </c>
      <c r="AC2460" s="132" t="e">
        <v>#N/A</v>
      </c>
      <c r="AD2460" s="132" t="e">
        <v>#N/A</v>
      </c>
      <c r="AE2460" s="132" t="e">
        <v>#N/A</v>
      </c>
      <c r="AF2460" s="132" t="e">
        <v>#N/A</v>
      </c>
    </row>
    <row r="2461" spans="1:32">
      <c r="A2461" s="129">
        <v>40100</v>
      </c>
      <c r="B2461" s="132" t="e">
        <v>#N/A</v>
      </c>
      <c r="C2461" s="132" t="e">
        <v>#N/A</v>
      </c>
      <c r="D2461" s="132" t="e">
        <v>#N/A</v>
      </c>
      <c r="E2461" s="132" t="e">
        <v>#N/A</v>
      </c>
      <c r="F2461" s="132" t="e">
        <v>#N/A</v>
      </c>
      <c r="G2461" s="132" t="e">
        <v>#N/A</v>
      </c>
      <c r="H2461" s="132" t="e">
        <v>#N/A</v>
      </c>
      <c r="I2461" s="132" t="e">
        <v>#N/A</v>
      </c>
      <c r="J2461" s="132" t="e">
        <v>#N/A</v>
      </c>
      <c r="K2461" s="132" t="e">
        <v>#N/A</v>
      </c>
      <c r="L2461" s="132" t="e">
        <v>#N/A</v>
      </c>
      <c r="M2461" s="132" t="e">
        <v>#N/A</v>
      </c>
      <c r="N2461" s="132" t="e">
        <v>#N/A</v>
      </c>
      <c r="R2461" s="132" t="e">
        <v>#N/A</v>
      </c>
      <c r="S2461" s="132" t="e">
        <v>#N/A</v>
      </c>
      <c r="T2461" s="132" t="e">
        <v>#N/A</v>
      </c>
      <c r="U2461" s="132" t="e">
        <v>#N/A</v>
      </c>
      <c r="V2461" s="132" t="e">
        <v>#N/A</v>
      </c>
      <c r="W2461" s="132" t="e">
        <v>#N/A</v>
      </c>
      <c r="X2461" s="132" t="e">
        <v>#N/A</v>
      </c>
      <c r="Y2461" s="132" t="e">
        <v>#N/A</v>
      </c>
      <c r="Z2461" s="132" t="e">
        <v>#N/A</v>
      </c>
      <c r="AA2461" s="132" t="e">
        <v>#N/A</v>
      </c>
      <c r="AB2461" s="132" t="e">
        <v>#N/A</v>
      </c>
      <c r="AC2461" s="132" t="e">
        <v>#N/A</v>
      </c>
      <c r="AD2461" s="132" t="e">
        <v>#N/A</v>
      </c>
      <c r="AE2461" s="132" t="e">
        <v>#N/A</v>
      </c>
      <c r="AF2461" s="132" t="e">
        <v>#N/A</v>
      </c>
    </row>
    <row r="2462" spans="1:32">
      <c r="A2462" s="129">
        <v>40101</v>
      </c>
      <c r="B2462" s="132">
        <v>591791</v>
      </c>
      <c r="C2462" s="132">
        <v>77825</v>
      </c>
      <c r="D2462" s="132">
        <v>263614</v>
      </c>
      <c r="E2462" s="132">
        <v>46205</v>
      </c>
      <c r="F2462" s="132">
        <v>89670</v>
      </c>
      <c r="G2462" s="132">
        <v>542704</v>
      </c>
      <c r="H2462" s="132">
        <v>16940</v>
      </c>
      <c r="I2462" s="132">
        <v>22547</v>
      </c>
      <c r="J2462" s="132">
        <v>42430</v>
      </c>
      <c r="K2462" s="132">
        <v>8300</v>
      </c>
      <c r="L2462" s="132">
        <v>1800</v>
      </c>
      <c r="M2462" s="132">
        <v>49087</v>
      </c>
      <c r="N2462" s="132">
        <v>591791</v>
      </c>
      <c r="R2462" s="132">
        <v>49210</v>
      </c>
      <c r="S2462" s="132">
        <v>48800</v>
      </c>
      <c r="T2462" s="132">
        <v>140331</v>
      </c>
      <c r="U2462" s="132">
        <v>26702</v>
      </c>
      <c r="V2462" s="132">
        <v>1000</v>
      </c>
      <c r="W2462" s="132">
        <v>1100</v>
      </c>
      <c r="X2462" s="132">
        <v>19513</v>
      </c>
      <c r="Y2462" s="132">
        <v>21270</v>
      </c>
      <c r="Z2462" s="132">
        <v>0</v>
      </c>
      <c r="AA2462" s="132">
        <v>5000</v>
      </c>
      <c r="AB2462" s="132">
        <v>0</v>
      </c>
      <c r="AC2462" s="132">
        <v>0</v>
      </c>
      <c r="AD2462" s="132">
        <v>0</v>
      </c>
      <c r="AE2462" s="132">
        <v>2400</v>
      </c>
      <c r="AF2462" s="132">
        <v>5780</v>
      </c>
    </row>
    <row r="2463" spans="1:32">
      <c r="A2463" s="129">
        <v>40102</v>
      </c>
      <c r="B2463" s="132" t="e">
        <v>#N/A</v>
      </c>
      <c r="C2463" s="132" t="e">
        <v>#N/A</v>
      </c>
      <c r="D2463" s="132" t="e">
        <v>#N/A</v>
      </c>
      <c r="E2463" s="132" t="e">
        <v>#N/A</v>
      </c>
      <c r="F2463" s="132" t="e">
        <v>#N/A</v>
      </c>
      <c r="G2463" s="132" t="e">
        <v>#N/A</v>
      </c>
      <c r="H2463" s="132" t="e">
        <v>#N/A</v>
      </c>
      <c r="I2463" s="132" t="e">
        <v>#N/A</v>
      </c>
      <c r="J2463" s="132" t="e">
        <v>#N/A</v>
      </c>
      <c r="K2463" s="132" t="e">
        <v>#N/A</v>
      </c>
      <c r="L2463" s="132" t="e">
        <v>#N/A</v>
      </c>
      <c r="M2463" s="132" t="e">
        <v>#N/A</v>
      </c>
      <c r="N2463" s="132" t="e">
        <v>#N/A</v>
      </c>
      <c r="R2463" s="132" t="e">
        <v>#N/A</v>
      </c>
      <c r="S2463" s="132" t="e">
        <v>#N/A</v>
      </c>
      <c r="T2463" s="132" t="e">
        <v>#N/A</v>
      </c>
      <c r="U2463" s="132" t="e">
        <v>#N/A</v>
      </c>
      <c r="V2463" s="132" t="e">
        <v>#N/A</v>
      </c>
      <c r="W2463" s="132" t="e">
        <v>#N/A</v>
      </c>
      <c r="X2463" s="132" t="e">
        <v>#N/A</v>
      </c>
      <c r="Y2463" s="132" t="e">
        <v>#N/A</v>
      </c>
      <c r="Z2463" s="132" t="e">
        <v>#N/A</v>
      </c>
      <c r="AA2463" s="132" t="e">
        <v>#N/A</v>
      </c>
      <c r="AB2463" s="132" t="e">
        <v>#N/A</v>
      </c>
      <c r="AC2463" s="132" t="e">
        <v>#N/A</v>
      </c>
      <c r="AD2463" s="132" t="e">
        <v>#N/A</v>
      </c>
      <c r="AE2463" s="132" t="e">
        <v>#N/A</v>
      </c>
      <c r="AF2463" s="132" t="e">
        <v>#N/A</v>
      </c>
    </row>
    <row r="2464" spans="1:32">
      <c r="A2464" s="129">
        <v>40105</v>
      </c>
      <c r="B2464" s="132" t="e">
        <v>#N/A</v>
      </c>
      <c r="C2464" s="132" t="e">
        <v>#N/A</v>
      </c>
      <c r="D2464" s="132" t="e">
        <v>#N/A</v>
      </c>
      <c r="E2464" s="132" t="e">
        <v>#N/A</v>
      </c>
      <c r="F2464" s="132" t="e">
        <v>#N/A</v>
      </c>
      <c r="G2464" s="132" t="e">
        <v>#N/A</v>
      </c>
      <c r="H2464" s="132" t="e">
        <v>#N/A</v>
      </c>
      <c r="I2464" s="132" t="e">
        <v>#N/A</v>
      </c>
      <c r="J2464" s="132" t="e">
        <v>#N/A</v>
      </c>
      <c r="K2464" s="132" t="e">
        <v>#N/A</v>
      </c>
      <c r="L2464" s="132" t="e">
        <v>#N/A</v>
      </c>
      <c r="M2464" s="132" t="e">
        <v>#N/A</v>
      </c>
      <c r="N2464" s="132" t="e">
        <v>#N/A</v>
      </c>
      <c r="R2464" s="132" t="e">
        <v>#N/A</v>
      </c>
      <c r="S2464" s="132" t="e">
        <v>#N/A</v>
      </c>
      <c r="T2464" s="132" t="e">
        <v>#N/A</v>
      </c>
      <c r="U2464" s="132" t="e">
        <v>#N/A</v>
      </c>
      <c r="V2464" s="132" t="e">
        <v>#N/A</v>
      </c>
      <c r="W2464" s="132" t="e">
        <v>#N/A</v>
      </c>
      <c r="X2464" s="132" t="e">
        <v>#N/A</v>
      </c>
      <c r="Y2464" s="132" t="e">
        <v>#N/A</v>
      </c>
      <c r="Z2464" s="132" t="e">
        <v>#N/A</v>
      </c>
      <c r="AA2464" s="132" t="e">
        <v>#N/A</v>
      </c>
      <c r="AB2464" s="132" t="e">
        <v>#N/A</v>
      </c>
      <c r="AC2464" s="132" t="e">
        <v>#N/A</v>
      </c>
      <c r="AD2464" s="132" t="e">
        <v>#N/A</v>
      </c>
      <c r="AE2464" s="132" t="e">
        <v>#N/A</v>
      </c>
      <c r="AF2464" s="132" t="e">
        <v>#N/A</v>
      </c>
    </row>
    <row r="2465" spans="1:32">
      <c r="A2465" s="129">
        <v>40106</v>
      </c>
      <c r="B2465" s="132">
        <v>825626</v>
      </c>
      <c r="C2465" s="132">
        <v>110025</v>
      </c>
      <c r="D2465" s="132">
        <v>353334</v>
      </c>
      <c r="E2465" s="132">
        <v>88250</v>
      </c>
      <c r="F2465" s="132">
        <v>126440</v>
      </c>
      <c r="G2465" s="132">
        <v>754454</v>
      </c>
      <c r="H2465" s="132">
        <v>26960</v>
      </c>
      <c r="I2465" s="132">
        <v>31322</v>
      </c>
      <c r="J2465" s="132">
        <v>51650</v>
      </c>
      <c r="K2465" s="132">
        <v>9595</v>
      </c>
      <c r="L2465" s="132">
        <v>1800</v>
      </c>
      <c r="M2465" s="132">
        <v>71172</v>
      </c>
      <c r="N2465" s="132">
        <v>825626</v>
      </c>
      <c r="R2465" s="132">
        <v>70010</v>
      </c>
      <c r="S2465" s="132">
        <v>112170</v>
      </c>
      <c r="T2465" s="132">
        <v>202966</v>
      </c>
      <c r="U2465" s="132">
        <v>40947</v>
      </c>
      <c r="V2465" s="132">
        <v>1000</v>
      </c>
      <c r="W2465" s="132">
        <v>1100</v>
      </c>
      <c r="X2465" s="132">
        <v>25653</v>
      </c>
      <c r="Y2465" s="132">
        <v>21270</v>
      </c>
      <c r="Z2465" s="132">
        <v>490</v>
      </c>
      <c r="AA2465" s="132">
        <v>5000</v>
      </c>
      <c r="AB2465" s="132">
        <v>0</v>
      </c>
      <c r="AC2465" s="132">
        <v>0</v>
      </c>
      <c r="AD2465" s="132">
        <v>0</v>
      </c>
      <c r="AE2465" s="132">
        <v>27400</v>
      </c>
      <c r="AF2465" s="132">
        <v>9830</v>
      </c>
    </row>
    <row r="2466" spans="1:32">
      <c r="A2466" s="129">
        <v>40107</v>
      </c>
      <c r="B2466" s="132" t="e">
        <v>#N/A</v>
      </c>
      <c r="C2466" s="132" t="e">
        <v>#N/A</v>
      </c>
      <c r="D2466" s="132" t="e">
        <v>#N/A</v>
      </c>
      <c r="E2466" s="132" t="e">
        <v>#N/A</v>
      </c>
      <c r="F2466" s="132" t="e">
        <v>#N/A</v>
      </c>
      <c r="G2466" s="132" t="e">
        <v>#N/A</v>
      </c>
      <c r="H2466" s="132" t="e">
        <v>#N/A</v>
      </c>
      <c r="I2466" s="132" t="e">
        <v>#N/A</v>
      </c>
      <c r="J2466" s="132" t="e">
        <v>#N/A</v>
      </c>
      <c r="K2466" s="132" t="e">
        <v>#N/A</v>
      </c>
      <c r="L2466" s="132" t="e">
        <v>#N/A</v>
      </c>
      <c r="M2466" s="132" t="e">
        <v>#N/A</v>
      </c>
      <c r="N2466" s="132" t="e">
        <v>#N/A</v>
      </c>
      <c r="R2466" s="132" t="e">
        <v>#N/A</v>
      </c>
      <c r="S2466" s="132" t="e">
        <v>#N/A</v>
      </c>
      <c r="T2466" s="132" t="e">
        <v>#N/A</v>
      </c>
      <c r="U2466" s="132" t="e">
        <v>#N/A</v>
      </c>
      <c r="V2466" s="132" t="e">
        <v>#N/A</v>
      </c>
      <c r="W2466" s="132" t="e">
        <v>#N/A</v>
      </c>
      <c r="X2466" s="132" t="e">
        <v>#N/A</v>
      </c>
      <c r="Y2466" s="132" t="e">
        <v>#N/A</v>
      </c>
      <c r="Z2466" s="132" t="e">
        <v>#N/A</v>
      </c>
      <c r="AA2466" s="132" t="e">
        <v>#N/A</v>
      </c>
      <c r="AB2466" s="132" t="e">
        <v>#N/A</v>
      </c>
      <c r="AC2466" s="132" t="e">
        <v>#N/A</v>
      </c>
      <c r="AD2466" s="132" t="e">
        <v>#N/A</v>
      </c>
      <c r="AE2466" s="132" t="e">
        <v>#N/A</v>
      </c>
      <c r="AF2466" s="132" t="e">
        <v>#N/A</v>
      </c>
    </row>
    <row r="2467" spans="1:32">
      <c r="A2467" s="129">
        <v>40108</v>
      </c>
      <c r="B2467" s="132" t="e">
        <v>#N/A</v>
      </c>
      <c r="C2467" s="132" t="e">
        <v>#N/A</v>
      </c>
      <c r="D2467" s="132" t="e">
        <v>#N/A</v>
      </c>
      <c r="E2467" s="132" t="e">
        <v>#N/A</v>
      </c>
      <c r="F2467" s="132" t="e">
        <v>#N/A</v>
      </c>
      <c r="G2467" s="132" t="e">
        <v>#N/A</v>
      </c>
      <c r="H2467" s="132" t="e">
        <v>#N/A</v>
      </c>
      <c r="I2467" s="132" t="e">
        <v>#N/A</v>
      </c>
      <c r="J2467" s="132" t="e">
        <v>#N/A</v>
      </c>
      <c r="K2467" s="132" t="e">
        <v>#N/A</v>
      </c>
      <c r="L2467" s="132" t="e">
        <v>#N/A</v>
      </c>
      <c r="M2467" s="132" t="e">
        <v>#N/A</v>
      </c>
      <c r="N2467" s="132" t="e">
        <v>#N/A</v>
      </c>
      <c r="R2467" s="132" t="e">
        <v>#N/A</v>
      </c>
      <c r="S2467" s="132" t="e">
        <v>#N/A</v>
      </c>
      <c r="T2467" s="132" t="e">
        <v>#N/A</v>
      </c>
      <c r="U2467" s="132" t="e">
        <v>#N/A</v>
      </c>
      <c r="V2467" s="132" t="e">
        <v>#N/A</v>
      </c>
      <c r="W2467" s="132" t="e">
        <v>#N/A</v>
      </c>
      <c r="X2467" s="132" t="e">
        <v>#N/A</v>
      </c>
      <c r="Y2467" s="132" t="e">
        <v>#N/A</v>
      </c>
      <c r="Z2467" s="132" t="e">
        <v>#N/A</v>
      </c>
      <c r="AA2467" s="132" t="e">
        <v>#N/A</v>
      </c>
      <c r="AB2467" s="132" t="e">
        <v>#N/A</v>
      </c>
      <c r="AC2467" s="132" t="e">
        <v>#N/A</v>
      </c>
      <c r="AD2467" s="132" t="e">
        <v>#N/A</v>
      </c>
      <c r="AE2467" s="132" t="e">
        <v>#N/A</v>
      </c>
      <c r="AF2467" s="132" t="e">
        <v>#N/A</v>
      </c>
    </row>
    <row r="2468" spans="1:32">
      <c r="A2468" s="129">
        <v>40109</v>
      </c>
      <c r="B2468" s="132" t="e">
        <v>#N/A</v>
      </c>
      <c r="C2468" s="132" t="e">
        <v>#N/A</v>
      </c>
      <c r="D2468" s="132" t="e">
        <v>#N/A</v>
      </c>
      <c r="E2468" s="132" t="e">
        <v>#N/A</v>
      </c>
      <c r="F2468" s="132" t="e">
        <v>#N/A</v>
      </c>
      <c r="G2468" s="132" t="e">
        <v>#N/A</v>
      </c>
      <c r="H2468" s="132" t="e">
        <v>#N/A</v>
      </c>
      <c r="I2468" s="132" t="e">
        <v>#N/A</v>
      </c>
      <c r="J2468" s="132" t="e">
        <v>#N/A</v>
      </c>
      <c r="K2468" s="132" t="e">
        <v>#N/A</v>
      </c>
      <c r="L2468" s="132" t="e">
        <v>#N/A</v>
      </c>
      <c r="M2468" s="132" t="e">
        <v>#N/A</v>
      </c>
      <c r="N2468" s="132" t="e">
        <v>#N/A</v>
      </c>
      <c r="R2468" s="132" t="e">
        <v>#N/A</v>
      </c>
      <c r="S2468" s="132" t="e">
        <v>#N/A</v>
      </c>
      <c r="T2468" s="132" t="e">
        <v>#N/A</v>
      </c>
      <c r="U2468" s="132" t="e">
        <v>#N/A</v>
      </c>
      <c r="V2468" s="132" t="e">
        <v>#N/A</v>
      </c>
      <c r="W2468" s="132" t="e">
        <v>#N/A</v>
      </c>
      <c r="X2468" s="132" t="e">
        <v>#N/A</v>
      </c>
      <c r="Y2468" s="132" t="e">
        <v>#N/A</v>
      </c>
      <c r="Z2468" s="132" t="e">
        <v>#N/A</v>
      </c>
      <c r="AA2468" s="132" t="e">
        <v>#N/A</v>
      </c>
      <c r="AB2468" s="132" t="e">
        <v>#N/A</v>
      </c>
      <c r="AC2468" s="132" t="e">
        <v>#N/A</v>
      </c>
      <c r="AD2468" s="132" t="e">
        <v>#N/A</v>
      </c>
      <c r="AE2468" s="132" t="e">
        <v>#N/A</v>
      </c>
      <c r="AF2468" s="132" t="e">
        <v>#N/A</v>
      </c>
    </row>
    <row r="2469" spans="1:32">
      <c r="A2469" s="129">
        <v>40112</v>
      </c>
      <c r="B2469" s="132" t="e">
        <v>#N/A</v>
      </c>
      <c r="C2469" s="132">
        <v>172390</v>
      </c>
      <c r="D2469" s="132">
        <v>448064</v>
      </c>
      <c r="E2469" s="132">
        <v>156155</v>
      </c>
      <c r="F2469" s="132">
        <v>139475</v>
      </c>
      <c r="G2469" s="132">
        <v>1018398</v>
      </c>
      <c r="H2469" s="132">
        <v>30600</v>
      </c>
      <c r="I2469" s="132">
        <v>45927</v>
      </c>
      <c r="J2469" s="132">
        <v>59674</v>
      </c>
      <c r="K2469" s="132">
        <v>11595</v>
      </c>
      <c r="L2469" s="132">
        <v>2400</v>
      </c>
      <c r="M2469" s="132">
        <v>95017</v>
      </c>
      <c r="N2469" s="132" t="e">
        <v>#N/A</v>
      </c>
      <c r="R2469" s="132">
        <v>86010</v>
      </c>
      <c r="S2469" s="132">
        <v>114670</v>
      </c>
      <c r="T2469" s="132">
        <v>288250</v>
      </c>
      <c r="U2469" s="132">
        <v>112092</v>
      </c>
      <c r="V2469" s="132">
        <v>1000</v>
      </c>
      <c r="W2469" s="132">
        <v>1100</v>
      </c>
      <c r="X2469" s="132">
        <v>41923</v>
      </c>
      <c r="Y2469" s="132">
        <v>21270</v>
      </c>
      <c r="Z2469" s="132">
        <v>490</v>
      </c>
      <c r="AA2469" s="132">
        <v>18000</v>
      </c>
      <c r="AB2469" s="132">
        <v>0</v>
      </c>
      <c r="AC2469" s="132">
        <v>0</v>
      </c>
      <c r="AD2469" s="132">
        <v>0</v>
      </c>
      <c r="AE2469" s="132">
        <v>46400</v>
      </c>
      <c r="AF2469" s="132">
        <v>9830</v>
      </c>
    </row>
    <row r="2470" spans="1:32">
      <c r="A2470" s="129">
        <v>40113</v>
      </c>
      <c r="B2470" s="132" t="e">
        <v>#N/A</v>
      </c>
      <c r="C2470" s="132" t="e">
        <v>#N/A</v>
      </c>
      <c r="D2470" s="132" t="e">
        <v>#N/A</v>
      </c>
      <c r="E2470" s="132" t="e">
        <v>#N/A</v>
      </c>
      <c r="F2470" s="132" t="e">
        <v>#N/A</v>
      </c>
      <c r="G2470" s="132" t="e">
        <v>#N/A</v>
      </c>
      <c r="H2470" s="132" t="e">
        <v>#N/A</v>
      </c>
      <c r="I2470" s="132" t="e">
        <v>#N/A</v>
      </c>
      <c r="J2470" s="132" t="e">
        <v>#N/A</v>
      </c>
      <c r="K2470" s="132" t="e">
        <v>#N/A</v>
      </c>
      <c r="L2470" s="132" t="e">
        <v>#N/A</v>
      </c>
      <c r="M2470" s="132" t="e">
        <v>#N/A</v>
      </c>
      <c r="N2470" s="132" t="e">
        <v>#N/A</v>
      </c>
      <c r="R2470" s="132" t="e">
        <v>#N/A</v>
      </c>
      <c r="S2470" s="132" t="e">
        <v>#N/A</v>
      </c>
      <c r="T2470" s="132" t="e">
        <v>#N/A</v>
      </c>
      <c r="U2470" s="132" t="e">
        <v>#N/A</v>
      </c>
      <c r="V2470" s="132" t="e">
        <v>#N/A</v>
      </c>
      <c r="W2470" s="132" t="e">
        <v>#N/A</v>
      </c>
      <c r="X2470" s="132" t="e">
        <v>#N/A</v>
      </c>
      <c r="Y2470" s="132" t="e">
        <v>#N/A</v>
      </c>
      <c r="Z2470" s="132" t="e">
        <v>#N/A</v>
      </c>
      <c r="AA2470" s="132" t="e">
        <v>#N/A</v>
      </c>
      <c r="AB2470" s="132" t="e">
        <v>#N/A</v>
      </c>
      <c r="AC2470" s="132" t="e">
        <v>#N/A</v>
      </c>
      <c r="AD2470" s="132" t="e">
        <v>#N/A</v>
      </c>
      <c r="AE2470" s="132" t="e">
        <v>#N/A</v>
      </c>
      <c r="AF2470" s="132" t="e">
        <v>#N/A</v>
      </c>
    </row>
    <row r="2471" spans="1:32">
      <c r="A2471" s="129">
        <v>40114</v>
      </c>
      <c r="B2471" s="132" t="e">
        <v>#N/A</v>
      </c>
      <c r="C2471" s="132" t="e">
        <v>#N/A</v>
      </c>
      <c r="D2471" s="132" t="e">
        <v>#N/A</v>
      </c>
      <c r="E2471" s="132" t="e">
        <v>#N/A</v>
      </c>
      <c r="F2471" s="132" t="e">
        <v>#N/A</v>
      </c>
      <c r="G2471" s="132" t="e">
        <v>#N/A</v>
      </c>
      <c r="H2471" s="132" t="e">
        <v>#N/A</v>
      </c>
      <c r="I2471" s="132" t="e">
        <v>#N/A</v>
      </c>
      <c r="J2471" s="132" t="e">
        <v>#N/A</v>
      </c>
      <c r="K2471" s="132" t="e">
        <v>#N/A</v>
      </c>
      <c r="L2471" s="132" t="e">
        <v>#N/A</v>
      </c>
      <c r="M2471" s="132" t="e">
        <v>#N/A</v>
      </c>
      <c r="N2471" s="132" t="e">
        <v>#N/A</v>
      </c>
      <c r="R2471" s="132" t="e">
        <v>#N/A</v>
      </c>
      <c r="S2471" s="132" t="e">
        <v>#N/A</v>
      </c>
      <c r="T2471" s="132" t="e">
        <v>#N/A</v>
      </c>
      <c r="U2471" s="132" t="e">
        <v>#N/A</v>
      </c>
      <c r="V2471" s="132" t="e">
        <v>#N/A</v>
      </c>
      <c r="W2471" s="132" t="e">
        <v>#N/A</v>
      </c>
      <c r="X2471" s="132" t="e">
        <v>#N/A</v>
      </c>
      <c r="Y2471" s="132" t="e">
        <v>#N/A</v>
      </c>
      <c r="Z2471" s="132" t="e">
        <v>#N/A</v>
      </c>
      <c r="AA2471" s="132" t="e">
        <v>#N/A</v>
      </c>
      <c r="AB2471" s="132" t="e">
        <v>#N/A</v>
      </c>
      <c r="AC2471" s="132" t="e">
        <v>#N/A</v>
      </c>
      <c r="AD2471" s="132" t="e">
        <v>#N/A</v>
      </c>
      <c r="AE2471" s="132" t="e">
        <v>#N/A</v>
      </c>
      <c r="AF2471" s="132" t="e">
        <v>#N/A</v>
      </c>
    </row>
    <row r="2472" spans="1:32">
      <c r="A2472" s="129">
        <v>40115</v>
      </c>
      <c r="B2472" s="132" t="e">
        <v>#N/A</v>
      </c>
      <c r="C2472" s="132" t="e">
        <v>#N/A</v>
      </c>
      <c r="D2472" s="132" t="e">
        <v>#N/A</v>
      </c>
      <c r="E2472" s="132" t="e">
        <v>#N/A</v>
      </c>
      <c r="F2472" s="132" t="e">
        <v>#N/A</v>
      </c>
      <c r="G2472" s="132" t="e">
        <v>#N/A</v>
      </c>
      <c r="H2472" s="132" t="e">
        <v>#N/A</v>
      </c>
      <c r="I2472" s="132" t="e">
        <v>#N/A</v>
      </c>
      <c r="J2472" s="132" t="e">
        <v>#N/A</v>
      </c>
      <c r="K2472" s="132" t="e">
        <v>#N/A</v>
      </c>
      <c r="L2472" s="132" t="e">
        <v>#N/A</v>
      </c>
      <c r="M2472" s="132" t="e">
        <v>#N/A</v>
      </c>
      <c r="N2472" s="132" t="e">
        <v>#N/A</v>
      </c>
      <c r="R2472" s="132" t="e">
        <v>#N/A</v>
      </c>
      <c r="S2472" s="132" t="e">
        <v>#N/A</v>
      </c>
      <c r="T2472" s="132" t="e">
        <v>#N/A</v>
      </c>
      <c r="U2472" s="132" t="e">
        <v>#N/A</v>
      </c>
      <c r="V2472" s="132" t="e">
        <v>#N/A</v>
      </c>
      <c r="W2472" s="132" t="e">
        <v>#N/A</v>
      </c>
      <c r="X2472" s="132" t="e">
        <v>#N/A</v>
      </c>
      <c r="Y2472" s="132" t="e">
        <v>#N/A</v>
      </c>
      <c r="Z2472" s="132" t="e">
        <v>#N/A</v>
      </c>
      <c r="AA2472" s="132" t="e">
        <v>#N/A</v>
      </c>
      <c r="AB2472" s="132" t="e">
        <v>#N/A</v>
      </c>
      <c r="AC2472" s="132" t="e">
        <v>#N/A</v>
      </c>
      <c r="AD2472" s="132" t="e">
        <v>#N/A</v>
      </c>
      <c r="AE2472" s="132" t="e">
        <v>#N/A</v>
      </c>
      <c r="AF2472" s="132" t="e">
        <v>#N/A</v>
      </c>
    </row>
    <row r="2473" spans="1:32">
      <c r="A2473" s="129">
        <v>40116</v>
      </c>
      <c r="B2473" s="132" t="e">
        <v>#N/A</v>
      </c>
      <c r="C2473" s="132" t="e">
        <v>#N/A</v>
      </c>
      <c r="D2473" s="132" t="e">
        <v>#N/A</v>
      </c>
      <c r="E2473" s="132" t="e">
        <v>#N/A</v>
      </c>
      <c r="F2473" s="132" t="e">
        <v>#N/A</v>
      </c>
      <c r="G2473" s="132" t="e">
        <v>#N/A</v>
      </c>
      <c r="H2473" s="132" t="e">
        <v>#N/A</v>
      </c>
      <c r="I2473" s="132" t="e">
        <v>#N/A</v>
      </c>
      <c r="J2473" s="132" t="e">
        <v>#N/A</v>
      </c>
      <c r="K2473" s="132" t="e">
        <v>#N/A</v>
      </c>
      <c r="L2473" s="132" t="e">
        <v>#N/A</v>
      </c>
      <c r="M2473" s="132" t="e">
        <v>#N/A</v>
      </c>
      <c r="N2473" s="132" t="e">
        <v>#N/A</v>
      </c>
      <c r="R2473" s="132" t="e">
        <v>#N/A</v>
      </c>
      <c r="S2473" s="132" t="e">
        <v>#N/A</v>
      </c>
      <c r="T2473" s="132" t="e">
        <v>#N/A</v>
      </c>
      <c r="U2473" s="132" t="e">
        <v>#N/A</v>
      </c>
      <c r="V2473" s="132" t="e">
        <v>#N/A</v>
      </c>
      <c r="W2473" s="132" t="e">
        <v>#N/A</v>
      </c>
      <c r="X2473" s="132" t="e">
        <v>#N/A</v>
      </c>
      <c r="Y2473" s="132" t="e">
        <v>#N/A</v>
      </c>
      <c r="Z2473" s="132" t="e">
        <v>#N/A</v>
      </c>
      <c r="AA2473" s="132" t="e">
        <v>#N/A</v>
      </c>
      <c r="AB2473" s="132" t="e">
        <v>#N/A</v>
      </c>
      <c r="AC2473" s="132" t="e">
        <v>#N/A</v>
      </c>
      <c r="AD2473" s="132" t="e">
        <v>#N/A</v>
      </c>
      <c r="AE2473" s="132" t="e">
        <v>#N/A</v>
      </c>
      <c r="AF2473" s="132" t="e">
        <v>#N/A</v>
      </c>
    </row>
    <row r="2474" spans="1:32">
      <c r="A2474" s="129">
        <v>40119</v>
      </c>
      <c r="B2474" s="132" t="e">
        <v>#N/A</v>
      </c>
      <c r="C2474" s="132">
        <v>199590</v>
      </c>
      <c r="D2474" s="132">
        <v>579504</v>
      </c>
      <c r="E2474" s="132">
        <v>194055</v>
      </c>
      <c r="F2474" s="132">
        <v>225175</v>
      </c>
      <c r="G2474" s="132">
        <v>1317338</v>
      </c>
      <c r="H2474" s="132">
        <v>44115</v>
      </c>
      <c r="I2474" s="132">
        <v>51407</v>
      </c>
      <c r="J2474" s="132">
        <v>69974</v>
      </c>
      <c r="K2474" s="132">
        <v>14095</v>
      </c>
      <c r="L2474" s="132">
        <v>2400</v>
      </c>
      <c r="M2474" s="132">
        <v>117512</v>
      </c>
      <c r="N2474" s="132" t="e">
        <v>#N/A</v>
      </c>
      <c r="R2474" s="132">
        <v>124510</v>
      </c>
      <c r="S2474" s="132">
        <v>145170</v>
      </c>
      <c r="T2474" s="132">
        <v>357570</v>
      </c>
      <c r="U2474" s="132">
        <v>119087</v>
      </c>
      <c r="V2474" s="132">
        <v>1000</v>
      </c>
      <c r="W2474" s="132">
        <v>6100</v>
      </c>
      <c r="X2474" s="132">
        <v>52423</v>
      </c>
      <c r="Y2474" s="132">
        <v>30920</v>
      </c>
      <c r="Z2474" s="132">
        <v>490</v>
      </c>
      <c r="AA2474" s="132">
        <v>18000</v>
      </c>
      <c r="AB2474" s="132">
        <v>0</v>
      </c>
      <c r="AC2474" s="132">
        <v>0</v>
      </c>
      <c r="AD2474" s="132">
        <v>0</v>
      </c>
      <c r="AE2474" s="132">
        <v>78850</v>
      </c>
      <c r="AF2474" s="132">
        <v>19560</v>
      </c>
    </row>
    <row r="2475" spans="1:32">
      <c r="A2475" s="129">
        <v>40120</v>
      </c>
      <c r="B2475" s="132" t="e">
        <v>#N/A</v>
      </c>
      <c r="C2475" s="132" t="e">
        <v>#N/A</v>
      </c>
      <c r="D2475" s="132" t="e">
        <v>#N/A</v>
      </c>
      <c r="E2475" s="132" t="e">
        <v>#N/A</v>
      </c>
      <c r="F2475" s="132" t="e">
        <v>#N/A</v>
      </c>
      <c r="G2475" s="132" t="e">
        <v>#N/A</v>
      </c>
      <c r="H2475" s="132" t="e">
        <v>#N/A</v>
      </c>
      <c r="I2475" s="132" t="e">
        <v>#N/A</v>
      </c>
      <c r="J2475" s="132" t="e">
        <v>#N/A</v>
      </c>
      <c r="K2475" s="132" t="e">
        <v>#N/A</v>
      </c>
      <c r="L2475" s="132" t="e">
        <v>#N/A</v>
      </c>
      <c r="M2475" s="132" t="e">
        <v>#N/A</v>
      </c>
      <c r="N2475" s="132" t="e">
        <v>#N/A</v>
      </c>
      <c r="R2475" s="132" t="e">
        <v>#N/A</v>
      </c>
      <c r="S2475" s="132" t="e">
        <v>#N/A</v>
      </c>
      <c r="T2475" s="132" t="e">
        <v>#N/A</v>
      </c>
      <c r="U2475" s="132" t="e">
        <v>#N/A</v>
      </c>
      <c r="V2475" s="132" t="e">
        <v>#N/A</v>
      </c>
      <c r="W2475" s="132" t="e">
        <v>#N/A</v>
      </c>
      <c r="X2475" s="132" t="e">
        <v>#N/A</v>
      </c>
      <c r="Y2475" s="132" t="e">
        <v>#N/A</v>
      </c>
      <c r="Z2475" s="132" t="e">
        <v>#N/A</v>
      </c>
      <c r="AA2475" s="132" t="e">
        <v>#N/A</v>
      </c>
      <c r="AB2475" s="132" t="e">
        <v>#N/A</v>
      </c>
      <c r="AC2475" s="132" t="e">
        <v>#N/A</v>
      </c>
      <c r="AD2475" s="132" t="e">
        <v>#N/A</v>
      </c>
      <c r="AE2475" s="132" t="e">
        <v>#N/A</v>
      </c>
      <c r="AF2475" s="132" t="e">
        <v>#N/A</v>
      </c>
    </row>
    <row r="2476" spans="1:32">
      <c r="A2476" s="129">
        <v>40121</v>
      </c>
      <c r="B2476" s="132" t="e">
        <v>#N/A</v>
      </c>
      <c r="C2476" s="132" t="e">
        <v>#N/A</v>
      </c>
      <c r="D2476" s="132" t="e">
        <v>#N/A</v>
      </c>
      <c r="E2476" s="132" t="e">
        <v>#N/A</v>
      </c>
      <c r="F2476" s="132" t="e">
        <v>#N/A</v>
      </c>
      <c r="G2476" s="132" t="e">
        <v>#N/A</v>
      </c>
      <c r="H2476" s="132" t="e">
        <v>#N/A</v>
      </c>
      <c r="I2476" s="132" t="e">
        <v>#N/A</v>
      </c>
      <c r="J2476" s="132" t="e">
        <v>#N/A</v>
      </c>
      <c r="K2476" s="132" t="e">
        <v>#N/A</v>
      </c>
      <c r="L2476" s="132" t="e">
        <v>#N/A</v>
      </c>
      <c r="M2476" s="132" t="e">
        <v>#N/A</v>
      </c>
      <c r="N2476" s="132" t="e">
        <v>#N/A</v>
      </c>
      <c r="R2476" s="132" t="e">
        <v>#N/A</v>
      </c>
      <c r="S2476" s="132" t="e">
        <v>#N/A</v>
      </c>
      <c r="T2476" s="132" t="e">
        <v>#N/A</v>
      </c>
      <c r="U2476" s="132" t="e">
        <v>#N/A</v>
      </c>
      <c r="V2476" s="132" t="e">
        <v>#N/A</v>
      </c>
      <c r="W2476" s="132" t="e">
        <v>#N/A</v>
      </c>
      <c r="X2476" s="132" t="e">
        <v>#N/A</v>
      </c>
      <c r="Y2476" s="132" t="e">
        <v>#N/A</v>
      </c>
      <c r="Z2476" s="132" t="e">
        <v>#N/A</v>
      </c>
      <c r="AA2476" s="132" t="e">
        <v>#N/A</v>
      </c>
      <c r="AB2476" s="132" t="e">
        <v>#N/A</v>
      </c>
      <c r="AC2476" s="132" t="e">
        <v>#N/A</v>
      </c>
      <c r="AD2476" s="132" t="e">
        <v>#N/A</v>
      </c>
      <c r="AE2476" s="132" t="e">
        <v>#N/A</v>
      </c>
      <c r="AF2476" s="132" t="e">
        <v>#N/A</v>
      </c>
    </row>
    <row r="2477" spans="1:32">
      <c r="A2477" s="129">
        <v>40122</v>
      </c>
      <c r="B2477" s="132" t="e">
        <v>#N/A</v>
      </c>
      <c r="C2477" s="132" t="e">
        <v>#N/A</v>
      </c>
      <c r="D2477" s="132" t="e">
        <v>#N/A</v>
      </c>
      <c r="E2477" s="132" t="e">
        <v>#N/A</v>
      </c>
      <c r="F2477" s="132" t="e">
        <v>#N/A</v>
      </c>
      <c r="G2477" s="132" t="e">
        <v>#N/A</v>
      </c>
      <c r="H2477" s="132" t="e">
        <v>#N/A</v>
      </c>
      <c r="I2477" s="132" t="e">
        <v>#N/A</v>
      </c>
      <c r="J2477" s="132" t="e">
        <v>#N/A</v>
      </c>
      <c r="K2477" s="132" t="e">
        <v>#N/A</v>
      </c>
      <c r="L2477" s="132" t="e">
        <v>#N/A</v>
      </c>
      <c r="M2477" s="132" t="e">
        <v>#N/A</v>
      </c>
      <c r="N2477" s="132" t="e">
        <v>#N/A</v>
      </c>
      <c r="R2477" s="132" t="e">
        <v>#N/A</v>
      </c>
      <c r="S2477" s="132" t="e">
        <v>#N/A</v>
      </c>
      <c r="T2477" s="132" t="e">
        <v>#N/A</v>
      </c>
      <c r="U2477" s="132" t="e">
        <v>#N/A</v>
      </c>
      <c r="V2477" s="132" t="e">
        <v>#N/A</v>
      </c>
      <c r="W2477" s="132" t="e">
        <v>#N/A</v>
      </c>
      <c r="X2477" s="132" t="e">
        <v>#N/A</v>
      </c>
      <c r="Y2477" s="132" t="e">
        <v>#N/A</v>
      </c>
      <c r="Z2477" s="132" t="e">
        <v>#N/A</v>
      </c>
      <c r="AA2477" s="132" t="e">
        <v>#N/A</v>
      </c>
      <c r="AB2477" s="132" t="e">
        <v>#N/A</v>
      </c>
      <c r="AC2477" s="132" t="e">
        <v>#N/A</v>
      </c>
      <c r="AD2477" s="132" t="e">
        <v>#N/A</v>
      </c>
      <c r="AE2477" s="132" t="e">
        <v>#N/A</v>
      </c>
      <c r="AF2477" s="132" t="e">
        <v>#N/A</v>
      </c>
    </row>
    <row r="2478" spans="1:32">
      <c r="A2478" s="129">
        <v>40123</v>
      </c>
      <c r="B2478" s="132" t="e">
        <v>#N/A</v>
      </c>
      <c r="C2478" s="132" t="e">
        <v>#N/A</v>
      </c>
      <c r="D2478" s="132" t="e">
        <v>#N/A</v>
      </c>
      <c r="E2478" s="132" t="e">
        <v>#N/A</v>
      </c>
      <c r="F2478" s="132" t="e">
        <v>#N/A</v>
      </c>
      <c r="G2478" s="132" t="e">
        <v>#N/A</v>
      </c>
      <c r="H2478" s="132" t="e">
        <v>#N/A</v>
      </c>
      <c r="I2478" s="132" t="e">
        <v>#N/A</v>
      </c>
      <c r="J2478" s="132" t="e">
        <v>#N/A</v>
      </c>
      <c r="K2478" s="132" t="e">
        <v>#N/A</v>
      </c>
      <c r="L2478" s="132" t="e">
        <v>#N/A</v>
      </c>
      <c r="M2478" s="132" t="e">
        <v>#N/A</v>
      </c>
      <c r="N2478" s="132" t="e">
        <v>#N/A</v>
      </c>
      <c r="R2478" s="132" t="e">
        <v>#N/A</v>
      </c>
      <c r="S2478" s="132" t="e">
        <v>#N/A</v>
      </c>
      <c r="T2478" s="132" t="e">
        <v>#N/A</v>
      </c>
      <c r="U2478" s="132" t="e">
        <v>#N/A</v>
      </c>
      <c r="V2478" s="132" t="e">
        <v>#N/A</v>
      </c>
      <c r="W2478" s="132" t="e">
        <v>#N/A</v>
      </c>
      <c r="X2478" s="132" t="e">
        <v>#N/A</v>
      </c>
      <c r="Y2478" s="132" t="e">
        <v>#N/A</v>
      </c>
      <c r="Z2478" s="132" t="e">
        <v>#N/A</v>
      </c>
      <c r="AA2478" s="132" t="e">
        <v>#N/A</v>
      </c>
      <c r="AB2478" s="132" t="e">
        <v>#N/A</v>
      </c>
      <c r="AC2478" s="132" t="e">
        <v>#N/A</v>
      </c>
      <c r="AD2478" s="132" t="e">
        <v>#N/A</v>
      </c>
      <c r="AE2478" s="132" t="e">
        <v>#N/A</v>
      </c>
      <c r="AF2478" s="132" t="e">
        <v>#N/A</v>
      </c>
    </row>
    <row r="2479" spans="1:32">
      <c r="A2479" s="129">
        <v>40126</v>
      </c>
      <c r="B2479" s="132" t="e">
        <v>#N/A</v>
      </c>
      <c r="C2479" s="132" t="e">
        <v>#N/A</v>
      </c>
      <c r="D2479" s="132" t="e">
        <v>#N/A</v>
      </c>
      <c r="E2479" s="132" t="e">
        <v>#N/A</v>
      </c>
      <c r="F2479" s="132" t="e">
        <v>#N/A</v>
      </c>
      <c r="G2479" s="132" t="e">
        <v>#N/A</v>
      </c>
      <c r="H2479" s="132" t="e">
        <v>#N/A</v>
      </c>
      <c r="I2479" s="132" t="e">
        <v>#N/A</v>
      </c>
      <c r="J2479" s="132" t="e">
        <v>#N/A</v>
      </c>
      <c r="K2479" s="132" t="e">
        <v>#N/A</v>
      </c>
      <c r="L2479" s="132" t="e">
        <v>#N/A</v>
      </c>
      <c r="M2479" s="132" t="e">
        <v>#N/A</v>
      </c>
      <c r="N2479" s="132" t="e">
        <v>#N/A</v>
      </c>
      <c r="R2479" s="132" t="e">
        <v>#N/A</v>
      </c>
      <c r="S2479" s="132" t="e">
        <v>#N/A</v>
      </c>
      <c r="T2479" s="132" t="e">
        <v>#N/A</v>
      </c>
      <c r="U2479" s="132" t="e">
        <v>#N/A</v>
      </c>
      <c r="V2479" s="132" t="e">
        <v>#N/A</v>
      </c>
      <c r="W2479" s="132" t="e">
        <v>#N/A</v>
      </c>
      <c r="X2479" s="132" t="e">
        <v>#N/A</v>
      </c>
      <c r="Y2479" s="132" t="e">
        <v>#N/A</v>
      </c>
      <c r="Z2479" s="132" t="e">
        <v>#N/A</v>
      </c>
      <c r="AA2479" s="132" t="e">
        <v>#N/A</v>
      </c>
      <c r="AB2479" s="132" t="e">
        <v>#N/A</v>
      </c>
      <c r="AC2479" s="132" t="e">
        <v>#N/A</v>
      </c>
      <c r="AD2479" s="132" t="e">
        <v>#N/A</v>
      </c>
      <c r="AE2479" s="132" t="e">
        <v>#N/A</v>
      </c>
      <c r="AF2479" s="132" t="e">
        <v>#N/A</v>
      </c>
    </row>
    <row r="2480" spans="1:32">
      <c r="A2480" s="129">
        <v>40127</v>
      </c>
      <c r="B2480" s="132">
        <v>421311</v>
      </c>
      <c r="C2480" s="132">
        <v>53360</v>
      </c>
      <c r="D2480" s="132">
        <v>169070</v>
      </c>
      <c r="E2480" s="132">
        <v>37710</v>
      </c>
      <c r="F2480" s="132">
        <v>60355</v>
      </c>
      <c r="G2480" s="132">
        <v>359785</v>
      </c>
      <c r="H2480" s="132">
        <v>30136</v>
      </c>
      <c r="I2480" s="132">
        <v>15690</v>
      </c>
      <c r="J2480" s="132">
        <v>17970</v>
      </c>
      <c r="K2480" s="132">
        <v>13100</v>
      </c>
      <c r="L2480" s="132">
        <v>200</v>
      </c>
      <c r="M2480" s="132">
        <v>61526</v>
      </c>
      <c r="N2480" s="132">
        <v>421311</v>
      </c>
      <c r="R2480" s="132">
        <v>24500</v>
      </c>
      <c r="S2480" s="132">
        <v>41000</v>
      </c>
      <c r="T2480" s="132">
        <v>92100</v>
      </c>
      <c r="U2480" s="132">
        <v>4290</v>
      </c>
      <c r="V2480" s="132">
        <v>0</v>
      </c>
      <c r="W2480" s="132">
        <v>0</v>
      </c>
      <c r="X2480" s="132">
        <v>21280</v>
      </c>
      <c r="Y2480" s="132">
        <v>0</v>
      </c>
      <c r="Z2480" s="132">
        <v>10130</v>
      </c>
      <c r="AA2480" s="132">
        <v>0</v>
      </c>
      <c r="AB2480" s="132">
        <v>0</v>
      </c>
      <c r="AC2480" s="132">
        <v>9100</v>
      </c>
      <c r="AD2480" s="132">
        <v>29500</v>
      </c>
      <c r="AE2480" s="132">
        <v>6500</v>
      </c>
      <c r="AF2480" s="132">
        <v>4760</v>
      </c>
    </row>
    <row r="2481" spans="1:32">
      <c r="A2481" s="129">
        <v>40128</v>
      </c>
      <c r="B2481" s="132" t="e">
        <v>#N/A</v>
      </c>
      <c r="C2481" s="132" t="e">
        <v>#N/A</v>
      </c>
      <c r="D2481" s="132" t="e">
        <v>#N/A</v>
      </c>
      <c r="E2481" s="132" t="e">
        <v>#N/A</v>
      </c>
      <c r="F2481" s="132" t="e">
        <v>#N/A</v>
      </c>
      <c r="G2481" s="132" t="e">
        <v>#N/A</v>
      </c>
      <c r="H2481" s="132" t="e">
        <v>#N/A</v>
      </c>
      <c r="I2481" s="132" t="e">
        <v>#N/A</v>
      </c>
      <c r="J2481" s="132" t="e">
        <v>#N/A</v>
      </c>
      <c r="K2481" s="132" t="e">
        <v>#N/A</v>
      </c>
      <c r="L2481" s="132" t="e">
        <v>#N/A</v>
      </c>
      <c r="M2481" s="132" t="e">
        <v>#N/A</v>
      </c>
      <c r="N2481" s="132" t="e">
        <v>#N/A</v>
      </c>
      <c r="R2481" s="132" t="e">
        <v>#N/A</v>
      </c>
      <c r="S2481" s="132" t="e">
        <v>#N/A</v>
      </c>
      <c r="T2481" s="132" t="e">
        <v>#N/A</v>
      </c>
      <c r="U2481" s="132" t="e">
        <v>#N/A</v>
      </c>
      <c r="V2481" s="132" t="e">
        <v>#N/A</v>
      </c>
      <c r="W2481" s="132" t="e">
        <v>#N/A</v>
      </c>
      <c r="X2481" s="132" t="e">
        <v>#N/A</v>
      </c>
      <c r="Y2481" s="132" t="e">
        <v>#N/A</v>
      </c>
      <c r="Z2481" s="132" t="e">
        <v>#N/A</v>
      </c>
      <c r="AA2481" s="132" t="e">
        <v>#N/A</v>
      </c>
      <c r="AB2481" s="132" t="e">
        <v>#N/A</v>
      </c>
      <c r="AC2481" s="132" t="e">
        <v>#N/A</v>
      </c>
      <c r="AD2481" s="132" t="e">
        <v>#N/A</v>
      </c>
      <c r="AE2481" s="132" t="e">
        <v>#N/A</v>
      </c>
      <c r="AF2481" s="132" t="e">
        <v>#N/A</v>
      </c>
    </row>
    <row r="2482" spans="1:32">
      <c r="A2482" s="129">
        <v>40129</v>
      </c>
      <c r="B2482" s="132" t="e">
        <v>#N/A</v>
      </c>
      <c r="C2482" s="132" t="e">
        <v>#N/A</v>
      </c>
      <c r="D2482" s="132" t="e">
        <v>#N/A</v>
      </c>
      <c r="E2482" s="132" t="e">
        <v>#N/A</v>
      </c>
      <c r="F2482" s="132" t="e">
        <v>#N/A</v>
      </c>
      <c r="G2482" s="132" t="e">
        <v>#N/A</v>
      </c>
      <c r="H2482" s="132" t="e">
        <v>#N/A</v>
      </c>
      <c r="I2482" s="132" t="e">
        <v>#N/A</v>
      </c>
      <c r="J2482" s="132" t="e">
        <v>#N/A</v>
      </c>
      <c r="K2482" s="132" t="e">
        <v>#N/A</v>
      </c>
      <c r="L2482" s="132" t="e">
        <v>#N/A</v>
      </c>
      <c r="M2482" s="132" t="e">
        <v>#N/A</v>
      </c>
      <c r="N2482" s="132" t="e">
        <v>#N/A</v>
      </c>
      <c r="R2482" s="132" t="e">
        <v>#N/A</v>
      </c>
      <c r="S2482" s="132" t="e">
        <v>#N/A</v>
      </c>
      <c r="T2482" s="132" t="e">
        <v>#N/A</v>
      </c>
      <c r="U2482" s="132" t="e">
        <v>#N/A</v>
      </c>
      <c r="V2482" s="132" t="e">
        <v>#N/A</v>
      </c>
      <c r="W2482" s="132" t="e">
        <v>#N/A</v>
      </c>
      <c r="X2482" s="132" t="e">
        <v>#N/A</v>
      </c>
      <c r="Y2482" s="132" t="e">
        <v>#N/A</v>
      </c>
      <c r="Z2482" s="132" t="e">
        <v>#N/A</v>
      </c>
      <c r="AA2482" s="132" t="e">
        <v>#N/A</v>
      </c>
      <c r="AB2482" s="132" t="e">
        <v>#N/A</v>
      </c>
      <c r="AC2482" s="132" t="e">
        <v>#N/A</v>
      </c>
      <c r="AD2482" s="132" t="e">
        <v>#N/A</v>
      </c>
      <c r="AE2482" s="132" t="e">
        <v>#N/A</v>
      </c>
      <c r="AF2482" s="132" t="e">
        <v>#N/A</v>
      </c>
    </row>
    <row r="2483" spans="1:32">
      <c r="A2483" s="129">
        <v>40130</v>
      </c>
      <c r="B2483" s="132" t="e">
        <v>#N/A</v>
      </c>
      <c r="C2483" s="132" t="e">
        <v>#N/A</v>
      </c>
      <c r="D2483" s="132" t="e">
        <v>#N/A</v>
      </c>
      <c r="E2483" s="132" t="e">
        <v>#N/A</v>
      </c>
      <c r="F2483" s="132" t="e">
        <v>#N/A</v>
      </c>
      <c r="G2483" s="132" t="e">
        <v>#N/A</v>
      </c>
      <c r="H2483" s="132" t="e">
        <v>#N/A</v>
      </c>
      <c r="I2483" s="132" t="e">
        <v>#N/A</v>
      </c>
      <c r="J2483" s="132" t="e">
        <v>#N/A</v>
      </c>
      <c r="K2483" s="132" t="e">
        <v>#N/A</v>
      </c>
      <c r="L2483" s="132" t="e">
        <v>#N/A</v>
      </c>
      <c r="M2483" s="132" t="e">
        <v>#N/A</v>
      </c>
      <c r="N2483" s="132" t="e">
        <v>#N/A</v>
      </c>
      <c r="R2483" s="132" t="e">
        <v>#N/A</v>
      </c>
      <c r="S2483" s="132" t="e">
        <v>#N/A</v>
      </c>
      <c r="T2483" s="132" t="e">
        <v>#N/A</v>
      </c>
      <c r="U2483" s="132" t="e">
        <v>#N/A</v>
      </c>
      <c r="V2483" s="132" t="e">
        <v>#N/A</v>
      </c>
      <c r="W2483" s="132" t="e">
        <v>#N/A</v>
      </c>
      <c r="X2483" s="132" t="e">
        <v>#N/A</v>
      </c>
      <c r="Y2483" s="132" t="e">
        <v>#N/A</v>
      </c>
      <c r="Z2483" s="132" t="e">
        <v>#N/A</v>
      </c>
      <c r="AA2483" s="132" t="e">
        <v>#N/A</v>
      </c>
      <c r="AB2483" s="132" t="e">
        <v>#N/A</v>
      </c>
      <c r="AC2483" s="132" t="e">
        <v>#N/A</v>
      </c>
      <c r="AD2483" s="132" t="e">
        <v>#N/A</v>
      </c>
      <c r="AE2483" s="132" t="e">
        <v>#N/A</v>
      </c>
      <c r="AF2483" s="132" t="e">
        <v>#N/A</v>
      </c>
    </row>
    <row r="2484" spans="1:32">
      <c r="A2484" s="129">
        <v>40133</v>
      </c>
      <c r="B2484" s="132" t="e">
        <v>#N/A</v>
      </c>
      <c r="C2484" s="132">
        <v>79310</v>
      </c>
      <c r="D2484" s="132">
        <v>286847</v>
      </c>
      <c r="E2484" s="132">
        <v>70660</v>
      </c>
      <c r="F2484" s="132">
        <v>155073</v>
      </c>
      <c r="G2484" s="132">
        <v>645570</v>
      </c>
      <c r="H2484" s="132">
        <v>30136</v>
      </c>
      <c r="I2484" s="132">
        <v>24530</v>
      </c>
      <c r="J2484" s="132">
        <v>20770</v>
      </c>
      <c r="K2484" s="132">
        <v>13590</v>
      </c>
      <c r="L2484" s="132">
        <v>200</v>
      </c>
      <c r="M2484" s="132">
        <v>72366</v>
      </c>
      <c r="N2484" s="132" t="e">
        <v>#N/A</v>
      </c>
      <c r="R2484" s="132">
        <v>72700</v>
      </c>
      <c r="S2484" s="132">
        <v>55000</v>
      </c>
      <c r="T2484" s="132">
        <v>199890</v>
      </c>
      <c r="U2484" s="132">
        <v>12290</v>
      </c>
      <c r="V2484" s="132">
        <v>0</v>
      </c>
      <c r="W2484" s="132">
        <v>0</v>
      </c>
      <c r="X2484" s="132">
        <v>34880</v>
      </c>
      <c r="Y2484" s="132">
        <v>0</v>
      </c>
      <c r="Z2484" s="132">
        <v>10130</v>
      </c>
      <c r="AA2484" s="132">
        <v>6500</v>
      </c>
      <c r="AB2484" s="132">
        <v>0</v>
      </c>
      <c r="AC2484" s="132">
        <v>9100</v>
      </c>
      <c r="AD2484" s="132">
        <v>29500</v>
      </c>
      <c r="AE2484" s="132">
        <v>10800</v>
      </c>
      <c r="AF2484" s="132">
        <v>12530</v>
      </c>
    </row>
    <row r="2485" spans="1:32">
      <c r="A2485" s="129">
        <v>40134</v>
      </c>
      <c r="B2485" s="132" t="e">
        <v>#N/A</v>
      </c>
      <c r="C2485" s="132" t="e">
        <v>#N/A</v>
      </c>
      <c r="D2485" s="132" t="e">
        <v>#N/A</v>
      </c>
      <c r="E2485" s="132" t="e">
        <v>#N/A</v>
      </c>
      <c r="F2485" s="132" t="e">
        <v>#N/A</v>
      </c>
      <c r="G2485" s="132" t="e">
        <v>#N/A</v>
      </c>
      <c r="H2485" s="132" t="e">
        <v>#N/A</v>
      </c>
      <c r="I2485" s="132" t="e">
        <v>#N/A</v>
      </c>
      <c r="J2485" s="132" t="e">
        <v>#N/A</v>
      </c>
      <c r="K2485" s="132" t="e">
        <v>#N/A</v>
      </c>
      <c r="L2485" s="132" t="e">
        <v>#N/A</v>
      </c>
      <c r="M2485" s="132" t="e">
        <v>#N/A</v>
      </c>
      <c r="N2485" s="132" t="e">
        <v>#N/A</v>
      </c>
      <c r="R2485" s="132" t="e">
        <v>#N/A</v>
      </c>
      <c r="S2485" s="132" t="e">
        <v>#N/A</v>
      </c>
      <c r="T2485" s="132" t="e">
        <v>#N/A</v>
      </c>
      <c r="U2485" s="132" t="e">
        <v>#N/A</v>
      </c>
      <c r="V2485" s="132" t="e">
        <v>#N/A</v>
      </c>
      <c r="W2485" s="132" t="e">
        <v>#N/A</v>
      </c>
      <c r="X2485" s="132" t="e">
        <v>#N/A</v>
      </c>
      <c r="Y2485" s="132" t="e">
        <v>#N/A</v>
      </c>
      <c r="Z2485" s="132" t="e">
        <v>#N/A</v>
      </c>
      <c r="AA2485" s="132" t="e">
        <v>#N/A</v>
      </c>
      <c r="AB2485" s="132" t="e">
        <v>#N/A</v>
      </c>
      <c r="AC2485" s="132" t="e">
        <v>#N/A</v>
      </c>
      <c r="AD2485" s="132" t="e">
        <v>#N/A</v>
      </c>
      <c r="AE2485" s="132" t="e">
        <v>#N/A</v>
      </c>
      <c r="AF2485" s="132" t="e">
        <v>#N/A</v>
      </c>
    </row>
    <row r="2486" spans="1:32">
      <c r="A2486" s="129">
        <v>40135</v>
      </c>
      <c r="B2486" s="132" t="e">
        <v>#N/A</v>
      </c>
      <c r="C2486" s="132" t="e">
        <v>#N/A</v>
      </c>
      <c r="D2486" s="132" t="e">
        <v>#N/A</v>
      </c>
      <c r="E2486" s="132" t="e">
        <v>#N/A</v>
      </c>
      <c r="F2486" s="132" t="e">
        <v>#N/A</v>
      </c>
      <c r="G2486" s="132" t="e">
        <v>#N/A</v>
      </c>
      <c r="H2486" s="132" t="e">
        <v>#N/A</v>
      </c>
      <c r="I2486" s="132" t="e">
        <v>#N/A</v>
      </c>
      <c r="J2486" s="132" t="e">
        <v>#N/A</v>
      </c>
      <c r="K2486" s="132" t="e">
        <v>#N/A</v>
      </c>
      <c r="L2486" s="132" t="e">
        <v>#N/A</v>
      </c>
      <c r="M2486" s="132" t="e">
        <v>#N/A</v>
      </c>
      <c r="N2486" s="132" t="e">
        <v>#N/A</v>
      </c>
      <c r="R2486" s="132" t="e">
        <v>#N/A</v>
      </c>
      <c r="S2486" s="132" t="e">
        <v>#N/A</v>
      </c>
      <c r="T2486" s="132" t="e">
        <v>#N/A</v>
      </c>
      <c r="U2486" s="132" t="e">
        <v>#N/A</v>
      </c>
      <c r="V2486" s="132" t="e">
        <v>#N/A</v>
      </c>
      <c r="W2486" s="132" t="e">
        <v>#N/A</v>
      </c>
      <c r="X2486" s="132" t="e">
        <v>#N/A</v>
      </c>
      <c r="Y2486" s="132" t="e">
        <v>#N/A</v>
      </c>
      <c r="Z2486" s="132" t="e">
        <v>#N/A</v>
      </c>
      <c r="AA2486" s="132" t="e">
        <v>#N/A</v>
      </c>
      <c r="AB2486" s="132" t="e">
        <v>#N/A</v>
      </c>
      <c r="AC2486" s="132" t="e">
        <v>#N/A</v>
      </c>
      <c r="AD2486" s="132" t="e">
        <v>#N/A</v>
      </c>
      <c r="AE2486" s="132" t="e">
        <v>#N/A</v>
      </c>
      <c r="AF2486" s="132" t="e">
        <v>#N/A</v>
      </c>
    </row>
    <row r="2487" spans="1:32">
      <c r="A2487" s="129">
        <v>40136</v>
      </c>
      <c r="B2487" s="132" t="e">
        <v>#N/A</v>
      </c>
      <c r="C2487" s="132" t="e">
        <v>#N/A</v>
      </c>
      <c r="D2487" s="132" t="e">
        <v>#N/A</v>
      </c>
      <c r="E2487" s="132" t="e">
        <v>#N/A</v>
      </c>
      <c r="F2487" s="132" t="e">
        <v>#N/A</v>
      </c>
      <c r="G2487" s="132" t="e">
        <v>#N/A</v>
      </c>
      <c r="H2487" s="132" t="e">
        <v>#N/A</v>
      </c>
      <c r="I2487" s="132" t="e">
        <v>#N/A</v>
      </c>
      <c r="J2487" s="132" t="e">
        <v>#N/A</v>
      </c>
      <c r="K2487" s="132" t="e">
        <v>#N/A</v>
      </c>
      <c r="L2487" s="132" t="e">
        <v>#N/A</v>
      </c>
      <c r="M2487" s="132" t="e">
        <v>#N/A</v>
      </c>
      <c r="N2487" s="132" t="e">
        <v>#N/A</v>
      </c>
      <c r="R2487" s="132" t="e">
        <v>#N/A</v>
      </c>
      <c r="S2487" s="132" t="e">
        <v>#N/A</v>
      </c>
      <c r="T2487" s="132" t="e">
        <v>#N/A</v>
      </c>
      <c r="U2487" s="132" t="e">
        <v>#N/A</v>
      </c>
      <c r="V2487" s="132" t="e">
        <v>#N/A</v>
      </c>
      <c r="W2487" s="132" t="e">
        <v>#N/A</v>
      </c>
      <c r="X2487" s="132" t="e">
        <v>#N/A</v>
      </c>
      <c r="Y2487" s="132" t="e">
        <v>#N/A</v>
      </c>
      <c r="Z2487" s="132" t="e">
        <v>#N/A</v>
      </c>
      <c r="AA2487" s="132" t="e">
        <v>#N/A</v>
      </c>
      <c r="AB2487" s="132" t="e">
        <v>#N/A</v>
      </c>
      <c r="AC2487" s="132" t="e">
        <v>#N/A</v>
      </c>
      <c r="AD2487" s="132" t="e">
        <v>#N/A</v>
      </c>
      <c r="AE2487" s="132" t="e">
        <v>#N/A</v>
      </c>
      <c r="AF2487" s="132" t="e">
        <v>#N/A</v>
      </c>
    </row>
    <row r="2488" spans="1:32">
      <c r="A2488" s="129">
        <v>40137</v>
      </c>
      <c r="B2488" s="132">
        <v>954652</v>
      </c>
      <c r="C2488" s="132">
        <v>101992</v>
      </c>
      <c r="D2488" s="132">
        <v>407305</v>
      </c>
      <c r="E2488" s="132">
        <v>89885</v>
      </c>
      <c r="F2488" s="132">
        <v>176613</v>
      </c>
      <c r="G2488" s="132">
        <v>858630</v>
      </c>
      <c r="H2488" s="132">
        <v>36636</v>
      </c>
      <c r="I2488" s="132">
        <v>39466</v>
      </c>
      <c r="J2488" s="132">
        <v>30555</v>
      </c>
      <c r="K2488" s="132">
        <v>13590</v>
      </c>
      <c r="L2488" s="132">
        <v>200</v>
      </c>
      <c r="M2488" s="132">
        <v>96022</v>
      </c>
      <c r="N2488" s="132">
        <v>954652</v>
      </c>
      <c r="R2488" s="132">
        <v>112450</v>
      </c>
      <c r="S2488" s="132">
        <v>60500</v>
      </c>
      <c r="T2488" s="132">
        <v>255530</v>
      </c>
      <c r="U2488" s="132">
        <v>51825</v>
      </c>
      <c r="V2488" s="132">
        <v>0</v>
      </c>
      <c r="W2488" s="132">
        <v>0</v>
      </c>
      <c r="X2488" s="132">
        <v>56412</v>
      </c>
      <c r="Y2488" s="132">
        <v>0</v>
      </c>
      <c r="Z2488" s="132">
        <v>10130</v>
      </c>
      <c r="AA2488" s="132">
        <v>22500</v>
      </c>
      <c r="AB2488" s="132">
        <v>0</v>
      </c>
      <c r="AC2488" s="132">
        <v>9100</v>
      </c>
      <c r="AD2488" s="132">
        <v>29500</v>
      </c>
      <c r="AE2488" s="132">
        <v>27100</v>
      </c>
      <c r="AF2488" s="132">
        <v>12530</v>
      </c>
    </row>
    <row r="2489" spans="1:32">
      <c r="A2489" s="129">
        <v>40140</v>
      </c>
      <c r="B2489" s="132" t="e">
        <v>#N/A</v>
      </c>
      <c r="C2489" s="132" t="e">
        <v>#N/A</v>
      </c>
      <c r="D2489" s="132" t="e">
        <v>#N/A</v>
      </c>
      <c r="E2489" s="132" t="e">
        <v>#N/A</v>
      </c>
      <c r="F2489" s="132" t="e">
        <v>#N/A</v>
      </c>
      <c r="G2489" s="132" t="e">
        <v>#N/A</v>
      </c>
      <c r="H2489" s="132" t="e">
        <v>#N/A</v>
      </c>
      <c r="I2489" s="132" t="e">
        <v>#N/A</v>
      </c>
      <c r="J2489" s="132" t="e">
        <v>#N/A</v>
      </c>
      <c r="K2489" s="132" t="e">
        <v>#N/A</v>
      </c>
      <c r="L2489" s="132" t="e">
        <v>#N/A</v>
      </c>
      <c r="M2489" s="132" t="e">
        <v>#N/A</v>
      </c>
      <c r="N2489" s="132" t="e">
        <v>#N/A</v>
      </c>
      <c r="R2489" s="132" t="e">
        <v>#N/A</v>
      </c>
      <c r="S2489" s="132" t="e">
        <v>#N/A</v>
      </c>
      <c r="T2489" s="132" t="e">
        <v>#N/A</v>
      </c>
      <c r="U2489" s="132" t="e">
        <v>#N/A</v>
      </c>
      <c r="V2489" s="132" t="e">
        <v>#N/A</v>
      </c>
      <c r="W2489" s="132" t="e">
        <v>#N/A</v>
      </c>
      <c r="X2489" s="132" t="e">
        <v>#N/A</v>
      </c>
      <c r="Y2489" s="132" t="e">
        <v>#N/A</v>
      </c>
      <c r="Z2489" s="132" t="e">
        <v>#N/A</v>
      </c>
      <c r="AA2489" s="132" t="e">
        <v>#N/A</v>
      </c>
      <c r="AB2489" s="132" t="e">
        <v>#N/A</v>
      </c>
      <c r="AC2489" s="132" t="e">
        <v>#N/A</v>
      </c>
      <c r="AD2489" s="132" t="e">
        <v>#N/A</v>
      </c>
      <c r="AE2489" s="132" t="e">
        <v>#N/A</v>
      </c>
      <c r="AF2489" s="132" t="e">
        <v>#N/A</v>
      </c>
    </row>
    <row r="2490" spans="1:32">
      <c r="A2490" s="129">
        <v>40141</v>
      </c>
      <c r="B2490" s="132" t="e">
        <v>#N/A</v>
      </c>
      <c r="C2490" s="132" t="e">
        <v>#N/A</v>
      </c>
      <c r="D2490" s="132" t="e">
        <v>#N/A</v>
      </c>
      <c r="E2490" s="132" t="e">
        <v>#N/A</v>
      </c>
      <c r="F2490" s="132" t="e">
        <v>#N/A</v>
      </c>
      <c r="G2490" s="132" t="e">
        <v>#N/A</v>
      </c>
      <c r="H2490" s="132" t="e">
        <v>#N/A</v>
      </c>
      <c r="I2490" s="132" t="e">
        <v>#N/A</v>
      </c>
      <c r="J2490" s="132" t="e">
        <v>#N/A</v>
      </c>
      <c r="K2490" s="132" t="e">
        <v>#N/A</v>
      </c>
      <c r="L2490" s="132" t="e">
        <v>#N/A</v>
      </c>
      <c r="M2490" s="132" t="e">
        <v>#N/A</v>
      </c>
      <c r="N2490" s="132" t="e">
        <v>#N/A</v>
      </c>
      <c r="R2490" s="132" t="e">
        <v>#N/A</v>
      </c>
      <c r="S2490" s="132" t="e">
        <v>#N/A</v>
      </c>
      <c r="T2490" s="132" t="e">
        <v>#N/A</v>
      </c>
      <c r="U2490" s="132" t="e">
        <v>#N/A</v>
      </c>
      <c r="V2490" s="132" t="e">
        <v>#N/A</v>
      </c>
      <c r="W2490" s="132" t="e">
        <v>#N/A</v>
      </c>
      <c r="X2490" s="132" t="e">
        <v>#N/A</v>
      </c>
      <c r="Y2490" s="132" t="e">
        <v>#N/A</v>
      </c>
      <c r="Z2490" s="132" t="e">
        <v>#N/A</v>
      </c>
      <c r="AA2490" s="132" t="e">
        <v>#N/A</v>
      </c>
      <c r="AB2490" s="132" t="e">
        <v>#N/A</v>
      </c>
      <c r="AC2490" s="132" t="e">
        <v>#N/A</v>
      </c>
      <c r="AD2490" s="132" t="e">
        <v>#N/A</v>
      </c>
      <c r="AE2490" s="132" t="e">
        <v>#N/A</v>
      </c>
      <c r="AF2490" s="132" t="e">
        <v>#N/A</v>
      </c>
    </row>
    <row r="2491" spans="1:32">
      <c r="A2491" s="129">
        <v>40142</v>
      </c>
      <c r="B2491" s="132">
        <v>1184302</v>
      </c>
      <c r="C2491" s="132">
        <v>121952</v>
      </c>
      <c r="D2491" s="132">
        <v>493040</v>
      </c>
      <c r="E2491" s="132">
        <v>122395</v>
      </c>
      <c r="F2491" s="132">
        <v>225713</v>
      </c>
      <c r="G2491" s="132">
        <v>1066705</v>
      </c>
      <c r="H2491" s="132">
        <v>45951</v>
      </c>
      <c r="I2491" s="132">
        <v>47356</v>
      </c>
      <c r="J2491" s="132">
        <v>39125</v>
      </c>
      <c r="K2491" s="132">
        <v>15490</v>
      </c>
      <c r="L2491" s="132">
        <v>1070</v>
      </c>
      <c r="M2491" s="132">
        <v>117597</v>
      </c>
      <c r="N2491" s="132">
        <v>1184302</v>
      </c>
      <c r="R2491" s="132">
        <v>141450</v>
      </c>
      <c r="S2491" s="132">
        <v>71000</v>
      </c>
      <c r="T2491" s="132">
        <v>311055</v>
      </c>
      <c r="U2491" s="132">
        <v>61225</v>
      </c>
      <c r="V2491" s="132">
        <v>0</v>
      </c>
      <c r="W2491" s="132">
        <v>0</v>
      </c>
      <c r="X2491" s="132">
        <v>65412</v>
      </c>
      <c r="Y2491" s="132">
        <v>19270</v>
      </c>
      <c r="Z2491" s="132">
        <v>10130</v>
      </c>
      <c r="AA2491" s="132">
        <v>31000</v>
      </c>
      <c r="AB2491" s="132">
        <v>0</v>
      </c>
      <c r="AC2491" s="132">
        <v>9100</v>
      </c>
      <c r="AD2491" s="132">
        <v>29500</v>
      </c>
      <c r="AE2491" s="132">
        <v>27100</v>
      </c>
      <c r="AF2491" s="132">
        <v>17400</v>
      </c>
    </row>
    <row r="2492" spans="1:32">
      <c r="A2492" s="129">
        <v>40144</v>
      </c>
      <c r="B2492" s="132" t="e">
        <v>#N/A</v>
      </c>
      <c r="C2492" s="132" t="e">
        <v>#N/A</v>
      </c>
      <c r="D2492" s="132" t="e">
        <v>#N/A</v>
      </c>
      <c r="E2492" s="132" t="e">
        <v>#N/A</v>
      </c>
      <c r="F2492" s="132" t="e">
        <v>#N/A</v>
      </c>
      <c r="G2492" s="132" t="e">
        <v>#N/A</v>
      </c>
      <c r="H2492" s="132" t="e">
        <v>#N/A</v>
      </c>
      <c r="I2492" s="132" t="e">
        <v>#N/A</v>
      </c>
      <c r="J2492" s="132" t="e">
        <v>#N/A</v>
      </c>
      <c r="K2492" s="132" t="e">
        <v>#N/A</v>
      </c>
      <c r="L2492" s="132" t="e">
        <v>#N/A</v>
      </c>
      <c r="M2492" s="132" t="e">
        <v>#N/A</v>
      </c>
      <c r="N2492" s="132" t="e">
        <v>#N/A</v>
      </c>
      <c r="R2492" s="132" t="e">
        <v>#N/A</v>
      </c>
      <c r="S2492" s="132" t="e">
        <v>#N/A</v>
      </c>
      <c r="T2492" s="132" t="e">
        <v>#N/A</v>
      </c>
      <c r="U2492" s="132" t="e">
        <v>#N/A</v>
      </c>
      <c r="V2492" s="132" t="e">
        <v>#N/A</v>
      </c>
      <c r="W2492" s="132" t="e">
        <v>#N/A</v>
      </c>
      <c r="X2492" s="132" t="e">
        <v>#N/A</v>
      </c>
      <c r="Y2492" s="132" t="e">
        <v>#N/A</v>
      </c>
      <c r="Z2492" s="132" t="e">
        <v>#N/A</v>
      </c>
      <c r="AA2492" s="132" t="e">
        <v>#N/A</v>
      </c>
      <c r="AB2492" s="132" t="e">
        <v>#N/A</v>
      </c>
      <c r="AC2492" s="132" t="e">
        <v>#N/A</v>
      </c>
      <c r="AD2492" s="132" t="e">
        <v>#N/A</v>
      </c>
      <c r="AE2492" s="132" t="e">
        <v>#N/A</v>
      </c>
      <c r="AF2492" s="132" t="e">
        <v>#N/A</v>
      </c>
    </row>
    <row r="2493" spans="1:32">
      <c r="A2493" s="129">
        <v>40147</v>
      </c>
      <c r="B2493" s="132">
        <v>1460348</v>
      </c>
      <c r="C2493" s="132">
        <v>139652</v>
      </c>
      <c r="D2493" s="132">
        <v>620300</v>
      </c>
      <c r="E2493" s="132">
        <v>151915</v>
      </c>
      <c r="F2493" s="132">
        <v>292943</v>
      </c>
      <c r="G2493" s="132">
        <v>1328665</v>
      </c>
      <c r="H2493" s="132">
        <v>50951</v>
      </c>
      <c r="I2493" s="132">
        <v>53926</v>
      </c>
      <c r="J2493" s="132">
        <v>58875</v>
      </c>
      <c r="K2493" s="132">
        <v>15490</v>
      </c>
      <c r="L2493" s="132">
        <v>2070</v>
      </c>
      <c r="M2493" s="132">
        <v>131683</v>
      </c>
      <c r="N2493" s="132">
        <v>1460348</v>
      </c>
      <c r="R2493" s="132">
        <v>181500</v>
      </c>
      <c r="S2493" s="132">
        <v>96200</v>
      </c>
      <c r="T2493" s="132">
        <v>408935</v>
      </c>
      <c r="U2493" s="132">
        <v>84225</v>
      </c>
      <c r="V2493" s="132">
        <v>0</v>
      </c>
      <c r="W2493" s="132">
        <v>0</v>
      </c>
      <c r="X2493" s="132">
        <v>68712</v>
      </c>
      <c r="Y2493" s="132">
        <v>19270</v>
      </c>
      <c r="Z2493" s="132">
        <v>10130</v>
      </c>
      <c r="AA2493" s="132">
        <v>35590</v>
      </c>
      <c r="AB2493" s="132">
        <v>0</v>
      </c>
      <c r="AC2493" s="132">
        <v>9100</v>
      </c>
      <c r="AD2493" s="132">
        <v>29500</v>
      </c>
      <c r="AE2493" s="132">
        <v>31500</v>
      </c>
      <c r="AF2493" s="132">
        <v>17400</v>
      </c>
    </row>
    <row r="2494" spans="1:32">
      <c r="A2494" s="129">
        <v>40148</v>
      </c>
      <c r="B2494" s="132" t="e">
        <v>#N/A</v>
      </c>
      <c r="C2494" s="132" t="e">
        <v>#N/A</v>
      </c>
      <c r="D2494" s="132" t="e">
        <v>#N/A</v>
      </c>
      <c r="E2494" s="132" t="e">
        <v>#N/A</v>
      </c>
      <c r="F2494" s="132" t="e">
        <v>#N/A</v>
      </c>
      <c r="G2494" s="132" t="e">
        <v>#N/A</v>
      </c>
      <c r="H2494" s="132" t="e">
        <v>#N/A</v>
      </c>
      <c r="I2494" s="132" t="e">
        <v>#N/A</v>
      </c>
      <c r="J2494" s="132" t="e">
        <v>#N/A</v>
      </c>
      <c r="K2494" s="132" t="e">
        <v>#N/A</v>
      </c>
      <c r="L2494" s="132" t="e">
        <v>#N/A</v>
      </c>
      <c r="M2494" s="132" t="e">
        <v>#N/A</v>
      </c>
      <c r="N2494" s="132" t="e">
        <v>#N/A</v>
      </c>
      <c r="R2494" s="132" t="e">
        <v>#N/A</v>
      </c>
      <c r="S2494" s="132" t="e">
        <v>#N/A</v>
      </c>
      <c r="T2494" s="132" t="e">
        <v>#N/A</v>
      </c>
      <c r="U2494" s="132" t="e">
        <v>#N/A</v>
      </c>
      <c r="V2494" s="132" t="e">
        <v>#N/A</v>
      </c>
      <c r="W2494" s="132" t="e">
        <v>#N/A</v>
      </c>
      <c r="X2494" s="132" t="e">
        <v>#N/A</v>
      </c>
      <c r="Y2494" s="132" t="e">
        <v>#N/A</v>
      </c>
      <c r="Z2494" s="132" t="e">
        <v>#N/A</v>
      </c>
      <c r="AA2494" s="132" t="e">
        <v>#N/A</v>
      </c>
      <c r="AB2494" s="132" t="e">
        <v>#N/A</v>
      </c>
      <c r="AC2494" s="132" t="e">
        <v>#N/A</v>
      </c>
      <c r="AD2494" s="132" t="e">
        <v>#N/A</v>
      </c>
      <c r="AE2494" s="132" t="e">
        <v>#N/A</v>
      </c>
      <c r="AF2494" s="132" t="e">
        <v>#N/A</v>
      </c>
    </row>
    <row r="2495" spans="1:32">
      <c r="A2495" s="129">
        <v>40149</v>
      </c>
      <c r="B2495" s="132" t="e">
        <v>#N/A</v>
      </c>
      <c r="C2495" s="132" t="e">
        <v>#N/A</v>
      </c>
      <c r="D2495" s="132" t="e">
        <v>#N/A</v>
      </c>
      <c r="E2495" s="132" t="e">
        <v>#N/A</v>
      </c>
      <c r="F2495" s="132" t="e">
        <v>#N/A</v>
      </c>
      <c r="G2495" s="132" t="e">
        <v>#N/A</v>
      </c>
      <c r="H2495" s="132" t="e">
        <v>#N/A</v>
      </c>
      <c r="I2495" s="132" t="e">
        <v>#N/A</v>
      </c>
      <c r="J2495" s="132" t="e">
        <v>#N/A</v>
      </c>
      <c r="K2495" s="132" t="e">
        <v>#N/A</v>
      </c>
      <c r="L2495" s="132" t="e">
        <v>#N/A</v>
      </c>
      <c r="M2495" s="132" t="e">
        <v>#N/A</v>
      </c>
      <c r="N2495" s="132" t="e">
        <v>#N/A</v>
      </c>
      <c r="R2495" s="132" t="e">
        <v>#N/A</v>
      </c>
      <c r="S2495" s="132" t="e">
        <v>#N/A</v>
      </c>
      <c r="T2495" s="132" t="e">
        <v>#N/A</v>
      </c>
      <c r="U2495" s="132" t="e">
        <v>#N/A</v>
      </c>
      <c r="V2495" s="132" t="e">
        <v>#N/A</v>
      </c>
      <c r="W2495" s="132" t="e">
        <v>#N/A</v>
      </c>
      <c r="X2495" s="132" t="e">
        <v>#N/A</v>
      </c>
      <c r="Y2495" s="132" t="e">
        <v>#N/A</v>
      </c>
      <c r="Z2495" s="132" t="e">
        <v>#N/A</v>
      </c>
      <c r="AA2495" s="132" t="e">
        <v>#N/A</v>
      </c>
      <c r="AB2495" s="132" t="e">
        <v>#N/A</v>
      </c>
      <c r="AC2495" s="132" t="e">
        <v>#N/A</v>
      </c>
      <c r="AD2495" s="132" t="e">
        <v>#N/A</v>
      </c>
      <c r="AE2495" s="132" t="e">
        <v>#N/A</v>
      </c>
      <c r="AF2495" s="132" t="e">
        <v>#N/A</v>
      </c>
    </row>
    <row r="2496" spans="1:32">
      <c r="A2496" s="129">
        <v>40150</v>
      </c>
      <c r="B2496" s="132" t="e">
        <v>#N/A</v>
      </c>
      <c r="C2496" s="132" t="e">
        <v>#N/A</v>
      </c>
      <c r="D2496" s="132" t="e">
        <v>#N/A</v>
      </c>
      <c r="E2496" s="132" t="e">
        <v>#N/A</v>
      </c>
      <c r="F2496" s="132" t="e">
        <v>#N/A</v>
      </c>
      <c r="G2496" s="132" t="e">
        <v>#N/A</v>
      </c>
      <c r="H2496" s="132" t="e">
        <v>#N/A</v>
      </c>
      <c r="I2496" s="132" t="e">
        <v>#N/A</v>
      </c>
      <c r="J2496" s="132" t="e">
        <v>#N/A</v>
      </c>
      <c r="K2496" s="132" t="e">
        <v>#N/A</v>
      </c>
      <c r="L2496" s="132" t="e">
        <v>#N/A</v>
      </c>
      <c r="M2496" s="132" t="e">
        <v>#N/A</v>
      </c>
      <c r="N2496" s="132" t="e">
        <v>#N/A</v>
      </c>
      <c r="R2496" s="132" t="e">
        <v>#N/A</v>
      </c>
      <c r="S2496" s="132" t="e">
        <v>#N/A</v>
      </c>
      <c r="T2496" s="132" t="e">
        <v>#N/A</v>
      </c>
      <c r="U2496" s="132" t="e">
        <v>#N/A</v>
      </c>
      <c r="V2496" s="132" t="e">
        <v>#N/A</v>
      </c>
      <c r="W2496" s="132" t="e">
        <v>#N/A</v>
      </c>
      <c r="X2496" s="132" t="e">
        <v>#N/A</v>
      </c>
      <c r="Y2496" s="132" t="e">
        <v>#N/A</v>
      </c>
      <c r="Z2496" s="132" t="e">
        <v>#N/A</v>
      </c>
      <c r="AA2496" s="132" t="e">
        <v>#N/A</v>
      </c>
      <c r="AB2496" s="132" t="e">
        <v>#N/A</v>
      </c>
      <c r="AC2496" s="132" t="e">
        <v>#N/A</v>
      </c>
      <c r="AD2496" s="132" t="e">
        <v>#N/A</v>
      </c>
      <c r="AE2496" s="132" t="e">
        <v>#N/A</v>
      </c>
      <c r="AF2496" s="132" t="e">
        <v>#N/A</v>
      </c>
    </row>
    <row r="2497" spans="1:32">
      <c r="A2497" s="129">
        <v>40151</v>
      </c>
      <c r="B2497" s="132" t="e">
        <v>#N/A</v>
      </c>
      <c r="C2497" s="132" t="e">
        <v>#N/A</v>
      </c>
      <c r="D2497" s="132" t="e">
        <v>#N/A</v>
      </c>
      <c r="E2497" s="132" t="e">
        <v>#N/A</v>
      </c>
      <c r="F2497" s="132" t="e">
        <v>#N/A</v>
      </c>
      <c r="G2497" s="132" t="e">
        <v>#N/A</v>
      </c>
      <c r="H2497" s="132" t="e">
        <v>#N/A</v>
      </c>
      <c r="I2497" s="132" t="e">
        <v>#N/A</v>
      </c>
      <c r="J2497" s="132" t="e">
        <v>#N/A</v>
      </c>
      <c r="K2497" s="132" t="e">
        <v>#N/A</v>
      </c>
      <c r="L2497" s="132" t="e">
        <v>#N/A</v>
      </c>
      <c r="M2497" s="132" t="e">
        <v>#N/A</v>
      </c>
      <c r="N2497" s="132" t="e">
        <v>#N/A</v>
      </c>
      <c r="R2497" s="132" t="e">
        <v>#N/A</v>
      </c>
      <c r="S2497" s="132" t="e">
        <v>#N/A</v>
      </c>
      <c r="T2497" s="132" t="e">
        <v>#N/A</v>
      </c>
      <c r="U2497" s="132" t="e">
        <v>#N/A</v>
      </c>
      <c r="V2497" s="132" t="e">
        <v>#N/A</v>
      </c>
      <c r="W2497" s="132" t="e">
        <v>#N/A</v>
      </c>
      <c r="X2497" s="132" t="e">
        <v>#N/A</v>
      </c>
      <c r="Y2497" s="132" t="e">
        <v>#N/A</v>
      </c>
      <c r="Z2497" s="132" t="e">
        <v>#N/A</v>
      </c>
      <c r="AA2497" s="132" t="e">
        <v>#N/A</v>
      </c>
      <c r="AB2497" s="132" t="e">
        <v>#N/A</v>
      </c>
      <c r="AC2497" s="132" t="e">
        <v>#N/A</v>
      </c>
      <c r="AD2497" s="132" t="e">
        <v>#N/A</v>
      </c>
      <c r="AE2497" s="132" t="e">
        <v>#N/A</v>
      </c>
      <c r="AF2497" s="132" t="e">
        <v>#N/A</v>
      </c>
    </row>
    <row r="2498" spans="1:32">
      <c r="A2498" s="129">
        <v>40154</v>
      </c>
      <c r="B2498" s="132" t="e">
        <v>#N/A</v>
      </c>
      <c r="C2498" s="132" t="e">
        <v>#N/A</v>
      </c>
      <c r="D2498" s="132" t="e">
        <v>#N/A</v>
      </c>
      <c r="E2498" s="132" t="e">
        <v>#N/A</v>
      </c>
      <c r="F2498" s="132" t="e">
        <v>#N/A</v>
      </c>
      <c r="G2498" s="132" t="e">
        <v>#N/A</v>
      </c>
      <c r="H2498" s="132" t="e">
        <v>#N/A</v>
      </c>
      <c r="I2498" s="132" t="e">
        <v>#N/A</v>
      </c>
      <c r="J2498" s="132" t="e">
        <v>#N/A</v>
      </c>
      <c r="K2498" s="132" t="e">
        <v>#N/A</v>
      </c>
      <c r="L2498" s="132" t="e">
        <v>#N/A</v>
      </c>
      <c r="M2498" s="132" t="e">
        <v>#N/A</v>
      </c>
      <c r="N2498" s="132" t="e">
        <v>#N/A</v>
      </c>
      <c r="R2498" s="132" t="e">
        <v>#N/A</v>
      </c>
      <c r="S2498" s="132" t="e">
        <v>#N/A</v>
      </c>
      <c r="T2498" s="132" t="e">
        <v>#N/A</v>
      </c>
      <c r="U2498" s="132" t="e">
        <v>#N/A</v>
      </c>
      <c r="V2498" s="132" t="e">
        <v>#N/A</v>
      </c>
      <c r="W2498" s="132" t="e">
        <v>#N/A</v>
      </c>
      <c r="X2498" s="132" t="e">
        <v>#N/A</v>
      </c>
      <c r="Y2498" s="132" t="e">
        <v>#N/A</v>
      </c>
      <c r="Z2498" s="132" t="e">
        <v>#N/A</v>
      </c>
      <c r="AA2498" s="132" t="e">
        <v>#N/A</v>
      </c>
      <c r="AB2498" s="132" t="e">
        <v>#N/A</v>
      </c>
      <c r="AC2498" s="132" t="e">
        <v>#N/A</v>
      </c>
      <c r="AD2498" s="132" t="e">
        <v>#N/A</v>
      </c>
      <c r="AE2498" s="132" t="e">
        <v>#N/A</v>
      </c>
      <c r="AF2498" s="132" t="e">
        <v>#N/A</v>
      </c>
    </row>
    <row r="2499" spans="1:32">
      <c r="A2499" s="129">
        <v>40155</v>
      </c>
      <c r="B2499" s="132" t="e">
        <v>#N/A</v>
      </c>
      <c r="C2499" s="132" t="e">
        <v>#N/A</v>
      </c>
      <c r="D2499" s="132" t="e">
        <v>#N/A</v>
      </c>
      <c r="E2499" s="132" t="e">
        <v>#N/A</v>
      </c>
      <c r="F2499" s="132" t="e">
        <v>#N/A</v>
      </c>
      <c r="G2499" s="132" t="e">
        <v>#N/A</v>
      </c>
      <c r="H2499" s="132" t="e">
        <v>#N/A</v>
      </c>
      <c r="I2499" s="132" t="e">
        <v>#N/A</v>
      </c>
      <c r="J2499" s="132" t="e">
        <v>#N/A</v>
      </c>
      <c r="K2499" s="132" t="e">
        <v>#N/A</v>
      </c>
      <c r="L2499" s="132" t="e">
        <v>#N/A</v>
      </c>
      <c r="M2499" s="132" t="e">
        <v>#N/A</v>
      </c>
      <c r="N2499" s="132" t="e">
        <v>#N/A</v>
      </c>
      <c r="R2499" s="132" t="e">
        <v>#N/A</v>
      </c>
      <c r="S2499" s="132" t="e">
        <v>#N/A</v>
      </c>
      <c r="T2499" s="132" t="e">
        <v>#N/A</v>
      </c>
      <c r="U2499" s="132" t="e">
        <v>#N/A</v>
      </c>
      <c r="V2499" s="132" t="e">
        <v>#N/A</v>
      </c>
      <c r="W2499" s="132" t="e">
        <v>#N/A</v>
      </c>
      <c r="X2499" s="132" t="e">
        <v>#N/A</v>
      </c>
      <c r="Y2499" s="132" t="e">
        <v>#N/A</v>
      </c>
      <c r="Z2499" s="132" t="e">
        <v>#N/A</v>
      </c>
      <c r="AA2499" s="132" t="e">
        <v>#N/A</v>
      </c>
      <c r="AB2499" s="132" t="e">
        <v>#N/A</v>
      </c>
      <c r="AC2499" s="132" t="e">
        <v>#N/A</v>
      </c>
      <c r="AD2499" s="132" t="e">
        <v>#N/A</v>
      </c>
      <c r="AE2499" s="132" t="e">
        <v>#N/A</v>
      </c>
      <c r="AF2499" s="132" t="e">
        <v>#N/A</v>
      </c>
    </row>
    <row r="2500" spans="1:32">
      <c r="A2500" s="129">
        <v>40156</v>
      </c>
      <c r="B2500" s="132" t="e">
        <v>#N/A</v>
      </c>
      <c r="C2500" s="132" t="e">
        <v>#N/A</v>
      </c>
      <c r="D2500" s="132" t="e">
        <v>#N/A</v>
      </c>
      <c r="E2500" s="132" t="e">
        <v>#N/A</v>
      </c>
      <c r="F2500" s="132" t="e">
        <v>#N/A</v>
      </c>
      <c r="G2500" s="132" t="e">
        <v>#N/A</v>
      </c>
      <c r="H2500" s="132" t="e">
        <v>#N/A</v>
      </c>
      <c r="I2500" s="132" t="e">
        <v>#N/A</v>
      </c>
      <c r="J2500" s="132" t="e">
        <v>#N/A</v>
      </c>
      <c r="K2500" s="132" t="e">
        <v>#N/A</v>
      </c>
      <c r="L2500" s="132" t="e">
        <v>#N/A</v>
      </c>
      <c r="M2500" s="132" t="e">
        <v>#N/A</v>
      </c>
      <c r="N2500" s="132" t="e">
        <v>#N/A</v>
      </c>
      <c r="R2500" s="132" t="e">
        <v>#N/A</v>
      </c>
      <c r="S2500" s="132" t="e">
        <v>#N/A</v>
      </c>
      <c r="T2500" s="132" t="e">
        <v>#N/A</v>
      </c>
      <c r="U2500" s="132" t="e">
        <v>#N/A</v>
      </c>
      <c r="V2500" s="132" t="e">
        <v>#N/A</v>
      </c>
      <c r="W2500" s="132" t="e">
        <v>#N/A</v>
      </c>
      <c r="X2500" s="132" t="e">
        <v>#N/A</v>
      </c>
      <c r="Y2500" s="132" t="e">
        <v>#N/A</v>
      </c>
      <c r="Z2500" s="132" t="e">
        <v>#N/A</v>
      </c>
      <c r="AA2500" s="132" t="e">
        <v>#N/A</v>
      </c>
      <c r="AB2500" s="132" t="e">
        <v>#N/A</v>
      </c>
      <c r="AC2500" s="132" t="e">
        <v>#N/A</v>
      </c>
      <c r="AD2500" s="132" t="e">
        <v>#N/A</v>
      </c>
      <c r="AE2500" s="132" t="e">
        <v>#N/A</v>
      </c>
      <c r="AF2500" s="132" t="e">
        <v>#N/A</v>
      </c>
    </row>
    <row r="2501" spans="1:32">
      <c r="A2501" s="129">
        <v>40157</v>
      </c>
      <c r="B2501" s="132">
        <v>399575</v>
      </c>
      <c r="C2501" s="132">
        <v>29600</v>
      </c>
      <c r="D2501" s="132">
        <v>126590</v>
      </c>
      <c r="E2501" s="132">
        <v>30180</v>
      </c>
      <c r="F2501" s="132">
        <v>142660</v>
      </c>
      <c r="G2501" s="132">
        <v>348520</v>
      </c>
      <c r="H2501" s="132">
        <v>27030</v>
      </c>
      <c r="I2501" s="132">
        <v>6650</v>
      </c>
      <c r="J2501" s="132">
        <v>9770</v>
      </c>
      <c r="K2501" s="132">
        <v>5950</v>
      </c>
      <c r="L2501" s="132">
        <v>1400</v>
      </c>
      <c r="M2501" s="132">
        <v>51055</v>
      </c>
      <c r="N2501" s="132">
        <v>399575</v>
      </c>
      <c r="R2501" s="132">
        <v>50500</v>
      </c>
      <c r="S2501" s="132">
        <v>16000</v>
      </c>
      <c r="T2501" s="132">
        <v>126510</v>
      </c>
      <c r="U2501" s="132">
        <v>5040</v>
      </c>
      <c r="V2501" s="132">
        <v>1000</v>
      </c>
      <c r="W2501" s="132">
        <v>1150</v>
      </c>
      <c r="X2501" s="132">
        <v>25985</v>
      </c>
      <c r="Y2501" s="132">
        <v>1100</v>
      </c>
      <c r="Z2501" s="132">
        <v>0</v>
      </c>
      <c r="AA2501" s="132">
        <v>6500</v>
      </c>
      <c r="AB2501" s="132">
        <v>0</v>
      </c>
      <c r="AC2501" s="132">
        <v>0</v>
      </c>
      <c r="AD2501" s="132">
        <v>15420</v>
      </c>
      <c r="AE2501" s="132">
        <v>4800</v>
      </c>
      <c r="AF2501" s="132">
        <v>0</v>
      </c>
    </row>
    <row r="2502" spans="1:32">
      <c r="A2502" s="129">
        <v>40158</v>
      </c>
      <c r="B2502" s="132" t="e">
        <v>#N/A</v>
      </c>
      <c r="C2502" s="132" t="e">
        <v>#N/A</v>
      </c>
      <c r="D2502" s="132" t="e">
        <v>#N/A</v>
      </c>
      <c r="E2502" s="132" t="e">
        <v>#N/A</v>
      </c>
      <c r="F2502" s="132" t="e">
        <v>#N/A</v>
      </c>
      <c r="G2502" s="132" t="e">
        <v>#N/A</v>
      </c>
      <c r="H2502" s="132" t="e">
        <v>#N/A</v>
      </c>
      <c r="I2502" s="132" t="e">
        <v>#N/A</v>
      </c>
      <c r="J2502" s="132" t="e">
        <v>#N/A</v>
      </c>
      <c r="K2502" s="132" t="e">
        <v>#N/A</v>
      </c>
      <c r="L2502" s="132" t="e">
        <v>#N/A</v>
      </c>
      <c r="M2502" s="132" t="e">
        <v>#N/A</v>
      </c>
      <c r="N2502" s="132" t="e">
        <v>#N/A</v>
      </c>
      <c r="R2502" s="132" t="e">
        <v>#N/A</v>
      </c>
      <c r="S2502" s="132" t="e">
        <v>#N/A</v>
      </c>
      <c r="T2502" s="132" t="e">
        <v>#N/A</v>
      </c>
      <c r="U2502" s="132" t="e">
        <v>#N/A</v>
      </c>
      <c r="V2502" s="132" t="e">
        <v>#N/A</v>
      </c>
      <c r="W2502" s="132" t="e">
        <v>#N/A</v>
      </c>
      <c r="X2502" s="132" t="e">
        <v>#N/A</v>
      </c>
      <c r="Y2502" s="132" t="e">
        <v>#N/A</v>
      </c>
      <c r="Z2502" s="132" t="e">
        <v>#N/A</v>
      </c>
      <c r="AA2502" s="132" t="e">
        <v>#N/A</v>
      </c>
      <c r="AB2502" s="132" t="e">
        <v>#N/A</v>
      </c>
      <c r="AC2502" s="132" t="e">
        <v>#N/A</v>
      </c>
      <c r="AD2502" s="132" t="e">
        <v>#N/A</v>
      </c>
      <c r="AE2502" s="132" t="e">
        <v>#N/A</v>
      </c>
      <c r="AF2502" s="132" t="e">
        <v>#N/A</v>
      </c>
    </row>
    <row r="2503" spans="1:32">
      <c r="A2503" s="129">
        <v>40161</v>
      </c>
      <c r="B2503" s="132" t="e">
        <v>#N/A</v>
      </c>
      <c r="C2503" s="132" t="e">
        <v>#N/A</v>
      </c>
      <c r="D2503" s="132" t="e">
        <v>#N/A</v>
      </c>
      <c r="E2503" s="132" t="e">
        <v>#N/A</v>
      </c>
      <c r="F2503" s="132" t="e">
        <v>#N/A</v>
      </c>
      <c r="G2503" s="132" t="e">
        <v>#N/A</v>
      </c>
      <c r="H2503" s="132" t="e">
        <v>#N/A</v>
      </c>
      <c r="I2503" s="132" t="e">
        <v>#N/A</v>
      </c>
      <c r="J2503" s="132" t="e">
        <v>#N/A</v>
      </c>
      <c r="K2503" s="132" t="e">
        <v>#N/A</v>
      </c>
      <c r="L2503" s="132" t="e">
        <v>#N/A</v>
      </c>
      <c r="M2503" s="132" t="e">
        <v>#N/A</v>
      </c>
      <c r="N2503" s="132" t="e">
        <v>#N/A</v>
      </c>
      <c r="R2503" s="132" t="e">
        <v>#N/A</v>
      </c>
      <c r="S2503" s="132" t="e">
        <v>#N/A</v>
      </c>
      <c r="T2503" s="132" t="e">
        <v>#N/A</v>
      </c>
      <c r="U2503" s="132" t="e">
        <v>#N/A</v>
      </c>
      <c r="V2503" s="132" t="e">
        <v>#N/A</v>
      </c>
      <c r="W2503" s="132" t="e">
        <v>#N/A</v>
      </c>
      <c r="X2503" s="132" t="e">
        <v>#N/A</v>
      </c>
      <c r="Y2503" s="132" t="e">
        <v>#N/A</v>
      </c>
      <c r="Z2503" s="132" t="e">
        <v>#N/A</v>
      </c>
      <c r="AA2503" s="132" t="e">
        <v>#N/A</v>
      </c>
      <c r="AB2503" s="132" t="e">
        <v>#N/A</v>
      </c>
      <c r="AC2503" s="132" t="e">
        <v>#N/A</v>
      </c>
      <c r="AD2503" s="132" t="e">
        <v>#N/A</v>
      </c>
      <c r="AE2503" s="132" t="e">
        <v>#N/A</v>
      </c>
      <c r="AF2503" s="132" t="e">
        <v>#N/A</v>
      </c>
    </row>
    <row r="2504" spans="1:32">
      <c r="A2504" s="129">
        <v>40162</v>
      </c>
      <c r="B2504" s="132">
        <v>626934</v>
      </c>
      <c r="C2504" s="132">
        <v>59991</v>
      </c>
      <c r="D2504" s="132">
        <v>231205</v>
      </c>
      <c r="E2504" s="132">
        <v>55251</v>
      </c>
      <c r="F2504" s="132">
        <v>166760</v>
      </c>
      <c r="G2504" s="132">
        <v>547654</v>
      </c>
      <c r="H2504" s="132">
        <v>37250</v>
      </c>
      <c r="I2504" s="132">
        <v>21365</v>
      </c>
      <c r="J2504" s="132">
        <v>17862</v>
      </c>
      <c r="K2504" s="132">
        <v>11395</v>
      </c>
      <c r="L2504" s="132">
        <v>1400</v>
      </c>
      <c r="M2504" s="132">
        <v>79280</v>
      </c>
      <c r="N2504" s="132">
        <v>626934</v>
      </c>
      <c r="R2504" s="132">
        <v>71000</v>
      </c>
      <c r="S2504" s="132">
        <v>28000</v>
      </c>
      <c r="T2504" s="132">
        <v>197040</v>
      </c>
      <c r="U2504" s="132">
        <v>22787</v>
      </c>
      <c r="V2504" s="132">
        <v>1000</v>
      </c>
      <c r="W2504" s="132">
        <v>1150</v>
      </c>
      <c r="X2504" s="132">
        <v>40700</v>
      </c>
      <c r="Y2504" s="132">
        <v>1100</v>
      </c>
      <c r="Z2504" s="132">
        <v>490</v>
      </c>
      <c r="AA2504" s="132">
        <v>6500</v>
      </c>
      <c r="AB2504" s="132">
        <v>0</v>
      </c>
      <c r="AC2504" s="132">
        <v>35055</v>
      </c>
      <c r="AD2504" s="132">
        <v>15420</v>
      </c>
      <c r="AE2504" s="132">
        <v>6880</v>
      </c>
      <c r="AF2504" s="132">
        <v>0</v>
      </c>
    </row>
    <row r="2505" spans="1:32">
      <c r="A2505" s="129">
        <v>40163</v>
      </c>
      <c r="B2505" s="132" t="e">
        <v>#N/A</v>
      </c>
      <c r="C2505" s="132" t="e">
        <v>#N/A</v>
      </c>
      <c r="D2505" s="132" t="e">
        <v>#N/A</v>
      </c>
      <c r="E2505" s="132" t="e">
        <v>#N/A</v>
      </c>
      <c r="F2505" s="132" t="e">
        <v>#N/A</v>
      </c>
      <c r="G2505" s="132" t="e">
        <v>#N/A</v>
      </c>
      <c r="H2505" s="132" t="e">
        <v>#N/A</v>
      </c>
      <c r="I2505" s="132" t="e">
        <v>#N/A</v>
      </c>
      <c r="J2505" s="132" t="e">
        <v>#N/A</v>
      </c>
      <c r="K2505" s="132" t="e">
        <v>#N/A</v>
      </c>
      <c r="L2505" s="132" t="e">
        <v>#N/A</v>
      </c>
      <c r="M2505" s="132" t="e">
        <v>#N/A</v>
      </c>
      <c r="N2505" s="132" t="e">
        <v>#N/A</v>
      </c>
      <c r="R2505" s="132" t="e">
        <v>#N/A</v>
      </c>
      <c r="S2505" s="132" t="e">
        <v>#N/A</v>
      </c>
      <c r="T2505" s="132" t="e">
        <v>#N/A</v>
      </c>
      <c r="U2505" s="132" t="e">
        <v>#N/A</v>
      </c>
      <c r="V2505" s="132" t="e">
        <v>#N/A</v>
      </c>
      <c r="W2505" s="132" t="e">
        <v>#N/A</v>
      </c>
      <c r="X2505" s="132" t="e">
        <v>#N/A</v>
      </c>
      <c r="Y2505" s="132" t="e">
        <v>#N/A</v>
      </c>
      <c r="Z2505" s="132" t="e">
        <v>#N/A</v>
      </c>
      <c r="AA2505" s="132" t="e">
        <v>#N/A</v>
      </c>
      <c r="AB2505" s="132" t="e">
        <v>#N/A</v>
      </c>
      <c r="AC2505" s="132" t="e">
        <v>#N/A</v>
      </c>
      <c r="AD2505" s="132" t="e">
        <v>#N/A</v>
      </c>
      <c r="AE2505" s="132" t="e">
        <v>#N/A</v>
      </c>
      <c r="AF2505" s="132" t="e">
        <v>#N/A</v>
      </c>
    </row>
    <row r="2506" spans="1:32">
      <c r="A2506" s="129">
        <v>40164</v>
      </c>
      <c r="B2506" s="132" t="e">
        <v>#N/A</v>
      </c>
      <c r="C2506" s="132" t="e">
        <v>#N/A</v>
      </c>
      <c r="D2506" s="132" t="e">
        <v>#N/A</v>
      </c>
      <c r="E2506" s="132" t="e">
        <v>#N/A</v>
      </c>
      <c r="F2506" s="132" t="e">
        <v>#N/A</v>
      </c>
      <c r="G2506" s="132" t="e">
        <v>#N/A</v>
      </c>
      <c r="H2506" s="132" t="e">
        <v>#N/A</v>
      </c>
      <c r="I2506" s="132" t="e">
        <v>#N/A</v>
      </c>
      <c r="J2506" s="132" t="e">
        <v>#N/A</v>
      </c>
      <c r="K2506" s="132" t="e">
        <v>#N/A</v>
      </c>
      <c r="L2506" s="132" t="e">
        <v>#N/A</v>
      </c>
      <c r="M2506" s="132" t="e">
        <v>#N/A</v>
      </c>
      <c r="N2506" s="132" t="e">
        <v>#N/A</v>
      </c>
      <c r="R2506" s="132" t="e">
        <v>#N/A</v>
      </c>
      <c r="S2506" s="132" t="e">
        <v>#N/A</v>
      </c>
      <c r="T2506" s="132" t="e">
        <v>#N/A</v>
      </c>
      <c r="U2506" s="132" t="e">
        <v>#N/A</v>
      </c>
      <c r="V2506" s="132" t="e">
        <v>#N/A</v>
      </c>
      <c r="W2506" s="132" t="e">
        <v>#N/A</v>
      </c>
      <c r="X2506" s="132" t="e">
        <v>#N/A</v>
      </c>
      <c r="Y2506" s="132" t="e">
        <v>#N/A</v>
      </c>
      <c r="Z2506" s="132" t="e">
        <v>#N/A</v>
      </c>
      <c r="AA2506" s="132" t="e">
        <v>#N/A</v>
      </c>
      <c r="AB2506" s="132" t="e">
        <v>#N/A</v>
      </c>
      <c r="AC2506" s="132" t="e">
        <v>#N/A</v>
      </c>
      <c r="AD2506" s="132" t="e">
        <v>#N/A</v>
      </c>
      <c r="AE2506" s="132" t="e">
        <v>#N/A</v>
      </c>
      <c r="AF2506" s="132" t="e">
        <v>#N/A</v>
      </c>
    </row>
    <row r="2507" spans="1:32">
      <c r="A2507" s="129">
        <v>40165</v>
      </c>
      <c r="B2507" s="132" t="e">
        <v>#N/A</v>
      </c>
      <c r="C2507" s="132" t="e">
        <v>#N/A</v>
      </c>
      <c r="D2507" s="132" t="e">
        <v>#N/A</v>
      </c>
      <c r="E2507" s="132" t="e">
        <v>#N/A</v>
      </c>
      <c r="F2507" s="132" t="e">
        <v>#N/A</v>
      </c>
      <c r="G2507" s="132" t="e">
        <v>#N/A</v>
      </c>
      <c r="H2507" s="132" t="e">
        <v>#N/A</v>
      </c>
      <c r="I2507" s="132" t="e">
        <v>#N/A</v>
      </c>
      <c r="J2507" s="132" t="e">
        <v>#N/A</v>
      </c>
      <c r="K2507" s="132" t="e">
        <v>#N/A</v>
      </c>
      <c r="L2507" s="132" t="e">
        <v>#N/A</v>
      </c>
      <c r="M2507" s="132" t="e">
        <v>#N/A</v>
      </c>
      <c r="N2507" s="132" t="e">
        <v>#N/A</v>
      </c>
      <c r="R2507" s="132" t="e">
        <v>#N/A</v>
      </c>
      <c r="S2507" s="132" t="e">
        <v>#N/A</v>
      </c>
      <c r="T2507" s="132" t="e">
        <v>#N/A</v>
      </c>
      <c r="U2507" s="132" t="e">
        <v>#N/A</v>
      </c>
      <c r="V2507" s="132" t="e">
        <v>#N/A</v>
      </c>
      <c r="W2507" s="132" t="e">
        <v>#N/A</v>
      </c>
      <c r="X2507" s="132" t="e">
        <v>#N/A</v>
      </c>
      <c r="Y2507" s="132" t="e">
        <v>#N/A</v>
      </c>
      <c r="Z2507" s="132" t="e">
        <v>#N/A</v>
      </c>
      <c r="AA2507" s="132" t="e">
        <v>#N/A</v>
      </c>
      <c r="AB2507" s="132" t="e">
        <v>#N/A</v>
      </c>
      <c r="AC2507" s="132" t="e">
        <v>#N/A</v>
      </c>
      <c r="AD2507" s="132" t="e">
        <v>#N/A</v>
      </c>
      <c r="AE2507" s="132" t="e">
        <v>#N/A</v>
      </c>
      <c r="AF2507" s="132" t="e">
        <v>#N/A</v>
      </c>
    </row>
    <row r="2508" spans="1:32">
      <c r="A2508" s="129">
        <v>40168</v>
      </c>
      <c r="B2508" s="132" t="e">
        <v>#N/A</v>
      </c>
      <c r="C2508" s="132">
        <v>88041</v>
      </c>
      <c r="D2508" s="132">
        <v>300275</v>
      </c>
      <c r="E2508" s="132">
        <v>105721</v>
      </c>
      <c r="F2508" s="132">
        <v>238735</v>
      </c>
      <c r="G2508" s="132">
        <v>780664</v>
      </c>
      <c r="H2508" s="132">
        <v>43450</v>
      </c>
      <c r="I2508" s="132">
        <v>35835</v>
      </c>
      <c r="J2508" s="132">
        <v>19362</v>
      </c>
      <c r="K2508" s="132">
        <v>15095</v>
      </c>
      <c r="L2508" s="132">
        <v>1400</v>
      </c>
      <c r="M2508" s="132">
        <v>103378</v>
      </c>
      <c r="N2508" s="132" t="e">
        <v>#N/A</v>
      </c>
      <c r="R2508" s="132">
        <v>71000</v>
      </c>
      <c r="S2508" s="132">
        <v>28000</v>
      </c>
      <c r="T2508" s="132">
        <v>288338</v>
      </c>
      <c r="U2508" s="132">
        <v>50157</v>
      </c>
      <c r="V2508" s="132">
        <v>1000</v>
      </c>
      <c r="W2508" s="132">
        <v>1150</v>
      </c>
      <c r="X2508" s="132">
        <v>40700</v>
      </c>
      <c r="Y2508" s="132">
        <v>7100</v>
      </c>
      <c r="Z2508" s="132">
        <v>7990</v>
      </c>
      <c r="AA2508" s="132">
        <v>6500</v>
      </c>
      <c r="AB2508" s="132">
        <v>0</v>
      </c>
      <c r="AC2508" s="132">
        <v>35055</v>
      </c>
      <c r="AD2508" s="132">
        <v>15420</v>
      </c>
      <c r="AE2508" s="132">
        <v>13600</v>
      </c>
      <c r="AF2508" s="132">
        <v>0</v>
      </c>
    </row>
    <row r="2509" spans="1:32">
      <c r="A2509" s="129">
        <v>40169</v>
      </c>
      <c r="B2509" s="132" t="e">
        <v>#N/A</v>
      </c>
      <c r="C2509" s="132" t="e">
        <v>#N/A</v>
      </c>
      <c r="D2509" s="132" t="e">
        <v>#N/A</v>
      </c>
      <c r="E2509" s="132" t="e">
        <v>#N/A</v>
      </c>
      <c r="F2509" s="132" t="e">
        <v>#N/A</v>
      </c>
      <c r="G2509" s="132" t="e">
        <v>#N/A</v>
      </c>
      <c r="H2509" s="132" t="e">
        <v>#N/A</v>
      </c>
      <c r="I2509" s="132" t="e">
        <v>#N/A</v>
      </c>
      <c r="J2509" s="132" t="e">
        <v>#N/A</v>
      </c>
      <c r="K2509" s="132" t="e">
        <v>#N/A</v>
      </c>
      <c r="L2509" s="132" t="e">
        <v>#N/A</v>
      </c>
      <c r="M2509" s="132" t="e">
        <v>#N/A</v>
      </c>
      <c r="N2509" s="132" t="e">
        <v>#N/A</v>
      </c>
      <c r="R2509" s="132" t="e">
        <v>#N/A</v>
      </c>
      <c r="S2509" s="132" t="e">
        <v>#N/A</v>
      </c>
      <c r="T2509" s="132" t="e">
        <v>#N/A</v>
      </c>
      <c r="U2509" s="132" t="e">
        <v>#N/A</v>
      </c>
      <c r="V2509" s="132" t="e">
        <v>#N/A</v>
      </c>
      <c r="W2509" s="132" t="e">
        <v>#N/A</v>
      </c>
      <c r="X2509" s="132" t="e">
        <v>#N/A</v>
      </c>
      <c r="Y2509" s="132" t="e">
        <v>#N/A</v>
      </c>
      <c r="Z2509" s="132" t="e">
        <v>#N/A</v>
      </c>
      <c r="AA2509" s="132" t="e">
        <v>#N/A</v>
      </c>
      <c r="AB2509" s="132" t="e">
        <v>#N/A</v>
      </c>
      <c r="AC2509" s="132" t="e">
        <v>#N/A</v>
      </c>
      <c r="AD2509" s="132" t="e">
        <v>#N/A</v>
      </c>
      <c r="AE2509" s="132" t="e">
        <v>#N/A</v>
      </c>
      <c r="AF2509" s="132" t="e">
        <v>#N/A</v>
      </c>
    </row>
    <row r="2510" spans="1:32">
      <c r="A2510" s="129">
        <v>40170</v>
      </c>
      <c r="B2510" s="132" t="e">
        <v>#N/A</v>
      </c>
      <c r="C2510" s="132" t="e">
        <v>#N/A</v>
      </c>
      <c r="D2510" s="132" t="e">
        <v>#N/A</v>
      </c>
      <c r="E2510" s="132" t="e">
        <v>#N/A</v>
      </c>
      <c r="F2510" s="132" t="e">
        <v>#N/A</v>
      </c>
      <c r="G2510" s="132" t="e">
        <v>#N/A</v>
      </c>
      <c r="H2510" s="132" t="e">
        <v>#N/A</v>
      </c>
      <c r="I2510" s="132" t="e">
        <v>#N/A</v>
      </c>
      <c r="J2510" s="132" t="e">
        <v>#N/A</v>
      </c>
      <c r="K2510" s="132" t="e">
        <v>#N/A</v>
      </c>
      <c r="L2510" s="132" t="e">
        <v>#N/A</v>
      </c>
      <c r="M2510" s="132" t="e">
        <v>#N/A</v>
      </c>
      <c r="N2510" s="132" t="e">
        <v>#N/A</v>
      </c>
      <c r="R2510" s="132" t="e">
        <v>#N/A</v>
      </c>
      <c r="S2510" s="132" t="e">
        <v>#N/A</v>
      </c>
      <c r="T2510" s="132" t="e">
        <v>#N/A</v>
      </c>
      <c r="U2510" s="132" t="e">
        <v>#N/A</v>
      </c>
      <c r="V2510" s="132" t="e">
        <v>#N/A</v>
      </c>
      <c r="W2510" s="132" t="e">
        <v>#N/A</v>
      </c>
      <c r="X2510" s="132" t="e">
        <v>#N/A</v>
      </c>
      <c r="Y2510" s="132" t="e">
        <v>#N/A</v>
      </c>
      <c r="Z2510" s="132" t="e">
        <v>#N/A</v>
      </c>
      <c r="AA2510" s="132" t="e">
        <v>#N/A</v>
      </c>
      <c r="AB2510" s="132" t="e">
        <v>#N/A</v>
      </c>
      <c r="AC2510" s="132" t="e">
        <v>#N/A</v>
      </c>
      <c r="AD2510" s="132" t="e">
        <v>#N/A</v>
      </c>
      <c r="AE2510" s="132" t="e">
        <v>#N/A</v>
      </c>
      <c r="AF2510" s="132" t="e">
        <v>#N/A</v>
      </c>
    </row>
    <row r="2511" spans="1:32">
      <c r="A2511" s="129">
        <v>40171</v>
      </c>
      <c r="B2511" s="132" t="e">
        <v>#N/A</v>
      </c>
      <c r="C2511" s="132" t="e">
        <v>#N/A</v>
      </c>
      <c r="D2511" s="132" t="e">
        <v>#N/A</v>
      </c>
      <c r="E2511" s="132" t="e">
        <v>#N/A</v>
      </c>
      <c r="F2511" s="132" t="e">
        <v>#N/A</v>
      </c>
      <c r="G2511" s="132" t="e">
        <v>#N/A</v>
      </c>
      <c r="H2511" s="132" t="e">
        <v>#N/A</v>
      </c>
      <c r="I2511" s="132" t="e">
        <v>#N/A</v>
      </c>
      <c r="J2511" s="132" t="e">
        <v>#N/A</v>
      </c>
      <c r="K2511" s="132" t="e">
        <v>#N/A</v>
      </c>
      <c r="L2511" s="132" t="e">
        <v>#N/A</v>
      </c>
      <c r="M2511" s="132" t="e">
        <v>#N/A</v>
      </c>
      <c r="N2511" s="132" t="e">
        <v>#N/A</v>
      </c>
      <c r="R2511" s="132" t="e">
        <v>#N/A</v>
      </c>
      <c r="S2511" s="132" t="e">
        <v>#N/A</v>
      </c>
      <c r="T2511" s="132" t="e">
        <v>#N/A</v>
      </c>
      <c r="U2511" s="132" t="e">
        <v>#N/A</v>
      </c>
      <c r="V2511" s="132" t="e">
        <v>#N/A</v>
      </c>
      <c r="W2511" s="132" t="e">
        <v>#N/A</v>
      </c>
      <c r="X2511" s="132" t="e">
        <v>#N/A</v>
      </c>
      <c r="Y2511" s="132" t="e">
        <v>#N/A</v>
      </c>
      <c r="Z2511" s="132" t="e">
        <v>#N/A</v>
      </c>
      <c r="AA2511" s="132" t="e">
        <v>#N/A</v>
      </c>
      <c r="AB2511" s="132" t="e">
        <v>#N/A</v>
      </c>
      <c r="AC2511" s="132" t="e">
        <v>#N/A</v>
      </c>
      <c r="AD2511" s="132" t="e">
        <v>#N/A</v>
      </c>
      <c r="AE2511" s="132" t="e">
        <v>#N/A</v>
      </c>
      <c r="AF2511" s="132" t="e">
        <v>#N/A</v>
      </c>
    </row>
    <row r="2512" spans="1:32">
      <c r="A2512" s="129">
        <v>40175</v>
      </c>
      <c r="B2512" s="132" t="e">
        <v>#N/A</v>
      </c>
      <c r="C2512" s="132">
        <v>105687</v>
      </c>
      <c r="D2512" s="132">
        <v>328754</v>
      </c>
      <c r="E2512" s="132">
        <v>130598</v>
      </c>
      <c r="F2512" s="132">
        <v>268086</v>
      </c>
      <c r="G2512" s="132">
        <v>896267</v>
      </c>
      <c r="H2512" s="132">
        <v>43450</v>
      </c>
      <c r="I2512" s="132">
        <v>45836</v>
      </c>
      <c r="J2512" s="132">
        <v>25262</v>
      </c>
      <c r="K2512" s="132">
        <v>19595</v>
      </c>
      <c r="L2512" s="132">
        <v>1400</v>
      </c>
      <c r="M2512" s="132">
        <v>115879</v>
      </c>
      <c r="N2512" s="132" t="e">
        <v>#N/A</v>
      </c>
      <c r="R2512" s="132">
        <v>79000</v>
      </c>
      <c r="S2512" s="132">
        <v>28000</v>
      </c>
      <c r="T2512" s="132">
        <v>305838</v>
      </c>
      <c r="U2512" s="132">
        <v>59107</v>
      </c>
      <c r="V2512" s="132">
        <v>1000</v>
      </c>
      <c r="W2512" s="132">
        <v>1150</v>
      </c>
      <c r="X2512" s="132">
        <v>40700</v>
      </c>
      <c r="Y2512" s="132">
        <v>7100</v>
      </c>
      <c r="Z2512" s="132">
        <v>15551</v>
      </c>
      <c r="AA2512" s="132">
        <v>6500</v>
      </c>
      <c r="AB2512" s="132">
        <v>0</v>
      </c>
      <c r="AC2512" s="132">
        <v>35055</v>
      </c>
      <c r="AD2512" s="132">
        <v>15420</v>
      </c>
      <c r="AE2512" s="132">
        <v>13600</v>
      </c>
      <c r="AF2512" s="132">
        <v>5310</v>
      </c>
    </row>
    <row r="2513" spans="1:32">
      <c r="A2513" s="129">
        <v>40176</v>
      </c>
      <c r="B2513" s="132" t="e">
        <v>#N/A</v>
      </c>
      <c r="C2513" s="132" t="e">
        <v>#N/A</v>
      </c>
      <c r="D2513" s="132" t="e">
        <v>#N/A</v>
      </c>
      <c r="E2513" s="132" t="e">
        <v>#N/A</v>
      </c>
      <c r="F2513" s="132" t="e">
        <v>#N/A</v>
      </c>
      <c r="G2513" s="132" t="e">
        <v>#N/A</v>
      </c>
      <c r="H2513" s="132" t="e">
        <v>#N/A</v>
      </c>
      <c r="I2513" s="132" t="e">
        <v>#N/A</v>
      </c>
      <c r="J2513" s="132" t="e">
        <v>#N/A</v>
      </c>
      <c r="K2513" s="132" t="e">
        <v>#N/A</v>
      </c>
      <c r="L2513" s="132" t="e">
        <v>#N/A</v>
      </c>
      <c r="M2513" s="132" t="e">
        <v>#N/A</v>
      </c>
      <c r="N2513" s="132" t="e">
        <v>#N/A</v>
      </c>
      <c r="R2513" s="132" t="e">
        <v>#N/A</v>
      </c>
      <c r="S2513" s="132" t="e">
        <v>#N/A</v>
      </c>
      <c r="T2513" s="132" t="e">
        <v>#N/A</v>
      </c>
      <c r="U2513" s="132" t="e">
        <v>#N/A</v>
      </c>
      <c r="V2513" s="132" t="e">
        <v>#N/A</v>
      </c>
      <c r="W2513" s="132" t="e">
        <v>#N/A</v>
      </c>
      <c r="X2513" s="132" t="e">
        <v>#N/A</v>
      </c>
      <c r="Y2513" s="132" t="e">
        <v>#N/A</v>
      </c>
      <c r="Z2513" s="132" t="e">
        <v>#N/A</v>
      </c>
      <c r="AA2513" s="132" t="e">
        <v>#N/A</v>
      </c>
      <c r="AB2513" s="132" t="e">
        <v>#N/A</v>
      </c>
      <c r="AC2513" s="132" t="e">
        <v>#N/A</v>
      </c>
      <c r="AD2513" s="132" t="e">
        <v>#N/A</v>
      </c>
      <c r="AE2513" s="132" t="e">
        <v>#N/A</v>
      </c>
      <c r="AF2513" s="132" t="e">
        <v>#N/A</v>
      </c>
    </row>
    <row r="2514" spans="1:32">
      <c r="A2514" s="129">
        <v>40177</v>
      </c>
      <c r="B2514" s="132" t="e">
        <v>#N/A</v>
      </c>
      <c r="C2514" s="132" t="e">
        <v>#N/A</v>
      </c>
      <c r="D2514" s="132" t="e">
        <v>#N/A</v>
      </c>
      <c r="E2514" s="132" t="e">
        <v>#N/A</v>
      </c>
      <c r="F2514" s="132" t="e">
        <v>#N/A</v>
      </c>
      <c r="G2514" s="132" t="e">
        <v>#N/A</v>
      </c>
      <c r="H2514" s="132" t="e">
        <v>#N/A</v>
      </c>
      <c r="I2514" s="132" t="e">
        <v>#N/A</v>
      </c>
      <c r="J2514" s="132" t="e">
        <v>#N/A</v>
      </c>
      <c r="K2514" s="132" t="e">
        <v>#N/A</v>
      </c>
      <c r="L2514" s="132" t="e">
        <v>#N/A</v>
      </c>
      <c r="M2514" s="132" t="e">
        <v>#N/A</v>
      </c>
      <c r="N2514" s="132" t="e">
        <v>#N/A</v>
      </c>
      <c r="R2514" s="132" t="e">
        <v>#N/A</v>
      </c>
      <c r="S2514" s="132" t="e">
        <v>#N/A</v>
      </c>
      <c r="T2514" s="132" t="e">
        <v>#N/A</v>
      </c>
      <c r="U2514" s="132" t="e">
        <v>#N/A</v>
      </c>
      <c r="V2514" s="132" t="e">
        <v>#N/A</v>
      </c>
      <c r="W2514" s="132" t="e">
        <v>#N/A</v>
      </c>
      <c r="X2514" s="132" t="e">
        <v>#N/A</v>
      </c>
      <c r="Y2514" s="132" t="e">
        <v>#N/A</v>
      </c>
      <c r="Z2514" s="132" t="e">
        <v>#N/A</v>
      </c>
      <c r="AA2514" s="132" t="e">
        <v>#N/A</v>
      </c>
      <c r="AB2514" s="132" t="e">
        <v>#N/A</v>
      </c>
      <c r="AC2514" s="132" t="e">
        <v>#N/A</v>
      </c>
      <c r="AD2514" s="132" t="e">
        <v>#N/A</v>
      </c>
      <c r="AE2514" s="132" t="e">
        <v>#N/A</v>
      </c>
      <c r="AF2514" s="132" t="e">
        <v>#N/A</v>
      </c>
    </row>
    <row r="2515" spans="1:32">
      <c r="A2515" s="129">
        <v>40178</v>
      </c>
      <c r="B2515" s="132">
        <v>1193465</v>
      </c>
      <c r="C2515" s="132">
        <v>121987</v>
      </c>
      <c r="D2515" s="132">
        <v>419262</v>
      </c>
      <c r="E2515" s="132">
        <v>134358</v>
      </c>
      <c r="F2515" s="132">
        <v>301086</v>
      </c>
      <c r="G2515" s="132">
        <v>1056335</v>
      </c>
      <c r="H2515" s="132">
        <v>56050</v>
      </c>
      <c r="I2515" s="132">
        <v>48087</v>
      </c>
      <c r="J2515" s="132">
        <v>32262</v>
      </c>
      <c r="K2515" s="132">
        <v>21595</v>
      </c>
      <c r="L2515" s="132">
        <v>1400</v>
      </c>
      <c r="M2515" s="132">
        <v>137130</v>
      </c>
      <c r="N2515" s="132">
        <v>1193465</v>
      </c>
      <c r="R2515" s="132">
        <v>90000</v>
      </c>
      <c r="S2515" s="132">
        <v>45050</v>
      </c>
      <c r="T2515" s="132">
        <v>358338</v>
      </c>
      <c r="U2515" s="132">
        <v>71907</v>
      </c>
      <c r="V2515" s="132">
        <v>1000</v>
      </c>
      <c r="W2515" s="132">
        <v>1150</v>
      </c>
      <c r="X2515" s="132">
        <v>47750</v>
      </c>
      <c r="Y2515" s="132">
        <v>18550</v>
      </c>
      <c r="Z2515" s="132">
        <v>25900</v>
      </c>
      <c r="AA2515" s="132">
        <v>11500</v>
      </c>
      <c r="AB2515" s="132">
        <v>0</v>
      </c>
      <c r="AC2515" s="132">
        <v>35055</v>
      </c>
      <c r="AD2515" s="132">
        <v>15420</v>
      </c>
      <c r="AE2515" s="132">
        <v>13600</v>
      </c>
      <c r="AF2515" s="132">
        <v>5310</v>
      </c>
    </row>
    <row r="2516" spans="1:32">
      <c r="A2516" s="129">
        <v>40182</v>
      </c>
      <c r="B2516" s="132" t="e">
        <v>#N/A</v>
      </c>
      <c r="C2516" s="132" t="e">
        <v>#N/A</v>
      </c>
      <c r="D2516" s="132" t="e">
        <v>#N/A</v>
      </c>
      <c r="E2516" s="132" t="e">
        <v>#N/A</v>
      </c>
      <c r="F2516" s="132" t="e">
        <v>#N/A</v>
      </c>
      <c r="G2516" s="132" t="e">
        <v>#N/A</v>
      </c>
      <c r="H2516" s="132" t="e">
        <v>#N/A</v>
      </c>
      <c r="I2516" s="132" t="e">
        <v>#N/A</v>
      </c>
      <c r="J2516" s="132" t="e">
        <v>#N/A</v>
      </c>
      <c r="K2516" s="132" t="e">
        <v>#N/A</v>
      </c>
      <c r="L2516" s="132" t="e">
        <v>#N/A</v>
      </c>
      <c r="M2516" s="132" t="e">
        <v>#N/A</v>
      </c>
      <c r="N2516" s="132" t="e">
        <v>#N/A</v>
      </c>
      <c r="R2516" s="132" t="e">
        <v>#N/A</v>
      </c>
      <c r="S2516" s="132" t="e">
        <v>#N/A</v>
      </c>
      <c r="T2516" s="132" t="e">
        <v>#N/A</v>
      </c>
      <c r="U2516" s="132" t="e">
        <v>#N/A</v>
      </c>
      <c r="V2516" s="132" t="e">
        <v>#N/A</v>
      </c>
      <c r="W2516" s="132" t="e">
        <v>#N/A</v>
      </c>
      <c r="X2516" s="132" t="e">
        <v>#N/A</v>
      </c>
      <c r="Y2516" s="132" t="e">
        <v>#N/A</v>
      </c>
      <c r="Z2516" s="132" t="e">
        <v>#N/A</v>
      </c>
      <c r="AA2516" s="132" t="e">
        <v>#N/A</v>
      </c>
      <c r="AB2516" s="132" t="e">
        <v>#N/A</v>
      </c>
      <c r="AC2516" s="132" t="e">
        <v>#N/A</v>
      </c>
      <c r="AD2516" s="132" t="e">
        <v>#N/A</v>
      </c>
      <c r="AE2516" s="132" t="e">
        <v>#N/A</v>
      </c>
      <c r="AF2516" s="132" t="e">
        <v>#N/A</v>
      </c>
    </row>
    <row r="2517" spans="1:32">
      <c r="A2517" s="129">
        <v>40183</v>
      </c>
      <c r="B2517" s="132" t="e">
        <v>#N/A</v>
      </c>
      <c r="C2517" s="132" t="e">
        <v>#N/A</v>
      </c>
      <c r="D2517" s="132" t="e">
        <v>#N/A</v>
      </c>
      <c r="E2517" s="132" t="e">
        <v>#N/A</v>
      </c>
      <c r="F2517" s="132" t="e">
        <v>#N/A</v>
      </c>
      <c r="G2517" s="132" t="e">
        <v>#N/A</v>
      </c>
      <c r="H2517" s="132" t="e">
        <v>#N/A</v>
      </c>
      <c r="I2517" s="132" t="e">
        <v>#N/A</v>
      </c>
      <c r="J2517" s="132" t="e">
        <v>#N/A</v>
      </c>
      <c r="K2517" s="132" t="e">
        <v>#N/A</v>
      </c>
      <c r="L2517" s="132" t="e">
        <v>#N/A</v>
      </c>
      <c r="M2517" s="132" t="e">
        <v>#N/A</v>
      </c>
      <c r="N2517" s="132" t="e">
        <v>#N/A</v>
      </c>
      <c r="R2517" s="132" t="e">
        <v>#N/A</v>
      </c>
      <c r="S2517" s="132" t="e">
        <v>#N/A</v>
      </c>
      <c r="T2517" s="132" t="e">
        <v>#N/A</v>
      </c>
      <c r="U2517" s="132" t="e">
        <v>#N/A</v>
      </c>
      <c r="V2517" s="132" t="e">
        <v>#N/A</v>
      </c>
      <c r="W2517" s="132" t="e">
        <v>#N/A</v>
      </c>
      <c r="X2517" s="132" t="e">
        <v>#N/A</v>
      </c>
      <c r="Y2517" s="132" t="e">
        <v>#N/A</v>
      </c>
      <c r="Z2517" s="132" t="e">
        <v>#N/A</v>
      </c>
      <c r="AA2517" s="132" t="e">
        <v>#N/A</v>
      </c>
      <c r="AB2517" s="132" t="e">
        <v>#N/A</v>
      </c>
      <c r="AC2517" s="132" t="e">
        <v>#N/A</v>
      </c>
      <c r="AD2517" s="132" t="e">
        <v>#N/A</v>
      </c>
      <c r="AE2517" s="132" t="e">
        <v>#N/A</v>
      </c>
      <c r="AF2517" s="132" t="e">
        <v>#N/A</v>
      </c>
    </row>
    <row r="2518" spans="1:32">
      <c r="A2518" s="129">
        <v>40184</v>
      </c>
      <c r="B2518" s="132" t="e">
        <v>#N/A</v>
      </c>
      <c r="C2518" s="132" t="e">
        <v>#N/A</v>
      </c>
      <c r="D2518" s="132" t="e">
        <v>#N/A</v>
      </c>
      <c r="E2518" s="132" t="e">
        <v>#N/A</v>
      </c>
      <c r="F2518" s="132" t="e">
        <v>#N/A</v>
      </c>
      <c r="G2518" s="132" t="e">
        <v>#N/A</v>
      </c>
      <c r="H2518" s="132" t="e">
        <v>#N/A</v>
      </c>
      <c r="I2518" s="132" t="e">
        <v>#N/A</v>
      </c>
      <c r="J2518" s="132" t="e">
        <v>#N/A</v>
      </c>
      <c r="K2518" s="132" t="e">
        <v>#N/A</v>
      </c>
      <c r="L2518" s="132" t="e">
        <v>#N/A</v>
      </c>
      <c r="M2518" s="132" t="e">
        <v>#N/A</v>
      </c>
      <c r="N2518" s="132" t="e">
        <v>#N/A</v>
      </c>
      <c r="R2518" s="132" t="e">
        <v>#N/A</v>
      </c>
      <c r="S2518" s="132" t="e">
        <v>#N/A</v>
      </c>
      <c r="T2518" s="132" t="e">
        <v>#N/A</v>
      </c>
      <c r="U2518" s="132" t="e">
        <v>#N/A</v>
      </c>
      <c r="V2518" s="132" t="e">
        <v>#N/A</v>
      </c>
      <c r="W2518" s="132" t="e">
        <v>#N/A</v>
      </c>
      <c r="X2518" s="132" t="e">
        <v>#N/A</v>
      </c>
      <c r="Y2518" s="132" t="e">
        <v>#N/A</v>
      </c>
      <c r="Z2518" s="132" t="e">
        <v>#N/A</v>
      </c>
      <c r="AA2518" s="132" t="e">
        <v>#N/A</v>
      </c>
      <c r="AB2518" s="132" t="e">
        <v>#N/A</v>
      </c>
      <c r="AC2518" s="132" t="e">
        <v>#N/A</v>
      </c>
      <c r="AD2518" s="132" t="e">
        <v>#N/A</v>
      </c>
      <c r="AE2518" s="132" t="e">
        <v>#N/A</v>
      </c>
      <c r="AF2518" s="132" t="e">
        <v>#N/A</v>
      </c>
    </row>
    <row r="2519" spans="1:32">
      <c r="A2519" s="129">
        <v>40185</v>
      </c>
      <c r="B2519" s="132" t="e">
        <v>#N/A</v>
      </c>
      <c r="C2519" s="132" t="e">
        <v>#N/A</v>
      </c>
      <c r="D2519" s="132" t="e">
        <v>#N/A</v>
      </c>
      <c r="E2519" s="132" t="e">
        <v>#N/A</v>
      </c>
      <c r="F2519" s="132" t="e">
        <v>#N/A</v>
      </c>
      <c r="G2519" s="132" t="e">
        <v>#N/A</v>
      </c>
      <c r="H2519" s="132" t="e">
        <v>#N/A</v>
      </c>
      <c r="I2519" s="132" t="e">
        <v>#N/A</v>
      </c>
      <c r="J2519" s="132" t="e">
        <v>#N/A</v>
      </c>
      <c r="K2519" s="132" t="e">
        <v>#N/A</v>
      </c>
      <c r="L2519" s="132" t="e">
        <v>#N/A</v>
      </c>
      <c r="M2519" s="132" t="e">
        <v>#N/A</v>
      </c>
      <c r="N2519" s="132" t="e">
        <v>#N/A</v>
      </c>
      <c r="R2519" s="132" t="e">
        <v>#N/A</v>
      </c>
      <c r="S2519" s="132" t="e">
        <v>#N/A</v>
      </c>
      <c r="T2519" s="132" t="e">
        <v>#N/A</v>
      </c>
      <c r="U2519" s="132" t="e">
        <v>#N/A</v>
      </c>
      <c r="V2519" s="132" t="e">
        <v>#N/A</v>
      </c>
      <c r="W2519" s="132" t="e">
        <v>#N/A</v>
      </c>
      <c r="X2519" s="132" t="e">
        <v>#N/A</v>
      </c>
      <c r="Y2519" s="132" t="e">
        <v>#N/A</v>
      </c>
      <c r="Z2519" s="132" t="e">
        <v>#N/A</v>
      </c>
      <c r="AA2519" s="132" t="e">
        <v>#N/A</v>
      </c>
      <c r="AB2519" s="132" t="e">
        <v>#N/A</v>
      </c>
      <c r="AC2519" s="132" t="e">
        <v>#N/A</v>
      </c>
      <c r="AD2519" s="132" t="e">
        <v>#N/A</v>
      </c>
      <c r="AE2519" s="132" t="e">
        <v>#N/A</v>
      </c>
      <c r="AF2519" s="132" t="e">
        <v>#N/A</v>
      </c>
    </row>
    <row r="2520" spans="1:32">
      <c r="A2520" s="129">
        <v>40186</v>
      </c>
      <c r="B2520" s="132" t="e">
        <v>#N/A</v>
      </c>
      <c r="C2520" s="132" t="e">
        <v>#N/A</v>
      </c>
      <c r="D2520" s="132" t="e">
        <v>#N/A</v>
      </c>
      <c r="E2520" s="132" t="e">
        <v>#N/A</v>
      </c>
      <c r="F2520" s="132" t="e">
        <v>#N/A</v>
      </c>
      <c r="G2520" s="132" t="e">
        <v>#N/A</v>
      </c>
      <c r="H2520" s="132" t="e">
        <v>#N/A</v>
      </c>
      <c r="I2520" s="132" t="e">
        <v>#N/A</v>
      </c>
      <c r="J2520" s="132" t="e">
        <v>#N/A</v>
      </c>
      <c r="K2520" s="132" t="e">
        <v>#N/A</v>
      </c>
      <c r="L2520" s="132" t="e">
        <v>#N/A</v>
      </c>
      <c r="M2520" s="132" t="e">
        <v>#N/A</v>
      </c>
      <c r="N2520" s="132" t="e">
        <v>#N/A</v>
      </c>
      <c r="R2520" s="132" t="e">
        <v>#N/A</v>
      </c>
      <c r="S2520" s="132" t="e">
        <v>#N/A</v>
      </c>
      <c r="T2520" s="132" t="e">
        <v>#N/A</v>
      </c>
      <c r="U2520" s="132" t="e">
        <v>#N/A</v>
      </c>
      <c r="V2520" s="132" t="e">
        <v>#N/A</v>
      </c>
      <c r="W2520" s="132" t="e">
        <v>#N/A</v>
      </c>
      <c r="X2520" s="132" t="e">
        <v>#N/A</v>
      </c>
      <c r="Y2520" s="132" t="e">
        <v>#N/A</v>
      </c>
      <c r="Z2520" s="132" t="e">
        <v>#N/A</v>
      </c>
      <c r="AA2520" s="132" t="e">
        <v>#N/A</v>
      </c>
      <c r="AB2520" s="132" t="e">
        <v>#N/A</v>
      </c>
      <c r="AC2520" s="132" t="e">
        <v>#N/A</v>
      </c>
      <c r="AD2520" s="132" t="e">
        <v>#N/A</v>
      </c>
      <c r="AE2520" s="132" t="e">
        <v>#N/A</v>
      </c>
      <c r="AF2520" s="132" t="e">
        <v>#N/A</v>
      </c>
    </row>
    <row r="2521" spans="1:32">
      <c r="A2521" s="129">
        <v>40189</v>
      </c>
      <c r="B2521" s="132" t="e">
        <v>#N/A</v>
      </c>
      <c r="C2521" s="132">
        <v>49283</v>
      </c>
      <c r="D2521" s="132">
        <v>131029</v>
      </c>
      <c r="E2521" s="132">
        <v>43890</v>
      </c>
      <c r="F2521" s="132">
        <v>38300</v>
      </c>
      <c r="G2521" s="132">
        <v>296195</v>
      </c>
      <c r="H2521" s="132">
        <v>19325</v>
      </c>
      <c r="I2521" s="132">
        <v>21512</v>
      </c>
      <c r="J2521" s="132">
        <v>26965</v>
      </c>
      <c r="K2521" s="132">
        <v>4908</v>
      </c>
      <c r="L2521" s="132">
        <v>900</v>
      </c>
      <c r="M2521" s="132">
        <v>50267</v>
      </c>
      <c r="N2521" s="132" t="e">
        <v>#N/A</v>
      </c>
      <c r="R2521" s="132">
        <v>33500</v>
      </c>
      <c r="S2521" s="132">
        <v>55250</v>
      </c>
      <c r="T2521" s="132">
        <v>51150</v>
      </c>
      <c r="U2521" s="132">
        <v>42353</v>
      </c>
      <c r="V2521" s="132">
        <v>0</v>
      </c>
      <c r="W2521" s="132">
        <v>0</v>
      </c>
      <c r="X2521" s="132">
        <v>24707</v>
      </c>
      <c r="Y2521" s="132">
        <v>3925</v>
      </c>
      <c r="Z2521" s="132">
        <v>4507</v>
      </c>
      <c r="AA2521" s="132">
        <v>0</v>
      </c>
      <c r="AB2521" s="132">
        <v>0</v>
      </c>
      <c r="AC2521" s="132">
        <v>0</v>
      </c>
      <c r="AD2521" s="132">
        <v>0</v>
      </c>
      <c r="AE2521" s="132">
        <v>9550</v>
      </c>
      <c r="AF2521" s="132">
        <v>0</v>
      </c>
    </row>
    <row r="2522" spans="1:32">
      <c r="A2522" s="129">
        <v>40190</v>
      </c>
      <c r="B2522" s="132" t="e">
        <v>#N/A</v>
      </c>
      <c r="C2522" s="132" t="e">
        <v>#N/A</v>
      </c>
      <c r="D2522" s="132" t="e">
        <v>#N/A</v>
      </c>
      <c r="E2522" s="132" t="e">
        <v>#N/A</v>
      </c>
      <c r="F2522" s="132" t="e">
        <v>#N/A</v>
      </c>
      <c r="G2522" s="132" t="e">
        <v>#N/A</v>
      </c>
      <c r="H2522" s="132" t="e">
        <v>#N/A</v>
      </c>
      <c r="I2522" s="132" t="e">
        <v>#N/A</v>
      </c>
      <c r="J2522" s="132" t="e">
        <v>#N/A</v>
      </c>
      <c r="K2522" s="132" t="e">
        <v>#N/A</v>
      </c>
      <c r="L2522" s="132" t="e">
        <v>#N/A</v>
      </c>
      <c r="M2522" s="132" t="e">
        <v>#N/A</v>
      </c>
      <c r="N2522" s="132" t="e">
        <v>#N/A</v>
      </c>
      <c r="R2522" s="132" t="e">
        <v>#N/A</v>
      </c>
      <c r="S2522" s="132" t="e">
        <v>#N/A</v>
      </c>
      <c r="T2522" s="132" t="e">
        <v>#N/A</v>
      </c>
      <c r="U2522" s="132" t="e">
        <v>#N/A</v>
      </c>
      <c r="V2522" s="132" t="e">
        <v>#N/A</v>
      </c>
      <c r="W2522" s="132" t="e">
        <v>#N/A</v>
      </c>
      <c r="X2522" s="132" t="e">
        <v>#N/A</v>
      </c>
      <c r="Y2522" s="132" t="e">
        <v>#N/A</v>
      </c>
      <c r="Z2522" s="132" t="e">
        <v>#N/A</v>
      </c>
      <c r="AA2522" s="132" t="e">
        <v>#N/A</v>
      </c>
      <c r="AB2522" s="132" t="e">
        <v>#N/A</v>
      </c>
      <c r="AC2522" s="132" t="e">
        <v>#N/A</v>
      </c>
      <c r="AD2522" s="132" t="e">
        <v>#N/A</v>
      </c>
      <c r="AE2522" s="132" t="e">
        <v>#N/A</v>
      </c>
      <c r="AF2522" s="132" t="e">
        <v>#N/A</v>
      </c>
    </row>
    <row r="2523" spans="1:32">
      <c r="A2523" s="129">
        <v>40191</v>
      </c>
      <c r="B2523" s="132" t="e">
        <v>#N/A</v>
      </c>
      <c r="C2523" s="132" t="e">
        <v>#N/A</v>
      </c>
      <c r="D2523" s="132" t="e">
        <v>#N/A</v>
      </c>
      <c r="E2523" s="132" t="e">
        <v>#N/A</v>
      </c>
      <c r="F2523" s="132" t="e">
        <v>#N/A</v>
      </c>
      <c r="G2523" s="132" t="e">
        <v>#N/A</v>
      </c>
      <c r="H2523" s="132" t="e">
        <v>#N/A</v>
      </c>
      <c r="I2523" s="132" t="e">
        <v>#N/A</v>
      </c>
      <c r="J2523" s="132" t="e">
        <v>#N/A</v>
      </c>
      <c r="K2523" s="132" t="e">
        <v>#N/A</v>
      </c>
      <c r="L2523" s="132" t="e">
        <v>#N/A</v>
      </c>
      <c r="M2523" s="132" t="e">
        <v>#N/A</v>
      </c>
      <c r="N2523" s="132" t="e">
        <v>#N/A</v>
      </c>
      <c r="R2523" s="132" t="e">
        <v>#N/A</v>
      </c>
      <c r="S2523" s="132" t="e">
        <v>#N/A</v>
      </c>
      <c r="T2523" s="132" t="e">
        <v>#N/A</v>
      </c>
      <c r="U2523" s="132" t="e">
        <v>#N/A</v>
      </c>
      <c r="V2523" s="132" t="e">
        <v>#N/A</v>
      </c>
      <c r="W2523" s="132" t="e">
        <v>#N/A</v>
      </c>
      <c r="X2523" s="132" t="e">
        <v>#N/A</v>
      </c>
      <c r="Y2523" s="132" t="e">
        <v>#N/A</v>
      </c>
      <c r="Z2523" s="132" t="e">
        <v>#N/A</v>
      </c>
      <c r="AA2523" s="132" t="e">
        <v>#N/A</v>
      </c>
      <c r="AB2523" s="132" t="e">
        <v>#N/A</v>
      </c>
      <c r="AC2523" s="132" t="e">
        <v>#N/A</v>
      </c>
      <c r="AD2523" s="132" t="e">
        <v>#N/A</v>
      </c>
      <c r="AE2523" s="132" t="e">
        <v>#N/A</v>
      </c>
      <c r="AF2523" s="132" t="e">
        <v>#N/A</v>
      </c>
    </row>
    <row r="2524" spans="1:32">
      <c r="A2524" s="129">
        <v>40192</v>
      </c>
      <c r="B2524" s="132" t="e">
        <v>#N/A</v>
      </c>
      <c r="C2524" s="132" t="e">
        <v>#N/A</v>
      </c>
      <c r="D2524" s="132" t="e">
        <v>#N/A</v>
      </c>
      <c r="E2524" s="132" t="e">
        <v>#N/A</v>
      </c>
      <c r="F2524" s="132" t="e">
        <v>#N/A</v>
      </c>
      <c r="G2524" s="132" t="e">
        <v>#N/A</v>
      </c>
      <c r="H2524" s="132" t="e">
        <v>#N/A</v>
      </c>
      <c r="I2524" s="132" t="e">
        <v>#N/A</v>
      </c>
      <c r="J2524" s="132" t="e">
        <v>#N/A</v>
      </c>
      <c r="K2524" s="132" t="e">
        <v>#N/A</v>
      </c>
      <c r="L2524" s="132" t="e">
        <v>#N/A</v>
      </c>
      <c r="M2524" s="132" t="e">
        <v>#N/A</v>
      </c>
      <c r="N2524" s="132" t="e">
        <v>#N/A</v>
      </c>
      <c r="R2524" s="132" t="e">
        <v>#N/A</v>
      </c>
      <c r="S2524" s="132" t="e">
        <v>#N/A</v>
      </c>
      <c r="T2524" s="132" t="e">
        <v>#N/A</v>
      </c>
      <c r="U2524" s="132" t="e">
        <v>#N/A</v>
      </c>
      <c r="V2524" s="132" t="e">
        <v>#N/A</v>
      </c>
      <c r="W2524" s="132" t="e">
        <v>#N/A</v>
      </c>
      <c r="X2524" s="132" t="e">
        <v>#N/A</v>
      </c>
      <c r="Y2524" s="132" t="e">
        <v>#N/A</v>
      </c>
      <c r="Z2524" s="132" t="e">
        <v>#N/A</v>
      </c>
      <c r="AA2524" s="132" t="e">
        <v>#N/A</v>
      </c>
      <c r="AB2524" s="132" t="e">
        <v>#N/A</v>
      </c>
      <c r="AC2524" s="132" t="e">
        <v>#N/A</v>
      </c>
      <c r="AD2524" s="132" t="e">
        <v>#N/A</v>
      </c>
      <c r="AE2524" s="132" t="e">
        <v>#N/A</v>
      </c>
      <c r="AF2524" s="132" t="e">
        <v>#N/A</v>
      </c>
    </row>
    <row r="2525" spans="1:32">
      <c r="A2525" s="129">
        <v>40193</v>
      </c>
      <c r="B2525" s="132">
        <v>643091</v>
      </c>
      <c r="C2525" s="132">
        <v>65801</v>
      </c>
      <c r="D2525" s="132">
        <v>299780</v>
      </c>
      <c r="E2525" s="132">
        <v>67390</v>
      </c>
      <c r="F2525" s="132">
        <v>69725</v>
      </c>
      <c r="G2525" s="132">
        <v>566654</v>
      </c>
      <c r="H2525" s="132">
        <v>31695</v>
      </c>
      <c r="I2525" s="132">
        <v>26812</v>
      </c>
      <c r="J2525" s="132">
        <v>47250</v>
      </c>
      <c r="K2525" s="132">
        <v>8408</v>
      </c>
      <c r="L2525" s="132">
        <v>5150</v>
      </c>
      <c r="M2525" s="132">
        <v>76437</v>
      </c>
      <c r="N2525" s="132">
        <v>643091</v>
      </c>
      <c r="R2525" s="132">
        <v>74570</v>
      </c>
      <c r="S2525" s="132">
        <v>67380</v>
      </c>
      <c r="T2525" s="132">
        <v>186195</v>
      </c>
      <c r="U2525" s="132">
        <v>50774</v>
      </c>
      <c r="V2525" s="132">
        <v>0</v>
      </c>
      <c r="W2525" s="132">
        <v>0</v>
      </c>
      <c r="X2525" s="132">
        <v>47577</v>
      </c>
      <c r="Y2525" s="132">
        <v>3925</v>
      </c>
      <c r="Z2525" s="132">
        <v>16001</v>
      </c>
      <c r="AA2525" s="132">
        <v>5000</v>
      </c>
      <c r="AB2525" s="132">
        <v>0</v>
      </c>
      <c r="AC2525" s="132">
        <v>0</v>
      </c>
      <c r="AD2525" s="132">
        <v>0</v>
      </c>
      <c r="AE2525" s="132">
        <v>9550</v>
      </c>
      <c r="AF2525" s="132">
        <v>9600</v>
      </c>
    </row>
    <row r="2526" spans="1:32">
      <c r="A2526" s="129">
        <v>40197</v>
      </c>
      <c r="B2526" s="132" t="e">
        <v>#N/A</v>
      </c>
      <c r="C2526" s="132" t="e">
        <v>#N/A</v>
      </c>
      <c r="D2526" s="132" t="e">
        <v>#N/A</v>
      </c>
      <c r="E2526" s="132" t="e">
        <v>#N/A</v>
      </c>
      <c r="F2526" s="132" t="e">
        <v>#N/A</v>
      </c>
      <c r="G2526" s="132" t="e">
        <v>#N/A</v>
      </c>
      <c r="H2526" s="132" t="e">
        <v>#N/A</v>
      </c>
      <c r="I2526" s="132" t="e">
        <v>#N/A</v>
      </c>
      <c r="J2526" s="132" t="e">
        <v>#N/A</v>
      </c>
      <c r="K2526" s="132" t="e">
        <v>#N/A</v>
      </c>
      <c r="L2526" s="132" t="e">
        <v>#N/A</v>
      </c>
      <c r="M2526" s="132" t="e">
        <v>#N/A</v>
      </c>
      <c r="N2526" s="132" t="e">
        <v>#N/A</v>
      </c>
      <c r="R2526" s="132" t="e">
        <v>#N/A</v>
      </c>
      <c r="S2526" s="132" t="e">
        <v>#N/A</v>
      </c>
      <c r="T2526" s="132" t="e">
        <v>#N/A</v>
      </c>
      <c r="U2526" s="132" t="e">
        <v>#N/A</v>
      </c>
      <c r="V2526" s="132" t="e">
        <v>#N/A</v>
      </c>
      <c r="W2526" s="132" t="e">
        <v>#N/A</v>
      </c>
      <c r="X2526" s="132" t="e">
        <v>#N/A</v>
      </c>
      <c r="Y2526" s="132" t="e">
        <v>#N/A</v>
      </c>
      <c r="Z2526" s="132" t="e">
        <v>#N/A</v>
      </c>
      <c r="AA2526" s="132" t="e">
        <v>#N/A</v>
      </c>
      <c r="AB2526" s="132" t="e">
        <v>#N/A</v>
      </c>
      <c r="AC2526" s="132" t="e">
        <v>#N/A</v>
      </c>
      <c r="AD2526" s="132" t="e">
        <v>#N/A</v>
      </c>
      <c r="AE2526" s="132" t="e">
        <v>#N/A</v>
      </c>
      <c r="AF2526" s="132" t="e">
        <v>#N/A</v>
      </c>
    </row>
    <row r="2527" spans="1:32">
      <c r="A2527" s="129">
        <v>40198</v>
      </c>
      <c r="B2527" s="132">
        <v>945311</v>
      </c>
      <c r="C2527" s="132">
        <v>91601</v>
      </c>
      <c r="D2527" s="132">
        <v>445750</v>
      </c>
      <c r="E2527" s="132">
        <v>84125</v>
      </c>
      <c r="F2527" s="132">
        <v>150840</v>
      </c>
      <c r="G2527" s="132">
        <v>854824</v>
      </c>
      <c r="H2527" s="132">
        <v>40895</v>
      </c>
      <c r="I2527" s="132">
        <v>31462</v>
      </c>
      <c r="J2527" s="132">
        <v>57200</v>
      </c>
      <c r="K2527" s="132">
        <v>13008</v>
      </c>
      <c r="L2527" s="132">
        <v>5150</v>
      </c>
      <c r="M2527" s="132">
        <v>90487</v>
      </c>
      <c r="N2527" s="132">
        <v>945311</v>
      </c>
      <c r="R2527" s="132">
        <v>105850</v>
      </c>
      <c r="S2527" s="132">
        <v>116580</v>
      </c>
      <c r="T2527" s="132">
        <v>255605</v>
      </c>
      <c r="U2527" s="132">
        <v>56924</v>
      </c>
      <c r="V2527" s="132">
        <v>0</v>
      </c>
      <c r="W2527" s="132">
        <v>0</v>
      </c>
      <c r="X2527" s="132">
        <v>47577</v>
      </c>
      <c r="Y2527" s="132">
        <v>8925</v>
      </c>
      <c r="Z2527" s="132">
        <v>22301</v>
      </c>
      <c r="AA2527" s="132">
        <v>5000</v>
      </c>
      <c r="AB2527" s="132">
        <v>0</v>
      </c>
      <c r="AC2527" s="132">
        <v>0</v>
      </c>
      <c r="AD2527" s="132">
        <v>0</v>
      </c>
      <c r="AE2527" s="132">
        <v>9550</v>
      </c>
      <c r="AF2527" s="132">
        <v>9600</v>
      </c>
    </row>
    <row r="2528" spans="1:32">
      <c r="A2528" s="129">
        <v>40199</v>
      </c>
      <c r="B2528" s="132" t="e">
        <v>#N/A</v>
      </c>
      <c r="C2528" s="132" t="e">
        <v>#N/A</v>
      </c>
      <c r="D2528" s="132" t="e">
        <v>#N/A</v>
      </c>
      <c r="E2528" s="132" t="e">
        <v>#N/A</v>
      </c>
      <c r="F2528" s="132" t="e">
        <v>#N/A</v>
      </c>
      <c r="G2528" s="132" t="e">
        <v>#N/A</v>
      </c>
      <c r="H2528" s="132" t="e">
        <v>#N/A</v>
      </c>
      <c r="I2528" s="132" t="e">
        <v>#N/A</v>
      </c>
      <c r="J2528" s="132" t="e">
        <v>#N/A</v>
      </c>
      <c r="K2528" s="132" t="e">
        <v>#N/A</v>
      </c>
      <c r="L2528" s="132" t="e">
        <v>#N/A</v>
      </c>
      <c r="M2528" s="132" t="e">
        <v>#N/A</v>
      </c>
      <c r="N2528" s="132" t="e">
        <v>#N/A</v>
      </c>
      <c r="R2528" s="132" t="e">
        <v>#N/A</v>
      </c>
      <c r="S2528" s="132" t="e">
        <v>#N/A</v>
      </c>
      <c r="T2528" s="132" t="e">
        <v>#N/A</v>
      </c>
      <c r="U2528" s="132" t="e">
        <v>#N/A</v>
      </c>
      <c r="V2528" s="132" t="e">
        <v>#N/A</v>
      </c>
      <c r="W2528" s="132" t="e">
        <v>#N/A</v>
      </c>
      <c r="X2528" s="132" t="e">
        <v>#N/A</v>
      </c>
      <c r="Y2528" s="132" t="e">
        <v>#N/A</v>
      </c>
      <c r="Z2528" s="132" t="e">
        <v>#N/A</v>
      </c>
      <c r="AA2528" s="132" t="e">
        <v>#N/A</v>
      </c>
      <c r="AB2528" s="132" t="e">
        <v>#N/A</v>
      </c>
      <c r="AC2528" s="132" t="e">
        <v>#N/A</v>
      </c>
      <c r="AD2528" s="132" t="e">
        <v>#N/A</v>
      </c>
      <c r="AE2528" s="132" t="e">
        <v>#N/A</v>
      </c>
      <c r="AF2528" s="132" t="e">
        <v>#N/A</v>
      </c>
    </row>
    <row r="2529" spans="1:32">
      <c r="A2529" s="129">
        <v>40200</v>
      </c>
      <c r="B2529" s="132" t="e">
        <v>#N/A</v>
      </c>
      <c r="C2529" s="132" t="e">
        <v>#N/A</v>
      </c>
      <c r="D2529" s="132" t="e">
        <v>#N/A</v>
      </c>
      <c r="E2529" s="132" t="e">
        <v>#N/A</v>
      </c>
      <c r="F2529" s="132" t="e">
        <v>#N/A</v>
      </c>
      <c r="G2529" s="132" t="e">
        <v>#N/A</v>
      </c>
      <c r="H2529" s="132" t="e">
        <v>#N/A</v>
      </c>
      <c r="I2529" s="132" t="e">
        <v>#N/A</v>
      </c>
      <c r="J2529" s="132" t="e">
        <v>#N/A</v>
      </c>
      <c r="K2529" s="132" t="e">
        <v>#N/A</v>
      </c>
      <c r="L2529" s="132" t="e">
        <v>#N/A</v>
      </c>
      <c r="M2529" s="132" t="e">
        <v>#N/A</v>
      </c>
      <c r="N2529" s="132" t="e">
        <v>#N/A</v>
      </c>
      <c r="R2529" s="132" t="e">
        <v>#N/A</v>
      </c>
      <c r="S2529" s="132" t="e">
        <v>#N/A</v>
      </c>
      <c r="T2529" s="132" t="e">
        <v>#N/A</v>
      </c>
      <c r="U2529" s="132" t="e">
        <v>#N/A</v>
      </c>
      <c r="V2529" s="132" t="e">
        <v>#N/A</v>
      </c>
      <c r="W2529" s="132" t="e">
        <v>#N/A</v>
      </c>
      <c r="X2529" s="132" t="e">
        <v>#N/A</v>
      </c>
      <c r="Y2529" s="132" t="e">
        <v>#N/A</v>
      </c>
      <c r="Z2529" s="132" t="e">
        <v>#N/A</v>
      </c>
      <c r="AA2529" s="132" t="e">
        <v>#N/A</v>
      </c>
      <c r="AB2529" s="132" t="e">
        <v>#N/A</v>
      </c>
      <c r="AC2529" s="132" t="e">
        <v>#N/A</v>
      </c>
      <c r="AD2529" s="132" t="e">
        <v>#N/A</v>
      </c>
      <c r="AE2529" s="132" t="e">
        <v>#N/A</v>
      </c>
      <c r="AF2529" s="132" t="e">
        <v>#N/A</v>
      </c>
    </row>
    <row r="2530" spans="1:32">
      <c r="A2530" s="129">
        <v>40203</v>
      </c>
      <c r="B2530" s="132">
        <v>1209759</v>
      </c>
      <c r="C2530" s="132">
        <v>143989</v>
      </c>
      <c r="D2530" s="132">
        <v>535010</v>
      </c>
      <c r="E2530" s="132">
        <v>108325</v>
      </c>
      <c r="F2530" s="132">
        <v>212640</v>
      </c>
      <c r="G2530" s="132">
        <v>1096572</v>
      </c>
      <c r="H2530" s="132">
        <v>40895</v>
      </c>
      <c r="I2530" s="132">
        <v>51862</v>
      </c>
      <c r="J2530" s="132">
        <v>70100</v>
      </c>
      <c r="K2530" s="132">
        <v>13008</v>
      </c>
      <c r="L2530" s="132">
        <v>5850</v>
      </c>
      <c r="M2530" s="132">
        <v>113187</v>
      </c>
      <c r="N2530" s="132">
        <v>1209759</v>
      </c>
      <c r="R2530" s="132">
        <v>118550</v>
      </c>
      <c r="S2530" s="132">
        <v>175180</v>
      </c>
      <c r="T2530" s="132">
        <v>298505</v>
      </c>
      <c r="U2530" s="132">
        <v>105862</v>
      </c>
      <c r="V2530" s="132">
        <v>0</v>
      </c>
      <c r="W2530" s="132">
        <v>0</v>
      </c>
      <c r="X2530" s="132">
        <v>56227</v>
      </c>
      <c r="Y2530" s="132">
        <v>8925</v>
      </c>
      <c r="Z2530" s="132">
        <v>22301</v>
      </c>
      <c r="AA2530" s="132">
        <v>5000</v>
      </c>
      <c r="AB2530" s="132">
        <v>0</v>
      </c>
      <c r="AC2530" s="132">
        <v>0</v>
      </c>
      <c r="AD2530" s="132">
        <v>0</v>
      </c>
      <c r="AE2530" s="132">
        <v>14570</v>
      </c>
      <c r="AF2530" s="132">
        <v>9600</v>
      </c>
    </row>
    <row r="2531" spans="1:32">
      <c r="A2531" s="129">
        <v>40204</v>
      </c>
      <c r="B2531" s="132" t="e">
        <v>#N/A</v>
      </c>
      <c r="C2531" s="132" t="e">
        <v>#N/A</v>
      </c>
      <c r="D2531" s="132" t="e">
        <v>#N/A</v>
      </c>
      <c r="E2531" s="132" t="e">
        <v>#N/A</v>
      </c>
      <c r="F2531" s="132" t="e">
        <v>#N/A</v>
      </c>
      <c r="G2531" s="132" t="e">
        <v>#N/A</v>
      </c>
      <c r="H2531" s="132" t="e">
        <v>#N/A</v>
      </c>
      <c r="I2531" s="132" t="e">
        <v>#N/A</v>
      </c>
      <c r="J2531" s="132" t="e">
        <v>#N/A</v>
      </c>
      <c r="K2531" s="132" t="e">
        <v>#N/A</v>
      </c>
      <c r="L2531" s="132" t="e">
        <v>#N/A</v>
      </c>
      <c r="M2531" s="132" t="e">
        <v>#N/A</v>
      </c>
      <c r="N2531" s="132" t="e">
        <v>#N/A</v>
      </c>
      <c r="R2531" s="132" t="e">
        <v>#N/A</v>
      </c>
      <c r="S2531" s="132" t="e">
        <v>#N/A</v>
      </c>
      <c r="T2531" s="132" t="e">
        <v>#N/A</v>
      </c>
      <c r="U2531" s="132" t="e">
        <v>#N/A</v>
      </c>
      <c r="V2531" s="132" t="e">
        <v>#N/A</v>
      </c>
      <c r="W2531" s="132" t="e">
        <v>#N/A</v>
      </c>
      <c r="X2531" s="132" t="e">
        <v>#N/A</v>
      </c>
      <c r="Y2531" s="132" t="e">
        <v>#N/A</v>
      </c>
      <c r="Z2531" s="132" t="e">
        <v>#N/A</v>
      </c>
      <c r="AA2531" s="132" t="e">
        <v>#N/A</v>
      </c>
      <c r="AB2531" s="132" t="e">
        <v>#N/A</v>
      </c>
      <c r="AC2531" s="132" t="e">
        <v>#N/A</v>
      </c>
      <c r="AD2531" s="132" t="e">
        <v>#N/A</v>
      </c>
      <c r="AE2531" s="132" t="e">
        <v>#N/A</v>
      </c>
      <c r="AF2531" s="132" t="e">
        <v>#N/A</v>
      </c>
    </row>
    <row r="2532" spans="1:32">
      <c r="A2532" s="129">
        <v>40205</v>
      </c>
      <c r="B2532" s="132" t="e">
        <v>#N/A</v>
      </c>
      <c r="C2532" s="132" t="e">
        <v>#N/A</v>
      </c>
      <c r="D2532" s="132" t="e">
        <v>#N/A</v>
      </c>
      <c r="E2532" s="132" t="e">
        <v>#N/A</v>
      </c>
      <c r="F2532" s="132" t="e">
        <v>#N/A</v>
      </c>
      <c r="G2532" s="132" t="e">
        <v>#N/A</v>
      </c>
      <c r="H2532" s="132" t="e">
        <v>#N/A</v>
      </c>
      <c r="I2532" s="132" t="e">
        <v>#N/A</v>
      </c>
      <c r="J2532" s="132" t="e">
        <v>#N/A</v>
      </c>
      <c r="K2532" s="132" t="e">
        <v>#N/A</v>
      </c>
      <c r="L2532" s="132" t="e">
        <v>#N/A</v>
      </c>
      <c r="M2532" s="132" t="e">
        <v>#N/A</v>
      </c>
      <c r="N2532" s="132" t="e">
        <v>#N/A</v>
      </c>
      <c r="R2532" s="132" t="e">
        <v>#N/A</v>
      </c>
      <c r="S2532" s="132" t="e">
        <v>#N/A</v>
      </c>
      <c r="T2532" s="132" t="e">
        <v>#N/A</v>
      </c>
      <c r="U2532" s="132" t="e">
        <v>#N/A</v>
      </c>
      <c r="V2532" s="132" t="e">
        <v>#N/A</v>
      </c>
      <c r="W2532" s="132" t="e">
        <v>#N/A</v>
      </c>
      <c r="X2532" s="132" t="e">
        <v>#N/A</v>
      </c>
      <c r="Y2532" s="132" t="e">
        <v>#N/A</v>
      </c>
      <c r="Z2532" s="132" t="e">
        <v>#N/A</v>
      </c>
      <c r="AA2532" s="132" t="e">
        <v>#N/A</v>
      </c>
      <c r="AB2532" s="132" t="e">
        <v>#N/A</v>
      </c>
      <c r="AC2532" s="132" t="e">
        <v>#N/A</v>
      </c>
      <c r="AD2532" s="132" t="e">
        <v>#N/A</v>
      </c>
      <c r="AE2532" s="132" t="e">
        <v>#N/A</v>
      </c>
      <c r="AF2532" s="132" t="e">
        <v>#N/A</v>
      </c>
    </row>
    <row r="2533" spans="1:32">
      <c r="A2533" s="129">
        <v>40206</v>
      </c>
      <c r="B2533" s="132" t="e">
        <v>#N/A</v>
      </c>
      <c r="C2533" s="132" t="e">
        <v>#N/A</v>
      </c>
      <c r="D2533" s="132" t="e">
        <v>#N/A</v>
      </c>
      <c r="E2533" s="132" t="e">
        <v>#N/A</v>
      </c>
      <c r="F2533" s="132" t="e">
        <v>#N/A</v>
      </c>
      <c r="G2533" s="132" t="e">
        <v>#N/A</v>
      </c>
      <c r="H2533" s="132" t="e">
        <v>#N/A</v>
      </c>
      <c r="I2533" s="132" t="e">
        <v>#N/A</v>
      </c>
      <c r="J2533" s="132" t="e">
        <v>#N/A</v>
      </c>
      <c r="K2533" s="132" t="e">
        <v>#N/A</v>
      </c>
      <c r="L2533" s="132" t="e">
        <v>#N/A</v>
      </c>
      <c r="M2533" s="132" t="e">
        <v>#N/A</v>
      </c>
      <c r="N2533" s="132" t="e">
        <v>#N/A</v>
      </c>
      <c r="R2533" s="132" t="e">
        <v>#N/A</v>
      </c>
      <c r="S2533" s="132" t="e">
        <v>#N/A</v>
      </c>
      <c r="T2533" s="132" t="e">
        <v>#N/A</v>
      </c>
      <c r="U2533" s="132" t="e">
        <v>#N/A</v>
      </c>
      <c r="V2533" s="132" t="e">
        <v>#N/A</v>
      </c>
      <c r="W2533" s="132" t="e">
        <v>#N/A</v>
      </c>
      <c r="X2533" s="132" t="e">
        <v>#N/A</v>
      </c>
      <c r="Y2533" s="132" t="e">
        <v>#N/A</v>
      </c>
      <c r="Z2533" s="132" t="e">
        <v>#N/A</v>
      </c>
      <c r="AA2533" s="132" t="e">
        <v>#N/A</v>
      </c>
      <c r="AB2533" s="132" t="e">
        <v>#N/A</v>
      </c>
      <c r="AC2533" s="132" t="e">
        <v>#N/A</v>
      </c>
      <c r="AD2533" s="132" t="e">
        <v>#N/A</v>
      </c>
      <c r="AE2533" s="132" t="e">
        <v>#N/A</v>
      </c>
      <c r="AF2533" s="132" t="e">
        <v>#N/A</v>
      </c>
    </row>
    <row r="2534" spans="1:32">
      <c r="A2534" s="129">
        <v>40207</v>
      </c>
      <c r="B2534" s="132" t="e">
        <v>#N/A</v>
      </c>
      <c r="C2534" s="132" t="e">
        <v>#N/A</v>
      </c>
      <c r="D2534" s="132" t="e">
        <v>#N/A</v>
      </c>
      <c r="E2534" s="132" t="e">
        <v>#N/A</v>
      </c>
      <c r="F2534" s="132" t="e">
        <v>#N/A</v>
      </c>
      <c r="G2534" s="132" t="e">
        <v>#N/A</v>
      </c>
      <c r="H2534" s="132" t="e">
        <v>#N/A</v>
      </c>
      <c r="I2534" s="132" t="e">
        <v>#N/A</v>
      </c>
      <c r="J2534" s="132" t="e">
        <v>#N/A</v>
      </c>
      <c r="K2534" s="132" t="e">
        <v>#N/A</v>
      </c>
      <c r="L2534" s="132" t="e">
        <v>#N/A</v>
      </c>
      <c r="M2534" s="132" t="e">
        <v>#N/A</v>
      </c>
      <c r="N2534" s="132" t="e">
        <v>#N/A</v>
      </c>
      <c r="R2534" s="132" t="e">
        <v>#N/A</v>
      </c>
      <c r="S2534" s="132" t="e">
        <v>#N/A</v>
      </c>
      <c r="T2534" s="132" t="e">
        <v>#N/A</v>
      </c>
      <c r="U2534" s="132" t="e">
        <v>#N/A</v>
      </c>
      <c r="V2534" s="132" t="e">
        <v>#N/A</v>
      </c>
      <c r="W2534" s="132" t="e">
        <v>#N/A</v>
      </c>
      <c r="X2534" s="132" t="e">
        <v>#N/A</v>
      </c>
      <c r="Y2534" s="132" t="e">
        <v>#N/A</v>
      </c>
      <c r="Z2534" s="132" t="e">
        <v>#N/A</v>
      </c>
      <c r="AA2534" s="132" t="e">
        <v>#N/A</v>
      </c>
      <c r="AB2534" s="132" t="e">
        <v>#N/A</v>
      </c>
      <c r="AC2534" s="132" t="e">
        <v>#N/A</v>
      </c>
      <c r="AD2534" s="132" t="e">
        <v>#N/A</v>
      </c>
      <c r="AE2534" s="132" t="e">
        <v>#N/A</v>
      </c>
      <c r="AF2534" s="132" t="e">
        <v>#N/A</v>
      </c>
    </row>
    <row r="2535" spans="1:32">
      <c r="A2535" s="129">
        <v>40210</v>
      </c>
      <c r="B2535" s="132" t="e">
        <v>#N/A</v>
      </c>
      <c r="C2535" s="132">
        <v>164880</v>
      </c>
      <c r="D2535" s="132">
        <v>676035</v>
      </c>
      <c r="E2535" s="132">
        <v>152220</v>
      </c>
      <c r="F2535" s="132">
        <v>248040</v>
      </c>
      <c r="G2535" s="132">
        <v>1349753</v>
      </c>
      <c r="H2535" s="132">
        <v>44049</v>
      </c>
      <c r="I2535" s="132">
        <v>61507</v>
      </c>
      <c r="J2535" s="132">
        <v>82070</v>
      </c>
      <c r="K2535" s="132">
        <v>13008</v>
      </c>
      <c r="L2535" s="132">
        <v>5850</v>
      </c>
      <c r="M2535" s="132">
        <v>128986</v>
      </c>
      <c r="N2535" s="132" t="e">
        <v>#N/A</v>
      </c>
      <c r="R2535" s="132">
        <v>137550</v>
      </c>
      <c r="S2535" s="132">
        <v>189180</v>
      </c>
      <c r="T2535" s="132">
        <v>422070</v>
      </c>
      <c r="U2535" s="132">
        <v>106262</v>
      </c>
      <c r="V2535" s="132">
        <v>1004</v>
      </c>
      <c r="W2535" s="132">
        <v>0</v>
      </c>
      <c r="X2535" s="132">
        <v>65730</v>
      </c>
      <c r="Y2535" s="132">
        <v>22175</v>
      </c>
      <c r="Z2535" s="132">
        <v>22301</v>
      </c>
      <c r="AA2535" s="132">
        <v>5000</v>
      </c>
      <c r="AB2535" s="132">
        <v>0</v>
      </c>
      <c r="AC2535" s="132">
        <v>0</v>
      </c>
      <c r="AD2535" s="132">
        <v>0</v>
      </c>
      <c r="AE2535" s="132">
        <v>43435</v>
      </c>
      <c r="AF2535" s="132">
        <v>9600</v>
      </c>
    </row>
    <row r="2536" spans="1:32">
      <c r="A2536" s="129">
        <v>40211</v>
      </c>
      <c r="B2536" s="132" t="e">
        <v>#N/A</v>
      </c>
      <c r="C2536" s="132" t="e">
        <v>#N/A</v>
      </c>
      <c r="D2536" s="132" t="e">
        <v>#N/A</v>
      </c>
      <c r="E2536" s="132" t="e">
        <v>#N/A</v>
      </c>
      <c r="F2536" s="132" t="e">
        <v>#N/A</v>
      </c>
      <c r="G2536" s="132" t="e">
        <v>#N/A</v>
      </c>
      <c r="H2536" s="132" t="e">
        <v>#N/A</v>
      </c>
      <c r="I2536" s="132" t="e">
        <v>#N/A</v>
      </c>
      <c r="J2536" s="132" t="e">
        <v>#N/A</v>
      </c>
      <c r="K2536" s="132" t="e">
        <v>#N/A</v>
      </c>
      <c r="L2536" s="132" t="e">
        <v>#N/A</v>
      </c>
      <c r="M2536" s="132" t="e">
        <v>#N/A</v>
      </c>
      <c r="N2536" s="132" t="e">
        <v>#N/A</v>
      </c>
      <c r="R2536" s="132" t="e">
        <v>#N/A</v>
      </c>
      <c r="S2536" s="132" t="e">
        <v>#N/A</v>
      </c>
      <c r="T2536" s="132" t="e">
        <v>#N/A</v>
      </c>
      <c r="U2536" s="132" t="e">
        <v>#N/A</v>
      </c>
      <c r="V2536" s="132" t="e">
        <v>#N/A</v>
      </c>
      <c r="W2536" s="132" t="e">
        <v>#N/A</v>
      </c>
      <c r="X2536" s="132" t="e">
        <v>#N/A</v>
      </c>
      <c r="Y2536" s="132" t="e">
        <v>#N/A</v>
      </c>
      <c r="Z2536" s="132" t="e">
        <v>#N/A</v>
      </c>
      <c r="AA2536" s="132" t="e">
        <v>#N/A</v>
      </c>
      <c r="AB2536" s="132" t="e">
        <v>#N/A</v>
      </c>
      <c r="AC2536" s="132" t="e">
        <v>#N/A</v>
      </c>
      <c r="AD2536" s="132" t="e">
        <v>#N/A</v>
      </c>
      <c r="AE2536" s="132" t="e">
        <v>#N/A</v>
      </c>
      <c r="AF2536" s="132" t="e">
        <v>#N/A</v>
      </c>
    </row>
    <row r="2537" spans="1:32">
      <c r="A2537" s="129">
        <v>40212</v>
      </c>
      <c r="B2537" s="132" t="e">
        <v>#N/A</v>
      </c>
      <c r="C2537" s="132" t="e">
        <v>#N/A</v>
      </c>
      <c r="D2537" s="132" t="e">
        <v>#N/A</v>
      </c>
      <c r="E2537" s="132" t="e">
        <v>#N/A</v>
      </c>
      <c r="F2537" s="132" t="e">
        <v>#N/A</v>
      </c>
      <c r="G2537" s="132" t="e">
        <v>#N/A</v>
      </c>
      <c r="H2537" s="132" t="e">
        <v>#N/A</v>
      </c>
      <c r="I2537" s="132" t="e">
        <v>#N/A</v>
      </c>
      <c r="J2537" s="132" t="e">
        <v>#N/A</v>
      </c>
      <c r="K2537" s="132" t="e">
        <v>#N/A</v>
      </c>
      <c r="L2537" s="132" t="e">
        <v>#N/A</v>
      </c>
      <c r="M2537" s="132" t="e">
        <v>#N/A</v>
      </c>
      <c r="N2537" s="132" t="e">
        <v>#N/A</v>
      </c>
      <c r="R2537" s="132" t="e">
        <v>#N/A</v>
      </c>
      <c r="S2537" s="132" t="e">
        <v>#N/A</v>
      </c>
      <c r="T2537" s="132" t="e">
        <v>#N/A</v>
      </c>
      <c r="U2537" s="132" t="e">
        <v>#N/A</v>
      </c>
      <c r="V2537" s="132" t="e">
        <v>#N/A</v>
      </c>
      <c r="W2537" s="132" t="e">
        <v>#N/A</v>
      </c>
      <c r="X2537" s="132" t="e">
        <v>#N/A</v>
      </c>
      <c r="Y2537" s="132" t="e">
        <v>#N/A</v>
      </c>
      <c r="Z2537" s="132" t="e">
        <v>#N/A</v>
      </c>
      <c r="AA2537" s="132" t="e">
        <v>#N/A</v>
      </c>
      <c r="AB2537" s="132" t="e">
        <v>#N/A</v>
      </c>
      <c r="AC2537" s="132" t="e">
        <v>#N/A</v>
      </c>
      <c r="AD2537" s="132" t="e">
        <v>#N/A</v>
      </c>
      <c r="AE2537" s="132" t="e">
        <v>#N/A</v>
      </c>
      <c r="AF2537" s="132" t="e">
        <v>#N/A</v>
      </c>
    </row>
    <row r="2538" spans="1:32">
      <c r="A2538" s="129">
        <v>40213</v>
      </c>
      <c r="B2538" s="132" t="e">
        <v>#N/A</v>
      </c>
      <c r="C2538" s="132" t="e">
        <v>#N/A</v>
      </c>
      <c r="D2538" s="132" t="e">
        <v>#N/A</v>
      </c>
      <c r="E2538" s="132" t="e">
        <v>#N/A</v>
      </c>
      <c r="F2538" s="132" t="e">
        <v>#N/A</v>
      </c>
      <c r="G2538" s="132" t="e">
        <v>#N/A</v>
      </c>
      <c r="H2538" s="132" t="e">
        <v>#N/A</v>
      </c>
      <c r="I2538" s="132" t="e">
        <v>#N/A</v>
      </c>
      <c r="J2538" s="132" t="e">
        <v>#N/A</v>
      </c>
      <c r="K2538" s="132" t="e">
        <v>#N/A</v>
      </c>
      <c r="L2538" s="132" t="e">
        <v>#N/A</v>
      </c>
      <c r="M2538" s="132" t="e">
        <v>#N/A</v>
      </c>
      <c r="N2538" s="132" t="e">
        <v>#N/A</v>
      </c>
      <c r="R2538" s="132" t="e">
        <v>#N/A</v>
      </c>
      <c r="S2538" s="132" t="e">
        <v>#N/A</v>
      </c>
      <c r="T2538" s="132" t="e">
        <v>#N/A</v>
      </c>
      <c r="U2538" s="132" t="e">
        <v>#N/A</v>
      </c>
      <c r="V2538" s="132" t="e">
        <v>#N/A</v>
      </c>
      <c r="W2538" s="132" t="e">
        <v>#N/A</v>
      </c>
      <c r="X2538" s="132" t="e">
        <v>#N/A</v>
      </c>
      <c r="Y2538" s="132" t="e">
        <v>#N/A</v>
      </c>
      <c r="Z2538" s="132" t="e">
        <v>#N/A</v>
      </c>
      <c r="AA2538" s="132" t="e">
        <v>#N/A</v>
      </c>
      <c r="AB2538" s="132" t="e">
        <v>#N/A</v>
      </c>
      <c r="AC2538" s="132" t="e">
        <v>#N/A</v>
      </c>
      <c r="AD2538" s="132" t="e">
        <v>#N/A</v>
      </c>
      <c r="AE2538" s="132" t="e">
        <v>#N/A</v>
      </c>
      <c r="AF2538" s="132" t="e">
        <v>#N/A</v>
      </c>
    </row>
    <row r="2539" spans="1:32">
      <c r="A2539" s="129">
        <v>40214</v>
      </c>
      <c r="B2539" s="132" t="e">
        <v>#N/A</v>
      </c>
      <c r="C2539" s="132" t="e">
        <v>#N/A</v>
      </c>
      <c r="D2539" s="132" t="e">
        <v>#N/A</v>
      </c>
      <c r="E2539" s="132" t="e">
        <v>#N/A</v>
      </c>
      <c r="F2539" s="132" t="e">
        <v>#N/A</v>
      </c>
      <c r="G2539" s="132" t="e">
        <v>#N/A</v>
      </c>
      <c r="H2539" s="132" t="e">
        <v>#N/A</v>
      </c>
      <c r="I2539" s="132" t="e">
        <v>#N/A</v>
      </c>
      <c r="J2539" s="132" t="e">
        <v>#N/A</v>
      </c>
      <c r="K2539" s="132" t="e">
        <v>#N/A</v>
      </c>
      <c r="L2539" s="132" t="e">
        <v>#N/A</v>
      </c>
      <c r="M2539" s="132" t="e">
        <v>#N/A</v>
      </c>
      <c r="N2539" s="132" t="e">
        <v>#N/A</v>
      </c>
      <c r="R2539" s="132" t="e">
        <v>#N/A</v>
      </c>
      <c r="S2539" s="132" t="e">
        <v>#N/A</v>
      </c>
      <c r="T2539" s="132" t="e">
        <v>#N/A</v>
      </c>
      <c r="U2539" s="132" t="e">
        <v>#N/A</v>
      </c>
      <c r="V2539" s="132" t="e">
        <v>#N/A</v>
      </c>
      <c r="W2539" s="132" t="e">
        <v>#N/A</v>
      </c>
      <c r="X2539" s="132" t="e">
        <v>#N/A</v>
      </c>
      <c r="Y2539" s="132" t="e">
        <v>#N/A</v>
      </c>
      <c r="Z2539" s="132" t="e">
        <v>#N/A</v>
      </c>
      <c r="AA2539" s="132" t="e">
        <v>#N/A</v>
      </c>
      <c r="AB2539" s="132" t="e">
        <v>#N/A</v>
      </c>
      <c r="AC2539" s="132" t="e">
        <v>#N/A</v>
      </c>
      <c r="AD2539" s="132" t="e">
        <v>#N/A</v>
      </c>
      <c r="AE2539" s="132" t="e">
        <v>#N/A</v>
      </c>
      <c r="AF2539" s="132" t="e">
        <v>#N/A</v>
      </c>
    </row>
    <row r="2540" spans="1:32">
      <c r="A2540" s="129">
        <v>40217</v>
      </c>
      <c r="B2540" s="132" t="e">
        <v>#N/A</v>
      </c>
      <c r="C2540" s="132" t="e">
        <v>#N/A</v>
      </c>
      <c r="D2540" s="132" t="e">
        <v>#N/A</v>
      </c>
      <c r="E2540" s="132" t="e">
        <v>#N/A</v>
      </c>
      <c r="F2540" s="132" t="e">
        <v>#N/A</v>
      </c>
      <c r="G2540" s="132" t="e">
        <v>#N/A</v>
      </c>
      <c r="H2540" s="132" t="e">
        <v>#N/A</v>
      </c>
      <c r="I2540" s="132" t="e">
        <v>#N/A</v>
      </c>
      <c r="J2540" s="132" t="e">
        <v>#N/A</v>
      </c>
      <c r="K2540" s="132" t="e">
        <v>#N/A</v>
      </c>
      <c r="L2540" s="132" t="e">
        <v>#N/A</v>
      </c>
      <c r="M2540" s="132" t="e">
        <v>#N/A</v>
      </c>
      <c r="N2540" s="132" t="e">
        <v>#N/A</v>
      </c>
      <c r="R2540" s="132" t="e">
        <v>#N/A</v>
      </c>
      <c r="S2540" s="132" t="e">
        <v>#N/A</v>
      </c>
      <c r="T2540" s="132" t="e">
        <v>#N/A</v>
      </c>
      <c r="U2540" s="132" t="e">
        <v>#N/A</v>
      </c>
      <c r="V2540" s="132" t="e">
        <v>#N/A</v>
      </c>
      <c r="W2540" s="132" t="e">
        <v>#N/A</v>
      </c>
      <c r="X2540" s="132" t="e">
        <v>#N/A</v>
      </c>
      <c r="Y2540" s="132" t="e">
        <v>#N/A</v>
      </c>
      <c r="Z2540" s="132" t="e">
        <v>#N/A</v>
      </c>
      <c r="AA2540" s="132" t="e">
        <v>#N/A</v>
      </c>
      <c r="AB2540" s="132" t="e">
        <v>#N/A</v>
      </c>
      <c r="AC2540" s="132" t="e">
        <v>#N/A</v>
      </c>
      <c r="AD2540" s="132" t="e">
        <v>#N/A</v>
      </c>
      <c r="AE2540" s="132" t="e">
        <v>#N/A</v>
      </c>
      <c r="AF2540" s="132" t="e">
        <v>#N/A</v>
      </c>
    </row>
    <row r="2541" spans="1:32">
      <c r="A2541" s="129">
        <v>40218</v>
      </c>
      <c r="B2541" s="132" t="e">
        <v>#N/A</v>
      </c>
      <c r="C2541" s="132" t="e">
        <v>#N/A</v>
      </c>
      <c r="D2541" s="132" t="e">
        <v>#N/A</v>
      </c>
      <c r="E2541" s="132" t="e">
        <v>#N/A</v>
      </c>
      <c r="F2541" s="132" t="e">
        <v>#N/A</v>
      </c>
      <c r="G2541" s="132" t="e">
        <v>#N/A</v>
      </c>
      <c r="H2541" s="132" t="e">
        <v>#N/A</v>
      </c>
      <c r="I2541" s="132" t="e">
        <v>#N/A</v>
      </c>
      <c r="J2541" s="132" t="e">
        <v>#N/A</v>
      </c>
      <c r="K2541" s="132" t="e">
        <v>#N/A</v>
      </c>
      <c r="L2541" s="132" t="e">
        <v>#N/A</v>
      </c>
      <c r="M2541" s="132" t="e">
        <v>#N/A</v>
      </c>
      <c r="N2541" s="132" t="e">
        <v>#N/A</v>
      </c>
      <c r="R2541" s="132" t="e">
        <v>#N/A</v>
      </c>
      <c r="S2541" s="132" t="e">
        <v>#N/A</v>
      </c>
      <c r="T2541" s="132" t="e">
        <v>#N/A</v>
      </c>
      <c r="U2541" s="132" t="e">
        <v>#N/A</v>
      </c>
      <c r="V2541" s="132" t="e">
        <v>#N/A</v>
      </c>
      <c r="W2541" s="132" t="e">
        <v>#N/A</v>
      </c>
      <c r="X2541" s="132" t="e">
        <v>#N/A</v>
      </c>
      <c r="Y2541" s="132" t="e">
        <v>#N/A</v>
      </c>
      <c r="Z2541" s="132" t="e">
        <v>#N/A</v>
      </c>
      <c r="AA2541" s="132" t="e">
        <v>#N/A</v>
      </c>
      <c r="AB2541" s="132" t="e">
        <v>#N/A</v>
      </c>
      <c r="AC2541" s="132" t="e">
        <v>#N/A</v>
      </c>
      <c r="AD2541" s="132" t="e">
        <v>#N/A</v>
      </c>
      <c r="AE2541" s="132" t="e">
        <v>#N/A</v>
      </c>
      <c r="AF2541" s="132" t="e">
        <v>#N/A</v>
      </c>
    </row>
    <row r="2542" spans="1:32">
      <c r="A2542" s="129">
        <v>40219</v>
      </c>
      <c r="B2542" s="132">
        <v>410459</v>
      </c>
      <c r="C2542" s="132">
        <v>48882</v>
      </c>
      <c r="D2542" s="132">
        <v>168351</v>
      </c>
      <c r="E2542" s="132">
        <v>42290</v>
      </c>
      <c r="F2542" s="132">
        <v>91764</v>
      </c>
      <c r="G2542" s="132">
        <v>379517</v>
      </c>
      <c r="H2542" s="132">
        <v>17900</v>
      </c>
      <c r="I2542" s="132">
        <v>6507</v>
      </c>
      <c r="J2542" s="132">
        <v>6250</v>
      </c>
      <c r="K2542" s="132">
        <v>3180</v>
      </c>
      <c r="L2542" s="132">
        <v>790</v>
      </c>
      <c r="M2542" s="132">
        <v>30942</v>
      </c>
      <c r="N2542" s="132">
        <v>410459</v>
      </c>
      <c r="R2542" s="132">
        <v>51950</v>
      </c>
      <c r="S2542" s="132">
        <v>58800</v>
      </c>
      <c r="T2542" s="132">
        <v>74780</v>
      </c>
      <c r="U2542" s="132">
        <v>11800</v>
      </c>
      <c r="V2542" s="132">
        <v>0</v>
      </c>
      <c r="W2542" s="132">
        <v>11200</v>
      </c>
      <c r="X2542" s="132">
        <v>17205</v>
      </c>
      <c r="Y2542" s="132">
        <v>7800</v>
      </c>
      <c r="Z2542" s="132">
        <v>0</v>
      </c>
      <c r="AA2542" s="132">
        <v>0</v>
      </c>
      <c r="AB2542" s="132">
        <v>0</v>
      </c>
      <c r="AC2542" s="132">
        <v>0</v>
      </c>
      <c r="AD2542" s="132">
        <v>0</v>
      </c>
      <c r="AE2542" s="132">
        <v>36107</v>
      </c>
      <c r="AF2542" s="132">
        <v>3400</v>
      </c>
    </row>
    <row r="2543" spans="1:32">
      <c r="A2543" s="129">
        <v>40220</v>
      </c>
      <c r="B2543" s="132" t="e">
        <v>#N/A</v>
      </c>
      <c r="C2543" s="132" t="e">
        <v>#N/A</v>
      </c>
      <c r="D2543" s="132" t="e">
        <v>#N/A</v>
      </c>
      <c r="E2543" s="132" t="e">
        <v>#N/A</v>
      </c>
      <c r="F2543" s="132" t="e">
        <v>#N/A</v>
      </c>
      <c r="G2543" s="132" t="e">
        <v>#N/A</v>
      </c>
      <c r="H2543" s="132" t="e">
        <v>#N/A</v>
      </c>
      <c r="I2543" s="132" t="e">
        <v>#N/A</v>
      </c>
      <c r="J2543" s="132" t="e">
        <v>#N/A</v>
      </c>
      <c r="K2543" s="132" t="e">
        <v>#N/A</v>
      </c>
      <c r="L2543" s="132" t="e">
        <v>#N/A</v>
      </c>
      <c r="M2543" s="132" t="e">
        <v>#N/A</v>
      </c>
      <c r="N2543" s="132" t="e">
        <v>#N/A</v>
      </c>
      <c r="R2543" s="132" t="e">
        <v>#N/A</v>
      </c>
      <c r="S2543" s="132" t="e">
        <v>#N/A</v>
      </c>
      <c r="T2543" s="132" t="e">
        <v>#N/A</v>
      </c>
      <c r="U2543" s="132" t="e">
        <v>#N/A</v>
      </c>
      <c r="V2543" s="132" t="e">
        <v>#N/A</v>
      </c>
      <c r="W2543" s="132" t="e">
        <v>#N/A</v>
      </c>
      <c r="X2543" s="132" t="e">
        <v>#N/A</v>
      </c>
      <c r="Y2543" s="132" t="e">
        <v>#N/A</v>
      </c>
      <c r="Z2543" s="132" t="e">
        <v>#N/A</v>
      </c>
      <c r="AA2543" s="132" t="e">
        <v>#N/A</v>
      </c>
      <c r="AB2543" s="132" t="e">
        <v>#N/A</v>
      </c>
      <c r="AC2543" s="132" t="e">
        <v>#N/A</v>
      </c>
      <c r="AD2543" s="132" t="e">
        <v>#N/A</v>
      </c>
      <c r="AE2543" s="132" t="e">
        <v>#N/A</v>
      </c>
      <c r="AF2543" s="132" t="e">
        <v>#N/A</v>
      </c>
    </row>
    <row r="2544" spans="1:32">
      <c r="A2544" s="129">
        <v>40221</v>
      </c>
      <c r="B2544" s="132" t="e">
        <v>#N/A</v>
      </c>
      <c r="C2544" s="132" t="e">
        <v>#N/A</v>
      </c>
      <c r="D2544" s="132" t="e">
        <v>#N/A</v>
      </c>
      <c r="E2544" s="132" t="e">
        <v>#N/A</v>
      </c>
      <c r="F2544" s="132" t="e">
        <v>#N/A</v>
      </c>
      <c r="G2544" s="132" t="e">
        <v>#N/A</v>
      </c>
      <c r="H2544" s="132" t="e">
        <v>#N/A</v>
      </c>
      <c r="I2544" s="132" t="e">
        <v>#N/A</v>
      </c>
      <c r="J2544" s="132" t="e">
        <v>#N/A</v>
      </c>
      <c r="K2544" s="132" t="e">
        <v>#N/A</v>
      </c>
      <c r="L2544" s="132" t="e">
        <v>#N/A</v>
      </c>
      <c r="M2544" s="132" t="e">
        <v>#N/A</v>
      </c>
      <c r="N2544" s="132" t="e">
        <v>#N/A</v>
      </c>
      <c r="R2544" s="132" t="e">
        <v>#N/A</v>
      </c>
      <c r="S2544" s="132" t="e">
        <v>#N/A</v>
      </c>
      <c r="T2544" s="132" t="e">
        <v>#N/A</v>
      </c>
      <c r="U2544" s="132" t="e">
        <v>#N/A</v>
      </c>
      <c r="V2544" s="132" t="e">
        <v>#N/A</v>
      </c>
      <c r="W2544" s="132" t="e">
        <v>#N/A</v>
      </c>
      <c r="X2544" s="132" t="e">
        <v>#N/A</v>
      </c>
      <c r="Y2544" s="132" t="e">
        <v>#N/A</v>
      </c>
      <c r="Z2544" s="132" t="e">
        <v>#N/A</v>
      </c>
      <c r="AA2544" s="132" t="e">
        <v>#N/A</v>
      </c>
      <c r="AB2544" s="132" t="e">
        <v>#N/A</v>
      </c>
      <c r="AC2544" s="132" t="e">
        <v>#N/A</v>
      </c>
      <c r="AD2544" s="132" t="e">
        <v>#N/A</v>
      </c>
      <c r="AE2544" s="132" t="e">
        <v>#N/A</v>
      </c>
      <c r="AF2544" s="132" t="e">
        <v>#N/A</v>
      </c>
    </row>
    <row r="2545" spans="1:32">
      <c r="A2545" s="129">
        <v>40225</v>
      </c>
      <c r="B2545" s="132" t="e">
        <v>#N/A</v>
      </c>
      <c r="C2545" s="132" t="e">
        <v>#N/A</v>
      </c>
      <c r="D2545" s="132" t="e">
        <v>#N/A</v>
      </c>
      <c r="E2545" s="132" t="e">
        <v>#N/A</v>
      </c>
      <c r="F2545" s="132" t="e">
        <v>#N/A</v>
      </c>
      <c r="G2545" s="132" t="e">
        <v>#N/A</v>
      </c>
      <c r="H2545" s="132" t="e">
        <v>#N/A</v>
      </c>
      <c r="I2545" s="132" t="e">
        <v>#N/A</v>
      </c>
      <c r="J2545" s="132" t="e">
        <v>#N/A</v>
      </c>
      <c r="K2545" s="132" t="e">
        <v>#N/A</v>
      </c>
      <c r="L2545" s="132" t="e">
        <v>#N/A</v>
      </c>
      <c r="M2545" s="132" t="e">
        <v>#N/A</v>
      </c>
      <c r="N2545" s="132" t="e">
        <v>#N/A</v>
      </c>
      <c r="R2545" s="132" t="e">
        <v>#N/A</v>
      </c>
      <c r="S2545" s="132" t="e">
        <v>#N/A</v>
      </c>
      <c r="T2545" s="132" t="e">
        <v>#N/A</v>
      </c>
      <c r="U2545" s="132" t="e">
        <v>#N/A</v>
      </c>
      <c r="V2545" s="132" t="e">
        <v>#N/A</v>
      </c>
      <c r="W2545" s="132" t="e">
        <v>#N/A</v>
      </c>
      <c r="X2545" s="132" t="e">
        <v>#N/A</v>
      </c>
      <c r="Y2545" s="132" t="e">
        <v>#N/A</v>
      </c>
      <c r="Z2545" s="132" t="e">
        <v>#N/A</v>
      </c>
      <c r="AA2545" s="132" t="e">
        <v>#N/A</v>
      </c>
      <c r="AB2545" s="132" t="e">
        <v>#N/A</v>
      </c>
      <c r="AC2545" s="132" t="e">
        <v>#N/A</v>
      </c>
      <c r="AD2545" s="132" t="e">
        <v>#N/A</v>
      </c>
      <c r="AE2545" s="132" t="e">
        <v>#N/A</v>
      </c>
      <c r="AF2545" s="132" t="e">
        <v>#N/A</v>
      </c>
    </row>
    <row r="2546" spans="1:32">
      <c r="A2546" s="129">
        <v>40226</v>
      </c>
      <c r="B2546" s="132" t="e">
        <v>#N/A</v>
      </c>
      <c r="C2546" s="132">
        <v>64352</v>
      </c>
      <c r="D2546" s="132">
        <v>246967</v>
      </c>
      <c r="E2546" s="132">
        <v>58690</v>
      </c>
      <c r="F2546" s="132">
        <v>140864</v>
      </c>
      <c r="G2546" s="132">
        <v>557983</v>
      </c>
      <c r="H2546" s="132">
        <v>25075</v>
      </c>
      <c r="I2546" s="132">
        <v>14817</v>
      </c>
      <c r="J2546" s="132">
        <v>19250</v>
      </c>
      <c r="K2546" s="132">
        <v>3480</v>
      </c>
      <c r="L2546" s="132">
        <v>2040</v>
      </c>
      <c r="M2546" s="132">
        <v>49677</v>
      </c>
      <c r="N2546" s="132" t="e">
        <v>#N/A</v>
      </c>
      <c r="R2546" s="132">
        <v>58225</v>
      </c>
      <c r="S2546" s="132">
        <v>73800</v>
      </c>
      <c r="T2546" s="132">
        <v>129230</v>
      </c>
      <c r="U2546" s="132">
        <v>15300</v>
      </c>
      <c r="V2546" s="132">
        <v>0</v>
      </c>
      <c r="W2546" s="132">
        <v>11200</v>
      </c>
      <c r="X2546" s="132">
        <v>38091</v>
      </c>
      <c r="Y2546" s="132">
        <v>18850</v>
      </c>
      <c r="Z2546" s="132">
        <v>6600</v>
      </c>
      <c r="AA2546" s="132">
        <v>0</v>
      </c>
      <c r="AB2546" s="132">
        <v>0</v>
      </c>
      <c r="AC2546" s="132">
        <v>0</v>
      </c>
      <c r="AD2546" s="132">
        <v>13465</v>
      </c>
      <c r="AE2546" s="132">
        <v>51107</v>
      </c>
      <c r="AF2546" s="132">
        <v>3400</v>
      </c>
    </row>
    <row r="2547" spans="1:32">
      <c r="A2547" s="129">
        <v>40227</v>
      </c>
      <c r="B2547" s="132" t="e">
        <v>#N/A</v>
      </c>
      <c r="C2547" s="132" t="e">
        <v>#N/A</v>
      </c>
      <c r="D2547" s="132" t="e">
        <v>#N/A</v>
      </c>
      <c r="E2547" s="132" t="e">
        <v>#N/A</v>
      </c>
      <c r="F2547" s="132" t="e">
        <v>#N/A</v>
      </c>
      <c r="G2547" s="132" t="e">
        <v>#N/A</v>
      </c>
      <c r="H2547" s="132" t="e">
        <v>#N/A</v>
      </c>
      <c r="I2547" s="132" t="e">
        <v>#N/A</v>
      </c>
      <c r="J2547" s="132" t="e">
        <v>#N/A</v>
      </c>
      <c r="K2547" s="132" t="e">
        <v>#N/A</v>
      </c>
      <c r="L2547" s="132" t="e">
        <v>#N/A</v>
      </c>
      <c r="M2547" s="132" t="e">
        <v>#N/A</v>
      </c>
      <c r="N2547" s="132" t="e">
        <v>#N/A</v>
      </c>
      <c r="R2547" s="132" t="e">
        <v>#N/A</v>
      </c>
      <c r="S2547" s="132" t="e">
        <v>#N/A</v>
      </c>
      <c r="T2547" s="132" t="e">
        <v>#N/A</v>
      </c>
      <c r="U2547" s="132" t="e">
        <v>#N/A</v>
      </c>
      <c r="V2547" s="132" t="e">
        <v>#N/A</v>
      </c>
      <c r="W2547" s="132" t="e">
        <v>#N/A</v>
      </c>
      <c r="X2547" s="132" t="e">
        <v>#N/A</v>
      </c>
      <c r="Y2547" s="132" t="e">
        <v>#N/A</v>
      </c>
      <c r="Z2547" s="132" t="e">
        <v>#N/A</v>
      </c>
      <c r="AA2547" s="132" t="e">
        <v>#N/A</v>
      </c>
      <c r="AB2547" s="132" t="e">
        <v>#N/A</v>
      </c>
      <c r="AC2547" s="132" t="e">
        <v>#N/A</v>
      </c>
      <c r="AD2547" s="132" t="e">
        <v>#N/A</v>
      </c>
      <c r="AE2547" s="132" t="e">
        <v>#N/A</v>
      </c>
      <c r="AF2547" s="132" t="e">
        <v>#N/A</v>
      </c>
    </row>
    <row r="2548" spans="1:32">
      <c r="A2548" s="129">
        <v>40228</v>
      </c>
      <c r="B2548" s="132" t="e">
        <v>#N/A</v>
      </c>
      <c r="C2548" s="132" t="e">
        <v>#N/A</v>
      </c>
      <c r="D2548" s="132" t="e">
        <v>#N/A</v>
      </c>
      <c r="E2548" s="132" t="e">
        <v>#N/A</v>
      </c>
      <c r="F2548" s="132" t="e">
        <v>#N/A</v>
      </c>
      <c r="G2548" s="132" t="e">
        <v>#N/A</v>
      </c>
      <c r="H2548" s="132" t="e">
        <v>#N/A</v>
      </c>
      <c r="I2548" s="132" t="e">
        <v>#N/A</v>
      </c>
      <c r="J2548" s="132" t="e">
        <v>#N/A</v>
      </c>
      <c r="K2548" s="132" t="e">
        <v>#N/A</v>
      </c>
      <c r="L2548" s="132" t="e">
        <v>#N/A</v>
      </c>
      <c r="M2548" s="132" t="e">
        <v>#N/A</v>
      </c>
      <c r="N2548" s="132" t="e">
        <v>#N/A</v>
      </c>
      <c r="R2548" s="132" t="e">
        <v>#N/A</v>
      </c>
      <c r="S2548" s="132" t="e">
        <v>#N/A</v>
      </c>
      <c r="T2548" s="132" t="e">
        <v>#N/A</v>
      </c>
      <c r="U2548" s="132" t="e">
        <v>#N/A</v>
      </c>
      <c r="V2548" s="132" t="e">
        <v>#N/A</v>
      </c>
      <c r="W2548" s="132" t="e">
        <v>#N/A</v>
      </c>
      <c r="X2548" s="132" t="e">
        <v>#N/A</v>
      </c>
      <c r="Y2548" s="132" t="e">
        <v>#N/A</v>
      </c>
      <c r="Z2548" s="132" t="e">
        <v>#N/A</v>
      </c>
      <c r="AA2548" s="132" t="e">
        <v>#N/A</v>
      </c>
      <c r="AB2548" s="132" t="e">
        <v>#N/A</v>
      </c>
      <c r="AC2548" s="132" t="e">
        <v>#N/A</v>
      </c>
      <c r="AD2548" s="132" t="e">
        <v>#N/A</v>
      </c>
      <c r="AE2548" s="132" t="e">
        <v>#N/A</v>
      </c>
      <c r="AF2548" s="132" t="e">
        <v>#N/A</v>
      </c>
    </row>
    <row r="2549" spans="1:32">
      <c r="A2549" s="129">
        <v>40231</v>
      </c>
      <c r="B2549" s="132" t="e">
        <v>#N/A</v>
      </c>
      <c r="C2549" s="132">
        <v>74912</v>
      </c>
      <c r="D2549" s="132">
        <v>357273</v>
      </c>
      <c r="E2549" s="132">
        <v>110990</v>
      </c>
      <c r="F2549" s="132">
        <v>191364</v>
      </c>
      <c r="G2549" s="132">
        <v>792711</v>
      </c>
      <c r="H2549" s="132">
        <v>29225</v>
      </c>
      <c r="I2549" s="132">
        <v>26252</v>
      </c>
      <c r="J2549" s="132">
        <v>22400</v>
      </c>
      <c r="K2549" s="132">
        <v>8172</v>
      </c>
      <c r="L2549" s="132">
        <v>2600</v>
      </c>
      <c r="M2549" s="132">
        <v>72882</v>
      </c>
      <c r="N2549" s="132" t="e">
        <v>#N/A</v>
      </c>
      <c r="R2549" s="132">
        <v>73225</v>
      </c>
      <c r="S2549" s="132">
        <v>88270</v>
      </c>
      <c r="T2549" s="132">
        <v>208730</v>
      </c>
      <c r="U2549" s="132">
        <v>38865</v>
      </c>
      <c r="V2549" s="132">
        <v>0</v>
      </c>
      <c r="W2549" s="132">
        <v>16300</v>
      </c>
      <c r="X2549" s="132">
        <v>44827</v>
      </c>
      <c r="Y2549" s="132">
        <v>18850</v>
      </c>
      <c r="Z2549" s="132">
        <v>6700</v>
      </c>
      <c r="AA2549" s="132">
        <v>0</v>
      </c>
      <c r="AB2549" s="132">
        <v>0</v>
      </c>
      <c r="AC2549" s="132">
        <v>0</v>
      </c>
      <c r="AD2549" s="132">
        <v>13465</v>
      </c>
      <c r="AE2549" s="132">
        <v>61107</v>
      </c>
      <c r="AF2549" s="132">
        <v>3400</v>
      </c>
    </row>
    <row r="2550" spans="1:32">
      <c r="A2550" s="129">
        <v>40232</v>
      </c>
      <c r="B2550" s="132" t="e">
        <v>#N/A</v>
      </c>
      <c r="C2550" s="132" t="e">
        <v>#N/A</v>
      </c>
      <c r="D2550" s="132" t="e">
        <v>#N/A</v>
      </c>
      <c r="E2550" s="132" t="e">
        <v>#N/A</v>
      </c>
      <c r="F2550" s="132" t="e">
        <v>#N/A</v>
      </c>
      <c r="G2550" s="132" t="e">
        <v>#N/A</v>
      </c>
      <c r="H2550" s="132" t="e">
        <v>#N/A</v>
      </c>
      <c r="I2550" s="132" t="e">
        <v>#N/A</v>
      </c>
      <c r="J2550" s="132" t="e">
        <v>#N/A</v>
      </c>
      <c r="K2550" s="132" t="e">
        <v>#N/A</v>
      </c>
      <c r="L2550" s="132" t="e">
        <v>#N/A</v>
      </c>
      <c r="M2550" s="132" t="e">
        <v>#N/A</v>
      </c>
      <c r="N2550" s="132" t="e">
        <v>#N/A</v>
      </c>
      <c r="R2550" s="132" t="e">
        <v>#N/A</v>
      </c>
      <c r="S2550" s="132" t="e">
        <v>#N/A</v>
      </c>
      <c r="T2550" s="132" t="e">
        <v>#N/A</v>
      </c>
      <c r="U2550" s="132" t="e">
        <v>#N/A</v>
      </c>
      <c r="V2550" s="132" t="e">
        <v>#N/A</v>
      </c>
      <c r="W2550" s="132" t="e">
        <v>#N/A</v>
      </c>
      <c r="X2550" s="132" t="e">
        <v>#N/A</v>
      </c>
      <c r="Y2550" s="132" t="e">
        <v>#N/A</v>
      </c>
      <c r="Z2550" s="132" t="e">
        <v>#N/A</v>
      </c>
      <c r="AA2550" s="132" t="e">
        <v>#N/A</v>
      </c>
      <c r="AB2550" s="132" t="e">
        <v>#N/A</v>
      </c>
      <c r="AC2550" s="132" t="e">
        <v>#N/A</v>
      </c>
      <c r="AD2550" s="132" t="e">
        <v>#N/A</v>
      </c>
      <c r="AE2550" s="132" t="e">
        <v>#N/A</v>
      </c>
      <c r="AF2550" s="132" t="e">
        <v>#N/A</v>
      </c>
    </row>
    <row r="2551" spans="1:32">
      <c r="A2551" s="129">
        <v>40233</v>
      </c>
      <c r="B2551" s="132" t="e">
        <v>#N/A</v>
      </c>
      <c r="C2551" s="132" t="e">
        <v>#N/A</v>
      </c>
      <c r="D2551" s="132" t="e">
        <v>#N/A</v>
      </c>
      <c r="E2551" s="132" t="e">
        <v>#N/A</v>
      </c>
      <c r="F2551" s="132" t="e">
        <v>#N/A</v>
      </c>
      <c r="G2551" s="132" t="e">
        <v>#N/A</v>
      </c>
      <c r="H2551" s="132" t="e">
        <v>#N/A</v>
      </c>
      <c r="I2551" s="132" t="e">
        <v>#N/A</v>
      </c>
      <c r="J2551" s="132" t="e">
        <v>#N/A</v>
      </c>
      <c r="K2551" s="132" t="e">
        <v>#N/A</v>
      </c>
      <c r="L2551" s="132" t="e">
        <v>#N/A</v>
      </c>
      <c r="M2551" s="132" t="e">
        <v>#N/A</v>
      </c>
      <c r="N2551" s="132" t="e">
        <v>#N/A</v>
      </c>
      <c r="R2551" s="132" t="e">
        <v>#N/A</v>
      </c>
      <c r="S2551" s="132" t="e">
        <v>#N/A</v>
      </c>
      <c r="T2551" s="132" t="e">
        <v>#N/A</v>
      </c>
      <c r="U2551" s="132" t="e">
        <v>#N/A</v>
      </c>
      <c r="V2551" s="132" t="e">
        <v>#N/A</v>
      </c>
      <c r="W2551" s="132" t="e">
        <v>#N/A</v>
      </c>
      <c r="X2551" s="132" t="e">
        <v>#N/A</v>
      </c>
      <c r="Y2551" s="132" t="e">
        <v>#N/A</v>
      </c>
      <c r="Z2551" s="132" t="e">
        <v>#N/A</v>
      </c>
      <c r="AA2551" s="132" t="e">
        <v>#N/A</v>
      </c>
      <c r="AB2551" s="132" t="e">
        <v>#N/A</v>
      </c>
      <c r="AC2551" s="132" t="e">
        <v>#N/A</v>
      </c>
      <c r="AD2551" s="132" t="e">
        <v>#N/A</v>
      </c>
      <c r="AE2551" s="132" t="e">
        <v>#N/A</v>
      </c>
      <c r="AF2551" s="132" t="e">
        <v>#N/A</v>
      </c>
    </row>
    <row r="2552" spans="1:32">
      <c r="A2552" s="129">
        <v>40234</v>
      </c>
      <c r="B2552" s="132">
        <v>1101771</v>
      </c>
      <c r="C2552" s="132">
        <v>99362</v>
      </c>
      <c r="D2552" s="132">
        <v>439038</v>
      </c>
      <c r="E2552" s="132">
        <v>139420</v>
      </c>
      <c r="F2552" s="132">
        <v>247364</v>
      </c>
      <c r="G2552" s="132">
        <v>1006589</v>
      </c>
      <c r="H2552" s="132">
        <v>32225</v>
      </c>
      <c r="I2552" s="132">
        <v>32352</v>
      </c>
      <c r="J2552" s="132">
        <v>26430</v>
      </c>
      <c r="K2552" s="132">
        <v>15625</v>
      </c>
      <c r="L2552" s="132">
        <v>4600</v>
      </c>
      <c r="M2552" s="132">
        <v>95182</v>
      </c>
      <c r="N2552" s="132">
        <v>1101771</v>
      </c>
      <c r="R2552" s="132">
        <v>93225</v>
      </c>
      <c r="S2552" s="132">
        <v>121570</v>
      </c>
      <c r="T2552" s="132">
        <v>291525</v>
      </c>
      <c r="U2552" s="132">
        <v>57665</v>
      </c>
      <c r="V2552" s="132">
        <v>0</v>
      </c>
      <c r="W2552" s="132">
        <v>16300</v>
      </c>
      <c r="X2552" s="132">
        <v>48827</v>
      </c>
      <c r="Y2552" s="132">
        <v>18850</v>
      </c>
      <c r="Z2552" s="132">
        <v>6700</v>
      </c>
      <c r="AA2552" s="132">
        <v>10000</v>
      </c>
      <c r="AB2552" s="132">
        <v>0</v>
      </c>
      <c r="AC2552" s="132">
        <v>0</v>
      </c>
      <c r="AD2552" s="132">
        <v>13465</v>
      </c>
      <c r="AE2552" s="132">
        <v>77787</v>
      </c>
      <c r="AF2552" s="132">
        <v>3400</v>
      </c>
    </row>
    <row r="2553" spans="1:32">
      <c r="A2553" s="129">
        <v>40235</v>
      </c>
      <c r="B2553" s="132" t="e">
        <v>#N/A</v>
      </c>
      <c r="C2553" s="132" t="e">
        <v>#N/A</v>
      </c>
      <c r="D2553" s="132" t="e">
        <v>#N/A</v>
      </c>
      <c r="E2553" s="132" t="e">
        <v>#N/A</v>
      </c>
      <c r="F2553" s="132" t="e">
        <v>#N/A</v>
      </c>
      <c r="G2553" s="132" t="e">
        <v>#N/A</v>
      </c>
      <c r="H2553" s="132" t="e">
        <v>#N/A</v>
      </c>
      <c r="I2553" s="132" t="e">
        <v>#N/A</v>
      </c>
      <c r="J2553" s="132" t="e">
        <v>#N/A</v>
      </c>
      <c r="K2553" s="132" t="e">
        <v>#N/A</v>
      </c>
      <c r="L2553" s="132" t="e">
        <v>#N/A</v>
      </c>
      <c r="M2553" s="132" t="e">
        <v>#N/A</v>
      </c>
      <c r="N2553" s="132" t="e">
        <v>#N/A</v>
      </c>
      <c r="R2553" s="132" t="e">
        <v>#N/A</v>
      </c>
      <c r="S2553" s="132" t="e">
        <v>#N/A</v>
      </c>
      <c r="T2553" s="132" t="e">
        <v>#N/A</v>
      </c>
      <c r="U2553" s="132" t="e">
        <v>#N/A</v>
      </c>
      <c r="V2553" s="132" t="e">
        <v>#N/A</v>
      </c>
      <c r="W2553" s="132" t="e">
        <v>#N/A</v>
      </c>
      <c r="X2553" s="132" t="e">
        <v>#N/A</v>
      </c>
      <c r="Y2553" s="132" t="e">
        <v>#N/A</v>
      </c>
      <c r="Z2553" s="132" t="e">
        <v>#N/A</v>
      </c>
      <c r="AA2553" s="132" t="e">
        <v>#N/A</v>
      </c>
      <c r="AB2553" s="132" t="e">
        <v>#N/A</v>
      </c>
      <c r="AC2553" s="132" t="e">
        <v>#N/A</v>
      </c>
      <c r="AD2553" s="132" t="e">
        <v>#N/A</v>
      </c>
      <c r="AE2553" s="132" t="e">
        <v>#N/A</v>
      </c>
      <c r="AF2553" s="132" t="e">
        <v>#N/A</v>
      </c>
    </row>
    <row r="2554" spans="1:32">
      <c r="A2554" s="129">
        <v>40238</v>
      </c>
      <c r="B2554" s="132" t="e">
        <v>#N/A</v>
      </c>
      <c r="C2554" s="132">
        <v>115062</v>
      </c>
      <c r="D2554" s="132">
        <v>507243</v>
      </c>
      <c r="E2554" s="132">
        <v>158770</v>
      </c>
      <c r="F2554" s="132">
        <v>271628</v>
      </c>
      <c r="G2554" s="132">
        <v>1141908</v>
      </c>
      <c r="H2554" s="132">
        <v>36225</v>
      </c>
      <c r="I2554" s="132">
        <v>39852</v>
      </c>
      <c r="J2554" s="132">
        <v>32130</v>
      </c>
      <c r="K2554" s="132">
        <v>16725</v>
      </c>
      <c r="L2554" s="132">
        <v>5100</v>
      </c>
      <c r="M2554" s="132">
        <v>107482</v>
      </c>
      <c r="N2554" s="132" t="e">
        <v>#N/A</v>
      </c>
      <c r="R2554" s="132">
        <v>105025</v>
      </c>
      <c r="S2554" s="132">
        <v>126570</v>
      </c>
      <c r="T2554" s="132">
        <v>340315</v>
      </c>
      <c r="U2554" s="132">
        <v>84029</v>
      </c>
      <c r="V2554" s="132">
        <v>0</v>
      </c>
      <c r="W2554" s="132">
        <v>16300</v>
      </c>
      <c r="X2554" s="132">
        <v>57197</v>
      </c>
      <c r="Y2554" s="132">
        <v>18850</v>
      </c>
      <c r="Z2554" s="132">
        <v>6700</v>
      </c>
      <c r="AA2554" s="132">
        <v>10000</v>
      </c>
      <c r="AB2554" s="132">
        <v>0</v>
      </c>
      <c r="AC2554" s="132">
        <v>0</v>
      </c>
      <c r="AD2554" s="132">
        <v>13465</v>
      </c>
      <c r="AE2554" s="132">
        <v>77787</v>
      </c>
      <c r="AF2554" s="132">
        <v>3400</v>
      </c>
    </row>
    <row r="2555" spans="1:32">
      <c r="A2555" s="129">
        <v>40239</v>
      </c>
      <c r="B2555" s="132" t="e">
        <v>#N/A</v>
      </c>
      <c r="C2555" s="132" t="e">
        <v>#N/A</v>
      </c>
      <c r="D2555" s="132" t="e">
        <v>#N/A</v>
      </c>
      <c r="E2555" s="132" t="e">
        <v>#N/A</v>
      </c>
      <c r="F2555" s="132" t="e">
        <v>#N/A</v>
      </c>
      <c r="G2555" s="132" t="e">
        <v>#N/A</v>
      </c>
      <c r="H2555" s="132" t="e">
        <v>#N/A</v>
      </c>
      <c r="I2555" s="132" t="e">
        <v>#N/A</v>
      </c>
      <c r="J2555" s="132" t="e">
        <v>#N/A</v>
      </c>
      <c r="K2555" s="132" t="e">
        <v>#N/A</v>
      </c>
      <c r="L2555" s="132" t="e">
        <v>#N/A</v>
      </c>
      <c r="M2555" s="132" t="e">
        <v>#N/A</v>
      </c>
      <c r="N2555" s="132" t="e">
        <v>#N/A</v>
      </c>
      <c r="R2555" s="132" t="e">
        <v>#N/A</v>
      </c>
      <c r="S2555" s="132" t="e">
        <v>#N/A</v>
      </c>
      <c r="T2555" s="132" t="e">
        <v>#N/A</v>
      </c>
      <c r="U2555" s="132" t="e">
        <v>#N/A</v>
      </c>
      <c r="V2555" s="132" t="e">
        <v>#N/A</v>
      </c>
      <c r="W2555" s="132" t="e">
        <v>#N/A</v>
      </c>
      <c r="X2555" s="132" t="e">
        <v>#N/A</v>
      </c>
      <c r="Y2555" s="132" t="e">
        <v>#N/A</v>
      </c>
      <c r="Z2555" s="132" t="e">
        <v>#N/A</v>
      </c>
      <c r="AA2555" s="132" t="e">
        <v>#N/A</v>
      </c>
      <c r="AB2555" s="132" t="e">
        <v>#N/A</v>
      </c>
      <c r="AC2555" s="132" t="e">
        <v>#N/A</v>
      </c>
      <c r="AD2555" s="132" t="e">
        <v>#N/A</v>
      </c>
      <c r="AE2555" s="132" t="e">
        <v>#N/A</v>
      </c>
      <c r="AF2555" s="132" t="e">
        <v>#N/A</v>
      </c>
    </row>
    <row r="2556" spans="1:32">
      <c r="A2556" s="129">
        <v>40240</v>
      </c>
      <c r="B2556" s="132" t="e">
        <v>#N/A</v>
      </c>
      <c r="C2556" s="132" t="e">
        <v>#N/A</v>
      </c>
      <c r="D2556" s="132" t="e">
        <v>#N/A</v>
      </c>
      <c r="E2556" s="132" t="e">
        <v>#N/A</v>
      </c>
      <c r="F2556" s="132" t="e">
        <v>#N/A</v>
      </c>
      <c r="G2556" s="132" t="e">
        <v>#N/A</v>
      </c>
      <c r="H2556" s="132" t="e">
        <v>#N/A</v>
      </c>
      <c r="I2556" s="132" t="e">
        <v>#N/A</v>
      </c>
      <c r="J2556" s="132" t="e">
        <v>#N/A</v>
      </c>
      <c r="K2556" s="132" t="e">
        <v>#N/A</v>
      </c>
      <c r="L2556" s="132" t="e">
        <v>#N/A</v>
      </c>
      <c r="M2556" s="132" t="e">
        <v>#N/A</v>
      </c>
      <c r="N2556" s="132" t="e">
        <v>#N/A</v>
      </c>
      <c r="R2556" s="132" t="e">
        <v>#N/A</v>
      </c>
      <c r="S2556" s="132" t="e">
        <v>#N/A</v>
      </c>
      <c r="T2556" s="132" t="e">
        <v>#N/A</v>
      </c>
      <c r="U2556" s="132" t="e">
        <v>#N/A</v>
      </c>
      <c r="V2556" s="132" t="e">
        <v>#N/A</v>
      </c>
      <c r="W2556" s="132" t="e">
        <v>#N/A</v>
      </c>
      <c r="X2556" s="132" t="e">
        <v>#N/A</v>
      </c>
      <c r="Y2556" s="132" t="e">
        <v>#N/A</v>
      </c>
      <c r="Z2556" s="132" t="e">
        <v>#N/A</v>
      </c>
      <c r="AA2556" s="132" t="e">
        <v>#N/A</v>
      </c>
      <c r="AB2556" s="132" t="e">
        <v>#N/A</v>
      </c>
      <c r="AC2556" s="132" t="e">
        <v>#N/A</v>
      </c>
      <c r="AD2556" s="132" t="e">
        <v>#N/A</v>
      </c>
      <c r="AE2556" s="132" t="e">
        <v>#N/A</v>
      </c>
      <c r="AF2556" s="132" t="e">
        <v>#N/A</v>
      </c>
    </row>
    <row r="2557" spans="1:32">
      <c r="A2557" s="129">
        <v>40241</v>
      </c>
      <c r="B2557" s="132" t="e">
        <v>#N/A</v>
      </c>
      <c r="C2557" s="132" t="e">
        <v>#N/A</v>
      </c>
      <c r="D2557" s="132" t="e">
        <v>#N/A</v>
      </c>
      <c r="E2557" s="132" t="e">
        <v>#N/A</v>
      </c>
      <c r="F2557" s="132" t="e">
        <v>#N/A</v>
      </c>
      <c r="G2557" s="132" t="e">
        <v>#N/A</v>
      </c>
      <c r="H2557" s="132" t="e">
        <v>#N/A</v>
      </c>
      <c r="I2557" s="132" t="e">
        <v>#N/A</v>
      </c>
      <c r="J2557" s="132" t="e">
        <v>#N/A</v>
      </c>
      <c r="K2557" s="132" t="e">
        <v>#N/A</v>
      </c>
      <c r="L2557" s="132" t="e">
        <v>#N/A</v>
      </c>
      <c r="M2557" s="132" t="e">
        <v>#N/A</v>
      </c>
      <c r="N2557" s="132" t="e">
        <v>#N/A</v>
      </c>
      <c r="R2557" s="132" t="e">
        <v>#N/A</v>
      </c>
      <c r="S2557" s="132" t="e">
        <v>#N/A</v>
      </c>
      <c r="T2557" s="132" t="e">
        <v>#N/A</v>
      </c>
      <c r="U2557" s="132" t="e">
        <v>#N/A</v>
      </c>
      <c r="V2557" s="132" t="e">
        <v>#N/A</v>
      </c>
      <c r="W2557" s="132" t="e">
        <v>#N/A</v>
      </c>
      <c r="X2557" s="132" t="e">
        <v>#N/A</v>
      </c>
      <c r="Y2557" s="132" t="e">
        <v>#N/A</v>
      </c>
      <c r="Z2557" s="132" t="e">
        <v>#N/A</v>
      </c>
      <c r="AA2557" s="132" t="e">
        <v>#N/A</v>
      </c>
      <c r="AB2557" s="132" t="e">
        <v>#N/A</v>
      </c>
      <c r="AC2557" s="132" t="e">
        <v>#N/A</v>
      </c>
      <c r="AD2557" s="132" t="e">
        <v>#N/A</v>
      </c>
      <c r="AE2557" s="132" t="e">
        <v>#N/A</v>
      </c>
      <c r="AF2557" s="132" t="e">
        <v>#N/A</v>
      </c>
    </row>
    <row r="2558" spans="1:32">
      <c r="A2558" s="129">
        <v>40242</v>
      </c>
      <c r="B2558" s="132" t="e">
        <v>#N/A</v>
      </c>
      <c r="C2558" s="132" t="e">
        <v>#N/A</v>
      </c>
      <c r="D2558" s="132" t="e">
        <v>#N/A</v>
      </c>
      <c r="E2558" s="132" t="e">
        <v>#N/A</v>
      </c>
      <c r="F2558" s="132" t="e">
        <v>#N/A</v>
      </c>
      <c r="G2558" s="132" t="e">
        <v>#N/A</v>
      </c>
      <c r="H2558" s="132" t="e">
        <v>#N/A</v>
      </c>
      <c r="I2558" s="132" t="e">
        <v>#N/A</v>
      </c>
      <c r="J2558" s="132" t="e">
        <v>#N/A</v>
      </c>
      <c r="K2558" s="132" t="e">
        <v>#N/A</v>
      </c>
      <c r="L2558" s="132" t="e">
        <v>#N/A</v>
      </c>
      <c r="M2558" s="132" t="e">
        <v>#N/A</v>
      </c>
      <c r="N2558" s="132" t="e">
        <v>#N/A</v>
      </c>
      <c r="R2558" s="132" t="e">
        <v>#N/A</v>
      </c>
      <c r="S2558" s="132" t="e">
        <v>#N/A</v>
      </c>
      <c r="T2558" s="132" t="e">
        <v>#N/A</v>
      </c>
      <c r="U2558" s="132" t="e">
        <v>#N/A</v>
      </c>
      <c r="V2558" s="132" t="e">
        <v>#N/A</v>
      </c>
      <c r="W2558" s="132" t="e">
        <v>#N/A</v>
      </c>
      <c r="X2558" s="132" t="e">
        <v>#N/A</v>
      </c>
      <c r="Y2558" s="132" t="e">
        <v>#N/A</v>
      </c>
      <c r="Z2558" s="132" t="e">
        <v>#N/A</v>
      </c>
      <c r="AA2558" s="132" t="e">
        <v>#N/A</v>
      </c>
      <c r="AB2558" s="132" t="e">
        <v>#N/A</v>
      </c>
      <c r="AC2558" s="132" t="e">
        <v>#N/A</v>
      </c>
      <c r="AD2558" s="132" t="e">
        <v>#N/A</v>
      </c>
      <c r="AE2558" s="132" t="e">
        <v>#N/A</v>
      </c>
      <c r="AF2558" s="132" t="e">
        <v>#N/A</v>
      </c>
    </row>
    <row r="2559" spans="1:32">
      <c r="A2559" s="129">
        <v>40245</v>
      </c>
      <c r="B2559" s="132" t="e">
        <v>#N/A</v>
      </c>
      <c r="C2559" s="132" t="e">
        <v>#N/A</v>
      </c>
      <c r="D2559" s="132" t="e">
        <v>#N/A</v>
      </c>
      <c r="E2559" s="132" t="e">
        <v>#N/A</v>
      </c>
      <c r="F2559" s="132" t="e">
        <v>#N/A</v>
      </c>
      <c r="G2559" s="132" t="e">
        <v>#N/A</v>
      </c>
      <c r="H2559" s="132" t="e">
        <v>#N/A</v>
      </c>
      <c r="I2559" s="132" t="e">
        <v>#N/A</v>
      </c>
      <c r="J2559" s="132" t="e">
        <v>#N/A</v>
      </c>
      <c r="K2559" s="132" t="e">
        <v>#N/A</v>
      </c>
      <c r="L2559" s="132" t="e">
        <v>#N/A</v>
      </c>
      <c r="M2559" s="132" t="e">
        <v>#N/A</v>
      </c>
      <c r="N2559" s="132" t="e">
        <v>#N/A</v>
      </c>
      <c r="R2559" s="132" t="e">
        <v>#N/A</v>
      </c>
      <c r="S2559" s="132" t="e">
        <v>#N/A</v>
      </c>
      <c r="T2559" s="132" t="e">
        <v>#N/A</v>
      </c>
      <c r="U2559" s="132" t="e">
        <v>#N/A</v>
      </c>
      <c r="V2559" s="132" t="e">
        <v>#N/A</v>
      </c>
      <c r="W2559" s="132" t="e">
        <v>#N/A</v>
      </c>
      <c r="X2559" s="132" t="e">
        <v>#N/A</v>
      </c>
      <c r="Y2559" s="132" t="e">
        <v>#N/A</v>
      </c>
      <c r="Z2559" s="132" t="e">
        <v>#N/A</v>
      </c>
      <c r="AA2559" s="132" t="e">
        <v>#N/A</v>
      </c>
      <c r="AB2559" s="132" t="e">
        <v>#N/A</v>
      </c>
      <c r="AC2559" s="132" t="e">
        <v>#N/A</v>
      </c>
      <c r="AD2559" s="132" t="e">
        <v>#N/A</v>
      </c>
      <c r="AE2559" s="132" t="e">
        <v>#N/A</v>
      </c>
      <c r="AF2559" s="132" t="e">
        <v>#N/A</v>
      </c>
    </row>
    <row r="2560" spans="1:32">
      <c r="A2560" s="129">
        <v>40246</v>
      </c>
      <c r="B2560" s="132" t="e">
        <v>#N/A</v>
      </c>
      <c r="C2560" s="132" t="e">
        <v>#N/A</v>
      </c>
      <c r="D2560" s="132" t="e">
        <v>#N/A</v>
      </c>
      <c r="E2560" s="132" t="e">
        <v>#N/A</v>
      </c>
      <c r="F2560" s="132" t="e">
        <v>#N/A</v>
      </c>
      <c r="G2560" s="132" t="e">
        <v>#N/A</v>
      </c>
      <c r="H2560" s="132" t="e">
        <v>#N/A</v>
      </c>
      <c r="I2560" s="132" t="e">
        <v>#N/A</v>
      </c>
      <c r="J2560" s="132" t="e">
        <v>#N/A</v>
      </c>
      <c r="K2560" s="132" t="e">
        <v>#N/A</v>
      </c>
      <c r="L2560" s="132" t="e">
        <v>#N/A</v>
      </c>
      <c r="M2560" s="132" t="e">
        <v>#N/A</v>
      </c>
      <c r="N2560" s="132" t="e">
        <v>#N/A</v>
      </c>
      <c r="R2560" s="132" t="e">
        <v>#N/A</v>
      </c>
      <c r="S2560" s="132" t="e">
        <v>#N/A</v>
      </c>
      <c r="T2560" s="132" t="e">
        <v>#N/A</v>
      </c>
      <c r="U2560" s="132" t="e">
        <v>#N/A</v>
      </c>
      <c r="V2560" s="132" t="e">
        <v>#N/A</v>
      </c>
      <c r="W2560" s="132" t="e">
        <v>#N/A</v>
      </c>
      <c r="X2560" s="132" t="e">
        <v>#N/A</v>
      </c>
      <c r="Y2560" s="132" t="e">
        <v>#N/A</v>
      </c>
      <c r="Z2560" s="132" t="e">
        <v>#N/A</v>
      </c>
      <c r="AA2560" s="132" t="e">
        <v>#N/A</v>
      </c>
      <c r="AB2560" s="132" t="e">
        <v>#N/A</v>
      </c>
      <c r="AC2560" s="132" t="e">
        <v>#N/A</v>
      </c>
      <c r="AD2560" s="132" t="e">
        <v>#N/A</v>
      </c>
      <c r="AE2560" s="132" t="e">
        <v>#N/A</v>
      </c>
      <c r="AF2560" s="132" t="e">
        <v>#N/A</v>
      </c>
    </row>
    <row r="2561" spans="1:32">
      <c r="A2561" s="129">
        <v>40247</v>
      </c>
      <c r="B2561" s="132">
        <v>434340</v>
      </c>
      <c r="C2561" s="132">
        <v>40863</v>
      </c>
      <c r="D2561" s="132">
        <v>193162</v>
      </c>
      <c r="E2561" s="132">
        <v>46312</v>
      </c>
      <c r="F2561" s="132">
        <v>82185</v>
      </c>
      <c r="G2561" s="132">
        <v>390959</v>
      </c>
      <c r="H2561" s="132">
        <v>16052</v>
      </c>
      <c r="I2561" s="132">
        <v>21439</v>
      </c>
      <c r="J2561" s="132">
        <v>12387</v>
      </c>
      <c r="K2561" s="132">
        <v>2275</v>
      </c>
      <c r="L2561" s="132">
        <v>2500</v>
      </c>
      <c r="M2561" s="132">
        <v>43381</v>
      </c>
      <c r="N2561" s="132">
        <v>434340</v>
      </c>
      <c r="R2561" s="132">
        <v>58000</v>
      </c>
      <c r="S2561" s="132">
        <v>35000</v>
      </c>
      <c r="T2561" s="132">
        <v>128214</v>
      </c>
      <c r="U2561" s="132">
        <v>32160</v>
      </c>
      <c r="V2561" s="132">
        <v>0</v>
      </c>
      <c r="W2561" s="132">
        <v>0</v>
      </c>
      <c r="X2561" s="132">
        <v>29306</v>
      </c>
      <c r="Y2561" s="132">
        <v>12500</v>
      </c>
      <c r="Z2561" s="132">
        <v>8900</v>
      </c>
      <c r="AA2561" s="132">
        <v>4400</v>
      </c>
      <c r="AB2561" s="132">
        <v>0</v>
      </c>
      <c r="AC2561" s="132">
        <v>0</v>
      </c>
      <c r="AD2561" s="132">
        <v>0</v>
      </c>
      <c r="AE2561" s="132">
        <v>13787</v>
      </c>
      <c r="AF2561" s="132">
        <v>14880</v>
      </c>
    </row>
    <row r="2562" spans="1:32">
      <c r="A2562" s="129">
        <v>40248</v>
      </c>
      <c r="B2562" s="132" t="e">
        <v>#N/A</v>
      </c>
      <c r="C2562" s="132" t="e">
        <v>#N/A</v>
      </c>
      <c r="D2562" s="132" t="e">
        <v>#N/A</v>
      </c>
      <c r="E2562" s="132" t="e">
        <v>#N/A</v>
      </c>
      <c r="F2562" s="132" t="e">
        <v>#N/A</v>
      </c>
      <c r="G2562" s="132" t="e">
        <v>#N/A</v>
      </c>
      <c r="H2562" s="132" t="e">
        <v>#N/A</v>
      </c>
      <c r="I2562" s="132" t="e">
        <v>#N/A</v>
      </c>
      <c r="J2562" s="132" t="e">
        <v>#N/A</v>
      </c>
      <c r="K2562" s="132" t="e">
        <v>#N/A</v>
      </c>
      <c r="L2562" s="132" t="e">
        <v>#N/A</v>
      </c>
      <c r="M2562" s="132" t="e">
        <v>#N/A</v>
      </c>
      <c r="N2562" s="132" t="e">
        <v>#N/A</v>
      </c>
      <c r="R2562" s="132" t="e">
        <v>#N/A</v>
      </c>
      <c r="S2562" s="132" t="e">
        <v>#N/A</v>
      </c>
      <c r="T2562" s="132" t="e">
        <v>#N/A</v>
      </c>
      <c r="U2562" s="132" t="e">
        <v>#N/A</v>
      </c>
      <c r="V2562" s="132" t="e">
        <v>#N/A</v>
      </c>
      <c r="W2562" s="132" t="e">
        <v>#N/A</v>
      </c>
      <c r="X2562" s="132" t="e">
        <v>#N/A</v>
      </c>
      <c r="Y2562" s="132" t="e">
        <v>#N/A</v>
      </c>
      <c r="Z2562" s="132" t="e">
        <v>#N/A</v>
      </c>
      <c r="AA2562" s="132" t="e">
        <v>#N/A</v>
      </c>
      <c r="AB2562" s="132" t="e">
        <v>#N/A</v>
      </c>
      <c r="AC2562" s="132" t="e">
        <v>#N/A</v>
      </c>
      <c r="AD2562" s="132" t="e">
        <v>#N/A</v>
      </c>
      <c r="AE2562" s="132" t="e">
        <v>#N/A</v>
      </c>
      <c r="AF2562" s="132" t="e">
        <v>#N/A</v>
      </c>
    </row>
    <row r="2563" spans="1:32">
      <c r="A2563" s="129">
        <v>40249</v>
      </c>
      <c r="B2563" s="132" t="e">
        <v>#N/A</v>
      </c>
      <c r="C2563" s="132" t="e">
        <v>#N/A</v>
      </c>
      <c r="D2563" s="132" t="e">
        <v>#N/A</v>
      </c>
      <c r="E2563" s="132" t="e">
        <v>#N/A</v>
      </c>
      <c r="F2563" s="132" t="e">
        <v>#N/A</v>
      </c>
      <c r="G2563" s="132" t="e">
        <v>#N/A</v>
      </c>
      <c r="H2563" s="132" t="e">
        <v>#N/A</v>
      </c>
      <c r="I2563" s="132" t="e">
        <v>#N/A</v>
      </c>
      <c r="J2563" s="132" t="e">
        <v>#N/A</v>
      </c>
      <c r="K2563" s="132" t="e">
        <v>#N/A</v>
      </c>
      <c r="L2563" s="132" t="e">
        <v>#N/A</v>
      </c>
      <c r="M2563" s="132" t="e">
        <v>#N/A</v>
      </c>
      <c r="N2563" s="132" t="e">
        <v>#N/A</v>
      </c>
      <c r="R2563" s="132" t="e">
        <v>#N/A</v>
      </c>
      <c r="S2563" s="132" t="e">
        <v>#N/A</v>
      </c>
      <c r="T2563" s="132" t="e">
        <v>#N/A</v>
      </c>
      <c r="U2563" s="132" t="e">
        <v>#N/A</v>
      </c>
      <c r="V2563" s="132" t="e">
        <v>#N/A</v>
      </c>
      <c r="W2563" s="132" t="e">
        <v>#N/A</v>
      </c>
      <c r="X2563" s="132" t="e">
        <v>#N/A</v>
      </c>
      <c r="Y2563" s="132" t="e">
        <v>#N/A</v>
      </c>
      <c r="Z2563" s="132" t="e">
        <v>#N/A</v>
      </c>
      <c r="AA2563" s="132" t="e">
        <v>#N/A</v>
      </c>
      <c r="AB2563" s="132" t="e">
        <v>#N/A</v>
      </c>
      <c r="AC2563" s="132" t="e">
        <v>#N/A</v>
      </c>
      <c r="AD2563" s="132" t="e">
        <v>#N/A</v>
      </c>
      <c r="AE2563" s="132" t="e">
        <v>#N/A</v>
      </c>
      <c r="AF2563" s="132" t="e">
        <v>#N/A</v>
      </c>
    </row>
    <row r="2564" spans="1:32">
      <c r="A2564" s="129">
        <v>40252</v>
      </c>
      <c r="B2564" s="132">
        <v>638548</v>
      </c>
      <c r="C2564" s="132">
        <v>51763</v>
      </c>
      <c r="D2564" s="132">
        <v>262662</v>
      </c>
      <c r="E2564" s="132">
        <v>67282</v>
      </c>
      <c r="F2564" s="132">
        <v>144381</v>
      </c>
      <c r="G2564" s="132">
        <v>569675</v>
      </c>
      <c r="H2564" s="132">
        <v>27994</v>
      </c>
      <c r="I2564" s="132">
        <v>26739</v>
      </c>
      <c r="J2564" s="132">
        <v>23237</v>
      </c>
      <c r="K2564" s="132">
        <v>6275</v>
      </c>
      <c r="L2564" s="132">
        <v>2500</v>
      </c>
      <c r="M2564" s="132">
        <v>68873</v>
      </c>
      <c r="N2564" s="132">
        <v>638548</v>
      </c>
      <c r="R2564" s="132">
        <v>95846</v>
      </c>
      <c r="S2564" s="132">
        <v>68450</v>
      </c>
      <c r="T2564" s="132">
        <v>172484</v>
      </c>
      <c r="U2564" s="132">
        <v>39015</v>
      </c>
      <c r="V2564" s="132">
        <v>0</v>
      </c>
      <c r="W2564" s="132">
        <v>0</v>
      </c>
      <c r="X2564" s="132">
        <v>35056</v>
      </c>
      <c r="Y2564" s="132">
        <v>12500</v>
      </c>
      <c r="Z2564" s="132">
        <v>8900</v>
      </c>
      <c r="AA2564" s="132">
        <v>10770</v>
      </c>
      <c r="AB2564" s="132">
        <v>0</v>
      </c>
      <c r="AC2564" s="132">
        <v>0</v>
      </c>
      <c r="AD2564" s="132">
        <v>0</v>
      </c>
      <c r="AE2564" s="132">
        <v>30387</v>
      </c>
      <c r="AF2564" s="132">
        <v>14880</v>
      </c>
    </row>
    <row r="2565" spans="1:32">
      <c r="A2565" s="129">
        <v>40253</v>
      </c>
      <c r="B2565" s="132" t="e">
        <v>#N/A</v>
      </c>
      <c r="C2565" s="132" t="e">
        <v>#N/A</v>
      </c>
      <c r="D2565" s="132" t="e">
        <v>#N/A</v>
      </c>
      <c r="E2565" s="132" t="e">
        <v>#N/A</v>
      </c>
      <c r="F2565" s="132" t="e">
        <v>#N/A</v>
      </c>
      <c r="G2565" s="132" t="e">
        <v>#N/A</v>
      </c>
      <c r="H2565" s="132" t="e">
        <v>#N/A</v>
      </c>
      <c r="I2565" s="132" t="e">
        <v>#N/A</v>
      </c>
      <c r="J2565" s="132" t="e">
        <v>#N/A</v>
      </c>
      <c r="K2565" s="132" t="e">
        <v>#N/A</v>
      </c>
      <c r="L2565" s="132" t="e">
        <v>#N/A</v>
      </c>
      <c r="M2565" s="132" t="e">
        <v>#N/A</v>
      </c>
      <c r="N2565" s="132" t="e">
        <v>#N/A</v>
      </c>
      <c r="R2565" s="132" t="e">
        <v>#N/A</v>
      </c>
      <c r="S2565" s="132" t="e">
        <v>#N/A</v>
      </c>
      <c r="T2565" s="132" t="e">
        <v>#N/A</v>
      </c>
      <c r="U2565" s="132" t="e">
        <v>#N/A</v>
      </c>
      <c r="V2565" s="132" t="e">
        <v>#N/A</v>
      </c>
      <c r="W2565" s="132" t="e">
        <v>#N/A</v>
      </c>
      <c r="X2565" s="132" t="e">
        <v>#N/A</v>
      </c>
      <c r="Y2565" s="132" t="e">
        <v>#N/A</v>
      </c>
      <c r="Z2565" s="132" t="e">
        <v>#N/A</v>
      </c>
      <c r="AA2565" s="132" t="e">
        <v>#N/A</v>
      </c>
      <c r="AB2565" s="132" t="e">
        <v>#N/A</v>
      </c>
      <c r="AC2565" s="132" t="e">
        <v>#N/A</v>
      </c>
      <c r="AD2565" s="132" t="e">
        <v>#N/A</v>
      </c>
      <c r="AE2565" s="132" t="e">
        <v>#N/A</v>
      </c>
      <c r="AF2565" s="132" t="e">
        <v>#N/A</v>
      </c>
    </row>
    <row r="2566" spans="1:32">
      <c r="A2566" s="129">
        <v>40254</v>
      </c>
      <c r="B2566" s="132" t="e">
        <v>#N/A</v>
      </c>
      <c r="C2566" s="132" t="e">
        <v>#N/A</v>
      </c>
      <c r="D2566" s="132" t="e">
        <v>#N/A</v>
      </c>
      <c r="E2566" s="132" t="e">
        <v>#N/A</v>
      </c>
      <c r="F2566" s="132" t="e">
        <v>#N/A</v>
      </c>
      <c r="G2566" s="132" t="e">
        <v>#N/A</v>
      </c>
      <c r="H2566" s="132" t="e">
        <v>#N/A</v>
      </c>
      <c r="I2566" s="132" t="e">
        <v>#N/A</v>
      </c>
      <c r="J2566" s="132" t="e">
        <v>#N/A</v>
      </c>
      <c r="K2566" s="132" t="e">
        <v>#N/A</v>
      </c>
      <c r="L2566" s="132" t="e">
        <v>#N/A</v>
      </c>
      <c r="M2566" s="132" t="e">
        <v>#N/A</v>
      </c>
      <c r="N2566" s="132" t="e">
        <v>#N/A</v>
      </c>
      <c r="R2566" s="132" t="e">
        <v>#N/A</v>
      </c>
      <c r="S2566" s="132" t="e">
        <v>#N/A</v>
      </c>
      <c r="T2566" s="132" t="e">
        <v>#N/A</v>
      </c>
      <c r="U2566" s="132" t="e">
        <v>#N/A</v>
      </c>
      <c r="V2566" s="132" t="e">
        <v>#N/A</v>
      </c>
      <c r="W2566" s="132" t="e">
        <v>#N/A</v>
      </c>
      <c r="X2566" s="132" t="e">
        <v>#N/A</v>
      </c>
      <c r="Y2566" s="132" t="e">
        <v>#N/A</v>
      </c>
      <c r="Z2566" s="132" t="e">
        <v>#N/A</v>
      </c>
      <c r="AA2566" s="132" t="e">
        <v>#N/A</v>
      </c>
      <c r="AB2566" s="132" t="e">
        <v>#N/A</v>
      </c>
      <c r="AC2566" s="132" t="e">
        <v>#N/A</v>
      </c>
      <c r="AD2566" s="132" t="e">
        <v>#N/A</v>
      </c>
      <c r="AE2566" s="132" t="e">
        <v>#N/A</v>
      </c>
      <c r="AF2566" s="132" t="e">
        <v>#N/A</v>
      </c>
    </row>
    <row r="2567" spans="1:32">
      <c r="A2567" s="129">
        <v>40255</v>
      </c>
      <c r="B2567" s="132" t="e">
        <v>#N/A</v>
      </c>
      <c r="C2567" s="132" t="e">
        <v>#N/A</v>
      </c>
      <c r="D2567" s="132" t="e">
        <v>#N/A</v>
      </c>
      <c r="E2567" s="132" t="e">
        <v>#N/A</v>
      </c>
      <c r="F2567" s="132" t="e">
        <v>#N/A</v>
      </c>
      <c r="G2567" s="132" t="e">
        <v>#N/A</v>
      </c>
      <c r="H2567" s="132" t="e">
        <v>#N/A</v>
      </c>
      <c r="I2567" s="132" t="e">
        <v>#N/A</v>
      </c>
      <c r="J2567" s="132" t="e">
        <v>#N/A</v>
      </c>
      <c r="K2567" s="132" t="e">
        <v>#N/A</v>
      </c>
      <c r="L2567" s="132" t="e">
        <v>#N/A</v>
      </c>
      <c r="M2567" s="132" t="e">
        <v>#N/A</v>
      </c>
      <c r="N2567" s="132" t="e">
        <v>#N/A</v>
      </c>
      <c r="R2567" s="132" t="e">
        <v>#N/A</v>
      </c>
      <c r="S2567" s="132" t="e">
        <v>#N/A</v>
      </c>
      <c r="T2567" s="132" t="e">
        <v>#N/A</v>
      </c>
      <c r="U2567" s="132" t="e">
        <v>#N/A</v>
      </c>
      <c r="V2567" s="132" t="e">
        <v>#N/A</v>
      </c>
      <c r="W2567" s="132" t="e">
        <v>#N/A</v>
      </c>
      <c r="X2567" s="132" t="e">
        <v>#N/A</v>
      </c>
      <c r="Y2567" s="132" t="e">
        <v>#N/A</v>
      </c>
      <c r="Z2567" s="132" t="e">
        <v>#N/A</v>
      </c>
      <c r="AA2567" s="132" t="e">
        <v>#N/A</v>
      </c>
      <c r="AB2567" s="132" t="e">
        <v>#N/A</v>
      </c>
      <c r="AC2567" s="132" t="e">
        <v>#N/A</v>
      </c>
      <c r="AD2567" s="132" t="e">
        <v>#N/A</v>
      </c>
      <c r="AE2567" s="132" t="e">
        <v>#N/A</v>
      </c>
      <c r="AF2567" s="132" t="e">
        <v>#N/A</v>
      </c>
    </row>
    <row r="2568" spans="1:32">
      <c r="A2568" s="129">
        <v>40256</v>
      </c>
      <c r="B2568" s="132" t="e">
        <v>#N/A</v>
      </c>
      <c r="C2568" s="132" t="e">
        <v>#N/A</v>
      </c>
      <c r="D2568" s="132" t="e">
        <v>#N/A</v>
      </c>
      <c r="E2568" s="132" t="e">
        <v>#N/A</v>
      </c>
      <c r="F2568" s="132" t="e">
        <v>#N/A</v>
      </c>
      <c r="G2568" s="132" t="e">
        <v>#N/A</v>
      </c>
      <c r="H2568" s="132" t="e">
        <v>#N/A</v>
      </c>
      <c r="I2568" s="132" t="e">
        <v>#N/A</v>
      </c>
      <c r="J2568" s="132" t="e">
        <v>#N/A</v>
      </c>
      <c r="K2568" s="132" t="e">
        <v>#N/A</v>
      </c>
      <c r="L2568" s="132" t="e">
        <v>#N/A</v>
      </c>
      <c r="M2568" s="132" t="e">
        <v>#N/A</v>
      </c>
      <c r="N2568" s="132" t="e">
        <v>#N/A</v>
      </c>
      <c r="R2568" s="132" t="e">
        <v>#N/A</v>
      </c>
      <c r="S2568" s="132" t="e">
        <v>#N/A</v>
      </c>
      <c r="T2568" s="132" t="e">
        <v>#N/A</v>
      </c>
      <c r="U2568" s="132" t="e">
        <v>#N/A</v>
      </c>
      <c r="V2568" s="132" t="e">
        <v>#N/A</v>
      </c>
      <c r="W2568" s="132" t="e">
        <v>#N/A</v>
      </c>
      <c r="X2568" s="132" t="e">
        <v>#N/A</v>
      </c>
      <c r="Y2568" s="132" t="e">
        <v>#N/A</v>
      </c>
      <c r="Z2568" s="132" t="e">
        <v>#N/A</v>
      </c>
      <c r="AA2568" s="132" t="e">
        <v>#N/A</v>
      </c>
      <c r="AB2568" s="132" t="e">
        <v>#N/A</v>
      </c>
      <c r="AC2568" s="132" t="e">
        <v>#N/A</v>
      </c>
      <c r="AD2568" s="132" t="e">
        <v>#N/A</v>
      </c>
      <c r="AE2568" s="132" t="e">
        <v>#N/A</v>
      </c>
      <c r="AF2568" s="132" t="e">
        <v>#N/A</v>
      </c>
    </row>
    <row r="2569" spans="1:32">
      <c r="A2569" s="129">
        <v>40259</v>
      </c>
      <c r="B2569" s="132" t="e">
        <v>#N/A</v>
      </c>
      <c r="C2569" s="132">
        <v>77015</v>
      </c>
      <c r="D2569" s="132">
        <v>362823</v>
      </c>
      <c r="E2569" s="132">
        <v>81012</v>
      </c>
      <c r="F2569" s="132">
        <v>160181</v>
      </c>
      <c r="G2569" s="132">
        <v>760013</v>
      </c>
      <c r="H2569" s="132">
        <v>34474</v>
      </c>
      <c r="I2569" s="132">
        <v>33547</v>
      </c>
      <c r="J2569" s="132">
        <v>45047</v>
      </c>
      <c r="K2569" s="132">
        <v>7875</v>
      </c>
      <c r="L2569" s="132">
        <v>2800</v>
      </c>
      <c r="M2569" s="132">
        <v>84461</v>
      </c>
      <c r="N2569" s="132" t="e">
        <v>#N/A</v>
      </c>
      <c r="R2569" s="132">
        <v>109466</v>
      </c>
      <c r="S2569" s="132">
        <v>79401</v>
      </c>
      <c r="T2569" s="132">
        <v>236934</v>
      </c>
      <c r="U2569" s="132">
        <v>72617</v>
      </c>
      <c r="V2569" s="132">
        <v>0</v>
      </c>
      <c r="W2569" s="132">
        <v>1000</v>
      </c>
      <c r="X2569" s="132">
        <v>40039</v>
      </c>
      <c r="Y2569" s="132">
        <v>12500</v>
      </c>
      <c r="Z2569" s="132">
        <v>8900</v>
      </c>
      <c r="AA2569" s="132">
        <v>10770</v>
      </c>
      <c r="AB2569" s="132">
        <v>0</v>
      </c>
      <c r="AC2569" s="132">
        <v>0</v>
      </c>
      <c r="AD2569" s="132">
        <v>0</v>
      </c>
      <c r="AE2569" s="132">
        <v>33387</v>
      </c>
      <c r="AF2569" s="132">
        <v>22670</v>
      </c>
    </row>
    <row r="2570" spans="1:32">
      <c r="A2570" s="129">
        <v>40260</v>
      </c>
      <c r="B2570" s="132" t="e">
        <v>#N/A</v>
      </c>
      <c r="C2570" s="132" t="e">
        <v>#N/A</v>
      </c>
      <c r="D2570" s="132" t="e">
        <v>#N/A</v>
      </c>
      <c r="E2570" s="132" t="e">
        <v>#N/A</v>
      </c>
      <c r="F2570" s="132" t="e">
        <v>#N/A</v>
      </c>
      <c r="G2570" s="132" t="e">
        <v>#N/A</v>
      </c>
      <c r="H2570" s="132" t="e">
        <v>#N/A</v>
      </c>
      <c r="I2570" s="132" t="e">
        <v>#N/A</v>
      </c>
      <c r="J2570" s="132" t="e">
        <v>#N/A</v>
      </c>
      <c r="K2570" s="132" t="e">
        <v>#N/A</v>
      </c>
      <c r="L2570" s="132" t="e">
        <v>#N/A</v>
      </c>
      <c r="M2570" s="132" t="e">
        <v>#N/A</v>
      </c>
      <c r="N2570" s="132" t="e">
        <v>#N/A</v>
      </c>
      <c r="R2570" s="132" t="e">
        <v>#N/A</v>
      </c>
      <c r="S2570" s="132" t="e">
        <v>#N/A</v>
      </c>
      <c r="T2570" s="132" t="e">
        <v>#N/A</v>
      </c>
      <c r="U2570" s="132" t="e">
        <v>#N/A</v>
      </c>
      <c r="V2570" s="132" t="e">
        <v>#N/A</v>
      </c>
      <c r="W2570" s="132" t="e">
        <v>#N/A</v>
      </c>
      <c r="X2570" s="132" t="e">
        <v>#N/A</v>
      </c>
      <c r="Y2570" s="132" t="e">
        <v>#N/A</v>
      </c>
      <c r="Z2570" s="132" t="e">
        <v>#N/A</v>
      </c>
      <c r="AA2570" s="132" t="e">
        <v>#N/A</v>
      </c>
      <c r="AB2570" s="132" t="e">
        <v>#N/A</v>
      </c>
      <c r="AC2570" s="132" t="e">
        <v>#N/A</v>
      </c>
      <c r="AD2570" s="132" t="e">
        <v>#N/A</v>
      </c>
      <c r="AE2570" s="132" t="e">
        <v>#N/A</v>
      </c>
      <c r="AF2570" s="132" t="e">
        <v>#N/A</v>
      </c>
    </row>
    <row r="2571" spans="1:32">
      <c r="A2571" s="129">
        <v>40261</v>
      </c>
      <c r="B2571" s="132" t="e">
        <v>#N/A</v>
      </c>
      <c r="C2571" s="132" t="e">
        <v>#N/A</v>
      </c>
      <c r="D2571" s="132" t="e">
        <v>#N/A</v>
      </c>
      <c r="E2571" s="132" t="e">
        <v>#N/A</v>
      </c>
      <c r="F2571" s="132" t="e">
        <v>#N/A</v>
      </c>
      <c r="G2571" s="132" t="e">
        <v>#N/A</v>
      </c>
      <c r="H2571" s="132" t="e">
        <v>#N/A</v>
      </c>
      <c r="I2571" s="132" t="e">
        <v>#N/A</v>
      </c>
      <c r="J2571" s="132" t="e">
        <v>#N/A</v>
      </c>
      <c r="K2571" s="132" t="e">
        <v>#N/A</v>
      </c>
      <c r="L2571" s="132" t="e">
        <v>#N/A</v>
      </c>
      <c r="M2571" s="132" t="e">
        <v>#N/A</v>
      </c>
      <c r="N2571" s="132" t="e">
        <v>#N/A</v>
      </c>
      <c r="R2571" s="132" t="e">
        <v>#N/A</v>
      </c>
      <c r="S2571" s="132" t="e">
        <v>#N/A</v>
      </c>
      <c r="T2571" s="132" t="e">
        <v>#N/A</v>
      </c>
      <c r="U2571" s="132" t="e">
        <v>#N/A</v>
      </c>
      <c r="V2571" s="132" t="e">
        <v>#N/A</v>
      </c>
      <c r="W2571" s="132" t="e">
        <v>#N/A</v>
      </c>
      <c r="X2571" s="132" t="e">
        <v>#N/A</v>
      </c>
      <c r="Y2571" s="132" t="e">
        <v>#N/A</v>
      </c>
      <c r="Z2571" s="132" t="e">
        <v>#N/A</v>
      </c>
      <c r="AA2571" s="132" t="e">
        <v>#N/A</v>
      </c>
      <c r="AB2571" s="132" t="e">
        <v>#N/A</v>
      </c>
      <c r="AC2571" s="132" t="e">
        <v>#N/A</v>
      </c>
      <c r="AD2571" s="132" t="e">
        <v>#N/A</v>
      </c>
      <c r="AE2571" s="132" t="e">
        <v>#N/A</v>
      </c>
      <c r="AF2571" s="132" t="e">
        <v>#N/A</v>
      </c>
    </row>
    <row r="2572" spans="1:32">
      <c r="A2572" s="129">
        <v>40262</v>
      </c>
      <c r="B2572" s="132">
        <v>1125412</v>
      </c>
      <c r="C2572" s="132">
        <v>115403</v>
      </c>
      <c r="D2572" s="132">
        <v>492155</v>
      </c>
      <c r="E2572" s="132">
        <v>108900</v>
      </c>
      <c r="F2572" s="132">
        <v>195731</v>
      </c>
      <c r="G2572" s="132">
        <v>1016451</v>
      </c>
      <c r="H2572" s="132">
        <v>37224</v>
      </c>
      <c r="I2572" s="132">
        <v>51447</v>
      </c>
      <c r="J2572" s="132">
        <v>51047</v>
      </c>
      <c r="K2572" s="132">
        <v>14105</v>
      </c>
      <c r="L2572" s="132">
        <v>3300</v>
      </c>
      <c r="M2572" s="132">
        <v>108961</v>
      </c>
      <c r="N2572" s="132">
        <v>1125412</v>
      </c>
      <c r="R2572" s="132">
        <v>125466</v>
      </c>
      <c r="S2572" s="132">
        <v>126651</v>
      </c>
      <c r="T2572" s="132">
        <v>330204</v>
      </c>
      <c r="U2572" s="132">
        <v>110072</v>
      </c>
      <c r="V2572" s="132">
        <v>0</v>
      </c>
      <c r="W2572" s="132">
        <v>1000</v>
      </c>
      <c r="X2572" s="132">
        <v>42239</v>
      </c>
      <c r="Y2572" s="132">
        <v>23950</v>
      </c>
      <c r="Z2572" s="132">
        <v>20370</v>
      </c>
      <c r="AA2572" s="132">
        <v>15770</v>
      </c>
      <c r="AB2572" s="132">
        <v>0</v>
      </c>
      <c r="AC2572" s="132">
        <v>0</v>
      </c>
      <c r="AD2572" s="132">
        <v>0</v>
      </c>
      <c r="AE2572" s="132">
        <v>39397</v>
      </c>
      <c r="AF2572" s="132">
        <v>22670</v>
      </c>
    </row>
    <row r="2573" spans="1:32">
      <c r="A2573" s="129">
        <v>40263</v>
      </c>
      <c r="B2573" s="132" t="e">
        <v>#N/A</v>
      </c>
      <c r="C2573" s="132" t="e">
        <v>#N/A</v>
      </c>
      <c r="D2573" s="132" t="e">
        <v>#N/A</v>
      </c>
      <c r="E2573" s="132" t="e">
        <v>#N/A</v>
      </c>
      <c r="F2573" s="132" t="e">
        <v>#N/A</v>
      </c>
      <c r="G2573" s="132" t="e">
        <v>#N/A</v>
      </c>
      <c r="H2573" s="132" t="e">
        <v>#N/A</v>
      </c>
      <c r="I2573" s="132" t="e">
        <v>#N/A</v>
      </c>
      <c r="J2573" s="132" t="e">
        <v>#N/A</v>
      </c>
      <c r="K2573" s="132" t="e">
        <v>#N/A</v>
      </c>
      <c r="L2573" s="132" t="e">
        <v>#N/A</v>
      </c>
      <c r="M2573" s="132" t="e">
        <v>#N/A</v>
      </c>
      <c r="N2573" s="132" t="e">
        <v>#N/A</v>
      </c>
      <c r="R2573" s="132" t="e">
        <v>#N/A</v>
      </c>
      <c r="S2573" s="132" t="e">
        <v>#N/A</v>
      </c>
      <c r="T2573" s="132" t="e">
        <v>#N/A</v>
      </c>
      <c r="U2573" s="132" t="e">
        <v>#N/A</v>
      </c>
      <c r="V2573" s="132" t="e">
        <v>#N/A</v>
      </c>
      <c r="W2573" s="132" t="e">
        <v>#N/A</v>
      </c>
      <c r="X2573" s="132" t="e">
        <v>#N/A</v>
      </c>
      <c r="Y2573" s="132" t="e">
        <v>#N/A</v>
      </c>
      <c r="Z2573" s="132" t="e">
        <v>#N/A</v>
      </c>
      <c r="AA2573" s="132" t="e">
        <v>#N/A</v>
      </c>
      <c r="AB2573" s="132" t="e">
        <v>#N/A</v>
      </c>
      <c r="AC2573" s="132" t="e">
        <v>#N/A</v>
      </c>
      <c r="AD2573" s="132" t="e">
        <v>#N/A</v>
      </c>
      <c r="AE2573" s="132" t="e">
        <v>#N/A</v>
      </c>
      <c r="AF2573" s="132" t="e">
        <v>#N/A</v>
      </c>
    </row>
    <row r="2574" spans="1:32">
      <c r="A2574" s="129">
        <v>40266</v>
      </c>
      <c r="B2574" s="132" t="e">
        <v>#N/A</v>
      </c>
      <c r="C2574" s="132" t="e">
        <v>#N/A</v>
      </c>
      <c r="D2574" s="132" t="e">
        <v>#N/A</v>
      </c>
      <c r="E2574" s="132" t="e">
        <v>#N/A</v>
      </c>
      <c r="F2574" s="132" t="e">
        <v>#N/A</v>
      </c>
      <c r="G2574" s="132" t="e">
        <v>#N/A</v>
      </c>
      <c r="H2574" s="132" t="e">
        <v>#N/A</v>
      </c>
      <c r="I2574" s="132" t="e">
        <v>#N/A</v>
      </c>
      <c r="J2574" s="132" t="e">
        <v>#N/A</v>
      </c>
      <c r="K2574" s="132" t="e">
        <v>#N/A</v>
      </c>
      <c r="L2574" s="132" t="e">
        <v>#N/A</v>
      </c>
      <c r="M2574" s="132" t="e">
        <v>#N/A</v>
      </c>
      <c r="N2574" s="132" t="e">
        <v>#N/A</v>
      </c>
      <c r="R2574" s="132" t="e">
        <v>#N/A</v>
      </c>
      <c r="S2574" s="132" t="e">
        <v>#N/A</v>
      </c>
      <c r="T2574" s="132" t="e">
        <v>#N/A</v>
      </c>
      <c r="U2574" s="132" t="e">
        <v>#N/A</v>
      </c>
      <c r="V2574" s="132" t="e">
        <v>#N/A</v>
      </c>
      <c r="W2574" s="132" t="e">
        <v>#N/A</v>
      </c>
      <c r="X2574" s="132" t="e">
        <v>#N/A</v>
      </c>
      <c r="Y2574" s="132" t="e">
        <v>#N/A</v>
      </c>
      <c r="Z2574" s="132" t="e">
        <v>#N/A</v>
      </c>
      <c r="AA2574" s="132" t="e">
        <v>#N/A</v>
      </c>
      <c r="AB2574" s="132" t="e">
        <v>#N/A</v>
      </c>
      <c r="AC2574" s="132" t="e">
        <v>#N/A</v>
      </c>
      <c r="AD2574" s="132" t="e">
        <v>#N/A</v>
      </c>
      <c r="AE2574" s="132" t="e">
        <v>#N/A</v>
      </c>
      <c r="AF2574" s="132" t="e">
        <v>#N/A</v>
      </c>
    </row>
    <row r="2575" spans="1:32">
      <c r="A2575" s="129">
        <v>40267</v>
      </c>
      <c r="B2575" s="132" t="e">
        <v>#N/A</v>
      </c>
      <c r="C2575" s="132" t="e">
        <v>#N/A</v>
      </c>
      <c r="D2575" s="132" t="e">
        <v>#N/A</v>
      </c>
      <c r="E2575" s="132" t="e">
        <v>#N/A</v>
      </c>
      <c r="F2575" s="132" t="e">
        <v>#N/A</v>
      </c>
      <c r="G2575" s="132" t="e">
        <v>#N/A</v>
      </c>
      <c r="H2575" s="132" t="e">
        <v>#N/A</v>
      </c>
      <c r="I2575" s="132" t="e">
        <v>#N/A</v>
      </c>
      <c r="J2575" s="132" t="e">
        <v>#N/A</v>
      </c>
      <c r="K2575" s="132" t="e">
        <v>#N/A</v>
      </c>
      <c r="L2575" s="132" t="e">
        <v>#N/A</v>
      </c>
      <c r="M2575" s="132" t="e">
        <v>#N/A</v>
      </c>
      <c r="N2575" s="132" t="e">
        <v>#N/A</v>
      </c>
      <c r="R2575" s="132" t="e">
        <v>#N/A</v>
      </c>
      <c r="S2575" s="132" t="e">
        <v>#N/A</v>
      </c>
      <c r="T2575" s="132" t="e">
        <v>#N/A</v>
      </c>
      <c r="U2575" s="132" t="e">
        <v>#N/A</v>
      </c>
      <c r="V2575" s="132" t="e">
        <v>#N/A</v>
      </c>
      <c r="W2575" s="132" t="e">
        <v>#N/A</v>
      </c>
      <c r="X2575" s="132" t="e">
        <v>#N/A</v>
      </c>
      <c r="Y2575" s="132" t="e">
        <v>#N/A</v>
      </c>
      <c r="Z2575" s="132" t="e">
        <v>#N/A</v>
      </c>
      <c r="AA2575" s="132" t="e">
        <v>#N/A</v>
      </c>
      <c r="AB2575" s="132" t="e">
        <v>#N/A</v>
      </c>
      <c r="AC2575" s="132" t="e">
        <v>#N/A</v>
      </c>
      <c r="AD2575" s="132" t="e">
        <v>#N/A</v>
      </c>
      <c r="AE2575" s="132" t="e">
        <v>#N/A</v>
      </c>
      <c r="AF2575" s="132" t="e">
        <v>#N/A</v>
      </c>
    </row>
    <row r="2576" spans="1:32">
      <c r="A2576" s="129">
        <v>40268</v>
      </c>
      <c r="B2576" s="132">
        <v>1345124</v>
      </c>
      <c r="C2576" s="132">
        <v>141553</v>
      </c>
      <c r="D2576" s="132">
        <v>606547</v>
      </c>
      <c r="E2576" s="132">
        <v>122920</v>
      </c>
      <c r="F2576" s="132">
        <v>219591</v>
      </c>
      <c r="G2576" s="132">
        <v>1216448</v>
      </c>
      <c r="H2576" s="132">
        <v>44459</v>
      </c>
      <c r="I2576" s="132">
        <v>55447</v>
      </c>
      <c r="J2576" s="132">
        <v>53347</v>
      </c>
      <c r="K2576" s="132">
        <v>18030</v>
      </c>
      <c r="L2576" s="132">
        <v>4500</v>
      </c>
      <c r="M2576" s="132">
        <v>128676</v>
      </c>
      <c r="N2576" s="132">
        <v>1345124</v>
      </c>
      <c r="R2576" s="132">
        <v>135496</v>
      </c>
      <c r="S2576" s="132">
        <v>142401</v>
      </c>
      <c r="T2576" s="132">
        <v>371711</v>
      </c>
      <c r="U2576" s="132">
        <v>110072</v>
      </c>
      <c r="V2576" s="132">
        <v>1000</v>
      </c>
      <c r="W2576" s="132">
        <v>6000</v>
      </c>
      <c r="X2576" s="132">
        <v>57889</v>
      </c>
      <c r="Y2576" s="132">
        <v>32450</v>
      </c>
      <c r="Z2576" s="132">
        <v>20370</v>
      </c>
      <c r="AA2576" s="132">
        <v>15770</v>
      </c>
      <c r="AB2576" s="132">
        <v>0</v>
      </c>
      <c r="AC2576" s="132">
        <v>0</v>
      </c>
      <c r="AD2576" s="132">
        <v>0</v>
      </c>
      <c r="AE2576" s="132">
        <v>59507</v>
      </c>
      <c r="AF2576" s="132">
        <v>25470</v>
      </c>
    </row>
    <row r="2577" spans="1:32">
      <c r="A2577" s="129">
        <v>40269</v>
      </c>
      <c r="B2577" s="132" t="e">
        <v>#N/A</v>
      </c>
      <c r="C2577" s="132" t="e">
        <v>#N/A</v>
      </c>
      <c r="D2577" s="132" t="e">
        <v>#N/A</v>
      </c>
      <c r="E2577" s="132" t="e">
        <v>#N/A</v>
      </c>
      <c r="F2577" s="132" t="e">
        <v>#N/A</v>
      </c>
      <c r="G2577" s="132" t="e">
        <v>#N/A</v>
      </c>
      <c r="H2577" s="132" t="e">
        <v>#N/A</v>
      </c>
      <c r="I2577" s="132" t="e">
        <v>#N/A</v>
      </c>
      <c r="J2577" s="132" t="e">
        <v>#N/A</v>
      </c>
      <c r="K2577" s="132" t="e">
        <v>#N/A</v>
      </c>
      <c r="L2577" s="132" t="e">
        <v>#N/A</v>
      </c>
      <c r="M2577" s="132" t="e">
        <v>#N/A</v>
      </c>
      <c r="N2577" s="132" t="e">
        <v>#N/A</v>
      </c>
      <c r="R2577" s="132" t="e">
        <v>#N/A</v>
      </c>
      <c r="S2577" s="132" t="e">
        <v>#N/A</v>
      </c>
      <c r="T2577" s="132" t="e">
        <v>#N/A</v>
      </c>
      <c r="U2577" s="132" t="e">
        <v>#N/A</v>
      </c>
      <c r="V2577" s="132" t="e">
        <v>#N/A</v>
      </c>
      <c r="W2577" s="132" t="e">
        <v>#N/A</v>
      </c>
      <c r="X2577" s="132" t="e">
        <v>#N/A</v>
      </c>
      <c r="Y2577" s="132" t="e">
        <v>#N/A</v>
      </c>
      <c r="Z2577" s="132" t="e">
        <v>#N/A</v>
      </c>
      <c r="AA2577" s="132" t="e">
        <v>#N/A</v>
      </c>
      <c r="AB2577" s="132" t="e">
        <v>#N/A</v>
      </c>
      <c r="AC2577" s="132" t="e">
        <v>#N/A</v>
      </c>
      <c r="AD2577" s="132" t="e">
        <v>#N/A</v>
      </c>
      <c r="AE2577" s="132" t="e">
        <v>#N/A</v>
      </c>
      <c r="AF2577" s="132" t="e">
        <v>#N/A</v>
      </c>
    </row>
    <row r="2578" spans="1:32">
      <c r="A2578" s="129">
        <v>40273</v>
      </c>
      <c r="B2578" s="132" t="e">
        <v>#N/A</v>
      </c>
      <c r="C2578" s="132" t="e">
        <v>#N/A</v>
      </c>
      <c r="D2578" s="132" t="e">
        <v>#N/A</v>
      </c>
      <c r="E2578" s="132" t="e">
        <v>#N/A</v>
      </c>
      <c r="F2578" s="132" t="e">
        <v>#N/A</v>
      </c>
      <c r="G2578" s="132" t="e">
        <v>#N/A</v>
      </c>
      <c r="H2578" s="132" t="e">
        <v>#N/A</v>
      </c>
      <c r="I2578" s="132" t="e">
        <v>#N/A</v>
      </c>
      <c r="J2578" s="132" t="e">
        <v>#N/A</v>
      </c>
      <c r="K2578" s="132" t="e">
        <v>#N/A</v>
      </c>
      <c r="L2578" s="132" t="e">
        <v>#N/A</v>
      </c>
      <c r="M2578" s="132" t="e">
        <v>#N/A</v>
      </c>
      <c r="N2578" s="132" t="e">
        <v>#N/A</v>
      </c>
      <c r="R2578" s="132" t="e">
        <v>#N/A</v>
      </c>
      <c r="S2578" s="132" t="e">
        <v>#N/A</v>
      </c>
      <c r="T2578" s="132" t="e">
        <v>#N/A</v>
      </c>
      <c r="U2578" s="132" t="e">
        <v>#N/A</v>
      </c>
      <c r="V2578" s="132" t="e">
        <v>#N/A</v>
      </c>
      <c r="W2578" s="132" t="e">
        <v>#N/A</v>
      </c>
      <c r="X2578" s="132" t="e">
        <v>#N/A</v>
      </c>
      <c r="Y2578" s="132" t="e">
        <v>#N/A</v>
      </c>
      <c r="Z2578" s="132" t="e">
        <v>#N/A</v>
      </c>
      <c r="AA2578" s="132" t="e">
        <v>#N/A</v>
      </c>
      <c r="AB2578" s="132" t="e">
        <v>#N/A</v>
      </c>
      <c r="AC2578" s="132" t="e">
        <v>#N/A</v>
      </c>
      <c r="AD2578" s="132" t="e">
        <v>#N/A</v>
      </c>
      <c r="AE2578" s="132" t="e">
        <v>#N/A</v>
      </c>
      <c r="AF2578" s="132" t="e">
        <v>#N/A</v>
      </c>
    </row>
    <row r="2579" spans="1:32">
      <c r="A2579" s="129">
        <v>40274</v>
      </c>
      <c r="B2579" s="132" t="e">
        <v>#N/A</v>
      </c>
      <c r="C2579" s="132" t="e">
        <v>#N/A</v>
      </c>
      <c r="D2579" s="132" t="e">
        <v>#N/A</v>
      </c>
      <c r="E2579" s="132" t="e">
        <v>#N/A</v>
      </c>
      <c r="F2579" s="132" t="e">
        <v>#N/A</v>
      </c>
      <c r="G2579" s="132" t="e">
        <v>#N/A</v>
      </c>
      <c r="H2579" s="132" t="e">
        <v>#N/A</v>
      </c>
      <c r="I2579" s="132" t="e">
        <v>#N/A</v>
      </c>
      <c r="J2579" s="132" t="e">
        <v>#N/A</v>
      </c>
      <c r="K2579" s="132" t="e">
        <v>#N/A</v>
      </c>
      <c r="L2579" s="132" t="e">
        <v>#N/A</v>
      </c>
      <c r="M2579" s="132" t="e">
        <v>#N/A</v>
      </c>
      <c r="N2579" s="132" t="e">
        <v>#N/A</v>
      </c>
      <c r="R2579" s="132" t="e">
        <v>#N/A</v>
      </c>
      <c r="S2579" s="132" t="e">
        <v>#N/A</v>
      </c>
      <c r="T2579" s="132" t="e">
        <v>#N/A</v>
      </c>
      <c r="U2579" s="132" t="e">
        <v>#N/A</v>
      </c>
      <c r="V2579" s="132" t="e">
        <v>#N/A</v>
      </c>
      <c r="W2579" s="132" t="e">
        <v>#N/A</v>
      </c>
      <c r="X2579" s="132" t="e">
        <v>#N/A</v>
      </c>
      <c r="Y2579" s="132" t="e">
        <v>#N/A</v>
      </c>
      <c r="Z2579" s="132" t="e">
        <v>#N/A</v>
      </c>
      <c r="AA2579" s="132" t="e">
        <v>#N/A</v>
      </c>
      <c r="AB2579" s="132" t="e">
        <v>#N/A</v>
      </c>
      <c r="AC2579" s="132" t="e">
        <v>#N/A</v>
      </c>
      <c r="AD2579" s="132" t="e">
        <v>#N/A</v>
      </c>
      <c r="AE2579" s="132" t="e">
        <v>#N/A</v>
      </c>
      <c r="AF2579" s="132" t="e">
        <v>#N/A</v>
      </c>
    </row>
    <row r="2580" spans="1:32">
      <c r="A2580" s="129">
        <v>40275</v>
      </c>
      <c r="B2580" s="132" t="e">
        <v>#N/A</v>
      </c>
      <c r="C2580" s="132" t="e">
        <v>#N/A</v>
      </c>
      <c r="D2580" s="132" t="e">
        <v>#N/A</v>
      </c>
      <c r="E2580" s="132" t="e">
        <v>#N/A</v>
      </c>
      <c r="F2580" s="132" t="e">
        <v>#N/A</v>
      </c>
      <c r="G2580" s="132" t="e">
        <v>#N/A</v>
      </c>
      <c r="H2580" s="132" t="e">
        <v>#N/A</v>
      </c>
      <c r="I2580" s="132" t="e">
        <v>#N/A</v>
      </c>
      <c r="J2580" s="132" t="e">
        <v>#N/A</v>
      </c>
      <c r="K2580" s="132" t="e">
        <v>#N/A</v>
      </c>
      <c r="L2580" s="132" t="e">
        <v>#N/A</v>
      </c>
      <c r="M2580" s="132" t="e">
        <v>#N/A</v>
      </c>
      <c r="N2580" s="132" t="e">
        <v>#N/A</v>
      </c>
      <c r="R2580" s="132" t="e">
        <v>#N/A</v>
      </c>
      <c r="S2580" s="132" t="e">
        <v>#N/A</v>
      </c>
      <c r="T2580" s="132" t="e">
        <v>#N/A</v>
      </c>
      <c r="U2580" s="132" t="e">
        <v>#N/A</v>
      </c>
      <c r="V2580" s="132" t="e">
        <v>#N/A</v>
      </c>
      <c r="W2580" s="132" t="e">
        <v>#N/A</v>
      </c>
      <c r="X2580" s="132" t="e">
        <v>#N/A</v>
      </c>
      <c r="Y2580" s="132" t="e">
        <v>#N/A</v>
      </c>
      <c r="Z2580" s="132" t="e">
        <v>#N/A</v>
      </c>
      <c r="AA2580" s="132" t="e">
        <v>#N/A</v>
      </c>
      <c r="AB2580" s="132" t="e">
        <v>#N/A</v>
      </c>
      <c r="AC2580" s="132" t="e">
        <v>#N/A</v>
      </c>
      <c r="AD2580" s="132" t="e">
        <v>#N/A</v>
      </c>
      <c r="AE2580" s="132" t="e">
        <v>#N/A</v>
      </c>
      <c r="AF2580" s="132" t="e">
        <v>#N/A</v>
      </c>
    </row>
    <row r="2581" spans="1:32">
      <c r="A2581" s="129">
        <v>40276</v>
      </c>
      <c r="B2581" s="132" t="e">
        <v>#N/A</v>
      </c>
      <c r="C2581" s="132" t="e">
        <v>#N/A</v>
      </c>
      <c r="D2581" s="132" t="e">
        <v>#N/A</v>
      </c>
      <c r="E2581" s="132" t="e">
        <v>#N/A</v>
      </c>
      <c r="F2581" s="132" t="e">
        <v>#N/A</v>
      </c>
      <c r="G2581" s="132" t="e">
        <v>#N/A</v>
      </c>
      <c r="H2581" s="132" t="e">
        <v>#N/A</v>
      </c>
      <c r="I2581" s="132" t="e">
        <v>#N/A</v>
      </c>
      <c r="J2581" s="132" t="e">
        <v>#N/A</v>
      </c>
      <c r="K2581" s="132" t="e">
        <v>#N/A</v>
      </c>
      <c r="L2581" s="132" t="e">
        <v>#N/A</v>
      </c>
      <c r="M2581" s="132" t="e">
        <v>#N/A</v>
      </c>
      <c r="N2581" s="132" t="e">
        <v>#N/A</v>
      </c>
      <c r="R2581" s="132" t="e">
        <v>#N/A</v>
      </c>
      <c r="S2581" s="132" t="e">
        <v>#N/A</v>
      </c>
      <c r="T2581" s="132" t="e">
        <v>#N/A</v>
      </c>
      <c r="U2581" s="132" t="e">
        <v>#N/A</v>
      </c>
      <c r="V2581" s="132" t="e">
        <v>#N/A</v>
      </c>
      <c r="W2581" s="132" t="e">
        <v>#N/A</v>
      </c>
      <c r="X2581" s="132" t="e">
        <v>#N/A</v>
      </c>
      <c r="Y2581" s="132" t="e">
        <v>#N/A</v>
      </c>
      <c r="Z2581" s="132" t="e">
        <v>#N/A</v>
      </c>
      <c r="AA2581" s="132" t="e">
        <v>#N/A</v>
      </c>
      <c r="AB2581" s="132" t="e">
        <v>#N/A</v>
      </c>
      <c r="AC2581" s="132" t="e">
        <v>#N/A</v>
      </c>
      <c r="AD2581" s="132" t="e">
        <v>#N/A</v>
      </c>
      <c r="AE2581" s="132" t="e">
        <v>#N/A</v>
      </c>
      <c r="AF2581" s="132" t="e">
        <v>#N/A</v>
      </c>
    </row>
    <row r="2582" spans="1:32">
      <c r="A2582" s="129">
        <v>40277</v>
      </c>
      <c r="B2582" s="132" t="e">
        <v>#N/A</v>
      </c>
      <c r="C2582" s="132" t="e">
        <v>#N/A</v>
      </c>
      <c r="D2582" s="132" t="e">
        <v>#N/A</v>
      </c>
      <c r="E2582" s="132" t="e">
        <v>#N/A</v>
      </c>
      <c r="F2582" s="132" t="e">
        <v>#N/A</v>
      </c>
      <c r="G2582" s="132" t="e">
        <v>#N/A</v>
      </c>
      <c r="H2582" s="132" t="e">
        <v>#N/A</v>
      </c>
      <c r="I2582" s="132" t="e">
        <v>#N/A</v>
      </c>
      <c r="J2582" s="132" t="e">
        <v>#N/A</v>
      </c>
      <c r="K2582" s="132" t="e">
        <v>#N/A</v>
      </c>
      <c r="L2582" s="132" t="e">
        <v>#N/A</v>
      </c>
      <c r="M2582" s="132" t="e">
        <v>#N/A</v>
      </c>
      <c r="N2582" s="132" t="e">
        <v>#N/A</v>
      </c>
      <c r="R2582" s="132" t="e">
        <v>#N/A</v>
      </c>
      <c r="S2582" s="132" t="e">
        <v>#N/A</v>
      </c>
      <c r="T2582" s="132" t="e">
        <v>#N/A</v>
      </c>
      <c r="U2582" s="132" t="e">
        <v>#N/A</v>
      </c>
      <c r="V2582" s="132" t="e">
        <v>#N/A</v>
      </c>
      <c r="W2582" s="132" t="e">
        <v>#N/A</v>
      </c>
      <c r="X2582" s="132" t="e">
        <v>#N/A</v>
      </c>
      <c r="Y2582" s="132" t="e">
        <v>#N/A</v>
      </c>
      <c r="Z2582" s="132" t="e">
        <v>#N/A</v>
      </c>
      <c r="AA2582" s="132" t="e">
        <v>#N/A</v>
      </c>
      <c r="AB2582" s="132" t="e">
        <v>#N/A</v>
      </c>
      <c r="AC2582" s="132" t="e">
        <v>#N/A</v>
      </c>
      <c r="AD2582" s="132" t="e">
        <v>#N/A</v>
      </c>
      <c r="AE2582" s="132" t="e">
        <v>#N/A</v>
      </c>
      <c r="AF2582" s="132" t="e">
        <v>#N/A</v>
      </c>
    </row>
    <row r="2583" spans="1:32">
      <c r="A2583" s="129">
        <v>40280</v>
      </c>
      <c r="B2583" s="132" t="e">
        <v>#N/A</v>
      </c>
      <c r="C2583" s="132">
        <v>27120</v>
      </c>
      <c r="D2583" s="132">
        <v>138290</v>
      </c>
      <c r="E2583" s="132">
        <v>35050</v>
      </c>
      <c r="F2583" s="132">
        <v>51350</v>
      </c>
      <c r="G2583" s="132">
        <v>276923</v>
      </c>
      <c r="H2583" s="132">
        <v>7800</v>
      </c>
      <c r="I2583" s="132">
        <v>8550</v>
      </c>
      <c r="J2583" s="132">
        <v>18213</v>
      </c>
      <c r="K2583" s="132">
        <v>6050</v>
      </c>
      <c r="L2583" s="132">
        <v>450</v>
      </c>
      <c r="M2583" s="132">
        <v>26500</v>
      </c>
      <c r="N2583" s="132" t="e">
        <v>#N/A</v>
      </c>
      <c r="R2583" s="132">
        <v>10500</v>
      </c>
      <c r="S2583" s="132">
        <v>42050</v>
      </c>
      <c r="T2583" s="132">
        <v>92000</v>
      </c>
      <c r="U2583" s="132">
        <v>700</v>
      </c>
      <c r="V2583" s="132">
        <v>0</v>
      </c>
      <c r="W2583" s="132">
        <v>5000</v>
      </c>
      <c r="X2583" s="132">
        <v>6300</v>
      </c>
      <c r="Y2583" s="132">
        <v>5900</v>
      </c>
      <c r="Z2583" s="132">
        <v>0</v>
      </c>
      <c r="AA2583" s="132">
        <v>0</v>
      </c>
      <c r="AB2583" s="132">
        <v>0</v>
      </c>
      <c r="AC2583" s="132">
        <v>0</v>
      </c>
      <c r="AD2583" s="132">
        <v>0</v>
      </c>
      <c r="AE2583" s="132">
        <v>0</v>
      </c>
      <c r="AF2583" s="132">
        <v>9430</v>
      </c>
    </row>
    <row r="2584" spans="1:32">
      <c r="A2584" s="129">
        <v>40281</v>
      </c>
      <c r="B2584" s="132" t="e">
        <v>#N/A</v>
      </c>
      <c r="C2584" s="132" t="e">
        <v>#N/A</v>
      </c>
      <c r="D2584" s="132" t="e">
        <v>#N/A</v>
      </c>
      <c r="E2584" s="132" t="e">
        <v>#N/A</v>
      </c>
      <c r="F2584" s="132" t="e">
        <v>#N/A</v>
      </c>
      <c r="G2584" s="132" t="e">
        <v>#N/A</v>
      </c>
      <c r="H2584" s="132" t="e">
        <v>#N/A</v>
      </c>
      <c r="I2584" s="132" t="e">
        <v>#N/A</v>
      </c>
      <c r="J2584" s="132" t="e">
        <v>#N/A</v>
      </c>
      <c r="K2584" s="132" t="e">
        <v>#N/A</v>
      </c>
      <c r="L2584" s="132" t="e">
        <v>#N/A</v>
      </c>
      <c r="M2584" s="132" t="e">
        <v>#N/A</v>
      </c>
      <c r="N2584" s="132" t="e">
        <v>#N/A</v>
      </c>
      <c r="R2584" s="132" t="e">
        <v>#N/A</v>
      </c>
      <c r="S2584" s="132" t="e">
        <v>#N/A</v>
      </c>
      <c r="T2584" s="132" t="e">
        <v>#N/A</v>
      </c>
      <c r="U2584" s="132" t="e">
        <v>#N/A</v>
      </c>
      <c r="V2584" s="132" t="e">
        <v>#N/A</v>
      </c>
      <c r="W2584" s="132" t="e">
        <v>#N/A</v>
      </c>
      <c r="X2584" s="132" t="e">
        <v>#N/A</v>
      </c>
      <c r="Y2584" s="132" t="e">
        <v>#N/A</v>
      </c>
      <c r="Z2584" s="132" t="e">
        <v>#N/A</v>
      </c>
      <c r="AA2584" s="132" t="e">
        <v>#N/A</v>
      </c>
      <c r="AB2584" s="132" t="e">
        <v>#N/A</v>
      </c>
      <c r="AC2584" s="132" t="e">
        <v>#N/A</v>
      </c>
      <c r="AD2584" s="132" t="e">
        <v>#N/A</v>
      </c>
      <c r="AE2584" s="132" t="e">
        <v>#N/A</v>
      </c>
      <c r="AF2584" s="132" t="e">
        <v>#N/A</v>
      </c>
    </row>
    <row r="2585" spans="1:32">
      <c r="A2585" s="129">
        <v>40282</v>
      </c>
      <c r="B2585" s="132" t="e">
        <v>#N/A</v>
      </c>
      <c r="C2585" s="132" t="e">
        <v>#N/A</v>
      </c>
      <c r="D2585" s="132" t="e">
        <v>#N/A</v>
      </c>
      <c r="E2585" s="132" t="e">
        <v>#N/A</v>
      </c>
      <c r="F2585" s="132" t="e">
        <v>#N/A</v>
      </c>
      <c r="G2585" s="132" t="e">
        <v>#N/A</v>
      </c>
      <c r="H2585" s="132" t="e">
        <v>#N/A</v>
      </c>
      <c r="I2585" s="132" t="e">
        <v>#N/A</v>
      </c>
      <c r="J2585" s="132" t="e">
        <v>#N/A</v>
      </c>
      <c r="K2585" s="132" t="e">
        <v>#N/A</v>
      </c>
      <c r="L2585" s="132" t="e">
        <v>#N/A</v>
      </c>
      <c r="M2585" s="132" t="e">
        <v>#N/A</v>
      </c>
      <c r="N2585" s="132" t="e">
        <v>#N/A</v>
      </c>
      <c r="R2585" s="132" t="e">
        <v>#N/A</v>
      </c>
      <c r="S2585" s="132" t="e">
        <v>#N/A</v>
      </c>
      <c r="T2585" s="132" t="e">
        <v>#N/A</v>
      </c>
      <c r="U2585" s="132" t="e">
        <v>#N/A</v>
      </c>
      <c r="V2585" s="132" t="e">
        <v>#N/A</v>
      </c>
      <c r="W2585" s="132" t="e">
        <v>#N/A</v>
      </c>
      <c r="X2585" s="132" t="e">
        <v>#N/A</v>
      </c>
      <c r="Y2585" s="132" t="e">
        <v>#N/A</v>
      </c>
      <c r="Z2585" s="132" t="e">
        <v>#N/A</v>
      </c>
      <c r="AA2585" s="132" t="e">
        <v>#N/A</v>
      </c>
      <c r="AB2585" s="132" t="e">
        <v>#N/A</v>
      </c>
      <c r="AC2585" s="132" t="e">
        <v>#N/A</v>
      </c>
      <c r="AD2585" s="132" t="e">
        <v>#N/A</v>
      </c>
      <c r="AE2585" s="132" t="e">
        <v>#N/A</v>
      </c>
      <c r="AF2585" s="132" t="e">
        <v>#N/A</v>
      </c>
    </row>
    <row r="2586" spans="1:32">
      <c r="A2586" s="129">
        <v>40283</v>
      </c>
      <c r="B2586" s="132">
        <v>502182</v>
      </c>
      <c r="C2586" s="132">
        <v>50689</v>
      </c>
      <c r="D2586" s="132">
        <v>227510</v>
      </c>
      <c r="E2586" s="132">
        <v>65345</v>
      </c>
      <c r="F2586" s="132">
        <v>81950</v>
      </c>
      <c r="G2586" s="132">
        <v>457577</v>
      </c>
      <c r="H2586" s="132">
        <v>7800</v>
      </c>
      <c r="I2586" s="132">
        <v>26055</v>
      </c>
      <c r="J2586" s="132">
        <v>23883</v>
      </c>
      <c r="K2586" s="132">
        <v>6050</v>
      </c>
      <c r="L2586" s="132">
        <v>650</v>
      </c>
      <c r="M2586" s="132">
        <v>44605</v>
      </c>
      <c r="N2586" s="132">
        <v>502182</v>
      </c>
      <c r="R2586" s="132">
        <v>10500</v>
      </c>
      <c r="S2586" s="132">
        <v>63050</v>
      </c>
      <c r="T2586" s="132">
        <v>108350</v>
      </c>
      <c r="U2586" s="132">
        <v>40420</v>
      </c>
      <c r="V2586" s="132">
        <v>0</v>
      </c>
      <c r="W2586" s="132">
        <v>5000</v>
      </c>
      <c r="X2586" s="132">
        <v>10480</v>
      </c>
      <c r="Y2586" s="132">
        <v>9900</v>
      </c>
      <c r="Z2586" s="132">
        <v>8242</v>
      </c>
      <c r="AA2586" s="132">
        <v>0</v>
      </c>
      <c r="AB2586" s="132">
        <v>0</v>
      </c>
      <c r="AC2586" s="132">
        <v>0</v>
      </c>
      <c r="AD2586" s="132">
        <v>0</v>
      </c>
      <c r="AE2586" s="132">
        <v>42352</v>
      </c>
      <c r="AF2586" s="132">
        <v>9430</v>
      </c>
    </row>
    <row r="2587" spans="1:32">
      <c r="A2587" s="129">
        <v>40284</v>
      </c>
      <c r="B2587" s="132" t="e">
        <v>#N/A</v>
      </c>
      <c r="C2587" s="132" t="e">
        <v>#N/A</v>
      </c>
      <c r="D2587" s="132" t="e">
        <v>#N/A</v>
      </c>
      <c r="E2587" s="132" t="e">
        <v>#N/A</v>
      </c>
      <c r="F2587" s="132" t="e">
        <v>#N/A</v>
      </c>
      <c r="G2587" s="132" t="e">
        <v>#N/A</v>
      </c>
      <c r="H2587" s="132" t="e">
        <v>#N/A</v>
      </c>
      <c r="I2587" s="132" t="e">
        <v>#N/A</v>
      </c>
      <c r="J2587" s="132" t="e">
        <v>#N/A</v>
      </c>
      <c r="K2587" s="132" t="e">
        <v>#N/A</v>
      </c>
      <c r="L2587" s="132" t="e">
        <v>#N/A</v>
      </c>
      <c r="M2587" s="132" t="e">
        <v>#N/A</v>
      </c>
      <c r="N2587" s="132" t="e">
        <v>#N/A</v>
      </c>
      <c r="R2587" s="132" t="e">
        <v>#N/A</v>
      </c>
      <c r="S2587" s="132" t="e">
        <v>#N/A</v>
      </c>
      <c r="T2587" s="132" t="e">
        <v>#N/A</v>
      </c>
      <c r="U2587" s="132" t="e">
        <v>#N/A</v>
      </c>
      <c r="V2587" s="132" t="e">
        <v>#N/A</v>
      </c>
      <c r="W2587" s="132" t="e">
        <v>#N/A</v>
      </c>
      <c r="X2587" s="132" t="e">
        <v>#N/A</v>
      </c>
      <c r="Y2587" s="132" t="e">
        <v>#N/A</v>
      </c>
      <c r="Z2587" s="132" t="e">
        <v>#N/A</v>
      </c>
      <c r="AA2587" s="132" t="e">
        <v>#N/A</v>
      </c>
      <c r="AB2587" s="132" t="e">
        <v>#N/A</v>
      </c>
      <c r="AC2587" s="132" t="e">
        <v>#N/A</v>
      </c>
      <c r="AD2587" s="132" t="e">
        <v>#N/A</v>
      </c>
      <c r="AE2587" s="132" t="e">
        <v>#N/A</v>
      </c>
      <c r="AF2587" s="132" t="e">
        <v>#N/A</v>
      </c>
    </row>
    <row r="2588" spans="1:32">
      <c r="A2588" s="129">
        <v>40287</v>
      </c>
      <c r="B2588" s="132" t="e">
        <v>#N/A</v>
      </c>
      <c r="C2588" s="132" t="e">
        <v>#N/A</v>
      </c>
      <c r="D2588" s="132" t="e">
        <v>#N/A</v>
      </c>
      <c r="E2588" s="132" t="e">
        <v>#N/A</v>
      </c>
      <c r="F2588" s="132" t="e">
        <v>#N/A</v>
      </c>
      <c r="G2588" s="132" t="e">
        <v>#N/A</v>
      </c>
      <c r="H2588" s="132" t="e">
        <v>#N/A</v>
      </c>
      <c r="I2588" s="132" t="e">
        <v>#N/A</v>
      </c>
      <c r="J2588" s="132" t="e">
        <v>#N/A</v>
      </c>
      <c r="K2588" s="132" t="e">
        <v>#N/A</v>
      </c>
      <c r="L2588" s="132" t="e">
        <v>#N/A</v>
      </c>
      <c r="M2588" s="132" t="e">
        <v>#N/A</v>
      </c>
      <c r="N2588" s="132" t="e">
        <v>#N/A</v>
      </c>
      <c r="R2588" s="132" t="e">
        <v>#N/A</v>
      </c>
      <c r="S2588" s="132" t="e">
        <v>#N/A</v>
      </c>
      <c r="T2588" s="132" t="e">
        <v>#N/A</v>
      </c>
      <c r="U2588" s="132" t="e">
        <v>#N/A</v>
      </c>
      <c r="V2588" s="132" t="e">
        <v>#N/A</v>
      </c>
      <c r="W2588" s="132" t="e">
        <v>#N/A</v>
      </c>
      <c r="X2588" s="132" t="e">
        <v>#N/A</v>
      </c>
      <c r="Y2588" s="132" t="e">
        <v>#N/A</v>
      </c>
      <c r="Z2588" s="132" t="e">
        <v>#N/A</v>
      </c>
      <c r="AA2588" s="132" t="e">
        <v>#N/A</v>
      </c>
      <c r="AB2588" s="132" t="e">
        <v>#N/A</v>
      </c>
      <c r="AC2588" s="132" t="e">
        <v>#N/A</v>
      </c>
      <c r="AD2588" s="132" t="e">
        <v>#N/A</v>
      </c>
      <c r="AE2588" s="132" t="e">
        <v>#N/A</v>
      </c>
      <c r="AF2588" s="132" t="e">
        <v>#N/A</v>
      </c>
    </row>
    <row r="2589" spans="1:32">
      <c r="A2589" s="129">
        <v>40288</v>
      </c>
      <c r="B2589" s="132">
        <v>767251</v>
      </c>
      <c r="C2589" s="132">
        <v>99155</v>
      </c>
      <c r="D2589" s="132">
        <v>331347</v>
      </c>
      <c r="E2589" s="132">
        <v>98274</v>
      </c>
      <c r="F2589" s="132">
        <v>121370</v>
      </c>
      <c r="G2589" s="132">
        <v>691109</v>
      </c>
      <c r="H2589" s="132">
        <v>23838</v>
      </c>
      <c r="I2589" s="132">
        <v>40504</v>
      </c>
      <c r="J2589" s="132">
        <v>31183</v>
      </c>
      <c r="K2589" s="132">
        <v>6550</v>
      </c>
      <c r="L2589" s="132">
        <v>1700</v>
      </c>
      <c r="M2589" s="132">
        <v>76142</v>
      </c>
      <c r="N2589" s="132">
        <v>767251</v>
      </c>
      <c r="R2589" s="132">
        <v>20500</v>
      </c>
      <c r="S2589" s="132">
        <v>93300</v>
      </c>
      <c r="T2589" s="132">
        <v>172550</v>
      </c>
      <c r="U2589" s="132">
        <v>61970</v>
      </c>
      <c r="V2589" s="132">
        <v>0</v>
      </c>
      <c r="W2589" s="132">
        <v>5000</v>
      </c>
      <c r="X2589" s="132">
        <v>37269</v>
      </c>
      <c r="Y2589" s="132">
        <v>25063</v>
      </c>
      <c r="Z2589" s="132">
        <v>8242</v>
      </c>
      <c r="AA2589" s="132">
        <v>0</v>
      </c>
      <c r="AB2589" s="132">
        <v>0</v>
      </c>
      <c r="AC2589" s="132">
        <v>5855</v>
      </c>
      <c r="AD2589" s="132">
        <v>0</v>
      </c>
      <c r="AE2589" s="132">
        <v>52552</v>
      </c>
      <c r="AF2589" s="132">
        <v>12348</v>
      </c>
    </row>
    <row r="2590" spans="1:32">
      <c r="A2590" s="129">
        <v>40289</v>
      </c>
      <c r="B2590" s="132" t="e">
        <v>#N/A</v>
      </c>
      <c r="C2590" s="132" t="e">
        <v>#N/A</v>
      </c>
      <c r="D2590" s="132" t="e">
        <v>#N/A</v>
      </c>
      <c r="E2590" s="132" t="e">
        <v>#N/A</v>
      </c>
      <c r="F2590" s="132" t="e">
        <v>#N/A</v>
      </c>
      <c r="G2590" s="132" t="e">
        <v>#N/A</v>
      </c>
      <c r="H2590" s="132" t="e">
        <v>#N/A</v>
      </c>
      <c r="I2590" s="132" t="e">
        <v>#N/A</v>
      </c>
      <c r="J2590" s="132" t="e">
        <v>#N/A</v>
      </c>
      <c r="K2590" s="132" t="e">
        <v>#N/A</v>
      </c>
      <c r="L2590" s="132" t="e">
        <v>#N/A</v>
      </c>
      <c r="M2590" s="132" t="e">
        <v>#N/A</v>
      </c>
      <c r="N2590" s="132" t="e">
        <v>#N/A</v>
      </c>
      <c r="R2590" s="132" t="e">
        <v>#N/A</v>
      </c>
      <c r="S2590" s="132" t="e">
        <v>#N/A</v>
      </c>
      <c r="T2590" s="132" t="e">
        <v>#N/A</v>
      </c>
      <c r="U2590" s="132" t="e">
        <v>#N/A</v>
      </c>
      <c r="V2590" s="132" t="e">
        <v>#N/A</v>
      </c>
      <c r="W2590" s="132" t="e">
        <v>#N/A</v>
      </c>
      <c r="X2590" s="132" t="e">
        <v>#N/A</v>
      </c>
      <c r="Y2590" s="132" t="e">
        <v>#N/A</v>
      </c>
      <c r="Z2590" s="132" t="e">
        <v>#N/A</v>
      </c>
      <c r="AA2590" s="132" t="e">
        <v>#N/A</v>
      </c>
      <c r="AB2590" s="132" t="e">
        <v>#N/A</v>
      </c>
      <c r="AC2590" s="132" t="e">
        <v>#N/A</v>
      </c>
      <c r="AD2590" s="132" t="e">
        <v>#N/A</v>
      </c>
      <c r="AE2590" s="132" t="e">
        <v>#N/A</v>
      </c>
      <c r="AF2590" s="132" t="e">
        <v>#N/A</v>
      </c>
    </row>
    <row r="2591" spans="1:32">
      <c r="A2591" s="129">
        <v>40290</v>
      </c>
      <c r="B2591" s="132" t="e">
        <v>#N/A</v>
      </c>
      <c r="C2591" s="132" t="e">
        <v>#N/A</v>
      </c>
      <c r="D2591" s="132" t="e">
        <v>#N/A</v>
      </c>
      <c r="E2591" s="132" t="e">
        <v>#N/A</v>
      </c>
      <c r="F2591" s="132" t="e">
        <v>#N/A</v>
      </c>
      <c r="G2591" s="132" t="e">
        <v>#N/A</v>
      </c>
      <c r="H2591" s="132" t="e">
        <v>#N/A</v>
      </c>
      <c r="I2591" s="132" t="e">
        <v>#N/A</v>
      </c>
      <c r="J2591" s="132" t="e">
        <v>#N/A</v>
      </c>
      <c r="K2591" s="132" t="e">
        <v>#N/A</v>
      </c>
      <c r="L2591" s="132" t="e">
        <v>#N/A</v>
      </c>
      <c r="M2591" s="132" t="e">
        <v>#N/A</v>
      </c>
      <c r="N2591" s="132" t="e">
        <v>#N/A</v>
      </c>
      <c r="R2591" s="132" t="e">
        <v>#N/A</v>
      </c>
      <c r="S2591" s="132" t="e">
        <v>#N/A</v>
      </c>
      <c r="T2591" s="132" t="e">
        <v>#N/A</v>
      </c>
      <c r="U2591" s="132" t="e">
        <v>#N/A</v>
      </c>
      <c r="V2591" s="132" t="e">
        <v>#N/A</v>
      </c>
      <c r="W2591" s="132" t="e">
        <v>#N/A</v>
      </c>
      <c r="X2591" s="132" t="e">
        <v>#N/A</v>
      </c>
      <c r="Y2591" s="132" t="e">
        <v>#N/A</v>
      </c>
      <c r="Z2591" s="132" t="e">
        <v>#N/A</v>
      </c>
      <c r="AA2591" s="132" t="e">
        <v>#N/A</v>
      </c>
      <c r="AB2591" s="132" t="e">
        <v>#N/A</v>
      </c>
      <c r="AC2591" s="132" t="e">
        <v>#N/A</v>
      </c>
      <c r="AD2591" s="132" t="e">
        <v>#N/A</v>
      </c>
      <c r="AE2591" s="132" t="e">
        <v>#N/A</v>
      </c>
      <c r="AF2591" s="132" t="e">
        <v>#N/A</v>
      </c>
    </row>
    <row r="2592" spans="1:32">
      <c r="A2592" s="129">
        <v>40291</v>
      </c>
      <c r="B2592" s="132" t="e">
        <v>#N/A</v>
      </c>
      <c r="C2592" s="132" t="e">
        <v>#N/A</v>
      </c>
      <c r="D2592" s="132" t="e">
        <v>#N/A</v>
      </c>
      <c r="E2592" s="132" t="e">
        <v>#N/A</v>
      </c>
      <c r="F2592" s="132" t="e">
        <v>#N/A</v>
      </c>
      <c r="G2592" s="132" t="e">
        <v>#N/A</v>
      </c>
      <c r="H2592" s="132" t="e">
        <v>#N/A</v>
      </c>
      <c r="I2592" s="132" t="e">
        <v>#N/A</v>
      </c>
      <c r="J2592" s="132" t="e">
        <v>#N/A</v>
      </c>
      <c r="K2592" s="132" t="e">
        <v>#N/A</v>
      </c>
      <c r="L2592" s="132" t="e">
        <v>#N/A</v>
      </c>
      <c r="M2592" s="132" t="e">
        <v>#N/A</v>
      </c>
      <c r="N2592" s="132" t="e">
        <v>#N/A</v>
      </c>
      <c r="R2592" s="132" t="e">
        <v>#N/A</v>
      </c>
      <c r="S2592" s="132" t="e">
        <v>#N/A</v>
      </c>
      <c r="T2592" s="132" t="e">
        <v>#N/A</v>
      </c>
      <c r="U2592" s="132" t="e">
        <v>#N/A</v>
      </c>
      <c r="V2592" s="132" t="e">
        <v>#N/A</v>
      </c>
      <c r="W2592" s="132" t="e">
        <v>#N/A</v>
      </c>
      <c r="X2592" s="132" t="e">
        <v>#N/A</v>
      </c>
      <c r="Y2592" s="132" t="e">
        <v>#N/A</v>
      </c>
      <c r="Z2592" s="132" t="e">
        <v>#N/A</v>
      </c>
      <c r="AA2592" s="132" t="e">
        <v>#N/A</v>
      </c>
      <c r="AB2592" s="132" t="e">
        <v>#N/A</v>
      </c>
      <c r="AC2592" s="132" t="e">
        <v>#N/A</v>
      </c>
      <c r="AD2592" s="132" t="e">
        <v>#N/A</v>
      </c>
      <c r="AE2592" s="132" t="e">
        <v>#N/A</v>
      </c>
      <c r="AF2592" s="132" t="e">
        <v>#N/A</v>
      </c>
    </row>
    <row r="2593" spans="1:32">
      <c r="A2593" s="129">
        <v>40294</v>
      </c>
      <c r="B2593" s="132" t="e">
        <v>#N/A</v>
      </c>
      <c r="C2593" s="132">
        <v>107655</v>
      </c>
      <c r="D2593" s="132">
        <v>482107</v>
      </c>
      <c r="E2593" s="132">
        <v>115574</v>
      </c>
      <c r="F2593" s="132">
        <v>146870</v>
      </c>
      <c r="G2593" s="132">
        <v>911540</v>
      </c>
      <c r="H2593" s="132">
        <v>44762</v>
      </c>
      <c r="I2593" s="132">
        <v>40074</v>
      </c>
      <c r="J2593" s="132">
        <v>35918</v>
      </c>
      <c r="K2593" s="132">
        <v>11350</v>
      </c>
      <c r="L2593" s="132">
        <v>1700</v>
      </c>
      <c r="M2593" s="132">
        <v>102636</v>
      </c>
      <c r="N2593" s="132" t="e">
        <v>#N/A</v>
      </c>
      <c r="R2593" s="132">
        <v>29500</v>
      </c>
      <c r="S2593" s="132">
        <v>138450</v>
      </c>
      <c r="T2593" s="132">
        <v>295600</v>
      </c>
      <c r="U2593" s="132">
        <v>62870</v>
      </c>
      <c r="V2593" s="132">
        <v>0</v>
      </c>
      <c r="W2593" s="132">
        <v>5000</v>
      </c>
      <c r="X2593" s="132">
        <v>41669</v>
      </c>
      <c r="Y2593" s="132">
        <v>25063</v>
      </c>
      <c r="Z2593" s="132">
        <v>8242</v>
      </c>
      <c r="AA2593" s="132">
        <v>0</v>
      </c>
      <c r="AB2593" s="132">
        <v>0</v>
      </c>
      <c r="AC2593" s="132">
        <v>5855</v>
      </c>
      <c r="AD2593" s="132">
        <v>20581</v>
      </c>
      <c r="AE2593" s="132">
        <v>53552</v>
      </c>
      <c r="AF2593" s="132">
        <v>12348</v>
      </c>
    </row>
    <row r="2594" spans="1:32">
      <c r="A2594" s="129">
        <v>40295</v>
      </c>
      <c r="B2594" s="132" t="e">
        <v>#N/A</v>
      </c>
      <c r="C2594" s="132" t="e">
        <v>#N/A</v>
      </c>
      <c r="D2594" s="132" t="e">
        <v>#N/A</v>
      </c>
      <c r="E2594" s="132" t="e">
        <v>#N/A</v>
      </c>
      <c r="F2594" s="132" t="e">
        <v>#N/A</v>
      </c>
      <c r="G2594" s="132" t="e">
        <v>#N/A</v>
      </c>
      <c r="H2594" s="132" t="e">
        <v>#N/A</v>
      </c>
      <c r="I2594" s="132" t="e">
        <v>#N/A</v>
      </c>
      <c r="J2594" s="132" t="e">
        <v>#N/A</v>
      </c>
      <c r="K2594" s="132" t="e">
        <v>#N/A</v>
      </c>
      <c r="L2594" s="132" t="e">
        <v>#N/A</v>
      </c>
      <c r="M2594" s="132" t="e">
        <v>#N/A</v>
      </c>
      <c r="N2594" s="132" t="e">
        <v>#N/A</v>
      </c>
      <c r="R2594" s="132" t="e">
        <v>#N/A</v>
      </c>
      <c r="S2594" s="132" t="e">
        <v>#N/A</v>
      </c>
      <c r="T2594" s="132" t="e">
        <v>#N/A</v>
      </c>
      <c r="U2594" s="132" t="e">
        <v>#N/A</v>
      </c>
      <c r="V2594" s="132" t="e">
        <v>#N/A</v>
      </c>
      <c r="W2594" s="132" t="e">
        <v>#N/A</v>
      </c>
      <c r="X2594" s="132" t="e">
        <v>#N/A</v>
      </c>
      <c r="Y2594" s="132" t="e">
        <v>#N/A</v>
      </c>
      <c r="Z2594" s="132" t="e">
        <v>#N/A</v>
      </c>
      <c r="AA2594" s="132" t="e">
        <v>#N/A</v>
      </c>
      <c r="AB2594" s="132" t="e">
        <v>#N/A</v>
      </c>
      <c r="AC2594" s="132" t="e">
        <v>#N/A</v>
      </c>
      <c r="AD2594" s="132" t="e">
        <v>#N/A</v>
      </c>
      <c r="AE2594" s="132" t="e">
        <v>#N/A</v>
      </c>
      <c r="AF2594" s="132" t="e">
        <v>#N/A</v>
      </c>
    </row>
    <row r="2595" spans="1:32">
      <c r="A2595" s="129">
        <v>40296</v>
      </c>
      <c r="B2595" s="132" t="e">
        <v>#N/A</v>
      </c>
      <c r="C2595" s="132" t="e">
        <v>#N/A</v>
      </c>
      <c r="D2595" s="132" t="e">
        <v>#N/A</v>
      </c>
      <c r="E2595" s="132" t="e">
        <v>#N/A</v>
      </c>
      <c r="F2595" s="132" t="e">
        <v>#N/A</v>
      </c>
      <c r="G2595" s="132" t="e">
        <v>#N/A</v>
      </c>
      <c r="H2595" s="132" t="e">
        <v>#N/A</v>
      </c>
      <c r="I2595" s="132" t="e">
        <v>#N/A</v>
      </c>
      <c r="J2595" s="132" t="e">
        <v>#N/A</v>
      </c>
      <c r="K2595" s="132" t="e">
        <v>#N/A</v>
      </c>
      <c r="L2595" s="132" t="e">
        <v>#N/A</v>
      </c>
      <c r="M2595" s="132" t="e">
        <v>#N/A</v>
      </c>
      <c r="N2595" s="132" t="e">
        <v>#N/A</v>
      </c>
      <c r="R2595" s="132" t="e">
        <v>#N/A</v>
      </c>
      <c r="S2595" s="132" t="e">
        <v>#N/A</v>
      </c>
      <c r="T2595" s="132" t="e">
        <v>#N/A</v>
      </c>
      <c r="U2595" s="132" t="e">
        <v>#N/A</v>
      </c>
      <c r="V2595" s="132" t="e">
        <v>#N/A</v>
      </c>
      <c r="W2595" s="132" t="e">
        <v>#N/A</v>
      </c>
      <c r="X2595" s="132" t="e">
        <v>#N/A</v>
      </c>
      <c r="Y2595" s="132" t="e">
        <v>#N/A</v>
      </c>
      <c r="Z2595" s="132" t="e">
        <v>#N/A</v>
      </c>
      <c r="AA2595" s="132" t="e">
        <v>#N/A</v>
      </c>
      <c r="AB2595" s="132" t="e">
        <v>#N/A</v>
      </c>
      <c r="AC2595" s="132" t="e">
        <v>#N/A</v>
      </c>
      <c r="AD2595" s="132" t="e">
        <v>#N/A</v>
      </c>
      <c r="AE2595" s="132" t="e">
        <v>#N/A</v>
      </c>
      <c r="AF2595" s="132" t="e">
        <v>#N/A</v>
      </c>
    </row>
    <row r="2596" spans="1:32">
      <c r="A2596" s="129">
        <v>40297</v>
      </c>
      <c r="B2596" s="132" t="e">
        <v>#N/A</v>
      </c>
      <c r="C2596" s="132" t="e">
        <v>#N/A</v>
      </c>
      <c r="D2596" s="132" t="e">
        <v>#N/A</v>
      </c>
      <c r="E2596" s="132" t="e">
        <v>#N/A</v>
      </c>
      <c r="F2596" s="132" t="e">
        <v>#N/A</v>
      </c>
      <c r="G2596" s="132" t="e">
        <v>#N/A</v>
      </c>
      <c r="H2596" s="132" t="e">
        <v>#N/A</v>
      </c>
      <c r="I2596" s="132" t="e">
        <v>#N/A</v>
      </c>
      <c r="J2596" s="132" t="e">
        <v>#N/A</v>
      </c>
      <c r="K2596" s="132" t="e">
        <v>#N/A</v>
      </c>
      <c r="L2596" s="132" t="e">
        <v>#N/A</v>
      </c>
      <c r="M2596" s="132" t="e">
        <v>#N/A</v>
      </c>
      <c r="N2596" s="132" t="e">
        <v>#N/A</v>
      </c>
      <c r="R2596" s="132" t="e">
        <v>#N/A</v>
      </c>
      <c r="S2596" s="132" t="e">
        <v>#N/A</v>
      </c>
      <c r="T2596" s="132" t="e">
        <v>#N/A</v>
      </c>
      <c r="U2596" s="132" t="e">
        <v>#N/A</v>
      </c>
      <c r="V2596" s="132" t="e">
        <v>#N/A</v>
      </c>
      <c r="W2596" s="132" t="e">
        <v>#N/A</v>
      </c>
      <c r="X2596" s="132" t="e">
        <v>#N/A</v>
      </c>
      <c r="Y2596" s="132" t="e">
        <v>#N/A</v>
      </c>
      <c r="Z2596" s="132" t="e">
        <v>#N/A</v>
      </c>
      <c r="AA2596" s="132" t="e">
        <v>#N/A</v>
      </c>
      <c r="AB2596" s="132" t="e">
        <v>#N/A</v>
      </c>
      <c r="AC2596" s="132" t="e">
        <v>#N/A</v>
      </c>
      <c r="AD2596" s="132" t="e">
        <v>#N/A</v>
      </c>
      <c r="AE2596" s="132" t="e">
        <v>#N/A</v>
      </c>
      <c r="AF2596" s="132" t="e">
        <v>#N/A</v>
      </c>
    </row>
    <row r="2597" spans="1:32">
      <c r="A2597" s="129">
        <v>40298</v>
      </c>
      <c r="B2597" s="132">
        <v>1219041</v>
      </c>
      <c r="C2597" s="132">
        <v>123305</v>
      </c>
      <c r="D2597" s="132">
        <v>551307</v>
      </c>
      <c r="E2597" s="132">
        <v>127279</v>
      </c>
      <c r="F2597" s="132">
        <v>217580</v>
      </c>
      <c r="G2597" s="132">
        <v>1104005</v>
      </c>
      <c r="H2597" s="132">
        <v>53962</v>
      </c>
      <c r="I2597" s="132">
        <v>42274</v>
      </c>
      <c r="J2597" s="132">
        <v>46788</v>
      </c>
      <c r="K2597" s="132">
        <v>11350</v>
      </c>
      <c r="L2597" s="132">
        <v>1700</v>
      </c>
      <c r="M2597" s="132">
        <v>115036</v>
      </c>
      <c r="N2597" s="132">
        <v>1219041</v>
      </c>
      <c r="R2597" s="132">
        <v>48500</v>
      </c>
      <c r="S2597" s="132">
        <v>153450</v>
      </c>
      <c r="T2597" s="132">
        <v>316550</v>
      </c>
      <c r="U2597" s="132">
        <v>62870</v>
      </c>
      <c r="V2597" s="132">
        <v>0</v>
      </c>
      <c r="W2597" s="132">
        <v>15000</v>
      </c>
      <c r="X2597" s="132">
        <v>44919</v>
      </c>
      <c r="Y2597" s="132">
        <v>28263</v>
      </c>
      <c r="Z2597" s="132">
        <v>8242</v>
      </c>
      <c r="AA2597" s="132">
        <v>0</v>
      </c>
      <c r="AB2597" s="132">
        <v>6655</v>
      </c>
      <c r="AC2597" s="132">
        <v>5855</v>
      </c>
      <c r="AD2597" s="132">
        <v>20581</v>
      </c>
      <c r="AE2597" s="132">
        <v>61552</v>
      </c>
      <c r="AF2597" s="132">
        <v>12348</v>
      </c>
    </row>
    <row r="2598" spans="1:32">
      <c r="A2598" s="129">
        <v>40301</v>
      </c>
      <c r="B2598" s="132" t="e">
        <v>#N/A</v>
      </c>
      <c r="C2598" s="132" t="e">
        <v>#N/A</v>
      </c>
      <c r="D2598" s="132" t="e">
        <v>#N/A</v>
      </c>
      <c r="E2598" s="132" t="e">
        <v>#N/A</v>
      </c>
      <c r="F2598" s="132" t="e">
        <v>#N/A</v>
      </c>
      <c r="G2598" s="132" t="e">
        <v>#N/A</v>
      </c>
      <c r="H2598" s="132" t="e">
        <v>#N/A</v>
      </c>
      <c r="I2598" s="132" t="e">
        <v>#N/A</v>
      </c>
      <c r="J2598" s="132" t="e">
        <v>#N/A</v>
      </c>
      <c r="K2598" s="132" t="e">
        <v>#N/A</v>
      </c>
      <c r="L2598" s="132" t="e">
        <v>#N/A</v>
      </c>
      <c r="M2598" s="132" t="e">
        <v>#N/A</v>
      </c>
      <c r="N2598" s="132" t="e">
        <v>#N/A</v>
      </c>
      <c r="R2598" s="132" t="e">
        <v>#N/A</v>
      </c>
      <c r="S2598" s="132" t="e">
        <v>#N/A</v>
      </c>
      <c r="T2598" s="132" t="e">
        <v>#N/A</v>
      </c>
      <c r="U2598" s="132" t="e">
        <v>#N/A</v>
      </c>
      <c r="V2598" s="132" t="e">
        <v>#N/A</v>
      </c>
      <c r="W2598" s="132" t="e">
        <v>#N/A</v>
      </c>
      <c r="X2598" s="132" t="e">
        <v>#N/A</v>
      </c>
      <c r="Y2598" s="132" t="e">
        <v>#N/A</v>
      </c>
      <c r="Z2598" s="132" t="e">
        <v>#N/A</v>
      </c>
      <c r="AA2598" s="132" t="e">
        <v>#N/A</v>
      </c>
      <c r="AB2598" s="132" t="e">
        <v>#N/A</v>
      </c>
      <c r="AC2598" s="132" t="e">
        <v>#N/A</v>
      </c>
      <c r="AD2598" s="132" t="e">
        <v>#N/A</v>
      </c>
      <c r="AE2598" s="132" t="e">
        <v>#N/A</v>
      </c>
      <c r="AF2598" s="132" t="e">
        <v>#N/A</v>
      </c>
    </row>
    <row r="2599" spans="1:32">
      <c r="A2599" s="129">
        <v>40302</v>
      </c>
      <c r="B2599" s="132" t="e">
        <v>#N/A</v>
      </c>
      <c r="C2599" s="132" t="e">
        <v>#N/A</v>
      </c>
      <c r="D2599" s="132" t="e">
        <v>#N/A</v>
      </c>
      <c r="E2599" s="132" t="e">
        <v>#N/A</v>
      </c>
      <c r="F2599" s="132" t="e">
        <v>#N/A</v>
      </c>
      <c r="G2599" s="132" t="e">
        <v>#N/A</v>
      </c>
      <c r="H2599" s="132" t="e">
        <v>#N/A</v>
      </c>
      <c r="I2599" s="132" t="e">
        <v>#N/A</v>
      </c>
      <c r="J2599" s="132" t="e">
        <v>#N/A</v>
      </c>
      <c r="K2599" s="132" t="e">
        <v>#N/A</v>
      </c>
      <c r="L2599" s="132" t="e">
        <v>#N/A</v>
      </c>
      <c r="M2599" s="132" t="e">
        <v>#N/A</v>
      </c>
      <c r="N2599" s="132" t="e">
        <v>#N/A</v>
      </c>
      <c r="R2599" s="132" t="e">
        <v>#N/A</v>
      </c>
      <c r="S2599" s="132" t="e">
        <v>#N/A</v>
      </c>
      <c r="T2599" s="132" t="e">
        <v>#N/A</v>
      </c>
      <c r="U2599" s="132" t="e">
        <v>#N/A</v>
      </c>
      <c r="V2599" s="132" t="e">
        <v>#N/A</v>
      </c>
      <c r="W2599" s="132" t="e">
        <v>#N/A</v>
      </c>
      <c r="X2599" s="132" t="e">
        <v>#N/A</v>
      </c>
      <c r="Y2599" s="132" t="e">
        <v>#N/A</v>
      </c>
      <c r="Z2599" s="132" t="e">
        <v>#N/A</v>
      </c>
      <c r="AA2599" s="132" t="e">
        <v>#N/A</v>
      </c>
      <c r="AB2599" s="132" t="e">
        <v>#N/A</v>
      </c>
      <c r="AC2599" s="132" t="e">
        <v>#N/A</v>
      </c>
      <c r="AD2599" s="132" t="e">
        <v>#N/A</v>
      </c>
      <c r="AE2599" s="132" t="e">
        <v>#N/A</v>
      </c>
      <c r="AF2599" s="132" t="e">
        <v>#N/A</v>
      </c>
    </row>
    <row r="2600" spans="1:32">
      <c r="A2600" s="129">
        <v>40303</v>
      </c>
      <c r="B2600" s="132" t="e">
        <v>#N/A</v>
      </c>
      <c r="C2600" s="132" t="e">
        <v>#N/A</v>
      </c>
      <c r="D2600" s="132" t="e">
        <v>#N/A</v>
      </c>
      <c r="E2600" s="132" t="e">
        <v>#N/A</v>
      </c>
      <c r="F2600" s="132" t="e">
        <v>#N/A</v>
      </c>
      <c r="G2600" s="132" t="e">
        <v>#N/A</v>
      </c>
      <c r="H2600" s="132" t="e">
        <v>#N/A</v>
      </c>
      <c r="I2600" s="132" t="e">
        <v>#N/A</v>
      </c>
      <c r="J2600" s="132" t="e">
        <v>#N/A</v>
      </c>
      <c r="K2600" s="132" t="e">
        <v>#N/A</v>
      </c>
      <c r="L2600" s="132" t="e">
        <v>#N/A</v>
      </c>
      <c r="M2600" s="132" t="e">
        <v>#N/A</v>
      </c>
      <c r="N2600" s="132" t="e">
        <v>#N/A</v>
      </c>
      <c r="R2600" s="132" t="e">
        <v>#N/A</v>
      </c>
      <c r="S2600" s="132" t="e">
        <v>#N/A</v>
      </c>
      <c r="T2600" s="132" t="e">
        <v>#N/A</v>
      </c>
      <c r="U2600" s="132" t="e">
        <v>#N/A</v>
      </c>
      <c r="V2600" s="132" t="e">
        <v>#N/A</v>
      </c>
      <c r="W2600" s="132" t="e">
        <v>#N/A</v>
      </c>
      <c r="X2600" s="132" t="e">
        <v>#N/A</v>
      </c>
      <c r="Y2600" s="132" t="e">
        <v>#N/A</v>
      </c>
      <c r="Z2600" s="132" t="e">
        <v>#N/A</v>
      </c>
      <c r="AA2600" s="132" t="e">
        <v>#N/A</v>
      </c>
      <c r="AB2600" s="132" t="e">
        <v>#N/A</v>
      </c>
      <c r="AC2600" s="132" t="e">
        <v>#N/A</v>
      </c>
      <c r="AD2600" s="132" t="e">
        <v>#N/A</v>
      </c>
      <c r="AE2600" s="132" t="e">
        <v>#N/A</v>
      </c>
      <c r="AF2600" s="132" t="e">
        <v>#N/A</v>
      </c>
    </row>
    <row r="2601" spans="1:32">
      <c r="A2601" s="129">
        <v>40304</v>
      </c>
      <c r="B2601" s="132" t="e">
        <v>#N/A</v>
      </c>
      <c r="C2601" s="132" t="e">
        <v>#N/A</v>
      </c>
      <c r="D2601" s="132" t="e">
        <v>#N/A</v>
      </c>
      <c r="E2601" s="132" t="e">
        <v>#N/A</v>
      </c>
      <c r="F2601" s="132" t="e">
        <v>#N/A</v>
      </c>
      <c r="G2601" s="132" t="e">
        <v>#N/A</v>
      </c>
      <c r="H2601" s="132" t="e">
        <v>#N/A</v>
      </c>
      <c r="I2601" s="132" t="e">
        <v>#N/A</v>
      </c>
      <c r="J2601" s="132" t="e">
        <v>#N/A</v>
      </c>
      <c r="K2601" s="132" t="e">
        <v>#N/A</v>
      </c>
      <c r="L2601" s="132" t="e">
        <v>#N/A</v>
      </c>
      <c r="M2601" s="132" t="e">
        <v>#N/A</v>
      </c>
      <c r="N2601" s="132" t="e">
        <v>#N/A</v>
      </c>
      <c r="R2601" s="132" t="e">
        <v>#N/A</v>
      </c>
      <c r="S2601" s="132" t="e">
        <v>#N/A</v>
      </c>
      <c r="T2601" s="132" t="e">
        <v>#N/A</v>
      </c>
      <c r="U2601" s="132" t="e">
        <v>#N/A</v>
      </c>
      <c r="V2601" s="132" t="e">
        <v>#N/A</v>
      </c>
      <c r="W2601" s="132" t="e">
        <v>#N/A</v>
      </c>
      <c r="X2601" s="132" t="e">
        <v>#N/A</v>
      </c>
      <c r="Y2601" s="132" t="e">
        <v>#N/A</v>
      </c>
      <c r="Z2601" s="132" t="e">
        <v>#N/A</v>
      </c>
      <c r="AA2601" s="132" t="e">
        <v>#N/A</v>
      </c>
      <c r="AB2601" s="132" t="e">
        <v>#N/A</v>
      </c>
      <c r="AC2601" s="132" t="e">
        <v>#N/A</v>
      </c>
      <c r="AD2601" s="132" t="e">
        <v>#N/A</v>
      </c>
      <c r="AE2601" s="132" t="e">
        <v>#N/A</v>
      </c>
      <c r="AF2601" s="132" t="e">
        <v>#N/A</v>
      </c>
    </row>
    <row r="2602" spans="1:32">
      <c r="A2602" s="129">
        <v>40305</v>
      </c>
      <c r="B2602" s="132" t="e">
        <v>#N/A</v>
      </c>
      <c r="C2602" s="132" t="e">
        <v>#N/A</v>
      </c>
      <c r="D2602" s="132" t="e">
        <v>#N/A</v>
      </c>
      <c r="E2602" s="132" t="e">
        <v>#N/A</v>
      </c>
      <c r="F2602" s="132" t="e">
        <v>#N/A</v>
      </c>
      <c r="G2602" s="132" t="e">
        <v>#N/A</v>
      </c>
      <c r="H2602" s="132" t="e">
        <v>#N/A</v>
      </c>
      <c r="I2602" s="132" t="e">
        <v>#N/A</v>
      </c>
      <c r="J2602" s="132" t="e">
        <v>#N/A</v>
      </c>
      <c r="K2602" s="132" t="e">
        <v>#N/A</v>
      </c>
      <c r="L2602" s="132" t="e">
        <v>#N/A</v>
      </c>
      <c r="M2602" s="132" t="e">
        <v>#N/A</v>
      </c>
      <c r="N2602" s="132" t="e">
        <v>#N/A</v>
      </c>
      <c r="R2602" s="132" t="e">
        <v>#N/A</v>
      </c>
      <c r="S2602" s="132" t="e">
        <v>#N/A</v>
      </c>
      <c r="T2602" s="132" t="e">
        <v>#N/A</v>
      </c>
      <c r="U2602" s="132" t="e">
        <v>#N/A</v>
      </c>
      <c r="V2602" s="132" t="e">
        <v>#N/A</v>
      </c>
      <c r="W2602" s="132" t="e">
        <v>#N/A</v>
      </c>
      <c r="X2602" s="132" t="e">
        <v>#N/A</v>
      </c>
      <c r="Y2602" s="132" t="e">
        <v>#N/A</v>
      </c>
      <c r="Z2602" s="132" t="e">
        <v>#N/A</v>
      </c>
      <c r="AA2602" s="132" t="e">
        <v>#N/A</v>
      </c>
      <c r="AB2602" s="132" t="e">
        <v>#N/A</v>
      </c>
      <c r="AC2602" s="132" t="e">
        <v>#N/A</v>
      </c>
      <c r="AD2602" s="132" t="e">
        <v>#N/A</v>
      </c>
      <c r="AE2602" s="132" t="e">
        <v>#N/A</v>
      </c>
      <c r="AF2602" s="132" t="e">
        <v>#N/A</v>
      </c>
    </row>
    <row r="2603" spans="1:32">
      <c r="A2603" s="129">
        <v>40308</v>
      </c>
      <c r="B2603" s="132">
        <v>366050</v>
      </c>
      <c r="C2603" s="132">
        <v>57888</v>
      </c>
      <c r="D2603" s="132">
        <v>154600</v>
      </c>
      <c r="E2603" s="132">
        <v>26487</v>
      </c>
      <c r="F2603" s="132">
        <v>57850</v>
      </c>
      <c r="G2603" s="132">
        <v>327106</v>
      </c>
      <c r="H2603" s="132">
        <v>9076</v>
      </c>
      <c r="I2603" s="132">
        <v>19868</v>
      </c>
      <c r="J2603" s="132">
        <v>18506</v>
      </c>
      <c r="K2603" s="132">
        <v>5255</v>
      </c>
      <c r="L2603" s="132">
        <v>0</v>
      </c>
      <c r="M2603" s="132">
        <v>38944</v>
      </c>
      <c r="N2603" s="132">
        <v>366050</v>
      </c>
      <c r="R2603" s="132">
        <v>22000</v>
      </c>
      <c r="S2603" s="132">
        <v>38750</v>
      </c>
      <c r="T2603" s="132">
        <v>72590</v>
      </c>
      <c r="U2603" s="132">
        <v>64105</v>
      </c>
      <c r="V2603" s="132">
        <v>0</v>
      </c>
      <c r="W2603" s="132">
        <v>0</v>
      </c>
      <c r="X2603" s="132">
        <v>43506</v>
      </c>
      <c r="Y2603" s="132">
        <v>16730</v>
      </c>
      <c r="Z2603" s="132">
        <v>300</v>
      </c>
      <c r="AA2603" s="132">
        <v>0</v>
      </c>
      <c r="AB2603" s="132">
        <v>2000</v>
      </c>
      <c r="AC2603" s="132">
        <v>0</v>
      </c>
      <c r="AD2603" s="132">
        <v>0</v>
      </c>
      <c r="AE2603" s="132">
        <v>0</v>
      </c>
      <c r="AF2603" s="132">
        <v>0</v>
      </c>
    </row>
    <row r="2604" spans="1:32">
      <c r="A2604" s="129">
        <v>40309</v>
      </c>
      <c r="B2604" s="132" t="e">
        <v>#N/A</v>
      </c>
      <c r="C2604" s="132" t="e">
        <v>#N/A</v>
      </c>
      <c r="D2604" s="132" t="e">
        <v>#N/A</v>
      </c>
      <c r="E2604" s="132" t="e">
        <v>#N/A</v>
      </c>
      <c r="F2604" s="132" t="e">
        <v>#N/A</v>
      </c>
      <c r="G2604" s="132" t="e">
        <v>#N/A</v>
      </c>
      <c r="H2604" s="132" t="e">
        <v>#N/A</v>
      </c>
      <c r="I2604" s="132" t="e">
        <v>#N/A</v>
      </c>
      <c r="J2604" s="132" t="e">
        <v>#N/A</v>
      </c>
      <c r="K2604" s="132" t="e">
        <v>#N/A</v>
      </c>
      <c r="L2604" s="132" t="e">
        <v>#N/A</v>
      </c>
      <c r="M2604" s="132" t="e">
        <v>#N/A</v>
      </c>
      <c r="N2604" s="132" t="e">
        <v>#N/A</v>
      </c>
      <c r="R2604" s="132" t="e">
        <v>#N/A</v>
      </c>
      <c r="S2604" s="132" t="e">
        <v>#N/A</v>
      </c>
      <c r="T2604" s="132" t="e">
        <v>#N/A</v>
      </c>
      <c r="U2604" s="132" t="e">
        <v>#N/A</v>
      </c>
      <c r="V2604" s="132" t="e">
        <v>#N/A</v>
      </c>
      <c r="W2604" s="132" t="e">
        <v>#N/A</v>
      </c>
      <c r="X2604" s="132" t="e">
        <v>#N/A</v>
      </c>
      <c r="Y2604" s="132" t="e">
        <v>#N/A</v>
      </c>
      <c r="Z2604" s="132" t="e">
        <v>#N/A</v>
      </c>
      <c r="AA2604" s="132" t="e">
        <v>#N/A</v>
      </c>
      <c r="AB2604" s="132" t="e">
        <v>#N/A</v>
      </c>
      <c r="AC2604" s="132" t="e">
        <v>#N/A</v>
      </c>
      <c r="AD2604" s="132" t="e">
        <v>#N/A</v>
      </c>
      <c r="AE2604" s="132" t="e">
        <v>#N/A</v>
      </c>
      <c r="AF2604" s="132" t="e">
        <v>#N/A</v>
      </c>
    </row>
    <row r="2605" spans="1:32">
      <c r="A2605" s="129">
        <v>40310</v>
      </c>
      <c r="B2605" s="132" t="e">
        <v>#N/A</v>
      </c>
      <c r="C2605" s="132" t="e">
        <v>#N/A</v>
      </c>
      <c r="D2605" s="132" t="e">
        <v>#N/A</v>
      </c>
      <c r="E2605" s="132" t="e">
        <v>#N/A</v>
      </c>
      <c r="F2605" s="132" t="e">
        <v>#N/A</v>
      </c>
      <c r="G2605" s="132" t="e">
        <v>#N/A</v>
      </c>
      <c r="H2605" s="132" t="e">
        <v>#N/A</v>
      </c>
      <c r="I2605" s="132" t="e">
        <v>#N/A</v>
      </c>
      <c r="J2605" s="132" t="e">
        <v>#N/A</v>
      </c>
      <c r="K2605" s="132" t="e">
        <v>#N/A</v>
      </c>
      <c r="L2605" s="132" t="e">
        <v>#N/A</v>
      </c>
      <c r="M2605" s="132" t="e">
        <v>#N/A</v>
      </c>
      <c r="N2605" s="132" t="e">
        <v>#N/A</v>
      </c>
      <c r="R2605" s="132" t="e">
        <v>#N/A</v>
      </c>
      <c r="S2605" s="132" t="e">
        <v>#N/A</v>
      </c>
      <c r="T2605" s="132" t="e">
        <v>#N/A</v>
      </c>
      <c r="U2605" s="132" t="e">
        <v>#N/A</v>
      </c>
      <c r="V2605" s="132" t="e">
        <v>#N/A</v>
      </c>
      <c r="W2605" s="132" t="e">
        <v>#N/A</v>
      </c>
      <c r="X2605" s="132" t="e">
        <v>#N/A</v>
      </c>
      <c r="Y2605" s="132" t="e">
        <v>#N/A</v>
      </c>
      <c r="Z2605" s="132" t="e">
        <v>#N/A</v>
      </c>
      <c r="AA2605" s="132" t="e">
        <v>#N/A</v>
      </c>
      <c r="AB2605" s="132" t="e">
        <v>#N/A</v>
      </c>
      <c r="AC2605" s="132" t="e">
        <v>#N/A</v>
      </c>
      <c r="AD2605" s="132" t="e">
        <v>#N/A</v>
      </c>
      <c r="AE2605" s="132" t="e">
        <v>#N/A</v>
      </c>
      <c r="AF2605" s="132" t="e">
        <v>#N/A</v>
      </c>
    </row>
    <row r="2606" spans="1:32">
      <c r="A2606" s="129">
        <v>40311</v>
      </c>
      <c r="B2606" s="132" t="e">
        <v>#N/A</v>
      </c>
      <c r="C2606" s="132" t="e">
        <v>#N/A</v>
      </c>
      <c r="D2606" s="132" t="e">
        <v>#N/A</v>
      </c>
      <c r="E2606" s="132" t="e">
        <v>#N/A</v>
      </c>
      <c r="F2606" s="132" t="e">
        <v>#N/A</v>
      </c>
      <c r="G2606" s="132" t="e">
        <v>#N/A</v>
      </c>
      <c r="H2606" s="132" t="e">
        <v>#N/A</v>
      </c>
      <c r="I2606" s="132" t="e">
        <v>#N/A</v>
      </c>
      <c r="J2606" s="132" t="e">
        <v>#N/A</v>
      </c>
      <c r="K2606" s="132" t="e">
        <v>#N/A</v>
      </c>
      <c r="L2606" s="132" t="e">
        <v>#N/A</v>
      </c>
      <c r="M2606" s="132" t="e">
        <v>#N/A</v>
      </c>
      <c r="N2606" s="132" t="e">
        <v>#N/A</v>
      </c>
      <c r="R2606" s="132" t="e">
        <v>#N/A</v>
      </c>
      <c r="S2606" s="132" t="e">
        <v>#N/A</v>
      </c>
      <c r="T2606" s="132" t="e">
        <v>#N/A</v>
      </c>
      <c r="U2606" s="132" t="e">
        <v>#N/A</v>
      </c>
      <c r="V2606" s="132" t="e">
        <v>#N/A</v>
      </c>
      <c r="W2606" s="132" t="e">
        <v>#N/A</v>
      </c>
      <c r="X2606" s="132" t="e">
        <v>#N/A</v>
      </c>
      <c r="Y2606" s="132" t="e">
        <v>#N/A</v>
      </c>
      <c r="Z2606" s="132" t="e">
        <v>#N/A</v>
      </c>
      <c r="AA2606" s="132" t="e">
        <v>#N/A</v>
      </c>
      <c r="AB2606" s="132" t="e">
        <v>#N/A</v>
      </c>
      <c r="AC2606" s="132" t="e">
        <v>#N/A</v>
      </c>
      <c r="AD2606" s="132" t="e">
        <v>#N/A</v>
      </c>
      <c r="AE2606" s="132" t="e">
        <v>#N/A</v>
      </c>
      <c r="AF2606" s="132" t="e">
        <v>#N/A</v>
      </c>
    </row>
    <row r="2607" spans="1:32">
      <c r="A2607" s="129">
        <v>40312</v>
      </c>
      <c r="B2607" s="132" t="e">
        <v>#N/A</v>
      </c>
      <c r="C2607" s="132" t="e">
        <v>#N/A</v>
      </c>
      <c r="D2607" s="132" t="e">
        <v>#N/A</v>
      </c>
      <c r="E2607" s="132" t="e">
        <v>#N/A</v>
      </c>
      <c r="F2607" s="132" t="e">
        <v>#N/A</v>
      </c>
      <c r="G2607" s="132" t="e">
        <v>#N/A</v>
      </c>
      <c r="H2607" s="132" t="e">
        <v>#N/A</v>
      </c>
      <c r="I2607" s="132" t="e">
        <v>#N/A</v>
      </c>
      <c r="J2607" s="132" t="e">
        <v>#N/A</v>
      </c>
      <c r="K2607" s="132" t="e">
        <v>#N/A</v>
      </c>
      <c r="L2607" s="132" t="e">
        <v>#N/A</v>
      </c>
      <c r="M2607" s="132" t="e">
        <v>#N/A</v>
      </c>
      <c r="N2607" s="132" t="e">
        <v>#N/A</v>
      </c>
      <c r="R2607" s="132" t="e">
        <v>#N/A</v>
      </c>
      <c r="S2607" s="132" t="e">
        <v>#N/A</v>
      </c>
      <c r="T2607" s="132" t="e">
        <v>#N/A</v>
      </c>
      <c r="U2607" s="132" t="e">
        <v>#N/A</v>
      </c>
      <c r="V2607" s="132" t="e">
        <v>#N/A</v>
      </c>
      <c r="W2607" s="132" t="e">
        <v>#N/A</v>
      </c>
      <c r="X2607" s="132" t="e">
        <v>#N/A</v>
      </c>
      <c r="Y2607" s="132" t="e">
        <v>#N/A</v>
      </c>
      <c r="Z2607" s="132" t="e">
        <v>#N/A</v>
      </c>
      <c r="AA2607" s="132" t="e">
        <v>#N/A</v>
      </c>
      <c r="AB2607" s="132" t="e">
        <v>#N/A</v>
      </c>
      <c r="AC2607" s="132" t="e">
        <v>#N/A</v>
      </c>
      <c r="AD2607" s="132" t="e">
        <v>#N/A</v>
      </c>
      <c r="AE2607" s="132" t="e">
        <v>#N/A</v>
      </c>
      <c r="AF2607" s="132" t="e">
        <v>#N/A</v>
      </c>
    </row>
    <row r="2608" spans="1:32">
      <c r="A2608" s="129">
        <v>40315</v>
      </c>
      <c r="B2608" s="132" t="e">
        <v>#N/A</v>
      </c>
      <c r="C2608" s="132">
        <v>98997</v>
      </c>
      <c r="D2608" s="132">
        <v>311514</v>
      </c>
      <c r="E2608" s="132">
        <v>49221</v>
      </c>
      <c r="F2608" s="132">
        <v>65850</v>
      </c>
      <c r="G2608" s="132">
        <v>564563</v>
      </c>
      <c r="H2608" s="132">
        <v>22736</v>
      </c>
      <c r="I2608" s="132">
        <v>22468</v>
      </c>
      <c r="J2608" s="132">
        <v>26306</v>
      </c>
      <c r="K2608" s="132">
        <v>5255</v>
      </c>
      <c r="L2608" s="132">
        <v>0</v>
      </c>
      <c r="M2608" s="132">
        <v>55954</v>
      </c>
      <c r="N2608" s="132" t="e">
        <v>#N/A</v>
      </c>
      <c r="R2608" s="132">
        <v>22000</v>
      </c>
      <c r="S2608" s="132">
        <v>55750</v>
      </c>
      <c r="T2608" s="132">
        <v>175892</v>
      </c>
      <c r="U2608" s="132">
        <v>88375</v>
      </c>
      <c r="V2608" s="132">
        <v>0</v>
      </c>
      <c r="W2608" s="132">
        <v>0</v>
      </c>
      <c r="X2608" s="132">
        <v>55016</v>
      </c>
      <c r="Y2608" s="132">
        <v>29230</v>
      </c>
      <c r="Z2608" s="132">
        <v>8404</v>
      </c>
      <c r="AA2608" s="132">
        <v>0</v>
      </c>
      <c r="AB2608" s="132">
        <v>2000</v>
      </c>
      <c r="AC2608" s="132">
        <v>0</v>
      </c>
      <c r="AD2608" s="132">
        <v>0</v>
      </c>
      <c r="AE2608" s="132">
        <v>32950</v>
      </c>
      <c r="AF2608" s="132">
        <v>0</v>
      </c>
    </row>
    <row r="2609" spans="1:32">
      <c r="A2609" s="129">
        <v>40316</v>
      </c>
      <c r="B2609" s="132" t="e">
        <v>#N/A</v>
      </c>
      <c r="C2609" s="132" t="e">
        <v>#N/A</v>
      </c>
      <c r="D2609" s="132" t="e">
        <v>#N/A</v>
      </c>
      <c r="E2609" s="132" t="e">
        <v>#N/A</v>
      </c>
      <c r="F2609" s="132" t="e">
        <v>#N/A</v>
      </c>
      <c r="G2609" s="132" t="e">
        <v>#N/A</v>
      </c>
      <c r="H2609" s="132" t="e">
        <v>#N/A</v>
      </c>
      <c r="I2609" s="132" t="e">
        <v>#N/A</v>
      </c>
      <c r="J2609" s="132" t="e">
        <v>#N/A</v>
      </c>
      <c r="K2609" s="132" t="e">
        <v>#N/A</v>
      </c>
      <c r="L2609" s="132" t="e">
        <v>#N/A</v>
      </c>
      <c r="M2609" s="132" t="e">
        <v>#N/A</v>
      </c>
      <c r="N2609" s="132" t="e">
        <v>#N/A</v>
      </c>
      <c r="R2609" s="132" t="e">
        <v>#N/A</v>
      </c>
      <c r="S2609" s="132" t="e">
        <v>#N/A</v>
      </c>
      <c r="T2609" s="132" t="e">
        <v>#N/A</v>
      </c>
      <c r="U2609" s="132" t="e">
        <v>#N/A</v>
      </c>
      <c r="V2609" s="132" t="e">
        <v>#N/A</v>
      </c>
      <c r="W2609" s="132" t="e">
        <v>#N/A</v>
      </c>
      <c r="X2609" s="132" t="e">
        <v>#N/A</v>
      </c>
      <c r="Y2609" s="132" t="e">
        <v>#N/A</v>
      </c>
      <c r="Z2609" s="132" t="e">
        <v>#N/A</v>
      </c>
      <c r="AA2609" s="132" t="e">
        <v>#N/A</v>
      </c>
      <c r="AB2609" s="132" t="e">
        <v>#N/A</v>
      </c>
      <c r="AC2609" s="132" t="e">
        <v>#N/A</v>
      </c>
      <c r="AD2609" s="132" t="e">
        <v>#N/A</v>
      </c>
      <c r="AE2609" s="132" t="e">
        <v>#N/A</v>
      </c>
      <c r="AF2609" s="132" t="e">
        <v>#N/A</v>
      </c>
    </row>
    <row r="2610" spans="1:32">
      <c r="A2610" s="129">
        <v>40317</v>
      </c>
      <c r="B2610" s="132" t="e">
        <v>#N/A</v>
      </c>
      <c r="C2610" s="132" t="e">
        <v>#N/A</v>
      </c>
      <c r="D2610" s="132" t="e">
        <v>#N/A</v>
      </c>
      <c r="E2610" s="132" t="e">
        <v>#N/A</v>
      </c>
      <c r="F2610" s="132" t="e">
        <v>#N/A</v>
      </c>
      <c r="G2610" s="132" t="e">
        <v>#N/A</v>
      </c>
      <c r="H2610" s="132" t="e">
        <v>#N/A</v>
      </c>
      <c r="I2610" s="132" t="e">
        <v>#N/A</v>
      </c>
      <c r="J2610" s="132" t="e">
        <v>#N/A</v>
      </c>
      <c r="K2610" s="132" t="e">
        <v>#N/A</v>
      </c>
      <c r="L2610" s="132" t="e">
        <v>#N/A</v>
      </c>
      <c r="M2610" s="132" t="e">
        <v>#N/A</v>
      </c>
      <c r="N2610" s="132" t="e">
        <v>#N/A</v>
      </c>
      <c r="R2610" s="132" t="e">
        <v>#N/A</v>
      </c>
      <c r="S2610" s="132" t="e">
        <v>#N/A</v>
      </c>
      <c r="T2610" s="132" t="e">
        <v>#N/A</v>
      </c>
      <c r="U2610" s="132" t="e">
        <v>#N/A</v>
      </c>
      <c r="V2610" s="132" t="e">
        <v>#N/A</v>
      </c>
      <c r="W2610" s="132" t="e">
        <v>#N/A</v>
      </c>
      <c r="X2610" s="132" t="e">
        <v>#N/A</v>
      </c>
      <c r="Y2610" s="132" t="e">
        <v>#N/A</v>
      </c>
      <c r="Z2610" s="132" t="e">
        <v>#N/A</v>
      </c>
      <c r="AA2610" s="132" t="e">
        <v>#N/A</v>
      </c>
      <c r="AB2610" s="132" t="e">
        <v>#N/A</v>
      </c>
      <c r="AC2610" s="132" t="e">
        <v>#N/A</v>
      </c>
      <c r="AD2610" s="132" t="e">
        <v>#N/A</v>
      </c>
      <c r="AE2610" s="132" t="e">
        <v>#N/A</v>
      </c>
      <c r="AF2610" s="132" t="e">
        <v>#N/A</v>
      </c>
    </row>
    <row r="2611" spans="1:32">
      <c r="A2611" s="129">
        <v>40318</v>
      </c>
      <c r="B2611" s="132">
        <v>791971</v>
      </c>
      <c r="C2611" s="132">
        <v>101997</v>
      </c>
      <c r="D2611" s="132">
        <v>404974</v>
      </c>
      <c r="E2611" s="132">
        <v>70601</v>
      </c>
      <c r="F2611" s="132">
        <v>70850</v>
      </c>
      <c r="G2611" s="132">
        <v>711313</v>
      </c>
      <c r="H2611" s="132">
        <v>31970</v>
      </c>
      <c r="I2611" s="132">
        <v>31018</v>
      </c>
      <c r="J2611" s="132">
        <v>34736</v>
      </c>
      <c r="K2611" s="132">
        <v>16735</v>
      </c>
      <c r="L2611" s="132">
        <v>0</v>
      </c>
      <c r="M2611" s="132">
        <v>80658</v>
      </c>
      <c r="N2611" s="132">
        <v>791971</v>
      </c>
      <c r="R2611" s="132">
        <v>22000</v>
      </c>
      <c r="S2611" s="132">
        <v>63700</v>
      </c>
      <c r="T2611" s="132">
        <v>248282</v>
      </c>
      <c r="U2611" s="132">
        <v>102375</v>
      </c>
      <c r="V2611" s="132">
        <v>0</v>
      </c>
      <c r="W2611" s="132">
        <v>4620</v>
      </c>
      <c r="X2611" s="132">
        <v>62066</v>
      </c>
      <c r="Y2611" s="132">
        <v>33530</v>
      </c>
      <c r="Z2611" s="132">
        <v>8404</v>
      </c>
      <c r="AA2611" s="132">
        <v>0</v>
      </c>
      <c r="AB2611" s="132">
        <v>2000</v>
      </c>
      <c r="AC2611" s="132">
        <v>0</v>
      </c>
      <c r="AD2611" s="132">
        <v>0</v>
      </c>
      <c r="AE2611" s="132">
        <v>32950</v>
      </c>
      <c r="AF2611" s="132">
        <v>9800</v>
      </c>
    </row>
    <row r="2612" spans="1:32">
      <c r="A2612" s="129">
        <v>40319</v>
      </c>
      <c r="B2612" s="132" t="e">
        <v>#N/A</v>
      </c>
      <c r="C2612" s="132" t="e">
        <v>#N/A</v>
      </c>
      <c r="D2612" s="132" t="e">
        <v>#N/A</v>
      </c>
      <c r="E2612" s="132" t="e">
        <v>#N/A</v>
      </c>
      <c r="F2612" s="132" t="e">
        <v>#N/A</v>
      </c>
      <c r="G2612" s="132" t="e">
        <v>#N/A</v>
      </c>
      <c r="H2612" s="132" t="e">
        <v>#N/A</v>
      </c>
      <c r="I2612" s="132" t="e">
        <v>#N/A</v>
      </c>
      <c r="J2612" s="132" t="e">
        <v>#N/A</v>
      </c>
      <c r="K2612" s="132" t="e">
        <v>#N/A</v>
      </c>
      <c r="L2612" s="132" t="e">
        <v>#N/A</v>
      </c>
      <c r="M2612" s="132" t="e">
        <v>#N/A</v>
      </c>
      <c r="N2612" s="132" t="e">
        <v>#N/A</v>
      </c>
      <c r="R2612" s="132" t="e">
        <v>#N/A</v>
      </c>
      <c r="S2612" s="132" t="e">
        <v>#N/A</v>
      </c>
      <c r="T2612" s="132" t="e">
        <v>#N/A</v>
      </c>
      <c r="U2612" s="132" t="e">
        <v>#N/A</v>
      </c>
      <c r="V2612" s="132" t="e">
        <v>#N/A</v>
      </c>
      <c r="W2612" s="132" t="e">
        <v>#N/A</v>
      </c>
      <c r="X2612" s="132" t="e">
        <v>#N/A</v>
      </c>
      <c r="Y2612" s="132" t="e">
        <v>#N/A</v>
      </c>
      <c r="Z2612" s="132" t="e">
        <v>#N/A</v>
      </c>
      <c r="AA2612" s="132" t="e">
        <v>#N/A</v>
      </c>
      <c r="AB2612" s="132" t="e">
        <v>#N/A</v>
      </c>
      <c r="AC2612" s="132" t="e">
        <v>#N/A</v>
      </c>
      <c r="AD2612" s="132" t="e">
        <v>#N/A</v>
      </c>
      <c r="AE2612" s="132" t="e">
        <v>#N/A</v>
      </c>
      <c r="AF2612" s="132" t="e">
        <v>#N/A</v>
      </c>
    </row>
    <row r="2613" spans="1:32">
      <c r="A2613" s="129">
        <v>40322</v>
      </c>
      <c r="B2613" s="132" t="e">
        <v>#N/A</v>
      </c>
      <c r="C2613" s="132" t="e">
        <v>#N/A</v>
      </c>
      <c r="D2613" s="132" t="e">
        <v>#N/A</v>
      </c>
      <c r="E2613" s="132" t="e">
        <v>#N/A</v>
      </c>
      <c r="F2613" s="132" t="e">
        <v>#N/A</v>
      </c>
      <c r="G2613" s="132" t="e">
        <v>#N/A</v>
      </c>
      <c r="H2613" s="132" t="e">
        <v>#N/A</v>
      </c>
      <c r="I2613" s="132" t="e">
        <v>#N/A</v>
      </c>
      <c r="J2613" s="132" t="e">
        <v>#N/A</v>
      </c>
      <c r="K2613" s="132" t="e">
        <v>#N/A</v>
      </c>
      <c r="L2613" s="132" t="e">
        <v>#N/A</v>
      </c>
      <c r="M2613" s="132" t="e">
        <v>#N/A</v>
      </c>
      <c r="N2613" s="132" t="e">
        <v>#N/A</v>
      </c>
      <c r="R2613" s="132" t="e">
        <v>#N/A</v>
      </c>
      <c r="S2613" s="132" t="e">
        <v>#N/A</v>
      </c>
      <c r="T2613" s="132" t="e">
        <v>#N/A</v>
      </c>
      <c r="U2613" s="132" t="e">
        <v>#N/A</v>
      </c>
      <c r="V2613" s="132" t="e">
        <v>#N/A</v>
      </c>
      <c r="W2613" s="132" t="e">
        <v>#N/A</v>
      </c>
      <c r="X2613" s="132" t="e">
        <v>#N/A</v>
      </c>
      <c r="Y2613" s="132" t="e">
        <v>#N/A</v>
      </c>
      <c r="Z2613" s="132" t="e">
        <v>#N/A</v>
      </c>
      <c r="AA2613" s="132" t="e">
        <v>#N/A</v>
      </c>
      <c r="AB2613" s="132" t="e">
        <v>#N/A</v>
      </c>
      <c r="AC2613" s="132" t="e">
        <v>#N/A</v>
      </c>
      <c r="AD2613" s="132" t="e">
        <v>#N/A</v>
      </c>
      <c r="AE2613" s="132" t="e">
        <v>#N/A</v>
      </c>
      <c r="AF2613" s="132" t="e">
        <v>#N/A</v>
      </c>
    </row>
    <row r="2614" spans="1:32">
      <c r="A2614" s="129">
        <v>40323</v>
      </c>
      <c r="B2614" s="132">
        <v>1049692</v>
      </c>
      <c r="C2614" s="132">
        <v>129040</v>
      </c>
      <c r="D2614" s="132">
        <v>507596</v>
      </c>
      <c r="E2614" s="132">
        <v>79921</v>
      </c>
      <c r="F2614" s="132">
        <v>134500</v>
      </c>
      <c r="G2614" s="132">
        <v>934388</v>
      </c>
      <c r="H2614" s="132">
        <v>40975</v>
      </c>
      <c r="I2614" s="132">
        <v>53599</v>
      </c>
      <c r="J2614" s="132">
        <v>47851</v>
      </c>
      <c r="K2614" s="132">
        <v>19160</v>
      </c>
      <c r="L2614" s="132">
        <v>300</v>
      </c>
      <c r="M2614" s="132">
        <v>115304</v>
      </c>
      <c r="N2614" s="132">
        <v>1049692</v>
      </c>
      <c r="R2614" s="132">
        <v>46150</v>
      </c>
      <c r="S2614" s="132">
        <v>79700</v>
      </c>
      <c r="T2614" s="132">
        <v>281982</v>
      </c>
      <c r="U2614" s="132">
        <v>143148</v>
      </c>
      <c r="V2614" s="132">
        <v>0</v>
      </c>
      <c r="W2614" s="132">
        <v>4620</v>
      </c>
      <c r="X2614" s="132">
        <v>67716</v>
      </c>
      <c r="Y2614" s="132">
        <v>33530</v>
      </c>
      <c r="Z2614" s="132">
        <v>8894</v>
      </c>
      <c r="AA2614" s="132">
        <v>0</v>
      </c>
      <c r="AB2614" s="132">
        <v>2000</v>
      </c>
      <c r="AC2614" s="132">
        <v>0</v>
      </c>
      <c r="AD2614" s="132">
        <v>0</v>
      </c>
      <c r="AE2614" s="132">
        <v>57832</v>
      </c>
      <c r="AF2614" s="132">
        <v>9800</v>
      </c>
    </row>
    <row r="2615" spans="1:32">
      <c r="A2615" s="129">
        <v>40324</v>
      </c>
      <c r="B2615" s="132" t="e">
        <v>#N/A</v>
      </c>
      <c r="C2615" s="132" t="e">
        <v>#N/A</v>
      </c>
      <c r="D2615" s="132" t="e">
        <v>#N/A</v>
      </c>
      <c r="E2615" s="132" t="e">
        <v>#N/A</v>
      </c>
      <c r="F2615" s="132" t="e">
        <v>#N/A</v>
      </c>
      <c r="G2615" s="132" t="e">
        <v>#N/A</v>
      </c>
      <c r="H2615" s="132" t="e">
        <v>#N/A</v>
      </c>
      <c r="I2615" s="132" t="e">
        <v>#N/A</v>
      </c>
      <c r="J2615" s="132" t="e">
        <v>#N/A</v>
      </c>
      <c r="K2615" s="132" t="e">
        <v>#N/A</v>
      </c>
      <c r="L2615" s="132" t="e">
        <v>#N/A</v>
      </c>
      <c r="M2615" s="132" t="e">
        <v>#N/A</v>
      </c>
      <c r="N2615" s="132" t="e">
        <v>#N/A</v>
      </c>
      <c r="R2615" s="132" t="e">
        <v>#N/A</v>
      </c>
      <c r="S2615" s="132" t="e">
        <v>#N/A</v>
      </c>
      <c r="T2615" s="132" t="e">
        <v>#N/A</v>
      </c>
      <c r="U2615" s="132" t="e">
        <v>#N/A</v>
      </c>
      <c r="V2615" s="132" t="e">
        <v>#N/A</v>
      </c>
      <c r="W2615" s="132" t="e">
        <v>#N/A</v>
      </c>
      <c r="X2615" s="132" t="e">
        <v>#N/A</v>
      </c>
      <c r="Y2615" s="132" t="e">
        <v>#N/A</v>
      </c>
      <c r="Z2615" s="132" t="e">
        <v>#N/A</v>
      </c>
      <c r="AA2615" s="132" t="e">
        <v>#N/A</v>
      </c>
      <c r="AB2615" s="132" t="e">
        <v>#N/A</v>
      </c>
      <c r="AC2615" s="132" t="e">
        <v>#N/A</v>
      </c>
      <c r="AD2615" s="132" t="e">
        <v>#N/A</v>
      </c>
      <c r="AE2615" s="132" t="e">
        <v>#N/A</v>
      </c>
      <c r="AF2615" s="132" t="e">
        <v>#N/A</v>
      </c>
    </row>
    <row r="2616" spans="1:32">
      <c r="A2616" s="129">
        <v>40325</v>
      </c>
      <c r="B2616" s="132" t="e">
        <v>#N/A</v>
      </c>
      <c r="C2616" s="132" t="e">
        <v>#N/A</v>
      </c>
      <c r="D2616" s="132" t="e">
        <v>#N/A</v>
      </c>
      <c r="E2616" s="132" t="e">
        <v>#N/A</v>
      </c>
      <c r="F2616" s="132" t="e">
        <v>#N/A</v>
      </c>
      <c r="G2616" s="132" t="e">
        <v>#N/A</v>
      </c>
      <c r="H2616" s="132" t="e">
        <v>#N/A</v>
      </c>
      <c r="I2616" s="132" t="e">
        <v>#N/A</v>
      </c>
      <c r="J2616" s="132" t="e">
        <v>#N/A</v>
      </c>
      <c r="K2616" s="132" t="e">
        <v>#N/A</v>
      </c>
      <c r="L2616" s="132" t="e">
        <v>#N/A</v>
      </c>
      <c r="M2616" s="132" t="e">
        <v>#N/A</v>
      </c>
      <c r="N2616" s="132" t="e">
        <v>#N/A</v>
      </c>
      <c r="R2616" s="132" t="e">
        <v>#N/A</v>
      </c>
      <c r="S2616" s="132" t="e">
        <v>#N/A</v>
      </c>
      <c r="T2616" s="132" t="e">
        <v>#N/A</v>
      </c>
      <c r="U2616" s="132" t="e">
        <v>#N/A</v>
      </c>
      <c r="V2616" s="132" t="e">
        <v>#N/A</v>
      </c>
      <c r="W2616" s="132" t="e">
        <v>#N/A</v>
      </c>
      <c r="X2616" s="132" t="e">
        <v>#N/A</v>
      </c>
      <c r="Y2616" s="132" t="e">
        <v>#N/A</v>
      </c>
      <c r="Z2616" s="132" t="e">
        <v>#N/A</v>
      </c>
      <c r="AA2616" s="132" t="e">
        <v>#N/A</v>
      </c>
      <c r="AB2616" s="132" t="e">
        <v>#N/A</v>
      </c>
      <c r="AC2616" s="132" t="e">
        <v>#N/A</v>
      </c>
      <c r="AD2616" s="132" t="e">
        <v>#N/A</v>
      </c>
      <c r="AE2616" s="132" t="e">
        <v>#N/A</v>
      </c>
      <c r="AF2616" s="132" t="e">
        <v>#N/A</v>
      </c>
    </row>
    <row r="2617" spans="1:32">
      <c r="A2617" s="129">
        <v>40326</v>
      </c>
      <c r="B2617" s="132" t="e">
        <v>#N/A</v>
      </c>
      <c r="C2617" s="132" t="e">
        <v>#N/A</v>
      </c>
      <c r="D2617" s="132" t="e">
        <v>#N/A</v>
      </c>
      <c r="E2617" s="132" t="e">
        <v>#N/A</v>
      </c>
      <c r="F2617" s="132" t="e">
        <v>#N/A</v>
      </c>
      <c r="G2617" s="132" t="e">
        <v>#N/A</v>
      </c>
      <c r="H2617" s="132" t="e">
        <v>#N/A</v>
      </c>
      <c r="I2617" s="132" t="e">
        <v>#N/A</v>
      </c>
      <c r="J2617" s="132" t="e">
        <v>#N/A</v>
      </c>
      <c r="K2617" s="132" t="e">
        <v>#N/A</v>
      </c>
      <c r="L2617" s="132" t="e">
        <v>#N/A</v>
      </c>
      <c r="M2617" s="132" t="e">
        <v>#N/A</v>
      </c>
      <c r="N2617" s="132" t="e">
        <v>#N/A</v>
      </c>
      <c r="R2617" s="132" t="e">
        <v>#N/A</v>
      </c>
      <c r="S2617" s="132" t="e">
        <v>#N/A</v>
      </c>
      <c r="T2617" s="132" t="e">
        <v>#N/A</v>
      </c>
      <c r="U2617" s="132" t="e">
        <v>#N/A</v>
      </c>
      <c r="V2617" s="132" t="e">
        <v>#N/A</v>
      </c>
      <c r="W2617" s="132" t="e">
        <v>#N/A</v>
      </c>
      <c r="X2617" s="132" t="e">
        <v>#N/A</v>
      </c>
      <c r="Y2617" s="132" t="e">
        <v>#N/A</v>
      </c>
      <c r="Z2617" s="132" t="e">
        <v>#N/A</v>
      </c>
      <c r="AA2617" s="132" t="e">
        <v>#N/A</v>
      </c>
      <c r="AB2617" s="132" t="e">
        <v>#N/A</v>
      </c>
      <c r="AC2617" s="132" t="e">
        <v>#N/A</v>
      </c>
      <c r="AD2617" s="132" t="e">
        <v>#N/A</v>
      </c>
      <c r="AE2617" s="132" t="e">
        <v>#N/A</v>
      </c>
      <c r="AF2617" s="132" t="e">
        <v>#N/A</v>
      </c>
    </row>
    <row r="2618" spans="1:32">
      <c r="A2618" s="129">
        <v>40330</v>
      </c>
      <c r="B2618" s="132" t="e">
        <v>#N/A</v>
      </c>
      <c r="C2618" s="132" t="e">
        <v>#N/A</v>
      </c>
      <c r="D2618" s="132" t="e">
        <v>#N/A</v>
      </c>
      <c r="E2618" s="132" t="e">
        <v>#N/A</v>
      </c>
      <c r="F2618" s="132" t="e">
        <v>#N/A</v>
      </c>
      <c r="G2618" s="132" t="e">
        <v>#N/A</v>
      </c>
      <c r="H2618" s="132" t="e">
        <v>#N/A</v>
      </c>
      <c r="I2618" s="132" t="e">
        <v>#N/A</v>
      </c>
      <c r="J2618" s="132" t="e">
        <v>#N/A</v>
      </c>
      <c r="K2618" s="132" t="e">
        <v>#N/A</v>
      </c>
      <c r="L2618" s="132" t="e">
        <v>#N/A</v>
      </c>
      <c r="M2618" s="132" t="e">
        <v>#N/A</v>
      </c>
      <c r="N2618" s="132" t="e">
        <v>#N/A</v>
      </c>
      <c r="R2618" s="132" t="e">
        <v>#N/A</v>
      </c>
      <c r="S2618" s="132" t="e">
        <v>#N/A</v>
      </c>
      <c r="T2618" s="132" t="e">
        <v>#N/A</v>
      </c>
      <c r="U2618" s="132" t="e">
        <v>#N/A</v>
      </c>
      <c r="V2618" s="132" t="e">
        <v>#N/A</v>
      </c>
      <c r="W2618" s="132" t="e">
        <v>#N/A</v>
      </c>
      <c r="X2618" s="132" t="e">
        <v>#N/A</v>
      </c>
      <c r="Y2618" s="132" t="e">
        <v>#N/A</v>
      </c>
      <c r="Z2618" s="132" t="e">
        <v>#N/A</v>
      </c>
      <c r="AA2618" s="132" t="e">
        <v>#N/A</v>
      </c>
      <c r="AB2618" s="132" t="e">
        <v>#N/A</v>
      </c>
      <c r="AC2618" s="132" t="e">
        <v>#N/A</v>
      </c>
      <c r="AD2618" s="132" t="e">
        <v>#N/A</v>
      </c>
      <c r="AE2618" s="132" t="e">
        <v>#N/A</v>
      </c>
      <c r="AF2618" s="132" t="e">
        <v>#N/A</v>
      </c>
    </row>
    <row r="2619" spans="1:32">
      <c r="A2619" s="129">
        <v>40331</v>
      </c>
      <c r="B2619" s="132" t="e">
        <v>#N/A</v>
      </c>
      <c r="C2619" s="132" t="e">
        <v>#N/A</v>
      </c>
      <c r="D2619" s="132" t="e">
        <v>#N/A</v>
      </c>
      <c r="E2619" s="132" t="e">
        <v>#N/A</v>
      </c>
      <c r="F2619" s="132" t="e">
        <v>#N/A</v>
      </c>
      <c r="G2619" s="132" t="e">
        <v>#N/A</v>
      </c>
      <c r="H2619" s="132" t="e">
        <v>#N/A</v>
      </c>
      <c r="I2619" s="132" t="e">
        <v>#N/A</v>
      </c>
      <c r="J2619" s="132" t="e">
        <v>#N/A</v>
      </c>
      <c r="K2619" s="132" t="e">
        <v>#N/A</v>
      </c>
      <c r="L2619" s="132" t="e">
        <v>#N/A</v>
      </c>
      <c r="M2619" s="132" t="e">
        <v>#N/A</v>
      </c>
      <c r="N2619" s="132" t="e">
        <v>#N/A</v>
      </c>
      <c r="R2619" s="132" t="e">
        <v>#N/A</v>
      </c>
      <c r="S2619" s="132" t="e">
        <v>#N/A</v>
      </c>
      <c r="T2619" s="132" t="e">
        <v>#N/A</v>
      </c>
      <c r="U2619" s="132" t="e">
        <v>#N/A</v>
      </c>
      <c r="V2619" s="132" t="e">
        <v>#N/A</v>
      </c>
      <c r="W2619" s="132" t="e">
        <v>#N/A</v>
      </c>
      <c r="X2619" s="132" t="e">
        <v>#N/A</v>
      </c>
      <c r="Y2619" s="132" t="e">
        <v>#N/A</v>
      </c>
      <c r="Z2619" s="132" t="e">
        <v>#N/A</v>
      </c>
      <c r="AA2619" s="132" t="e">
        <v>#N/A</v>
      </c>
      <c r="AB2619" s="132" t="e">
        <v>#N/A</v>
      </c>
      <c r="AC2619" s="132" t="e">
        <v>#N/A</v>
      </c>
      <c r="AD2619" s="132" t="e">
        <v>#N/A</v>
      </c>
      <c r="AE2619" s="132" t="e">
        <v>#N/A</v>
      </c>
      <c r="AF2619" s="132" t="e">
        <v>#N/A</v>
      </c>
    </row>
    <row r="2620" spans="1:32">
      <c r="A2620" s="129">
        <v>40332</v>
      </c>
      <c r="B2620" s="132" t="e">
        <v>#N/A</v>
      </c>
      <c r="C2620" s="132" t="e">
        <v>#N/A</v>
      </c>
      <c r="D2620" s="132" t="e">
        <v>#N/A</v>
      </c>
      <c r="E2620" s="132" t="e">
        <v>#N/A</v>
      </c>
      <c r="F2620" s="132" t="e">
        <v>#N/A</v>
      </c>
      <c r="G2620" s="132" t="e">
        <v>#N/A</v>
      </c>
      <c r="H2620" s="132" t="e">
        <v>#N/A</v>
      </c>
      <c r="I2620" s="132" t="e">
        <v>#N/A</v>
      </c>
      <c r="J2620" s="132" t="e">
        <v>#N/A</v>
      </c>
      <c r="K2620" s="132" t="e">
        <v>#N/A</v>
      </c>
      <c r="L2620" s="132" t="e">
        <v>#N/A</v>
      </c>
      <c r="M2620" s="132" t="e">
        <v>#N/A</v>
      </c>
      <c r="N2620" s="132" t="e">
        <v>#N/A</v>
      </c>
      <c r="R2620" s="132" t="e">
        <v>#N/A</v>
      </c>
      <c r="S2620" s="132" t="e">
        <v>#N/A</v>
      </c>
      <c r="T2620" s="132" t="e">
        <v>#N/A</v>
      </c>
      <c r="U2620" s="132" t="e">
        <v>#N/A</v>
      </c>
      <c r="V2620" s="132" t="e">
        <v>#N/A</v>
      </c>
      <c r="W2620" s="132" t="e">
        <v>#N/A</v>
      </c>
      <c r="X2620" s="132" t="e">
        <v>#N/A</v>
      </c>
      <c r="Y2620" s="132" t="e">
        <v>#N/A</v>
      </c>
      <c r="Z2620" s="132" t="e">
        <v>#N/A</v>
      </c>
      <c r="AA2620" s="132" t="e">
        <v>#N/A</v>
      </c>
      <c r="AB2620" s="132" t="e">
        <v>#N/A</v>
      </c>
      <c r="AC2620" s="132" t="e">
        <v>#N/A</v>
      </c>
      <c r="AD2620" s="132" t="e">
        <v>#N/A</v>
      </c>
      <c r="AE2620" s="132" t="e">
        <v>#N/A</v>
      </c>
      <c r="AF2620" s="132" t="e">
        <v>#N/A</v>
      </c>
    </row>
    <row r="2621" spans="1:32">
      <c r="A2621" s="129">
        <v>40333</v>
      </c>
      <c r="B2621" s="132" t="e">
        <v>#N/A</v>
      </c>
      <c r="C2621" s="132" t="e">
        <v>#N/A</v>
      </c>
      <c r="D2621" s="132" t="e">
        <v>#N/A</v>
      </c>
      <c r="E2621" s="132" t="e">
        <v>#N/A</v>
      </c>
      <c r="F2621" s="132" t="e">
        <v>#N/A</v>
      </c>
      <c r="G2621" s="132" t="e">
        <v>#N/A</v>
      </c>
      <c r="H2621" s="132" t="e">
        <v>#N/A</v>
      </c>
      <c r="I2621" s="132" t="e">
        <v>#N/A</v>
      </c>
      <c r="J2621" s="132" t="e">
        <v>#N/A</v>
      </c>
      <c r="K2621" s="132" t="e">
        <v>#N/A</v>
      </c>
      <c r="L2621" s="132" t="e">
        <v>#N/A</v>
      </c>
      <c r="M2621" s="132" t="e">
        <v>#N/A</v>
      </c>
      <c r="N2621" s="132" t="e">
        <v>#N/A</v>
      </c>
      <c r="R2621" s="132" t="e">
        <v>#N/A</v>
      </c>
      <c r="S2621" s="132" t="e">
        <v>#N/A</v>
      </c>
      <c r="T2621" s="132" t="e">
        <v>#N/A</v>
      </c>
      <c r="U2621" s="132" t="e">
        <v>#N/A</v>
      </c>
      <c r="V2621" s="132" t="e">
        <v>#N/A</v>
      </c>
      <c r="W2621" s="132" t="e">
        <v>#N/A</v>
      </c>
      <c r="X2621" s="132" t="e">
        <v>#N/A</v>
      </c>
      <c r="Y2621" s="132" t="e">
        <v>#N/A</v>
      </c>
      <c r="Z2621" s="132" t="e">
        <v>#N/A</v>
      </c>
      <c r="AA2621" s="132" t="e">
        <v>#N/A</v>
      </c>
      <c r="AB2621" s="132" t="e">
        <v>#N/A</v>
      </c>
      <c r="AC2621" s="132" t="e">
        <v>#N/A</v>
      </c>
      <c r="AD2621" s="132" t="e">
        <v>#N/A</v>
      </c>
      <c r="AE2621" s="132" t="e">
        <v>#N/A</v>
      </c>
      <c r="AF2621" s="132" t="e">
        <v>#N/A</v>
      </c>
    </row>
    <row r="2622" spans="1:32">
      <c r="A2622" s="129">
        <v>40336</v>
      </c>
      <c r="B2622" s="132" t="e">
        <v>#N/A</v>
      </c>
      <c r="C2622" s="132" t="e">
        <v>#N/A</v>
      </c>
      <c r="D2622" s="132" t="e">
        <v>#N/A</v>
      </c>
      <c r="E2622" s="132" t="e">
        <v>#N/A</v>
      </c>
      <c r="F2622" s="132" t="e">
        <v>#N/A</v>
      </c>
      <c r="G2622" s="132" t="e">
        <v>#N/A</v>
      </c>
      <c r="H2622" s="132" t="e">
        <v>#N/A</v>
      </c>
      <c r="I2622" s="132" t="e">
        <v>#N/A</v>
      </c>
      <c r="J2622" s="132" t="e">
        <v>#N/A</v>
      </c>
      <c r="K2622" s="132" t="e">
        <v>#N/A</v>
      </c>
      <c r="L2622" s="132" t="e">
        <v>#N/A</v>
      </c>
      <c r="M2622" s="132" t="e">
        <v>#N/A</v>
      </c>
      <c r="N2622" s="132" t="e">
        <v>#N/A</v>
      </c>
      <c r="R2622" s="132" t="e">
        <v>#N/A</v>
      </c>
      <c r="S2622" s="132" t="e">
        <v>#N/A</v>
      </c>
      <c r="T2622" s="132" t="e">
        <v>#N/A</v>
      </c>
      <c r="U2622" s="132" t="e">
        <v>#N/A</v>
      </c>
      <c r="V2622" s="132" t="e">
        <v>#N/A</v>
      </c>
      <c r="W2622" s="132" t="e">
        <v>#N/A</v>
      </c>
      <c r="X2622" s="132" t="e">
        <v>#N/A</v>
      </c>
      <c r="Y2622" s="132" t="e">
        <v>#N/A</v>
      </c>
      <c r="Z2622" s="132" t="e">
        <v>#N/A</v>
      </c>
      <c r="AA2622" s="132" t="e">
        <v>#N/A</v>
      </c>
      <c r="AB2622" s="132" t="e">
        <v>#N/A</v>
      </c>
      <c r="AC2622" s="132" t="e">
        <v>#N/A</v>
      </c>
      <c r="AD2622" s="132" t="e">
        <v>#N/A</v>
      </c>
      <c r="AE2622" s="132" t="e">
        <v>#N/A</v>
      </c>
      <c r="AF2622" s="132" t="e">
        <v>#N/A</v>
      </c>
    </row>
    <row r="2623" spans="1:32">
      <c r="A2623" s="129">
        <v>40337</v>
      </c>
      <c r="B2623" s="132" t="e">
        <v>#N/A</v>
      </c>
      <c r="C2623" s="132" t="e">
        <v>#N/A</v>
      </c>
      <c r="D2623" s="132" t="e">
        <v>#N/A</v>
      </c>
      <c r="E2623" s="132" t="e">
        <v>#N/A</v>
      </c>
      <c r="F2623" s="132" t="e">
        <v>#N/A</v>
      </c>
      <c r="G2623" s="132" t="e">
        <v>#N/A</v>
      </c>
      <c r="H2623" s="132" t="e">
        <v>#N/A</v>
      </c>
      <c r="I2623" s="132" t="e">
        <v>#N/A</v>
      </c>
      <c r="J2623" s="132" t="e">
        <v>#N/A</v>
      </c>
      <c r="K2623" s="132" t="e">
        <v>#N/A</v>
      </c>
      <c r="L2623" s="132" t="e">
        <v>#N/A</v>
      </c>
      <c r="M2623" s="132" t="e">
        <v>#N/A</v>
      </c>
      <c r="N2623" s="132" t="e">
        <v>#N/A</v>
      </c>
      <c r="R2623" s="132" t="e">
        <v>#N/A</v>
      </c>
      <c r="S2623" s="132" t="e">
        <v>#N/A</v>
      </c>
      <c r="T2623" s="132" t="e">
        <v>#N/A</v>
      </c>
      <c r="U2623" s="132" t="e">
        <v>#N/A</v>
      </c>
      <c r="V2623" s="132" t="e">
        <v>#N/A</v>
      </c>
      <c r="W2623" s="132" t="e">
        <v>#N/A</v>
      </c>
      <c r="X2623" s="132" t="e">
        <v>#N/A</v>
      </c>
      <c r="Y2623" s="132" t="e">
        <v>#N/A</v>
      </c>
      <c r="Z2623" s="132" t="e">
        <v>#N/A</v>
      </c>
      <c r="AA2623" s="132" t="e">
        <v>#N/A</v>
      </c>
      <c r="AB2623" s="132" t="e">
        <v>#N/A</v>
      </c>
      <c r="AC2623" s="132" t="e">
        <v>#N/A</v>
      </c>
      <c r="AD2623" s="132" t="e">
        <v>#N/A</v>
      </c>
      <c r="AE2623" s="132" t="e">
        <v>#N/A</v>
      </c>
      <c r="AF2623" s="132" t="e">
        <v>#N/A</v>
      </c>
    </row>
    <row r="2624" spans="1:32">
      <c r="A2624" s="129">
        <v>40338</v>
      </c>
      <c r="B2624" s="132" t="e">
        <v>#N/A</v>
      </c>
      <c r="C2624" s="132" t="e">
        <v>#N/A</v>
      </c>
      <c r="D2624" s="132" t="e">
        <v>#N/A</v>
      </c>
      <c r="E2624" s="132" t="e">
        <v>#N/A</v>
      </c>
      <c r="F2624" s="132" t="e">
        <v>#N/A</v>
      </c>
      <c r="G2624" s="132" t="e">
        <v>#N/A</v>
      </c>
      <c r="H2624" s="132" t="e">
        <v>#N/A</v>
      </c>
      <c r="I2624" s="132" t="e">
        <v>#N/A</v>
      </c>
      <c r="J2624" s="132" t="e">
        <v>#N/A</v>
      </c>
      <c r="K2624" s="132" t="e">
        <v>#N/A</v>
      </c>
      <c r="L2624" s="132" t="e">
        <v>#N/A</v>
      </c>
      <c r="M2624" s="132" t="e">
        <v>#N/A</v>
      </c>
      <c r="N2624" s="132" t="e">
        <v>#N/A</v>
      </c>
      <c r="R2624" s="132" t="e">
        <v>#N/A</v>
      </c>
      <c r="S2624" s="132" t="e">
        <v>#N/A</v>
      </c>
      <c r="T2624" s="132" t="e">
        <v>#N/A</v>
      </c>
      <c r="U2624" s="132" t="e">
        <v>#N/A</v>
      </c>
      <c r="V2624" s="132" t="e">
        <v>#N/A</v>
      </c>
      <c r="W2624" s="132" t="e">
        <v>#N/A</v>
      </c>
      <c r="X2624" s="132" t="e">
        <v>#N/A</v>
      </c>
      <c r="Y2624" s="132" t="e">
        <v>#N/A</v>
      </c>
      <c r="Z2624" s="132" t="e">
        <v>#N/A</v>
      </c>
      <c r="AA2624" s="132" t="e">
        <v>#N/A</v>
      </c>
      <c r="AB2624" s="132" t="e">
        <v>#N/A</v>
      </c>
      <c r="AC2624" s="132" t="e">
        <v>#N/A</v>
      </c>
      <c r="AD2624" s="132" t="e">
        <v>#N/A</v>
      </c>
      <c r="AE2624" s="132" t="e">
        <v>#N/A</v>
      </c>
      <c r="AF2624" s="132" t="e">
        <v>#N/A</v>
      </c>
    </row>
    <row r="2625" spans="1:32">
      <c r="A2625" s="129">
        <v>40339</v>
      </c>
      <c r="B2625" s="132">
        <v>423199</v>
      </c>
      <c r="C2625" s="132">
        <v>51649</v>
      </c>
      <c r="D2625" s="132">
        <v>178084</v>
      </c>
      <c r="E2625" s="132">
        <v>29898</v>
      </c>
      <c r="F2625" s="132">
        <v>96853</v>
      </c>
      <c r="G2625" s="132">
        <v>390142</v>
      </c>
      <c r="H2625" s="132">
        <v>17167</v>
      </c>
      <c r="I2625" s="132">
        <v>7940</v>
      </c>
      <c r="J2625" s="132">
        <v>13400</v>
      </c>
      <c r="K2625" s="132">
        <v>4925</v>
      </c>
      <c r="L2625" s="132">
        <v>750</v>
      </c>
      <c r="M2625" s="132">
        <v>33057</v>
      </c>
      <c r="N2625" s="132">
        <v>423199</v>
      </c>
      <c r="R2625" s="132">
        <v>27602</v>
      </c>
      <c r="S2625" s="132">
        <v>18000</v>
      </c>
      <c r="T2625" s="132">
        <v>116125</v>
      </c>
      <c r="U2625" s="132">
        <v>40172</v>
      </c>
      <c r="V2625" s="132">
        <v>700</v>
      </c>
      <c r="W2625" s="132">
        <v>0</v>
      </c>
      <c r="X2625" s="132">
        <v>35641</v>
      </c>
      <c r="Y2625" s="132">
        <v>3650</v>
      </c>
      <c r="Z2625" s="132">
        <v>505</v>
      </c>
      <c r="AA2625" s="132">
        <v>0</v>
      </c>
      <c r="AB2625" s="132">
        <v>0</v>
      </c>
      <c r="AC2625" s="132">
        <v>0</v>
      </c>
      <c r="AD2625" s="132">
        <v>0</v>
      </c>
      <c r="AE2625" s="132">
        <v>12300</v>
      </c>
      <c r="AF2625" s="132">
        <v>0</v>
      </c>
    </row>
    <row r="2626" spans="1:32">
      <c r="A2626" s="129">
        <v>40340</v>
      </c>
      <c r="B2626" s="132" t="e">
        <v>#N/A</v>
      </c>
      <c r="C2626" s="132" t="e">
        <v>#N/A</v>
      </c>
      <c r="D2626" s="132" t="e">
        <v>#N/A</v>
      </c>
      <c r="E2626" s="132" t="e">
        <v>#N/A</v>
      </c>
      <c r="F2626" s="132" t="e">
        <v>#N/A</v>
      </c>
      <c r="G2626" s="132" t="e">
        <v>#N/A</v>
      </c>
      <c r="H2626" s="132" t="e">
        <v>#N/A</v>
      </c>
      <c r="I2626" s="132" t="e">
        <v>#N/A</v>
      </c>
      <c r="J2626" s="132" t="e">
        <v>#N/A</v>
      </c>
      <c r="K2626" s="132" t="e">
        <v>#N/A</v>
      </c>
      <c r="L2626" s="132" t="e">
        <v>#N/A</v>
      </c>
      <c r="M2626" s="132" t="e">
        <v>#N/A</v>
      </c>
      <c r="N2626" s="132" t="e">
        <v>#N/A</v>
      </c>
      <c r="R2626" s="132" t="e">
        <v>#N/A</v>
      </c>
      <c r="S2626" s="132" t="e">
        <v>#N/A</v>
      </c>
      <c r="T2626" s="132" t="e">
        <v>#N/A</v>
      </c>
      <c r="U2626" s="132" t="e">
        <v>#N/A</v>
      </c>
      <c r="V2626" s="132" t="e">
        <v>#N/A</v>
      </c>
      <c r="W2626" s="132" t="e">
        <v>#N/A</v>
      </c>
      <c r="X2626" s="132" t="e">
        <v>#N/A</v>
      </c>
      <c r="Y2626" s="132" t="e">
        <v>#N/A</v>
      </c>
      <c r="Z2626" s="132" t="e">
        <v>#N/A</v>
      </c>
      <c r="AA2626" s="132" t="e">
        <v>#N/A</v>
      </c>
      <c r="AB2626" s="132" t="e">
        <v>#N/A</v>
      </c>
      <c r="AC2626" s="132" t="e">
        <v>#N/A</v>
      </c>
      <c r="AD2626" s="132" t="e">
        <v>#N/A</v>
      </c>
      <c r="AE2626" s="132" t="e">
        <v>#N/A</v>
      </c>
      <c r="AF2626" s="132" t="e">
        <v>#N/A</v>
      </c>
    </row>
    <row r="2627" spans="1:32">
      <c r="A2627" s="129">
        <v>40343</v>
      </c>
      <c r="B2627" s="132" t="e">
        <v>#N/A</v>
      </c>
      <c r="C2627" s="132" t="e">
        <v>#N/A</v>
      </c>
      <c r="D2627" s="132" t="e">
        <v>#N/A</v>
      </c>
      <c r="E2627" s="132" t="e">
        <v>#N/A</v>
      </c>
      <c r="F2627" s="132" t="e">
        <v>#N/A</v>
      </c>
      <c r="G2627" s="132" t="e">
        <v>#N/A</v>
      </c>
      <c r="H2627" s="132" t="e">
        <v>#N/A</v>
      </c>
      <c r="I2627" s="132" t="e">
        <v>#N/A</v>
      </c>
      <c r="J2627" s="132" t="e">
        <v>#N/A</v>
      </c>
      <c r="K2627" s="132" t="e">
        <v>#N/A</v>
      </c>
      <c r="L2627" s="132" t="e">
        <v>#N/A</v>
      </c>
      <c r="M2627" s="132" t="e">
        <v>#N/A</v>
      </c>
      <c r="N2627" s="132" t="e">
        <v>#N/A</v>
      </c>
      <c r="R2627" s="132" t="e">
        <v>#N/A</v>
      </c>
      <c r="S2627" s="132" t="e">
        <v>#N/A</v>
      </c>
      <c r="T2627" s="132" t="e">
        <v>#N/A</v>
      </c>
      <c r="U2627" s="132" t="e">
        <v>#N/A</v>
      </c>
      <c r="V2627" s="132" t="e">
        <v>#N/A</v>
      </c>
      <c r="W2627" s="132" t="e">
        <v>#N/A</v>
      </c>
      <c r="X2627" s="132" t="e">
        <v>#N/A</v>
      </c>
      <c r="Y2627" s="132" t="e">
        <v>#N/A</v>
      </c>
      <c r="Z2627" s="132" t="e">
        <v>#N/A</v>
      </c>
      <c r="AA2627" s="132" t="e">
        <v>#N/A</v>
      </c>
      <c r="AB2627" s="132" t="e">
        <v>#N/A</v>
      </c>
      <c r="AC2627" s="132" t="e">
        <v>#N/A</v>
      </c>
      <c r="AD2627" s="132" t="e">
        <v>#N/A</v>
      </c>
      <c r="AE2627" s="132" t="e">
        <v>#N/A</v>
      </c>
      <c r="AF2627" s="132" t="e">
        <v>#N/A</v>
      </c>
    </row>
    <row r="2628" spans="1:32">
      <c r="A2628" s="129">
        <v>40344</v>
      </c>
      <c r="B2628" s="132">
        <v>608324</v>
      </c>
      <c r="C2628" s="132">
        <v>56949</v>
      </c>
      <c r="D2628" s="132">
        <v>257843</v>
      </c>
      <c r="E2628" s="132">
        <v>53858</v>
      </c>
      <c r="F2628" s="132">
        <v>124046</v>
      </c>
      <c r="G2628" s="132">
        <v>543107</v>
      </c>
      <c r="H2628" s="132">
        <v>34567</v>
      </c>
      <c r="I2628" s="132">
        <v>20200</v>
      </c>
      <c r="J2628" s="132">
        <v>27453</v>
      </c>
      <c r="K2628" s="132">
        <v>4925</v>
      </c>
      <c r="L2628" s="132">
        <v>750</v>
      </c>
      <c r="M2628" s="132">
        <v>65217</v>
      </c>
      <c r="N2628" s="132">
        <v>608324</v>
      </c>
      <c r="R2628" s="132">
        <v>40805</v>
      </c>
      <c r="S2628" s="132">
        <v>36500</v>
      </c>
      <c r="T2628" s="132">
        <v>189184</v>
      </c>
      <c r="U2628" s="132">
        <v>41572</v>
      </c>
      <c r="V2628" s="132">
        <v>700</v>
      </c>
      <c r="W2628" s="132">
        <v>0</v>
      </c>
      <c r="X2628" s="132">
        <v>41201</v>
      </c>
      <c r="Y2628" s="132">
        <v>11550</v>
      </c>
      <c r="Z2628" s="132">
        <v>505</v>
      </c>
      <c r="AA2628" s="132">
        <v>0</v>
      </c>
      <c r="AB2628" s="132">
        <v>0</v>
      </c>
      <c r="AC2628" s="132">
        <v>0</v>
      </c>
      <c r="AD2628" s="132">
        <v>0</v>
      </c>
      <c r="AE2628" s="132">
        <v>35250</v>
      </c>
      <c r="AF2628" s="132">
        <v>0</v>
      </c>
    </row>
    <row r="2629" spans="1:32">
      <c r="A2629" s="129">
        <v>40345</v>
      </c>
      <c r="B2629" s="132" t="e">
        <v>#N/A</v>
      </c>
      <c r="C2629" s="132" t="e">
        <v>#N/A</v>
      </c>
      <c r="D2629" s="132" t="e">
        <v>#N/A</v>
      </c>
      <c r="E2629" s="132" t="e">
        <v>#N/A</v>
      </c>
      <c r="F2629" s="132" t="e">
        <v>#N/A</v>
      </c>
      <c r="G2629" s="132" t="e">
        <v>#N/A</v>
      </c>
      <c r="H2629" s="132" t="e">
        <v>#N/A</v>
      </c>
      <c r="I2629" s="132" t="e">
        <v>#N/A</v>
      </c>
      <c r="J2629" s="132" t="e">
        <v>#N/A</v>
      </c>
      <c r="K2629" s="132" t="e">
        <v>#N/A</v>
      </c>
      <c r="L2629" s="132" t="e">
        <v>#N/A</v>
      </c>
      <c r="M2629" s="132" t="e">
        <v>#N/A</v>
      </c>
      <c r="N2629" s="132" t="e">
        <v>#N/A</v>
      </c>
      <c r="R2629" s="132" t="e">
        <v>#N/A</v>
      </c>
      <c r="S2629" s="132" t="e">
        <v>#N/A</v>
      </c>
      <c r="T2629" s="132" t="e">
        <v>#N/A</v>
      </c>
      <c r="U2629" s="132" t="e">
        <v>#N/A</v>
      </c>
      <c r="V2629" s="132" t="e">
        <v>#N/A</v>
      </c>
      <c r="W2629" s="132" t="e">
        <v>#N/A</v>
      </c>
      <c r="X2629" s="132" t="e">
        <v>#N/A</v>
      </c>
      <c r="Y2629" s="132" t="e">
        <v>#N/A</v>
      </c>
      <c r="Z2629" s="132" t="e">
        <v>#N/A</v>
      </c>
      <c r="AA2629" s="132" t="e">
        <v>#N/A</v>
      </c>
      <c r="AB2629" s="132" t="e">
        <v>#N/A</v>
      </c>
      <c r="AC2629" s="132" t="e">
        <v>#N/A</v>
      </c>
      <c r="AD2629" s="132" t="e">
        <v>#N/A</v>
      </c>
      <c r="AE2629" s="132" t="e">
        <v>#N/A</v>
      </c>
      <c r="AF2629" s="132" t="e">
        <v>#N/A</v>
      </c>
    </row>
    <row r="2630" spans="1:32">
      <c r="A2630" s="129">
        <v>40346</v>
      </c>
      <c r="B2630" s="132" t="e">
        <v>#N/A</v>
      </c>
      <c r="C2630" s="132" t="e">
        <v>#N/A</v>
      </c>
      <c r="D2630" s="132" t="e">
        <v>#N/A</v>
      </c>
      <c r="E2630" s="132" t="e">
        <v>#N/A</v>
      </c>
      <c r="F2630" s="132" t="e">
        <v>#N/A</v>
      </c>
      <c r="G2630" s="132" t="e">
        <v>#N/A</v>
      </c>
      <c r="H2630" s="132" t="e">
        <v>#N/A</v>
      </c>
      <c r="I2630" s="132" t="e">
        <v>#N/A</v>
      </c>
      <c r="J2630" s="132" t="e">
        <v>#N/A</v>
      </c>
      <c r="K2630" s="132" t="e">
        <v>#N/A</v>
      </c>
      <c r="L2630" s="132" t="e">
        <v>#N/A</v>
      </c>
      <c r="M2630" s="132" t="e">
        <v>#N/A</v>
      </c>
      <c r="N2630" s="132" t="e">
        <v>#N/A</v>
      </c>
      <c r="R2630" s="132" t="e">
        <v>#N/A</v>
      </c>
      <c r="S2630" s="132" t="e">
        <v>#N/A</v>
      </c>
      <c r="T2630" s="132" t="e">
        <v>#N/A</v>
      </c>
      <c r="U2630" s="132" t="e">
        <v>#N/A</v>
      </c>
      <c r="V2630" s="132" t="e">
        <v>#N/A</v>
      </c>
      <c r="W2630" s="132" t="e">
        <v>#N/A</v>
      </c>
      <c r="X2630" s="132" t="e">
        <v>#N/A</v>
      </c>
      <c r="Y2630" s="132" t="e">
        <v>#N/A</v>
      </c>
      <c r="Z2630" s="132" t="e">
        <v>#N/A</v>
      </c>
      <c r="AA2630" s="132" t="e">
        <v>#N/A</v>
      </c>
      <c r="AB2630" s="132" t="e">
        <v>#N/A</v>
      </c>
      <c r="AC2630" s="132" t="e">
        <v>#N/A</v>
      </c>
      <c r="AD2630" s="132" t="e">
        <v>#N/A</v>
      </c>
      <c r="AE2630" s="132" t="e">
        <v>#N/A</v>
      </c>
      <c r="AF2630" s="132" t="e">
        <v>#N/A</v>
      </c>
    </row>
    <row r="2631" spans="1:32">
      <c r="A2631" s="129">
        <v>40347</v>
      </c>
      <c r="B2631" s="132" t="e">
        <v>#N/A</v>
      </c>
      <c r="C2631" s="132" t="e">
        <v>#N/A</v>
      </c>
      <c r="D2631" s="132" t="e">
        <v>#N/A</v>
      </c>
      <c r="E2631" s="132" t="e">
        <v>#N/A</v>
      </c>
      <c r="F2631" s="132" t="e">
        <v>#N/A</v>
      </c>
      <c r="G2631" s="132" t="e">
        <v>#N/A</v>
      </c>
      <c r="H2631" s="132" t="e">
        <v>#N/A</v>
      </c>
      <c r="I2631" s="132" t="e">
        <v>#N/A</v>
      </c>
      <c r="J2631" s="132" t="e">
        <v>#N/A</v>
      </c>
      <c r="K2631" s="132" t="e">
        <v>#N/A</v>
      </c>
      <c r="L2631" s="132" t="e">
        <v>#N/A</v>
      </c>
      <c r="M2631" s="132" t="e">
        <v>#N/A</v>
      </c>
      <c r="N2631" s="132" t="e">
        <v>#N/A</v>
      </c>
      <c r="R2631" s="132" t="e">
        <v>#N/A</v>
      </c>
      <c r="S2631" s="132" t="e">
        <v>#N/A</v>
      </c>
      <c r="T2631" s="132" t="e">
        <v>#N/A</v>
      </c>
      <c r="U2631" s="132" t="e">
        <v>#N/A</v>
      </c>
      <c r="V2631" s="132" t="e">
        <v>#N/A</v>
      </c>
      <c r="W2631" s="132" t="e">
        <v>#N/A</v>
      </c>
      <c r="X2631" s="132" t="e">
        <v>#N/A</v>
      </c>
      <c r="Y2631" s="132" t="e">
        <v>#N/A</v>
      </c>
      <c r="Z2631" s="132" t="e">
        <v>#N/A</v>
      </c>
      <c r="AA2631" s="132" t="e">
        <v>#N/A</v>
      </c>
      <c r="AB2631" s="132" t="e">
        <v>#N/A</v>
      </c>
      <c r="AC2631" s="132" t="e">
        <v>#N/A</v>
      </c>
      <c r="AD2631" s="132" t="e">
        <v>#N/A</v>
      </c>
      <c r="AE2631" s="132" t="e">
        <v>#N/A</v>
      </c>
      <c r="AF2631" s="132" t="e">
        <v>#N/A</v>
      </c>
    </row>
    <row r="2632" spans="1:32">
      <c r="A2632" s="129">
        <v>40350</v>
      </c>
      <c r="B2632" s="132" t="e">
        <v>#N/A</v>
      </c>
      <c r="C2632" s="132">
        <v>81824</v>
      </c>
      <c r="D2632" s="132">
        <v>448157</v>
      </c>
      <c r="E2632" s="132">
        <v>84994</v>
      </c>
      <c r="F2632" s="132">
        <v>167846</v>
      </c>
      <c r="G2632" s="132">
        <v>845582</v>
      </c>
      <c r="H2632" s="132">
        <v>35067</v>
      </c>
      <c r="I2632" s="132">
        <v>22250</v>
      </c>
      <c r="J2632" s="132">
        <v>37503</v>
      </c>
      <c r="K2632" s="132">
        <v>4925</v>
      </c>
      <c r="L2632" s="132">
        <v>1050</v>
      </c>
      <c r="M2632" s="132">
        <v>69267</v>
      </c>
      <c r="N2632" s="132" t="e">
        <v>#N/A</v>
      </c>
      <c r="R2632" s="132">
        <v>63655</v>
      </c>
      <c r="S2632" s="132">
        <v>69420</v>
      </c>
      <c r="T2632" s="132">
        <v>310740</v>
      </c>
      <c r="U2632" s="132">
        <v>46572</v>
      </c>
      <c r="V2632" s="132">
        <v>700</v>
      </c>
      <c r="W2632" s="132">
        <v>4500</v>
      </c>
      <c r="X2632" s="132">
        <v>49801</v>
      </c>
      <c r="Y2632" s="132">
        <v>21950</v>
      </c>
      <c r="Z2632" s="132">
        <v>505</v>
      </c>
      <c r="AA2632" s="132">
        <v>0</v>
      </c>
      <c r="AB2632" s="132">
        <v>0</v>
      </c>
      <c r="AC2632" s="132">
        <v>0</v>
      </c>
      <c r="AD2632" s="132">
        <v>0</v>
      </c>
      <c r="AE2632" s="132">
        <v>65682</v>
      </c>
      <c r="AF2632" s="132">
        <v>10050</v>
      </c>
    </row>
    <row r="2633" spans="1:32">
      <c r="A2633" s="129">
        <v>40351</v>
      </c>
      <c r="B2633" s="132" t="e">
        <v>#N/A</v>
      </c>
      <c r="C2633" s="132" t="e">
        <v>#N/A</v>
      </c>
      <c r="D2633" s="132" t="e">
        <v>#N/A</v>
      </c>
      <c r="E2633" s="132" t="e">
        <v>#N/A</v>
      </c>
      <c r="F2633" s="132" t="e">
        <v>#N/A</v>
      </c>
      <c r="G2633" s="132" t="e">
        <v>#N/A</v>
      </c>
      <c r="H2633" s="132" t="e">
        <v>#N/A</v>
      </c>
      <c r="I2633" s="132" t="e">
        <v>#N/A</v>
      </c>
      <c r="J2633" s="132" t="e">
        <v>#N/A</v>
      </c>
      <c r="K2633" s="132" t="e">
        <v>#N/A</v>
      </c>
      <c r="L2633" s="132" t="e">
        <v>#N/A</v>
      </c>
      <c r="M2633" s="132" t="e">
        <v>#N/A</v>
      </c>
      <c r="N2633" s="132" t="e">
        <v>#N/A</v>
      </c>
      <c r="R2633" s="132" t="e">
        <v>#N/A</v>
      </c>
      <c r="S2633" s="132" t="e">
        <v>#N/A</v>
      </c>
      <c r="T2633" s="132" t="e">
        <v>#N/A</v>
      </c>
      <c r="U2633" s="132" t="e">
        <v>#N/A</v>
      </c>
      <c r="V2633" s="132" t="e">
        <v>#N/A</v>
      </c>
      <c r="W2633" s="132" t="e">
        <v>#N/A</v>
      </c>
      <c r="X2633" s="132" t="e">
        <v>#N/A</v>
      </c>
      <c r="Y2633" s="132" t="e">
        <v>#N/A</v>
      </c>
      <c r="Z2633" s="132" t="e">
        <v>#N/A</v>
      </c>
      <c r="AA2633" s="132" t="e">
        <v>#N/A</v>
      </c>
      <c r="AB2633" s="132" t="e">
        <v>#N/A</v>
      </c>
      <c r="AC2633" s="132" t="e">
        <v>#N/A</v>
      </c>
      <c r="AD2633" s="132" t="e">
        <v>#N/A</v>
      </c>
      <c r="AE2633" s="132" t="e">
        <v>#N/A</v>
      </c>
      <c r="AF2633" s="132" t="e">
        <v>#N/A</v>
      </c>
    </row>
    <row r="2634" spans="1:32">
      <c r="A2634" s="129">
        <v>40352</v>
      </c>
      <c r="B2634" s="132" t="e">
        <v>#N/A</v>
      </c>
      <c r="C2634" s="132" t="e">
        <v>#N/A</v>
      </c>
      <c r="D2634" s="132" t="e">
        <v>#N/A</v>
      </c>
      <c r="E2634" s="132" t="e">
        <v>#N/A</v>
      </c>
      <c r="F2634" s="132" t="e">
        <v>#N/A</v>
      </c>
      <c r="G2634" s="132" t="e">
        <v>#N/A</v>
      </c>
      <c r="H2634" s="132" t="e">
        <v>#N/A</v>
      </c>
      <c r="I2634" s="132" t="e">
        <v>#N/A</v>
      </c>
      <c r="J2634" s="132" t="e">
        <v>#N/A</v>
      </c>
      <c r="K2634" s="132" t="e">
        <v>#N/A</v>
      </c>
      <c r="L2634" s="132" t="e">
        <v>#N/A</v>
      </c>
      <c r="M2634" s="132" t="e">
        <v>#N/A</v>
      </c>
      <c r="N2634" s="132" t="e">
        <v>#N/A</v>
      </c>
      <c r="R2634" s="132" t="e">
        <v>#N/A</v>
      </c>
      <c r="S2634" s="132" t="e">
        <v>#N/A</v>
      </c>
      <c r="T2634" s="132" t="e">
        <v>#N/A</v>
      </c>
      <c r="U2634" s="132" t="e">
        <v>#N/A</v>
      </c>
      <c r="V2634" s="132" t="e">
        <v>#N/A</v>
      </c>
      <c r="W2634" s="132" t="e">
        <v>#N/A</v>
      </c>
      <c r="X2634" s="132" t="e">
        <v>#N/A</v>
      </c>
      <c r="Y2634" s="132" t="e">
        <v>#N/A</v>
      </c>
      <c r="Z2634" s="132" t="e">
        <v>#N/A</v>
      </c>
      <c r="AA2634" s="132" t="e">
        <v>#N/A</v>
      </c>
      <c r="AB2634" s="132" t="e">
        <v>#N/A</v>
      </c>
      <c r="AC2634" s="132" t="e">
        <v>#N/A</v>
      </c>
      <c r="AD2634" s="132" t="e">
        <v>#N/A</v>
      </c>
      <c r="AE2634" s="132" t="e">
        <v>#N/A</v>
      </c>
      <c r="AF2634" s="132" t="e">
        <v>#N/A</v>
      </c>
    </row>
    <row r="2635" spans="1:32">
      <c r="A2635" s="129">
        <v>40353</v>
      </c>
      <c r="B2635" s="132" t="e">
        <v>#N/A</v>
      </c>
      <c r="C2635" s="132" t="e">
        <v>#N/A</v>
      </c>
      <c r="D2635" s="132" t="e">
        <v>#N/A</v>
      </c>
      <c r="E2635" s="132" t="e">
        <v>#N/A</v>
      </c>
      <c r="F2635" s="132" t="e">
        <v>#N/A</v>
      </c>
      <c r="G2635" s="132" t="e">
        <v>#N/A</v>
      </c>
      <c r="H2635" s="132" t="e">
        <v>#N/A</v>
      </c>
      <c r="I2635" s="132" t="e">
        <v>#N/A</v>
      </c>
      <c r="J2635" s="132" t="e">
        <v>#N/A</v>
      </c>
      <c r="K2635" s="132" t="e">
        <v>#N/A</v>
      </c>
      <c r="L2635" s="132" t="e">
        <v>#N/A</v>
      </c>
      <c r="M2635" s="132" t="e">
        <v>#N/A</v>
      </c>
      <c r="N2635" s="132" t="e">
        <v>#N/A</v>
      </c>
      <c r="R2635" s="132" t="e">
        <v>#N/A</v>
      </c>
      <c r="S2635" s="132" t="e">
        <v>#N/A</v>
      </c>
      <c r="T2635" s="132" t="e">
        <v>#N/A</v>
      </c>
      <c r="U2635" s="132" t="e">
        <v>#N/A</v>
      </c>
      <c r="V2635" s="132" t="e">
        <v>#N/A</v>
      </c>
      <c r="W2635" s="132" t="e">
        <v>#N/A</v>
      </c>
      <c r="X2635" s="132" t="e">
        <v>#N/A</v>
      </c>
      <c r="Y2635" s="132" t="e">
        <v>#N/A</v>
      </c>
      <c r="Z2635" s="132" t="e">
        <v>#N/A</v>
      </c>
      <c r="AA2635" s="132" t="e">
        <v>#N/A</v>
      </c>
      <c r="AB2635" s="132" t="e">
        <v>#N/A</v>
      </c>
      <c r="AC2635" s="132" t="e">
        <v>#N/A</v>
      </c>
      <c r="AD2635" s="132" t="e">
        <v>#N/A</v>
      </c>
      <c r="AE2635" s="132" t="e">
        <v>#N/A</v>
      </c>
      <c r="AF2635" s="132" t="e">
        <v>#N/A</v>
      </c>
    </row>
    <row r="2636" spans="1:32">
      <c r="A2636" s="129">
        <v>40354</v>
      </c>
      <c r="B2636" s="132">
        <v>1113923</v>
      </c>
      <c r="C2636" s="132">
        <v>100654</v>
      </c>
      <c r="D2636" s="132">
        <v>528061</v>
      </c>
      <c r="E2636" s="132">
        <v>104424</v>
      </c>
      <c r="F2636" s="132">
        <v>207446</v>
      </c>
      <c r="G2636" s="132">
        <v>1027811</v>
      </c>
      <c r="H2636" s="132">
        <v>44862</v>
      </c>
      <c r="I2636" s="132">
        <v>28800</v>
      </c>
      <c r="J2636" s="132">
        <v>41203</v>
      </c>
      <c r="K2636" s="132">
        <v>13640</v>
      </c>
      <c r="L2636" s="132">
        <v>1350</v>
      </c>
      <c r="M2636" s="132">
        <v>86112</v>
      </c>
      <c r="N2636" s="132">
        <v>1113923</v>
      </c>
      <c r="R2636" s="132">
        <v>103455</v>
      </c>
      <c r="S2636" s="132">
        <v>99420</v>
      </c>
      <c r="T2636" s="132">
        <v>322860</v>
      </c>
      <c r="U2636" s="132">
        <v>79231</v>
      </c>
      <c r="V2636" s="132">
        <v>1800</v>
      </c>
      <c r="W2636" s="132">
        <v>10000</v>
      </c>
      <c r="X2636" s="132">
        <v>60051</v>
      </c>
      <c r="Y2636" s="132">
        <v>21950</v>
      </c>
      <c r="Z2636" s="132">
        <v>5485</v>
      </c>
      <c r="AA2636" s="132">
        <v>0</v>
      </c>
      <c r="AB2636" s="132">
        <v>0</v>
      </c>
      <c r="AC2636" s="132">
        <v>0</v>
      </c>
      <c r="AD2636" s="132">
        <v>0</v>
      </c>
      <c r="AE2636" s="132">
        <v>65682</v>
      </c>
      <c r="AF2636" s="132">
        <v>10050</v>
      </c>
    </row>
    <row r="2637" spans="1:32">
      <c r="A2637" s="129">
        <v>40357</v>
      </c>
      <c r="B2637" s="132" t="e">
        <v>#N/A</v>
      </c>
      <c r="C2637" s="132" t="e">
        <v>#N/A</v>
      </c>
      <c r="D2637" s="132" t="e">
        <v>#N/A</v>
      </c>
      <c r="E2637" s="132" t="e">
        <v>#N/A</v>
      </c>
      <c r="F2637" s="132" t="e">
        <v>#N/A</v>
      </c>
      <c r="G2637" s="132" t="e">
        <v>#N/A</v>
      </c>
      <c r="H2637" s="132" t="e">
        <v>#N/A</v>
      </c>
      <c r="I2637" s="132" t="e">
        <v>#N/A</v>
      </c>
      <c r="J2637" s="132" t="e">
        <v>#N/A</v>
      </c>
      <c r="K2637" s="132" t="e">
        <v>#N/A</v>
      </c>
      <c r="L2637" s="132" t="e">
        <v>#N/A</v>
      </c>
      <c r="M2637" s="132" t="e">
        <v>#N/A</v>
      </c>
      <c r="N2637" s="132" t="e">
        <v>#N/A</v>
      </c>
      <c r="R2637" s="132" t="e">
        <v>#N/A</v>
      </c>
      <c r="S2637" s="132" t="e">
        <v>#N/A</v>
      </c>
      <c r="T2637" s="132" t="e">
        <v>#N/A</v>
      </c>
      <c r="U2637" s="132" t="e">
        <v>#N/A</v>
      </c>
      <c r="V2637" s="132" t="e">
        <v>#N/A</v>
      </c>
      <c r="W2637" s="132" t="e">
        <v>#N/A</v>
      </c>
      <c r="X2637" s="132" t="e">
        <v>#N/A</v>
      </c>
      <c r="Y2637" s="132" t="e">
        <v>#N/A</v>
      </c>
      <c r="Z2637" s="132" t="e">
        <v>#N/A</v>
      </c>
      <c r="AA2637" s="132" t="e">
        <v>#N/A</v>
      </c>
      <c r="AB2637" s="132" t="e">
        <v>#N/A</v>
      </c>
      <c r="AC2637" s="132" t="e">
        <v>#N/A</v>
      </c>
      <c r="AD2637" s="132" t="e">
        <v>#N/A</v>
      </c>
      <c r="AE2637" s="132" t="e">
        <v>#N/A</v>
      </c>
      <c r="AF2637" s="132" t="e">
        <v>#N/A</v>
      </c>
    </row>
    <row r="2638" spans="1:32">
      <c r="A2638" s="129">
        <v>40358</v>
      </c>
      <c r="B2638" s="132" t="e">
        <v>#N/A</v>
      </c>
      <c r="C2638" s="132" t="e">
        <v>#N/A</v>
      </c>
      <c r="D2638" s="132" t="e">
        <v>#N/A</v>
      </c>
      <c r="E2638" s="132" t="e">
        <v>#N/A</v>
      </c>
      <c r="F2638" s="132" t="e">
        <v>#N/A</v>
      </c>
      <c r="G2638" s="132" t="e">
        <v>#N/A</v>
      </c>
      <c r="H2638" s="132" t="e">
        <v>#N/A</v>
      </c>
      <c r="I2638" s="132" t="e">
        <v>#N/A</v>
      </c>
      <c r="J2638" s="132" t="e">
        <v>#N/A</v>
      </c>
      <c r="K2638" s="132" t="e">
        <v>#N/A</v>
      </c>
      <c r="L2638" s="132" t="e">
        <v>#N/A</v>
      </c>
      <c r="M2638" s="132" t="e">
        <v>#N/A</v>
      </c>
      <c r="N2638" s="132" t="e">
        <v>#N/A</v>
      </c>
      <c r="R2638" s="132" t="e">
        <v>#N/A</v>
      </c>
      <c r="S2638" s="132" t="e">
        <v>#N/A</v>
      </c>
      <c r="T2638" s="132" t="e">
        <v>#N/A</v>
      </c>
      <c r="U2638" s="132" t="e">
        <v>#N/A</v>
      </c>
      <c r="V2638" s="132" t="e">
        <v>#N/A</v>
      </c>
      <c r="W2638" s="132" t="e">
        <v>#N/A</v>
      </c>
      <c r="X2638" s="132" t="e">
        <v>#N/A</v>
      </c>
      <c r="Y2638" s="132" t="e">
        <v>#N/A</v>
      </c>
      <c r="Z2638" s="132" t="e">
        <v>#N/A</v>
      </c>
      <c r="AA2638" s="132" t="e">
        <v>#N/A</v>
      </c>
      <c r="AB2638" s="132" t="e">
        <v>#N/A</v>
      </c>
      <c r="AC2638" s="132" t="e">
        <v>#N/A</v>
      </c>
      <c r="AD2638" s="132" t="e">
        <v>#N/A</v>
      </c>
      <c r="AE2638" s="132" t="e">
        <v>#N/A</v>
      </c>
      <c r="AF2638" s="132" t="e">
        <v>#N/A</v>
      </c>
    </row>
    <row r="2639" spans="1:32">
      <c r="A2639" s="129">
        <v>40359</v>
      </c>
      <c r="B2639" s="132">
        <v>1339478</v>
      </c>
      <c r="C2639" s="132">
        <v>120757</v>
      </c>
      <c r="D2639" s="132">
        <v>619625</v>
      </c>
      <c r="E2639" s="132">
        <v>129131</v>
      </c>
      <c r="F2639" s="132">
        <v>265446</v>
      </c>
      <c r="G2639" s="132">
        <v>1235515</v>
      </c>
      <c r="H2639" s="132">
        <v>52842</v>
      </c>
      <c r="I2639" s="132">
        <v>35550</v>
      </c>
      <c r="J2639" s="132">
        <v>44183</v>
      </c>
      <c r="K2639" s="132">
        <v>14840</v>
      </c>
      <c r="L2639" s="132">
        <v>1350</v>
      </c>
      <c r="M2639" s="132">
        <v>103963</v>
      </c>
      <c r="N2639" s="132">
        <v>1339478</v>
      </c>
      <c r="R2639" s="132">
        <v>118455</v>
      </c>
      <c r="S2639" s="132">
        <v>116670</v>
      </c>
      <c r="T2639" s="132">
        <v>354704</v>
      </c>
      <c r="U2639" s="132">
        <v>80881</v>
      </c>
      <c r="V2639" s="132">
        <v>1800</v>
      </c>
      <c r="W2639" s="132">
        <v>10000</v>
      </c>
      <c r="X2639" s="132">
        <v>65051</v>
      </c>
      <c r="Y2639" s="132">
        <v>21950</v>
      </c>
      <c r="Z2639" s="132">
        <v>10785</v>
      </c>
      <c r="AA2639" s="132">
        <v>6500</v>
      </c>
      <c r="AB2639" s="132">
        <v>0</v>
      </c>
      <c r="AC2639" s="132">
        <v>0</v>
      </c>
      <c r="AD2639" s="132">
        <v>0</v>
      </c>
      <c r="AE2639" s="132">
        <v>69207</v>
      </c>
      <c r="AF2639" s="132">
        <v>10050</v>
      </c>
    </row>
    <row r="2640" spans="1:32">
      <c r="A2640" s="129">
        <v>40360</v>
      </c>
      <c r="B2640" s="132" t="e">
        <v>#N/A</v>
      </c>
      <c r="C2640" s="132" t="e">
        <v>#N/A</v>
      </c>
      <c r="D2640" s="132" t="e">
        <v>#N/A</v>
      </c>
      <c r="E2640" s="132" t="e">
        <v>#N/A</v>
      </c>
      <c r="F2640" s="132" t="e">
        <v>#N/A</v>
      </c>
      <c r="G2640" s="132" t="e">
        <v>#N/A</v>
      </c>
      <c r="H2640" s="132" t="e">
        <v>#N/A</v>
      </c>
      <c r="I2640" s="132" t="e">
        <v>#N/A</v>
      </c>
      <c r="J2640" s="132" t="e">
        <v>#N/A</v>
      </c>
      <c r="K2640" s="132" t="e">
        <v>#N/A</v>
      </c>
      <c r="L2640" s="132" t="e">
        <v>#N/A</v>
      </c>
      <c r="M2640" s="132" t="e">
        <v>#N/A</v>
      </c>
      <c r="N2640" s="132" t="e">
        <v>#N/A</v>
      </c>
      <c r="R2640" s="132" t="e">
        <v>#N/A</v>
      </c>
      <c r="S2640" s="132" t="e">
        <v>#N/A</v>
      </c>
      <c r="T2640" s="132" t="e">
        <v>#N/A</v>
      </c>
      <c r="U2640" s="132" t="e">
        <v>#N/A</v>
      </c>
      <c r="V2640" s="132" t="e">
        <v>#N/A</v>
      </c>
      <c r="W2640" s="132" t="e">
        <v>#N/A</v>
      </c>
      <c r="X2640" s="132" t="e">
        <v>#N/A</v>
      </c>
      <c r="Y2640" s="132" t="e">
        <v>#N/A</v>
      </c>
      <c r="Z2640" s="132" t="e">
        <v>#N/A</v>
      </c>
      <c r="AA2640" s="132" t="e">
        <v>#N/A</v>
      </c>
      <c r="AB2640" s="132" t="e">
        <v>#N/A</v>
      </c>
      <c r="AC2640" s="132" t="e">
        <v>#N/A</v>
      </c>
      <c r="AD2640" s="132" t="e">
        <v>#N/A</v>
      </c>
      <c r="AE2640" s="132" t="e">
        <v>#N/A</v>
      </c>
      <c r="AF2640" s="132" t="e">
        <v>#N/A</v>
      </c>
    </row>
    <row r="2641" spans="1:32">
      <c r="A2641" s="129">
        <v>40361</v>
      </c>
      <c r="B2641" s="132" t="e">
        <v>#N/A</v>
      </c>
      <c r="C2641" s="132" t="e">
        <v>#N/A</v>
      </c>
      <c r="D2641" s="132" t="e">
        <v>#N/A</v>
      </c>
      <c r="E2641" s="132" t="e">
        <v>#N/A</v>
      </c>
      <c r="F2641" s="132" t="e">
        <v>#N/A</v>
      </c>
      <c r="G2641" s="132" t="e">
        <v>#N/A</v>
      </c>
      <c r="H2641" s="132" t="e">
        <v>#N/A</v>
      </c>
      <c r="I2641" s="132" t="e">
        <v>#N/A</v>
      </c>
      <c r="J2641" s="132" t="e">
        <v>#N/A</v>
      </c>
      <c r="K2641" s="132" t="e">
        <v>#N/A</v>
      </c>
      <c r="L2641" s="132" t="e">
        <v>#N/A</v>
      </c>
      <c r="M2641" s="132" t="e">
        <v>#N/A</v>
      </c>
      <c r="N2641" s="132" t="e">
        <v>#N/A</v>
      </c>
      <c r="R2641" s="132" t="e">
        <v>#N/A</v>
      </c>
      <c r="S2641" s="132" t="e">
        <v>#N/A</v>
      </c>
      <c r="T2641" s="132" t="e">
        <v>#N/A</v>
      </c>
      <c r="U2641" s="132" t="e">
        <v>#N/A</v>
      </c>
      <c r="V2641" s="132" t="e">
        <v>#N/A</v>
      </c>
      <c r="W2641" s="132" t="e">
        <v>#N/A</v>
      </c>
      <c r="X2641" s="132" t="e">
        <v>#N/A</v>
      </c>
      <c r="Y2641" s="132" t="e">
        <v>#N/A</v>
      </c>
      <c r="Z2641" s="132" t="e">
        <v>#N/A</v>
      </c>
      <c r="AA2641" s="132" t="e">
        <v>#N/A</v>
      </c>
      <c r="AB2641" s="132" t="e">
        <v>#N/A</v>
      </c>
      <c r="AC2641" s="132" t="e">
        <v>#N/A</v>
      </c>
      <c r="AD2641" s="132" t="e">
        <v>#N/A</v>
      </c>
      <c r="AE2641" s="132" t="e">
        <v>#N/A</v>
      </c>
      <c r="AF2641" s="132" t="e">
        <v>#N/A</v>
      </c>
    </row>
    <row r="2642" spans="1:32">
      <c r="A2642" s="129">
        <v>40365</v>
      </c>
      <c r="B2642" s="132" t="e">
        <v>#N/A</v>
      </c>
      <c r="C2642" s="132" t="e">
        <v>#N/A</v>
      </c>
      <c r="D2642" s="132" t="e">
        <v>#N/A</v>
      </c>
      <c r="E2642" s="132" t="e">
        <v>#N/A</v>
      </c>
      <c r="F2642" s="132" t="e">
        <v>#N/A</v>
      </c>
      <c r="G2642" s="132" t="e">
        <v>#N/A</v>
      </c>
      <c r="H2642" s="132" t="e">
        <v>#N/A</v>
      </c>
      <c r="I2642" s="132" t="e">
        <v>#N/A</v>
      </c>
      <c r="J2642" s="132" t="e">
        <v>#N/A</v>
      </c>
      <c r="K2642" s="132" t="e">
        <v>#N/A</v>
      </c>
      <c r="L2642" s="132" t="e">
        <v>#N/A</v>
      </c>
      <c r="M2642" s="132" t="e">
        <v>#N/A</v>
      </c>
      <c r="N2642" s="132" t="e">
        <v>#N/A</v>
      </c>
      <c r="R2642" s="132" t="e">
        <v>#N/A</v>
      </c>
      <c r="S2642" s="132" t="e">
        <v>#N/A</v>
      </c>
      <c r="T2642" s="132" t="e">
        <v>#N/A</v>
      </c>
      <c r="U2642" s="132" t="e">
        <v>#N/A</v>
      </c>
      <c r="V2642" s="132" t="e">
        <v>#N/A</v>
      </c>
      <c r="W2642" s="132" t="e">
        <v>#N/A</v>
      </c>
      <c r="X2642" s="132" t="e">
        <v>#N/A</v>
      </c>
      <c r="Y2642" s="132" t="e">
        <v>#N/A</v>
      </c>
      <c r="Z2642" s="132" t="e">
        <v>#N/A</v>
      </c>
      <c r="AA2642" s="132" t="e">
        <v>#N/A</v>
      </c>
      <c r="AB2642" s="132" t="e">
        <v>#N/A</v>
      </c>
      <c r="AC2642" s="132" t="e">
        <v>#N/A</v>
      </c>
      <c r="AD2642" s="132" t="e">
        <v>#N/A</v>
      </c>
      <c r="AE2642" s="132" t="e">
        <v>#N/A</v>
      </c>
      <c r="AF2642" s="132" t="e">
        <v>#N/A</v>
      </c>
    </row>
    <row r="2643" spans="1:32">
      <c r="A2643" s="129">
        <v>40366</v>
      </c>
      <c r="B2643" s="132" t="e">
        <v>#N/A</v>
      </c>
      <c r="C2643" s="132" t="e">
        <v>#N/A</v>
      </c>
      <c r="D2643" s="132" t="e">
        <v>#N/A</v>
      </c>
      <c r="E2643" s="132" t="e">
        <v>#N/A</v>
      </c>
      <c r="F2643" s="132" t="e">
        <v>#N/A</v>
      </c>
      <c r="G2643" s="132" t="e">
        <v>#N/A</v>
      </c>
      <c r="H2643" s="132" t="e">
        <v>#N/A</v>
      </c>
      <c r="I2643" s="132" t="e">
        <v>#N/A</v>
      </c>
      <c r="J2643" s="132" t="e">
        <v>#N/A</v>
      </c>
      <c r="K2643" s="132" t="e">
        <v>#N/A</v>
      </c>
      <c r="L2643" s="132" t="e">
        <v>#N/A</v>
      </c>
      <c r="M2643" s="132" t="e">
        <v>#N/A</v>
      </c>
      <c r="N2643" s="132" t="e">
        <v>#N/A</v>
      </c>
      <c r="R2643" s="132" t="e">
        <v>#N/A</v>
      </c>
      <c r="S2643" s="132" t="e">
        <v>#N/A</v>
      </c>
      <c r="T2643" s="132" t="e">
        <v>#N/A</v>
      </c>
      <c r="U2643" s="132" t="e">
        <v>#N/A</v>
      </c>
      <c r="V2643" s="132" t="e">
        <v>#N/A</v>
      </c>
      <c r="W2643" s="132" t="e">
        <v>#N/A</v>
      </c>
      <c r="X2643" s="132" t="e">
        <v>#N/A</v>
      </c>
      <c r="Y2643" s="132" t="e">
        <v>#N/A</v>
      </c>
      <c r="Z2643" s="132" t="e">
        <v>#N/A</v>
      </c>
      <c r="AA2643" s="132" t="e">
        <v>#N/A</v>
      </c>
      <c r="AB2643" s="132" t="e">
        <v>#N/A</v>
      </c>
      <c r="AC2643" s="132" t="e">
        <v>#N/A</v>
      </c>
      <c r="AD2643" s="132" t="e">
        <v>#N/A</v>
      </c>
      <c r="AE2643" s="132" t="e">
        <v>#N/A</v>
      </c>
      <c r="AF2643" s="132" t="e">
        <v>#N/A</v>
      </c>
    </row>
    <row r="2644" spans="1:32">
      <c r="A2644" s="129">
        <v>40367</v>
      </c>
      <c r="B2644" s="132" t="e">
        <v>#N/A</v>
      </c>
      <c r="C2644" s="132" t="e">
        <v>#N/A</v>
      </c>
      <c r="D2644" s="132" t="e">
        <v>#N/A</v>
      </c>
      <c r="E2644" s="132" t="e">
        <v>#N/A</v>
      </c>
      <c r="F2644" s="132" t="e">
        <v>#N/A</v>
      </c>
      <c r="G2644" s="132" t="e">
        <v>#N/A</v>
      </c>
      <c r="H2644" s="132" t="e">
        <v>#N/A</v>
      </c>
      <c r="I2644" s="132" t="e">
        <v>#N/A</v>
      </c>
      <c r="J2644" s="132" t="e">
        <v>#N/A</v>
      </c>
      <c r="K2644" s="132" t="e">
        <v>#N/A</v>
      </c>
      <c r="L2644" s="132" t="e">
        <v>#N/A</v>
      </c>
      <c r="M2644" s="132" t="e">
        <v>#N/A</v>
      </c>
      <c r="N2644" s="132" t="e">
        <v>#N/A</v>
      </c>
      <c r="R2644" s="132" t="e">
        <v>#N/A</v>
      </c>
      <c r="S2644" s="132" t="e">
        <v>#N/A</v>
      </c>
      <c r="T2644" s="132" t="e">
        <v>#N/A</v>
      </c>
      <c r="U2644" s="132" t="e">
        <v>#N/A</v>
      </c>
      <c r="V2644" s="132" t="e">
        <v>#N/A</v>
      </c>
      <c r="W2644" s="132" t="e">
        <v>#N/A</v>
      </c>
      <c r="X2644" s="132" t="e">
        <v>#N/A</v>
      </c>
      <c r="Y2644" s="132" t="e">
        <v>#N/A</v>
      </c>
      <c r="Z2644" s="132" t="e">
        <v>#N/A</v>
      </c>
      <c r="AA2644" s="132" t="e">
        <v>#N/A</v>
      </c>
      <c r="AB2644" s="132" t="e">
        <v>#N/A</v>
      </c>
      <c r="AC2644" s="132" t="e">
        <v>#N/A</v>
      </c>
      <c r="AD2644" s="132" t="e">
        <v>#N/A</v>
      </c>
      <c r="AE2644" s="132" t="e">
        <v>#N/A</v>
      </c>
      <c r="AF2644" s="132" t="e">
        <v>#N/A</v>
      </c>
    </row>
    <row r="2645" spans="1:32">
      <c r="A2645" s="129">
        <v>40368</v>
      </c>
      <c r="B2645" s="132" t="e">
        <v>#N/A</v>
      </c>
      <c r="C2645" s="132" t="e">
        <v>#N/A</v>
      </c>
      <c r="D2645" s="132" t="e">
        <v>#N/A</v>
      </c>
      <c r="E2645" s="132" t="e">
        <v>#N/A</v>
      </c>
      <c r="F2645" s="132" t="e">
        <v>#N/A</v>
      </c>
      <c r="G2645" s="132" t="e">
        <v>#N/A</v>
      </c>
      <c r="H2645" s="132" t="e">
        <v>#N/A</v>
      </c>
      <c r="I2645" s="132" t="e">
        <v>#N/A</v>
      </c>
      <c r="J2645" s="132" t="e">
        <v>#N/A</v>
      </c>
      <c r="K2645" s="132" t="e">
        <v>#N/A</v>
      </c>
      <c r="L2645" s="132" t="e">
        <v>#N/A</v>
      </c>
      <c r="M2645" s="132" t="e">
        <v>#N/A</v>
      </c>
      <c r="N2645" s="132" t="e">
        <v>#N/A</v>
      </c>
      <c r="R2645" s="132" t="e">
        <v>#N/A</v>
      </c>
      <c r="S2645" s="132" t="e">
        <v>#N/A</v>
      </c>
      <c r="T2645" s="132" t="e">
        <v>#N/A</v>
      </c>
      <c r="U2645" s="132" t="e">
        <v>#N/A</v>
      </c>
      <c r="V2645" s="132" t="e">
        <v>#N/A</v>
      </c>
      <c r="W2645" s="132" t="e">
        <v>#N/A</v>
      </c>
      <c r="X2645" s="132" t="e">
        <v>#N/A</v>
      </c>
      <c r="Y2645" s="132" t="e">
        <v>#N/A</v>
      </c>
      <c r="Z2645" s="132" t="e">
        <v>#N/A</v>
      </c>
      <c r="AA2645" s="132" t="e">
        <v>#N/A</v>
      </c>
      <c r="AB2645" s="132" t="e">
        <v>#N/A</v>
      </c>
      <c r="AC2645" s="132" t="e">
        <v>#N/A</v>
      </c>
      <c r="AD2645" s="132" t="e">
        <v>#N/A</v>
      </c>
      <c r="AE2645" s="132" t="e">
        <v>#N/A</v>
      </c>
      <c r="AF2645" s="132" t="e">
        <v>#N/A</v>
      </c>
    </row>
    <row r="2646" spans="1:32">
      <c r="A2646" s="129">
        <v>40371</v>
      </c>
      <c r="B2646" s="132" t="e">
        <v>#N/A</v>
      </c>
      <c r="C2646" s="132">
        <v>50753</v>
      </c>
      <c r="D2646" s="132">
        <v>203351</v>
      </c>
      <c r="E2646" s="132">
        <v>46563</v>
      </c>
      <c r="F2646" s="132">
        <v>77750</v>
      </c>
      <c r="G2646" s="132">
        <v>414343</v>
      </c>
      <c r="H2646" s="132">
        <v>13930</v>
      </c>
      <c r="I2646" s="132">
        <v>24920</v>
      </c>
      <c r="J2646" s="132">
        <v>27051</v>
      </c>
      <c r="K2646" s="132">
        <v>6175</v>
      </c>
      <c r="L2646" s="132">
        <v>250</v>
      </c>
      <c r="M2646" s="132">
        <v>46000</v>
      </c>
      <c r="N2646" s="132" t="e">
        <v>#N/A</v>
      </c>
      <c r="R2646" s="132">
        <v>7800</v>
      </c>
      <c r="S2646" s="132">
        <v>93750</v>
      </c>
      <c r="T2646" s="132">
        <v>74136</v>
      </c>
      <c r="U2646" s="132">
        <v>69674</v>
      </c>
      <c r="V2646" s="132">
        <v>16550</v>
      </c>
      <c r="W2646" s="132">
        <v>0</v>
      </c>
      <c r="X2646" s="132">
        <v>9550</v>
      </c>
      <c r="Y2646" s="132">
        <v>3200</v>
      </c>
      <c r="Z2646" s="132">
        <v>0</v>
      </c>
      <c r="AA2646" s="132">
        <v>3540</v>
      </c>
      <c r="AB2646" s="132">
        <v>0</v>
      </c>
      <c r="AC2646" s="132">
        <v>0</v>
      </c>
      <c r="AD2646" s="132">
        <v>0</v>
      </c>
      <c r="AE2646" s="132">
        <v>11708</v>
      </c>
      <c r="AF2646" s="132">
        <v>7650</v>
      </c>
    </row>
    <row r="2647" spans="1:32">
      <c r="A2647" s="129">
        <v>40372</v>
      </c>
      <c r="B2647" s="132" t="e">
        <v>#N/A</v>
      </c>
      <c r="C2647" s="132" t="e">
        <v>#N/A</v>
      </c>
      <c r="D2647" s="132" t="e">
        <v>#N/A</v>
      </c>
      <c r="E2647" s="132" t="e">
        <v>#N/A</v>
      </c>
      <c r="F2647" s="132" t="e">
        <v>#N/A</v>
      </c>
      <c r="G2647" s="132" t="e">
        <v>#N/A</v>
      </c>
      <c r="H2647" s="132" t="e">
        <v>#N/A</v>
      </c>
      <c r="I2647" s="132" t="e">
        <v>#N/A</v>
      </c>
      <c r="J2647" s="132" t="e">
        <v>#N/A</v>
      </c>
      <c r="K2647" s="132" t="e">
        <v>#N/A</v>
      </c>
      <c r="L2647" s="132" t="e">
        <v>#N/A</v>
      </c>
      <c r="M2647" s="132" t="e">
        <v>#N/A</v>
      </c>
      <c r="N2647" s="132" t="e">
        <v>#N/A</v>
      </c>
      <c r="R2647" s="132" t="e">
        <v>#N/A</v>
      </c>
      <c r="S2647" s="132" t="e">
        <v>#N/A</v>
      </c>
      <c r="T2647" s="132" t="e">
        <v>#N/A</v>
      </c>
      <c r="U2647" s="132" t="e">
        <v>#N/A</v>
      </c>
      <c r="V2647" s="132" t="e">
        <v>#N/A</v>
      </c>
      <c r="W2647" s="132" t="e">
        <v>#N/A</v>
      </c>
      <c r="X2647" s="132" t="e">
        <v>#N/A</v>
      </c>
      <c r="Y2647" s="132" t="e">
        <v>#N/A</v>
      </c>
      <c r="Z2647" s="132" t="e">
        <v>#N/A</v>
      </c>
      <c r="AA2647" s="132" t="e">
        <v>#N/A</v>
      </c>
      <c r="AB2647" s="132" t="e">
        <v>#N/A</v>
      </c>
      <c r="AC2647" s="132" t="e">
        <v>#N/A</v>
      </c>
      <c r="AD2647" s="132" t="e">
        <v>#N/A</v>
      </c>
      <c r="AE2647" s="132" t="e">
        <v>#N/A</v>
      </c>
      <c r="AF2647" s="132" t="e">
        <v>#N/A</v>
      </c>
    </row>
    <row r="2648" spans="1:32">
      <c r="A2648" s="129">
        <v>40373</v>
      </c>
      <c r="B2648" s="132" t="e">
        <v>#N/A</v>
      </c>
      <c r="C2648" s="132" t="e">
        <v>#N/A</v>
      </c>
      <c r="D2648" s="132" t="e">
        <v>#N/A</v>
      </c>
      <c r="E2648" s="132" t="e">
        <v>#N/A</v>
      </c>
      <c r="F2648" s="132" t="e">
        <v>#N/A</v>
      </c>
      <c r="G2648" s="132" t="e">
        <v>#N/A</v>
      </c>
      <c r="H2648" s="132" t="e">
        <v>#N/A</v>
      </c>
      <c r="I2648" s="132" t="e">
        <v>#N/A</v>
      </c>
      <c r="J2648" s="132" t="e">
        <v>#N/A</v>
      </c>
      <c r="K2648" s="132" t="e">
        <v>#N/A</v>
      </c>
      <c r="L2648" s="132" t="e">
        <v>#N/A</v>
      </c>
      <c r="M2648" s="132" t="e">
        <v>#N/A</v>
      </c>
      <c r="N2648" s="132" t="e">
        <v>#N/A</v>
      </c>
      <c r="R2648" s="132" t="e">
        <v>#N/A</v>
      </c>
      <c r="S2648" s="132" t="e">
        <v>#N/A</v>
      </c>
      <c r="T2648" s="132" t="e">
        <v>#N/A</v>
      </c>
      <c r="U2648" s="132" t="e">
        <v>#N/A</v>
      </c>
      <c r="V2648" s="132" t="e">
        <v>#N/A</v>
      </c>
      <c r="W2648" s="132" t="e">
        <v>#N/A</v>
      </c>
      <c r="X2648" s="132" t="e">
        <v>#N/A</v>
      </c>
      <c r="Y2648" s="132" t="e">
        <v>#N/A</v>
      </c>
      <c r="Z2648" s="132" t="e">
        <v>#N/A</v>
      </c>
      <c r="AA2648" s="132" t="e">
        <v>#N/A</v>
      </c>
      <c r="AB2648" s="132" t="e">
        <v>#N/A</v>
      </c>
      <c r="AC2648" s="132" t="e">
        <v>#N/A</v>
      </c>
      <c r="AD2648" s="132" t="e">
        <v>#N/A</v>
      </c>
      <c r="AE2648" s="132" t="e">
        <v>#N/A</v>
      </c>
      <c r="AF2648" s="132" t="e">
        <v>#N/A</v>
      </c>
    </row>
    <row r="2649" spans="1:32">
      <c r="A2649" s="129">
        <v>40374</v>
      </c>
      <c r="B2649" s="132">
        <v>708384</v>
      </c>
      <c r="C2649" s="132">
        <v>93121</v>
      </c>
      <c r="D2649" s="132">
        <v>318064</v>
      </c>
      <c r="E2649" s="132">
        <v>63287</v>
      </c>
      <c r="F2649" s="132">
        <v>105655</v>
      </c>
      <c r="G2649" s="132">
        <v>641674</v>
      </c>
      <c r="H2649" s="132">
        <v>18025</v>
      </c>
      <c r="I2649" s="132">
        <v>40535</v>
      </c>
      <c r="J2649" s="132">
        <v>33101</v>
      </c>
      <c r="K2649" s="132">
        <v>8720</v>
      </c>
      <c r="L2649" s="132">
        <v>250</v>
      </c>
      <c r="M2649" s="132">
        <v>66710</v>
      </c>
      <c r="N2649" s="132">
        <v>708384</v>
      </c>
      <c r="R2649" s="132">
        <v>39650</v>
      </c>
      <c r="S2649" s="132">
        <v>140696</v>
      </c>
      <c r="T2649" s="132">
        <v>116636</v>
      </c>
      <c r="U2649" s="132">
        <v>106829</v>
      </c>
      <c r="V2649" s="132">
        <v>16550</v>
      </c>
      <c r="W2649" s="132">
        <v>0</v>
      </c>
      <c r="X2649" s="132">
        <v>48789</v>
      </c>
      <c r="Y2649" s="132">
        <v>3200</v>
      </c>
      <c r="Z2649" s="132">
        <v>0</v>
      </c>
      <c r="AA2649" s="132">
        <v>11580</v>
      </c>
      <c r="AB2649" s="132">
        <v>0</v>
      </c>
      <c r="AC2649" s="132">
        <v>0</v>
      </c>
      <c r="AD2649" s="132">
        <v>0</v>
      </c>
      <c r="AE2649" s="132">
        <v>16008</v>
      </c>
      <c r="AF2649" s="132">
        <v>7650</v>
      </c>
    </row>
    <row r="2650" spans="1:32">
      <c r="A2650" s="129">
        <v>40375</v>
      </c>
      <c r="B2650" s="132" t="e">
        <v>#N/A</v>
      </c>
      <c r="C2650" s="132" t="e">
        <v>#N/A</v>
      </c>
      <c r="D2650" s="132" t="e">
        <v>#N/A</v>
      </c>
      <c r="E2650" s="132" t="e">
        <v>#N/A</v>
      </c>
      <c r="F2650" s="132" t="e">
        <v>#N/A</v>
      </c>
      <c r="G2650" s="132" t="e">
        <v>#N/A</v>
      </c>
      <c r="H2650" s="132" t="e">
        <v>#N/A</v>
      </c>
      <c r="I2650" s="132" t="e">
        <v>#N/A</v>
      </c>
      <c r="J2650" s="132" t="e">
        <v>#N/A</v>
      </c>
      <c r="K2650" s="132" t="e">
        <v>#N/A</v>
      </c>
      <c r="L2650" s="132" t="e">
        <v>#N/A</v>
      </c>
      <c r="M2650" s="132" t="e">
        <v>#N/A</v>
      </c>
      <c r="N2650" s="132" t="e">
        <v>#N/A</v>
      </c>
      <c r="R2650" s="132" t="e">
        <v>#N/A</v>
      </c>
      <c r="S2650" s="132" t="e">
        <v>#N/A</v>
      </c>
      <c r="T2650" s="132" t="e">
        <v>#N/A</v>
      </c>
      <c r="U2650" s="132" t="e">
        <v>#N/A</v>
      </c>
      <c r="V2650" s="132" t="e">
        <v>#N/A</v>
      </c>
      <c r="W2650" s="132" t="e">
        <v>#N/A</v>
      </c>
      <c r="X2650" s="132" t="e">
        <v>#N/A</v>
      </c>
      <c r="Y2650" s="132" t="e">
        <v>#N/A</v>
      </c>
      <c r="Z2650" s="132" t="e">
        <v>#N/A</v>
      </c>
      <c r="AA2650" s="132" t="e">
        <v>#N/A</v>
      </c>
      <c r="AB2650" s="132" t="e">
        <v>#N/A</v>
      </c>
      <c r="AC2650" s="132" t="e">
        <v>#N/A</v>
      </c>
      <c r="AD2650" s="132" t="e">
        <v>#N/A</v>
      </c>
      <c r="AE2650" s="132" t="e">
        <v>#N/A</v>
      </c>
      <c r="AF2650" s="132" t="e">
        <v>#N/A</v>
      </c>
    </row>
    <row r="2651" spans="1:32">
      <c r="A2651" s="129">
        <v>40378</v>
      </c>
      <c r="B2651" s="132" t="e">
        <v>#N/A</v>
      </c>
      <c r="C2651" s="132" t="e">
        <v>#N/A</v>
      </c>
      <c r="D2651" s="132" t="e">
        <v>#N/A</v>
      </c>
      <c r="E2651" s="132" t="e">
        <v>#N/A</v>
      </c>
      <c r="F2651" s="132" t="e">
        <v>#N/A</v>
      </c>
      <c r="G2651" s="132" t="e">
        <v>#N/A</v>
      </c>
      <c r="H2651" s="132" t="e">
        <v>#N/A</v>
      </c>
      <c r="I2651" s="132" t="e">
        <v>#N/A</v>
      </c>
      <c r="J2651" s="132" t="e">
        <v>#N/A</v>
      </c>
      <c r="K2651" s="132" t="e">
        <v>#N/A</v>
      </c>
      <c r="L2651" s="132" t="e">
        <v>#N/A</v>
      </c>
      <c r="M2651" s="132" t="e">
        <v>#N/A</v>
      </c>
      <c r="N2651" s="132" t="e">
        <v>#N/A</v>
      </c>
      <c r="R2651" s="132" t="e">
        <v>#N/A</v>
      </c>
      <c r="S2651" s="132" t="e">
        <v>#N/A</v>
      </c>
      <c r="T2651" s="132" t="e">
        <v>#N/A</v>
      </c>
      <c r="U2651" s="132" t="e">
        <v>#N/A</v>
      </c>
      <c r="V2651" s="132" t="e">
        <v>#N/A</v>
      </c>
      <c r="W2651" s="132" t="e">
        <v>#N/A</v>
      </c>
      <c r="X2651" s="132" t="e">
        <v>#N/A</v>
      </c>
      <c r="Y2651" s="132" t="e">
        <v>#N/A</v>
      </c>
      <c r="Z2651" s="132" t="e">
        <v>#N/A</v>
      </c>
      <c r="AA2651" s="132" t="e">
        <v>#N/A</v>
      </c>
      <c r="AB2651" s="132" t="e">
        <v>#N/A</v>
      </c>
      <c r="AC2651" s="132" t="e">
        <v>#N/A</v>
      </c>
      <c r="AD2651" s="132" t="e">
        <v>#N/A</v>
      </c>
      <c r="AE2651" s="132" t="e">
        <v>#N/A</v>
      </c>
      <c r="AF2651" s="132" t="e">
        <v>#N/A</v>
      </c>
    </row>
    <row r="2652" spans="1:32">
      <c r="A2652" s="129">
        <v>40379</v>
      </c>
      <c r="B2652" s="132">
        <v>870604</v>
      </c>
      <c r="C2652" s="132">
        <v>97371</v>
      </c>
      <c r="D2652" s="132">
        <v>384134</v>
      </c>
      <c r="E2652" s="132">
        <v>75987</v>
      </c>
      <c r="F2652" s="132">
        <v>141255</v>
      </c>
      <c r="G2652" s="132">
        <v>778644</v>
      </c>
      <c r="H2652" s="132">
        <v>28725</v>
      </c>
      <c r="I2652" s="132">
        <v>52585</v>
      </c>
      <c r="J2652" s="132">
        <v>39663</v>
      </c>
      <c r="K2652" s="132">
        <v>10720</v>
      </c>
      <c r="L2652" s="132">
        <v>250</v>
      </c>
      <c r="M2652" s="132">
        <v>91960</v>
      </c>
      <c r="N2652" s="132">
        <v>870604</v>
      </c>
      <c r="R2652" s="132">
        <v>58800</v>
      </c>
      <c r="S2652" s="132">
        <v>174416</v>
      </c>
      <c r="T2652" s="132">
        <v>121636</v>
      </c>
      <c r="U2652" s="132">
        <v>126279</v>
      </c>
      <c r="V2652" s="132">
        <v>31550</v>
      </c>
      <c r="W2652" s="132">
        <v>0</v>
      </c>
      <c r="X2652" s="132">
        <v>53239</v>
      </c>
      <c r="Y2652" s="132">
        <v>12900</v>
      </c>
      <c r="Z2652" s="132">
        <v>0</v>
      </c>
      <c r="AA2652" s="132">
        <v>18080</v>
      </c>
      <c r="AB2652" s="132">
        <v>0</v>
      </c>
      <c r="AC2652" s="132">
        <v>0</v>
      </c>
      <c r="AD2652" s="132">
        <v>0</v>
      </c>
      <c r="AE2652" s="132">
        <v>16008</v>
      </c>
      <c r="AF2652" s="132">
        <v>7650</v>
      </c>
    </row>
    <row r="2653" spans="1:32">
      <c r="A2653" s="129">
        <v>40380</v>
      </c>
      <c r="B2653" s="132" t="e">
        <v>#N/A</v>
      </c>
      <c r="C2653" s="132" t="e">
        <v>#N/A</v>
      </c>
      <c r="D2653" s="132" t="e">
        <v>#N/A</v>
      </c>
      <c r="E2653" s="132" t="e">
        <v>#N/A</v>
      </c>
      <c r="F2653" s="132" t="e">
        <v>#N/A</v>
      </c>
      <c r="G2653" s="132" t="e">
        <v>#N/A</v>
      </c>
      <c r="H2653" s="132" t="e">
        <v>#N/A</v>
      </c>
      <c r="I2653" s="132" t="e">
        <v>#N/A</v>
      </c>
      <c r="J2653" s="132" t="e">
        <v>#N/A</v>
      </c>
      <c r="K2653" s="132" t="e">
        <v>#N/A</v>
      </c>
      <c r="L2653" s="132" t="e">
        <v>#N/A</v>
      </c>
      <c r="M2653" s="132" t="e">
        <v>#N/A</v>
      </c>
      <c r="N2653" s="132" t="e">
        <v>#N/A</v>
      </c>
      <c r="R2653" s="132" t="e">
        <v>#N/A</v>
      </c>
      <c r="S2653" s="132" t="e">
        <v>#N/A</v>
      </c>
      <c r="T2653" s="132" t="e">
        <v>#N/A</v>
      </c>
      <c r="U2653" s="132" t="e">
        <v>#N/A</v>
      </c>
      <c r="V2653" s="132" t="e">
        <v>#N/A</v>
      </c>
      <c r="W2653" s="132" t="e">
        <v>#N/A</v>
      </c>
      <c r="X2653" s="132" t="e">
        <v>#N/A</v>
      </c>
      <c r="Y2653" s="132" t="e">
        <v>#N/A</v>
      </c>
      <c r="Z2653" s="132" t="e">
        <v>#N/A</v>
      </c>
      <c r="AA2653" s="132" t="e">
        <v>#N/A</v>
      </c>
      <c r="AB2653" s="132" t="e">
        <v>#N/A</v>
      </c>
      <c r="AC2653" s="132" t="e">
        <v>#N/A</v>
      </c>
      <c r="AD2653" s="132" t="e">
        <v>#N/A</v>
      </c>
      <c r="AE2653" s="132" t="e">
        <v>#N/A</v>
      </c>
      <c r="AF2653" s="132" t="e">
        <v>#N/A</v>
      </c>
    </row>
    <row r="2654" spans="1:32">
      <c r="A2654" s="129">
        <v>40381</v>
      </c>
      <c r="B2654" s="132" t="e">
        <v>#N/A</v>
      </c>
      <c r="C2654" s="132" t="e">
        <v>#N/A</v>
      </c>
      <c r="D2654" s="132" t="e">
        <v>#N/A</v>
      </c>
      <c r="E2654" s="132" t="e">
        <v>#N/A</v>
      </c>
      <c r="F2654" s="132" t="e">
        <v>#N/A</v>
      </c>
      <c r="G2654" s="132" t="e">
        <v>#N/A</v>
      </c>
      <c r="H2654" s="132" t="e">
        <v>#N/A</v>
      </c>
      <c r="I2654" s="132" t="e">
        <v>#N/A</v>
      </c>
      <c r="J2654" s="132" t="e">
        <v>#N/A</v>
      </c>
      <c r="K2654" s="132" t="e">
        <v>#N/A</v>
      </c>
      <c r="L2654" s="132" t="e">
        <v>#N/A</v>
      </c>
      <c r="M2654" s="132" t="e">
        <v>#N/A</v>
      </c>
      <c r="N2654" s="132" t="e">
        <v>#N/A</v>
      </c>
      <c r="R2654" s="132" t="e">
        <v>#N/A</v>
      </c>
      <c r="S2654" s="132" t="e">
        <v>#N/A</v>
      </c>
      <c r="T2654" s="132" t="e">
        <v>#N/A</v>
      </c>
      <c r="U2654" s="132" t="e">
        <v>#N/A</v>
      </c>
      <c r="V2654" s="132" t="e">
        <v>#N/A</v>
      </c>
      <c r="W2654" s="132" t="e">
        <v>#N/A</v>
      </c>
      <c r="X2654" s="132" t="e">
        <v>#N/A</v>
      </c>
      <c r="Y2654" s="132" t="e">
        <v>#N/A</v>
      </c>
      <c r="Z2654" s="132" t="e">
        <v>#N/A</v>
      </c>
      <c r="AA2654" s="132" t="e">
        <v>#N/A</v>
      </c>
      <c r="AB2654" s="132" t="e">
        <v>#N/A</v>
      </c>
      <c r="AC2654" s="132" t="e">
        <v>#N/A</v>
      </c>
      <c r="AD2654" s="132" t="e">
        <v>#N/A</v>
      </c>
      <c r="AE2654" s="132" t="e">
        <v>#N/A</v>
      </c>
      <c r="AF2654" s="132" t="e">
        <v>#N/A</v>
      </c>
    </row>
    <row r="2655" spans="1:32">
      <c r="A2655" s="129">
        <v>40382</v>
      </c>
      <c r="B2655" s="132" t="e">
        <v>#N/A</v>
      </c>
      <c r="C2655" s="132" t="e">
        <v>#N/A</v>
      </c>
      <c r="D2655" s="132" t="e">
        <v>#N/A</v>
      </c>
      <c r="E2655" s="132" t="e">
        <v>#N/A</v>
      </c>
      <c r="F2655" s="132" t="e">
        <v>#N/A</v>
      </c>
      <c r="G2655" s="132" t="e">
        <v>#N/A</v>
      </c>
      <c r="H2655" s="132" t="e">
        <v>#N/A</v>
      </c>
      <c r="I2655" s="132" t="e">
        <v>#N/A</v>
      </c>
      <c r="J2655" s="132" t="e">
        <v>#N/A</v>
      </c>
      <c r="K2655" s="132" t="e">
        <v>#N/A</v>
      </c>
      <c r="L2655" s="132" t="e">
        <v>#N/A</v>
      </c>
      <c r="M2655" s="132" t="e">
        <v>#N/A</v>
      </c>
      <c r="N2655" s="132" t="e">
        <v>#N/A</v>
      </c>
      <c r="R2655" s="132" t="e">
        <v>#N/A</v>
      </c>
      <c r="S2655" s="132" t="e">
        <v>#N/A</v>
      </c>
      <c r="T2655" s="132" t="e">
        <v>#N/A</v>
      </c>
      <c r="U2655" s="132" t="e">
        <v>#N/A</v>
      </c>
      <c r="V2655" s="132" t="e">
        <v>#N/A</v>
      </c>
      <c r="W2655" s="132" t="e">
        <v>#N/A</v>
      </c>
      <c r="X2655" s="132" t="e">
        <v>#N/A</v>
      </c>
      <c r="Y2655" s="132" t="e">
        <v>#N/A</v>
      </c>
      <c r="Z2655" s="132" t="e">
        <v>#N/A</v>
      </c>
      <c r="AA2655" s="132" t="e">
        <v>#N/A</v>
      </c>
      <c r="AB2655" s="132" t="e">
        <v>#N/A</v>
      </c>
      <c r="AC2655" s="132" t="e">
        <v>#N/A</v>
      </c>
      <c r="AD2655" s="132" t="e">
        <v>#N/A</v>
      </c>
      <c r="AE2655" s="132" t="e">
        <v>#N/A</v>
      </c>
      <c r="AF2655" s="132" t="e">
        <v>#N/A</v>
      </c>
    </row>
    <row r="2656" spans="1:32">
      <c r="A2656" s="129">
        <v>40385</v>
      </c>
      <c r="B2656" s="132" t="e">
        <v>#N/A</v>
      </c>
      <c r="C2656" s="132">
        <v>104721</v>
      </c>
      <c r="D2656" s="132">
        <v>464084</v>
      </c>
      <c r="E2656" s="132">
        <v>117287</v>
      </c>
      <c r="F2656" s="132">
        <v>197395</v>
      </c>
      <c r="G2656" s="132">
        <v>979914</v>
      </c>
      <c r="H2656" s="132">
        <v>46550</v>
      </c>
      <c r="I2656" s="132">
        <v>62735</v>
      </c>
      <c r="J2656" s="132">
        <v>47193</v>
      </c>
      <c r="K2656" s="132">
        <v>14420</v>
      </c>
      <c r="L2656" s="132">
        <v>550</v>
      </c>
      <c r="M2656" s="132">
        <v>123525</v>
      </c>
      <c r="N2656" s="132" t="e">
        <v>#N/A</v>
      </c>
      <c r="R2656" s="132">
        <v>75800</v>
      </c>
      <c r="S2656" s="132">
        <v>194966</v>
      </c>
      <c r="T2656" s="132">
        <v>209736</v>
      </c>
      <c r="U2656" s="132">
        <v>139994</v>
      </c>
      <c r="V2656" s="132">
        <v>31550</v>
      </c>
      <c r="W2656" s="132">
        <v>0</v>
      </c>
      <c r="X2656" s="132">
        <v>63629</v>
      </c>
      <c r="Y2656" s="132">
        <v>16700</v>
      </c>
      <c r="Z2656" s="132">
        <v>1010</v>
      </c>
      <c r="AA2656" s="132">
        <v>34080</v>
      </c>
      <c r="AB2656" s="132">
        <v>10000</v>
      </c>
      <c r="AC2656" s="132">
        <v>0</v>
      </c>
      <c r="AD2656" s="132">
        <v>3030</v>
      </c>
      <c r="AE2656" s="132">
        <v>27898</v>
      </c>
      <c r="AF2656" s="132">
        <v>7650</v>
      </c>
    </row>
    <row r="2657" spans="1:32">
      <c r="A2657" s="129">
        <v>40386</v>
      </c>
      <c r="B2657" s="132" t="e">
        <v>#N/A</v>
      </c>
      <c r="C2657" s="132" t="e">
        <v>#N/A</v>
      </c>
      <c r="D2657" s="132" t="e">
        <v>#N/A</v>
      </c>
      <c r="E2657" s="132" t="e">
        <v>#N/A</v>
      </c>
      <c r="F2657" s="132" t="e">
        <v>#N/A</v>
      </c>
      <c r="G2657" s="132" t="e">
        <v>#N/A</v>
      </c>
      <c r="H2657" s="132" t="e">
        <v>#N/A</v>
      </c>
      <c r="I2657" s="132" t="e">
        <v>#N/A</v>
      </c>
      <c r="J2657" s="132" t="e">
        <v>#N/A</v>
      </c>
      <c r="K2657" s="132" t="e">
        <v>#N/A</v>
      </c>
      <c r="L2657" s="132" t="e">
        <v>#N/A</v>
      </c>
      <c r="M2657" s="132" t="e">
        <v>#N/A</v>
      </c>
      <c r="N2657" s="132" t="e">
        <v>#N/A</v>
      </c>
      <c r="R2657" s="132" t="e">
        <v>#N/A</v>
      </c>
      <c r="S2657" s="132" t="e">
        <v>#N/A</v>
      </c>
      <c r="T2657" s="132" t="e">
        <v>#N/A</v>
      </c>
      <c r="U2657" s="132" t="e">
        <v>#N/A</v>
      </c>
      <c r="V2657" s="132" t="e">
        <v>#N/A</v>
      </c>
      <c r="W2657" s="132" t="e">
        <v>#N/A</v>
      </c>
      <c r="X2657" s="132" t="e">
        <v>#N/A</v>
      </c>
      <c r="Y2657" s="132" t="e">
        <v>#N/A</v>
      </c>
      <c r="Z2657" s="132" t="e">
        <v>#N/A</v>
      </c>
      <c r="AA2657" s="132" t="e">
        <v>#N/A</v>
      </c>
      <c r="AB2657" s="132" t="e">
        <v>#N/A</v>
      </c>
      <c r="AC2657" s="132" t="e">
        <v>#N/A</v>
      </c>
      <c r="AD2657" s="132" t="e">
        <v>#N/A</v>
      </c>
      <c r="AE2657" s="132" t="e">
        <v>#N/A</v>
      </c>
      <c r="AF2657" s="132" t="e">
        <v>#N/A</v>
      </c>
    </row>
    <row r="2658" spans="1:32">
      <c r="A2658" s="129">
        <v>40387</v>
      </c>
      <c r="B2658" s="132" t="e">
        <v>#N/A</v>
      </c>
      <c r="C2658" s="132" t="e">
        <v>#N/A</v>
      </c>
      <c r="D2658" s="132" t="e">
        <v>#N/A</v>
      </c>
      <c r="E2658" s="132" t="e">
        <v>#N/A</v>
      </c>
      <c r="F2658" s="132" t="e">
        <v>#N/A</v>
      </c>
      <c r="G2658" s="132" t="e">
        <v>#N/A</v>
      </c>
      <c r="H2658" s="132" t="e">
        <v>#N/A</v>
      </c>
      <c r="I2658" s="132" t="e">
        <v>#N/A</v>
      </c>
      <c r="J2658" s="132" t="e">
        <v>#N/A</v>
      </c>
      <c r="K2658" s="132" t="e">
        <v>#N/A</v>
      </c>
      <c r="L2658" s="132" t="e">
        <v>#N/A</v>
      </c>
      <c r="M2658" s="132" t="e">
        <v>#N/A</v>
      </c>
      <c r="N2658" s="132" t="e">
        <v>#N/A</v>
      </c>
      <c r="R2658" s="132" t="e">
        <v>#N/A</v>
      </c>
      <c r="S2658" s="132" t="e">
        <v>#N/A</v>
      </c>
      <c r="T2658" s="132" t="e">
        <v>#N/A</v>
      </c>
      <c r="U2658" s="132" t="e">
        <v>#N/A</v>
      </c>
      <c r="V2658" s="132" t="e">
        <v>#N/A</v>
      </c>
      <c r="W2658" s="132" t="e">
        <v>#N/A</v>
      </c>
      <c r="X2658" s="132" t="e">
        <v>#N/A</v>
      </c>
      <c r="Y2658" s="132" t="e">
        <v>#N/A</v>
      </c>
      <c r="Z2658" s="132" t="e">
        <v>#N/A</v>
      </c>
      <c r="AA2658" s="132" t="e">
        <v>#N/A</v>
      </c>
      <c r="AB2658" s="132" t="e">
        <v>#N/A</v>
      </c>
      <c r="AC2658" s="132" t="e">
        <v>#N/A</v>
      </c>
      <c r="AD2658" s="132" t="e">
        <v>#N/A</v>
      </c>
      <c r="AE2658" s="132" t="e">
        <v>#N/A</v>
      </c>
      <c r="AF2658" s="132" t="e">
        <v>#N/A</v>
      </c>
    </row>
    <row r="2659" spans="1:32">
      <c r="A2659" s="129">
        <v>40388</v>
      </c>
      <c r="B2659" s="132" t="e">
        <v>#N/A</v>
      </c>
      <c r="C2659" s="132" t="e">
        <v>#N/A</v>
      </c>
      <c r="D2659" s="132" t="e">
        <v>#N/A</v>
      </c>
      <c r="E2659" s="132" t="e">
        <v>#N/A</v>
      </c>
      <c r="F2659" s="132" t="e">
        <v>#N/A</v>
      </c>
      <c r="G2659" s="132" t="e">
        <v>#N/A</v>
      </c>
      <c r="H2659" s="132" t="e">
        <v>#N/A</v>
      </c>
      <c r="I2659" s="132" t="e">
        <v>#N/A</v>
      </c>
      <c r="J2659" s="132" t="e">
        <v>#N/A</v>
      </c>
      <c r="K2659" s="132" t="e">
        <v>#N/A</v>
      </c>
      <c r="L2659" s="132" t="e">
        <v>#N/A</v>
      </c>
      <c r="M2659" s="132" t="e">
        <v>#N/A</v>
      </c>
      <c r="N2659" s="132" t="e">
        <v>#N/A</v>
      </c>
      <c r="R2659" s="132" t="e">
        <v>#N/A</v>
      </c>
      <c r="S2659" s="132" t="e">
        <v>#N/A</v>
      </c>
      <c r="T2659" s="132" t="e">
        <v>#N/A</v>
      </c>
      <c r="U2659" s="132" t="e">
        <v>#N/A</v>
      </c>
      <c r="V2659" s="132" t="e">
        <v>#N/A</v>
      </c>
      <c r="W2659" s="132" t="e">
        <v>#N/A</v>
      </c>
      <c r="X2659" s="132" t="e">
        <v>#N/A</v>
      </c>
      <c r="Y2659" s="132" t="e">
        <v>#N/A</v>
      </c>
      <c r="Z2659" s="132" t="e">
        <v>#N/A</v>
      </c>
      <c r="AA2659" s="132" t="e">
        <v>#N/A</v>
      </c>
      <c r="AB2659" s="132" t="e">
        <v>#N/A</v>
      </c>
      <c r="AC2659" s="132" t="e">
        <v>#N/A</v>
      </c>
      <c r="AD2659" s="132" t="e">
        <v>#N/A</v>
      </c>
      <c r="AE2659" s="132" t="e">
        <v>#N/A</v>
      </c>
      <c r="AF2659" s="132" t="e">
        <v>#N/A</v>
      </c>
    </row>
    <row r="2660" spans="1:32">
      <c r="A2660" s="129">
        <v>40389</v>
      </c>
      <c r="B2660" s="132" t="e">
        <v>#N/A</v>
      </c>
      <c r="C2660" s="132" t="e">
        <v>#N/A</v>
      </c>
      <c r="D2660" s="132" t="e">
        <v>#N/A</v>
      </c>
      <c r="E2660" s="132" t="e">
        <v>#N/A</v>
      </c>
      <c r="F2660" s="132" t="e">
        <v>#N/A</v>
      </c>
      <c r="G2660" s="132" t="e">
        <v>#N/A</v>
      </c>
      <c r="H2660" s="132" t="e">
        <v>#N/A</v>
      </c>
      <c r="I2660" s="132" t="e">
        <v>#N/A</v>
      </c>
      <c r="J2660" s="132" t="e">
        <v>#N/A</v>
      </c>
      <c r="K2660" s="132" t="e">
        <v>#N/A</v>
      </c>
      <c r="L2660" s="132" t="e">
        <v>#N/A</v>
      </c>
      <c r="M2660" s="132" t="e">
        <v>#N/A</v>
      </c>
      <c r="N2660" s="132" t="e">
        <v>#N/A</v>
      </c>
      <c r="R2660" s="132" t="e">
        <v>#N/A</v>
      </c>
      <c r="S2660" s="132" t="e">
        <v>#N/A</v>
      </c>
      <c r="T2660" s="132" t="e">
        <v>#N/A</v>
      </c>
      <c r="U2660" s="132" t="e">
        <v>#N/A</v>
      </c>
      <c r="V2660" s="132" t="e">
        <v>#N/A</v>
      </c>
      <c r="W2660" s="132" t="e">
        <v>#N/A</v>
      </c>
      <c r="X2660" s="132" t="e">
        <v>#N/A</v>
      </c>
      <c r="Y2660" s="132" t="e">
        <v>#N/A</v>
      </c>
      <c r="Z2660" s="132" t="e">
        <v>#N/A</v>
      </c>
      <c r="AA2660" s="132" t="e">
        <v>#N/A</v>
      </c>
      <c r="AB2660" s="132" t="e">
        <v>#N/A</v>
      </c>
      <c r="AC2660" s="132" t="e">
        <v>#N/A</v>
      </c>
      <c r="AD2660" s="132" t="e">
        <v>#N/A</v>
      </c>
      <c r="AE2660" s="132" t="e">
        <v>#N/A</v>
      </c>
      <c r="AF2660" s="132" t="e">
        <v>#N/A</v>
      </c>
    </row>
    <row r="2661" spans="1:32">
      <c r="A2661" s="129">
        <v>40392</v>
      </c>
      <c r="B2661" s="132" t="e">
        <v>#N/A</v>
      </c>
      <c r="C2661" s="132">
        <v>132471</v>
      </c>
      <c r="D2661" s="132">
        <v>580668</v>
      </c>
      <c r="E2661" s="132">
        <v>138980</v>
      </c>
      <c r="F2661" s="132">
        <v>284474</v>
      </c>
      <c r="G2661" s="132">
        <v>1249590</v>
      </c>
      <c r="H2661" s="132">
        <v>66400</v>
      </c>
      <c r="I2661" s="132">
        <v>70287</v>
      </c>
      <c r="J2661" s="132">
        <v>57293</v>
      </c>
      <c r="K2661" s="132">
        <v>15920</v>
      </c>
      <c r="L2661" s="132">
        <v>1350</v>
      </c>
      <c r="M2661" s="132">
        <v>152727</v>
      </c>
      <c r="N2661" s="132" t="e">
        <v>#N/A</v>
      </c>
      <c r="R2661" s="132">
        <v>111300</v>
      </c>
      <c r="S2661" s="132">
        <v>231316</v>
      </c>
      <c r="T2661" s="132">
        <v>266736</v>
      </c>
      <c r="U2661" s="132">
        <v>139994</v>
      </c>
      <c r="V2661" s="132">
        <v>46550</v>
      </c>
      <c r="W2661" s="132">
        <v>0</v>
      </c>
      <c r="X2661" s="132">
        <v>67099</v>
      </c>
      <c r="Y2661" s="132">
        <v>16700</v>
      </c>
      <c r="Z2661" s="132">
        <v>5293</v>
      </c>
      <c r="AA2661" s="132">
        <v>34080</v>
      </c>
      <c r="AB2661" s="132">
        <v>10000</v>
      </c>
      <c r="AC2661" s="132">
        <v>6940</v>
      </c>
      <c r="AD2661" s="132">
        <v>3030</v>
      </c>
      <c r="AE2661" s="132">
        <v>77298</v>
      </c>
      <c r="AF2661" s="132">
        <v>7650</v>
      </c>
    </row>
    <row r="2662" spans="1:32">
      <c r="A2662" s="129">
        <v>40393</v>
      </c>
      <c r="B2662" s="132" t="e">
        <v>#N/A</v>
      </c>
      <c r="C2662" s="132" t="e">
        <v>#N/A</v>
      </c>
      <c r="D2662" s="132" t="e">
        <v>#N/A</v>
      </c>
      <c r="E2662" s="132" t="e">
        <v>#N/A</v>
      </c>
      <c r="F2662" s="132" t="e">
        <v>#N/A</v>
      </c>
      <c r="G2662" s="132" t="e">
        <v>#N/A</v>
      </c>
      <c r="H2662" s="132" t="e">
        <v>#N/A</v>
      </c>
      <c r="I2662" s="132" t="e">
        <v>#N/A</v>
      </c>
      <c r="J2662" s="132" t="e">
        <v>#N/A</v>
      </c>
      <c r="K2662" s="132" t="e">
        <v>#N/A</v>
      </c>
      <c r="L2662" s="132" t="e">
        <v>#N/A</v>
      </c>
      <c r="M2662" s="132" t="e">
        <v>#N/A</v>
      </c>
      <c r="N2662" s="132" t="e">
        <v>#N/A</v>
      </c>
      <c r="R2662" s="132" t="e">
        <v>#N/A</v>
      </c>
      <c r="S2662" s="132" t="e">
        <v>#N/A</v>
      </c>
      <c r="T2662" s="132" t="e">
        <v>#N/A</v>
      </c>
      <c r="U2662" s="132" t="e">
        <v>#N/A</v>
      </c>
      <c r="V2662" s="132" t="e">
        <v>#N/A</v>
      </c>
      <c r="W2662" s="132" t="e">
        <v>#N/A</v>
      </c>
      <c r="X2662" s="132" t="e">
        <v>#N/A</v>
      </c>
      <c r="Y2662" s="132" t="e">
        <v>#N/A</v>
      </c>
      <c r="Z2662" s="132" t="e">
        <v>#N/A</v>
      </c>
      <c r="AA2662" s="132" t="e">
        <v>#N/A</v>
      </c>
      <c r="AB2662" s="132" t="e">
        <v>#N/A</v>
      </c>
      <c r="AC2662" s="132" t="e">
        <v>#N/A</v>
      </c>
      <c r="AD2662" s="132" t="e">
        <v>#N/A</v>
      </c>
      <c r="AE2662" s="132" t="e">
        <v>#N/A</v>
      </c>
      <c r="AF2662" s="132" t="e">
        <v>#N/A</v>
      </c>
    </row>
    <row r="2663" spans="1:32">
      <c r="A2663" s="129">
        <v>40394</v>
      </c>
      <c r="B2663" s="132" t="e">
        <v>#N/A</v>
      </c>
      <c r="C2663" s="132" t="e">
        <v>#N/A</v>
      </c>
      <c r="D2663" s="132" t="e">
        <v>#N/A</v>
      </c>
      <c r="E2663" s="132" t="e">
        <v>#N/A</v>
      </c>
      <c r="F2663" s="132" t="e">
        <v>#N/A</v>
      </c>
      <c r="G2663" s="132" t="e">
        <v>#N/A</v>
      </c>
      <c r="H2663" s="132" t="e">
        <v>#N/A</v>
      </c>
      <c r="I2663" s="132" t="e">
        <v>#N/A</v>
      </c>
      <c r="J2663" s="132" t="e">
        <v>#N/A</v>
      </c>
      <c r="K2663" s="132" t="e">
        <v>#N/A</v>
      </c>
      <c r="L2663" s="132" t="e">
        <v>#N/A</v>
      </c>
      <c r="M2663" s="132" t="e">
        <v>#N/A</v>
      </c>
      <c r="N2663" s="132" t="e">
        <v>#N/A</v>
      </c>
      <c r="R2663" s="132" t="e">
        <v>#N/A</v>
      </c>
      <c r="S2663" s="132" t="e">
        <v>#N/A</v>
      </c>
      <c r="T2663" s="132" t="e">
        <v>#N/A</v>
      </c>
      <c r="U2663" s="132" t="e">
        <v>#N/A</v>
      </c>
      <c r="V2663" s="132" t="e">
        <v>#N/A</v>
      </c>
      <c r="W2663" s="132" t="e">
        <v>#N/A</v>
      </c>
      <c r="X2663" s="132" t="e">
        <v>#N/A</v>
      </c>
      <c r="Y2663" s="132" t="e">
        <v>#N/A</v>
      </c>
      <c r="Z2663" s="132" t="e">
        <v>#N/A</v>
      </c>
      <c r="AA2663" s="132" t="e">
        <v>#N/A</v>
      </c>
      <c r="AB2663" s="132" t="e">
        <v>#N/A</v>
      </c>
      <c r="AC2663" s="132" t="e">
        <v>#N/A</v>
      </c>
      <c r="AD2663" s="132" t="e">
        <v>#N/A</v>
      </c>
      <c r="AE2663" s="132" t="e">
        <v>#N/A</v>
      </c>
      <c r="AF2663" s="132" t="e">
        <v>#N/A</v>
      </c>
    </row>
    <row r="2664" spans="1:32">
      <c r="A2664" s="129">
        <v>40395</v>
      </c>
      <c r="B2664" s="132" t="e">
        <v>#N/A</v>
      </c>
      <c r="C2664" s="132" t="e">
        <v>#N/A</v>
      </c>
      <c r="D2664" s="132" t="e">
        <v>#N/A</v>
      </c>
      <c r="E2664" s="132" t="e">
        <v>#N/A</v>
      </c>
      <c r="F2664" s="132" t="e">
        <v>#N/A</v>
      </c>
      <c r="G2664" s="132" t="e">
        <v>#N/A</v>
      </c>
      <c r="H2664" s="132" t="e">
        <v>#N/A</v>
      </c>
      <c r="I2664" s="132" t="e">
        <v>#N/A</v>
      </c>
      <c r="J2664" s="132" t="e">
        <v>#N/A</v>
      </c>
      <c r="K2664" s="132" t="e">
        <v>#N/A</v>
      </c>
      <c r="L2664" s="132" t="e">
        <v>#N/A</v>
      </c>
      <c r="M2664" s="132" t="e">
        <v>#N/A</v>
      </c>
      <c r="N2664" s="132" t="e">
        <v>#N/A</v>
      </c>
      <c r="R2664" s="132" t="e">
        <v>#N/A</v>
      </c>
      <c r="S2664" s="132" t="e">
        <v>#N/A</v>
      </c>
      <c r="T2664" s="132" t="e">
        <v>#N/A</v>
      </c>
      <c r="U2664" s="132" t="e">
        <v>#N/A</v>
      </c>
      <c r="V2664" s="132" t="e">
        <v>#N/A</v>
      </c>
      <c r="W2664" s="132" t="e">
        <v>#N/A</v>
      </c>
      <c r="X2664" s="132" t="e">
        <v>#N/A</v>
      </c>
      <c r="Y2664" s="132" t="e">
        <v>#N/A</v>
      </c>
      <c r="Z2664" s="132" t="e">
        <v>#N/A</v>
      </c>
      <c r="AA2664" s="132" t="e">
        <v>#N/A</v>
      </c>
      <c r="AB2664" s="132" t="e">
        <v>#N/A</v>
      </c>
      <c r="AC2664" s="132" t="e">
        <v>#N/A</v>
      </c>
      <c r="AD2664" s="132" t="e">
        <v>#N/A</v>
      </c>
      <c r="AE2664" s="132" t="e">
        <v>#N/A</v>
      </c>
      <c r="AF2664" s="132" t="e">
        <v>#N/A</v>
      </c>
    </row>
    <row r="2665" spans="1:32">
      <c r="A2665" s="129">
        <v>40396</v>
      </c>
      <c r="B2665" s="132" t="e">
        <v>#N/A</v>
      </c>
      <c r="C2665" s="132" t="e">
        <v>#N/A</v>
      </c>
      <c r="D2665" s="132" t="e">
        <v>#N/A</v>
      </c>
      <c r="E2665" s="132" t="e">
        <v>#N/A</v>
      </c>
      <c r="F2665" s="132" t="e">
        <v>#N/A</v>
      </c>
      <c r="G2665" s="132" t="e">
        <v>#N/A</v>
      </c>
      <c r="H2665" s="132" t="e">
        <v>#N/A</v>
      </c>
      <c r="I2665" s="132" t="e">
        <v>#N/A</v>
      </c>
      <c r="J2665" s="132" t="e">
        <v>#N/A</v>
      </c>
      <c r="K2665" s="132" t="e">
        <v>#N/A</v>
      </c>
      <c r="L2665" s="132" t="e">
        <v>#N/A</v>
      </c>
      <c r="M2665" s="132" t="e">
        <v>#N/A</v>
      </c>
      <c r="N2665" s="132" t="e">
        <v>#N/A</v>
      </c>
      <c r="R2665" s="132" t="e">
        <v>#N/A</v>
      </c>
      <c r="S2665" s="132" t="e">
        <v>#N/A</v>
      </c>
      <c r="T2665" s="132" t="e">
        <v>#N/A</v>
      </c>
      <c r="U2665" s="132" t="e">
        <v>#N/A</v>
      </c>
      <c r="V2665" s="132" t="e">
        <v>#N/A</v>
      </c>
      <c r="W2665" s="132" t="e">
        <v>#N/A</v>
      </c>
      <c r="X2665" s="132" t="e">
        <v>#N/A</v>
      </c>
      <c r="Y2665" s="132" t="e">
        <v>#N/A</v>
      </c>
      <c r="Z2665" s="132" t="e">
        <v>#N/A</v>
      </c>
      <c r="AA2665" s="132" t="e">
        <v>#N/A</v>
      </c>
      <c r="AB2665" s="132" t="e">
        <v>#N/A</v>
      </c>
      <c r="AC2665" s="132" t="e">
        <v>#N/A</v>
      </c>
      <c r="AD2665" s="132" t="e">
        <v>#N/A</v>
      </c>
      <c r="AE2665" s="132" t="e">
        <v>#N/A</v>
      </c>
      <c r="AF2665" s="132" t="e">
        <v>#N/A</v>
      </c>
    </row>
    <row r="2666" spans="1:32">
      <c r="A2666" s="129">
        <v>40399</v>
      </c>
      <c r="B2666" s="132" t="e">
        <v>#N/A</v>
      </c>
      <c r="C2666" s="132" t="e">
        <v>#N/A</v>
      </c>
      <c r="D2666" s="132" t="e">
        <v>#N/A</v>
      </c>
      <c r="E2666" s="132" t="e">
        <v>#N/A</v>
      </c>
      <c r="F2666" s="132" t="e">
        <v>#N/A</v>
      </c>
      <c r="G2666" s="132" t="e">
        <v>#N/A</v>
      </c>
      <c r="H2666" s="132" t="e">
        <v>#N/A</v>
      </c>
      <c r="I2666" s="132" t="e">
        <v>#N/A</v>
      </c>
      <c r="J2666" s="132" t="e">
        <v>#N/A</v>
      </c>
      <c r="K2666" s="132" t="e">
        <v>#N/A</v>
      </c>
      <c r="L2666" s="132" t="e">
        <v>#N/A</v>
      </c>
      <c r="M2666" s="132" t="e">
        <v>#N/A</v>
      </c>
      <c r="N2666" s="132" t="e">
        <v>#N/A</v>
      </c>
      <c r="R2666" s="132" t="e">
        <v>#N/A</v>
      </c>
      <c r="S2666" s="132" t="e">
        <v>#N/A</v>
      </c>
      <c r="T2666" s="132" t="e">
        <v>#N/A</v>
      </c>
      <c r="U2666" s="132" t="e">
        <v>#N/A</v>
      </c>
      <c r="V2666" s="132" t="e">
        <v>#N/A</v>
      </c>
      <c r="W2666" s="132" t="e">
        <v>#N/A</v>
      </c>
      <c r="X2666" s="132" t="e">
        <v>#N/A</v>
      </c>
      <c r="Y2666" s="132" t="e">
        <v>#N/A</v>
      </c>
      <c r="Z2666" s="132" t="e">
        <v>#N/A</v>
      </c>
      <c r="AA2666" s="132" t="e">
        <v>#N/A</v>
      </c>
      <c r="AB2666" s="132" t="e">
        <v>#N/A</v>
      </c>
      <c r="AC2666" s="132" t="e">
        <v>#N/A</v>
      </c>
      <c r="AD2666" s="132" t="e">
        <v>#N/A</v>
      </c>
      <c r="AE2666" s="132" t="e">
        <v>#N/A</v>
      </c>
      <c r="AF2666" s="132" t="e">
        <v>#N/A</v>
      </c>
    </row>
    <row r="2667" spans="1:32">
      <c r="A2667" s="129">
        <v>40400</v>
      </c>
      <c r="B2667" s="132">
        <v>395186</v>
      </c>
      <c r="C2667" s="132">
        <v>69038</v>
      </c>
      <c r="D2667" s="132">
        <v>154130</v>
      </c>
      <c r="E2667" s="132">
        <v>41973</v>
      </c>
      <c r="F2667" s="132">
        <v>59468</v>
      </c>
      <c r="G2667" s="132">
        <v>366894</v>
      </c>
      <c r="H2667" s="132">
        <v>7000</v>
      </c>
      <c r="I2667" s="132">
        <v>17492</v>
      </c>
      <c r="J2667" s="132">
        <v>24735</v>
      </c>
      <c r="K2667" s="132">
        <v>7450</v>
      </c>
      <c r="L2667" s="132">
        <v>900</v>
      </c>
      <c r="M2667" s="132">
        <v>28292</v>
      </c>
      <c r="N2667" s="132">
        <v>395186</v>
      </c>
      <c r="R2667" s="132">
        <v>49600</v>
      </c>
      <c r="S2667" s="132">
        <v>17998</v>
      </c>
      <c r="T2667" s="132">
        <v>46850</v>
      </c>
      <c r="U2667" s="132">
        <v>24880</v>
      </c>
      <c r="V2667" s="132">
        <v>0</v>
      </c>
      <c r="W2667" s="132">
        <v>0</v>
      </c>
      <c r="X2667" s="132">
        <v>7650</v>
      </c>
      <c r="Y2667" s="132">
        <v>15400</v>
      </c>
      <c r="Z2667" s="132">
        <v>13142</v>
      </c>
      <c r="AA2667" s="132">
        <v>0</v>
      </c>
      <c r="AB2667" s="132">
        <v>0</v>
      </c>
      <c r="AC2667" s="132">
        <v>0</v>
      </c>
      <c r="AD2667" s="132">
        <v>0</v>
      </c>
      <c r="AE2667" s="132">
        <v>92860</v>
      </c>
      <c r="AF2667" s="132">
        <v>0</v>
      </c>
    </row>
    <row r="2668" spans="1:32">
      <c r="A2668" s="129">
        <v>40401</v>
      </c>
      <c r="B2668" s="132" t="e">
        <v>#N/A</v>
      </c>
      <c r="C2668" s="132" t="e">
        <v>#N/A</v>
      </c>
      <c r="D2668" s="132" t="e">
        <v>#N/A</v>
      </c>
      <c r="E2668" s="132" t="e">
        <v>#N/A</v>
      </c>
      <c r="F2668" s="132" t="e">
        <v>#N/A</v>
      </c>
      <c r="G2668" s="132" t="e">
        <v>#N/A</v>
      </c>
      <c r="H2668" s="132" t="e">
        <v>#N/A</v>
      </c>
      <c r="I2668" s="132" t="e">
        <v>#N/A</v>
      </c>
      <c r="J2668" s="132" t="e">
        <v>#N/A</v>
      </c>
      <c r="K2668" s="132" t="e">
        <v>#N/A</v>
      </c>
      <c r="L2668" s="132" t="e">
        <v>#N/A</v>
      </c>
      <c r="M2668" s="132" t="e">
        <v>#N/A</v>
      </c>
      <c r="N2668" s="132" t="e">
        <v>#N/A</v>
      </c>
      <c r="R2668" s="132" t="e">
        <v>#N/A</v>
      </c>
      <c r="S2668" s="132" t="e">
        <v>#N/A</v>
      </c>
      <c r="T2668" s="132" t="e">
        <v>#N/A</v>
      </c>
      <c r="U2668" s="132" t="e">
        <v>#N/A</v>
      </c>
      <c r="V2668" s="132" t="e">
        <v>#N/A</v>
      </c>
      <c r="W2668" s="132" t="e">
        <v>#N/A</v>
      </c>
      <c r="X2668" s="132" t="e">
        <v>#N/A</v>
      </c>
      <c r="Y2668" s="132" t="e">
        <v>#N/A</v>
      </c>
      <c r="Z2668" s="132" t="e">
        <v>#N/A</v>
      </c>
      <c r="AA2668" s="132" t="e">
        <v>#N/A</v>
      </c>
      <c r="AB2668" s="132" t="e">
        <v>#N/A</v>
      </c>
      <c r="AC2668" s="132" t="e">
        <v>#N/A</v>
      </c>
      <c r="AD2668" s="132" t="e">
        <v>#N/A</v>
      </c>
      <c r="AE2668" s="132" t="e">
        <v>#N/A</v>
      </c>
      <c r="AF2668" s="132" t="e">
        <v>#N/A</v>
      </c>
    </row>
    <row r="2669" spans="1:32">
      <c r="A2669" s="129">
        <v>40402</v>
      </c>
      <c r="B2669" s="132" t="e">
        <v>#N/A</v>
      </c>
      <c r="C2669" s="132" t="e">
        <v>#N/A</v>
      </c>
      <c r="D2669" s="132" t="e">
        <v>#N/A</v>
      </c>
      <c r="E2669" s="132" t="e">
        <v>#N/A</v>
      </c>
      <c r="F2669" s="132" t="e">
        <v>#N/A</v>
      </c>
      <c r="G2669" s="132" t="e">
        <v>#N/A</v>
      </c>
      <c r="H2669" s="132" t="e">
        <v>#N/A</v>
      </c>
      <c r="I2669" s="132" t="e">
        <v>#N/A</v>
      </c>
      <c r="J2669" s="132" t="e">
        <v>#N/A</v>
      </c>
      <c r="K2669" s="132" t="e">
        <v>#N/A</v>
      </c>
      <c r="L2669" s="132" t="e">
        <v>#N/A</v>
      </c>
      <c r="M2669" s="132" t="e">
        <v>#N/A</v>
      </c>
      <c r="N2669" s="132" t="e">
        <v>#N/A</v>
      </c>
      <c r="R2669" s="132" t="e">
        <v>#N/A</v>
      </c>
      <c r="S2669" s="132" t="e">
        <v>#N/A</v>
      </c>
      <c r="T2669" s="132" t="e">
        <v>#N/A</v>
      </c>
      <c r="U2669" s="132" t="e">
        <v>#N/A</v>
      </c>
      <c r="V2669" s="132" t="e">
        <v>#N/A</v>
      </c>
      <c r="W2669" s="132" t="e">
        <v>#N/A</v>
      </c>
      <c r="X2669" s="132" t="e">
        <v>#N/A</v>
      </c>
      <c r="Y2669" s="132" t="e">
        <v>#N/A</v>
      </c>
      <c r="Z2669" s="132" t="e">
        <v>#N/A</v>
      </c>
      <c r="AA2669" s="132" t="e">
        <v>#N/A</v>
      </c>
      <c r="AB2669" s="132" t="e">
        <v>#N/A</v>
      </c>
      <c r="AC2669" s="132" t="e">
        <v>#N/A</v>
      </c>
      <c r="AD2669" s="132" t="e">
        <v>#N/A</v>
      </c>
      <c r="AE2669" s="132" t="e">
        <v>#N/A</v>
      </c>
      <c r="AF2669" s="132" t="e">
        <v>#N/A</v>
      </c>
    </row>
    <row r="2670" spans="1:32">
      <c r="A2670" s="129">
        <v>40403</v>
      </c>
      <c r="B2670" s="132" t="e">
        <v>#N/A</v>
      </c>
      <c r="C2670" s="132" t="e">
        <v>#N/A</v>
      </c>
      <c r="D2670" s="132" t="e">
        <v>#N/A</v>
      </c>
      <c r="E2670" s="132" t="e">
        <v>#N/A</v>
      </c>
      <c r="F2670" s="132" t="e">
        <v>#N/A</v>
      </c>
      <c r="G2670" s="132" t="e">
        <v>#N/A</v>
      </c>
      <c r="H2670" s="132" t="e">
        <v>#N/A</v>
      </c>
      <c r="I2670" s="132" t="e">
        <v>#N/A</v>
      </c>
      <c r="J2670" s="132" t="e">
        <v>#N/A</v>
      </c>
      <c r="K2670" s="132" t="e">
        <v>#N/A</v>
      </c>
      <c r="L2670" s="132" t="e">
        <v>#N/A</v>
      </c>
      <c r="M2670" s="132" t="e">
        <v>#N/A</v>
      </c>
      <c r="N2670" s="132" t="e">
        <v>#N/A</v>
      </c>
      <c r="R2670" s="132" t="e">
        <v>#N/A</v>
      </c>
      <c r="S2670" s="132" t="e">
        <v>#N/A</v>
      </c>
      <c r="T2670" s="132" t="e">
        <v>#N/A</v>
      </c>
      <c r="U2670" s="132" t="e">
        <v>#N/A</v>
      </c>
      <c r="V2670" s="132" t="e">
        <v>#N/A</v>
      </c>
      <c r="W2670" s="132" t="e">
        <v>#N/A</v>
      </c>
      <c r="X2670" s="132" t="e">
        <v>#N/A</v>
      </c>
      <c r="Y2670" s="132" t="e">
        <v>#N/A</v>
      </c>
      <c r="Z2670" s="132" t="e">
        <v>#N/A</v>
      </c>
      <c r="AA2670" s="132" t="e">
        <v>#N/A</v>
      </c>
      <c r="AB2670" s="132" t="e">
        <v>#N/A</v>
      </c>
      <c r="AC2670" s="132" t="e">
        <v>#N/A</v>
      </c>
      <c r="AD2670" s="132" t="e">
        <v>#N/A</v>
      </c>
      <c r="AE2670" s="132" t="e">
        <v>#N/A</v>
      </c>
      <c r="AF2670" s="132" t="e">
        <v>#N/A</v>
      </c>
    </row>
    <row r="2671" spans="1:32">
      <c r="A2671" s="129">
        <v>40406</v>
      </c>
      <c r="B2671" s="132" t="e">
        <v>#N/A</v>
      </c>
      <c r="C2671" s="132">
        <v>82723</v>
      </c>
      <c r="D2671" s="132">
        <v>255048</v>
      </c>
      <c r="E2671" s="132">
        <v>57151</v>
      </c>
      <c r="F2671" s="132">
        <v>98858</v>
      </c>
      <c r="G2671" s="132">
        <v>545264</v>
      </c>
      <c r="H2671" s="132">
        <v>13498</v>
      </c>
      <c r="I2671" s="132">
        <v>26072</v>
      </c>
      <c r="J2671" s="132">
        <v>28671</v>
      </c>
      <c r="K2671" s="132">
        <v>9450</v>
      </c>
      <c r="L2671" s="132">
        <v>3070</v>
      </c>
      <c r="M2671" s="132">
        <v>46830</v>
      </c>
      <c r="N2671" s="132" t="e">
        <v>#N/A</v>
      </c>
      <c r="R2671" s="132">
        <v>81850</v>
      </c>
      <c r="S2671" s="132">
        <v>45498</v>
      </c>
      <c r="T2671" s="132">
        <v>72290</v>
      </c>
      <c r="U2671" s="132">
        <v>29838</v>
      </c>
      <c r="V2671" s="132">
        <v>0</v>
      </c>
      <c r="W2671" s="132">
        <v>0</v>
      </c>
      <c r="X2671" s="132">
        <v>31703</v>
      </c>
      <c r="Y2671" s="132">
        <v>20400</v>
      </c>
      <c r="Z2671" s="132">
        <v>13142</v>
      </c>
      <c r="AA2671" s="132">
        <v>0</v>
      </c>
      <c r="AB2671" s="132">
        <v>0</v>
      </c>
      <c r="AC2671" s="132">
        <v>0</v>
      </c>
      <c r="AD2671" s="132">
        <v>0</v>
      </c>
      <c r="AE2671" s="132">
        <v>110506</v>
      </c>
      <c r="AF2671" s="132">
        <v>0</v>
      </c>
    </row>
    <row r="2672" spans="1:32">
      <c r="A2672" s="129">
        <v>40407</v>
      </c>
      <c r="B2672" s="132" t="e">
        <v>#N/A</v>
      </c>
      <c r="C2672" s="132" t="e">
        <v>#N/A</v>
      </c>
      <c r="D2672" s="132" t="e">
        <v>#N/A</v>
      </c>
      <c r="E2672" s="132" t="e">
        <v>#N/A</v>
      </c>
      <c r="F2672" s="132" t="e">
        <v>#N/A</v>
      </c>
      <c r="G2672" s="132" t="e">
        <v>#N/A</v>
      </c>
      <c r="H2672" s="132" t="e">
        <v>#N/A</v>
      </c>
      <c r="I2672" s="132" t="e">
        <v>#N/A</v>
      </c>
      <c r="J2672" s="132" t="e">
        <v>#N/A</v>
      </c>
      <c r="K2672" s="132" t="e">
        <v>#N/A</v>
      </c>
      <c r="L2672" s="132" t="e">
        <v>#N/A</v>
      </c>
      <c r="M2672" s="132" t="e">
        <v>#N/A</v>
      </c>
      <c r="N2672" s="132" t="e">
        <v>#N/A</v>
      </c>
      <c r="R2672" s="132" t="e">
        <v>#N/A</v>
      </c>
      <c r="S2672" s="132" t="e">
        <v>#N/A</v>
      </c>
      <c r="T2672" s="132" t="e">
        <v>#N/A</v>
      </c>
      <c r="U2672" s="132" t="e">
        <v>#N/A</v>
      </c>
      <c r="V2672" s="132" t="e">
        <v>#N/A</v>
      </c>
      <c r="W2672" s="132" t="e">
        <v>#N/A</v>
      </c>
      <c r="X2672" s="132" t="e">
        <v>#N/A</v>
      </c>
      <c r="Y2672" s="132" t="e">
        <v>#N/A</v>
      </c>
      <c r="Z2672" s="132" t="e">
        <v>#N/A</v>
      </c>
      <c r="AA2672" s="132" t="e">
        <v>#N/A</v>
      </c>
      <c r="AB2672" s="132" t="e">
        <v>#N/A</v>
      </c>
      <c r="AC2672" s="132" t="e">
        <v>#N/A</v>
      </c>
      <c r="AD2672" s="132" t="e">
        <v>#N/A</v>
      </c>
      <c r="AE2672" s="132" t="e">
        <v>#N/A</v>
      </c>
      <c r="AF2672" s="132" t="e">
        <v>#N/A</v>
      </c>
    </row>
    <row r="2673" spans="1:32">
      <c r="A2673" s="129">
        <v>40408</v>
      </c>
      <c r="B2673" s="132" t="e">
        <v>#N/A</v>
      </c>
      <c r="C2673" s="132" t="e">
        <v>#N/A</v>
      </c>
      <c r="D2673" s="132" t="e">
        <v>#N/A</v>
      </c>
      <c r="E2673" s="132" t="e">
        <v>#N/A</v>
      </c>
      <c r="F2673" s="132" t="e">
        <v>#N/A</v>
      </c>
      <c r="G2673" s="132" t="e">
        <v>#N/A</v>
      </c>
      <c r="H2673" s="132" t="e">
        <v>#N/A</v>
      </c>
      <c r="I2673" s="132" t="e">
        <v>#N/A</v>
      </c>
      <c r="J2673" s="132" t="e">
        <v>#N/A</v>
      </c>
      <c r="K2673" s="132" t="e">
        <v>#N/A</v>
      </c>
      <c r="L2673" s="132" t="e">
        <v>#N/A</v>
      </c>
      <c r="M2673" s="132" t="e">
        <v>#N/A</v>
      </c>
      <c r="N2673" s="132" t="e">
        <v>#N/A</v>
      </c>
      <c r="R2673" s="132" t="e">
        <v>#N/A</v>
      </c>
      <c r="S2673" s="132" t="e">
        <v>#N/A</v>
      </c>
      <c r="T2673" s="132" t="e">
        <v>#N/A</v>
      </c>
      <c r="U2673" s="132" t="e">
        <v>#N/A</v>
      </c>
      <c r="V2673" s="132" t="e">
        <v>#N/A</v>
      </c>
      <c r="W2673" s="132" t="e">
        <v>#N/A</v>
      </c>
      <c r="X2673" s="132" t="e">
        <v>#N/A</v>
      </c>
      <c r="Y2673" s="132" t="e">
        <v>#N/A</v>
      </c>
      <c r="Z2673" s="132" t="e">
        <v>#N/A</v>
      </c>
      <c r="AA2673" s="132" t="e">
        <v>#N/A</v>
      </c>
      <c r="AB2673" s="132" t="e">
        <v>#N/A</v>
      </c>
      <c r="AC2673" s="132" t="e">
        <v>#N/A</v>
      </c>
      <c r="AD2673" s="132" t="e">
        <v>#N/A</v>
      </c>
      <c r="AE2673" s="132" t="e">
        <v>#N/A</v>
      </c>
      <c r="AF2673" s="132" t="e">
        <v>#N/A</v>
      </c>
    </row>
    <row r="2674" spans="1:32">
      <c r="A2674" s="129">
        <v>40409</v>
      </c>
      <c r="B2674" s="132" t="e">
        <v>#N/A</v>
      </c>
      <c r="C2674" s="132" t="e">
        <v>#N/A</v>
      </c>
      <c r="D2674" s="132" t="e">
        <v>#N/A</v>
      </c>
      <c r="E2674" s="132" t="e">
        <v>#N/A</v>
      </c>
      <c r="F2674" s="132" t="e">
        <v>#N/A</v>
      </c>
      <c r="G2674" s="132" t="e">
        <v>#N/A</v>
      </c>
      <c r="H2674" s="132" t="e">
        <v>#N/A</v>
      </c>
      <c r="I2674" s="132" t="e">
        <v>#N/A</v>
      </c>
      <c r="J2674" s="132" t="e">
        <v>#N/A</v>
      </c>
      <c r="K2674" s="132" t="e">
        <v>#N/A</v>
      </c>
      <c r="L2674" s="132" t="e">
        <v>#N/A</v>
      </c>
      <c r="M2674" s="132" t="e">
        <v>#N/A</v>
      </c>
      <c r="N2674" s="132" t="e">
        <v>#N/A</v>
      </c>
      <c r="R2674" s="132" t="e">
        <v>#N/A</v>
      </c>
      <c r="S2674" s="132" t="e">
        <v>#N/A</v>
      </c>
      <c r="T2674" s="132" t="e">
        <v>#N/A</v>
      </c>
      <c r="U2674" s="132" t="e">
        <v>#N/A</v>
      </c>
      <c r="V2674" s="132" t="e">
        <v>#N/A</v>
      </c>
      <c r="W2674" s="132" t="e">
        <v>#N/A</v>
      </c>
      <c r="X2674" s="132" t="e">
        <v>#N/A</v>
      </c>
      <c r="Y2674" s="132" t="e">
        <v>#N/A</v>
      </c>
      <c r="Z2674" s="132" t="e">
        <v>#N/A</v>
      </c>
      <c r="AA2674" s="132" t="e">
        <v>#N/A</v>
      </c>
      <c r="AB2674" s="132" t="e">
        <v>#N/A</v>
      </c>
      <c r="AC2674" s="132" t="e">
        <v>#N/A</v>
      </c>
      <c r="AD2674" s="132" t="e">
        <v>#N/A</v>
      </c>
      <c r="AE2674" s="132" t="e">
        <v>#N/A</v>
      </c>
      <c r="AF2674" s="132" t="e">
        <v>#N/A</v>
      </c>
    </row>
    <row r="2675" spans="1:32">
      <c r="A2675" s="129">
        <v>40410</v>
      </c>
      <c r="B2675" s="132">
        <v>837526</v>
      </c>
      <c r="C2675" s="132">
        <v>135265</v>
      </c>
      <c r="D2675" s="132">
        <v>323886</v>
      </c>
      <c r="E2675" s="132">
        <v>98011</v>
      </c>
      <c r="F2675" s="132">
        <v>148034</v>
      </c>
      <c r="G2675" s="132">
        <v>770180</v>
      </c>
      <c r="H2675" s="132">
        <v>25518</v>
      </c>
      <c r="I2675" s="132">
        <v>34068</v>
      </c>
      <c r="J2675" s="132">
        <v>32171</v>
      </c>
      <c r="K2675" s="132">
        <v>9450</v>
      </c>
      <c r="L2675" s="132">
        <v>3070</v>
      </c>
      <c r="M2675" s="132">
        <v>67346</v>
      </c>
      <c r="N2675" s="132">
        <v>837526</v>
      </c>
      <c r="R2675" s="132">
        <v>113550</v>
      </c>
      <c r="S2675" s="132">
        <v>59174</v>
      </c>
      <c r="T2675" s="132">
        <v>103290</v>
      </c>
      <c r="U2675" s="132">
        <v>81766</v>
      </c>
      <c r="V2675" s="132">
        <v>0</v>
      </c>
      <c r="W2675" s="132">
        <v>0</v>
      </c>
      <c r="X2675" s="132">
        <v>35511</v>
      </c>
      <c r="Y2675" s="132">
        <v>20400</v>
      </c>
      <c r="Z2675" s="132">
        <v>13142</v>
      </c>
      <c r="AA2675" s="132">
        <v>11000</v>
      </c>
      <c r="AB2675" s="132">
        <v>0</v>
      </c>
      <c r="AC2675" s="132">
        <v>0</v>
      </c>
      <c r="AD2675" s="132">
        <v>0</v>
      </c>
      <c r="AE2675" s="132">
        <v>130356</v>
      </c>
      <c r="AF2675" s="132">
        <v>11200</v>
      </c>
    </row>
    <row r="2676" spans="1:32">
      <c r="A2676" s="129">
        <v>40413</v>
      </c>
      <c r="B2676" s="132" t="e">
        <v>#N/A</v>
      </c>
      <c r="C2676" s="132" t="e">
        <v>#N/A</v>
      </c>
      <c r="D2676" s="132" t="e">
        <v>#N/A</v>
      </c>
      <c r="E2676" s="132" t="e">
        <v>#N/A</v>
      </c>
      <c r="F2676" s="132" t="e">
        <v>#N/A</v>
      </c>
      <c r="G2676" s="132" t="e">
        <v>#N/A</v>
      </c>
      <c r="H2676" s="132" t="e">
        <v>#N/A</v>
      </c>
      <c r="I2676" s="132" t="e">
        <v>#N/A</v>
      </c>
      <c r="J2676" s="132" t="e">
        <v>#N/A</v>
      </c>
      <c r="K2676" s="132" t="e">
        <v>#N/A</v>
      </c>
      <c r="L2676" s="132" t="e">
        <v>#N/A</v>
      </c>
      <c r="M2676" s="132" t="e">
        <v>#N/A</v>
      </c>
      <c r="N2676" s="132" t="e">
        <v>#N/A</v>
      </c>
      <c r="R2676" s="132" t="e">
        <v>#N/A</v>
      </c>
      <c r="S2676" s="132" t="e">
        <v>#N/A</v>
      </c>
      <c r="T2676" s="132" t="e">
        <v>#N/A</v>
      </c>
      <c r="U2676" s="132" t="e">
        <v>#N/A</v>
      </c>
      <c r="V2676" s="132" t="e">
        <v>#N/A</v>
      </c>
      <c r="W2676" s="132" t="e">
        <v>#N/A</v>
      </c>
      <c r="X2676" s="132" t="e">
        <v>#N/A</v>
      </c>
      <c r="Y2676" s="132" t="e">
        <v>#N/A</v>
      </c>
      <c r="Z2676" s="132" t="e">
        <v>#N/A</v>
      </c>
      <c r="AA2676" s="132" t="e">
        <v>#N/A</v>
      </c>
      <c r="AB2676" s="132" t="e">
        <v>#N/A</v>
      </c>
      <c r="AC2676" s="132" t="e">
        <v>#N/A</v>
      </c>
      <c r="AD2676" s="132" t="e">
        <v>#N/A</v>
      </c>
      <c r="AE2676" s="132" t="e">
        <v>#N/A</v>
      </c>
      <c r="AF2676" s="132" t="e">
        <v>#N/A</v>
      </c>
    </row>
    <row r="2677" spans="1:32">
      <c r="A2677" s="129">
        <v>40414</v>
      </c>
      <c r="B2677" s="132" t="e">
        <v>#N/A</v>
      </c>
      <c r="C2677" s="132" t="e">
        <v>#N/A</v>
      </c>
      <c r="D2677" s="132" t="e">
        <v>#N/A</v>
      </c>
      <c r="E2677" s="132" t="e">
        <v>#N/A</v>
      </c>
      <c r="F2677" s="132" t="e">
        <v>#N/A</v>
      </c>
      <c r="G2677" s="132" t="e">
        <v>#N/A</v>
      </c>
      <c r="H2677" s="132" t="e">
        <v>#N/A</v>
      </c>
      <c r="I2677" s="132" t="e">
        <v>#N/A</v>
      </c>
      <c r="J2677" s="132" t="e">
        <v>#N/A</v>
      </c>
      <c r="K2677" s="132" t="e">
        <v>#N/A</v>
      </c>
      <c r="L2677" s="132" t="e">
        <v>#N/A</v>
      </c>
      <c r="M2677" s="132" t="e">
        <v>#N/A</v>
      </c>
      <c r="N2677" s="132" t="e">
        <v>#N/A</v>
      </c>
      <c r="R2677" s="132" t="e">
        <v>#N/A</v>
      </c>
      <c r="S2677" s="132" t="e">
        <v>#N/A</v>
      </c>
      <c r="T2677" s="132" t="e">
        <v>#N/A</v>
      </c>
      <c r="U2677" s="132" t="e">
        <v>#N/A</v>
      </c>
      <c r="V2677" s="132" t="e">
        <v>#N/A</v>
      </c>
      <c r="W2677" s="132" t="e">
        <v>#N/A</v>
      </c>
      <c r="X2677" s="132" t="e">
        <v>#N/A</v>
      </c>
      <c r="Y2677" s="132" t="e">
        <v>#N/A</v>
      </c>
      <c r="Z2677" s="132" t="e">
        <v>#N/A</v>
      </c>
      <c r="AA2677" s="132" t="e">
        <v>#N/A</v>
      </c>
      <c r="AB2677" s="132" t="e">
        <v>#N/A</v>
      </c>
      <c r="AC2677" s="132" t="e">
        <v>#N/A</v>
      </c>
      <c r="AD2677" s="132" t="e">
        <v>#N/A</v>
      </c>
      <c r="AE2677" s="132" t="e">
        <v>#N/A</v>
      </c>
      <c r="AF2677" s="132" t="e">
        <v>#N/A</v>
      </c>
    </row>
    <row r="2678" spans="1:32">
      <c r="A2678" s="129">
        <v>40415</v>
      </c>
      <c r="B2678" s="132">
        <v>939456</v>
      </c>
      <c r="C2678" s="132">
        <v>140815</v>
      </c>
      <c r="D2678" s="132">
        <v>384175</v>
      </c>
      <c r="E2678" s="132">
        <v>107311</v>
      </c>
      <c r="F2678" s="132">
        <v>156034</v>
      </c>
      <c r="G2678" s="132">
        <v>858600</v>
      </c>
      <c r="H2678" s="132">
        <v>36828</v>
      </c>
      <c r="I2678" s="132">
        <v>35268</v>
      </c>
      <c r="J2678" s="132">
        <v>34652</v>
      </c>
      <c r="K2678" s="132">
        <v>11450</v>
      </c>
      <c r="L2678" s="132">
        <v>3070</v>
      </c>
      <c r="M2678" s="132">
        <v>80856</v>
      </c>
      <c r="N2678" s="132">
        <v>939456</v>
      </c>
      <c r="R2678" s="132">
        <v>113550</v>
      </c>
      <c r="S2678" s="132">
        <v>83174</v>
      </c>
      <c r="T2678" s="132">
        <v>112690</v>
      </c>
      <c r="U2678" s="132">
        <v>81766</v>
      </c>
      <c r="V2678" s="132">
        <v>0</v>
      </c>
      <c r="W2678" s="132">
        <v>0</v>
      </c>
      <c r="X2678" s="132">
        <v>38111</v>
      </c>
      <c r="Y2678" s="132">
        <v>20400</v>
      </c>
      <c r="Z2678" s="132">
        <v>13142</v>
      </c>
      <c r="AA2678" s="132">
        <v>11000</v>
      </c>
      <c r="AB2678" s="132">
        <v>20324</v>
      </c>
      <c r="AC2678" s="132">
        <v>0</v>
      </c>
      <c r="AD2678" s="132">
        <v>0</v>
      </c>
      <c r="AE2678" s="132">
        <v>136356</v>
      </c>
      <c r="AF2678" s="132">
        <v>11200</v>
      </c>
    </row>
    <row r="2679" spans="1:32">
      <c r="A2679" s="129">
        <v>40416</v>
      </c>
      <c r="B2679" s="132" t="e">
        <v>#N/A</v>
      </c>
      <c r="C2679" s="132" t="e">
        <v>#N/A</v>
      </c>
      <c r="D2679" s="132" t="e">
        <v>#N/A</v>
      </c>
      <c r="E2679" s="132" t="e">
        <v>#N/A</v>
      </c>
      <c r="F2679" s="132" t="e">
        <v>#N/A</v>
      </c>
      <c r="G2679" s="132" t="e">
        <v>#N/A</v>
      </c>
      <c r="H2679" s="132" t="e">
        <v>#N/A</v>
      </c>
      <c r="I2679" s="132" t="e">
        <v>#N/A</v>
      </c>
      <c r="J2679" s="132" t="e">
        <v>#N/A</v>
      </c>
      <c r="K2679" s="132" t="e">
        <v>#N/A</v>
      </c>
      <c r="L2679" s="132" t="e">
        <v>#N/A</v>
      </c>
      <c r="M2679" s="132" t="e">
        <v>#N/A</v>
      </c>
      <c r="N2679" s="132" t="e">
        <v>#N/A</v>
      </c>
      <c r="R2679" s="132" t="e">
        <v>#N/A</v>
      </c>
      <c r="S2679" s="132" t="e">
        <v>#N/A</v>
      </c>
      <c r="T2679" s="132" t="e">
        <v>#N/A</v>
      </c>
      <c r="U2679" s="132" t="e">
        <v>#N/A</v>
      </c>
      <c r="V2679" s="132" t="e">
        <v>#N/A</v>
      </c>
      <c r="W2679" s="132" t="e">
        <v>#N/A</v>
      </c>
      <c r="X2679" s="132" t="e">
        <v>#N/A</v>
      </c>
      <c r="Y2679" s="132" t="e">
        <v>#N/A</v>
      </c>
      <c r="Z2679" s="132" t="e">
        <v>#N/A</v>
      </c>
      <c r="AA2679" s="132" t="e">
        <v>#N/A</v>
      </c>
      <c r="AB2679" s="132" t="e">
        <v>#N/A</v>
      </c>
      <c r="AC2679" s="132" t="e">
        <v>#N/A</v>
      </c>
      <c r="AD2679" s="132" t="e">
        <v>#N/A</v>
      </c>
      <c r="AE2679" s="132" t="e">
        <v>#N/A</v>
      </c>
      <c r="AF2679" s="132" t="e">
        <v>#N/A</v>
      </c>
    </row>
    <row r="2680" spans="1:32">
      <c r="A2680" s="129">
        <v>40417</v>
      </c>
      <c r="B2680" s="132" t="e">
        <v>#N/A</v>
      </c>
      <c r="C2680" s="132" t="e">
        <v>#N/A</v>
      </c>
      <c r="D2680" s="132" t="e">
        <v>#N/A</v>
      </c>
      <c r="E2680" s="132" t="e">
        <v>#N/A</v>
      </c>
      <c r="F2680" s="132" t="e">
        <v>#N/A</v>
      </c>
      <c r="G2680" s="132" t="e">
        <v>#N/A</v>
      </c>
      <c r="H2680" s="132" t="e">
        <v>#N/A</v>
      </c>
      <c r="I2680" s="132" t="e">
        <v>#N/A</v>
      </c>
      <c r="J2680" s="132" t="e">
        <v>#N/A</v>
      </c>
      <c r="K2680" s="132" t="e">
        <v>#N/A</v>
      </c>
      <c r="L2680" s="132" t="e">
        <v>#N/A</v>
      </c>
      <c r="M2680" s="132" t="e">
        <v>#N/A</v>
      </c>
      <c r="N2680" s="132" t="e">
        <v>#N/A</v>
      </c>
      <c r="R2680" s="132" t="e">
        <v>#N/A</v>
      </c>
      <c r="S2680" s="132" t="e">
        <v>#N/A</v>
      </c>
      <c r="T2680" s="132" t="e">
        <v>#N/A</v>
      </c>
      <c r="U2680" s="132" t="e">
        <v>#N/A</v>
      </c>
      <c r="V2680" s="132" t="e">
        <v>#N/A</v>
      </c>
      <c r="W2680" s="132" t="e">
        <v>#N/A</v>
      </c>
      <c r="X2680" s="132" t="e">
        <v>#N/A</v>
      </c>
      <c r="Y2680" s="132" t="e">
        <v>#N/A</v>
      </c>
      <c r="Z2680" s="132" t="e">
        <v>#N/A</v>
      </c>
      <c r="AA2680" s="132" t="e">
        <v>#N/A</v>
      </c>
      <c r="AB2680" s="132" t="e">
        <v>#N/A</v>
      </c>
      <c r="AC2680" s="132" t="e">
        <v>#N/A</v>
      </c>
      <c r="AD2680" s="132" t="e">
        <v>#N/A</v>
      </c>
      <c r="AE2680" s="132" t="e">
        <v>#N/A</v>
      </c>
      <c r="AF2680" s="132" t="e">
        <v>#N/A</v>
      </c>
    </row>
    <row r="2681" spans="1:32">
      <c r="A2681" s="129">
        <v>40420</v>
      </c>
      <c r="B2681" s="132" t="e">
        <v>#N/A</v>
      </c>
      <c r="C2681" s="132" t="e">
        <v>#N/A</v>
      </c>
      <c r="D2681" s="132" t="e">
        <v>#N/A</v>
      </c>
      <c r="E2681" s="132" t="e">
        <v>#N/A</v>
      </c>
      <c r="F2681" s="132" t="e">
        <v>#N/A</v>
      </c>
      <c r="G2681" s="132" t="e">
        <v>#N/A</v>
      </c>
      <c r="H2681" s="132" t="e">
        <v>#N/A</v>
      </c>
      <c r="I2681" s="132" t="e">
        <v>#N/A</v>
      </c>
      <c r="J2681" s="132" t="e">
        <v>#N/A</v>
      </c>
      <c r="K2681" s="132" t="e">
        <v>#N/A</v>
      </c>
      <c r="L2681" s="132" t="e">
        <v>#N/A</v>
      </c>
      <c r="M2681" s="132" t="e">
        <v>#N/A</v>
      </c>
      <c r="N2681" s="132" t="e">
        <v>#N/A</v>
      </c>
      <c r="R2681" s="132" t="e">
        <v>#N/A</v>
      </c>
      <c r="S2681" s="132" t="e">
        <v>#N/A</v>
      </c>
      <c r="T2681" s="132" t="e">
        <v>#N/A</v>
      </c>
      <c r="U2681" s="132" t="e">
        <v>#N/A</v>
      </c>
      <c r="V2681" s="132" t="e">
        <v>#N/A</v>
      </c>
      <c r="W2681" s="132" t="e">
        <v>#N/A</v>
      </c>
      <c r="X2681" s="132" t="e">
        <v>#N/A</v>
      </c>
      <c r="Y2681" s="132" t="e">
        <v>#N/A</v>
      </c>
      <c r="Z2681" s="132" t="e">
        <v>#N/A</v>
      </c>
      <c r="AA2681" s="132" t="e">
        <v>#N/A</v>
      </c>
      <c r="AB2681" s="132" t="e">
        <v>#N/A</v>
      </c>
      <c r="AC2681" s="132" t="e">
        <v>#N/A</v>
      </c>
      <c r="AD2681" s="132" t="e">
        <v>#N/A</v>
      </c>
      <c r="AE2681" s="132" t="e">
        <v>#N/A</v>
      </c>
      <c r="AF2681" s="132" t="e">
        <v>#N/A</v>
      </c>
    </row>
    <row r="2682" spans="1:32">
      <c r="A2682" s="129">
        <v>40421</v>
      </c>
      <c r="B2682" s="132">
        <v>1152411</v>
      </c>
      <c r="C2682" s="132" t="e">
        <v>#N/A</v>
      </c>
      <c r="D2682" s="132" t="e">
        <v>#N/A</v>
      </c>
      <c r="E2682" s="132" t="e">
        <v>#N/A</v>
      </c>
      <c r="F2682" s="132" t="e">
        <v>#N/A</v>
      </c>
      <c r="G2682" s="132" t="e">
        <v>#N/A</v>
      </c>
      <c r="H2682" s="132" t="e">
        <v>#N/A</v>
      </c>
      <c r="I2682" s="132" t="e">
        <v>#N/A</v>
      </c>
      <c r="J2682" s="132" t="e">
        <v>#N/A</v>
      </c>
      <c r="K2682" s="132" t="e">
        <v>#N/A</v>
      </c>
      <c r="L2682" s="132" t="e">
        <v>#N/A</v>
      </c>
      <c r="M2682" s="132" t="e">
        <v>#N/A</v>
      </c>
      <c r="N2682" s="132">
        <v>1152411</v>
      </c>
      <c r="R2682" s="132" t="e">
        <v>#N/A</v>
      </c>
      <c r="S2682" s="132" t="e">
        <v>#N/A</v>
      </c>
      <c r="T2682" s="132" t="e">
        <v>#N/A</v>
      </c>
      <c r="U2682" s="132" t="e">
        <v>#N/A</v>
      </c>
      <c r="V2682" s="132" t="e">
        <v>#N/A</v>
      </c>
      <c r="W2682" s="132" t="e">
        <v>#N/A</v>
      </c>
      <c r="X2682" s="132" t="e">
        <v>#N/A</v>
      </c>
      <c r="Y2682" s="132" t="e">
        <v>#N/A</v>
      </c>
      <c r="Z2682" s="132" t="e">
        <v>#N/A</v>
      </c>
      <c r="AA2682" s="132" t="e">
        <v>#N/A</v>
      </c>
      <c r="AB2682" s="132" t="e">
        <v>#N/A</v>
      </c>
      <c r="AC2682" s="132" t="e">
        <v>#N/A</v>
      </c>
      <c r="AD2682" s="132" t="e">
        <v>#N/A</v>
      </c>
      <c r="AE2682" s="132" t="e">
        <v>#N/A</v>
      </c>
      <c r="AF2682" s="132" t="e">
        <v>#N/A</v>
      </c>
    </row>
    <row r="2683" spans="1:32">
      <c r="A2683" s="129">
        <v>40422</v>
      </c>
      <c r="B2683" s="132" t="e">
        <v>#N/A</v>
      </c>
      <c r="C2683" s="132">
        <v>148849</v>
      </c>
      <c r="D2683" s="132">
        <v>463129</v>
      </c>
      <c r="E2683" s="132">
        <v>127263</v>
      </c>
      <c r="F2683" s="132">
        <v>208534</v>
      </c>
      <c r="G2683" s="132">
        <v>1027435</v>
      </c>
      <c r="H2683" s="132">
        <v>55468</v>
      </c>
      <c r="I2683" s="132">
        <v>50498</v>
      </c>
      <c r="J2683" s="132">
        <v>38052</v>
      </c>
      <c r="K2683" s="132">
        <v>13645</v>
      </c>
      <c r="L2683" s="132">
        <v>7170</v>
      </c>
      <c r="M2683" s="132">
        <v>124976</v>
      </c>
      <c r="N2683" s="132" t="e">
        <v>#N/A</v>
      </c>
      <c r="R2683" s="132">
        <v>132550</v>
      </c>
      <c r="S2683" s="132">
        <v>111674</v>
      </c>
      <c r="T2683" s="132">
        <v>153351</v>
      </c>
      <c r="U2683" s="132">
        <v>100256</v>
      </c>
      <c r="V2683" s="132">
        <v>5240</v>
      </c>
      <c r="W2683" s="132">
        <v>0</v>
      </c>
      <c r="X2683" s="132">
        <v>59616</v>
      </c>
      <c r="Y2683" s="132">
        <v>20400</v>
      </c>
      <c r="Z2683" s="132">
        <v>13142</v>
      </c>
      <c r="AA2683" s="132">
        <v>11000</v>
      </c>
      <c r="AB2683" s="132">
        <v>20324</v>
      </c>
      <c r="AC2683" s="132">
        <v>0</v>
      </c>
      <c r="AD2683" s="132">
        <v>0</v>
      </c>
      <c r="AE2683" s="132">
        <v>136356</v>
      </c>
      <c r="AF2683" s="132">
        <v>11200</v>
      </c>
    </row>
    <row r="2684" spans="1:32">
      <c r="A2684" s="129">
        <v>40423</v>
      </c>
      <c r="B2684" s="132" t="e">
        <v>#N/A</v>
      </c>
      <c r="C2684" s="132" t="e">
        <v>#N/A</v>
      </c>
      <c r="D2684" s="132" t="e">
        <v>#N/A</v>
      </c>
      <c r="E2684" s="132" t="e">
        <v>#N/A</v>
      </c>
      <c r="F2684" s="132" t="e">
        <v>#N/A</v>
      </c>
      <c r="G2684" s="132" t="e">
        <v>#N/A</v>
      </c>
      <c r="H2684" s="132" t="e">
        <v>#N/A</v>
      </c>
      <c r="I2684" s="132" t="e">
        <v>#N/A</v>
      </c>
      <c r="J2684" s="132" t="e">
        <v>#N/A</v>
      </c>
      <c r="K2684" s="132" t="e">
        <v>#N/A</v>
      </c>
      <c r="L2684" s="132" t="e">
        <v>#N/A</v>
      </c>
      <c r="M2684" s="132" t="e">
        <v>#N/A</v>
      </c>
      <c r="N2684" s="132" t="e">
        <v>#N/A</v>
      </c>
      <c r="R2684" s="132" t="e">
        <v>#N/A</v>
      </c>
      <c r="S2684" s="132" t="e">
        <v>#N/A</v>
      </c>
      <c r="T2684" s="132" t="e">
        <v>#N/A</v>
      </c>
      <c r="U2684" s="132" t="e">
        <v>#N/A</v>
      </c>
      <c r="V2684" s="132" t="e">
        <v>#N/A</v>
      </c>
      <c r="W2684" s="132" t="e">
        <v>#N/A</v>
      </c>
      <c r="X2684" s="132" t="e">
        <v>#N/A</v>
      </c>
      <c r="Y2684" s="132" t="e">
        <v>#N/A</v>
      </c>
      <c r="Z2684" s="132" t="e">
        <v>#N/A</v>
      </c>
      <c r="AA2684" s="132" t="e">
        <v>#N/A</v>
      </c>
      <c r="AB2684" s="132" t="e">
        <v>#N/A</v>
      </c>
      <c r="AC2684" s="132" t="e">
        <v>#N/A</v>
      </c>
      <c r="AD2684" s="132" t="e">
        <v>#N/A</v>
      </c>
      <c r="AE2684" s="132" t="e">
        <v>#N/A</v>
      </c>
      <c r="AF2684" s="132" t="e">
        <v>#N/A</v>
      </c>
    </row>
    <row r="2685" spans="1:32">
      <c r="A2685" s="129">
        <v>40424</v>
      </c>
      <c r="B2685" s="132" t="e">
        <v>#N/A</v>
      </c>
      <c r="C2685" s="132" t="e">
        <v>#N/A</v>
      </c>
      <c r="D2685" s="132" t="e">
        <v>#N/A</v>
      </c>
      <c r="E2685" s="132" t="e">
        <v>#N/A</v>
      </c>
      <c r="F2685" s="132" t="e">
        <v>#N/A</v>
      </c>
      <c r="G2685" s="132" t="e">
        <v>#N/A</v>
      </c>
      <c r="H2685" s="132" t="e">
        <v>#N/A</v>
      </c>
      <c r="I2685" s="132" t="e">
        <v>#N/A</v>
      </c>
      <c r="J2685" s="132" t="e">
        <v>#N/A</v>
      </c>
      <c r="K2685" s="132" t="e">
        <v>#N/A</v>
      </c>
      <c r="L2685" s="132" t="e">
        <v>#N/A</v>
      </c>
      <c r="M2685" s="132" t="e">
        <v>#N/A</v>
      </c>
      <c r="N2685" s="132" t="e">
        <v>#N/A</v>
      </c>
      <c r="R2685" s="132" t="e">
        <v>#N/A</v>
      </c>
      <c r="S2685" s="132" t="e">
        <v>#N/A</v>
      </c>
      <c r="T2685" s="132" t="e">
        <v>#N/A</v>
      </c>
      <c r="U2685" s="132" t="e">
        <v>#N/A</v>
      </c>
      <c r="V2685" s="132" t="e">
        <v>#N/A</v>
      </c>
      <c r="W2685" s="132" t="e">
        <v>#N/A</v>
      </c>
      <c r="X2685" s="132" t="e">
        <v>#N/A</v>
      </c>
      <c r="Y2685" s="132" t="e">
        <v>#N/A</v>
      </c>
      <c r="Z2685" s="132" t="e">
        <v>#N/A</v>
      </c>
      <c r="AA2685" s="132" t="e">
        <v>#N/A</v>
      </c>
      <c r="AB2685" s="132" t="e">
        <v>#N/A</v>
      </c>
      <c r="AC2685" s="132" t="e">
        <v>#N/A</v>
      </c>
      <c r="AD2685" s="132" t="e">
        <v>#N/A</v>
      </c>
      <c r="AE2685" s="132" t="e">
        <v>#N/A</v>
      </c>
      <c r="AF2685" s="132" t="e">
        <v>#N/A</v>
      </c>
    </row>
    <row r="2686" spans="1:32">
      <c r="A2686" s="129">
        <v>40428</v>
      </c>
      <c r="B2686" s="132" t="e">
        <v>#N/A</v>
      </c>
      <c r="C2686" s="132" t="e">
        <v>#N/A</v>
      </c>
      <c r="D2686" s="132" t="e">
        <v>#N/A</v>
      </c>
      <c r="E2686" s="132" t="e">
        <v>#N/A</v>
      </c>
      <c r="F2686" s="132" t="e">
        <v>#N/A</v>
      </c>
      <c r="G2686" s="132" t="e">
        <v>#N/A</v>
      </c>
      <c r="H2686" s="132" t="e">
        <v>#N/A</v>
      </c>
      <c r="I2686" s="132" t="e">
        <v>#N/A</v>
      </c>
      <c r="J2686" s="132" t="e">
        <v>#N/A</v>
      </c>
      <c r="K2686" s="132" t="e">
        <v>#N/A</v>
      </c>
      <c r="L2686" s="132" t="e">
        <v>#N/A</v>
      </c>
      <c r="M2686" s="132" t="e">
        <v>#N/A</v>
      </c>
      <c r="N2686" s="132" t="e">
        <v>#N/A</v>
      </c>
      <c r="R2686" s="132" t="e">
        <v>#N/A</v>
      </c>
      <c r="S2686" s="132" t="e">
        <v>#N/A</v>
      </c>
      <c r="T2686" s="132" t="e">
        <v>#N/A</v>
      </c>
      <c r="U2686" s="132" t="e">
        <v>#N/A</v>
      </c>
      <c r="V2686" s="132" t="e">
        <v>#N/A</v>
      </c>
      <c r="W2686" s="132" t="e">
        <v>#N/A</v>
      </c>
      <c r="X2686" s="132" t="e">
        <v>#N/A</v>
      </c>
      <c r="Y2686" s="132" t="e">
        <v>#N/A</v>
      </c>
      <c r="Z2686" s="132" t="e">
        <v>#N/A</v>
      </c>
      <c r="AA2686" s="132" t="e">
        <v>#N/A</v>
      </c>
      <c r="AB2686" s="132" t="e">
        <v>#N/A</v>
      </c>
      <c r="AC2686" s="132" t="e">
        <v>#N/A</v>
      </c>
      <c r="AD2686" s="132" t="e">
        <v>#N/A</v>
      </c>
      <c r="AE2686" s="132" t="e">
        <v>#N/A</v>
      </c>
      <c r="AF2686" s="132" t="e">
        <v>#N/A</v>
      </c>
    </row>
    <row r="2687" spans="1:32">
      <c r="A2687" s="129">
        <v>40429</v>
      </c>
      <c r="B2687" s="132" t="e">
        <v>#N/A</v>
      </c>
      <c r="C2687" s="132" t="e">
        <v>#N/A</v>
      </c>
      <c r="D2687" s="132" t="e">
        <v>#N/A</v>
      </c>
      <c r="E2687" s="132" t="e">
        <v>#N/A</v>
      </c>
      <c r="F2687" s="132" t="e">
        <v>#N/A</v>
      </c>
      <c r="G2687" s="132" t="e">
        <v>#N/A</v>
      </c>
      <c r="H2687" s="132" t="e">
        <v>#N/A</v>
      </c>
      <c r="I2687" s="132" t="e">
        <v>#N/A</v>
      </c>
      <c r="J2687" s="132" t="e">
        <v>#N/A</v>
      </c>
      <c r="K2687" s="132" t="e">
        <v>#N/A</v>
      </c>
      <c r="L2687" s="132" t="e">
        <v>#N/A</v>
      </c>
      <c r="M2687" s="132" t="e">
        <v>#N/A</v>
      </c>
      <c r="N2687" s="132" t="e">
        <v>#N/A</v>
      </c>
      <c r="R2687" s="132" t="e">
        <v>#N/A</v>
      </c>
      <c r="S2687" s="132" t="e">
        <v>#N/A</v>
      </c>
      <c r="T2687" s="132" t="e">
        <v>#N/A</v>
      </c>
      <c r="U2687" s="132" t="e">
        <v>#N/A</v>
      </c>
      <c r="V2687" s="132" t="e">
        <v>#N/A</v>
      </c>
      <c r="W2687" s="132" t="e">
        <v>#N/A</v>
      </c>
      <c r="X2687" s="132" t="e">
        <v>#N/A</v>
      </c>
      <c r="Y2687" s="132" t="e">
        <v>#N/A</v>
      </c>
      <c r="Z2687" s="132" t="e">
        <v>#N/A</v>
      </c>
      <c r="AA2687" s="132" t="e">
        <v>#N/A</v>
      </c>
      <c r="AB2687" s="132" t="e">
        <v>#N/A</v>
      </c>
      <c r="AC2687" s="132" t="e">
        <v>#N/A</v>
      </c>
      <c r="AD2687" s="132" t="e">
        <v>#N/A</v>
      </c>
      <c r="AE2687" s="132" t="e">
        <v>#N/A</v>
      </c>
      <c r="AF2687" s="132" t="e">
        <v>#N/A</v>
      </c>
    </row>
    <row r="2688" spans="1:32">
      <c r="A2688" s="129">
        <v>40430</v>
      </c>
      <c r="B2688" s="132" t="e">
        <v>#N/A</v>
      </c>
      <c r="C2688" s="132" t="e">
        <v>#N/A</v>
      </c>
      <c r="D2688" s="132" t="e">
        <v>#N/A</v>
      </c>
      <c r="E2688" s="132" t="e">
        <v>#N/A</v>
      </c>
      <c r="F2688" s="132" t="e">
        <v>#N/A</v>
      </c>
      <c r="G2688" s="132" t="e">
        <v>#N/A</v>
      </c>
      <c r="H2688" s="132" t="e">
        <v>#N/A</v>
      </c>
      <c r="I2688" s="132" t="e">
        <v>#N/A</v>
      </c>
      <c r="J2688" s="132" t="e">
        <v>#N/A</v>
      </c>
      <c r="K2688" s="132" t="e">
        <v>#N/A</v>
      </c>
      <c r="L2688" s="132" t="e">
        <v>#N/A</v>
      </c>
      <c r="M2688" s="132" t="e">
        <v>#N/A</v>
      </c>
      <c r="N2688" s="132" t="e">
        <v>#N/A</v>
      </c>
      <c r="R2688" s="132" t="e">
        <v>#N/A</v>
      </c>
      <c r="S2688" s="132" t="e">
        <v>#N/A</v>
      </c>
      <c r="T2688" s="132" t="e">
        <v>#N/A</v>
      </c>
      <c r="U2688" s="132" t="e">
        <v>#N/A</v>
      </c>
      <c r="V2688" s="132" t="e">
        <v>#N/A</v>
      </c>
      <c r="W2688" s="132" t="e">
        <v>#N/A</v>
      </c>
      <c r="X2688" s="132" t="e">
        <v>#N/A</v>
      </c>
      <c r="Y2688" s="132" t="e">
        <v>#N/A</v>
      </c>
      <c r="Z2688" s="132" t="e">
        <v>#N/A</v>
      </c>
      <c r="AA2688" s="132" t="e">
        <v>#N/A</v>
      </c>
      <c r="AB2688" s="132" t="e">
        <v>#N/A</v>
      </c>
      <c r="AC2688" s="132" t="e">
        <v>#N/A</v>
      </c>
      <c r="AD2688" s="132" t="e">
        <v>#N/A</v>
      </c>
      <c r="AE2688" s="132" t="e">
        <v>#N/A</v>
      </c>
      <c r="AF2688" s="132" t="e">
        <v>#N/A</v>
      </c>
    </row>
    <row r="2689" spans="1:32">
      <c r="A2689" s="129">
        <v>40431</v>
      </c>
      <c r="B2689" s="132">
        <v>383456</v>
      </c>
      <c r="C2689" s="132" t="e">
        <v>#N/A</v>
      </c>
      <c r="D2689" s="132" t="e">
        <v>#N/A</v>
      </c>
      <c r="E2689" s="132" t="e">
        <v>#N/A</v>
      </c>
      <c r="F2689" s="132" t="e">
        <v>#N/A</v>
      </c>
      <c r="G2689" s="132" t="e">
        <v>#N/A</v>
      </c>
      <c r="H2689" s="132" t="e">
        <v>#N/A</v>
      </c>
      <c r="I2689" s="132" t="e">
        <v>#N/A</v>
      </c>
      <c r="J2689" s="132" t="e">
        <v>#N/A</v>
      </c>
      <c r="K2689" s="132" t="e">
        <v>#N/A</v>
      </c>
      <c r="L2689" s="132" t="e">
        <v>#N/A</v>
      </c>
      <c r="M2689" s="132" t="e">
        <v>#N/A</v>
      </c>
      <c r="N2689" s="132">
        <v>383456</v>
      </c>
      <c r="R2689" s="132" t="e">
        <v>#N/A</v>
      </c>
      <c r="S2689" s="132" t="e">
        <v>#N/A</v>
      </c>
      <c r="T2689" s="132" t="e">
        <v>#N/A</v>
      </c>
      <c r="U2689" s="132" t="e">
        <v>#N/A</v>
      </c>
      <c r="V2689" s="132" t="e">
        <v>#N/A</v>
      </c>
      <c r="W2689" s="132" t="e">
        <v>#N/A</v>
      </c>
      <c r="X2689" s="132" t="e">
        <v>#N/A</v>
      </c>
      <c r="Y2689" s="132" t="e">
        <v>#N/A</v>
      </c>
      <c r="Z2689" s="132" t="e">
        <v>#N/A</v>
      </c>
      <c r="AA2689" s="132" t="e">
        <v>#N/A</v>
      </c>
      <c r="AB2689" s="132" t="e">
        <v>#N/A</v>
      </c>
      <c r="AC2689" s="132" t="e">
        <v>#N/A</v>
      </c>
      <c r="AD2689" s="132" t="e">
        <v>#N/A</v>
      </c>
      <c r="AE2689" s="132" t="e">
        <v>#N/A</v>
      </c>
      <c r="AF2689" s="132" t="e">
        <v>#N/A</v>
      </c>
    </row>
    <row r="2690" spans="1:32">
      <c r="A2690" s="129">
        <v>40434</v>
      </c>
      <c r="B2690" s="132" t="e">
        <v>#N/A</v>
      </c>
      <c r="C2690" s="132">
        <v>32052</v>
      </c>
      <c r="D2690" s="132">
        <v>186785</v>
      </c>
      <c r="E2690" s="132">
        <v>28403</v>
      </c>
      <c r="F2690" s="132">
        <v>68610</v>
      </c>
      <c r="G2690" s="132">
        <v>350456</v>
      </c>
      <c r="H2690" s="132">
        <v>400</v>
      </c>
      <c r="I2690" s="132">
        <v>14658</v>
      </c>
      <c r="J2690" s="132">
        <v>26276</v>
      </c>
      <c r="K2690" s="132">
        <v>4180</v>
      </c>
      <c r="L2690" s="132">
        <v>200</v>
      </c>
      <c r="M2690" s="132">
        <v>33000</v>
      </c>
      <c r="N2690" s="132" t="e">
        <v>#N/A</v>
      </c>
      <c r="R2690" s="132">
        <v>16660</v>
      </c>
      <c r="S2690" s="132">
        <v>58650</v>
      </c>
      <c r="T2690" s="132">
        <v>78700</v>
      </c>
      <c r="U2690" s="132">
        <v>24115</v>
      </c>
      <c r="V2690" s="132">
        <v>0</v>
      </c>
      <c r="W2690" s="132">
        <v>0</v>
      </c>
      <c r="X2690" s="132">
        <v>6650</v>
      </c>
      <c r="Y2690" s="132">
        <v>7800</v>
      </c>
      <c r="Z2690" s="132">
        <v>11171</v>
      </c>
      <c r="AA2690" s="132">
        <v>0</v>
      </c>
      <c r="AB2690" s="132">
        <v>0</v>
      </c>
      <c r="AC2690" s="132">
        <v>0</v>
      </c>
      <c r="AD2690" s="132">
        <v>0</v>
      </c>
      <c r="AE2690" s="132">
        <v>12408</v>
      </c>
      <c r="AF2690" s="132">
        <v>0</v>
      </c>
    </row>
    <row r="2691" spans="1:32">
      <c r="A2691" s="129">
        <v>40435</v>
      </c>
      <c r="B2691" s="132" t="e">
        <v>#N/A</v>
      </c>
      <c r="C2691" s="132" t="e">
        <v>#N/A</v>
      </c>
      <c r="D2691" s="132" t="e">
        <v>#N/A</v>
      </c>
      <c r="E2691" s="132" t="e">
        <v>#N/A</v>
      </c>
      <c r="F2691" s="132" t="e">
        <v>#N/A</v>
      </c>
      <c r="G2691" s="132" t="e">
        <v>#N/A</v>
      </c>
      <c r="H2691" s="132" t="e">
        <v>#N/A</v>
      </c>
      <c r="I2691" s="132" t="e">
        <v>#N/A</v>
      </c>
      <c r="J2691" s="132" t="e">
        <v>#N/A</v>
      </c>
      <c r="K2691" s="132" t="e">
        <v>#N/A</v>
      </c>
      <c r="L2691" s="132" t="e">
        <v>#N/A</v>
      </c>
      <c r="M2691" s="132" t="e">
        <v>#N/A</v>
      </c>
      <c r="N2691" s="132" t="e">
        <v>#N/A</v>
      </c>
      <c r="R2691" s="132" t="e">
        <v>#N/A</v>
      </c>
      <c r="S2691" s="132" t="e">
        <v>#N/A</v>
      </c>
      <c r="T2691" s="132" t="e">
        <v>#N/A</v>
      </c>
      <c r="U2691" s="132" t="e">
        <v>#N/A</v>
      </c>
      <c r="V2691" s="132" t="e">
        <v>#N/A</v>
      </c>
      <c r="W2691" s="132" t="e">
        <v>#N/A</v>
      </c>
      <c r="X2691" s="132" t="e">
        <v>#N/A</v>
      </c>
      <c r="Y2691" s="132" t="e">
        <v>#N/A</v>
      </c>
      <c r="Z2691" s="132" t="e">
        <v>#N/A</v>
      </c>
      <c r="AA2691" s="132" t="e">
        <v>#N/A</v>
      </c>
      <c r="AB2691" s="132" t="e">
        <v>#N/A</v>
      </c>
      <c r="AC2691" s="132" t="e">
        <v>#N/A</v>
      </c>
      <c r="AD2691" s="132" t="e">
        <v>#N/A</v>
      </c>
      <c r="AE2691" s="132" t="e">
        <v>#N/A</v>
      </c>
      <c r="AF2691" s="132" t="e">
        <v>#N/A</v>
      </c>
    </row>
    <row r="2692" spans="1:32">
      <c r="A2692" s="129">
        <v>40436</v>
      </c>
      <c r="B2692" s="132">
        <v>632450</v>
      </c>
      <c r="C2692" s="132">
        <v>41752</v>
      </c>
      <c r="D2692" s="132">
        <v>281888</v>
      </c>
      <c r="E2692" s="132">
        <v>58353</v>
      </c>
      <c r="F2692" s="132">
        <v>109310</v>
      </c>
      <c r="G2692" s="132">
        <v>577490</v>
      </c>
      <c r="H2692" s="132">
        <v>8230</v>
      </c>
      <c r="I2692" s="132">
        <v>26588</v>
      </c>
      <c r="J2692" s="132">
        <v>49336</v>
      </c>
      <c r="K2692" s="132">
        <v>8185</v>
      </c>
      <c r="L2692" s="132">
        <v>800</v>
      </c>
      <c r="M2692" s="132">
        <v>54960</v>
      </c>
      <c r="N2692" s="132">
        <v>632450</v>
      </c>
      <c r="R2692" s="132">
        <v>35000</v>
      </c>
      <c r="S2692" s="132">
        <v>96799</v>
      </c>
      <c r="T2692" s="132">
        <v>124820</v>
      </c>
      <c r="U2692" s="132">
        <v>32615</v>
      </c>
      <c r="V2692" s="132">
        <v>880</v>
      </c>
      <c r="W2692" s="132">
        <v>1000</v>
      </c>
      <c r="X2692" s="132">
        <v>22430</v>
      </c>
      <c r="Y2692" s="132">
        <v>12250</v>
      </c>
      <c r="Z2692" s="132">
        <v>11171</v>
      </c>
      <c r="AA2692" s="132">
        <v>0</v>
      </c>
      <c r="AB2692" s="132">
        <v>0</v>
      </c>
      <c r="AC2692" s="132">
        <v>0</v>
      </c>
      <c r="AD2692" s="132">
        <v>0</v>
      </c>
      <c r="AE2692" s="132">
        <v>29208</v>
      </c>
      <c r="AF2692" s="132">
        <v>13270</v>
      </c>
    </row>
    <row r="2693" spans="1:32">
      <c r="A2693" s="129">
        <v>40437</v>
      </c>
      <c r="B2693" s="132" t="e">
        <v>#N/A</v>
      </c>
      <c r="C2693" s="132" t="e">
        <v>#N/A</v>
      </c>
      <c r="D2693" s="132" t="e">
        <v>#N/A</v>
      </c>
      <c r="E2693" s="132" t="e">
        <v>#N/A</v>
      </c>
      <c r="F2693" s="132" t="e">
        <v>#N/A</v>
      </c>
      <c r="G2693" s="132" t="e">
        <v>#N/A</v>
      </c>
      <c r="H2693" s="132" t="e">
        <v>#N/A</v>
      </c>
      <c r="I2693" s="132" t="e">
        <v>#N/A</v>
      </c>
      <c r="J2693" s="132" t="e">
        <v>#N/A</v>
      </c>
      <c r="K2693" s="132" t="e">
        <v>#N/A</v>
      </c>
      <c r="L2693" s="132" t="e">
        <v>#N/A</v>
      </c>
      <c r="M2693" s="132" t="e">
        <v>#N/A</v>
      </c>
      <c r="N2693" s="132" t="e">
        <v>#N/A</v>
      </c>
      <c r="R2693" s="132" t="e">
        <v>#N/A</v>
      </c>
      <c r="S2693" s="132" t="e">
        <v>#N/A</v>
      </c>
      <c r="T2693" s="132" t="e">
        <v>#N/A</v>
      </c>
      <c r="U2693" s="132" t="e">
        <v>#N/A</v>
      </c>
      <c r="V2693" s="132" t="e">
        <v>#N/A</v>
      </c>
      <c r="W2693" s="132" t="e">
        <v>#N/A</v>
      </c>
      <c r="X2693" s="132" t="e">
        <v>#N/A</v>
      </c>
      <c r="Y2693" s="132" t="e">
        <v>#N/A</v>
      </c>
      <c r="Z2693" s="132" t="e">
        <v>#N/A</v>
      </c>
      <c r="AA2693" s="132" t="e">
        <v>#N/A</v>
      </c>
      <c r="AB2693" s="132" t="e">
        <v>#N/A</v>
      </c>
      <c r="AC2693" s="132" t="e">
        <v>#N/A</v>
      </c>
      <c r="AD2693" s="132" t="e">
        <v>#N/A</v>
      </c>
      <c r="AE2693" s="132" t="e">
        <v>#N/A</v>
      </c>
      <c r="AF2693" s="132" t="e">
        <v>#N/A</v>
      </c>
    </row>
    <row r="2694" spans="1:32">
      <c r="A2694" s="129">
        <v>40438</v>
      </c>
      <c r="B2694" s="132" t="e">
        <v>#N/A</v>
      </c>
      <c r="C2694" s="132" t="e">
        <v>#N/A</v>
      </c>
      <c r="D2694" s="132" t="e">
        <v>#N/A</v>
      </c>
      <c r="E2694" s="132" t="e">
        <v>#N/A</v>
      </c>
      <c r="F2694" s="132" t="e">
        <v>#N/A</v>
      </c>
      <c r="G2694" s="132" t="e">
        <v>#N/A</v>
      </c>
      <c r="H2694" s="132" t="e">
        <v>#N/A</v>
      </c>
      <c r="I2694" s="132" t="e">
        <v>#N/A</v>
      </c>
      <c r="J2694" s="132" t="e">
        <v>#N/A</v>
      </c>
      <c r="K2694" s="132" t="e">
        <v>#N/A</v>
      </c>
      <c r="L2694" s="132" t="e">
        <v>#N/A</v>
      </c>
      <c r="M2694" s="132" t="e">
        <v>#N/A</v>
      </c>
      <c r="N2694" s="132" t="e">
        <v>#N/A</v>
      </c>
      <c r="R2694" s="132" t="e">
        <v>#N/A</v>
      </c>
      <c r="S2694" s="132" t="e">
        <v>#N/A</v>
      </c>
      <c r="T2694" s="132" t="e">
        <v>#N/A</v>
      </c>
      <c r="U2694" s="132" t="e">
        <v>#N/A</v>
      </c>
      <c r="V2694" s="132" t="e">
        <v>#N/A</v>
      </c>
      <c r="W2694" s="132" t="e">
        <v>#N/A</v>
      </c>
      <c r="X2694" s="132" t="e">
        <v>#N/A</v>
      </c>
      <c r="Y2694" s="132" t="e">
        <v>#N/A</v>
      </c>
      <c r="Z2694" s="132" t="e">
        <v>#N/A</v>
      </c>
      <c r="AA2694" s="132" t="e">
        <v>#N/A</v>
      </c>
      <c r="AB2694" s="132" t="e">
        <v>#N/A</v>
      </c>
      <c r="AC2694" s="132" t="e">
        <v>#N/A</v>
      </c>
      <c r="AD2694" s="132" t="e">
        <v>#N/A</v>
      </c>
      <c r="AE2694" s="132" t="e">
        <v>#N/A</v>
      </c>
      <c r="AF2694" s="132" t="e">
        <v>#N/A</v>
      </c>
    </row>
    <row r="2695" spans="1:32">
      <c r="A2695" s="129">
        <v>40441</v>
      </c>
      <c r="B2695" s="132">
        <v>881812</v>
      </c>
      <c r="C2695" s="132">
        <v>57598</v>
      </c>
      <c r="D2695" s="132">
        <v>366281</v>
      </c>
      <c r="E2695" s="132">
        <v>85758</v>
      </c>
      <c r="F2695" s="132">
        <v>176897</v>
      </c>
      <c r="G2695" s="132">
        <v>803397</v>
      </c>
      <c r="H2695" s="132">
        <v>18280</v>
      </c>
      <c r="I2695" s="132">
        <v>30966</v>
      </c>
      <c r="J2695" s="132">
        <v>72062</v>
      </c>
      <c r="K2695" s="132">
        <v>11085</v>
      </c>
      <c r="L2695" s="132">
        <v>1000</v>
      </c>
      <c r="M2695" s="132">
        <v>78415</v>
      </c>
      <c r="N2695" s="132">
        <v>881812</v>
      </c>
      <c r="R2695" s="132">
        <v>61000</v>
      </c>
      <c r="S2695" s="132">
        <v>96799</v>
      </c>
      <c r="T2695" s="132">
        <v>171273</v>
      </c>
      <c r="U2695" s="132">
        <v>32615</v>
      </c>
      <c r="V2695" s="132">
        <v>880</v>
      </c>
      <c r="W2695" s="132">
        <v>1000</v>
      </c>
      <c r="X2695" s="132">
        <v>43855</v>
      </c>
      <c r="Y2695" s="132">
        <v>15350</v>
      </c>
      <c r="Z2695" s="132">
        <v>11171</v>
      </c>
      <c r="AA2695" s="132">
        <v>0</v>
      </c>
      <c r="AB2695" s="132">
        <v>0</v>
      </c>
      <c r="AC2695" s="132">
        <v>0</v>
      </c>
      <c r="AD2695" s="132">
        <v>0</v>
      </c>
      <c r="AE2695" s="132">
        <v>63370</v>
      </c>
      <c r="AF2695" s="132">
        <v>13270</v>
      </c>
    </row>
    <row r="2696" spans="1:32">
      <c r="A2696" s="129">
        <v>40442</v>
      </c>
      <c r="B2696" s="132" t="e">
        <v>#N/A</v>
      </c>
      <c r="C2696" s="132" t="e">
        <v>#N/A</v>
      </c>
      <c r="D2696" s="132" t="e">
        <v>#N/A</v>
      </c>
      <c r="E2696" s="132" t="e">
        <v>#N/A</v>
      </c>
      <c r="F2696" s="132" t="e">
        <v>#N/A</v>
      </c>
      <c r="G2696" s="132" t="e">
        <v>#N/A</v>
      </c>
      <c r="H2696" s="132" t="e">
        <v>#N/A</v>
      </c>
      <c r="I2696" s="132" t="e">
        <v>#N/A</v>
      </c>
      <c r="J2696" s="132" t="e">
        <v>#N/A</v>
      </c>
      <c r="K2696" s="132" t="e">
        <v>#N/A</v>
      </c>
      <c r="L2696" s="132" t="e">
        <v>#N/A</v>
      </c>
      <c r="M2696" s="132" t="e">
        <v>#N/A</v>
      </c>
      <c r="N2696" s="132" t="e">
        <v>#N/A</v>
      </c>
      <c r="R2696" s="132" t="e">
        <v>#N/A</v>
      </c>
      <c r="S2696" s="132" t="e">
        <v>#N/A</v>
      </c>
      <c r="T2696" s="132" t="e">
        <v>#N/A</v>
      </c>
      <c r="U2696" s="132" t="e">
        <v>#N/A</v>
      </c>
      <c r="V2696" s="132" t="e">
        <v>#N/A</v>
      </c>
      <c r="W2696" s="132" t="e">
        <v>#N/A</v>
      </c>
      <c r="X2696" s="132" t="e">
        <v>#N/A</v>
      </c>
      <c r="Y2696" s="132" t="e">
        <v>#N/A</v>
      </c>
      <c r="Z2696" s="132" t="e">
        <v>#N/A</v>
      </c>
      <c r="AA2696" s="132" t="e">
        <v>#N/A</v>
      </c>
      <c r="AB2696" s="132" t="e">
        <v>#N/A</v>
      </c>
      <c r="AC2696" s="132" t="e">
        <v>#N/A</v>
      </c>
      <c r="AD2696" s="132" t="e">
        <v>#N/A</v>
      </c>
      <c r="AE2696" s="132" t="e">
        <v>#N/A</v>
      </c>
      <c r="AF2696" s="132" t="e">
        <v>#N/A</v>
      </c>
    </row>
    <row r="2697" spans="1:32">
      <c r="A2697" s="129">
        <v>40443</v>
      </c>
      <c r="B2697" s="132" t="e">
        <v>#N/A</v>
      </c>
      <c r="C2697" s="132" t="e">
        <v>#N/A</v>
      </c>
      <c r="D2697" s="132" t="e">
        <v>#N/A</v>
      </c>
      <c r="E2697" s="132" t="e">
        <v>#N/A</v>
      </c>
      <c r="F2697" s="132" t="e">
        <v>#N/A</v>
      </c>
      <c r="G2697" s="132" t="e">
        <v>#N/A</v>
      </c>
      <c r="H2697" s="132" t="e">
        <v>#N/A</v>
      </c>
      <c r="I2697" s="132" t="e">
        <v>#N/A</v>
      </c>
      <c r="J2697" s="132" t="e">
        <v>#N/A</v>
      </c>
      <c r="K2697" s="132" t="e">
        <v>#N/A</v>
      </c>
      <c r="L2697" s="132" t="e">
        <v>#N/A</v>
      </c>
      <c r="M2697" s="132" t="e">
        <v>#N/A</v>
      </c>
      <c r="N2697" s="132" t="e">
        <v>#N/A</v>
      </c>
      <c r="R2697" s="132" t="e">
        <v>#N/A</v>
      </c>
      <c r="S2697" s="132" t="e">
        <v>#N/A</v>
      </c>
      <c r="T2697" s="132" t="e">
        <v>#N/A</v>
      </c>
      <c r="U2697" s="132" t="e">
        <v>#N/A</v>
      </c>
      <c r="V2697" s="132" t="e">
        <v>#N/A</v>
      </c>
      <c r="W2697" s="132" t="e">
        <v>#N/A</v>
      </c>
      <c r="X2697" s="132" t="e">
        <v>#N/A</v>
      </c>
      <c r="Y2697" s="132" t="e">
        <v>#N/A</v>
      </c>
      <c r="Z2697" s="132" t="e">
        <v>#N/A</v>
      </c>
      <c r="AA2697" s="132" t="e">
        <v>#N/A</v>
      </c>
      <c r="AB2697" s="132" t="e">
        <v>#N/A</v>
      </c>
      <c r="AC2697" s="132" t="e">
        <v>#N/A</v>
      </c>
      <c r="AD2697" s="132" t="e">
        <v>#N/A</v>
      </c>
      <c r="AE2697" s="132" t="e">
        <v>#N/A</v>
      </c>
      <c r="AF2697" s="132" t="e">
        <v>#N/A</v>
      </c>
    </row>
    <row r="2698" spans="1:32">
      <c r="A2698" s="129">
        <v>40444</v>
      </c>
      <c r="B2698" s="132" t="e">
        <v>#N/A</v>
      </c>
      <c r="C2698" s="132" t="e">
        <v>#N/A</v>
      </c>
      <c r="D2698" s="132" t="e">
        <v>#N/A</v>
      </c>
      <c r="E2698" s="132" t="e">
        <v>#N/A</v>
      </c>
      <c r="F2698" s="132" t="e">
        <v>#N/A</v>
      </c>
      <c r="G2698" s="132" t="e">
        <v>#N/A</v>
      </c>
      <c r="H2698" s="132" t="e">
        <v>#N/A</v>
      </c>
      <c r="I2698" s="132" t="e">
        <v>#N/A</v>
      </c>
      <c r="J2698" s="132" t="e">
        <v>#N/A</v>
      </c>
      <c r="K2698" s="132" t="e">
        <v>#N/A</v>
      </c>
      <c r="L2698" s="132" t="e">
        <v>#N/A</v>
      </c>
      <c r="M2698" s="132" t="e">
        <v>#N/A</v>
      </c>
      <c r="N2698" s="132" t="e">
        <v>#N/A</v>
      </c>
      <c r="R2698" s="132" t="e">
        <v>#N/A</v>
      </c>
      <c r="S2698" s="132" t="e">
        <v>#N/A</v>
      </c>
      <c r="T2698" s="132" t="e">
        <v>#N/A</v>
      </c>
      <c r="U2698" s="132" t="e">
        <v>#N/A</v>
      </c>
      <c r="V2698" s="132" t="e">
        <v>#N/A</v>
      </c>
      <c r="W2698" s="132" t="e">
        <v>#N/A</v>
      </c>
      <c r="X2698" s="132" t="e">
        <v>#N/A</v>
      </c>
      <c r="Y2698" s="132" t="e">
        <v>#N/A</v>
      </c>
      <c r="Z2698" s="132" t="e">
        <v>#N/A</v>
      </c>
      <c r="AA2698" s="132" t="e">
        <v>#N/A</v>
      </c>
      <c r="AB2698" s="132" t="e">
        <v>#N/A</v>
      </c>
      <c r="AC2698" s="132" t="e">
        <v>#N/A</v>
      </c>
      <c r="AD2698" s="132" t="e">
        <v>#N/A</v>
      </c>
      <c r="AE2698" s="132" t="e">
        <v>#N/A</v>
      </c>
      <c r="AF2698" s="132" t="e">
        <v>#N/A</v>
      </c>
    </row>
    <row r="2699" spans="1:32">
      <c r="A2699" s="129">
        <v>40445</v>
      </c>
      <c r="B2699" s="132" t="e">
        <v>#N/A</v>
      </c>
      <c r="C2699" s="132" t="e">
        <v>#N/A</v>
      </c>
      <c r="D2699" s="132" t="e">
        <v>#N/A</v>
      </c>
      <c r="E2699" s="132" t="e">
        <v>#N/A</v>
      </c>
      <c r="F2699" s="132" t="e">
        <v>#N/A</v>
      </c>
      <c r="G2699" s="132" t="e">
        <v>#N/A</v>
      </c>
      <c r="H2699" s="132" t="e">
        <v>#N/A</v>
      </c>
      <c r="I2699" s="132" t="e">
        <v>#N/A</v>
      </c>
      <c r="J2699" s="132" t="e">
        <v>#N/A</v>
      </c>
      <c r="K2699" s="132" t="e">
        <v>#N/A</v>
      </c>
      <c r="L2699" s="132" t="e">
        <v>#N/A</v>
      </c>
      <c r="M2699" s="132" t="e">
        <v>#N/A</v>
      </c>
      <c r="N2699" s="132" t="e">
        <v>#N/A</v>
      </c>
      <c r="R2699" s="132" t="e">
        <v>#N/A</v>
      </c>
      <c r="S2699" s="132" t="e">
        <v>#N/A</v>
      </c>
      <c r="T2699" s="132" t="e">
        <v>#N/A</v>
      </c>
      <c r="U2699" s="132" t="e">
        <v>#N/A</v>
      </c>
      <c r="V2699" s="132" t="e">
        <v>#N/A</v>
      </c>
      <c r="W2699" s="132" t="e">
        <v>#N/A</v>
      </c>
      <c r="X2699" s="132" t="e">
        <v>#N/A</v>
      </c>
      <c r="Y2699" s="132" t="e">
        <v>#N/A</v>
      </c>
      <c r="Z2699" s="132" t="e">
        <v>#N/A</v>
      </c>
      <c r="AA2699" s="132" t="e">
        <v>#N/A</v>
      </c>
      <c r="AB2699" s="132" t="e">
        <v>#N/A</v>
      </c>
      <c r="AC2699" s="132" t="e">
        <v>#N/A</v>
      </c>
      <c r="AD2699" s="132" t="e">
        <v>#N/A</v>
      </c>
      <c r="AE2699" s="132" t="e">
        <v>#N/A</v>
      </c>
      <c r="AF2699" s="132" t="e">
        <v>#N/A</v>
      </c>
    </row>
    <row r="2700" spans="1:32">
      <c r="A2700" s="129">
        <v>40448</v>
      </c>
      <c r="B2700" s="132" t="e">
        <v>#N/A</v>
      </c>
      <c r="C2700" s="132">
        <v>61758</v>
      </c>
      <c r="D2700" s="132">
        <v>438764</v>
      </c>
      <c r="E2700" s="132">
        <v>123762</v>
      </c>
      <c r="F2700" s="132">
        <v>211147</v>
      </c>
      <c r="G2700" s="132">
        <v>972632</v>
      </c>
      <c r="H2700" s="132">
        <v>25970</v>
      </c>
      <c r="I2700" s="132">
        <v>39726</v>
      </c>
      <c r="J2700" s="132">
        <v>78241</v>
      </c>
      <c r="K2700" s="132">
        <v>16285</v>
      </c>
      <c r="L2700" s="132">
        <v>1000</v>
      </c>
      <c r="M2700" s="132">
        <v>107965</v>
      </c>
      <c r="N2700" s="132" t="e">
        <v>#N/A</v>
      </c>
      <c r="R2700" s="132">
        <v>67050</v>
      </c>
      <c r="S2700" s="132">
        <v>104299</v>
      </c>
      <c r="T2700" s="132">
        <v>232002</v>
      </c>
      <c r="U2700" s="132">
        <v>47090</v>
      </c>
      <c r="V2700" s="132">
        <v>880</v>
      </c>
      <c r="W2700" s="132">
        <v>1000</v>
      </c>
      <c r="X2700" s="132">
        <v>48626</v>
      </c>
      <c r="Y2700" s="132">
        <v>19350</v>
      </c>
      <c r="Z2700" s="132">
        <v>11171</v>
      </c>
      <c r="AA2700" s="132">
        <v>10500</v>
      </c>
      <c r="AB2700" s="132">
        <v>0</v>
      </c>
      <c r="AC2700" s="132">
        <v>0</v>
      </c>
      <c r="AD2700" s="132">
        <v>0</v>
      </c>
      <c r="AE2700" s="132">
        <v>86720</v>
      </c>
      <c r="AF2700" s="132">
        <v>21480</v>
      </c>
    </row>
    <row r="2701" spans="1:32">
      <c r="A2701" s="129">
        <v>40449</v>
      </c>
      <c r="B2701" s="132" t="e">
        <v>#N/A</v>
      </c>
      <c r="C2701" s="132" t="e">
        <v>#N/A</v>
      </c>
      <c r="D2701" s="132" t="e">
        <v>#N/A</v>
      </c>
      <c r="E2701" s="132" t="e">
        <v>#N/A</v>
      </c>
      <c r="F2701" s="132" t="e">
        <v>#N/A</v>
      </c>
      <c r="G2701" s="132" t="e">
        <v>#N/A</v>
      </c>
      <c r="H2701" s="132" t="e">
        <v>#N/A</v>
      </c>
      <c r="I2701" s="132" t="e">
        <v>#N/A</v>
      </c>
      <c r="J2701" s="132" t="e">
        <v>#N/A</v>
      </c>
      <c r="K2701" s="132" t="e">
        <v>#N/A</v>
      </c>
      <c r="L2701" s="132" t="e">
        <v>#N/A</v>
      </c>
      <c r="M2701" s="132" t="e">
        <v>#N/A</v>
      </c>
      <c r="N2701" s="132" t="e">
        <v>#N/A</v>
      </c>
      <c r="R2701" s="132" t="e">
        <v>#N/A</v>
      </c>
      <c r="S2701" s="132" t="e">
        <v>#N/A</v>
      </c>
      <c r="T2701" s="132" t="e">
        <v>#N/A</v>
      </c>
      <c r="U2701" s="132" t="e">
        <v>#N/A</v>
      </c>
      <c r="V2701" s="132" t="e">
        <v>#N/A</v>
      </c>
      <c r="W2701" s="132" t="e">
        <v>#N/A</v>
      </c>
      <c r="X2701" s="132" t="e">
        <v>#N/A</v>
      </c>
      <c r="Y2701" s="132" t="e">
        <v>#N/A</v>
      </c>
      <c r="Z2701" s="132" t="e">
        <v>#N/A</v>
      </c>
      <c r="AA2701" s="132" t="e">
        <v>#N/A</v>
      </c>
      <c r="AB2701" s="132" t="e">
        <v>#N/A</v>
      </c>
      <c r="AC2701" s="132" t="e">
        <v>#N/A</v>
      </c>
      <c r="AD2701" s="132" t="e">
        <v>#N/A</v>
      </c>
      <c r="AE2701" s="132" t="e">
        <v>#N/A</v>
      </c>
      <c r="AF2701" s="132" t="e">
        <v>#N/A</v>
      </c>
    </row>
    <row r="2702" spans="1:32">
      <c r="A2702" s="129">
        <v>40450</v>
      </c>
      <c r="B2702" s="132" t="e">
        <v>#N/A</v>
      </c>
      <c r="C2702" s="132" t="e">
        <v>#N/A</v>
      </c>
      <c r="D2702" s="132" t="e">
        <v>#N/A</v>
      </c>
      <c r="E2702" s="132" t="e">
        <v>#N/A</v>
      </c>
      <c r="F2702" s="132" t="e">
        <v>#N/A</v>
      </c>
      <c r="G2702" s="132" t="e">
        <v>#N/A</v>
      </c>
      <c r="H2702" s="132" t="e">
        <v>#N/A</v>
      </c>
      <c r="I2702" s="132" t="e">
        <v>#N/A</v>
      </c>
      <c r="J2702" s="132" t="e">
        <v>#N/A</v>
      </c>
      <c r="K2702" s="132" t="e">
        <v>#N/A</v>
      </c>
      <c r="L2702" s="132" t="e">
        <v>#N/A</v>
      </c>
      <c r="M2702" s="132" t="e">
        <v>#N/A</v>
      </c>
      <c r="N2702" s="132" t="e">
        <v>#N/A</v>
      </c>
      <c r="R2702" s="132" t="e">
        <v>#N/A</v>
      </c>
      <c r="S2702" s="132" t="e">
        <v>#N/A</v>
      </c>
      <c r="T2702" s="132" t="e">
        <v>#N/A</v>
      </c>
      <c r="U2702" s="132" t="e">
        <v>#N/A</v>
      </c>
      <c r="V2702" s="132" t="e">
        <v>#N/A</v>
      </c>
      <c r="W2702" s="132" t="e">
        <v>#N/A</v>
      </c>
      <c r="X2702" s="132" t="e">
        <v>#N/A</v>
      </c>
      <c r="Y2702" s="132" t="e">
        <v>#N/A</v>
      </c>
      <c r="Z2702" s="132" t="e">
        <v>#N/A</v>
      </c>
      <c r="AA2702" s="132" t="e">
        <v>#N/A</v>
      </c>
      <c r="AB2702" s="132" t="e">
        <v>#N/A</v>
      </c>
      <c r="AC2702" s="132" t="e">
        <v>#N/A</v>
      </c>
      <c r="AD2702" s="132" t="e">
        <v>#N/A</v>
      </c>
      <c r="AE2702" s="132" t="e">
        <v>#N/A</v>
      </c>
      <c r="AF2702" s="132" t="e">
        <v>#N/A</v>
      </c>
    </row>
    <row r="2703" spans="1:32">
      <c r="A2703" s="129">
        <v>40451</v>
      </c>
      <c r="B2703" s="132">
        <v>1497138</v>
      </c>
      <c r="C2703" s="132">
        <v>113115</v>
      </c>
      <c r="D2703" s="132">
        <v>637588</v>
      </c>
      <c r="E2703" s="132">
        <v>153332</v>
      </c>
      <c r="F2703" s="132">
        <v>273645</v>
      </c>
      <c r="G2703" s="132">
        <v>1340291</v>
      </c>
      <c r="H2703" s="132">
        <v>47665</v>
      </c>
      <c r="I2703" s="132">
        <v>60613</v>
      </c>
      <c r="J2703" s="132">
        <v>90121</v>
      </c>
      <c r="K2703" s="132">
        <v>26315</v>
      </c>
      <c r="L2703" s="132">
        <v>4000</v>
      </c>
      <c r="M2703" s="132">
        <v>156847</v>
      </c>
      <c r="N2703" s="132">
        <v>1497138</v>
      </c>
      <c r="R2703" s="132">
        <v>87050</v>
      </c>
      <c r="S2703" s="132">
        <v>203044</v>
      </c>
      <c r="T2703" s="132">
        <v>268772</v>
      </c>
      <c r="U2703" s="132">
        <v>110968</v>
      </c>
      <c r="V2703" s="132">
        <v>880</v>
      </c>
      <c r="W2703" s="132">
        <v>6000</v>
      </c>
      <c r="X2703" s="132">
        <v>56242</v>
      </c>
      <c r="Y2703" s="132">
        <v>25350</v>
      </c>
      <c r="Z2703" s="132">
        <v>11171</v>
      </c>
      <c r="AA2703" s="132">
        <v>10500</v>
      </c>
      <c r="AB2703" s="132">
        <v>0</v>
      </c>
      <c r="AC2703" s="132">
        <v>0</v>
      </c>
      <c r="AD2703" s="132">
        <v>0</v>
      </c>
      <c r="AE2703" s="132">
        <v>153040</v>
      </c>
      <c r="AF2703" s="132">
        <v>21480</v>
      </c>
    </row>
    <row r="2704" spans="1:32">
      <c r="A2704" s="129">
        <v>40452</v>
      </c>
      <c r="B2704" s="132" t="e">
        <v>#N/A</v>
      </c>
      <c r="C2704" s="132" t="e">
        <v>#N/A</v>
      </c>
      <c r="D2704" s="132" t="e">
        <v>#N/A</v>
      </c>
      <c r="E2704" s="132" t="e">
        <v>#N/A</v>
      </c>
      <c r="F2704" s="132" t="e">
        <v>#N/A</v>
      </c>
      <c r="G2704" s="132" t="e">
        <v>#N/A</v>
      </c>
      <c r="H2704" s="132" t="e">
        <v>#N/A</v>
      </c>
      <c r="I2704" s="132" t="e">
        <v>#N/A</v>
      </c>
      <c r="J2704" s="132" t="e">
        <v>#N/A</v>
      </c>
      <c r="K2704" s="132" t="e">
        <v>#N/A</v>
      </c>
      <c r="L2704" s="132" t="e">
        <v>#N/A</v>
      </c>
      <c r="M2704" s="132" t="e">
        <v>#N/A</v>
      </c>
      <c r="N2704" s="132" t="e">
        <v>#N/A</v>
      </c>
      <c r="R2704" s="132" t="e">
        <v>#N/A</v>
      </c>
      <c r="S2704" s="132" t="e">
        <v>#N/A</v>
      </c>
      <c r="T2704" s="132" t="e">
        <v>#N/A</v>
      </c>
      <c r="U2704" s="132" t="e">
        <v>#N/A</v>
      </c>
      <c r="V2704" s="132" t="e">
        <v>#N/A</v>
      </c>
      <c r="W2704" s="132" t="e">
        <v>#N/A</v>
      </c>
      <c r="X2704" s="132" t="e">
        <v>#N/A</v>
      </c>
      <c r="Y2704" s="132" t="e">
        <v>#N/A</v>
      </c>
      <c r="Z2704" s="132" t="e">
        <v>#N/A</v>
      </c>
      <c r="AA2704" s="132" t="e">
        <v>#N/A</v>
      </c>
      <c r="AB2704" s="132" t="e">
        <v>#N/A</v>
      </c>
      <c r="AC2704" s="132" t="e">
        <v>#N/A</v>
      </c>
      <c r="AD2704" s="132" t="e">
        <v>#N/A</v>
      </c>
      <c r="AE2704" s="132" t="e">
        <v>#N/A</v>
      </c>
      <c r="AF2704" s="132" t="e">
        <v>#N/A</v>
      </c>
    </row>
    <row r="2705" spans="1:32">
      <c r="A2705" s="129">
        <v>40455</v>
      </c>
      <c r="B2705" s="132" t="e">
        <v>#N/A</v>
      </c>
      <c r="C2705" s="132" t="e">
        <v>#N/A</v>
      </c>
      <c r="D2705" s="132" t="e">
        <v>#N/A</v>
      </c>
      <c r="E2705" s="132" t="e">
        <v>#N/A</v>
      </c>
      <c r="F2705" s="132" t="e">
        <v>#N/A</v>
      </c>
      <c r="G2705" s="132" t="e">
        <v>#N/A</v>
      </c>
      <c r="H2705" s="132" t="e">
        <v>#N/A</v>
      </c>
      <c r="I2705" s="132" t="e">
        <v>#N/A</v>
      </c>
      <c r="J2705" s="132" t="e">
        <v>#N/A</v>
      </c>
      <c r="K2705" s="132" t="e">
        <v>#N/A</v>
      </c>
      <c r="L2705" s="132" t="e">
        <v>#N/A</v>
      </c>
      <c r="M2705" s="132" t="e">
        <v>#N/A</v>
      </c>
      <c r="N2705" s="132" t="e">
        <v>#N/A</v>
      </c>
      <c r="R2705" s="132" t="e">
        <v>#N/A</v>
      </c>
      <c r="S2705" s="132" t="e">
        <v>#N/A</v>
      </c>
      <c r="T2705" s="132" t="e">
        <v>#N/A</v>
      </c>
      <c r="U2705" s="132" t="e">
        <v>#N/A</v>
      </c>
      <c r="V2705" s="132" t="e">
        <v>#N/A</v>
      </c>
      <c r="W2705" s="132" t="e">
        <v>#N/A</v>
      </c>
      <c r="X2705" s="132" t="e">
        <v>#N/A</v>
      </c>
      <c r="Y2705" s="132" t="e">
        <v>#N/A</v>
      </c>
      <c r="Z2705" s="132" t="e">
        <v>#N/A</v>
      </c>
      <c r="AA2705" s="132" t="e">
        <v>#N/A</v>
      </c>
      <c r="AB2705" s="132" t="e">
        <v>#N/A</v>
      </c>
      <c r="AC2705" s="132" t="e">
        <v>#N/A</v>
      </c>
      <c r="AD2705" s="132" t="e">
        <v>#N/A</v>
      </c>
      <c r="AE2705" s="132" t="e">
        <v>#N/A</v>
      </c>
      <c r="AF2705" s="132" t="e">
        <v>#N/A</v>
      </c>
    </row>
    <row r="2706" spans="1:32">
      <c r="A2706" s="129">
        <v>40456</v>
      </c>
      <c r="B2706" s="132" t="e">
        <v>#N/A</v>
      </c>
      <c r="C2706" s="132" t="e">
        <v>#N/A</v>
      </c>
      <c r="D2706" s="132" t="e">
        <v>#N/A</v>
      </c>
      <c r="E2706" s="132" t="e">
        <v>#N/A</v>
      </c>
      <c r="F2706" s="132" t="e">
        <v>#N/A</v>
      </c>
      <c r="G2706" s="132" t="e">
        <v>#N/A</v>
      </c>
      <c r="H2706" s="132" t="e">
        <v>#N/A</v>
      </c>
      <c r="I2706" s="132" t="e">
        <v>#N/A</v>
      </c>
      <c r="J2706" s="132" t="e">
        <v>#N/A</v>
      </c>
      <c r="K2706" s="132" t="e">
        <v>#N/A</v>
      </c>
      <c r="L2706" s="132" t="e">
        <v>#N/A</v>
      </c>
      <c r="M2706" s="132" t="e">
        <v>#N/A</v>
      </c>
      <c r="N2706" s="132" t="e">
        <v>#N/A</v>
      </c>
      <c r="R2706" s="132" t="e">
        <v>#N/A</v>
      </c>
      <c r="S2706" s="132" t="e">
        <v>#N/A</v>
      </c>
      <c r="T2706" s="132" t="e">
        <v>#N/A</v>
      </c>
      <c r="U2706" s="132" t="e">
        <v>#N/A</v>
      </c>
      <c r="V2706" s="132" t="e">
        <v>#N/A</v>
      </c>
      <c r="W2706" s="132" t="e">
        <v>#N/A</v>
      </c>
      <c r="X2706" s="132" t="e">
        <v>#N/A</v>
      </c>
      <c r="Y2706" s="132" t="e">
        <v>#N/A</v>
      </c>
      <c r="Z2706" s="132" t="e">
        <v>#N/A</v>
      </c>
      <c r="AA2706" s="132" t="e">
        <v>#N/A</v>
      </c>
      <c r="AB2706" s="132" t="e">
        <v>#N/A</v>
      </c>
      <c r="AC2706" s="132" t="e">
        <v>#N/A</v>
      </c>
      <c r="AD2706" s="132" t="e">
        <v>#N/A</v>
      </c>
      <c r="AE2706" s="132" t="e">
        <v>#N/A</v>
      </c>
      <c r="AF2706" s="132" t="e">
        <v>#N/A</v>
      </c>
    </row>
    <row r="2707" spans="1:32">
      <c r="A2707" s="129">
        <v>40457</v>
      </c>
      <c r="B2707" s="132" t="e">
        <v>#N/A</v>
      </c>
      <c r="C2707" s="132" t="e">
        <v>#N/A</v>
      </c>
      <c r="D2707" s="132" t="e">
        <v>#N/A</v>
      </c>
      <c r="E2707" s="132" t="e">
        <v>#N/A</v>
      </c>
      <c r="F2707" s="132" t="e">
        <v>#N/A</v>
      </c>
      <c r="G2707" s="132" t="e">
        <v>#N/A</v>
      </c>
      <c r="H2707" s="132" t="e">
        <v>#N/A</v>
      </c>
      <c r="I2707" s="132" t="e">
        <v>#N/A</v>
      </c>
      <c r="J2707" s="132" t="e">
        <v>#N/A</v>
      </c>
      <c r="K2707" s="132" t="e">
        <v>#N/A</v>
      </c>
      <c r="L2707" s="132" t="e">
        <v>#N/A</v>
      </c>
      <c r="M2707" s="132" t="e">
        <v>#N/A</v>
      </c>
      <c r="N2707" s="132" t="e">
        <v>#N/A</v>
      </c>
      <c r="R2707" s="132" t="e">
        <v>#N/A</v>
      </c>
      <c r="S2707" s="132" t="e">
        <v>#N/A</v>
      </c>
      <c r="T2707" s="132" t="e">
        <v>#N/A</v>
      </c>
      <c r="U2707" s="132" t="e">
        <v>#N/A</v>
      </c>
      <c r="V2707" s="132" t="e">
        <v>#N/A</v>
      </c>
      <c r="W2707" s="132" t="e">
        <v>#N/A</v>
      </c>
      <c r="X2707" s="132" t="e">
        <v>#N/A</v>
      </c>
      <c r="Y2707" s="132" t="e">
        <v>#N/A</v>
      </c>
      <c r="Z2707" s="132" t="e">
        <v>#N/A</v>
      </c>
      <c r="AA2707" s="132" t="e">
        <v>#N/A</v>
      </c>
      <c r="AB2707" s="132" t="e">
        <v>#N/A</v>
      </c>
      <c r="AC2707" s="132" t="e">
        <v>#N/A</v>
      </c>
      <c r="AD2707" s="132" t="e">
        <v>#N/A</v>
      </c>
      <c r="AE2707" s="132" t="e">
        <v>#N/A</v>
      </c>
      <c r="AF2707" s="132" t="e">
        <v>#N/A</v>
      </c>
    </row>
    <row r="2708" spans="1:32">
      <c r="A2708" s="129">
        <v>40458</v>
      </c>
      <c r="B2708" s="132" t="e">
        <v>#N/A</v>
      </c>
      <c r="C2708" s="132" t="e">
        <v>#N/A</v>
      </c>
      <c r="D2708" s="132" t="e">
        <v>#N/A</v>
      </c>
      <c r="E2708" s="132" t="e">
        <v>#N/A</v>
      </c>
      <c r="F2708" s="132" t="e">
        <v>#N/A</v>
      </c>
      <c r="G2708" s="132" t="e">
        <v>#N/A</v>
      </c>
      <c r="H2708" s="132" t="e">
        <v>#N/A</v>
      </c>
      <c r="I2708" s="132" t="e">
        <v>#N/A</v>
      </c>
      <c r="J2708" s="132" t="e">
        <v>#N/A</v>
      </c>
      <c r="K2708" s="132" t="e">
        <v>#N/A</v>
      </c>
      <c r="L2708" s="132" t="e">
        <v>#N/A</v>
      </c>
      <c r="M2708" s="132" t="e">
        <v>#N/A</v>
      </c>
      <c r="N2708" s="132" t="e">
        <v>#N/A</v>
      </c>
      <c r="R2708" s="132" t="e">
        <v>#N/A</v>
      </c>
      <c r="S2708" s="132" t="e">
        <v>#N/A</v>
      </c>
      <c r="T2708" s="132" t="e">
        <v>#N/A</v>
      </c>
      <c r="U2708" s="132" t="e">
        <v>#N/A</v>
      </c>
      <c r="V2708" s="132" t="e">
        <v>#N/A</v>
      </c>
      <c r="W2708" s="132" t="e">
        <v>#N/A</v>
      </c>
      <c r="X2708" s="132" t="e">
        <v>#N/A</v>
      </c>
      <c r="Y2708" s="132" t="e">
        <v>#N/A</v>
      </c>
      <c r="Z2708" s="132" t="e">
        <v>#N/A</v>
      </c>
      <c r="AA2708" s="132" t="e">
        <v>#N/A</v>
      </c>
      <c r="AB2708" s="132" t="e">
        <v>#N/A</v>
      </c>
      <c r="AC2708" s="132" t="e">
        <v>#N/A</v>
      </c>
      <c r="AD2708" s="132" t="e">
        <v>#N/A</v>
      </c>
      <c r="AE2708" s="132" t="e">
        <v>#N/A</v>
      </c>
      <c r="AF2708" s="132" t="e">
        <v>#N/A</v>
      </c>
    </row>
    <row r="2709" spans="1:32">
      <c r="A2709" s="129">
        <v>40459</v>
      </c>
      <c r="B2709" s="132" t="e">
        <v>#N/A</v>
      </c>
      <c r="C2709" s="132" t="e">
        <v>#N/A</v>
      </c>
      <c r="D2709" s="132" t="e">
        <v>#N/A</v>
      </c>
      <c r="E2709" s="132" t="e">
        <v>#N/A</v>
      </c>
      <c r="F2709" s="132" t="e">
        <v>#N/A</v>
      </c>
      <c r="G2709" s="132" t="e">
        <v>#N/A</v>
      </c>
      <c r="H2709" s="132" t="e">
        <v>#N/A</v>
      </c>
      <c r="I2709" s="132" t="e">
        <v>#N/A</v>
      </c>
      <c r="J2709" s="132" t="e">
        <v>#N/A</v>
      </c>
      <c r="K2709" s="132" t="e">
        <v>#N/A</v>
      </c>
      <c r="L2709" s="132" t="e">
        <v>#N/A</v>
      </c>
      <c r="M2709" s="132" t="e">
        <v>#N/A</v>
      </c>
      <c r="N2709" s="132" t="e">
        <v>#N/A</v>
      </c>
      <c r="R2709" s="132" t="e">
        <v>#N/A</v>
      </c>
      <c r="S2709" s="132" t="e">
        <v>#N/A</v>
      </c>
      <c r="T2709" s="132" t="e">
        <v>#N/A</v>
      </c>
      <c r="U2709" s="132" t="e">
        <v>#N/A</v>
      </c>
      <c r="V2709" s="132" t="e">
        <v>#N/A</v>
      </c>
      <c r="W2709" s="132" t="e">
        <v>#N/A</v>
      </c>
      <c r="X2709" s="132" t="e">
        <v>#N/A</v>
      </c>
      <c r="Y2709" s="132" t="e">
        <v>#N/A</v>
      </c>
      <c r="Z2709" s="132" t="e">
        <v>#N/A</v>
      </c>
      <c r="AA2709" s="132" t="e">
        <v>#N/A</v>
      </c>
      <c r="AB2709" s="132" t="e">
        <v>#N/A</v>
      </c>
      <c r="AC2709" s="132" t="e">
        <v>#N/A</v>
      </c>
      <c r="AD2709" s="132" t="e">
        <v>#N/A</v>
      </c>
      <c r="AE2709" s="132" t="e">
        <v>#N/A</v>
      </c>
      <c r="AF2709" s="132" t="e">
        <v>#N/A</v>
      </c>
    </row>
    <row r="2710" spans="1:32">
      <c r="A2710" s="129">
        <v>40462</v>
      </c>
      <c r="B2710" s="132" t="e">
        <v>#N/A</v>
      </c>
      <c r="C2710" s="132">
        <v>34023</v>
      </c>
      <c r="D2710" s="132">
        <v>204894</v>
      </c>
      <c r="E2710" s="132">
        <v>32428</v>
      </c>
      <c r="F2710" s="132">
        <v>57500</v>
      </c>
      <c r="G2710" s="132">
        <v>360935</v>
      </c>
      <c r="H2710" s="132">
        <v>8000</v>
      </c>
      <c r="I2710" s="132">
        <v>8043</v>
      </c>
      <c r="J2710" s="132">
        <v>9600</v>
      </c>
      <c r="K2710" s="132">
        <v>8400</v>
      </c>
      <c r="L2710" s="132">
        <v>0</v>
      </c>
      <c r="M2710" s="132">
        <v>21893</v>
      </c>
      <c r="N2710" s="132" t="e">
        <v>#N/A</v>
      </c>
      <c r="R2710" s="132">
        <v>24000</v>
      </c>
      <c r="S2710" s="132">
        <v>41700</v>
      </c>
      <c r="T2710" s="132">
        <v>93002</v>
      </c>
      <c r="U2710" s="132">
        <v>10228</v>
      </c>
      <c r="V2710" s="132">
        <v>1100</v>
      </c>
      <c r="W2710" s="132">
        <v>0</v>
      </c>
      <c r="X2710" s="132">
        <v>15426</v>
      </c>
      <c r="Y2710" s="132">
        <v>2000</v>
      </c>
      <c r="Z2710" s="132">
        <v>12027</v>
      </c>
      <c r="AA2710" s="132">
        <v>0</v>
      </c>
      <c r="AB2710" s="132">
        <v>0</v>
      </c>
      <c r="AC2710" s="132">
        <v>0</v>
      </c>
      <c r="AD2710" s="132">
        <v>0</v>
      </c>
      <c r="AE2710" s="132">
        <v>32200</v>
      </c>
      <c r="AF2710" s="132">
        <v>24200</v>
      </c>
    </row>
    <row r="2711" spans="1:32">
      <c r="A2711" s="129">
        <v>40463</v>
      </c>
      <c r="B2711" s="132" t="e">
        <v>#N/A</v>
      </c>
      <c r="C2711" s="132" t="e">
        <v>#N/A</v>
      </c>
      <c r="D2711" s="132" t="e">
        <v>#N/A</v>
      </c>
      <c r="E2711" s="132" t="e">
        <v>#N/A</v>
      </c>
      <c r="F2711" s="132" t="e">
        <v>#N/A</v>
      </c>
      <c r="G2711" s="132" t="e">
        <v>#N/A</v>
      </c>
      <c r="H2711" s="132" t="e">
        <v>#N/A</v>
      </c>
      <c r="I2711" s="132" t="e">
        <v>#N/A</v>
      </c>
      <c r="J2711" s="132" t="e">
        <v>#N/A</v>
      </c>
      <c r="K2711" s="132" t="e">
        <v>#N/A</v>
      </c>
      <c r="L2711" s="132" t="e">
        <v>#N/A</v>
      </c>
      <c r="M2711" s="132" t="e">
        <v>#N/A</v>
      </c>
      <c r="N2711" s="132" t="e">
        <v>#N/A</v>
      </c>
      <c r="R2711" s="132" t="e">
        <v>#N/A</v>
      </c>
      <c r="S2711" s="132" t="e">
        <v>#N/A</v>
      </c>
      <c r="T2711" s="132" t="e">
        <v>#N/A</v>
      </c>
      <c r="U2711" s="132" t="e">
        <v>#N/A</v>
      </c>
      <c r="V2711" s="132" t="e">
        <v>#N/A</v>
      </c>
      <c r="W2711" s="132" t="e">
        <v>#N/A</v>
      </c>
      <c r="X2711" s="132" t="e">
        <v>#N/A</v>
      </c>
      <c r="Y2711" s="132" t="e">
        <v>#N/A</v>
      </c>
      <c r="Z2711" s="132" t="e">
        <v>#N/A</v>
      </c>
      <c r="AA2711" s="132" t="e">
        <v>#N/A</v>
      </c>
      <c r="AB2711" s="132" t="e">
        <v>#N/A</v>
      </c>
      <c r="AC2711" s="132" t="e">
        <v>#N/A</v>
      </c>
      <c r="AD2711" s="132" t="e">
        <v>#N/A</v>
      </c>
      <c r="AE2711" s="132" t="e">
        <v>#N/A</v>
      </c>
      <c r="AF2711" s="132" t="e">
        <v>#N/A</v>
      </c>
    </row>
    <row r="2712" spans="1:32">
      <c r="A2712" s="129">
        <v>40464</v>
      </c>
      <c r="B2712" s="132" t="e">
        <v>#N/A</v>
      </c>
      <c r="C2712" s="132" t="e">
        <v>#N/A</v>
      </c>
      <c r="D2712" s="132" t="e">
        <v>#N/A</v>
      </c>
      <c r="E2712" s="132" t="e">
        <v>#N/A</v>
      </c>
      <c r="F2712" s="132" t="e">
        <v>#N/A</v>
      </c>
      <c r="G2712" s="132" t="e">
        <v>#N/A</v>
      </c>
      <c r="H2712" s="132" t="e">
        <v>#N/A</v>
      </c>
      <c r="I2712" s="132" t="e">
        <v>#N/A</v>
      </c>
      <c r="J2712" s="132" t="e">
        <v>#N/A</v>
      </c>
      <c r="K2712" s="132" t="e">
        <v>#N/A</v>
      </c>
      <c r="L2712" s="132" t="e">
        <v>#N/A</v>
      </c>
      <c r="M2712" s="132" t="e">
        <v>#N/A</v>
      </c>
      <c r="N2712" s="132" t="e">
        <v>#N/A</v>
      </c>
      <c r="R2712" s="132" t="e">
        <v>#N/A</v>
      </c>
      <c r="S2712" s="132" t="e">
        <v>#N/A</v>
      </c>
      <c r="T2712" s="132" t="e">
        <v>#N/A</v>
      </c>
      <c r="U2712" s="132" t="e">
        <v>#N/A</v>
      </c>
      <c r="V2712" s="132" t="e">
        <v>#N/A</v>
      </c>
      <c r="W2712" s="132" t="e">
        <v>#N/A</v>
      </c>
      <c r="X2712" s="132" t="e">
        <v>#N/A</v>
      </c>
      <c r="Y2712" s="132" t="e">
        <v>#N/A</v>
      </c>
      <c r="Z2712" s="132" t="e">
        <v>#N/A</v>
      </c>
      <c r="AA2712" s="132" t="e">
        <v>#N/A</v>
      </c>
      <c r="AB2712" s="132" t="e">
        <v>#N/A</v>
      </c>
      <c r="AC2712" s="132" t="e">
        <v>#N/A</v>
      </c>
      <c r="AD2712" s="132" t="e">
        <v>#N/A</v>
      </c>
      <c r="AE2712" s="132" t="e">
        <v>#N/A</v>
      </c>
      <c r="AF2712" s="132" t="e">
        <v>#N/A</v>
      </c>
    </row>
    <row r="2713" spans="1:32">
      <c r="A2713" s="129">
        <v>40465</v>
      </c>
      <c r="B2713" s="132" t="e">
        <v>#N/A</v>
      </c>
      <c r="C2713" s="132" t="e">
        <v>#N/A</v>
      </c>
      <c r="D2713" s="132" t="e">
        <v>#N/A</v>
      </c>
      <c r="E2713" s="132" t="e">
        <v>#N/A</v>
      </c>
      <c r="F2713" s="132" t="e">
        <v>#N/A</v>
      </c>
      <c r="G2713" s="132" t="e">
        <v>#N/A</v>
      </c>
      <c r="H2713" s="132" t="e">
        <v>#N/A</v>
      </c>
      <c r="I2713" s="132" t="e">
        <v>#N/A</v>
      </c>
      <c r="J2713" s="132" t="e">
        <v>#N/A</v>
      </c>
      <c r="K2713" s="132" t="e">
        <v>#N/A</v>
      </c>
      <c r="L2713" s="132" t="e">
        <v>#N/A</v>
      </c>
      <c r="M2713" s="132" t="e">
        <v>#N/A</v>
      </c>
      <c r="N2713" s="132" t="e">
        <v>#N/A</v>
      </c>
      <c r="R2713" s="132" t="e">
        <v>#N/A</v>
      </c>
      <c r="S2713" s="132" t="e">
        <v>#N/A</v>
      </c>
      <c r="T2713" s="132" t="e">
        <v>#N/A</v>
      </c>
      <c r="U2713" s="132" t="e">
        <v>#N/A</v>
      </c>
      <c r="V2713" s="132" t="e">
        <v>#N/A</v>
      </c>
      <c r="W2713" s="132" t="e">
        <v>#N/A</v>
      </c>
      <c r="X2713" s="132" t="e">
        <v>#N/A</v>
      </c>
      <c r="Y2713" s="132" t="e">
        <v>#N/A</v>
      </c>
      <c r="Z2713" s="132" t="e">
        <v>#N/A</v>
      </c>
      <c r="AA2713" s="132" t="e">
        <v>#N/A</v>
      </c>
      <c r="AB2713" s="132" t="e">
        <v>#N/A</v>
      </c>
      <c r="AC2713" s="132" t="e">
        <v>#N/A</v>
      </c>
      <c r="AD2713" s="132" t="e">
        <v>#N/A</v>
      </c>
      <c r="AE2713" s="132" t="e">
        <v>#N/A</v>
      </c>
      <c r="AF2713" s="132" t="e">
        <v>#N/A</v>
      </c>
    </row>
    <row r="2714" spans="1:32">
      <c r="A2714" s="129">
        <v>40466</v>
      </c>
      <c r="B2714" s="132">
        <v>606243</v>
      </c>
      <c r="C2714" s="132">
        <v>62823</v>
      </c>
      <c r="D2714" s="132">
        <v>275324</v>
      </c>
      <c r="E2714" s="132">
        <v>43194</v>
      </c>
      <c r="F2714" s="132">
        <v>135280</v>
      </c>
      <c r="G2714" s="132">
        <v>568310</v>
      </c>
      <c r="H2714" s="132">
        <v>18140</v>
      </c>
      <c r="I2714" s="132">
        <v>13343</v>
      </c>
      <c r="J2714" s="132">
        <v>12950</v>
      </c>
      <c r="K2714" s="132">
        <v>9349</v>
      </c>
      <c r="L2714" s="132">
        <v>600</v>
      </c>
      <c r="M2714" s="132">
        <v>37933</v>
      </c>
      <c r="N2714" s="132">
        <v>606243</v>
      </c>
      <c r="R2714" s="132">
        <v>27500</v>
      </c>
      <c r="S2714" s="132">
        <v>99900</v>
      </c>
      <c r="T2714" s="132">
        <v>111002</v>
      </c>
      <c r="U2714" s="132">
        <v>10228</v>
      </c>
      <c r="V2714" s="132">
        <v>1100</v>
      </c>
      <c r="W2714" s="132">
        <v>0</v>
      </c>
      <c r="X2714" s="132">
        <v>34376</v>
      </c>
      <c r="Y2714" s="132">
        <v>2000</v>
      </c>
      <c r="Z2714" s="132">
        <v>12517</v>
      </c>
      <c r="AA2714" s="132">
        <v>15000</v>
      </c>
      <c r="AB2714" s="132">
        <v>0</v>
      </c>
      <c r="AC2714" s="132">
        <v>0</v>
      </c>
      <c r="AD2714" s="132">
        <v>0</v>
      </c>
      <c r="AE2714" s="132">
        <v>65660</v>
      </c>
      <c r="AF2714" s="132">
        <v>24200</v>
      </c>
    </row>
    <row r="2715" spans="1:32">
      <c r="A2715" s="129">
        <v>40469</v>
      </c>
      <c r="B2715" s="132" t="e">
        <v>#N/A</v>
      </c>
      <c r="C2715" s="132" t="e">
        <v>#N/A</v>
      </c>
      <c r="D2715" s="132" t="e">
        <v>#N/A</v>
      </c>
      <c r="E2715" s="132" t="e">
        <v>#N/A</v>
      </c>
      <c r="F2715" s="132" t="e">
        <v>#N/A</v>
      </c>
      <c r="G2715" s="132" t="e">
        <v>#N/A</v>
      </c>
      <c r="H2715" s="132" t="e">
        <v>#N/A</v>
      </c>
      <c r="I2715" s="132" t="e">
        <v>#N/A</v>
      </c>
      <c r="J2715" s="132" t="e">
        <v>#N/A</v>
      </c>
      <c r="K2715" s="132" t="e">
        <v>#N/A</v>
      </c>
      <c r="L2715" s="132" t="e">
        <v>#N/A</v>
      </c>
      <c r="M2715" s="132" t="e">
        <v>#N/A</v>
      </c>
      <c r="N2715" s="132" t="e">
        <v>#N/A</v>
      </c>
      <c r="R2715" s="132" t="e">
        <v>#N/A</v>
      </c>
      <c r="S2715" s="132" t="e">
        <v>#N/A</v>
      </c>
      <c r="T2715" s="132" t="e">
        <v>#N/A</v>
      </c>
      <c r="U2715" s="132" t="e">
        <v>#N/A</v>
      </c>
      <c r="V2715" s="132" t="e">
        <v>#N/A</v>
      </c>
      <c r="W2715" s="132" t="e">
        <v>#N/A</v>
      </c>
      <c r="X2715" s="132" t="e">
        <v>#N/A</v>
      </c>
      <c r="Y2715" s="132" t="e">
        <v>#N/A</v>
      </c>
      <c r="Z2715" s="132" t="e">
        <v>#N/A</v>
      </c>
      <c r="AA2715" s="132" t="e">
        <v>#N/A</v>
      </c>
      <c r="AB2715" s="132" t="e">
        <v>#N/A</v>
      </c>
      <c r="AC2715" s="132" t="e">
        <v>#N/A</v>
      </c>
      <c r="AD2715" s="132" t="e">
        <v>#N/A</v>
      </c>
      <c r="AE2715" s="132" t="e">
        <v>#N/A</v>
      </c>
      <c r="AF2715" s="132" t="e">
        <v>#N/A</v>
      </c>
    </row>
    <row r="2716" spans="1:32">
      <c r="A2716" s="129">
        <v>40470</v>
      </c>
      <c r="B2716" s="132" t="e">
        <v>#N/A</v>
      </c>
      <c r="C2716" s="132" t="e">
        <v>#N/A</v>
      </c>
      <c r="D2716" s="132" t="e">
        <v>#N/A</v>
      </c>
      <c r="E2716" s="132" t="e">
        <v>#N/A</v>
      </c>
      <c r="F2716" s="132" t="e">
        <v>#N/A</v>
      </c>
      <c r="G2716" s="132" t="e">
        <v>#N/A</v>
      </c>
      <c r="H2716" s="132" t="e">
        <v>#N/A</v>
      </c>
      <c r="I2716" s="132" t="e">
        <v>#N/A</v>
      </c>
      <c r="J2716" s="132" t="e">
        <v>#N/A</v>
      </c>
      <c r="K2716" s="132" t="e">
        <v>#N/A</v>
      </c>
      <c r="L2716" s="132" t="e">
        <v>#N/A</v>
      </c>
      <c r="M2716" s="132" t="e">
        <v>#N/A</v>
      </c>
      <c r="N2716" s="132" t="e">
        <v>#N/A</v>
      </c>
      <c r="R2716" s="132" t="e">
        <v>#N/A</v>
      </c>
      <c r="S2716" s="132" t="e">
        <v>#N/A</v>
      </c>
      <c r="T2716" s="132" t="e">
        <v>#N/A</v>
      </c>
      <c r="U2716" s="132" t="e">
        <v>#N/A</v>
      </c>
      <c r="V2716" s="132" t="e">
        <v>#N/A</v>
      </c>
      <c r="W2716" s="132" t="e">
        <v>#N/A</v>
      </c>
      <c r="X2716" s="132" t="e">
        <v>#N/A</v>
      </c>
      <c r="Y2716" s="132" t="e">
        <v>#N/A</v>
      </c>
      <c r="Z2716" s="132" t="e">
        <v>#N/A</v>
      </c>
      <c r="AA2716" s="132" t="e">
        <v>#N/A</v>
      </c>
      <c r="AB2716" s="132" t="e">
        <v>#N/A</v>
      </c>
      <c r="AC2716" s="132" t="e">
        <v>#N/A</v>
      </c>
      <c r="AD2716" s="132" t="e">
        <v>#N/A</v>
      </c>
      <c r="AE2716" s="132" t="e">
        <v>#N/A</v>
      </c>
      <c r="AF2716" s="132" t="e">
        <v>#N/A</v>
      </c>
    </row>
    <row r="2717" spans="1:32">
      <c r="A2717" s="129">
        <v>40471</v>
      </c>
      <c r="B2717" s="132">
        <v>929473</v>
      </c>
      <c r="C2717" s="132">
        <v>114028</v>
      </c>
      <c r="D2717" s="132">
        <v>374089</v>
      </c>
      <c r="E2717" s="132">
        <v>79674</v>
      </c>
      <c r="F2717" s="132">
        <v>207130</v>
      </c>
      <c r="G2717" s="132">
        <v>846270</v>
      </c>
      <c r="H2717" s="132">
        <v>28540</v>
      </c>
      <c r="I2717" s="132">
        <v>33953</v>
      </c>
      <c r="J2717" s="132">
        <v>21710</v>
      </c>
      <c r="K2717" s="132">
        <v>10349</v>
      </c>
      <c r="L2717" s="132">
        <v>600</v>
      </c>
      <c r="M2717" s="132">
        <v>83203</v>
      </c>
      <c r="N2717" s="132">
        <v>929473</v>
      </c>
      <c r="R2717" s="132">
        <v>40260</v>
      </c>
      <c r="S2717" s="132">
        <v>104670</v>
      </c>
      <c r="T2717" s="132">
        <v>161272</v>
      </c>
      <c r="U2717" s="132">
        <v>76148</v>
      </c>
      <c r="V2717" s="132">
        <v>1100</v>
      </c>
      <c r="W2717" s="132">
        <v>0</v>
      </c>
      <c r="X2717" s="132">
        <v>44816</v>
      </c>
      <c r="Y2717" s="132">
        <v>2000</v>
      </c>
      <c r="Z2717" s="132">
        <v>12517</v>
      </c>
      <c r="AA2717" s="132">
        <v>19540</v>
      </c>
      <c r="AB2717" s="132">
        <v>0</v>
      </c>
      <c r="AC2717" s="132">
        <v>0</v>
      </c>
      <c r="AD2717" s="132">
        <v>0</v>
      </c>
      <c r="AE2717" s="132">
        <v>109395</v>
      </c>
      <c r="AF2717" s="132">
        <v>30300</v>
      </c>
    </row>
    <row r="2718" spans="1:32">
      <c r="A2718" s="129">
        <v>40472</v>
      </c>
      <c r="B2718" s="132" t="e">
        <v>#N/A</v>
      </c>
      <c r="C2718" s="132" t="e">
        <v>#N/A</v>
      </c>
      <c r="D2718" s="132" t="e">
        <v>#N/A</v>
      </c>
      <c r="E2718" s="132" t="e">
        <v>#N/A</v>
      </c>
      <c r="F2718" s="132" t="e">
        <v>#N/A</v>
      </c>
      <c r="G2718" s="132" t="e">
        <v>#N/A</v>
      </c>
      <c r="H2718" s="132" t="e">
        <v>#N/A</v>
      </c>
      <c r="I2718" s="132" t="e">
        <v>#N/A</v>
      </c>
      <c r="J2718" s="132" t="e">
        <v>#N/A</v>
      </c>
      <c r="K2718" s="132" t="e">
        <v>#N/A</v>
      </c>
      <c r="L2718" s="132" t="e">
        <v>#N/A</v>
      </c>
      <c r="M2718" s="132" t="e">
        <v>#N/A</v>
      </c>
      <c r="N2718" s="132" t="e">
        <v>#N/A</v>
      </c>
      <c r="R2718" s="132" t="e">
        <v>#N/A</v>
      </c>
      <c r="S2718" s="132" t="e">
        <v>#N/A</v>
      </c>
      <c r="T2718" s="132" t="e">
        <v>#N/A</v>
      </c>
      <c r="U2718" s="132" t="e">
        <v>#N/A</v>
      </c>
      <c r="V2718" s="132" t="e">
        <v>#N/A</v>
      </c>
      <c r="W2718" s="132" t="e">
        <v>#N/A</v>
      </c>
      <c r="X2718" s="132" t="e">
        <v>#N/A</v>
      </c>
      <c r="Y2718" s="132" t="e">
        <v>#N/A</v>
      </c>
      <c r="Z2718" s="132" t="e">
        <v>#N/A</v>
      </c>
      <c r="AA2718" s="132" t="e">
        <v>#N/A</v>
      </c>
      <c r="AB2718" s="132" t="e">
        <v>#N/A</v>
      </c>
      <c r="AC2718" s="132" t="e">
        <v>#N/A</v>
      </c>
      <c r="AD2718" s="132" t="e">
        <v>#N/A</v>
      </c>
      <c r="AE2718" s="132" t="e">
        <v>#N/A</v>
      </c>
      <c r="AF2718" s="132" t="e">
        <v>#N/A</v>
      </c>
    </row>
    <row r="2719" spans="1:32">
      <c r="A2719" s="129">
        <v>40473</v>
      </c>
      <c r="B2719" s="132" t="e">
        <v>#N/A</v>
      </c>
      <c r="C2719" s="132" t="e">
        <v>#N/A</v>
      </c>
      <c r="D2719" s="132" t="e">
        <v>#N/A</v>
      </c>
      <c r="E2719" s="132" t="e">
        <v>#N/A</v>
      </c>
      <c r="F2719" s="132" t="e">
        <v>#N/A</v>
      </c>
      <c r="G2719" s="132" t="e">
        <v>#N/A</v>
      </c>
      <c r="H2719" s="132" t="e">
        <v>#N/A</v>
      </c>
      <c r="I2719" s="132" t="e">
        <v>#N/A</v>
      </c>
      <c r="J2719" s="132" t="e">
        <v>#N/A</v>
      </c>
      <c r="K2719" s="132" t="e">
        <v>#N/A</v>
      </c>
      <c r="L2719" s="132" t="e">
        <v>#N/A</v>
      </c>
      <c r="M2719" s="132" t="e">
        <v>#N/A</v>
      </c>
      <c r="N2719" s="132" t="e">
        <v>#N/A</v>
      </c>
      <c r="R2719" s="132" t="e">
        <v>#N/A</v>
      </c>
      <c r="S2719" s="132" t="e">
        <v>#N/A</v>
      </c>
      <c r="T2719" s="132" t="e">
        <v>#N/A</v>
      </c>
      <c r="U2719" s="132" t="e">
        <v>#N/A</v>
      </c>
      <c r="V2719" s="132" t="e">
        <v>#N/A</v>
      </c>
      <c r="W2719" s="132" t="e">
        <v>#N/A</v>
      </c>
      <c r="X2719" s="132" t="e">
        <v>#N/A</v>
      </c>
      <c r="Y2719" s="132" t="e">
        <v>#N/A</v>
      </c>
      <c r="Z2719" s="132" t="e">
        <v>#N/A</v>
      </c>
      <c r="AA2719" s="132" t="e">
        <v>#N/A</v>
      </c>
      <c r="AB2719" s="132" t="e">
        <v>#N/A</v>
      </c>
      <c r="AC2719" s="132" t="e">
        <v>#N/A</v>
      </c>
      <c r="AD2719" s="132" t="e">
        <v>#N/A</v>
      </c>
      <c r="AE2719" s="132" t="e">
        <v>#N/A</v>
      </c>
      <c r="AF2719" s="132" t="e">
        <v>#N/A</v>
      </c>
    </row>
    <row r="2720" spans="1:32">
      <c r="A2720" s="129">
        <v>40476</v>
      </c>
      <c r="B2720" s="132">
        <v>1091158</v>
      </c>
      <c r="C2720" s="132">
        <v>136283</v>
      </c>
      <c r="D2720" s="132">
        <v>447199</v>
      </c>
      <c r="E2720" s="132">
        <v>97564</v>
      </c>
      <c r="F2720" s="132">
        <v>226630</v>
      </c>
      <c r="G2720" s="132">
        <v>993825</v>
      </c>
      <c r="H2720" s="132">
        <v>33030</v>
      </c>
      <c r="I2720" s="132">
        <v>39393</v>
      </c>
      <c r="J2720" s="132">
        <v>31210</v>
      </c>
      <c r="K2720" s="132">
        <v>14849</v>
      </c>
      <c r="L2720" s="132">
        <v>1500</v>
      </c>
      <c r="M2720" s="132">
        <v>97333</v>
      </c>
      <c r="N2720" s="132">
        <v>1091158</v>
      </c>
      <c r="R2720" s="132">
        <v>43260</v>
      </c>
      <c r="S2720" s="132">
        <v>142670</v>
      </c>
      <c r="T2720" s="132">
        <v>199072</v>
      </c>
      <c r="U2720" s="132">
        <v>100283</v>
      </c>
      <c r="V2720" s="132">
        <v>1100</v>
      </c>
      <c r="W2720" s="132">
        <v>0</v>
      </c>
      <c r="X2720" s="132">
        <v>44816</v>
      </c>
      <c r="Y2720" s="132">
        <v>4400</v>
      </c>
      <c r="Z2720" s="132">
        <v>12517</v>
      </c>
      <c r="AA2720" s="132">
        <v>19540</v>
      </c>
      <c r="AB2720" s="132">
        <v>0</v>
      </c>
      <c r="AC2720" s="132">
        <v>0</v>
      </c>
      <c r="AD2720" s="132">
        <v>0</v>
      </c>
      <c r="AE2720" s="132">
        <v>118195</v>
      </c>
      <c r="AF2720" s="132">
        <v>30300</v>
      </c>
    </row>
    <row r="2721" spans="1:32">
      <c r="A2721" s="129">
        <v>40477</v>
      </c>
      <c r="B2721" s="132" t="e">
        <v>#N/A</v>
      </c>
      <c r="C2721" s="132" t="e">
        <v>#N/A</v>
      </c>
      <c r="D2721" s="132" t="e">
        <v>#N/A</v>
      </c>
      <c r="E2721" s="132" t="e">
        <v>#N/A</v>
      </c>
      <c r="F2721" s="132" t="e">
        <v>#N/A</v>
      </c>
      <c r="G2721" s="132" t="e">
        <v>#N/A</v>
      </c>
      <c r="H2721" s="132" t="e">
        <v>#N/A</v>
      </c>
      <c r="I2721" s="132" t="e">
        <v>#N/A</v>
      </c>
      <c r="J2721" s="132" t="e">
        <v>#N/A</v>
      </c>
      <c r="K2721" s="132" t="e">
        <v>#N/A</v>
      </c>
      <c r="L2721" s="132" t="e">
        <v>#N/A</v>
      </c>
      <c r="M2721" s="132" t="e">
        <v>#N/A</v>
      </c>
      <c r="N2721" s="132" t="e">
        <v>#N/A</v>
      </c>
      <c r="R2721" s="132" t="e">
        <v>#N/A</v>
      </c>
      <c r="S2721" s="132" t="e">
        <v>#N/A</v>
      </c>
      <c r="T2721" s="132" t="e">
        <v>#N/A</v>
      </c>
      <c r="U2721" s="132" t="e">
        <v>#N/A</v>
      </c>
      <c r="V2721" s="132" t="e">
        <v>#N/A</v>
      </c>
      <c r="W2721" s="132" t="e">
        <v>#N/A</v>
      </c>
      <c r="X2721" s="132" t="e">
        <v>#N/A</v>
      </c>
      <c r="Y2721" s="132" t="e">
        <v>#N/A</v>
      </c>
      <c r="Z2721" s="132" t="e">
        <v>#N/A</v>
      </c>
      <c r="AA2721" s="132" t="e">
        <v>#N/A</v>
      </c>
      <c r="AB2721" s="132" t="e">
        <v>#N/A</v>
      </c>
      <c r="AC2721" s="132" t="e">
        <v>#N/A</v>
      </c>
      <c r="AD2721" s="132" t="e">
        <v>#N/A</v>
      </c>
      <c r="AE2721" s="132" t="e">
        <v>#N/A</v>
      </c>
      <c r="AF2721" s="132" t="e">
        <v>#N/A</v>
      </c>
    </row>
    <row r="2722" spans="1:32">
      <c r="A2722" s="129">
        <v>40478</v>
      </c>
      <c r="B2722" s="132" t="e">
        <v>#N/A</v>
      </c>
      <c r="C2722" s="132" t="e">
        <v>#N/A</v>
      </c>
      <c r="D2722" s="132" t="e">
        <v>#N/A</v>
      </c>
      <c r="E2722" s="132" t="e">
        <v>#N/A</v>
      </c>
      <c r="F2722" s="132" t="e">
        <v>#N/A</v>
      </c>
      <c r="G2722" s="132" t="e">
        <v>#N/A</v>
      </c>
      <c r="H2722" s="132" t="e">
        <v>#N/A</v>
      </c>
      <c r="I2722" s="132" t="e">
        <v>#N/A</v>
      </c>
      <c r="J2722" s="132" t="e">
        <v>#N/A</v>
      </c>
      <c r="K2722" s="132" t="e">
        <v>#N/A</v>
      </c>
      <c r="L2722" s="132" t="e">
        <v>#N/A</v>
      </c>
      <c r="M2722" s="132" t="e">
        <v>#N/A</v>
      </c>
      <c r="N2722" s="132" t="e">
        <v>#N/A</v>
      </c>
      <c r="R2722" s="132" t="e">
        <v>#N/A</v>
      </c>
      <c r="S2722" s="132" t="e">
        <v>#N/A</v>
      </c>
      <c r="T2722" s="132" t="e">
        <v>#N/A</v>
      </c>
      <c r="U2722" s="132" t="e">
        <v>#N/A</v>
      </c>
      <c r="V2722" s="132" t="e">
        <v>#N/A</v>
      </c>
      <c r="W2722" s="132" t="e">
        <v>#N/A</v>
      </c>
      <c r="X2722" s="132" t="e">
        <v>#N/A</v>
      </c>
      <c r="Y2722" s="132" t="e">
        <v>#N/A</v>
      </c>
      <c r="Z2722" s="132" t="e">
        <v>#N/A</v>
      </c>
      <c r="AA2722" s="132" t="e">
        <v>#N/A</v>
      </c>
      <c r="AB2722" s="132" t="e">
        <v>#N/A</v>
      </c>
      <c r="AC2722" s="132" t="e">
        <v>#N/A</v>
      </c>
      <c r="AD2722" s="132" t="e">
        <v>#N/A</v>
      </c>
      <c r="AE2722" s="132" t="e">
        <v>#N/A</v>
      </c>
      <c r="AF2722" s="132" t="e">
        <v>#N/A</v>
      </c>
    </row>
    <row r="2723" spans="1:32">
      <c r="A2723" s="129">
        <v>40479</v>
      </c>
      <c r="B2723" s="132" t="e">
        <v>#N/A</v>
      </c>
      <c r="C2723" s="132" t="e">
        <v>#N/A</v>
      </c>
      <c r="D2723" s="132" t="e">
        <v>#N/A</v>
      </c>
      <c r="E2723" s="132" t="e">
        <v>#N/A</v>
      </c>
      <c r="F2723" s="132" t="e">
        <v>#N/A</v>
      </c>
      <c r="G2723" s="132" t="e">
        <v>#N/A</v>
      </c>
      <c r="H2723" s="132" t="e">
        <v>#N/A</v>
      </c>
      <c r="I2723" s="132" t="e">
        <v>#N/A</v>
      </c>
      <c r="J2723" s="132" t="e">
        <v>#N/A</v>
      </c>
      <c r="K2723" s="132" t="e">
        <v>#N/A</v>
      </c>
      <c r="L2723" s="132" t="e">
        <v>#N/A</v>
      </c>
      <c r="M2723" s="132" t="e">
        <v>#N/A</v>
      </c>
      <c r="N2723" s="132" t="e">
        <v>#N/A</v>
      </c>
      <c r="R2723" s="132" t="e">
        <v>#N/A</v>
      </c>
      <c r="S2723" s="132" t="e">
        <v>#N/A</v>
      </c>
      <c r="T2723" s="132" t="e">
        <v>#N/A</v>
      </c>
      <c r="U2723" s="132" t="e">
        <v>#N/A</v>
      </c>
      <c r="V2723" s="132" t="e">
        <v>#N/A</v>
      </c>
      <c r="W2723" s="132" t="e">
        <v>#N/A</v>
      </c>
      <c r="X2723" s="132" t="e">
        <v>#N/A</v>
      </c>
      <c r="Y2723" s="132" t="e">
        <v>#N/A</v>
      </c>
      <c r="Z2723" s="132" t="e">
        <v>#N/A</v>
      </c>
      <c r="AA2723" s="132" t="e">
        <v>#N/A</v>
      </c>
      <c r="AB2723" s="132" t="e">
        <v>#N/A</v>
      </c>
      <c r="AC2723" s="132" t="e">
        <v>#N/A</v>
      </c>
      <c r="AD2723" s="132" t="e">
        <v>#N/A</v>
      </c>
      <c r="AE2723" s="132" t="e">
        <v>#N/A</v>
      </c>
      <c r="AF2723" s="132" t="e">
        <v>#N/A</v>
      </c>
    </row>
    <row r="2724" spans="1:32">
      <c r="A2724" s="129">
        <v>40480</v>
      </c>
      <c r="B2724" s="132" t="e">
        <v>#N/A</v>
      </c>
      <c r="C2724" s="132" t="e">
        <v>#N/A</v>
      </c>
      <c r="D2724" s="132" t="e">
        <v>#N/A</v>
      </c>
      <c r="E2724" s="132" t="e">
        <v>#N/A</v>
      </c>
      <c r="F2724" s="132" t="e">
        <v>#N/A</v>
      </c>
      <c r="G2724" s="132" t="e">
        <v>#N/A</v>
      </c>
      <c r="H2724" s="132" t="e">
        <v>#N/A</v>
      </c>
      <c r="I2724" s="132" t="e">
        <v>#N/A</v>
      </c>
      <c r="J2724" s="132" t="e">
        <v>#N/A</v>
      </c>
      <c r="K2724" s="132" t="e">
        <v>#N/A</v>
      </c>
      <c r="L2724" s="132" t="e">
        <v>#N/A</v>
      </c>
      <c r="M2724" s="132" t="e">
        <v>#N/A</v>
      </c>
      <c r="N2724" s="132" t="e">
        <v>#N/A</v>
      </c>
      <c r="R2724" s="132" t="e">
        <v>#N/A</v>
      </c>
      <c r="S2724" s="132" t="e">
        <v>#N/A</v>
      </c>
      <c r="T2724" s="132" t="e">
        <v>#N/A</v>
      </c>
      <c r="U2724" s="132" t="e">
        <v>#N/A</v>
      </c>
      <c r="V2724" s="132" t="e">
        <v>#N/A</v>
      </c>
      <c r="W2724" s="132" t="e">
        <v>#N/A</v>
      </c>
      <c r="X2724" s="132" t="e">
        <v>#N/A</v>
      </c>
      <c r="Y2724" s="132" t="e">
        <v>#N/A</v>
      </c>
      <c r="Z2724" s="132" t="e">
        <v>#N/A</v>
      </c>
      <c r="AA2724" s="132" t="e">
        <v>#N/A</v>
      </c>
      <c r="AB2724" s="132" t="e">
        <v>#N/A</v>
      </c>
      <c r="AC2724" s="132" t="e">
        <v>#N/A</v>
      </c>
      <c r="AD2724" s="132" t="e">
        <v>#N/A</v>
      </c>
      <c r="AE2724" s="132" t="e">
        <v>#N/A</v>
      </c>
      <c r="AF2724" s="132" t="e">
        <v>#N/A</v>
      </c>
    </row>
    <row r="2725" spans="1:32">
      <c r="A2725" s="129">
        <v>40483</v>
      </c>
      <c r="B2725" s="132" t="e">
        <v>#N/A</v>
      </c>
      <c r="C2725" s="132">
        <v>150913</v>
      </c>
      <c r="D2725" s="132">
        <v>544517</v>
      </c>
      <c r="E2725" s="132">
        <v>105664</v>
      </c>
      <c r="F2725" s="132">
        <v>291928</v>
      </c>
      <c r="G2725" s="132">
        <v>1205202</v>
      </c>
      <c r="H2725" s="132">
        <v>43395</v>
      </c>
      <c r="I2725" s="132">
        <v>42073</v>
      </c>
      <c r="J2725" s="132">
        <v>43312</v>
      </c>
      <c r="K2725" s="132">
        <v>18334</v>
      </c>
      <c r="L2725" s="132">
        <v>1500</v>
      </c>
      <c r="M2725" s="132">
        <v>111706</v>
      </c>
      <c r="N2725" s="132" t="e">
        <v>#N/A</v>
      </c>
      <c r="R2725" s="132">
        <v>49560</v>
      </c>
      <c r="S2725" s="132">
        <v>181968</v>
      </c>
      <c r="T2725" s="132">
        <v>243922</v>
      </c>
      <c r="U2725" s="132">
        <v>103583</v>
      </c>
      <c r="V2725" s="132">
        <v>1100</v>
      </c>
      <c r="W2725" s="132">
        <v>0</v>
      </c>
      <c r="X2725" s="132">
        <v>54033</v>
      </c>
      <c r="Y2725" s="132">
        <v>24150</v>
      </c>
      <c r="Z2725" s="132">
        <v>12517</v>
      </c>
      <c r="AA2725" s="132">
        <v>27040</v>
      </c>
      <c r="AB2725" s="132">
        <v>0</v>
      </c>
      <c r="AC2725" s="132">
        <v>0</v>
      </c>
      <c r="AD2725" s="132">
        <v>0</v>
      </c>
      <c r="AE2725" s="132">
        <v>118195</v>
      </c>
      <c r="AF2725" s="132">
        <v>30300</v>
      </c>
    </row>
    <row r="2726" spans="1:32">
      <c r="A2726" s="129">
        <v>40484</v>
      </c>
      <c r="B2726" s="132" t="e">
        <v>#N/A</v>
      </c>
      <c r="C2726" s="132" t="e">
        <v>#N/A</v>
      </c>
      <c r="D2726" s="132" t="e">
        <v>#N/A</v>
      </c>
      <c r="E2726" s="132" t="e">
        <v>#N/A</v>
      </c>
      <c r="F2726" s="132" t="e">
        <v>#N/A</v>
      </c>
      <c r="G2726" s="132" t="e">
        <v>#N/A</v>
      </c>
      <c r="H2726" s="132" t="e">
        <v>#N/A</v>
      </c>
      <c r="I2726" s="132" t="e">
        <v>#N/A</v>
      </c>
      <c r="J2726" s="132" t="e">
        <v>#N/A</v>
      </c>
      <c r="K2726" s="132" t="e">
        <v>#N/A</v>
      </c>
      <c r="L2726" s="132" t="e">
        <v>#N/A</v>
      </c>
      <c r="M2726" s="132" t="e">
        <v>#N/A</v>
      </c>
      <c r="N2726" s="132" t="e">
        <v>#N/A</v>
      </c>
      <c r="R2726" s="132" t="e">
        <v>#N/A</v>
      </c>
      <c r="S2726" s="132" t="e">
        <v>#N/A</v>
      </c>
      <c r="T2726" s="132" t="e">
        <v>#N/A</v>
      </c>
      <c r="U2726" s="132" t="e">
        <v>#N/A</v>
      </c>
      <c r="V2726" s="132" t="e">
        <v>#N/A</v>
      </c>
      <c r="W2726" s="132" t="e">
        <v>#N/A</v>
      </c>
      <c r="X2726" s="132" t="e">
        <v>#N/A</v>
      </c>
      <c r="Y2726" s="132" t="e">
        <v>#N/A</v>
      </c>
      <c r="Z2726" s="132" t="e">
        <v>#N/A</v>
      </c>
      <c r="AA2726" s="132" t="e">
        <v>#N/A</v>
      </c>
      <c r="AB2726" s="132" t="e">
        <v>#N/A</v>
      </c>
      <c r="AC2726" s="132" t="e">
        <v>#N/A</v>
      </c>
      <c r="AD2726" s="132" t="e">
        <v>#N/A</v>
      </c>
      <c r="AE2726" s="132" t="e">
        <v>#N/A</v>
      </c>
      <c r="AF2726" s="132" t="e">
        <v>#N/A</v>
      </c>
    </row>
    <row r="2727" spans="1:32">
      <c r="A2727" s="129">
        <v>40485</v>
      </c>
      <c r="B2727" s="132" t="e">
        <v>#N/A</v>
      </c>
      <c r="C2727" s="132" t="e">
        <v>#N/A</v>
      </c>
      <c r="D2727" s="132" t="e">
        <v>#N/A</v>
      </c>
      <c r="E2727" s="132" t="e">
        <v>#N/A</v>
      </c>
      <c r="F2727" s="132" t="e">
        <v>#N/A</v>
      </c>
      <c r="G2727" s="132" t="e">
        <v>#N/A</v>
      </c>
      <c r="H2727" s="132" t="e">
        <v>#N/A</v>
      </c>
      <c r="I2727" s="132" t="e">
        <v>#N/A</v>
      </c>
      <c r="J2727" s="132" t="e">
        <v>#N/A</v>
      </c>
      <c r="K2727" s="132" t="e">
        <v>#N/A</v>
      </c>
      <c r="L2727" s="132" t="e">
        <v>#N/A</v>
      </c>
      <c r="M2727" s="132" t="e">
        <v>#N/A</v>
      </c>
      <c r="N2727" s="132" t="e">
        <v>#N/A</v>
      </c>
      <c r="R2727" s="132" t="e">
        <v>#N/A</v>
      </c>
      <c r="S2727" s="132" t="e">
        <v>#N/A</v>
      </c>
      <c r="T2727" s="132" t="e">
        <v>#N/A</v>
      </c>
      <c r="U2727" s="132" t="e">
        <v>#N/A</v>
      </c>
      <c r="V2727" s="132" t="e">
        <v>#N/A</v>
      </c>
      <c r="W2727" s="132" t="e">
        <v>#N/A</v>
      </c>
      <c r="X2727" s="132" t="e">
        <v>#N/A</v>
      </c>
      <c r="Y2727" s="132" t="e">
        <v>#N/A</v>
      </c>
      <c r="Z2727" s="132" t="e">
        <v>#N/A</v>
      </c>
      <c r="AA2727" s="132" t="e">
        <v>#N/A</v>
      </c>
      <c r="AB2727" s="132" t="e">
        <v>#N/A</v>
      </c>
      <c r="AC2727" s="132" t="e">
        <v>#N/A</v>
      </c>
      <c r="AD2727" s="132" t="e">
        <v>#N/A</v>
      </c>
      <c r="AE2727" s="132" t="e">
        <v>#N/A</v>
      </c>
      <c r="AF2727" s="132" t="e">
        <v>#N/A</v>
      </c>
    </row>
    <row r="2728" spans="1:32">
      <c r="A2728" s="129">
        <v>40486</v>
      </c>
      <c r="B2728" s="132" t="e">
        <v>#N/A</v>
      </c>
      <c r="C2728" s="132" t="e">
        <v>#N/A</v>
      </c>
      <c r="D2728" s="132" t="e">
        <v>#N/A</v>
      </c>
      <c r="E2728" s="132" t="e">
        <v>#N/A</v>
      </c>
      <c r="F2728" s="132" t="e">
        <v>#N/A</v>
      </c>
      <c r="G2728" s="132" t="e">
        <v>#N/A</v>
      </c>
      <c r="H2728" s="132" t="e">
        <v>#N/A</v>
      </c>
      <c r="I2728" s="132" t="e">
        <v>#N/A</v>
      </c>
      <c r="J2728" s="132" t="e">
        <v>#N/A</v>
      </c>
      <c r="K2728" s="132" t="e">
        <v>#N/A</v>
      </c>
      <c r="L2728" s="132" t="e">
        <v>#N/A</v>
      </c>
      <c r="M2728" s="132" t="e">
        <v>#N/A</v>
      </c>
      <c r="N2728" s="132" t="e">
        <v>#N/A</v>
      </c>
      <c r="R2728" s="132" t="e">
        <v>#N/A</v>
      </c>
      <c r="S2728" s="132" t="e">
        <v>#N/A</v>
      </c>
      <c r="T2728" s="132" t="e">
        <v>#N/A</v>
      </c>
      <c r="U2728" s="132" t="e">
        <v>#N/A</v>
      </c>
      <c r="V2728" s="132" t="e">
        <v>#N/A</v>
      </c>
      <c r="W2728" s="132" t="e">
        <v>#N/A</v>
      </c>
      <c r="X2728" s="132" t="e">
        <v>#N/A</v>
      </c>
      <c r="Y2728" s="132" t="e">
        <v>#N/A</v>
      </c>
      <c r="Z2728" s="132" t="e">
        <v>#N/A</v>
      </c>
      <c r="AA2728" s="132" t="e">
        <v>#N/A</v>
      </c>
      <c r="AB2728" s="132" t="e">
        <v>#N/A</v>
      </c>
      <c r="AC2728" s="132" t="e">
        <v>#N/A</v>
      </c>
      <c r="AD2728" s="132" t="e">
        <v>#N/A</v>
      </c>
      <c r="AE2728" s="132" t="e">
        <v>#N/A</v>
      </c>
      <c r="AF2728" s="132" t="e">
        <v>#N/A</v>
      </c>
    </row>
    <row r="2729" spans="1:32">
      <c r="A2729" s="129">
        <v>40487</v>
      </c>
      <c r="B2729" s="132" t="e">
        <v>#N/A</v>
      </c>
      <c r="C2729" s="132" t="e">
        <v>#N/A</v>
      </c>
      <c r="D2729" s="132" t="e">
        <v>#N/A</v>
      </c>
      <c r="E2729" s="132" t="e">
        <v>#N/A</v>
      </c>
      <c r="F2729" s="132" t="e">
        <v>#N/A</v>
      </c>
      <c r="G2729" s="132" t="e">
        <v>#N/A</v>
      </c>
      <c r="H2729" s="132" t="e">
        <v>#N/A</v>
      </c>
      <c r="I2729" s="132" t="e">
        <v>#N/A</v>
      </c>
      <c r="J2729" s="132" t="e">
        <v>#N/A</v>
      </c>
      <c r="K2729" s="132" t="e">
        <v>#N/A</v>
      </c>
      <c r="L2729" s="132" t="e">
        <v>#N/A</v>
      </c>
      <c r="M2729" s="132" t="e">
        <v>#N/A</v>
      </c>
      <c r="N2729" s="132" t="e">
        <v>#N/A</v>
      </c>
      <c r="R2729" s="132" t="e">
        <v>#N/A</v>
      </c>
      <c r="S2729" s="132" t="e">
        <v>#N/A</v>
      </c>
      <c r="T2729" s="132" t="e">
        <v>#N/A</v>
      </c>
      <c r="U2729" s="132" t="e">
        <v>#N/A</v>
      </c>
      <c r="V2729" s="132" t="e">
        <v>#N/A</v>
      </c>
      <c r="W2729" s="132" t="e">
        <v>#N/A</v>
      </c>
      <c r="X2729" s="132" t="e">
        <v>#N/A</v>
      </c>
      <c r="Y2729" s="132" t="e">
        <v>#N/A</v>
      </c>
      <c r="Z2729" s="132" t="e">
        <v>#N/A</v>
      </c>
      <c r="AA2729" s="132" t="e">
        <v>#N/A</v>
      </c>
      <c r="AB2729" s="132" t="e">
        <v>#N/A</v>
      </c>
      <c r="AC2729" s="132" t="e">
        <v>#N/A</v>
      </c>
      <c r="AD2729" s="132" t="e">
        <v>#N/A</v>
      </c>
      <c r="AE2729" s="132" t="e">
        <v>#N/A</v>
      </c>
      <c r="AF2729" s="132" t="e">
        <v>#N/A</v>
      </c>
    </row>
    <row r="2730" spans="1:32">
      <c r="A2730" s="129">
        <v>40490</v>
      </c>
      <c r="B2730" s="132" t="e">
        <v>#N/A</v>
      </c>
      <c r="C2730" s="132" t="e">
        <v>#N/A</v>
      </c>
      <c r="D2730" s="132" t="e">
        <v>#N/A</v>
      </c>
      <c r="E2730" s="132" t="e">
        <v>#N/A</v>
      </c>
      <c r="F2730" s="132" t="e">
        <v>#N/A</v>
      </c>
      <c r="G2730" s="132" t="e">
        <v>#N/A</v>
      </c>
      <c r="H2730" s="132" t="e">
        <v>#N/A</v>
      </c>
      <c r="I2730" s="132" t="e">
        <v>#N/A</v>
      </c>
      <c r="J2730" s="132" t="e">
        <v>#N/A</v>
      </c>
      <c r="K2730" s="132" t="e">
        <v>#N/A</v>
      </c>
      <c r="L2730" s="132" t="e">
        <v>#N/A</v>
      </c>
      <c r="M2730" s="132" t="e">
        <v>#N/A</v>
      </c>
      <c r="N2730" s="132" t="e">
        <v>#N/A</v>
      </c>
      <c r="R2730" s="132" t="e">
        <v>#N/A</v>
      </c>
      <c r="S2730" s="132" t="e">
        <v>#N/A</v>
      </c>
      <c r="T2730" s="132" t="e">
        <v>#N/A</v>
      </c>
      <c r="U2730" s="132" t="e">
        <v>#N/A</v>
      </c>
      <c r="V2730" s="132" t="e">
        <v>#N/A</v>
      </c>
      <c r="W2730" s="132" t="e">
        <v>#N/A</v>
      </c>
      <c r="X2730" s="132" t="e">
        <v>#N/A</v>
      </c>
      <c r="Y2730" s="132" t="e">
        <v>#N/A</v>
      </c>
      <c r="Z2730" s="132" t="e">
        <v>#N/A</v>
      </c>
      <c r="AA2730" s="132" t="e">
        <v>#N/A</v>
      </c>
      <c r="AB2730" s="132" t="e">
        <v>#N/A</v>
      </c>
      <c r="AC2730" s="132" t="e">
        <v>#N/A</v>
      </c>
      <c r="AD2730" s="132" t="e">
        <v>#N/A</v>
      </c>
      <c r="AE2730" s="132" t="e">
        <v>#N/A</v>
      </c>
      <c r="AF2730" s="132" t="e">
        <v>#N/A</v>
      </c>
    </row>
    <row r="2731" spans="1:32">
      <c r="A2731" s="129">
        <v>40491</v>
      </c>
      <c r="B2731" s="132" t="e">
        <v>#N/A</v>
      </c>
      <c r="C2731" s="132" t="e">
        <v>#N/A</v>
      </c>
      <c r="D2731" s="132" t="e">
        <v>#N/A</v>
      </c>
      <c r="E2731" s="132" t="e">
        <v>#N/A</v>
      </c>
      <c r="F2731" s="132" t="e">
        <v>#N/A</v>
      </c>
      <c r="G2731" s="132" t="e">
        <v>#N/A</v>
      </c>
      <c r="H2731" s="132" t="e">
        <v>#N/A</v>
      </c>
      <c r="I2731" s="132" t="e">
        <v>#N/A</v>
      </c>
      <c r="J2731" s="132" t="e">
        <v>#N/A</v>
      </c>
      <c r="K2731" s="132" t="e">
        <v>#N/A</v>
      </c>
      <c r="L2731" s="132" t="e">
        <v>#N/A</v>
      </c>
      <c r="M2731" s="132" t="e">
        <v>#N/A</v>
      </c>
      <c r="N2731" s="132" t="e">
        <v>#N/A</v>
      </c>
      <c r="R2731" s="132" t="e">
        <v>#N/A</v>
      </c>
      <c r="S2731" s="132" t="e">
        <v>#N/A</v>
      </c>
      <c r="T2731" s="132" t="e">
        <v>#N/A</v>
      </c>
      <c r="U2731" s="132" t="e">
        <v>#N/A</v>
      </c>
      <c r="V2731" s="132" t="e">
        <v>#N/A</v>
      </c>
      <c r="W2731" s="132" t="e">
        <v>#N/A</v>
      </c>
      <c r="X2731" s="132" t="e">
        <v>#N/A</v>
      </c>
      <c r="Y2731" s="132" t="e">
        <v>#N/A</v>
      </c>
      <c r="Z2731" s="132" t="e">
        <v>#N/A</v>
      </c>
      <c r="AA2731" s="132" t="e">
        <v>#N/A</v>
      </c>
      <c r="AB2731" s="132" t="e">
        <v>#N/A</v>
      </c>
      <c r="AC2731" s="132" t="e">
        <v>#N/A</v>
      </c>
      <c r="AD2731" s="132" t="e">
        <v>#N/A</v>
      </c>
      <c r="AE2731" s="132" t="e">
        <v>#N/A</v>
      </c>
      <c r="AF2731" s="132" t="e">
        <v>#N/A</v>
      </c>
    </row>
    <row r="2732" spans="1:32">
      <c r="A2732" s="129">
        <v>40492</v>
      </c>
      <c r="B2732" s="132">
        <v>386762</v>
      </c>
      <c r="C2732" s="132">
        <v>41956</v>
      </c>
      <c r="D2732" s="132">
        <v>159654</v>
      </c>
      <c r="E2732" s="132">
        <v>49363</v>
      </c>
      <c r="F2732" s="132">
        <v>49425</v>
      </c>
      <c r="G2732" s="132">
        <v>333676</v>
      </c>
      <c r="H2732" s="132">
        <v>18317</v>
      </c>
      <c r="I2732" s="132">
        <v>20194</v>
      </c>
      <c r="J2732" s="132">
        <v>7000</v>
      </c>
      <c r="K2732" s="132">
        <v>6778</v>
      </c>
      <c r="L2732" s="132">
        <v>1360</v>
      </c>
      <c r="M2732" s="132">
        <v>53086</v>
      </c>
      <c r="N2732" s="132">
        <v>386762</v>
      </c>
      <c r="R2732" s="132">
        <v>10000</v>
      </c>
      <c r="S2732" s="132">
        <v>26200</v>
      </c>
      <c r="T2732" s="132">
        <v>101600</v>
      </c>
      <c r="U2732" s="132">
        <v>27222</v>
      </c>
      <c r="V2732" s="132">
        <v>0</v>
      </c>
      <c r="W2732" s="132">
        <v>0</v>
      </c>
      <c r="X2732" s="132">
        <v>29589</v>
      </c>
      <c r="Y2732" s="132">
        <v>1600</v>
      </c>
      <c r="Z2732" s="132">
        <v>0</v>
      </c>
      <c r="AA2732" s="132">
        <v>12350</v>
      </c>
      <c r="AB2732" s="132">
        <v>0</v>
      </c>
      <c r="AC2732" s="132">
        <v>0</v>
      </c>
      <c r="AD2732" s="132">
        <v>0</v>
      </c>
      <c r="AE2732" s="132">
        <v>13423</v>
      </c>
      <c r="AF2732" s="132">
        <v>9500</v>
      </c>
    </row>
    <row r="2733" spans="1:32">
      <c r="A2733" s="129">
        <v>40493</v>
      </c>
      <c r="B2733" s="132" t="e">
        <v>#N/A</v>
      </c>
      <c r="C2733" s="132" t="e">
        <v>#N/A</v>
      </c>
      <c r="D2733" s="132" t="e">
        <v>#N/A</v>
      </c>
      <c r="E2733" s="132" t="e">
        <v>#N/A</v>
      </c>
      <c r="F2733" s="132" t="e">
        <v>#N/A</v>
      </c>
      <c r="G2733" s="132" t="e">
        <v>#N/A</v>
      </c>
      <c r="H2733" s="132" t="e">
        <v>#N/A</v>
      </c>
      <c r="I2733" s="132" t="e">
        <v>#N/A</v>
      </c>
      <c r="J2733" s="132" t="e">
        <v>#N/A</v>
      </c>
      <c r="K2733" s="132" t="e">
        <v>#N/A</v>
      </c>
      <c r="L2733" s="132" t="e">
        <v>#N/A</v>
      </c>
      <c r="M2733" s="132" t="e">
        <v>#N/A</v>
      </c>
      <c r="N2733" s="132" t="e">
        <v>#N/A</v>
      </c>
      <c r="R2733" s="132" t="e">
        <v>#N/A</v>
      </c>
      <c r="S2733" s="132" t="e">
        <v>#N/A</v>
      </c>
      <c r="T2733" s="132" t="e">
        <v>#N/A</v>
      </c>
      <c r="U2733" s="132" t="e">
        <v>#N/A</v>
      </c>
      <c r="V2733" s="132" t="e">
        <v>#N/A</v>
      </c>
      <c r="W2733" s="132" t="e">
        <v>#N/A</v>
      </c>
      <c r="X2733" s="132" t="e">
        <v>#N/A</v>
      </c>
      <c r="Y2733" s="132" t="e">
        <v>#N/A</v>
      </c>
      <c r="Z2733" s="132" t="e">
        <v>#N/A</v>
      </c>
      <c r="AA2733" s="132" t="e">
        <v>#N/A</v>
      </c>
      <c r="AB2733" s="132" t="e">
        <v>#N/A</v>
      </c>
      <c r="AC2733" s="132" t="e">
        <v>#N/A</v>
      </c>
      <c r="AD2733" s="132" t="e">
        <v>#N/A</v>
      </c>
      <c r="AE2733" s="132" t="e">
        <v>#N/A</v>
      </c>
      <c r="AF2733" s="132" t="e">
        <v>#N/A</v>
      </c>
    </row>
    <row r="2734" spans="1:32">
      <c r="A2734" s="129">
        <v>40494</v>
      </c>
      <c r="B2734" s="132" t="e">
        <v>#N/A</v>
      </c>
      <c r="C2734" s="132" t="e">
        <v>#N/A</v>
      </c>
      <c r="D2734" s="132" t="e">
        <v>#N/A</v>
      </c>
      <c r="E2734" s="132" t="e">
        <v>#N/A</v>
      </c>
      <c r="F2734" s="132" t="e">
        <v>#N/A</v>
      </c>
      <c r="G2734" s="132" t="e">
        <v>#N/A</v>
      </c>
      <c r="H2734" s="132" t="e">
        <v>#N/A</v>
      </c>
      <c r="I2734" s="132" t="e">
        <v>#N/A</v>
      </c>
      <c r="J2734" s="132" t="e">
        <v>#N/A</v>
      </c>
      <c r="K2734" s="132" t="e">
        <v>#N/A</v>
      </c>
      <c r="L2734" s="132" t="e">
        <v>#N/A</v>
      </c>
      <c r="M2734" s="132" t="e">
        <v>#N/A</v>
      </c>
      <c r="N2734" s="132" t="e">
        <v>#N/A</v>
      </c>
      <c r="R2734" s="132" t="e">
        <v>#N/A</v>
      </c>
      <c r="S2734" s="132" t="e">
        <v>#N/A</v>
      </c>
      <c r="T2734" s="132" t="e">
        <v>#N/A</v>
      </c>
      <c r="U2734" s="132" t="e">
        <v>#N/A</v>
      </c>
      <c r="V2734" s="132" t="e">
        <v>#N/A</v>
      </c>
      <c r="W2734" s="132" t="e">
        <v>#N/A</v>
      </c>
      <c r="X2734" s="132" t="e">
        <v>#N/A</v>
      </c>
      <c r="Y2734" s="132" t="e">
        <v>#N/A</v>
      </c>
      <c r="Z2734" s="132" t="e">
        <v>#N/A</v>
      </c>
      <c r="AA2734" s="132" t="e">
        <v>#N/A</v>
      </c>
      <c r="AB2734" s="132" t="e">
        <v>#N/A</v>
      </c>
      <c r="AC2734" s="132" t="e">
        <v>#N/A</v>
      </c>
      <c r="AD2734" s="132" t="e">
        <v>#N/A</v>
      </c>
      <c r="AE2734" s="132" t="e">
        <v>#N/A</v>
      </c>
      <c r="AF2734" s="132" t="e">
        <v>#N/A</v>
      </c>
    </row>
    <row r="2735" spans="1:32">
      <c r="A2735" s="129">
        <v>40497</v>
      </c>
      <c r="B2735" s="132">
        <v>777761</v>
      </c>
      <c r="C2735" s="132">
        <v>76942</v>
      </c>
      <c r="D2735" s="132">
        <v>344482</v>
      </c>
      <c r="E2735" s="132">
        <v>77063</v>
      </c>
      <c r="F2735" s="132">
        <v>134510</v>
      </c>
      <c r="G2735" s="132">
        <v>697445</v>
      </c>
      <c r="H2735" s="132">
        <v>21817</v>
      </c>
      <c r="I2735" s="132">
        <v>34294</v>
      </c>
      <c r="J2735" s="132">
        <v>18568</v>
      </c>
      <c r="K2735" s="132">
        <v>8278</v>
      </c>
      <c r="L2735" s="132">
        <v>1360</v>
      </c>
      <c r="M2735" s="132">
        <v>80316</v>
      </c>
      <c r="N2735" s="132">
        <v>777761</v>
      </c>
      <c r="R2735" s="132">
        <v>26500</v>
      </c>
      <c r="S2735" s="132">
        <v>70800</v>
      </c>
      <c r="T2735" s="132">
        <v>200030</v>
      </c>
      <c r="U2735" s="132">
        <v>58494</v>
      </c>
      <c r="V2735" s="132">
        <v>0</v>
      </c>
      <c r="W2735" s="132">
        <v>3500</v>
      </c>
      <c r="X2735" s="132">
        <v>34189</v>
      </c>
      <c r="Y2735" s="132">
        <v>1600</v>
      </c>
      <c r="Z2735" s="132">
        <v>13282</v>
      </c>
      <c r="AA2735" s="132">
        <v>19350</v>
      </c>
      <c r="AB2735" s="132">
        <v>0</v>
      </c>
      <c r="AC2735" s="132">
        <v>0</v>
      </c>
      <c r="AD2735" s="132">
        <v>0</v>
      </c>
      <c r="AE2735" s="132">
        <v>78873</v>
      </c>
      <c r="AF2735" s="132">
        <v>20000</v>
      </c>
    </row>
    <row r="2736" spans="1:32">
      <c r="A2736" s="129">
        <v>40498</v>
      </c>
      <c r="B2736" s="132" t="e">
        <v>#N/A</v>
      </c>
      <c r="C2736" s="132" t="e">
        <v>#N/A</v>
      </c>
      <c r="D2736" s="132" t="e">
        <v>#N/A</v>
      </c>
      <c r="E2736" s="132" t="e">
        <v>#N/A</v>
      </c>
      <c r="F2736" s="132" t="e">
        <v>#N/A</v>
      </c>
      <c r="G2736" s="132" t="e">
        <v>#N/A</v>
      </c>
      <c r="H2736" s="132" t="e">
        <v>#N/A</v>
      </c>
      <c r="I2736" s="132" t="e">
        <v>#N/A</v>
      </c>
      <c r="J2736" s="132" t="e">
        <v>#N/A</v>
      </c>
      <c r="K2736" s="132" t="e">
        <v>#N/A</v>
      </c>
      <c r="L2736" s="132" t="e">
        <v>#N/A</v>
      </c>
      <c r="M2736" s="132" t="e">
        <v>#N/A</v>
      </c>
      <c r="N2736" s="132" t="e">
        <v>#N/A</v>
      </c>
      <c r="R2736" s="132" t="e">
        <v>#N/A</v>
      </c>
      <c r="S2736" s="132" t="e">
        <v>#N/A</v>
      </c>
      <c r="T2736" s="132" t="e">
        <v>#N/A</v>
      </c>
      <c r="U2736" s="132" t="e">
        <v>#N/A</v>
      </c>
      <c r="V2736" s="132" t="e">
        <v>#N/A</v>
      </c>
      <c r="W2736" s="132" t="e">
        <v>#N/A</v>
      </c>
      <c r="X2736" s="132" t="e">
        <v>#N/A</v>
      </c>
      <c r="Y2736" s="132" t="e">
        <v>#N/A</v>
      </c>
      <c r="Z2736" s="132" t="e">
        <v>#N/A</v>
      </c>
      <c r="AA2736" s="132" t="e">
        <v>#N/A</v>
      </c>
      <c r="AB2736" s="132" t="e">
        <v>#N/A</v>
      </c>
      <c r="AC2736" s="132" t="e">
        <v>#N/A</v>
      </c>
      <c r="AD2736" s="132" t="e">
        <v>#N/A</v>
      </c>
      <c r="AE2736" s="132" t="e">
        <v>#N/A</v>
      </c>
      <c r="AF2736" s="132" t="e">
        <v>#N/A</v>
      </c>
    </row>
    <row r="2737" spans="1:32">
      <c r="A2737" s="129">
        <v>40499</v>
      </c>
      <c r="B2737" s="132" t="e">
        <v>#N/A</v>
      </c>
      <c r="C2737" s="132" t="e">
        <v>#N/A</v>
      </c>
      <c r="D2737" s="132" t="e">
        <v>#N/A</v>
      </c>
      <c r="E2737" s="132" t="e">
        <v>#N/A</v>
      </c>
      <c r="F2737" s="132" t="e">
        <v>#N/A</v>
      </c>
      <c r="G2737" s="132" t="e">
        <v>#N/A</v>
      </c>
      <c r="H2737" s="132" t="e">
        <v>#N/A</v>
      </c>
      <c r="I2737" s="132" t="e">
        <v>#N/A</v>
      </c>
      <c r="J2737" s="132" t="e">
        <v>#N/A</v>
      </c>
      <c r="K2737" s="132" t="e">
        <v>#N/A</v>
      </c>
      <c r="L2737" s="132" t="e">
        <v>#N/A</v>
      </c>
      <c r="M2737" s="132" t="e">
        <v>#N/A</v>
      </c>
      <c r="N2737" s="132" t="e">
        <v>#N/A</v>
      </c>
      <c r="R2737" s="132" t="e">
        <v>#N/A</v>
      </c>
      <c r="S2737" s="132" t="e">
        <v>#N/A</v>
      </c>
      <c r="T2737" s="132" t="e">
        <v>#N/A</v>
      </c>
      <c r="U2737" s="132" t="e">
        <v>#N/A</v>
      </c>
      <c r="V2737" s="132" t="e">
        <v>#N/A</v>
      </c>
      <c r="W2737" s="132" t="e">
        <v>#N/A</v>
      </c>
      <c r="X2737" s="132" t="e">
        <v>#N/A</v>
      </c>
      <c r="Y2737" s="132" t="e">
        <v>#N/A</v>
      </c>
      <c r="Z2737" s="132" t="e">
        <v>#N/A</v>
      </c>
      <c r="AA2737" s="132" t="e">
        <v>#N/A</v>
      </c>
      <c r="AB2737" s="132" t="e">
        <v>#N/A</v>
      </c>
      <c r="AC2737" s="132" t="e">
        <v>#N/A</v>
      </c>
      <c r="AD2737" s="132" t="e">
        <v>#N/A</v>
      </c>
      <c r="AE2737" s="132" t="e">
        <v>#N/A</v>
      </c>
      <c r="AF2737" s="132" t="e">
        <v>#N/A</v>
      </c>
    </row>
    <row r="2738" spans="1:32">
      <c r="A2738" s="129">
        <v>40500</v>
      </c>
      <c r="B2738" s="132" t="e">
        <v>#N/A</v>
      </c>
      <c r="C2738" s="132" t="e">
        <v>#N/A</v>
      </c>
      <c r="D2738" s="132" t="e">
        <v>#N/A</v>
      </c>
      <c r="E2738" s="132" t="e">
        <v>#N/A</v>
      </c>
      <c r="F2738" s="132" t="e">
        <v>#N/A</v>
      </c>
      <c r="G2738" s="132" t="e">
        <v>#N/A</v>
      </c>
      <c r="H2738" s="132" t="e">
        <v>#N/A</v>
      </c>
      <c r="I2738" s="132" t="e">
        <v>#N/A</v>
      </c>
      <c r="J2738" s="132" t="e">
        <v>#N/A</v>
      </c>
      <c r="K2738" s="132" t="e">
        <v>#N/A</v>
      </c>
      <c r="L2738" s="132" t="e">
        <v>#N/A</v>
      </c>
      <c r="M2738" s="132" t="e">
        <v>#N/A</v>
      </c>
      <c r="N2738" s="132" t="e">
        <v>#N/A</v>
      </c>
      <c r="R2738" s="132" t="e">
        <v>#N/A</v>
      </c>
      <c r="S2738" s="132" t="e">
        <v>#N/A</v>
      </c>
      <c r="T2738" s="132" t="e">
        <v>#N/A</v>
      </c>
      <c r="U2738" s="132" t="e">
        <v>#N/A</v>
      </c>
      <c r="V2738" s="132" t="e">
        <v>#N/A</v>
      </c>
      <c r="W2738" s="132" t="e">
        <v>#N/A</v>
      </c>
      <c r="X2738" s="132" t="e">
        <v>#N/A</v>
      </c>
      <c r="Y2738" s="132" t="e">
        <v>#N/A</v>
      </c>
      <c r="Z2738" s="132" t="e">
        <v>#N/A</v>
      </c>
      <c r="AA2738" s="132" t="e">
        <v>#N/A</v>
      </c>
      <c r="AB2738" s="132" t="e">
        <v>#N/A</v>
      </c>
      <c r="AC2738" s="132" t="e">
        <v>#N/A</v>
      </c>
      <c r="AD2738" s="132" t="e">
        <v>#N/A</v>
      </c>
      <c r="AE2738" s="132" t="e">
        <v>#N/A</v>
      </c>
      <c r="AF2738" s="132" t="e">
        <v>#N/A</v>
      </c>
    </row>
    <row r="2739" spans="1:32">
      <c r="A2739" s="129">
        <v>40501</v>
      </c>
      <c r="B2739" s="132" t="e">
        <v>#N/A</v>
      </c>
      <c r="C2739" s="132" t="e">
        <v>#N/A</v>
      </c>
      <c r="D2739" s="132" t="e">
        <v>#N/A</v>
      </c>
      <c r="E2739" s="132" t="e">
        <v>#N/A</v>
      </c>
      <c r="F2739" s="132" t="e">
        <v>#N/A</v>
      </c>
      <c r="G2739" s="132" t="e">
        <v>#N/A</v>
      </c>
      <c r="H2739" s="132" t="e">
        <v>#N/A</v>
      </c>
      <c r="I2739" s="132" t="e">
        <v>#N/A</v>
      </c>
      <c r="J2739" s="132" t="e">
        <v>#N/A</v>
      </c>
      <c r="K2739" s="132" t="e">
        <v>#N/A</v>
      </c>
      <c r="L2739" s="132" t="e">
        <v>#N/A</v>
      </c>
      <c r="M2739" s="132" t="e">
        <v>#N/A</v>
      </c>
      <c r="N2739" s="132" t="e">
        <v>#N/A</v>
      </c>
      <c r="R2739" s="132" t="e">
        <v>#N/A</v>
      </c>
      <c r="S2739" s="132" t="e">
        <v>#N/A</v>
      </c>
      <c r="T2739" s="132" t="e">
        <v>#N/A</v>
      </c>
      <c r="U2739" s="132" t="e">
        <v>#N/A</v>
      </c>
      <c r="V2739" s="132" t="e">
        <v>#N/A</v>
      </c>
      <c r="W2739" s="132" t="e">
        <v>#N/A</v>
      </c>
      <c r="X2739" s="132" t="e">
        <v>#N/A</v>
      </c>
      <c r="Y2739" s="132" t="e">
        <v>#N/A</v>
      </c>
      <c r="Z2739" s="132" t="e">
        <v>#N/A</v>
      </c>
      <c r="AA2739" s="132" t="e">
        <v>#N/A</v>
      </c>
      <c r="AB2739" s="132" t="e">
        <v>#N/A</v>
      </c>
      <c r="AC2739" s="132" t="e">
        <v>#N/A</v>
      </c>
      <c r="AD2739" s="132" t="e">
        <v>#N/A</v>
      </c>
      <c r="AE2739" s="132" t="e">
        <v>#N/A</v>
      </c>
      <c r="AF2739" s="132" t="e">
        <v>#N/A</v>
      </c>
    </row>
    <row r="2740" spans="1:32">
      <c r="A2740" s="129">
        <v>40504</v>
      </c>
      <c r="B2740" s="132" t="e">
        <v>#N/A</v>
      </c>
      <c r="C2740" s="132">
        <v>108903</v>
      </c>
      <c r="D2740" s="132">
        <v>503169</v>
      </c>
      <c r="E2740" s="132">
        <v>98113</v>
      </c>
      <c r="F2740" s="132">
        <v>203450</v>
      </c>
      <c r="G2740" s="132">
        <v>994556</v>
      </c>
      <c r="H2740" s="132">
        <v>27767</v>
      </c>
      <c r="I2740" s="132">
        <v>45203</v>
      </c>
      <c r="J2740" s="132">
        <v>28826</v>
      </c>
      <c r="K2740" s="132">
        <v>11223</v>
      </c>
      <c r="L2740" s="132">
        <v>5860</v>
      </c>
      <c r="M2740" s="132">
        <v>104895</v>
      </c>
      <c r="N2740" s="132" t="e">
        <v>#N/A</v>
      </c>
      <c r="R2740" s="132">
        <v>54789</v>
      </c>
      <c r="S2740" s="132">
        <v>101300</v>
      </c>
      <c r="T2740" s="132">
        <v>277529</v>
      </c>
      <c r="U2740" s="132">
        <v>73268</v>
      </c>
      <c r="V2740" s="132">
        <v>0</v>
      </c>
      <c r="W2740" s="132">
        <v>3500</v>
      </c>
      <c r="X2740" s="132">
        <v>44802</v>
      </c>
      <c r="Y2740" s="132">
        <v>8600</v>
      </c>
      <c r="Z2740" s="132">
        <v>13282</v>
      </c>
      <c r="AA2740" s="132">
        <v>19350</v>
      </c>
      <c r="AB2740" s="132">
        <v>0</v>
      </c>
      <c r="AC2740" s="132">
        <v>0</v>
      </c>
      <c r="AD2740" s="132">
        <v>0</v>
      </c>
      <c r="AE2740" s="132">
        <v>112318</v>
      </c>
      <c r="AF2740" s="132">
        <v>20000</v>
      </c>
    </row>
    <row r="2741" spans="1:32">
      <c r="A2741" s="129">
        <v>40505</v>
      </c>
      <c r="B2741" s="132" t="e">
        <v>#N/A</v>
      </c>
      <c r="C2741" s="132" t="e">
        <v>#N/A</v>
      </c>
      <c r="D2741" s="132" t="e">
        <v>#N/A</v>
      </c>
      <c r="E2741" s="132" t="e">
        <v>#N/A</v>
      </c>
      <c r="F2741" s="132" t="e">
        <v>#N/A</v>
      </c>
      <c r="G2741" s="132" t="e">
        <v>#N/A</v>
      </c>
      <c r="H2741" s="132" t="e">
        <v>#N/A</v>
      </c>
      <c r="I2741" s="132" t="e">
        <v>#N/A</v>
      </c>
      <c r="J2741" s="132" t="e">
        <v>#N/A</v>
      </c>
      <c r="K2741" s="132" t="e">
        <v>#N/A</v>
      </c>
      <c r="L2741" s="132" t="e">
        <v>#N/A</v>
      </c>
      <c r="M2741" s="132" t="e">
        <v>#N/A</v>
      </c>
      <c r="N2741" s="132" t="e">
        <v>#N/A</v>
      </c>
      <c r="R2741" s="132" t="e">
        <v>#N/A</v>
      </c>
      <c r="S2741" s="132" t="e">
        <v>#N/A</v>
      </c>
      <c r="T2741" s="132" t="e">
        <v>#N/A</v>
      </c>
      <c r="U2741" s="132" t="e">
        <v>#N/A</v>
      </c>
      <c r="V2741" s="132" t="e">
        <v>#N/A</v>
      </c>
      <c r="W2741" s="132" t="e">
        <v>#N/A</v>
      </c>
      <c r="X2741" s="132" t="e">
        <v>#N/A</v>
      </c>
      <c r="Y2741" s="132" t="e">
        <v>#N/A</v>
      </c>
      <c r="Z2741" s="132" t="e">
        <v>#N/A</v>
      </c>
      <c r="AA2741" s="132" t="e">
        <v>#N/A</v>
      </c>
      <c r="AB2741" s="132" t="e">
        <v>#N/A</v>
      </c>
      <c r="AC2741" s="132" t="e">
        <v>#N/A</v>
      </c>
      <c r="AD2741" s="132" t="e">
        <v>#N/A</v>
      </c>
      <c r="AE2741" s="132" t="e">
        <v>#N/A</v>
      </c>
      <c r="AF2741" s="132" t="e">
        <v>#N/A</v>
      </c>
    </row>
    <row r="2742" spans="1:32">
      <c r="A2742" s="129">
        <v>40506</v>
      </c>
      <c r="B2742" s="132" t="e">
        <v>#N/A</v>
      </c>
      <c r="C2742" s="132" t="e">
        <v>#N/A</v>
      </c>
      <c r="D2742" s="132" t="e">
        <v>#N/A</v>
      </c>
      <c r="E2742" s="132" t="e">
        <v>#N/A</v>
      </c>
      <c r="F2742" s="132" t="e">
        <v>#N/A</v>
      </c>
      <c r="G2742" s="132" t="e">
        <v>#N/A</v>
      </c>
      <c r="H2742" s="132" t="e">
        <v>#N/A</v>
      </c>
      <c r="I2742" s="132" t="e">
        <v>#N/A</v>
      </c>
      <c r="J2742" s="132" t="e">
        <v>#N/A</v>
      </c>
      <c r="K2742" s="132" t="e">
        <v>#N/A</v>
      </c>
      <c r="L2742" s="132" t="e">
        <v>#N/A</v>
      </c>
      <c r="M2742" s="132" t="e">
        <v>#N/A</v>
      </c>
      <c r="N2742" s="132" t="e">
        <v>#N/A</v>
      </c>
      <c r="R2742" s="132" t="e">
        <v>#N/A</v>
      </c>
      <c r="S2742" s="132" t="e">
        <v>#N/A</v>
      </c>
      <c r="T2742" s="132" t="e">
        <v>#N/A</v>
      </c>
      <c r="U2742" s="132" t="e">
        <v>#N/A</v>
      </c>
      <c r="V2742" s="132" t="e">
        <v>#N/A</v>
      </c>
      <c r="W2742" s="132" t="e">
        <v>#N/A</v>
      </c>
      <c r="X2742" s="132" t="e">
        <v>#N/A</v>
      </c>
      <c r="Y2742" s="132" t="e">
        <v>#N/A</v>
      </c>
      <c r="Z2742" s="132" t="e">
        <v>#N/A</v>
      </c>
      <c r="AA2742" s="132" t="e">
        <v>#N/A</v>
      </c>
      <c r="AB2742" s="132" t="e">
        <v>#N/A</v>
      </c>
      <c r="AC2742" s="132" t="e">
        <v>#N/A</v>
      </c>
      <c r="AD2742" s="132" t="e">
        <v>#N/A</v>
      </c>
      <c r="AE2742" s="132" t="e">
        <v>#N/A</v>
      </c>
      <c r="AF2742" s="132" t="e">
        <v>#N/A</v>
      </c>
    </row>
    <row r="2743" spans="1:32">
      <c r="A2743" s="129">
        <v>40508</v>
      </c>
      <c r="B2743" s="132" t="e">
        <v>#N/A</v>
      </c>
      <c r="C2743" s="132">
        <v>129358</v>
      </c>
      <c r="D2743" s="132">
        <v>614709</v>
      </c>
      <c r="E2743" s="132">
        <v>128233</v>
      </c>
      <c r="F2743" s="132">
        <v>248650</v>
      </c>
      <c r="G2743" s="132">
        <v>1220081</v>
      </c>
      <c r="H2743" s="132">
        <v>34507</v>
      </c>
      <c r="I2743" s="132">
        <v>58053</v>
      </c>
      <c r="J2743" s="132">
        <v>43436</v>
      </c>
      <c r="K2743" s="132">
        <v>14223</v>
      </c>
      <c r="L2743" s="132">
        <v>8900</v>
      </c>
      <c r="M2743" s="132">
        <v>143175</v>
      </c>
      <c r="N2743" s="132" t="e">
        <v>#N/A</v>
      </c>
      <c r="R2743" s="132">
        <v>58749</v>
      </c>
      <c r="S2743" s="132">
        <v>141300</v>
      </c>
      <c r="T2743" s="132">
        <v>375659</v>
      </c>
      <c r="U2743" s="132">
        <v>87288</v>
      </c>
      <c r="V2743" s="132">
        <v>500</v>
      </c>
      <c r="W2743" s="132">
        <v>3500</v>
      </c>
      <c r="X2743" s="132">
        <v>66577</v>
      </c>
      <c r="Y2743" s="132">
        <v>11150</v>
      </c>
      <c r="Z2743" s="132">
        <v>13282</v>
      </c>
      <c r="AA2743" s="132">
        <v>19350</v>
      </c>
      <c r="AB2743" s="132">
        <v>0</v>
      </c>
      <c r="AC2743" s="132">
        <v>0</v>
      </c>
      <c r="AD2743" s="132">
        <v>0</v>
      </c>
      <c r="AE2743" s="132">
        <v>127588</v>
      </c>
      <c r="AF2743" s="132">
        <v>22050</v>
      </c>
    </row>
    <row r="2744" spans="1:32">
      <c r="A2744" s="129">
        <v>40511</v>
      </c>
      <c r="B2744" s="132" t="e">
        <v>#N/A</v>
      </c>
      <c r="C2744" s="132" t="e">
        <v>#N/A</v>
      </c>
      <c r="D2744" s="132" t="e">
        <v>#N/A</v>
      </c>
      <c r="E2744" s="132" t="e">
        <v>#N/A</v>
      </c>
      <c r="F2744" s="132" t="e">
        <v>#N/A</v>
      </c>
      <c r="G2744" s="132" t="e">
        <v>#N/A</v>
      </c>
      <c r="H2744" s="132" t="e">
        <v>#N/A</v>
      </c>
      <c r="I2744" s="132" t="e">
        <v>#N/A</v>
      </c>
      <c r="J2744" s="132" t="e">
        <v>#N/A</v>
      </c>
      <c r="K2744" s="132" t="e">
        <v>#N/A</v>
      </c>
      <c r="L2744" s="132" t="e">
        <v>#N/A</v>
      </c>
      <c r="M2744" s="132" t="e">
        <v>#N/A</v>
      </c>
      <c r="N2744" s="132" t="e">
        <v>#N/A</v>
      </c>
      <c r="R2744" s="132" t="e">
        <v>#N/A</v>
      </c>
      <c r="S2744" s="132" t="e">
        <v>#N/A</v>
      </c>
      <c r="T2744" s="132" t="e">
        <v>#N/A</v>
      </c>
      <c r="U2744" s="132" t="e">
        <v>#N/A</v>
      </c>
      <c r="V2744" s="132" t="e">
        <v>#N/A</v>
      </c>
      <c r="W2744" s="132" t="e">
        <v>#N/A</v>
      </c>
      <c r="X2744" s="132" t="e">
        <v>#N/A</v>
      </c>
      <c r="Y2744" s="132" t="e">
        <v>#N/A</v>
      </c>
      <c r="Z2744" s="132" t="e">
        <v>#N/A</v>
      </c>
      <c r="AA2744" s="132" t="e">
        <v>#N/A</v>
      </c>
      <c r="AB2744" s="132" t="e">
        <v>#N/A</v>
      </c>
      <c r="AC2744" s="132" t="e">
        <v>#N/A</v>
      </c>
      <c r="AD2744" s="132" t="e">
        <v>#N/A</v>
      </c>
      <c r="AE2744" s="132" t="e">
        <v>#N/A</v>
      </c>
      <c r="AF2744" s="132" t="e">
        <v>#N/A</v>
      </c>
    </row>
    <row r="2745" spans="1:32">
      <c r="A2745" s="129">
        <v>40512</v>
      </c>
      <c r="B2745" s="132">
        <v>1569314</v>
      </c>
      <c r="C2745" s="132">
        <v>144212</v>
      </c>
      <c r="D2745" s="132">
        <v>708166</v>
      </c>
      <c r="E2745" s="132">
        <v>148788</v>
      </c>
      <c r="F2745" s="132">
        <v>293945</v>
      </c>
      <c r="G2745" s="132">
        <v>1407046</v>
      </c>
      <c r="H2745" s="132">
        <v>48707</v>
      </c>
      <c r="I2745" s="132">
        <v>61696</v>
      </c>
      <c r="J2745" s="132">
        <v>49636</v>
      </c>
      <c r="K2745" s="132">
        <v>18723</v>
      </c>
      <c r="L2745" s="132">
        <v>8900</v>
      </c>
      <c r="M2745" s="132">
        <v>162268</v>
      </c>
      <c r="N2745" s="132">
        <v>1569314</v>
      </c>
      <c r="R2745" s="132">
        <v>85619</v>
      </c>
      <c r="S2745" s="132">
        <v>197345</v>
      </c>
      <c r="T2745" s="132">
        <v>405659</v>
      </c>
      <c r="U2745" s="132">
        <v>97353</v>
      </c>
      <c r="V2745" s="132">
        <v>1500</v>
      </c>
      <c r="W2745" s="132">
        <v>3500</v>
      </c>
      <c r="X2745" s="132">
        <v>85055</v>
      </c>
      <c r="Y2745" s="132">
        <v>18600</v>
      </c>
      <c r="Z2745" s="132">
        <v>13772</v>
      </c>
      <c r="AA2745" s="132">
        <v>19350</v>
      </c>
      <c r="AB2745" s="132">
        <v>0</v>
      </c>
      <c r="AC2745" s="132">
        <v>0</v>
      </c>
      <c r="AD2745" s="132">
        <v>0</v>
      </c>
      <c r="AE2745" s="132">
        <v>127588</v>
      </c>
      <c r="AF2745" s="132">
        <v>31820</v>
      </c>
    </row>
    <row r="2746" spans="1:32">
      <c r="A2746" s="129">
        <v>40513</v>
      </c>
      <c r="B2746" s="132" t="e">
        <v>#N/A</v>
      </c>
      <c r="C2746" s="132" t="e">
        <v>#N/A</v>
      </c>
      <c r="D2746" s="132" t="e">
        <v>#N/A</v>
      </c>
      <c r="E2746" s="132" t="e">
        <v>#N/A</v>
      </c>
      <c r="F2746" s="132" t="e">
        <v>#N/A</v>
      </c>
      <c r="G2746" s="132" t="e">
        <v>#N/A</v>
      </c>
      <c r="H2746" s="132" t="e">
        <v>#N/A</v>
      </c>
      <c r="I2746" s="132" t="e">
        <v>#N/A</v>
      </c>
      <c r="J2746" s="132" t="e">
        <v>#N/A</v>
      </c>
      <c r="K2746" s="132" t="e">
        <v>#N/A</v>
      </c>
      <c r="L2746" s="132" t="e">
        <v>#N/A</v>
      </c>
      <c r="M2746" s="132" t="e">
        <v>#N/A</v>
      </c>
      <c r="N2746" s="132" t="e">
        <v>#N/A</v>
      </c>
      <c r="R2746" s="132" t="e">
        <v>#N/A</v>
      </c>
      <c r="S2746" s="132" t="e">
        <v>#N/A</v>
      </c>
      <c r="T2746" s="132" t="e">
        <v>#N/A</v>
      </c>
      <c r="U2746" s="132" t="e">
        <v>#N/A</v>
      </c>
      <c r="V2746" s="132" t="e">
        <v>#N/A</v>
      </c>
      <c r="W2746" s="132" t="e">
        <v>#N/A</v>
      </c>
      <c r="X2746" s="132" t="e">
        <v>#N/A</v>
      </c>
      <c r="Y2746" s="132" t="e">
        <v>#N/A</v>
      </c>
      <c r="Z2746" s="132" t="e">
        <v>#N/A</v>
      </c>
      <c r="AA2746" s="132" t="e">
        <v>#N/A</v>
      </c>
      <c r="AB2746" s="132" t="e">
        <v>#N/A</v>
      </c>
      <c r="AC2746" s="132" t="e">
        <v>#N/A</v>
      </c>
      <c r="AD2746" s="132" t="e">
        <v>#N/A</v>
      </c>
      <c r="AE2746" s="132" t="e">
        <v>#N/A</v>
      </c>
      <c r="AF2746" s="132" t="e">
        <v>#N/A</v>
      </c>
    </row>
    <row r="2747" spans="1:32">
      <c r="A2747" s="129">
        <v>40514</v>
      </c>
      <c r="B2747" s="132" t="e">
        <v>#N/A</v>
      </c>
      <c r="C2747" s="132" t="e">
        <v>#N/A</v>
      </c>
      <c r="D2747" s="132" t="e">
        <v>#N/A</v>
      </c>
      <c r="E2747" s="132" t="e">
        <v>#N/A</v>
      </c>
      <c r="F2747" s="132" t="e">
        <v>#N/A</v>
      </c>
      <c r="G2747" s="132" t="e">
        <v>#N/A</v>
      </c>
      <c r="H2747" s="132" t="e">
        <v>#N/A</v>
      </c>
      <c r="I2747" s="132" t="e">
        <v>#N/A</v>
      </c>
      <c r="J2747" s="132" t="e">
        <v>#N/A</v>
      </c>
      <c r="K2747" s="132" t="e">
        <v>#N/A</v>
      </c>
      <c r="L2747" s="132" t="e">
        <v>#N/A</v>
      </c>
      <c r="M2747" s="132" t="e">
        <v>#N/A</v>
      </c>
      <c r="N2747" s="132" t="e">
        <v>#N/A</v>
      </c>
      <c r="R2747" s="132" t="e">
        <v>#N/A</v>
      </c>
      <c r="S2747" s="132" t="e">
        <v>#N/A</v>
      </c>
      <c r="T2747" s="132" t="e">
        <v>#N/A</v>
      </c>
      <c r="U2747" s="132" t="e">
        <v>#N/A</v>
      </c>
      <c r="V2747" s="132" t="e">
        <v>#N/A</v>
      </c>
      <c r="W2747" s="132" t="e">
        <v>#N/A</v>
      </c>
      <c r="X2747" s="132" t="e">
        <v>#N/A</v>
      </c>
      <c r="Y2747" s="132" t="e">
        <v>#N/A</v>
      </c>
      <c r="Z2747" s="132" t="e">
        <v>#N/A</v>
      </c>
      <c r="AA2747" s="132" t="e">
        <v>#N/A</v>
      </c>
      <c r="AB2747" s="132" t="e">
        <v>#N/A</v>
      </c>
      <c r="AC2747" s="132" t="e">
        <v>#N/A</v>
      </c>
      <c r="AD2747" s="132" t="e">
        <v>#N/A</v>
      </c>
      <c r="AE2747" s="132" t="e">
        <v>#N/A</v>
      </c>
      <c r="AF2747" s="132" t="e">
        <v>#N/A</v>
      </c>
    </row>
    <row r="2748" spans="1:32">
      <c r="A2748" s="129">
        <v>40515</v>
      </c>
      <c r="B2748" s="132" t="e">
        <v>#N/A</v>
      </c>
      <c r="C2748" s="132" t="e">
        <v>#N/A</v>
      </c>
      <c r="D2748" s="132" t="e">
        <v>#N/A</v>
      </c>
      <c r="E2748" s="132" t="e">
        <v>#N/A</v>
      </c>
      <c r="F2748" s="132" t="e">
        <v>#N/A</v>
      </c>
      <c r="G2748" s="132" t="e">
        <v>#N/A</v>
      </c>
      <c r="H2748" s="132" t="e">
        <v>#N/A</v>
      </c>
      <c r="I2748" s="132" t="e">
        <v>#N/A</v>
      </c>
      <c r="J2748" s="132" t="e">
        <v>#N/A</v>
      </c>
      <c r="K2748" s="132" t="e">
        <v>#N/A</v>
      </c>
      <c r="L2748" s="132" t="e">
        <v>#N/A</v>
      </c>
      <c r="M2748" s="132" t="e">
        <v>#N/A</v>
      </c>
      <c r="N2748" s="132" t="e">
        <v>#N/A</v>
      </c>
      <c r="R2748" s="132" t="e">
        <v>#N/A</v>
      </c>
      <c r="S2748" s="132" t="e">
        <v>#N/A</v>
      </c>
      <c r="T2748" s="132" t="e">
        <v>#N/A</v>
      </c>
      <c r="U2748" s="132" t="e">
        <v>#N/A</v>
      </c>
      <c r="V2748" s="132" t="e">
        <v>#N/A</v>
      </c>
      <c r="W2748" s="132" t="e">
        <v>#N/A</v>
      </c>
      <c r="X2748" s="132" t="e">
        <v>#N/A</v>
      </c>
      <c r="Y2748" s="132" t="e">
        <v>#N/A</v>
      </c>
      <c r="Z2748" s="132" t="e">
        <v>#N/A</v>
      </c>
      <c r="AA2748" s="132" t="e">
        <v>#N/A</v>
      </c>
      <c r="AB2748" s="132" t="e">
        <v>#N/A</v>
      </c>
      <c r="AC2748" s="132" t="e">
        <v>#N/A</v>
      </c>
      <c r="AD2748" s="132" t="e">
        <v>#N/A</v>
      </c>
      <c r="AE2748" s="132" t="e">
        <v>#N/A</v>
      </c>
      <c r="AF2748" s="132" t="e">
        <v>#N/A</v>
      </c>
    </row>
    <row r="2749" spans="1:32">
      <c r="A2749" s="129">
        <v>40518</v>
      </c>
      <c r="B2749" s="132" t="e">
        <v>#N/A</v>
      </c>
      <c r="C2749" s="132" t="e">
        <v>#N/A</v>
      </c>
      <c r="D2749" s="132" t="e">
        <v>#N/A</v>
      </c>
      <c r="E2749" s="132" t="e">
        <v>#N/A</v>
      </c>
      <c r="F2749" s="132" t="e">
        <v>#N/A</v>
      </c>
      <c r="G2749" s="132" t="e">
        <v>#N/A</v>
      </c>
      <c r="H2749" s="132" t="e">
        <v>#N/A</v>
      </c>
      <c r="I2749" s="132" t="e">
        <v>#N/A</v>
      </c>
      <c r="J2749" s="132" t="e">
        <v>#N/A</v>
      </c>
      <c r="K2749" s="132" t="e">
        <v>#N/A</v>
      </c>
      <c r="L2749" s="132" t="e">
        <v>#N/A</v>
      </c>
      <c r="M2749" s="132" t="e">
        <v>#N/A</v>
      </c>
      <c r="N2749" s="132" t="e">
        <v>#N/A</v>
      </c>
      <c r="R2749" s="132" t="e">
        <v>#N/A</v>
      </c>
      <c r="S2749" s="132" t="e">
        <v>#N/A</v>
      </c>
      <c r="T2749" s="132" t="e">
        <v>#N/A</v>
      </c>
      <c r="U2749" s="132" t="e">
        <v>#N/A</v>
      </c>
      <c r="V2749" s="132" t="e">
        <v>#N/A</v>
      </c>
      <c r="W2749" s="132" t="e">
        <v>#N/A</v>
      </c>
      <c r="X2749" s="132" t="e">
        <v>#N/A</v>
      </c>
      <c r="Y2749" s="132" t="e">
        <v>#N/A</v>
      </c>
      <c r="Z2749" s="132" t="e">
        <v>#N/A</v>
      </c>
      <c r="AA2749" s="132" t="e">
        <v>#N/A</v>
      </c>
      <c r="AB2749" s="132" t="e">
        <v>#N/A</v>
      </c>
      <c r="AC2749" s="132" t="e">
        <v>#N/A</v>
      </c>
      <c r="AD2749" s="132" t="e">
        <v>#N/A</v>
      </c>
      <c r="AE2749" s="132" t="e">
        <v>#N/A</v>
      </c>
      <c r="AF2749" s="132" t="e">
        <v>#N/A</v>
      </c>
    </row>
    <row r="2750" spans="1:32">
      <c r="A2750" s="129">
        <v>40519</v>
      </c>
      <c r="B2750" s="132" t="e">
        <v>#N/A</v>
      </c>
      <c r="C2750" s="132" t="e">
        <v>#N/A</v>
      </c>
      <c r="D2750" s="132" t="e">
        <v>#N/A</v>
      </c>
      <c r="E2750" s="132" t="e">
        <v>#N/A</v>
      </c>
      <c r="F2750" s="132" t="e">
        <v>#N/A</v>
      </c>
      <c r="G2750" s="132" t="e">
        <v>#N/A</v>
      </c>
      <c r="H2750" s="132" t="e">
        <v>#N/A</v>
      </c>
      <c r="I2750" s="132" t="e">
        <v>#N/A</v>
      </c>
      <c r="J2750" s="132" t="e">
        <v>#N/A</v>
      </c>
      <c r="K2750" s="132" t="e">
        <v>#N/A</v>
      </c>
      <c r="L2750" s="132" t="e">
        <v>#N/A</v>
      </c>
      <c r="M2750" s="132" t="e">
        <v>#N/A</v>
      </c>
      <c r="N2750" s="132" t="e">
        <v>#N/A</v>
      </c>
      <c r="R2750" s="132" t="e">
        <v>#N/A</v>
      </c>
      <c r="S2750" s="132" t="e">
        <v>#N/A</v>
      </c>
      <c r="T2750" s="132" t="e">
        <v>#N/A</v>
      </c>
      <c r="U2750" s="132" t="e">
        <v>#N/A</v>
      </c>
      <c r="V2750" s="132" t="e">
        <v>#N/A</v>
      </c>
      <c r="W2750" s="132" t="e">
        <v>#N/A</v>
      </c>
      <c r="X2750" s="132" t="e">
        <v>#N/A</v>
      </c>
      <c r="Y2750" s="132" t="e">
        <v>#N/A</v>
      </c>
      <c r="Z2750" s="132" t="e">
        <v>#N/A</v>
      </c>
      <c r="AA2750" s="132" t="e">
        <v>#N/A</v>
      </c>
      <c r="AB2750" s="132" t="e">
        <v>#N/A</v>
      </c>
      <c r="AC2750" s="132" t="e">
        <v>#N/A</v>
      </c>
      <c r="AD2750" s="132" t="e">
        <v>#N/A</v>
      </c>
      <c r="AE2750" s="132" t="e">
        <v>#N/A</v>
      </c>
      <c r="AF2750" s="132" t="e">
        <v>#N/A</v>
      </c>
    </row>
    <row r="2751" spans="1:32">
      <c r="A2751" s="129">
        <v>40520</v>
      </c>
      <c r="B2751" s="132" t="e">
        <v>#N/A</v>
      </c>
      <c r="C2751" s="132" t="e">
        <v>#N/A</v>
      </c>
      <c r="D2751" s="132" t="e">
        <v>#N/A</v>
      </c>
      <c r="E2751" s="132" t="e">
        <v>#N/A</v>
      </c>
      <c r="F2751" s="132" t="e">
        <v>#N/A</v>
      </c>
      <c r="G2751" s="132" t="e">
        <v>#N/A</v>
      </c>
      <c r="H2751" s="132" t="e">
        <v>#N/A</v>
      </c>
      <c r="I2751" s="132" t="e">
        <v>#N/A</v>
      </c>
      <c r="J2751" s="132" t="e">
        <v>#N/A</v>
      </c>
      <c r="K2751" s="132" t="e">
        <v>#N/A</v>
      </c>
      <c r="L2751" s="132" t="e">
        <v>#N/A</v>
      </c>
      <c r="M2751" s="132" t="e">
        <v>#N/A</v>
      </c>
      <c r="N2751" s="132" t="e">
        <v>#N/A</v>
      </c>
      <c r="R2751" s="132" t="e">
        <v>#N/A</v>
      </c>
      <c r="S2751" s="132" t="e">
        <v>#N/A</v>
      </c>
      <c r="T2751" s="132" t="e">
        <v>#N/A</v>
      </c>
      <c r="U2751" s="132" t="e">
        <v>#N/A</v>
      </c>
      <c r="V2751" s="132" t="e">
        <v>#N/A</v>
      </c>
      <c r="W2751" s="132" t="e">
        <v>#N/A</v>
      </c>
      <c r="X2751" s="132" t="e">
        <v>#N/A</v>
      </c>
      <c r="Y2751" s="132" t="e">
        <v>#N/A</v>
      </c>
      <c r="Z2751" s="132" t="e">
        <v>#N/A</v>
      </c>
      <c r="AA2751" s="132" t="e">
        <v>#N/A</v>
      </c>
      <c r="AB2751" s="132" t="e">
        <v>#N/A</v>
      </c>
      <c r="AC2751" s="132" t="e">
        <v>#N/A</v>
      </c>
      <c r="AD2751" s="132" t="e">
        <v>#N/A</v>
      </c>
      <c r="AE2751" s="132" t="e">
        <v>#N/A</v>
      </c>
      <c r="AF2751" s="132" t="e">
        <v>#N/A</v>
      </c>
    </row>
    <row r="2752" spans="1:32">
      <c r="A2752" s="129">
        <v>40521</v>
      </c>
      <c r="B2752" s="132" t="e">
        <v>#N/A</v>
      </c>
      <c r="C2752" s="132" t="e">
        <v>#N/A</v>
      </c>
      <c r="D2752" s="132" t="e">
        <v>#N/A</v>
      </c>
      <c r="E2752" s="132" t="e">
        <v>#N/A</v>
      </c>
      <c r="F2752" s="132" t="e">
        <v>#N/A</v>
      </c>
      <c r="G2752" s="132" t="e">
        <v>#N/A</v>
      </c>
      <c r="H2752" s="132" t="e">
        <v>#N/A</v>
      </c>
      <c r="I2752" s="132" t="e">
        <v>#N/A</v>
      </c>
      <c r="J2752" s="132" t="e">
        <v>#N/A</v>
      </c>
      <c r="K2752" s="132" t="e">
        <v>#N/A</v>
      </c>
      <c r="L2752" s="132" t="e">
        <v>#N/A</v>
      </c>
      <c r="M2752" s="132" t="e">
        <v>#N/A</v>
      </c>
      <c r="N2752" s="132" t="e">
        <v>#N/A</v>
      </c>
      <c r="R2752" s="132" t="e">
        <v>#N/A</v>
      </c>
      <c r="S2752" s="132" t="e">
        <v>#N/A</v>
      </c>
      <c r="T2752" s="132" t="e">
        <v>#N/A</v>
      </c>
      <c r="U2752" s="132" t="e">
        <v>#N/A</v>
      </c>
      <c r="V2752" s="132" t="e">
        <v>#N/A</v>
      </c>
      <c r="W2752" s="132" t="e">
        <v>#N/A</v>
      </c>
      <c r="X2752" s="132" t="e">
        <v>#N/A</v>
      </c>
      <c r="Y2752" s="132" t="e">
        <v>#N/A</v>
      </c>
      <c r="Z2752" s="132" t="e">
        <v>#N/A</v>
      </c>
      <c r="AA2752" s="132" t="e">
        <v>#N/A</v>
      </c>
      <c r="AB2752" s="132" t="e">
        <v>#N/A</v>
      </c>
      <c r="AC2752" s="132" t="e">
        <v>#N/A</v>
      </c>
      <c r="AD2752" s="132" t="e">
        <v>#N/A</v>
      </c>
      <c r="AE2752" s="132" t="e">
        <v>#N/A</v>
      </c>
      <c r="AF2752" s="132" t="e">
        <v>#N/A</v>
      </c>
    </row>
    <row r="2753" spans="1:32">
      <c r="A2753" s="129">
        <v>40522</v>
      </c>
      <c r="B2753" s="132">
        <v>351598</v>
      </c>
      <c r="C2753" s="132">
        <v>38448</v>
      </c>
      <c r="D2753" s="132">
        <v>136240</v>
      </c>
      <c r="E2753" s="132">
        <v>25650</v>
      </c>
      <c r="F2753" s="132">
        <v>90100</v>
      </c>
      <c r="G2753" s="132">
        <v>313278</v>
      </c>
      <c r="H2753" s="132">
        <v>18040</v>
      </c>
      <c r="I2753" s="132">
        <v>10870</v>
      </c>
      <c r="J2753" s="132">
        <v>13790</v>
      </c>
      <c r="K2753" s="132">
        <v>6400</v>
      </c>
      <c r="L2753" s="132">
        <v>4360</v>
      </c>
      <c r="M2753" s="132">
        <v>38320</v>
      </c>
      <c r="N2753" s="132">
        <v>351598</v>
      </c>
      <c r="R2753" s="132">
        <v>34590</v>
      </c>
      <c r="S2753" s="132">
        <v>35500</v>
      </c>
      <c r="T2753" s="132">
        <v>35000</v>
      </c>
      <c r="U2753" s="132">
        <v>12150</v>
      </c>
      <c r="V2753" s="132">
        <v>14000</v>
      </c>
      <c r="W2753" s="132">
        <v>0</v>
      </c>
      <c r="X2753" s="132">
        <v>34240</v>
      </c>
      <c r="Y2753" s="132">
        <v>3700</v>
      </c>
      <c r="Z2753" s="132">
        <v>7428</v>
      </c>
      <c r="AA2753" s="132">
        <v>0</v>
      </c>
      <c r="AB2753" s="132">
        <v>0</v>
      </c>
      <c r="AC2753" s="132">
        <v>0</v>
      </c>
      <c r="AD2753" s="132">
        <v>0</v>
      </c>
      <c r="AE2753" s="132">
        <v>0</v>
      </c>
      <c r="AF2753" s="132">
        <v>0</v>
      </c>
    </row>
    <row r="2754" spans="1:32">
      <c r="A2754" s="129">
        <v>40525</v>
      </c>
      <c r="B2754" s="132" t="e">
        <v>#N/A</v>
      </c>
      <c r="C2754" s="132" t="e">
        <v>#N/A</v>
      </c>
      <c r="D2754" s="132" t="e">
        <v>#N/A</v>
      </c>
      <c r="E2754" s="132" t="e">
        <v>#N/A</v>
      </c>
      <c r="F2754" s="132" t="e">
        <v>#N/A</v>
      </c>
      <c r="G2754" s="132" t="e">
        <v>#N/A</v>
      </c>
      <c r="H2754" s="132" t="e">
        <v>#N/A</v>
      </c>
      <c r="I2754" s="132" t="e">
        <v>#N/A</v>
      </c>
      <c r="J2754" s="132" t="e">
        <v>#N/A</v>
      </c>
      <c r="K2754" s="132" t="e">
        <v>#N/A</v>
      </c>
      <c r="L2754" s="132" t="e">
        <v>#N/A</v>
      </c>
      <c r="M2754" s="132" t="e">
        <v>#N/A</v>
      </c>
      <c r="N2754" s="132" t="e">
        <v>#N/A</v>
      </c>
      <c r="R2754" s="132" t="e">
        <v>#N/A</v>
      </c>
      <c r="S2754" s="132" t="e">
        <v>#N/A</v>
      </c>
      <c r="T2754" s="132" t="e">
        <v>#N/A</v>
      </c>
      <c r="U2754" s="132" t="e">
        <v>#N/A</v>
      </c>
      <c r="V2754" s="132" t="e">
        <v>#N/A</v>
      </c>
      <c r="W2754" s="132" t="e">
        <v>#N/A</v>
      </c>
      <c r="X2754" s="132" t="e">
        <v>#N/A</v>
      </c>
      <c r="Y2754" s="132" t="e">
        <v>#N/A</v>
      </c>
      <c r="Z2754" s="132" t="e">
        <v>#N/A</v>
      </c>
      <c r="AA2754" s="132" t="e">
        <v>#N/A</v>
      </c>
      <c r="AB2754" s="132" t="e">
        <v>#N/A</v>
      </c>
      <c r="AC2754" s="132" t="e">
        <v>#N/A</v>
      </c>
      <c r="AD2754" s="132" t="e">
        <v>#N/A</v>
      </c>
      <c r="AE2754" s="132" t="e">
        <v>#N/A</v>
      </c>
      <c r="AF2754" s="132" t="e">
        <v>#N/A</v>
      </c>
    </row>
    <row r="2755" spans="1:32">
      <c r="A2755" s="129">
        <v>40526</v>
      </c>
      <c r="B2755" s="132" t="e">
        <v>#N/A</v>
      </c>
      <c r="C2755" s="132" t="e">
        <v>#N/A</v>
      </c>
      <c r="D2755" s="132" t="e">
        <v>#N/A</v>
      </c>
      <c r="E2755" s="132" t="e">
        <v>#N/A</v>
      </c>
      <c r="F2755" s="132" t="e">
        <v>#N/A</v>
      </c>
      <c r="G2755" s="132" t="e">
        <v>#N/A</v>
      </c>
      <c r="H2755" s="132" t="e">
        <v>#N/A</v>
      </c>
      <c r="I2755" s="132" t="e">
        <v>#N/A</v>
      </c>
      <c r="J2755" s="132" t="e">
        <v>#N/A</v>
      </c>
      <c r="K2755" s="132" t="e">
        <v>#N/A</v>
      </c>
      <c r="L2755" s="132" t="e">
        <v>#N/A</v>
      </c>
      <c r="M2755" s="132" t="e">
        <v>#N/A</v>
      </c>
      <c r="N2755" s="132" t="e">
        <v>#N/A</v>
      </c>
      <c r="R2755" s="132" t="e">
        <v>#N/A</v>
      </c>
      <c r="S2755" s="132" t="e">
        <v>#N/A</v>
      </c>
      <c r="T2755" s="132" t="e">
        <v>#N/A</v>
      </c>
      <c r="U2755" s="132" t="e">
        <v>#N/A</v>
      </c>
      <c r="V2755" s="132" t="e">
        <v>#N/A</v>
      </c>
      <c r="W2755" s="132" t="e">
        <v>#N/A</v>
      </c>
      <c r="X2755" s="132" t="e">
        <v>#N/A</v>
      </c>
      <c r="Y2755" s="132" t="e">
        <v>#N/A</v>
      </c>
      <c r="Z2755" s="132" t="e">
        <v>#N/A</v>
      </c>
      <c r="AA2755" s="132" t="e">
        <v>#N/A</v>
      </c>
      <c r="AB2755" s="132" t="e">
        <v>#N/A</v>
      </c>
      <c r="AC2755" s="132" t="e">
        <v>#N/A</v>
      </c>
      <c r="AD2755" s="132" t="e">
        <v>#N/A</v>
      </c>
      <c r="AE2755" s="132" t="e">
        <v>#N/A</v>
      </c>
      <c r="AF2755" s="132" t="e">
        <v>#N/A</v>
      </c>
    </row>
    <row r="2756" spans="1:32">
      <c r="A2756" s="129">
        <v>40527</v>
      </c>
      <c r="B2756" s="132">
        <v>548372</v>
      </c>
      <c r="C2756" s="132">
        <v>44848</v>
      </c>
      <c r="D2756" s="132">
        <v>236647</v>
      </c>
      <c r="E2756" s="132">
        <v>58000</v>
      </c>
      <c r="F2756" s="132">
        <v>119400</v>
      </c>
      <c r="G2756" s="132">
        <v>496208</v>
      </c>
      <c r="H2756" s="132">
        <v>23840</v>
      </c>
      <c r="I2756" s="132">
        <v>14814</v>
      </c>
      <c r="J2756" s="132">
        <v>21080</v>
      </c>
      <c r="K2756" s="132">
        <v>7900</v>
      </c>
      <c r="L2756" s="132">
        <v>4660</v>
      </c>
      <c r="M2756" s="132">
        <v>52164</v>
      </c>
      <c r="N2756" s="132">
        <v>548372</v>
      </c>
      <c r="R2756" s="132">
        <v>67030</v>
      </c>
      <c r="S2756" s="132">
        <v>47500</v>
      </c>
      <c r="T2756" s="132">
        <v>89910</v>
      </c>
      <c r="U2756" s="132">
        <v>12150</v>
      </c>
      <c r="V2756" s="132">
        <v>14000</v>
      </c>
      <c r="W2756" s="132">
        <v>0</v>
      </c>
      <c r="X2756" s="132">
        <v>38302</v>
      </c>
      <c r="Y2756" s="132">
        <v>3700</v>
      </c>
      <c r="Z2756" s="132">
        <v>7428</v>
      </c>
      <c r="AA2756" s="132">
        <v>0</v>
      </c>
      <c r="AB2756" s="132">
        <v>0</v>
      </c>
      <c r="AC2756" s="132">
        <v>0</v>
      </c>
      <c r="AD2756" s="132">
        <v>0</v>
      </c>
      <c r="AE2756" s="132">
        <v>11000</v>
      </c>
      <c r="AF2756" s="132">
        <v>0</v>
      </c>
    </row>
    <row r="2757" spans="1:32">
      <c r="A2757" s="129">
        <v>40528</v>
      </c>
      <c r="B2757" s="132" t="e">
        <v>#N/A</v>
      </c>
      <c r="C2757" s="132" t="e">
        <v>#N/A</v>
      </c>
      <c r="D2757" s="132" t="e">
        <v>#N/A</v>
      </c>
      <c r="E2757" s="132" t="e">
        <v>#N/A</v>
      </c>
      <c r="F2757" s="132" t="e">
        <v>#N/A</v>
      </c>
      <c r="G2757" s="132" t="e">
        <v>#N/A</v>
      </c>
      <c r="H2757" s="132" t="e">
        <v>#N/A</v>
      </c>
      <c r="I2757" s="132" t="e">
        <v>#N/A</v>
      </c>
      <c r="J2757" s="132" t="e">
        <v>#N/A</v>
      </c>
      <c r="K2757" s="132" t="e">
        <v>#N/A</v>
      </c>
      <c r="L2757" s="132" t="e">
        <v>#N/A</v>
      </c>
      <c r="M2757" s="132" t="e">
        <v>#N/A</v>
      </c>
      <c r="N2757" s="132" t="e">
        <v>#N/A</v>
      </c>
      <c r="R2757" s="132" t="e">
        <v>#N/A</v>
      </c>
      <c r="S2757" s="132" t="e">
        <v>#N/A</v>
      </c>
      <c r="T2757" s="132" t="e">
        <v>#N/A</v>
      </c>
      <c r="U2757" s="132" t="e">
        <v>#N/A</v>
      </c>
      <c r="V2757" s="132" t="e">
        <v>#N/A</v>
      </c>
      <c r="W2757" s="132" t="e">
        <v>#N/A</v>
      </c>
      <c r="X2757" s="132" t="e">
        <v>#N/A</v>
      </c>
      <c r="Y2757" s="132" t="e">
        <v>#N/A</v>
      </c>
      <c r="Z2757" s="132" t="e">
        <v>#N/A</v>
      </c>
      <c r="AA2757" s="132" t="e">
        <v>#N/A</v>
      </c>
      <c r="AB2757" s="132" t="e">
        <v>#N/A</v>
      </c>
      <c r="AC2757" s="132" t="e">
        <v>#N/A</v>
      </c>
      <c r="AD2757" s="132" t="e">
        <v>#N/A</v>
      </c>
      <c r="AE2757" s="132" t="e">
        <v>#N/A</v>
      </c>
      <c r="AF2757" s="132" t="e">
        <v>#N/A</v>
      </c>
    </row>
    <row r="2758" spans="1:32">
      <c r="A2758" s="129">
        <v>40529</v>
      </c>
      <c r="B2758" s="132" t="e">
        <v>#N/A</v>
      </c>
      <c r="C2758" s="132" t="e">
        <v>#N/A</v>
      </c>
      <c r="D2758" s="132" t="e">
        <v>#N/A</v>
      </c>
      <c r="E2758" s="132" t="e">
        <v>#N/A</v>
      </c>
      <c r="F2758" s="132" t="e">
        <v>#N/A</v>
      </c>
      <c r="G2758" s="132" t="e">
        <v>#N/A</v>
      </c>
      <c r="H2758" s="132" t="e">
        <v>#N/A</v>
      </c>
      <c r="I2758" s="132" t="e">
        <v>#N/A</v>
      </c>
      <c r="J2758" s="132" t="e">
        <v>#N/A</v>
      </c>
      <c r="K2758" s="132" t="e">
        <v>#N/A</v>
      </c>
      <c r="L2758" s="132" t="e">
        <v>#N/A</v>
      </c>
      <c r="M2758" s="132" t="e">
        <v>#N/A</v>
      </c>
      <c r="N2758" s="132" t="e">
        <v>#N/A</v>
      </c>
      <c r="R2758" s="132" t="e">
        <v>#N/A</v>
      </c>
      <c r="S2758" s="132" t="e">
        <v>#N/A</v>
      </c>
      <c r="T2758" s="132" t="e">
        <v>#N/A</v>
      </c>
      <c r="U2758" s="132" t="e">
        <v>#N/A</v>
      </c>
      <c r="V2758" s="132" t="e">
        <v>#N/A</v>
      </c>
      <c r="W2758" s="132" t="e">
        <v>#N/A</v>
      </c>
      <c r="X2758" s="132" t="e">
        <v>#N/A</v>
      </c>
      <c r="Y2758" s="132" t="e">
        <v>#N/A</v>
      </c>
      <c r="Z2758" s="132" t="e">
        <v>#N/A</v>
      </c>
      <c r="AA2758" s="132" t="e">
        <v>#N/A</v>
      </c>
      <c r="AB2758" s="132" t="e">
        <v>#N/A</v>
      </c>
      <c r="AC2758" s="132" t="e">
        <v>#N/A</v>
      </c>
      <c r="AD2758" s="132" t="e">
        <v>#N/A</v>
      </c>
      <c r="AE2758" s="132" t="e">
        <v>#N/A</v>
      </c>
      <c r="AF2758" s="132" t="e">
        <v>#N/A</v>
      </c>
    </row>
    <row r="2759" spans="1:32">
      <c r="A2759" s="129">
        <v>40532</v>
      </c>
      <c r="B2759" s="132">
        <v>799071</v>
      </c>
      <c r="C2759" s="132">
        <v>82803</v>
      </c>
      <c r="D2759" s="132">
        <v>337336</v>
      </c>
      <c r="E2759" s="132">
        <v>92420</v>
      </c>
      <c r="F2759" s="132">
        <v>137350</v>
      </c>
      <c r="G2759" s="132">
        <v>695532</v>
      </c>
      <c r="H2759" s="132">
        <v>42825</v>
      </c>
      <c r="I2759" s="132">
        <v>37479</v>
      </c>
      <c r="J2759" s="132">
        <v>22930</v>
      </c>
      <c r="K2759" s="132">
        <v>11890</v>
      </c>
      <c r="L2759" s="132">
        <v>5660</v>
      </c>
      <c r="M2759" s="132">
        <v>103539</v>
      </c>
      <c r="N2759" s="132">
        <v>799071</v>
      </c>
      <c r="R2759" s="132">
        <v>67030</v>
      </c>
      <c r="S2759" s="132">
        <v>70000</v>
      </c>
      <c r="T2759" s="132">
        <v>131800</v>
      </c>
      <c r="U2759" s="132">
        <v>46890</v>
      </c>
      <c r="V2759" s="132">
        <v>14800</v>
      </c>
      <c r="W2759" s="132">
        <v>0</v>
      </c>
      <c r="X2759" s="132">
        <v>40102</v>
      </c>
      <c r="Y2759" s="132">
        <v>3700</v>
      </c>
      <c r="Z2759" s="132">
        <v>13428</v>
      </c>
      <c r="AA2759" s="132">
        <v>0</v>
      </c>
      <c r="AB2759" s="132">
        <v>0</v>
      </c>
      <c r="AC2759" s="132">
        <v>0</v>
      </c>
      <c r="AD2759" s="132">
        <v>0</v>
      </c>
      <c r="AE2759" s="132">
        <v>18300</v>
      </c>
      <c r="AF2759" s="132">
        <v>0</v>
      </c>
    </row>
    <row r="2760" spans="1:32">
      <c r="A2760" s="129">
        <v>40533</v>
      </c>
      <c r="B2760" s="132" t="e">
        <v>#N/A</v>
      </c>
      <c r="C2760" s="132" t="e">
        <v>#N/A</v>
      </c>
      <c r="D2760" s="132" t="e">
        <v>#N/A</v>
      </c>
      <c r="E2760" s="132" t="e">
        <v>#N/A</v>
      </c>
      <c r="F2760" s="132" t="e">
        <v>#N/A</v>
      </c>
      <c r="G2760" s="132" t="e">
        <v>#N/A</v>
      </c>
      <c r="H2760" s="132" t="e">
        <v>#N/A</v>
      </c>
      <c r="I2760" s="132" t="e">
        <v>#N/A</v>
      </c>
      <c r="J2760" s="132" t="e">
        <v>#N/A</v>
      </c>
      <c r="K2760" s="132" t="e">
        <v>#N/A</v>
      </c>
      <c r="L2760" s="132" t="e">
        <v>#N/A</v>
      </c>
      <c r="M2760" s="132" t="e">
        <v>#N/A</v>
      </c>
      <c r="N2760" s="132" t="e">
        <v>#N/A</v>
      </c>
      <c r="R2760" s="132" t="e">
        <v>#N/A</v>
      </c>
      <c r="S2760" s="132" t="e">
        <v>#N/A</v>
      </c>
      <c r="T2760" s="132" t="e">
        <v>#N/A</v>
      </c>
      <c r="U2760" s="132" t="e">
        <v>#N/A</v>
      </c>
      <c r="V2760" s="132" t="e">
        <v>#N/A</v>
      </c>
      <c r="W2760" s="132" t="e">
        <v>#N/A</v>
      </c>
      <c r="X2760" s="132" t="e">
        <v>#N/A</v>
      </c>
      <c r="Y2760" s="132" t="e">
        <v>#N/A</v>
      </c>
      <c r="Z2760" s="132" t="e">
        <v>#N/A</v>
      </c>
      <c r="AA2760" s="132" t="e">
        <v>#N/A</v>
      </c>
      <c r="AB2760" s="132" t="e">
        <v>#N/A</v>
      </c>
      <c r="AC2760" s="132" t="e">
        <v>#N/A</v>
      </c>
      <c r="AD2760" s="132" t="e">
        <v>#N/A</v>
      </c>
      <c r="AE2760" s="132" t="e">
        <v>#N/A</v>
      </c>
      <c r="AF2760" s="132" t="e">
        <v>#N/A</v>
      </c>
    </row>
    <row r="2761" spans="1:32">
      <c r="A2761" s="129">
        <v>40534</v>
      </c>
      <c r="B2761" s="132" t="e">
        <v>#N/A</v>
      </c>
      <c r="C2761" s="132" t="e">
        <v>#N/A</v>
      </c>
      <c r="D2761" s="132" t="e">
        <v>#N/A</v>
      </c>
      <c r="E2761" s="132" t="e">
        <v>#N/A</v>
      </c>
      <c r="F2761" s="132" t="e">
        <v>#N/A</v>
      </c>
      <c r="G2761" s="132" t="e">
        <v>#N/A</v>
      </c>
      <c r="H2761" s="132" t="e">
        <v>#N/A</v>
      </c>
      <c r="I2761" s="132" t="e">
        <v>#N/A</v>
      </c>
      <c r="J2761" s="132" t="e">
        <v>#N/A</v>
      </c>
      <c r="K2761" s="132" t="e">
        <v>#N/A</v>
      </c>
      <c r="L2761" s="132" t="e">
        <v>#N/A</v>
      </c>
      <c r="M2761" s="132" t="e">
        <v>#N/A</v>
      </c>
      <c r="N2761" s="132" t="e">
        <v>#N/A</v>
      </c>
      <c r="R2761" s="132" t="e">
        <v>#N/A</v>
      </c>
      <c r="S2761" s="132" t="e">
        <v>#N/A</v>
      </c>
      <c r="T2761" s="132" t="e">
        <v>#N/A</v>
      </c>
      <c r="U2761" s="132" t="e">
        <v>#N/A</v>
      </c>
      <c r="V2761" s="132" t="e">
        <v>#N/A</v>
      </c>
      <c r="W2761" s="132" t="e">
        <v>#N/A</v>
      </c>
      <c r="X2761" s="132" t="e">
        <v>#N/A</v>
      </c>
      <c r="Y2761" s="132" t="e">
        <v>#N/A</v>
      </c>
      <c r="Z2761" s="132" t="e">
        <v>#N/A</v>
      </c>
      <c r="AA2761" s="132" t="e">
        <v>#N/A</v>
      </c>
      <c r="AB2761" s="132" t="e">
        <v>#N/A</v>
      </c>
      <c r="AC2761" s="132" t="e">
        <v>#N/A</v>
      </c>
      <c r="AD2761" s="132" t="e">
        <v>#N/A</v>
      </c>
      <c r="AE2761" s="132" t="e">
        <v>#N/A</v>
      </c>
      <c r="AF2761" s="132" t="e">
        <v>#N/A</v>
      </c>
    </row>
    <row r="2762" spans="1:32">
      <c r="A2762" s="129">
        <v>40535</v>
      </c>
      <c r="B2762" s="132" t="e">
        <v>#N/A</v>
      </c>
      <c r="C2762" s="132" t="e">
        <v>#N/A</v>
      </c>
      <c r="D2762" s="132" t="e">
        <v>#N/A</v>
      </c>
      <c r="E2762" s="132" t="e">
        <v>#N/A</v>
      </c>
      <c r="F2762" s="132" t="e">
        <v>#N/A</v>
      </c>
      <c r="G2762" s="132" t="e">
        <v>#N/A</v>
      </c>
      <c r="H2762" s="132" t="e">
        <v>#N/A</v>
      </c>
      <c r="I2762" s="132" t="e">
        <v>#N/A</v>
      </c>
      <c r="J2762" s="132" t="e">
        <v>#N/A</v>
      </c>
      <c r="K2762" s="132" t="e">
        <v>#N/A</v>
      </c>
      <c r="L2762" s="132" t="e">
        <v>#N/A</v>
      </c>
      <c r="M2762" s="132" t="e">
        <v>#N/A</v>
      </c>
      <c r="N2762" s="132" t="e">
        <v>#N/A</v>
      </c>
      <c r="R2762" s="132" t="e">
        <v>#N/A</v>
      </c>
      <c r="S2762" s="132" t="e">
        <v>#N/A</v>
      </c>
      <c r="T2762" s="132" t="e">
        <v>#N/A</v>
      </c>
      <c r="U2762" s="132" t="e">
        <v>#N/A</v>
      </c>
      <c r="V2762" s="132" t="e">
        <v>#N/A</v>
      </c>
      <c r="W2762" s="132" t="e">
        <v>#N/A</v>
      </c>
      <c r="X2762" s="132" t="e">
        <v>#N/A</v>
      </c>
      <c r="Y2762" s="132" t="e">
        <v>#N/A</v>
      </c>
      <c r="Z2762" s="132" t="e">
        <v>#N/A</v>
      </c>
      <c r="AA2762" s="132" t="e">
        <v>#N/A</v>
      </c>
      <c r="AB2762" s="132" t="e">
        <v>#N/A</v>
      </c>
      <c r="AC2762" s="132" t="e">
        <v>#N/A</v>
      </c>
      <c r="AD2762" s="132" t="e">
        <v>#N/A</v>
      </c>
      <c r="AE2762" s="132" t="e">
        <v>#N/A</v>
      </c>
      <c r="AF2762" s="132" t="e">
        <v>#N/A</v>
      </c>
    </row>
    <row r="2763" spans="1:32">
      <c r="A2763" s="129">
        <v>40540</v>
      </c>
      <c r="B2763" s="132" t="e">
        <v>#N/A</v>
      </c>
      <c r="C2763" s="132" t="e">
        <v>#N/A</v>
      </c>
      <c r="D2763" s="132" t="e">
        <v>#N/A</v>
      </c>
      <c r="E2763" s="132" t="e">
        <v>#N/A</v>
      </c>
      <c r="F2763" s="132" t="e">
        <v>#N/A</v>
      </c>
      <c r="G2763" s="132" t="e">
        <v>#N/A</v>
      </c>
      <c r="H2763" s="132" t="e">
        <v>#N/A</v>
      </c>
      <c r="I2763" s="132" t="e">
        <v>#N/A</v>
      </c>
      <c r="J2763" s="132" t="e">
        <v>#N/A</v>
      </c>
      <c r="K2763" s="132" t="e">
        <v>#N/A</v>
      </c>
      <c r="L2763" s="132" t="e">
        <v>#N/A</v>
      </c>
      <c r="M2763" s="132" t="e">
        <v>#N/A</v>
      </c>
      <c r="N2763" s="132" t="e">
        <v>#N/A</v>
      </c>
      <c r="R2763" s="132" t="e">
        <v>#N/A</v>
      </c>
      <c r="S2763" s="132" t="e">
        <v>#N/A</v>
      </c>
      <c r="T2763" s="132" t="e">
        <v>#N/A</v>
      </c>
      <c r="U2763" s="132" t="e">
        <v>#N/A</v>
      </c>
      <c r="V2763" s="132" t="e">
        <v>#N/A</v>
      </c>
      <c r="W2763" s="132" t="e">
        <v>#N/A</v>
      </c>
      <c r="X2763" s="132" t="e">
        <v>#N/A</v>
      </c>
      <c r="Y2763" s="132" t="e">
        <v>#N/A</v>
      </c>
      <c r="Z2763" s="132" t="e">
        <v>#N/A</v>
      </c>
      <c r="AA2763" s="132" t="e">
        <v>#N/A</v>
      </c>
      <c r="AB2763" s="132" t="e">
        <v>#N/A</v>
      </c>
      <c r="AC2763" s="132" t="e">
        <v>#N/A</v>
      </c>
      <c r="AD2763" s="132" t="e">
        <v>#N/A</v>
      </c>
      <c r="AE2763" s="132" t="e">
        <v>#N/A</v>
      </c>
      <c r="AF2763" s="132" t="e">
        <v>#N/A</v>
      </c>
    </row>
    <row r="2764" spans="1:32">
      <c r="A2764" s="129">
        <v>40541</v>
      </c>
      <c r="B2764" s="132" t="e">
        <v>#N/A</v>
      </c>
      <c r="C2764" s="132" t="e">
        <v>#N/A</v>
      </c>
      <c r="D2764" s="132" t="e">
        <v>#N/A</v>
      </c>
      <c r="E2764" s="132" t="e">
        <v>#N/A</v>
      </c>
      <c r="F2764" s="132" t="e">
        <v>#N/A</v>
      </c>
      <c r="G2764" s="132" t="e">
        <v>#N/A</v>
      </c>
      <c r="H2764" s="132" t="e">
        <v>#N/A</v>
      </c>
      <c r="I2764" s="132" t="e">
        <v>#N/A</v>
      </c>
      <c r="J2764" s="132" t="e">
        <v>#N/A</v>
      </c>
      <c r="K2764" s="132" t="e">
        <v>#N/A</v>
      </c>
      <c r="L2764" s="132" t="e">
        <v>#N/A</v>
      </c>
      <c r="M2764" s="132" t="e">
        <v>#N/A</v>
      </c>
      <c r="N2764" s="132" t="e">
        <v>#N/A</v>
      </c>
      <c r="R2764" s="132" t="e">
        <v>#N/A</v>
      </c>
      <c r="S2764" s="132" t="e">
        <v>#N/A</v>
      </c>
      <c r="T2764" s="132" t="e">
        <v>#N/A</v>
      </c>
      <c r="U2764" s="132" t="e">
        <v>#N/A</v>
      </c>
      <c r="V2764" s="132" t="e">
        <v>#N/A</v>
      </c>
      <c r="W2764" s="132" t="e">
        <v>#N/A</v>
      </c>
      <c r="X2764" s="132" t="e">
        <v>#N/A</v>
      </c>
      <c r="Y2764" s="132" t="e">
        <v>#N/A</v>
      </c>
      <c r="Z2764" s="132" t="e">
        <v>#N/A</v>
      </c>
      <c r="AA2764" s="132" t="e">
        <v>#N/A</v>
      </c>
      <c r="AB2764" s="132" t="e">
        <v>#N/A</v>
      </c>
      <c r="AC2764" s="132" t="e">
        <v>#N/A</v>
      </c>
      <c r="AD2764" s="132" t="e">
        <v>#N/A</v>
      </c>
      <c r="AE2764" s="132" t="e">
        <v>#N/A</v>
      </c>
      <c r="AF2764" s="132" t="e">
        <v>#N/A</v>
      </c>
    </row>
    <row r="2765" spans="1:32">
      <c r="A2765" s="129">
        <v>40542</v>
      </c>
      <c r="B2765" s="132" t="e">
        <v>#N/A</v>
      </c>
      <c r="C2765" s="132">
        <v>126501</v>
      </c>
      <c r="D2765" s="132">
        <v>530499</v>
      </c>
      <c r="E2765" s="132">
        <v>145882</v>
      </c>
      <c r="F2765" s="132">
        <v>217691</v>
      </c>
      <c r="G2765" s="132">
        <v>1105296</v>
      </c>
      <c r="H2765" s="132">
        <v>55430</v>
      </c>
      <c r="I2765" s="132">
        <v>59719</v>
      </c>
      <c r="J2765" s="132">
        <v>34790</v>
      </c>
      <c r="K2765" s="132">
        <v>21240</v>
      </c>
      <c r="L2765" s="132">
        <v>7660</v>
      </c>
      <c r="M2765" s="132">
        <v>155417</v>
      </c>
      <c r="N2765" s="132" t="e">
        <v>#N/A</v>
      </c>
      <c r="R2765" s="132">
        <v>91750</v>
      </c>
      <c r="S2765" s="132">
        <v>160472</v>
      </c>
      <c r="T2765" s="132">
        <v>216363</v>
      </c>
      <c r="U2765" s="132">
        <v>128853</v>
      </c>
      <c r="V2765" s="132">
        <v>14800</v>
      </c>
      <c r="W2765" s="132">
        <v>0</v>
      </c>
      <c r="X2765" s="132">
        <v>48052</v>
      </c>
      <c r="Y2765" s="132">
        <v>15550</v>
      </c>
      <c r="Z2765" s="132">
        <v>15928</v>
      </c>
      <c r="AA2765" s="132">
        <v>0</v>
      </c>
      <c r="AB2765" s="132">
        <v>0</v>
      </c>
      <c r="AC2765" s="132">
        <v>0</v>
      </c>
      <c r="AD2765" s="132">
        <v>0</v>
      </c>
      <c r="AE2765" s="132">
        <v>40440</v>
      </c>
      <c r="AF2765" s="132">
        <v>0</v>
      </c>
    </row>
    <row r="2766" spans="1:32">
      <c r="A2766" s="129">
        <v>40543</v>
      </c>
      <c r="B2766" s="132">
        <v>1260713</v>
      </c>
      <c r="C2766" s="132" t="e">
        <v>#N/A</v>
      </c>
      <c r="D2766" s="132" t="e">
        <v>#N/A</v>
      </c>
      <c r="E2766" s="132" t="e">
        <v>#N/A</v>
      </c>
      <c r="F2766" s="132" t="e">
        <v>#N/A</v>
      </c>
      <c r="G2766" s="132" t="e">
        <v>#N/A</v>
      </c>
      <c r="H2766" s="132" t="e">
        <v>#N/A</v>
      </c>
      <c r="I2766" s="132" t="e">
        <v>#N/A</v>
      </c>
      <c r="J2766" s="132" t="e">
        <v>#N/A</v>
      </c>
      <c r="K2766" s="132" t="e">
        <v>#N/A</v>
      </c>
      <c r="L2766" s="132" t="e">
        <v>#N/A</v>
      </c>
      <c r="M2766" s="132" t="e">
        <v>#N/A</v>
      </c>
      <c r="N2766" s="132">
        <v>1260713</v>
      </c>
      <c r="R2766" s="132" t="e">
        <v>#N/A</v>
      </c>
      <c r="S2766" s="132" t="e">
        <v>#N/A</v>
      </c>
      <c r="T2766" s="132" t="e">
        <v>#N/A</v>
      </c>
      <c r="U2766" s="132" t="e">
        <v>#N/A</v>
      </c>
      <c r="V2766" s="132" t="e">
        <v>#N/A</v>
      </c>
      <c r="W2766" s="132" t="e">
        <v>#N/A</v>
      </c>
      <c r="X2766" s="132" t="e">
        <v>#N/A</v>
      </c>
      <c r="Y2766" s="132" t="e">
        <v>#N/A</v>
      </c>
      <c r="Z2766" s="132" t="e">
        <v>#N/A</v>
      </c>
      <c r="AA2766" s="132" t="e">
        <v>#N/A</v>
      </c>
      <c r="AB2766" s="132" t="e">
        <v>#N/A</v>
      </c>
      <c r="AC2766" s="132" t="e">
        <v>#N/A</v>
      </c>
      <c r="AD2766" s="132" t="e">
        <v>#N/A</v>
      </c>
      <c r="AE2766" s="132" t="e">
        <v>#N/A</v>
      </c>
      <c r="AF2766" s="132" t="e">
        <v>#N/A</v>
      </c>
    </row>
    <row r="2767" spans="1:32">
      <c r="A2767" s="129">
        <v>40547</v>
      </c>
      <c r="B2767" s="132" t="e">
        <v>#N/A</v>
      </c>
      <c r="C2767" s="132" t="e">
        <v>#N/A</v>
      </c>
      <c r="D2767" s="132" t="e">
        <v>#N/A</v>
      </c>
      <c r="E2767" s="132" t="e">
        <v>#N/A</v>
      </c>
      <c r="F2767" s="132" t="e">
        <v>#N/A</v>
      </c>
      <c r="G2767" s="132" t="e">
        <v>#N/A</v>
      </c>
      <c r="H2767" s="132" t="e">
        <v>#N/A</v>
      </c>
      <c r="I2767" s="132" t="e">
        <v>#N/A</v>
      </c>
      <c r="J2767" s="132" t="e">
        <v>#N/A</v>
      </c>
      <c r="K2767" s="132" t="e">
        <v>#N/A</v>
      </c>
      <c r="L2767" s="132" t="e">
        <v>#N/A</v>
      </c>
      <c r="M2767" s="132" t="e">
        <v>#N/A</v>
      </c>
      <c r="N2767" s="132" t="e">
        <v>#N/A</v>
      </c>
      <c r="R2767" s="132" t="e">
        <v>#N/A</v>
      </c>
      <c r="S2767" s="132" t="e">
        <v>#N/A</v>
      </c>
      <c r="T2767" s="132" t="e">
        <v>#N/A</v>
      </c>
      <c r="U2767" s="132" t="e">
        <v>#N/A</v>
      </c>
      <c r="V2767" s="132" t="e">
        <v>#N/A</v>
      </c>
      <c r="W2767" s="132" t="e">
        <v>#N/A</v>
      </c>
      <c r="X2767" s="132" t="e">
        <v>#N/A</v>
      </c>
      <c r="Y2767" s="132" t="e">
        <v>#N/A</v>
      </c>
      <c r="Z2767" s="132" t="e">
        <v>#N/A</v>
      </c>
      <c r="AA2767" s="132" t="e">
        <v>#N/A</v>
      </c>
      <c r="AB2767" s="132" t="e">
        <v>#N/A</v>
      </c>
      <c r="AC2767" s="132" t="e">
        <v>#N/A</v>
      </c>
      <c r="AD2767" s="132" t="e">
        <v>#N/A</v>
      </c>
      <c r="AE2767" s="132" t="e">
        <v>#N/A</v>
      </c>
      <c r="AF2767" s="132" t="e">
        <v>#N/A</v>
      </c>
    </row>
    <row r="2768" spans="1:32">
      <c r="A2768" s="129">
        <v>40548</v>
      </c>
      <c r="B2768" s="132" t="e">
        <v>#N/A</v>
      </c>
      <c r="C2768" s="132" t="e">
        <v>#N/A</v>
      </c>
      <c r="D2768" s="132" t="e">
        <v>#N/A</v>
      </c>
      <c r="E2768" s="132" t="e">
        <v>#N/A</v>
      </c>
      <c r="F2768" s="132" t="e">
        <v>#N/A</v>
      </c>
      <c r="G2768" s="132" t="e">
        <v>#N/A</v>
      </c>
      <c r="H2768" s="132" t="e">
        <v>#N/A</v>
      </c>
      <c r="I2768" s="132" t="e">
        <v>#N/A</v>
      </c>
      <c r="J2768" s="132" t="e">
        <v>#N/A</v>
      </c>
      <c r="K2768" s="132" t="e">
        <v>#N/A</v>
      </c>
      <c r="L2768" s="132" t="e">
        <v>#N/A</v>
      </c>
      <c r="M2768" s="132" t="e">
        <v>#N/A</v>
      </c>
      <c r="N2768" s="132" t="e">
        <v>#N/A</v>
      </c>
      <c r="R2768" s="132" t="e">
        <v>#N/A</v>
      </c>
      <c r="S2768" s="132" t="e">
        <v>#N/A</v>
      </c>
      <c r="T2768" s="132" t="e">
        <v>#N/A</v>
      </c>
      <c r="U2768" s="132" t="e">
        <v>#N/A</v>
      </c>
      <c r="V2768" s="132" t="e">
        <v>#N/A</v>
      </c>
      <c r="W2768" s="132" t="e">
        <v>#N/A</v>
      </c>
      <c r="X2768" s="132" t="e">
        <v>#N/A</v>
      </c>
      <c r="Y2768" s="132" t="e">
        <v>#N/A</v>
      </c>
      <c r="Z2768" s="132" t="e">
        <v>#N/A</v>
      </c>
      <c r="AA2768" s="132" t="e">
        <v>#N/A</v>
      </c>
      <c r="AB2768" s="132" t="e">
        <v>#N/A</v>
      </c>
      <c r="AC2768" s="132" t="e">
        <v>#N/A</v>
      </c>
      <c r="AD2768" s="132" t="e">
        <v>#N/A</v>
      </c>
      <c r="AE2768" s="132" t="e">
        <v>#N/A</v>
      </c>
      <c r="AF2768" s="132" t="e">
        <v>#N/A</v>
      </c>
    </row>
    <row r="2769" spans="1:32">
      <c r="A2769" s="129">
        <v>40549</v>
      </c>
      <c r="B2769" s="132" t="e">
        <v>#N/A</v>
      </c>
      <c r="C2769" s="132" t="e">
        <v>#N/A</v>
      </c>
      <c r="D2769" s="132" t="e">
        <v>#N/A</v>
      </c>
      <c r="E2769" s="132" t="e">
        <v>#N/A</v>
      </c>
      <c r="F2769" s="132" t="e">
        <v>#N/A</v>
      </c>
      <c r="G2769" s="132" t="e">
        <v>#N/A</v>
      </c>
      <c r="H2769" s="132" t="e">
        <v>#N/A</v>
      </c>
      <c r="I2769" s="132" t="e">
        <v>#N/A</v>
      </c>
      <c r="J2769" s="132" t="e">
        <v>#N/A</v>
      </c>
      <c r="K2769" s="132" t="e">
        <v>#N/A</v>
      </c>
      <c r="L2769" s="132" t="e">
        <v>#N/A</v>
      </c>
      <c r="M2769" s="132" t="e">
        <v>#N/A</v>
      </c>
      <c r="N2769" s="132" t="e">
        <v>#N/A</v>
      </c>
      <c r="R2769" s="132" t="e">
        <v>#N/A</v>
      </c>
      <c r="S2769" s="132" t="e">
        <v>#N/A</v>
      </c>
      <c r="T2769" s="132" t="e">
        <v>#N/A</v>
      </c>
      <c r="U2769" s="132" t="e">
        <v>#N/A</v>
      </c>
      <c r="V2769" s="132" t="e">
        <v>#N/A</v>
      </c>
      <c r="W2769" s="132" t="e">
        <v>#N/A</v>
      </c>
      <c r="X2769" s="132" t="e">
        <v>#N/A</v>
      </c>
      <c r="Y2769" s="132" t="e">
        <v>#N/A</v>
      </c>
      <c r="Z2769" s="132" t="e">
        <v>#N/A</v>
      </c>
      <c r="AA2769" s="132" t="e">
        <v>#N/A</v>
      </c>
      <c r="AB2769" s="132" t="e">
        <v>#N/A</v>
      </c>
      <c r="AC2769" s="132" t="e">
        <v>#N/A</v>
      </c>
      <c r="AD2769" s="132" t="e">
        <v>#N/A</v>
      </c>
      <c r="AE2769" s="132" t="e">
        <v>#N/A</v>
      </c>
      <c r="AF2769" s="132" t="e">
        <v>#N/A</v>
      </c>
    </row>
    <row r="2770" spans="1:32">
      <c r="A2770" s="129">
        <v>40550</v>
      </c>
      <c r="B2770" s="132" t="e">
        <v>#N/A</v>
      </c>
      <c r="C2770" s="132" t="e">
        <v>#N/A</v>
      </c>
      <c r="D2770" s="132" t="e">
        <v>#N/A</v>
      </c>
      <c r="E2770" s="132" t="e">
        <v>#N/A</v>
      </c>
      <c r="F2770" s="132" t="e">
        <v>#N/A</v>
      </c>
      <c r="G2770" s="132" t="e">
        <v>#N/A</v>
      </c>
      <c r="H2770" s="132" t="e">
        <v>#N/A</v>
      </c>
      <c r="I2770" s="132" t="e">
        <v>#N/A</v>
      </c>
      <c r="J2770" s="132" t="e">
        <v>#N/A</v>
      </c>
      <c r="K2770" s="132" t="e">
        <v>#N/A</v>
      </c>
      <c r="L2770" s="132" t="e">
        <v>#N/A</v>
      </c>
      <c r="M2770" s="132" t="e">
        <v>#N/A</v>
      </c>
      <c r="N2770" s="132" t="e">
        <v>#N/A</v>
      </c>
      <c r="R2770" s="132" t="e">
        <v>#N/A</v>
      </c>
      <c r="S2770" s="132" t="e">
        <v>#N/A</v>
      </c>
      <c r="T2770" s="132" t="e">
        <v>#N/A</v>
      </c>
      <c r="U2770" s="132" t="e">
        <v>#N/A</v>
      </c>
      <c r="V2770" s="132" t="e">
        <v>#N/A</v>
      </c>
      <c r="W2770" s="132" t="e">
        <v>#N/A</v>
      </c>
      <c r="X2770" s="132" t="e">
        <v>#N/A</v>
      </c>
      <c r="Y2770" s="132" t="e">
        <v>#N/A</v>
      </c>
      <c r="Z2770" s="132" t="e">
        <v>#N/A</v>
      </c>
      <c r="AA2770" s="132" t="e">
        <v>#N/A</v>
      </c>
      <c r="AB2770" s="132" t="e">
        <v>#N/A</v>
      </c>
      <c r="AC2770" s="132" t="e">
        <v>#N/A</v>
      </c>
      <c r="AD2770" s="132" t="e">
        <v>#N/A</v>
      </c>
      <c r="AE2770" s="132" t="e">
        <v>#N/A</v>
      </c>
      <c r="AF2770" s="132" t="e">
        <v>#N/A</v>
      </c>
    </row>
    <row r="2771" spans="1:32">
      <c r="A2771" s="129">
        <v>40553</v>
      </c>
      <c r="B2771" s="132">
        <v>331656</v>
      </c>
      <c r="C2771" s="132">
        <v>11716</v>
      </c>
      <c r="D2771" s="132">
        <v>166294</v>
      </c>
      <c r="E2771" s="132">
        <v>22186</v>
      </c>
      <c r="F2771" s="132">
        <v>95050</v>
      </c>
      <c r="G2771" s="132">
        <v>309545</v>
      </c>
      <c r="H2771" s="132">
        <v>5710</v>
      </c>
      <c r="I2771" s="132">
        <v>13400</v>
      </c>
      <c r="J2771" s="132">
        <v>7950</v>
      </c>
      <c r="K2771" s="132">
        <v>0</v>
      </c>
      <c r="L2771" s="132">
        <v>3000</v>
      </c>
      <c r="M2771" s="132">
        <v>22110</v>
      </c>
      <c r="N2771" s="132">
        <v>331656</v>
      </c>
      <c r="R2771" s="132">
        <v>35395</v>
      </c>
      <c r="S2771" s="132">
        <v>64697</v>
      </c>
      <c r="T2771" s="132">
        <v>37920</v>
      </c>
      <c r="U2771" s="132">
        <v>49500</v>
      </c>
      <c r="V2771" s="132">
        <v>0</v>
      </c>
      <c r="W2771" s="132">
        <v>0</v>
      </c>
      <c r="X2771" s="132">
        <v>11226</v>
      </c>
      <c r="Y2771" s="132">
        <v>0</v>
      </c>
      <c r="Z2771" s="132">
        <v>10097</v>
      </c>
      <c r="AA2771" s="132">
        <v>0</v>
      </c>
      <c r="AB2771" s="132">
        <v>0</v>
      </c>
      <c r="AC2771" s="132">
        <v>3500</v>
      </c>
      <c r="AD2771" s="132">
        <v>0</v>
      </c>
      <c r="AE2771" s="132">
        <v>21555</v>
      </c>
      <c r="AF2771" s="132">
        <v>9925</v>
      </c>
    </row>
    <row r="2772" spans="1:32">
      <c r="A2772" s="129">
        <v>40554</v>
      </c>
      <c r="B2772" s="132" t="e">
        <v>#N/A</v>
      </c>
      <c r="C2772" s="132" t="e">
        <v>#N/A</v>
      </c>
      <c r="D2772" s="132" t="e">
        <v>#N/A</v>
      </c>
      <c r="E2772" s="132" t="e">
        <v>#N/A</v>
      </c>
      <c r="F2772" s="132" t="e">
        <v>#N/A</v>
      </c>
      <c r="G2772" s="132" t="e">
        <v>#N/A</v>
      </c>
      <c r="H2772" s="132" t="e">
        <v>#N/A</v>
      </c>
      <c r="I2772" s="132" t="e">
        <v>#N/A</v>
      </c>
      <c r="J2772" s="132" t="e">
        <v>#N/A</v>
      </c>
      <c r="K2772" s="132" t="e">
        <v>#N/A</v>
      </c>
      <c r="L2772" s="132" t="e">
        <v>#N/A</v>
      </c>
      <c r="M2772" s="132" t="e">
        <v>#N/A</v>
      </c>
      <c r="N2772" s="132" t="e">
        <v>#N/A</v>
      </c>
      <c r="R2772" s="132" t="e">
        <v>#N/A</v>
      </c>
      <c r="S2772" s="132" t="e">
        <v>#N/A</v>
      </c>
      <c r="T2772" s="132" t="e">
        <v>#N/A</v>
      </c>
      <c r="U2772" s="132" t="e">
        <v>#N/A</v>
      </c>
      <c r="V2772" s="132" t="e">
        <v>#N/A</v>
      </c>
      <c r="W2772" s="132" t="e">
        <v>#N/A</v>
      </c>
      <c r="X2772" s="132" t="e">
        <v>#N/A</v>
      </c>
      <c r="Y2772" s="132" t="e">
        <v>#N/A</v>
      </c>
      <c r="Z2772" s="132" t="e">
        <v>#N/A</v>
      </c>
      <c r="AA2772" s="132" t="e">
        <v>#N/A</v>
      </c>
      <c r="AB2772" s="132" t="e">
        <v>#N/A</v>
      </c>
      <c r="AC2772" s="132" t="e">
        <v>#N/A</v>
      </c>
      <c r="AD2772" s="132" t="e">
        <v>#N/A</v>
      </c>
      <c r="AE2772" s="132" t="e">
        <v>#N/A</v>
      </c>
      <c r="AF2772" s="132" t="e">
        <v>#N/A</v>
      </c>
    </row>
    <row r="2773" spans="1:32">
      <c r="A2773" s="129">
        <v>40555</v>
      </c>
      <c r="B2773" s="132" t="e">
        <v>#N/A</v>
      </c>
      <c r="C2773" s="132" t="e">
        <v>#N/A</v>
      </c>
      <c r="D2773" s="132" t="e">
        <v>#N/A</v>
      </c>
      <c r="E2773" s="132" t="e">
        <v>#N/A</v>
      </c>
      <c r="F2773" s="132" t="e">
        <v>#N/A</v>
      </c>
      <c r="G2773" s="132" t="e">
        <v>#N/A</v>
      </c>
      <c r="H2773" s="132" t="e">
        <v>#N/A</v>
      </c>
      <c r="I2773" s="132" t="e">
        <v>#N/A</v>
      </c>
      <c r="J2773" s="132" t="e">
        <v>#N/A</v>
      </c>
      <c r="K2773" s="132" t="e">
        <v>#N/A</v>
      </c>
      <c r="L2773" s="132" t="e">
        <v>#N/A</v>
      </c>
      <c r="M2773" s="132" t="e">
        <v>#N/A</v>
      </c>
      <c r="N2773" s="132" t="e">
        <v>#N/A</v>
      </c>
      <c r="R2773" s="132" t="e">
        <v>#N/A</v>
      </c>
      <c r="S2773" s="132" t="e">
        <v>#N/A</v>
      </c>
      <c r="T2773" s="132" t="e">
        <v>#N/A</v>
      </c>
      <c r="U2773" s="132" t="e">
        <v>#N/A</v>
      </c>
      <c r="V2773" s="132" t="e">
        <v>#N/A</v>
      </c>
      <c r="W2773" s="132" t="e">
        <v>#N/A</v>
      </c>
      <c r="X2773" s="132" t="e">
        <v>#N/A</v>
      </c>
      <c r="Y2773" s="132" t="e">
        <v>#N/A</v>
      </c>
      <c r="Z2773" s="132" t="e">
        <v>#N/A</v>
      </c>
      <c r="AA2773" s="132" t="e">
        <v>#N/A</v>
      </c>
      <c r="AB2773" s="132" t="e">
        <v>#N/A</v>
      </c>
      <c r="AC2773" s="132" t="e">
        <v>#N/A</v>
      </c>
      <c r="AD2773" s="132" t="e">
        <v>#N/A</v>
      </c>
      <c r="AE2773" s="132" t="e">
        <v>#N/A</v>
      </c>
      <c r="AF2773" s="132" t="e">
        <v>#N/A</v>
      </c>
    </row>
    <row r="2774" spans="1:32">
      <c r="A2774" s="129">
        <v>40556</v>
      </c>
      <c r="B2774" s="132" t="e">
        <v>#N/A</v>
      </c>
      <c r="C2774" s="132" t="e">
        <v>#N/A</v>
      </c>
      <c r="D2774" s="132" t="e">
        <v>#N/A</v>
      </c>
      <c r="E2774" s="132" t="e">
        <v>#N/A</v>
      </c>
      <c r="F2774" s="132" t="e">
        <v>#N/A</v>
      </c>
      <c r="G2774" s="132" t="e">
        <v>#N/A</v>
      </c>
      <c r="H2774" s="132" t="e">
        <v>#N/A</v>
      </c>
      <c r="I2774" s="132" t="e">
        <v>#N/A</v>
      </c>
      <c r="J2774" s="132" t="e">
        <v>#N/A</v>
      </c>
      <c r="K2774" s="132" t="e">
        <v>#N/A</v>
      </c>
      <c r="L2774" s="132" t="e">
        <v>#N/A</v>
      </c>
      <c r="M2774" s="132" t="e">
        <v>#N/A</v>
      </c>
      <c r="N2774" s="132" t="e">
        <v>#N/A</v>
      </c>
      <c r="R2774" s="132" t="e">
        <v>#N/A</v>
      </c>
      <c r="S2774" s="132" t="e">
        <v>#N/A</v>
      </c>
      <c r="T2774" s="132" t="e">
        <v>#N/A</v>
      </c>
      <c r="U2774" s="132" t="e">
        <v>#N/A</v>
      </c>
      <c r="V2774" s="132" t="e">
        <v>#N/A</v>
      </c>
      <c r="W2774" s="132" t="e">
        <v>#N/A</v>
      </c>
      <c r="X2774" s="132" t="e">
        <v>#N/A</v>
      </c>
      <c r="Y2774" s="132" t="e">
        <v>#N/A</v>
      </c>
      <c r="Z2774" s="132" t="e">
        <v>#N/A</v>
      </c>
      <c r="AA2774" s="132" t="e">
        <v>#N/A</v>
      </c>
      <c r="AB2774" s="132" t="e">
        <v>#N/A</v>
      </c>
      <c r="AC2774" s="132" t="e">
        <v>#N/A</v>
      </c>
      <c r="AD2774" s="132" t="e">
        <v>#N/A</v>
      </c>
      <c r="AE2774" s="132" t="e">
        <v>#N/A</v>
      </c>
      <c r="AF2774" s="132" t="e">
        <v>#N/A</v>
      </c>
    </row>
    <row r="2775" spans="1:32">
      <c r="A2775" s="129">
        <v>40557</v>
      </c>
      <c r="B2775" s="132" t="e">
        <v>#N/A</v>
      </c>
      <c r="C2775" s="132" t="e">
        <v>#N/A</v>
      </c>
      <c r="D2775" s="132" t="e">
        <v>#N/A</v>
      </c>
      <c r="E2775" s="132" t="e">
        <v>#N/A</v>
      </c>
      <c r="F2775" s="132" t="e">
        <v>#N/A</v>
      </c>
      <c r="G2775" s="132" t="e">
        <v>#N/A</v>
      </c>
      <c r="H2775" s="132" t="e">
        <v>#N/A</v>
      </c>
      <c r="I2775" s="132" t="e">
        <v>#N/A</v>
      </c>
      <c r="J2775" s="132" t="e">
        <v>#N/A</v>
      </c>
      <c r="K2775" s="132" t="e">
        <v>#N/A</v>
      </c>
      <c r="L2775" s="132" t="e">
        <v>#N/A</v>
      </c>
      <c r="M2775" s="132" t="e">
        <v>#N/A</v>
      </c>
      <c r="N2775" s="132" t="e">
        <v>#N/A</v>
      </c>
      <c r="R2775" s="132" t="e">
        <v>#N/A</v>
      </c>
      <c r="S2775" s="132" t="e">
        <v>#N/A</v>
      </c>
      <c r="T2775" s="132" t="e">
        <v>#N/A</v>
      </c>
      <c r="U2775" s="132" t="e">
        <v>#N/A</v>
      </c>
      <c r="V2775" s="132" t="e">
        <v>#N/A</v>
      </c>
      <c r="W2775" s="132" t="e">
        <v>#N/A</v>
      </c>
      <c r="X2775" s="132" t="e">
        <v>#N/A</v>
      </c>
      <c r="Y2775" s="132" t="e">
        <v>#N/A</v>
      </c>
      <c r="Z2775" s="132" t="e">
        <v>#N/A</v>
      </c>
      <c r="AA2775" s="132" t="e">
        <v>#N/A</v>
      </c>
      <c r="AB2775" s="132" t="e">
        <v>#N/A</v>
      </c>
      <c r="AC2775" s="132" t="e">
        <v>#N/A</v>
      </c>
      <c r="AD2775" s="132" t="e">
        <v>#N/A</v>
      </c>
      <c r="AE2775" s="132" t="e">
        <v>#N/A</v>
      </c>
      <c r="AF2775" s="132" t="e">
        <v>#N/A</v>
      </c>
    </row>
    <row r="2776" spans="1:32">
      <c r="A2776" s="129">
        <v>40561</v>
      </c>
      <c r="B2776" s="132" t="e">
        <v>#N/A</v>
      </c>
      <c r="C2776" s="132" t="e">
        <v>#N/A</v>
      </c>
      <c r="D2776" s="132" t="e">
        <v>#N/A</v>
      </c>
      <c r="E2776" s="132" t="e">
        <v>#N/A</v>
      </c>
      <c r="F2776" s="132" t="e">
        <v>#N/A</v>
      </c>
      <c r="G2776" s="132" t="e">
        <v>#N/A</v>
      </c>
      <c r="H2776" s="132" t="e">
        <v>#N/A</v>
      </c>
      <c r="I2776" s="132" t="e">
        <v>#N/A</v>
      </c>
      <c r="J2776" s="132" t="e">
        <v>#N/A</v>
      </c>
      <c r="K2776" s="132" t="e">
        <v>#N/A</v>
      </c>
      <c r="L2776" s="132" t="e">
        <v>#N/A</v>
      </c>
      <c r="M2776" s="132" t="e">
        <v>#N/A</v>
      </c>
      <c r="N2776" s="132" t="e">
        <v>#N/A</v>
      </c>
      <c r="R2776" s="132" t="e">
        <v>#N/A</v>
      </c>
      <c r="S2776" s="132" t="e">
        <v>#N/A</v>
      </c>
      <c r="T2776" s="132" t="e">
        <v>#N/A</v>
      </c>
      <c r="U2776" s="132" t="e">
        <v>#N/A</v>
      </c>
      <c r="V2776" s="132" t="e">
        <v>#N/A</v>
      </c>
      <c r="W2776" s="132" t="e">
        <v>#N/A</v>
      </c>
      <c r="X2776" s="132" t="e">
        <v>#N/A</v>
      </c>
      <c r="Y2776" s="132" t="e">
        <v>#N/A</v>
      </c>
      <c r="Z2776" s="132" t="e">
        <v>#N/A</v>
      </c>
      <c r="AA2776" s="132" t="e">
        <v>#N/A</v>
      </c>
      <c r="AB2776" s="132" t="e">
        <v>#N/A</v>
      </c>
      <c r="AC2776" s="132" t="e">
        <v>#N/A</v>
      </c>
      <c r="AD2776" s="132" t="e">
        <v>#N/A</v>
      </c>
      <c r="AE2776" s="132" t="e">
        <v>#N/A</v>
      </c>
      <c r="AF2776" s="132" t="e">
        <v>#N/A</v>
      </c>
    </row>
    <row r="2777" spans="1:32">
      <c r="A2777" s="129">
        <v>40562</v>
      </c>
      <c r="B2777" s="132" t="e">
        <v>#N/A</v>
      </c>
      <c r="C2777" s="132" t="e">
        <v>#N/A</v>
      </c>
      <c r="D2777" s="132" t="e">
        <v>#N/A</v>
      </c>
      <c r="E2777" s="132" t="e">
        <v>#N/A</v>
      </c>
      <c r="F2777" s="132" t="e">
        <v>#N/A</v>
      </c>
      <c r="G2777" s="132" t="e">
        <v>#N/A</v>
      </c>
      <c r="H2777" s="132" t="e">
        <v>#N/A</v>
      </c>
      <c r="I2777" s="132" t="e">
        <v>#N/A</v>
      </c>
      <c r="J2777" s="132" t="e">
        <v>#N/A</v>
      </c>
      <c r="K2777" s="132" t="e">
        <v>#N/A</v>
      </c>
      <c r="L2777" s="132" t="e">
        <v>#N/A</v>
      </c>
      <c r="M2777" s="132" t="e">
        <v>#N/A</v>
      </c>
      <c r="N2777" s="132" t="e">
        <v>#N/A</v>
      </c>
      <c r="R2777" s="132" t="e">
        <v>#N/A</v>
      </c>
      <c r="S2777" s="132" t="e">
        <v>#N/A</v>
      </c>
      <c r="T2777" s="132" t="e">
        <v>#N/A</v>
      </c>
      <c r="U2777" s="132" t="e">
        <v>#N/A</v>
      </c>
      <c r="V2777" s="132" t="e">
        <v>#N/A</v>
      </c>
      <c r="W2777" s="132" t="e">
        <v>#N/A</v>
      </c>
      <c r="X2777" s="132" t="e">
        <v>#N/A</v>
      </c>
      <c r="Y2777" s="132" t="e">
        <v>#N/A</v>
      </c>
      <c r="Z2777" s="132" t="e">
        <v>#N/A</v>
      </c>
      <c r="AA2777" s="132" t="e">
        <v>#N/A</v>
      </c>
      <c r="AB2777" s="132" t="e">
        <v>#N/A</v>
      </c>
      <c r="AC2777" s="132" t="e">
        <v>#N/A</v>
      </c>
      <c r="AD2777" s="132" t="e">
        <v>#N/A</v>
      </c>
      <c r="AE2777" s="132" t="e">
        <v>#N/A</v>
      </c>
      <c r="AF2777" s="132" t="e">
        <v>#N/A</v>
      </c>
    </row>
    <row r="2778" spans="1:32">
      <c r="A2778" s="129">
        <v>40563</v>
      </c>
      <c r="B2778" s="132">
        <v>799846</v>
      </c>
      <c r="C2778" s="132">
        <v>75447</v>
      </c>
      <c r="D2778" s="132">
        <v>364094</v>
      </c>
      <c r="E2778" s="132">
        <v>67974</v>
      </c>
      <c r="F2778" s="132">
        <v>198190</v>
      </c>
      <c r="G2778" s="132">
        <v>750390</v>
      </c>
      <c r="H2778" s="132">
        <v>8000</v>
      </c>
      <c r="I2778" s="132">
        <v>30116</v>
      </c>
      <c r="J2778" s="132">
        <v>22536</v>
      </c>
      <c r="K2778" s="132">
        <v>0</v>
      </c>
      <c r="L2778" s="132">
        <v>6910</v>
      </c>
      <c r="M2778" s="132">
        <v>49456</v>
      </c>
      <c r="N2778" s="132">
        <v>799846</v>
      </c>
      <c r="R2778" s="132">
        <v>46395</v>
      </c>
      <c r="S2778" s="132">
        <v>99557</v>
      </c>
      <c r="T2778" s="132">
        <v>113650</v>
      </c>
      <c r="U2778" s="132">
        <v>82185</v>
      </c>
      <c r="V2778" s="132">
        <v>0</v>
      </c>
      <c r="W2778" s="132">
        <v>0</v>
      </c>
      <c r="X2778" s="132">
        <v>40300</v>
      </c>
      <c r="Y2778" s="132">
        <v>12200</v>
      </c>
      <c r="Z2778" s="132">
        <v>12947</v>
      </c>
      <c r="AA2778" s="132">
        <v>7000</v>
      </c>
      <c r="AB2778" s="132">
        <v>0</v>
      </c>
      <c r="AC2778" s="132">
        <v>25764</v>
      </c>
      <c r="AD2778" s="132">
        <v>0</v>
      </c>
      <c r="AE2778" s="132">
        <v>21555</v>
      </c>
      <c r="AF2778" s="132">
        <v>9925</v>
      </c>
    </row>
    <row r="2779" spans="1:32">
      <c r="A2779" s="129">
        <v>40564</v>
      </c>
      <c r="B2779" s="132" t="e">
        <v>#N/A</v>
      </c>
      <c r="C2779" s="132" t="e">
        <v>#N/A</v>
      </c>
      <c r="D2779" s="132" t="e">
        <v>#N/A</v>
      </c>
      <c r="E2779" s="132" t="e">
        <v>#N/A</v>
      </c>
      <c r="F2779" s="132" t="e">
        <v>#N/A</v>
      </c>
      <c r="G2779" s="132" t="e">
        <v>#N/A</v>
      </c>
      <c r="H2779" s="132" t="e">
        <v>#N/A</v>
      </c>
      <c r="I2779" s="132" t="e">
        <v>#N/A</v>
      </c>
      <c r="J2779" s="132" t="e">
        <v>#N/A</v>
      </c>
      <c r="K2779" s="132" t="e">
        <v>#N/A</v>
      </c>
      <c r="L2779" s="132" t="e">
        <v>#N/A</v>
      </c>
      <c r="M2779" s="132" t="e">
        <v>#N/A</v>
      </c>
      <c r="N2779" s="132" t="e">
        <v>#N/A</v>
      </c>
      <c r="R2779" s="132" t="e">
        <v>#N/A</v>
      </c>
      <c r="S2779" s="132" t="e">
        <v>#N/A</v>
      </c>
      <c r="T2779" s="132" t="e">
        <v>#N/A</v>
      </c>
      <c r="U2779" s="132" t="e">
        <v>#N/A</v>
      </c>
      <c r="V2779" s="132" t="e">
        <v>#N/A</v>
      </c>
      <c r="W2779" s="132" t="e">
        <v>#N/A</v>
      </c>
      <c r="X2779" s="132" t="e">
        <v>#N/A</v>
      </c>
      <c r="Y2779" s="132" t="e">
        <v>#N/A</v>
      </c>
      <c r="Z2779" s="132" t="e">
        <v>#N/A</v>
      </c>
      <c r="AA2779" s="132" t="e">
        <v>#N/A</v>
      </c>
      <c r="AB2779" s="132" t="e">
        <v>#N/A</v>
      </c>
      <c r="AC2779" s="132" t="e">
        <v>#N/A</v>
      </c>
      <c r="AD2779" s="132" t="e">
        <v>#N/A</v>
      </c>
      <c r="AE2779" s="132" t="e">
        <v>#N/A</v>
      </c>
      <c r="AF2779" s="132" t="e">
        <v>#N/A</v>
      </c>
    </row>
    <row r="2780" spans="1:32">
      <c r="A2780" s="129">
        <v>40567</v>
      </c>
      <c r="B2780" s="132" t="e">
        <v>#N/A</v>
      </c>
      <c r="C2780" s="132" t="e">
        <v>#N/A</v>
      </c>
      <c r="D2780" s="132" t="e">
        <v>#N/A</v>
      </c>
      <c r="E2780" s="132" t="e">
        <v>#N/A</v>
      </c>
      <c r="F2780" s="132" t="e">
        <v>#N/A</v>
      </c>
      <c r="G2780" s="132" t="e">
        <v>#N/A</v>
      </c>
      <c r="H2780" s="132" t="e">
        <v>#N/A</v>
      </c>
      <c r="I2780" s="132" t="e">
        <v>#N/A</v>
      </c>
      <c r="J2780" s="132" t="e">
        <v>#N/A</v>
      </c>
      <c r="K2780" s="132" t="e">
        <v>#N/A</v>
      </c>
      <c r="L2780" s="132" t="e">
        <v>#N/A</v>
      </c>
      <c r="M2780" s="132" t="e">
        <v>#N/A</v>
      </c>
      <c r="N2780" s="132" t="e">
        <v>#N/A</v>
      </c>
      <c r="R2780" s="132" t="e">
        <v>#N/A</v>
      </c>
      <c r="S2780" s="132" t="e">
        <v>#N/A</v>
      </c>
      <c r="T2780" s="132" t="e">
        <v>#N/A</v>
      </c>
      <c r="U2780" s="132" t="e">
        <v>#N/A</v>
      </c>
      <c r="V2780" s="132" t="e">
        <v>#N/A</v>
      </c>
      <c r="W2780" s="132" t="e">
        <v>#N/A</v>
      </c>
      <c r="X2780" s="132" t="e">
        <v>#N/A</v>
      </c>
      <c r="Y2780" s="132" t="e">
        <v>#N/A</v>
      </c>
      <c r="Z2780" s="132" t="e">
        <v>#N/A</v>
      </c>
      <c r="AA2780" s="132" t="e">
        <v>#N/A</v>
      </c>
      <c r="AB2780" s="132" t="e">
        <v>#N/A</v>
      </c>
      <c r="AC2780" s="132" t="e">
        <v>#N/A</v>
      </c>
      <c r="AD2780" s="132" t="e">
        <v>#N/A</v>
      </c>
      <c r="AE2780" s="132" t="e">
        <v>#N/A</v>
      </c>
      <c r="AF2780" s="132" t="e">
        <v>#N/A</v>
      </c>
    </row>
    <row r="2781" spans="1:32">
      <c r="A2781" s="129">
        <v>40568</v>
      </c>
      <c r="B2781" s="132">
        <v>1017913</v>
      </c>
      <c r="C2781" s="132">
        <v>84647</v>
      </c>
      <c r="D2781" s="132">
        <v>452844</v>
      </c>
      <c r="E2781" s="132">
        <v>81274</v>
      </c>
      <c r="F2781" s="132">
        <v>254190</v>
      </c>
      <c r="G2781" s="132">
        <v>945550</v>
      </c>
      <c r="H2781" s="132">
        <v>19950</v>
      </c>
      <c r="I2781" s="132">
        <v>35436</v>
      </c>
      <c r="J2781" s="132">
        <v>27536</v>
      </c>
      <c r="K2781" s="132">
        <v>4750</v>
      </c>
      <c r="L2781" s="132">
        <v>6910</v>
      </c>
      <c r="M2781" s="132">
        <v>72363</v>
      </c>
      <c r="N2781" s="132">
        <v>1017913</v>
      </c>
      <c r="R2781" s="132">
        <v>75395</v>
      </c>
      <c r="S2781" s="132">
        <v>113057</v>
      </c>
      <c r="T2781" s="132">
        <v>135650</v>
      </c>
      <c r="U2781" s="132">
        <v>102435</v>
      </c>
      <c r="V2781" s="132">
        <v>0</v>
      </c>
      <c r="W2781" s="132">
        <v>0</v>
      </c>
      <c r="X2781" s="132">
        <v>48300</v>
      </c>
      <c r="Y2781" s="132">
        <v>12200</v>
      </c>
      <c r="Z2781" s="132">
        <v>12847</v>
      </c>
      <c r="AA2781" s="132">
        <v>7000</v>
      </c>
      <c r="AB2781" s="132">
        <v>0</v>
      </c>
      <c r="AC2781" s="132">
        <v>25764</v>
      </c>
      <c r="AD2781" s="132">
        <v>0</v>
      </c>
      <c r="AE2781" s="132">
        <v>21555</v>
      </c>
      <c r="AF2781" s="132">
        <v>14625</v>
      </c>
    </row>
    <row r="2782" spans="1:32">
      <c r="A2782" s="129">
        <v>40569</v>
      </c>
      <c r="B2782" s="132" t="e">
        <v>#N/A</v>
      </c>
      <c r="C2782" s="132" t="e">
        <v>#N/A</v>
      </c>
      <c r="D2782" s="132" t="e">
        <v>#N/A</v>
      </c>
      <c r="E2782" s="132" t="e">
        <v>#N/A</v>
      </c>
      <c r="F2782" s="132" t="e">
        <v>#N/A</v>
      </c>
      <c r="G2782" s="132" t="e">
        <v>#N/A</v>
      </c>
      <c r="H2782" s="132" t="e">
        <v>#N/A</v>
      </c>
      <c r="I2782" s="132" t="e">
        <v>#N/A</v>
      </c>
      <c r="J2782" s="132" t="e">
        <v>#N/A</v>
      </c>
      <c r="K2782" s="132" t="e">
        <v>#N/A</v>
      </c>
      <c r="L2782" s="132" t="e">
        <v>#N/A</v>
      </c>
      <c r="M2782" s="132" t="e">
        <v>#N/A</v>
      </c>
      <c r="N2782" s="132" t="e">
        <v>#N/A</v>
      </c>
      <c r="R2782" s="132" t="e">
        <v>#N/A</v>
      </c>
      <c r="S2782" s="132" t="e">
        <v>#N/A</v>
      </c>
      <c r="T2782" s="132" t="e">
        <v>#N/A</v>
      </c>
      <c r="U2782" s="132" t="e">
        <v>#N/A</v>
      </c>
      <c r="V2782" s="132" t="e">
        <v>#N/A</v>
      </c>
      <c r="W2782" s="132" t="e">
        <v>#N/A</v>
      </c>
      <c r="X2782" s="132" t="e">
        <v>#N/A</v>
      </c>
      <c r="Y2782" s="132" t="e">
        <v>#N/A</v>
      </c>
      <c r="Z2782" s="132" t="e">
        <v>#N/A</v>
      </c>
      <c r="AA2782" s="132" t="e">
        <v>#N/A</v>
      </c>
      <c r="AB2782" s="132" t="e">
        <v>#N/A</v>
      </c>
      <c r="AC2782" s="132" t="e">
        <v>#N/A</v>
      </c>
      <c r="AD2782" s="132" t="e">
        <v>#N/A</v>
      </c>
      <c r="AE2782" s="132" t="e">
        <v>#N/A</v>
      </c>
      <c r="AF2782" s="132" t="e">
        <v>#N/A</v>
      </c>
    </row>
    <row r="2783" spans="1:32">
      <c r="A2783" s="129">
        <v>40570</v>
      </c>
      <c r="B2783" s="132" t="e">
        <v>#N/A</v>
      </c>
      <c r="C2783" s="132" t="e">
        <v>#N/A</v>
      </c>
      <c r="D2783" s="132" t="e">
        <v>#N/A</v>
      </c>
      <c r="E2783" s="132" t="e">
        <v>#N/A</v>
      </c>
      <c r="F2783" s="132" t="e">
        <v>#N/A</v>
      </c>
      <c r="G2783" s="132" t="e">
        <v>#N/A</v>
      </c>
      <c r="H2783" s="132" t="e">
        <v>#N/A</v>
      </c>
      <c r="I2783" s="132" t="e">
        <v>#N/A</v>
      </c>
      <c r="J2783" s="132" t="e">
        <v>#N/A</v>
      </c>
      <c r="K2783" s="132" t="e">
        <v>#N/A</v>
      </c>
      <c r="L2783" s="132" t="e">
        <v>#N/A</v>
      </c>
      <c r="M2783" s="132" t="e">
        <v>#N/A</v>
      </c>
      <c r="N2783" s="132" t="e">
        <v>#N/A</v>
      </c>
      <c r="R2783" s="132" t="e">
        <v>#N/A</v>
      </c>
      <c r="S2783" s="132" t="e">
        <v>#N/A</v>
      </c>
      <c r="T2783" s="132" t="e">
        <v>#N/A</v>
      </c>
      <c r="U2783" s="132" t="e">
        <v>#N/A</v>
      </c>
      <c r="V2783" s="132" t="e">
        <v>#N/A</v>
      </c>
      <c r="W2783" s="132" t="e">
        <v>#N/A</v>
      </c>
      <c r="X2783" s="132" t="e">
        <v>#N/A</v>
      </c>
      <c r="Y2783" s="132" t="e">
        <v>#N/A</v>
      </c>
      <c r="Z2783" s="132" t="e">
        <v>#N/A</v>
      </c>
      <c r="AA2783" s="132" t="e">
        <v>#N/A</v>
      </c>
      <c r="AB2783" s="132" t="e">
        <v>#N/A</v>
      </c>
      <c r="AC2783" s="132" t="e">
        <v>#N/A</v>
      </c>
      <c r="AD2783" s="132" t="e">
        <v>#N/A</v>
      </c>
      <c r="AE2783" s="132" t="e">
        <v>#N/A</v>
      </c>
      <c r="AF2783" s="132" t="e">
        <v>#N/A</v>
      </c>
    </row>
    <row r="2784" spans="1:32">
      <c r="A2784" s="129">
        <v>40571</v>
      </c>
      <c r="B2784" s="132" t="e">
        <v>#N/A</v>
      </c>
      <c r="C2784" s="132" t="e">
        <v>#N/A</v>
      </c>
      <c r="D2784" s="132" t="e">
        <v>#N/A</v>
      </c>
      <c r="E2784" s="132" t="e">
        <v>#N/A</v>
      </c>
      <c r="F2784" s="132" t="e">
        <v>#N/A</v>
      </c>
      <c r="G2784" s="132" t="e">
        <v>#N/A</v>
      </c>
      <c r="H2784" s="132" t="e">
        <v>#N/A</v>
      </c>
      <c r="I2784" s="132" t="e">
        <v>#N/A</v>
      </c>
      <c r="J2784" s="132" t="e">
        <v>#N/A</v>
      </c>
      <c r="K2784" s="132" t="e">
        <v>#N/A</v>
      </c>
      <c r="L2784" s="132" t="e">
        <v>#N/A</v>
      </c>
      <c r="M2784" s="132" t="e">
        <v>#N/A</v>
      </c>
      <c r="N2784" s="132" t="e">
        <v>#N/A</v>
      </c>
      <c r="R2784" s="132" t="e">
        <v>#N/A</v>
      </c>
      <c r="S2784" s="132" t="e">
        <v>#N/A</v>
      </c>
      <c r="T2784" s="132" t="e">
        <v>#N/A</v>
      </c>
      <c r="U2784" s="132" t="e">
        <v>#N/A</v>
      </c>
      <c r="V2784" s="132" t="e">
        <v>#N/A</v>
      </c>
      <c r="W2784" s="132" t="e">
        <v>#N/A</v>
      </c>
      <c r="X2784" s="132" t="e">
        <v>#N/A</v>
      </c>
      <c r="Y2784" s="132" t="e">
        <v>#N/A</v>
      </c>
      <c r="Z2784" s="132" t="e">
        <v>#N/A</v>
      </c>
      <c r="AA2784" s="132" t="e">
        <v>#N/A</v>
      </c>
      <c r="AB2784" s="132" t="e">
        <v>#N/A</v>
      </c>
      <c r="AC2784" s="132" t="e">
        <v>#N/A</v>
      </c>
      <c r="AD2784" s="132" t="e">
        <v>#N/A</v>
      </c>
      <c r="AE2784" s="132" t="e">
        <v>#N/A</v>
      </c>
      <c r="AF2784" s="132" t="e">
        <v>#N/A</v>
      </c>
    </row>
    <row r="2785" spans="1:32">
      <c r="A2785" s="129">
        <v>40574</v>
      </c>
      <c r="B2785" s="132">
        <v>1202368</v>
      </c>
      <c r="C2785" s="132">
        <v>106293</v>
      </c>
      <c r="D2785" s="132">
        <v>539469</v>
      </c>
      <c r="E2785" s="132">
        <v>93814</v>
      </c>
      <c r="F2785" s="132">
        <v>280720</v>
      </c>
      <c r="G2785" s="132">
        <v>1112226</v>
      </c>
      <c r="H2785" s="132">
        <v>34989</v>
      </c>
      <c r="I2785" s="132">
        <v>35786</v>
      </c>
      <c r="J2785" s="132">
        <v>39901</v>
      </c>
      <c r="K2785" s="132">
        <v>4750</v>
      </c>
      <c r="L2785" s="132">
        <v>8000</v>
      </c>
      <c r="M2785" s="132">
        <v>90142</v>
      </c>
      <c r="N2785" s="132">
        <v>1202368</v>
      </c>
      <c r="R2785" s="132">
        <v>90495</v>
      </c>
      <c r="S2785" s="132">
        <v>138307</v>
      </c>
      <c r="T2785" s="132">
        <v>155802</v>
      </c>
      <c r="U2785" s="132">
        <v>103035</v>
      </c>
      <c r="V2785" s="132">
        <v>6200</v>
      </c>
      <c r="W2785" s="132">
        <v>0</v>
      </c>
      <c r="X2785" s="132">
        <v>49800</v>
      </c>
      <c r="Y2785" s="132">
        <v>31940</v>
      </c>
      <c r="Z2785" s="132">
        <v>12847</v>
      </c>
      <c r="AA2785" s="132">
        <v>7000</v>
      </c>
      <c r="AB2785" s="132">
        <v>0</v>
      </c>
      <c r="AC2785" s="132">
        <v>31379</v>
      </c>
      <c r="AD2785" s="132">
        <v>0</v>
      </c>
      <c r="AE2785" s="132">
        <v>21555</v>
      </c>
      <c r="AF2785" s="132">
        <v>24045</v>
      </c>
    </row>
    <row r="2786" spans="1:32">
      <c r="A2786" s="129">
        <v>40575</v>
      </c>
      <c r="B2786" s="132" t="e">
        <v>#N/A</v>
      </c>
      <c r="C2786" s="132" t="e">
        <v>#N/A</v>
      </c>
      <c r="D2786" s="132" t="e">
        <v>#N/A</v>
      </c>
      <c r="E2786" s="132" t="e">
        <v>#N/A</v>
      </c>
      <c r="F2786" s="132" t="e">
        <v>#N/A</v>
      </c>
      <c r="G2786" s="132" t="e">
        <v>#N/A</v>
      </c>
      <c r="H2786" s="132" t="e">
        <v>#N/A</v>
      </c>
      <c r="I2786" s="132" t="e">
        <v>#N/A</v>
      </c>
      <c r="J2786" s="132" t="e">
        <v>#N/A</v>
      </c>
      <c r="K2786" s="132" t="e">
        <v>#N/A</v>
      </c>
      <c r="L2786" s="132" t="e">
        <v>#N/A</v>
      </c>
      <c r="M2786" s="132" t="e">
        <v>#N/A</v>
      </c>
      <c r="N2786" s="132" t="e">
        <v>#N/A</v>
      </c>
      <c r="R2786" s="132" t="e">
        <v>#N/A</v>
      </c>
      <c r="S2786" s="132" t="e">
        <v>#N/A</v>
      </c>
      <c r="T2786" s="132" t="e">
        <v>#N/A</v>
      </c>
      <c r="U2786" s="132" t="e">
        <v>#N/A</v>
      </c>
      <c r="V2786" s="132" t="e">
        <v>#N/A</v>
      </c>
      <c r="W2786" s="132" t="e">
        <v>#N/A</v>
      </c>
      <c r="X2786" s="132" t="e">
        <v>#N/A</v>
      </c>
      <c r="Y2786" s="132" t="e">
        <v>#N/A</v>
      </c>
      <c r="Z2786" s="132" t="e">
        <v>#N/A</v>
      </c>
      <c r="AA2786" s="132" t="e">
        <v>#N/A</v>
      </c>
      <c r="AB2786" s="132" t="e">
        <v>#N/A</v>
      </c>
      <c r="AC2786" s="132" t="e">
        <v>#N/A</v>
      </c>
      <c r="AD2786" s="132" t="e">
        <v>#N/A</v>
      </c>
      <c r="AE2786" s="132" t="e">
        <v>#N/A</v>
      </c>
      <c r="AF2786" s="132" t="e">
        <v>#N/A</v>
      </c>
    </row>
    <row r="2787" spans="1:32">
      <c r="A2787" s="129">
        <v>40576</v>
      </c>
      <c r="B2787" s="132" t="e">
        <v>#N/A</v>
      </c>
      <c r="C2787" s="132" t="e">
        <v>#N/A</v>
      </c>
      <c r="D2787" s="132" t="e">
        <v>#N/A</v>
      </c>
      <c r="E2787" s="132" t="e">
        <v>#N/A</v>
      </c>
      <c r="F2787" s="132" t="e">
        <v>#N/A</v>
      </c>
      <c r="G2787" s="132" t="e">
        <v>#N/A</v>
      </c>
      <c r="H2787" s="132" t="e">
        <v>#N/A</v>
      </c>
      <c r="I2787" s="132" t="e">
        <v>#N/A</v>
      </c>
      <c r="J2787" s="132" t="e">
        <v>#N/A</v>
      </c>
      <c r="K2787" s="132" t="e">
        <v>#N/A</v>
      </c>
      <c r="L2787" s="132" t="e">
        <v>#N/A</v>
      </c>
      <c r="M2787" s="132" t="e">
        <v>#N/A</v>
      </c>
      <c r="N2787" s="132" t="e">
        <v>#N/A</v>
      </c>
      <c r="R2787" s="132" t="e">
        <v>#N/A</v>
      </c>
      <c r="S2787" s="132" t="e">
        <v>#N/A</v>
      </c>
      <c r="T2787" s="132" t="e">
        <v>#N/A</v>
      </c>
      <c r="U2787" s="132" t="e">
        <v>#N/A</v>
      </c>
      <c r="V2787" s="132" t="e">
        <v>#N/A</v>
      </c>
      <c r="W2787" s="132" t="e">
        <v>#N/A</v>
      </c>
      <c r="X2787" s="132" t="e">
        <v>#N/A</v>
      </c>
      <c r="Y2787" s="132" t="e">
        <v>#N/A</v>
      </c>
      <c r="Z2787" s="132" t="e">
        <v>#N/A</v>
      </c>
      <c r="AA2787" s="132" t="e">
        <v>#N/A</v>
      </c>
      <c r="AB2787" s="132" t="e">
        <v>#N/A</v>
      </c>
      <c r="AC2787" s="132" t="e">
        <v>#N/A</v>
      </c>
      <c r="AD2787" s="132" t="e">
        <v>#N/A</v>
      </c>
      <c r="AE2787" s="132" t="e">
        <v>#N/A</v>
      </c>
      <c r="AF2787" s="132" t="e">
        <v>#N/A</v>
      </c>
    </row>
    <row r="2788" spans="1:32">
      <c r="A2788" s="129">
        <v>40577</v>
      </c>
      <c r="B2788" s="132" t="e">
        <v>#N/A</v>
      </c>
      <c r="C2788" s="132" t="e">
        <v>#N/A</v>
      </c>
      <c r="D2788" s="132" t="e">
        <v>#N/A</v>
      </c>
      <c r="E2788" s="132" t="e">
        <v>#N/A</v>
      </c>
      <c r="F2788" s="132" t="e">
        <v>#N/A</v>
      </c>
      <c r="G2788" s="132" t="e">
        <v>#N/A</v>
      </c>
      <c r="H2788" s="132" t="e">
        <v>#N/A</v>
      </c>
      <c r="I2788" s="132" t="e">
        <v>#N/A</v>
      </c>
      <c r="J2788" s="132" t="e">
        <v>#N/A</v>
      </c>
      <c r="K2788" s="132" t="e">
        <v>#N/A</v>
      </c>
      <c r="L2788" s="132" t="e">
        <v>#N/A</v>
      </c>
      <c r="M2788" s="132" t="e">
        <v>#N/A</v>
      </c>
      <c r="N2788" s="132" t="e">
        <v>#N/A</v>
      </c>
      <c r="R2788" s="132" t="e">
        <v>#N/A</v>
      </c>
      <c r="S2788" s="132" t="e">
        <v>#N/A</v>
      </c>
      <c r="T2788" s="132" t="e">
        <v>#N/A</v>
      </c>
      <c r="U2788" s="132" t="e">
        <v>#N/A</v>
      </c>
      <c r="V2788" s="132" t="e">
        <v>#N/A</v>
      </c>
      <c r="W2788" s="132" t="e">
        <v>#N/A</v>
      </c>
      <c r="X2788" s="132" t="e">
        <v>#N/A</v>
      </c>
      <c r="Y2788" s="132" t="e">
        <v>#N/A</v>
      </c>
      <c r="Z2788" s="132" t="e">
        <v>#N/A</v>
      </c>
      <c r="AA2788" s="132" t="e">
        <v>#N/A</v>
      </c>
      <c r="AB2788" s="132" t="e">
        <v>#N/A</v>
      </c>
      <c r="AC2788" s="132" t="e">
        <v>#N/A</v>
      </c>
      <c r="AD2788" s="132" t="e">
        <v>#N/A</v>
      </c>
      <c r="AE2788" s="132" t="e">
        <v>#N/A</v>
      </c>
      <c r="AF2788" s="132" t="e">
        <v>#N/A</v>
      </c>
    </row>
    <row r="2789" spans="1:32">
      <c r="A2789" s="129">
        <v>40578</v>
      </c>
      <c r="B2789" s="132" t="e">
        <v>#N/A</v>
      </c>
      <c r="C2789" s="132" t="e">
        <v>#N/A</v>
      </c>
      <c r="D2789" s="132" t="e">
        <v>#N/A</v>
      </c>
      <c r="E2789" s="132" t="e">
        <v>#N/A</v>
      </c>
      <c r="F2789" s="132" t="e">
        <v>#N/A</v>
      </c>
      <c r="G2789" s="132" t="e">
        <v>#N/A</v>
      </c>
      <c r="H2789" s="132" t="e">
        <v>#N/A</v>
      </c>
      <c r="I2789" s="132" t="e">
        <v>#N/A</v>
      </c>
      <c r="J2789" s="132" t="e">
        <v>#N/A</v>
      </c>
      <c r="K2789" s="132" t="e">
        <v>#N/A</v>
      </c>
      <c r="L2789" s="132" t="e">
        <v>#N/A</v>
      </c>
      <c r="M2789" s="132" t="e">
        <v>#N/A</v>
      </c>
      <c r="N2789" s="132" t="e">
        <v>#N/A</v>
      </c>
      <c r="R2789" s="132" t="e">
        <v>#N/A</v>
      </c>
      <c r="S2789" s="132" t="e">
        <v>#N/A</v>
      </c>
      <c r="T2789" s="132" t="e">
        <v>#N/A</v>
      </c>
      <c r="U2789" s="132" t="e">
        <v>#N/A</v>
      </c>
      <c r="V2789" s="132" t="e">
        <v>#N/A</v>
      </c>
      <c r="W2789" s="132" t="e">
        <v>#N/A</v>
      </c>
      <c r="X2789" s="132" t="e">
        <v>#N/A</v>
      </c>
      <c r="Y2789" s="132" t="e">
        <v>#N/A</v>
      </c>
      <c r="Z2789" s="132" t="e">
        <v>#N/A</v>
      </c>
      <c r="AA2789" s="132" t="e">
        <v>#N/A</v>
      </c>
      <c r="AB2789" s="132" t="e">
        <v>#N/A</v>
      </c>
      <c r="AC2789" s="132" t="e">
        <v>#N/A</v>
      </c>
      <c r="AD2789" s="132" t="e">
        <v>#N/A</v>
      </c>
      <c r="AE2789" s="132" t="e">
        <v>#N/A</v>
      </c>
      <c r="AF2789" s="132" t="e">
        <v>#N/A</v>
      </c>
    </row>
    <row r="2790" spans="1:32">
      <c r="A2790" s="129">
        <v>40581</v>
      </c>
      <c r="B2790" s="132" t="e">
        <v>#N/A</v>
      </c>
      <c r="C2790" s="132" t="e">
        <v>#N/A</v>
      </c>
      <c r="D2790" s="132" t="e">
        <v>#N/A</v>
      </c>
      <c r="E2790" s="132" t="e">
        <v>#N/A</v>
      </c>
      <c r="F2790" s="132" t="e">
        <v>#N/A</v>
      </c>
      <c r="G2790" s="132" t="e">
        <v>#N/A</v>
      </c>
      <c r="H2790" s="132" t="e">
        <v>#N/A</v>
      </c>
      <c r="I2790" s="132" t="e">
        <v>#N/A</v>
      </c>
      <c r="J2790" s="132" t="e">
        <v>#N/A</v>
      </c>
      <c r="K2790" s="132" t="e">
        <v>#N/A</v>
      </c>
      <c r="L2790" s="132" t="e">
        <v>#N/A</v>
      </c>
      <c r="M2790" s="132" t="e">
        <v>#N/A</v>
      </c>
      <c r="N2790" s="132" t="e">
        <v>#N/A</v>
      </c>
      <c r="R2790" s="132" t="e">
        <v>#N/A</v>
      </c>
      <c r="S2790" s="132" t="e">
        <v>#N/A</v>
      </c>
      <c r="T2790" s="132" t="e">
        <v>#N/A</v>
      </c>
      <c r="U2790" s="132" t="e">
        <v>#N/A</v>
      </c>
      <c r="V2790" s="132" t="e">
        <v>#N/A</v>
      </c>
      <c r="W2790" s="132" t="e">
        <v>#N/A</v>
      </c>
      <c r="X2790" s="132" t="e">
        <v>#N/A</v>
      </c>
      <c r="Y2790" s="132" t="e">
        <v>#N/A</v>
      </c>
      <c r="Z2790" s="132" t="e">
        <v>#N/A</v>
      </c>
      <c r="AA2790" s="132" t="e">
        <v>#N/A</v>
      </c>
      <c r="AB2790" s="132" t="e">
        <v>#N/A</v>
      </c>
      <c r="AC2790" s="132" t="e">
        <v>#N/A</v>
      </c>
      <c r="AD2790" s="132" t="e">
        <v>#N/A</v>
      </c>
      <c r="AE2790" s="132" t="e">
        <v>#N/A</v>
      </c>
      <c r="AF2790" s="132" t="e">
        <v>#N/A</v>
      </c>
    </row>
    <row r="2791" spans="1:32">
      <c r="A2791" s="129">
        <v>40582</v>
      </c>
      <c r="B2791" s="132" t="e">
        <v>#N/A</v>
      </c>
      <c r="C2791" s="132" t="e">
        <v>#N/A</v>
      </c>
      <c r="D2791" s="132" t="e">
        <v>#N/A</v>
      </c>
      <c r="E2791" s="132" t="e">
        <v>#N/A</v>
      </c>
      <c r="F2791" s="132" t="e">
        <v>#N/A</v>
      </c>
      <c r="G2791" s="132" t="e">
        <v>#N/A</v>
      </c>
      <c r="H2791" s="132" t="e">
        <v>#N/A</v>
      </c>
      <c r="I2791" s="132" t="e">
        <v>#N/A</v>
      </c>
      <c r="J2791" s="132" t="e">
        <v>#N/A</v>
      </c>
      <c r="K2791" s="132" t="e">
        <v>#N/A</v>
      </c>
      <c r="L2791" s="132" t="e">
        <v>#N/A</v>
      </c>
      <c r="M2791" s="132" t="e">
        <v>#N/A</v>
      </c>
      <c r="N2791" s="132" t="e">
        <v>#N/A</v>
      </c>
      <c r="R2791" s="132" t="e">
        <v>#N/A</v>
      </c>
      <c r="S2791" s="132" t="e">
        <v>#N/A</v>
      </c>
      <c r="T2791" s="132" t="e">
        <v>#N/A</v>
      </c>
      <c r="U2791" s="132" t="e">
        <v>#N/A</v>
      </c>
      <c r="V2791" s="132" t="e">
        <v>#N/A</v>
      </c>
      <c r="W2791" s="132" t="e">
        <v>#N/A</v>
      </c>
      <c r="X2791" s="132" t="e">
        <v>#N/A</v>
      </c>
      <c r="Y2791" s="132" t="e">
        <v>#N/A</v>
      </c>
      <c r="Z2791" s="132" t="e">
        <v>#N/A</v>
      </c>
      <c r="AA2791" s="132" t="e">
        <v>#N/A</v>
      </c>
      <c r="AB2791" s="132" t="e">
        <v>#N/A</v>
      </c>
      <c r="AC2791" s="132" t="e">
        <v>#N/A</v>
      </c>
      <c r="AD2791" s="132" t="e">
        <v>#N/A</v>
      </c>
      <c r="AE2791" s="132" t="e">
        <v>#N/A</v>
      </c>
      <c r="AF2791" s="132" t="e">
        <v>#N/A</v>
      </c>
    </row>
    <row r="2792" spans="1:32">
      <c r="A2792" s="129">
        <v>40583</v>
      </c>
      <c r="B2792" s="132" t="e">
        <v>#N/A</v>
      </c>
      <c r="C2792" s="132" t="e">
        <v>#N/A</v>
      </c>
      <c r="D2792" s="132" t="e">
        <v>#N/A</v>
      </c>
      <c r="E2792" s="132" t="e">
        <v>#N/A</v>
      </c>
      <c r="F2792" s="132" t="e">
        <v>#N/A</v>
      </c>
      <c r="G2792" s="132" t="e">
        <v>#N/A</v>
      </c>
      <c r="H2792" s="132" t="e">
        <v>#N/A</v>
      </c>
      <c r="I2792" s="132" t="e">
        <v>#N/A</v>
      </c>
      <c r="J2792" s="132" t="e">
        <v>#N/A</v>
      </c>
      <c r="K2792" s="132" t="e">
        <v>#N/A</v>
      </c>
      <c r="L2792" s="132" t="e">
        <v>#N/A</v>
      </c>
      <c r="M2792" s="132" t="e">
        <v>#N/A</v>
      </c>
      <c r="N2792" s="132" t="e">
        <v>#N/A</v>
      </c>
      <c r="R2792" s="132" t="e">
        <v>#N/A</v>
      </c>
      <c r="S2792" s="132" t="e">
        <v>#N/A</v>
      </c>
      <c r="T2792" s="132" t="e">
        <v>#N/A</v>
      </c>
      <c r="U2792" s="132" t="e">
        <v>#N/A</v>
      </c>
      <c r="V2792" s="132" t="e">
        <v>#N/A</v>
      </c>
      <c r="W2792" s="132" t="e">
        <v>#N/A</v>
      </c>
      <c r="X2792" s="132" t="e">
        <v>#N/A</v>
      </c>
      <c r="Y2792" s="132" t="e">
        <v>#N/A</v>
      </c>
      <c r="Z2792" s="132" t="e">
        <v>#N/A</v>
      </c>
      <c r="AA2792" s="132" t="e">
        <v>#N/A</v>
      </c>
      <c r="AB2792" s="132" t="e">
        <v>#N/A</v>
      </c>
      <c r="AC2792" s="132" t="e">
        <v>#N/A</v>
      </c>
      <c r="AD2792" s="132" t="e">
        <v>#N/A</v>
      </c>
      <c r="AE2792" s="132" t="e">
        <v>#N/A</v>
      </c>
      <c r="AF2792" s="132" t="e">
        <v>#N/A</v>
      </c>
    </row>
    <row r="2793" spans="1:32">
      <c r="A2793" s="129">
        <v>40584</v>
      </c>
      <c r="B2793" s="132">
        <v>426163</v>
      </c>
      <c r="C2793" s="132">
        <v>37679</v>
      </c>
      <c r="D2793" s="132">
        <v>171647</v>
      </c>
      <c r="E2793" s="132">
        <v>61315</v>
      </c>
      <c r="F2793" s="132">
        <v>90075</v>
      </c>
      <c r="G2793" s="132">
        <v>386938</v>
      </c>
      <c r="H2793" s="132">
        <v>19510</v>
      </c>
      <c r="I2793" s="132">
        <v>15295</v>
      </c>
      <c r="J2793" s="132">
        <v>13900</v>
      </c>
      <c r="K2793" s="132">
        <v>7600</v>
      </c>
      <c r="L2793" s="132">
        <v>2020</v>
      </c>
      <c r="M2793" s="132">
        <v>39225</v>
      </c>
      <c r="N2793" s="132">
        <v>426163</v>
      </c>
      <c r="R2793" s="132">
        <v>62835</v>
      </c>
      <c r="S2793" s="132">
        <v>6890</v>
      </c>
      <c r="T2793" s="132">
        <v>171452</v>
      </c>
      <c r="U2793" s="132">
        <v>62050</v>
      </c>
      <c r="V2793" s="132">
        <v>600</v>
      </c>
      <c r="W2793" s="132">
        <v>0</v>
      </c>
      <c r="X2793" s="132">
        <v>15330</v>
      </c>
      <c r="Y2793" s="132">
        <v>3850</v>
      </c>
      <c r="Z2793" s="132">
        <v>490</v>
      </c>
      <c r="AA2793" s="132">
        <v>0</v>
      </c>
      <c r="AB2793" s="132">
        <v>0</v>
      </c>
      <c r="AC2793" s="132">
        <v>0</v>
      </c>
      <c r="AD2793" s="132">
        <v>0</v>
      </c>
      <c r="AE2793" s="132">
        <v>4500</v>
      </c>
      <c r="AF2793" s="132">
        <v>0</v>
      </c>
    </row>
    <row r="2794" spans="1:32">
      <c r="A2794" s="129">
        <v>40585</v>
      </c>
      <c r="B2794" s="132" t="e">
        <v>#N/A</v>
      </c>
      <c r="C2794" s="132" t="e">
        <v>#N/A</v>
      </c>
      <c r="D2794" s="132" t="e">
        <v>#N/A</v>
      </c>
      <c r="E2794" s="132" t="e">
        <v>#N/A</v>
      </c>
      <c r="F2794" s="132" t="e">
        <v>#N/A</v>
      </c>
      <c r="G2794" s="132" t="e">
        <v>#N/A</v>
      </c>
      <c r="H2794" s="132" t="e">
        <v>#N/A</v>
      </c>
      <c r="I2794" s="132" t="e">
        <v>#N/A</v>
      </c>
      <c r="J2794" s="132" t="e">
        <v>#N/A</v>
      </c>
      <c r="K2794" s="132" t="e">
        <v>#N/A</v>
      </c>
      <c r="L2794" s="132" t="e">
        <v>#N/A</v>
      </c>
      <c r="M2794" s="132" t="e">
        <v>#N/A</v>
      </c>
      <c r="N2794" s="132" t="e">
        <v>#N/A</v>
      </c>
      <c r="R2794" s="132" t="e">
        <v>#N/A</v>
      </c>
      <c r="S2794" s="132" t="e">
        <v>#N/A</v>
      </c>
      <c r="T2794" s="132" t="e">
        <v>#N/A</v>
      </c>
      <c r="U2794" s="132" t="e">
        <v>#N/A</v>
      </c>
      <c r="V2794" s="132" t="e">
        <v>#N/A</v>
      </c>
      <c r="W2794" s="132" t="e">
        <v>#N/A</v>
      </c>
      <c r="X2794" s="132" t="e">
        <v>#N/A</v>
      </c>
      <c r="Y2794" s="132" t="e">
        <v>#N/A</v>
      </c>
      <c r="Z2794" s="132" t="e">
        <v>#N/A</v>
      </c>
      <c r="AA2794" s="132" t="e">
        <v>#N/A</v>
      </c>
      <c r="AB2794" s="132" t="e">
        <v>#N/A</v>
      </c>
      <c r="AC2794" s="132" t="e">
        <v>#N/A</v>
      </c>
      <c r="AD2794" s="132" t="e">
        <v>#N/A</v>
      </c>
      <c r="AE2794" s="132" t="e">
        <v>#N/A</v>
      </c>
      <c r="AF2794" s="132" t="e">
        <v>#N/A</v>
      </c>
    </row>
    <row r="2795" spans="1:32">
      <c r="A2795" s="129">
        <v>40588</v>
      </c>
      <c r="B2795" s="132" t="e">
        <v>#N/A</v>
      </c>
      <c r="C2795" s="132" t="e">
        <v>#N/A</v>
      </c>
      <c r="D2795" s="132" t="e">
        <v>#N/A</v>
      </c>
      <c r="E2795" s="132" t="e">
        <v>#N/A</v>
      </c>
      <c r="F2795" s="132" t="e">
        <v>#N/A</v>
      </c>
      <c r="G2795" s="132" t="e">
        <v>#N/A</v>
      </c>
      <c r="H2795" s="132" t="e">
        <v>#N/A</v>
      </c>
      <c r="I2795" s="132" t="e">
        <v>#N/A</v>
      </c>
      <c r="J2795" s="132" t="e">
        <v>#N/A</v>
      </c>
      <c r="K2795" s="132" t="e">
        <v>#N/A</v>
      </c>
      <c r="L2795" s="132" t="e">
        <v>#N/A</v>
      </c>
      <c r="M2795" s="132" t="e">
        <v>#N/A</v>
      </c>
      <c r="N2795" s="132" t="e">
        <v>#N/A</v>
      </c>
      <c r="R2795" s="132" t="e">
        <v>#N/A</v>
      </c>
      <c r="S2795" s="132" t="e">
        <v>#N/A</v>
      </c>
      <c r="T2795" s="132" t="e">
        <v>#N/A</v>
      </c>
      <c r="U2795" s="132" t="e">
        <v>#N/A</v>
      </c>
      <c r="V2795" s="132" t="e">
        <v>#N/A</v>
      </c>
      <c r="W2795" s="132" t="e">
        <v>#N/A</v>
      </c>
      <c r="X2795" s="132" t="e">
        <v>#N/A</v>
      </c>
      <c r="Y2795" s="132" t="e">
        <v>#N/A</v>
      </c>
      <c r="Z2795" s="132" t="e">
        <v>#N/A</v>
      </c>
      <c r="AA2795" s="132" t="e">
        <v>#N/A</v>
      </c>
      <c r="AB2795" s="132" t="e">
        <v>#N/A</v>
      </c>
      <c r="AC2795" s="132" t="e">
        <v>#N/A</v>
      </c>
      <c r="AD2795" s="132" t="e">
        <v>#N/A</v>
      </c>
      <c r="AE2795" s="132" t="e">
        <v>#N/A</v>
      </c>
      <c r="AF2795" s="132" t="e">
        <v>#N/A</v>
      </c>
    </row>
    <row r="2796" spans="1:32">
      <c r="A2796" s="129">
        <v>40589</v>
      </c>
      <c r="B2796" s="132">
        <v>610087</v>
      </c>
      <c r="C2796" s="132">
        <v>56185</v>
      </c>
      <c r="D2796" s="132">
        <v>255829</v>
      </c>
      <c r="E2796" s="132">
        <v>87772</v>
      </c>
      <c r="F2796" s="132">
        <v>115005</v>
      </c>
      <c r="G2796" s="132">
        <v>552675</v>
      </c>
      <c r="H2796" s="132">
        <v>23215</v>
      </c>
      <c r="I2796" s="132">
        <v>26427</v>
      </c>
      <c r="J2796" s="132">
        <v>16400</v>
      </c>
      <c r="K2796" s="132">
        <v>13105</v>
      </c>
      <c r="L2796" s="132">
        <v>3020</v>
      </c>
      <c r="M2796" s="132">
        <v>57412</v>
      </c>
      <c r="N2796" s="132">
        <v>610087</v>
      </c>
      <c r="R2796" s="132">
        <v>88465</v>
      </c>
      <c r="S2796" s="132">
        <v>26890</v>
      </c>
      <c r="T2796" s="132">
        <v>191575</v>
      </c>
      <c r="U2796" s="132">
        <v>81245</v>
      </c>
      <c r="V2796" s="132">
        <v>600</v>
      </c>
      <c r="W2796" s="132">
        <v>0</v>
      </c>
      <c r="X2796" s="132">
        <v>35730</v>
      </c>
      <c r="Y2796" s="132">
        <v>3850</v>
      </c>
      <c r="Z2796" s="132">
        <v>490</v>
      </c>
      <c r="AA2796" s="132">
        <v>0</v>
      </c>
      <c r="AB2796" s="132">
        <v>0</v>
      </c>
      <c r="AC2796" s="132">
        <v>0</v>
      </c>
      <c r="AD2796" s="132">
        <v>0</v>
      </c>
      <c r="AE2796" s="132">
        <v>27666</v>
      </c>
      <c r="AF2796" s="132">
        <v>1320</v>
      </c>
    </row>
    <row r="2797" spans="1:32">
      <c r="A2797" s="129">
        <v>40590</v>
      </c>
      <c r="B2797" s="132" t="e">
        <v>#N/A</v>
      </c>
      <c r="C2797" s="132" t="e">
        <v>#N/A</v>
      </c>
      <c r="D2797" s="132" t="e">
        <v>#N/A</v>
      </c>
      <c r="E2797" s="132" t="e">
        <v>#N/A</v>
      </c>
      <c r="F2797" s="132" t="e">
        <v>#N/A</v>
      </c>
      <c r="G2797" s="132" t="e">
        <v>#N/A</v>
      </c>
      <c r="H2797" s="132" t="e">
        <v>#N/A</v>
      </c>
      <c r="I2797" s="132" t="e">
        <v>#N/A</v>
      </c>
      <c r="J2797" s="132" t="e">
        <v>#N/A</v>
      </c>
      <c r="K2797" s="132" t="e">
        <v>#N/A</v>
      </c>
      <c r="L2797" s="132" t="e">
        <v>#N/A</v>
      </c>
      <c r="M2797" s="132" t="e">
        <v>#N/A</v>
      </c>
      <c r="N2797" s="132" t="e">
        <v>#N/A</v>
      </c>
      <c r="R2797" s="132" t="e">
        <v>#N/A</v>
      </c>
      <c r="S2797" s="132" t="e">
        <v>#N/A</v>
      </c>
      <c r="T2797" s="132" t="e">
        <v>#N/A</v>
      </c>
      <c r="U2797" s="132" t="e">
        <v>#N/A</v>
      </c>
      <c r="V2797" s="132" t="e">
        <v>#N/A</v>
      </c>
      <c r="W2797" s="132" t="e">
        <v>#N/A</v>
      </c>
      <c r="X2797" s="132" t="e">
        <v>#N/A</v>
      </c>
      <c r="Y2797" s="132" t="e">
        <v>#N/A</v>
      </c>
      <c r="Z2797" s="132" t="e">
        <v>#N/A</v>
      </c>
      <c r="AA2797" s="132" t="e">
        <v>#N/A</v>
      </c>
      <c r="AB2797" s="132" t="e">
        <v>#N/A</v>
      </c>
      <c r="AC2797" s="132" t="e">
        <v>#N/A</v>
      </c>
      <c r="AD2797" s="132" t="e">
        <v>#N/A</v>
      </c>
      <c r="AE2797" s="132" t="e">
        <v>#N/A</v>
      </c>
      <c r="AF2797" s="132" t="e">
        <v>#N/A</v>
      </c>
    </row>
    <row r="2798" spans="1:32">
      <c r="A2798" s="129">
        <v>40591</v>
      </c>
      <c r="B2798" s="132" t="e">
        <v>#N/A</v>
      </c>
      <c r="C2798" s="132" t="e">
        <v>#N/A</v>
      </c>
      <c r="D2798" s="132" t="e">
        <v>#N/A</v>
      </c>
      <c r="E2798" s="132" t="e">
        <v>#N/A</v>
      </c>
      <c r="F2798" s="132" t="e">
        <v>#N/A</v>
      </c>
      <c r="G2798" s="132" t="e">
        <v>#N/A</v>
      </c>
      <c r="H2798" s="132" t="e">
        <v>#N/A</v>
      </c>
      <c r="I2798" s="132" t="e">
        <v>#N/A</v>
      </c>
      <c r="J2798" s="132" t="e">
        <v>#N/A</v>
      </c>
      <c r="K2798" s="132" t="e">
        <v>#N/A</v>
      </c>
      <c r="L2798" s="132" t="e">
        <v>#N/A</v>
      </c>
      <c r="M2798" s="132" t="e">
        <v>#N/A</v>
      </c>
      <c r="N2798" s="132" t="e">
        <v>#N/A</v>
      </c>
      <c r="R2798" s="132" t="e">
        <v>#N/A</v>
      </c>
      <c r="S2798" s="132" t="e">
        <v>#N/A</v>
      </c>
      <c r="T2798" s="132" t="e">
        <v>#N/A</v>
      </c>
      <c r="U2798" s="132" t="e">
        <v>#N/A</v>
      </c>
      <c r="V2798" s="132" t="e">
        <v>#N/A</v>
      </c>
      <c r="W2798" s="132" t="e">
        <v>#N/A</v>
      </c>
      <c r="X2798" s="132" t="e">
        <v>#N/A</v>
      </c>
      <c r="Y2798" s="132" t="e">
        <v>#N/A</v>
      </c>
      <c r="Z2798" s="132" t="e">
        <v>#N/A</v>
      </c>
      <c r="AA2798" s="132" t="e">
        <v>#N/A</v>
      </c>
      <c r="AB2798" s="132" t="e">
        <v>#N/A</v>
      </c>
      <c r="AC2798" s="132" t="e">
        <v>#N/A</v>
      </c>
      <c r="AD2798" s="132" t="e">
        <v>#N/A</v>
      </c>
      <c r="AE2798" s="132" t="e">
        <v>#N/A</v>
      </c>
      <c r="AF2798" s="132" t="e">
        <v>#N/A</v>
      </c>
    </row>
    <row r="2799" spans="1:32">
      <c r="A2799" s="129">
        <v>40592</v>
      </c>
      <c r="B2799" s="132" t="e">
        <v>#N/A</v>
      </c>
      <c r="C2799" s="132" t="e">
        <v>#N/A</v>
      </c>
      <c r="D2799" s="132" t="e">
        <v>#N/A</v>
      </c>
      <c r="E2799" s="132" t="e">
        <v>#N/A</v>
      </c>
      <c r="F2799" s="132" t="e">
        <v>#N/A</v>
      </c>
      <c r="G2799" s="132" t="e">
        <v>#N/A</v>
      </c>
      <c r="H2799" s="132" t="e">
        <v>#N/A</v>
      </c>
      <c r="I2799" s="132" t="e">
        <v>#N/A</v>
      </c>
      <c r="J2799" s="132" t="e">
        <v>#N/A</v>
      </c>
      <c r="K2799" s="132" t="e">
        <v>#N/A</v>
      </c>
      <c r="L2799" s="132" t="e">
        <v>#N/A</v>
      </c>
      <c r="M2799" s="132" t="e">
        <v>#N/A</v>
      </c>
      <c r="N2799" s="132" t="e">
        <v>#N/A</v>
      </c>
      <c r="R2799" s="132" t="e">
        <v>#N/A</v>
      </c>
      <c r="S2799" s="132" t="e">
        <v>#N/A</v>
      </c>
      <c r="T2799" s="132" t="e">
        <v>#N/A</v>
      </c>
      <c r="U2799" s="132" t="e">
        <v>#N/A</v>
      </c>
      <c r="V2799" s="132" t="e">
        <v>#N/A</v>
      </c>
      <c r="W2799" s="132" t="e">
        <v>#N/A</v>
      </c>
      <c r="X2799" s="132" t="e">
        <v>#N/A</v>
      </c>
      <c r="Y2799" s="132" t="e">
        <v>#N/A</v>
      </c>
      <c r="Z2799" s="132" t="e">
        <v>#N/A</v>
      </c>
      <c r="AA2799" s="132" t="e">
        <v>#N/A</v>
      </c>
      <c r="AB2799" s="132" t="e">
        <v>#N/A</v>
      </c>
      <c r="AC2799" s="132" t="e">
        <v>#N/A</v>
      </c>
      <c r="AD2799" s="132" t="e">
        <v>#N/A</v>
      </c>
      <c r="AE2799" s="132" t="e">
        <v>#N/A</v>
      </c>
      <c r="AF2799" s="132" t="e">
        <v>#N/A</v>
      </c>
    </row>
    <row r="2800" spans="1:32">
      <c r="A2800" s="129">
        <v>40596</v>
      </c>
      <c r="B2800" s="132" t="e">
        <v>#N/A</v>
      </c>
      <c r="C2800" s="132" t="e">
        <v>#N/A</v>
      </c>
      <c r="D2800" s="132" t="e">
        <v>#N/A</v>
      </c>
      <c r="E2800" s="132" t="e">
        <v>#N/A</v>
      </c>
      <c r="F2800" s="132" t="e">
        <v>#N/A</v>
      </c>
      <c r="G2800" s="132" t="e">
        <v>#N/A</v>
      </c>
      <c r="H2800" s="132" t="e">
        <v>#N/A</v>
      </c>
      <c r="I2800" s="132" t="e">
        <v>#N/A</v>
      </c>
      <c r="J2800" s="132" t="e">
        <v>#N/A</v>
      </c>
      <c r="K2800" s="132" t="e">
        <v>#N/A</v>
      </c>
      <c r="L2800" s="132" t="e">
        <v>#N/A</v>
      </c>
      <c r="M2800" s="132" t="e">
        <v>#N/A</v>
      </c>
      <c r="N2800" s="132" t="e">
        <v>#N/A</v>
      </c>
      <c r="R2800" s="132" t="e">
        <v>#N/A</v>
      </c>
      <c r="S2800" s="132" t="e">
        <v>#N/A</v>
      </c>
      <c r="T2800" s="132" t="e">
        <v>#N/A</v>
      </c>
      <c r="U2800" s="132" t="e">
        <v>#N/A</v>
      </c>
      <c r="V2800" s="132" t="e">
        <v>#N/A</v>
      </c>
      <c r="W2800" s="132" t="e">
        <v>#N/A</v>
      </c>
      <c r="X2800" s="132" t="e">
        <v>#N/A</v>
      </c>
      <c r="Y2800" s="132" t="e">
        <v>#N/A</v>
      </c>
      <c r="Z2800" s="132" t="e">
        <v>#N/A</v>
      </c>
      <c r="AA2800" s="132" t="e">
        <v>#N/A</v>
      </c>
      <c r="AB2800" s="132" t="e">
        <v>#N/A</v>
      </c>
      <c r="AC2800" s="132" t="e">
        <v>#N/A</v>
      </c>
      <c r="AD2800" s="132" t="e">
        <v>#N/A</v>
      </c>
      <c r="AE2800" s="132" t="e">
        <v>#N/A</v>
      </c>
      <c r="AF2800" s="132" t="e">
        <v>#N/A</v>
      </c>
    </row>
    <row r="2801" spans="1:32">
      <c r="A2801" s="129">
        <v>40597</v>
      </c>
      <c r="B2801" s="132" t="e">
        <v>#N/A</v>
      </c>
      <c r="C2801" s="132" t="e">
        <v>#N/A</v>
      </c>
      <c r="D2801" s="132" t="e">
        <v>#N/A</v>
      </c>
      <c r="E2801" s="132" t="e">
        <v>#N/A</v>
      </c>
      <c r="F2801" s="132" t="e">
        <v>#N/A</v>
      </c>
      <c r="G2801" s="132" t="e">
        <v>#N/A</v>
      </c>
      <c r="H2801" s="132" t="e">
        <v>#N/A</v>
      </c>
      <c r="I2801" s="132" t="e">
        <v>#N/A</v>
      </c>
      <c r="J2801" s="132" t="e">
        <v>#N/A</v>
      </c>
      <c r="K2801" s="132" t="e">
        <v>#N/A</v>
      </c>
      <c r="L2801" s="132" t="e">
        <v>#N/A</v>
      </c>
      <c r="M2801" s="132" t="e">
        <v>#N/A</v>
      </c>
      <c r="N2801" s="132" t="e">
        <v>#N/A</v>
      </c>
      <c r="R2801" s="132" t="e">
        <v>#N/A</v>
      </c>
      <c r="S2801" s="132" t="e">
        <v>#N/A</v>
      </c>
      <c r="T2801" s="132" t="e">
        <v>#N/A</v>
      </c>
      <c r="U2801" s="132" t="e">
        <v>#N/A</v>
      </c>
      <c r="V2801" s="132" t="e">
        <v>#N/A</v>
      </c>
      <c r="W2801" s="132" t="e">
        <v>#N/A</v>
      </c>
      <c r="X2801" s="132" t="e">
        <v>#N/A</v>
      </c>
      <c r="Y2801" s="132" t="e">
        <v>#N/A</v>
      </c>
      <c r="Z2801" s="132" t="e">
        <v>#N/A</v>
      </c>
      <c r="AA2801" s="132" t="e">
        <v>#N/A</v>
      </c>
      <c r="AB2801" s="132" t="e">
        <v>#N/A</v>
      </c>
      <c r="AC2801" s="132" t="e">
        <v>#N/A</v>
      </c>
      <c r="AD2801" s="132" t="e">
        <v>#N/A</v>
      </c>
      <c r="AE2801" s="132" t="e">
        <v>#N/A</v>
      </c>
      <c r="AF2801" s="132" t="e">
        <v>#N/A</v>
      </c>
    </row>
    <row r="2802" spans="1:32">
      <c r="A2802" s="129">
        <v>40598</v>
      </c>
      <c r="B2802" s="132" t="e">
        <v>#N/A</v>
      </c>
      <c r="C2802" s="132" t="e">
        <v>#N/A</v>
      </c>
      <c r="D2802" s="132" t="e">
        <v>#N/A</v>
      </c>
      <c r="E2802" s="132" t="e">
        <v>#N/A</v>
      </c>
      <c r="F2802" s="132" t="e">
        <v>#N/A</v>
      </c>
      <c r="G2802" s="132" t="e">
        <v>#N/A</v>
      </c>
      <c r="H2802" s="132" t="e">
        <v>#N/A</v>
      </c>
      <c r="I2802" s="132" t="e">
        <v>#N/A</v>
      </c>
      <c r="J2802" s="132" t="e">
        <v>#N/A</v>
      </c>
      <c r="K2802" s="132" t="e">
        <v>#N/A</v>
      </c>
      <c r="L2802" s="132" t="e">
        <v>#N/A</v>
      </c>
      <c r="M2802" s="132" t="e">
        <v>#N/A</v>
      </c>
      <c r="N2802" s="132" t="e">
        <v>#N/A</v>
      </c>
      <c r="R2802" s="132" t="e">
        <v>#N/A</v>
      </c>
      <c r="S2802" s="132" t="e">
        <v>#N/A</v>
      </c>
      <c r="T2802" s="132" t="e">
        <v>#N/A</v>
      </c>
      <c r="U2802" s="132" t="e">
        <v>#N/A</v>
      </c>
      <c r="V2802" s="132" t="e">
        <v>#N/A</v>
      </c>
      <c r="W2802" s="132" t="e">
        <v>#N/A</v>
      </c>
      <c r="X2802" s="132" t="e">
        <v>#N/A</v>
      </c>
      <c r="Y2802" s="132" t="e">
        <v>#N/A</v>
      </c>
      <c r="Z2802" s="132" t="e">
        <v>#N/A</v>
      </c>
      <c r="AA2802" s="132" t="e">
        <v>#N/A</v>
      </c>
      <c r="AB2802" s="132" t="e">
        <v>#N/A</v>
      </c>
      <c r="AC2802" s="132" t="e">
        <v>#N/A</v>
      </c>
      <c r="AD2802" s="132" t="e">
        <v>#N/A</v>
      </c>
      <c r="AE2802" s="132" t="e">
        <v>#N/A</v>
      </c>
      <c r="AF2802" s="132" t="e">
        <v>#N/A</v>
      </c>
    </row>
    <row r="2803" spans="1:32">
      <c r="A2803" s="129">
        <v>40599</v>
      </c>
      <c r="B2803" s="132">
        <v>957224</v>
      </c>
      <c r="C2803" s="132">
        <v>77399</v>
      </c>
      <c r="D2803" s="132">
        <v>457815</v>
      </c>
      <c r="E2803" s="132">
        <v>116373</v>
      </c>
      <c r="F2803" s="132">
        <v>155020</v>
      </c>
      <c r="G2803" s="132">
        <v>870682</v>
      </c>
      <c r="H2803" s="132">
        <v>38685</v>
      </c>
      <c r="I2803" s="132">
        <v>35097</v>
      </c>
      <c r="J2803" s="132">
        <v>29177</v>
      </c>
      <c r="K2803" s="132">
        <v>22104</v>
      </c>
      <c r="L2803" s="132">
        <v>4910</v>
      </c>
      <c r="M2803" s="132">
        <v>86542</v>
      </c>
      <c r="N2803" s="132">
        <v>957224</v>
      </c>
      <c r="R2803" s="132">
        <v>101457</v>
      </c>
      <c r="S2803" s="132">
        <v>51790</v>
      </c>
      <c r="T2803" s="132">
        <v>272840</v>
      </c>
      <c r="U2803" s="132">
        <v>102245</v>
      </c>
      <c r="V2803" s="132">
        <v>600</v>
      </c>
      <c r="W2803" s="132">
        <v>900</v>
      </c>
      <c r="X2803" s="132">
        <v>61085</v>
      </c>
      <c r="Y2803" s="132">
        <v>17800</v>
      </c>
      <c r="Z2803" s="132">
        <v>16660</v>
      </c>
      <c r="AA2803" s="132">
        <v>0</v>
      </c>
      <c r="AB2803" s="132">
        <v>0</v>
      </c>
      <c r="AC2803" s="132">
        <v>0</v>
      </c>
      <c r="AD2803" s="132">
        <v>0</v>
      </c>
      <c r="AE2803" s="132">
        <v>47426</v>
      </c>
      <c r="AF2803" s="132">
        <v>11170</v>
      </c>
    </row>
    <row r="2804" spans="1:32">
      <c r="A2804" s="129">
        <v>40602</v>
      </c>
      <c r="B2804" s="132">
        <v>1092620</v>
      </c>
      <c r="C2804" s="132">
        <v>79399</v>
      </c>
      <c r="D2804" s="132">
        <v>499820</v>
      </c>
      <c r="E2804" s="132">
        <v>121723</v>
      </c>
      <c r="F2804" s="132">
        <v>213191</v>
      </c>
      <c r="G2804" s="132">
        <v>988908</v>
      </c>
      <c r="H2804" s="132">
        <v>40185</v>
      </c>
      <c r="I2804" s="132">
        <v>42667</v>
      </c>
      <c r="J2804" s="132">
        <v>32477</v>
      </c>
      <c r="K2804" s="132">
        <v>29004</v>
      </c>
      <c r="L2804" s="132">
        <v>4910</v>
      </c>
      <c r="M2804" s="132">
        <v>103712</v>
      </c>
      <c r="N2804" s="132">
        <v>1092620</v>
      </c>
      <c r="R2804" s="132">
        <v>101457</v>
      </c>
      <c r="S2804" s="132">
        <v>51790</v>
      </c>
      <c r="T2804" s="132">
        <v>291790</v>
      </c>
      <c r="U2804" s="132">
        <v>105245</v>
      </c>
      <c r="V2804" s="132">
        <v>600</v>
      </c>
      <c r="W2804" s="132">
        <v>900</v>
      </c>
      <c r="X2804" s="132">
        <v>61085</v>
      </c>
      <c r="Y2804" s="132">
        <v>22150</v>
      </c>
      <c r="Z2804" s="132">
        <v>16660</v>
      </c>
      <c r="AA2804" s="132">
        <v>0</v>
      </c>
      <c r="AB2804" s="132">
        <v>0</v>
      </c>
      <c r="AC2804" s="132">
        <v>0</v>
      </c>
      <c r="AD2804" s="132">
        <v>0</v>
      </c>
      <c r="AE2804" s="132">
        <v>51026</v>
      </c>
      <c r="AF2804" s="132">
        <v>13570</v>
      </c>
    </row>
    <row r="2805" spans="1:32">
      <c r="A2805" s="129">
        <v>40603</v>
      </c>
      <c r="B2805" s="132" t="e">
        <v>#N/A</v>
      </c>
      <c r="C2805" s="132" t="e">
        <v>#N/A</v>
      </c>
      <c r="D2805" s="132" t="e">
        <v>#N/A</v>
      </c>
      <c r="E2805" s="132" t="e">
        <v>#N/A</v>
      </c>
      <c r="F2805" s="132" t="e">
        <v>#N/A</v>
      </c>
      <c r="G2805" s="132" t="e">
        <v>#N/A</v>
      </c>
      <c r="H2805" s="132" t="e">
        <v>#N/A</v>
      </c>
      <c r="I2805" s="132" t="e">
        <v>#N/A</v>
      </c>
      <c r="J2805" s="132" t="e">
        <v>#N/A</v>
      </c>
      <c r="K2805" s="132" t="e">
        <v>#N/A</v>
      </c>
      <c r="L2805" s="132" t="e">
        <v>#N/A</v>
      </c>
      <c r="M2805" s="132" t="e">
        <v>#N/A</v>
      </c>
      <c r="N2805" s="132" t="e">
        <v>#N/A</v>
      </c>
      <c r="R2805" s="132" t="e">
        <v>#N/A</v>
      </c>
      <c r="S2805" s="132" t="e">
        <v>#N/A</v>
      </c>
      <c r="T2805" s="132" t="e">
        <v>#N/A</v>
      </c>
      <c r="U2805" s="132" t="e">
        <v>#N/A</v>
      </c>
      <c r="V2805" s="132" t="e">
        <v>#N/A</v>
      </c>
      <c r="W2805" s="132" t="e">
        <v>#N/A</v>
      </c>
      <c r="X2805" s="132" t="e">
        <v>#N/A</v>
      </c>
      <c r="Y2805" s="132" t="e">
        <v>#N/A</v>
      </c>
      <c r="Z2805" s="132" t="e">
        <v>#N/A</v>
      </c>
      <c r="AA2805" s="132" t="e">
        <v>#N/A</v>
      </c>
      <c r="AB2805" s="132" t="e">
        <v>#N/A</v>
      </c>
      <c r="AC2805" s="132" t="e">
        <v>#N/A</v>
      </c>
      <c r="AD2805" s="132" t="e">
        <v>#N/A</v>
      </c>
      <c r="AE2805" s="132" t="e">
        <v>#N/A</v>
      </c>
      <c r="AF2805" s="132" t="e">
        <v>#N/A</v>
      </c>
    </row>
    <row r="2806" spans="1:32">
      <c r="A2806" s="129">
        <v>40604</v>
      </c>
      <c r="B2806" s="132" t="e">
        <v>#N/A</v>
      </c>
      <c r="C2806" s="132" t="e">
        <v>#N/A</v>
      </c>
      <c r="D2806" s="132" t="e">
        <v>#N/A</v>
      </c>
      <c r="E2806" s="132" t="e">
        <v>#N/A</v>
      </c>
      <c r="F2806" s="132" t="e">
        <v>#N/A</v>
      </c>
      <c r="G2806" s="132" t="e">
        <v>#N/A</v>
      </c>
      <c r="H2806" s="132" t="e">
        <v>#N/A</v>
      </c>
      <c r="I2806" s="132" t="e">
        <v>#N/A</v>
      </c>
      <c r="J2806" s="132" t="e">
        <v>#N/A</v>
      </c>
      <c r="K2806" s="132" t="e">
        <v>#N/A</v>
      </c>
      <c r="L2806" s="132" t="e">
        <v>#N/A</v>
      </c>
      <c r="M2806" s="132" t="e">
        <v>#N/A</v>
      </c>
      <c r="N2806" s="132" t="e">
        <v>#N/A</v>
      </c>
      <c r="R2806" s="132" t="e">
        <v>#N/A</v>
      </c>
      <c r="S2806" s="132" t="e">
        <v>#N/A</v>
      </c>
      <c r="T2806" s="132" t="e">
        <v>#N/A</v>
      </c>
      <c r="U2806" s="132" t="e">
        <v>#N/A</v>
      </c>
      <c r="V2806" s="132" t="e">
        <v>#N/A</v>
      </c>
      <c r="W2806" s="132" t="e">
        <v>#N/A</v>
      </c>
      <c r="X2806" s="132" t="e">
        <v>#N/A</v>
      </c>
      <c r="Y2806" s="132" t="e">
        <v>#N/A</v>
      </c>
      <c r="Z2806" s="132" t="e">
        <v>#N/A</v>
      </c>
      <c r="AA2806" s="132" t="e">
        <v>#N/A</v>
      </c>
      <c r="AB2806" s="132" t="e">
        <v>#N/A</v>
      </c>
      <c r="AC2806" s="132" t="e">
        <v>#N/A</v>
      </c>
      <c r="AD2806" s="132" t="e">
        <v>#N/A</v>
      </c>
      <c r="AE2806" s="132" t="e">
        <v>#N/A</v>
      </c>
      <c r="AF2806" s="132" t="e">
        <v>#N/A</v>
      </c>
    </row>
    <row r="2807" spans="1:32">
      <c r="A2807" s="129">
        <v>40605</v>
      </c>
      <c r="B2807" s="132" t="e">
        <v>#N/A</v>
      </c>
      <c r="C2807" s="132" t="e">
        <v>#N/A</v>
      </c>
      <c r="D2807" s="132" t="e">
        <v>#N/A</v>
      </c>
      <c r="E2807" s="132" t="e">
        <v>#N/A</v>
      </c>
      <c r="F2807" s="132" t="e">
        <v>#N/A</v>
      </c>
      <c r="G2807" s="132" t="e">
        <v>#N/A</v>
      </c>
      <c r="H2807" s="132" t="e">
        <v>#N/A</v>
      </c>
      <c r="I2807" s="132" t="e">
        <v>#N/A</v>
      </c>
      <c r="J2807" s="132" t="e">
        <v>#N/A</v>
      </c>
      <c r="K2807" s="132" t="e">
        <v>#N/A</v>
      </c>
      <c r="L2807" s="132" t="e">
        <v>#N/A</v>
      </c>
      <c r="M2807" s="132" t="e">
        <v>#N/A</v>
      </c>
      <c r="N2807" s="132" t="e">
        <v>#N/A</v>
      </c>
      <c r="R2807" s="132" t="e">
        <v>#N/A</v>
      </c>
      <c r="S2807" s="132" t="e">
        <v>#N/A</v>
      </c>
      <c r="T2807" s="132" t="e">
        <v>#N/A</v>
      </c>
      <c r="U2807" s="132" t="e">
        <v>#N/A</v>
      </c>
      <c r="V2807" s="132" t="e">
        <v>#N/A</v>
      </c>
      <c r="W2807" s="132" t="e">
        <v>#N/A</v>
      </c>
      <c r="X2807" s="132" t="e">
        <v>#N/A</v>
      </c>
      <c r="Y2807" s="132" t="e">
        <v>#N/A</v>
      </c>
      <c r="Z2807" s="132" t="e">
        <v>#N/A</v>
      </c>
      <c r="AA2807" s="132" t="e">
        <v>#N/A</v>
      </c>
      <c r="AB2807" s="132" t="e">
        <v>#N/A</v>
      </c>
      <c r="AC2807" s="132" t="e">
        <v>#N/A</v>
      </c>
      <c r="AD2807" s="132" t="e">
        <v>#N/A</v>
      </c>
      <c r="AE2807" s="132" t="e">
        <v>#N/A</v>
      </c>
      <c r="AF2807" s="132" t="e">
        <v>#N/A</v>
      </c>
    </row>
    <row r="2808" spans="1:32">
      <c r="A2808" s="129">
        <v>40606</v>
      </c>
      <c r="B2808" s="132" t="e">
        <v>#N/A</v>
      </c>
      <c r="C2808" s="132" t="e">
        <v>#N/A</v>
      </c>
      <c r="D2808" s="132" t="e">
        <v>#N/A</v>
      </c>
      <c r="E2808" s="132" t="e">
        <v>#N/A</v>
      </c>
      <c r="F2808" s="132" t="e">
        <v>#N/A</v>
      </c>
      <c r="G2808" s="132" t="e">
        <v>#N/A</v>
      </c>
      <c r="H2808" s="132" t="e">
        <v>#N/A</v>
      </c>
      <c r="I2808" s="132" t="e">
        <v>#N/A</v>
      </c>
      <c r="J2808" s="132" t="e">
        <v>#N/A</v>
      </c>
      <c r="K2808" s="132" t="e">
        <v>#N/A</v>
      </c>
      <c r="L2808" s="132" t="e">
        <v>#N/A</v>
      </c>
      <c r="M2808" s="132" t="e">
        <v>#N/A</v>
      </c>
      <c r="N2808" s="132" t="e">
        <v>#N/A</v>
      </c>
      <c r="R2808" s="132" t="e">
        <v>#N/A</v>
      </c>
      <c r="S2808" s="132" t="e">
        <v>#N/A</v>
      </c>
      <c r="T2808" s="132" t="e">
        <v>#N/A</v>
      </c>
      <c r="U2808" s="132" t="e">
        <v>#N/A</v>
      </c>
      <c r="V2808" s="132" t="e">
        <v>#N/A</v>
      </c>
      <c r="W2808" s="132" t="e">
        <v>#N/A</v>
      </c>
      <c r="X2808" s="132" t="e">
        <v>#N/A</v>
      </c>
      <c r="Y2808" s="132" t="e">
        <v>#N/A</v>
      </c>
      <c r="Z2808" s="132" t="e">
        <v>#N/A</v>
      </c>
      <c r="AA2808" s="132" t="e">
        <v>#N/A</v>
      </c>
      <c r="AB2808" s="132" t="e">
        <v>#N/A</v>
      </c>
      <c r="AC2808" s="132" t="e">
        <v>#N/A</v>
      </c>
      <c r="AD2808" s="132" t="e">
        <v>#N/A</v>
      </c>
      <c r="AE2808" s="132" t="e">
        <v>#N/A</v>
      </c>
      <c r="AF2808" s="132" t="e">
        <v>#N/A</v>
      </c>
    </row>
    <row r="2809" spans="1:32">
      <c r="A2809" s="129">
        <v>40609</v>
      </c>
      <c r="B2809" s="132" t="e">
        <v>#N/A</v>
      </c>
      <c r="C2809" s="132" t="e">
        <v>#N/A</v>
      </c>
      <c r="D2809" s="132" t="e">
        <v>#N/A</v>
      </c>
      <c r="E2809" s="132" t="e">
        <v>#N/A</v>
      </c>
      <c r="F2809" s="132" t="e">
        <v>#N/A</v>
      </c>
      <c r="G2809" s="132" t="e">
        <v>#N/A</v>
      </c>
      <c r="H2809" s="132" t="e">
        <v>#N/A</v>
      </c>
      <c r="I2809" s="132" t="e">
        <v>#N/A</v>
      </c>
      <c r="J2809" s="132" t="e">
        <v>#N/A</v>
      </c>
      <c r="K2809" s="132" t="e">
        <v>#N/A</v>
      </c>
      <c r="L2809" s="132" t="e">
        <v>#N/A</v>
      </c>
      <c r="M2809" s="132" t="e">
        <v>#N/A</v>
      </c>
      <c r="N2809" s="132" t="e">
        <v>#N/A</v>
      </c>
      <c r="R2809" s="132" t="e">
        <v>#N/A</v>
      </c>
      <c r="S2809" s="132" t="e">
        <v>#N/A</v>
      </c>
      <c r="T2809" s="132" t="e">
        <v>#N/A</v>
      </c>
      <c r="U2809" s="132" t="e">
        <v>#N/A</v>
      </c>
      <c r="V2809" s="132" t="e">
        <v>#N/A</v>
      </c>
      <c r="W2809" s="132" t="e">
        <v>#N/A</v>
      </c>
      <c r="X2809" s="132" t="e">
        <v>#N/A</v>
      </c>
      <c r="Y2809" s="132" t="e">
        <v>#N/A</v>
      </c>
      <c r="Z2809" s="132" t="e">
        <v>#N/A</v>
      </c>
      <c r="AA2809" s="132" t="e">
        <v>#N/A</v>
      </c>
      <c r="AB2809" s="132" t="e">
        <v>#N/A</v>
      </c>
      <c r="AC2809" s="132" t="e">
        <v>#N/A</v>
      </c>
      <c r="AD2809" s="132" t="e">
        <v>#N/A</v>
      </c>
      <c r="AE2809" s="132" t="e">
        <v>#N/A</v>
      </c>
      <c r="AF2809" s="132" t="e">
        <v>#N/A</v>
      </c>
    </row>
    <row r="2810" spans="1:32">
      <c r="A2810" s="129">
        <v>40610</v>
      </c>
      <c r="B2810" s="132" t="e">
        <v>#N/A</v>
      </c>
      <c r="C2810" s="132" t="e">
        <v>#N/A</v>
      </c>
      <c r="D2810" s="132" t="e">
        <v>#N/A</v>
      </c>
      <c r="E2810" s="132" t="e">
        <v>#N/A</v>
      </c>
      <c r="F2810" s="132" t="e">
        <v>#N/A</v>
      </c>
      <c r="G2810" s="132" t="e">
        <v>#N/A</v>
      </c>
      <c r="H2810" s="132" t="e">
        <v>#N/A</v>
      </c>
      <c r="I2810" s="132" t="e">
        <v>#N/A</v>
      </c>
      <c r="J2810" s="132" t="e">
        <v>#N/A</v>
      </c>
      <c r="K2810" s="132" t="e">
        <v>#N/A</v>
      </c>
      <c r="L2810" s="132" t="e">
        <v>#N/A</v>
      </c>
      <c r="M2810" s="132" t="e">
        <v>#N/A</v>
      </c>
      <c r="N2810" s="132" t="e">
        <v>#N/A</v>
      </c>
      <c r="R2810" s="132" t="e">
        <v>#N/A</v>
      </c>
      <c r="S2810" s="132" t="e">
        <v>#N/A</v>
      </c>
      <c r="T2810" s="132" t="e">
        <v>#N/A</v>
      </c>
      <c r="U2810" s="132" t="e">
        <v>#N/A</v>
      </c>
      <c r="V2810" s="132" t="e">
        <v>#N/A</v>
      </c>
      <c r="W2810" s="132" t="e">
        <v>#N/A</v>
      </c>
      <c r="X2810" s="132" t="e">
        <v>#N/A</v>
      </c>
      <c r="Y2810" s="132" t="e">
        <v>#N/A</v>
      </c>
      <c r="Z2810" s="132" t="e">
        <v>#N/A</v>
      </c>
      <c r="AA2810" s="132" t="e">
        <v>#N/A</v>
      </c>
      <c r="AB2810" s="132" t="e">
        <v>#N/A</v>
      </c>
      <c r="AC2810" s="132" t="e">
        <v>#N/A</v>
      </c>
      <c r="AD2810" s="132" t="e">
        <v>#N/A</v>
      </c>
      <c r="AE2810" s="132" t="e">
        <v>#N/A</v>
      </c>
      <c r="AF2810" s="132" t="e">
        <v>#N/A</v>
      </c>
    </row>
    <row r="2811" spans="1:32">
      <c r="A2811" s="129">
        <v>40611</v>
      </c>
      <c r="B2811" s="132" t="e">
        <v>#N/A</v>
      </c>
      <c r="C2811" s="132" t="e">
        <v>#N/A</v>
      </c>
      <c r="D2811" s="132" t="e">
        <v>#N/A</v>
      </c>
      <c r="E2811" s="132" t="e">
        <v>#N/A</v>
      </c>
      <c r="F2811" s="132" t="e">
        <v>#N/A</v>
      </c>
      <c r="G2811" s="132" t="e">
        <v>#N/A</v>
      </c>
      <c r="H2811" s="132" t="e">
        <v>#N/A</v>
      </c>
      <c r="I2811" s="132" t="e">
        <v>#N/A</v>
      </c>
      <c r="J2811" s="132" t="e">
        <v>#N/A</v>
      </c>
      <c r="K2811" s="132" t="e">
        <v>#N/A</v>
      </c>
      <c r="L2811" s="132" t="e">
        <v>#N/A</v>
      </c>
      <c r="M2811" s="132" t="e">
        <v>#N/A</v>
      </c>
      <c r="N2811" s="132" t="e">
        <v>#N/A</v>
      </c>
      <c r="R2811" s="132" t="e">
        <v>#N/A</v>
      </c>
      <c r="S2811" s="132" t="e">
        <v>#N/A</v>
      </c>
      <c r="T2811" s="132" t="e">
        <v>#N/A</v>
      </c>
      <c r="U2811" s="132" t="e">
        <v>#N/A</v>
      </c>
      <c r="V2811" s="132" t="e">
        <v>#N/A</v>
      </c>
      <c r="W2811" s="132" t="e">
        <v>#N/A</v>
      </c>
      <c r="X2811" s="132" t="e">
        <v>#N/A</v>
      </c>
      <c r="Y2811" s="132" t="e">
        <v>#N/A</v>
      </c>
      <c r="Z2811" s="132" t="e">
        <v>#N/A</v>
      </c>
      <c r="AA2811" s="132" t="e">
        <v>#N/A</v>
      </c>
      <c r="AB2811" s="132" t="e">
        <v>#N/A</v>
      </c>
      <c r="AC2811" s="132" t="e">
        <v>#N/A</v>
      </c>
      <c r="AD2811" s="132" t="e">
        <v>#N/A</v>
      </c>
      <c r="AE2811" s="132" t="e">
        <v>#N/A</v>
      </c>
      <c r="AF2811" s="132" t="e">
        <v>#N/A</v>
      </c>
    </row>
    <row r="2812" spans="1:32">
      <c r="A2812" s="129">
        <v>40612</v>
      </c>
      <c r="B2812" s="132">
        <v>355485</v>
      </c>
      <c r="C2812" s="132">
        <v>31727</v>
      </c>
      <c r="D2812" s="132">
        <v>155443</v>
      </c>
      <c r="E2812" s="132">
        <v>53623</v>
      </c>
      <c r="F2812" s="132">
        <v>59498</v>
      </c>
      <c r="G2812" s="132">
        <v>324911</v>
      </c>
      <c r="H2812" s="132">
        <v>3700</v>
      </c>
      <c r="I2812" s="132">
        <v>21324</v>
      </c>
      <c r="J2812" s="132">
        <v>12120</v>
      </c>
      <c r="K2812" s="132">
        <v>0</v>
      </c>
      <c r="L2812" s="132">
        <v>4550</v>
      </c>
      <c r="M2812" s="132">
        <v>30574</v>
      </c>
      <c r="N2812" s="132">
        <v>355485</v>
      </c>
      <c r="R2812" s="132">
        <v>4750</v>
      </c>
      <c r="S2812" s="132">
        <v>30250</v>
      </c>
      <c r="T2812" s="132">
        <v>111102</v>
      </c>
      <c r="U2812" s="132">
        <v>31970</v>
      </c>
      <c r="V2812" s="132">
        <v>800</v>
      </c>
      <c r="W2812" s="132">
        <v>0</v>
      </c>
      <c r="X2812" s="132">
        <v>33671</v>
      </c>
      <c r="Y2812" s="132">
        <v>10450</v>
      </c>
      <c r="Z2812" s="132">
        <v>0</v>
      </c>
      <c r="AA2812" s="132">
        <v>8000</v>
      </c>
      <c r="AB2812" s="132">
        <v>0</v>
      </c>
      <c r="AC2812" s="132">
        <v>0</v>
      </c>
      <c r="AD2812" s="132">
        <v>4000</v>
      </c>
      <c r="AE2812" s="132">
        <v>11135</v>
      </c>
      <c r="AF2812" s="132">
        <v>0</v>
      </c>
    </row>
    <row r="2813" spans="1:32">
      <c r="A2813" s="129">
        <v>40613</v>
      </c>
      <c r="B2813" s="132" t="e">
        <v>#N/A</v>
      </c>
      <c r="C2813" s="132" t="e">
        <v>#N/A</v>
      </c>
      <c r="D2813" s="132" t="e">
        <v>#N/A</v>
      </c>
      <c r="E2813" s="132" t="e">
        <v>#N/A</v>
      </c>
      <c r="F2813" s="132" t="e">
        <v>#N/A</v>
      </c>
      <c r="G2813" s="132" t="e">
        <v>#N/A</v>
      </c>
      <c r="H2813" s="132" t="e">
        <v>#N/A</v>
      </c>
      <c r="I2813" s="132" t="e">
        <v>#N/A</v>
      </c>
      <c r="J2813" s="132" t="e">
        <v>#N/A</v>
      </c>
      <c r="K2813" s="132" t="e">
        <v>#N/A</v>
      </c>
      <c r="L2813" s="132" t="e">
        <v>#N/A</v>
      </c>
      <c r="M2813" s="132" t="e">
        <v>#N/A</v>
      </c>
      <c r="N2813" s="132" t="e">
        <v>#N/A</v>
      </c>
      <c r="R2813" s="132" t="e">
        <v>#N/A</v>
      </c>
      <c r="S2813" s="132" t="e">
        <v>#N/A</v>
      </c>
      <c r="T2813" s="132" t="e">
        <v>#N/A</v>
      </c>
      <c r="U2813" s="132" t="e">
        <v>#N/A</v>
      </c>
      <c r="V2813" s="132" t="e">
        <v>#N/A</v>
      </c>
      <c r="W2813" s="132" t="e">
        <v>#N/A</v>
      </c>
      <c r="X2813" s="132" t="e">
        <v>#N/A</v>
      </c>
      <c r="Y2813" s="132" t="e">
        <v>#N/A</v>
      </c>
      <c r="Z2813" s="132" t="e">
        <v>#N/A</v>
      </c>
      <c r="AA2813" s="132" t="e">
        <v>#N/A</v>
      </c>
      <c r="AB2813" s="132" t="e">
        <v>#N/A</v>
      </c>
      <c r="AC2813" s="132" t="e">
        <v>#N/A</v>
      </c>
      <c r="AD2813" s="132" t="e">
        <v>#N/A</v>
      </c>
      <c r="AE2813" s="132" t="e">
        <v>#N/A</v>
      </c>
      <c r="AF2813" s="132" t="e">
        <v>#N/A</v>
      </c>
    </row>
    <row r="2814" spans="1:32">
      <c r="A2814" s="129">
        <v>40616</v>
      </c>
      <c r="B2814" s="132" t="e">
        <v>#N/A</v>
      </c>
      <c r="C2814" s="132" t="e">
        <v>#N/A</v>
      </c>
      <c r="D2814" s="132" t="e">
        <v>#N/A</v>
      </c>
      <c r="E2814" s="132" t="e">
        <v>#N/A</v>
      </c>
      <c r="F2814" s="132" t="e">
        <v>#N/A</v>
      </c>
      <c r="G2814" s="132" t="e">
        <v>#N/A</v>
      </c>
      <c r="H2814" s="132" t="e">
        <v>#N/A</v>
      </c>
      <c r="I2814" s="132" t="e">
        <v>#N/A</v>
      </c>
      <c r="J2814" s="132" t="e">
        <v>#N/A</v>
      </c>
      <c r="K2814" s="132" t="e">
        <v>#N/A</v>
      </c>
      <c r="L2814" s="132" t="e">
        <v>#N/A</v>
      </c>
      <c r="M2814" s="132" t="e">
        <v>#N/A</v>
      </c>
      <c r="N2814" s="132" t="e">
        <v>#N/A</v>
      </c>
      <c r="R2814" s="132" t="e">
        <v>#N/A</v>
      </c>
      <c r="S2814" s="132" t="e">
        <v>#N/A</v>
      </c>
      <c r="T2814" s="132" t="e">
        <v>#N/A</v>
      </c>
      <c r="U2814" s="132" t="e">
        <v>#N/A</v>
      </c>
      <c r="V2814" s="132" t="e">
        <v>#N/A</v>
      </c>
      <c r="W2814" s="132" t="e">
        <v>#N/A</v>
      </c>
      <c r="X2814" s="132" t="e">
        <v>#N/A</v>
      </c>
      <c r="Y2814" s="132" t="e">
        <v>#N/A</v>
      </c>
      <c r="Z2814" s="132" t="e">
        <v>#N/A</v>
      </c>
      <c r="AA2814" s="132" t="e">
        <v>#N/A</v>
      </c>
      <c r="AB2814" s="132" t="e">
        <v>#N/A</v>
      </c>
      <c r="AC2814" s="132" t="e">
        <v>#N/A</v>
      </c>
      <c r="AD2814" s="132" t="e">
        <v>#N/A</v>
      </c>
      <c r="AE2814" s="132" t="e">
        <v>#N/A</v>
      </c>
      <c r="AF2814" s="132" t="e">
        <v>#N/A</v>
      </c>
    </row>
    <row r="2815" spans="1:32">
      <c r="A2815" s="129">
        <v>40617</v>
      </c>
      <c r="B2815" s="132">
        <v>520463</v>
      </c>
      <c r="C2815" s="132">
        <v>57077</v>
      </c>
      <c r="D2815" s="132">
        <v>232756</v>
      </c>
      <c r="E2815" s="132">
        <v>63753</v>
      </c>
      <c r="F2815" s="132">
        <v>71748</v>
      </c>
      <c r="G2815" s="132">
        <v>467154</v>
      </c>
      <c r="H2815" s="132">
        <v>19135</v>
      </c>
      <c r="I2815" s="132">
        <v>27424</v>
      </c>
      <c r="J2815" s="132">
        <v>19620</v>
      </c>
      <c r="K2815" s="132">
        <v>5000</v>
      </c>
      <c r="L2815" s="132">
        <v>5550</v>
      </c>
      <c r="M2815" s="132">
        <v>53309</v>
      </c>
      <c r="N2815" s="132">
        <v>520463</v>
      </c>
      <c r="R2815" s="132">
        <v>13750</v>
      </c>
      <c r="S2815" s="132">
        <v>57450</v>
      </c>
      <c r="T2815" s="132">
        <v>149987</v>
      </c>
      <c r="U2815" s="132">
        <v>61070</v>
      </c>
      <c r="V2815" s="132">
        <v>800</v>
      </c>
      <c r="W2815" s="132">
        <v>750</v>
      </c>
      <c r="X2815" s="132">
        <v>39364</v>
      </c>
      <c r="Y2815" s="132">
        <v>15550</v>
      </c>
      <c r="Z2815" s="132">
        <v>0</v>
      </c>
      <c r="AA2815" s="132">
        <v>12300</v>
      </c>
      <c r="AB2815" s="132">
        <v>0</v>
      </c>
      <c r="AC2815" s="132">
        <v>9500</v>
      </c>
      <c r="AD2815" s="132">
        <v>4000</v>
      </c>
      <c r="AE2815" s="132">
        <v>11135</v>
      </c>
      <c r="AF2815" s="132">
        <v>0</v>
      </c>
    </row>
    <row r="2816" spans="1:32">
      <c r="A2816" s="129">
        <v>40618</v>
      </c>
      <c r="B2816" s="132" t="e">
        <v>#N/A</v>
      </c>
      <c r="C2816" s="132" t="e">
        <v>#N/A</v>
      </c>
      <c r="D2816" s="132" t="e">
        <v>#N/A</v>
      </c>
      <c r="E2816" s="132" t="e">
        <v>#N/A</v>
      </c>
      <c r="F2816" s="132" t="e">
        <v>#N/A</v>
      </c>
      <c r="G2816" s="132" t="e">
        <v>#N/A</v>
      </c>
      <c r="H2816" s="132" t="e">
        <v>#N/A</v>
      </c>
      <c r="I2816" s="132" t="e">
        <v>#N/A</v>
      </c>
      <c r="J2816" s="132" t="e">
        <v>#N/A</v>
      </c>
      <c r="K2816" s="132" t="e">
        <v>#N/A</v>
      </c>
      <c r="L2816" s="132" t="e">
        <v>#N/A</v>
      </c>
      <c r="M2816" s="132" t="e">
        <v>#N/A</v>
      </c>
      <c r="N2816" s="132" t="e">
        <v>#N/A</v>
      </c>
      <c r="R2816" s="132" t="e">
        <v>#N/A</v>
      </c>
      <c r="S2816" s="132" t="e">
        <v>#N/A</v>
      </c>
      <c r="T2816" s="132" t="e">
        <v>#N/A</v>
      </c>
      <c r="U2816" s="132" t="e">
        <v>#N/A</v>
      </c>
      <c r="V2816" s="132" t="e">
        <v>#N/A</v>
      </c>
      <c r="W2816" s="132" t="e">
        <v>#N/A</v>
      </c>
      <c r="X2816" s="132" t="e">
        <v>#N/A</v>
      </c>
      <c r="Y2816" s="132" t="e">
        <v>#N/A</v>
      </c>
      <c r="Z2816" s="132" t="e">
        <v>#N/A</v>
      </c>
      <c r="AA2816" s="132" t="e">
        <v>#N/A</v>
      </c>
      <c r="AB2816" s="132" t="e">
        <v>#N/A</v>
      </c>
      <c r="AC2816" s="132" t="e">
        <v>#N/A</v>
      </c>
      <c r="AD2816" s="132" t="e">
        <v>#N/A</v>
      </c>
      <c r="AE2816" s="132" t="e">
        <v>#N/A</v>
      </c>
      <c r="AF2816" s="132" t="e">
        <v>#N/A</v>
      </c>
    </row>
    <row r="2817" spans="1:32">
      <c r="A2817" s="129">
        <v>40619</v>
      </c>
      <c r="B2817" s="132" t="e">
        <v>#N/A</v>
      </c>
      <c r="C2817" s="132" t="e">
        <v>#N/A</v>
      </c>
      <c r="D2817" s="132" t="e">
        <v>#N/A</v>
      </c>
      <c r="E2817" s="132" t="e">
        <v>#N/A</v>
      </c>
      <c r="F2817" s="132" t="e">
        <v>#N/A</v>
      </c>
      <c r="G2817" s="132" t="e">
        <v>#N/A</v>
      </c>
      <c r="H2817" s="132" t="e">
        <v>#N/A</v>
      </c>
      <c r="I2817" s="132" t="e">
        <v>#N/A</v>
      </c>
      <c r="J2817" s="132" t="e">
        <v>#N/A</v>
      </c>
      <c r="K2817" s="132" t="e">
        <v>#N/A</v>
      </c>
      <c r="L2817" s="132" t="e">
        <v>#N/A</v>
      </c>
      <c r="M2817" s="132" t="e">
        <v>#N/A</v>
      </c>
      <c r="N2817" s="132" t="e">
        <v>#N/A</v>
      </c>
      <c r="R2817" s="132" t="e">
        <v>#N/A</v>
      </c>
      <c r="S2817" s="132" t="e">
        <v>#N/A</v>
      </c>
      <c r="T2817" s="132" t="e">
        <v>#N/A</v>
      </c>
      <c r="U2817" s="132" t="e">
        <v>#N/A</v>
      </c>
      <c r="V2817" s="132" t="e">
        <v>#N/A</v>
      </c>
      <c r="W2817" s="132" t="e">
        <v>#N/A</v>
      </c>
      <c r="X2817" s="132" t="e">
        <v>#N/A</v>
      </c>
      <c r="Y2817" s="132" t="e">
        <v>#N/A</v>
      </c>
      <c r="Z2817" s="132" t="e">
        <v>#N/A</v>
      </c>
      <c r="AA2817" s="132" t="e">
        <v>#N/A</v>
      </c>
      <c r="AB2817" s="132" t="e">
        <v>#N/A</v>
      </c>
      <c r="AC2817" s="132" t="e">
        <v>#N/A</v>
      </c>
      <c r="AD2817" s="132" t="e">
        <v>#N/A</v>
      </c>
      <c r="AE2817" s="132" t="e">
        <v>#N/A</v>
      </c>
      <c r="AF2817" s="132" t="e">
        <v>#N/A</v>
      </c>
    </row>
    <row r="2818" spans="1:32">
      <c r="A2818" s="129">
        <v>40620</v>
      </c>
      <c r="B2818" s="132" t="e">
        <v>#N/A</v>
      </c>
      <c r="C2818" s="132" t="e">
        <v>#N/A</v>
      </c>
      <c r="D2818" s="132" t="e">
        <v>#N/A</v>
      </c>
      <c r="E2818" s="132" t="e">
        <v>#N/A</v>
      </c>
      <c r="F2818" s="132" t="e">
        <v>#N/A</v>
      </c>
      <c r="G2818" s="132" t="e">
        <v>#N/A</v>
      </c>
      <c r="H2818" s="132" t="e">
        <v>#N/A</v>
      </c>
      <c r="I2818" s="132" t="e">
        <v>#N/A</v>
      </c>
      <c r="J2818" s="132" t="e">
        <v>#N/A</v>
      </c>
      <c r="K2818" s="132" t="e">
        <v>#N/A</v>
      </c>
      <c r="L2818" s="132" t="e">
        <v>#N/A</v>
      </c>
      <c r="M2818" s="132" t="e">
        <v>#N/A</v>
      </c>
      <c r="N2818" s="132" t="e">
        <v>#N/A</v>
      </c>
      <c r="R2818" s="132" t="e">
        <v>#N/A</v>
      </c>
      <c r="S2818" s="132" t="e">
        <v>#N/A</v>
      </c>
      <c r="T2818" s="132" t="e">
        <v>#N/A</v>
      </c>
      <c r="U2818" s="132" t="e">
        <v>#N/A</v>
      </c>
      <c r="V2818" s="132" t="e">
        <v>#N/A</v>
      </c>
      <c r="W2818" s="132" t="e">
        <v>#N/A</v>
      </c>
      <c r="X2818" s="132" t="e">
        <v>#N/A</v>
      </c>
      <c r="Y2818" s="132" t="e">
        <v>#N/A</v>
      </c>
      <c r="Z2818" s="132" t="e">
        <v>#N/A</v>
      </c>
      <c r="AA2818" s="132" t="e">
        <v>#N/A</v>
      </c>
      <c r="AB2818" s="132" t="e">
        <v>#N/A</v>
      </c>
      <c r="AC2818" s="132" t="e">
        <v>#N/A</v>
      </c>
      <c r="AD2818" s="132" t="e">
        <v>#N/A</v>
      </c>
      <c r="AE2818" s="132" t="e">
        <v>#N/A</v>
      </c>
      <c r="AF2818" s="132" t="e">
        <v>#N/A</v>
      </c>
    </row>
    <row r="2819" spans="1:32">
      <c r="A2819" s="129">
        <v>40623</v>
      </c>
      <c r="B2819" s="132" t="e">
        <v>#N/A</v>
      </c>
      <c r="C2819" s="132" t="e">
        <v>#N/A</v>
      </c>
      <c r="D2819" s="132" t="e">
        <v>#N/A</v>
      </c>
      <c r="E2819" s="132" t="e">
        <v>#N/A</v>
      </c>
      <c r="F2819" s="132" t="e">
        <v>#N/A</v>
      </c>
      <c r="G2819" s="132" t="e">
        <v>#N/A</v>
      </c>
      <c r="H2819" s="132" t="e">
        <v>#N/A</v>
      </c>
      <c r="I2819" s="132" t="e">
        <v>#N/A</v>
      </c>
      <c r="J2819" s="132" t="e">
        <v>#N/A</v>
      </c>
      <c r="K2819" s="132" t="e">
        <v>#N/A</v>
      </c>
      <c r="L2819" s="132" t="e">
        <v>#N/A</v>
      </c>
      <c r="M2819" s="132" t="e">
        <v>#N/A</v>
      </c>
      <c r="N2819" s="132" t="e">
        <v>#N/A</v>
      </c>
      <c r="R2819" s="132" t="e">
        <v>#N/A</v>
      </c>
      <c r="S2819" s="132" t="e">
        <v>#N/A</v>
      </c>
      <c r="T2819" s="132" t="e">
        <v>#N/A</v>
      </c>
      <c r="U2819" s="132" t="e">
        <v>#N/A</v>
      </c>
      <c r="V2819" s="132" t="e">
        <v>#N/A</v>
      </c>
      <c r="W2819" s="132" t="e">
        <v>#N/A</v>
      </c>
      <c r="X2819" s="132" t="e">
        <v>#N/A</v>
      </c>
      <c r="Y2819" s="132" t="e">
        <v>#N/A</v>
      </c>
      <c r="Z2819" s="132" t="e">
        <v>#N/A</v>
      </c>
      <c r="AA2819" s="132" t="e">
        <v>#N/A</v>
      </c>
      <c r="AB2819" s="132" t="e">
        <v>#N/A</v>
      </c>
      <c r="AC2819" s="132" t="e">
        <v>#N/A</v>
      </c>
      <c r="AD2819" s="132" t="e">
        <v>#N/A</v>
      </c>
      <c r="AE2819" s="132" t="e">
        <v>#N/A</v>
      </c>
      <c r="AF2819" s="132" t="e">
        <v>#N/A</v>
      </c>
    </row>
    <row r="2820" spans="1:32">
      <c r="A2820" s="129">
        <v>40624</v>
      </c>
      <c r="B2820" s="132" t="e">
        <v>#N/A</v>
      </c>
      <c r="C2820" s="132" t="e">
        <v>#N/A</v>
      </c>
      <c r="D2820" s="132" t="e">
        <v>#N/A</v>
      </c>
      <c r="E2820" s="132" t="e">
        <v>#N/A</v>
      </c>
      <c r="F2820" s="132" t="e">
        <v>#N/A</v>
      </c>
      <c r="G2820" s="132" t="e">
        <v>#N/A</v>
      </c>
      <c r="H2820" s="132" t="e">
        <v>#N/A</v>
      </c>
      <c r="I2820" s="132" t="e">
        <v>#N/A</v>
      </c>
      <c r="J2820" s="132" t="e">
        <v>#N/A</v>
      </c>
      <c r="K2820" s="132" t="e">
        <v>#N/A</v>
      </c>
      <c r="L2820" s="132" t="e">
        <v>#N/A</v>
      </c>
      <c r="M2820" s="132" t="e">
        <v>#N/A</v>
      </c>
      <c r="N2820" s="132" t="e">
        <v>#N/A</v>
      </c>
      <c r="R2820" s="132" t="e">
        <v>#N/A</v>
      </c>
      <c r="S2820" s="132" t="e">
        <v>#N/A</v>
      </c>
      <c r="T2820" s="132" t="e">
        <v>#N/A</v>
      </c>
      <c r="U2820" s="132" t="e">
        <v>#N/A</v>
      </c>
      <c r="V2820" s="132" t="e">
        <v>#N/A</v>
      </c>
      <c r="W2820" s="132" t="e">
        <v>#N/A</v>
      </c>
      <c r="X2820" s="132" t="e">
        <v>#N/A</v>
      </c>
      <c r="Y2820" s="132" t="e">
        <v>#N/A</v>
      </c>
      <c r="Z2820" s="132" t="e">
        <v>#N/A</v>
      </c>
      <c r="AA2820" s="132" t="e">
        <v>#N/A</v>
      </c>
      <c r="AB2820" s="132" t="e">
        <v>#N/A</v>
      </c>
      <c r="AC2820" s="132" t="e">
        <v>#N/A</v>
      </c>
      <c r="AD2820" s="132" t="e">
        <v>#N/A</v>
      </c>
      <c r="AE2820" s="132" t="e">
        <v>#N/A</v>
      </c>
      <c r="AF2820" s="132" t="e">
        <v>#N/A</v>
      </c>
    </row>
    <row r="2821" spans="1:32">
      <c r="A2821" s="129">
        <v>40625</v>
      </c>
      <c r="B2821" s="132" t="e">
        <v>#N/A</v>
      </c>
      <c r="C2821" s="132" t="e">
        <v>#N/A</v>
      </c>
      <c r="D2821" s="132" t="e">
        <v>#N/A</v>
      </c>
      <c r="E2821" s="132" t="e">
        <v>#N/A</v>
      </c>
      <c r="F2821" s="132" t="e">
        <v>#N/A</v>
      </c>
      <c r="G2821" s="132" t="e">
        <v>#N/A</v>
      </c>
      <c r="H2821" s="132" t="e">
        <v>#N/A</v>
      </c>
      <c r="I2821" s="132" t="e">
        <v>#N/A</v>
      </c>
      <c r="J2821" s="132" t="e">
        <v>#N/A</v>
      </c>
      <c r="K2821" s="132" t="e">
        <v>#N/A</v>
      </c>
      <c r="L2821" s="132" t="e">
        <v>#N/A</v>
      </c>
      <c r="M2821" s="132" t="e">
        <v>#N/A</v>
      </c>
      <c r="N2821" s="132" t="e">
        <v>#N/A</v>
      </c>
      <c r="R2821" s="132" t="e">
        <v>#N/A</v>
      </c>
      <c r="S2821" s="132" t="e">
        <v>#N/A</v>
      </c>
      <c r="T2821" s="132" t="e">
        <v>#N/A</v>
      </c>
      <c r="U2821" s="132" t="e">
        <v>#N/A</v>
      </c>
      <c r="V2821" s="132" t="e">
        <v>#N/A</v>
      </c>
      <c r="W2821" s="132" t="e">
        <v>#N/A</v>
      </c>
      <c r="X2821" s="132" t="e">
        <v>#N/A</v>
      </c>
      <c r="Y2821" s="132" t="e">
        <v>#N/A</v>
      </c>
      <c r="Z2821" s="132" t="e">
        <v>#N/A</v>
      </c>
      <c r="AA2821" s="132" t="e">
        <v>#N/A</v>
      </c>
      <c r="AB2821" s="132" t="e">
        <v>#N/A</v>
      </c>
      <c r="AC2821" s="132" t="e">
        <v>#N/A</v>
      </c>
      <c r="AD2821" s="132" t="e">
        <v>#N/A</v>
      </c>
      <c r="AE2821" s="132" t="e">
        <v>#N/A</v>
      </c>
      <c r="AF2821" s="132" t="e">
        <v>#N/A</v>
      </c>
    </row>
    <row r="2822" spans="1:32">
      <c r="A2822" s="129">
        <v>40626</v>
      </c>
      <c r="B2822" s="132" t="e">
        <v>#N/A</v>
      </c>
      <c r="C2822" s="132" t="e">
        <v>#N/A</v>
      </c>
      <c r="D2822" s="132" t="e">
        <v>#N/A</v>
      </c>
      <c r="E2822" s="132" t="e">
        <v>#N/A</v>
      </c>
      <c r="F2822" s="132" t="e">
        <v>#N/A</v>
      </c>
      <c r="G2822" s="132" t="e">
        <v>#N/A</v>
      </c>
      <c r="H2822" s="132" t="e">
        <v>#N/A</v>
      </c>
      <c r="I2822" s="132" t="e">
        <v>#N/A</v>
      </c>
      <c r="J2822" s="132" t="e">
        <v>#N/A</v>
      </c>
      <c r="K2822" s="132" t="e">
        <v>#N/A</v>
      </c>
      <c r="L2822" s="132" t="e">
        <v>#N/A</v>
      </c>
      <c r="M2822" s="132" t="e">
        <v>#N/A</v>
      </c>
      <c r="N2822" s="132" t="e">
        <v>#N/A</v>
      </c>
      <c r="R2822" s="132" t="e">
        <v>#N/A</v>
      </c>
      <c r="S2822" s="132" t="e">
        <v>#N/A</v>
      </c>
      <c r="T2822" s="132" t="e">
        <v>#N/A</v>
      </c>
      <c r="U2822" s="132" t="e">
        <v>#N/A</v>
      </c>
      <c r="V2822" s="132" t="e">
        <v>#N/A</v>
      </c>
      <c r="W2822" s="132" t="e">
        <v>#N/A</v>
      </c>
      <c r="X2822" s="132" t="e">
        <v>#N/A</v>
      </c>
      <c r="Y2822" s="132" t="e">
        <v>#N/A</v>
      </c>
      <c r="Z2822" s="132" t="e">
        <v>#N/A</v>
      </c>
      <c r="AA2822" s="132" t="e">
        <v>#N/A</v>
      </c>
      <c r="AB2822" s="132" t="e">
        <v>#N/A</v>
      </c>
      <c r="AC2822" s="132" t="e">
        <v>#N/A</v>
      </c>
      <c r="AD2822" s="132" t="e">
        <v>#N/A</v>
      </c>
      <c r="AE2822" s="132" t="e">
        <v>#N/A</v>
      </c>
      <c r="AF2822" s="132" t="e">
        <v>#N/A</v>
      </c>
    </row>
    <row r="2823" spans="1:32">
      <c r="A2823" s="129">
        <v>40627</v>
      </c>
      <c r="B2823" s="132">
        <v>954441</v>
      </c>
      <c r="C2823" s="132">
        <v>100560</v>
      </c>
      <c r="D2823" s="132">
        <v>463324</v>
      </c>
      <c r="E2823" s="132">
        <v>101453</v>
      </c>
      <c r="F2823" s="132">
        <v>116722</v>
      </c>
      <c r="G2823" s="132">
        <v>844079</v>
      </c>
      <c r="H2823" s="132">
        <v>37655</v>
      </c>
      <c r="I2823" s="132">
        <v>54107</v>
      </c>
      <c r="J2823" s="132">
        <v>30070</v>
      </c>
      <c r="K2823" s="132">
        <v>7900</v>
      </c>
      <c r="L2823" s="132">
        <v>8850</v>
      </c>
      <c r="M2823" s="132">
        <v>110362</v>
      </c>
      <c r="N2823" s="132">
        <v>954441</v>
      </c>
      <c r="R2823" s="132">
        <v>24750</v>
      </c>
      <c r="S2823" s="132">
        <v>110400</v>
      </c>
      <c r="T2823" s="132">
        <v>260236</v>
      </c>
      <c r="U2823" s="132">
        <v>120370</v>
      </c>
      <c r="V2823" s="132">
        <v>11720</v>
      </c>
      <c r="W2823" s="132">
        <v>1750</v>
      </c>
      <c r="X2823" s="132">
        <v>72034</v>
      </c>
      <c r="Y2823" s="132">
        <v>19050</v>
      </c>
      <c r="Z2823" s="132">
        <v>11661</v>
      </c>
      <c r="AA2823" s="132">
        <v>14300</v>
      </c>
      <c r="AB2823" s="132">
        <v>0</v>
      </c>
      <c r="AC2823" s="132">
        <v>24200</v>
      </c>
      <c r="AD2823" s="132">
        <v>4000</v>
      </c>
      <c r="AE2823" s="132">
        <v>20136</v>
      </c>
      <c r="AF2823" s="132">
        <v>4500</v>
      </c>
    </row>
    <row r="2824" spans="1:32">
      <c r="A2824" s="129">
        <v>40630</v>
      </c>
      <c r="B2824" s="132" t="e">
        <v>#N/A</v>
      </c>
      <c r="C2824" s="132" t="e">
        <v>#N/A</v>
      </c>
      <c r="D2824" s="132" t="e">
        <v>#N/A</v>
      </c>
      <c r="E2824" s="132" t="e">
        <v>#N/A</v>
      </c>
      <c r="F2824" s="132" t="e">
        <v>#N/A</v>
      </c>
      <c r="G2824" s="132" t="e">
        <v>#N/A</v>
      </c>
      <c r="H2824" s="132" t="e">
        <v>#N/A</v>
      </c>
      <c r="I2824" s="132" t="e">
        <v>#N/A</v>
      </c>
      <c r="J2824" s="132" t="e">
        <v>#N/A</v>
      </c>
      <c r="K2824" s="132" t="e">
        <v>#N/A</v>
      </c>
      <c r="L2824" s="132" t="e">
        <v>#N/A</v>
      </c>
      <c r="M2824" s="132" t="e">
        <v>#N/A</v>
      </c>
      <c r="N2824" s="132" t="e">
        <v>#N/A</v>
      </c>
      <c r="R2824" s="132" t="e">
        <v>#N/A</v>
      </c>
      <c r="S2824" s="132" t="e">
        <v>#N/A</v>
      </c>
      <c r="T2824" s="132" t="e">
        <v>#N/A</v>
      </c>
      <c r="U2824" s="132" t="e">
        <v>#N/A</v>
      </c>
      <c r="V2824" s="132" t="e">
        <v>#N/A</v>
      </c>
      <c r="W2824" s="132" t="e">
        <v>#N/A</v>
      </c>
      <c r="X2824" s="132" t="e">
        <v>#N/A</v>
      </c>
      <c r="Y2824" s="132" t="e">
        <v>#N/A</v>
      </c>
      <c r="Z2824" s="132" t="e">
        <v>#N/A</v>
      </c>
      <c r="AA2824" s="132" t="e">
        <v>#N/A</v>
      </c>
      <c r="AB2824" s="132" t="e">
        <v>#N/A</v>
      </c>
      <c r="AC2824" s="132" t="e">
        <v>#N/A</v>
      </c>
      <c r="AD2824" s="132" t="e">
        <v>#N/A</v>
      </c>
      <c r="AE2824" s="132" t="e">
        <v>#N/A</v>
      </c>
      <c r="AF2824" s="132" t="e">
        <v>#N/A</v>
      </c>
    </row>
    <row r="2825" spans="1:32">
      <c r="A2825" s="129">
        <v>40631</v>
      </c>
      <c r="B2825" s="132" t="e">
        <v>#N/A</v>
      </c>
      <c r="C2825" s="132" t="e">
        <v>#N/A</v>
      </c>
      <c r="D2825" s="132" t="e">
        <v>#N/A</v>
      </c>
      <c r="E2825" s="132" t="e">
        <v>#N/A</v>
      </c>
      <c r="F2825" s="132" t="e">
        <v>#N/A</v>
      </c>
      <c r="G2825" s="132" t="e">
        <v>#N/A</v>
      </c>
      <c r="H2825" s="132" t="e">
        <v>#N/A</v>
      </c>
      <c r="I2825" s="132" t="e">
        <v>#N/A</v>
      </c>
      <c r="J2825" s="132" t="e">
        <v>#N/A</v>
      </c>
      <c r="K2825" s="132" t="e">
        <v>#N/A</v>
      </c>
      <c r="L2825" s="132" t="e">
        <v>#N/A</v>
      </c>
      <c r="M2825" s="132" t="e">
        <v>#N/A</v>
      </c>
      <c r="N2825" s="132" t="e">
        <v>#N/A</v>
      </c>
      <c r="R2825" s="132" t="e">
        <v>#N/A</v>
      </c>
      <c r="S2825" s="132" t="e">
        <v>#N/A</v>
      </c>
      <c r="T2825" s="132" t="e">
        <v>#N/A</v>
      </c>
      <c r="U2825" s="132" t="e">
        <v>#N/A</v>
      </c>
      <c r="V2825" s="132" t="e">
        <v>#N/A</v>
      </c>
      <c r="W2825" s="132" t="e">
        <v>#N/A</v>
      </c>
      <c r="X2825" s="132" t="e">
        <v>#N/A</v>
      </c>
      <c r="Y2825" s="132" t="e">
        <v>#N/A</v>
      </c>
      <c r="Z2825" s="132" t="e">
        <v>#N/A</v>
      </c>
      <c r="AA2825" s="132" t="e">
        <v>#N/A</v>
      </c>
      <c r="AB2825" s="132" t="e">
        <v>#N/A</v>
      </c>
      <c r="AC2825" s="132" t="e">
        <v>#N/A</v>
      </c>
      <c r="AD2825" s="132" t="e">
        <v>#N/A</v>
      </c>
      <c r="AE2825" s="132" t="e">
        <v>#N/A</v>
      </c>
      <c r="AF2825" s="132" t="e">
        <v>#N/A</v>
      </c>
    </row>
    <row r="2826" spans="1:32">
      <c r="A2826" s="129">
        <v>40632</v>
      </c>
      <c r="B2826" s="132" t="e">
        <v>#N/A</v>
      </c>
      <c r="C2826" s="132" t="e">
        <v>#N/A</v>
      </c>
      <c r="D2826" s="132" t="e">
        <v>#N/A</v>
      </c>
      <c r="E2826" s="132" t="e">
        <v>#N/A</v>
      </c>
      <c r="F2826" s="132" t="e">
        <v>#N/A</v>
      </c>
      <c r="G2826" s="132" t="e">
        <v>#N/A</v>
      </c>
      <c r="H2826" s="132" t="e">
        <v>#N/A</v>
      </c>
      <c r="I2826" s="132" t="e">
        <v>#N/A</v>
      </c>
      <c r="J2826" s="132" t="e">
        <v>#N/A</v>
      </c>
      <c r="K2826" s="132" t="e">
        <v>#N/A</v>
      </c>
      <c r="L2826" s="132" t="e">
        <v>#N/A</v>
      </c>
      <c r="M2826" s="132" t="e">
        <v>#N/A</v>
      </c>
      <c r="N2826" s="132" t="e">
        <v>#N/A</v>
      </c>
      <c r="R2826" s="132" t="e">
        <v>#N/A</v>
      </c>
      <c r="S2826" s="132" t="e">
        <v>#N/A</v>
      </c>
      <c r="T2826" s="132" t="e">
        <v>#N/A</v>
      </c>
      <c r="U2826" s="132" t="e">
        <v>#N/A</v>
      </c>
      <c r="V2826" s="132" t="e">
        <v>#N/A</v>
      </c>
      <c r="W2826" s="132" t="e">
        <v>#N/A</v>
      </c>
      <c r="X2826" s="132" t="e">
        <v>#N/A</v>
      </c>
      <c r="Y2826" s="132" t="e">
        <v>#N/A</v>
      </c>
      <c r="Z2826" s="132" t="e">
        <v>#N/A</v>
      </c>
      <c r="AA2826" s="132" t="e">
        <v>#N/A</v>
      </c>
      <c r="AB2826" s="132" t="e">
        <v>#N/A</v>
      </c>
      <c r="AC2826" s="132" t="e">
        <v>#N/A</v>
      </c>
      <c r="AD2826" s="132" t="e">
        <v>#N/A</v>
      </c>
      <c r="AE2826" s="132" t="e">
        <v>#N/A</v>
      </c>
      <c r="AF2826" s="132" t="e">
        <v>#N/A</v>
      </c>
    </row>
    <row r="2827" spans="1:32">
      <c r="A2827" s="129">
        <v>40633</v>
      </c>
      <c r="B2827" s="132">
        <v>1117582</v>
      </c>
      <c r="C2827" s="132">
        <v>115644</v>
      </c>
      <c r="D2827" s="132">
        <v>545938</v>
      </c>
      <c r="E2827" s="132">
        <v>123389</v>
      </c>
      <c r="F2827" s="132">
        <v>142222</v>
      </c>
      <c r="G2827" s="132">
        <v>992413</v>
      </c>
      <c r="H2827" s="132">
        <v>37655</v>
      </c>
      <c r="I2827" s="132">
        <v>57507</v>
      </c>
      <c r="J2827" s="132">
        <v>32070</v>
      </c>
      <c r="K2827" s="132">
        <v>7900</v>
      </c>
      <c r="L2827" s="132">
        <v>10100</v>
      </c>
      <c r="M2827" s="132">
        <v>125169</v>
      </c>
      <c r="N2827" s="132">
        <v>1117582</v>
      </c>
      <c r="R2827" s="132">
        <v>47750</v>
      </c>
      <c r="S2827" s="132">
        <v>123800</v>
      </c>
      <c r="T2827" s="132">
        <v>321808</v>
      </c>
      <c r="U2827" s="132">
        <v>120370</v>
      </c>
      <c r="V2827" s="132">
        <v>11720</v>
      </c>
      <c r="W2827" s="132">
        <v>1750</v>
      </c>
      <c r="X2827" s="132">
        <v>76484</v>
      </c>
      <c r="Y2827" s="132">
        <v>31380</v>
      </c>
      <c r="Z2827" s="132">
        <v>11661</v>
      </c>
      <c r="AA2827" s="132">
        <v>14300</v>
      </c>
      <c r="AB2827" s="132">
        <v>0</v>
      </c>
      <c r="AC2827" s="132">
        <v>24200</v>
      </c>
      <c r="AD2827" s="132">
        <v>4000</v>
      </c>
      <c r="AE2827" s="132">
        <v>36466</v>
      </c>
      <c r="AF2827" s="132">
        <v>4500</v>
      </c>
    </row>
    <row r="2828" spans="1:32">
      <c r="A2828" s="129">
        <v>40634</v>
      </c>
      <c r="B2828" s="132" t="e">
        <v>#N/A</v>
      </c>
      <c r="C2828" s="132" t="e">
        <v>#N/A</v>
      </c>
      <c r="D2828" s="132" t="e">
        <v>#N/A</v>
      </c>
      <c r="E2828" s="132" t="e">
        <v>#N/A</v>
      </c>
      <c r="F2828" s="132" t="e">
        <v>#N/A</v>
      </c>
      <c r="G2828" s="132" t="e">
        <v>#N/A</v>
      </c>
      <c r="H2828" s="132" t="e">
        <v>#N/A</v>
      </c>
      <c r="I2828" s="132" t="e">
        <v>#N/A</v>
      </c>
      <c r="J2828" s="132" t="e">
        <v>#N/A</v>
      </c>
      <c r="K2828" s="132" t="e">
        <v>#N/A</v>
      </c>
      <c r="L2828" s="132" t="e">
        <v>#N/A</v>
      </c>
      <c r="M2828" s="132" t="e">
        <v>#N/A</v>
      </c>
      <c r="N2828" s="132" t="e">
        <v>#N/A</v>
      </c>
      <c r="R2828" s="132" t="e">
        <v>#N/A</v>
      </c>
      <c r="S2828" s="132" t="e">
        <v>#N/A</v>
      </c>
      <c r="T2828" s="132" t="e">
        <v>#N/A</v>
      </c>
      <c r="U2828" s="132" t="e">
        <v>#N/A</v>
      </c>
      <c r="V2828" s="132" t="e">
        <v>#N/A</v>
      </c>
      <c r="W2828" s="132" t="e">
        <v>#N/A</v>
      </c>
      <c r="X2828" s="132" t="e">
        <v>#N/A</v>
      </c>
      <c r="Y2828" s="132" t="e">
        <v>#N/A</v>
      </c>
      <c r="Z2828" s="132" t="e">
        <v>#N/A</v>
      </c>
      <c r="AA2828" s="132" t="e">
        <v>#N/A</v>
      </c>
      <c r="AB2828" s="132" t="e">
        <v>#N/A</v>
      </c>
      <c r="AC2828" s="132" t="e">
        <v>#N/A</v>
      </c>
      <c r="AD2828" s="132" t="e">
        <v>#N/A</v>
      </c>
      <c r="AE2828" s="132" t="e">
        <v>#N/A</v>
      </c>
      <c r="AF2828" s="132" t="e">
        <v>#N/A</v>
      </c>
    </row>
    <row r="2829" spans="1:32">
      <c r="A2829" s="129">
        <v>40637</v>
      </c>
      <c r="B2829" s="132" t="e">
        <v>#N/A</v>
      </c>
      <c r="C2829" s="132" t="e">
        <v>#N/A</v>
      </c>
      <c r="D2829" s="132" t="e">
        <v>#N/A</v>
      </c>
      <c r="E2829" s="132" t="e">
        <v>#N/A</v>
      </c>
      <c r="F2829" s="132" t="e">
        <v>#N/A</v>
      </c>
      <c r="G2829" s="132" t="e">
        <v>#N/A</v>
      </c>
      <c r="H2829" s="132" t="e">
        <v>#N/A</v>
      </c>
      <c r="I2829" s="132" t="e">
        <v>#N/A</v>
      </c>
      <c r="J2829" s="132" t="e">
        <v>#N/A</v>
      </c>
      <c r="K2829" s="132" t="e">
        <v>#N/A</v>
      </c>
      <c r="L2829" s="132" t="e">
        <v>#N/A</v>
      </c>
      <c r="M2829" s="132" t="e">
        <v>#N/A</v>
      </c>
      <c r="N2829" s="132" t="e">
        <v>#N/A</v>
      </c>
      <c r="R2829" s="132" t="e">
        <v>#N/A</v>
      </c>
      <c r="S2829" s="132" t="e">
        <v>#N/A</v>
      </c>
      <c r="T2829" s="132" t="e">
        <v>#N/A</v>
      </c>
      <c r="U2829" s="132" t="e">
        <v>#N/A</v>
      </c>
      <c r="V2829" s="132" t="e">
        <v>#N/A</v>
      </c>
      <c r="W2829" s="132" t="e">
        <v>#N/A</v>
      </c>
      <c r="X2829" s="132" t="e">
        <v>#N/A</v>
      </c>
      <c r="Y2829" s="132" t="e">
        <v>#N/A</v>
      </c>
      <c r="Z2829" s="132" t="e">
        <v>#N/A</v>
      </c>
      <c r="AA2829" s="132" t="e">
        <v>#N/A</v>
      </c>
      <c r="AB2829" s="132" t="e">
        <v>#N/A</v>
      </c>
      <c r="AC2829" s="132" t="e">
        <v>#N/A</v>
      </c>
      <c r="AD2829" s="132" t="e">
        <v>#N/A</v>
      </c>
      <c r="AE2829" s="132" t="e">
        <v>#N/A</v>
      </c>
      <c r="AF2829" s="132" t="e">
        <v>#N/A</v>
      </c>
    </row>
    <row r="2830" spans="1:32">
      <c r="A2830" s="129">
        <v>40638</v>
      </c>
      <c r="B2830" s="132" t="e">
        <v>#N/A</v>
      </c>
      <c r="C2830" s="132" t="e">
        <v>#N/A</v>
      </c>
      <c r="D2830" s="132" t="e">
        <v>#N/A</v>
      </c>
      <c r="E2830" s="132" t="e">
        <v>#N/A</v>
      </c>
      <c r="F2830" s="132" t="e">
        <v>#N/A</v>
      </c>
      <c r="G2830" s="132" t="e">
        <v>#N/A</v>
      </c>
      <c r="H2830" s="132" t="e">
        <v>#N/A</v>
      </c>
      <c r="I2830" s="132" t="e">
        <v>#N/A</v>
      </c>
      <c r="J2830" s="132" t="e">
        <v>#N/A</v>
      </c>
      <c r="K2830" s="132" t="e">
        <v>#N/A</v>
      </c>
      <c r="L2830" s="132" t="e">
        <v>#N/A</v>
      </c>
      <c r="M2830" s="132" t="e">
        <v>#N/A</v>
      </c>
      <c r="N2830" s="132" t="e">
        <v>#N/A</v>
      </c>
      <c r="R2830" s="132" t="e">
        <v>#N/A</v>
      </c>
      <c r="S2830" s="132" t="e">
        <v>#N/A</v>
      </c>
      <c r="T2830" s="132" t="e">
        <v>#N/A</v>
      </c>
      <c r="U2830" s="132" t="e">
        <v>#N/A</v>
      </c>
      <c r="V2830" s="132" t="e">
        <v>#N/A</v>
      </c>
      <c r="W2830" s="132" t="e">
        <v>#N/A</v>
      </c>
      <c r="X2830" s="132" t="e">
        <v>#N/A</v>
      </c>
      <c r="Y2830" s="132" t="e">
        <v>#N/A</v>
      </c>
      <c r="Z2830" s="132" t="e">
        <v>#N/A</v>
      </c>
      <c r="AA2830" s="132" t="e">
        <v>#N/A</v>
      </c>
      <c r="AB2830" s="132" t="e">
        <v>#N/A</v>
      </c>
      <c r="AC2830" s="132" t="e">
        <v>#N/A</v>
      </c>
      <c r="AD2830" s="132" t="e">
        <v>#N/A</v>
      </c>
      <c r="AE2830" s="132" t="e">
        <v>#N/A</v>
      </c>
      <c r="AF2830" s="132" t="e">
        <v>#N/A</v>
      </c>
    </row>
    <row r="2831" spans="1:32">
      <c r="A2831" s="129">
        <v>40639</v>
      </c>
      <c r="B2831" s="132" t="e">
        <v>#N/A</v>
      </c>
      <c r="C2831" s="132" t="e">
        <v>#N/A</v>
      </c>
      <c r="D2831" s="132" t="e">
        <v>#N/A</v>
      </c>
      <c r="E2831" s="132" t="e">
        <v>#N/A</v>
      </c>
      <c r="F2831" s="132" t="e">
        <v>#N/A</v>
      </c>
      <c r="G2831" s="132" t="e">
        <v>#N/A</v>
      </c>
      <c r="H2831" s="132" t="e">
        <v>#N/A</v>
      </c>
      <c r="I2831" s="132" t="e">
        <v>#N/A</v>
      </c>
      <c r="J2831" s="132" t="e">
        <v>#N/A</v>
      </c>
      <c r="K2831" s="132" t="e">
        <v>#N/A</v>
      </c>
      <c r="L2831" s="132" t="e">
        <v>#N/A</v>
      </c>
      <c r="M2831" s="132" t="e">
        <v>#N/A</v>
      </c>
      <c r="N2831" s="132" t="e">
        <v>#N/A</v>
      </c>
      <c r="R2831" s="132" t="e">
        <v>#N/A</v>
      </c>
      <c r="S2831" s="132" t="e">
        <v>#N/A</v>
      </c>
      <c r="T2831" s="132" t="e">
        <v>#N/A</v>
      </c>
      <c r="U2831" s="132" t="e">
        <v>#N/A</v>
      </c>
      <c r="V2831" s="132" t="e">
        <v>#N/A</v>
      </c>
      <c r="W2831" s="132" t="e">
        <v>#N/A</v>
      </c>
      <c r="X2831" s="132" t="e">
        <v>#N/A</v>
      </c>
      <c r="Y2831" s="132" t="e">
        <v>#N/A</v>
      </c>
      <c r="Z2831" s="132" t="e">
        <v>#N/A</v>
      </c>
      <c r="AA2831" s="132" t="e">
        <v>#N/A</v>
      </c>
      <c r="AB2831" s="132" t="e">
        <v>#N/A</v>
      </c>
      <c r="AC2831" s="132" t="e">
        <v>#N/A</v>
      </c>
      <c r="AD2831" s="132" t="e">
        <v>#N/A</v>
      </c>
      <c r="AE2831" s="132" t="e">
        <v>#N/A</v>
      </c>
      <c r="AF2831" s="132" t="e">
        <v>#N/A</v>
      </c>
    </row>
    <row r="2832" spans="1:32">
      <c r="A2832" s="129">
        <v>40640</v>
      </c>
      <c r="B2832" s="132" t="e">
        <v>#N/A</v>
      </c>
      <c r="C2832" s="132" t="e">
        <v>#N/A</v>
      </c>
      <c r="D2832" s="132" t="e">
        <v>#N/A</v>
      </c>
      <c r="E2832" s="132" t="e">
        <v>#N/A</v>
      </c>
      <c r="F2832" s="132" t="e">
        <v>#N/A</v>
      </c>
      <c r="G2832" s="132" t="e">
        <v>#N/A</v>
      </c>
      <c r="H2832" s="132" t="e">
        <v>#N/A</v>
      </c>
      <c r="I2832" s="132" t="e">
        <v>#N/A</v>
      </c>
      <c r="J2832" s="132" t="e">
        <v>#N/A</v>
      </c>
      <c r="K2832" s="132" t="e">
        <v>#N/A</v>
      </c>
      <c r="L2832" s="132" t="e">
        <v>#N/A</v>
      </c>
      <c r="M2832" s="132" t="e">
        <v>#N/A</v>
      </c>
      <c r="N2832" s="132" t="e">
        <v>#N/A</v>
      </c>
      <c r="R2832" s="132" t="e">
        <v>#N/A</v>
      </c>
      <c r="S2832" s="132" t="e">
        <v>#N/A</v>
      </c>
      <c r="T2832" s="132" t="e">
        <v>#N/A</v>
      </c>
      <c r="U2832" s="132" t="e">
        <v>#N/A</v>
      </c>
      <c r="V2832" s="132" t="e">
        <v>#N/A</v>
      </c>
      <c r="W2832" s="132" t="e">
        <v>#N/A</v>
      </c>
      <c r="X2832" s="132" t="e">
        <v>#N/A</v>
      </c>
      <c r="Y2832" s="132" t="e">
        <v>#N/A</v>
      </c>
      <c r="Z2832" s="132" t="e">
        <v>#N/A</v>
      </c>
      <c r="AA2832" s="132" t="e">
        <v>#N/A</v>
      </c>
      <c r="AB2832" s="132" t="e">
        <v>#N/A</v>
      </c>
      <c r="AC2832" s="132" t="e">
        <v>#N/A</v>
      </c>
      <c r="AD2832" s="132" t="e">
        <v>#N/A</v>
      </c>
      <c r="AE2832" s="132" t="e">
        <v>#N/A</v>
      </c>
      <c r="AF2832" s="132" t="e">
        <v>#N/A</v>
      </c>
    </row>
    <row r="2833" spans="1:32">
      <c r="A2833" s="129">
        <v>40641</v>
      </c>
      <c r="B2833" s="132" t="e">
        <v>#N/A</v>
      </c>
      <c r="C2833" s="132" t="e">
        <v>#N/A</v>
      </c>
      <c r="D2833" s="132" t="e">
        <v>#N/A</v>
      </c>
      <c r="E2833" s="132" t="e">
        <v>#N/A</v>
      </c>
      <c r="F2833" s="132" t="e">
        <v>#N/A</v>
      </c>
      <c r="G2833" s="132" t="e">
        <v>#N/A</v>
      </c>
      <c r="H2833" s="132" t="e">
        <v>#N/A</v>
      </c>
      <c r="I2833" s="132" t="e">
        <v>#N/A</v>
      </c>
      <c r="J2833" s="132" t="e">
        <v>#N/A</v>
      </c>
      <c r="K2833" s="132" t="e">
        <v>#N/A</v>
      </c>
      <c r="L2833" s="132" t="e">
        <v>#N/A</v>
      </c>
      <c r="M2833" s="132" t="e">
        <v>#N/A</v>
      </c>
      <c r="N2833" s="132" t="e">
        <v>#N/A</v>
      </c>
      <c r="R2833" s="132" t="e">
        <v>#N/A</v>
      </c>
      <c r="S2833" s="132" t="e">
        <v>#N/A</v>
      </c>
      <c r="T2833" s="132" t="e">
        <v>#N/A</v>
      </c>
      <c r="U2833" s="132" t="e">
        <v>#N/A</v>
      </c>
      <c r="V2833" s="132" t="e">
        <v>#N/A</v>
      </c>
      <c r="W2833" s="132" t="e">
        <v>#N/A</v>
      </c>
      <c r="X2833" s="132" t="e">
        <v>#N/A</v>
      </c>
      <c r="Y2833" s="132" t="e">
        <v>#N/A</v>
      </c>
      <c r="Z2833" s="132" t="e">
        <v>#N/A</v>
      </c>
      <c r="AA2833" s="132" t="e">
        <v>#N/A</v>
      </c>
      <c r="AB2833" s="132" t="e">
        <v>#N/A</v>
      </c>
      <c r="AC2833" s="132" t="e">
        <v>#N/A</v>
      </c>
      <c r="AD2833" s="132" t="e">
        <v>#N/A</v>
      </c>
      <c r="AE2833" s="132" t="e">
        <v>#N/A</v>
      </c>
      <c r="AF2833" s="132" t="e">
        <v>#N/A</v>
      </c>
    </row>
    <row r="2834" spans="1:32">
      <c r="A2834" s="129">
        <v>40644</v>
      </c>
      <c r="B2834" s="132" t="e">
        <v>#N/A</v>
      </c>
      <c r="C2834" s="132" t="e">
        <v>#N/A</v>
      </c>
      <c r="D2834" s="132" t="e">
        <v>#N/A</v>
      </c>
      <c r="E2834" s="132" t="e">
        <v>#N/A</v>
      </c>
      <c r="F2834" s="132" t="e">
        <v>#N/A</v>
      </c>
      <c r="G2834" s="132" t="e">
        <v>#N/A</v>
      </c>
      <c r="H2834" s="132" t="e">
        <v>#N/A</v>
      </c>
      <c r="I2834" s="132" t="e">
        <v>#N/A</v>
      </c>
      <c r="J2834" s="132" t="e">
        <v>#N/A</v>
      </c>
      <c r="K2834" s="132" t="e">
        <v>#N/A</v>
      </c>
      <c r="L2834" s="132" t="e">
        <v>#N/A</v>
      </c>
      <c r="M2834" s="132" t="e">
        <v>#N/A</v>
      </c>
      <c r="N2834" s="132" t="e">
        <v>#N/A</v>
      </c>
      <c r="R2834" s="132" t="e">
        <v>#N/A</v>
      </c>
      <c r="S2834" s="132" t="e">
        <v>#N/A</v>
      </c>
      <c r="T2834" s="132" t="e">
        <v>#N/A</v>
      </c>
      <c r="U2834" s="132" t="e">
        <v>#N/A</v>
      </c>
      <c r="V2834" s="132" t="e">
        <v>#N/A</v>
      </c>
      <c r="W2834" s="132" t="e">
        <v>#N/A</v>
      </c>
      <c r="X2834" s="132" t="e">
        <v>#N/A</v>
      </c>
      <c r="Y2834" s="132" t="e">
        <v>#N/A</v>
      </c>
      <c r="Z2834" s="132" t="e">
        <v>#N/A</v>
      </c>
      <c r="AA2834" s="132" t="e">
        <v>#N/A</v>
      </c>
      <c r="AB2834" s="132" t="e">
        <v>#N/A</v>
      </c>
      <c r="AC2834" s="132" t="e">
        <v>#N/A</v>
      </c>
      <c r="AD2834" s="132" t="e">
        <v>#N/A</v>
      </c>
      <c r="AE2834" s="132" t="e">
        <v>#N/A</v>
      </c>
      <c r="AF2834" s="132" t="e">
        <v>#N/A</v>
      </c>
    </row>
    <row r="2835" spans="1:32">
      <c r="A2835" s="129">
        <v>40645</v>
      </c>
      <c r="B2835" s="132" t="e">
        <v>#N/A</v>
      </c>
      <c r="C2835" s="132" t="e">
        <v>#N/A</v>
      </c>
      <c r="D2835" s="132" t="e">
        <v>#N/A</v>
      </c>
      <c r="E2835" s="132" t="e">
        <v>#N/A</v>
      </c>
      <c r="F2835" s="132" t="e">
        <v>#N/A</v>
      </c>
      <c r="G2835" s="132" t="e">
        <v>#N/A</v>
      </c>
      <c r="H2835" s="132" t="e">
        <v>#N/A</v>
      </c>
      <c r="I2835" s="132" t="e">
        <v>#N/A</v>
      </c>
      <c r="J2835" s="132" t="e">
        <v>#N/A</v>
      </c>
      <c r="K2835" s="132" t="e">
        <v>#N/A</v>
      </c>
      <c r="L2835" s="132" t="e">
        <v>#N/A</v>
      </c>
      <c r="M2835" s="132" t="e">
        <v>#N/A</v>
      </c>
      <c r="N2835" s="132" t="e">
        <v>#N/A</v>
      </c>
      <c r="R2835" s="132" t="e">
        <v>#N/A</v>
      </c>
      <c r="S2835" s="132" t="e">
        <v>#N/A</v>
      </c>
      <c r="T2835" s="132" t="e">
        <v>#N/A</v>
      </c>
      <c r="U2835" s="132" t="e">
        <v>#N/A</v>
      </c>
      <c r="V2835" s="132" t="e">
        <v>#N/A</v>
      </c>
      <c r="W2835" s="132" t="e">
        <v>#N/A</v>
      </c>
      <c r="X2835" s="132" t="e">
        <v>#N/A</v>
      </c>
      <c r="Y2835" s="132" t="e">
        <v>#N/A</v>
      </c>
      <c r="Z2835" s="132" t="e">
        <v>#N/A</v>
      </c>
      <c r="AA2835" s="132" t="e">
        <v>#N/A</v>
      </c>
      <c r="AB2835" s="132" t="e">
        <v>#N/A</v>
      </c>
      <c r="AC2835" s="132" t="e">
        <v>#N/A</v>
      </c>
      <c r="AD2835" s="132" t="e">
        <v>#N/A</v>
      </c>
      <c r="AE2835" s="132" t="e">
        <v>#N/A</v>
      </c>
      <c r="AF2835" s="132" t="e">
        <v>#N/A</v>
      </c>
    </row>
    <row r="2836" spans="1:32">
      <c r="A2836" s="129">
        <v>40646</v>
      </c>
      <c r="B2836" s="132" t="e">
        <v>#N/A</v>
      </c>
      <c r="C2836" s="132" t="e">
        <v>#N/A</v>
      </c>
      <c r="D2836" s="132" t="e">
        <v>#N/A</v>
      </c>
      <c r="E2836" s="132" t="e">
        <v>#N/A</v>
      </c>
      <c r="F2836" s="132" t="e">
        <v>#N/A</v>
      </c>
      <c r="G2836" s="132" t="e">
        <v>#N/A</v>
      </c>
      <c r="H2836" s="132" t="e">
        <v>#N/A</v>
      </c>
      <c r="I2836" s="132" t="e">
        <v>#N/A</v>
      </c>
      <c r="J2836" s="132" t="e">
        <v>#N/A</v>
      </c>
      <c r="K2836" s="132" t="e">
        <v>#N/A</v>
      </c>
      <c r="L2836" s="132" t="e">
        <v>#N/A</v>
      </c>
      <c r="M2836" s="132" t="e">
        <v>#N/A</v>
      </c>
      <c r="N2836" s="132" t="e">
        <v>#N/A</v>
      </c>
      <c r="R2836" s="132" t="e">
        <v>#N/A</v>
      </c>
      <c r="S2836" s="132" t="e">
        <v>#N/A</v>
      </c>
      <c r="T2836" s="132" t="e">
        <v>#N/A</v>
      </c>
      <c r="U2836" s="132" t="e">
        <v>#N/A</v>
      </c>
      <c r="V2836" s="132" t="e">
        <v>#N/A</v>
      </c>
      <c r="W2836" s="132" t="e">
        <v>#N/A</v>
      </c>
      <c r="X2836" s="132" t="e">
        <v>#N/A</v>
      </c>
      <c r="Y2836" s="132" t="e">
        <v>#N/A</v>
      </c>
      <c r="Z2836" s="132" t="e">
        <v>#N/A</v>
      </c>
      <c r="AA2836" s="132" t="e">
        <v>#N/A</v>
      </c>
      <c r="AB2836" s="132" t="e">
        <v>#N/A</v>
      </c>
      <c r="AC2836" s="132" t="e">
        <v>#N/A</v>
      </c>
      <c r="AD2836" s="132" t="e">
        <v>#N/A</v>
      </c>
      <c r="AE2836" s="132" t="e">
        <v>#N/A</v>
      </c>
      <c r="AF2836" s="132" t="e">
        <v>#N/A</v>
      </c>
    </row>
    <row r="2837" spans="1:32">
      <c r="A2837" s="129">
        <v>40647</v>
      </c>
      <c r="B2837" s="132" t="e">
        <v>#N/A</v>
      </c>
      <c r="C2837" s="132" t="e">
        <v>#N/A</v>
      </c>
      <c r="D2837" s="132" t="e">
        <v>#N/A</v>
      </c>
      <c r="E2837" s="132" t="e">
        <v>#N/A</v>
      </c>
      <c r="F2837" s="132" t="e">
        <v>#N/A</v>
      </c>
      <c r="G2837" s="132" t="e">
        <v>#N/A</v>
      </c>
      <c r="H2837" s="132" t="e">
        <v>#N/A</v>
      </c>
      <c r="I2837" s="132" t="e">
        <v>#N/A</v>
      </c>
      <c r="J2837" s="132" t="e">
        <v>#N/A</v>
      </c>
      <c r="K2837" s="132" t="e">
        <v>#N/A</v>
      </c>
      <c r="L2837" s="132" t="e">
        <v>#N/A</v>
      </c>
      <c r="M2837" s="132" t="e">
        <v>#N/A</v>
      </c>
      <c r="N2837" s="132" t="e">
        <v>#N/A</v>
      </c>
      <c r="R2837" s="132" t="e">
        <v>#N/A</v>
      </c>
      <c r="S2837" s="132" t="e">
        <v>#N/A</v>
      </c>
      <c r="T2837" s="132" t="e">
        <v>#N/A</v>
      </c>
      <c r="U2837" s="132" t="e">
        <v>#N/A</v>
      </c>
      <c r="V2837" s="132" t="e">
        <v>#N/A</v>
      </c>
      <c r="W2837" s="132" t="e">
        <v>#N/A</v>
      </c>
      <c r="X2837" s="132" t="e">
        <v>#N/A</v>
      </c>
      <c r="Y2837" s="132" t="e">
        <v>#N/A</v>
      </c>
      <c r="Z2837" s="132" t="e">
        <v>#N/A</v>
      </c>
      <c r="AA2837" s="132" t="e">
        <v>#N/A</v>
      </c>
      <c r="AB2837" s="132" t="e">
        <v>#N/A</v>
      </c>
      <c r="AC2837" s="132" t="e">
        <v>#N/A</v>
      </c>
      <c r="AD2837" s="132" t="e">
        <v>#N/A</v>
      </c>
      <c r="AE2837" s="132" t="e">
        <v>#N/A</v>
      </c>
      <c r="AF2837" s="132" t="e">
        <v>#N/A</v>
      </c>
    </row>
    <row r="2838" spans="1:32">
      <c r="A2838" s="129">
        <v>40648</v>
      </c>
      <c r="B2838" s="132">
        <v>452038</v>
      </c>
      <c r="C2838" s="132">
        <v>43298</v>
      </c>
      <c r="D2838" s="132">
        <v>218166</v>
      </c>
      <c r="E2838" s="132">
        <v>44003</v>
      </c>
      <c r="F2838" s="132">
        <v>67058</v>
      </c>
      <c r="G2838" s="132">
        <v>402155</v>
      </c>
      <c r="H2838" s="132">
        <v>25325</v>
      </c>
      <c r="I2838" s="132">
        <v>12208</v>
      </c>
      <c r="J2838" s="132">
        <v>19410</v>
      </c>
      <c r="K2838" s="132">
        <v>4680</v>
      </c>
      <c r="L2838" s="132">
        <v>600</v>
      </c>
      <c r="M2838" s="132">
        <v>49883</v>
      </c>
      <c r="N2838" s="132">
        <v>452038</v>
      </c>
      <c r="R2838" s="132">
        <v>21480</v>
      </c>
      <c r="S2838" s="132">
        <v>53400</v>
      </c>
      <c r="T2838" s="132">
        <v>133121</v>
      </c>
      <c r="U2838" s="132">
        <v>26450</v>
      </c>
      <c r="V2838" s="132">
        <v>5000</v>
      </c>
      <c r="W2838" s="132">
        <v>0</v>
      </c>
      <c r="X2838" s="132">
        <v>29231</v>
      </c>
      <c r="Y2838" s="132">
        <v>15700</v>
      </c>
      <c r="Z2838" s="132">
        <v>520</v>
      </c>
      <c r="AA2838" s="132">
        <v>0</v>
      </c>
      <c r="AB2838" s="132">
        <v>0</v>
      </c>
      <c r="AC2838" s="132">
        <v>0</v>
      </c>
      <c r="AD2838" s="132">
        <v>0</v>
      </c>
      <c r="AE2838" s="132">
        <v>25620</v>
      </c>
      <c r="AF2838" s="132">
        <v>0</v>
      </c>
    </row>
    <row r="2839" spans="1:32">
      <c r="A2839" s="129">
        <v>40651</v>
      </c>
      <c r="B2839" s="132" t="e">
        <v>#N/A</v>
      </c>
      <c r="C2839" s="132" t="e">
        <v>#N/A</v>
      </c>
      <c r="D2839" s="132" t="e">
        <v>#N/A</v>
      </c>
      <c r="E2839" s="132" t="e">
        <v>#N/A</v>
      </c>
      <c r="F2839" s="132" t="e">
        <v>#N/A</v>
      </c>
      <c r="G2839" s="132" t="e">
        <v>#N/A</v>
      </c>
      <c r="H2839" s="132" t="e">
        <v>#N/A</v>
      </c>
      <c r="I2839" s="132" t="e">
        <v>#N/A</v>
      </c>
      <c r="J2839" s="132" t="e">
        <v>#N/A</v>
      </c>
      <c r="K2839" s="132" t="e">
        <v>#N/A</v>
      </c>
      <c r="L2839" s="132" t="e">
        <v>#N/A</v>
      </c>
      <c r="M2839" s="132" t="e">
        <v>#N/A</v>
      </c>
      <c r="N2839" s="132" t="e">
        <v>#N/A</v>
      </c>
      <c r="R2839" s="132" t="e">
        <v>#N/A</v>
      </c>
      <c r="S2839" s="132" t="e">
        <v>#N/A</v>
      </c>
      <c r="T2839" s="132" t="e">
        <v>#N/A</v>
      </c>
      <c r="U2839" s="132" t="e">
        <v>#N/A</v>
      </c>
      <c r="V2839" s="132" t="e">
        <v>#N/A</v>
      </c>
      <c r="W2839" s="132" t="e">
        <v>#N/A</v>
      </c>
      <c r="X2839" s="132" t="e">
        <v>#N/A</v>
      </c>
      <c r="Y2839" s="132" t="e">
        <v>#N/A</v>
      </c>
      <c r="Z2839" s="132" t="e">
        <v>#N/A</v>
      </c>
      <c r="AA2839" s="132" t="e">
        <v>#N/A</v>
      </c>
      <c r="AB2839" s="132" t="e">
        <v>#N/A</v>
      </c>
      <c r="AC2839" s="132" t="e">
        <v>#N/A</v>
      </c>
      <c r="AD2839" s="132" t="e">
        <v>#N/A</v>
      </c>
      <c r="AE2839" s="132" t="e">
        <v>#N/A</v>
      </c>
      <c r="AF2839" s="132" t="e">
        <v>#N/A</v>
      </c>
    </row>
    <row r="2840" spans="1:32">
      <c r="A2840" s="129">
        <v>40652</v>
      </c>
      <c r="B2840" s="132" t="e">
        <v>#N/A</v>
      </c>
      <c r="C2840" s="132" t="e">
        <v>#N/A</v>
      </c>
      <c r="D2840" s="132" t="e">
        <v>#N/A</v>
      </c>
      <c r="E2840" s="132" t="e">
        <v>#N/A</v>
      </c>
      <c r="F2840" s="132" t="e">
        <v>#N/A</v>
      </c>
      <c r="G2840" s="132" t="e">
        <v>#N/A</v>
      </c>
      <c r="H2840" s="132" t="e">
        <v>#N/A</v>
      </c>
      <c r="I2840" s="132" t="e">
        <v>#N/A</v>
      </c>
      <c r="J2840" s="132" t="e">
        <v>#N/A</v>
      </c>
      <c r="K2840" s="132" t="e">
        <v>#N/A</v>
      </c>
      <c r="L2840" s="132" t="e">
        <v>#N/A</v>
      </c>
      <c r="M2840" s="132" t="e">
        <v>#N/A</v>
      </c>
      <c r="N2840" s="132" t="e">
        <v>#N/A</v>
      </c>
      <c r="R2840" s="132" t="e">
        <v>#N/A</v>
      </c>
      <c r="S2840" s="132" t="e">
        <v>#N/A</v>
      </c>
      <c r="T2840" s="132" t="e">
        <v>#N/A</v>
      </c>
      <c r="U2840" s="132" t="e">
        <v>#N/A</v>
      </c>
      <c r="V2840" s="132" t="e">
        <v>#N/A</v>
      </c>
      <c r="W2840" s="132" t="e">
        <v>#N/A</v>
      </c>
      <c r="X2840" s="132" t="e">
        <v>#N/A</v>
      </c>
      <c r="Y2840" s="132" t="e">
        <v>#N/A</v>
      </c>
      <c r="Z2840" s="132" t="e">
        <v>#N/A</v>
      </c>
      <c r="AA2840" s="132" t="e">
        <v>#N/A</v>
      </c>
      <c r="AB2840" s="132" t="e">
        <v>#N/A</v>
      </c>
      <c r="AC2840" s="132" t="e">
        <v>#N/A</v>
      </c>
      <c r="AD2840" s="132" t="e">
        <v>#N/A</v>
      </c>
      <c r="AE2840" s="132" t="e">
        <v>#N/A</v>
      </c>
      <c r="AF2840" s="132" t="e">
        <v>#N/A</v>
      </c>
    </row>
    <row r="2841" spans="1:32">
      <c r="A2841" s="129">
        <v>40653</v>
      </c>
      <c r="B2841" s="132">
        <v>638666</v>
      </c>
      <c r="C2841" s="132">
        <v>54398</v>
      </c>
      <c r="D2841" s="132">
        <v>299035</v>
      </c>
      <c r="E2841" s="132">
        <v>50043</v>
      </c>
      <c r="F2841" s="132">
        <v>108258</v>
      </c>
      <c r="G2841" s="132">
        <v>566408</v>
      </c>
      <c r="H2841" s="132">
        <v>43625</v>
      </c>
      <c r="I2841" s="132">
        <v>14833</v>
      </c>
      <c r="J2841" s="132">
        <v>31310</v>
      </c>
      <c r="K2841" s="132">
        <v>12028</v>
      </c>
      <c r="L2841" s="132">
        <v>600</v>
      </c>
      <c r="M2841" s="132">
        <v>72258</v>
      </c>
      <c r="N2841" s="132">
        <v>638666</v>
      </c>
      <c r="R2841" s="132">
        <v>21480</v>
      </c>
      <c r="S2841" s="132">
        <v>88400</v>
      </c>
      <c r="T2841" s="132">
        <v>169921</v>
      </c>
      <c r="U2841" s="132">
        <v>26450</v>
      </c>
      <c r="V2841" s="132">
        <v>13000</v>
      </c>
      <c r="W2841" s="132">
        <v>0</v>
      </c>
      <c r="X2841" s="132">
        <v>38731</v>
      </c>
      <c r="Y2841" s="132">
        <v>23300</v>
      </c>
      <c r="Z2841" s="132">
        <v>520</v>
      </c>
      <c r="AA2841" s="132">
        <v>0</v>
      </c>
      <c r="AB2841" s="132">
        <v>0</v>
      </c>
      <c r="AC2841" s="132">
        <v>10650</v>
      </c>
      <c r="AD2841" s="132">
        <v>0</v>
      </c>
      <c r="AE2841" s="132">
        <v>63000</v>
      </c>
      <c r="AF2841" s="132">
        <v>0</v>
      </c>
    </row>
    <row r="2842" spans="1:32">
      <c r="A2842" s="129">
        <v>40654</v>
      </c>
      <c r="B2842" s="132" t="e">
        <v>#N/A</v>
      </c>
      <c r="C2842" s="132" t="e">
        <v>#N/A</v>
      </c>
      <c r="D2842" s="132" t="e">
        <v>#N/A</v>
      </c>
      <c r="E2842" s="132" t="e">
        <v>#N/A</v>
      </c>
      <c r="F2842" s="132" t="e">
        <v>#N/A</v>
      </c>
      <c r="G2842" s="132" t="e">
        <v>#N/A</v>
      </c>
      <c r="H2842" s="132" t="e">
        <v>#N/A</v>
      </c>
      <c r="I2842" s="132" t="e">
        <v>#N/A</v>
      </c>
      <c r="J2842" s="132" t="e">
        <v>#N/A</v>
      </c>
      <c r="K2842" s="132" t="e">
        <v>#N/A</v>
      </c>
      <c r="L2842" s="132" t="e">
        <v>#N/A</v>
      </c>
      <c r="M2842" s="132" t="e">
        <v>#N/A</v>
      </c>
      <c r="N2842" s="132" t="e">
        <v>#N/A</v>
      </c>
      <c r="R2842" s="132" t="e">
        <v>#N/A</v>
      </c>
      <c r="S2842" s="132" t="e">
        <v>#N/A</v>
      </c>
      <c r="T2842" s="132" t="e">
        <v>#N/A</v>
      </c>
      <c r="U2842" s="132" t="e">
        <v>#N/A</v>
      </c>
      <c r="V2842" s="132" t="e">
        <v>#N/A</v>
      </c>
      <c r="W2842" s="132" t="e">
        <v>#N/A</v>
      </c>
      <c r="X2842" s="132" t="e">
        <v>#N/A</v>
      </c>
      <c r="Y2842" s="132" t="e">
        <v>#N/A</v>
      </c>
      <c r="Z2842" s="132" t="e">
        <v>#N/A</v>
      </c>
      <c r="AA2842" s="132" t="e">
        <v>#N/A</v>
      </c>
      <c r="AB2842" s="132" t="e">
        <v>#N/A</v>
      </c>
      <c r="AC2842" s="132" t="e">
        <v>#N/A</v>
      </c>
      <c r="AD2842" s="132" t="e">
        <v>#N/A</v>
      </c>
      <c r="AE2842" s="132" t="e">
        <v>#N/A</v>
      </c>
      <c r="AF2842" s="132" t="e">
        <v>#N/A</v>
      </c>
    </row>
    <row r="2843" spans="1:32">
      <c r="A2843" s="129">
        <v>40658</v>
      </c>
      <c r="B2843" s="132">
        <v>947470</v>
      </c>
      <c r="C2843" s="132">
        <v>69048</v>
      </c>
      <c r="D2843" s="132">
        <v>449968</v>
      </c>
      <c r="E2843" s="132">
        <v>73588</v>
      </c>
      <c r="F2843" s="132">
        <v>187635</v>
      </c>
      <c r="G2843" s="132">
        <v>851882</v>
      </c>
      <c r="H2843" s="132">
        <v>47275</v>
      </c>
      <c r="I2843" s="132">
        <v>28273</v>
      </c>
      <c r="J2843" s="132">
        <v>44230</v>
      </c>
      <c r="K2843" s="132">
        <v>15528</v>
      </c>
      <c r="L2843" s="132">
        <v>600</v>
      </c>
      <c r="M2843" s="132">
        <v>95588</v>
      </c>
      <c r="N2843" s="132">
        <v>947470</v>
      </c>
      <c r="R2843" s="132">
        <v>61980</v>
      </c>
      <c r="S2843" s="132">
        <v>105900</v>
      </c>
      <c r="T2843" s="132">
        <v>252949</v>
      </c>
      <c r="U2843" s="132">
        <v>57970</v>
      </c>
      <c r="V2843" s="132">
        <v>13000</v>
      </c>
      <c r="W2843" s="132">
        <v>0</v>
      </c>
      <c r="X2843" s="132">
        <v>48936</v>
      </c>
      <c r="Y2843" s="132">
        <v>32985</v>
      </c>
      <c r="Z2843" s="132">
        <v>7186</v>
      </c>
      <c r="AA2843" s="132">
        <v>0</v>
      </c>
      <c r="AB2843" s="132">
        <v>2100</v>
      </c>
      <c r="AC2843" s="132">
        <v>10650</v>
      </c>
      <c r="AD2843" s="132">
        <v>0</v>
      </c>
      <c r="AE2843" s="132">
        <v>88355</v>
      </c>
      <c r="AF2843" s="132">
        <v>0</v>
      </c>
    </row>
    <row r="2844" spans="1:32">
      <c r="A2844" s="129">
        <v>40659</v>
      </c>
      <c r="B2844" s="132" t="e">
        <v>#N/A</v>
      </c>
      <c r="C2844" s="132" t="e">
        <v>#N/A</v>
      </c>
      <c r="D2844" s="132" t="e">
        <v>#N/A</v>
      </c>
      <c r="E2844" s="132" t="e">
        <v>#N/A</v>
      </c>
      <c r="F2844" s="132" t="e">
        <v>#N/A</v>
      </c>
      <c r="G2844" s="132" t="e">
        <v>#N/A</v>
      </c>
      <c r="H2844" s="132" t="e">
        <v>#N/A</v>
      </c>
      <c r="I2844" s="132" t="e">
        <v>#N/A</v>
      </c>
      <c r="J2844" s="132" t="e">
        <v>#N/A</v>
      </c>
      <c r="K2844" s="132" t="e">
        <v>#N/A</v>
      </c>
      <c r="L2844" s="132" t="e">
        <v>#N/A</v>
      </c>
      <c r="M2844" s="132" t="e">
        <v>#N/A</v>
      </c>
      <c r="N2844" s="132" t="e">
        <v>#N/A</v>
      </c>
      <c r="R2844" s="132" t="e">
        <v>#N/A</v>
      </c>
      <c r="S2844" s="132" t="e">
        <v>#N/A</v>
      </c>
      <c r="T2844" s="132" t="e">
        <v>#N/A</v>
      </c>
      <c r="U2844" s="132" t="e">
        <v>#N/A</v>
      </c>
      <c r="V2844" s="132" t="e">
        <v>#N/A</v>
      </c>
      <c r="W2844" s="132" t="e">
        <v>#N/A</v>
      </c>
      <c r="X2844" s="132" t="e">
        <v>#N/A</v>
      </c>
      <c r="Y2844" s="132" t="e">
        <v>#N/A</v>
      </c>
      <c r="Z2844" s="132" t="e">
        <v>#N/A</v>
      </c>
      <c r="AA2844" s="132" t="e">
        <v>#N/A</v>
      </c>
      <c r="AB2844" s="132" t="e">
        <v>#N/A</v>
      </c>
      <c r="AC2844" s="132" t="e">
        <v>#N/A</v>
      </c>
      <c r="AD2844" s="132" t="e">
        <v>#N/A</v>
      </c>
      <c r="AE2844" s="132" t="e">
        <v>#N/A</v>
      </c>
      <c r="AF2844" s="132" t="e">
        <v>#N/A</v>
      </c>
    </row>
    <row r="2845" spans="1:32">
      <c r="A2845" s="129">
        <v>40660</v>
      </c>
      <c r="B2845" s="132" t="e">
        <v>#N/A</v>
      </c>
      <c r="C2845" s="132" t="e">
        <v>#N/A</v>
      </c>
      <c r="D2845" s="132" t="e">
        <v>#N/A</v>
      </c>
      <c r="E2845" s="132" t="e">
        <v>#N/A</v>
      </c>
      <c r="F2845" s="132" t="e">
        <v>#N/A</v>
      </c>
      <c r="G2845" s="132" t="e">
        <v>#N/A</v>
      </c>
      <c r="H2845" s="132" t="e">
        <v>#N/A</v>
      </c>
      <c r="I2845" s="132" t="e">
        <v>#N/A</v>
      </c>
      <c r="J2845" s="132" t="e">
        <v>#N/A</v>
      </c>
      <c r="K2845" s="132" t="e">
        <v>#N/A</v>
      </c>
      <c r="L2845" s="132" t="e">
        <v>#N/A</v>
      </c>
      <c r="M2845" s="132" t="e">
        <v>#N/A</v>
      </c>
      <c r="N2845" s="132" t="e">
        <v>#N/A</v>
      </c>
      <c r="R2845" s="132" t="e">
        <v>#N/A</v>
      </c>
      <c r="S2845" s="132" t="e">
        <v>#N/A</v>
      </c>
      <c r="T2845" s="132" t="e">
        <v>#N/A</v>
      </c>
      <c r="U2845" s="132" t="e">
        <v>#N/A</v>
      </c>
      <c r="V2845" s="132" t="e">
        <v>#N/A</v>
      </c>
      <c r="W2845" s="132" t="e">
        <v>#N/A</v>
      </c>
      <c r="X2845" s="132" t="e">
        <v>#N/A</v>
      </c>
      <c r="Y2845" s="132" t="e">
        <v>#N/A</v>
      </c>
      <c r="Z2845" s="132" t="e">
        <v>#N/A</v>
      </c>
      <c r="AA2845" s="132" t="e">
        <v>#N/A</v>
      </c>
      <c r="AB2845" s="132" t="e">
        <v>#N/A</v>
      </c>
      <c r="AC2845" s="132" t="e">
        <v>#N/A</v>
      </c>
      <c r="AD2845" s="132" t="e">
        <v>#N/A</v>
      </c>
      <c r="AE2845" s="132" t="e">
        <v>#N/A</v>
      </c>
      <c r="AF2845" s="132" t="e">
        <v>#N/A</v>
      </c>
    </row>
    <row r="2846" spans="1:32">
      <c r="A2846" s="129">
        <v>40661</v>
      </c>
      <c r="B2846" s="132" t="e">
        <v>#N/A</v>
      </c>
      <c r="C2846" s="132" t="e">
        <v>#N/A</v>
      </c>
      <c r="D2846" s="132" t="e">
        <v>#N/A</v>
      </c>
      <c r="E2846" s="132" t="e">
        <v>#N/A</v>
      </c>
      <c r="F2846" s="132" t="e">
        <v>#N/A</v>
      </c>
      <c r="G2846" s="132" t="e">
        <v>#N/A</v>
      </c>
      <c r="H2846" s="132" t="e">
        <v>#N/A</v>
      </c>
      <c r="I2846" s="132" t="e">
        <v>#N/A</v>
      </c>
      <c r="J2846" s="132" t="e">
        <v>#N/A</v>
      </c>
      <c r="K2846" s="132" t="e">
        <v>#N/A</v>
      </c>
      <c r="L2846" s="132" t="e">
        <v>#N/A</v>
      </c>
      <c r="M2846" s="132" t="e">
        <v>#N/A</v>
      </c>
      <c r="N2846" s="132" t="e">
        <v>#N/A</v>
      </c>
      <c r="R2846" s="132" t="e">
        <v>#N/A</v>
      </c>
      <c r="S2846" s="132" t="e">
        <v>#N/A</v>
      </c>
      <c r="T2846" s="132" t="e">
        <v>#N/A</v>
      </c>
      <c r="U2846" s="132" t="e">
        <v>#N/A</v>
      </c>
      <c r="V2846" s="132" t="e">
        <v>#N/A</v>
      </c>
      <c r="W2846" s="132" t="e">
        <v>#N/A</v>
      </c>
      <c r="X2846" s="132" t="e">
        <v>#N/A</v>
      </c>
      <c r="Y2846" s="132" t="e">
        <v>#N/A</v>
      </c>
      <c r="Z2846" s="132" t="e">
        <v>#N/A</v>
      </c>
      <c r="AA2846" s="132" t="e">
        <v>#N/A</v>
      </c>
      <c r="AB2846" s="132" t="e">
        <v>#N/A</v>
      </c>
      <c r="AC2846" s="132" t="e">
        <v>#N/A</v>
      </c>
      <c r="AD2846" s="132" t="e">
        <v>#N/A</v>
      </c>
      <c r="AE2846" s="132" t="e">
        <v>#N/A</v>
      </c>
      <c r="AF2846" s="132" t="e">
        <v>#N/A</v>
      </c>
    </row>
    <row r="2847" spans="1:32">
      <c r="A2847" s="129">
        <v>40662</v>
      </c>
      <c r="B2847" s="132" t="e">
        <v>#N/A</v>
      </c>
      <c r="C2847" s="132" t="e">
        <v>#N/A</v>
      </c>
      <c r="D2847" s="132" t="e">
        <v>#N/A</v>
      </c>
      <c r="E2847" s="132" t="e">
        <v>#N/A</v>
      </c>
      <c r="F2847" s="132" t="e">
        <v>#N/A</v>
      </c>
      <c r="G2847" s="132" t="e">
        <v>#N/A</v>
      </c>
      <c r="H2847" s="132" t="e">
        <v>#N/A</v>
      </c>
      <c r="I2847" s="132" t="e">
        <v>#N/A</v>
      </c>
      <c r="J2847" s="132" t="e">
        <v>#N/A</v>
      </c>
      <c r="K2847" s="132" t="e">
        <v>#N/A</v>
      </c>
      <c r="L2847" s="132" t="e">
        <v>#N/A</v>
      </c>
      <c r="M2847" s="132" t="e">
        <v>#N/A</v>
      </c>
      <c r="N2847" s="132" t="e">
        <v>#N/A</v>
      </c>
      <c r="R2847" s="132" t="e">
        <v>#N/A</v>
      </c>
      <c r="S2847" s="132" t="e">
        <v>#N/A</v>
      </c>
      <c r="T2847" s="132" t="e">
        <v>#N/A</v>
      </c>
      <c r="U2847" s="132" t="e">
        <v>#N/A</v>
      </c>
      <c r="V2847" s="132" t="e">
        <v>#N/A</v>
      </c>
      <c r="W2847" s="132" t="e">
        <v>#N/A</v>
      </c>
      <c r="X2847" s="132" t="e">
        <v>#N/A</v>
      </c>
      <c r="Y2847" s="132" t="e">
        <v>#N/A</v>
      </c>
      <c r="Z2847" s="132" t="e">
        <v>#N/A</v>
      </c>
      <c r="AA2847" s="132" t="e">
        <v>#N/A</v>
      </c>
      <c r="AB2847" s="132" t="e">
        <v>#N/A</v>
      </c>
      <c r="AC2847" s="132" t="e">
        <v>#N/A</v>
      </c>
      <c r="AD2847" s="132" t="e">
        <v>#N/A</v>
      </c>
      <c r="AE2847" s="132" t="e">
        <v>#N/A</v>
      </c>
      <c r="AF2847" s="132" t="e">
        <v>#N/A</v>
      </c>
    </row>
    <row r="2848" spans="1:32">
      <c r="A2848" s="129">
        <v>40665</v>
      </c>
      <c r="B2848" s="132" t="e">
        <v>#N/A</v>
      </c>
      <c r="C2848" s="132" t="e">
        <v>#N/A</v>
      </c>
      <c r="D2848" s="132" t="e">
        <v>#N/A</v>
      </c>
      <c r="E2848" s="132" t="e">
        <v>#N/A</v>
      </c>
      <c r="F2848" s="132" t="e">
        <v>#N/A</v>
      </c>
      <c r="G2848" s="132" t="e">
        <v>#N/A</v>
      </c>
      <c r="H2848" s="132" t="e">
        <v>#N/A</v>
      </c>
      <c r="I2848" s="132" t="e">
        <v>#N/A</v>
      </c>
      <c r="J2848" s="132" t="e">
        <v>#N/A</v>
      </c>
      <c r="K2848" s="132" t="e">
        <v>#N/A</v>
      </c>
      <c r="L2848" s="132" t="e">
        <v>#N/A</v>
      </c>
      <c r="M2848" s="132" t="e">
        <v>#N/A</v>
      </c>
      <c r="N2848" s="132" t="e">
        <v>#N/A</v>
      </c>
      <c r="R2848" s="132" t="e">
        <v>#N/A</v>
      </c>
      <c r="S2848" s="132" t="e">
        <v>#N/A</v>
      </c>
      <c r="T2848" s="132" t="e">
        <v>#N/A</v>
      </c>
      <c r="U2848" s="132" t="e">
        <v>#N/A</v>
      </c>
      <c r="V2848" s="132" t="e">
        <v>#N/A</v>
      </c>
      <c r="W2848" s="132" t="e">
        <v>#N/A</v>
      </c>
      <c r="X2848" s="132" t="e">
        <v>#N/A</v>
      </c>
      <c r="Y2848" s="132" t="e">
        <v>#N/A</v>
      </c>
      <c r="Z2848" s="132" t="e">
        <v>#N/A</v>
      </c>
      <c r="AA2848" s="132" t="e">
        <v>#N/A</v>
      </c>
      <c r="AB2848" s="132" t="e">
        <v>#N/A</v>
      </c>
      <c r="AC2848" s="132" t="e">
        <v>#N/A</v>
      </c>
      <c r="AD2848" s="132" t="e">
        <v>#N/A</v>
      </c>
      <c r="AE2848" s="132" t="e">
        <v>#N/A</v>
      </c>
      <c r="AF2848" s="132" t="e">
        <v>#N/A</v>
      </c>
    </row>
    <row r="2849" spans="1:32">
      <c r="A2849" s="129">
        <v>40666</v>
      </c>
      <c r="B2849" s="132" t="e">
        <v>#N/A</v>
      </c>
      <c r="C2849" s="132" t="e">
        <v>#N/A</v>
      </c>
      <c r="D2849" s="132" t="e">
        <v>#N/A</v>
      </c>
      <c r="E2849" s="132" t="e">
        <v>#N/A</v>
      </c>
      <c r="F2849" s="132" t="e">
        <v>#N/A</v>
      </c>
      <c r="G2849" s="132" t="e">
        <v>#N/A</v>
      </c>
      <c r="H2849" s="132" t="e">
        <v>#N/A</v>
      </c>
      <c r="I2849" s="132" t="e">
        <v>#N/A</v>
      </c>
      <c r="J2849" s="132" t="e">
        <v>#N/A</v>
      </c>
      <c r="K2849" s="132" t="e">
        <v>#N/A</v>
      </c>
      <c r="L2849" s="132" t="e">
        <v>#N/A</v>
      </c>
      <c r="M2849" s="132" t="e">
        <v>#N/A</v>
      </c>
      <c r="N2849" s="132" t="e">
        <v>#N/A</v>
      </c>
      <c r="R2849" s="132" t="e">
        <v>#N/A</v>
      </c>
      <c r="S2849" s="132" t="e">
        <v>#N/A</v>
      </c>
      <c r="T2849" s="132" t="e">
        <v>#N/A</v>
      </c>
      <c r="U2849" s="132" t="e">
        <v>#N/A</v>
      </c>
      <c r="V2849" s="132" t="e">
        <v>#N/A</v>
      </c>
      <c r="W2849" s="132" t="e">
        <v>#N/A</v>
      </c>
      <c r="X2849" s="132" t="e">
        <v>#N/A</v>
      </c>
      <c r="Y2849" s="132" t="e">
        <v>#N/A</v>
      </c>
      <c r="Z2849" s="132" t="e">
        <v>#N/A</v>
      </c>
      <c r="AA2849" s="132" t="e">
        <v>#N/A</v>
      </c>
      <c r="AB2849" s="132" t="e">
        <v>#N/A</v>
      </c>
      <c r="AC2849" s="132" t="e">
        <v>#N/A</v>
      </c>
      <c r="AD2849" s="132" t="e">
        <v>#N/A</v>
      </c>
      <c r="AE2849" s="132" t="e">
        <v>#N/A</v>
      </c>
      <c r="AF2849" s="132" t="e">
        <v>#N/A</v>
      </c>
    </row>
    <row r="2850" spans="1:32">
      <c r="A2850" s="129">
        <v>40667</v>
      </c>
      <c r="B2850" s="132" t="e">
        <v>#N/A</v>
      </c>
      <c r="C2850" s="132" t="e">
        <v>#N/A</v>
      </c>
      <c r="D2850" s="132" t="e">
        <v>#N/A</v>
      </c>
      <c r="E2850" s="132" t="e">
        <v>#N/A</v>
      </c>
      <c r="F2850" s="132" t="e">
        <v>#N/A</v>
      </c>
      <c r="G2850" s="132" t="e">
        <v>#N/A</v>
      </c>
      <c r="H2850" s="132" t="e">
        <v>#N/A</v>
      </c>
      <c r="I2850" s="132" t="e">
        <v>#N/A</v>
      </c>
      <c r="J2850" s="132" t="e">
        <v>#N/A</v>
      </c>
      <c r="K2850" s="132" t="e">
        <v>#N/A</v>
      </c>
      <c r="L2850" s="132" t="e">
        <v>#N/A</v>
      </c>
      <c r="M2850" s="132" t="e">
        <v>#N/A</v>
      </c>
      <c r="N2850" s="132" t="e">
        <v>#N/A</v>
      </c>
      <c r="R2850" s="132" t="e">
        <v>#N/A</v>
      </c>
      <c r="S2850" s="132" t="e">
        <v>#N/A</v>
      </c>
      <c r="T2850" s="132" t="e">
        <v>#N/A</v>
      </c>
      <c r="U2850" s="132" t="e">
        <v>#N/A</v>
      </c>
      <c r="V2850" s="132" t="e">
        <v>#N/A</v>
      </c>
      <c r="W2850" s="132" t="e">
        <v>#N/A</v>
      </c>
      <c r="X2850" s="132" t="e">
        <v>#N/A</v>
      </c>
      <c r="Y2850" s="132" t="e">
        <v>#N/A</v>
      </c>
      <c r="Z2850" s="132" t="e">
        <v>#N/A</v>
      </c>
      <c r="AA2850" s="132" t="e">
        <v>#N/A</v>
      </c>
      <c r="AB2850" s="132" t="e">
        <v>#N/A</v>
      </c>
      <c r="AC2850" s="132" t="e">
        <v>#N/A</v>
      </c>
      <c r="AD2850" s="132" t="e">
        <v>#N/A</v>
      </c>
      <c r="AE2850" s="132" t="e">
        <v>#N/A</v>
      </c>
      <c r="AF2850" s="132" t="e">
        <v>#N/A</v>
      </c>
    </row>
    <row r="2851" spans="1:32">
      <c r="A2851" s="129">
        <v>40668</v>
      </c>
      <c r="B2851" s="132" t="e">
        <v>#N/A</v>
      </c>
      <c r="C2851" s="132" t="e">
        <v>#N/A</v>
      </c>
      <c r="D2851" s="132" t="e">
        <v>#N/A</v>
      </c>
      <c r="E2851" s="132" t="e">
        <v>#N/A</v>
      </c>
      <c r="F2851" s="132" t="e">
        <v>#N/A</v>
      </c>
      <c r="G2851" s="132" t="e">
        <v>#N/A</v>
      </c>
      <c r="H2851" s="132" t="e">
        <v>#N/A</v>
      </c>
      <c r="I2851" s="132" t="e">
        <v>#N/A</v>
      </c>
      <c r="J2851" s="132" t="e">
        <v>#N/A</v>
      </c>
      <c r="K2851" s="132" t="e">
        <v>#N/A</v>
      </c>
      <c r="L2851" s="132" t="e">
        <v>#N/A</v>
      </c>
      <c r="M2851" s="132" t="e">
        <v>#N/A</v>
      </c>
      <c r="N2851" s="132" t="e">
        <v>#N/A</v>
      </c>
      <c r="R2851" s="132" t="e">
        <v>#N/A</v>
      </c>
      <c r="S2851" s="132" t="e">
        <v>#N/A</v>
      </c>
      <c r="T2851" s="132" t="e">
        <v>#N/A</v>
      </c>
      <c r="U2851" s="132" t="e">
        <v>#N/A</v>
      </c>
      <c r="V2851" s="132" t="e">
        <v>#N/A</v>
      </c>
      <c r="W2851" s="132" t="e">
        <v>#N/A</v>
      </c>
      <c r="X2851" s="132" t="e">
        <v>#N/A</v>
      </c>
      <c r="Y2851" s="132" t="e">
        <v>#N/A</v>
      </c>
      <c r="Z2851" s="132" t="e">
        <v>#N/A</v>
      </c>
      <c r="AA2851" s="132" t="e">
        <v>#N/A</v>
      </c>
      <c r="AB2851" s="132" t="e">
        <v>#N/A</v>
      </c>
      <c r="AC2851" s="132" t="e">
        <v>#N/A</v>
      </c>
      <c r="AD2851" s="132" t="e">
        <v>#N/A</v>
      </c>
      <c r="AE2851" s="132" t="e">
        <v>#N/A</v>
      </c>
      <c r="AF2851" s="132" t="e">
        <v>#N/A</v>
      </c>
    </row>
    <row r="2852" spans="1:32">
      <c r="A2852" s="129">
        <v>40669</v>
      </c>
      <c r="B2852" s="132" t="e">
        <v>#N/A</v>
      </c>
      <c r="C2852" s="132" t="e">
        <v>#N/A</v>
      </c>
      <c r="D2852" s="132" t="e">
        <v>#N/A</v>
      </c>
      <c r="E2852" s="132" t="e">
        <v>#N/A</v>
      </c>
      <c r="F2852" s="132" t="e">
        <v>#N/A</v>
      </c>
      <c r="G2852" s="132" t="e">
        <v>#N/A</v>
      </c>
      <c r="H2852" s="132" t="e">
        <v>#N/A</v>
      </c>
      <c r="I2852" s="132" t="e">
        <v>#N/A</v>
      </c>
      <c r="J2852" s="132" t="e">
        <v>#N/A</v>
      </c>
      <c r="K2852" s="132" t="e">
        <v>#N/A</v>
      </c>
      <c r="L2852" s="132" t="e">
        <v>#N/A</v>
      </c>
      <c r="M2852" s="132" t="e">
        <v>#N/A</v>
      </c>
      <c r="N2852" s="132" t="e">
        <v>#N/A</v>
      </c>
      <c r="R2852" s="132" t="e">
        <v>#N/A</v>
      </c>
      <c r="S2852" s="132" t="e">
        <v>#N/A</v>
      </c>
      <c r="T2852" s="132" t="e">
        <v>#N/A</v>
      </c>
      <c r="U2852" s="132" t="e">
        <v>#N/A</v>
      </c>
      <c r="V2852" s="132" t="e">
        <v>#N/A</v>
      </c>
      <c r="W2852" s="132" t="e">
        <v>#N/A</v>
      </c>
      <c r="X2852" s="132" t="e">
        <v>#N/A</v>
      </c>
      <c r="Y2852" s="132" t="e">
        <v>#N/A</v>
      </c>
      <c r="Z2852" s="132" t="e">
        <v>#N/A</v>
      </c>
      <c r="AA2852" s="132" t="e">
        <v>#N/A</v>
      </c>
      <c r="AB2852" s="132" t="e">
        <v>#N/A</v>
      </c>
      <c r="AC2852" s="132" t="e">
        <v>#N/A</v>
      </c>
      <c r="AD2852" s="132" t="e">
        <v>#N/A</v>
      </c>
      <c r="AE2852" s="132" t="e">
        <v>#N/A</v>
      </c>
      <c r="AF2852" s="132" t="e">
        <v>#N/A</v>
      </c>
    </row>
    <row r="2853" spans="1:32">
      <c r="A2853" s="129">
        <v>40672</v>
      </c>
      <c r="B2853" s="132" t="e">
        <v>#N/A</v>
      </c>
      <c r="C2853" s="132" t="e">
        <v>#N/A</v>
      </c>
      <c r="D2853" s="132" t="e">
        <v>#N/A</v>
      </c>
      <c r="E2853" s="132" t="e">
        <v>#N/A</v>
      </c>
      <c r="F2853" s="132" t="e">
        <v>#N/A</v>
      </c>
      <c r="G2853" s="132" t="e">
        <v>#N/A</v>
      </c>
      <c r="H2853" s="132" t="e">
        <v>#N/A</v>
      </c>
      <c r="I2853" s="132" t="e">
        <v>#N/A</v>
      </c>
      <c r="J2853" s="132" t="e">
        <v>#N/A</v>
      </c>
      <c r="K2853" s="132" t="e">
        <v>#N/A</v>
      </c>
      <c r="L2853" s="132" t="e">
        <v>#N/A</v>
      </c>
      <c r="M2853" s="132" t="e">
        <v>#N/A</v>
      </c>
      <c r="N2853" s="132" t="e">
        <v>#N/A</v>
      </c>
      <c r="R2853" s="132" t="e">
        <v>#N/A</v>
      </c>
      <c r="S2853" s="132" t="e">
        <v>#N/A</v>
      </c>
      <c r="T2853" s="132" t="e">
        <v>#N/A</v>
      </c>
      <c r="U2853" s="132" t="e">
        <v>#N/A</v>
      </c>
      <c r="V2853" s="132" t="e">
        <v>#N/A</v>
      </c>
      <c r="W2853" s="132" t="e">
        <v>#N/A</v>
      </c>
      <c r="X2853" s="132" t="e">
        <v>#N/A</v>
      </c>
      <c r="Y2853" s="132" t="e">
        <v>#N/A</v>
      </c>
      <c r="Z2853" s="132" t="e">
        <v>#N/A</v>
      </c>
      <c r="AA2853" s="132" t="e">
        <v>#N/A</v>
      </c>
      <c r="AB2853" s="132" t="e">
        <v>#N/A</v>
      </c>
      <c r="AC2853" s="132" t="e">
        <v>#N/A</v>
      </c>
      <c r="AD2853" s="132" t="e">
        <v>#N/A</v>
      </c>
      <c r="AE2853" s="132" t="e">
        <v>#N/A</v>
      </c>
      <c r="AF2853" s="132" t="e">
        <v>#N/A</v>
      </c>
    </row>
    <row r="2854" spans="1:32">
      <c r="A2854" s="129">
        <v>40673</v>
      </c>
      <c r="B2854" s="132">
        <v>323664</v>
      </c>
      <c r="C2854" s="132">
        <v>34143</v>
      </c>
      <c r="D2854" s="132">
        <v>160682</v>
      </c>
      <c r="E2854" s="132">
        <v>12940</v>
      </c>
      <c r="F2854" s="132">
        <v>49070</v>
      </c>
      <c r="G2854" s="132">
        <v>273385</v>
      </c>
      <c r="H2854" s="132">
        <v>22155</v>
      </c>
      <c r="I2854" s="132">
        <v>9324</v>
      </c>
      <c r="J2854" s="132">
        <v>10000</v>
      </c>
      <c r="K2854" s="132">
        <v>5550</v>
      </c>
      <c r="L2854" s="132">
        <v>550</v>
      </c>
      <c r="M2854" s="132">
        <v>50279</v>
      </c>
      <c r="N2854" s="132">
        <v>323664</v>
      </c>
      <c r="R2854" s="132">
        <v>8720</v>
      </c>
      <c r="S2854" s="132">
        <v>40700</v>
      </c>
      <c r="T2854" s="132">
        <v>88400</v>
      </c>
      <c r="U2854" s="132">
        <v>17406</v>
      </c>
      <c r="V2854" s="132">
        <v>800</v>
      </c>
      <c r="W2854" s="132">
        <v>0</v>
      </c>
      <c r="X2854" s="132">
        <v>26659</v>
      </c>
      <c r="Y2854" s="132">
        <v>14100</v>
      </c>
      <c r="Z2854" s="132">
        <v>6020</v>
      </c>
      <c r="AA2854" s="132">
        <v>8000</v>
      </c>
      <c r="AB2854" s="132">
        <v>0</v>
      </c>
      <c r="AC2854" s="132">
        <v>0</v>
      </c>
      <c r="AD2854" s="132">
        <v>0</v>
      </c>
      <c r="AE2854" s="132">
        <v>5430</v>
      </c>
      <c r="AF2854" s="132">
        <v>0</v>
      </c>
    </row>
    <row r="2855" spans="1:32">
      <c r="A2855" s="129">
        <v>40674</v>
      </c>
      <c r="B2855" s="132" t="e">
        <v>#N/A</v>
      </c>
      <c r="C2855" s="132" t="e">
        <v>#N/A</v>
      </c>
      <c r="D2855" s="132" t="e">
        <v>#N/A</v>
      </c>
      <c r="E2855" s="132" t="e">
        <v>#N/A</v>
      </c>
      <c r="F2855" s="132" t="e">
        <v>#N/A</v>
      </c>
      <c r="G2855" s="132" t="e">
        <v>#N/A</v>
      </c>
      <c r="H2855" s="132" t="e">
        <v>#N/A</v>
      </c>
      <c r="I2855" s="132" t="e">
        <v>#N/A</v>
      </c>
      <c r="J2855" s="132" t="e">
        <v>#N/A</v>
      </c>
      <c r="K2855" s="132" t="e">
        <v>#N/A</v>
      </c>
      <c r="L2855" s="132" t="e">
        <v>#N/A</v>
      </c>
      <c r="M2855" s="132" t="e">
        <v>#N/A</v>
      </c>
      <c r="N2855" s="132" t="e">
        <v>#N/A</v>
      </c>
      <c r="R2855" s="132" t="e">
        <v>#N/A</v>
      </c>
      <c r="S2855" s="132" t="e">
        <v>#N/A</v>
      </c>
      <c r="T2855" s="132" t="e">
        <v>#N/A</v>
      </c>
      <c r="U2855" s="132" t="e">
        <v>#N/A</v>
      </c>
      <c r="V2855" s="132" t="e">
        <v>#N/A</v>
      </c>
      <c r="W2855" s="132" t="e">
        <v>#N/A</v>
      </c>
      <c r="X2855" s="132" t="e">
        <v>#N/A</v>
      </c>
      <c r="Y2855" s="132" t="e">
        <v>#N/A</v>
      </c>
      <c r="Z2855" s="132" t="e">
        <v>#N/A</v>
      </c>
      <c r="AA2855" s="132" t="e">
        <v>#N/A</v>
      </c>
      <c r="AB2855" s="132" t="e">
        <v>#N/A</v>
      </c>
      <c r="AC2855" s="132" t="e">
        <v>#N/A</v>
      </c>
      <c r="AD2855" s="132" t="e">
        <v>#N/A</v>
      </c>
      <c r="AE2855" s="132" t="e">
        <v>#N/A</v>
      </c>
      <c r="AF2855" s="132" t="e">
        <v>#N/A</v>
      </c>
    </row>
    <row r="2856" spans="1:32">
      <c r="A2856" s="129">
        <v>40675</v>
      </c>
      <c r="B2856" s="132" t="e">
        <v>#N/A</v>
      </c>
      <c r="C2856" s="132" t="e">
        <v>#N/A</v>
      </c>
      <c r="D2856" s="132" t="e">
        <v>#N/A</v>
      </c>
      <c r="E2856" s="132" t="e">
        <v>#N/A</v>
      </c>
      <c r="F2856" s="132" t="e">
        <v>#N/A</v>
      </c>
      <c r="G2856" s="132" t="e">
        <v>#N/A</v>
      </c>
      <c r="H2856" s="132" t="e">
        <v>#N/A</v>
      </c>
      <c r="I2856" s="132" t="e">
        <v>#N/A</v>
      </c>
      <c r="J2856" s="132" t="e">
        <v>#N/A</v>
      </c>
      <c r="K2856" s="132" t="e">
        <v>#N/A</v>
      </c>
      <c r="L2856" s="132" t="e">
        <v>#N/A</v>
      </c>
      <c r="M2856" s="132" t="e">
        <v>#N/A</v>
      </c>
      <c r="N2856" s="132" t="e">
        <v>#N/A</v>
      </c>
      <c r="R2856" s="132" t="e">
        <v>#N/A</v>
      </c>
      <c r="S2856" s="132" t="e">
        <v>#N/A</v>
      </c>
      <c r="T2856" s="132" t="e">
        <v>#N/A</v>
      </c>
      <c r="U2856" s="132" t="e">
        <v>#N/A</v>
      </c>
      <c r="V2856" s="132" t="e">
        <v>#N/A</v>
      </c>
      <c r="W2856" s="132" t="e">
        <v>#N/A</v>
      </c>
      <c r="X2856" s="132" t="e">
        <v>#N/A</v>
      </c>
      <c r="Y2856" s="132" t="e">
        <v>#N/A</v>
      </c>
      <c r="Z2856" s="132" t="e">
        <v>#N/A</v>
      </c>
      <c r="AA2856" s="132" t="e">
        <v>#N/A</v>
      </c>
      <c r="AB2856" s="132" t="e">
        <v>#N/A</v>
      </c>
      <c r="AC2856" s="132" t="e">
        <v>#N/A</v>
      </c>
      <c r="AD2856" s="132" t="e">
        <v>#N/A</v>
      </c>
      <c r="AE2856" s="132" t="e">
        <v>#N/A</v>
      </c>
      <c r="AF2856" s="132" t="e">
        <v>#N/A</v>
      </c>
    </row>
    <row r="2857" spans="1:32">
      <c r="A2857" s="129">
        <v>40676</v>
      </c>
      <c r="B2857" s="132" t="e">
        <v>#N/A</v>
      </c>
      <c r="C2857" s="132" t="e">
        <v>#N/A</v>
      </c>
      <c r="D2857" s="132" t="e">
        <v>#N/A</v>
      </c>
      <c r="E2857" s="132" t="e">
        <v>#N/A</v>
      </c>
      <c r="F2857" s="132" t="e">
        <v>#N/A</v>
      </c>
      <c r="G2857" s="132" t="e">
        <v>#N/A</v>
      </c>
      <c r="H2857" s="132" t="e">
        <v>#N/A</v>
      </c>
      <c r="I2857" s="132" t="e">
        <v>#N/A</v>
      </c>
      <c r="J2857" s="132" t="e">
        <v>#N/A</v>
      </c>
      <c r="K2857" s="132" t="e">
        <v>#N/A</v>
      </c>
      <c r="L2857" s="132" t="e">
        <v>#N/A</v>
      </c>
      <c r="M2857" s="132" t="e">
        <v>#N/A</v>
      </c>
      <c r="N2857" s="132" t="e">
        <v>#N/A</v>
      </c>
      <c r="R2857" s="132" t="e">
        <v>#N/A</v>
      </c>
      <c r="S2857" s="132" t="e">
        <v>#N/A</v>
      </c>
      <c r="T2857" s="132" t="e">
        <v>#N/A</v>
      </c>
      <c r="U2857" s="132" t="e">
        <v>#N/A</v>
      </c>
      <c r="V2857" s="132" t="e">
        <v>#N/A</v>
      </c>
      <c r="W2857" s="132" t="e">
        <v>#N/A</v>
      </c>
      <c r="X2857" s="132" t="e">
        <v>#N/A</v>
      </c>
      <c r="Y2857" s="132" t="e">
        <v>#N/A</v>
      </c>
      <c r="Z2857" s="132" t="e">
        <v>#N/A</v>
      </c>
      <c r="AA2857" s="132" t="e">
        <v>#N/A</v>
      </c>
      <c r="AB2857" s="132" t="e">
        <v>#N/A</v>
      </c>
      <c r="AC2857" s="132" t="e">
        <v>#N/A</v>
      </c>
      <c r="AD2857" s="132" t="e">
        <v>#N/A</v>
      </c>
      <c r="AE2857" s="132" t="e">
        <v>#N/A</v>
      </c>
      <c r="AF2857" s="132" t="e">
        <v>#N/A</v>
      </c>
    </row>
    <row r="2858" spans="1:32">
      <c r="A2858" s="129">
        <v>40679</v>
      </c>
      <c r="B2858" s="132" t="e">
        <v>#N/A</v>
      </c>
      <c r="C2858" s="132" t="e">
        <v>#N/A</v>
      </c>
      <c r="D2858" s="132" t="e">
        <v>#N/A</v>
      </c>
      <c r="E2858" s="132" t="e">
        <v>#N/A</v>
      </c>
      <c r="F2858" s="132" t="e">
        <v>#N/A</v>
      </c>
      <c r="G2858" s="132" t="e">
        <v>#N/A</v>
      </c>
      <c r="H2858" s="132" t="e">
        <v>#N/A</v>
      </c>
      <c r="I2858" s="132" t="e">
        <v>#N/A</v>
      </c>
      <c r="J2858" s="132" t="e">
        <v>#N/A</v>
      </c>
      <c r="K2858" s="132" t="e">
        <v>#N/A</v>
      </c>
      <c r="L2858" s="132" t="e">
        <v>#N/A</v>
      </c>
      <c r="M2858" s="132" t="e">
        <v>#N/A</v>
      </c>
      <c r="N2858" s="132" t="e">
        <v>#N/A</v>
      </c>
      <c r="R2858" s="132" t="e">
        <v>#N/A</v>
      </c>
      <c r="S2858" s="132" t="e">
        <v>#N/A</v>
      </c>
      <c r="T2858" s="132" t="e">
        <v>#N/A</v>
      </c>
      <c r="U2858" s="132" t="e">
        <v>#N/A</v>
      </c>
      <c r="V2858" s="132" t="e">
        <v>#N/A</v>
      </c>
      <c r="W2858" s="132" t="e">
        <v>#N/A</v>
      </c>
      <c r="X2858" s="132" t="e">
        <v>#N/A</v>
      </c>
      <c r="Y2858" s="132" t="e">
        <v>#N/A</v>
      </c>
      <c r="Z2858" s="132" t="e">
        <v>#N/A</v>
      </c>
      <c r="AA2858" s="132" t="e">
        <v>#N/A</v>
      </c>
      <c r="AB2858" s="132" t="e">
        <v>#N/A</v>
      </c>
      <c r="AC2858" s="132" t="e">
        <v>#N/A</v>
      </c>
      <c r="AD2858" s="132" t="e">
        <v>#N/A</v>
      </c>
      <c r="AE2858" s="132" t="e">
        <v>#N/A</v>
      </c>
      <c r="AF2858" s="132" t="e">
        <v>#N/A</v>
      </c>
    </row>
    <row r="2859" spans="1:32">
      <c r="A2859" s="129">
        <v>40680</v>
      </c>
      <c r="B2859" s="132" t="e">
        <v>#N/A</v>
      </c>
      <c r="C2859" s="132" t="e">
        <v>#N/A</v>
      </c>
      <c r="D2859" s="132" t="e">
        <v>#N/A</v>
      </c>
      <c r="E2859" s="132" t="e">
        <v>#N/A</v>
      </c>
      <c r="F2859" s="132" t="e">
        <v>#N/A</v>
      </c>
      <c r="G2859" s="132" t="e">
        <v>#N/A</v>
      </c>
      <c r="H2859" s="132" t="e">
        <v>#N/A</v>
      </c>
      <c r="I2859" s="132" t="e">
        <v>#N/A</v>
      </c>
      <c r="J2859" s="132" t="e">
        <v>#N/A</v>
      </c>
      <c r="K2859" s="132" t="e">
        <v>#N/A</v>
      </c>
      <c r="L2859" s="132" t="e">
        <v>#N/A</v>
      </c>
      <c r="M2859" s="132" t="e">
        <v>#N/A</v>
      </c>
      <c r="N2859" s="132" t="e">
        <v>#N/A</v>
      </c>
      <c r="R2859" s="132" t="e">
        <v>#N/A</v>
      </c>
      <c r="S2859" s="132" t="e">
        <v>#N/A</v>
      </c>
      <c r="T2859" s="132" t="e">
        <v>#N/A</v>
      </c>
      <c r="U2859" s="132" t="e">
        <v>#N/A</v>
      </c>
      <c r="V2859" s="132" t="e">
        <v>#N/A</v>
      </c>
      <c r="W2859" s="132" t="e">
        <v>#N/A</v>
      </c>
      <c r="X2859" s="132" t="e">
        <v>#N/A</v>
      </c>
      <c r="Y2859" s="132" t="e">
        <v>#N/A</v>
      </c>
      <c r="Z2859" s="132" t="e">
        <v>#N/A</v>
      </c>
      <c r="AA2859" s="132" t="e">
        <v>#N/A</v>
      </c>
      <c r="AB2859" s="132" t="e">
        <v>#N/A</v>
      </c>
      <c r="AC2859" s="132" t="e">
        <v>#N/A</v>
      </c>
      <c r="AD2859" s="132" t="e">
        <v>#N/A</v>
      </c>
      <c r="AE2859" s="132" t="e">
        <v>#N/A</v>
      </c>
      <c r="AF2859" s="132" t="e">
        <v>#N/A</v>
      </c>
    </row>
    <row r="2860" spans="1:32">
      <c r="A2860" s="129">
        <v>40681</v>
      </c>
      <c r="B2860" s="132" t="e">
        <v>#N/A</v>
      </c>
      <c r="C2860" s="132" t="e">
        <v>#N/A</v>
      </c>
      <c r="D2860" s="132" t="e">
        <v>#N/A</v>
      </c>
      <c r="E2860" s="132" t="e">
        <v>#N/A</v>
      </c>
      <c r="F2860" s="132" t="e">
        <v>#N/A</v>
      </c>
      <c r="G2860" s="132" t="e">
        <v>#N/A</v>
      </c>
      <c r="H2860" s="132" t="e">
        <v>#N/A</v>
      </c>
      <c r="I2860" s="132" t="e">
        <v>#N/A</v>
      </c>
      <c r="J2860" s="132" t="e">
        <v>#N/A</v>
      </c>
      <c r="K2860" s="132" t="e">
        <v>#N/A</v>
      </c>
      <c r="L2860" s="132" t="e">
        <v>#N/A</v>
      </c>
      <c r="M2860" s="132" t="e">
        <v>#N/A</v>
      </c>
      <c r="N2860" s="132" t="e">
        <v>#N/A</v>
      </c>
      <c r="R2860" s="132" t="e">
        <v>#N/A</v>
      </c>
      <c r="S2860" s="132" t="e">
        <v>#N/A</v>
      </c>
      <c r="T2860" s="132" t="e">
        <v>#N/A</v>
      </c>
      <c r="U2860" s="132" t="e">
        <v>#N/A</v>
      </c>
      <c r="V2860" s="132" t="e">
        <v>#N/A</v>
      </c>
      <c r="W2860" s="132" t="e">
        <v>#N/A</v>
      </c>
      <c r="X2860" s="132" t="e">
        <v>#N/A</v>
      </c>
      <c r="Y2860" s="132" t="e">
        <v>#N/A</v>
      </c>
      <c r="Z2860" s="132" t="e">
        <v>#N/A</v>
      </c>
      <c r="AA2860" s="132" t="e">
        <v>#N/A</v>
      </c>
      <c r="AB2860" s="132" t="e">
        <v>#N/A</v>
      </c>
      <c r="AC2860" s="132" t="e">
        <v>#N/A</v>
      </c>
      <c r="AD2860" s="132" t="e">
        <v>#N/A</v>
      </c>
      <c r="AE2860" s="132" t="e">
        <v>#N/A</v>
      </c>
      <c r="AF2860" s="132" t="e">
        <v>#N/A</v>
      </c>
    </row>
    <row r="2861" spans="1:32">
      <c r="A2861" s="129">
        <v>40682</v>
      </c>
      <c r="B2861" s="132" t="e">
        <v>#N/A</v>
      </c>
      <c r="C2861" s="132" t="e">
        <v>#N/A</v>
      </c>
      <c r="D2861" s="132" t="e">
        <v>#N/A</v>
      </c>
      <c r="E2861" s="132" t="e">
        <v>#N/A</v>
      </c>
      <c r="F2861" s="132" t="e">
        <v>#N/A</v>
      </c>
      <c r="G2861" s="132" t="e">
        <v>#N/A</v>
      </c>
      <c r="H2861" s="132" t="e">
        <v>#N/A</v>
      </c>
      <c r="I2861" s="132" t="e">
        <v>#N/A</v>
      </c>
      <c r="J2861" s="132" t="e">
        <v>#N/A</v>
      </c>
      <c r="K2861" s="132" t="e">
        <v>#N/A</v>
      </c>
      <c r="L2861" s="132" t="e">
        <v>#N/A</v>
      </c>
      <c r="M2861" s="132" t="e">
        <v>#N/A</v>
      </c>
      <c r="N2861" s="132" t="e">
        <v>#N/A</v>
      </c>
      <c r="R2861" s="132" t="e">
        <v>#N/A</v>
      </c>
      <c r="S2861" s="132" t="e">
        <v>#N/A</v>
      </c>
      <c r="T2861" s="132" t="e">
        <v>#N/A</v>
      </c>
      <c r="U2861" s="132" t="e">
        <v>#N/A</v>
      </c>
      <c r="V2861" s="132" t="e">
        <v>#N/A</v>
      </c>
      <c r="W2861" s="132" t="e">
        <v>#N/A</v>
      </c>
      <c r="X2861" s="132" t="e">
        <v>#N/A</v>
      </c>
      <c r="Y2861" s="132" t="e">
        <v>#N/A</v>
      </c>
      <c r="Z2861" s="132" t="e">
        <v>#N/A</v>
      </c>
      <c r="AA2861" s="132" t="e">
        <v>#N/A</v>
      </c>
      <c r="AB2861" s="132" t="e">
        <v>#N/A</v>
      </c>
      <c r="AC2861" s="132" t="e">
        <v>#N/A</v>
      </c>
      <c r="AD2861" s="132" t="e">
        <v>#N/A</v>
      </c>
      <c r="AE2861" s="132" t="e">
        <v>#N/A</v>
      </c>
      <c r="AF2861" s="132" t="e">
        <v>#N/A</v>
      </c>
    </row>
    <row r="2862" spans="1:32">
      <c r="A2862" s="129">
        <v>40683</v>
      </c>
      <c r="B2862" s="132">
        <v>819257</v>
      </c>
      <c r="C2862" s="132">
        <v>92113</v>
      </c>
      <c r="D2862" s="132">
        <v>406857</v>
      </c>
      <c r="E2862" s="132">
        <v>49470</v>
      </c>
      <c r="F2862" s="132">
        <v>109100</v>
      </c>
      <c r="G2862" s="132">
        <v>716128</v>
      </c>
      <c r="H2862" s="132">
        <v>38095</v>
      </c>
      <c r="I2862" s="132">
        <v>39484</v>
      </c>
      <c r="J2862" s="132">
        <v>34930</v>
      </c>
      <c r="K2862" s="132">
        <v>9758</v>
      </c>
      <c r="L2862" s="132">
        <v>2550</v>
      </c>
      <c r="M2862" s="132">
        <v>103129</v>
      </c>
      <c r="N2862" s="132">
        <v>819257</v>
      </c>
      <c r="R2862" s="132">
        <v>15720</v>
      </c>
      <c r="S2862" s="132">
        <v>106550</v>
      </c>
      <c r="T2862" s="132">
        <v>205830</v>
      </c>
      <c r="U2862" s="132">
        <v>60695</v>
      </c>
      <c r="V2862" s="132">
        <v>800</v>
      </c>
      <c r="W2862" s="132">
        <v>0</v>
      </c>
      <c r="X2862" s="132">
        <v>49687</v>
      </c>
      <c r="Y2862" s="132">
        <v>33400</v>
      </c>
      <c r="Z2862" s="132">
        <v>7030</v>
      </c>
      <c r="AA2862" s="132">
        <v>8000</v>
      </c>
      <c r="AB2862" s="132">
        <v>5650</v>
      </c>
      <c r="AC2862" s="132">
        <v>0</v>
      </c>
      <c r="AD2862" s="132">
        <v>0</v>
      </c>
      <c r="AE2862" s="132">
        <v>45480</v>
      </c>
      <c r="AF2862" s="132">
        <v>0</v>
      </c>
    </row>
    <row r="2863" spans="1:32">
      <c r="A2863" s="129">
        <v>40686</v>
      </c>
      <c r="B2863" s="132" t="e">
        <v>#N/A</v>
      </c>
      <c r="C2863" s="132" t="e">
        <v>#N/A</v>
      </c>
      <c r="D2863" s="132" t="e">
        <v>#N/A</v>
      </c>
      <c r="E2863" s="132" t="e">
        <v>#N/A</v>
      </c>
      <c r="F2863" s="132" t="e">
        <v>#N/A</v>
      </c>
      <c r="G2863" s="132" t="e">
        <v>#N/A</v>
      </c>
      <c r="H2863" s="132" t="e">
        <v>#N/A</v>
      </c>
      <c r="I2863" s="132" t="e">
        <v>#N/A</v>
      </c>
      <c r="J2863" s="132" t="e">
        <v>#N/A</v>
      </c>
      <c r="K2863" s="132" t="e">
        <v>#N/A</v>
      </c>
      <c r="L2863" s="132" t="e">
        <v>#N/A</v>
      </c>
      <c r="M2863" s="132" t="e">
        <v>#N/A</v>
      </c>
      <c r="N2863" s="132" t="e">
        <v>#N/A</v>
      </c>
      <c r="R2863" s="132" t="e">
        <v>#N/A</v>
      </c>
      <c r="S2863" s="132" t="e">
        <v>#N/A</v>
      </c>
      <c r="T2863" s="132" t="e">
        <v>#N/A</v>
      </c>
      <c r="U2863" s="132" t="e">
        <v>#N/A</v>
      </c>
      <c r="V2863" s="132" t="e">
        <v>#N/A</v>
      </c>
      <c r="W2863" s="132" t="e">
        <v>#N/A</v>
      </c>
      <c r="X2863" s="132" t="e">
        <v>#N/A</v>
      </c>
      <c r="Y2863" s="132" t="e">
        <v>#N/A</v>
      </c>
      <c r="Z2863" s="132" t="e">
        <v>#N/A</v>
      </c>
      <c r="AA2863" s="132" t="e">
        <v>#N/A</v>
      </c>
      <c r="AB2863" s="132" t="e">
        <v>#N/A</v>
      </c>
      <c r="AC2863" s="132" t="e">
        <v>#N/A</v>
      </c>
      <c r="AD2863" s="132" t="e">
        <v>#N/A</v>
      </c>
      <c r="AE2863" s="132" t="e">
        <v>#N/A</v>
      </c>
      <c r="AF2863" s="132" t="e">
        <v>#N/A</v>
      </c>
    </row>
    <row r="2864" spans="1:32">
      <c r="A2864" s="129">
        <v>40687</v>
      </c>
      <c r="B2864" s="132" t="e">
        <v>#N/A</v>
      </c>
      <c r="C2864" s="132" t="e">
        <v>#N/A</v>
      </c>
      <c r="D2864" s="132" t="e">
        <v>#N/A</v>
      </c>
      <c r="E2864" s="132" t="e">
        <v>#N/A</v>
      </c>
      <c r="F2864" s="132" t="e">
        <v>#N/A</v>
      </c>
      <c r="G2864" s="132" t="e">
        <v>#N/A</v>
      </c>
      <c r="H2864" s="132" t="e">
        <v>#N/A</v>
      </c>
      <c r="I2864" s="132" t="e">
        <v>#N/A</v>
      </c>
      <c r="J2864" s="132" t="e">
        <v>#N/A</v>
      </c>
      <c r="K2864" s="132" t="e">
        <v>#N/A</v>
      </c>
      <c r="L2864" s="132" t="e">
        <v>#N/A</v>
      </c>
      <c r="M2864" s="132" t="e">
        <v>#N/A</v>
      </c>
      <c r="N2864" s="132" t="e">
        <v>#N/A</v>
      </c>
      <c r="R2864" s="132" t="e">
        <v>#N/A</v>
      </c>
      <c r="S2864" s="132" t="e">
        <v>#N/A</v>
      </c>
      <c r="T2864" s="132" t="e">
        <v>#N/A</v>
      </c>
      <c r="U2864" s="132" t="e">
        <v>#N/A</v>
      </c>
      <c r="V2864" s="132" t="e">
        <v>#N/A</v>
      </c>
      <c r="W2864" s="132" t="e">
        <v>#N/A</v>
      </c>
      <c r="X2864" s="132" t="e">
        <v>#N/A</v>
      </c>
      <c r="Y2864" s="132" t="e">
        <v>#N/A</v>
      </c>
      <c r="Z2864" s="132" t="e">
        <v>#N/A</v>
      </c>
      <c r="AA2864" s="132" t="e">
        <v>#N/A</v>
      </c>
      <c r="AB2864" s="132" t="e">
        <v>#N/A</v>
      </c>
      <c r="AC2864" s="132" t="e">
        <v>#N/A</v>
      </c>
      <c r="AD2864" s="132" t="e">
        <v>#N/A</v>
      </c>
      <c r="AE2864" s="132" t="e">
        <v>#N/A</v>
      </c>
      <c r="AF2864" s="132" t="e">
        <v>#N/A</v>
      </c>
    </row>
    <row r="2865" spans="1:32">
      <c r="A2865" s="129">
        <v>40688</v>
      </c>
      <c r="B2865" s="132">
        <v>1104075</v>
      </c>
      <c r="C2865" s="132">
        <v>116797</v>
      </c>
      <c r="D2865" s="132">
        <v>531724</v>
      </c>
      <c r="E2865" s="132">
        <v>68163</v>
      </c>
      <c r="F2865" s="132">
        <v>177200</v>
      </c>
      <c r="G2865" s="132">
        <v>97067</v>
      </c>
      <c r="H2865" s="132">
        <v>55450</v>
      </c>
      <c r="I2865" s="132">
        <v>49398</v>
      </c>
      <c r="J2865" s="132">
        <v>44680</v>
      </c>
      <c r="K2865" s="132">
        <v>14813</v>
      </c>
      <c r="L2865" s="132">
        <v>3050</v>
      </c>
      <c r="M2865" s="132">
        <v>133398</v>
      </c>
      <c r="N2865" s="132">
        <v>1104075</v>
      </c>
      <c r="R2865" s="132">
        <v>45120</v>
      </c>
      <c r="S2865" s="132">
        <v>1295550</v>
      </c>
      <c r="T2865" s="132">
        <v>257847</v>
      </c>
      <c r="U2865" s="132">
        <v>95405</v>
      </c>
      <c r="V2865" s="132">
        <v>1400</v>
      </c>
      <c r="W2865" s="132">
        <v>0</v>
      </c>
      <c r="X2865" s="132">
        <v>54650</v>
      </c>
      <c r="Y2865" s="132">
        <v>36420</v>
      </c>
      <c r="Z2865" s="132">
        <v>12253</v>
      </c>
      <c r="AA2865" s="132">
        <v>8000</v>
      </c>
      <c r="AB2865" s="132">
        <v>5650</v>
      </c>
      <c r="AC2865" s="132">
        <v>7600</v>
      </c>
      <c r="AD2865" s="132">
        <v>0</v>
      </c>
      <c r="AE2865" s="132">
        <v>73830</v>
      </c>
      <c r="AF2865" s="132">
        <v>5300</v>
      </c>
    </row>
    <row r="2866" spans="1:32">
      <c r="A2866" s="129">
        <v>40689</v>
      </c>
      <c r="B2866" s="132" t="e">
        <v>#N/A</v>
      </c>
      <c r="C2866" s="132" t="e">
        <v>#N/A</v>
      </c>
      <c r="D2866" s="132" t="e">
        <v>#N/A</v>
      </c>
      <c r="E2866" s="132" t="e">
        <v>#N/A</v>
      </c>
      <c r="F2866" s="132" t="e">
        <v>#N/A</v>
      </c>
      <c r="G2866" s="132" t="e">
        <v>#N/A</v>
      </c>
      <c r="H2866" s="132" t="e">
        <v>#N/A</v>
      </c>
      <c r="I2866" s="132" t="e">
        <v>#N/A</v>
      </c>
      <c r="J2866" s="132" t="e">
        <v>#N/A</v>
      </c>
      <c r="K2866" s="132" t="e">
        <v>#N/A</v>
      </c>
      <c r="L2866" s="132" t="e">
        <v>#N/A</v>
      </c>
      <c r="M2866" s="132" t="e">
        <v>#N/A</v>
      </c>
      <c r="N2866" s="132" t="e">
        <v>#N/A</v>
      </c>
      <c r="R2866" s="132" t="e">
        <v>#N/A</v>
      </c>
      <c r="S2866" s="132" t="e">
        <v>#N/A</v>
      </c>
      <c r="T2866" s="132" t="e">
        <v>#N/A</v>
      </c>
      <c r="U2866" s="132" t="e">
        <v>#N/A</v>
      </c>
      <c r="V2866" s="132" t="e">
        <v>#N/A</v>
      </c>
      <c r="W2866" s="132" t="e">
        <v>#N/A</v>
      </c>
      <c r="X2866" s="132" t="e">
        <v>#N/A</v>
      </c>
      <c r="Y2866" s="132" t="e">
        <v>#N/A</v>
      </c>
      <c r="Z2866" s="132" t="e">
        <v>#N/A</v>
      </c>
      <c r="AA2866" s="132" t="e">
        <v>#N/A</v>
      </c>
      <c r="AB2866" s="132" t="e">
        <v>#N/A</v>
      </c>
      <c r="AC2866" s="132" t="e">
        <v>#N/A</v>
      </c>
      <c r="AD2866" s="132" t="e">
        <v>#N/A</v>
      </c>
      <c r="AE2866" s="132" t="e">
        <v>#N/A</v>
      </c>
      <c r="AF2866" s="132" t="e">
        <v>#N/A</v>
      </c>
    </row>
    <row r="2867" spans="1:32">
      <c r="A2867" s="129">
        <v>40690</v>
      </c>
      <c r="B2867" s="132" t="e">
        <v>#N/A</v>
      </c>
      <c r="C2867" s="132" t="e">
        <v>#N/A</v>
      </c>
      <c r="D2867" s="132" t="e">
        <v>#N/A</v>
      </c>
      <c r="E2867" s="132" t="e">
        <v>#N/A</v>
      </c>
      <c r="F2867" s="132" t="e">
        <v>#N/A</v>
      </c>
      <c r="G2867" s="132" t="e">
        <v>#N/A</v>
      </c>
      <c r="H2867" s="132" t="e">
        <v>#N/A</v>
      </c>
      <c r="I2867" s="132" t="e">
        <v>#N/A</v>
      </c>
      <c r="J2867" s="132" t="e">
        <v>#N/A</v>
      </c>
      <c r="K2867" s="132" t="e">
        <v>#N/A</v>
      </c>
      <c r="L2867" s="132" t="e">
        <v>#N/A</v>
      </c>
      <c r="M2867" s="132" t="e">
        <v>#N/A</v>
      </c>
      <c r="N2867" s="132" t="e">
        <v>#N/A</v>
      </c>
      <c r="R2867" s="132" t="e">
        <v>#N/A</v>
      </c>
      <c r="S2867" s="132" t="e">
        <v>#N/A</v>
      </c>
      <c r="T2867" s="132" t="e">
        <v>#N/A</v>
      </c>
      <c r="U2867" s="132" t="e">
        <v>#N/A</v>
      </c>
      <c r="V2867" s="132" t="e">
        <v>#N/A</v>
      </c>
      <c r="W2867" s="132" t="e">
        <v>#N/A</v>
      </c>
      <c r="X2867" s="132" t="e">
        <v>#N/A</v>
      </c>
      <c r="Y2867" s="132" t="e">
        <v>#N/A</v>
      </c>
      <c r="Z2867" s="132" t="e">
        <v>#N/A</v>
      </c>
      <c r="AA2867" s="132" t="e">
        <v>#N/A</v>
      </c>
      <c r="AB2867" s="132" t="e">
        <v>#N/A</v>
      </c>
      <c r="AC2867" s="132" t="e">
        <v>#N/A</v>
      </c>
      <c r="AD2867" s="132" t="e">
        <v>#N/A</v>
      </c>
      <c r="AE2867" s="132" t="e">
        <v>#N/A</v>
      </c>
      <c r="AF2867" s="132" t="e">
        <v>#N/A</v>
      </c>
    </row>
    <row r="2868" spans="1:32">
      <c r="A2868" s="129">
        <v>40694</v>
      </c>
      <c r="B2868" s="132">
        <v>1353895</v>
      </c>
      <c r="C2868" s="132">
        <v>130327</v>
      </c>
      <c r="D2868" s="132">
        <v>634214</v>
      </c>
      <c r="E2868" s="132">
        <v>82663</v>
      </c>
      <c r="F2868" s="132">
        <v>251780</v>
      </c>
      <c r="G2868" s="132">
        <v>1204977</v>
      </c>
      <c r="H2868" s="132">
        <v>64120</v>
      </c>
      <c r="I2868" s="132">
        <v>17350</v>
      </c>
      <c r="J2868" s="132">
        <v>57680</v>
      </c>
      <c r="K2868" s="132">
        <v>22713</v>
      </c>
      <c r="L2868" s="132">
        <v>3050</v>
      </c>
      <c r="M2868" s="132">
        <v>148918</v>
      </c>
      <c r="N2868" s="132">
        <v>1353895</v>
      </c>
      <c r="R2868" s="132">
        <v>111630</v>
      </c>
      <c r="S2868" s="132">
        <v>138050</v>
      </c>
      <c r="T2868" s="132">
        <v>310997</v>
      </c>
      <c r="U2868" s="132">
        <v>117955</v>
      </c>
      <c r="V2868" s="132">
        <v>13600</v>
      </c>
      <c r="W2868" s="132">
        <v>0</v>
      </c>
      <c r="X2868" s="132">
        <v>66670</v>
      </c>
      <c r="Y2868" s="132">
        <v>39920</v>
      </c>
      <c r="Z2868" s="132">
        <v>12253</v>
      </c>
      <c r="AA2868" s="132">
        <v>14000</v>
      </c>
      <c r="AB2868" s="132">
        <v>5650</v>
      </c>
      <c r="AC2868" s="132">
        <v>9850</v>
      </c>
      <c r="AD2868" s="132">
        <v>0</v>
      </c>
      <c r="AE2868" s="132">
        <v>73830</v>
      </c>
      <c r="AF2868" s="132">
        <v>7300</v>
      </c>
    </row>
    <row r="2869" spans="1:32">
      <c r="A2869" s="129">
        <v>40695</v>
      </c>
      <c r="B2869" s="132" t="e">
        <v>#N/A</v>
      </c>
      <c r="C2869" s="132" t="e">
        <v>#N/A</v>
      </c>
      <c r="D2869" s="132" t="e">
        <v>#N/A</v>
      </c>
      <c r="E2869" s="132" t="e">
        <v>#N/A</v>
      </c>
      <c r="F2869" s="132" t="e">
        <v>#N/A</v>
      </c>
      <c r="G2869" s="132" t="e">
        <v>#N/A</v>
      </c>
      <c r="H2869" s="132" t="e">
        <v>#N/A</v>
      </c>
      <c r="I2869" s="132" t="e">
        <v>#N/A</v>
      </c>
      <c r="J2869" s="132" t="e">
        <v>#N/A</v>
      </c>
      <c r="K2869" s="132" t="e">
        <v>#N/A</v>
      </c>
      <c r="L2869" s="132" t="e">
        <v>#N/A</v>
      </c>
      <c r="M2869" s="132" t="e">
        <v>#N/A</v>
      </c>
      <c r="N2869" s="132" t="e">
        <v>#N/A</v>
      </c>
      <c r="R2869" s="132" t="e">
        <v>#N/A</v>
      </c>
      <c r="S2869" s="132" t="e">
        <v>#N/A</v>
      </c>
      <c r="T2869" s="132" t="e">
        <v>#N/A</v>
      </c>
      <c r="U2869" s="132" t="e">
        <v>#N/A</v>
      </c>
      <c r="V2869" s="132" t="e">
        <v>#N/A</v>
      </c>
      <c r="W2869" s="132" t="e">
        <v>#N/A</v>
      </c>
      <c r="X2869" s="132" t="e">
        <v>#N/A</v>
      </c>
      <c r="Y2869" s="132" t="e">
        <v>#N/A</v>
      </c>
      <c r="Z2869" s="132" t="e">
        <v>#N/A</v>
      </c>
      <c r="AA2869" s="132" t="e">
        <v>#N/A</v>
      </c>
      <c r="AB2869" s="132" t="e">
        <v>#N/A</v>
      </c>
      <c r="AC2869" s="132" t="e">
        <v>#N/A</v>
      </c>
      <c r="AD2869" s="132" t="e">
        <v>#N/A</v>
      </c>
      <c r="AE2869" s="132" t="e">
        <v>#N/A</v>
      </c>
      <c r="AF2869" s="132" t="e">
        <v>#N/A</v>
      </c>
    </row>
    <row r="2870" spans="1:32">
      <c r="A2870" s="129">
        <v>40696</v>
      </c>
      <c r="B2870" s="132" t="e">
        <v>#N/A</v>
      </c>
      <c r="C2870" s="132" t="e">
        <v>#N/A</v>
      </c>
      <c r="D2870" s="132" t="e">
        <v>#N/A</v>
      </c>
      <c r="E2870" s="132" t="e">
        <v>#N/A</v>
      </c>
      <c r="F2870" s="132" t="e">
        <v>#N/A</v>
      </c>
      <c r="G2870" s="132" t="e">
        <v>#N/A</v>
      </c>
      <c r="H2870" s="132" t="e">
        <v>#N/A</v>
      </c>
      <c r="I2870" s="132" t="e">
        <v>#N/A</v>
      </c>
      <c r="J2870" s="132" t="e">
        <v>#N/A</v>
      </c>
      <c r="K2870" s="132" t="e">
        <v>#N/A</v>
      </c>
      <c r="L2870" s="132" t="e">
        <v>#N/A</v>
      </c>
      <c r="M2870" s="132" t="e">
        <v>#N/A</v>
      </c>
      <c r="N2870" s="132" t="e">
        <v>#N/A</v>
      </c>
      <c r="R2870" s="132" t="e">
        <v>#N/A</v>
      </c>
      <c r="S2870" s="132" t="e">
        <v>#N/A</v>
      </c>
      <c r="T2870" s="132" t="e">
        <v>#N/A</v>
      </c>
      <c r="U2870" s="132" t="e">
        <v>#N/A</v>
      </c>
      <c r="V2870" s="132" t="e">
        <v>#N/A</v>
      </c>
      <c r="W2870" s="132" t="e">
        <v>#N/A</v>
      </c>
      <c r="X2870" s="132" t="e">
        <v>#N/A</v>
      </c>
      <c r="Y2870" s="132" t="e">
        <v>#N/A</v>
      </c>
      <c r="Z2870" s="132" t="e">
        <v>#N/A</v>
      </c>
      <c r="AA2870" s="132" t="e">
        <v>#N/A</v>
      </c>
      <c r="AB2870" s="132" t="e">
        <v>#N/A</v>
      </c>
      <c r="AC2870" s="132" t="e">
        <v>#N/A</v>
      </c>
      <c r="AD2870" s="132" t="e">
        <v>#N/A</v>
      </c>
      <c r="AE2870" s="132" t="e">
        <v>#N/A</v>
      </c>
      <c r="AF2870" s="132" t="e">
        <v>#N/A</v>
      </c>
    </row>
    <row r="2871" spans="1:32">
      <c r="A2871" s="129">
        <v>40697</v>
      </c>
      <c r="B2871" s="132" t="e">
        <v>#N/A</v>
      </c>
      <c r="C2871" s="132" t="e">
        <v>#N/A</v>
      </c>
      <c r="D2871" s="132" t="e">
        <v>#N/A</v>
      </c>
      <c r="E2871" s="132" t="e">
        <v>#N/A</v>
      </c>
      <c r="F2871" s="132" t="e">
        <v>#N/A</v>
      </c>
      <c r="G2871" s="132" t="e">
        <v>#N/A</v>
      </c>
      <c r="H2871" s="132" t="e">
        <v>#N/A</v>
      </c>
      <c r="I2871" s="132" t="e">
        <v>#N/A</v>
      </c>
      <c r="J2871" s="132" t="e">
        <v>#N/A</v>
      </c>
      <c r="K2871" s="132" t="e">
        <v>#N/A</v>
      </c>
      <c r="L2871" s="132" t="e">
        <v>#N/A</v>
      </c>
      <c r="M2871" s="132" t="e">
        <v>#N/A</v>
      </c>
      <c r="N2871" s="132" t="e">
        <v>#N/A</v>
      </c>
      <c r="R2871" s="132" t="e">
        <v>#N/A</v>
      </c>
      <c r="S2871" s="132" t="e">
        <v>#N/A</v>
      </c>
      <c r="T2871" s="132" t="e">
        <v>#N/A</v>
      </c>
      <c r="U2871" s="132" t="e">
        <v>#N/A</v>
      </c>
      <c r="V2871" s="132" t="e">
        <v>#N/A</v>
      </c>
      <c r="W2871" s="132" t="e">
        <v>#N/A</v>
      </c>
      <c r="X2871" s="132" t="e">
        <v>#N/A</v>
      </c>
      <c r="Y2871" s="132" t="e">
        <v>#N/A</v>
      </c>
      <c r="Z2871" s="132" t="e">
        <v>#N/A</v>
      </c>
      <c r="AA2871" s="132" t="e">
        <v>#N/A</v>
      </c>
      <c r="AB2871" s="132" t="e">
        <v>#N/A</v>
      </c>
      <c r="AC2871" s="132" t="e">
        <v>#N/A</v>
      </c>
      <c r="AD2871" s="132" t="e">
        <v>#N/A</v>
      </c>
      <c r="AE2871" s="132" t="e">
        <v>#N/A</v>
      </c>
      <c r="AF2871" s="132" t="e">
        <v>#N/A</v>
      </c>
    </row>
    <row r="2872" spans="1:32">
      <c r="A2872" s="129">
        <v>40700</v>
      </c>
      <c r="B2872" s="132" t="e">
        <v>#N/A</v>
      </c>
      <c r="C2872" s="132" t="e">
        <v>#N/A</v>
      </c>
      <c r="D2872" s="132" t="e">
        <v>#N/A</v>
      </c>
      <c r="E2872" s="132" t="e">
        <v>#N/A</v>
      </c>
      <c r="F2872" s="132" t="e">
        <v>#N/A</v>
      </c>
      <c r="G2872" s="132" t="e">
        <v>#N/A</v>
      </c>
      <c r="H2872" s="132" t="e">
        <v>#N/A</v>
      </c>
      <c r="I2872" s="132" t="e">
        <v>#N/A</v>
      </c>
      <c r="J2872" s="132" t="e">
        <v>#N/A</v>
      </c>
      <c r="K2872" s="132" t="e">
        <v>#N/A</v>
      </c>
      <c r="L2872" s="132" t="e">
        <v>#N/A</v>
      </c>
      <c r="M2872" s="132" t="e">
        <v>#N/A</v>
      </c>
      <c r="N2872" s="132" t="e">
        <v>#N/A</v>
      </c>
      <c r="R2872" s="132" t="e">
        <v>#N/A</v>
      </c>
      <c r="S2872" s="132" t="e">
        <v>#N/A</v>
      </c>
      <c r="T2872" s="132" t="e">
        <v>#N/A</v>
      </c>
      <c r="U2872" s="132" t="e">
        <v>#N/A</v>
      </c>
      <c r="V2872" s="132" t="e">
        <v>#N/A</v>
      </c>
      <c r="W2872" s="132" t="e">
        <v>#N/A</v>
      </c>
      <c r="X2872" s="132" t="e">
        <v>#N/A</v>
      </c>
      <c r="Y2872" s="132" t="e">
        <v>#N/A</v>
      </c>
      <c r="Z2872" s="132" t="e">
        <v>#N/A</v>
      </c>
      <c r="AA2872" s="132" t="e">
        <v>#N/A</v>
      </c>
      <c r="AB2872" s="132" t="e">
        <v>#N/A</v>
      </c>
      <c r="AC2872" s="132" t="e">
        <v>#N/A</v>
      </c>
      <c r="AD2872" s="132" t="e">
        <v>#N/A</v>
      </c>
      <c r="AE2872" s="132" t="e">
        <v>#N/A</v>
      </c>
      <c r="AF2872" s="132" t="e">
        <v>#N/A</v>
      </c>
    </row>
    <row r="2873" spans="1:32">
      <c r="A2873" s="129">
        <v>40701</v>
      </c>
      <c r="B2873" s="132" t="e">
        <v>#N/A</v>
      </c>
      <c r="C2873" s="132" t="e">
        <v>#N/A</v>
      </c>
      <c r="D2873" s="132" t="e">
        <v>#N/A</v>
      </c>
      <c r="E2873" s="132" t="e">
        <v>#N/A</v>
      </c>
      <c r="F2873" s="132" t="e">
        <v>#N/A</v>
      </c>
      <c r="G2873" s="132" t="e">
        <v>#N/A</v>
      </c>
      <c r="H2873" s="132" t="e">
        <v>#N/A</v>
      </c>
      <c r="I2873" s="132" t="e">
        <v>#N/A</v>
      </c>
      <c r="J2873" s="132" t="e">
        <v>#N/A</v>
      </c>
      <c r="K2873" s="132" t="e">
        <v>#N/A</v>
      </c>
      <c r="L2873" s="132" t="e">
        <v>#N/A</v>
      </c>
      <c r="M2873" s="132" t="e">
        <v>#N/A</v>
      </c>
      <c r="N2873" s="132" t="e">
        <v>#N/A</v>
      </c>
      <c r="R2873" s="132" t="e">
        <v>#N/A</v>
      </c>
      <c r="S2873" s="132" t="e">
        <v>#N/A</v>
      </c>
      <c r="T2873" s="132" t="e">
        <v>#N/A</v>
      </c>
      <c r="U2873" s="132" t="e">
        <v>#N/A</v>
      </c>
      <c r="V2873" s="132" t="e">
        <v>#N/A</v>
      </c>
      <c r="W2873" s="132" t="e">
        <v>#N/A</v>
      </c>
      <c r="X2873" s="132" t="e">
        <v>#N/A</v>
      </c>
      <c r="Y2873" s="132" t="e">
        <v>#N/A</v>
      </c>
      <c r="Z2873" s="132" t="e">
        <v>#N/A</v>
      </c>
      <c r="AA2873" s="132" t="e">
        <v>#N/A</v>
      </c>
      <c r="AB2873" s="132" t="e">
        <v>#N/A</v>
      </c>
      <c r="AC2873" s="132" t="e">
        <v>#N/A</v>
      </c>
      <c r="AD2873" s="132" t="e">
        <v>#N/A</v>
      </c>
      <c r="AE2873" s="132" t="e">
        <v>#N/A</v>
      </c>
      <c r="AF2873" s="132" t="e">
        <v>#N/A</v>
      </c>
    </row>
    <row r="2874" spans="1:32">
      <c r="A2874" s="129">
        <v>40702</v>
      </c>
      <c r="B2874" s="132" t="e">
        <v>#N/A</v>
      </c>
      <c r="C2874" s="132" t="e">
        <v>#N/A</v>
      </c>
      <c r="D2874" s="132" t="e">
        <v>#N/A</v>
      </c>
      <c r="E2874" s="132" t="e">
        <v>#N/A</v>
      </c>
      <c r="F2874" s="132" t="e">
        <v>#N/A</v>
      </c>
      <c r="G2874" s="132" t="e">
        <v>#N/A</v>
      </c>
      <c r="H2874" s="132" t="e">
        <v>#N/A</v>
      </c>
      <c r="I2874" s="132" t="e">
        <v>#N/A</v>
      </c>
      <c r="J2874" s="132" t="e">
        <v>#N/A</v>
      </c>
      <c r="K2874" s="132" t="e">
        <v>#N/A</v>
      </c>
      <c r="L2874" s="132" t="e">
        <v>#N/A</v>
      </c>
      <c r="M2874" s="132" t="e">
        <v>#N/A</v>
      </c>
      <c r="N2874" s="132" t="e">
        <v>#N/A</v>
      </c>
      <c r="R2874" s="132" t="e">
        <v>#N/A</v>
      </c>
      <c r="S2874" s="132" t="e">
        <v>#N/A</v>
      </c>
      <c r="T2874" s="132" t="e">
        <v>#N/A</v>
      </c>
      <c r="U2874" s="132" t="e">
        <v>#N/A</v>
      </c>
      <c r="V2874" s="132" t="e">
        <v>#N/A</v>
      </c>
      <c r="W2874" s="132" t="e">
        <v>#N/A</v>
      </c>
      <c r="X2874" s="132" t="e">
        <v>#N/A</v>
      </c>
      <c r="Y2874" s="132" t="e">
        <v>#N/A</v>
      </c>
      <c r="Z2874" s="132" t="e">
        <v>#N/A</v>
      </c>
      <c r="AA2874" s="132" t="e">
        <v>#N/A</v>
      </c>
      <c r="AB2874" s="132" t="e">
        <v>#N/A</v>
      </c>
      <c r="AC2874" s="132" t="e">
        <v>#N/A</v>
      </c>
      <c r="AD2874" s="132" t="e">
        <v>#N/A</v>
      </c>
      <c r="AE2874" s="132" t="e">
        <v>#N/A</v>
      </c>
      <c r="AF2874" s="132" t="e">
        <v>#N/A</v>
      </c>
    </row>
    <row r="2875" spans="1:32">
      <c r="A2875" s="129">
        <v>40703</v>
      </c>
      <c r="B2875" s="132" t="e">
        <v>#N/A</v>
      </c>
      <c r="C2875" s="132" t="e">
        <v>#N/A</v>
      </c>
      <c r="D2875" s="132" t="e">
        <v>#N/A</v>
      </c>
      <c r="E2875" s="132" t="e">
        <v>#N/A</v>
      </c>
      <c r="F2875" s="132" t="e">
        <v>#N/A</v>
      </c>
      <c r="G2875" s="132" t="e">
        <v>#N/A</v>
      </c>
      <c r="H2875" s="132" t="e">
        <v>#N/A</v>
      </c>
      <c r="I2875" s="132" t="e">
        <v>#N/A</v>
      </c>
      <c r="J2875" s="132" t="e">
        <v>#N/A</v>
      </c>
      <c r="K2875" s="132" t="e">
        <v>#N/A</v>
      </c>
      <c r="L2875" s="132" t="e">
        <v>#N/A</v>
      </c>
      <c r="M2875" s="132" t="e">
        <v>#N/A</v>
      </c>
      <c r="N2875" s="132" t="e">
        <v>#N/A</v>
      </c>
      <c r="R2875" s="132" t="e">
        <v>#N/A</v>
      </c>
      <c r="S2875" s="132" t="e">
        <v>#N/A</v>
      </c>
      <c r="T2875" s="132" t="e">
        <v>#N/A</v>
      </c>
      <c r="U2875" s="132" t="e">
        <v>#N/A</v>
      </c>
      <c r="V2875" s="132" t="e">
        <v>#N/A</v>
      </c>
      <c r="W2875" s="132" t="e">
        <v>#N/A</v>
      </c>
      <c r="X2875" s="132" t="e">
        <v>#N/A</v>
      </c>
      <c r="Y2875" s="132" t="e">
        <v>#N/A</v>
      </c>
      <c r="Z2875" s="132" t="e">
        <v>#N/A</v>
      </c>
      <c r="AA2875" s="132" t="e">
        <v>#N/A</v>
      </c>
      <c r="AB2875" s="132" t="e">
        <v>#N/A</v>
      </c>
      <c r="AC2875" s="132" t="e">
        <v>#N/A</v>
      </c>
      <c r="AD2875" s="132" t="e">
        <v>#N/A</v>
      </c>
      <c r="AE2875" s="132" t="e">
        <v>#N/A</v>
      </c>
      <c r="AF2875" s="132" t="e">
        <v>#N/A</v>
      </c>
    </row>
    <row r="2876" spans="1:32">
      <c r="A2876" s="129">
        <v>40704</v>
      </c>
      <c r="B2876" s="132">
        <v>411852</v>
      </c>
      <c r="C2876" s="132">
        <v>57885</v>
      </c>
      <c r="D2876" s="132">
        <v>173517</v>
      </c>
      <c r="E2876" s="132">
        <v>47100</v>
      </c>
      <c r="F2876" s="132">
        <v>91235</v>
      </c>
      <c r="G2876" s="132">
        <v>384668</v>
      </c>
      <c r="H2876" s="132">
        <v>6255</v>
      </c>
      <c r="I2876" s="132">
        <v>16269</v>
      </c>
      <c r="J2876" s="132">
        <v>9306</v>
      </c>
      <c r="K2876" s="132">
        <v>4525</v>
      </c>
      <c r="L2876" s="132">
        <v>1830</v>
      </c>
      <c r="M2876" s="132">
        <v>27184</v>
      </c>
      <c r="N2876" s="132">
        <v>411852</v>
      </c>
      <c r="R2876" s="132">
        <v>82250</v>
      </c>
      <c r="S2876" s="132">
        <v>16385</v>
      </c>
      <c r="T2876" s="132">
        <v>94955</v>
      </c>
      <c r="U2876" s="132">
        <v>60570</v>
      </c>
      <c r="V2876" s="132">
        <v>4000</v>
      </c>
      <c r="W2876" s="132">
        <v>0</v>
      </c>
      <c r="X2876" s="132">
        <v>23151</v>
      </c>
      <c r="Y2876" s="132">
        <v>0</v>
      </c>
      <c r="Z2876" s="132">
        <v>0</v>
      </c>
      <c r="AA2876" s="132">
        <v>0</v>
      </c>
      <c r="AB2876" s="132">
        <v>0</v>
      </c>
      <c r="AC2876" s="132">
        <v>0</v>
      </c>
      <c r="AD2876" s="132">
        <v>0</v>
      </c>
      <c r="AE2876" s="132">
        <v>54500</v>
      </c>
      <c r="AF2876" s="132">
        <v>0</v>
      </c>
    </row>
    <row r="2877" spans="1:32">
      <c r="A2877" s="129">
        <v>40707</v>
      </c>
      <c r="B2877" s="132" t="e">
        <v>#N/A</v>
      </c>
      <c r="C2877" s="132" t="e">
        <v>#N/A</v>
      </c>
      <c r="D2877" s="132" t="e">
        <v>#N/A</v>
      </c>
      <c r="E2877" s="132" t="e">
        <v>#N/A</v>
      </c>
      <c r="F2877" s="132" t="e">
        <v>#N/A</v>
      </c>
      <c r="G2877" s="132" t="e">
        <v>#N/A</v>
      </c>
      <c r="H2877" s="132" t="e">
        <v>#N/A</v>
      </c>
      <c r="I2877" s="132" t="e">
        <v>#N/A</v>
      </c>
      <c r="J2877" s="132" t="e">
        <v>#N/A</v>
      </c>
      <c r="K2877" s="132" t="e">
        <v>#N/A</v>
      </c>
      <c r="L2877" s="132" t="e">
        <v>#N/A</v>
      </c>
      <c r="M2877" s="132" t="e">
        <v>#N/A</v>
      </c>
      <c r="N2877" s="132" t="e">
        <v>#N/A</v>
      </c>
      <c r="R2877" s="132" t="e">
        <v>#N/A</v>
      </c>
      <c r="S2877" s="132" t="e">
        <v>#N/A</v>
      </c>
      <c r="T2877" s="132" t="e">
        <v>#N/A</v>
      </c>
      <c r="U2877" s="132" t="e">
        <v>#N/A</v>
      </c>
      <c r="V2877" s="132" t="e">
        <v>#N/A</v>
      </c>
      <c r="W2877" s="132" t="e">
        <v>#N/A</v>
      </c>
      <c r="X2877" s="132" t="e">
        <v>#N/A</v>
      </c>
      <c r="Y2877" s="132" t="e">
        <v>#N/A</v>
      </c>
      <c r="Z2877" s="132" t="e">
        <v>#N/A</v>
      </c>
      <c r="AA2877" s="132" t="e">
        <v>#N/A</v>
      </c>
      <c r="AB2877" s="132" t="e">
        <v>#N/A</v>
      </c>
      <c r="AC2877" s="132" t="e">
        <v>#N/A</v>
      </c>
      <c r="AD2877" s="132" t="e">
        <v>#N/A</v>
      </c>
      <c r="AE2877" s="132" t="e">
        <v>#N/A</v>
      </c>
      <c r="AF2877" s="132" t="e">
        <v>#N/A</v>
      </c>
    </row>
    <row r="2878" spans="1:32">
      <c r="A2878" s="129">
        <v>40708</v>
      </c>
      <c r="B2878" s="132" t="e">
        <v>#N/A</v>
      </c>
      <c r="C2878" s="132" t="e">
        <v>#N/A</v>
      </c>
      <c r="D2878" s="132" t="e">
        <v>#N/A</v>
      </c>
      <c r="E2878" s="132" t="e">
        <v>#N/A</v>
      </c>
      <c r="F2878" s="132" t="e">
        <v>#N/A</v>
      </c>
      <c r="G2878" s="132" t="e">
        <v>#N/A</v>
      </c>
      <c r="H2878" s="132" t="e">
        <v>#N/A</v>
      </c>
      <c r="I2878" s="132" t="e">
        <v>#N/A</v>
      </c>
      <c r="J2878" s="132" t="e">
        <v>#N/A</v>
      </c>
      <c r="K2878" s="132" t="e">
        <v>#N/A</v>
      </c>
      <c r="L2878" s="132" t="e">
        <v>#N/A</v>
      </c>
      <c r="M2878" s="132" t="e">
        <v>#N/A</v>
      </c>
      <c r="N2878" s="132" t="e">
        <v>#N/A</v>
      </c>
      <c r="R2878" s="132" t="e">
        <v>#N/A</v>
      </c>
      <c r="S2878" s="132" t="e">
        <v>#N/A</v>
      </c>
      <c r="T2878" s="132" t="e">
        <v>#N/A</v>
      </c>
      <c r="U2878" s="132" t="e">
        <v>#N/A</v>
      </c>
      <c r="V2878" s="132" t="e">
        <v>#N/A</v>
      </c>
      <c r="W2878" s="132" t="e">
        <v>#N/A</v>
      </c>
      <c r="X2878" s="132" t="e">
        <v>#N/A</v>
      </c>
      <c r="Y2878" s="132" t="e">
        <v>#N/A</v>
      </c>
      <c r="Z2878" s="132" t="e">
        <v>#N/A</v>
      </c>
      <c r="AA2878" s="132" t="e">
        <v>#N/A</v>
      </c>
      <c r="AB2878" s="132" t="e">
        <v>#N/A</v>
      </c>
      <c r="AC2878" s="132" t="e">
        <v>#N/A</v>
      </c>
      <c r="AD2878" s="132" t="e">
        <v>#N/A</v>
      </c>
      <c r="AE2878" s="132" t="e">
        <v>#N/A</v>
      </c>
      <c r="AF2878" s="132" t="e">
        <v>#N/A</v>
      </c>
    </row>
    <row r="2879" spans="1:32">
      <c r="A2879" s="129">
        <v>40709</v>
      </c>
      <c r="B2879" s="132">
        <v>699674</v>
      </c>
      <c r="C2879" s="132">
        <v>83025</v>
      </c>
      <c r="D2879" s="132">
        <v>295537</v>
      </c>
      <c r="E2879" s="132">
        <v>73980</v>
      </c>
      <c r="F2879" s="132">
        <v>164085</v>
      </c>
      <c r="G2879" s="132">
        <v>650503</v>
      </c>
      <c r="H2879" s="132">
        <v>17285</v>
      </c>
      <c r="I2879" s="132">
        <v>26026</v>
      </c>
      <c r="J2879" s="132">
        <v>22906</v>
      </c>
      <c r="K2879" s="132">
        <v>5045</v>
      </c>
      <c r="L2879" s="132">
        <v>2630</v>
      </c>
      <c r="M2879" s="132">
        <v>49171</v>
      </c>
      <c r="N2879" s="132">
        <v>699674</v>
      </c>
      <c r="R2879" s="132">
        <v>139995</v>
      </c>
      <c r="S2879" s="132">
        <v>73785</v>
      </c>
      <c r="T2879" s="132">
        <v>143755</v>
      </c>
      <c r="U2879" s="132">
        <v>88797</v>
      </c>
      <c r="V2879" s="132">
        <v>4000</v>
      </c>
      <c r="W2879" s="132">
        <v>600</v>
      </c>
      <c r="X2879" s="132">
        <v>37831</v>
      </c>
      <c r="Y2879" s="132">
        <v>4600</v>
      </c>
      <c r="Z2879" s="132">
        <v>5100</v>
      </c>
      <c r="AA2879" s="132">
        <v>0</v>
      </c>
      <c r="AB2879" s="132">
        <v>0</v>
      </c>
      <c r="AC2879" s="132">
        <v>0</v>
      </c>
      <c r="AD2879" s="132">
        <v>0</v>
      </c>
      <c r="AE2879" s="132">
        <v>101540</v>
      </c>
      <c r="AF2879" s="132">
        <v>0</v>
      </c>
    </row>
    <row r="2880" spans="1:32">
      <c r="A2880" s="129">
        <v>40710</v>
      </c>
      <c r="B2880" s="132" t="e">
        <v>#N/A</v>
      </c>
      <c r="C2880" s="132" t="e">
        <v>#N/A</v>
      </c>
      <c r="D2880" s="132" t="e">
        <v>#N/A</v>
      </c>
      <c r="E2880" s="132" t="e">
        <v>#N/A</v>
      </c>
      <c r="F2880" s="132" t="e">
        <v>#N/A</v>
      </c>
      <c r="G2880" s="132" t="e">
        <v>#N/A</v>
      </c>
      <c r="H2880" s="132" t="e">
        <v>#N/A</v>
      </c>
      <c r="I2880" s="132" t="e">
        <v>#N/A</v>
      </c>
      <c r="J2880" s="132" t="e">
        <v>#N/A</v>
      </c>
      <c r="K2880" s="132" t="e">
        <v>#N/A</v>
      </c>
      <c r="L2880" s="132" t="e">
        <v>#N/A</v>
      </c>
      <c r="M2880" s="132" t="e">
        <v>#N/A</v>
      </c>
      <c r="N2880" s="132" t="e">
        <v>#N/A</v>
      </c>
      <c r="R2880" s="132" t="e">
        <v>#N/A</v>
      </c>
      <c r="S2880" s="132" t="e">
        <v>#N/A</v>
      </c>
      <c r="T2880" s="132" t="e">
        <v>#N/A</v>
      </c>
      <c r="U2880" s="132" t="e">
        <v>#N/A</v>
      </c>
      <c r="V2880" s="132" t="e">
        <v>#N/A</v>
      </c>
      <c r="W2880" s="132" t="e">
        <v>#N/A</v>
      </c>
      <c r="X2880" s="132" t="e">
        <v>#N/A</v>
      </c>
      <c r="Y2880" s="132" t="e">
        <v>#N/A</v>
      </c>
      <c r="Z2880" s="132" t="e">
        <v>#N/A</v>
      </c>
      <c r="AA2880" s="132" t="e">
        <v>#N/A</v>
      </c>
      <c r="AB2880" s="132" t="e">
        <v>#N/A</v>
      </c>
      <c r="AC2880" s="132" t="e">
        <v>#N/A</v>
      </c>
      <c r="AD2880" s="132" t="e">
        <v>#N/A</v>
      </c>
      <c r="AE2880" s="132" t="e">
        <v>#N/A</v>
      </c>
      <c r="AF2880" s="132" t="e">
        <v>#N/A</v>
      </c>
    </row>
    <row r="2881" spans="1:32">
      <c r="A2881" s="129">
        <v>40711</v>
      </c>
      <c r="B2881" s="132" t="e">
        <v>#N/A</v>
      </c>
      <c r="C2881" s="132" t="e">
        <v>#N/A</v>
      </c>
      <c r="D2881" s="132" t="e">
        <v>#N/A</v>
      </c>
      <c r="E2881" s="132" t="e">
        <v>#N/A</v>
      </c>
      <c r="F2881" s="132" t="e">
        <v>#N/A</v>
      </c>
      <c r="G2881" s="132" t="e">
        <v>#N/A</v>
      </c>
      <c r="H2881" s="132" t="e">
        <v>#N/A</v>
      </c>
      <c r="I2881" s="132" t="e">
        <v>#N/A</v>
      </c>
      <c r="J2881" s="132" t="e">
        <v>#N/A</v>
      </c>
      <c r="K2881" s="132" t="e">
        <v>#N/A</v>
      </c>
      <c r="L2881" s="132" t="e">
        <v>#N/A</v>
      </c>
      <c r="M2881" s="132" t="e">
        <v>#N/A</v>
      </c>
      <c r="N2881" s="132" t="e">
        <v>#N/A</v>
      </c>
      <c r="R2881" s="132" t="e">
        <v>#N/A</v>
      </c>
      <c r="S2881" s="132" t="e">
        <v>#N/A</v>
      </c>
      <c r="T2881" s="132" t="e">
        <v>#N/A</v>
      </c>
      <c r="U2881" s="132" t="e">
        <v>#N/A</v>
      </c>
      <c r="V2881" s="132" t="e">
        <v>#N/A</v>
      </c>
      <c r="W2881" s="132" t="e">
        <v>#N/A</v>
      </c>
      <c r="X2881" s="132" t="e">
        <v>#N/A</v>
      </c>
      <c r="Y2881" s="132" t="e">
        <v>#N/A</v>
      </c>
      <c r="Z2881" s="132" t="e">
        <v>#N/A</v>
      </c>
      <c r="AA2881" s="132" t="e">
        <v>#N/A</v>
      </c>
      <c r="AB2881" s="132" t="e">
        <v>#N/A</v>
      </c>
      <c r="AC2881" s="132" t="e">
        <v>#N/A</v>
      </c>
      <c r="AD2881" s="132" t="e">
        <v>#N/A</v>
      </c>
      <c r="AE2881" s="132" t="e">
        <v>#N/A</v>
      </c>
      <c r="AF2881" s="132" t="e">
        <v>#N/A</v>
      </c>
    </row>
    <row r="2882" spans="1:32">
      <c r="A2882" s="129">
        <v>40714</v>
      </c>
      <c r="B2882" s="132">
        <v>973211</v>
      </c>
      <c r="C2882" s="132">
        <v>99317</v>
      </c>
      <c r="D2882" s="132">
        <v>390032</v>
      </c>
      <c r="E2882" s="132">
        <v>111560</v>
      </c>
      <c r="F2882" s="132">
        <v>251135</v>
      </c>
      <c r="G2882" s="132">
        <v>910580</v>
      </c>
      <c r="H2882" s="132">
        <v>21085</v>
      </c>
      <c r="I2882" s="132">
        <v>34186</v>
      </c>
      <c r="J2882" s="132">
        <v>39906</v>
      </c>
      <c r="K2882" s="132">
        <v>8055</v>
      </c>
      <c r="L2882" s="132">
        <v>3630</v>
      </c>
      <c r="M2882" s="132">
        <v>62531</v>
      </c>
      <c r="N2882" s="132">
        <v>973211</v>
      </c>
      <c r="R2882" s="132">
        <v>190395</v>
      </c>
      <c r="S2882" s="132">
        <v>83785</v>
      </c>
      <c r="T2882" s="132">
        <v>211755</v>
      </c>
      <c r="U2882" s="132">
        <v>104107</v>
      </c>
      <c r="V2882" s="132">
        <v>4000</v>
      </c>
      <c r="W2882" s="132">
        <v>600</v>
      </c>
      <c r="X2882" s="132">
        <v>57161</v>
      </c>
      <c r="Y2882" s="132">
        <v>19700</v>
      </c>
      <c r="Z2882" s="132">
        <v>5100</v>
      </c>
      <c r="AA2882" s="132">
        <v>0</v>
      </c>
      <c r="AB2882" s="132">
        <v>0</v>
      </c>
      <c r="AC2882" s="132">
        <v>0</v>
      </c>
      <c r="AD2882" s="132">
        <v>0</v>
      </c>
      <c r="AE2882" s="132">
        <v>106040</v>
      </c>
      <c r="AF2882" s="132">
        <v>10625</v>
      </c>
    </row>
    <row r="2883" spans="1:32">
      <c r="A2883" s="129">
        <v>40715</v>
      </c>
      <c r="B2883" s="132" t="e">
        <v>#N/A</v>
      </c>
      <c r="C2883" s="132" t="e">
        <v>#N/A</v>
      </c>
      <c r="D2883" s="132" t="e">
        <v>#N/A</v>
      </c>
      <c r="E2883" s="132" t="e">
        <v>#N/A</v>
      </c>
      <c r="F2883" s="132" t="e">
        <v>#N/A</v>
      </c>
      <c r="G2883" s="132" t="e">
        <v>#N/A</v>
      </c>
      <c r="H2883" s="132" t="e">
        <v>#N/A</v>
      </c>
      <c r="I2883" s="132" t="e">
        <v>#N/A</v>
      </c>
      <c r="J2883" s="132" t="e">
        <v>#N/A</v>
      </c>
      <c r="K2883" s="132" t="e">
        <v>#N/A</v>
      </c>
      <c r="L2883" s="132" t="e">
        <v>#N/A</v>
      </c>
      <c r="M2883" s="132" t="e">
        <v>#N/A</v>
      </c>
      <c r="N2883" s="132" t="e">
        <v>#N/A</v>
      </c>
      <c r="R2883" s="132" t="e">
        <v>#N/A</v>
      </c>
      <c r="S2883" s="132" t="e">
        <v>#N/A</v>
      </c>
      <c r="T2883" s="132" t="e">
        <v>#N/A</v>
      </c>
      <c r="U2883" s="132" t="e">
        <v>#N/A</v>
      </c>
      <c r="V2883" s="132" t="e">
        <v>#N/A</v>
      </c>
      <c r="W2883" s="132" t="e">
        <v>#N/A</v>
      </c>
      <c r="X2883" s="132" t="e">
        <v>#N/A</v>
      </c>
      <c r="Y2883" s="132" t="e">
        <v>#N/A</v>
      </c>
      <c r="Z2883" s="132" t="e">
        <v>#N/A</v>
      </c>
      <c r="AA2883" s="132" t="e">
        <v>#N/A</v>
      </c>
      <c r="AB2883" s="132" t="e">
        <v>#N/A</v>
      </c>
      <c r="AC2883" s="132" t="e">
        <v>#N/A</v>
      </c>
      <c r="AD2883" s="132" t="e">
        <v>#N/A</v>
      </c>
      <c r="AE2883" s="132" t="e">
        <v>#N/A</v>
      </c>
      <c r="AF2883" s="132" t="e">
        <v>#N/A</v>
      </c>
    </row>
    <row r="2884" spans="1:32">
      <c r="A2884" s="129">
        <v>40716</v>
      </c>
      <c r="B2884" s="132" t="e">
        <v>#N/A</v>
      </c>
      <c r="C2884" s="132" t="e">
        <v>#N/A</v>
      </c>
      <c r="D2884" s="132" t="e">
        <v>#N/A</v>
      </c>
      <c r="E2884" s="132" t="e">
        <v>#N/A</v>
      </c>
      <c r="F2884" s="132" t="e">
        <v>#N/A</v>
      </c>
      <c r="G2884" s="132" t="e">
        <v>#N/A</v>
      </c>
      <c r="H2884" s="132" t="e">
        <v>#N/A</v>
      </c>
      <c r="I2884" s="132" t="e">
        <v>#N/A</v>
      </c>
      <c r="J2884" s="132" t="e">
        <v>#N/A</v>
      </c>
      <c r="K2884" s="132" t="e">
        <v>#N/A</v>
      </c>
      <c r="L2884" s="132" t="e">
        <v>#N/A</v>
      </c>
      <c r="M2884" s="132" t="e">
        <v>#N/A</v>
      </c>
      <c r="N2884" s="132" t="e">
        <v>#N/A</v>
      </c>
      <c r="R2884" s="132" t="e">
        <v>#N/A</v>
      </c>
      <c r="S2884" s="132" t="e">
        <v>#N/A</v>
      </c>
      <c r="T2884" s="132" t="e">
        <v>#N/A</v>
      </c>
      <c r="U2884" s="132" t="e">
        <v>#N/A</v>
      </c>
      <c r="V2884" s="132" t="e">
        <v>#N/A</v>
      </c>
      <c r="W2884" s="132" t="e">
        <v>#N/A</v>
      </c>
      <c r="X2884" s="132" t="e">
        <v>#N/A</v>
      </c>
      <c r="Y2884" s="132" t="e">
        <v>#N/A</v>
      </c>
      <c r="Z2884" s="132" t="e">
        <v>#N/A</v>
      </c>
      <c r="AA2884" s="132" t="e">
        <v>#N/A</v>
      </c>
      <c r="AB2884" s="132" t="e">
        <v>#N/A</v>
      </c>
      <c r="AC2884" s="132" t="e">
        <v>#N/A</v>
      </c>
      <c r="AD2884" s="132" t="e">
        <v>#N/A</v>
      </c>
      <c r="AE2884" s="132" t="e">
        <v>#N/A</v>
      </c>
      <c r="AF2884" s="132" t="e">
        <v>#N/A</v>
      </c>
    </row>
    <row r="2885" spans="1:32">
      <c r="A2885" s="129">
        <v>40717</v>
      </c>
      <c r="B2885" s="132" t="e">
        <v>#N/A</v>
      </c>
      <c r="C2885" s="132" t="e">
        <v>#N/A</v>
      </c>
      <c r="D2885" s="132" t="e">
        <v>#N/A</v>
      </c>
      <c r="E2885" s="132" t="e">
        <v>#N/A</v>
      </c>
      <c r="F2885" s="132" t="e">
        <v>#N/A</v>
      </c>
      <c r="G2885" s="132" t="e">
        <v>#N/A</v>
      </c>
      <c r="H2885" s="132" t="e">
        <v>#N/A</v>
      </c>
      <c r="I2885" s="132" t="e">
        <v>#N/A</v>
      </c>
      <c r="J2885" s="132" t="e">
        <v>#N/A</v>
      </c>
      <c r="K2885" s="132" t="e">
        <v>#N/A</v>
      </c>
      <c r="L2885" s="132" t="e">
        <v>#N/A</v>
      </c>
      <c r="M2885" s="132" t="e">
        <v>#N/A</v>
      </c>
      <c r="N2885" s="132" t="e">
        <v>#N/A</v>
      </c>
      <c r="R2885" s="132" t="e">
        <v>#N/A</v>
      </c>
      <c r="S2885" s="132" t="e">
        <v>#N/A</v>
      </c>
      <c r="T2885" s="132" t="e">
        <v>#N/A</v>
      </c>
      <c r="U2885" s="132" t="e">
        <v>#N/A</v>
      </c>
      <c r="V2885" s="132" t="e">
        <v>#N/A</v>
      </c>
      <c r="W2885" s="132" t="e">
        <v>#N/A</v>
      </c>
      <c r="X2885" s="132" t="e">
        <v>#N/A</v>
      </c>
      <c r="Y2885" s="132" t="e">
        <v>#N/A</v>
      </c>
      <c r="Z2885" s="132" t="e">
        <v>#N/A</v>
      </c>
      <c r="AA2885" s="132" t="e">
        <v>#N/A</v>
      </c>
      <c r="AB2885" s="132" t="e">
        <v>#N/A</v>
      </c>
      <c r="AC2885" s="132" t="e">
        <v>#N/A</v>
      </c>
      <c r="AD2885" s="132" t="e">
        <v>#N/A</v>
      </c>
      <c r="AE2885" s="132" t="e">
        <v>#N/A</v>
      </c>
      <c r="AF2885" s="132" t="e">
        <v>#N/A</v>
      </c>
    </row>
    <row r="2886" spans="1:32">
      <c r="A2886" s="129">
        <v>40718</v>
      </c>
      <c r="B2886" s="132" t="e">
        <v>#N/A</v>
      </c>
      <c r="C2886" s="132" t="e">
        <v>#N/A</v>
      </c>
      <c r="D2886" s="132" t="e">
        <v>#N/A</v>
      </c>
      <c r="E2886" s="132" t="e">
        <v>#N/A</v>
      </c>
      <c r="F2886" s="132" t="e">
        <v>#N/A</v>
      </c>
      <c r="G2886" s="132" t="e">
        <v>#N/A</v>
      </c>
      <c r="H2886" s="132" t="e">
        <v>#N/A</v>
      </c>
      <c r="I2886" s="132" t="e">
        <v>#N/A</v>
      </c>
      <c r="J2886" s="132" t="e">
        <v>#N/A</v>
      </c>
      <c r="K2886" s="132" t="e">
        <v>#N/A</v>
      </c>
      <c r="L2886" s="132" t="e">
        <v>#N/A</v>
      </c>
      <c r="M2886" s="132" t="e">
        <v>#N/A</v>
      </c>
      <c r="N2886" s="132" t="e">
        <v>#N/A</v>
      </c>
      <c r="R2886" s="132" t="e">
        <v>#N/A</v>
      </c>
      <c r="S2886" s="132" t="e">
        <v>#N/A</v>
      </c>
      <c r="T2886" s="132" t="e">
        <v>#N/A</v>
      </c>
      <c r="U2886" s="132" t="e">
        <v>#N/A</v>
      </c>
      <c r="V2886" s="132" t="e">
        <v>#N/A</v>
      </c>
      <c r="W2886" s="132" t="e">
        <v>#N/A</v>
      </c>
      <c r="X2886" s="132" t="e">
        <v>#N/A</v>
      </c>
      <c r="Y2886" s="132" t="e">
        <v>#N/A</v>
      </c>
      <c r="Z2886" s="132" t="e">
        <v>#N/A</v>
      </c>
      <c r="AA2886" s="132" t="e">
        <v>#N/A</v>
      </c>
      <c r="AB2886" s="132" t="e">
        <v>#N/A</v>
      </c>
      <c r="AC2886" s="132" t="e">
        <v>#N/A</v>
      </c>
      <c r="AD2886" s="132" t="e">
        <v>#N/A</v>
      </c>
      <c r="AE2886" s="132" t="e">
        <v>#N/A</v>
      </c>
      <c r="AF2886" s="132" t="e">
        <v>#N/A</v>
      </c>
    </row>
    <row r="2887" spans="1:32">
      <c r="A2887" s="129">
        <v>40721</v>
      </c>
      <c r="B2887" s="132" t="e">
        <v>#N/A</v>
      </c>
      <c r="C2887" s="132" t="e">
        <v>#N/A</v>
      </c>
      <c r="D2887" s="132" t="e">
        <v>#N/A</v>
      </c>
      <c r="E2887" s="132" t="e">
        <v>#N/A</v>
      </c>
      <c r="F2887" s="132" t="e">
        <v>#N/A</v>
      </c>
      <c r="G2887" s="132" t="e">
        <v>#N/A</v>
      </c>
      <c r="H2887" s="132" t="e">
        <v>#N/A</v>
      </c>
      <c r="I2887" s="132" t="e">
        <v>#N/A</v>
      </c>
      <c r="J2887" s="132" t="e">
        <v>#N/A</v>
      </c>
      <c r="K2887" s="132" t="e">
        <v>#N/A</v>
      </c>
      <c r="L2887" s="132" t="e">
        <v>#N/A</v>
      </c>
      <c r="M2887" s="132" t="e">
        <v>#N/A</v>
      </c>
      <c r="N2887" s="132" t="e">
        <v>#N/A</v>
      </c>
      <c r="R2887" s="132" t="e">
        <v>#N/A</v>
      </c>
      <c r="S2887" s="132" t="e">
        <v>#N/A</v>
      </c>
      <c r="T2887" s="132" t="e">
        <v>#N/A</v>
      </c>
      <c r="U2887" s="132" t="e">
        <v>#N/A</v>
      </c>
      <c r="V2887" s="132" t="e">
        <v>#N/A</v>
      </c>
      <c r="W2887" s="132" t="e">
        <v>#N/A</v>
      </c>
      <c r="X2887" s="132" t="e">
        <v>#N/A</v>
      </c>
      <c r="Y2887" s="132" t="e">
        <v>#N/A</v>
      </c>
      <c r="Z2887" s="132" t="e">
        <v>#N/A</v>
      </c>
      <c r="AA2887" s="132" t="e">
        <v>#N/A</v>
      </c>
      <c r="AB2887" s="132" t="e">
        <v>#N/A</v>
      </c>
      <c r="AC2887" s="132" t="e">
        <v>#N/A</v>
      </c>
      <c r="AD2887" s="132" t="e">
        <v>#N/A</v>
      </c>
      <c r="AE2887" s="132" t="e">
        <v>#N/A</v>
      </c>
      <c r="AF2887" s="132" t="e">
        <v>#N/A</v>
      </c>
    </row>
    <row r="2888" spans="1:32">
      <c r="A2888" s="129">
        <v>40722</v>
      </c>
      <c r="B2888" s="132" t="e">
        <v>#N/A</v>
      </c>
      <c r="C2888" s="132" t="e">
        <v>#N/A</v>
      </c>
      <c r="D2888" s="132" t="e">
        <v>#N/A</v>
      </c>
      <c r="E2888" s="132" t="e">
        <v>#N/A</v>
      </c>
      <c r="F2888" s="132" t="e">
        <v>#N/A</v>
      </c>
      <c r="G2888" s="132" t="e">
        <v>#N/A</v>
      </c>
      <c r="H2888" s="132" t="e">
        <v>#N/A</v>
      </c>
      <c r="I2888" s="132" t="e">
        <v>#N/A</v>
      </c>
      <c r="J2888" s="132" t="e">
        <v>#N/A</v>
      </c>
      <c r="K2888" s="132" t="e">
        <v>#N/A</v>
      </c>
      <c r="L2888" s="132" t="e">
        <v>#N/A</v>
      </c>
      <c r="M2888" s="132" t="e">
        <v>#N/A</v>
      </c>
      <c r="N2888" s="132" t="e">
        <v>#N/A</v>
      </c>
      <c r="R2888" s="132" t="e">
        <v>#N/A</v>
      </c>
      <c r="S2888" s="132" t="e">
        <v>#N/A</v>
      </c>
      <c r="T2888" s="132" t="e">
        <v>#N/A</v>
      </c>
      <c r="U2888" s="132" t="e">
        <v>#N/A</v>
      </c>
      <c r="V2888" s="132" t="e">
        <v>#N/A</v>
      </c>
      <c r="W2888" s="132" t="e">
        <v>#N/A</v>
      </c>
      <c r="X2888" s="132" t="e">
        <v>#N/A</v>
      </c>
      <c r="Y2888" s="132" t="e">
        <v>#N/A</v>
      </c>
      <c r="Z2888" s="132" t="e">
        <v>#N/A</v>
      </c>
      <c r="AA2888" s="132" t="e">
        <v>#N/A</v>
      </c>
      <c r="AB2888" s="132" t="e">
        <v>#N/A</v>
      </c>
      <c r="AC2888" s="132" t="e">
        <v>#N/A</v>
      </c>
      <c r="AD2888" s="132" t="e">
        <v>#N/A</v>
      </c>
      <c r="AE2888" s="132" t="e">
        <v>#N/A</v>
      </c>
      <c r="AF2888" s="132" t="e">
        <v>#N/A</v>
      </c>
    </row>
    <row r="2889" spans="1:32">
      <c r="A2889" s="129">
        <v>40723</v>
      </c>
      <c r="B2889" s="132" t="e">
        <v>#N/A</v>
      </c>
      <c r="C2889" s="132" t="e">
        <v>#N/A</v>
      </c>
      <c r="D2889" s="132" t="e">
        <v>#N/A</v>
      </c>
      <c r="E2889" s="132" t="e">
        <v>#N/A</v>
      </c>
      <c r="F2889" s="132" t="e">
        <v>#N/A</v>
      </c>
      <c r="G2889" s="132" t="e">
        <v>#N/A</v>
      </c>
      <c r="H2889" s="132" t="e">
        <v>#N/A</v>
      </c>
      <c r="I2889" s="132" t="e">
        <v>#N/A</v>
      </c>
      <c r="J2889" s="132" t="e">
        <v>#N/A</v>
      </c>
      <c r="K2889" s="132" t="e">
        <v>#N/A</v>
      </c>
      <c r="L2889" s="132" t="e">
        <v>#N/A</v>
      </c>
      <c r="M2889" s="132" t="e">
        <v>#N/A</v>
      </c>
      <c r="N2889" s="132" t="e">
        <v>#N/A</v>
      </c>
      <c r="R2889" s="132" t="e">
        <v>#N/A</v>
      </c>
      <c r="S2889" s="132" t="e">
        <v>#N/A</v>
      </c>
      <c r="T2889" s="132" t="e">
        <v>#N/A</v>
      </c>
      <c r="U2889" s="132" t="e">
        <v>#N/A</v>
      </c>
      <c r="V2889" s="132" t="e">
        <v>#N/A</v>
      </c>
      <c r="W2889" s="132" t="e">
        <v>#N/A</v>
      </c>
      <c r="X2889" s="132" t="e">
        <v>#N/A</v>
      </c>
      <c r="Y2889" s="132" t="e">
        <v>#N/A</v>
      </c>
      <c r="Z2889" s="132" t="e">
        <v>#N/A</v>
      </c>
      <c r="AA2889" s="132" t="e">
        <v>#N/A</v>
      </c>
      <c r="AB2889" s="132" t="e">
        <v>#N/A</v>
      </c>
      <c r="AC2889" s="132" t="e">
        <v>#N/A</v>
      </c>
      <c r="AD2889" s="132" t="e">
        <v>#N/A</v>
      </c>
      <c r="AE2889" s="132" t="e">
        <v>#N/A</v>
      </c>
      <c r="AF2889" s="132" t="e">
        <v>#N/A</v>
      </c>
    </row>
    <row r="2890" spans="1:32">
      <c r="A2890" s="129">
        <v>40724</v>
      </c>
      <c r="B2890" s="132">
        <v>1434454</v>
      </c>
      <c r="C2890" s="132">
        <v>125970</v>
      </c>
      <c r="D2890" s="132">
        <v>591884</v>
      </c>
      <c r="E2890" s="132">
        <v>146037</v>
      </c>
      <c r="F2890" s="132">
        <v>380835</v>
      </c>
      <c r="G2890" s="132">
        <v>1332860</v>
      </c>
      <c r="H2890" s="132">
        <v>42175</v>
      </c>
      <c r="I2890" s="132">
        <v>46486</v>
      </c>
      <c r="J2890" s="132">
        <v>53114</v>
      </c>
      <c r="K2890" s="132">
        <v>16895</v>
      </c>
      <c r="L2890" s="132">
        <v>3630</v>
      </c>
      <c r="M2890" s="132">
        <v>101604</v>
      </c>
      <c r="N2890" s="132">
        <v>1434454</v>
      </c>
      <c r="R2890" s="132">
        <v>204795</v>
      </c>
      <c r="S2890" s="132">
        <v>179085</v>
      </c>
      <c r="T2890" s="132">
        <v>332948</v>
      </c>
      <c r="U2890" s="132">
        <v>145507</v>
      </c>
      <c r="V2890" s="132">
        <v>5800</v>
      </c>
      <c r="W2890" s="132">
        <v>25600</v>
      </c>
      <c r="X2890" s="132">
        <v>62241</v>
      </c>
      <c r="Y2890" s="132">
        <v>29450</v>
      </c>
      <c r="Z2890" s="132">
        <v>13416</v>
      </c>
      <c r="AA2890" s="132">
        <v>3000</v>
      </c>
      <c r="AB2890" s="132">
        <v>0</v>
      </c>
      <c r="AC2890" s="132">
        <v>0</v>
      </c>
      <c r="AD2890" s="132">
        <v>6833</v>
      </c>
      <c r="AE2890" s="132">
        <v>112640</v>
      </c>
      <c r="AF2890" s="132">
        <v>10525</v>
      </c>
    </row>
    <row r="2891" spans="1:32">
      <c r="A2891" s="129">
        <v>40725</v>
      </c>
      <c r="B2891" s="132" t="e">
        <v>#N/A</v>
      </c>
      <c r="C2891" s="132" t="e">
        <v>#N/A</v>
      </c>
      <c r="D2891" s="132" t="e">
        <v>#N/A</v>
      </c>
      <c r="E2891" s="132" t="e">
        <v>#N/A</v>
      </c>
      <c r="F2891" s="132" t="e">
        <v>#N/A</v>
      </c>
      <c r="G2891" s="132" t="e">
        <v>#N/A</v>
      </c>
      <c r="H2891" s="132" t="e">
        <v>#N/A</v>
      </c>
      <c r="I2891" s="132" t="e">
        <v>#N/A</v>
      </c>
      <c r="J2891" s="132" t="e">
        <v>#N/A</v>
      </c>
      <c r="K2891" s="132" t="e">
        <v>#N/A</v>
      </c>
      <c r="L2891" s="132" t="e">
        <v>#N/A</v>
      </c>
      <c r="M2891" s="132" t="e">
        <v>#N/A</v>
      </c>
      <c r="N2891" s="132" t="e">
        <v>#N/A</v>
      </c>
      <c r="R2891" s="132" t="e">
        <v>#N/A</v>
      </c>
      <c r="S2891" s="132" t="e">
        <v>#N/A</v>
      </c>
      <c r="T2891" s="132" t="e">
        <v>#N/A</v>
      </c>
      <c r="U2891" s="132" t="e">
        <v>#N/A</v>
      </c>
      <c r="V2891" s="132" t="e">
        <v>#N/A</v>
      </c>
      <c r="W2891" s="132" t="e">
        <v>#N/A</v>
      </c>
      <c r="X2891" s="132" t="e">
        <v>#N/A</v>
      </c>
      <c r="Y2891" s="132" t="e">
        <v>#N/A</v>
      </c>
      <c r="Z2891" s="132" t="e">
        <v>#N/A</v>
      </c>
      <c r="AA2891" s="132" t="e">
        <v>#N/A</v>
      </c>
      <c r="AB2891" s="132" t="e">
        <v>#N/A</v>
      </c>
      <c r="AC2891" s="132" t="e">
        <v>#N/A</v>
      </c>
      <c r="AD2891" s="132" t="e">
        <v>#N/A</v>
      </c>
      <c r="AE2891" s="132" t="e">
        <v>#N/A</v>
      </c>
      <c r="AF2891" s="132" t="e">
        <v>#N/A</v>
      </c>
    </row>
    <row r="2892" spans="1:32">
      <c r="A2892" s="129">
        <v>40729</v>
      </c>
      <c r="B2892" s="132" t="e">
        <v>#N/A</v>
      </c>
      <c r="C2892" s="132" t="e">
        <v>#N/A</v>
      </c>
      <c r="D2892" s="132" t="e">
        <v>#N/A</v>
      </c>
      <c r="E2892" s="132" t="e">
        <v>#N/A</v>
      </c>
      <c r="F2892" s="132" t="e">
        <v>#N/A</v>
      </c>
      <c r="G2892" s="132" t="e">
        <v>#N/A</v>
      </c>
      <c r="H2892" s="132" t="e">
        <v>#N/A</v>
      </c>
      <c r="I2892" s="132" t="e">
        <v>#N/A</v>
      </c>
      <c r="J2892" s="132" t="e">
        <v>#N/A</v>
      </c>
      <c r="K2892" s="132" t="e">
        <v>#N/A</v>
      </c>
      <c r="L2892" s="132" t="e">
        <v>#N/A</v>
      </c>
      <c r="M2892" s="132" t="e">
        <v>#N/A</v>
      </c>
      <c r="N2892" s="132" t="e">
        <v>#N/A</v>
      </c>
      <c r="R2892" s="132" t="e">
        <v>#N/A</v>
      </c>
      <c r="S2892" s="132" t="e">
        <v>#N/A</v>
      </c>
      <c r="T2892" s="132" t="e">
        <v>#N/A</v>
      </c>
      <c r="U2892" s="132" t="e">
        <v>#N/A</v>
      </c>
      <c r="V2892" s="132" t="e">
        <v>#N/A</v>
      </c>
      <c r="W2892" s="132" t="e">
        <v>#N/A</v>
      </c>
      <c r="X2892" s="132" t="e">
        <v>#N/A</v>
      </c>
      <c r="Y2892" s="132" t="e">
        <v>#N/A</v>
      </c>
      <c r="Z2892" s="132" t="e">
        <v>#N/A</v>
      </c>
      <c r="AA2892" s="132" t="e">
        <v>#N/A</v>
      </c>
      <c r="AB2892" s="132" t="e">
        <v>#N/A</v>
      </c>
      <c r="AC2892" s="132" t="e">
        <v>#N/A</v>
      </c>
      <c r="AD2892" s="132" t="e">
        <v>#N/A</v>
      </c>
      <c r="AE2892" s="132" t="e">
        <v>#N/A</v>
      </c>
      <c r="AF2892" s="132" t="e">
        <v>#N/A</v>
      </c>
    </row>
    <row r="2893" spans="1:32">
      <c r="A2893" s="129">
        <v>40730</v>
      </c>
      <c r="B2893" s="132" t="e">
        <v>#N/A</v>
      </c>
      <c r="C2893" s="132" t="e">
        <v>#N/A</v>
      </c>
      <c r="D2893" s="132" t="e">
        <v>#N/A</v>
      </c>
      <c r="E2893" s="132" t="e">
        <v>#N/A</v>
      </c>
      <c r="F2893" s="132" t="e">
        <v>#N/A</v>
      </c>
      <c r="G2893" s="132" t="e">
        <v>#N/A</v>
      </c>
      <c r="H2893" s="132" t="e">
        <v>#N/A</v>
      </c>
      <c r="I2893" s="132" t="e">
        <v>#N/A</v>
      </c>
      <c r="J2893" s="132" t="e">
        <v>#N/A</v>
      </c>
      <c r="K2893" s="132" t="e">
        <v>#N/A</v>
      </c>
      <c r="L2893" s="132" t="e">
        <v>#N/A</v>
      </c>
      <c r="M2893" s="132" t="e">
        <v>#N/A</v>
      </c>
      <c r="N2893" s="132" t="e">
        <v>#N/A</v>
      </c>
      <c r="R2893" s="132" t="e">
        <v>#N/A</v>
      </c>
      <c r="S2893" s="132" t="e">
        <v>#N/A</v>
      </c>
      <c r="T2893" s="132" t="e">
        <v>#N/A</v>
      </c>
      <c r="U2893" s="132" t="e">
        <v>#N/A</v>
      </c>
      <c r="V2893" s="132" t="e">
        <v>#N/A</v>
      </c>
      <c r="W2893" s="132" t="e">
        <v>#N/A</v>
      </c>
      <c r="X2893" s="132" t="e">
        <v>#N/A</v>
      </c>
      <c r="Y2893" s="132" t="e">
        <v>#N/A</v>
      </c>
      <c r="Z2893" s="132" t="e">
        <v>#N/A</v>
      </c>
      <c r="AA2893" s="132" t="e">
        <v>#N/A</v>
      </c>
      <c r="AB2893" s="132" t="e">
        <v>#N/A</v>
      </c>
      <c r="AC2893" s="132" t="e">
        <v>#N/A</v>
      </c>
      <c r="AD2893" s="132" t="e">
        <v>#N/A</v>
      </c>
      <c r="AE2893" s="132" t="e">
        <v>#N/A</v>
      </c>
      <c r="AF2893" s="132" t="e">
        <v>#N/A</v>
      </c>
    </row>
    <row r="2894" spans="1:32">
      <c r="A2894" s="129">
        <v>40731</v>
      </c>
      <c r="B2894" s="132" t="e">
        <v>#N/A</v>
      </c>
      <c r="C2894" s="132" t="e">
        <v>#N/A</v>
      </c>
      <c r="D2894" s="132" t="e">
        <v>#N/A</v>
      </c>
      <c r="E2894" s="132" t="e">
        <v>#N/A</v>
      </c>
      <c r="F2894" s="132" t="e">
        <v>#N/A</v>
      </c>
      <c r="G2894" s="132" t="e">
        <v>#N/A</v>
      </c>
      <c r="H2894" s="132" t="e">
        <v>#N/A</v>
      </c>
      <c r="I2894" s="132" t="e">
        <v>#N/A</v>
      </c>
      <c r="J2894" s="132" t="e">
        <v>#N/A</v>
      </c>
      <c r="K2894" s="132" t="e">
        <v>#N/A</v>
      </c>
      <c r="L2894" s="132" t="e">
        <v>#N/A</v>
      </c>
      <c r="M2894" s="132" t="e">
        <v>#N/A</v>
      </c>
      <c r="N2894" s="132" t="e">
        <v>#N/A</v>
      </c>
      <c r="R2894" s="132" t="e">
        <v>#N/A</v>
      </c>
      <c r="S2894" s="132" t="e">
        <v>#N/A</v>
      </c>
      <c r="T2894" s="132" t="e">
        <v>#N/A</v>
      </c>
      <c r="U2894" s="132" t="e">
        <v>#N/A</v>
      </c>
      <c r="V2894" s="132" t="e">
        <v>#N/A</v>
      </c>
      <c r="W2894" s="132" t="e">
        <v>#N/A</v>
      </c>
      <c r="X2894" s="132" t="e">
        <v>#N/A</v>
      </c>
      <c r="Y2894" s="132" t="e">
        <v>#N/A</v>
      </c>
      <c r="Z2894" s="132" t="e">
        <v>#N/A</v>
      </c>
      <c r="AA2894" s="132" t="e">
        <v>#N/A</v>
      </c>
      <c r="AB2894" s="132" t="e">
        <v>#N/A</v>
      </c>
      <c r="AC2894" s="132" t="e">
        <v>#N/A</v>
      </c>
      <c r="AD2894" s="132" t="e">
        <v>#N/A</v>
      </c>
      <c r="AE2894" s="132" t="e">
        <v>#N/A</v>
      </c>
      <c r="AF2894" s="132" t="e">
        <v>#N/A</v>
      </c>
    </row>
    <row r="2895" spans="1:32">
      <c r="A2895" s="129">
        <v>40732</v>
      </c>
      <c r="B2895" s="132" t="e">
        <v>#N/A</v>
      </c>
      <c r="C2895" s="132" t="e">
        <v>#N/A</v>
      </c>
      <c r="D2895" s="132" t="e">
        <v>#N/A</v>
      </c>
      <c r="E2895" s="132" t="e">
        <v>#N/A</v>
      </c>
      <c r="F2895" s="132" t="e">
        <v>#N/A</v>
      </c>
      <c r="G2895" s="132" t="e">
        <v>#N/A</v>
      </c>
      <c r="H2895" s="132" t="e">
        <v>#N/A</v>
      </c>
      <c r="I2895" s="132" t="e">
        <v>#N/A</v>
      </c>
      <c r="J2895" s="132" t="e">
        <v>#N/A</v>
      </c>
      <c r="K2895" s="132" t="e">
        <v>#N/A</v>
      </c>
      <c r="L2895" s="132" t="e">
        <v>#N/A</v>
      </c>
      <c r="M2895" s="132" t="e">
        <v>#N/A</v>
      </c>
      <c r="N2895" s="132" t="e">
        <v>#N/A</v>
      </c>
      <c r="R2895" s="132" t="e">
        <v>#N/A</v>
      </c>
      <c r="S2895" s="132" t="e">
        <v>#N/A</v>
      </c>
      <c r="T2895" s="132" t="e">
        <v>#N/A</v>
      </c>
      <c r="U2895" s="132" t="e">
        <v>#N/A</v>
      </c>
      <c r="V2895" s="132" t="e">
        <v>#N/A</v>
      </c>
      <c r="W2895" s="132" t="e">
        <v>#N/A</v>
      </c>
      <c r="X2895" s="132" t="e">
        <v>#N/A</v>
      </c>
      <c r="Y2895" s="132" t="e">
        <v>#N/A</v>
      </c>
      <c r="Z2895" s="132" t="e">
        <v>#N/A</v>
      </c>
      <c r="AA2895" s="132" t="e">
        <v>#N/A</v>
      </c>
      <c r="AB2895" s="132" t="e">
        <v>#N/A</v>
      </c>
      <c r="AC2895" s="132" t="e">
        <v>#N/A</v>
      </c>
      <c r="AD2895" s="132" t="e">
        <v>#N/A</v>
      </c>
      <c r="AE2895" s="132" t="e">
        <v>#N/A</v>
      </c>
      <c r="AF2895" s="132" t="e">
        <v>#N/A</v>
      </c>
    </row>
    <row r="2896" spans="1:32">
      <c r="A2896" s="129">
        <v>40735</v>
      </c>
      <c r="B2896" s="132" t="e">
        <v>#N/A</v>
      </c>
      <c r="C2896" s="132" t="e">
        <v>#N/A</v>
      </c>
      <c r="D2896" s="132" t="e">
        <v>#N/A</v>
      </c>
      <c r="E2896" s="132" t="e">
        <v>#N/A</v>
      </c>
      <c r="F2896" s="132" t="e">
        <v>#N/A</v>
      </c>
      <c r="G2896" s="132" t="e">
        <v>#N/A</v>
      </c>
      <c r="H2896" s="132" t="e">
        <v>#N/A</v>
      </c>
      <c r="I2896" s="132" t="e">
        <v>#N/A</v>
      </c>
      <c r="J2896" s="132" t="e">
        <v>#N/A</v>
      </c>
      <c r="K2896" s="132" t="e">
        <v>#N/A</v>
      </c>
      <c r="L2896" s="132" t="e">
        <v>#N/A</v>
      </c>
      <c r="M2896" s="132" t="e">
        <v>#N/A</v>
      </c>
      <c r="N2896" s="132" t="e">
        <v>#N/A</v>
      </c>
      <c r="R2896" s="132" t="e">
        <v>#N/A</v>
      </c>
      <c r="S2896" s="132" t="e">
        <v>#N/A</v>
      </c>
      <c r="T2896" s="132" t="e">
        <v>#N/A</v>
      </c>
      <c r="U2896" s="132" t="e">
        <v>#N/A</v>
      </c>
      <c r="V2896" s="132" t="e">
        <v>#N/A</v>
      </c>
      <c r="W2896" s="132" t="e">
        <v>#N/A</v>
      </c>
      <c r="X2896" s="132" t="e">
        <v>#N/A</v>
      </c>
      <c r="Y2896" s="132" t="e">
        <v>#N/A</v>
      </c>
      <c r="Z2896" s="132" t="e">
        <v>#N/A</v>
      </c>
      <c r="AA2896" s="132" t="e">
        <v>#N/A</v>
      </c>
      <c r="AB2896" s="132" t="e">
        <v>#N/A</v>
      </c>
      <c r="AC2896" s="132" t="e">
        <v>#N/A</v>
      </c>
      <c r="AD2896" s="132" t="e">
        <v>#N/A</v>
      </c>
      <c r="AE2896" s="132" t="e">
        <v>#N/A</v>
      </c>
      <c r="AF2896" s="132" t="e">
        <v>#N/A</v>
      </c>
    </row>
    <row r="2897" spans="1:32">
      <c r="A2897" s="129">
        <v>40736</v>
      </c>
      <c r="B2897" s="132" t="e">
        <v>#N/A</v>
      </c>
      <c r="C2897" s="132" t="e">
        <v>#N/A</v>
      </c>
      <c r="D2897" s="132" t="e">
        <v>#N/A</v>
      </c>
      <c r="E2897" s="132" t="e">
        <v>#N/A</v>
      </c>
      <c r="F2897" s="132" t="e">
        <v>#N/A</v>
      </c>
      <c r="G2897" s="132" t="e">
        <v>#N/A</v>
      </c>
      <c r="H2897" s="132" t="e">
        <v>#N/A</v>
      </c>
      <c r="I2897" s="132" t="e">
        <v>#N/A</v>
      </c>
      <c r="J2897" s="132" t="e">
        <v>#N/A</v>
      </c>
      <c r="K2897" s="132" t="e">
        <v>#N/A</v>
      </c>
      <c r="L2897" s="132" t="e">
        <v>#N/A</v>
      </c>
      <c r="M2897" s="132" t="e">
        <v>#N/A</v>
      </c>
      <c r="N2897" s="132" t="e">
        <v>#N/A</v>
      </c>
      <c r="R2897" s="132" t="e">
        <v>#N/A</v>
      </c>
      <c r="S2897" s="132" t="e">
        <v>#N/A</v>
      </c>
      <c r="T2897" s="132" t="e">
        <v>#N/A</v>
      </c>
      <c r="U2897" s="132" t="e">
        <v>#N/A</v>
      </c>
      <c r="V2897" s="132" t="e">
        <v>#N/A</v>
      </c>
      <c r="W2897" s="132" t="e">
        <v>#N/A</v>
      </c>
      <c r="X2897" s="132" t="e">
        <v>#N/A</v>
      </c>
      <c r="Y2897" s="132" t="e">
        <v>#N/A</v>
      </c>
      <c r="Z2897" s="132" t="e">
        <v>#N/A</v>
      </c>
      <c r="AA2897" s="132" t="e">
        <v>#N/A</v>
      </c>
      <c r="AB2897" s="132" t="e">
        <v>#N/A</v>
      </c>
      <c r="AC2897" s="132" t="e">
        <v>#N/A</v>
      </c>
      <c r="AD2897" s="132" t="e">
        <v>#N/A</v>
      </c>
      <c r="AE2897" s="132" t="e">
        <v>#N/A</v>
      </c>
      <c r="AF2897" s="132" t="e">
        <v>#N/A</v>
      </c>
    </row>
    <row r="2898" spans="1:32">
      <c r="A2898" s="129">
        <v>40737</v>
      </c>
      <c r="B2898" s="132" t="e">
        <v>#N/A</v>
      </c>
      <c r="C2898" s="132" t="e">
        <v>#N/A</v>
      </c>
      <c r="D2898" s="132" t="e">
        <v>#N/A</v>
      </c>
      <c r="E2898" s="132" t="e">
        <v>#N/A</v>
      </c>
      <c r="F2898" s="132" t="e">
        <v>#N/A</v>
      </c>
      <c r="G2898" s="132" t="e">
        <v>#N/A</v>
      </c>
      <c r="H2898" s="132" t="e">
        <v>#N/A</v>
      </c>
      <c r="I2898" s="132" t="e">
        <v>#N/A</v>
      </c>
      <c r="J2898" s="132" t="e">
        <v>#N/A</v>
      </c>
      <c r="K2898" s="132" t="e">
        <v>#N/A</v>
      </c>
      <c r="L2898" s="132" t="e">
        <v>#N/A</v>
      </c>
      <c r="M2898" s="132" t="e">
        <v>#N/A</v>
      </c>
      <c r="N2898" s="132" t="e">
        <v>#N/A</v>
      </c>
      <c r="R2898" s="132" t="e">
        <v>#N/A</v>
      </c>
      <c r="S2898" s="132" t="e">
        <v>#N/A</v>
      </c>
      <c r="T2898" s="132" t="e">
        <v>#N/A</v>
      </c>
      <c r="U2898" s="132" t="e">
        <v>#N/A</v>
      </c>
      <c r="V2898" s="132" t="e">
        <v>#N/A</v>
      </c>
      <c r="W2898" s="132" t="e">
        <v>#N/A</v>
      </c>
      <c r="X2898" s="132" t="e">
        <v>#N/A</v>
      </c>
      <c r="Y2898" s="132" t="e">
        <v>#N/A</v>
      </c>
      <c r="Z2898" s="132" t="e">
        <v>#N/A</v>
      </c>
      <c r="AA2898" s="132" t="e">
        <v>#N/A</v>
      </c>
      <c r="AB2898" s="132" t="e">
        <v>#N/A</v>
      </c>
      <c r="AC2898" s="132" t="e">
        <v>#N/A</v>
      </c>
      <c r="AD2898" s="132" t="e">
        <v>#N/A</v>
      </c>
      <c r="AE2898" s="132" t="e">
        <v>#N/A</v>
      </c>
      <c r="AF2898" s="132" t="e">
        <v>#N/A</v>
      </c>
    </row>
    <row r="2899" spans="1:32">
      <c r="A2899" s="129">
        <v>40738</v>
      </c>
      <c r="B2899" s="132" t="e">
        <v>#N/A</v>
      </c>
      <c r="C2899" s="132" t="e">
        <v>#N/A</v>
      </c>
      <c r="D2899" s="132" t="e">
        <v>#N/A</v>
      </c>
      <c r="E2899" s="132" t="e">
        <v>#N/A</v>
      </c>
      <c r="F2899" s="132" t="e">
        <v>#N/A</v>
      </c>
      <c r="G2899" s="132" t="e">
        <v>#N/A</v>
      </c>
      <c r="H2899" s="132" t="e">
        <v>#N/A</v>
      </c>
      <c r="I2899" s="132" t="e">
        <v>#N/A</v>
      </c>
      <c r="J2899" s="132" t="e">
        <v>#N/A</v>
      </c>
      <c r="K2899" s="132" t="e">
        <v>#N/A</v>
      </c>
      <c r="L2899" s="132" t="e">
        <v>#N/A</v>
      </c>
      <c r="M2899" s="132" t="e">
        <v>#N/A</v>
      </c>
      <c r="N2899" s="132" t="e">
        <v>#N/A</v>
      </c>
      <c r="R2899" s="132" t="e">
        <v>#N/A</v>
      </c>
      <c r="S2899" s="132" t="e">
        <v>#N/A</v>
      </c>
      <c r="T2899" s="132" t="e">
        <v>#N/A</v>
      </c>
      <c r="U2899" s="132" t="e">
        <v>#N/A</v>
      </c>
      <c r="V2899" s="132" t="e">
        <v>#N/A</v>
      </c>
      <c r="W2899" s="132" t="e">
        <v>#N/A</v>
      </c>
      <c r="X2899" s="132" t="e">
        <v>#N/A</v>
      </c>
      <c r="Y2899" s="132" t="e">
        <v>#N/A</v>
      </c>
      <c r="Z2899" s="132" t="e">
        <v>#N/A</v>
      </c>
      <c r="AA2899" s="132" t="e">
        <v>#N/A</v>
      </c>
      <c r="AB2899" s="132" t="e">
        <v>#N/A</v>
      </c>
      <c r="AC2899" s="132" t="e">
        <v>#N/A</v>
      </c>
      <c r="AD2899" s="132" t="e">
        <v>#N/A</v>
      </c>
      <c r="AE2899" s="132" t="e">
        <v>#N/A</v>
      </c>
      <c r="AF2899" s="132" t="e">
        <v>#N/A</v>
      </c>
    </row>
    <row r="2900" spans="1:32">
      <c r="A2900" s="129">
        <v>40739</v>
      </c>
      <c r="B2900" s="132">
        <v>731842</v>
      </c>
      <c r="C2900" s="132">
        <v>55127</v>
      </c>
      <c r="D2900" s="132">
        <v>423597</v>
      </c>
      <c r="E2900" s="132">
        <v>59489</v>
      </c>
      <c r="F2900" s="132">
        <v>109300</v>
      </c>
      <c r="G2900" s="132">
        <v>690908</v>
      </c>
      <c r="H2900" s="132">
        <v>11150</v>
      </c>
      <c r="I2900" s="132">
        <v>16014</v>
      </c>
      <c r="J2900" s="132">
        <v>25549</v>
      </c>
      <c r="K2900" s="132">
        <v>4570</v>
      </c>
      <c r="L2900" s="132">
        <v>1950</v>
      </c>
      <c r="M2900" s="132">
        <v>40934</v>
      </c>
      <c r="N2900" s="132">
        <v>731842</v>
      </c>
      <c r="R2900" s="132">
        <v>77489</v>
      </c>
      <c r="S2900" s="132">
        <v>88000</v>
      </c>
      <c r="T2900" s="132">
        <v>245104</v>
      </c>
      <c r="U2900" s="132">
        <v>17500</v>
      </c>
      <c r="V2900" s="132">
        <v>16000</v>
      </c>
      <c r="W2900" s="132">
        <v>1000</v>
      </c>
      <c r="X2900" s="132">
        <v>49623</v>
      </c>
      <c r="Y2900" s="132">
        <v>6200</v>
      </c>
      <c r="Z2900" s="132">
        <v>4650</v>
      </c>
      <c r="AA2900" s="132">
        <v>9500</v>
      </c>
      <c r="AB2900" s="132">
        <v>0</v>
      </c>
      <c r="AC2900" s="132">
        <v>0</v>
      </c>
      <c r="AD2900" s="132">
        <v>0</v>
      </c>
      <c r="AE2900" s="132">
        <v>25000</v>
      </c>
      <c r="AF2900" s="132">
        <v>8180</v>
      </c>
    </row>
    <row r="2901" spans="1:32">
      <c r="A2901" s="129">
        <v>40742</v>
      </c>
      <c r="B2901" s="132" t="e">
        <v>#N/A</v>
      </c>
      <c r="C2901" s="132" t="e">
        <v>#N/A</v>
      </c>
      <c r="D2901" s="132" t="e">
        <v>#N/A</v>
      </c>
      <c r="E2901" s="132" t="e">
        <v>#N/A</v>
      </c>
      <c r="F2901" s="132" t="e">
        <v>#N/A</v>
      </c>
      <c r="G2901" s="132" t="e">
        <v>#N/A</v>
      </c>
      <c r="H2901" s="132" t="e">
        <v>#N/A</v>
      </c>
      <c r="I2901" s="132" t="e">
        <v>#N/A</v>
      </c>
      <c r="J2901" s="132" t="e">
        <v>#N/A</v>
      </c>
      <c r="K2901" s="132" t="e">
        <v>#N/A</v>
      </c>
      <c r="L2901" s="132" t="e">
        <v>#N/A</v>
      </c>
      <c r="M2901" s="132" t="e">
        <v>#N/A</v>
      </c>
      <c r="N2901" s="132" t="e">
        <v>#N/A</v>
      </c>
      <c r="R2901" s="132" t="e">
        <v>#N/A</v>
      </c>
      <c r="S2901" s="132" t="e">
        <v>#N/A</v>
      </c>
      <c r="T2901" s="132" t="e">
        <v>#N/A</v>
      </c>
      <c r="U2901" s="132" t="e">
        <v>#N/A</v>
      </c>
      <c r="V2901" s="132" t="e">
        <v>#N/A</v>
      </c>
      <c r="W2901" s="132" t="e">
        <v>#N/A</v>
      </c>
      <c r="X2901" s="132" t="e">
        <v>#N/A</v>
      </c>
      <c r="Y2901" s="132" t="e">
        <v>#N/A</v>
      </c>
      <c r="Z2901" s="132" t="e">
        <v>#N/A</v>
      </c>
      <c r="AA2901" s="132" t="e">
        <v>#N/A</v>
      </c>
      <c r="AB2901" s="132" t="e">
        <v>#N/A</v>
      </c>
      <c r="AC2901" s="132" t="e">
        <v>#N/A</v>
      </c>
      <c r="AD2901" s="132" t="e">
        <v>#N/A</v>
      </c>
      <c r="AE2901" s="132" t="e">
        <v>#N/A</v>
      </c>
      <c r="AF2901" s="132" t="e">
        <v>#N/A</v>
      </c>
    </row>
    <row r="2902" spans="1:32">
      <c r="A2902" s="129">
        <v>40743</v>
      </c>
      <c r="B2902" s="132" t="e">
        <v>#N/A</v>
      </c>
      <c r="C2902" s="132" t="e">
        <v>#N/A</v>
      </c>
      <c r="D2902" s="132" t="e">
        <v>#N/A</v>
      </c>
      <c r="E2902" s="132" t="e">
        <v>#N/A</v>
      </c>
      <c r="F2902" s="132" t="e">
        <v>#N/A</v>
      </c>
      <c r="G2902" s="132" t="e">
        <v>#N/A</v>
      </c>
      <c r="H2902" s="132" t="e">
        <v>#N/A</v>
      </c>
      <c r="I2902" s="132" t="e">
        <v>#N/A</v>
      </c>
      <c r="J2902" s="132" t="e">
        <v>#N/A</v>
      </c>
      <c r="K2902" s="132" t="e">
        <v>#N/A</v>
      </c>
      <c r="L2902" s="132" t="e">
        <v>#N/A</v>
      </c>
      <c r="M2902" s="132" t="e">
        <v>#N/A</v>
      </c>
      <c r="N2902" s="132" t="e">
        <v>#N/A</v>
      </c>
      <c r="R2902" s="132" t="e">
        <v>#N/A</v>
      </c>
      <c r="S2902" s="132" t="e">
        <v>#N/A</v>
      </c>
      <c r="T2902" s="132" t="e">
        <v>#N/A</v>
      </c>
      <c r="U2902" s="132" t="e">
        <v>#N/A</v>
      </c>
      <c r="V2902" s="132" t="e">
        <v>#N/A</v>
      </c>
      <c r="W2902" s="132" t="e">
        <v>#N/A</v>
      </c>
      <c r="X2902" s="132" t="e">
        <v>#N/A</v>
      </c>
      <c r="Y2902" s="132" t="e">
        <v>#N/A</v>
      </c>
      <c r="Z2902" s="132" t="e">
        <v>#N/A</v>
      </c>
      <c r="AA2902" s="132" t="e">
        <v>#N/A</v>
      </c>
      <c r="AB2902" s="132" t="e">
        <v>#N/A</v>
      </c>
      <c r="AC2902" s="132" t="e">
        <v>#N/A</v>
      </c>
      <c r="AD2902" s="132" t="e">
        <v>#N/A</v>
      </c>
      <c r="AE2902" s="132" t="e">
        <v>#N/A</v>
      </c>
      <c r="AF2902" s="132" t="e">
        <v>#N/A</v>
      </c>
    </row>
    <row r="2903" spans="1:32">
      <c r="A2903" s="129">
        <v>40744</v>
      </c>
      <c r="B2903" s="132">
        <v>1028352</v>
      </c>
      <c r="C2903" s="132">
        <v>79132</v>
      </c>
      <c r="D2903" s="132">
        <v>544872</v>
      </c>
      <c r="E2903" s="132">
        <v>80619</v>
      </c>
      <c r="F2903" s="132">
        <v>188750</v>
      </c>
      <c r="G2903" s="132">
        <v>951093</v>
      </c>
      <c r="H2903" s="132">
        <v>36290</v>
      </c>
      <c r="I2903" s="132">
        <v>21099</v>
      </c>
      <c r="J2903" s="132">
        <v>37374</v>
      </c>
      <c r="K2903" s="132">
        <v>7070</v>
      </c>
      <c r="L2903" s="132">
        <v>1950</v>
      </c>
      <c r="M2903" s="132">
        <v>77259</v>
      </c>
      <c r="N2903" s="132">
        <v>1028352</v>
      </c>
      <c r="R2903" s="132">
        <v>102689</v>
      </c>
      <c r="S2903" s="132">
        <v>97630</v>
      </c>
      <c r="T2903" s="132">
        <v>347654</v>
      </c>
      <c r="U2903" s="132">
        <v>40240</v>
      </c>
      <c r="V2903" s="132">
        <v>16000</v>
      </c>
      <c r="W2903" s="132">
        <v>1000</v>
      </c>
      <c r="X2903" s="132">
        <v>52973</v>
      </c>
      <c r="Y2903" s="132">
        <v>14000</v>
      </c>
      <c r="Z2903" s="132">
        <v>4650</v>
      </c>
      <c r="AA2903" s="132">
        <v>16855</v>
      </c>
      <c r="AB2903" s="132">
        <v>0</v>
      </c>
      <c r="AC2903" s="132">
        <v>4550</v>
      </c>
      <c r="AD2903" s="132">
        <v>0</v>
      </c>
      <c r="AE2903" s="132">
        <v>42530</v>
      </c>
      <c r="AF2903" s="132">
        <v>8180</v>
      </c>
    </row>
    <row r="2904" spans="1:32">
      <c r="A2904" s="129">
        <v>40745</v>
      </c>
      <c r="B2904" s="132" t="e">
        <v>#N/A</v>
      </c>
      <c r="C2904" s="132" t="e">
        <v>#N/A</v>
      </c>
      <c r="D2904" s="132" t="e">
        <v>#N/A</v>
      </c>
      <c r="E2904" s="132" t="e">
        <v>#N/A</v>
      </c>
      <c r="F2904" s="132" t="e">
        <v>#N/A</v>
      </c>
      <c r="G2904" s="132" t="e">
        <v>#N/A</v>
      </c>
      <c r="H2904" s="132" t="e">
        <v>#N/A</v>
      </c>
      <c r="I2904" s="132" t="e">
        <v>#N/A</v>
      </c>
      <c r="J2904" s="132" t="e">
        <v>#N/A</v>
      </c>
      <c r="K2904" s="132" t="e">
        <v>#N/A</v>
      </c>
      <c r="L2904" s="132" t="e">
        <v>#N/A</v>
      </c>
      <c r="M2904" s="132" t="e">
        <v>#N/A</v>
      </c>
      <c r="N2904" s="132" t="e">
        <v>#N/A</v>
      </c>
      <c r="R2904" s="132" t="e">
        <v>#N/A</v>
      </c>
      <c r="S2904" s="132" t="e">
        <v>#N/A</v>
      </c>
      <c r="T2904" s="132" t="e">
        <v>#N/A</v>
      </c>
      <c r="U2904" s="132" t="e">
        <v>#N/A</v>
      </c>
      <c r="V2904" s="132" t="e">
        <v>#N/A</v>
      </c>
      <c r="W2904" s="132" t="e">
        <v>#N/A</v>
      </c>
      <c r="X2904" s="132" t="e">
        <v>#N/A</v>
      </c>
      <c r="Y2904" s="132" t="e">
        <v>#N/A</v>
      </c>
      <c r="Z2904" s="132" t="e">
        <v>#N/A</v>
      </c>
      <c r="AA2904" s="132" t="e">
        <v>#N/A</v>
      </c>
      <c r="AB2904" s="132" t="e">
        <v>#N/A</v>
      </c>
      <c r="AC2904" s="132" t="e">
        <v>#N/A</v>
      </c>
      <c r="AD2904" s="132" t="e">
        <v>#N/A</v>
      </c>
      <c r="AE2904" s="132" t="e">
        <v>#N/A</v>
      </c>
      <c r="AF2904" s="132" t="e">
        <v>#N/A</v>
      </c>
    </row>
    <row r="2905" spans="1:32">
      <c r="A2905" s="129">
        <v>40746</v>
      </c>
      <c r="B2905" s="132" t="e">
        <v>#N/A</v>
      </c>
      <c r="C2905" s="132" t="e">
        <v>#N/A</v>
      </c>
      <c r="D2905" s="132" t="e">
        <v>#N/A</v>
      </c>
      <c r="E2905" s="132" t="e">
        <v>#N/A</v>
      </c>
      <c r="F2905" s="132" t="e">
        <v>#N/A</v>
      </c>
      <c r="G2905" s="132" t="e">
        <v>#N/A</v>
      </c>
      <c r="H2905" s="132" t="e">
        <v>#N/A</v>
      </c>
      <c r="I2905" s="132" t="e">
        <v>#N/A</v>
      </c>
      <c r="J2905" s="132" t="e">
        <v>#N/A</v>
      </c>
      <c r="K2905" s="132" t="e">
        <v>#N/A</v>
      </c>
      <c r="L2905" s="132" t="e">
        <v>#N/A</v>
      </c>
      <c r="M2905" s="132" t="e">
        <v>#N/A</v>
      </c>
      <c r="N2905" s="132" t="e">
        <v>#N/A</v>
      </c>
      <c r="R2905" s="132" t="e">
        <v>#N/A</v>
      </c>
      <c r="S2905" s="132" t="e">
        <v>#N/A</v>
      </c>
      <c r="T2905" s="132" t="e">
        <v>#N/A</v>
      </c>
      <c r="U2905" s="132" t="e">
        <v>#N/A</v>
      </c>
      <c r="V2905" s="132" t="e">
        <v>#N/A</v>
      </c>
      <c r="W2905" s="132" t="e">
        <v>#N/A</v>
      </c>
      <c r="X2905" s="132" t="e">
        <v>#N/A</v>
      </c>
      <c r="Y2905" s="132" t="e">
        <v>#N/A</v>
      </c>
      <c r="Z2905" s="132" t="e">
        <v>#N/A</v>
      </c>
      <c r="AA2905" s="132" t="e">
        <v>#N/A</v>
      </c>
      <c r="AB2905" s="132" t="e">
        <v>#N/A</v>
      </c>
      <c r="AC2905" s="132" t="e">
        <v>#N/A</v>
      </c>
      <c r="AD2905" s="132" t="e">
        <v>#N/A</v>
      </c>
      <c r="AE2905" s="132" t="e">
        <v>#N/A</v>
      </c>
      <c r="AF2905" s="132" t="e">
        <v>#N/A</v>
      </c>
    </row>
    <row r="2906" spans="1:32">
      <c r="A2906" s="129">
        <v>40749</v>
      </c>
      <c r="B2906" s="132">
        <v>1294428</v>
      </c>
      <c r="C2906" s="132">
        <v>112952</v>
      </c>
      <c r="D2906" s="132">
        <v>625464</v>
      </c>
      <c r="E2906" s="132">
        <v>123039</v>
      </c>
      <c r="F2906" s="132">
        <v>240550</v>
      </c>
      <c r="G2906" s="132">
        <v>1184239</v>
      </c>
      <c r="H2906" s="132">
        <v>42190</v>
      </c>
      <c r="I2906" s="132">
        <v>33729</v>
      </c>
      <c r="J2906" s="132">
        <v>50974</v>
      </c>
      <c r="K2906" s="132">
        <v>10080</v>
      </c>
      <c r="L2906" s="132">
        <v>1950</v>
      </c>
      <c r="M2906" s="132">
        <v>110189</v>
      </c>
      <c r="N2906" s="132">
        <v>1294428</v>
      </c>
      <c r="R2906" s="132">
        <v>139489</v>
      </c>
      <c r="S2906" s="132">
        <v>105880</v>
      </c>
      <c r="T2906" s="132">
        <v>399184</v>
      </c>
      <c r="U2906" s="132">
        <v>83170</v>
      </c>
      <c r="V2906" s="132">
        <v>21500</v>
      </c>
      <c r="W2906" s="132">
        <v>1000</v>
      </c>
      <c r="X2906" s="132">
        <v>5587</v>
      </c>
      <c r="Y2906" s="132">
        <v>14000</v>
      </c>
      <c r="Z2906" s="132">
        <v>6650</v>
      </c>
      <c r="AA2906" s="132">
        <v>16856</v>
      </c>
      <c r="AB2906" s="132">
        <v>0</v>
      </c>
      <c r="AC2906" s="132">
        <v>4550</v>
      </c>
      <c r="AD2906" s="132">
        <v>0</v>
      </c>
      <c r="AE2906" s="132">
        <v>42530</v>
      </c>
      <c r="AF2906" s="132">
        <v>8180</v>
      </c>
    </row>
    <row r="2907" spans="1:32">
      <c r="A2907" s="129">
        <v>40750</v>
      </c>
      <c r="B2907" s="132" t="e">
        <v>#N/A</v>
      </c>
      <c r="C2907" s="132" t="e">
        <v>#N/A</v>
      </c>
      <c r="D2907" s="132" t="e">
        <v>#N/A</v>
      </c>
      <c r="E2907" s="132" t="e">
        <v>#N/A</v>
      </c>
      <c r="F2907" s="132" t="e">
        <v>#N/A</v>
      </c>
      <c r="G2907" s="132" t="e">
        <v>#N/A</v>
      </c>
      <c r="H2907" s="132" t="e">
        <v>#N/A</v>
      </c>
      <c r="I2907" s="132" t="e">
        <v>#N/A</v>
      </c>
      <c r="J2907" s="132" t="e">
        <v>#N/A</v>
      </c>
      <c r="K2907" s="132" t="e">
        <v>#N/A</v>
      </c>
      <c r="L2907" s="132" t="e">
        <v>#N/A</v>
      </c>
      <c r="M2907" s="132" t="e">
        <v>#N/A</v>
      </c>
      <c r="N2907" s="132" t="e">
        <v>#N/A</v>
      </c>
      <c r="R2907" s="132" t="e">
        <v>#N/A</v>
      </c>
      <c r="S2907" s="132" t="e">
        <v>#N/A</v>
      </c>
      <c r="T2907" s="132" t="e">
        <v>#N/A</v>
      </c>
      <c r="U2907" s="132" t="e">
        <v>#N/A</v>
      </c>
      <c r="V2907" s="132" t="e">
        <v>#N/A</v>
      </c>
      <c r="W2907" s="132" t="e">
        <v>#N/A</v>
      </c>
      <c r="X2907" s="132" t="e">
        <v>#N/A</v>
      </c>
      <c r="Y2907" s="132" t="e">
        <v>#N/A</v>
      </c>
      <c r="Z2907" s="132" t="e">
        <v>#N/A</v>
      </c>
      <c r="AA2907" s="132" t="e">
        <v>#N/A</v>
      </c>
      <c r="AB2907" s="132" t="e">
        <v>#N/A</v>
      </c>
      <c r="AC2907" s="132" t="e">
        <v>#N/A</v>
      </c>
      <c r="AD2907" s="132" t="e">
        <v>#N/A</v>
      </c>
      <c r="AE2907" s="132" t="e">
        <v>#N/A</v>
      </c>
      <c r="AF2907" s="132" t="e">
        <v>#N/A</v>
      </c>
    </row>
    <row r="2908" spans="1:32">
      <c r="A2908" s="129">
        <v>40751</v>
      </c>
      <c r="B2908" s="132" t="e">
        <v>#N/A</v>
      </c>
      <c r="C2908" s="132" t="e">
        <v>#N/A</v>
      </c>
      <c r="D2908" s="132" t="e">
        <v>#N/A</v>
      </c>
      <c r="E2908" s="132" t="e">
        <v>#N/A</v>
      </c>
      <c r="F2908" s="132" t="e">
        <v>#N/A</v>
      </c>
      <c r="G2908" s="132" t="e">
        <v>#N/A</v>
      </c>
      <c r="H2908" s="132" t="e">
        <v>#N/A</v>
      </c>
      <c r="I2908" s="132" t="e">
        <v>#N/A</v>
      </c>
      <c r="J2908" s="132" t="e">
        <v>#N/A</v>
      </c>
      <c r="K2908" s="132" t="e">
        <v>#N/A</v>
      </c>
      <c r="L2908" s="132" t="e">
        <v>#N/A</v>
      </c>
      <c r="M2908" s="132" t="e">
        <v>#N/A</v>
      </c>
      <c r="N2908" s="132" t="e">
        <v>#N/A</v>
      </c>
      <c r="R2908" s="132" t="e">
        <v>#N/A</v>
      </c>
      <c r="S2908" s="132" t="e">
        <v>#N/A</v>
      </c>
      <c r="T2908" s="132" t="e">
        <v>#N/A</v>
      </c>
      <c r="U2908" s="132" t="e">
        <v>#N/A</v>
      </c>
      <c r="V2908" s="132" t="e">
        <v>#N/A</v>
      </c>
      <c r="W2908" s="132" t="e">
        <v>#N/A</v>
      </c>
      <c r="X2908" s="132" t="e">
        <v>#N/A</v>
      </c>
      <c r="Y2908" s="132" t="e">
        <v>#N/A</v>
      </c>
      <c r="Z2908" s="132" t="e">
        <v>#N/A</v>
      </c>
      <c r="AA2908" s="132" t="e">
        <v>#N/A</v>
      </c>
      <c r="AB2908" s="132" t="e">
        <v>#N/A</v>
      </c>
      <c r="AC2908" s="132" t="e">
        <v>#N/A</v>
      </c>
      <c r="AD2908" s="132" t="e">
        <v>#N/A</v>
      </c>
      <c r="AE2908" s="132" t="e">
        <v>#N/A</v>
      </c>
      <c r="AF2908" s="132" t="e">
        <v>#N/A</v>
      </c>
    </row>
    <row r="2909" spans="1:32">
      <c r="A2909" s="129">
        <v>40752</v>
      </c>
      <c r="B2909" s="132" t="e">
        <v>#N/A</v>
      </c>
      <c r="C2909" s="132" t="e">
        <v>#N/A</v>
      </c>
      <c r="D2909" s="132" t="e">
        <v>#N/A</v>
      </c>
      <c r="E2909" s="132" t="e">
        <v>#N/A</v>
      </c>
      <c r="F2909" s="132" t="e">
        <v>#N/A</v>
      </c>
      <c r="G2909" s="132" t="e">
        <v>#N/A</v>
      </c>
      <c r="H2909" s="132" t="e">
        <v>#N/A</v>
      </c>
      <c r="I2909" s="132" t="e">
        <v>#N/A</v>
      </c>
      <c r="J2909" s="132" t="e">
        <v>#N/A</v>
      </c>
      <c r="K2909" s="132" t="e">
        <v>#N/A</v>
      </c>
      <c r="L2909" s="132" t="e">
        <v>#N/A</v>
      </c>
      <c r="M2909" s="132" t="e">
        <v>#N/A</v>
      </c>
      <c r="N2909" s="132" t="e">
        <v>#N/A</v>
      </c>
      <c r="R2909" s="132" t="e">
        <v>#N/A</v>
      </c>
      <c r="S2909" s="132" t="e">
        <v>#N/A</v>
      </c>
      <c r="T2909" s="132" t="e">
        <v>#N/A</v>
      </c>
      <c r="U2909" s="132" t="e">
        <v>#N/A</v>
      </c>
      <c r="V2909" s="132" t="e">
        <v>#N/A</v>
      </c>
      <c r="W2909" s="132" t="e">
        <v>#N/A</v>
      </c>
      <c r="X2909" s="132" t="e">
        <v>#N/A</v>
      </c>
      <c r="Y2909" s="132" t="e">
        <v>#N/A</v>
      </c>
      <c r="Z2909" s="132" t="e">
        <v>#N/A</v>
      </c>
      <c r="AA2909" s="132" t="e">
        <v>#N/A</v>
      </c>
      <c r="AB2909" s="132" t="e">
        <v>#N/A</v>
      </c>
      <c r="AC2909" s="132" t="e">
        <v>#N/A</v>
      </c>
      <c r="AD2909" s="132" t="e">
        <v>#N/A</v>
      </c>
      <c r="AE2909" s="132" t="e">
        <v>#N/A</v>
      </c>
      <c r="AF2909" s="132" t="e">
        <v>#N/A</v>
      </c>
    </row>
    <row r="2910" spans="1:32">
      <c r="A2910" s="129">
        <v>40753</v>
      </c>
      <c r="B2910" s="132" t="e">
        <v>#N/A</v>
      </c>
      <c r="C2910" s="132" t="e">
        <v>#N/A</v>
      </c>
      <c r="D2910" s="132" t="e">
        <v>#N/A</v>
      </c>
      <c r="E2910" s="132" t="e">
        <v>#N/A</v>
      </c>
      <c r="F2910" s="132" t="e">
        <v>#N/A</v>
      </c>
      <c r="G2910" s="132" t="e">
        <v>#N/A</v>
      </c>
      <c r="H2910" s="132" t="e">
        <v>#N/A</v>
      </c>
      <c r="I2910" s="132" t="e">
        <v>#N/A</v>
      </c>
      <c r="J2910" s="132" t="e">
        <v>#N/A</v>
      </c>
      <c r="K2910" s="132" t="e">
        <v>#N/A</v>
      </c>
      <c r="L2910" s="132" t="e">
        <v>#N/A</v>
      </c>
      <c r="M2910" s="132" t="e">
        <v>#N/A</v>
      </c>
      <c r="N2910" s="132" t="e">
        <v>#N/A</v>
      </c>
      <c r="R2910" s="132" t="e">
        <v>#N/A</v>
      </c>
      <c r="S2910" s="132" t="e">
        <v>#N/A</v>
      </c>
      <c r="T2910" s="132" t="e">
        <v>#N/A</v>
      </c>
      <c r="U2910" s="132" t="e">
        <v>#N/A</v>
      </c>
      <c r="V2910" s="132" t="e">
        <v>#N/A</v>
      </c>
      <c r="W2910" s="132" t="e">
        <v>#N/A</v>
      </c>
      <c r="X2910" s="132" t="e">
        <v>#N/A</v>
      </c>
      <c r="Y2910" s="132" t="e">
        <v>#N/A</v>
      </c>
      <c r="Z2910" s="132" t="e">
        <v>#N/A</v>
      </c>
      <c r="AA2910" s="132" t="e">
        <v>#N/A</v>
      </c>
      <c r="AB2910" s="132" t="e">
        <v>#N/A</v>
      </c>
      <c r="AC2910" s="132" t="e">
        <v>#N/A</v>
      </c>
      <c r="AD2910" s="132" t="e">
        <v>#N/A</v>
      </c>
      <c r="AE2910" s="132" t="e">
        <v>#N/A</v>
      </c>
      <c r="AF2910" s="132" t="e">
        <v>#N/A</v>
      </c>
    </row>
    <row r="2911" spans="1:32">
      <c r="A2911" s="129">
        <v>40756</v>
      </c>
      <c r="B2911" s="132" t="e">
        <v>#N/A</v>
      </c>
      <c r="C2911" s="132" t="e">
        <v>#N/A</v>
      </c>
      <c r="D2911" s="132" t="e">
        <v>#N/A</v>
      </c>
      <c r="E2911" s="132" t="e">
        <v>#N/A</v>
      </c>
      <c r="F2911" s="132" t="e">
        <v>#N/A</v>
      </c>
      <c r="G2911" s="132" t="e">
        <v>#N/A</v>
      </c>
      <c r="H2911" s="132" t="e">
        <v>#N/A</v>
      </c>
      <c r="I2911" s="132" t="e">
        <v>#N/A</v>
      </c>
      <c r="J2911" s="132" t="e">
        <v>#N/A</v>
      </c>
      <c r="K2911" s="132" t="e">
        <v>#N/A</v>
      </c>
      <c r="L2911" s="132" t="e">
        <v>#N/A</v>
      </c>
      <c r="M2911" s="132" t="e">
        <v>#N/A</v>
      </c>
      <c r="N2911" s="132" t="e">
        <v>#N/A</v>
      </c>
      <c r="R2911" s="132" t="e">
        <v>#N/A</v>
      </c>
      <c r="S2911" s="132" t="e">
        <v>#N/A</v>
      </c>
      <c r="T2911" s="132" t="e">
        <v>#N/A</v>
      </c>
      <c r="U2911" s="132" t="e">
        <v>#N/A</v>
      </c>
      <c r="V2911" s="132" t="e">
        <v>#N/A</v>
      </c>
      <c r="W2911" s="132" t="e">
        <v>#N/A</v>
      </c>
      <c r="X2911" s="132" t="e">
        <v>#N/A</v>
      </c>
      <c r="Y2911" s="132" t="e">
        <v>#N/A</v>
      </c>
      <c r="Z2911" s="132" t="e">
        <v>#N/A</v>
      </c>
      <c r="AA2911" s="132" t="e">
        <v>#N/A</v>
      </c>
      <c r="AB2911" s="132" t="e">
        <v>#N/A</v>
      </c>
      <c r="AC2911" s="132" t="e">
        <v>#N/A</v>
      </c>
      <c r="AD2911" s="132" t="e">
        <v>#N/A</v>
      </c>
      <c r="AE2911" s="132" t="e">
        <v>#N/A</v>
      </c>
      <c r="AF2911" s="132" t="e">
        <v>#N/A</v>
      </c>
    </row>
    <row r="2912" spans="1:32">
      <c r="A2912" s="129">
        <v>40757</v>
      </c>
      <c r="B2912" s="132" t="e">
        <v>#N/A</v>
      </c>
      <c r="C2912" s="132" t="e">
        <v>#N/A</v>
      </c>
      <c r="D2912" s="132" t="e">
        <v>#N/A</v>
      </c>
      <c r="E2912" s="132" t="e">
        <v>#N/A</v>
      </c>
      <c r="F2912" s="132" t="e">
        <v>#N/A</v>
      </c>
      <c r="G2912" s="132" t="e">
        <v>#N/A</v>
      </c>
      <c r="H2912" s="132" t="e">
        <v>#N/A</v>
      </c>
      <c r="I2912" s="132" t="e">
        <v>#N/A</v>
      </c>
      <c r="J2912" s="132" t="e">
        <v>#N/A</v>
      </c>
      <c r="K2912" s="132" t="e">
        <v>#N/A</v>
      </c>
      <c r="L2912" s="132" t="e">
        <v>#N/A</v>
      </c>
      <c r="M2912" s="132" t="e">
        <v>#N/A</v>
      </c>
      <c r="N2912" s="132" t="e">
        <v>#N/A</v>
      </c>
      <c r="R2912" s="132" t="e">
        <v>#N/A</v>
      </c>
      <c r="S2912" s="132" t="e">
        <v>#N/A</v>
      </c>
      <c r="T2912" s="132" t="e">
        <v>#N/A</v>
      </c>
      <c r="U2912" s="132" t="e">
        <v>#N/A</v>
      </c>
      <c r="V2912" s="132" t="e">
        <v>#N/A</v>
      </c>
      <c r="W2912" s="132" t="e">
        <v>#N/A</v>
      </c>
      <c r="X2912" s="132" t="e">
        <v>#N/A</v>
      </c>
      <c r="Y2912" s="132" t="e">
        <v>#N/A</v>
      </c>
      <c r="Z2912" s="132" t="e">
        <v>#N/A</v>
      </c>
      <c r="AA2912" s="132" t="e">
        <v>#N/A</v>
      </c>
      <c r="AB2912" s="132" t="e">
        <v>#N/A</v>
      </c>
      <c r="AC2912" s="132" t="e">
        <v>#N/A</v>
      </c>
      <c r="AD2912" s="132" t="e">
        <v>#N/A</v>
      </c>
      <c r="AE2912" s="132" t="e">
        <v>#N/A</v>
      </c>
      <c r="AF2912" s="132" t="e">
        <v>#N/A</v>
      </c>
    </row>
    <row r="2913" spans="1:32">
      <c r="A2913" s="129">
        <v>40758</v>
      </c>
      <c r="B2913" s="132" t="e">
        <v>#N/A</v>
      </c>
      <c r="C2913" s="132" t="e">
        <v>#N/A</v>
      </c>
      <c r="D2913" s="132" t="e">
        <v>#N/A</v>
      </c>
      <c r="E2913" s="132" t="e">
        <v>#N/A</v>
      </c>
      <c r="F2913" s="132" t="e">
        <v>#N/A</v>
      </c>
      <c r="G2913" s="132" t="e">
        <v>#N/A</v>
      </c>
      <c r="H2913" s="132" t="e">
        <v>#N/A</v>
      </c>
      <c r="I2913" s="132" t="e">
        <v>#N/A</v>
      </c>
      <c r="J2913" s="132" t="e">
        <v>#N/A</v>
      </c>
      <c r="K2913" s="132" t="e">
        <v>#N/A</v>
      </c>
      <c r="L2913" s="132" t="e">
        <v>#N/A</v>
      </c>
      <c r="M2913" s="132" t="e">
        <v>#N/A</v>
      </c>
      <c r="N2913" s="132" t="e">
        <v>#N/A</v>
      </c>
      <c r="R2913" s="132" t="e">
        <v>#N/A</v>
      </c>
      <c r="S2913" s="132" t="e">
        <v>#N/A</v>
      </c>
      <c r="T2913" s="132" t="e">
        <v>#N/A</v>
      </c>
      <c r="U2913" s="132" t="e">
        <v>#N/A</v>
      </c>
      <c r="V2913" s="132" t="e">
        <v>#N/A</v>
      </c>
      <c r="W2913" s="132" t="e">
        <v>#N/A</v>
      </c>
      <c r="X2913" s="132" t="e">
        <v>#N/A</v>
      </c>
      <c r="Y2913" s="132" t="e">
        <v>#N/A</v>
      </c>
      <c r="Z2913" s="132" t="e">
        <v>#N/A</v>
      </c>
      <c r="AA2913" s="132" t="e">
        <v>#N/A</v>
      </c>
      <c r="AB2913" s="132" t="e">
        <v>#N/A</v>
      </c>
      <c r="AC2913" s="132" t="e">
        <v>#N/A</v>
      </c>
      <c r="AD2913" s="132" t="e">
        <v>#N/A</v>
      </c>
      <c r="AE2913" s="132" t="e">
        <v>#N/A</v>
      </c>
      <c r="AF2913" s="132" t="e">
        <v>#N/A</v>
      </c>
    </row>
    <row r="2914" spans="1:32">
      <c r="A2914" s="129">
        <v>40759</v>
      </c>
      <c r="B2914" s="132" t="e">
        <v>#N/A</v>
      </c>
      <c r="C2914" s="132" t="e">
        <v>#N/A</v>
      </c>
      <c r="D2914" s="132" t="e">
        <v>#N/A</v>
      </c>
      <c r="E2914" s="132" t="e">
        <v>#N/A</v>
      </c>
      <c r="F2914" s="132" t="e">
        <v>#N/A</v>
      </c>
      <c r="G2914" s="132" t="e">
        <v>#N/A</v>
      </c>
      <c r="H2914" s="132" t="e">
        <v>#N/A</v>
      </c>
      <c r="I2914" s="132" t="e">
        <v>#N/A</v>
      </c>
      <c r="J2914" s="132" t="e">
        <v>#N/A</v>
      </c>
      <c r="K2914" s="132" t="e">
        <v>#N/A</v>
      </c>
      <c r="L2914" s="132" t="e">
        <v>#N/A</v>
      </c>
      <c r="M2914" s="132" t="e">
        <v>#N/A</v>
      </c>
      <c r="N2914" s="132" t="e">
        <v>#N/A</v>
      </c>
      <c r="R2914" s="132" t="e">
        <v>#N/A</v>
      </c>
      <c r="S2914" s="132" t="e">
        <v>#N/A</v>
      </c>
      <c r="T2914" s="132" t="e">
        <v>#N/A</v>
      </c>
      <c r="U2914" s="132" t="e">
        <v>#N/A</v>
      </c>
      <c r="V2914" s="132" t="e">
        <v>#N/A</v>
      </c>
      <c r="W2914" s="132" t="e">
        <v>#N/A</v>
      </c>
      <c r="X2914" s="132" t="e">
        <v>#N/A</v>
      </c>
      <c r="Y2914" s="132" t="e">
        <v>#N/A</v>
      </c>
      <c r="Z2914" s="132" t="e">
        <v>#N/A</v>
      </c>
      <c r="AA2914" s="132" t="e">
        <v>#N/A</v>
      </c>
      <c r="AB2914" s="132" t="e">
        <v>#N/A</v>
      </c>
      <c r="AC2914" s="132" t="e">
        <v>#N/A</v>
      </c>
      <c r="AD2914" s="132" t="e">
        <v>#N/A</v>
      </c>
      <c r="AE2914" s="132" t="e">
        <v>#N/A</v>
      </c>
      <c r="AF2914" s="132" t="e">
        <v>#N/A</v>
      </c>
    </row>
    <row r="2915" spans="1:32">
      <c r="A2915" s="129">
        <v>40760</v>
      </c>
      <c r="B2915" s="132" t="e">
        <v>#N/A</v>
      </c>
      <c r="C2915" s="132" t="e">
        <v>#N/A</v>
      </c>
      <c r="D2915" s="132" t="e">
        <v>#N/A</v>
      </c>
      <c r="E2915" s="132" t="e">
        <v>#N/A</v>
      </c>
      <c r="F2915" s="132" t="e">
        <v>#N/A</v>
      </c>
      <c r="G2915" s="132" t="e">
        <v>#N/A</v>
      </c>
      <c r="H2915" s="132" t="e">
        <v>#N/A</v>
      </c>
      <c r="I2915" s="132" t="e">
        <v>#N/A</v>
      </c>
      <c r="J2915" s="132" t="e">
        <v>#N/A</v>
      </c>
      <c r="K2915" s="132" t="e">
        <v>#N/A</v>
      </c>
      <c r="L2915" s="132" t="e">
        <v>#N/A</v>
      </c>
      <c r="M2915" s="132" t="e">
        <v>#N/A</v>
      </c>
      <c r="N2915" s="132" t="e">
        <v>#N/A</v>
      </c>
      <c r="R2915" s="132" t="e">
        <v>#N/A</v>
      </c>
      <c r="S2915" s="132" t="e">
        <v>#N/A</v>
      </c>
      <c r="T2915" s="132" t="e">
        <v>#N/A</v>
      </c>
      <c r="U2915" s="132" t="e">
        <v>#N/A</v>
      </c>
      <c r="V2915" s="132" t="e">
        <v>#N/A</v>
      </c>
      <c r="W2915" s="132" t="e">
        <v>#N/A</v>
      </c>
      <c r="X2915" s="132" t="e">
        <v>#N/A</v>
      </c>
      <c r="Y2915" s="132" t="e">
        <v>#N/A</v>
      </c>
      <c r="Z2915" s="132" t="e">
        <v>#N/A</v>
      </c>
      <c r="AA2915" s="132" t="e">
        <v>#N/A</v>
      </c>
      <c r="AB2915" s="132" t="e">
        <v>#N/A</v>
      </c>
      <c r="AC2915" s="132" t="e">
        <v>#N/A</v>
      </c>
      <c r="AD2915" s="132" t="e">
        <v>#N/A</v>
      </c>
      <c r="AE2915" s="132" t="e">
        <v>#N/A</v>
      </c>
      <c r="AF2915" s="132" t="e">
        <v>#N/A</v>
      </c>
    </row>
    <row r="2916" spans="1:32">
      <c r="A2916" s="129">
        <v>40763</v>
      </c>
      <c r="B2916" s="132" t="e">
        <v>#N/A</v>
      </c>
      <c r="C2916" s="132" t="e">
        <v>#N/A</v>
      </c>
      <c r="D2916" s="132" t="e">
        <v>#N/A</v>
      </c>
      <c r="E2916" s="132" t="e">
        <v>#N/A</v>
      </c>
      <c r="F2916" s="132" t="e">
        <v>#N/A</v>
      </c>
      <c r="G2916" s="132" t="e">
        <v>#N/A</v>
      </c>
      <c r="H2916" s="132" t="e">
        <v>#N/A</v>
      </c>
      <c r="I2916" s="132" t="e">
        <v>#N/A</v>
      </c>
      <c r="J2916" s="132" t="e">
        <v>#N/A</v>
      </c>
      <c r="K2916" s="132" t="e">
        <v>#N/A</v>
      </c>
      <c r="L2916" s="132" t="e">
        <v>#N/A</v>
      </c>
      <c r="M2916" s="132" t="e">
        <v>#N/A</v>
      </c>
      <c r="N2916" s="132" t="e">
        <v>#N/A</v>
      </c>
      <c r="R2916" s="132" t="e">
        <v>#N/A</v>
      </c>
      <c r="S2916" s="132" t="e">
        <v>#N/A</v>
      </c>
      <c r="T2916" s="132" t="e">
        <v>#N/A</v>
      </c>
      <c r="U2916" s="132" t="e">
        <v>#N/A</v>
      </c>
      <c r="V2916" s="132" t="e">
        <v>#N/A</v>
      </c>
      <c r="W2916" s="132" t="e">
        <v>#N/A</v>
      </c>
      <c r="X2916" s="132" t="e">
        <v>#N/A</v>
      </c>
      <c r="Y2916" s="132" t="e">
        <v>#N/A</v>
      </c>
      <c r="Z2916" s="132" t="e">
        <v>#N/A</v>
      </c>
      <c r="AA2916" s="132" t="e">
        <v>#N/A</v>
      </c>
      <c r="AB2916" s="132" t="e">
        <v>#N/A</v>
      </c>
      <c r="AC2916" s="132" t="e">
        <v>#N/A</v>
      </c>
      <c r="AD2916" s="132" t="e">
        <v>#N/A</v>
      </c>
      <c r="AE2916" s="132" t="e">
        <v>#N/A</v>
      </c>
      <c r="AF2916" s="132" t="e">
        <v>#N/A</v>
      </c>
    </row>
    <row r="2917" spans="1:32">
      <c r="A2917" s="129">
        <v>40764</v>
      </c>
      <c r="B2917" s="132" t="e">
        <v>#N/A</v>
      </c>
      <c r="C2917" s="132" t="e">
        <v>#N/A</v>
      </c>
      <c r="D2917" s="132" t="e">
        <v>#N/A</v>
      </c>
      <c r="E2917" s="132" t="e">
        <v>#N/A</v>
      </c>
      <c r="F2917" s="132" t="e">
        <v>#N/A</v>
      </c>
      <c r="G2917" s="132" t="e">
        <v>#N/A</v>
      </c>
      <c r="H2917" s="132" t="e">
        <v>#N/A</v>
      </c>
      <c r="I2917" s="132" t="e">
        <v>#N/A</v>
      </c>
      <c r="J2917" s="132" t="e">
        <v>#N/A</v>
      </c>
      <c r="K2917" s="132" t="e">
        <v>#N/A</v>
      </c>
      <c r="L2917" s="132" t="e">
        <v>#N/A</v>
      </c>
      <c r="M2917" s="132" t="e">
        <v>#N/A</v>
      </c>
      <c r="N2917" s="132" t="e">
        <v>#N/A</v>
      </c>
      <c r="R2917" s="132" t="e">
        <v>#N/A</v>
      </c>
      <c r="S2917" s="132" t="e">
        <v>#N/A</v>
      </c>
      <c r="T2917" s="132" t="e">
        <v>#N/A</v>
      </c>
      <c r="U2917" s="132" t="e">
        <v>#N/A</v>
      </c>
      <c r="V2917" s="132" t="e">
        <v>#N/A</v>
      </c>
      <c r="W2917" s="132" t="e">
        <v>#N/A</v>
      </c>
      <c r="X2917" s="132" t="e">
        <v>#N/A</v>
      </c>
      <c r="Y2917" s="132" t="e">
        <v>#N/A</v>
      </c>
      <c r="Z2917" s="132" t="e">
        <v>#N/A</v>
      </c>
      <c r="AA2917" s="132" t="e">
        <v>#N/A</v>
      </c>
      <c r="AB2917" s="132" t="e">
        <v>#N/A</v>
      </c>
      <c r="AC2917" s="132" t="e">
        <v>#N/A</v>
      </c>
      <c r="AD2917" s="132" t="e">
        <v>#N/A</v>
      </c>
      <c r="AE2917" s="132" t="e">
        <v>#N/A</v>
      </c>
      <c r="AF2917" s="132" t="e">
        <v>#N/A</v>
      </c>
    </row>
    <row r="2918" spans="1:32">
      <c r="A2918" s="129">
        <v>40765</v>
      </c>
      <c r="B2918" s="132">
        <v>608236</v>
      </c>
      <c r="C2918" s="132">
        <v>21190</v>
      </c>
      <c r="D2918" s="132">
        <v>255294</v>
      </c>
      <c r="E2918" s="132">
        <v>56592</v>
      </c>
      <c r="F2918" s="132">
        <v>191779</v>
      </c>
      <c r="G2918" s="132">
        <v>545761</v>
      </c>
      <c r="H2918" s="132">
        <v>32550</v>
      </c>
      <c r="I2918" s="132">
        <v>21795</v>
      </c>
      <c r="J2918" s="132">
        <v>12306</v>
      </c>
      <c r="K2918" s="132">
        <v>6200</v>
      </c>
      <c r="L2918" s="132">
        <v>3100</v>
      </c>
      <c r="M2918" s="132">
        <v>62475</v>
      </c>
      <c r="N2918" s="132">
        <v>608236</v>
      </c>
      <c r="R2918" s="132">
        <v>98540</v>
      </c>
      <c r="S2918" s="132">
        <v>78500</v>
      </c>
      <c r="T2918" s="132">
        <v>149833</v>
      </c>
      <c r="U2918" s="132">
        <v>24341</v>
      </c>
      <c r="V2918" s="132">
        <v>2200</v>
      </c>
      <c r="W2918" s="132">
        <v>1000</v>
      </c>
      <c r="X2918" s="132">
        <v>18020</v>
      </c>
      <c r="Y2918" s="132">
        <v>15000</v>
      </c>
      <c r="Z2918" s="132">
        <v>0</v>
      </c>
      <c r="AA2918" s="132">
        <v>10300</v>
      </c>
      <c r="AB2918" s="132">
        <v>12148</v>
      </c>
      <c r="AC2918" s="132">
        <v>8500</v>
      </c>
      <c r="AD2918" s="132">
        <v>0</v>
      </c>
      <c r="AE2918" s="132">
        <v>24880</v>
      </c>
      <c r="AF2918" s="132">
        <v>8000</v>
      </c>
    </row>
    <row r="2919" spans="1:32">
      <c r="A2919" s="129">
        <v>40766</v>
      </c>
      <c r="B2919" s="132" t="e">
        <v>#N/A</v>
      </c>
      <c r="C2919" s="132" t="e">
        <v>#N/A</v>
      </c>
      <c r="D2919" s="132" t="e">
        <v>#N/A</v>
      </c>
      <c r="E2919" s="132" t="e">
        <v>#N/A</v>
      </c>
      <c r="F2919" s="132" t="e">
        <v>#N/A</v>
      </c>
      <c r="G2919" s="132" t="e">
        <v>#N/A</v>
      </c>
      <c r="H2919" s="132" t="e">
        <v>#N/A</v>
      </c>
      <c r="I2919" s="132" t="e">
        <v>#N/A</v>
      </c>
      <c r="J2919" s="132" t="e">
        <v>#N/A</v>
      </c>
      <c r="K2919" s="132" t="e">
        <v>#N/A</v>
      </c>
      <c r="L2919" s="132" t="e">
        <v>#N/A</v>
      </c>
      <c r="M2919" s="132" t="e">
        <v>#N/A</v>
      </c>
      <c r="N2919" s="132" t="e">
        <v>#N/A</v>
      </c>
      <c r="R2919" s="132" t="e">
        <v>#N/A</v>
      </c>
      <c r="S2919" s="132" t="e">
        <v>#N/A</v>
      </c>
      <c r="T2919" s="132" t="e">
        <v>#N/A</v>
      </c>
      <c r="U2919" s="132" t="e">
        <v>#N/A</v>
      </c>
      <c r="V2919" s="132" t="e">
        <v>#N/A</v>
      </c>
      <c r="W2919" s="132" t="e">
        <v>#N/A</v>
      </c>
      <c r="X2919" s="132" t="e">
        <v>#N/A</v>
      </c>
      <c r="Y2919" s="132" t="e">
        <v>#N/A</v>
      </c>
      <c r="Z2919" s="132" t="e">
        <v>#N/A</v>
      </c>
      <c r="AA2919" s="132" t="e">
        <v>#N/A</v>
      </c>
      <c r="AB2919" s="132" t="e">
        <v>#N/A</v>
      </c>
      <c r="AC2919" s="132" t="e">
        <v>#N/A</v>
      </c>
      <c r="AD2919" s="132" t="e">
        <v>#N/A</v>
      </c>
      <c r="AE2919" s="132" t="e">
        <v>#N/A</v>
      </c>
      <c r="AF2919" s="132" t="e">
        <v>#N/A</v>
      </c>
    </row>
    <row r="2920" spans="1:32">
      <c r="A2920" s="129">
        <v>40767</v>
      </c>
      <c r="B2920" s="132" t="e">
        <v>#N/A</v>
      </c>
      <c r="C2920" s="132" t="e">
        <v>#N/A</v>
      </c>
      <c r="D2920" s="132" t="e">
        <v>#N/A</v>
      </c>
      <c r="E2920" s="132" t="e">
        <v>#N/A</v>
      </c>
      <c r="F2920" s="132" t="e">
        <v>#N/A</v>
      </c>
      <c r="G2920" s="132" t="e">
        <v>#N/A</v>
      </c>
      <c r="H2920" s="132" t="e">
        <v>#N/A</v>
      </c>
      <c r="I2920" s="132" t="e">
        <v>#N/A</v>
      </c>
      <c r="J2920" s="132" t="e">
        <v>#N/A</v>
      </c>
      <c r="K2920" s="132" t="e">
        <v>#N/A</v>
      </c>
      <c r="L2920" s="132" t="e">
        <v>#N/A</v>
      </c>
      <c r="M2920" s="132" t="e">
        <v>#N/A</v>
      </c>
      <c r="N2920" s="132" t="e">
        <v>#N/A</v>
      </c>
      <c r="R2920" s="132" t="e">
        <v>#N/A</v>
      </c>
      <c r="S2920" s="132" t="e">
        <v>#N/A</v>
      </c>
      <c r="T2920" s="132" t="e">
        <v>#N/A</v>
      </c>
      <c r="U2920" s="132" t="e">
        <v>#N/A</v>
      </c>
      <c r="V2920" s="132" t="e">
        <v>#N/A</v>
      </c>
      <c r="W2920" s="132" t="e">
        <v>#N/A</v>
      </c>
      <c r="X2920" s="132" t="e">
        <v>#N/A</v>
      </c>
      <c r="Y2920" s="132" t="e">
        <v>#N/A</v>
      </c>
      <c r="Z2920" s="132" t="e">
        <v>#N/A</v>
      </c>
      <c r="AA2920" s="132" t="e">
        <v>#N/A</v>
      </c>
      <c r="AB2920" s="132" t="e">
        <v>#N/A</v>
      </c>
      <c r="AC2920" s="132" t="e">
        <v>#N/A</v>
      </c>
      <c r="AD2920" s="132" t="e">
        <v>#N/A</v>
      </c>
      <c r="AE2920" s="132" t="e">
        <v>#N/A</v>
      </c>
      <c r="AF2920" s="132" t="e">
        <v>#N/A</v>
      </c>
    </row>
    <row r="2921" spans="1:32">
      <c r="A2921" s="129">
        <v>40770</v>
      </c>
      <c r="B2921" s="132">
        <v>947594</v>
      </c>
      <c r="C2921" s="132">
        <v>56081</v>
      </c>
      <c r="D2921" s="132">
        <v>363604</v>
      </c>
      <c r="E2921" s="132">
        <v>101842</v>
      </c>
      <c r="F2921" s="132">
        <v>289289</v>
      </c>
      <c r="G2921" s="132">
        <v>863027</v>
      </c>
      <c r="H2921" s="132">
        <v>39710</v>
      </c>
      <c r="I2921" s="132">
        <v>28442</v>
      </c>
      <c r="J2921" s="132">
        <v>38511</v>
      </c>
      <c r="K2921" s="132">
        <v>7700</v>
      </c>
      <c r="L2921" s="132">
        <v>4435</v>
      </c>
      <c r="M2921" s="132">
        <v>84567</v>
      </c>
      <c r="N2921" s="132">
        <v>947594</v>
      </c>
      <c r="R2921" s="132">
        <v>131740</v>
      </c>
      <c r="S2921" s="132">
        <v>110250</v>
      </c>
      <c r="T2921" s="132">
        <v>236413</v>
      </c>
      <c r="U2921" s="132">
        <v>54104</v>
      </c>
      <c r="V2921" s="132">
        <v>2200</v>
      </c>
      <c r="W2921" s="132">
        <v>2500</v>
      </c>
      <c r="X2921" s="132">
        <v>35414</v>
      </c>
      <c r="Y2921" s="132">
        <v>26750</v>
      </c>
      <c r="Z2921" s="132">
        <v>1010</v>
      </c>
      <c r="AA2921" s="132">
        <v>10300</v>
      </c>
      <c r="AB2921" s="132">
        <v>12148</v>
      </c>
      <c r="AC2921" s="132">
        <v>8500</v>
      </c>
      <c r="AD2921" s="132">
        <v>0</v>
      </c>
      <c r="AE2921" s="132">
        <v>24880</v>
      </c>
      <c r="AF2921" s="132">
        <v>18525</v>
      </c>
    </row>
    <row r="2922" spans="1:32">
      <c r="A2922" s="129">
        <v>40771</v>
      </c>
      <c r="B2922" s="132" t="e">
        <v>#N/A</v>
      </c>
      <c r="C2922" s="132" t="e">
        <v>#N/A</v>
      </c>
      <c r="D2922" s="132" t="e">
        <v>#N/A</v>
      </c>
      <c r="E2922" s="132" t="e">
        <v>#N/A</v>
      </c>
      <c r="F2922" s="132" t="e">
        <v>#N/A</v>
      </c>
      <c r="G2922" s="132" t="e">
        <v>#N/A</v>
      </c>
      <c r="H2922" s="132" t="e">
        <v>#N/A</v>
      </c>
      <c r="I2922" s="132" t="e">
        <v>#N/A</v>
      </c>
      <c r="J2922" s="132" t="e">
        <v>#N/A</v>
      </c>
      <c r="K2922" s="132" t="e">
        <v>#N/A</v>
      </c>
      <c r="L2922" s="132" t="e">
        <v>#N/A</v>
      </c>
      <c r="M2922" s="132" t="e">
        <v>#N/A</v>
      </c>
      <c r="N2922" s="132" t="e">
        <v>#N/A</v>
      </c>
      <c r="R2922" s="132" t="e">
        <v>#N/A</v>
      </c>
      <c r="S2922" s="132" t="e">
        <v>#N/A</v>
      </c>
      <c r="T2922" s="132" t="e">
        <v>#N/A</v>
      </c>
      <c r="U2922" s="132" t="e">
        <v>#N/A</v>
      </c>
      <c r="V2922" s="132" t="e">
        <v>#N/A</v>
      </c>
      <c r="W2922" s="132" t="e">
        <v>#N/A</v>
      </c>
      <c r="X2922" s="132" t="e">
        <v>#N/A</v>
      </c>
      <c r="Y2922" s="132" t="e">
        <v>#N/A</v>
      </c>
      <c r="Z2922" s="132" t="e">
        <v>#N/A</v>
      </c>
      <c r="AA2922" s="132" t="e">
        <v>#N/A</v>
      </c>
      <c r="AB2922" s="132" t="e">
        <v>#N/A</v>
      </c>
      <c r="AC2922" s="132" t="e">
        <v>#N/A</v>
      </c>
      <c r="AD2922" s="132" t="e">
        <v>#N/A</v>
      </c>
      <c r="AE2922" s="132" t="e">
        <v>#N/A</v>
      </c>
      <c r="AF2922" s="132" t="e">
        <v>#N/A</v>
      </c>
    </row>
    <row r="2923" spans="1:32">
      <c r="A2923" s="129">
        <v>40772</v>
      </c>
      <c r="B2923" s="132" t="e">
        <v>#N/A</v>
      </c>
      <c r="C2923" s="132" t="e">
        <v>#N/A</v>
      </c>
      <c r="D2923" s="132" t="e">
        <v>#N/A</v>
      </c>
      <c r="E2923" s="132" t="e">
        <v>#N/A</v>
      </c>
      <c r="F2923" s="132" t="e">
        <v>#N/A</v>
      </c>
      <c r="G2923" s="132" t="e">
        <v>#N/A</v>
      </c>
      <c r="H2923" s="132" t="e">
        <v>#N/A</v>
      </c>
      <c r="I2923" s="132" t="e">
        <v>#N/A</v>
      </c>
      <c r="J2923" s="132" t="e">
        <v>#N/A</v>
      </c>
      <c r="K2923" s="132" t="e">
        <v>#N/A</v>
      </c>
      <c r="L2923" s="132" t="e">
        <v>#N/A</v>
      </c>
      <c r="M2923" s="132" t="e">
        <v>#N/A</v>
      </c>
      <c r="N2923" s="132" t="e">
        <v>#N/A</v>
      </c>
      <c r="R2923" s="132" t="e">
        <v>#N/A</v>
      </c>
      <c r="S2923" s="132" t="e">
        <v>#N/A</v>
      </c>
      <c r="T2923" s="132" t="e">
        <v>#N/A</v>
      </c>
      <c r="U2923" s="132" t="e">
        <v>#N/A</v>
      </c>
      <c r="V2923" s="132" t="e">
        <v>#N/A</v>
      </c>
      <c r="W2923" s="132" t="e">
        <v>#N/A</v>
      </c>
      <c r="X2923" s="132" t="e">
        <v>#N/A</v>
      </c>
      <c r="Y2923" s="132" t="e">
        <v>#N/A</v>
      </c>
      <c r="Z2923" s="132" t="e">
        <v>#N/A</v>
      </c>
      <c r="AA2923" s="132" t="e">
        <v>#N/A</v>
      </c>
      <c r="AB2923" s="132" t="e">
        <v>#N/A</v>
      </c>
      <c r="AC2923" s="132" t="e">
        <v>#N/A</v>
      </c>
      <c r="AD2923" s="132" t="e">
        <v>#N/A</v>
      </c>
      <c r="AE2923" s="132" t="e">
        <v>#N/A</v>
      </c>
      <c r="AF2923" s="132" t="e">
        <v>#N/A</v>
      </c>
    </row>
    <row r="2924" spans="1:32">
      <c r="A2924" s="129">
        <v>40773</v>
      </c>
      <c r="B2924" s="132" t="e">
        <v>#N/A</v>
      </c>
      <c r="C2924" s="132" t="e">
        <v>#N/A</v>
      </c>
      <c r="D2924" s="132" t="e">
        <v>#N/A</v>
      </c>
      <c r="E2924" s="132" t="e">
        <v>#N/A</v>
      </c>
      <c r="F2924" s="132" t="e">
        <v>#N/A</v>
      </c>
      <c r="G2924" s="132" t="e">
        <v>#N/A</v>
      </c>
      <c r="H2924" s="132" t="e">
        <v>#N/A</v>
      </c>
      <c r="I2924" s="132" t="e">
        <v>#N/A</v>
      </c>
      <c r="J2924" s="132" t="e">
        <v>#N/A</v>
      </c>
      <c r="K2924" s="132" t="e">
        <v>#N/A</v>
      </c>
      <c r="L2924" s="132" t="e">
        <v>#N/A</v>
      </c>
      <c r="M2924" s="132" t="e">
        <v>#N/A</v>
      </c>
      <c r="N2924" s="132" t="e">
        <v>#N/A</v>
      </c>
      <c r="R2924" s="132" t="e">
        <v>#N/A</v>
      </c>
      <c r="S2924" s="132" t="e">
        <v>#N/A</v>
      </c>
      <c r="T2924" s="132" t="e">
        <v>#N/A</v>
      </c>
      <c r="U2924" s="132" t="e">
        <v>#N/A</v>
      </c>
      <c r="V2924" s="132" t="e">
        <v>#N/A</v>
      </c>
      <c r="W2924" s="132" t="e">
        <v>#N/A</v>
      </c>
      <c r="X2924" s="132" t="e">
        <v>#N/A</v>
      </c>
      <c r="Y2924" s="132" t="e">
        <v>#N/A</v>
      </c>
      <c r="Z2924" s="132" t="e">
        <v>#N/A</v>
      </c>
      <c r="AA2924" s="132" t="e">
        <v>#N/A</v>
      </c>
      <c r="AB2924" s="132" t="e">
        <v>#N/A</v>
      </c>
      <c r="AC2924" s="132" t="e">
        <v>#N/A</v>
      </c>
      <c r="AD2924" s="132" t="e">
        <v>#N/A</v>
      </c>
      <c r="AE2924" s="132" t="e">
        <v>#N/A</v>
      </c>
      <c r="AF2924" s="132" t="e">
        <v>#N/A</v>
      </c>
    </row>
    <row r="2925" spans="1:32">
      <c r="A2925" s="129">
        <v>40774</v>
      </c>
      <c r="B2925" s="132" t="e">
        <v>#N/A</v>
      </c>
      <c r="C2925" s="132" t="e">
        <v>#N/A</v>
      </c>
      <c r="D2925" s="132" t="e">
        <v>#N/A</v>
      </c>
      <c r="E2925" s="132" t="e">
        <v>#N/A</v>
      </c>
      <c r="F2925" s="132" t="e">
        <v>#N/A</v>
      </c>
      <c r="G2925" s="132" t="e">
        <v>#N/A</v>
      </c>
      <c r="H2925" s="132" t="e">
        <v>#N/A</v>
      </c>
      <c r="I2925" s="132" t="e">
        <v>#N/A</v>
      </c>
      <c r="J2925" s="132" t="e">
        <v>#N/A</v>
      </c>
      <c r="K2925" s="132" t="e">
        <v>#N/A</v>
      </c>
      <c r="L2925" s="132" t="e">
        <v>#N/A</v>
      </c>
      <c r="M2925" s="132" t="e">
        <v>#N/A</v>
      </c>
      <c r="N2925" s="132" t="e">
        <v>#N/A</v>
      </c>
      <c r="R2925" s="132" t="e">
        <v>#N/A</v>
      </c>
      <c r="S2925" s="132" t="e">
        <v>#N/A</v>
      </c>
      <c r="T2925" s="132" t="e">
        <v>#N/A</v>
      </c>
      <c r="U2925" s="132" t="e">
        <v>#N/A</v>
      </c>
      <c r="V2925" s="132" t="e">
        <v>#N/A</v>
      </c>
      <c r="W2925" s="132" t="e">
        <v>#N/A</v>
      </c>
      <c r="X2925" s="132" t="e">
        <v>#N/A</v>
      </c>
      <c r="Y2925" s="132" t="e">
        <v>#N/A</v>
      </c>
      <c r="Z2925" s="132" t="e">
        <v>#N/A</v>
      </c>
      <c r="AA2925" s="132" t="e">
        <v>#N/A</v>
      </c>
      <c r="AB2925" s="132" t="e">
        <v>#N/A</v>
      </c>
      <c r="AC2925" s="132" t="e">
        <v>#N/A</v>
      </c>
      <c r="AD2925" s="132" t="e">
        <v>#N/A</v>
      </c>
      <c r="AE2925" s="132" t="e">
        <v>#N/A</v>
      </c>
      <c r="AF2925" s="132" t="e">
        <v>#N/A</v>
      </c>
    </row>
    <row r="2926" spans="1:32">
      <c r="A2926" s="129">
        <v>40777</v>
      </c>
      <c r="B2926" s="132" t="e">
        <v>#N/A</v>
      </c>
      <c r="C2926" s="132" t="e">
        <v>#N/A</v>
      </c>
      <c r="D2926" s="132" t="e">
        <v>#N/A</v>
      </c>
      <c r="E2926" s="132" t="e">
        <v>#N/A</v>
      </c>
      <c r="F2926" s="132" t="e">
        <v>#N/A</v>
      </c>
      <c r="G2926" s="132" t="e">
        <v>#N/A</v>
      </c>
      <c r="H2926" s="132" t="e">
        <v>#N/A</v>
      </c>
      <c r="I2926" s="132" t="e">
        <v>#N/A</v>
      </c>
      <c r="J2926" s="132" t="e">
        <v>#N/A</v>
      </c>
      <c r="K2926" s="132" t="e">
        <v>#N/A</v>
      </c>
      <c r="L2926" s="132" t="e">
        <v>#N/A</v>
      </c>
      <c r="M2926" s="132" t="e">
        <v>#N/A</v>
      </c>
      <c r="N2926" s="132" t="e">
        <v>#N/A</v>
      </c>
      <c r="R2926" s="132" t="e">
        <v>#N/A</v>
      </c>
      <c r="S2926" s="132" t="e">
        <v>#N/A</v>
      </c>
      <c r="T2926" s="132" t="e">
        <v>#N/A</v>
      </c>
      <c r="U2926" s="132" t="e">
        <v>#N/A</v>
      </c>
      <c r="V2926" s="132" t="e">
        <v>#N/A</v>
      </c>
      <c r="W2926" s="132" t="e">
        <v>#N/A</v>
      </c>
      <c r="X2926" s="132" t="e">
        <v>#N/A</v>
      </c>
      <c r="Y2926" s="132" t="e">
        <v>#N/A</v>
      </c>
      <c r="Z2926" s="132" t="e">
        <v>#N/A</v>
      </c>
      <c r="AA2926" s="132" t="e">
        <v>#N/A</v>
      </c>
      <c r="AB2926" s="132" t="e">
        <v>#N/A</v>
      </c>
      <c r="AC2926" s="132" t="e">
        <v>#N/A</v>
      </c>
      <c r="AD2926" s="132" t="e">
        <v>#N/A</v>
      </c>
      <c r="AE2926" s="132" t="e">
        <v>#N/A</v>
      </c>
      <c r="AF2926" s="132" t="e">
        <v>#N/A</v>
      </c>
    </row>
    <row r="2927" spans="1:32">
      <c r="A2927" s="129">
        <v>40778</v>
      </c>
      <c r="B2927" s="132" t="e">
        <v>#N/A</v>
      </c>
      <c r="C2927" s="132" t="e">
        <v>#N/A</v>
      </c>
      <c r="D2927" s="132" t="e">
        <v>#N/A</v>
      </c>
      <c r="E2927" s="132" t="e">
        <v>#N/A</v>
      </c>
      <c r="F2927" s="132" t="e">
        <v>#N/A</v>
      </c>
      <c r="G2927" s="132" t="e">
        <v>#N/A</v>
      </c>
      <c r="H2927" s="132" t="e">
        <v>#N/A</v>
      </c>
      <c r="I2927" s="132" t="e">
        <v>#N/A</v>
      </c>
      <c r="J2927" s="132" t="e">
        <v>#N/A</v>
      </c>
      <c r="K2927" s="132" t="e">
        <v>#N/A</v>
      </c>
      <c r="L2927" s="132" t="e">
        <v>#N/A</v>
      </c>
      <c r="M2927" s="132" t="e">
        <v>#N/A</v>
      </c>
      <c r="N2927" s="132" t="e">
        <v>#N/A</v>
      </c>
      <c r="R2927" s="132" t="e">
        <v>#N/A</v>
      </c>
      <c r="S2927" s="132" t="e">
        <v>#N/A</v>
      </c>
      <c r="T2927" s="132" t="e">
        <v>#N/A</v>
      </c>
      <c r="U2927" s="132" t="e">
        <v>#N/A</v>
      </c>
      <c r="V2927" s="132" t="e">
        <v>#N/A</v>
      </c>
      <c r="W2927" s="132" t="e">
        <v>#N/A</v>
      </c>
      <c r="X2927" s="132" t="e">
        <v>#N/A</v>
      </c>
      <c r="Y2927" s="132" t="e">
        <v>#N/A</v>
      </c>
      <c r="Z2927" s="132" t="e">
        <v>#N/A</v>
      </c>
      <c r="AA2927" s="132" t="e">
        <v>#N/A</v>
      </c>
      <c r="AB2927" s="132" t="e">
        <v>#N/A</v>
      </c>
      <c r="AC2927" s="132" t="e">
        <v>#N/A</v>
      </c>
      <c r="AD2927" s="132" t="e">
        <v>#N/A</v>
      </c>
      <c r="AE2927" s="132" t="e">
        <v>#N/A</v>
      </c>
      <c r="AF2927" s="132" t="e">
        <v>#N/A</v>
      </c>
    </row>
    <row r="2928" spans="1:32">
      <c r="A2928" s="129">
        <v>40779</v>
      </c>
      <c r="B2928" s="132" t="e">
        <v>#N/A</v>
      </c>
      <c r="C2928" s="132" t="e">
        <v>#N/A</v>
      </c>
      <c r="D2928" s="132" t="e">
        <v>#N/A</v>
      </c>
      <c r="E2928" s="132" t="e">
        <v>#N/A</v>
      </c>
      <c r="F2928" s="132" t="e">
        <v>#N/A</v>
      </c>
      <c r="G2928" s="132" t="e">
        <v>#N/A</v>
      </c>
      <c r="H2928" s="132" t="e">
        <v>#N/A</v>
      </c>
      <c r="I2928" s="132" t="e">
        <v>#N/A</v>
      </c>
      <c r="J2928" s="132" t="e">
        <v>#N/A</v>
      </c>
      <c r="K2928" s="132" t="e">
        <v>#N/A</v>
      </c>
      <c r="L2928" s="132" t="e">
        <v>#N/A</v>
      </c>
      <c r="M2928" s="132" t="e">
        <v>#N/A</v>
      </c>
      <c r="N2928" s="132" t="e">
        <v>#N/A</v>
      </c>
      <c r="R2928" s="132" t="e">
        <v>#N/A</v>
      </c>
      <c r="S2928" s="132" t="e">
        <v>#N/A</v>
      </c>
      <c r="T2928" s="132" t="e">
        <v>#N/A</v>
      </c>
      <c r="U2928" s="132" t="e">
        <v>#N/A</v>
      </c>
      <c r="V2928" s="132" t="e">
        <v>#N/A</v>
      </c>
      <c r="W2928" s="132" t="e">
        <v>#N/A</v>
      </c>
      <c r="X2928" s="132" t="e">
        <v>#N/A</v>
      </c>
      <c r="Y2928" s="132" t="e">
        <v>#N/A</v>
      </c>
      <c r="Z2928" s="132" t="e">
        <v>#N/A</v>
      </c>
      <c r="AA2928" s="132" t="e">
        <v>#N/A</v>
      </c>
      <c r="AB2928" s="132" t="e">
        <v>#N/A</v>
      </c>
      <c r="AC2928" s="132" t="e">
        <v>#N/A</v>
      </c>
      <c r="AD2928" s="132" t="e">
        <v>#N/A</v>
      </c>
      <c r="AE2928" s="132" t="e">
        <v>#N/A</v>
      </c>
      <c r="AF2928" s="132" t="e">
        <v>#N/A</v>
      </c>
    </row>
    <row r="2929" spans="1:32">
      <c r="A2929" s="129">
        <v>40780</v>
      </c>
      <c r="B2929" s="132">
        <v>1365693</v>
      </c>
      <c r="C2929" s="132">
        <v>109020</v>
      </c>
      <c r="D2929" s="132">
        <v>556503</v>
      </c>
      <c r="E2929" s="132">
        <v>179368</v>
      </c>
      <c r="F2929" s="132">
        <v>313329</v>
      </c>
      <c r="G2929" s="132">
        <v>1238306</v>
      </c>
      <c r="H2929" s="132">
        <v>47210</v>
      </c>
      <c r="I2929" s="132">
        <v>56452</v>
      </c>
      <c r="J2929" s="132">
        <v>56341</v>
      </c>
      <c r="K2929" s="132">
        <v>13545</v>
      </c>
      <c r="L2929" s="132">
        <v>5395</v>
      </c>
      <c r="M2929" s="132">
        <v>127387</v>
      </c>
      <c r="N2929" s="132">
        <v>1365693</v>
      </c>
      <c r="R2929" s="132">
        <v>139240</v>
      </c>
      <c r="S2929" s="132">
        <v>149300</v>
      </c>
      <c r="T2929" s="132">
        <v>357093</v>
      </c>
      <c r="U2929" s="132">
        <v>125140</v>
      </c>
      <c r="V2929" s="132">
        <v>10700</v>
      </c>
      <c r="W2929" s="132">
        <v>4500</v>
      </c>
      <c r="X2929" s="132">
        <v>56950</v>
      </c>
      <c r="Y2929" s="132">
        <v>38450</v>
      </c>
      <c r="Z2929" s="132">
        <v>6810</v>
      </c>
      <c r="AA2929" s="132">
        <v>10300</v>
      </c>
      <c r="AB2929" s="132">
        <v>12148</v>
      </c>
      <c r="AC2929" s="132">
        <v>35650</v>
      </c>
      <c r="AD2929" s="132">
        <v>500</v>
      </c>
      <c r="AE2929" s="132">
        <v>24880</v>
      </c>
      <c r="AF2929" s="132">
        <v>33155</v>
      </c>
    </row>
    <row r="2930" spans="1:32">
      <c r="A2930" s="129">
        <v>40781</v>
      </c>
      <c r="B2930" s="132" t="e">
        <v>#N/A</v>
      </c>
      <c r="C2930" s="132" t="e">
        <v>#N/A</v>
      </c>
      <c r="D2930" s="132" t="e">
        <v>#N/A</v>
      </c>
      <c r="E2930" s="132" t="e">
        <v>#N/A</v>
      </c>
      <c r="F2930" s="132" t="e">
        <v>#N/A</v>
      </c>
      <c r="G2930" s="132" t="e">
        <v>#N/A</v>
      </c>
      <c r="H2930" s="132" t="e">
        <v>#N/A</v>
      </c>
      <c r="I2930" s="132" t="e">
        <v>#N/A</v>
      </c>
      <c r="J2930" s="132" t="e">
        <v>#N/A</v>
      </c>
      <c r="K2930" s="132" t="e">
        <v>#N/A</v>
      </c>
      <c r="L2930" s="132" t="e">
        <v>#N/A</v>
      </c>
      <c r="M2930" s="132" t="e">
        <v>#N/A</v>
      </c>
      <c r="N2930" s="132" t="e">
        <v>#N/A</v>
      </c>
      <c r="R2930" s="132" t="e">
        <v>#N/A</v>
      </c>
      <c r="S2930" s="132" t="e">
        <v>#N/A</v>
      </c>
      <c r="T2930" s="132" t="e">
        <v>#N/A</v>
      </c>
      <c r="U2930" s="132" t="e">
        <v>#N/A</v>
      </c>
      <c r="V2930" s="132" t="e">
        <v>#N/A</v>
      </c>
      <c r="W2930" s="132" t="e">
        <v>#N/A</v>
      </c>
      <c r="X2930" s="132" t="e">
        <v>#N/A</v>
      </c>
      <c r="Y2930" s="132" t="e">
        <v>#N/A</v>
      </c>
      <c r="Z2930" s="132" t="e">
        <v>#N/A</v>
      </c>
      <c r="AA2930" s="132" t="e">
        <v>#N/A</v>
      </c>
      <c r="AB2930" s="132" t="e">
        <v>#N/A</v>
      </c>
      <c r="AC2930" s="132" t="e">
        <v>#N/A</v>
      </c>
      <c r="AD2930" s="132" t="e">
        <v>#N/A</v>
      </c>
      <c r="AE2930" s="132" t="e">
        <v>#N/A</v>
      </c>
      <c r="AF2930" s="132" t="e">
        <v>#N/A</v>
      </c>
    </row>
    <row r="2931" spans="1:32">
      <c r="A2931" s="129">
        <v>40784</v>
      </c>
      <c r="B2931" s="132" t="e">
        <v>#N/A</v>
      </c>
      <c r="C2931" s="132" t="e">
        <v>#N/A</v>
      </c>
      <c r="D2931" s="132" t="e">
        <v>#N/A</v>
      </c>
      <c r="E2931" s="132" t="e">
        <v>#N/A</v>
      </c>
      <c r="F2931" s="132" t="e">
        <v>#N/A</v>
      </c>
      <c r="G2931" s="132" t="e">
        <v>#N/A</v>
      </c>
      <c r="H2931" s="132" t="e">
        <v>#N/A</v>
      </c>
      <c r="I2931" s="132" t="e">
        <v>#N/A</v>
      </c>
      <c r="J2931" s="132" t="e">
        <v>#N/A</v>
      </c>
      <c r="K2931" s="132" t="e">
        <v>#N/A</v>
      </c>
      <c r="L2931" s="132" t="e">
        <v>#N/A</v>
      </c>
      <c r="M2931" s="132" t="e">
        <v>#N/A</v>
      </c>
      <c r="N2931" s="132" t="e">
        <v>#N/A</v>
      </c>
      <c r="R2931" s="132" t="e">
        <v>#N/A</v>
      </c>
      <c r="S2931" s="132" t="e">
        <v>#N/A</v>
      </c>
      <c r="T2931" s="132" t="e">
        <v>#N/A</v>
      </c>
      <c r="U2931" s="132" t="e">
        <v>#N/A</v>
      </c>
      <c r="V2931" s="132" t="e">
        <v>#N/A</v>
      </c>
      <c r="W2931" s="132" t="e">
        <v>#N/A</v>
      </c>
      <c r="X2931" s="132" t="e">
        <v>#N/A</v>
      </c>
      <c r="Y2931" s="132" t="e">
        <v>#N/A</v>
      </c>
      <c r="Z2931" s="132" t="e">
        <v>#N/A</v>
      </c>
      <c r="AA2931" s="132" t="e">
        <v>#N/A</v>
      </c>
      <c r="AB2931" s="132" t="e">
        <v>#N/A</v>
      </c>
      <c r="AC2931" s="132" t="e">
        <v>#N/A</v>
      </c>
      <c r="AD2931" s="132" t="e">
        <v>#N/A</v>
      </c>
      <c r="AE2931" s="132" t="e">
        <v>#N/A</v>
      </c>
      <c r="AF2931" s="132" t="e">
        <v>#N/A</v>
      </c>
    </row>
    <row r="2932" spans="1:32">
      <c r="A2932" s="129">
        <v>40785</v>
      </c>
      <c r="B2932" s="132" t="e">
        <v>#N/A</v>
      </c>
      <c r="C2932" s="132" t="e">
        <v>#N/A</v>
      </c>
      <c r="D2932" s="132" t="e">
        <v>#N/A</v>
      </c>
      <c r="E2932" s="132" t="e">
        <v>#N/A</v>
      </c>
      <c r="F2932" s="132" t="e">
        <v>#N/A</v>
      </c>
      <c r="G2932" s="132" t="e">
        <v>#N/A</v>
      </c>
      <c r="H2932" s="132" t="e">
        <v>#N/A</v>
      </c>
      <c r="I2932" s="132" t="e">
        <v>#N/A</v>
      </c>
      <c r="J2932" s="132" t="e">
        <v>#N/A</v>
      </c>
      <c r="K2932" s="132" t="e">
        <v>#N/A</v>
      </c>
      <c r="L2932" s="132" t="e">
        <v>#N/A</v>
      </c>
      <c r="M2932" s="132" t="e">
        <v>#N/A</v>
      </c>
      <c r="N2932" s="132" t="e">
        <v>#N/A</v>
      </c>
      <c r="R2932" s="132" t="e">
        <v>#N/A</v>
      </c>
      <c r="S2932" s="132" t="e">
        <v>#N/A</v>
      </c>
      <c r="T2932" s="132" t="e">
        <v>#N/A</v>
      </c>
      <c r="U2932" s="132" t="e">
        <v>#N/A</v>
      </c>
      <c r="V2932" s="132" t="e">
        <v>#N/A</v>
      </c>
      <c r="W2932" s="132" t="e">
        <v>#N/A</v>
      </c>
      <c r="X2932" s="132" t="e">
        <v>#N/A</v>
      </c>
      <c r="Y2932" s="132" t="e">
        <v>#N/A</v>
      </c>
      <c r="Z2932" s="132" t="e">
        <v>#N/A</v>
      </c>
      <c r="AA2932" s="132" t="e">
        <v>#N/A</v>
      </c>
      <c r="AB2932" s="132" t="e">
        <v>#N/A</v>
      </c>
      <c r="AC2932" s="132" t="e">
        <v>#N/A</v>
      </c>
      <c r="AD2932" s="132" t="e">
        <v>#N/A</v>
      </c>
      <c r="AE2932" s="132" t="e">
        <v>#N/A</v>
      </c>
      <c r="AF2932" s="132" t="e">
        <v>#N/A</v>
      </c>
    </row>
    <row r="2933" spans="1:32">
      <c r="A2933" s="129">
        <v>40786</v>
      </c>
      <c r="B2933" s="132">
        <v>1620408</v>
      </c>
      <c r="C2933" s="132">
        <v>126264</v>
      </c>
      <c r="D2933" s="132">
        <v>663503</v>
      </c>
      <c r="E2933" s="132">
        <v>217671</v>
      </c>
      <c r="F2933" s="132">
        <v>356597</v>
      </c>
      <c r="G2933" s="132">
        <v>1463916</v>
      </c>
      <c r="H2933" s="132">
        <v>61110</v>
      </c>
      <c r="I2933" s="132">
        <v>66052</v>
      </c>
      <c r="J2933" s="132">
        <v>70701</v>
      </c>
      <c r="K2933" s="132">
        <v>17980</v>
      </c>
      <c r="L2933" s="132">
        <v>9000</v>
      </c>
      <c r="M2933" s="132">
        <v>156492</v>
      </c>
      <c r="N2933" s="132">
        <v>1620408</v>
      </c>
      <c r="R2933" s="132">
        <v>165035</v>
      </c>
      <c r="S2933" s="132">
        <v>173500</v>
      </c>
      <c r="T2933" s="132">
        <v>450993</v>
      </c>
      <c r="U2933" s="132">
        <v>154660</v>
      </c>
      <c r="V2933" s="132">
        <v>10700</v>
      </c>
      <c r="W2933" s="132">
        <v>4500</v>
      </c>
      <c r="X2933" s="132">
        <v>63850</v>
      </c>
      <c r="Y2933" s="132">
        <v>44450</v>
      </c>
      <c r="Z2933" s="132">
        <v>12210</v>
      </c>
      <c r="AA2933" s="132">
        <v>10300</v>
      </c>
      <c r="AB2933" s="132">
        <v>12148</v>
      </c>
      <c r="AC2933" s="132">
        <v>35650</v>
      </c>
      <c r="AD2933" s="132">
        <v>500</v>
      </c>
      <c r="AE2933" s="132">
        <v>24880</v>
      </c>
      <c r="AF2933" s="132">
        <v>33155</v>
      </c>
    </row>
    <row r="2934" spans="1:32">
      <c r="A2934" s="129">
        <v>40787</v>
      </c>
      <c r="B2934" s="132" t="e">
        <v>#N/A</v>
      </c>
      <c r="C2934" s="132" t="e">
        <v>#N/A</v>
      </c>
      <c r="D2934" s="132" t="e">
        <v>#N/A</v>
      </c>
      <c r="E2934" s="132" t="e">
        <v>#N/A</v>
      </c>
      <c r="F2934" s="132" t="e">
        <v>#N/A</v>
      </c>
      <c r="G2934" s="132" t="e">
        <v>#N/A</v>
      </c>
      <c r="H2934" s="132" t="e">
        <v>#N/A</v>
      </c>
      <c r="I2934" s="132" t="e">
        <v>#N/A</v>
      </c>
      <c r="J2934" s="132" t="e">
        <v>#N/A</v>
      </c>
      <c r="K2934" s="132" t="e">
        <v>#N/A</v>
      </c>
      <c r="L2934" s="132" t="e">
        <v>#N/A</v>
      </c>
      <c r="M2934" s="132" t="e">
        <v>#N/A</v>
      </c>
      <c r="N2934" s="132" t="e">
        <v>#N/A</v>
      </c>
      <c r="R2934" s="132" t="e">
        <v>#N/A</v>
      </c>
      <c r="S2934" s="132" t="e">
        <v>#N/A</v>
      </c>
      <c r="T2934" s="132" t="e">
        <v>#N/A</v>
      </c>
      <c r="U2934" s="132" t="e">
        <v>#N/A</v>
      </c>
      <c r="V2934" s="132" t="e">
        <v>#N/A</v>
      </c>
      <c r="W2934" s="132" t="e">
        <v>#N/A</v>
      </c>
      <c r="X2934" s="132" t="e">
        <v>#N/A</v>
      </c>
      <c r="Y2934" s="132" t="e">
        <v>#N/A</v>
      </c>
      <c r="Z2934" s="132" t="e">
        <v>#N/A</v>
      </c>
      <c r="AA2934" s="132" t="e">
        <v>#N/A</v>
      </c>
      <c r="AB2934" s="132" t="e">
        <v>#N/A</v>
      </c>
      <c r="AC2934" s="132" t="e">
        <v>#N/A</v>
      </c>
      <c r="AD2934" s="132" t="e">
        <v>#N/A</v>
      </c>
      <c r="AE2934" s="132" t="e">
        <v>#N/A</v>
      </c>
      <c r="AF2934" s="132" t="e">
        <v>#N/A</v>
      </c>
    </row>
    <row r="2935" spans="1:32">
      <c r="A2935" s="129">
        <v>40788</v>
      </c>
      <c r="B2935" s="132" t="e">
        <v>#N/A</v>
      </c>
      <c r="C2935" s="132" t="e">
        <v>#N/A</v>
      </c>
      <c r="D2935" s="132" t="e">
        <v>#N/A</v>
      </c>
      <c r="E2935" s="132" t="e">
        <v>#N/A</v>
      </c>
      <c r="F2935" s="132" t="e">
        <v>#N/A</v>
      </c>
      <c r="G2935" s="132" t="e">
        <v>#N/A</v>
      </c>
      <c r="H2935" s="132" t="e">
        <v>#N/A</v>
      </c>
      <c r="I2935" s="132" t="e">
        <v>#N/A</v>
      </c>
      <c r="J2935" s="132" t="e">
        <v>#N/A</v>
      </c>
      <c r="K2935" s="132" t="e">
        <v>#N/A</v>
      </c>
      <c r="L2935" s="132" t="e">
        <v>#N/A</v>
      </c>
      <c r="M2935" s="132" t="e">
        <v>#N/A</v>
      </c>
      <c r="N2935" s="132" t="e">
        <v>#N/A</v>
      </c>
      <c r="R2935" s="132" t="e">
        <v>#N/A</v>
      </c>
      <c r="S2935" s="132" t="e">
        <v>#N/A</v>
      </c>
      <c r="T2935" s="132" t="e">
        <v>#N/A</v>
      </c>
      <c r="U2935" s="132" t="e">
        <v>#N/A</v>
      </c>
      <c r="V2935" s="132" t="e">
        <v>#N/A</v>
      </c>
      <c r="W2935" s="132" t="e">
        <v>#N/A</v>
      </c>
      <c r="X2935" s="132" t="e">
        <v>#N/A</v>
      </c>
      <c r="Y2935" s="132" t="e">
        <v>#N/A</v>
      </c>
      <c r="Z2935" s="132" t="e">
        <v>#N/A</v>
      </c>
      <c r="AA2935" s="132" t="e">
        <v>#N/A</v>
      </c>
      <c r="AB2935" s="132" t="e">
        <v>#N/A</v>
      </c>
      <c r="AC2935" s="132" t="e">
        <v>#N/A</v>
      </c>
      <c r="AD2935" s="132" t="e">
        <v>#N/A</v>
      </c>
      <c r="AE2935" s="132" t="e">
        <v>#N/A</v>
      </c>
      <c r="AF2935" s="132" t="e">
        <v>#N/A</v>
      </c>
    </row>
    <row r="2936" spans="1:32">
      <c r="A2936" s="129">
        <v>40792</v>
      </c>
      <c r="B2936" s="132" t="e">
        <v>#N/A</v>
      </c>
      <c r="C2936" s="132" t="e">
        <v>#N/A</v>
      </c>
      <c r="D2936" s="132" t="e">
        <v>#N/A</v>
      </c>
      <c r="E2936" s="132" t="e">
        <v>#N/A</v>
      </c>
      <c r="F2936" s="132" t="e">
        <v>#N/A</v>
      </c>
      <c r="G2936" s="132" t="e">
        <v>#N/A</v>
      </c>
      <c r="H2936" s="132" t="e">
        <v>#N/A</v>
      </c>
      <c r="I2936" s="132" t="e">
        <v>#N/A</v>
      </c>
      <c r="J2936" s="132" t="e">
        <v>#N/A</v>
      </c>
      <c r="K2936" s="132" t="e">
        <v>#N/A</v>
      </c>
      <c r="L2936" s="132" t="e">
        <v>#N/A</v>
      </c>
      <c r="M2936" s="132" t="e">
        <v>#N/A</v>
      </c>
      <c r="N2936" s="132" t="e">
        <v>#N/A</v>
      </c>
      <c r="R2936" s="132" t="e">
        <v>#N/A</v>
      </c>
      <c r="S2936" s="132" t="e">
        <v>#N/A</v>
      </c>
      <c r="T2936" s="132" t="e">
        <v>#N/A</v>
      </c>
      <c r="U2936" s="132" t="e">
        <v>#N/A</v>
      </c>
      <c r="V2936" s="132" t="e">
        <v>#N/A</v>
      </c>
      <c r="W2936" s="132" t="e">
        <v>#N/A</v>
      </c>
      <c r="X2936" s="132" t="e">
        <v>#N/A</v>
      </c>
      <c r="Y2936" s="132" t="e">
        <v>#N/A</v>
      </c>
      <c r="Z2936" s="132" t="e">
        <v>#N/A</v>
      </c>
      <c r="AA2936" s="132" t="e">
        <v>#N/A</v>
      </c>
      <c r="AB2936" s="132" t="e">
        <v>#N/A</v>
      </c>
      <c r="AC2936" s="132" t="e">
        <v>#N/A</v>
      </c>
      <c r="AD2936" s="132" t="e">
        <v>#N/A</v>
      </c>
      <c r="AE2936" s="132" t="e">
        <v>#N/A</v>
      </c>
      <c r="AF2936" s="132" t="e">
        <v>#N/A</v>
      </c>
    </row>
    <row r="2937" spans="1:32">
      <c r="A2937" s="129">
        <v>40793</v>
      </c>
      <c r="B2937" s="132" t="e">
        <v>#N/A</v>
      </c>
      <c r="C2937" s="132" t="e">
        <v>#N/A</v>
      </c>
      <c r="D2937" s="132" t="e">
        <v>#N/A</v>
      </c>
      <c r="E2937" s="132" t="e">
        <v>#N/A</v>
      </c>
      <c r="F2937" s="132" t="e">
        <v>#N/A</v>
      </c>
      <c r="G2937" s="132" t="e">
        <v>#N/A</v>
      </c>
      <c r="H2937" s="132" t="e">
        <v>#N/A</v>
      </c>
      <c r="I2937" s="132" t="e">
        <v>#N/A</v>
      </c>
      <c r="J2937" s="132" t="e">
        <v>#N/A</v>
      </c>
      <c r="K2937" s="132" t="e">
        <v>#N/A</v>
      </c>
      <c r="L2937" s="132" t="e">
        <v>#N/A</v>
      </c>
      <c r="M2937" s="132" t="e">
        <v>#N/A</v>
      </c>
      <c r="N2937" s="132" t="e">
        <v>#N/A</v>
      </c>
      <c r="R2937" s="132" t="e">
        <v>#N/A</v>
      </c>
      <c r="S2937" s="132" t="e">
        <v>#N/A</v>
      </c>
      <c r="T2937" s="132" t="e">
        <v>#N/A</v>
      </c>
      <c r="U2937" s="132" t="e">
        <v>#N/A</v>
      </c>
      <c r="V2937" s="132" t="e">
        <v>#N/A</v>
      </c>
      <c r="W2937" s="132" t="e">
        <v>#N/A</v>
      </c>
      <c r="X2937" s="132" t="e">
        <v>#N/A</v>
      </c>
      <c r="Y2937" s="132" t="e">
        <v>#N/A</v>
      </c>
      <c r="Z2937" s="132" t="e">
        <v>#N/A</v>
      </c>
      <c r="AA2937" s="132" t="e">
        <v>#N/A</v>
      </c>
      <c r="AB2937" s="132" t="e">
        <v>#N/A</v>
      </c>
      <c r="AC2937" s="132" t="e">
        <v>#N/A</v>
      </c>
      <c r="AD2937" s="132" t="e">
        <v>#N/A</v>
      </c>
      <c r="AE2937" s="132" t="e">
        <v>#N/A</v>
      </c>
      <c r="AF2937" s="132" t="e">
        <v>#N/A</v>
      </c>
    </row>
    <row r="2938" spans="1:32">
      <c r="A2938" s="129">
        <v>40794</v>
      </c>
      <c r="B2938" s="132" t="e">
        <v>#N/A</v>
      </c>
      <c r="C2938" s="132" t="e">
        <v>#N/A</v>
      </c>
      <c r="D2938" s="132" t="e">
        <v>#N/A</v>
      </c>
      <c r="E2938" s="132" t="e">
        <v>#N/A</v>
      </c>
      <c r="F2938" s="132" t="e">
        <v>#N/A</v>
      </c>
      <c r="G2938" s="132" t="e">
        <v>#N/A</v>
      </c>
      <c r="H2938" s="132" t="e">
        <v>#N/A</v>
      </c>
      <c r="I2938" s="132" t="e">
        <v>#N/A</v>
      </c>
      <c r="J2938" s="132" t="e">
        <v>#N/A</v>
      </c>
      <c r="K2938" s="132" t="e">
        <v>#N/A</v>
      </c>
      <c r="L2938" s="132" t="e">
        <v>#N/A</v>
      </c>
      <c r="M2938" s="132" t="e">
        <v>#N/A</v>
      </c>
      <c r="N2938" s="132" t="e">
        <v>#N/A</v>
      </c>
      <c r="R2938" s="132" t="e">
        <v>#N/A</v>
      </c>
      <c r="S2938" s="132" t="e">
        <v>#N/A</v>
      </c>
      <c r="T2938" s="132" t="e">
        <v>#N/A</v>
      </c>
      <c r="U2938" s="132" t="e">
        <v>#N/A</v>
      </c>
      <c r="V2938" s="132" t="e">
        <v>#N/A</v>
      </c>
      <c r="W2938" s="132" t="e">
        <v>#N/A</v>
      </c>
      <c r="X2938" s="132" t="e">
        <v>#N/A</v>
      </c>
      <c r="Y2938" s="132" t="e">
        <v>#N/A</v>
      </c>
      <c r="Z2938" s="132" t="e">
        <v>#N/A</v>
      </c>
      <c r="AA2938" s="132" t="e">
        <v>#N/A</v>
      </c>
      <c r="AB2938" s="132" t="e">
        <v>#N/A</v>
      </c>
      <c r="AC2938" s="132" t="e">
        <v>#N/A</v>
      </c>
      <c r="AD2938" s="132" t="e">
        <v>#N/A</v>
      </c>
      <c r="AE2938" s="132" t="e">
        <v>#N/A</v>
      </c>
      <c r="AF2938" s="132" t="e">
        <v>#N/A</v>
      </c>
    </row>
    <row r="2939" spans="1:32">
      <c r="A2939" s="129">
        <v>40795</v>
      </c>
      <c r="B2939" s="132" t="e">
        <v>#N/A</v>
      </c>
      <c r="C2939" s="132" t="e">
        <v>#N/A</v>
      </c>
      <c r="D2939" s="132" t="e">
        <v>#N/A</v>
      </c>
      <c r="E2939" s="132" t="e">
        <v>#N/A</v>
      </c>
      <c r="F2939" s="132" t="e">
        <v>#N/A</v>
      </c>
      <c r="G2939" s="132" t="e">
        <v>#N/A</v>
      </c>
      <c r="H2939" s="132" t="e">
        <v>#N/A</v>
      </c>
      <c r="I2939" s="132" t="e">
        <v>#N/A</v>
      </c>
      <c r="J2939" s="132" t="e">
        <v>#N/A</v>
      </c>
      <c r="K2939" s="132" t="e">
        <v>#N/A</v>
      </c>
      <c r="L2939" s="132" t="e">
        <v>#N/A</v>
      </c>
      <c r="M2939" s="132" t="e">
        <v>#N/A</v>
      </c>
      <c r="N2939" s="132" t="e">
        <v>#N/A</v>
      </c>
      <c r="R2939" s="132" t="e">
        <v>#N/A</v>
      </c>
      <c r="S2939" s="132" t="e">
        <v>#N/A</v>
      </c>
      <c r="T2939" s="132" t="e">
        <v>#N/A</v>
      </c>
      <c r="U2939" s="132" t="e">
        <v>#N/A</v>
      </c>
      <c r="V2939" s="132" t="e">
        <v>#N/A</v>
      </c>
      <c r="W2939" s="132" t="e">
        <v>#N/A</v>
      </c>
      <c r="X2939" s="132" t="e">
        <v>#N/A</v>
      </c>
      <c r="Y2939" s="132" t="e">
        <v>#N/A</v>
      </c>
      <c r="Z2939" s="132" t="e">
        <v>#N/A</v>
      </c>
      <c r="AA2939" s="132" t="e">
        <v>#N/A</v>
      </c>
      <c r="AB2939" s="132" t="e">
        <v>#N/A</v>
      </c>
      <c r="AC2939" s="132" t="e">
        <v>#N/A</v>
      </c>
      <c r="AD2939" s="132" t="e">
        <v>#N/A</v>
      </c>
      <c r="AE2939" s="132" t="e">
        <v>#N/A</v>
      </c>
      <c r="AF2939" s="132" t="e">
        <v>#N/A</v>
      </c>
    </row>
    <row r="2940" spans="1:32">
      <c r="A2940" s="129">
        <v>40798</v>
      </c>
      <c r="B2940" s="132" t="e">
        <v>#N/A</v>
      </c>
      <c r="C2940" s="132" t="e">
        <v>#N/A</v>
      </c>
      <c r="D2940" s="132" t="e">
        <v>#N/A</v>
      </c>
      <c r="E2940" s="132" t="e">
        <v>#N/A</v>
      </c>
      <c r="F2940" s="132" t="e">
        <v>#N/A</v>
      </c>
      <c r="G2940" s="132" t="e">
        <v>#N/A</v>
      </c>
      <c r="H2940" s="132" t="e">
        <v>#N/A</v>
      </c>
      <c r="I2940" s="132" t="e">
        <v>#N/A</v>
      </c>
      <c r="J2940" s="132" t="e">
        <v>#N/A</v>
      </c>
      <c r="K2940" s="132" t="e">
        <v>#N/A</v>
      </c>
      <c r="L2940" s="132" t="e">
        <v>#N/A</v>
      </c>
      <c r="M2940" s="132" t="e">
        <v>#N/A</v>
      </c>
      <c r="N2940" s="132" t="e">
        <v>#N/A</v>
      </c>
      <c r="R2940" s="132" t="e">
        <v>#N/A</v>
      </c>
      <c r="S2940" s="132" t="e">
        <v>#N/A</v>
      </c>
      <c r="T2940" s="132" t="e">
        <v>#N/A</v>
      </c>
      <c r="U2940" s="132" t="e">
        <v>#N/A</v>
      </c>
      <c r="V2940" s="132" t="e">
        <v>#N/A</v>
      </c>
      <c r="W2940" s="132" t="e">
        <v>#N/A</v>
      </c>
      <c r="X2940" s="132" t="e">
        <v>#N/A</v>
      </c>
      <c r="Y2940" s="132" t="e">
        <v>#N/A</v>
      </c>
      <c r="Z2940" s="132" t="e">
        <v>#N/A</v>
      </c>
      <c r="AA2940" s="132" t="e">
        <v>#N/A</v>
      </c>
      <c r="AB2940" s="132" t="e">
        <v>#N/A</v>
      </c>
      <c r="AC2940" s="132" t="e">
        <v>#N/A</v>
      </c>
      <c r="AD2940" s="132" t="e">
        <v>#N/A</v>
      </c>
      <c r="AE2940" s="132" t="e">
        <v>#N/A</v>
      </c>
      <c r="AF2940" s="132" t="e">
        <v>#N/A</v>
      </c>
    </row>
    <row r="2941" spans="1:32">
      <c r="A2941" s="129">
        <v>40799</v>
      </c>
      <c r="B2941" s="132" t="e">
        <v>#N/A</v>
      </c>
      <c r="C2941" s="132" t="e">
        <v>#N/A</v>
      </c>
      <c r="D2941" s="132" t="e">
        <v>#N/A</v>
      </c>
      <c r="E2941" s="132" t="e">
        <v>#N/A</v>
      </c>
      <c r="F2941" s="132" t="e">
        <v>#N/A</v>
      </c>
      <c r="G2941" s="132" t="e">
        <v>#N/A</v>
      </c>
      <c r="H2941" s="132" t="e">
        <v>#N/A</v>
      </c>
      <c r="I2941" s="132" t="e">
        <v>#N/A</v>
      </c>
      <c r="J2941" s="132" t="e">
        <v>#N/A</v>
      </c>
      <c r="K2941" s="132" t="e">
        <v>#N/A</v>
      </c>
      <c r="L2941" s="132" t="e">
        <v>#N/A</v>
      </c>
      <c r="M2941" s="132" t="e">
        <v>#N/A</v>
      </c>
      <c r="N2941" s="132" t="e">
        <v>#N/A</v>
      </c>
      <c r="R2941" s="132" t="e">
        <v>#N/A</v>
      </c>
      <c r="S2941" s="132" t="e">
        <v>#N/A</v>
      </c>
      <c r="T2941" s="132" t="e">
        <v>#N/A</v>
      </c>
      <c r="U2941" s="132" t="e">
        <v>#N/A</v>
      </c>
      <c r="V2941" s="132" t="e">
        <v>#N/A</v>
      </c>
      <c r="W2941" s="132" t="e">
        <v>#N/A</v>
      </c>
      <c r="X2941" s="132" t="e">
        <v>#N/A</v>
      </c>
      <c r="Y2941" s="132" t="e">
        <v>#N/A</v>
      </c>
      <c r="Z2941" s="132" t="e">
        <v>#N/A</v>
      </c>
      <c r="AA2941" s="132" t="e">
        <v>#N/A</v>
      </c>
      <c r="AB2941" s="132" t="e">
        <v>#N/A</v>
      </c>
      <c r="AC2941" s="132" t="e">
        <v>#N/A</v>
      </c>
      <c r="AD2941" s="132" t="e">
        <v>#N/A</v>
      </c>
      <c r="AE2941" s="132" t="e">
        <v>#N/A</v>
      </c>
      <c r="AF2941" s="132" t="e">
        <v>#N/A</v>
      </c>
    </row>
    <row r="2942" spans="1:32">
      <c r="A2942" s="129">
        <v>40800</v>
      </c>
      <c r="B2942" s="132" t="e">
        <v>#N/A</v>
      </c>
      <c r="C2942" s="132" t="e">
        <v>#N/A</v>
      </c>
      <c r="D2942" s="132" t="e">
        <v>#N/A</v>
      </c>
      <c r="E2942" s="132" t="e">
        <v>#N/A</v>
      </c>
      <c r="F2942" s="132" t="e">
        <v>#N/A</v>
      </c>
      <c r="G2942" s="132" t="e">
        <v>#N/A</v>
      </c>
      <c r="H2942" s="132" t="e">
        <v>#N/A</v>
      </c>
      <c r="I2942" s="132" t="e">
        <v>#N/A</v>
      </c>
      <c r="J2942" s="132" t="e">
        <v>#N/A</v>
      </c>
      <c r="K2942" s="132" t="e">
        <v>#N/A</v>
      </c>
      <c r="L2942" s="132" t="e">
        <v>#N/A</v>
      </c>
      <c r="M2942" s="132" t="e">
        <v>#N/A</v>
      </c>
      <c r="N2942" s="132" t="e">
        <v>#N/A</v>
      </c>
      <c r="R2942" s="132" t="e">
        <v>#N/A</v>
      </c>
      <c r="S2942" s="132" t="e">
        <v>#N/A</v>
      </c>
      <c r="T2942" s="132" t="e">
        <v>#N/A</v>
      </c>
      <c r="U2942" s="132" t="e">
        <v>#N/A</v>
      </c>
      <c r="V2942" s="132" t="e">
        <v>#N/A</v>
      </c>
      <c r="W2942" s="132" t="e">
        <v>#N/A</v>
      </c>
      <c r="X2942" s="132" t="e">
        <v>#N/A</v>
      </c>
      <c r="Y2942" s="132" t="e">
        <v>#N/A</v>
      </c>
      <c r="Z2942" s="132" t="e">
        <v>#N/A</v>
      </c>
      <c r="AA2942" s="132" t="e">
        <v>#N/A</v>
      </c>
      <c r="AB2942" s="132" t="e">
        <v>#N/A</v>
      </c>
      <c r="AC2942" s="132" t="e">
        <v>#N/A</v>
      </c>
      <c r="AD2942" s="132" t="e">
        <v>#N/A</v>
      </c>
      <c r="AE2942" s="132" t="e">
        <v>#N/A</v>
      </c>
      <c r="AF2942" s="132" t="e">
        <v>#N/A</v>
      </c>
    </row>
    <row r="2943" spans="1:32">
      <c r="A2943" s="129">
        <v>40801</v>
      </c>
      <c r="B2943" s="132">
        <v>652766</v>
      </c>
      <c r="C2943" s="132">
        <v>33324</v>
      </c>
      <c r="D2943" s="132">
        <v>358572</v>
      </c>
      <c r="E2943" s="132">
        <v>66160</v>
      </c>
      <c r="F2943" s="132">
        <v>119250</v>
      </c>
      <c r="G2943" s="132">
        <v>596586</v>
      </c>
      <c r="H2943" s="132">
        <v>19799</v>
      </c>
      <c r="I2943" s="132">
        <v>24466</v>
      </c>
      <c r="J2943" s="132">
        <v>14080</v>
      </c>
      <c r="K2943" s="132">
        <v>2300</v>
      </c>
      <c r="L2943" s="132">
        <v>9915</v>
      </c>
      <c r="M2943" s="132">
        <v>56180</v>
      </c>
      <c r="N2943" s="132">
        <v>652766</v>
      </c>
      <c r="R2943" s="132">
        <v>56870</v>
      </c>
      <c r="S2943" s="132">
        <v>29400</v>
      </c>
      <c r="T2943" s="132">
        <v>237560</v>
      </c>
      <c r="U2943" s="132">
        <v>57669</v>
      </c>
      <c r="V2943" s="132">
        <v>11300</v>
      </c>
      <c r="W2943" s="132">
        <v>2500</v>
      </c>
      <c r="X2943" s="132">
        <v>29857</v>
      </c>
      <c r="Y2943" s="132">
        <v>15900</v>
      </c>
      <c r="Z2943" s="132">
        <v>7450</v>
      </c>
      <c r="AA2943" s="132">
        <v>7500</v>
      </c>
      <c r="AB2943" s="132">
        <v>8000</v>
      </c>
      <c r="AC2943" s="132">
        <v>0</v>
      </c>
      <c r="AD2943" s="132">
        <v>0</v>
      </c>
      <c r="AE2943" s="132">
        <v>54690</v>
      </c>
      <c r="AF2943" s="132">
        <v>0</v>
      </c>
    </row>
    <row r="2944" spans="1:32">
      <c r="A2944" s="129">
        <v>40802</v>
      </c>
      <c r="B2944" s="132" t="e">
        <v>#N/A</v>
      </c>
      <c r="C2944" s="132" t="e">
        <v>#N/A</v>
      </c>
      <c r="D2944" s="132" t="e">
        <v>#N/A</v>
      </c>
      <c r="E2944" s="132" t="e">
        <v>#N/A</v>
      </c>
      <c r="F2944" s="132" t="e">
        <v>#N/A</v>
      </c>
      <c r="G2944" s="132" t="e">
        <v>#N/A</v>
      </c>
      <c r="H2944" s="132" t="e">
        <v>#N/A</v>
      </c>
      <c r="I2944" s="132" t="e">
        <v>#N/A</v>
      </c>
      <c r="J2944" s="132" t="e">
        <v>#N/A</v>
      </c>
      <c r="K2944" s="132" t="e">
        <v>#N/A</v>
      </c>
      <c r="L2944" s="132" t="e">
        <v>#N/A</v>
      </c>
      <c r="M2944" s="132" t="e">
        <v>#N/A</v>
      </c>
      <c r="N2944" s="132" t="e">
        <v>#N/A</v>
      </c>
      <c r="R2944" s="132" t="e">
        <v>#N/A</v>
      </c>
      <c r="S2944" s="132" t="e">
        <v>#N/A</v>
      </c>
      <c r="T2944" s="132" t="e">
        <v>#N/A</v>
      </c>
      <c r="U2944" s="132" t="e">
        <v>#N/A</v>
      </c>
      <c r="V2944" s="132" t="e">
        <v>#N/A</v>
      </c>
      <c r="W2944" s="132" t="e">
        <v>#N/A</v>
      </c>
      <c r="X2944" s="132" t="e">
        <v>#N/A</v>
      </c>
      <c r="Y2944" s="132" t="e">
        <v>#N/A</v>
      </c>
      <c r="Z2944" s="132" t="e">
        <v>#N/A</v>
      </c>
      <c r="AA2944" s="132" t="e">
        <v>#N/A</v>
      </c>
      <c r="AB2944" s="132" t="e">
        <v>#N/A</v>
      </c>
      <c r="AC2944" s="132" t="e">
        <v>#N/A</v>
      </c>
      <c r="AD2944" s="132" t="e">
        <v>#N/A</v>
      </c>
      <c r="AE2944" s="132" t="e">
        <v>#N/A</v>
      </c>
      <c r="AF2944" s="132" t="e">
        <v>#N/A</v>
      </c>
    </row>
    <row r="2945" spans="1:32">
      <c r="A2945" s="129">
        <v>40805</v>
      </c>
      <c r="B2945" s="132" t="e">
        <v>#N/A</v>
      </c>
      <c r="C2945" s="132" t="e">
        <v>#N/A</v>
      </c>
      <c r="D2945" s="132" t="e">
        <v>#N/A</v>
      </c>
      <c r="E2945" s="132" t="e">
        <v>#N/A</v>
      </c>
      <c r="F2945" s="132" t="e">
        <v>#N/A</v>
      </c>
      <c r="G2945" s="132" t="e">
        <v>#N/A</v>
      </c>
      <c r="H2945" s="132" t="e">
        <v>#N/A</v>
      </c>
      <c r="I2945" s="132" t="e">
        <v>#N/A</v>
      </c>
      <c r="J2945" s="132" t="e">
        <v>#N/A</v>
      </c>
      <c r="K2945" s="132" t="e">
        <v>#N/A</v>
      </c>
      <c r="L2945" s="132" t="e">
        <v>#N/A</v>
      </c>
      <c r="M2945" s="132" t="e">
        <v>#N/A</v>
      </c>
      <c r="N2945" s="132" t="e">
        <v>#N/A</v>
      </c>
      <c r="R2945" s="132" t="e">
        <v>#N/A</v>
      </c>
      <c r="S2945" s="132" t="e">
        <v>#N/A</v>
      </c>
      <c r="T2945" s="132" t="e">
        <v>#N/A</v>
      </c>
      <c r="U2945" s="132" t="e">
        <v>#N/A</v>
      </c>
      <c r="V2945" s="132" t="e">
        <v>#N/A</v>
      </c>
      <c r="W2945" s="132" t="e">
        <v>#N/A</v>
      </c>
      <c r="X2945" s="132" t="e">
        <v>#N/A</v>
      </c>
      <c r="Y2945" s="132" t="e">
        <v>#N/A</v>
      </c>
      <c r="Z2945" s="132" t="e">
        <v>#N/A</v>
      </c>
      <c r="AA2945" s="132" t="e">
        <v>#N/A</v>
      </c>
      <c r="AB2945" s="132" t="e">
        <v>#N/A</v>
      </c>
      <c r="AC2945" s="132" t="e">
        <v>#N/A</v>
      </c>
      <c r="AD2945" s="132" t="e">
        <v>#N/A</v>
      </c>
      <c r="AE2945" s="132" t="e">
        <v>#N/A</v>
      </c>
      <c r="AF2945" s="132" t="e">
        <v>#N/A</v>
      </c>
    </row>
    <row r="2946" spans="1:32">
      <c r="A2946" s="129">
        <v>40806</v>
      </c>
      <c r="B2946" s="132">
        <v>957859</v>
      </c>
      <c r="C2946" s="132">
        <v>54291</v>
      </c>
      <c r="D2946" s="132">
        <v>480561</v>
      </c>
      <c r="E2946" s="132">
        <v>87055</v>
      </c>
      <c r="F2946" s="132">
        <v>216098</v>
      </c>
      <c r="G2946" s="132">
        <v>873225</v>
      </c>
      <c r="H2946" s="132">
        <v>31789</v>
      </c>
      <c r="I2946" s="132">
        <v>46180</v>
      </c>
      <c r="J2946" s="132">
        <v>21920</v>
      </c>
      <c r="K2946" s="132">
        <v>9100</v>
      </c>
      <c r="L2946" s="132">
        <v>10415</v>
      </c>
      <c r="M2946" s="132">
        <v>94634</v>
      </c>
      <c r="N2946" s="132">
        <v>957859</v>
      </c>
      <c r="R2946" s="132">
        <v>153020</v>
      </c>
      <c r="S2946" s="132">
        <v>29400</v>
      </c>
      <c r="T2946" s="132">
        <v>272760</v>
      </c>
      <c r="U2946" s="132">
        <v>82792</v>
      </c>
      <c r="V2946" s="132">
        <v>11300</v>
      </c>
      <c r="W2946" s="132">
        <v>2500</v>
      </c>
      <c r="X2946" s="132">
        <v>45692</v>
      </c>
      <c r="Y2946" s="132">
        <v>15800</v>
      </c>
      <c r="Z2946" s="132">
        <v>11146</v>
      </c>
      <c r="AA2946" s="132">
        <v>7500</v>
      </c>
      <c r="AB2946" s="132">
        <v>8000</v>
      </c>
      <c r="AC2946" s="132">
        <v>2500</v>
      </c>
      <c r="AD2946" s="132">
        <v>0</v>
      </c>
      <c r="AE2946" s="132">
        <v>65739</v>
      </c>
      <c r="AF2946" s="132">
        <v>0</v>
      </c>
    </row>
    <row r="2947" spans="1:32">
      <c r="A2947" s="129">
        <v>40807</v>
      </c>
      <c r="B2947" s="132" t="e">
        <v>#N/A</v>
      </c>
      <c r="C2947" s="132" t="e">
        <v>#N/A</v>
      </c>
      <c r="D2947" s="132" t="e">
        <v>#N/A</v>
      </c>
      <c r="E2947" s="132" t="e">
        <v>#N/A</v>
      </c>
      <c r="F2947" s="132" t="e">
        <v>#N/A</v>
      </c>
      <c r="G2947" s="132" t="e">
        <v>#N/A</v>
      </c>
      <c r="H2947" s="132" t="e">
        <v>#N/A</v>
      </c>
      <c r="I2947" s="132" t="e">
        <v>#N/A</v>
      </c>
      <c r="J2947" s="132" t="e">
        <v>#N/A</v>
      </c>
      <c r="K2947" s="132" t="e">
        <v>#N/A</v>
      </c>
      <c r="L2947" s="132" t="e">
        <v>#N/A</v>
      </c>
      <c r="M2947" s="132" t="e">
        <v>#N/A</v>
      </c>
      <c r="N2947" s="132" t="e">
        <v>#N/A</v>
      </c>
      <c r="R2947" s="132" t="e">
        <v>#N/A</v>
      </c>
      <c r="S2947" s="132" t="e">
        <v>#N/A</v>
      </c>
      <c r="T2947" s="132" t="e">
        <v>#N/A</v>
      </c>
      <c r="U2947" s="132" t="e">
        <v>#N/A</v>
      </c>
      <c r="V2947" s="132" t="e">
        <v>#N/A</v>
      </c>
      <c r="W2947" s="132" t="e">
        <v>#N/A</v>
      </c>
      <c r="X2947" s="132" t="e">
        <v>#N/A</v>
      </c>
      <c r="Y2947" s="132" t="e">
        <v>#N/A</v>
      </c>
      <c r="Z2947" s="132" t="e">
        <v>#N/A</v>
      </c>
      <c r="AA2947" s="132" t="e">
        <v>#N/A</v>
      </c>
      <c r="AB2947" s="132" t="e">
        <v>#N/A</v>
      </c>
      <c r="AC2947" s="132" t="e">
        <v>#N/A</v>
      </c>
      <c r="AD2947" s="132" t="e">
        <v>#N/A</v>
      </c>
      <c r="AE2947" s="132" t="e">
        <v>#N/A</v>
      </c>
      <c r="AF2947" s="132" t="e">
        <v>#N/A</v>
      </c>
    </row>
    <row r="2948" spans="1:32">
      <c r="A2948" s="129">
        <v>40808</v>
      </c>
      <c r="B2948" s="132" t="e">
        <v>#N/A</v>
      </c>
      <c r="C2948" s="132" t="e">
        <v>#N/A</v>
      </c>
      <c r="D2948" s="132" t="e">
        <v>#N/A</v>
      </c>
      <c r="E2948" s="132" t="e">
        <v>#N/A</v>
      </c>
      <c r="F2948" s="132" t="e">
        <v>#N/A</v>
      </c>
      <c r="G2948" s="132" t="e">
        <v>#N/A</v>
      </c>
      <c r="H2948" s="132" t="e">
        <v>#N/A</v>
      </c>
      <c r="I2948" s="132" t="e">
        <v>#N/A</v>
      </c>
      <c r="J2948" s="132" t="e">
        <v>#N/A</v>
      </c>
      <c r="K2948" s="132" t="e">
        <v>#N/A</v>
      </c>
      <c r="L2948" s="132" t="e">
        <v>#N/A</v>
      </c>
      <c r="M2948" s="132" t="e">
        <v>#N/A</v>
      </c>
      <c r="N2948" s="132" t="e">
        <v>#N/A</v>
      </c>
      <c r="R2948" s="132" t="e">
        <v>#N/A</v>
      </c>
      <c r="S2948" s="132" t="e">
        <v>#N/A</v>
      </c>
      <c r="T2948" s="132" t="e">
        <v>#N/A</v>
      </c>
      <c r="U2948" s="132" t="e">
        <v>#N/A</v>
      </c>
      <c r="V2948" s="132" t="e">
        <v>#N/A</v>
      </c>
      <c r="W2948" s="132" t="e">
        <v>#N/A</v>
      </c>
      <c r="X2948" s="132" t="e">
        <v>#N/A</v>
      </c>
      <c r="Y2948" s="132" t="e">
        <v>#N/A</v>
      </c>
      <c r="Z2948" s="132" t="e">
        <v>#N/A</v>
      </c>
      <c r="AA2948" s="132" t="e">
        <v>#N/A</v>
      </c>
      <c r="AB2948" s="132" t="e">
        <v>#N/A</v>
      </c>
      <c r="AC2948" s="132" t="e">
        <v>#N/A</v>
      </c>
      <c r="AD2948" s="132" t="e">
        <v>#N/A</v>
      </c>
      <c r="AE2948" s="132" t="e">
        <v>#N/A</v>
      </c>
      <c r="AF2948" s="132" t="e">
        <v>#N/A</v>
      </c>
    </row>
    <row r="2949" spans="1:32">
      <c r="A2949" s="129">
        <v>40809</v>
      </c>
      <c r="B2949" s="132" t="e">
        <v>#N/A</v>
      </c>
      <c r="C2949" s="132" t="e">
        <v>#N/A</v>
      </c>
      <c r="D2949" s="132" t="e">
        <v>#N/A</v>
      </c>
      <c r="E2949" s="132" t="e">
        <v>#N/A</v>
      </c>
      <c r="F2949" s="132" t="e">
        <v>#N/A</v>
      </c>
      <c r="G2949" s="132" t="e">
        <v>#N/A</v>
      </c>
      <c r="H2949" s="132" t="e">
        <v>#N/A</v>
      </c>
      <c r="I2949" s="132" t="e">
        <v>#N/A</v>
      </c>
      <c r="J2949" s="132" t="e">
        <v>#N/A</v>
      </c>
      <c r="K2949" s="132" t="e">
        <v>#N/A</v>
      </c>
      <c r="L2949" s="132" t="e">
        <v>#N/A</v>
      </c>
      <c r="M2949" s="132" t="e">
        <v>#N/A</v>
      </c>
      <c r="N2949" s="132" t="e">
        <v>#N/A</v>
      </c>
      <c r="R2949" s="132" t="e">
        <v>#N/A</v>
      </c>
      <c r="S2949" s="132" t="e">
        <v>#N/A</v>
      </c>
      <c r="T2949" s="132" t="e">
        <v>#N/A</v>
      </c>
      <c r="U2949" s="132" t="e">
        <v>#N/A</v>
      </c>
      <c r="V2949" s="132" t="e">
        <v>#N/A</v>
      </c>
      <c r="W2949" s="132" t="e">
        <v>#N/A</v>
      </c>
      <c r="X2949" s="132" t="e">
        <v>#N/A</v>
      </c>
      <c r="Y2949" s="132" t="e">
        <v>#N/A</v>
      </c>
      <c r="Z2949" s="132" t="e">
        <v>#N/A</v>
      </c>
      <c r="AA2949" s="132" t="e">
        <v>#N/A</v>
      </c>
      <c r="AB2949" s="132" t="e">
        <v>#N/A</v>
      </c>
      <c r="AC2949" s="132" t="e">
        <v>#N/A</v>
      </c>
      <c r="AD2949" s="132" t="e">
        <v>#N/A</v>
      </c>
      <c r="AE2949" s="132" t="e">
        <v>#N/A</v>
      </c>
      <c r="AF2949" s="132" t="e">
        <v>#N/A</v>
      </c>
    </row>
    <row r="2950" spans="1:32">
      <c r="A2950" s="129">
        <v>40812</v>
      </c>
      <c r="B2950" s="132" t="e">
        <v>#N/A</v>
      </c>
      <c r="C2950" s="132" t="e">
        <v>#N/A</v>
      </c>
      <c r="D2950" s="132" t="e">
        <v>#N/A</v>
      </c>
      <c r="E2950" s="132" t="e">
        <v>#N/A</v>
      </c>
      <c r="F2950" s="132" t="e">
        <v>#N/A</v>
      </c>
      <c r="G2950" s="132" t="e">
        <v>#N/A</v>
      </c>
      <c r="H2950" s="132" t="e">
        <v>#N/A</v>
      </c>
      <c r="I2950" s="132" t="e">
        <v>#N/A</v>
      </c>
      <c r="J2950" s="132" t="e">
        <v>#N/A</v>
      </c>
      <c r="K2950" s="132" t="e">
        <v>#N/A</v>
      </c>
      <c r="L2950" s="132" t="e">
        <v>#N/A</v>
      </c>
      <c r="M2950" s="132" t="e">
        <v>#N/A</v>
      </c>
      <c r="N2950" s="132" t="e">
        <v>#N/A</v>
      </c>
      <c r="R2950" s="132" t="e">
        <v>#N/A</v>
      </c>
      <c r="S2950" s="132" t="e">
        <v>#N/A</v>
      </c>
      <c r="T2950" s="132" t="e">
        <v>#N/A</v>
      </c>
      <c r="U2950" s="132" t="e">
        <v>#N/A</v>
      </c>
      <c r="V2950" s="132" t="e">
        <v>#N/A</v>
      </c>
      <c r="W2950" s="132" t="e">
        <v>#N/A</v>
      </c>
      <c r="X2950" s="132" t="e">
        <v>#N/A</v>
      </c>
      <c r="Y2950" s="132" t="e">
        <v>#N/A</v>
      </c>
      <c r="Z2950" s="132" t="e">
        <v>#N/A</v>
      </c>
      <c r="AA2950" s="132" t="e">
        <v>#N/A</v>
      </c>
      <c r="AB2950" s="132" t="e">
        <v>#N/A</v>
      </c>
      <c r="AC2950" s="132" t="e">
        <v>#N/A</v>
      </c>
      <c r="AD2950" s="132" t="e">
        <v>#N/A</v>
      </c>
      <c r="AE2950" s="132" t="e">
        <v>#N/A</v>
      </c>
      <c r="AF2950" s="132" t="e">
        <v>#N/A</v>
      </c>
    </row>
    <row r="2951" spans="1:32">
      <c r="A2951" s="129">
        <v>40813</v>
      </c>
      <c r="B2951" s="132" t="e">
        <v>#N/A</v>
      </c>
      <c r="C2951" s="132" t="e">
        <v>#N/A</v>
      </c>
      <c r="D2951" s="132" t="e">
        <v>#N/A</v>
      </c>
      <c r="E2951" s="132" t="e">
        <v>#N/A</v>
      </c>
      <c r="F2951" s="132" t="e">
        <v>#N/A</v>
      </c>
      <c r="G2951" s="132" t="e">
        <v>#N/A</v>
      </c>
      <c r="H2951" s="132" t="e">
        <v>#N/A</v>
      </c>
      <c r="I2951" s="132" t="e">
        <v>#N/A</v>
      </c>
      <c r="J2951" s="132" t="e">
        <v>#N/A</v>
      </c>
      <c r="K2951" s="132" t="e">
        <v>#N/A</v>
      </c>
      <c r="L2951" s="132" t="e">
        <v>#N/A</v>
      </c>
      <c r="M2951" s="132" t="e">
        <v>#N/A</v>
      </c>
      <c r="N2951" s="132" t="e">
        <v>#N/A</v>
      </c>
      <c r="R2951" s="132" t="e">
        <v>#N/A</v>
      </c>
      <c r="S2951" s="132" t="e">
        <v>#N/A</v>
      </c>
      <c r="T2951" s="132" t="e">
        <v>#N/A</v>
      </c>
      <c r="U2951" s="132" t="e">
        <v>#N/A</v>
      </c>
      <c r="V2951" s="132" t="e">
        <v>#N/A</v>
      </c>
      <c r="W2951" s="132" t="e">
        <v>#N/A</v>
      </c>
      <c r="X2951" s="132" t="e">
        <v>#N/A</v>
      </c>
      <c r="Y2951" s="132" t="e">
        <v>#N/A</v>
      </c>
      <c r="Z2951" s="132" t="e">
        <v>#N/A</v>
      </c>
      <c r="AA2951" s="132" t="e">
        <v>#N/A</v>
      </c>
      <c r="AB2951" s="132" t="e">
        <v>#N/A</v>
      </c>
      <c r="AC2951" s="132" t="e">
        <v>#N/A</v>
      </c>
      <c r="AD2951" s="132" t="e">
        <v>#N/A</v>
      </c>
      <c r="AE2951" s="132" t="e">
        <v>#N/A</v>
      </c>
      <c r="AF2951" s="132" t="e">
        <v>#N/A</v>
      </c>
    </row>
    <row r="2952" spans="1:32">
      <c r="A2952" s="129">
        <v>40814</v>
      </c>
      <c r="B2952" s="132" t="e">
        <v>#N/A</v>
      </c>
      <c r="C2952" s="132" t="e">
        <v>#N/A</v>
      </c>
      <c r="D2952" s="132" t="e">
        <v>#N/A</v>
      </c>
      <c r="E2952" s="132" t="e">
        <v>#N/A</v>
      </c>
      <c r="F2952" s="132" t="e">
        <v>#N/A</v>
      </c>
      <c r="G2952" s="132" t="e">
        <v>#N/A</v>
      </c>
      <c r="H2952" s="132" t="e">
        <v>#N/A</v>
      </c>
      <c r="I2952" s="132" t="e">
        <v>#N/A</v>
      </c>
      <c r="J2952" s="132" t="e">
        <v>#N/A</v>
      </c>
      <c r="K2952" s="132" t="e">
        <v>#N/A</v>
      </c>
      <c r="L2952" s="132" t="e">
        <v>#N/A</v>
      </c>
      <c r="M2952" s="132" t="e">
        <v>#N/A</v>
      </c>
      <c r="N2952" s="132" t="e">
        <v>#N/A</v>
      </c>
      <c r="R2952" s="132" t="e">
        <v>#N/A</v>
      </c>
      <c r="S2952" s="132" t="e">
        <v>#N/A</v>
      </c>
      <c r="T2952" s="132" t="e">
        <v>#N/A</v>
      </c>
      <c r="U2952" s="132" t="e">
        <v>#N/A</v>
      </c>
      <c r="V2952" s="132" t="e">
        <v>#N/A</v>
      </c>
      <c r="W2952" s="132" t="e">
        <v>#N/A</v>
      </c>
      <c r="X2952" s="132" t="e">
        <v>#N/A</v>
      </c>
      <c r="Y2952" s="132" t="e">
        <v>#N/A</v>
      </c>
      <c r="Z2952" s="132" t="e">
        <v>#N/A</v>
      </c>
      <c r="AA2952" s="132" t="e">
        <v>#N/A</v>
      </c>
      <c r="AB2952" s="132" t="e">
        <v>#N/A</v>
      </c>
      <c r="AC2952" s="132" t="e">
        <v>#N/A</v>
      </c>
      <c r="AD2952" s="132" t="e">
        <v>#N/A</v>
      </c>
      <c r="AE2952" s="132" t="e">
        <v>#N/A</v>
      </c>
      <c r="AF2952" s="132" t="e">
        <v>#N/A</v>
      </c>
    </row>
    <row r="2953" spans="1:32">
      <c r="A2953" s="129">
        <v>40815</v>
      </c>
      <c r="B2953" s="132" t="e">
        <v>#N/A</v>
      </c>
      <c r="C2953" s="132" t="e">
        <v>#N/A</v>
      </c>
      <c r="D2953" s="132" t="e">
        <v>#N/A</v>
      </c>
      <c r="E2953" s="132" t="e">
        <v>#N/A</v>
      </c>
      <c r="F2953" s="132" t="e">
        <v>#N/A</v>
      </c>
      <c r="G2953" s="132" t="e">
        <v>#N/A</v>
      </c>
      <c r="H2953" s="132" t="e">
        <v>#N/A</v>
      </c>
      <c r="I2953" s="132" t="e">
        <v>#N/A</v>
      </c>
      <c r="J2953" s="132" t="e">
        <v>#N/A</v>
      </c>
      <c r="K2953" s="132" t="e">
        <v>#N/A</v>
      </c>
      <c r="L2953" s="132" t="e">
        <v>#N/A</v>
      </c>
      <c r="M2953" s="132" t="e">
        <v>#N/A</v>
      </c>
      <c r="N2953" s="132" t="e">
        <v>#N/A</v>
      </c>
      <c r="R2953" s="132" t="e">
        <v>#N/A</v>
      </c>
      <c r="S2953" s="132" t="e">
        <v>#N/A</v>
      </c>
      <c r="T2953" s="132" t="e">
        <v>#N/A</v>
      </c>
      <c r="U2953" s="132" t="e">
        <v>#N/A</v>
      </c>
      <c r="V2953" s="132" t="e">
        <v>#N/A</v>
      </c>
      <c r="W2953" s="132" t="e">
        <v>#N/A</v>
      </c>
      <c r="X2953" s="132" t="e">
        <v>#N/A</v>
      </c>
      <c r="Y2953" s="132" t="e">
        <v>#N/A</v>
      </c>
      <c r="Z2953" s="132" t="e">
        <v>#N/A</v>
      </c>
      <c r="AA2953" s="132" t="e">
        <v>#N/A</v>
      </c>
      <c r="AB2953" s="132" t="e">
        <v>#N/A</v>
      </c>
      <c r="AC2953" s="132" t="e">
        <v>#N/A</v>
      </c>
      <c r="AD2953" s="132" t="e">
        <v>#N/A</v>
      </c>
      <c r="AE2953" s="132" t="e">
        <v>#N/A</v>
      </c>
      <c r="AF2953" s="132" t="e">
        <v>#N/A</v>
      </c>
    </row>
    <row r="2954" spans="1:32">
      <c r="A2954" s="129">
        <v>40816</v>
      </c>
      <c r="B2954" s="132">
        <v>1505002</v>
      </c>
      <c r="C2954" s="132">
        <v>88691</v>
      </c>
      <c r="D2954" s="132">
        <v>708941</v>
      </c>
      <c r="E2954" s="132">
        <v>147950</v>
      </c>
      <c r="F2954" s="132">
        <v>329690</v>
      </c>
      <c r="G2954" s="132">
        <v>1351058</v>
      </c>
      <c r="H2954" s="132">
        <v>49549</v>
      </c>
      <c r="I2954" s="132">
        <v>67580</v>
      </c>
      <c r="J2954" s="132">
        <v>42286</v>
      </c>
      <c r="K2954" s="132">
        <v>16800</v>
      </c>
      <c r="L2954" s="132">
        <v>12265</v>
      </c>
      <c r="M2954" s="132">
        <v>153944</v>
      </c>
      <c r="N2954" s="132">
        <v>1505002</v>
      </c>
      <c r="R2954" s="132">
        <v>191520</v>
      </c>
      <c r="S2954" s="132">
        <v>69550</v>
      </c>
      <c r="T2954" s="132">
        <v>398210</v>
      </c>
      <c r="U2954" s="132">
        <v>105702</v>
      </c>
      <c r="V2954" s="132">
        <v>12500</v>
      </c>
      <c r="W2954" s="132">
        <v>2500</v>
      </c>
      <c r="X2954" s="132">
        <v>62562</v>
      </c>
      <c r="Y2954" s="132">
        <v>23000</v>
      </c>
      <c r="Z2954" s="132">
        <v>11146</v>
      </c>
      <c r="AA2954" s="132">
        <v>17460</v>
      </c>
      <c r="AB2954" s="132">
        <v>8000</v>
      </c>
      <c r="AC2954" s="132">
        <v>14040</v>
      </c>
      <c r="AD2954" s="132">
        <v>2000</v>
      </c>
      <c r="AE2954" s="132">
        <v>93509</v>
      </c>
      <c r="AF2954" s="132">
        <v>0</v>
      </c>
    </row>
    <row r="2955" spans="1:32">
      <c r="A2955" s="129">
        <v>40819</v>
      </c>
      <c r="B2955" s="132" t="e">
        <v>#N/A</v>
      </c>
      <c r="C2955" s="132" t="e">
        <v>#N/A</v>
      </c>
      <c r="D2955" s="132" t="e">
        <v>#N/A</v>
      </c>
      <c r="E2955" s="132" t="e">
        <v>#N/A</v>
      </c>
      <c r="F2955" s="132" t="e">
        <v>#N/A</v>
      </c>
      <c r="G2955" s="132" t="e">
        <v>#N/A</v>
      </c>
      <c r="H2955" s="132" t="e">
        <v>#N/A</v>
      </c>
      <c r="I2955" s="132" t="e">
        <v>#N/A</v>
      </c>
      <c r="J2955" s="132" t="e">
        <v>#N/A</v>
      </c>
      <c r="K2955" s="132" t="e">
        <v>#N/A</v>
      </c>
      <c r="L2955" s="132" t="e">
        <v>#N/A</v>
      </c>
      <c r="M2955" s="132" t="e">
        <v>#N/A</v>
      </c>
      <c r="N2955" s="132" t="e">
        <v>#N/A</v>
      </c>
      <c r="R2955" s="132" t="e">
        <v>#N/A</v>
      </c>
      <c r="S2955" s="132" t="e">
        <v>#N/A</v>
      </c>
      <c r="T2955" s="132" t="e">
        <v>#N/A</v>
      </c>
      <c r="U2955" s="132" t="e">
        <v>#N/A</v>
      </c>
      <c r="V2955" s="132" t="e">
        <v>#N/A</v>
      </c>
      <c r="W2955" s="132" t="e">
        <v>#N/A</v>
      </c>
      <c r="X2955" s="132" t="e">
        <v>#N/A</v>
      </c>
      <c r="Y2955" s="132" t="e">
        <v>#N/A</v>
      </c>
      <c r="Z2955" s="132" t="e">
        <v>#N/A</v>
      </c>
      <c r="AA2955" s="132" t="e">
        <v>#N/A</v>
      </c>
      <c r="AB2955" s="132" t="e">
        <v>#N/A</v>
      </c>
      <c r="AC2955" s="132" t="e">
        <v>#N/A</v>
      </c>
      <c r="AD2955" s="132" t="e">
        <v>#N/A</v>
      </c>
      <c r="AE2955" s="132" t="e">
        <v>#N/A</v>
      </c>
      <c r="AF2955" s="132" t="e">
        <v>#N/A</v>
      </c>
    </row>
    <row r="2956" spans="1:32">
      <c r="A2956" s="129">
        <v>40820</v>
      </c>
      <c r="B2956" s="132" t="e">
        <v>#N/A</v>
      </c>
      <c r="C2956" s="132" t="e">
        <v>#N/A</v>
      </c>
      <c r="D2956" s="132" t="e">
        <v>#N/A</v>
      </c>
      <c r="E2956" s="132" t="e">
        <v>#N/A</v>
      </c>
      <c r="F2956" s="132" t="e">
        <v>#N/A</v>
      </c>
      <c r="G2956" s="132" t="e">
        <v>#N/A</v>
      </c>
      <c r="H2956" s="132" t="e">
        <v>#N/A</v>
      </c>
      <c r="I2956" s="132" t="e">
        <v>#N/A</v>
      </c>
      <c r="J2956" s="132" t="e">
        <v>#N/A</v>
      </c>
      <c r="K2956" s="132" t="e">
        <v>#N/A</v>
      </c>
      <c r="L2956" s="132" t="e">
        <v>#N/A</v>
      </c>
      <c r="M2956" s="132" t="e">
        <v>#N/A</v>
      </c>
      <c r="N2956" s="132" t="e">
        <v>#N/A</v>
      </c>
      <c r="R2956" s="132" t="e">
        <v>#N/A</v>
      </c>
      <c r="S2956" s="132" t="e">
        <v>#N/A</v>
      </c>
      <c r="T2956" s="132" t="e">
        <v>#N/A</v>
      </c>
      <c r="U2956" s="132" t="e">
        <v>#N/A</v>
      </c>
      <c r="V2956" s="132" t="e">
        <v>#N/A</v>
      </c>
      <c r="W2956" s="132" t="e">
        <v>#N/A</v>
      </c>
      <c r="X2956" s="132" t="e">
        <v>#N/A</v>
      </c>
      <c r="Y2956" s="132" t="e">
        <v>#N/A</v>
      </c>
      <c r="Z2956" s="132" t="e">
        <v>#N/A</v>
      </c>
      <c r="AA2956" s="132" t="e">
        <v>#N/A</v>
      </c>
      <c r="AB2956" s="132" t="e">
        <v>#N/A</v>
      </c>
      <c r="AC2956" s="132" t="e">
        <v>#N/A</v>
      </c>
      <c r="AD2956" s="132" t="e">
        <v>#N/A</v>
      </c>
      <c r="AE2956" s="132" t="e">
        <v>#N/A</v>
      </c>
      <c r="AF2956" s="132" t="e">
        <v>#N/A</v>
      </c>
    </row>
    <row r="2957" spans="1:32">
      <c r="A2957" s="129">
        <v>40821</v>
      </c>
      <c r="B2957" s="132" t="e">
        <v>#N/A</v>
      </c>
      <c r="C2957" s="132" t="e">
        <v>#N/A</v>
      </c>
      <c r="D2957" s="132" t="e">
        <v>#N/A</v>
      </c>
      <c r="E2957" s="132" t="e">
        <v>#N/A</v>
      </c>
      <c r="F2957" s="132" t="e">
        <v>#N/A</v>
      </c>
      <c r="G2957" s="132" t="e">
        <v>#N/A</v>
      </c>
      <c r="H2957" s="132" t="e">
        <v>#N/A</v>
      </c>
      <c r="I2957" s="132" t="e">
        <v>#N/A</v>
      </c>
      <c r="J2957" s="132" t="e">
        <v>#N/A</v>
      </c>
      <c r="K2957" s="132" t="e">
        <v>#N/A</v>
      </c>
      <c r="L2957" s="132" t="e">
        <v>#N/A</v>
      </c>
      <c r="M2957" s="132" t="e">
        <v>#N/A</v>
      </c>
      <c r="N2957" s="132" t="e">
        <v>#N/A</v>
      </c>
      <c r="R2957" s="132" t="e">
        <v>#N/A</v>
      </c>
      <c r="S2957" s="132" t="e">
        <v>#N/A</v>
      </c>
      <c r="T2957" s="132" t="e">
        <v>#N/A</v>
      </c>
      <c r="U2957" s="132" t="e">
        <v>#N/A</v>
      </c>
      <c r="V2957" s="132" t="e">
        <v>#N/A</v>
      </c>
      <c r="W2957" s="132" t="e">
        <v>#N/A</v>
      </c>
      <c r="X2957" s="132" t="e">
        <v>#N/A</v>
      </c>
      <c r="Y2957" s="132" t="e">
        <v>#N/A</v>
      </c>
      <c r="Z2957" s="132" t="e">
        <v>#N/A</v>
      </c>
      <c r="AA2957" s="132" t="e">
        <v>#N/A</v>
      </c>
      <c r="AB2957" s="132" t="e">
        <v>#N/A</v>
      </c>
      <c r="AC2957" s="132" t="e">
        <v>#N/A</v>
      </c>
      <c r="AD2957" s="132" t="e">
        <v>#N/A</v>
      </c>
      <c r="AE2957" s="132" t="e">
        <v>#N/A</v>
      </c>
      <c r="AF2957" s="132" t="e">
        <v>#N/A</v>
      </c>
    </row>
    <row r="2958" spans="1:32">
      <c r="A2958" s="129">
        <v>40822</v>
      </c>
      <c r="B2958" s="132" t="e">
        <v>#N/A</v>
      </c>
      <c r="C2958" s="132" t="e">
        <v>#N/A</v>
      </c>
      <c r="D2958" s="132" t="e">
        <v>#N/A</v>
      </c>
      <c r="E2958" s="132" t="e">
        <v>#N/A</v>
      </c>
      <c r="F2958" s="132" t="e">
        <v>#N/A</v>
      </c>
      <c r="G2958" s="132" t="e">
        <v>#N/A</v>
      </c>
      <c r="H2958" s="132" t="e">
        <v>#N/A</v>
      </c>
      <c r="I2958" s="132" t="e">
        <v>#N/A</v>
      </c>
      <c r="J2958" s="132" t="e">
        <v>#N/A</v>
      </c>
      <c r="K2958" s="132" t="e">
        <v>#N/A</v>
      </c>
      <c r="L2958" s="132" t="e">
        <v>#N/A</v>
      </c>
      <c r="M2958" s="132" t="e">
        <v>#N/A</v>
      </c>
      <c r="N2958" s="132" t="e">
        <v>#N/A</v>
      </c>
      <c r="R2958" s="132" t="e">
        <v>#N/A</v>
      </c>
      <c r="S2958" s="132" t="e">
        <v>#N/A</v>
      </c>
      <c r="T2958" s="132" t="e">
        <v>#N/A</v>
      </c>
      <c r="U2958" s="132" t="e">
        <v>#N/A</v>
      </c>
      <c r="V2958" s="132" t="e">
        <v>#N/A</v>
      </c>
      <c r="W2958" s="132" t="e">
        <v>#N/A</v>
      </c>
      <c r="X2958" s="132" t="e">
        <v>#N/A</v>
      </c>
      <c r="Y2958" s="132" t="e">
        <v>#N/A</v>
      </c>
      <c r="Z2958" s="132" t="e">
        <v>#N/A</v>
      </c>
      <c r="AA2958" s="132" t="e">
        <v>#N/A</v>
      </c>
      <c r="AB2958" s="132" t="e">
        <v>#N/A</v>
      </c>
      <c r="AC2958" s="132" t="e">
        <v>#N/A</v>
      </c>
      <c r="AD2958" s="132" t="e">
        <v>#N/A</v>
      </c>
      <c r="AE2958" s="132" t="e">
        <v>#N/A</v>
      </c>
      <c r="AF2958" s="132" t="e">
        <v>#N/A</v>
      </c>
    </row>
    <row r="2959" spans="1:32">
      <c r="A2959" s="129">
        <v>40823</v>
      </c>
      <c r="B2959" s="132" t="e">
        <v>#N/A</v>
      </c>
      <c r="C2959" s="132" t="e">
        <v>#N/A</v>
      </c>
      <c r="D2959" s="132" t="e">
        <v>#N/A</v>
      </c>
      <c r="E2959" s="132" t="e">
        <v>#N/A</v>
      </c>
      <c r="F2959" s="132" t="e">
        <v>#N/A</v>
      </c>
      <c r="G2959" s="132" t="e">
        <v>#N/A</v>
      </c>
      <c r="H2959" s="132" t="e">
        <v>#N/A</v>
      </c>
      <c r="I2959" s="132" t="e">
        <v>#N/A</v>
      </c>
      <c r="J2959" s="132" t="e">
        <v>#N/A</v>
      </c>
      <c r="K2959" s="132" t="e">
        <v>#N/A</v>
      </c>
      <c r="L2959" s="132" t="e">
        <v>#N/A</v>
      </c>
      <c r="M2959" s="132" t="e">
        <v>#N/A</v>
      </c>
      <c r="N2959" s="132" t="e">
        <v>#N/A</v>
      </c>
      <c r="R2959" s="132" t="e">
        <v>#N/A</v>
      </c>
      <c r="S2959" s="132" t="e">
        <v>#N/A</v>
      </c>
      <c r="T2959" s="132" t="e">
        <v>#N/A</v>
      </c>
      <c r="U2959" s="132" t="e">
        <v>#N/A</v>
      </c>
      <c r="V2959" s="132" t="e">
        <v>#N/A</v>
      </c>
      <c r="W2959" s="132" t="e">
        <v>#N/A</v>
      </c>
      <c r="X2959" s="132" t="e">
        <v>#N/A</v>
      </c>
      <c r="Y2959" s="132" t="e">
        <v>#N/A</v>
      </c>
      <c r="Z2959" s="132" t="e">
        <v>#N/A</v>
      </c>
      <c r="AA2959" s="132" t="e">
        <v>#N/A</v>
      </c>
      <c r="AB2959" s="132" t="e">
        <v>#N/A</v>
      </c>
      <c r="AC2959" s="132" t="e">
        <v>#N/A</v>
      </c>
      <c r="AD2959" s="132" t="e">
        <v>#N/A</v>
      </c>
      <c r="AE2959" s="132" t="e">
        <v>#N/A</v>
      </c>
      <c r="AF2959" s="132" t="e">
        <v>#N/A</v>
      </c>
    </row>
    <row r="2960" spans="1:32">
      <c r="A2960" s="129">
        <v>40826</v>
      </c>
      <c r="B2960" s="132">
        <v>486882</v>
      </c>
      <c r="C2960" s="132">
        <v>34698</v>
      </c>
      <c r="D2960" s="132">
        <v>171837</v>
      </c>
      <c r="E2960" s="132">
        <v>71691</v>
      </c>
      <c r="F2960" s="132">
        <v>124500</v>
      </c>
      <c r="G2960" s="132">
        <v>439940</v>
      </c>
      <c r="H2960" s="132">
        <v>15464</v>
      </c>
      <c r="I2960" s="132">
        <v>19393</v>
      </c>
      <c r="J2960" s="132">
        <v>23974</v>
      </c>
      <c r="K2960" s="132">
        <v>5940</v>
      </c>
      <c r="L2960" s="132">
        <v>300</v>
      </c>
      <c r="M2960" s="132">
        <v>46942</v>
      </c>
      <c r="N2960" s="132">
        <v>486882</v>
      </c>
      <c r="R2960" s="132">
        <v>72590</v>
      </c>
      <c r="S2960" s="132">
        <v>44500</v>
      </c>
      <c r="T2960" s="132">
        <v>137266</v>
      </c>
      <c r="U2960" s="132">
        <v>36975</v>
      </c>
      <c r="V2960" s="132">
        <v>21800</v>
      </c>
      <c r="W2960" s="132">
        <v>0</v>
      </c>
      <c r="X2960" s="132">
        <v>22542</v>
      </c>
      <c r="Y2960" s="132">
        <v>5000</v>
      </c>
      <c r="Z2960" s="132">
        <v>0</v>
      </c>
      <c r="AA2960" s="132">
        <v>0</v>
      </c>
      <c r="AB2960" s="132">
        <v>0</v>
      </c>
      <c r="AC2960" s="132">
        <v>11000</v>
      </c>
      <c r="AD2960" s="132">
        <v>0</v>
      </c>
      <c r="AE2960" s="132">
        <v>0</v>
      </c>
      <c r="AF2960" s="132">
        <v>21850</v>
      </c>
    </row>
    <row r="2961" spans="1:32">
      <c r="A2961" s="129">
        <v>40827</v>
      </c>
      <c r="B2961" s="132" t="e">
        <v>#N/A</v>
      </c>
      <c r="C2961" s="132" t="e">
        <v>#N/A</v>
      </c>
      <c r="D2961" s="132" t="e">
        <v>#N/A</v>
      </c>
      <c r="E2961" s="132" t="e">
        <v>#N/A</v>
      </c>
      <c r="F2961" s="132" t="e">
        <v>#N/A</v>
      </c>
      <c r="G2961" s="132" t="e">
        <v>#N/A</v>
      </c>
      <c r="H2961" s="132" t="e">
        <v>#N/A</v>
      </c>
      <c r="I2961" s="132" t="e">
        <v>#N/A</v>
      </c>
      <c r="J2961" s="132" t="e">
        <v>#N/A</v>
      </c>
      <c r="K2961" s="132" t="e">
        <v>#N/A</v>
      </c>
      <c r="L2961" s="132" t="e">
        <v>#N/A</v>
      </c>
      <c r="M2961" s="132" t="e">
        <v>#N/A</v>
      </c>
      <c r="N2961" s="132" t="e">
        <v>#N/A</v>
      </c>
      <c r="R2961" s="132" t="e">
        <v>#N/A</v>
      </c>
      <c r="S2961" s="132" t="e">
        <v>#N/A</v>
      </c>
      <c r="T2961" s="132" t="e">
        <v>#N/A</v>
      </c>
      <c r="U2961" s="132" t="e">
        <v>#N/A</v>
      </c>
      <c r="V2961" s="132" t="e">
        <v>#N/A</v>
      </c>
      <c r="W2961" s="132" t="e">
        <v>#N/A</v>
      </c>
      <c r="X2961" s="132" t="e">
        <v>#N/A</v>
      </c>
      <c r="Y2961" s="132" t="e">
        <v>#N/A</v>
      </c>
      <c r="Z2961" s="132" t="e">
        <v>#N/A</v>
      </c>
      <c r="AA2961" s="132" t="e">
        <v>#N/A</v>
      </c>
      <c r="AB2961" s="132" t="e">
        <v>#N/A</v>
      </c>
      <c r="AC2961" s="132" t="e">
        <v>#N/A</v>
      </c>
      <c r="AD2961" s="132" t="e">
        <v>#N/A</v>
      </c>
      <c r="AE2961" s="132" t="e">
        <v>#N/A</v>
      </c>
      <c r="AF2961" s="132" t="e">
        <v>#N/A</v>
      </c>
    </row>
    <row r="2962" spans="1:32">
      <c r="A2962" s="129">
        <v>40828</v>
      </c>
      <c r="B2962" s="132" t="e">
        <v>#N/A</v>
      </c>
      <c r="C2962" s="132" t="e">
        <v>#N/A</v>
      </c>
      <c r="D2962" s="132" t="e">
        <v>#N/A</v>
      </c>
      <c r="E2962" s="132" t="e">
        <v>#N/A</v>
      </c>
      <c r="F2962" s="132" t="e">
        <v>#N/A</v>
      </c>
      <c r="G2962" s="132" t="e">
        <v>#N/A</v>
      </c>
      <c r="H2962" s="132" t="e">
        <v>#N/A</v>
      </c>
      <c r="I2962" s="132" t="e">
        <v>#N/A</v>
      </c>
      <c r="J2962" s="132" t="e">
        <v>#N/A</v>
      </c>
      <c r="K2962" s="132" t="e">
        <v>#N/A</v>
      </c>
      <c r="L2962" s="132" t="e">
        <v>#N/A</v>
      </c>
      <c r="M2962" s="132" t="e">
        <v>#N/A</v>
      </c>
      <c r="N2962" s="132" t="e">
        <v>#N/A</v>
      </c>
      <c r="R2962" s="132" t="e">
        <v>#N/A</v>
      </c>
      <c r="S2962" s="132" t="e">
        <v>#N/A</v>
      </c>
      <c r="T2962" s="132" t="e">
        <v>#N/A</v>
      </c>
      <c r="U2962" s="132" t="e">
        <v>#N/A</v>
      </c>
      <c r="V2962" s="132" t="e">
        <v>#N/A</v>
      </c>
      <c r="W2962" s="132" t="e">
        <v>#N/A</v>
      </c>
      <c r="X2962" s="132" t="e">
        <v>#N/A</v>
      </c>
      <c r="Y2962" s="132" t="e">
        <v>#N/A</v>
      </c>
      <c r="Z2962" s="132" t="e">
        <v>#N/A</v>
      </c>
      <c r="AA2962" s="132" t="e">
        <v>#N/A</v>
      </c>
      <c r="AB2962" s="132" t="e">
        <v>#N/A</v>
      </c>
      <c r="AC2962" s="132" t="e">
        <v>#N/A</v>
      </c>
      <c r="AD2962" s="132" t="e">
        <v>#N/A</v>
      </c>
      <c r="AE2962" s="132" t="e">
        <v>#N/A</v>
      </c>
      <c r="AF2962" s="132" t="e">
        <v>#N/A</v>
      </c>
    </row>
    <row r="2963" spans="1:32">
      <c r="A2963" s="129">
        <v>40829</v>
      </c>
      <c r="B2963" s="132" t="e">
        <v>#N/A</v>
      </c>
      <c r="C2963" s="132" t="e">
        <v>#N/A</v>
      </c>
      <c r="D2963" s="132" t="e">
        <v>#N/A</v>
      </c>
      <c r="E2963" s="132" t="e">
        <v>#N/A</v>
      </c>
      <c r="F2963" s="132" t="e">
        <v>#N/A</v>
      </c>
      <c r="G2963" s="132" t="e">
        <v>#N/A</v>
      </c>
      <c r="H2963" s="132" t="e">
        <v>#N/A</v>
      </c>
      <c r="I2963" s="132" t="e">
        <v>#N/A</v>
      </c>
      <c r="J2963" s="132" t="e">
        <v>#N/A</v>
      </c>
      <c r="K2963" s="132" t="e">
        <v>#N/A</v>
      </c>
      <c r="L2963" s="132" t="e">
        <v>#N/A</v>
      </c>
      <c r="M2963" s="132" t="e">
        <v>#N/A</v>
      </c>
      <c r="N2963" s="132" t="e">
        <v>#N/A</v>
      </c>
      <c r="R2963" s="132" t="e">
        <v>#N/A</v>
      </c>
      <c r="S2963" s="132" t="e">
        <v>#N/A</v>
      </c>
      <c r="T2963" s="132" t="e">
        <v>#N/A</v>
      </c>
      <c r="U2963" s="132" t="e">
        <v>#N/A</v>
      </c>
      <c r="V2963" s="132" t="e">
        <v>#N/A</v>
      </c>
      <c r="W2963" s="132" t="e">
        <v>#N/A</v>
      </c>
      <c r="X2963" s="132" t="e">
        <v>#N/A</v>
      </c>
      <c r="Y2963" s="132" t="e">
        <v>#N/A</v>
      </c>
      <c r="Z2963" s="132" t="e">
        <v>#N/A</v>
      </c>
      <c r="AA2963" s="132" t="e">
        <v>#N/A</v>
      </c>
      <c r="AB2963" s="132" t="e">
        <v>#N/A</v>
      </c>
      <c r="AC2963" s="132" t="e">
        <v>#N/A</v>
      </c>
      <c r="AD2963" s="132" t="e">
        <v>#N/A</v>
      </c>
      <c r="AE2963" s="132" t="e">
        <v>#N/A</v>
      </c>
      <c r="AF2963" s="132" t="e">
        <v>#N/A</v>
      </c>
    </row>
    <row r="2964" spans="1:32">
      <c r="A2964" s="129">
        <v>40830</v>
      </c>
      <c r="B2964" s="132" t="e">
        <v>#N/A</v>
      </c>
      <c r="C2964" s="132" t="e">
        <v>#N/A</v>
      </c>
      <c r="D2964" s="132" t="e">
        <v>#N/A</v>
      </c>
      <c r="E2964" s="132" t="e">
        <v>#N/A</v>
      </c>
      <c r="F2964" s="132" t="e">
        <v>#N/A</v>
      </c>
      <c r="G2964" s="132" t="e">
        <v>#N/A</v>
      </c>
      <c r="H2964" s="132" t="e">
        <v>#N/A</v>
      </c>
      <c r="I2964" s="132" t="e">
        <v>#N/A</v>
      </c>
      <c r="J2964" s="132" t="e">
        <v>#N/A</v>
      </c>
      <c r="K2964" s="132" t="e">
        <v>#N/A</v>
      </c>
      <c r="L2964" s="132" t="e">
        <v>#N/A</v>
      </c>
      <c r="M2964" s="132" t="e">
        <v>#N/A</v>
      </c>
      <c r="N2964" s="132" t="e">
        <v>#N/A</v>
      </c>
      <c r="R2964" s="132" t="e">
        <v>#N/A</v>
      </c>
      <c r="S2964" s="132" t="e">
        <v>#N/A</v>
      </c>
      <c r="T2964" s="132" t="e">
        <v>#N/A</v>
      </c>
      <c r="U2964" s="132" t="e">
        <v>#N/A</v>
      </c>
      <c r="V2964" s="132" t="e">
        <v>#N/A</v>
      </c>
      <c r="W2964" s="132" t="e">
        <v>#N/A</v>
      </c>
      <c r="X2964" s="132" t="e">
        <v>#N/A</v>
      </c>
      <c r="Y2964" s="132" t="e">
        <v>#N/A</v>
      </c>
      <c r="Z2964" s="132" t="e">
        <v>#N/A</v>
      </c>
      <c r="AA2964" s="132" t="e">
        <v>#N/A</v>
      </c>
      <c r="AB2964" s="132" t="e">
        <v>#N/A</v>
      </c>
      <c r="AC2964" s="132" t="e">
        <v>#N/A</v>
      </c>
      <c r="AD2964" s="132" t="e">
        <v>#N/A</v>
      </c>
      <c r="AE2964" s="132" t="e">
        <v>#N/A</v>
      </c>
      <c r="AF2964" s="132" t="e">
        <v>#N/A</v>
      </c>
    </row>
    <row r="2965" spans="1:32">
      <c r="A2965" s="129">
        <v>40833</v>
      </c>
      <c r="B2965" s="132" t="e">
        <v>#N/A</v>
      </c>
      <c r="C2965" s="132" t="e">
        <v>#N/A</v>
      </c>
      <c r="D2965" s="132" t="e">
        <v>#N/A</v>
      </c>
      <c r="E2965" s="132" t="e">
        <v>#N/A</v>
      </c>
      <c r="F2965" s="132" t="e">
        <v>#N/A</v>
      </c>
      <c r="G2965" s="132" t="e">
        <v>#N/A</v>
      </c>
      <c r="H2965" s="132" t="e">
        <v>#N/A</v>
      </c>
      <c r="I2965" s="132" t="e">
        <v>#N/A</v>
      </c>
      <c r="J2965" s="132" t="e">
        <v>#N/A</v>
      </c>
      <c r="K2965" s="132" t="e">
        <v>#N/A</v>
      </c>
      <c r="L2965" s="132" t="e">
        <v>#N/A</v>
      </c>
      <c r="M2965" s="132" t="e">
        <v>#N/A</v>
      </c>
      <c r="N2965" s="132" t="e">
        <v>#N/A</v>
      </c>
      <c r="R2965" s="132" t="e">
        <v>#N/A</v>
      </c>
      <c r="S2965" s="132" t="e">
        <v>#N/A</v>
      </c>
      <c r="T2965" s="132" t="e">
        <v>#N/A</v>
      </c>
      <c r="U2965" s="132" t="e">
        <v>#N/A</v>
      </c>
      <c r="V2965" s="132" t="e">
        <v>#N/A</v>
      </c>
      <c r="W2965" s="132" t="e">
        <v>#N/A</v>
      </c>
      <c r="X2965" s="132" t="e">
        <v>#N/A</v>
      </c>
      <c r="Y2965" s="132" t="e">
        <v>#N/A</v>
      </c>
      <c r="Z2965" s="132" t="e">
        <v>#N/A</v>
      </c>
      <c r="AA2965" s="132" t="e">
        <v>#N/A</v>
      </c>
      <c r="AB2965" s="132" t="e">
        <v>#N/A</v>
      </c>
      <c r="AC2965" s="132" t="e">
        <v>#N/A</v>
      </c>
      <c r="AD2965" s="132" t="e">
        <v>#N/A</v>
      </c>
      <c r="AE2965" s="132" t="e">
        <v>#N/A</v>
      </c>
      <c r="AF2965" s="132" t="e">
        <v>#N/A</v>
      </c>
    </row>
    <row r="2966" spans="1:32">
      <c r="A2966" s="129">
        <v>40834</v>
      </c>
      <c r="B2966" s="132" t="e">
        <v>#N/A</v>
      </c>
      <c r="C2966" s="132" t="e">
        <v>#N/A</v>
      </c>
      <c r="D2966" s="132" t="e">
        <v>#N/A</v>
      </c>
      <c r="E2966" s="132" t="e">
        <v>#N/A</v>
      </c>
      <c r="F2966" s="132" t="e">
        <v>#N/A</v>
      </c>
      <c r="G2966" s="132" t="e">
        <v>#N/A</v>
      </c>
      <c r="H2966" s="132" t="e">
        <v>#N/A</v>
      </c>
      <c r="I2966" s="132" t="e">
        <v>#N/A</v>
      </c>
      <c r="J2966" s="132" t="e">
        <v>#N/A</v>
      </c>
      <c r="K2966" s="132" t="e">
        <v>#N/A</v>
      </c>
      <c r="L2966" s="132" t="e">
        <v>#N/A</v>
      </c>
      <c r="M2966" s="132" t="e">
        <v>#N/A</v>
      </c>
      <c r="N2966" s="132" t="e">
        <v>#N/A</v>
      </c>
      <c r="R2966" s="132" t="e">
        <v>#N/A</v>
      </c>
      <c r="S2966" s="132" t="e">
        <v>#N/A</v>
      </c>
      <c r="T2966" s="132" t="e">
        <v>#N/A</v>
      </c>
      <c r="U2966" s="132" t="e">
        <v>#N/A</v>
      </c>
      <c r="V2966" s="132" t="e">
        <v>#N/A</v>
      </c>
      <c r="W2966" s="132" t="e">
        <v>#N/A</v>
      </c>
      <c r="X2966" s="132" t="e">
        <v>#N/A</v>
      </c>
      <c r="Y2966" s="132" t="e">
        <v>#N/A</v>
      </c>
      <c r="Z2966" s="132" t="e">
        <v>#N/A</v>
      </c>
      <c r="AA2966" s="132" t="e">
        <v>#N/A</v>
      </c>
      <c r="AB2966" s="132" t="e">
        <v>#N/A</v>
      </c>
      <c r="AC2966" s="132" t="e">
        <v>#N/A</v>
      </c>
      <c r="AD2966" s="132" t="e">
        <v>#N/A</v>
      </c>
      <c r="AE2966" s="132" t="e">
        <v>#N/A</v>
      </c>
      <c r="AF2966" s="132" t="e">
        <v>#N/A</v>
      </c>
    </row>
    <row r="2967" spans="1:32">
      <c r="A2967" s="129">
        <v>40835</v>
      </c>
      <c r="B2967" s="132" t="e">
        <v>#N/A</v>
      </c>
      <c r="C2967" s="132" t="e">
        <v>#N/A</v>
      </c>
      <c r="D2967" s="132" t="e">
        <v>#N/A</v>
      </c>
      <c r="E2967" s="132" t="e">
        <v>#N/A</v>
      </c>
      <c r="F2967" s="132" t="e">
        <v>#N/A</v>
      </c>
      <c r="G2967" s="132" t="e">
        <v>#N/A</v>
      </c>
      <c r="H2967" s="132" t="e">
        <v>#N/A</v>
      </c>
      <c r="I2967" s="132" t="e">
        <v>#N/A</v>
      </c>
      <c r="J2967" s="132" t="e">
        <v>#N/A</v>
      </c>
      <c r="K2967" s="132" t="e">
        <v>#N/A</v>
      </c>
      <c r="L2967" s="132" t="e">
        <v>#N/A</v>
      </c>
      <c r="M2967" s="132" t="e">
        <v>#N/A</v>
      </c>
      <c r="N2967" s="132" t="e">
        <v>#N/A</v>
      </c>
      <c r="R2967" s="132" t="e">
        <v>#N/A</v>
      </c>
      <c r="S2967" s="132" t="e">
        <v>#N/A</v>
      </c>
      <c r="T2967" s="132" t="e">
        <v>#N/A</v>
      </c>
      <c r="U2967" s="132" t="e">
        <v>#N/A</v>
      </c>
      <c r="V2967" s="132" t="e">
        <v>#N/A</v>
      </c>
      <c r="W2967" s="132" t="e">
        <v>#N/A</v>
      </c>
      <c r="X2967" s="132" t="e">
        <v>#N/A</v>
      </c>
      <c r="Y2967" s="132" t="e">
        <v>#N/A</v>
      </c>
      <c r="Z2967" s="132" t="e">
        <v>#N/A</v>
      </c>
      <c r="AA2967" s="132" t="e">
        <v>#N/A</v>
      </c>
      <c r="AB2967" s="132" t="e">
        <v>#N/A</v>
      </c>
      <c r="AC2967" s="132" t="e">
        <v>#N/A</v>
      </c>
      <c r="AD2967" s="132" t="e">
        <v>#N/A</v>
      </c>
      <c r="AE2967" s="132" t="e">
        <v>#N/A</v>
      </c>
      <c r="AF2967" s="132" t="e">
        <v>#N/A</v>
      </c>
    </row>
    <row r="2968" spans="1:32">
      <c r="A2968" s="129">
        <v>40836</v>
      </c>
      <c r="B2968" s="132">
        <v>1033454</v>
      </c>
      <c r="C2968" s="132">
        <v>79224</v>
      </c>
      <c r="D2968" s="132">
        <v>346163</v>
      </c>
      <c r="E2968" s="132">
        <v>135669</v>
      </c>
      <c r="F2968" s="132">
        <v>291550</v>
      </c>
      <c r="G2968" s="132">
        <v>932609</v>
      </c>
      <c r="H2968" s="132">
        <v>36810</v>
      </c>
      <c r="I2968" s="132">
        <v>38183</v>
      </c>
      <c r="J2968" s="132">
        <v>49733</v>
      </c>
      <c r="K2968" s="132">
        <v>19352</v>
      </c>
      <c r="L2968" s="132">
        <v>1300</v>
      </c>
      <c r="M2968" s="132">
        <v>100845</v>
      </c>
      <c r="N2968" s="132">
        <v>1033454</v>
      </c>
      <c r="R2968" s="132">
        <v>113290</v>
      </c>
      <c r="S2968" s="132">
        <v>77500</v>
      </c>
      <c r="T2968" s="132">
        <v>223989</v>
      </c>
      <c r="U2968" s="132">
        <v>46825</v>
      </c>
      <c r="V2968" s="132">
        <v>32900</v>
      </c>
      <c r="W2968" s="132">
        <v>3520</v>
      </c>
      <c r="X2968" s="132">
        <v>52008</v>
      </c>
      <c r="Y2968" s="132">
        <v>15500</v>
      </c>
      <c r="Z2968" s="132">
        <v>5950</v>
      </c>
      <c r="AA2968" s="132">
        <v>8800</v>
      </c>
      <c r="AB2968" s="132">
        <v>0</v>
      </c>
      <c r="AC2968" s="132">
        <v>11000</v>
      </c>
      <c r="AD2968" s="132">
        <v>0</v>
      </c>
      <c r="AE2968" s="132">
        <v>0</v>
      </c>
      <c r="AF2968" s="132">
        <v>30984</v>
      </c>
    </row>
    <row r="2969" spans="1:32">
      <c r="A2969" s="129">
        <v>40837</v>
      </c>
      <c r="B2969" s="132" t="e">
        <v>#N/A</v>
      </c>
      <c r="C2969" s="132" t="e">
        <v>#N/A</v>
      </c>
      <c r="D2969" s="132" t="e">
        <v>#N/A</v>
      </c>
      <c r="E2969" s="132" t="e">
        <v>#N/A</v>
      </c>
      <c r="F2969" s="132" t="e">
        <v>#N/A</v>
      </c>
      <c r="G2969" s="132" t="e">
        <v>#N/A</v>
      </c>
      <c r="H2969" s="132" t="e">
        <v>#N/A</v>
      </c>
      <c r="I2969" s="132" t="e">
        <v>#N/A</v>
      </c>
      <c r="J2969" s="132" t="e">
        <v>#N/A</v>
      </c>
      <c r="K2969" s="132" t="e">
        <v>#N/A</v>
      </c>
      <c r="L2969" s="132" t="e">
        <v>#N/A</v>
      </c>
      <c r="M2969" s="132" t="e">
        <v>#N/A</v>
      </c>
      <c r="N2969" s="132" t="e">
        <v>#N/A</v>
      </c>
      <c r="R2969" s="132" t="e">
        <v>#N/A</v>
      </c>
      <c r="S2969" s="132" t="e">
        <v>#N/A</v>
      </c>
      <c r="T2969" s="132" t="e">
        <v>#N/A</v>
      </c>
      <c r="U2969" s="132" t="e">
        <v>#N/A</v>
      </c>
      <c r="V2969" s="132" t="e">
        <v>#N/A</v>
      </c>
      <c r="W2969" s="132" t="e">
        <v>#N/A</v>
      </c>
      <c r="X2969" s="132" t="e">
        <v>#N/A</v>
      </c>
      <c r="Y2969" s="132" t="e">
        <v>#N/A</v>
      </c>
      <c r="Z2969" s="132" t="e">
        <v>#N/A</v>
      </c>
      <c r="AA2969" s="132" t="e">
        <v>#N/A</v>
      </c>
      <c r="AB2969" s="132" t="e">
        <v>#N/A</v>
      </c>
      <c r="AC2969" s="132" t="e">
        <v>#N/A</v>
      </c>
      <c r="AD2969" s="132" t="e">
        <v>#N/A</v>
      </c>
      <c r="AE2969" s="132" t="e">
        <v>#N/A</v>
      </c>
      <c r="AF2969" s="132" t="e">
        <v>#N/A</v>
      </c>
    </row>
    <row r="2970" spans="1:32">
      <c r="A2970" s="129">
        <v>40840</v>
      </c>
      <c r="B2970" s="132" t="e">
        <v>#N/A</v>
      </c>
      <c r="C2970" s="132" t="e">
        <v>#N/A</v>
      </c>
      <c r="D2970" s="132" t="e">
        <v>#N/A</v>
      </c>
      <c r="E2970" s="132" t="e">
        <v>#N/A</v>
      </c>
      <c r="F2970" s="132" t="e">
        <v>#N/A</v>
      </c>
      <c r="G2970" s="132" t="e">
        <v>#N/A</v>
      </c>
      <c r="H2970" s="132" t="e">
        <v>#N/A</v>
      </c>
      <c r="I2970" s="132" t="e">
        <v>#N/A</v>
      </c>
      <c r="J2970" s="132" t="e">
        <v>#N/A</v>
      </c>
      <c r="K2970" s="132" t="e">
        <v>#N/A</v>
      </c>
      <c r="L2970" s="132" t="e">
        <v>#N/A</v>
      </c>
      <c r="M2970" s="132" t="e">
        <v>#N/A</v>
      </c>
      <c r="N2970" s="132" t="e">
        <v>#N/A</v>
      </c>
      <c r="R2970" s="132" t="e">
        <v>#N/A</v>
      </c>
      <c r="S2970" s="132" t="e">
        <v>#N/A</v>
      </c>
      <c r="T2970" s="132" t="e">
        <v>#N/A</v>
      </c>
      <c r="U2970" s="132" t="e">
        <v>#N/A</v>
      </c>
      <c r="V2970" s="132" t="e">
        <v>#N/A</v>
      </c>
      <c r="W2970" s="132" t="e">
        <v>#N/A</v>
      </c>
      <c r="X2970" s="132" t="e">
        <v>#N/A</v>
      </c>
      <c r="Y2970" s="132" t="e">
        <v>#N/A</v>
      </c>
      <c r="Z2970" s="132" t="e">
        <v>#N/A</v>
      </c>
      <c r="AA2970" s="132" t="e">
        <v>#N/A</v>
      </c>
      <c r="AB2970" s="132" t="e">
        <v>#N/A</v>
      </c>
      <c r="AC2970" s="132" t="e">
        <v>#N/A</v>
      </c>
      <c r="AD2970" s="132" t="e">
        <v>#N/A</v>
      </c>
      <c r="AE2970" s="132" t="e">
        <v>#N/A</v>
      </c>
      <c r="AF2970" s="132" t="e">
        <v>#N/A</v>
      </c>
    </row>
    <row r="2971" spans="1:32">
      <c r="A2971" s="129">
        <v>40841</v>
      </c>
      <c r="B2971" s="132" t="e">
        <v>#N/A</v>
      </c>
      <c r="C2971" s="132" t="e">
        <v>#N/A</v>
      </c>
      <c r="D2971" s="132" t="e">
        <v>#N/A</v>
      </c>
      <c r="E2971" s="132" t="e">
        <v>#N/A</v>
      </c>
      <c r="F2971" s="132" t="e">
        <v>#N/A</v>
      </c>
      <c r="G2971" s="132" t="e">
        <v>#N/A</v>
      </c>
      <c r="H2971" s="132" t="e">
        <v>#N/A</v>
      </c>
      <c r="I2971" s="132" t="e">
        <v>#N/A</v>
      </c>
      <c r="J2971" s="132" t="e">
        <v>#N/A</v>
      </c>
      <c r="K2971" s="132" t="e">
        <v>#N/A</v>
      </c>
      <c r="L2971" s="132" t="e">
        <v>#N/A</v>
      </c>
      <c r="M2971" s="132" t="e">
        <v>#N/A</v>
      </c>
      <c r="N2971" s="132" t="e">
        <v>#N/A</v>
      </c>
      <c r="R2971" s="132" t="e">
        <v>#N/A</v>
      </c>
      <c r="S2971" s="132" t="e">
        <v>#N/A</v>
      </c>
      <c r="T2971" s="132" t="e">
        <v>#N/A</v>
      </c>
      <c r="U2971" s="132" t="e">
        <v>#N/A</v>
      </c>
      <c r="V2971" s="132" t="e">
        <v>#N/A</v>
      </c>
      <c r="W2971" s="132" t="e">
        <v>#N/A</v>
      </c>
      <c r="X2971" s="132" t="e">
        <v>#N/A</v>
      </c>
      <c r="Y2971" s="132" t="e">
        <v>#N/A</v>
      </c>
      <c r="Z2971" s="132" t="e">
        <v>#N/A</v>
      </c>
      <c r="AA2971" s="132" t="e">
        <v>#N/A</v>
      </c>
      <c r="AB2971" s="132" t="e">
        <v>#N/A</v>
      </c>
      <c r="AC2971" s="132" t="e">
        <v>#N/A</v>
      </c>
      <c r="AD2971" s="132" t="e">
        <v>#N/A</v>
      </c>
      <c r="AE2971" s="132" t="e">
        <v>#N/A</v>
      </c>
      <c r="AF2971" s="132" t="e">
        <v>#N/A</v>
      </c>
    </row>
    <row r="2972" spans="1:32">
      <c r="A2972" s="129">
        <v>40842</v>
      </c>
      <c r="B2972" s="132" t="e">
        <v>#N/A</v>
      </c>
      <c r="C2972" s="132" t="e">
        <v>#N/A</v>
      </c>
      <c r="D2972" s="132" t="e">
        <v>#N/A</v>
      </c>
      <c r="E2972" s="132" t="e">
        <v>#N/A</v>
      </c>
      <c r="F2972" s="132" t="e">
        <v>#N/A</v>
      </c>
      <c r="G2972" s="132" t="e">
        <v>#N/A</v>
      </c>
      <c r="H2972" s="132" t="e">
        <v>#N/A</v>
      </c>
      <c r="I2972" s="132" t="e">
        <v>#N/A</v>
      </c>
      <c r="J2972" s="132" t="e">
        <v>#N/A</v>
      </c>
      <c r="K2972" s="132" t="e">
        <v>#N/A</v>
      </c>
      <c r="L2972" s="132" t="e">
        <v>#N/A</v>
      </c>
      <c r="M2972" s="132" t="e">
        <v>#N/A</v>
      </c>
      <c r="N2972" s="132" t="e">
        <v>#N/A</v>
      </c>
      <c r="R2972" s="132" t="e">
        <v>#N/A</v>
      </c>
      <c r="S2972" s="132" t="e">
        <v>#N/A</v>
      </c>
      <c r="T2972" s="132" t="e">
        <v>#N/A</v>
      </c>
      <c r="U2972" s="132" t="e">
        <v>#N/A</v>
      </c>
      <c r="V2972" s="132" t="e">
        <v>#N/A</v>
      </c>
      <c r="W2972" s="132" t="e">
        <v>#N/A</v>
      </c>
      <c r="X2972" s="132" t="e">
        <v>#N/A</v>
      </c>
      <c r="Y2972" s="132" t="e">
        <v>#N/A</v>
      </c>
      <c r="Z2972" s="132" t="e">
        <v>#N/A</v>
      </c>
      <c r="AA2972" s="132" t="e">
        <v>#N/A</v>
      </c>
      <c r="AB2972" s="132" t="e">
        <v>#N/A</v>
      </c>
      <c r="AC2972" s="132" t="e">
        <v>#N/A</v>
      </c>
      <c r="AD2972" s="132" t="e">
        <v>#N/A</v>
      </c>
      <c r="AE2972" s="132" t="e">
        <v>#N/A</v>
      </c>
      <c r="AF2972" s="132" t="e">
        <v>#N/A</v>
      </c>
    </row>
    <row r="2973" spans="1:32">
      <c r="A2973" s="129">
        <v>40843</v>
      </c>
      <c r="B2973" s="132" t="e">
        <v>#N/A</v>
      </c>
      <c r="C2973" s="132" t="e">
        <v>#N/A</v>
      </c>
      <c r="D2973" s="132" t="e">
        <v>#N/A</v>
      </c>
      <c r="E2973" s="132" t="e">
        <v>#N/A</v>
      </c>
      <c r="F2973" s="132" t="e">
        <v>#N/A</v>
      </c>
      <c r="G2973" s="132" t="e">
        <v>#N/A</v>
      </c>
      <c r="H2973" s="132" t="e">
        <v>#N/A</v>
      </c>
      <c r="I2973" s="132" t="e">
        <v>#N/A</v>
      </c>
      <c r="J2973" s="132" t="e">
        <v>#N/A</v>
      </c>
      <c r="K2973" s="132" t="e">
        <v>#N/A</v>
      </c>
      <c r="L2973" s="132" t="e">
        <v>#N/A</v>
      </c>
      <c r="M2973" s="132" t="e">
        <v>#N/A</v>
      </c>
      <c r="N2973" s="132" t="e">
        <v>#N/A</v>
      </c>
      <c r="R2973" s="132" t="e">
        <v>#N/A</v>
      </c>
      <c r="S2973" s="132" t="e">
        <v>#N/A</v>
      </c>
      <c r="T2973" s="132" t="e">
        <v>#N/A</v>
      </c>
      <c r="U2973" s="132" t="e">
        <v>#N/A</v>
      </c>
      <c r="V2973" s="132" t="e">
        <v>#N/A</v>
      </c>
      <c r="W2973" s="132" t="e">
        <v>#N/A</v>
      </c>
      <c r="X2973" s="132" t="e">
        <v>#N/A</v>
      </c>
      <c r="Y2973" s="132" t="e">
        <v>#N/A</v>
      </c>
      <c r="Z2973" s="132" t="e">
        <v>#N/A</v>
      </c>
      <c r="AA2973" s="132" t="e">
        <v>#N/A</v>
      </c>
      <c r="AB2973" s="132" t="e">
        <v>#N/A</v>
      </c>
      <c r="AC2973" s="132" t="e">
        <v>#N/A</v>
      </c>
      <c r="AD2973" s="132" t="e">
        <v>#N/A</v>
      </c>
      <c r="AE2973" s="132" t="e">
        <v>#N/A</v>
      </c>
      <c r="AF2973" s="132" t="e">
        <v>#N/A</v>
      </c>
    </row>
    <row r="2974" spans="1:32">
      <c r="A2974" s="129">
        <v>40844</v>
      </c>
      <c r="B2974" s="132" t="e">
        <v>#N/A</v>
      </c>
      <c r="C2974" s="132" t="e">
        <v>#N/A</v>
      </c>
      <c r="D2974" s="132" t="e">
        <v>#N/A</v>
      </c>
      <c r="E2974" s="132" t="e">
        <v>#N/A</v>
      </c>
      <c r="F2974" s="132" t="e">
        <v>#N/A</v>
      </c>
      <c r="G2974" s="132" t="e">
        <v>#N/A</v>
      </c>
      <c r="H2974" s="132" t="e">
        <v>#N/A</v>
      </c>
      <c r="I2974" s="132" t="e">
        <v>#N/A</v>
      </c>
      <c r="J2974" s="132" t="e">
        <v>#N/A</v>
      </c>
      <c r="K2974" s="132" t="e">
        <v>#N/A</v>
      </c>
      <c r="L2974" s="132" t="e">
        <v>#N/A</v>
      </c>
      <c r="M2974" s="132" t="e">
        <v>#N/A</v>
      </c>
      <c r="N2974" s="132" t="e">
        <v>#N/A</v>
      </c>
      <c r="R2974" s="132" t="e">
        <v>#N/A</v>
      </c>
      <c r="S2974" s="132" t="e">
        <v>#N/A</v>
      </c>
      <c r="T2974" s="132" t="e">
        <v>#N/A</v>
      </c>
      <c r="U2974" s="132" t="e">
        <v>#N/A</v>
      </c>
      <c r="V2974" s="132" t="e">
        <v>#N/A</v>
      </c>
      <c r="W2974" s="132" t="e">
        <v>#N/A</v>
      </c>
      <c r="X2974" s="132" t="e">
        <v>#N/A</v>
      </c>
      <c r="Y2974" s="132" t="e">
        <v>#N/A</v>
      </c>
      <c r="Z2974" s="132" t="e">
        <v>#N/A</v>
      </c>
      <c r="AA2974" s="132" t="e">
        <v>#N/A</v>
      </c>
      <c r="AB2974" s="132" t="e">
        <v>#N/A</v>
      </c>
      <c r="AC2974" s="132" t="e">
        <v>#N/A</v>
      </c>
      <c r="AD2974" s="132" t="e">
        <v>#N/A</v>
      </c>
      <c r="AE2974" s="132" t="e">
        <v>#N/A</v>
      </c>
      <c r="AF2974" s="132" t="e">
        <v>#N/A</v>
      </c>
    </row>
    <row r="2975" spans="1:32">
      <c r="A2975" s="129">
        <v>40847</v>
      </c>
      <c r="B2975" s="132">
        <v>1684077</v>
      </c>
      <c r="C2975" s="132">
        <v>141707</v>
      </c>
      <c r="D2975" s="132">
        <v>645423</v>
      </c>
      <c r="E2975" s="132">
        <v>188679</v>
      </c>
      <c r="F2975" s="132">
        <v>448900</v>
      </c>
      <c r="G2975" s="132">
        <v>1539982</v>
      </c>
      <c r="H2975" s="132">
        <v>57750</v>
      </c>
      <c r="I2975" s="132">
        <v>55948</v>
      </c>
      <c r="J2975" s="132">
        <v>74493</v>
      </c>
      <c r="K2975" s="132">
        <v>25402</v>
      </c>
      <c r="L2975" s="132">
        <v>3600</v>
      </c>
      <c r="M2975" s="132">
        <v>144095</v>
      </c>
      <c r="N2975" s="132">
        <v>1684077</v>
      </c>
      <c r="R2975" s="132">
        <v>191590</v>
      </c>
      <c r="S2975" s="132">
        <v>201750</v>
      </c>
      <c r="T2975" s="132">
        <v>366089</v>
      </c>
      <c r="U2975" s="132">
        <v>95050</v>
      </c>
      <c r="V2975" s="132">
        <v>61100</v>
      </c>
      <c r="W2975" s="132">
        <v>3520</v>
      </c>
      <c r="X2975" s="132">
        <v>72928</v>
      </c>
      <c r="Y2975" s="132">
        <v>25210</v>
      </c>
      <c r="Z2975" s="132">
        <v>10850</v>
      </c>
      <c r="AA2975" s="132">
        <v>16800</v>
      </c>
      <c r="AB2975" s="132">
        <v>0</v>
      </c>
      <c r="AC2975" s="132">
        <v>11000</v>
      </c>
      <c r="AD2975" s="132">
        <v>2500</v>
      </c>
      <c r="AE2975" s="132">
        <v>47385</v>
      </c>
      <c r="AF2975" s="132">
        <v>44064</v>
      </c>
    </row>
    <row r="2976" spans="1:32">
      <c r="A2976" s="129">
        <v>40848</v>
      </c>
      <c r="B2976" s="132" t="e">
        <v>#N/A</v>
      </c>
      <c r="C2976" s="132" t="e">
        <v>#N/A</v>
      </c>
      <c r="D2976" s="132" t="e">
        <v>#N/A</v>
      </c>
      <c r="E2976" s="132" t="e">
        <v>#N/A</v>
      </c>
      <c r="F2976" s="132" t="e">
        <v>#N/A</v>
      </c>
      <c r="G2976" s="132" t="e">
        <v>#N/A</v>
      </c>
      <c r="H2976" s="132" t="e">
        <v>#N/A</v>
      </c>
      <c r="I2976" s="132" t="e">
        <v>#N/A</v>
      </c>
      <c r="J2976" s="132" t="e">
        <v>#N/A</v>
      </c>
      <c r="K2976" s="132" t="e">
        <v>#N/A</v>
      </c>
      <c r="L2976" s="132" t="e">
        <v>#N/A</v>
      </c>
      <c r="M2976" s="132" t="e">
        <v>#N/A</v>
      </c>
      <c r="N2976" s="132" t="e">
        <v>#N/A</v>
      </c>
      <c r="R2976" s="132" t="e">
        <v>#N/A</v>
      </c>
      <c r="S2976" s="132" t="e">
        <v>#N/A</v>
      </c>
      <c r="T2976" s="132" t="e">
        <v>#N/A</v>
      </c>
      <c r="U2976" s="132" t="e">
        <v>#N/A</v>
      </c>
      <c r="V2976" s="132" t="e">
        <v>#N/A</v>
      </c>
      <c r="W2976" s="132" t="e">
        <v>#N/A</v>
      </c>
      <c r="X2976" s="132" t="e">
        <v>#N/A</v>
      </c>
      <c r="Y2976" s="132" t="e">
        <v>#N/A</v>
      </c>
      <c r="Z2976" s="132" t="e">
        <v>#N/A</v>
      </c>
      <c r="AA2976" s="132" t="e">
        <v>#N/A</v>
      </c>
      <c r="AB2976" s="132" t="e">
        <v>#N/A</v>
      </c>
      <c r="AC2976" s="132" t="e">
        <v>#N/A</v>
      </c>
      <c r="AD2976" s="132" t="e">
        <v>#N/A</v>
      </c>
      <c r="AE2976" s="132" t="e">
        <v>#N/A</v>
      </c>
      <c r="AF2976" s="132" t="e">
        <v>#N/A</v>
      </c>
    </row>
    <row r="2977" spans="1:32">
      <c r="A2977" s="129">
        <v>40849</v>
      </c>
      <c r="B2977" s="132" t="e">
        <v>#N/A</v>
      </c>
      <c r="C2977" s="132" t="e">
        <v>#N/A</v>
      </c>
      <c r="D2977" s="132" t="e">
        <v>#N/A</v>
      </c>
      <c r="E2977" s="132" t="e">
        <v>#N/A</v>
      </c>
      <c r="F2977" s="132" t="e">
        <v>#N/A</v>
      </c>
      <c r="G2977" s="132" t="e">
        <v>#N/A</v>
      </c>
      <c r="H2977" s="132" t="e">
        <v>#N/A</v>
      </c>
      <c r="I2977" s="132" t="e">
        <v>#N/A</v>
      </c>
      <c r="J2977" s="132" t="e">
        <v>#N/A</v>
      </c>
      <c r="K2977" s="132" t="e">
        <v>#N/A</v>
      </c>
      <c r="L2977" s="132" t="e">
        <v>#N/A</v>
      </c>
      <c r="M2977" s="132" t="e">
        <v>#N/A</v>
      </c>
      <c r="N2977" s="132" t="e">
        <v>#N/A</v>
      </c>
      <c r="R2977" s="132" t="e">
        <v>#N/A</v>
      </c>
      <c r="S2977" s="132" t="e">
        <v>#N/A</v>
      </c>
      <c r="T2977" s="132" t="e">
        <v>#N/A</v>
      </c>
      <c r="U2977" s="132" t="e">
        <v>#N/A</v>
      </c>
      <c r="V2977" s="132" t="e">
        <v>#N/A</v>
      </c>
      <c r="W2977" s="132" t="e">
        <v>#N/A</v>
      </c>
      <c r="X2977" s="132" t="e">
        <v>#N/A</v>
      </c>
      <c r="Y2977" s="132" t="e">
        <v>#N/A</v>
      </c>
      <c r="Z2977" s="132" t="e">
        <v>#N/A</v>
      </c>
      <c r="AA2977" s="132" t="e">
        <v>#N/A</v>
      </c>
      <c r="AB2977" s="132" t="e">
        <v>#N/A</v>
      </c>
      <c r="AC2977" s="132" t="e">
        <v>#N/A</v>
      </c>
      <c r="AD2977" s="132" t="e">
        <v>#N/A</v>
      </c>
      <c r="AE2977" s="132" t="e">
        <v>#N/A</v>
      </c>
      <c r="AF2977" s="132" t="e">
        <v>#N/A</v>
      </c>
    </row>
    <row r="2978" spans="1:32">
      <c r="A2978" s="129">
        <v>40850</v>
      </c>
      <c r="B2978" s="132" t="e">
        <v>#N/A</v>
      </c>
      <c r="C2978" s="132" t="e">
        <v>#N/A</v>
      </c>
      <c r="D2978" s="132" t="e">
        <v>#N/A</v>
      </c>
      <c r="E2978" s="132" t="e">
        <v>#N/A</v>
      </c>
      <c r="F2978" s="132" t="e">
        <v>#N/A</v>
      </c>
      <c r="G2978" s="132" t="e">
        <v>#N/A</v>
      </c>
      <c r="H2978" s="132" t="e">
        <v>#N/A</v>
      </c>
      <c r="I2978" s="132" t="e">
        <v>#N/A</v>
      </c>
      <c r="J2978" s="132" t="e">
        <v>#N/A</v>
      </c>
      <c r="K2978" s="132" t="e">
        <v>#N/A</v>
      </c>
      <c r="L2978" s="132" t="e">
        <v>#N/A</v>
      </c>
      <c r="M2978" s="132" t="e">
        <v>#N/A</v>
      </c>
      <c r="N2978" s="132" t="e">
        <v>#N/A</v>
      </c>
      <c r="R2978" s="132" t="e">
        <v>#N/A</v>
      </c>
      <c r="S2978" s="132" t="e">
        <v>#N/A</v>
      </c>
      <c r="T2978" s="132" t="e">
        <v>#N/A</v>
      </c>
      <c r="U2978" s="132" t="e">
        <v>#N/A</v>
      </c>
      <c r="V2978" s="132" t="e">
        <v>#N/A</v>
      </c>
      <c r="W2978" s="132" t="e">
        <v>#N/A</v>
      </c>
      <c r="X2978" s="132" t="e">
        <v>#N/A</v>
      </c>
      <c r="Y2978" s="132" t="e">
        <v>#N/A</v>
      </c>
      <c r="Z2978" s="132" t="e">
        <v>#N/A</v>
      </c>
      <c r="AA2978" s="132" t="e">
        <v>#N/A</v>
      </c>
      <c r="AB2978" s="132" t="e">
        <v>#N/A</v>
      </c>
      <c r="AC2978" s="132" t="e">
        <v>#N/A</v>
      </c>
      <c r="AD2978" s="132" t="e">
        <v>#N/A</v>
      </c>
      <c r="AE2978" s="132" t="e">
        <v>#N/A</v>
      </c>
      <c r="AF2978" s="132" t="e">
        <v>#N/A</v>
      </c>
    </row>
    <row r="2979" spans="1:32">
      <c r="A2979" s="129">
        <v>40851</v>
      </c>
      <c r="B2979" s="132" t="e">
        <v>#N/A</v>
      </c>
      <c r="C2979" s="132" t="e">
        <v>#N/A</v>
      </c>
      <c r="D2979" s="132" t="e">
        <v>#N/A</v>
      </c>
      <c r="E2979" s="132" t="e">
        <v>#N/A</v>
      </c>
      <c r="F2979" s="132" t="e">
        <v>#N/A</v>
      </c>
      <c r="G2979" s="132" t="e">
        <v>#N/A</v>
      </c>
      <c r="H2979" s="132" t="e">
        <v>#N/A</v>
      </c>
      <c r="I2979" s="132" t="e">
        <v>#N/A</v>
      </c>
      <c r="J2979" s="132" t="e">
        <v>#N/A</v>
      </c>
      <c r="K2979" s="132" t="e">
        <v>#N/A</v>
      </c>
      <c r="L2979" s="132" t="e">
        <v>#N/A</v>
      </c>
      <c r="M2979" s="132" t="e">
        <v>#N/A</v>
      </c>
      <c r="N2979" s="132" t="e">
        <v>#N/A</v>
      </c>
      <c r="R2979" s="132" t="e">
        <v>#N/A</v>
      </c>
      <c r="S2979" s="132" t="e">
        <v>#N/A</v>
      </c>
      <c r="T2979" s="132" t="e">
        <v>#N/A</v>
      </c>
      <c r="U2979" s="132" t="e">
        <v>#N/A</v>
      </c>
      <c r="V2979" s="132" t="e">
        <v>#N/A</v>
      </c>
      <c r="W2979" s="132" t="e">
        <v>#N/A</v>
      </c>
      <c r="X2979" s="132" t="e">
        <v>#N/A</v>
      </c>
      <c r="Y2979" s="132" t="e">
        <v>#N/A</v>
      </c>
      <c r="Z2979" s="132" t="e">
        <v>#N/A</v>
      </c>
      <c r="AA2979" s="132" t="e">
        <v>#N/A</v>
      </c>
      <c r="AB2979" s="132" t="e">
        <v>#N/A</v>
      </c>
      <c r="AC2979" s="132" t="e">
        <v>#N/A</v>
      </c>
      <c r="AD2979" s="132" t="e">
        <v>#N/A</v>
      </c>
      <c r="AE2979" s="132" t="e">
        <v>#N/A</v>
      </c>
      <c r="AF2979" s="132" t="e">
        <v>#N/A</v>
      </c>
    </row>
    <row r="2980" spans="1:32">
      <c r="A2980" s="129">
        <v>40854</v>
      </c>
      <c r="B2980" s="132" t="e">
        <v>#N/A</v>
      </c>
      <c r="C2980" s="132" t="e">
        <v>#N/A</v>
      </c>
      <c r="D2980" s="132" t="e">
        <v>#N/A</v>
      </c>
      <c r="E2980" s="132" t="e">
        <v>#N/A</v>
      </c>
      <c r="F2980" s="132" t="e">
        <v>#N/A</v>
      </c>
      <c r="G2980" s="132" t="e">
        <v>#N/A</v>
      </c>
      <c r="H2980" s="132" t="e">
        <v>#N/A</v>
      </c>
      <c r="I2980" s="132" t="e">
        <v>#N/A</v>
      </c>
      <c r="J2980" s="132" t="e">
        <v>#N/A</v>
      </c>
      <c r="K2980" s="132" t="e">
        <v>#N/A</v>
      </c>
      <c r="L2980" s="132" t="e">
        <v>#N/A</v>
      </c>
      <c r="M2980" s="132" t="e">
        <v>#N/A</v>
      </c>
      <c r="N2980" s="132" t="e">
        <v>#N/A</v>
      </c>
      <c r="R2980" s="132" t="e">
        <v>#N/A</v>
      </c>
      <c r="S2980" s="132" t="e">
        <v>#N/A</v>
      </c>
      <c r="T2980" s="132" t="e">
        <v>#N/A</v>
      </c>
      <c r="U2980" s="132" t="e">
        <v>#N/A</v>
      </c>
      <c r="V2980" s="132" t="e">
        <v>#N/A</v>
      </c>
      <c r="W2980" s="132" t="e">
        <v>#N/A</v>
      </c>
      <c r="X2980" s="132" t="e">
        <v>#N/A</v>
      </c>
      <c r="Y2980" s="132" t="e">
        <v>#N/A</v>
      </c>
      <c r="Z2980" s="132" t="e">
        <v>#N/A</v>
      </c>
      <c r="AA2980" s="132" t="e">
        <v>#N/A</v>
      </c>
      <c r="AB2980" s="132" t="e">
        <v>#N/A</v>
      </c>
      <c r="AC2980" s="132" t="e">
        <v>#N/A</v>
      </c>
      <c r="AD2980" s="132" t="e">
        <v>#N/A</v>
      </c>
      <c r="AE2980" s="132" t="e">
        <v>#N/A</v>
      </c>
      <c r="AF2980" s="132" t="e">
        <v>#N/A</v>
      </c>
    </row>
    <row r="2981" spans="1:32">
      <c r="A2981" s="129">
        <v>40855</v>
      </c>
      <c r="B2981" s="132" t="e">
        <v>#N/A</v>
      </c>
      <c r="C2981" s="132" t="e">
        <v>#N/A</v>
      </c>
      <c r="D2981" s="132" t="e">
        <v>#N/A</v>
      </c>
      <c r="E2981" s="132" t="e">
        <v>#N/A</v>
      </c>
      <c r="F2981" s="132" t="e">
        <v>#N/A</v>
      </c>
      <c r="G2981" s="132" t="e">
        <v>#N/A</v>
      </c>
      <c r="H2981" s="132" t="e">
        <v>#N/A</v>
      </c>
      <c r="I2981" s="132" t="e">
        <v>#N/A</v>
      </c>
      <c r="J2981" s="132" t="e">
        <v>#N/A</v>
      </c>
      <c r="K2981" s="132" t="e">
        <v>#N/A</v>
      </c>
      <c r="L2981" s="132" t="e">
        <v>#N/A</v>
      </c>
      <c r="M2981" s="132" t="e">
        <v>#N/A</v>
      </c>
      <c r="N2981" s="132" t="e">
        <v>#N/A</v>
      </c>
      <c r="R2981" s="132" t="e">
        <v>#N/A</v>
      </c>
      <c r="S2981" s="132" t="e">
        <v>#N/A</v>
      </c>
      <c r="T2981" s="132" t="e">
        <v>#N/A</v>
      </c>
      <c r="U2981" s="132" t="e">
        <v>#N/A</v>
      </c>
      <c r="V2981" s="132" t="e">
        <v>#N/A</v>
      </c>
      <c r="W2981" s="132" t="e">
        <v>#N/A</v>
      </c>
      <c r="X2981" s="132" t="e">
        <v>#N/A</v>
      </c>
      <c r="Y2981" s="132" t="e">
        <v>#N/A</v>
      </c>
      <c r="Z2981" s="132" t="e">
        <v>#N/A</v>
      </c>
      <c r="AA2981" s="132" t="e">
        <v>#N/A</v>
      </c>
      <c r="AB2981" s="132" t="e">
        <v>#N/A</v>
      </c>
      <c r="AC2981" s="132" t="e">
        <v>#N/A</v>
      </c>
      <c r="AD2981" s="132" t="e">
        <v>#N/A</v>
      </c>
      <c r="AE2981" s="132" t="e">
        <v>#N/A</v>
      </c>
      <c r="AF2981" s="132" t="e">
        <v>#N/A</v>
      </c>
    </row>
    <row r="2982" spans="1:32">
      <c r="A2982" s="129">
        <v>40856</v>
      </c>
      <c r="B2982" s="132" t="e">
        <v>#N/A</v>
      </c>
      <c r="C2982" s="132" t="e">
        <v>#N/A</v>
      </c>
      <c r="D2982" s="132" t="e">
        <v>#N/A</v>
      </c>
      <c r="E2982" s="132" t="e">
        <v>#N/A</v>
      </c>
      <c r="F2982" s="132" t="e">
        <v>#N/A</v>
      </c>
      <c r="G2982" s="132" t="e">
        <v>#N/A</v>
      </c>
      <c r="H2982" s="132" t="e">
        <v>#N/A</v>
      </c>
      <c r="I2982" s="132" t="e">
        <v>#N/A</v>
      </c>
      <c r="J2982" s="132" t="e">
        <v>#N/A</v>
      </c>
      <c r="K2982" s="132" t="e">
        <v>#N/A</v>
      </c>
      <c r="L2982" s="132" t="e">
        <v>#N/A</v>
      </c>
      <c r="M2982" s="132" t="e">
        <v>#N/A</v>
      </c>
      <c r="N2982" s="132" t="e">
        <v>#N/A</v>
      </c>
      <c r="R2982" s="132" t="e">
        <v>#N/A</v>
      </c>
      <c r="S2982" s="132" t="e">
        <v>#N/A</v>
      </c>
      <c r="T2982" s="132" t="e">
        <v>#N/A</v>
      </c>
      <c r="U2982" s="132" t="e">
        <v>#N/A</v>
      </c>
      <c r="V2982" s="132" t="e">
        <v>#N/A</v>
      </c>
      <c r="W2982" s="132" t="e">
        <v>#N/A</v>
      </c>
      <c r="X2982" s="132" t="e">
        <v>#N/A</v>
      </c>
      <c r="Y2982" s="132" t="e">
        <v>#N/A</v>
      </c>
      <c r="Z2982" s="132" t="e">
        <v>#N/A</v>
      </c>
      <c r="AA2982" s="132" t="e">
        <v>#N/A</v>
      </c>
      <c r="AB2982" s="132" t="e">
        <v>#N/A</v>
      </c>
      <c r="AC2982" s="132" t="e">
        <v>#N/A</v>
      </c>
      <c r="AD2982" s="132" t="e">
        <v>#N/A</v>
      </c>
      <c r="AE2982" s="132" t="e">
        <v>#N/A</v>
      </c>
      <c r="AF2982" s="132" t="e">
        <v>#N/A</v>
      </c>
    </row>
    <row r="2983" spans="1:32">
      <c r="A2983" s="129">
        <v>40857</v>
      </c>
      <c r="B2983" s="132">
        <v>457696</v>
      </c>
      <c r="C2983" s="132">
        <v>48882</v>
      </c>
      <c r="D2983" s="132">
        <v>211799</v>
      </c>
      <c r="E2983" s="132">
        <v>27470</v>
      </c>
      <c r="F2983" s="132">
        <v>118975</v>
      </c>
      <c r="G2983" s="132">
        <v>429926</v>
      </c>
      <c r="H2983" s="132">
        <v>5670</v>
      </c>
      <c r="I2983" s="132">
        <v>6850</v>
      </c>
      <c r="J2983" s="132">
        <v>17900</v>
      </c>
      <c r="K2983" s="132">
        <v>3900</v>
      </c>
      <c r="L2983" s="132">
        <v>500</v>
      </c>
      <c r="M2983" s="132">
        <v>27770</v>
      </c>
      <c r="N2983" s="132">
        <v>457696</v>
      </c>
      <c r="R2983" s="132">
        <v>64350</v>
      </c>
      <c r="S2983" s="132">
        <v>55000</v>
      </c>
      <c r="T2983" s="132">
        <v>102320</v>
      </c>
      <c r="U2983" s="132">
        <v>54727</v>
      </c>
      <c r="V2983" s="132">
        <v>1100</v>
      </c>
      <c r="W2983" s="132">
        <v>0</v>
      </c>
      <c r="X2983" s="132">
        <v>18034</v>
      </c>
      <c r="Y2983" s="132">
        <v>7660</v>
      </c>
      <c r="Z2983" s="132">
        <v>1800</v>
      </c>
      <c r="AA2983" s="132">
        <v>0</v>
      </c>
      <c r="AB2983" s="132">
        <v>0</v>
      </c>
      <c r="AC2983" s="132">
        <v>2500</v>
      </c>
      <c r="AD2983" s="132">
        <v>0</v>
      </c>
      <c r="AE2983" s="132">
        <v>0</v>
      </c>
      <c r="AF2983" s="132">
        <v>0</v>
      </c>
    </row>
    <row r="2984" spans="1:32">
      <c r="A2984" s="129">
        <v>40858</v>
      </c>
      <c r="B2984" s="132" t="e">
        <v>#N/A</v>
      </c>
      <c r="C2984" s="132" t="e">
        <v>#N/A</v>
      </c>
      <c r="D2984" s="132" t="e">
        <v>#N/A</v>
      </c>
      <c r="E2984" s="132" t="e">
        <v>#N/A</v>
      </c>
      <c r="F2984" s="132" t="e">
        <v>#N/A</v>
      </c>
      <c r="G2984" s="132" t="e">
        <v>#N/A</v>
      </c>
      <c r="H2984" s="132" t="e">
        <v>#N/A</v>
      </c>
      <c r="I2984" s="132" t="e">
        <v>#N/A</v>
      </c>
      <c r="J2984" s="132" t="e">
        <v>#N/A</v>
      </c>
      <c r="K2984" s="132" t="e">
        <v>#N/A</v>
      </c>
      <c r="L2984" s="132" t="e">
        <v>#N/A</v>
      </c>
      <c r="M2984" s="132" t="e">
        <v>#N/A</v>
      </c>
      <c r="N2984" s="132" t="e">
        <v>#N/A</v>
      </c>
      <c r="R2984" s="132" t="e">
        <v>#N/A</v>
      </c>
      <c r="S2984" s="132" t="e">
        <v>#N/A</v>
      </c>
      <c r="T2984" s="132" t="e">
        <v>#N/A</v>
      </c>
      <c r="U2984" s="132" t="e">
        <v>#N/A</v>
      </c>
      <c r="V2984" s="132" t="e">
        <v>#N/A</v>
      </c>
      <c r="W2984" s="132" t="e">
        <v>#N/A</v>
      </c>
      <c r="X2984" s="132" t="e">
        <v>#N/A</v>
      </c>
      <c r="Y2984" s="132" t="e">
        <v>#N/A</v>
      </c>
      <c r="Z2984" s="132" t="e">
        <v>#N/A</v>
      </c>
      <c r="AA2984" s="132" t="e">
        <v>#N/A</v>
      </c>
      <c r="AB2984" s="132" t="e">
        <v>#N/A</v>
      </c>
      <c r="AC2984" s="132" t="e">
        <v>#N/A</v>
      </c>
      <c r="AD2984" s="132" t="e">
        <v>#N/A</v>
      </c>
      <c r="AE2984" s="132" t="e">
        <v>#N/A</v>
      </c>
      <c r="AF2984" s="132" t="e">
        <v>#N/A</v>
      </c>
    </row>
    <row r="2985" spans="1:32">
      <c r="A2985" s="129">
        <v>40861</v>
      </c>
      <c r="B2985" s="132" t="e">
        <v>#N/A</v>
      </c>
      <c r="C2985" s="132" t="e">
        <v>#N/A</v>
      </c>
      <c r="D2985" s="132" t="e">
        <v>#N/A</v>
      </c>
      <c r="E2985" s="132" t="e">
        <v>#N/A</v>
      </c>
      <c r="F2985" s="132" t="e">
        <v>#N/A</v>
      </c>
      <c r="G2985" s="132" t="e">
        <v>#N/A</v>
      </c>
      <c r="H2985" s="132" t="e">
        <v>#N/A</v>
      </c>
      <c r="I2985" s="132" t="e">
        <v>#N/A</v>
      </c>
      <c r="J2985" s="132" t="e">
        <v>#N/A</v>
      </c>
      <c r="K2985" s="132" t="e">
        <v>#N/A</v>
      </c>
      <c r="L2985" s="132" t="e">
        <v>#N/A</v>
      </c>
      <c r="M2985" s="132" t="e">
        <v>#N/A</v>
      </c>
      <c r="N2985" s="132" t="e">
        <v>#N/A</v>
      </c>
      <c r="R2985" s="132" t="e">
        <v>#N/A</v>
      </c>
      <c r="S2985" s="132" t="e">
        <v>#N/A</v>
      </c>
      <c r="T2985" s="132" t="e">
        <v>#N/A</v>
      </c>
      <c r="U2985" s="132" t="e">
        <v>#N/A</v>
      </c>
      <c r="V2985" s="132" t="e">
        <v>#N/A</v>
      </c>
      <c r="W2985" s="132" t="e">
        <v>#N/A</v>
      </c>
      <c r="X2985" s="132" t="e">
        <v>#N/A</v>
      </c>
      <c r="Y2985" s="132" t="e">
        <v>#N/A</v>
      </c>
      <c r="Z2985" s="132" t="e">
        <v>#N/A</v>
      </c>
      <c r="AA2985" s="132" t="e">
        <v>#N/A</v>
      </c>
      <c r="AB2985" s="132" t="e">
        <v>#N/A</v>
      </c>
      <c r="AC2985" s="132" t="e">
        <v>#N/A</v>
      </c>
      <c r="AD2985" s="132" t="e">
        <v>#N/A</v>
      </c>
      <c r="AE2985" s="132" t="e">
        <v>#N/A</v>
      </c>
      <c r="AF2985" s="132" t="e">
        <v>#N/A</v>
      </c>
    </row>
    <row r="2986" spans="1:32">
      <c r="A2986" s="129">
        <v>40862</v>
      </c>
      <c r="B2986" s="132">
        <v>802917</v>
      </c>
      <c r="C2986" s="132">
        <v>76022</v>
      </c>
      <c r="D2986" s="132">
        <v>334247</v>
      </c>
      <c r="E2986" s="132">
        <v>74570</v>
      </c>
      <c r="F2986" s="132">
        <v>219975</v>
      </c>
      <c r="G2986" s="132">
        <v>741739</v>
      </c>
      <c r="H2986" s="132">
        <v>25045</v>
      </c>
      <c r="I2986" s="132">
        <v>18400</v>
      </c>
      <c r="J2986" s="132">
        <v>25080</v>
      </c>
      <c r="K2986" s="132">
        <v>8945</v>
      </c>
      <c r="L2986" s="132">
        <v>1500</v>
      </c>
      <c r="M2986" s="132">
        <v>61178</v>
      </c>
      <c r="N2986" s="132">
        <v>802917</v>
      </c>
      <c r="R2986" s="132">
        <v>105150</v>
      </c>
      <c r="S2986" s="132">
        <v>96500</v>
      </c>
      <c r="T2986" s="132">
        <v>188550</v>
      </c>
      <c r="U2986" s="132">
        <v>749277</v>
      </c>
      <c r="V2986" s="132">
        <v>1100</v>
      </c>
      <c r="W2986" s="132">
        <v>1200</v>
      </c>
      <c r="X2986" s="132">
        <v>38387</v>
      </c>
      <c r="Y2986" s="132">
        <v>15860</v>
      </c>
      <c r="Z2986" s="132">
        <v>1800</v>
      </c>
      <c r="AA2986" s="132">
        <v>0</v>
      </c>
      <c r="AB2986" s="132">
        <v>0</v>
      </c>
      <c r="AC2986" s="132">
        <v>2500</v>
      </c>
      <c r="AD2986" s="132">
        <v>0</v>
      </c>
      <c r="AE2986" s="132">
        <v>16000</v>
      </c>
      <c r="AF2986" s="132">
        <v>0</v>
      </c>
    </row>
    <row r="2987" spans="1:32">
      <c r="A2987" s="129">
        <v>40863</v>
      </c>
      <c r="B2987" s="132" t="e">
        <v>#N/A</v>
      </c>
      <c r="C2987" s="132" t="e">
        <v>#N/A</v>
      </c>
      <c r="D2987" s="132" t="e">
        <v>#N/A</v>
      </c>
      <c r="E2987" s="132" t="e">
        <v>#N/A</v>
      </c>
      <c r="F2987" s="132" t="e">
        <v>#N/A</v>
      </c>
      <c r="G2987" s="132" t="e">
        <v>#N/A</v>
      </c>
      <c r="H2987" s="132" t="e">
        <v>#N/A</v>
      </c>
      <c r="I2987" s="132" t="e">
        <v>#N/A</v>
      </c>
      <c r="J2987" s="132" t="e">
        <v>#N/A</v>
      </c>
      <c r="K2987" s="132" t="e">
        <v>#N/A</v>
      </c>
      <c r="L2987" s="132" t="e">
        <v>#N/A</v>
      </c>
      <c r="M2987" s="132" t="e">
        <v>#N/A</v>
      </c>
      <c r="N2987" s="132" t="e">
        <v>#N/A</v>
      </c>
      <c r="R2987" s="132" t="e">
        <v>#N/A</v>
      </c>
      <c r="S2987" s="132" t="e">
        <v>#N/A</v>
      </c>
      <c r="T2987" s="132" t="e">
        <v>#N/A</v>
      </c>
      <c r="U2987" s="132" t="e">
        <v>#N/A</v>
      </c>
      <c r="V2987" s="132" t="e">
        <v>#N/A</v>
      </c>
      <c r="W2987" s="132" t="e">
        <v>#N/A</v>
      </c>
      <c r="X2987" s="132" t="e">
        <v>#N/A</v>
      </c>
      <c r="Y2987" s="132" t="e">
        <v>#N/A</v>
      </c>
      <c r="Z2987" s="132" t="e">
        <v>#N/A</v>
      </c>
      <c r="AA2987" s="132" t="e">
        <v>#N/A</v>
      </c>
      <c r="AB2987" s="132" t="e">
        <v>#N/A</v>
      </c>
      <c r="AC2987" s="132" t="e">
        <v>#N/A</v>
      </c>
      <c r="AD2987" s="132" t="e">
        <v>#N/A</v>
      </c>
      <c r="AE2987" s="132" t="e">
        <v>#N/A</v>
      </c>
      <c r="AF2987" s="132" t="e">
        <v>#N/A</v>
      </c>
    </row>
    <row r="2988" spans="1:32">
      <c r="A2988" s="129">
        <v>40864</v>
      </c>
      <c r="B2988" s="132" t="e">
        <v>#N/A</v>
      </c>
      <c r="C2988" s="132" t="e">
        <v>#N/A</v>
      </c>
      <c r="D2988" s="132" t="e">
        <v>#N/A</v>
      </c>
      <c r="E2988" s="132" t="e">
        <v>#N/A</v>
      </c>
      <c r="F2988" s="132" t="e">
        <v>#N/A</v>
      </c>
      <c r="G2988" s="132" t="e">
        <v>#N/A</v>
      </c>
      <c r="H2988" s="132" t="e">
        <v>#N/A</v>
      </c>
      <c r="I2988" s="132" t="e">
        <v>#N/A</v>
      </c>
      <c r="J2988" s="132" t="e">
        <v>#N/A</v>
      </c>
      <c r="K2988" s="132" t="e">
        <v>#N/A</v>
      </c>
      <c r="L2988" s="132" t="e">
        <v>#N/A</v>
      </c>
      <c r="M2988" s="132" t="e">
        <v>#N/A</v>
      </c>
      <c r="N2988" s="132" t="e">
        <v>#N/A</v>
      </c>
      <c r="R2988" s="132" t="e">
        <v>#N/A</v>
      </c>
      <c r="S2988" s="132" t="e">
        <v>#N/A</v>
      </c>
      <c r="T2988" s="132" t="e">
        <v>#N/A</v>
      </c>
      <c r="U2988" s="132" t="e">
        <v>#N/A</v>
      </c>
      <c r="V2988" s="132" t="e">
        <v>#N/A</v>
      </c>
      <c r="W2988" s="132" t="e">
        <v>#N/A</v>
      </c>
      <c r="X2988" s="132" t="e">
        <v>#N/A</v>
      </c>
      <c r="Y2988" s="132" t="e">
        <v>#N/A</v>
      </c>
      <c r="Z2988" s="132" t="e">
        <v>#N/A</v>
      </c>
      <c r="AA2988" s="132" t="e">
        <v>#N/A</v>
      </c>
      <c r="AB2988" s="132" t="e">
        <v>#N/A</v>
      </c>
      <c r="AC2988" s="132" t="e">
        <v>#N/A</v>
      </c>
      <c r="AD2988" s="132" t="e">
        <v>#N/A</v>
      </c>
      <c r="AE2988" s="132" t="e">
        <v>#N/A</v>
      </c>
      <c r="AF2988" s="132" t="e">
        <v>#N/A</v>
      </c>
    </row>
    <row r="2989" spans="1:32">
      <c r="A2989" s="129">
        <v>40865</v>
      </c>
      <c r="B2989" s="132" t="e">
        <v>#N/A</v>
      </c>
      <c r="C2989" s="132" t="e">
        <v>#N/A</v>
      </c>
      <c r="D2989" s="132" t="e">
        <v>#N/A</v>
      </c>
      <c r="E2989" s="132" t="e">
        <v>#N/A</v>
      </c>
      <c r="F2989" s="132" t="e">
        <v>#N/A</v>
      </c>
      <c r="G2989" s="132" t="e">
        <v>#N/A</v>
      </c>
      <c r="H2989" s="132" t="e">
        <v>#N/A</v>
      </c>
      <c r="I2989" s="132" t="e">
        <v>#N/A</v>
      </c>
      <c r="J2989" s="132" t="e">
        <v>#N/A</v>
      </c>
      <c r="K2989" s="132" t="e">
        <v>#N/A</v>
      </c>
      <c r="L2989" s="132" t="e">
        <v>#N/A</v>
      </c>
      <c r="M2989" s="132" t="e">
        <v>#N/A</v>
      </c>
      <c r="N2989" s="132" t="e">
        <v>#N/A</v>
      </c>
      <c r="R2989" s="132" t="e">
        <v>#N/A</v>
      </c>
      <c r="S2989" s="132" t="e">
        <v>#N/A</v>
      </c>
      <c r="T2989" s="132" t="e">
        <v>#N/A</v>
      </c>
      <c r="U2989" s="132" t="e">
        <v>#N/A</v>
      </c>
      <c r="V2989" s="132" t="e">
        <v>#N/A</v>
      </c>
      <c r="W2989" s="132" t="e">
        <v>#N/A</v>
      </c>
      <c r="X2989" s="132" t="e">
        <v>#N/A</v>
      </c>
      <c r="Y2989" s="132" t="e">
        <v>#N/A</v>
      </c>
      <c r="Z2989" s="132" t="e">
        <v>#N/A</v>
      </c>
      <c r="AA2989" s="132" t="e">
        <v>#N/A</v>
      </c>
      <c r="AB2989" s="132" t="e">
        <v>#N/A</v>
      </c>
      <c r="AC2989" s="132" t="e">
        <v>#N/A</v>
      </c>
      <c r="AD2989" s="132" t="e">
        <v>#N/A</v>
      </c>
      <c r="AE2989" s="132" t="e">
        <v>#N/A</v>
      </c>
      <c r="AF2989" s="132" t="e">
        <v>#N/A</v>
      </c>
    </row>
    <row r="2990" spans="1:32">
      <c r="A2990" s="129">
        <v>40868</v>
      </c>
      <c r="B2990" s="132" t="e">
        <v>#N/A</v>
      </c>
      <c r="C2990" s="132" t="e">
        <v>#N/A</v>
      </c>
      <c r="D2990" s="132" t="e">
        <v>#N/A</v>
      </c>
      <c r="E2990" s="132" t="e">
        <v>#N/A</v>
      </c>
      <c r="F2990" s="132" t="e">
        <v>#N/A</v>
      </c>
      <c r="G2990" s="132" t="e">
        <v>#N/A</v>
      </c>
      <c r="H2990" s="132" t="e">
        <v>#N/A</v>
      </c>
      <c r="I2990" s="132" t="e">
        <v>#N/A</v>
      </c>
      <c r="J2990" s="132" t="e">
        <v>#N/A</v>
      </c>
      <c r="K2990" s="132" t="e">
        <v>#N/A</v>
      </c>
      <c r="L2990" s="132" t="e">
        <v>#N/A</v>
      </c>
      <c r="M2990" s="132" t="e">
        <v>#N/A</v>
      </c>
      <c r="N2990" s="132" t="e">
        <v>#N/A</v>
      </c>
      <c r="R2990" s="132" t="e">
        <v>#N/A</v>
      </c>
      <c r="S2990" s="132" t="e">
        <v>#N/A</v>
      </c>
      <c r="T2990" s="132" t="e">
        <v>#N/A</v>
      </c>
      <c r="U2990" s="132" t="e">
        <v>#N/A</v>
      </c>
      <c r="V2990" s="132" t="e">
        <v>#N/A</v>
      </c>
      <c r="W2990" s="132" t="e">
        <v>#N/A</v>
      </c>
      <c r="X2990" s="132" t="e">
        <v>#N/A</v>
      </c>
      <c r="Y2990" s="132" t="e">
        <v>#N/A</v>
      </c>
      <c r="Z2990" s="132" t="e">
        <v>#N/A</v>
      </c>
      <c r="AA2990" s="132" t="e">
        <v>#N/A</v>
      </c>
      <c r="AB2990" s="132" t="e">
        <v>#N/A</v>
      </c>
      <c r="AC2990" s="132" t="e">
        <v>#N/A</v>
      </c>
      <c r="AD2990" s="132" t="e">
        <v>#N/A</v>
      </c>
      <c r="AE2990" s="132" t="e">
        <v>#N/A</v>
      </c>
      <c r="AF2990" s="132" t="e">
        <v>#N/A</v>
      </c>
    </row>
    <row r="2991" spans="1:32">
      <c r="A2991" s="129">
        <v>40869</v>
      </c>
      <c r="B2991" s="132" t="e">
        <v>#N/A</v>
      </c>
      <c r="C2991" s="132" t="e">
        <v>#N/A</v>
      </c>
      <c r="D2991" s="132" t="e">
        <v>#N/A</v>
      </c>
      <c r="E2991" s="132" t="e">
        <v>#N/A</v>
      </c>
      <c r="F2991" s="132" t="e">
        <v>#N/A</v>
      </c>
      <c r="G2991" s="132" t="e">
        <v>#N/A</v>
      </c>
      <c r="H2991" s="132" t="e">
        <v>#N/A</v>
      </c>
      <c r="I2991" s="132" t="e">
        <v>#N/A</v>
      </c>
      <c r="J2991" s="132" t="e">
        <v>#N/A</v>
      </c>
      <c r="K2991" s="132" t="e">
        <v>#N/A</v>
      </c>
      <c r="L2991" s="132" t="e">
        <v>#N/A</v>
      </c>
      <c r="M2991" s="132" t="e">
        <v>#N/A</v>
      </c>
      <c r="N2991" s="132" t="e">
        <v>#N/A</v>
      </c>
      <c r="R2991" s="132" t="e">
        <v>#N/A</v>
      </c>
      <c r="S2991" s="132" t="e">
        <v>#N/A</v>
      </c>
      <c r="T2991" s="132" t="e">
        <v>#N/A</v>
      </c>
      <c r="U2991" s="132" t="e">
        <v>#N/A</v>
      </c>
      <c r="V2991" s="132" t="e">
        <v>#N/A</v>
      </c>
      <c r="W2991" s="132" t="e">
        <v>#N/A</v>
      </c>
      <c r="X2991" s="132" t="e">
        <v>#N/A</v>
      </c>
      <c r="Y2991" s="132" t="e">
        <v>#N/A</v>
      </c>
      <c r="Z2991" s="132" t="e">
        <v>#N/A</v>
      </c>
      <c r="AA2991" s="132" t="e">
        <v>#N/A</v>
      </c>
      <c r="AB2991" s="132" t="e">
        <v>#N/A</v>
      </c>
      <c r="AC2991" s="132" t="e">
        <v>#N/A</v>
      </c>
      <c r="AD2991" s="132" t="e">
        <v>#N/A</v>
      </c>
      <c r="AE2991" s="132" t="e">
        <v>#N/A</v>
      </c>
      <c r="AF2991" s="132" t="e">
        <v>#N/A</v>
      </c>
    </row>
    <row r="2992" spans="1:32">
      <c r="A2992" s="129">
        <v>40870</v>
      </c>
      <c r="B2992" s="132" t="e">
        <v>#N/A</v>
      </c>
      <c r="C2992" s="132" t="e">
        <v>#N/A</v>
      </c>
      <c r="D2992" s="132" t="e">
        <v>#N/A</v>
      </c>
      <c r="E2992" s="132" t="e">
        <v>#N/A</v>
      </c>
      <c r="F2992" s="132" t="e">
        <v>#N/A</v>
      </c>
      <c r="G2992" s="132" t="e">
        <v>#N/A</v>
      </c>
      <c r="H2992" s="132" t="e">
        <v>#N/A</v>
      </c>
      <c r="I2992" s="132" t="e">
        <v>#N/A</v>
      </c>
      <c r="J2992" s="132" t="e">
        <v>#N/A</v>
      </c>
      <c r="K2992" s="132" t="e">
        <v>#N/A</v>
      </c>
      <c r="L2992" s="132" t="e">
        <v>#N/A</v>
      </c>
      <c r="M2992" s="132" t="e">
        <v>#N/A</v>
      </c>
      <c r="N2992" s="132" t="e">
        <v>#N/A</v>
      </c>
      <c r="R2992" s="132" t="e">
        <v>#N/A</v>
      </c>
      <c r="S2992" s="132" t="e">
        <v>#N/A</v>
      </c>
      <c r="T2992" s="132" t="e">
        <v>#N/A</v>
      </c>
      <c r="U2992" s="132" t="e">
        <v>#N/A</v>
      </c>
      <c r="V2992" s="132" t="e">
        <v>#N/A</v>
      </c>
      <c r="W2992" s="132" t="e">
        <v>#N/A</v>
      </c>
      <c r="X2992" s="132" t="e">
        <v>#N/A</v>
      </c>
      <c r="Y2992" s="132" t="e">
        <v>#N/A</v>
      </c>
      <c r="Z2992" s="132" t="e">
        <v>#N/A</v>
      </c>
      <c r="AA2992" s="132" t="e">
        <v>#N/A</v>
      </c>
      <c r="AB2992" s="132" t="e">
        <v>#N/A</v>
      </c>
      <c r="AC2992" s="132" t="e">
        <v>#N/A</v>
      </c>
      <c r="AD2992" s="132" t="e">
        <v>#N/A</v>
      </c>
      <c r="AE2992" s="132" t="e">
        <v>#N/A</v>
      </c>
      <c r="AF2992" s="132" t="e">
        <v>#N/A</v>
      </c>
    </row>
    <row r="2993" spans="1:32">
      <c r="A2993" s="129">
        <v>40872</v>
      </c>
      <c r="B2993" s="132">
        <v>1342955</v>
      </c>
      <c r="C2993" s="132">
        <v>145745</v>
      </c>
      <c r="D2993" s="132">
        <v>580041</v>
      </c>
      <c r="E2993" s="132">
        <v>127737</v>
      </c>
      <c r="F2993" s="132">
        <v>312526</v>
      </c>
      <c r="G2993" s="132">
        <v>1232270</v>
      </c>
      <c r="H2993" s="132">
        <v>42970</v>
      </c>
      <c r="I2993" s="132">
        <v>34880</v>
      </c>
      <c r="J2993" s="132">
        <v>43281</v>
      </c>
      <c r="K2993" s="132">
        <v>15645</v>
      </c>
      <c r="L2993" s="132">
        <v>1800</v>
      </c>
      <c r="M2993" s="132">
        <v>110685</v>
      </c>
      <c r="N2993" s="132">
        <v>1342955</v>
      </c>
      <c r="R2993" s="132">
        <v>132153</v>
      </c>
      <c r="S2993" s="132">
        <v>134700</v>
      </c>
      <c r="T2993" s="132">
        <v>339124</v>
      </c>
      <c r="U2993" s="132">
        <v>145672</v>
      </c>
      <c r="V2993" s="132">
        <v>6600</v>
      </c>
      <c r="W2993" s="132">
        <v>1200</v>
      </c>
      <c r="X2993" s="132">
        <v>54035</v>
      </c>
      <c r="Y2993" s="132">
        <v>21800</v>
      </c>
      <c r="Z2993" s="132">
        <v>18121</v>
      </c>
      <c r="AA2993" s="132">
        <v>2000</v>
      </c>
      <c r="AB2993" s="132">
        <v>6500</v>
      </c>
      <c r="AC2993" s="132">
        <v>8000</v>
      </c>
      <c r="AD2993" s="132">
        <v>0</v>
      </c>
      <c r="AE2993" s="132">
        <v>26500</v>
      </c>
      <c r="AF2993" s="132">
        <v>1950</v>
      </c>
    </row>
    <row r="2994" spans="1:32">
      <c r="A2994" s="129">
        <v>40875</v>
      </c>
      <c r="B2994" s="132" t="e">
        <v>#N/A</v>
      </c>
      <c r="C2994" s="132" t="e">
        <v>#N/A</v>
      </c>
      <c r="D2994" s="132" t="e">
        <v>#N/A</v>
      </c>
      <c r="E2994" s="132" t="e">
        <v>#N/A</v>
      </c>
      <c r="F2994" s="132" t="e">
        <v>#N/A</v>
      </c>
      <c r="G2994" s="132" t="e">
        <v>#N/A</v>
      </c>
      <c r="H2994" s="132" t="e">
        <v>#N/A</v>
      </c>
      <c r="I2994" s="132" t="e">
        <v>#N/A</v>
      </c>
      <c r="J2994" s="132" t="e">
        <v>#N/A</v>
      </c>
      <c r="K2994" s="132" t="e">
        <v>#N/A</v>
      </c>
      <c r="L2994" s="132" t="e">
        <v>#N/A</v>
      </c>
      <c r="M2994" s="132" t="e">
        <v>#N/A</v>
      </c>
      <c r="N2994" s="132" t="e">
        <v>#N/A</v>
      </c>
      <c r="R2994" s="132" t="e">
        <v>#N/A</v>
      </c>
      <c r="S2994" s="132" t="e">
        <v>#N/A</v>
      </c>
      <c r="T2994" s="132" t="e">
        <v>#N/A</v>
      </c>
      <c r="U2994" s="132" t="e">
        <v>#N/A</v>
      </c>
      <c r="V2994" s="132" t="e">
        <v>#N/A</v>
      </c>
      <c r="W2994" s="132" t="e">
        <v>#N/A</v>
      </c>
      <c r="X2994" s="132" t="e">
        <v>#N/A</v>
      </c>
      <c r="Y2994" s="132" t="e">
        <v>#N/A</v>
      </c>
      <c r="Z2994" s="132" t="e">
        <v>#N/A</v>
      </c>
      <c r="AA2994" s="132" t="e">
        <v>#N/A</v>
      </c>
      <c r="AB2994" s="132" t="e">
        <v>#N/A</v>
      </c>
      <c r="AC2994" s="132" t="e">
        <v>#N/A</v>
      </c>
      <c r="AD2994" s="132" t="e">
        <v>#N/A</v>
      </c>
      <c r="AE2994" s="132" t="e">
        <v>#N/A</v>
      </c>
      <c r="AF2994" s="132" t="e">
        <v>#N/A</v>
      </c>
    </row>
    <row r="2995" spans="1:32">
      <c r="A2995" s="129">
        <v>40876</v>
      </c>
      <c r="B2995" s="132" t="e">
        <v>#N/A</v>
      </c>
      <c r="C2995" s="132" t="e">
        <v>#N/A</v>
      </c>
      <c r="D2995" s="132" t="e">
        <v>#N/A</v>
      </c>
      <c r="E2995" s="132" t="e">
        <v>#N/A</v>
      </c>
      <c r="F2995" s="132" t="e">
        <v>#N/A</v>
      </c>
      <c r="G2995" s="132" t="e">
        <v>#N/A</v>
      </c>
      <c r="H2995" s="132" t="e">
        <v>#N/A</v>
      </c>
      <c r="I2995" s="132" t="e">
        <v>#N/A</v>
      </c>
      <c r="J2995" s="132" t="e">
        <v>#N/A</v>
      </c>
      <c r="K2995" s="132" t="e">
        <v>#N/A</v>
      </c>
      <c r="L2995" s="132" t="e">
        <v>#N/A</v>
      </c>
      <c r="M2995" s="132" t="e">
        <v>#N/A</v>
      </c>
      <c r="N2995" s="132" t="e">
        <v>#N/A</v>
      </c>
      <c r="R2995" s="132" t="e">
        <v>#N/A</v>
      </c>
      <c r="S2995" s="132" t="e">
        <v>#N/A</v>
      </c>
      <c r="T2995" s="132" t="e">
        <v>#N/A</v>
      </c>
      <c r="U2995" s="132" t="e">
        <v>#N/A</v>
      </c>
      <c r="V2995" s="132" t="e">
        <v>#N/A</v>
      </c>
      <c r="W2995" s="132" t="e">
        <v>#N/A</v>
      </c>
      <c r="X2995" s="132" t="e">
        <v>#N/A</v>
      </c>
      <c r="Y2995" s="132" t="e">
        <v>#N/A</v>
      </c>
      <c r="Z2995" s="132" t="e">
        <v>#N/A</v>
      </c>
      <c r="AA2995" s="132" t="e">
        <v>#N/A</v>
      </c>
      <c r="AB2995" s="132" t="e">
        <v>#N/A</v>
      </c>
      <c r="AC2995" s="132" t="e">
        <v>#N/A</v>
      </c>
      <c r="AD2995" s="132" t="e">
        <v>#N/A</v>
      </c>
      <c r="AE2995" s="132" t="e">
        <v>#N/A</v>
      </c>
      <c r="AF2995" s="132" t="e">
        <v>#N/A</v>
      </c>
    </row>
    <row r="2996" spans="1:32">
      <c r="A2996" s="129">
        <v>40877</v>
      </c>
      <c r="B2996" s="132">
        <v>1537556</v>
      </c>
      <c r="C2996" s="132">
        <v>158890</v>
      </c>
      <c r="D2996" s="132">
        <v>683472</v>
      </c>
      <c r="E2996" s="132">
        <v>143307</v>
      </c>
      <c r="F2996" s="132">
        <v>337526</v>
      </c>
      <c r="G2996" s="132">
        <v>140451</v>
      </c>
      <c r="H2996" s="132">
        <v>52270</v>
      </c>
      <c r="I2996" s="132">
        <v>42000</v>
      </c>
      <c r="J2996" s="132">
        <v>52236</v>
      </c>
      <c r="K2996" s="132">
        <v>16845</v>
      </c>
      <c r="L2996" s="132">
        <v>1800</v>
      </c>
      <c r="M2996" s="132">
        <v>127105</v>
      </c>
      <c r="N2996" s="132">
        <v>1537556</v>
      </c>
      <c r="R2996" s="132">
        <v>157853</v>
      </c>
      <c r="S2996" s="132">
        <v>188200</v>
      </c>
      <c r="T2996" s="132">
        <v>361324</v>
      </c>
      <c r="U2996" s="132">
        <v>148592</v>
      </c>
      <c r="V2996" s="132">
        <v>18600</v>
      </c>
      <c r="W2996" s="132">
        <v>1200</v>
      </c>
      <c r="X2996" s="132">
        <v>64951</v>
      </c>
      <c r="Y2996" s="132">
        <v>24895</v>
      </c>
      <c r="Z2996" s="132">
        <v>18121</v>
      </c>
      <c r="AA2996" s="132">
        <v>2000</v>
      </c>
      <c r="AB2996" s="132">
        <v>17015</v>
      </c>
      <c r="AC2996" s="132">
        <v>8000</v>
      </c>
      <c r="AD2996" s="132">
        <v>7000</v>
      </c>
      <c r="AE2996" s="132">
        <v>34000</v>
      </c>
      <c r="AF2996" s="132">
        <v>6506</v>
      </c>
    </row>
    <row r="2997" spans="1:32">
      <c r="A2997" s="129">
        <v>40878</v>
      </c>
      <c r="B2997" s="132" t="e">
        <v>#N/A</v>
      </c>
      <c r="C2997" s="132" t="e">
        <v>#N/A</v>
      </c>
      <c r="D2997" s="132" t="e">
        <v>#N/A</v>
      </c>
      <c r="E2997" s="132" t="e">
        <v>#N/A</v>
      </c>
      <c r="F2997" s="132" t="e">
        <v>#N/A</v>
      </c>
      <c r="G2997" s="132" t="e">
        <v>#N/A</v>
      </c>
      <c r="H2997" s="132" t="e">
        <v>#N/A</v>
      </c>
      <c r="I2997" s="132" t="e">
        <v>#N/A</v>
      </c>
      <c r="J2997" s="132" t="e">
        <v>#N/A</v>
      </c>
      <c r="K2997" s="132" t="e">
        <v>#N/A</v>
      </c>
      <c r="L2997" s="132" t="e">
        <v>#N/A</v>
      </c>
      <c r="M2997" s="132" t="e">
        <v>#N/A</v>
      </c>
      <c r="N2997" s="132" t="e">
        <v>#N/A</v>
      </c>
      <c r="R2997" s="132" t="e">
        <v>#N/A</v>
      </c>
      <c r="S2997" s="132" t="e">
        <v>#N/A</v>
      </c>
      <c r="T2997" s="132" t="e">
        <v>#N/A</v>
      </c>
      <c r="U2997" s="132" t="e">
        <v>#N/A</v>
      </c>
      <c r="V2997" s="132" t="e">
        <v>#N/A</v>
      </c>
      <c r="W2997" s="132" t="e">
        <v>#N/A</v>
      </c>
      <c r="X2997" s="132" t="e">
        <v>#N/A</v>
      </c>
      <c r="Y2997" s="132" t="e">
        <v>#N/A</v>
      </c>
      <c r="Z2997" s="132" t="e">
        <v>#N/A</v>
      </c>
      <c r="AA2997" s="132" t="e">
        <v>#N/A</v>
      </c>
      <c r="AB2997" s="132" t="e">
        <v>#N/A</v>
      </c>
      <c r="AC2997" s="132" t="e">
        <v>#N/A</v>
      </c>
      <c r="AD2997" s="132" t="e">
        <v>#N/A</v>
      </c>
      <c r="AE2997" s="132" t="e">
        <v>#N/A</v>
      </c>
      <c r="AF2997" s="132" t="e">
        <v>#N/A</v>
      </c>
    </row>
    <row r="2998" spans="1:32">
      <c r="A2998" s="129">
        <v>40879</v>
      </c>
      <c r="B2998" s="132" t="e">
        <v>#N/A</v>
      </c>
      <c r="C2998" s="132" t="e">
        <v>#N/A</v>
      </c>
      <c r="D2998" s="132" t="e">
        <v>#N/A</v>
      </c>
      <c r="E2998" s="132" t="e">
        <v>#N/A</v>
      </c>
      <c r="F2998" s="132" t="e">
        <v>#N/A</v>
      </c>
      <c r="G2998" s="132" t="e">
        <v>#N/A</v>
      </c>
      <c r="H2998" s="132" t="e">
        <v>#N/A</v>
      </c>
      <c r="I2998" s="132" t="e">
        <v>#N/A</v>
      </c>
      <c r="J2998" s="132" t="e">
        <v>#N/A</v>
      </c>
      <c r="K2998" s="132" t="e">
        <v>#N/A</v>
      </c>
      <c r="L2998" s="132" t="e">
        <v>#N/A</v>
      </c>
      <c r="M2998" s="132" t="e">
        <v>#N/A</v>
      </c>
      <c r="N2998" s="132" t="e">
        <v>#N/A</v>
      </c>
      <c r="R2998" s="132" t="e">
        <v>#N/A</v>
      </c>
      <c r="S2998" s="132" t="e">
        <v>#N/A</v>
      </c>
      <c r="T2998" s="132" t="e">
        <v>#N/A</v>
      </c>
      <c r="U2998" s="132" t="e">
        <v>#N/A</v>
      </c>
      <c r="V2998" s="132" t="e">
        <v>#N/A</v>
      </c>
      <c r="W2998" s="132" t="e">
        <v>#N/A</v>
      </c>
      <c r="X2998" s="132" t="e">
        <v>#N/A</v>
      </c>
      <c r="Y2998" s="132" t="e">
        <v>#N/A</v>
      </c>
      <c r="Z2998" s="132" t="e">
        <v>#N/A</v>
      </c>
      <c r="AA2998" s="132" t="e">
        <v>#N/A</v>
      </c>
      <c r="AB2998" s="132" t="e">
        <v>#N/A</v>
      </c>
      <c r="AC2998" s="132" t="e">
        <v>#N/A</v>
      </c>
      <c r="AD2998" s="132" t="e">
        <v>#N/A</v>
      </c>
      <c r="AE2998" s="132" t="e">
        <v>#N/A</v>
      </c>
      <c r="AF2998" s="132" t="e">
        <v>#N/A</v>
      </c>
    </row>
    <row r="2999" spans="1:32">
      <c r="A2999" s="129">
        <v>40882</v>
      </c>
      <c r="B2999" s="132" t="e">
        <v>#N/A</v>
      </c>
      <c r="C2999" s="132" t="e">
        <v>#N/A</v>
      </c>
      <c r="D2999" s="132" t="e">
        <v>#N/A</v>
      </c>
      <c r="E2999" s="132" t="e">
        <v>#N/A</v>
      </c>
      <c r="F2999" s="132" t="e">
        <v>#N/A</v>
      </c>
      <c r="G2999" s="132" t="e">
        <v>#N/A</v>
      </c>
      <c r="H2999" s="132" t="e">
        <v>#N/A</v>
      </c>
      <c r="I2999" s="132" t="e">
        <v>#N/A</v>
      </c>
      <c r="J2999" s="132" t="e">
        <v>#N/A</v>
      </c>
      <c r="K2999" s="132" t="e">
        <v>#N/A</v>
      </c>
      <c r="L2999" s="132" t="e">
        <v>#N/A</v>
      </c>
      <c r="M2999" s="132" t="e">
        <v>#N/A</v>
      </c>
      <c r="N2999" s="132" t="e">
        <v>#N/A</v>
      </c>
      <c r="R2999" s="132" t="e">
        <v>#N/A</v>
      </c>
      <c r="S2999" s="132" t="e">
        <v>#N/A</v>
      </c>
      <c r="T2999" s="132" t="e">
        <v>#N/A</v>
      </c>
      <c r="U2999" s="132" t="e">
        <v>#N/A</v>
      </c>
      <c r="V2999" s="132" t="e">
        <v>#N/A</v>
      </c>
      <c r="W2999" s="132" t="e">
        <v>#N/A</v>
      </c>
      <c r="X2999" s="132" t="e">
        <v>#N/A</v>
      </c>
      <c r="Y2999" s="132" t="e">
        <v>#N/A</v>
      </c>
      <c r="Z2999" s="132" t="e">
        <v>#N/A</v>
      </c>
      <c r="AA2999" s="132" t="e">
        <v>#N/A</v>
      </c>
      <c r="AB2999" s="132" t="e">
        <v>#N/A</v>
      </c>
      <c r="AC2999" s="132" t="e">
        <v>#N/A</v>
      </c>
      <c r="AD2999" s="132" t="e">
        <v>#N/A</v>
      </c>
      <c r="AE2999" s="132" t="e">
        <v>#N/A</v>
      </c>
      <c r="AF2999" s="132" t="e">
        <v>#N/A</v>
      </c>
    </row>
    <row r="3000" spans="1:32">
      <c r="A3000" s="129">
        <v>40883</v>
      </c>
      <c r="B3000" s="132" t="e">
        <v>#N/A</v>
      </c>
      <c r="C3000" s="132" t="e">
        <v>#N/A</v>
      </c>
      <c r="D3000" s="132" t="e">
        <v>#N/A</v>
      </c>
      <c r="E3000" s="132" t="e">
        <v>#N/A</v>
      </c>
      <c r="F3000" s="132" t="e">
        <v>#N/A</v>
      </c>
      <c r="G3000" s="132" t="e">
        <v>#N/A</v>
      </c>
      <c r="H3000" s="132" t="e">
        <v>#N/A</v>
      </c>
      <c r="I3000" s="132" t="e">
        <v>#N/A</v>
      </c>
      <c r="J3000" s="132" t="e">
        <v>#N/A</v>
      </c>
      <c r="K3000" s="132" t="e">
        <v>#N/A</v>
      </c>
      <c r="L3000" s="132" t="e">
        <v>#N/A</v>
      </c>
      <c r="M3000" s="132" t="e">
        <v>#N/A</v>
      </c>
      <c r="N3000" s="132" t="e">
        <v>#N/A</v>
      </c>
      <c r="R3000" s="132" t="e">
        <v>#N/A</v>
      </c>
      <c r="S3000" s="132" t="e">
        <v>#N/A</v>
      </c>
      <c r="T3000" s="132" t="e">
        <v>#N/A</v>
      </c>
      <c r="U3000" s="132" t="e">
        <v>#N/A</v>
      </c>
      <c r="V3000" s="132" t="e">
        <v>#N/A</v>
      </c>
      <c r="W3000" s="132" t="e">
        <v>#N/A</v>
      </c>
      <c r="X3000" s="132" t="e">
        <v>#N/A</v>
      </c>
      <c r="Y3000" s="132" t="e">
        <v>#N/A</v>
      </c>
      <c r="Z3000" s="132" t="e">
        <v>#N/A</v>
      </c>
      <c r="AA3000" s="132" t="e">
        <v>#N/A</v>
      </c>
      <c r="AB3000" s="132" t="e">
        <v>#N/A</v>
      </c>
      <c r="AC3000" s="132" t="e">
        <v>#N/A</v>
      </c>
      <c r="AD3000" s="132" t="e">
        <v>#N/A</v>
      </c>
      <c r="AE3000" s="132" t="e">
        <v>#N/A</v>
      </c>
      <c r="AF3000" s="132" t="e">
        <v>#N/A</v>
      </c>
    </row>
    <row r="3001" spans="1:32">
      <c r="A3001" s="129">
        <v>40884</v>
      </c>
      <c r="B3001" s="132" t="e">
        <v>#N/A</v>
      </c>
      <c r="C3001" s="132" t="e">
        <v>#N/A</v>
      </c>
      <c r="D3001" s="132" t="e">
        <v>#N/A</v>
      </c>
      <c r="E3001" s="132" t="e">
        <v>#N/A</v>
      </c>
      <c r="F3001" s="132" t="e">
        <v>#N/A</v>
      </c>
      <c r="G3001" s="132" t="e">
        <v>#N/A</v>
      </c>
      <c r="H3001" s="132" t="e">
        <v>#N/A</v>
      </c>
      <c r="I3001" s="132" t="e">
        <v>#N/A</v>
      </c>
      <c r="J3001" s="132" t="e">
        <v>#N/A</v>
      </c>
      <c r="K3001" s="132" t="e">
        <v>#N/A</v>
      </c>
      <c r="L3001" s="132" t="e">
        <v>#N/A</v>
      </c>
      <c r="M3001" s="132" t="e">
        <v>#N/A</v>
      </c>
      <c r="N3001" s="132" t="e">
        <v>#N/A</v>
      </c>
      <c r="R3001" s="132" t="e">
        <v>#N/A</v>
      </c>
      <c r="S3001" s="132" t="e">
        <v>#N/A</v>
      </c>
      <c r="T3001" s="132" t="e">
        <v>#N/A</v>
      </c>
      <c r="U3001" s="132" t="e">
        <v>#N/A</v>
      </c>
      <c r="V3001" s="132" t="e">
        <v>#N/A</v>
      </c>
      <c r="W3001" s="132" t="e">
        <v>#N/A</v>
      </c>
      <c r="X3001" s="132" t="e">
        <v>#N/A</v>
      </c>
      <c r="Y3001" s="132" t="e">
        <v>#N/A</v>
      </c>
      <c r="Z3001" s="132" t="e">
        <v>#N/A</v>
      </c>
      <c r="AA3001" s="132" t="e">
        <v>#N/A</v>
      </c>
      <c r="AB3001" s="132" t="e">
        <v>#N/A</v>
      </c>
      <c r="AC3001" s="132" t="e">
        <v>#N/A</v>
      </c>
      <c r="AD3001" s="132" t="e">
        <v>#N/A</v>
      </c>
      <c r="AE3001" s="132" t="e">
        <v>#N/A</v>
      </c>
      <c r="AF3001" s="132" t="e">
        <v>#N/A</v>
      </c>
    </row>
    <row r="3002" spans="1:32">
      <c r="A3002" s="129">
        <v>40885</v>
      </c>
      <c r="B3002" s="132" t="e">
        <v>#N/A</v>
      </c>
      <c r="C3002" s="132" t="e">
        <v>#N/A</v>
      </c>
      <c r="D3002" s="132" t="e">
        <v>#N/A</v>
      </c>
      <c r="E3002" s="132" t="e">
        <v>#N/A</v>
      </c>
      <c r="F3002" s="132" t="e">
        <v>#N/A</v>
      </c>
      <c r="G3002" s="132" t="e">
        <v>#N/A</v>
      </c>
      <c r="H3002" s="132" t="e">
        <v>#N/A</v>
      </c>
      <c r="I3002" s="132" t="e">
        <v>#N/A</v>
      </c>
      <c r="J3002" s="132" t="e">
        <v>#N/A</v>
      </c>
      <c r="K3002" s="132" t="e">
        <v>#N/A</v>
      </c>
      <c r="L3002" s="132" t="e">
        <v>#N/A</v>
      </c>
      <c r="M3002" s="132" t="e">
        <v>#N/A</v>
      </c>
      <c r="N3002" s="132" t="e">
        <v>#N/A</v>
      </c>
      <c r="R3002" s="132" t="e">
        <v>#N/A</v>
      </c>
      <c r="S3002" s="132" t="e">
        <v>#N/A</v>
      </c>
      <c r="T3002" s="132" t="e">
        <v>#N/A</v>
      </c>
      <c r="U3002" s="132" t="e">
        <v>#N/A</v>
      </c>
      <c r="V3002" s="132" t="e">
        <v>#N/A</v>
      </c>
      <c r="W3002" s="132" t="e">
        <v>#N/A</v>
      </c>
      <c r="X3002" s="132" t="e">
        <v>#N/A</v>
      </c>
      <c r="Y3002" s="132" t="e">
        <v>#N/A</v>
      </c>
      <c r="Z3002" s="132" t="e">
        <v>#N/A</v>
      </c>
      <c r="AA3002" s="132" t="e">
        <v>#N/A</v>
      </c>
      <c r="AB3002" s="132" t="e">
        <v>#N/A</v>
      </c>
      <c r="AC3002" s="132" t="e">
        <v>#N/A</v>
      </c>
      <c r="AD3002" s="132" t="e">
        <v>#N/A</v>
      </c>
      <c r="AE3002" s="132" t="e">
        <v>#N/A</v>
      </c>
      <c r="AF3002" s="132" t="e">
        <v>#N/A</v>
      </c>
    </row>
    <row r="3003" spans="1:32">
      <c r="A3003" s="129">
        <v>40886</v>
      </c>
      <c r="B3003" s="132" t="e">
        <v>#N/A</v>
      </c>
      <c r="C3003" s="132" t="e">
        <v>#N/A</v>
      </c>
      <c r="D3003" s="132" t="e">
        <v>#N/A</v>
      </c>
      <c r="E3003" s="132" t="e">
        <v>#N/A</v>
      </c>
      <c r="F3003" s="132" t="e">
        <v>#N/A</v>
      </c>
      <c r="G3003" s="132" t="e">
        <v>#N/A</v>
      </c>
      <c r="H3003" s="132" t="e">
        <v>#N/A</v>
      </c>
      <c r="I3003" s="132" t="e">
        <v>#N/A</v>
      </c>
      <c r="J3003" s="132" t="e">
        <v>#N/A</v>
      </c>
      <c r="K3003" s="132" t="e">
        <v>#N/A</v>
      </c>
      <c r="L3003" s="132" t="e">
        <v>#N/A</v>
      </c>
      <c r="M3003" s="132" t="e">
        <v>#N/A</v>
      </c>
      <c r="N3003" s="132" t="e">
        <v>#N/A</v>
      </c>
      <c r="R3003" s="132" t="e">
        <v>#N/A</v>
      </c>
      <c r="S3003" s="132" t="e">
        <v>#N/A</v>
      </c>
      <c r="T3003" s="132" t="e">
        <v>#N/A</v>
      </c>
      <c r="U3003" s="132" t="e">
        <v>#N/A</v>
      </c>
      <c r="V3003" s="132" t="e">
        <v>#N/A</v>
      </c>
      <c r="W3003" s="132" t="e">
        <v>#N/A</v>
      </c>
      <c r="X3003" s="132" t="e">
        <v>#N/A</v>
      </c>
      <c r="Y3003" s="132" t="e">
        <v>#N/A</v>
      </c>
      <c r="Z3003" s="132" t="e">
        <v>#N/A</v>
      </c>
      <c r="AA3003" s="132" t="e">
        <v>#N/A</v>
      </c>
      <c r="AB3003" s="132" t="e">
        <v>#N/A</v>
      </c>
      <c r="AC3003" s="132" t="e">
        <v>#N/A</v>
      </c>
      <c r="AD3003" s="132" t="e">
        <v>#N/A</v>
      </c>
      <c r="AE3003" s="132" t="e">
        <v>#N/A</v>
      </c>
      <c r="AF3003" s="132" t="e">
        <v>#N/A</v>
      </c>
    </row>
    <row r="3004" spans="1:32">
      <c r="A3004" s="129">
        <v>40889</v>
      </c>
      <c r="B3004" s="132" t="e">
        <v>#N/A</v>
      </c>
      <c r="C3004" s="132" t="e">
        <v>#N/A</v>
      </c>
      <c r="D3004" s="132" t="e">
        <v>#N/A</v>
      </c>
      <c r="E3004" s="132" t="e">
        <v>#N/A</v>
      </c>
      <c r="F3004" s="132" t="e">
        <v>#N/A</v>
      </c>
      <c r="G3004" s="132" t="e">
        <v>#N/A</v>
      </c>
      <c r="H3004" s="132" t="e">
        <v>#N/A</v>
      </c>
      <c r="I3004" s="132" t="e">
        <v>#N/A</v>
      </c>
      <c r="J3004" s="132" t="e">
        <v>#N/A</v>
      </c>
      <c r="K3004" s="132" t="e">
        <v>#N/A</v>
      </c>
      <c r="L3004" s="132" t="e">
        <v>#N/A</v>
      </c>
      <c r="M3004" s="132" t="e">
        <v>#N/A</v>
      </c>
      <c r="N3004" s="132" t="e">
        <v>#N/A</v>
      </c>
      <c r="R3004" s="132" t="e">
        <v>#N/A</v>
      </c>
      <c r="S3004" s="132" t="e">
        <v>#N/A</v>
      </c>
      <c r="T3004" s="132" t="e">
        <v>#N/A</v>
      </c>
      <c r="U3004" s="132" t="e">
        <v>#N/A</v>
      </c>
      <c r="V3004" s="132" t="e">
        <v>#N/A</v>
      </c>
      <c r="W3004" s="132" t="e">
        <v>#N/A</v>
      </c>
      <c r="X3004" s="132" t="e">
        <v>#N/A</v>
      </c>
      <c r="Y3004" s="132" t="e">
        <v>#N/A</v>
      </c>
      <c r="Z3004" s="132" t="e">
        <v>#N/A</v>
      </c>
      <c r="AA3004" s="132" t="e">
        <v>#N/A</v>
      </c>
      <c r="AB3004" s="132" t="e">
        <v>#N/A</v>
      </c>
      <c r="AC3004" s="132" t="e">
        <v>#N/A</v>
      </c>
      <c r="AD3004" s="132" t="e">
        <v>#N/A</v>
      </c>
      <c r="AE3004" s="132" t="e">
        <v>#N/A</v>
      </c>
      <c r="AF3004" s="132" t="e">
        <v>#N/A</v>
      </c>
    </row>
    <row r="3005" spans="1:32">
      <c r="A3005" s="129">
        <v>40890</v>
      </c>
      <c r="B3005" s="132" t="e">
        <v>#N/A</v>
      </c>
      <c r="C3005" s="132" t="e">
        <v>#N/A</v>
      </c>
      <c r="D3005" s="132" t="e">
        <v>#N/A</v>
      </c>
      <c r="E3005" s="132" t="e">
        <v>#N/A</v>
      </c>
      <c r="F3005" s="132" t="e">
        <v>#N/A</v>
      </c>
      <c r="G3005" s="132" t="e">
        <v>#N/A</v>
      </c>
      <c r="H3005" s="132" t="e">
        <v>#N/A</v>
      </c>
      <c r="I3005" s="132" t="e">
        <v>#N/A</v>
      </c>
      <c r="J3005" s="132" t="e">
        <v>#N/A</v>
      </c>
      <c r="K3005" s="132" t="e">
        <v>#N/A</v>
      </c>
      <c r="L3005" s="132" t="e">
        <v>#N/A</v>
      </c>
      <c r="M3005" s="132" t="e">
        <v>#N/A</v>
      </c>
      <c r="N3005" s="132" t="e">
        <v>#N/A</v>
      </c>
      <c r="R3005" s="132" t="e">
        <v>#N/A</v>
      </c>
      <c r="S3005" s="132" t="e">
        <v>#N/A</v>
      </c>
      <c r="T3005" s="132" t="e">
        <v>#N/A</v>
      </c>
      <c r="U3005" s="132" t="e">
        <v>#N/A</v>
      </c>
      <c r="V3005" s="132" t="e">
        <v>#N/A</v>
      </c>
      <c r="W3005" s="132" t="e">
        <v>#N/A</v>
      </c>
      <c r="X3005" s="132" t="e">
        <v>#N/A</v>
      </c>
      <c r="Y3005" s="132" t="e">
        <v>#N/A</v>
      </c>
      <c r="Z3005" s="132" t="e">
        <v>#N/A</v>
      </c>
      <c r="AA3005" s="132" t="e">
        <v>#N/A</v>
      </c>
      <c r="AB3005" s="132" t="e">
        <v>#N/A</v>
      </c>
      <c r="AC3005" s="132" t="e">
        <v>#N/A</v>
      </c>
      <c r="AD3005" s="132" t="e">
        <v>#N/A</v>
      </c>
      <c r="AE3005" s="132" t="e">
        <v>#N/A</v>
      </c>
      <c r="AF3005" s="132" t="e">
        <v>#N/A</v>
      </c>
    </row>
    <row r="3006" spans="1:32">
      <c r="A3006" s="129">
        <v>40891</v>
      </c>
      <c r="B3006" s="132" t="e">
        <v>#N/A</v>
      </c>
      <c r="C3006" s="132" t="e">
        <v>#N/A</v>
      </c>
      <c r="D3006" s="132" t="e">
        <v>#N/A</v>
      </c>
      <c r="E3006" s="132" t="e">
        <v>#N/A</v>
      </c>
      <c r="F3006" s="132" t="e">
        <v>#N/A</v>
      </c>
      <c r="G3006" s="132" t="e">
        <v>#N/A</v>
      </c>
      <c r="H3006" s="132" t="e">
        <v>#N/A</v>
      </c>
      <c r="I3006" s="132" t="e">
        <v>#N/A</v>
      </c>
      <c r="J3006" s="132" t="e">
        <v>#N/A</v>
      </c>
      <c r="K3006" s="132" t="e">
        <v>#N/A</v>
      </c>
      <c r="L3006" s="132" t="e">
        <v>#N/A</v>
      </c>
      <c r="M3006" s="132" t="e">
        <v>#N/A</v>
      </c>
      <c r="N3006" s="132" t="e">
        <v>#N/A</v>
      </c>
      <c r="R3006" s="132" t="e">
        <v>#N/A</v>
      </c>
      <c r="S3006" s="132" t="e">
        <v>#N/A</v>
      </c>
      <c r="T3006" s="132" t="e">
        <v>#N/A</v>
      </c>
      <c r="U3006" s="132" t="e">
        <v>#N/A</v>
      </c>
      <c r="V3006" s="132" t="e">
        <v>#N/A</v>
      </c>
      <c r="W3006" s="132" t="e">
        <v>#N/A</v>
      </c>
      <c r="X3006" s="132" t="e">
        <v>#N/A</v>
      </c>
      <c r="Y3006" s="132" t="e">
        <v>#N/A</v>
      </c>
      <c r="Z3006" s="132" t="e">
        <v>#N/A</v>
      </c>
      <c r="AA3006" s="132" t="e">
        <v>#N/A</v>
      </c>
      <c r="AB3006" s="132" t="e">
        <v>#N/A</v>
      </c>
      <c r="AC3006" s="132" t="e">
        <v>#N/A</v>
      </c>
      <c r="AD3006" s="132" t="e">
        <v>#N/A</v>
      </c>
      <c r="AE3006" s="132" t="e">
        <v>#N/A</v>
      </c>
      <c r="AF3006" s="132" t="e">
        <v>#N/A</v>
      </c>
    </row>
    <row r="3007" spans="1:32">
      <c r="A3007" s="129">
        <v>40892</v>
      </c>
      <c r="B3007" s="132">
        <v>649138</v>
      </c>
      <c r="C3007" s="132">
        <v>25798</v>
      </c>
      <c r="D3007" s="132">
        <v>299022</v>
      </c>
      <c r="E3007" s="132">
        <v>42740</v>
      </c>
      <c r="F3007" s="132">
        <v>184704</v>
      </c>
      <c r="G3007" s="132">
        <v>603832</v>
      </c>
      <c r="H3007" s="132">
        <v>5940</v>
      </c>
      <c r="I3007" s="132">
        <v>18296</v>
      </c>
      <c r="J3007" s="132">
        <v>30270</v>
      </c>
      <c r="K3007" s="132">
        <v>15398</v>
      </c>
      <c r="L3007" s="132">
        <v>5670</v>
      </c>
      <c r="M3007" s="132">
        <v>45306</v>
      </c>
      <c r="N3007" s="132">
        <v>649138</v>
      </c>
      <c r="R3007" s="132">
        <v>35300</v>
      </c>
      <c r="S3007" s="132">
        <v>55500</v>
      </c>
      <c r="T3007" s="132">
        <v>183850</v>
      </c>
      <c r="U3007" s="132">
        <v>29025</v>
      </c>
      <c r="V3007" s="132">
        <v>3000</v>
      </c>
      <c r="W3007" s="132">
        <v>0</v>
      </c>
      <c r="X3007" s="132">
        <v>38539</v>
      </c>
      <c r="Y3007" s="132">
        <v>19900</v>
      </c>
      <c r="Z3007" s="132">
        <v>0</v>
      </c>
      <c r="AA3007" s="132">
        <v>15800</v>
      </c>
      <c r="AB3007" s="132">
        <v>0</v>
      </c>
      <c r="AC3007" s="132">
        <v>0</v>
      </c>
      <c r="AD3007" s="132">
        <v>0</v>
      </c>
      <c r="AE3007" s="132">
        <v>4300</v>
      </c>
      <c r="AF3007" s="132">
        <v>9886</v>
      </c>
    </row>
    <row r="3008" spans="1:32">
      <c r="A3008" s="129">
        <v>40893</v>
      </c>
      <c r="B3008" s="132" t="e">
        <v>#N/A</v>
      </c>
      <c r="C3008" s="132" t="e">
        <v>#N/A</v>
      </c>
      <c r="D3008" s="132" t="e">
        <v>#N/A</v>
      </c>
      <c r="E3008" s="132" t="e">
        <v>#N/A</v>
      </c>
      <c r="F3008" s="132" t="e">
        <v>#N/A</v>
      </c>
      <c r="G3008" s="132" t="e">
        <v>#N/A</v>
      </c>
      <c r="H3008" s="132" t="e">
        <v>#N/A</v>
      </c>
      <c r="I3008" s="132" t="e">
        <v>#N/A</v>
      </c>
      <c r="J3008" s="132" t="e">
        <v>#N/A</v>
      </c>
      <c r="K3008" s="132" t="e">
        <v>#N/A</v>
      </c>
      <c r="L3008" s="132" t="e">
        <v>#N/A</v>
      </c>
      <c r="M3008" s="132" t="e">
        <v>#N/A</v>
      </c>
      <c r="N3008" s="132" t="e">
        <v>#N/A</v>
      </c>
      <c r="R3008" s="132" t="e">
        <v>#N/A</v>
      </c>
      <c r="S3008" s="132" t="e">
        <v>#N/A</v>
      </c>
      <c r="T3008" s="132" t="e">
        <v>#N/A</v>
      </c>
      <c r="U3008" s="132" t="e">
        <v>#N/A</v>
      </c>
      <c r="V3008" s="132" t="e">
        <v>#N/A</v>
      </c>
      <c r="W3008" s="132" t="e">
        <v>#N/A</v>
      </c>
      <c r="X3008" s="132" t="e">
        <v>#N/A</v>
      </c>
      <c r="Y3008" s="132" t="e">
        <v>#N/A</v>
      </c>
      <c r="Z3008" s="132" t="e">
        <v>#N/A</v>
      </c>
      <c r="AA3008" s="132" t="e">
        <v>#N/A</v>
      </c>
      <c r="AB3008" s="132" t="e">
        <v>#N/A</v>
      </c>
      <c r="AC3008" s="132" t="e">
        <v>#N/A</v>
      </c>
      <c r="AD3008" s="132" t="e">
        <v>#N/A</v>
      </c>
      <c r="AE3008" s="132" t="e">
        <v>#N/A</v>
      </c>
      <c r="AF3008" s="132" t="e">
        <v>#N/A</v>
      </c>
    </row>
    <row r="3009" spans="1:32">
      <c r="A3009" s="129">
        <v>40896</v>
      </c>
      <c r="B3009" s="132" t="e">
        <v>#N/A</v>
      </c>
      <c r="C3009" s="132" t="e">
        <v>#N/A</v>
      </c>
      <c r="D3009" s="132" t="e">
        <v>#N/A</v>
      </c>
      <c r="E3009" s="132" t="e">
        <v>#N/A</v>
      </c>
      <c r="F3009" s="132" t="e">
        <v>#N/A</v>
      </c>
      <c r="G3009" s="132" t="e">
        <v>#N/A</v>
      </c>
      <c r="H3009" s="132" t="e">
        <v>#N/A</v>
      </c>
      <c r="I3009" s="132" t="e">
        <v>#N/A</v>
      </c>
      <c r="J3009" s="132" t="e">
        <v>#N/A</v>
      </c>
      <c r="K3009" s="132" t="e">
        <v>#N/A</v>
      </c>
      <c r="L3009" s="132" t="e">
        <v>#N/A</v>
      </c>
      <c r="M3009" s="132" t="e">
        <v>#N/A</v>
      </c>
      <c r="N3009" s="132" t="e">
        <v>#N/A</v>
      </c>
      <c r="R3009" s="132" t="e">
        <v>#N/A</v>
      </c>
      <c r="S3009" s="132" t="e">
        <v>#N/A</v>
      </c>
      <c r="T3009" s="132" t="e">
        <v>#N/A</v>
      </c>
      <c r="U3009" s="132" t="e">
        <v>#N/A</v>
      </c>
      <c r="V3009" s="132" t="e">
        <v>#N/A</v>
      </c>
      <c r="W3009" s="132" t="e">
        <v>#N/A</v>
      </c>
      <c r="X3009" s="132" t="e">
        <v>#N/A</v>
      </c>
      <c r="Y3009" s="132" t="e">
        <v>#N/A</v>
      </c>
      <c r="Z3009" s="132" t="e">
        <v>#N/A</v>
      </c>
      <c r="AA3009" s="132" t="e">
        <v>#N/A</v>
      </c>
      <c r="AB3009" s="132" t="e">
        <v>#N/A</v>
      </c>
      <c r="AC3009" s="132" t="e">
        <v>#N/A</v>
      </c>
      <c r="AD3009" s="132" t="e">
        <v>#N/A</v>
      </c>
      <c r="AE3009" s="132" t="e">
        <v>#N/A</v>
      </c>
      <c r="AF3009" s="132" t="e">
        <v>#N/A</v>
      </c>
    </row>
    <row r="3010" spans="1:32">
      <c r="A3010" s="129">
        <v>40897</v>
      </c>
      <c r="B3010" s="132">
        <v>924811</v>
      </c>
      <c r="C3010" s="132">
        <v>67068</v>
      </c>
      <c r="D3010" s="132">
        <v>403412</v>
      </c>
      <c r="E3010" s="132">
        <v>64325</v>
      </c>
      <c r="F3010" s="132">
        <v>252654</v>
      </c>
      <c r="G3010" s="132">
        <v>844722</v>
      </c>
      <c r="H3010" s="132">
        <v>15131</v>
      </c>
      <c r="I3010" s="132">
        <v>21196</v>
      </c>
      <c r="J3010" s="132">
        <v>31670</v>
      </c>
      <c r="K3010" s="132">
        <v>20593</v>
      </c>
      <c r="L3010" s="132">
        <v>10362</v>
      </c>
      <c r="M3010" s="132">
        <v>80089</v>
      </c>
      <c r="N3010" s="132">
        <v>924811</v>
      </c>
      <c r="R3010" s="132">
        <v>67800</v>
      </c>
      <c r="S3010" s="132">
        <v>73500</v>
      </c>
      <c r="T3010" s="132">
        <v>228850</v>
      </c>
      <c r="U3010" s="132">
        <v>57508</v>
      </c>
      <c r="V3010" s="132">
        <v>20500</v>
      </c>
      <c r="W3010" s="132">
        <v>0</v>
      </c>
      <c r="X3010" s="132">
        <v>38539</v>
      </c>
      <c r="Y3010" s="132">
        <v>19800</v>
      </c>
      <c r="Z3010" s="132">
        <v>7350</v>
      </c>
      <c r="AA3010" s="132">
        <v>15800</v>
      </c>
      <c r="AB3010" s="132">
        <v>0</v>
      </c>
      <c r="AC3010" s="132">
        <v>0</v>
      </c>
      <c r="AD3010" s="132">
        <v>0</v>
      </c>
      <c r="AE3010" s="132">
        <v>4300</v>
      </c>
      <c r="AF3010" s="132">
        <v>9886</v>
      </c>
    </row>
    <row r="3011" spans="1:32">
      <c r="A3011" s="129">
        <v>40898</v>
      </c>
      <c r="B3011" s="132" t="e">
        <v>#N/A</v>
      </c>
      <c r="C3011" s="132" t="e">
        <v>#N/A</v>
      </c>
      <c r="D3011" s="132" t="e">
        <v>#N/A</v>
      </c>
      <c r="E3011" s="132" t="e">
        <v>#N/A</v>
      </c>
      <c r="F3011" s="132" t="e">
        <v>#N/A</v>
      </c>
      <c r="G3011" s="132" t="e">
        <v>#N/A</v>
      </c>
      <c r="H3011" s="132" t="e">
        <v>#N/A</v>
      </c>
      <c r="I3011" s="132" t="e">
        <v>#N/A</v>
      </c>
      <c r="J3011" s="132" t="e">
        <v>#N/A</v>
      </c>
      <c r="K3011" s="132" t="e">
        <v>#N/A</v>
      </c>
      <c r="L3011" s="132" t="e">
        <v>#N/A</v>
      </c>
      <c r="M3011" s="132" t="e">
        <v>#N/A</v>
      </c>
      <c r="N3011" s="132" t="e">
        <v>#N/A</v>
      </c>
      <c r="R3011" s="132" t="e">
        <v>#N/A</v>
      </c>
      <c r="S3011" s="132" t="e">
        <v>#N/A</v>
      </c>
      <c r="T3011" s="132" t="e">
        <v>#N/A</v>
      </c>
      <c r="U3011" s="132" t="e">
        <v>#N/A</v>
      </c>
      <c r="V3011" s="132" t="e">
        <v>#N/A</v>
      </c>
      <c r="W3011" s="132" t="e">
        <v>#N/A</v>
      </c>
      <c r="X3011" s="132" t="e">
        <v>#N/A</v>
      </c>
      <c r="Y3011" s="132" t="e">
        <v>#N/A</v>
      </c>
      <c r="Z3011" s="132" t="e">
        <v>#N/A</v>
      </c>
      <c r="AA3011" s="132" t="e">
        <v>#N/A</v>
      </c>
      <c r="AB3011" s="132" t="e">
        <v>#N/A</v>
      </c>
      <c r="AC3011" s="132" t="e">
        <v>#N/A</v>
      </c>
      <c r="AD3011" s="132" t="e">
        <v>#N/A</v>
      </c>
      <c r="AE3011" s="132" t="e">
        <v>#N/A</v>
      </c>
      <c r="AF3011" s="132" t="e">
        <v>#N/A</v>
      </c>
    </row>
    <row r="3012" spans="1:32">
      <c r="A3012" s="129">
        <v>40899</v>
      </c>
      <c r="B3012" s="132" t="e">
        <v>#N/A</v>
      </c>
      <c r="C3012" s="132" t="e">
        <v>#N/A</v>
      </c>
      <c r="D3012" s="132" t="e">
        <v>#N/A</v>
      </c>
      <c r="E3012" s="132" t="e">
        <v>#N/A</v>
      </c>
      <c r="F3012" s="132" t="e">
        <v>#N/A</v>
      </c>
      <c r="G3012" s="132" t="e">
        <v>#N/A</v>
      </c>
      <c r="H3012" s="132" t="e">
        <v>#N/A</v>
      </c>
      <c r="I3012" s="132" t="e">
        <v>#N/A</v>
      </c>
      <c r="J3012" s="132" t="e">
        <v>#N/A</v>
      </c>
      <c r="K3012" s="132" t="e">
        <v>#N/A</v>
      </c>
      <c r="L3012" s="132" t="e">
        <v>#N/A</v>
      </c>
      <c r="M3012" s="132" t="e">
        <v>#N/A</v>
      </c>
      <c r="N3012" s="132" t="e">
        <v>#N/A</v>
      </c>
      <c r="R3012" s="132" t="e">
        <v>#N/A</v>
      </c>
      <c r="S3012" s="132" t="e">
        <v>#N/A</v>
      </c>
      <c r="T3012" s="132" t="e">
        <v>#N/A</v>
      </c>
      <c r="U3012" s="132" t="e">
        <v>#N/A</v>
      </c>
      <c r="V3012" s="132" t="e">
        <v>#N/A</v>
      </c>
      <c r="W3012" s="132" t="e">
        <v>#N/A</v>
      </c>
      <c r="X3012" s="132" t="e">
        <v>#N/A</v>
      </c>
      <c r="Y3012" s="132" t="e">
        <v>#N/A</v>
      </c>
      <c r="Z3012" s="132" t="e">
        <v>#N/A</v>
      </c>
      <c r="AA3012" s="132" t="e">
        <v>#N/A</v>
      </c>
      <c r="AB3012" s="132" t="e">
        <v>#N/A</v>
      </c>
      <c r="AC3012" s="132" t="e">
        <v>#N/A</v>
      </c>
      <c r="AD3012" s="132" t="e">
        <v>#N/A</v>
      </c>
      <c r="AE3012" s="132" t="e">
        <v>#N/A</v>
      </c>
      <c r="AF3012" s="132" t="e">
        <v>#N/A</v>
      </c>
    </row>
    <row r="3013" spans="1:32">
      <c r="A3013" s="129">
        <v>40900</v>
      </c>
      <c r="B3013" s="132" t="e">
        <v>#N/A</v>
      </c>
      <c r="C3013" s="132" t="e">
        <v>#N/A</v>
      </c>
      <c r="D3013" s="132" t="e">
        <v>#N/A</v>
      </c>
      <c r="E3013" s="132" t="e">
        <v>#N/A</v>
      </c>
      <c r="F3013" s="132" t="e">
        <v>#N/A</v>
      </c>
      <c r="G3013" s="132" t="e">
        <v>#N/A</v>
      </c>
      <c r="H3013" s="132" t="e">
        <v>#N/A</v>
      </c>
      <c r="I3013" s="132" t="e">
        <v>#N/A</v>
      </c>
      <c r="J3013" s="132" t="e">
        <v>#N/A</v>
      </c>
      <c r="K3013" s="132" t="e">
        <v>#N/A</v>
      </c>
      <c r="L3013" s="132" t="e">
        <v>#N/A</v>
      </c>
      <c r="M3013" s="132" t="e">
        <v>#N/A</v>
      </c>
      <c r="N3013" s="132" t="e">
        <v>#N/A</v>
      </c>
      <c r="R3013" s="132" t="e">
        <v>#N/A</v>
      </c>
      <c r="S3013" s="132" t="e">
        <v>#N/A</v>
      </c>
      <c r="T3013" s="132" t="e">
        <v>#N/A</v>
      </c>
      <c r="U3013" s="132" t="e">
        <v>#N/A</v>
      </c>
      <c r="V3013" s="132" t="e">
        <v>#N/A</v>
      </c>
      <c r="W3013" s="132" t="e">
        <v>#N/A</v>
      </c>
      <c r="X3013" s="132" t="e">
        <v>#N/A</v>
      </c>
      <c r="Y3013" s="132" t="e">
        <v>#N/A</v>
      </c>
      <c r="Z3013" s="132" t="e">
        <v>#N/A</v>
      </c>
      <c r="AA3013" s="132" t="e">
        <v>#N/A</v>
      </c>
      <c r="AB3013" s="132" t="e">
        <v>#N/A</v>
      </c>
      <c r="AC3013" s="132" t="e">
        <v>#N/A</v>
      </c>
      <c r="AD3013" s="132" t="e">
        <v>#N/A</v>
      </c>
      <c r="AE3013" s="132" t="e">
        <v>#N/A</v>
      </c>
      <c r="AF3013" s="132" t="e">
        <v>#N/A</v>
      </c>
    </row>
    <row r="3014" spans="1:32">
      <c r="A3014" s="129">
        <v>40904</v>
      </c>
      <c r="B3014" s="132" t="e">
        <v>#N/A</v>
      </c>
      <c r="C3014" s="132" t="e">
        <v>#N/A</v>
      </c>
      <c r="D3014" s="132" t="e">
        <v>#N/A</v>
      </c>
      <c r="E3014" s="132" t="e">
        <v>#N/A</v>
      </c>
      <c r="F3014" s="132" t="e">
        <v>#N/A</v>
      </c>
      <c r="G3014" s="132" t="e">
        <v>#N/A</v>
      </c>
      <c r="H3014" s="132" t="e">
        <v>#N/A</v>
      </c>
      <c r="I3014" s="132" t="e">
        <v>#N/A</v>
      </c>
      <c r="J3014" s="132" t="e">
        <v>#N/A</v>
      </c>
      <c r="K3014" s="132" t="e">
        <v>#N/A</v>
      </c>
      <c r="L3014" s="132" t="e">
        <v>#N/A</v>
      </c>
      <c r="M3014" s="132" t="e">
        <v>#N/A</v>
      </c>
      <c r="N3014" s="132" t="e">
        <v>#N/A</v>
      </c>
      <c r="R3014" s="132" t="e">
        <v>#N/A</v>
      </c>
      <c r="S3014" s="132" t="e">
        <v>#N/A</v>
      </c>
      <c r="T3014" s="132" t="e">
        <v>#N/A</v>
      </c>
      <c r="U3014" s="132" t="e">
        <v>#N/A</v>
      </c>
      <c r="V3014" s="132" t="e">
        <v>#N/A</v>
      </c>
      <c r="W3014" s="132" t="e">
        <v>#N/A</v>
      </c>
      <c r="X3014" s="132" t="e">
        <v>#N/A</v>
      </c>
      <c r="Y3014" s="132" t="e">
        <v>#N/A</v>
      </c>
      <c r="Z3014" s="132" t="e">
        <v>#N/A</v>
      </c>
      <c r="AA3014" s="132" t="e">
        <v>#N/A</v>
      </c>
      <c r="AB3014" s="132" t="e">
        <v>#N/A</v>
      </c>
      <c r="AC3014" s="132" t="e">
        <v>#N/A</v>
      </c>
      <c r="AD3014" s="132" t="e">
        <v>#N/A</v>
      </c>
      <c r="AE3014" s="132" t="e">
        <v>#N/A</v>
      </c>
      <c r="AF3014" s="132" t="e">
        <v>#N/A</v>
      </c>
    </row>
    <row r="3015" spans="1:32">
      <c r="A3015" s="129">
        <v>40905</v>
      </c>
      <c r="B3015" s="132" t="e">
        <v>#N/A</v>
      </c>
      <c r="C3015" s="132" t="e">
        <v>#N/A</v>
      </c>
      <c r="D3015" s="132" t="e">
        <v>#N/A</v>
      </c>
      <c r="E3015" s="132" t="e">
        <v>#N/A</v>
      </c>
      <c r="F3015" s="132" t="e">
        <v>#N/A</v>
      </c>
      <c r="G3015" s="132" t="e">
        <v>#N/A</v>
      </c>
      <c r="H3015" s="132" t="e">
        <v>#N/A</v>
      </c>
      <c r="I3015" s="132" t="e">
        <v>#N/A</v>
      </c>
      <c r="J3015" s="132" t="e">
        <v>#N/A</v>
      </c>
      <c r="K3015" s="132" t="e">
        <v>#N/A</v>
      </c>
      <c r="L3015" s="132" t="e">
        <v>#N/A</v>
      </c>
      <c r="M3015" s="132" t="e">
        <v>#N/A</v>
      </c>
      <c r="N3015" s="132" t="e">
        <v>#N/A</v>
      </c>
      <c r="R3015" s="132" t="e">
        <v>#N/A</v>
      </c>
      <c r="S3015" s="132" t="e">
        <v>#N/A</v>
      </c>
      <c r="T3015" s="132" t="e">
        <v>#N/A</v>
      </c>
      <c r="U3015" s="132" t="e">
        <v>#N/A</v>
      </c>
      <c r="V3015" s="132" t="e">
        <v>#N/A</v>
      </c>
      <c r="W3015" s="132" t="e">
        <v>#N/A</v>
      </c>
      <c r="X3015" s="132" t="e">
        <v>#N/A</v>
      </c>
      <c r="Y3015" s="132" t="e">
        <v>#N/A</v>
      </c>
      <c r="Z3015" s="132" t="e">
        <v>#N/A</v>
      </c>
      <c r="AA3015" s="132" t="e">
        <v>#N/A</v>
      </c>
      <c r="AB3015" s="132" t="e">
        <v>#N/A</v>
      </c>
      <c r="AC3015" s="132" t="e">
        <v>#N/A</v>
      </c>
      <c r="AD3015" s="132" t="e">
        <v>#N/A</v>
      </c>
      <c r="AE3015" s="132" t="e">
        <v>#N/A</v>
      </c>
      <c r="AF3015" s="132" t="e">
        <v>#N/A</v>
      </c>
    </row>
    <row r="3016" spans="1:32">
      <c r="A3016" s="129">
        <v>40906</v>
      </c>
      <c r="B3016" s="132" t="e">
        <v>#N/A</v>
      </c>
      <c r="C3016" s="132" t="e">
        <v>#N/A</v>
      </c>
      <c r="D3016" s="132" t="e">
        <v>#N/A</v>
      </c>
      <c r="E3016" s="132" t="e">
        <v>#N/A</v>
      </c>
      <c r="F3016" s="132" t="e">
        <v>#N/A</v>
      </c>
      <c r="G3016" s="132" t="e">
        <v>#N/A</v>
      </c>
      <c r="H3016" s="132" t="e">
        <v>#N/A</v>
      </c>
      <c r="I3016" s="132" t="e">
        <v>#N/A</v>
      </c>
      <c r="J3016" s="132" t="e">
        <v>#N/A</v>
      </c>
      <c r="K3016" s="132" t="e">
        <v>#N/A</v>
      </c>
      <c r="L3016" s="132" t="e">
        <v>#N/A</v>
      </c>
      <c r="M3016" s="132" t="e">
        <v>#N/A</v>
      </c>
      <c r="N3016" s="132" t="e">
        <v>#N/A</v>
      </c>
      <c r="R3016" s="132" t="e">
        <v>#N/A</v>
      </c>
      <c r="S3016" s="132" t="e">
        <v>#N/A</v>
      </c>
      <c r="T3016" s="132" t="e">
        <v>#N/A</v>
      </c>
      <c r="U3016" s="132" t="e">
        <v>#N/A</v>
      </c>
      <c r="V3016" s="132" t="e">
        <v>#N/A</v>
      </c>
      <c r="W3016" s="132" t="e">
        <v>#N/A</v>
      </c>
      <c r="X3016" s="132" t="e">
        <v>#N/A</v>
      </c>
      <c r="Y3016" s="132" t="e">
        <v>#N/A</v>
      </c>
      <c r="Z3016" s="132" t="e">
        <v>#N/A</v>
      </c>
      <c r="AA3016" s="132" t="e">
        <v>#N/A</v>
      </c>
      <c r="AB3016" s="132" t="e">
        <v>#N/A</v>
      </c>
      <c r="AC3016" s="132" t="e">
        <v>#N/A</v>
      </c>
      <c r="AD3016" s="132" t="e">
        <v>#N/A</v>
      </c>
      <c r="AE3016" s="132" t="e">
        <v>#N/A</v>
      </c>
      <c r="AF3016" s="132" t="e">
        <v>#N/A</v>
      </c>
    </row>
    <row r="3017" spans="1:32">
      <c r="A3017" s="129">
        <v>40907</v>
      </c>
      <c r="B3017" s="132" t="e">
        <v>#N/A</v>
      </c>
      <c r="C3017" s="132" t="e">
        <v>#N/A</v>
      </c>
      <c r="D3017" s="132" t="e">
        <v>#N/A</v>
      </c>
      <c r="E3017" s="132" t="e">
        <v>#N/A</v>
      </c>
      <c r="F3017" s="132" t="e">
        <v>#N/A</v>
      </c>
      <c r="G3017" s="132" t="e">
        <v>#N/A</v>
      </c>
      <c r="H3017" s="132" t="e">
        <v>#N/A</v>
      </c>
      <c r="I3017" s="132" t="e">
        <v>#N/A</v>
      </c>
      <c r="J3017" s="132" t="e">
        <v>#N/A</v>
      </c>
      <c r="K3017" s="132" t="e">
        <v>#N/A</v>
      </c>
      <c r="L3017" s="132" t="e">
        <v>#N/A</v>
      </c>
      <c r="M3017" s="132" t="e">
        <v>#N/A</v>
      </c>
      <c r="N3017" s="132" t="e">
        <v>#N/A</v>
      </c>
      <c r="R3017" s="132" t="e">
        <v>#N/A</v>
      </c>
      <c r="S3017" s="132" t="e">
        <v>#N/A</v>
      </c>
      <c r="T3017" s="132" t="e">
        <v>#N/A</v>
      </c>
      <c r="U3017" s="132" t="e">
        <v>#N/A</v>
      </c>
      <c r="V3017" s="132" t="e">
        <v>#N/A</v>
      </c>
      <c r="W3017" s="132" t="e">
        <v>#N/A</v>
      </c>
      <c r="X3017" s="132" t="e">
        <v>#N/A</v>
      </c>
      <c r="Y3017" s="132" t="e">
        <v>#N/A</v>
      </c>
      <c r="Z3017" s="132" t="e">
        <v>#N/A</v>
      </c>
      <c r="AA3017" s="132" t="e">
        <v>#N/A</v>
      </c>
      <c r="AB3017" s="132" t="e">
        <v>#N/A</v>
      </c>
      <c r="AC3017" s="132" t="e">
        <v>#N/A</v>
      </c>
      <c r="AD3017" s="132" t="e">
        <v>#N/A</v>
      </c>
      <c r="AE3017" s="132" t="e">
        <v>#N/A</v>
      </c>
      <c r="AF3017" s="132" t="e">
        <v>#N/A</v>
      </c>
    </row>
    <row r="3018" spans="1:32">
      <c r="A3018" s="129">
        <v>40911</v>
      </c>
      <c r="B3018" s="132" t="e">
        <v>#N/A</v>
      </c>
      <c r="C3018" s="132" t="e">
        <v>#N/A</v>
      </c>
      <c r="D3018" s="132" t="e">
        <v>#N/A</v>
      </c>
      <c r="E3018" s="132" t="e">
        <v>#N/A</v>
      </c>
      <c r="F3018" s="132" t="e">
        <v>#N/A</v>
      </c>
      <c r="G3018" s="132" t="e">
        <v>#N/A</v>
      </c>
      <c r="H3018" s="132" t="e">
        <v>#N/A</v>
      </c>
      <c r="I3018" s="132" t="e">
        <v>#N/A</v>
      </c>
      <c r="J3018" s="132" t="e">
        <v>#N/A</v>
      </c>
      <c r="K3018" s="132" t="e">
        <v>#N/A</v>
      </c>
      <c r="L3018" s="132" t="e">
        <v>#N/A</v>
      </c>
      <c r="M3018" s="132" t="e">
        <v>#N/A</v>
      </c>
      <c r="N3018" s="132" t="e">
        <v>#N/A</v>
      </c>
      <c r="R3018" s="132" t="e">
        <v>#N/A</v>
      </c>
      <c r="S3018" s="132" t="e">
        <v>#N/A</v>
      </c>
      <c r="T3018" s="132" t="e">
        <v>#N/A</v>
      </c>
      <c r="U3018" s="132" t="e">
        <v>#N/A</v>
      </c>
      <c r="V3018" s="132" t="e">
        <v>#N/A</v>
      </c>
      <c r="W3018" s="132" t="e">
        <v>#N/A</v>
      </c>
      <c r="X3018" s="132" t="e">
        <v>#N/A</v>
      </c>
      <c r="Y3018" s="132" t="e">
        <v>#N/A</v>
      </c>
      <c r="Z3018" s="132" t="e">
        <v>#N/A</v>
      </c>
      <c r="AA3018" s="132" t="e">
        <v>#N/A</v>
      </c>
      <c r="AB3018" s="132" t="e">
        <v>#N/A</v>
      </c>
      <c r="AC3018" s="132" t="e">
        <v>#N/A</v>
      </c>
      <c r="AD3018" s="132" t="e">
        <v>#N/A</v>
      </c>
      <c r="AE3018" s="132" t="e">
        <v>#N/A</v>
      </c>
      <c r="AF3018" s="132" t="e">
        <v>#N/A</v>
      </c>
    </row>
    <row r="3019" spans="1:32">
      <c r="A3019" s="129">
        <v>40912</v>
      </c>
      <c r="B3019" s="132" t="e">
        <v>#N/A</v>
      </c>
      <c r="C3019" s="132" t="e">
        <v>#N/A</v>
      </c>
      <c r="D3019" s="132" t="e">
        <v>#N/A</v>
      </c>
      <c r="E3019" s="132" t="e">
        <v>#N/A</v>
      </c>
      <c r="F3019" s="132" t="e">
        <v>#N/A</v>
      </c>
      <c r="G3019" s="132" t="e">
        <v>#N/A</v>
      </c>
      <c r="H3019" s="132" t="e">
        <v>#N/A</v>
      </c>
      <c r="I3019" s="132" t="e">
        <v>#N/A</v>
      </c>
      <c r="J3019" s="132" t="e">
        <v>#N/A</v>
      </c>
      <c r="K3019" s="132" t="e">
        <v>#N/A</v>
      </c>
      <c r="L3019" s="132" t="e">
        <v>#N/A</v>
      </c>
      <c r="M3019" s="132" t="e">
        <v>#N/A</v>
      </c>
      <c r="N3019" s="132" t="e">
        <v>#N/A</v>
      </c>
      <c r="R3019" s="132" t="e">
        <v>#N/A</v>
      </c>
      <c r="S3019" s="132" t="e">
        <v>#N/A</v>
      </c>
      <c r="T3019" s="132" t="e">
        <v>#N/A</v>
      </c>
      <c r="U3019" s="132" t="e">
        <v>#N/A</v>
      </c>
      <c r="V3019" s="132" t="e">
        <v>#N/A</v>
      </c>
      <c r="W3019" s="132" t="e">
        <v>#N/A</v>
      </c>
      <c r="X3019" s="132" t="e">
        <v>#N/A</v>
      </c>
      <c r="Y3019" s="132" t="e">
        <v>#N/A</v>
      </c>
      <c r="Z3019" s="132" t="e">
        <v>#N/A</v>
      </c>
      <c r="AA3019" s="132" t="e">
        <v>#N/A</v>
      </c>
      <c r="AB3019" s="132" t="e">
        <v>#N/A</v>
      </c>
      <c r="AC3019" s="132" t="e">
        <v>#N/A</v>
      </c>
      <c r="AD3019" s="132" t="e">
        <v>#N/A</v>
      </c>
      <c r="AE3019" s="132" t="e">
        <v>#N/A</v>
      </c>
      <c r="AF3019" s="132" t="e">
        <v>#N/A</v>
      </c>
    </row>
    <row r="3020" spans="1:32">
      <c r="A3020" s="129">
        <v>40913</v>
      </c>
      <c r="B3020" s="132" t="e">
        <v>#N/A</v>
      </c>
      <c r="C3020" s="132" t="e">
        <v>#N/A</v>
      </c>
      <c r="D3020" s="132" t="e">
        <v>#N/A</v>
      </c>
      <c r="E3020" s="132" t="e">
        <v>#N/A</v>
      </c>
      <c r="F3020" s="132" t="e">
        <v>#N/A</v>
      </c>
      <c r="G3020" s="132" t="e">
        <v>#N/A</v>
      </c>
      <c r="H3020" s="132" t="e">
        <v>#N/A</v>
      </c>
      <c r="I3020" s="132" t="e">
        <v>#N/A</v>
      </c>
      <c r="J3020" s="132" t="e">
        <v>#N/A</v>
      </c>
      <c r="K3020" s="132" t="e">
        <v>#N/A</v>
      </c>
      <c r="L3020" s="132" t="e">
        <v>#N/A</v>
      </c>
      <c r="M3020" s="132" t="e">
        <v>#N/A</v>
      </c>
      <c r="N3020" s="132" t="e">
        <v>#N/A</v>
      </c>
      <c r="R3020" s="132" t="e">
        <v>#N/A</v>
      </c>
      <c r="S3020" s="132" t="e">
        <v>#N/A</v>
      </c>
      <c r="T3020" s="132" t="e">
        <v>#N/A</v>
      </c>
      <c r="U3020" s="132" t="e">
        <v>#N/A</v>
      </c>
      <c r="V3020" s="132" t="e">
        <v>#N/A</v>
      </c>
      <c r="W3020" s="132" t="e">
        <v>#N/A</v>
      </c>
      <c r="X3020" s="132" t="e">
        <v>#N/A</v>
      </c>
      <c r="Y3020" s="132" t="e">
        <v>#N/A</v>
      </c>
      <c r="Z3020" s="132" t="e">
        <v>#N/A</v>
      </c>
      <c r="AA3020" s="132" t="e">
        <v>#N/A</v>
      </c>
      <c r="AB3020" s="132" t="e">
        <v>#N/A</v>
      </c>
      <c r="AC3020" s="132" t="e">
        <v>#N/A</v>
      </c>
      <c r="AD3020" s="132" t="e">
        <v>#N/A</v>
      </c>
      <c r="AE3020" s="132" t="e">
        <v>#N/A</v>
      </c>
      <c r="AF3020" s="132" t="e">
        <v>#N/A</v>
      </c>
    </row>
    <row r="3021" spans="1:32">
      <c r="A3021" s="129">
        <v>40914</v>
      </c>
      <c r="B3021" s="132" t="e">
        <v>#N/A</v>
      </c>
      <c r="C3021" s="132" t="e">
        <v>#N/A</v>
      </c>
      <c r="D3021" s="132" t="e">
        <v>#N/A</v>
      </c>
      <c r="E3021" s="132" t="e">
        <v>#N/A</v>
      </c>
      <c r="F3021" s="132" t="e">
        <v>#N/A</v>
      </c>
      <c r="G3021" s="132" t="e">
        <v>#N/A</v>
      </c>
      <c r="H3021" s="132" t="e">
        <v>#N/A</v>
      </c>
      <c r="I3021" s="132" t="e">
        <v>#N/A</v>
      </c>
      <c r="J3021" s="132" t="e">
        <v>#N/A</v>
      </c>
      <c r="K3021" s="132" t="e">
        <v>#N/A</v>
      </c>
      <c r="L3021" s="132" t="e">
        <v>#N/A</v>
      </c>
      <c r="M3021" s="132" t="e">
        <v>#N/A</v>
      </c>
      <c r="N3021" s="132" t="e">
        <v>#N/A</v>
      </c>
      <c r="R3021" s="132" t="e">
        <v>#N/A</v>
      </c>
      <c r="S3021" s="132" t="e">
        <v>#N/A</v>
      </c>
      <c r="T3021" s="132" t="e">
        <v>#N/A</v>
      </c>
      <c r="U3021" s="132" t="e">
        <v>#N/A</v>
      </c>
      <c r="V3021" s="132" t="e">
        <v>#N/A</v>
      </c>
      <c r="W3021" s="132" t="e">
        <v>#N/A</v>
      </c>
      <c r="X3021" s="132" t="e">
        <v>#N/A</v>
      </c>
      <c r="Y3021" s="132" t="e">
        <v>#N/A</v>
      </c>
      <c r="Z3021" s="132" t="e">
        <v>#N/A</v>
      </c>
      <c r="AA3021" s="132" t="e">
        <v>#N/A</v>
      </c>
      <c r="AB3021" s="132" t="e">
        <v>#N/A</v>
      </c>
      <c r="AC3021" s="132" t="e">
        <v>#N/A</v>
      </c>
      <c r="AD3021" s="132" t="e">
        <v>#N/A</v>
      </c>
      <c r="AE3021" s="132" t="e">
        <v>#N/A</v>
      </c>
      <c r="AF3021" s="132" t="e">
        <v>#N/A</v>
      </c>
    </row>
    <row r="3022" spans="1:32">
      <c r="A3022" s="129">
        <v>40917</v>
      </c>
      <c r="B3022" s="132" t="e">
        <v>#N/A</v>
      </c>
      <c r="C3022" s="132" t="e">
        <v>#N/A</v>
      </c>
      <c r="D3022" s="132" t="e">
        <v>#N/A</v>
      </c>
      <c r="E3022" s="132" t="e">
        <v>#N/A</v>
      </c>
      <c r="F3022" s="132" t="e">
        <v>#N/A</v>
      </c>
      <c r="G3022" s="132" t="e">
        <v>#N/A</v>
      </c>
      <c r="H3022" s="132" t="e">
        <v>#N/A</v>
      </c>
      <c r="I3022" s="132" t="e">
        <v>#N/A</v>
      </c>
      <c r="J3022" s="132" t="e">
        <v>#N/A</v>
      </c>
      <c r="K3022" s="132" t="e">
        <v>#N/A</v>
      </c>
      <c r="L3022" s="132" t="e">
        <v>#N/A</v>
      </c>
      <c r="M3022" s="132" t="e">
        <v>#N/A</v>
      </c>
      <c r="N3022" s="132" t="e">
        <v>#N/A</v>
      </c>
      <c r="R3022" s="132" t="e">
        <v>#N/A</v>
      </c>
      <c r="S3022" s="132" t="e">
        <v>#N/A</v>
      </c>
      <c r="T3022" s="132" t="e">
        <v>#N/A</v>
      </c>
      <c r="U3022" s="132" t="e">
        <v>#N/A</v>
      </c>
      <c r="V3022" s="132" t="e">
        <v>#N/A</v>
      </c>
      <c r="W3022" s="132" t="e">
        <v>#N/A</v>
      </c>
      <c r="X3022" s="132" t="e">
        <v>#N/A</v>
      </c>
      <c r="Y3022" s="132" t="e">
        <v>#N/A</v>
      </c>
      <c r="Z3022" s="132" t="e">
        <v>#N/A</v>
      </c>
      <c r="AA3022" s="132" t="e">
        <v>#N/A</v>
      </c>
      <c r="AB3022" s="132" t="e">
        <v>#N/A</v>
      </c>
      <c r="AC3022" s="132" t="e">
        <v>#N/A</v>
      </c>
      <c r="AD3022" s="132" t="e">
        <v>#N/A</v>
      </c>
      <c r="AE3022" s="132" t="e">
        <v>#N/A</v>
      </c>
      <c r="AF3022" s="132" t="e">
        <v>#N/A</v>
      </c>
    </row>
    <row r="3023" spans="1:32">
      <c r="A3023" s="129">
        <v>40918</v>
      </c>
      <c r="B3023" s="132">
        <v>352800</v>
      </c>
      <c r="C3023" s="132">
        <v>26151</v>
      </c>
      <c r="D3023" s="132">
        <v>189485</v>
      </c>
      <c r="E3023" s="132">
        <v>31820</v>
      </c>
      <c r="F3023" s="132">
        <v>29500</v>
      </c>
      <c r="G3023" s="132">
        <v>311132</v>
      </c>
      <c r="H3023" s="132">
        <v>22389</v>
      </c>
      <c r="I3023" s="132">
        <v>11110</v>
      </c>
      <c r="J3023" s="132">
        <v>13540</v>
      </c>
      <c r="K3023" s="132">
        <v>12985</v>
      </c>
      <c r="L3023" s="132">
        <v>1300</v>
      </c>
      <c r="M3023" s="132">
        <v>41668</v>
      </c>
      <c r="N3023" s="132">
        <v>352800</v>
      </c>
      <c r="R3023" s="132">
        <v>20500</v>
      </c>
      <c r="S3023" s="132">
        <v>27240</v>
      </c>
      <c r="T3023" s="132">
        <v>77119</v>
      </c>
      <c r="U3023" s="132">
        <v>13875</v>
      </c>
      <c r="V3023" s="132">
        <v>11200</v>
      </c>
      <c r="W3023" s="132">
        <v>1200</v>
      </c>
      <c r="X3023" s="132">
        <v>34152</v>
      </c>
      <c r="Y3023" s="132">
        <v>13100</v>
      </c>
      <c r="Z3023" s="132">
        <v>0</v>
      </c>
      <c r="AA3023" s="132">
        <v>0</v>
      </c>
      <c r="AB3023" s="132">
        <v>9510</v>
      </c>
      <c r="AC3023" s="132">
        <v>5000</v>
      </c>
      <c r="AD3023" s="132">
        <v>0</v>
      </c>
      <c r="AE3023" s="132">
        <v>22300</v>
      </c>
      <c r="AF3023" s="132">
        <v>0</v>
      </c>
    </row>
    <row r="3024" spans="1:32">
      <c r="A3024" s="129">
        <v>40919</v>
      </c>
      <c r="B3024" s="132" t="e">
        <v>#N/A</v>
      </c>
      <c r="C3024" s="132" t="e">
        <v>#N/A</v>
      </c>
      <c r="D3024" s="132" t="e">
        <v>#N/A</v>
      </c>
      <c r="E3024" s="132" t="e">
        <v>#N/A</v>
      </c>
      <c r="F3024" s="132" t="e">
        <v>#N/A</v>
      </c>
      <c r="G3024" s="132" t="e">
        <v>#N/A</v>
      </c>
      <c r="H3024" s="132" t="e">
        <v>#N/A</v>
      </c>
      <c r="I3024" s="132" t="e">
        <v>#N/A</v>
      </c>
      <c r="J3024" s="132" t="e">
        <v>#N/A</v>
      </c>
      <c r="K3024" s="132" t="e">
        <v>#N/A</v>
      </c>
      <c r="L3024" s="132" t="e">
        <v>#N/A</v>
      </c>
      <c r="M3024" s="132" t="e">
        <v>#N/A</v>
      </c>
      <c r="N3024" s="132" t="e">
        <v>#N/A</v>
      </c>
      <c r="R3024" s="132" t="e">
        <v>#N/A</v>
      </c>
      <c r="S3024" s="132" t="e">
        <v>#N/A</v>
      </c>
      <c r="T3024" s="132" t="e">
        <v>#N/A</v>
      </c>
      <c r="U3024" s="132" t="e">
        <v>#N/A</v>
      </c>
      <c r="V3024" s="132" t="e">
        <v>#N/A</v>
      </c>
      <c r="W3024" s="132" t="e">
        <v>#N/A</v>
      </c>
      <c r="X3024" s="132" t="e">
        <v>#N/A</v>
      </c>
      <c r="Y3024" s="132" t="e">
        <v>#N/A</v>
      </c>
      <c r="Z3024" s="132" t="e">
        <v>#N/A</v>
      </c>
      <c r="AA3024" s="132" t="e">
        <v>#N/A</v>
      </c>
      <c r="AB3024" s="132" t="e">
        <v>#N/A</v>
      </c>
      <c r="AC3024" s="132" t="e">
        <v>#N/A</v>
      </c>
      <c r="AD3024" s="132" t="e">
        <v>#N/A</v>
      </c>
      <c r="AE3024" s="132" t="e">
        <v>#N/A</v>
      </c>
      <c r="AF3024" s="132" t="e">
        <v>#N/A</v>
      </c>
    </row>
    <row r="3025" spans="1:32">
      <c r="A3025" s="129">
        <v>40920</v>
      </c>
      <c r="B3025" s="132" t="e">
        <v>#N/A</v>
      </c>
      <c r="C3025" s="132" t="e">
        <v>#N/A</v>
      </c>
      <c r="D3025" s="132" t="e">
        <v>#N/A</v>
      </c>
      <c r="E3025" s="132" t="e">
        <v>#N/A</v>
      </c>
      <c r="F3025" s="132" t="e">
        <v>#N/A</v>
      </c>
      <c r="G3025" s="132" t="e">
        <v>#N/A</v>
      </c>
      <c r="H3025" s="132" t="e">
        <v>#N/A</v>
      </c>
      <c r="I3025" s="132" t="e">
        <v>#N/A</v>
      </c>
      <c r="J3025" s="132" t="e">
        <v>#N/A</v>
      </c>
      <c r="K3025" s="132" t="e">
        <v>#N/A</v>
      </c>
      <c r="L3025" s="132" t="e">
        <v>#N/A</v>
      </c>
      <c r="M3025" s="132" t="e">
        <v>#N/A</v>
      </c>
      <c r="N3025" s="132" t="e">
        <v>#N/A</v>
      </c>
      <c r="R3025" s="132" t="e">
        <v>#N/A</v>
      </c>
      <c r="S3025" s="132" t="e">
        <v>#N/A</v>
      </c>
      <c r="T3025" s="132" t="e">
        <v>#N/A</v>
      </c>
      <c r="U3025" s="132" t="e">
        <v>#N/A</v>
      </c>
      <c r="V3025" s="132" t="e">
        <v>#N/A</v>
      </c>
      <c r="W3025" s="132" t="e">
        <v>#N/A</v>
      </c>
      <c r="X3025" s="132" t="e">
        <v>#N/A</v>
      </c>
      <c r="Y3025" s="132" t="e">
        <v>#N/A</v>
      </c>
      <c r="Z3025" s="132" t="e">
        <v>#N/A</v>
      </c>
      <c r="AA3025" s="132" t="e">
        <v>#N/A</v>
      </c>
      <c r="AB3025" s="132" t="e">
        <v>#N/A</v>
      </c>
      <c r="AC3025" s="132" t="e">
        <v>#N/A</v>
      </c>
      <c r="AD3025" s="132" t="e">
        <v>#N/A</v>
      </c>
      <c r="AE3025" s="132" t="e">
        <v>#N/A</v>
      </c>
      <c r="AF3025" s="132" t="e">
        <v>#N/A</v>
      </c>
    </row>
    <row r="3026" spans="1:32">
      <c r="A3026" s="129">
        <v>40925</v>
      </c>
      <c r="B3026" s="132" t="e">
        <v>#N/A</v>
      </c>
      <c r="C3026" s="132" t="e">
        <v>#N/A</v>
      </c>
      <c r="D3026" s="132" t="e">
        <v>#N/A</v>
      </c>
      <c r="E3026" s="132" t="e">
        <v>#N/A</v>
      </c>
      <c r="F3026" s="132" t="e">
        <v>#N/A</v>
      </c>
      <c r="G3026" s="132" t="e">
        <v>#N/A</v>
      </c>
      <c r="H3026" s="132" t="e">
        <v>#N/A</v>
      </c>
      <c r="I3026" s="132" t="e">
        <v>#N/A</v>
      </c>
      <c r="J3026" s="132" t="e">
        <v>#N/A</v>
      </c>
      <c r="K3026" s="132" t="e">
        <v>#N/A</v>
      </c>
      <c r="L3026" s="132" t="e">
        <v>#N/A</v>
      </c>
      <c r="M3026" s="132" t="e">
        <v>#N/A</v>
      </c>
      <c r="N3026" s="132" t="e">
        <v>#N/A</v>
      </c>
      <c r="R3026" s="132" t="e">
        <v>#N/A</v>
      </c>
      <c r="S3026" s="132" t="e">
        <v>#N/A</v>
      </c>
      <c r="T3026" s="132" t="e">
        <v>#N/A</v>
      </c>
      <c r="U3026" s="132" t="e">
        <v>#N/A</v>
      </c>
      <c r="V3026" s="132" t="e">
        <v>#N/A</v>
      </c>
      <c r="W3026" s="132" t="e">
        <v>#N/A</v>
      </c>
      <c r="X3026" s="132" t="e">
        <v>#N/A</v>
      </c>
      <c r="Y3026" s="132" t="e">
        <v>#N/A</v>
      </c>
      <c r="Z3026" s="132" t="e">
        <v>#N/A</v>
      </c>
      <c r="AA3026" s="132" t="e">
        <v>#N/A</v>
      </c>
      <c r="AB3026" s="132" t="e">
        <v>#N/A</v>
      </c>
      <c r="AC3026" s="132" t="e">
        <v>#N/A</v>
      </c>
      <c r="AD3026" s="132" t="e">
        <v>#N/A</v>
      </c>
      <c r="AE3026" s="132" t="e">
        <v>#N/A</v>
      </c>
      <c r="AF3026" s="132" t="e">
        <v>#N/A</v>
      </c>
    </row>
    <row r="3027" spans="1:32">
      <c r="A3027" s="129">
        <v>40926</v>
      </c>
      <c r="B3027" s="132" t="e">
        <v>#N/A</v>
      </c>
      <c r="C3027" s="132" t="e">
        <v>#N/A</v>
      </c>
      <c r="D3027" s="132" t="e">
        <v>#N/A</v>
      </c>
      <c r="E3027" s="132" t="e">
        <v>#N/A</v>
      </c>
      <c r="F3027" s="132" t="e">
        <v>#N/A</v>
      </c>
      <c r="G3027" s="132" t="e">
        <v>#N/A</v>
      </c>
      <c r="H3027" s="132" t="e">
        <v>#N/A</v>
      </c>
      <c r="I3027" s="132" t="e">
        <v>#N/A</v>
      </c>
      <c r="J3027" s="132" t="e">
        <v>#N/A</v>
      </c>
      <c r="K3027" s="132" t="e">
        <v>#N/A</v>
      </c>
      <c r="L3027" s="132" t="e">
        <v>#N/A</v>
      </c>
      <c r="M3027" s="132" t="e">
        <v>#N/A</v>
      </c>
      <c r="N3027" s="132" t="e">
        <v>#N/A</v>
      </c>
      <c r="R3027" s="132" t="e">
        <v>#N/A</v>
      </c>
      <c r="S3027" s="132" t="e">
        <v>#N/A</v>
      </c>
      <c r="T3027" s="132" t="e">
        <v>#N/A</v>
      </c>
      <c r="U3027" s="132" t="e">
        <v>#N/A</v>
      </c>
      <c r="V3027" s="132" t="e">
        <v>#N/A</v>
      </c>
      <c r="W3027" s="132" t="e">
        <v>#N/A</v>
      </c>
      <c r="X3027" s="132" t="e">
        <v>#N/A</v>
      </c>
      <c r="Y3027" s="132" t="e">
        <v>#N/A</v>
      </c>
      <c r="Z3027" s="132" t="e">
        <v>#N/A</v>
      </c>
      <c r="AA3027" s="132" t="e">
        <v>#N/A</v>
      </c>
      <c r="AB3027" s="132" t="e">
        <v>#N/A</v>
      </c>
      <c r="AC3027" s="132" t="e">
        <v>#N/A</v>
      </c>
      <c r="AD3027" s="132" t="e">
        <v>#N/A</v>
      </c>
      <c r="AE3027" s="132" t="e">
        <v>#N/A</v>
      </c>
      <c r="AF3027" s="132" t="e">
        <v>#N/A</v>
      </c>
    </row>
    <row r="3028" spans="1:32">
      <c r="A3028" s="129">
        <v>40927</v>
      </c>
      <c r="B3028" s="132" t="e">
        <v>#N/A</v>
      </c>
      <c r="C3028" s="132" t="e">
        <v>#N/A</v>
      </c>
      <c r="D3028" s="132" t="e">
        <v>#N/A</v>
      </c>
      <c r="E3028" s="132" t="e">
        <v>#N/A</v>
      </c>
      <c r="F3028" s="132" t="e">
        <v>#N/A</v>
      </c>
      <c r="G3028" s="132" t="e">
        <v>#N/A</v>
      </c>
      <c r="H3028" s="132" t="e">
        <v>#N/A</v>
      </c>
      <c r="I3028" s="132" t="e">
        <v>#N/A</v>
      </c>
      <c r="J3028" s="132" t="e">
        <v>#N/A</v>
      </c>
      <c r="K3028" s="132" t="e">
        <v>#N/A</v>
      </c>
      <c r="L3028" s="132" t="e">
        <v>#N/A</v>
      </c>
      <c r="M3028" s="132" t="e">
        <v>#N/A</v>
      </c>
      <c r="N3028" s="132" t="e">
        <v>#N/A</v>
      </c>
      <c r="R3028" s="132" t="e">
        <v>#N/A</v>
      </c>
      <c r="S3028" s="132" t="e">
        <v>#N/A</v>
      </c>
      <c r="T3028" s="132" t="e">
        <v>#N/A</v>
      </c>
      <c r="U3028" s="132" t="e">
        <v>#N/A</v>
      </c>
      <c r="V3028" s="132" t="e">
        <v>#N/A</v>
      </c>
      <c r="W3028" s="132" t="e">
        <v>#N/A</v>
      </c>
      <c r="X3028" s="132" t="e">
        <v>#N/A</v>
      </c>
      <c r="Y3028" s="132" t="e">
        <v>#N/A</v>
      </c>
      <c r="Z3028" s="132" t="e">
        <v>#N/A</v>
      </c>
      <c r="AA3028" s="132" t="e">
        <v>#N/A</v>
      </c>
      <c r="AB3028" s="132" t="e">
        <v>#N/A</v>
      </c>
      <c r="AC3028" s="132" t="e">
        <v>#N/A</v>
      </c>
      <c r="AD3028" s="132" t="e">
        <v>#N/A</v>
      </c>
      <c r="AE3028" s="132" t="e">
        <v>#N/A</v>
      </c>
      <c r="AF3028" s="132" t="e">
        <v>#N/A</v>
      </c>
    </row>
    <row r="3029" spans="1:32">
      <c r="A3029" s="129">
        <v>40928</v>
      </c>
      <c r="B3029" s="132">
        <v>782048</v>
      </c>
      <c r="C3029" s="132">
        <v>81998</v>
      </c>
      <c r="D3029" s="132">
        <v>520743</v>
      </c>
      <c r="E3029" s="132">
        <v>105082</v>
      </c>
      <c r="F3029" s="132">
        <v>74640</v>
      </c>
      <c r="G3029" s="132">
        <v>854273</v>
      </c>
      <c r="H3029" s="132">
        <v>37774</v>
      </c>
      <c r="I3029" s="132">
        <v>39360</v>
      </c>
      <c r="J3029" s="132">
        <v>38465</v>
      </c>
      <c r="K3029" s="132">
        <v>19795</v>
      </c>
      <c r="L3029" s="132">
        <v>3350</v>
      </c>
      <c r="M3029" s="132">
        <v>93129</v>
      </c>
      <c r="N3029" s="132">
        <v>782048</v>
      </c>
      <c r="R3029" s="132">
        <v>73000</v>
      </c>
      <c r="S3029" s="132">
        <v>65929</v>
      </c>
      <c r="T3029" s="132">
        <v>198866</v>
      </c>
      <c r="U3029" s="132">
        <v>76830</v>
      </c>
      <c r="V3029" s="132">
        <v>53340</v>
      </c>
      <c r="W3029" s="132">
        <v>1200</v>
      </c>
      <c r="X3029" s="132">
        <v>47931</v>
      </c>
      <c r="Y3029" s="132">
        <v>25300</v>
      </c>
      <c r="Z3029" s="132">
        <v>0</v>
      </c>
      <c r="AA3029" s="132">
        <v>0</v>
      </c>
      <c r="AB3029" s="132">
        <v>9510</v>
      </c>
      <c r="AC3029" s="132">
        <v>5000</v>
      </c>
      <c r="AD3029" s="132">
        <v>0</v>
      </c>
      <c r="AE3029" s="132">
        <v>133680</v>
      </c>
      <c r="AF3029" s="132">
        <v>4600</v>
      </c>
    </row>
    <row r="3030" spans="1:32">
      <c r="A3030" s="129">
        <v>40931</v>
      </c>
      <c r="B3030" s="132" t="e">
        <v>#N/A</v>
      </c>
      <c r="C3030" s="132" t="e">
        <v>#N/A</v>
      </c>
      <c r="D3030" s="132" t="e">
        <v>#N/A</v>
      </c>
      <c r="E3030" s="132" t="e">
        <v>#N/A</v>
      </c>
      <c r="F3030" s="132" t="e">
        <v>#N/A</v>
      </c>
      <c r="G3030" s="132" t="e">
        <v>#N/A</v>
      </c>
      <c r="H3030" s="132" t="e">
        <v>#N/A</v>
      </c>
      <c r="I3030" s="132" t="e">
        <v>#N/A</v>
      </c>
      <c r="J3030" s="132" t="e">
        <v>#N/A</v>
      </c>
      <c r="K3030" s="132" t="e">
        <v>#N/A</v>
      </c>
      <c r="L3030" s="132" t="e">
        <v>#N/A</v>
      </c>
      <c r="M3030" s="132" t="e">
        <v>#N/A</v>
      </c>
      <c r="N3030" s="132" t="e">
        <v>#N/A</v>
      </c>
      <c r="R3030" s="132" t="e">
        <v>#N/A</v>
      </c>
      <c r="S3030" s="132" t="e">
        <v>#N/A</v>
      </c>
      <c r="T3030" s="132" t="e">
        <v>#N/A</v>
      </c>
      <c r="U3030" s="132" t="e">
        <v>#N/A</v>
      </c>
      <c r="V3030" s="132" t="e">
        <v>#N/A</v>
      </c>
      <c r="W3030" s="132" t="e">
        <v>#N/A</v>
      </c>
      <c r="X3030" s="132" t="e">
        <v>#N/A</v>
      </c>
      <c r="Y3030" s="132" t="e">
        <v>#N/A</v>
      </c>
      <c r="Z3030" s="132" t="e">
        <v>#N/A</v>
      </c>
      <c r="AA3030" s="132" t="e">
        <v>#N/A</v>
      </c>
      <c r="AB3030" s="132" t="e">
        <v>#N/A</v>
      </c>
      <c r="AC3030" s="132" t="e">
        <v>#N/A</v>
      </c>
      <c r="AD3030" s="132" t="e">
        <v>#N/A</v>
      </c>
      <c r="AE3030" s="132" t="e">
        <v>#N/A</v>
      </c>
      <c r="AF3030" s="132" t="e">
        <v>#N/A</v>
      </c>
    </row>
    <row r="3031" spans="1:32">
      <c r="A3031" s="129">
        <v>40932</v>
      </c>
      <c r="B3031" s="132" t="e">
        <v>#N/A</v>
      </c>
      <c r="C3031" s="132" t="e">
        <v>#N/A</v>
      </c>
      <c r="D3031" s="132" t="e">
        <v>#N/A</v>
      </c>
      <c r="E3031" s="132" t="e">
        <v>#N/A</v>
      </c>
      <c r="F3031" s="132" t="e">
        <v>#N/A</v>
      </c>
      <c r="G3031" s="132" t="e">
        <v>#N/A</v>
      </c>
      <c r="H3031" s="132" t="e">
        <v>#N/A</v>
      </c>
      <c r="I3031" s="132" t="e">
        <v>#N/A</v>
      </c>
      <c r="J3031" s="132" t="e">
        <v>#N/A</v>
      </c>
      <c r="K3031" s="132" t="e">
        <v>#N/A</v>
      </c>
      <c r="L3031" s="132" t="e">
        <v>#N/A</v>
      </c>
      <c r="M3031" s="132" t="e">
        <v>#N/A</v>
      </c>
      <c r="N3031" s="132" t="e">
        <v>#N/A</v>
      </c>
      <c r="R3031" s="132" t="e">
        <v>#N/A</v>
      </c>
      <c r="S3031" s="132" t="e">
        <v>#N/A</v>
      </c>
      <c r="T3031" s="132" t="e">
        <v>#N/A</v>
      </c>
      <c r="U3031" s="132" t="e">
        <v>#N/A</v>
      </c>
      <c r="V3031" s="132" t="e">
        <v>#N/A</v>
      </c>
      <c r="W3031" s="132" t="e">
        <v>#N/A</v>
      </c>
      <c r="X3031" s="132" t="e">
        <v>#N/A</v>
      </c>
      <c r="Y3031" s="132" t="e">
        <v>#N/A</v>
      </c>
      <c r="Z3031" s="132" t="e">
        <v>#N/A</v>
      </c>
      <c r="AA3031" s="132" t="e">
        <v>#N/A</v>
      </c>
      <c r="AB3031" s="132" t="e">
        <v>#N/A</v>
      </c>
      <c r="AC3031" s="132" t="e">
        <v>#N/A</v>
      </c>
      <c r="AD3031" s="132" t="e">
        <v>#N/A</v>
      </c>
      <c r="AE3031" s="132" t="e">
        <v>#N/A</v>
      </c>
      <c r="AF3031" s="132" t="e">
        <v>#N/A</v>
      </c>
    </row>
    <row r="3032" spans="1:32">
      <c r="A3032" s="129">
        <v>40933</v>
      </c>
      <c r="B3032" s="132">
        <v>947901</v>
      </c>
      <c r="C3032" s="132">
        <v>81998</v>
      </c>
      <c r="D3032" s="132">
        <v>520743</v>
      </c>
      <c r="E3032" s="132">
        <v>105082</v>
      </c>
      <c r="F3032" s="132">
        <v>74640</v>
      </c>
      <c r="G3032" s="132">
        <v>854273</v>
      </c>
      <c r="H3032" s="132">
        <v>37774</v>
      </c>
      <c r="I3032" s="132">
        <v>39360</v>
      </c>
      <c r="J3032" s="132">
        <v>38465</v>
      </c>
      <c r="K3032" s="132">
        <v>19795</v>
      </c>
      <c r="L3032" s="132">
        <v>3350</v>
      </c>
      <c r="M3032" s="132">
        <v>93129</v>
      </c>
      <c r="N3032" s="132">
        <v>947901</v>
      </c>
      <c r="R3032" s="132">
        <v>73000</v>
      </c>
      <c r="S3032" s="132">
        <v>65929</v>
      </c>
      <c r="T3032" s="132">
        <v>198866</v>
      </c>
      <c r="U3032" s="132">
        <v>76830</v>
      </c>
      <c r="V3032" s="132">
        <v>53340</v>
      </c>
      <c r="W3032" s="132">
        <v>1200</v>
      </c>
      <c r="X3032" s="132">
        <v>47931</v>
      </c>
      <c r="Y3032" s="132">
        <v>25300</v>
      </c>
      <c r="Z3032" s="132">
        <v>0</v>
      </c>
      <c r="AA3032" s="132">
        <v>0</v>
      </c>
      <c r="AB3032" s="132">
        <v>9510</v>
      </c>
      <c r="AC3032" s="132">
        <v>5000</v>
      </c>
      <c r="AD3032" s="132">
        <v>0</v>
      </c>
      <c r="AE3032" s="132">
        <v>133680</v>
      </c>
      <c r="AF3032" s="132">
        <v>4600</v>
      </c>
    </row>
    <row r="3033" spans="1:32">
      <c r="A3033" s="129">
        <v>40934</v>
      </c>
      <c r="B3033" s="132" t="e">
        <v>#N/A</v>
      </c>
      <c r="C3033" s="132" t="e">
        <v>#N/A</v>
      </c>
      <c r="D3033" s="132" t="e">
        <v>#N/A</v>
      </c>
      <c r="E3033" s="132" t="e">
        <v>#N/A</v>
      </c>
      <c r="F3033" s="132" t="e">
        <v>#N/A</v>
      </c>
      <c r="G3033" s="132" t="e">
        <v>#N/A</v>
      </c>
      <c r="H3033" s="132" t="e">
        <v>#N/A</v>
      </c>
      <c r="I3033" s="132" t="e">
        <v>#N/A</v>
      </c>
      <c r="J3033" s="132" t="e">
        <v>#N/A</v>
      </c>
      <c r="K3033" s="132" t="e">
        <v>#N/A</v>
      </c>
      <c r="L3033" s="132" t="e">
        <v>#N/A</v>
      </c>
      <c r="M3033" s="132" t="e">
        <v>#N/A</v>
      </c>
      <c r="N3033" s="132" t="e">
        <v>#N/A</v>
      </c>
      <c r="R3033" s="132" t="e">
        <v>#N/A</v>
      </c>
      <c r="S3033" s="132" t="e">
        <v>#N/A</v>
      </c>
      <c r="T3033" s="132" t="e">
        <v>#N/A</v>
      </c>
      <c r="U3033" s="132" t="e">
        <v>#N/A</v>
      </c>
      <c r="V3033" s="132" t="e">
        <v>#N/A</v>
      </c>
      <c r="W3033" s="132" t="e">
        <v>#N/A</v>
      </c>
      <c r="X3033" s="132" t="e">
        <v>#N/A</v>
      </c>
      <c r="Y3033" s="132" t="e">
        <v>#N/A</v>
      </c>
      <c r="Z3033" s="132" t="e">
        <v>#N/A</v>
      </c>
      <c r="AA3033" s="132" t="e">
        <v>#N/A</v>
      </c>
      <c r="AB3033" s="132" t="e">
        <v>#N/A</v>
      </c>
      <c r="AC3033" s="132" t="e">
        <v>#N/A</v>
      </c>
      <c r="AD3033" s="132" t="e">
        <v>#N/A</v>
      </c>
      <c r="AE3033" s="132" t="e">
        <v>#N/A</v>
      </c>
      <c r="AF3033" s="132" t="e">
        <v>#N/A</v>
      </c>
    </row>
    <row r="3034" spans="1:32">
      <c r="A3034" s="129">
        <v>40935</v>
      </c>
      <c r="B3034" s="132" t="e">
        <v>#N/A</v>
      </c>
      <c r="C3034" s="132" t="e">
        <v>#N/A</v>
      </c>
      <c r="D3034" s="132" t="e">
        <v>#N/A</v>
      </c>
      <c r="E3034" s="132" t="e">
        <v>#N/A</v>
      </c>
      <c r="F3034" s="132" t="e">
        <v>#N/A</v>
      </c>
      <c r="G3034" s="132" t="e">
        <v>#N/A</v>
      </c>
      <c r="H3034" s="132" t="e">
        <v>#N/A</v>
      </c>
      <c r="I3034" s="132" t="e">
        <v>#N/A</v>
      </c>
      <c r="J3034" s="132" t="e">
        <v>#N/A</v>
      </c>
      <c r="K3034" s="132" t="e">
        <v>#N/A</v>
      </c>
      <c r="L3034" s="132" t="e">
        <v>#N/A</v>
      </c>
      <c r="M3034" s="132" t="e">
        <v>#N/A</v>
      </c>
      <c r="N3034" s="132" t="e">
        <v>#N/A</v>
      </c>
      <c r="R3034" s="132" t="e">
        <v>#N/A</v>
      </c>
      <c r="S3034" s="132" t="e">
        <v>#N/A</v>
      </c>
      <c r="T3034" s="132" t="e">
        <v>#N/A</v>
      </c>
      <c r="U3034" s="132" t="e">
        <v>#N/A</v>
      </c>
      <c r="V3034" s="132" t="e">
        <v>#N/A</v>
      </c>
      <c r="W3034" s="132" t="e">
        <v>#N/A</v>
      </c>
      <c r="X3034" s="132" t="e">
        <v>#N/A</v>
      </c>
      <c r="Y3034" s="132" t="e">
        <v>#N/A</v>
      </c>
      <c r="Z3034" s="132" t="e">
        <v>#N/A</v>
      </c>
      <c r="AA3034" s="132" t="e">
        <v>#N/A</v>
      </c>
      <c r="AB3034" s="132" t="e">
        <v>#N/A</v>
      </c>
      <c r="AC3034" s="132" t="e">
        <v>#N/A</v>
      </c>
      <c r="AD3034" s="132" t="e">
        <v>#N/A</v>
      </c>
      <c r="AE3034" s="132" t="e">
        <v>#N/A</v>
      </c>
      <c r="AF3034" s="132" t="e">
        <v>#N/A</v>
      </c>
    </row>
    <row r="3035" spans="1:32">
      <c r="A3035" s="129">
        <v>40938</v>
      </c>
      <c r="B3035" s="132" t="e">
        <v>#N/A</v>
      </c>
      <c r="C3035" s="132" t="e">
        <v>#N/A</v>
      </c>
      <c r="D3035" s="132" t="e">
        <v>#N/A</v>
      </c>
      <c r="E3035" s="132" t="e">
        <v>#N/A</v>
      </c>
      <c r="F3035" s="132" t="e">
        <v>#N/A</v>
      </c>
      <c r="G3035" s="132" t="e">
        <v>#N/A</v>
      </c>
      <c r="H3035" s="132" t="e">
        <v>#N/A</v>
      </c>
      <c r="I3035" s="132" t="e">
        <v>#N/A</v>
      </c>
      <c r="J3035" s="132" t="e">
        <v>#N/A</v>
      </c>
      <c r="K3035" s="132" t="e">
        <v>#N/A</v>
      </c>
      <c r="L3035" s="132" t="e">
        <v>#N/A</v>
      </c>
      <c r="M3035" s="132" t="e">
        <v>#N/A</v>
      </c>
      <c r="N3035" s="132" t="e">
        <v>#N/A</v>
      </c>
      <c r="R3035" s="132" t="e">
        <v>#N/A</v>
      </c>
      <c r="S3035" s="132" t="e">
        <v>#N/A</v>
      </c>
      <c r="T3035" s="132" t="e">
        <v>#N/A</v>
      </c>
      <c r="U3035" s="132" t="e">
        <v>#N/A</v>
      </c>
      <c r="V3035" s="132" t="e">
        <v>#N/A</v>
      </c>
      <c r="W3035" s="132" t="e">
        <v>#N/A</v>
      </c>
      <c r="X3035" s="132" t="e">
        <v>#N/A</v>
      </c>
      <c r="Y3035" s="132" t="e">
        <v>#N/A</v>
      </c>
      <c r="Z3035" s="132" t="e">
        <v>#N/A</v>
      </c>
      <c r="AA3035" s="132" t="e">
        <v>#N/A</v>
      </c>
      <c r="AB3035" s="132" t="e">
        <v>#N/A</v>
      </c>
      <c r="AC3035" s="132" t="e">
        <v>#N/A</v>
      </c>
      <c r="AD3035" s="132" t="e">
        <v>#N/A</v>
      </c>
      <c r="AE3035" s="132" t="e">
        <v>#N/A</v>
      </c>
      <c r="AF3035" s="132" t="e">
        <v>#N/A</v>
      </c>
    </row>
    <row r="3036" spans="1:32">
      <c r="A3036" s="129">
        <v>40939</v>
      </c>
      <c r="B3036" s="132">
        <v>1293078</v>
      </c>
      <c r="C3036" s="132">
        <v>81998</v>
      </c>
      <c r="D3036" s="132">
        <v>520743</v>
      </c>
      <c r="E3036" s="132">
        <v>105082</v>
      </c>
      <c r="F3036" s="132">
        <v>74640</v>
      </c>
      <c r="G3036" s="132">
        <v>854273</v>
      </c>
      <c r="H3036" s="132">
        <v>37774</v>
      </c>
      <c r="I3036" s="132">
        <v>39360</v>
      </c>
      <c r="J3036" s="132">
        <v>38465</v>
      </c>
      <c r="K3036" s="132">
        <v>19795</v>
      </c>
      <c r="L3036" s="132">
        <v>3350</v>
      </c>
      <c r="M3036" s="132">
        <v>93129</v>
      </c>
      <c r="N3036" s="132">
        <v>1293078</v>
      </c>
      <c r="R3036" s="132">
        <v>73000</v>
      </c>
      <c r="S3036" s="132">
        <v>65929</v>
      </c>
      <c r="T3036" s="132">
        <v>198866</v>
      </c>
      <c r="U3036" s="132">
        <v>76830</v>
      </c>
      <c r="V3036" s="132">
        <v>53340</v>
      </c>
      <c r="W3036" s="132">
        <v>1200</v>
      </c>
      <c r="X3036" s="132">
        <v>47931</v>
      </c>
      <c r="Y3036" s="132">
        <v>25300</v>
      </c>
      <c r="Z3036" s="132">
        <v>0</v>
      </c>
      <c r="AA3036" s="132">
        <v>0</v>
      </c>
      <c r="AB3036" s="132">
        <v>9510</v>
      </c>
      <c r="AC3036" s="132">
        <v>5000</v>
      </c>
      <c r="AD3036" s="132">
        <v>0</v>
      </c>
      <c r="AE3036" s="132">
        <v>133680</v>
      </c>
      <c r="AF3036" s="132">
        <v>4600</v>
      </c>
    </row>
    <row r="3037" spans="1:32">
      <c r="A3037" s="129">
        <v>40940</v>
      </c>
      <c r="B3037" s="132" t="e">
        <v>#N/A</v>
      </c>
      <c r="C3037" s="132" t="e">
        <v>#N/A</v>
      </c>
      <c r="D3037" s="132" t="e">
        <v>#N/A</v>
      </c>
      <c r="E3037" s="132" t="e">
        <v>#N/A</v>
      </c>
      <c r="F3037" s="132" t="e">
        <v>#N/A</v>
      </c>
      <c r="G3037" s="132" t="e">
        <v>#N/A</v>
      </c>
      <c r="H3037" s="132" t="e">
        <v>#N/A</v>
      </c>
      <c r="I3037" s="132" t="e">
        <v>#N/A</v>
      </c>
      <c r="J3037" s="132" t="e">
        <v>#N/A</v>
      </c>
      <c r="K3037" s="132" t="e">
        <v>#N/A</v>
      </c>
      <c r="L3037" s="132" t="e">
        <v>#N/A</v>
      </c>
      <c r="M3037" s="132" t="e">
        <v>#N/A</v>
      </c>
      <c r="N3037" s="132" t="e">
        <v>#N/A</v>
      </c>
      <c r="R3037" s="132" t="e">
        <v>#N/A</v>
      </c>
      <c r="S3037" s="132" t="e">
        <v>#N/A</v>
      </c>
      <c r="T3037" s="132" t="e">
        <v>#N/A</v>
      </c>
      <c r="U3037" s="132" t="e">
        <v>#N/A</v>
      </c>
      <c r="V3037" s="132" t="e">
        <v>#N/A</v>
      </c>
      <c r="W3037" s="132" t="e">
        <v>#N/A</v>
      </c>
      <c r="X3037" s="132" t="e">
        <v>#N/A</v>
      </c>
      <c r="Y3037" s="132" t="e">
        <v>#N/A</v>
      </c>
      <c r="Z3037" s="132" t="e">
        <v>#N/A</v>
      </c>
      <c r="AA3037" s="132" t="e">
        <v>#N/A</v>
      </c>
      <c r="AB3037" s="132" t="e">
        <v>#N/A</v>
      </c>
      <c r="AC3037" s="132" t="e">
        <v>#N/A</v>
      </c>
      <c r="AD3037" s="132" t="e">
        <v>#N/A</v>
      </c>
      <c r="AE3037" s="132" t="e">
        <v>#N/A</v>
      </c>
      <c r="AF3037" s="132" t="e">
        <v>#N/A</v>
      </c>
    </row>
    <row r="3038" spans="1:32">
      <c r="A3038" s="129">
        <v>40941</v>
      </c>
      <c r="B3038" s="132" t="e">
        <v>#N/A</v>
      </c>
      <c r="C3038" s="132" t="e">
        <v>#N/A</v>
      </c>
      <c r="D3038" s="132" t="e">
        <v>#N/A</v>
      </c>
      <c r="E3038" s="132" t="e">
        <v>#N/A</v>
      </c>
      <c r="F3038" s="132" t="e">
        <v>#N/A</v>
      </c>
      <c r="G3038" s="132" t="e">
        <v>#N/A</v>
      </c>
      <c r="H3038" s="132" t="e">
        <v>#N/A</v>
      </c>
      <c r="I3038" s="132" t="e">
        <v>#N/A</v>
      </c>
      <c r="J3038" s="132" t="e">
        <v>#N/A</v>
      </c>
      <c r="K3038" s="132" t="e">
        <v>#N/A</v>
      </c>
      <c r="L3038" s="132" t="e">
        <v>#N/A</v>
      </c>
      <c r="M3038" s="132" t="e">
        <v>#N/A</v>
      </c>
      <c r="N3038" s="132" t="e">
        <v>#N/A</v>
      </c>
      <c r="R3038" s="132" t="e">
        <v>#N/A</v>
      </c>
      <c r="S3038" s="132" t="e">
        <v>#N/A</v>
      </c>
      <c r="T3038" s="132" t="e">
        <v>#N/A</v>
      </c>
      <c r="U3038" s="132" t="e">
        <v>#N/A</v>
      </c>
      <c r="V3038" s="132" t="e">
        <v>#N/A</v>
      </c>
      <c r="W3038" s="132" t="e">
        <v>#N/A</v>
      </c>
      <c r="X3038" s="132" t="e">
        <v>#N/A</v>
      </c>
      <c r="Y3038" s="132" t="e">
        <v>#N/A</v>
      </c>
      <c r="Z3038" s="132" t="e">
        <v>#N/A</v>
      </c>
      <c r="AA3038" s="132" t="e">
        <v>#N/A</v>
      </c>
      <c r="AB3038" s="132" t="e">
        <v>#N/A</v>
      </c>
      <c r="AC3038" s="132" t="e">
        <v>#N/A</v>
      </c>
      <c r="AD3038" s="132" t="e">
        <v>#N/A</v>
      </c>
      <c r="AE3038" s="132" t="e">
        <v>#N/A</v>
      </c>
      <c r="AF3038" s="132" t="e">
        <v>#N/A</v>
      </c>
    </row>
    <row r="3039" spans="1:32">
      <c r="A3039" s="129">
        <v>40942</v>
      </c>
      <c r="B3039" s="132" t="e">
        <v>#N/A</v>
      </c>
      <c r="C3039" s="132" t="e">
        <v>#N/A</v>
      </c>
      <c r="D3039" s="132" t="e">
        <v>#N/A</v>
      </c>
      <c r="E3039" s="132" t="e">
        <v>#N/A</v>
      </c>
      <c r="F3039" s="132" t="e">
        <v>#N/A</v>
      </c>
      <c r="G3039" s="132" t="e">
        <v>#N/A</v>
      </c>
      <c r="H3039" s="132" t="e">
        <v>#N/A</v>
      </c>
      <c r="I3039" s="132" t="e">
        <v>#N/A</v>
      </c>
      <c r="J3039" s="132" t="e">
        <v>#N/A</v>
      </c>
      <c r="K3039" s="132" t="e">
        <v>#N/A</v>
      </c>
      <c r="L3039" s="132" t="e">
        <v>#N/A</v>
      </c>
      <c r="M3039" s="132" t="e">
        <v>#N/A</v>
      </c>
      <c r="N3039" s="132" t="e">
        <v>#N/A</v>
      </c>
      <c r="R3039" s="132" t="e">
        <v>#N/A</v>
      </c>
      <c r="S3039" s="132" t="e">
        <v>#N/A</v>
      </c>
      <c r="T3039" s="132" t="e">
        <v>#N/A</v>
      </c>
      <c r="U3039" s="132" t="e">
        <v>#N/A</v>
      </c>
      <c r="V3039" s="132" t="e">
        <v>#N/A</v>
      </c>
      <c r="W3039" s="132" t="e">
        <v>#N/A</v>
      </c>
      <c r="X3039" s="132" t="e">
        <v>#N/A</v>
      </c>
      <c r="Y3039" s="132" t="e">
        <v>#N/A</v>
      </c>
      <c r="Z3039" s="132" t="e">
        <v>#N/A</v>
      </c>
      <c r="AA3039" s="132" t="e">
        <v>#N/A</v>
      </c>
      <c r="AB3039" s="132" t="e">
        <v>#N/A</v>
      </c>
      <c r="AC3039" s="132" t="e">
        <v>#N/A</v>
      </c>
      <c r="AD3039" s="132" t="e">
        <v>#N/A</v>
      </c>
      <c r="AE3039" s="132" t="e">
        <v>#N/A</v>
      </c>
      <c r="AF3039" s="132" t="e">
        <v>#N/A</v>
      </c>
    </row>
    <row r="3040" spans="1:32">
      <c r="A3040" s="129">
        <v>40945</v>
      </c>
      <c r="B3040" s="132" t="e">
        <v>#N/A</v>
      </c>
      <c r="C3040" s="132" t="e">
        <v>#N/A</v>
      </c>
      <c r="D3040" s="132" t="e">
        <v>#N/A</v>
      </c>
      <c r="E3040" s="132" t="e">
        <v>#N/A</v>
      </c>
      <c r="F3040" s="132" t="e">
        <v>#N/A</v>
      </c>
      <c r="G3040" s="132" t="e">
        <v>#N/A</v>
      </c>
      <c r="H3040" s="132" t="e">
        <v>#N/A</v>
      </c>
      <c r="I3040" s="132" t="e">
        <v>#N/A</v>
      </c>
      <c r="J3040" s="132" t="e">
        <v>#N/A</v>
      </c>
      <c r="K3040" s="132" t="e">
        <v>#N/A</v>
      </c>
      <c r="L3040" s="132" t="e">
        <v>#N/A</v>
      </c>
      <c r="M3040" s="132" t="e">
        <v>#N/A</v>
      </c>
      <c r="N3040" s="132" t="e">
        <v>#N/A</v>
      </c>
      <c r="R3040" s="132" t="e">
        <v>#N/A</v>
      </c>
      <c r="S3040" s="132" t="e">
        <v>#N/A</v>
      </c>
      <c r="T3040" s="132" t="e">
        <v>#N/A</v>
      </c>
      <c r="U3040" s="132" t="e">
        <v>#N/A</v>
      </c>
      <c r="V3040" s="132" t="e">
        <v>#N/A</v>
      </c>
      <c r="W3040" s="132" t="e">
        <v>#N/A</v>
      </c>
      <c r="X3040" s="132" t="e">
        <v>#N/A</v>
      </c>
      <c r="Y3040" s="132" t="e">
        <v>#N/A</v>
      </c>
      <c r="Z3040" s="132" t="e">
        <v>#N/A</v>
      </c>
      <c r="AA3040" s="132" t="e">
        <v>#N/A</v>
      </c>
      <c r="AB3040" s="132" t="e">
        <v>#N/A</v>
      </c>
      <c r="AC3040" s="132" t="e">
        <v>#N/A</v>
      </c>
      <c r="AD3040" s="132" t="e">
        <v>#N/A</v>
      </c>
      <c r="AE3040" s="132" t="e">
        <v>#N/A</v>
      </c>
      <c r="AF3040" s="132" t="e">
        <v>#N/A</v>
      </c>
    </row>
    <row r="3041" spans="1:32">
      <c r="A3041" s="129">
        <v>40946</v>
      </c>
      <c r="B3041" s="132" t="e">
        <v>#N/A</v>
      </c>
      <c r="C3041" s="132" t="e">
        <v>#N/A</v>
      </c>
      <c r="D3041" s="132" t="e">
        <v>#N/A</v>
      </c>
      <c r="E3041" s="132" t="e">
        <v>#N/A</v>
      </c>
      <c r="F3041" s="132" t="e">
        <v>#N/A</v>
      </c>
      <c r="G3041" s="132" t="e">
        <v>#N/A</v>
      </c>
      <c r="H3041" s="132" t="e">
        <v>#N/A</v>
      </c>
      <c r="I3041" s="132" t="e">
        <v>#N/A</v>
      </c>
      <c r="J3041" s="132" t="e">
        <v>#N/A</v>
      </c>
      <c r="K3041" s="132" t="e">
        <v>#N/A</v>
      </c>
      <c r="L3041" s="132" t="e">
        <v>#N/A</v>
      </c>
      <c r="M3041" s="132" t="e">
        <v>#N/A</v>
      </c>
      <c r="N3041" s="132" t="e">
        <v>#N/A</v>
      </c>
      <c r="R3041" s="132" t="e">
        <v>#N/A</v>
      </c>
      <c r="S3041" s="132" t="e">
        <v>#N/A</v>
      </c>
      <c r="T3041" s="132" t="e">
        <v>#N/A</v>
      </c>
      <c r="U3041" s="132" t="e">
        <v>#N/A</v>
      </c>
      <c r="V3041" s="132" t="e">
        <v>#N/A</v>
      </c>
      <c r="W3041" s="132" t="e">
        <v>#N/A</v>
      </c>
      <c r="X3041" s="132" t="e">
        <v>#N/A</v>
      </c>
      <c r="Y3041" s="132" t="e">
        <v>#N/A</v>
      </c>
      <c r="Z3041" s="132" t="e">
        <v>#N/A</v>
      </c>
      <c r="AA3041" s="132" t="e">
        <v>#N/A</v>
      </c>
      <c r="AB3041" s="132" t="e">
        <v>#N/A</v>
      </c>
      <c r="AC3041" s="132" t="e">
        <v>#N/A</v>
      </c>
      <c r="AD3041" s="132" t="e">
        <v>#N/A</v>
      </c>
      <c r="AE3041" s="132" t="e">
        <v>#N/A</v>
      </c>
      <c r="AF3041" s="132" t="e">
        <v>#N/A</v>
      </c>
    </row>
    <row r="3042" spans="1:32">
      <c r="A3042" s="129">
        <v>40947</v>
      </c>
      <c r="B3042" s="132" t="e">
        <v>#N/A</v>
      </c>
      <c r="C3042" s="132" t="e">
        <v>#N/A</v>
      </c>
      <c r="D3042" s="132" t="e">
        <v>#N/A</v>
      </c>
      <c r="E3042" s="132" t="e">
        <v>#N/A</v>
      </c>
      <c r="F3042" s="132" t="e">
        <v>#N/A</v>
      </c>
      <c r="G3042" s="132" t="e">
        <v>#N/A</v>
      </c>
      <c r="H3042" s="132" t="e">
        <v>#N/A</v>
      </c>
      <c r="I3042" s="132" t="e">
        <v>#N/A</v>
      </c>
      <c r="J3042" s="132" t="e">
        <v>#N/A</v>
      </c>
      <c r="K3042" s="132" t="e">
        <v>#N/A</v>
      </c>
      <c r="L3042" s="132" t="e">
        <v>#N/A</v>
      </c>
      <c r="M3042" s="132" t="e">
        <v>#N/A</v>
      </c>
      <c r="N3042" s="132" t="e">
        <v>#N/A</v>
      </c>
      <c r="R3042" s="132" t="e">
        <v>#N/A</v>
      </c>
      <c r="S3042" s="132" t="e">
        <v>#N/A</v>
      </c>
      <c r="T3042" s="132" t="e">
        <v>#N/A</v>
      </c>
      <c r="U3042" s="132" t="e">
        <v>#N/A</v>
      </c>
      <c r="V3042" s="132" t="e">
        <v>#N/A</v>
      </c>
      <c r="W3042" s="132" t="e">
        <v>#N/A</v>
      </c>
      <c r="X3042" s="132" t="e">
        <v>#N/A</v>
      </c>
      <c r="Y3042" s="132" t="e">
        <v>#N/A</v>
      </c>
      <c r="Z3042" s="132" t="e">
        <v>#N/A</v>
      </c>
      <c r="AA3042" s="132" t="e">
        <v>#N/A</v>
      </c>
      <c r="AB3042" s="132" t="e">
        <v>#N/A</v>
      </c>
      <c r="AC3042" s="132" t="e">
        <v>#N/A</v>
      </c>
      <c r="AD3042" s="132" t="e">
        <v>#N/A</v>
      </c>
      <c r="AE3042" s="132" t="e">
        <v>#N/A</v>
      </c>
      <c r="AF3042" s="132" t="e">
        <v>#N/A</v>
      </c>
    </row>
    <row r="3043" spans="1:32">
      <c r="A3043" s="129">
        <v>40948</v>
      </c>
      <c r="B3043" s="132" t="e">
        <v>#N/A</v>
      </c>
      <c r="C3043" s="132" t="e">
        <v>#N/A</v>
      </c>
      <c r="D3043" s="132" t="e">
        <v>#N/A</v>
      </c>
      <c r="E3043" s="132" t="e">
        <v>#N/A</v>
      </c>
      <c r="F3043" s="132" t="e">
        <v>#N/A</v>
      </c>
      <c r="G3043" s="132" t="e">
        <v>#N/A</v>
      </c>
      <c r="H3043" s="132" t="e">
        <v>#N/A</v>
      </c>
      <c r="I3043" s="132" t="e">
        <v>#N/A</v>
      </c>
      <c r="J3043" s="132" t="e">
        <v>#N/A</v>
      </c>
      <c r="K3043" s="132" t="e">
        <v>#N/A</v>
      </c>
      <c r="L3043" s="132" t="e">
        <v>#N/A</v>
      </c>
      <c r="M3043" s="132" t="e">
        <v>#N/A</v>
      </c>
      <c r="N3043" s="132" t="e">
        <v>#N/A</v>
      </c>
      <c r="R3043" s="132" t="e">
        <v>#N/A</v>
      </c>
      <c r="S3043" s="132" t="e">
        <v>#N/A</v>
      </c>
      <c r="T3043" s="132" t="e">
        <v>#N/A</v>
      </c>
      <c r="U3043" s="132" t="e">
        <v>#N/A</v>
      </c>
      <c r="V3043" s="132" t="e">
        <v>#N/A</v>
      </c>
      <c r="W3043" s="132" t="e">
        <v>#N/A</v>
      </c>
      <c r="X3043" s="132" t="e">
        <v>#N/A</v>
      </c>
      <c r="Y3043" s="132" t="e">
        <v>#N/A</v>
      </c>
      <c r="Z3043" s="132" t="e">
        <v>#N/A</v>
      </c>
      <c r="AA3043" s="132" t="e">
        <v>#N/A</v>
      </c>
      <c r="AB3043" s="132" t="e">
        <v>#N/A</v>
      </c>
      <c r="AC3043" s="132" t="e">
        <v>#N/A</v>
      </c>
      <c r="AD3043" s="132" t="e">
        <v>#N/A</v>
      </c>
      <c r="AE3043" s="132" t="e">
        <v>#N/A</v>
      </c>
      <c r="AF3043" s="132" t="e">
        <v>#N/A</v>
      </c>
    </row>
    <row r="3044" spans="1:32">
      <c r="A3044" s="129">
        <v>40949</v>
      </c>
      <c r="B3044" s="132">
        <v>337618</v>
      </c>
      <c r="C3044" s="132">
        <v>27768</v>
      </c>
      <c r="D3044" s="132">
        <v>213901</v>
      </c>
      <c r="E3044" s="132">
        <v>27870</v>
      </c>
      <c r="F3044" s="132">
        <v>4000</v>
      </c>
      <c r="G3044" s="132">
        <v>304855</v>
      </c>
      <c r="H3044" s="132">
        <v>13628</v>
      </c>
      <c r="I3044" s="132">
        <v>12530</v>
      </c>
      <c r="J3044" s="132">
        <v>18830</v>
      </c>
      <c r="K3044" s="132">
        <v>9938</v>
      </c>
      <c r="L3044" s="132">
        <v>2735</v>
      </c>
      <c r="M3044" s="132">
        <v>32763</v>
      </c>
      <c r="N3044" s="132">
        <v>337618</v>
      </c>
      <c r="R3044" s="132">
        <v>21000</v>
      </c>
      <c r="S3044" s="132">
        <v>0</v>
      </c>
      <c r="T3044" s="132">
        <v>113950</v>
      </c>
      <c r="U3044" s="132">
        <v>34744</v>
      </c>
      <c r="V3044" s="132">
        <v>13100</v>
      </c>
      <c r="W3044" s="132">
        <v>0</v>
      </c>
      <c r="X3044" s="132">
        <v>25263</v>
      </c>
      <c r="Y3044" s="132">
        <v>9700</v>
      </c>
      <c r="Z3044" s="132">
        <v>8768</v>
      </c>
      <c r="AA3044" s="132">
        <v>0</v>
      </c>
      <c r="AB3044" s="132">
        <v>0</v>
      </c>
      <c r="AC3044" s="132">
        <v>4000</v>
      </c>
      <c r="AD3044" s="132">
        <v>0</v>
      </c>
      <c r="AE3044" s="132">
        <v>3000</v>
      </c>
      <c r="AF3044" s="132">
        <v>10370</v>
      </c>
    </row>
    <row r="3045" spans="1:32">
      <c r="A3045" s="129">
        <v>40952</v>
      </c>
      <c r="B3045" s="132" t="e">
        <v>#N/A</v>
      </c>
      <c r="C3045" s="132" t="e">
        <v>#N/A</v>
      </c>
      <c r="D3045" s="132" t="e">
        <v>#N/A</v>
      </c>
      <c r="E3045" s="132" t="e">
        <v>#N/A</v>
      </c>
      <c r="F3045" s="132" t="e">
        <v>#N/A</v>
      </c>
      <c r="G3045" s="132" t="e">
        <v>#N/A</v>
      </c>
      <c r="H3045" s="132" t="e">
        <v>#N/A</v>
      </c>
      <c r="I3045" s="132" t="e">
        <v>#N/A</v>
      </c>
      <c r="J3045" s="132" t="e">
        <v>#N/A</v>
      </c>
      <c r="K3045" s="132" t="e">
        <v>#N/A</v>
      </c>
      <c r="L3045" s="132" t="e">
        <v>#N/A</v>
      </c>
      <c r="M3045" s="132" t="e">
        <v>#N/A</v>
      </c>
      <c r="N3045" s="132" t="e">
        <v>#N/A</v>
      </c>
      <c r="R3045" s="132" t="e">
        <v>#N/A</v>
      </c>
      <c r="S3045" s="132" t="e">
        <v>#N/A</v>
      </c>
      <c r="T3045" s="132" t="e">
        <v>#N/A</v>
      </c>
      <c r="U3045" s="132" t="e">
        <v>#N/A</v>
      </c>
      <c r="V3045" s="132" t="e">
        <v>#N/A</v>
      </c>
      <c r="W3045" s="132" t="e">
        <v>#N/A</v>
      </c>
      <c r="X3045" s="132" t="e">
        <v>#N/A</v>
      </c>
      <c r="Y3045" s="132" t="e">
        <v>#N/A</v>
      </c>
      <c r="Z3045" s="132" t="e">
        <v>#N/A</v>
      </c>
      <c r="AA3045" s="132" t="e">
        <v>#N/A</v>
      </c>
      <c r="AB3045" s="132" t="e">
        <v>#N/A</v>
      </c>
      <c r="AC3045" s="132" t="e">
        <v>#N/A</v>
      </c>
      <c r="AD3045" s="132" t="e">
        <v>#N/A</v>
      </c>
      <c r="AE3045" s="132" t="e">
        <v>#N/A</v>
      </c>
      <c r="AF3045" s="132" t="e">
        <v>#N/A</v>
      </c>
    </row>
    <row r="3046" spans="1:32">
      <c r="A3046" s="129">
        <v>40953</v>
      </c>
      <c r="B3046" s="132" t="e">
        <v>#N/A</v>
      </c>
      <c r="C3046" s="132" t="e">
        <v>#N/A</v>
      </c>
      <c r="D3046" s="132" t="e">
        <v>#N/A</v>
      </c>
      <c r="E3046" s="132" t="e">
        <v>#N/A</v>
      </c>
      <c r="F3046" s="132" t="e">
        <v>#N/A</v>
      </c>
      <c r="G3046" s="132" t="e">
        <v>#N/A</v>
      </c>
      <c r="H3046" s="132" t="e">
        <v>#N/A</v>
      </c>
      <c r="I3046" s="132" t="e">
        <v>#N/A</v>
      </c>
      <c r="J3046" s="132" t="e">
        <v>#N/A</v>
      </c>
      <c r="K3046" s="132" t="e">
        <v>#N/A</v>
      </c>
      <c r="L3046" s="132" t="e">
        <v>#N/A</v>
      </c>
      <c r="M3046" s="132" t="e">
        <v>#N/A</v>
      </c>
      <c r="N3046" s="132" t="e">
        <v>#N/A</v>
      </c>
      <c r="R3046" s="132" t="e">
        <v>#N/A</v>
      </c>
      <c r="S3046" s="132" t="e">
        <v>#N/A</v>
      </c>
      <c r="T3046" s="132" t="e">
        <v>#N/A</v>
      </c>
      <c r="U3046" s="132" t="e">
        <v>#N/A</v>
      </c>
      <c r="V3046" s="132" t="e">
        <v>#N/A</v>
      </c>
      <c r="W3046" s="132" t="e">
        <v>#N/A</v>
      </c>
      <c r="X3046" s="132" t="e">
        <v>#N/A</v>
      </c>
      <c r="Y3046" s="132" t="e">
        <v>#N/A</v>
      </c>
      <c r="Z3046" s="132" t="e">
        <v>#N/A</v>
      </c>
      <c r="AA3046" s="132" t="e">
        <v>#N/A</v>
      </c>
      <c r="AB3046" s="132" t="e">
        <v>#N/A</v>
      </c>
      <c r="AC3046" s="132" t="e">
        <v>#N/A</v>
      </c>
      <c r="AD3046" s="132" t="e">
        <v>#N/A</v>
      </c>
      <c r="AE3046" s="132" t="e">
        <v>#N/A</v>
      </c>
      <c r="AF3046" s="132" t="e">
        <v>#N/A</v>
      </c>
    </row>
    <row r="3047" spans="1:32">
      <c r="A3047" s="129">
        <v>40954</v>
      </c>
      <c r="B3047" s="132">
        <v>494298</v>
      </c>
      <c r="C3047" s="132">
        <v>56968</v>
      </c>
      <c r="D3047" s="132">
        <v>257920</v>
      </c>
      <c r="E3047" s="132">
        <v>40820</v>
      </c>
      <c r="F3047" s="132">
        <v>31796</v>
      </c>
      <c r="G3047" s="132">
        <v>435220</v>
      </c>
      <c r="H3047" s="132">
        <v>25328</v>
      </c>
      <c r="I3047" s="132">
        <v>24145</v>
      </c>
      <c r="J3047" s="132">
        <v>34830</v>
      </c>
      <c r="K3047" s="132">
        <v>9938</v>
      </c>
      <c r="L3047" s="132">
        <v>2735</v>
      </c>
      <c r="M3047" s="132">
        <v>59078</v>
      </c>
      <c r="N3047" s="132">
        <v>494298</v>
      </c>
      <c r="R3047" s="132">
        <v>25000</v>
      </c>
      <c r="S3047" s="132">
        <v>6500</v>
      </c>
      <c r="T3047" s="132">
        <v>130950</v>
      </c>
      <c r="U3047" s="132">
        <v>61314</v>
      </c>
      <c r="V3047" s="132">
        <v>32100</v>
      </c>
      <c r="W3047" s="132">
        <v>0</v>
      </c>
      <c r="X3047" s="132">
        <v>30463</v>
      </c>
      <c r="Y3047" s="132">
        <v>12700</v>
      </c>
      <c r="Z3047" s="132">
        <v>11387</v>
      </c>
      <c r="AA3047" s="132">
        <v>0</v>
      </c>
      <c r="AB3047" s="132">
        <v>0</v>
      </c>
      <c r="AC3047" s="132">
        <v>4000</v>
      </c>
      <c r="AD3047" s="132">
        <v>0</v>
      </c>
      <c r="AE3047" s="132">
        <v>28600</v>
      </c>
      <c r="AF3047" s="132">
        <v>15515</v>
      </c>
    </row>
    <row r="3048" spans="1:32">
      <c r="A3048" s="129">
        <v>40955</v>
      </c>
      <c r="B3048" s="132" t="e">
        <v>#N/A</v>
      </c>
      <c r="C3048" s="132" t="e">
        <v>#N/A</v>
      </c>
      <c r="D3048" s="132" t="e">
        <v>#N/A</v>
      </c>
      <c r="E3048" s="132" t="e">
        <v>#N/A</v>
      </c>
      <c r="F3048" s="132" t="e">
        <v>#N/A</v>
      </c>
      <c r="G3048" s="132" t="e">
        <v>#N/A</v>
      </c>
      <c r="H3048" s="132" t="e">
        <v>#N/A</v>
      </c>
      <c r="I3048" s="132" t="e">
        <v>#N/A</v>
      </c>
      <c r="J3048" s="132" t="e">
        <v>#N/A</v>
      </c>
      <c r="K3048" s="132" t="e">
        <v>#N/A</v>
      </c>
      <c r="L3048" s="132" t="e">
        <v>#N/A</v>
      </c>
      <c r="M3048" s="132" t="e">
        <v>#N/A</v>
      </c>
      <c r="N3048" s="132" t="e">
        <v>#N/A</v>
      </c>
      <c r="R3048" s="132" t="e">
        <v>#N/A</v>
      </c>
      <c r="S3048" s="132" t="e">
        <v>#N/A</v>
      </c>
      <c r="T3048" s="132" t="e">
        <v>#N/A</v>
      </c>
      <c r="U3048" s="132" t="e">
        <v>#N/A</v>
      </c>
      <c r="V3048" s="132" t="e">
        <v>#N/A</v>
      </c>
      <c r="W3048" s="132" t="e">
        <v>#N/A</v>
      </c>
      <c r="X3048" s="132" t="e">
        <v>#N/A</v>
      </c>
      <c r="Y3048" s="132" t="e">
        <v>#N/A</v>
      </c>
      <c r="Z3048" s="132" t="e">
        <v>#N/A</v>
      </c>
      <c r="AA3048" s="132" t="e">
        <v>#N/A</v>
      </c>
      <c r="AB3048" s="132" t="e">
        <v>#N/A</v>
      </c>
      <c r="AC3048" s="132" t="e">
        <v>#N/A</v>
      </c>
      <c r="AD3048" s="132" t="e">
        <v>#N/A</v>
      </c>
      <c r="AE3048" s="132" t="e">
        <v>#N/A</v>
      </c>
      <c r="AF3048" s="132" t="e">
        <v>#N/A</v>
      </c>
    </row>
    <row r="3049" spans="1:32">
      <c r="A3049" s="129">
        <v>40956</v>
      </c>
      <c r="B3049" s="132" t="e">
        <v>#N/A</v>
      </c>
      <c r="C3049" s="132" t="e">
        <v>#N/A</v>
      </c>
      <c r="D3049" s="132" t="e">
        <v>#N/A</v>
      </c>
      <c r="E3049" s="132" t="e">
        <v>#N/A</v>
      </c>
      <c r="F3049" s="132" t="e">
        <v>#N/A</v>
      </c>
      <c r="G3049" s="132" t="e">
        <v>#N/A</v>
      </c>
      <c r="H3049" s="132" t="e">
        <v>#N/A</v>
      </c>
      <c r="I3049" s="132" t="e">
        <v>#N/A</v>
      </c>
      <c r="J3049" s="132" t="e">
        <v>#N/A</v>
      </c>
      <c r="K3049" s="132" t="e">
        <v>#N/A</v>
      </c>
      <c r="L3049" s="132" t="e">
        <v>#N/A</v>
      </c>
      <c r="M3049" s="132" t="e">
        <v>#N/A</v>
      </c>
      <c r="N3049" s="132" t="e">
        <v>#N/A</v>
      </c>
      <c r="R3049" s="132" t="e">
        <v>#N/A</v>
      </c>
      <c r="S3049" s="132" t="e">
        <v>#N/A</v>
      </c>
      <c r="T3049" s="132" t="e">
        <v>#N/A</v>
      </c>
      <c r="U3049" s="132" t="e">
        <v>#N/A</v>
      </c>
      <c r="V3049" s="132" t="e">
        <v>#N/A</v>
      </c>
      <c r="W3049" s="132" t="e">
        <v>#N/A</v>
      </c>
      <c r="X3049" s="132" t="e">
        <v>#N/A</v>
      </c>
      <c r="Y3049" s="132" t="e">
        <v>#N/A</v>
      </c>
      <c r="Z3049" s="132" t="e">
        <v>#N/A</v>
      </c>
      <c r="AA3049" s="132" t="e">
        <v>#N/A</v>
      </c>
      <c r="AB3049" s="132" t="e">
        <v>#N/A</v>
      </c>
      <c r="AC3049" s="132" t="e">
        <v>#N/A</v>
      </c>
      <c r="AD3049" s="132" t="e">
        <v>#N/A</v>
      </c>
      <c r="AE3049" s="132" t="e">
        <v>#N/A</v>
      </c>
      <c r="AF3049" s="132" t="e">
        <v>#N/A</v>
      </c>
    </row>
    <row r="3050" spans="1:32">
      <c r="A3050" s="129">
        <v>40960</v>
      </c>
      <c r="B3050" s="132" t="e">
        <v>#N/A</v>
      </c>
      <c r="C3050" s="132" t="e">
        <v>#N/A</v>
      </c>
      <c r="D3050" s="132" t="e">
        <v>#N/A</v>
      </c>
      <c r="E3050" s="132" t="e">
        <v>#N/A</v>
      </c>
      <c r="F3050" s="132" t="e">
        <v>#N/A</v>
      </c>
      <c r="G3050" s="132" t="e">
        <v>#N/A</v>
      </c>
      <c r="H3050" s="132" t="e">
        <v>#N/A</v>
      </c>
      <c r="I3050" s="132" t="e">
        <v>#N/A</v>
      </c>
      <c r="J3050" s="132" t="e">
        <v>#N/A</v>
      </c>
      <c r="K3050" s="132" t="e">
        <v>#N/A</v>
      </c>
      <c r="L3050" s="132" t="e">
        <v>#N/A</v>
      </c>
      <c r="M3050" s="132" t="e">
        <v>#N/A</v>
      </c>
      <c r="N3050" s="132" t="e">
        <v>#N/A</v>
      </c>
      <c r="R3050" s="132" t="e">
        <v>#N/A</v>
      </c>
      <c r="S3050" s="132" t="e">
        <v>#N/A</v>
      </c>
      <c r="T3050" s="132" t="e">
        <v>#N/A</v>
      </c>
      <c r="U3050" s="132" t="e">
        <v>#N/A</v>
      </c>
      <c r="V3050" s="132" t="e">
        <v>#N/A</v>
      </c>
      <c r="W3050" s="132" t="e">
        <v>#N/A</v>
      </c>
      <c r="X3050" s="132" t="e">
        <v>#N/A</v>
      </c>
      <c r="Y3050" s="132" t="e">
        <v>#N/A</v>
      </c>
      <c r="Z3050" s="132" t="e">
        <v>#N/A</v>
      </c>
      <c r="AA3050" s="132" t="e">
        <v>#N/A</v>
      </c>
      <c r="AB3050" s="132" t="e">
        <v>#N/A</v>
      </c>
      <c r="AC3050" s="132" t="e">
        <v>#N/A</v>
      </c>
      <c r="AD3050" s="132" t="e">
        <v>#N/A</v>
      </c>
      <c r="AE3050" s="132" t="e">
        <v>#N/A</v>
      </c>
      <c r="AF3050" s="132" t="e">
        <v>#N/A</v>
      </c>
    </row>
    <row r="3051" spans="1:32">
      <c r="A3051" s="129">
        <v>40961</v>
      </c>
      <c r="B3051" s="132" t="e">
        <v>#N/A</v>
      </c>
      <c r="C3051" s="132" t="e">
        <v>#N/A</v>
      </c>
      <c r="D3051" s="132" t="e">
        <v>#N/A</v>
      </c>
      <c r="E3051" s="132" t="e">
        <v>#N/A</v>
      </c>
      <c r="F3051" s="132" t="e">
        <v>#N/A</v>
      </c>
      <c r="G3051" s="132" t="e">
        <v>#N/A</v>
      </c>
      <c r="H3051" s="132" t="e">
        <v>#N/A</v>
      </c>
      <c r="I3051" s="132" t="e">
        <v>#N/A</v>
      </c>
      <c r="J3051" s="132" t="e">
        <v>#N/A</v>
      </c>
      <c r="K3051" s="132" t="e">
        <v>#N/A</v>
      </c>
      <c r="L3051" s="132" t="e">
        <v>#N/A</v>
      </c>
      <c r="M3051" s="132" t="e">
        <v>#N/A</v>
      </c>
      <c r="N3051" s="132" t="e">
        <v>#N/A</v>
      </c>
      <c r="R3051" s="132" t="e">
        <v>#N/A</v>
      </c>
      <c r="S3051" s="132" t="e">
        <v>#N/A</v>
      </c>
      <c r="T3051" s="132" t="e">
        <v>#N/A</v>
      </c>
      <c r="U3051" s="132" t="e">
        <v>#N/A</v>
      </c>
      <c r="V3051" s="132" t="e">
        <v>#N/A</v>
      </c>
      <c r="W3051" s="132" t="e">
        <v>#N/A</v>
      </c>
      <c r="X3051" s="132" t="e">
        <v>#N/A</v>
      </c>
      <c r="Y3051" s="132" t="e">
        <v>#N/A</v>
      </c>
      <c r="Z3051" s="132" t="e">
        <v>#N/A</v>
      </c>
      <c r="AA3051" s="132" t="e">
        <v>#N/A</v>
      </c>
      <c r="AB3051" s="132" t="e">
        <v>#N/A</v>
      </c>
      <c r="AC3051" s="132" t="e">
        <v>#N/A</v>
      </c>
      <c r="AD3051" s="132" t="e">
        <v>#N/A</v>
      </c>
      <c r="AE3051" s="132" t="e">
        <v>#N/A</v>
      </c>
      <c r="AF3051" s="132" t="e">
        <v>#N/A</v>
      </c>
    </row>
    <row r="3052" spans="1:32">
      <c r="A3052" s="129">
        <v>40962</v>
      </c>
      <c r="B3052" s="132" t="e">
        <v>#N/A</v>
      </c>
      <c r="C3052" s="132" t="e">
        <v>#N/A</v>
      </c>
      <c r="D3052" s="132" t="e">
        <v>#N/A</v>
      </c>
      <c r="E3052" s="132" t="e">
        <v>#N/A</v>
      </c>
      <c r="F3052" s="132" t="e">
        <v>#N/A</v>
      </c>
      <c r="G3052" s="132" t="e">
        <v>#N/A</v>
      </c>
      <c r="H3052" s="132" t="e">
        <v>#N/A</v>
      </c>
      <c r="I3052" s="132" t="e">
        <v>#N/A</v>
      </c>
      <c r="J3052" s="132" t="e">
        <v>#N/A</v>
      </c>
      <c r="K3052" s="132" t="e">
        <v>#N/A</v>
      </c>
      <c r="L3052" s="132" t="e">
        <v>#N/A</v>
      </c>
      <c r="M3052" s="132" t="e">
        <v>#N/A</v>
      </c>
      <c r="N3052" s="132" t="e">
        <v>#N/A</v>
      </c>
      <c r="R3052" s="132" t="e">
        <v>#N/A</v>
      </c>
      <c r="S3052" s="132" t="e">
        <v>#N/A</v>
      </c>
      <c r="T3052" s="132" t="e">
        <v>#N/A</v>
      </c>
      <c r="U3052" s="132" t="e">
        <v>#N/A</v>
      </c>
      <c r="V3052" s="132" t="e">
        <v>#N/A</v>
      </c>
      <c r="W3052" s="132" t="e">
        <v>#N/A</v>
      </c>
      <c r="X3052" s="132" t="e">
        <v>#N/A</v>
      </c>
      <c r="Y3052" s="132" t="e">
        <v>#N/A</v>
      </c>
      <c r="Z3052" s="132" t="e">
        <v>#N/A</v>
      </c>
      <c r="AA3052" s="132" t="e">
        <v>#N/A</v>
      </c>
      <c r="AB3052" s="132" t="e">
        <v>#N/A</v>
      </c>
      <c r="AC3052" s="132" t="e">
        <v>#N/A</v>
      </c>
      <c r="AD3052" s="132" t="e">
        <v>#N/A</v>
      </c>
      <c r="AE3052" s="132" t="e">
        <v>#N/A</v>
      </c>
      <c r="AF3052" s="132" t="e">
        <v>#N/A</v>
      </c>
    </row>
    <row r="3053" spans="1:32">
      <c r="A3053" s="129">
        <v>40963</v>
      </c>
      <c r="B3053" s="132" t="e">
        <v>#N/A</v>
      </c>
      <c r="C3053" s="132" t="e">
        <v>#N/A</v>
      </c>
      <c r="D3053" s="132" t="e">
        <v>#N/A</v>
      </c>
      <c r="E3053" s="132" t="e">
        <v>#N/A</v>
      </c>
      <c r="F3053" s="132" t="e">
        <v>#N/A</v>
      </c>
      <c r="G3053" s="132" t="e">
        <v>#N/A</v>
      </c>
      <c r="H3053" s="132" t="e">
        <v>#N/A</v>
      </c>
      <c r="I3053" s="132" t="e">
        <v>#N/A</v>
      </c>
      <c r="J3053" s="132" t="e">
        <v>#N/A</v>
      </c>
      <c r="K3053" s="132" t="e">
        <v>#N/A</v>
      </c>
      <c r="L3053" s="132" t="e">
        <v>#N/A</v>
      </c>
      <c r="M3053" s="132" t="e">
        <v>#N/A</v>
      </c>
      <c r="N3053" s="132" t="e">
        <v>#N/A</v>
      </c>
      <c r="R3053" s="132" t="e">
        <v>#N/A</v>
      </c>
      <c r="S3053" s="132" t="e">
        <v>#N/A</v>
      </c>
      <c r="T3053" s="132" t="e">
        <v>#N/A</v>
      </c>
      <c r="U3053" s="132" t="e">
        <v>#N/A</v>
      </c>
      <c r="V3053" s="132" t="e">
        <v>#N/A</v>
      </c>
      <c r="W3053" s="132" t="e">
        <v>#N/A</v>
      </c>
      <c r="X3053" s="132" t="e">
        <v>#N/A</v>
      </c>
      <c r="Y3053" s="132" t="e">
        <v>#N/A</v>
      </c>
      <c r="Z3053" s="132" t="e">
        <v>#N/A</v>
      </c>
      <c r="AA3053" s="132" t="e">
        <v>#N/A</v>
      </c>
      <c r="AB3053" s="132" t="e">
        <v>#N/A</v>
      </c>
      <c r="AC3053" s="132" t="e">
        <v>#N/A</v>
      </c>
      <c r="AD3053" s="132" t="e">
        <v>#N/A</v>
      </c>
      <c r="AE3053" s="132" t="e">
        <v>#N/A</v>
      </c>
      <c r="AF3053" s="132" t="e">
        <v>#N/A</v>
      </c>
    </row>
    <row r="3054" spans="1:32">
      <c r="A3054" s="129">
        <v>40966</v>
      </c>
      <c r="B3054" s="132" t="e">
        <v>#N/A</v>
      </c>
      <c r="C3054" s="132" t="e">
        <v>#N/A</v>
      </c>
      <c r="D3054" s="132" t="e">
        <v>#N/A</v>
      </c>
      <c r="E3054" s="132" t="e">
        <v>#N/A</v>
      </c>
      <c r="F3054" s="132" t="e">
        <v>#N/A</v>
      </c>
      <c r="G3054" s="132" t="e">
        <v>#N/A</v>
      </c>
      <c r="H3054" s="132" t="e">
        <v>#N/A</v>
      </c>
      <c r="I3054" s="132" t="e">
        <v>#N/A</v>
      </c>
      <c r="J3054" s="132" t="e">
        <v>#N/A</v>
      </c>
      <c r="K3054" s="132" t="e">
        <v>#N/A</v>
      </c>
      <c r="L3054" s="132" t="e">
        <v>#N/A</v>
      </c>
      <c r="M3054" s="132" t="e">
        <v>#N/A</v>
      </c>
      <c r="N3054" s="132" t="e">
        <v>#N/A</v>
      </c>
      <c r="R3054" s="132" t="e">
        <v>#N/A</v>
      </c>
      <c r="S3054" s="132" t="e">
        <v>#N/A</v>
      </c>
      <c r="T3054" s="132" t="e">
        <v>#N/A</v>
      </c>
      <c r="U3054" s="132" t="e">
        <v>#N/A</v>
      </c>
      <c r="V3054" s="132" t="e">
        <v>#N/A</v>
      </c>
      <c r="W3054" s="132" t="e">
        <v>#N/A</v>
      </c>
      <c r="X3054" s="132" t="e">
        <v>#N/A</v>
      </c>
      <c r="Y3054" s="132" t="e">
        <v>#N/A</v>
      </c>
      <c r="Z3054" s="132" t="e">
        <v>#N/A</v>
      </c>
      <c r="AA3054" s="132" t="e">
        <v>#N/A</v>
      </c>
      <c r="AB3054" s="132" t="e">
        <v>#N/A</v>
      </c>
      <c r="AC3054" s="132" t="e">
        <v>#N/A</v>
      </c>
      <c r="AD3054" s="132" t="e">
        <v>#N/A</v>
      </c>
      <c r="AE3054" s="132" t="e">
        <v>#N/A</v>
      </c>
      <c r="AF3054" s="132" t="e">
        <v>#N/A</v>
      </c>
    </row>
    <row r="3055" spans="1:32">
      <c r="A3055" s="129">
        <v>40967</v>
      </c>
      <c r="B3055" s="132">
        <v>1170698</v>
      </c>
      <c r="C3055" s="132">
        <v>107538</v>
      </c>
      <c r="D3055" s="132">
        <v>621965</v>
      </c>
      <c r="E3055" s="132">
        <v>86545</v>
      </c>
      <c r="F3055" s="132">
        <v>153301</v>
      </c>
      <c r="G3055" s="132">
        <v>1045630</v>
      </c>
      <c r="H3055" s="132">
        <v>51148</v>
      </c>
      <c r="I3055" s="132">
        <v>48915</v>
      </c>
      <c r="J3055" s="132">
        <v>51380</v>
      </c>
      <c r="K3055" s="132">
        <v>18578</v>
      </c>
      <c r="L3055" s="132">
        <v>3235</v>
      </c>
      <c r="M3055" s="132">
        <v>125068</v>
      </c>
      <c r="N3055" s="132">
        <v>1170698</v>
      </c>
      <c r="R3055" s="132">
        <v>109325</v>
      </c>
      <c r="S3055" s="132">
        <v>22500</v>
      </c>
      <c r="T3055" s="132">
        <v>307170</v>
      </c>
      <c r="U3055" s="132">
        <v>97154</v>
      </c>
      <c r="V3055" s="132">
        <v>56300</v>
      </c>
      <c r="W3055" s="132">
        <v>1200</v>
      </c>
      <c r="X3055" s="132">
        <v>52278</v>
      </c>
      <c r="Y3055" s="132">
        <v>38780</v>
      </c>
      <c r="Z3055" s="132">
        <v>11387</v>
      </c>
      <c r="AA3055" s="132">
        <v>0</v>
      </c>
      <c r="AB3055" s="132">
        <v>1200</v>
      </c>
      <c r="AC3055" s="132">
        <v>4000</v>
      </c>
      <c r="AD3055" s="132">
        <v>0</v>
      </c>
      <c r="AE3055" s="132">
        <v>123850</v>
      </c>
      <c r="AF3055" s="132">
        <v>15515</v>
      </c>
    </row>
    <row r="3056" spans="1:32">
      <c r="A3056" s="129">
        <v>40968</v>
      </c>
      <c r="B3056" s="132" t="e">
        <v>#N/A</v>
      </c>
      <c r="C3056" s="132" t="e">
        <v>#N/A</v>
      </c>
      <c r="D3056" s="132" t="e">
        <v>#N/A</v>
      </c>
      <c r="E3056" s="132" t="e">
        <v>#N/A</v>
      </c>
      <c r="F3056" s="132" t="e">
        <v>#N/A</v>
      </c>
      <c r="G3056" s="132" t="e">
        <v>#N/A</v>
      </c>
      <c r="H3056" s="132" t="e">
        <v>#N/A</v>
      </c>
      <c r="I3056" s="132" t="e">
        <v>#N/A</v>
      </c>
      <c r="J3056" s="132" t="e">
        <v>#N/A</v>
      </c>
      <c r="K3056" s="132" t="e">
        <v>#N/A</v>
      </c>
      <c r="L3056" s="132" t="e">
        <v>#N/A</v>
      </c>
      <c r="M3056" s="132" t="e">
        <v>#N/A</v>
      </c>
      <c r="N3056" s="132" t="e">
        <v>#N/A</v>
      </c>
      <c r="R3056" s="132" t="e">
        <v>#N/A</v>
      </c>
      <c r="S3056" s="132" t="e">
        <v>#N/A</v>
      </c>
      <c r="T3056" s="132" t="e">
        <v>#N/A</v>
      </c>
      <c r="U3056" s="132" t="e">
        <v>#N/A</v>
      </c>
      <c r="V3056" s="132" t="e">
        <v>#N/A</v>
      </c>
      <c r="W3056" s="132" t="e">
        <v>#N/A</v>
      </c>
      <c r="X3056" s="132" t="e">
        <v>#N/A</v>
      </c>
      <c r="Y3056" s="132" t="e">
        <v>#N/A</v>
      </c>
      <c r="Z3056" s="132" t="e">
        <v>#N/A</v>
      </c>
      <c r="AA3056" s="132" t="e">
        <v>#N/A</v>
      </c>
      <c r="AB3056" s="132" t="e">
        <v>#N/A</v>
      </c>
      <c r="AC3056" s="132" t="e">
        <v>#N/A</v>
      </c>
      <c r="AD3056" s="132" t="e">
        <v>#N/A</v>
      </c>
      <c r="AE3056" s="132" t="e">
        <v>#N/A</v>
      </c>
      <c r="AF3056" s="132" t="e">
        <v>#N/A</v>
      </c>
    </row>
    <row r="3057" spans="1:32">
      <c r="A3057" s="129">
        <v>40969</v>
      </c>
      <c r="B3057" s="132" t="e">
        <v>#N/A</v>
      </c>
      <c r="C3057" s="132" t="e">
        <v>#N/A</v>
      </c>
      <c r="D3057" s="132" t="e">
        <v>#N/A</v>
      </c>
      <c r="E3057" s="132" t="e">
        <v>#N/A</v>
      </c>
      <c r="F3057" s="132" t="e">
        <v>#N/A</v>
      </c>
      <c r="G3057" s="132" t="e">
        <v>#N/A</v>
      </c>
      <c r="H3057" s="132" t="e">
        <v>#N/A</v>
      </c>
      <c r="I3057" s="132" t="e">
        <v>#N/A</v>
      </c>
      <c r="J3057" s="132" t="e">
        <v>#N/A</v>
      </c>
      <c r="K3057" s="132" t="e">
        <v>#N/A</v>
      </c>
      <c r="L3057" s="132" t="e">
        <v>#N/A</v>
      </c>
      <c r="M3057" s="132" t="e">
        <v>#N/A</v>
      </c>
      <c r="N3057" s="132" t="e">
        <v>#N/A</v>
      </c>
      <c r="R3057" s="132" t="e">
        <v>#N/A</v>
      </c>
      <c r="S3057" s="132" t="e">
        <v>#N/A</v>
      </c>
      <c r="T3057" s="132" t="e">
        <v>#N/A</v>
      </c>
      <c r="U3057" s="132" t="e">
        <v>#N/A</v>
      </c>
      <c r="V3057" s="132" t="e">
        <v>#N/A</v>
      </c>
      <c r="W3057" s="132" t="e">
        <v>#N/A</v>
      </c>
      <c r="X3057" s="132" t="e">
        <v>#N/A</v>
      </c>
      <c r="Y3057" s="132" t="e">
        <v>#N/A</v>
      </c>
      <c r="Z3057" s="132" t="e">
        <v>#N/A</v>
      </c>
      <c r="AA3057" s="132" t="e">
        <v>#N/A</v>
      </c>
      <c r="AB3057" s="132" t="e">
        <v>#N/A</v>
      </c>
      <c r="AC3057" s="132" t="e">
        <v>#N/A</v>
      </c>
      <c r="AD3057" s="132" t="e">
        <v>#N/A</v>
      </c>
      <c r="AE3057" s="132" t="e">
        <v>#N/A</v>
      </c>
      <c r="AF3057" s="132" t="e">
        <v>#N/A</v>
      </c>
    </row>
    <row r="3058" spans="1:32">
      <c r="A3058" s="129">
        <v>40970</v>
      </c>
      <c r="B3058" s="132" t="e">
        <v>#N/A</v>
      </c>
      <c r="C3058" s="132" t="e">
        <v>#N/A</v>
      </c>
      <c r="D3058" s="132" t="e">
        <v>#N/A</v>
      </c>
      <c r="E3058" s="132" t="e">
        <v>#N/A</v>
      </c>
      <c r="F3058" s="132" t="e">
        <v>#N/A</v>
      </c>
      <c r="G3058" s="132" t="e">
        <v>#N/A</v>
      </c>
      <c r="H3058" s="132" t="e">
        <v>#N/A</v>
      </c>
      <c r="I3058" s="132" t="e">
        <v>#N/A</v>
      </c>
      <c r="J3058" s="132" t="e">
        <v>#N/A</v>
      </c>
      <c r="K3058" s="132" t="e">
        <v>#N/A</v>
      </c>
      <c r="L3058" s="132" t="e">
        <v>#N/A</v>
      </c>
      <c r="M3058" s="132" t="e">
        <v>#N/A</v>
      </c>
      <c r="N3058" s="132" t="e">
        <v>#N/A</v>
      </c>
      <c r="R3058" s="132" t="e">
        <v>#N/A</v>
      </c>
      <c r="S3058" s="132" t="e">
        <v>#N/A</v>
      </c>
      <c r="T3058" s="132" t="e">
        <v>#N/A</v>
      </c>
      <c r="U3058" s="132" t="e">
        <v>#N/A</v>
      </c>
      <c r="V3058" s="132" t="e">
        <v>#N/A</v>
      </c>
      <c r="W3058" s="132" t="e">
        <v>#N/A</v>
      </c>
      <c r="X3058" s="132" t="e">
        <v>#N/A</v>
      </c>
      <c r="Y3058" s="132" t="e">
        <v>#N/A</v>
      </c>
      <c r="Z3058" s="132" t="e">
        <v>#N/A</v>
      </c>
      <c r="AA3058" s="132" t="e">
        <v>#N/A</v>
      </c>
      <c r="AB3058" s="132" t="e">
        <v>#N/A</v>
      </c>
      <c r="AC3058" s="132" t="e">
        <v>#N/A</v>
      </c>
      <c r="AD3058" s="132" t="e">
        <v>#N/A</v>
      </c>
      <c r="AE3058" s="132" t="e">
        <v>#N/A</v>
      </c>
      <c r="AF3058" s="132" t="e">
        <v>#N/A</v>
      </c>
    </row>
    <row r="3059" spans="1:32">
      <c r="A3059" s="129">
        <v>40973</v>
      </c>
      <c r="B3059" s="132" t="e">
        <v>#N/A</v>
      </c>
      <c r="C3059" s="132" t="e">
        <v>#N/A</v>
      </c>
      <c r="D3059" s="132" t="e">
        <v>#N/A</v>
      </c>
      <c r="E3059" s="132" t="e">
        <v>#N/A</v>
      </c>
      <c r="F3059" s="132" t="e">
        <v>#N/A</v>
      </c>
      <c r="G3059" s="132" t="e">
        <v>#N/A</v>
      </c>
      <c r="H3059" s="132" t="e">
        <v>#N/A</v>
      </c>
      <c r="I3059" s="132" t="e">
        <v>#N/A</v>
      </c>
      <c r="J3059" s="132" t="e">
        <v>#N/A</v>
      </c>
      <c r="K3059" s="132" t="e">
        <v>#N/A</v>
      </c>
      <c r="L3059" s="132" t="e">
        <v>#N/A</v>
      </c>
      <c r="M3059" s="132" t="e">
        <v>#N/A</v>
      </c>
      <c r="N3059" s="132" t="e">
        <v>#N/A</v>
      </c>
      <c r="R3059" s="132" t="e">
        <v>#N/A</v>
      </c>
      <c r="S3059" s="132" t="e">
        <v>#N/A</v>
      </c>
      <c r="T3059" s="132" t="e">
        <v>#N/A</v>
      </c>
      <c r="U3059" s="132" t="e">
        <v>#N/A</v>
      </c>
      <c r="V3059" s="132" t="e">
        <v>#N/A</v>
      </c>
      <c r="W3059" s="132" t="e">
        <v>#N/A</v>
      </c>
      <c r="X3059" s="132" t="e">
        <v>#N/A</v>
      </c>
      <c r="Y3059" s="132" t="e">
        <v>#N/A</v>
      </c>
      <c r="Z3059" s="132" t="e">
        <v>#N/A</v>
      </c>
      <c r="AA3059" s="132" t="e">
        <v>#N/A</v>
      </c>
      <c r="AB3059" s="132" t="e">
        <v>#N/A</v>
      </c>
      <c r="AC3059" s="132" t="e">
        <v>#N/A</v>
      </c>
      <c r="AD3059" s="132" t="e">
        <v>#N/A</v>
      </c>
      <c r="AE3059" s="132" t="e">
        <v>#N/A</v>
      </c>
      <c r="AF3059" s="132" t="e">
        <v>#N/A</v>
      </c>
    </row>
    <row r="3060" spans="1:32">
      <c r="A3060" s="129">
        <v>40974</v>
      </c>
      <c r="B3060" s="132" t="e">
        <v>#N/A</v>
      </c>
      <c r="C3060" s="132" t="e">
        <v>#N/A</v>
      </c>
      <c r="D3060" s="132" t="e">
        <v>#N/A</v>
      </c>
      <c r="E3060" s="132" t="e">
        <v>#N/A</v>
      </c>
      <c r="F3060" s="132" t="e">
        <v>#N/A</v>
      </c>
      <c r="G3060" s="132" t="e">
        <v>#N/A</v>
      </c>
      <c r="H3060" s="132" t="e">
        <v>#N/A</v>
      </c>
      <c r="I3060" s="132" t="e">
        <v>#N/A</v>
      </c>
      <c r="J3060" s="132" t="e">
        <v>#N/A</v>
      </c>
      <c r="K3060" s="132" t="e">
        <v>#N/A</v>
      </c>
      <c r="L3060" s="132" t="e">
        <v>#N/A</v>
      </c>
      <c r="M3060" s="132" t="e">
        <v>#N/A</v>
      </c>
      <c r="N3060" s="132" t="e">
        <v>#N/A</v>
      </c>
      <c r="R3060" s="132" t="e">
        <v>#N/A</v>
      </c>
      <c r="S3060" s="132" t="e">
        <v>#N/A</v>
      </c>
      <c r="T3060" s="132" t="e">
        <v>#N/A</v>
      </c>
      <c r="U3060" s="132" t="e">
        <v>#N/A</v>
      </c>
      <c r="V3060" s="132" t="e">
        <v>#N/A</v>
      </c>
      <c r="W3060" s="132" t="e">
        <v>#N/A</v>
      </c>
      <c r="X3060" s="132" t="e">
        <v>#N/A</v>
      </c>
      <c r="Y3060" s="132" t="e">
        <v>#N/A</v>
      </c>
      <c r="Z3060" s="132" t="e">
        <v>#N/A</v>
      </c>
      <c r="AA3060" s="132" t="e">
        <v>#N/A</v>
      </c>
      <c r="AB3060" s="132" t="e">
        <v>#N/A</v>
      </c>
      <c r="AC3060" s="132" t="e">
        <v>#N/A</v>
      </c>
      <c r="AD3060" s="132" t="e">
        <v>#N/A</v>
      </c>
      <c r="AE3060" s="132" t="e">
        <v>#N/A</v>
      </c>
      <c r="AF3060" s="132" t="e">
        <v>#N/A</v>
      </c>
    </row>
    <row r="3061" spans="1:32">
      <c r="A3061" s="129">
        <v>40975</v>
      </c>
      <c r="B3061" s="132" t="e">
        <v>#N/A</v>
      </c>
      <c r="C3061" s="132" t="e">
        <v>#N/A</v>
      </c>
      <c r="D3061" s="132" t="e">
        <v>#N/A</v>
      </c>
      <c r="E3061" s="132" t="e">
        <v>#N/A</v>
      </c>
      <c r="F3061" s="132" t="e">
        <v>#N/A</v>
      </c>
      <c r="G3061" s="132" t="e">
        <v>#N/A</v>
      </c>
      <c r="H3061" s="132" t="e">
        <v>#N/A</v>
      </c>
      <c r="I3061" s="132" t="e">
        <v>#N/A</v>
      </c>
      <c r="J3061" s="132" t="e">
        <v>#N/A</v>
      </c>
      <c r="K3061" s="132" t="e">
        <v>#N/A</v>
      </c>
      <c r="L3061" s="132" t="e">
        <v>#N/A</v>
      </c>
      <c r="M3061" s="132" t="e">
        <v>#N/A</v>
      </c>
      <c r="N3061" s="132" t="e">
        <v>#N/A</v>
      </c>
      <c r="R3061" s="132" t="e">
        <v>#N/A</v>
      </c>
      <c r="S3061" s="132" t="e">
        <v>#N/A</v>
      </c>
      <c r="T3061" s="132" t="e">
        <v>#N/A</v>
      </c>
      <c r="U3061" s="132" t="e">
        <v>#N/A</v>
      </c>
      <c r="V3061" s="132" t="e">
        <v>#N/A</v>
      </c>
      <c r="W3061" s="132" t="e">
        <v>#N/A</v>
      </c>
      <c r="X3061" s="132" t="e">
        <v>#N/A</v>
      </c>
      <c r="Y3061" s="132" t="e">
        <v>#N/A</v>
      </c>
      <c r="Z3061" s="132" t="e">
        <v>#N/A</v>
      </c>
      <c r="AA3061" s="132" t="e">
        <v>#N/A</v>
      </c>
      <c r="AB3061" s="132" t="e">
        <v>#N/A</v>
      </c>
      <c r="AC3061" s="132" t="e">
        <v>#N/A</v>
      </c>
      <c r="AD3061" s="132" t="e">
        <v>#N/A</v>
      </c>
      <c r="AE3061" s="132" t="e">
        <v>#N/A</v>
      </c>
      <c r="AF3061" s="132" t="e">
        <v>#N/A</v>
      </c>
    </row>
    <row r="3062" spans="1:32">
      <c r="A3062" s="129">
        <v>40976</v>
      </c>
      <c r="B3062" s="132" t="e">
        <v>#N/A</v>
      </c>
      <c r="C3062" s="132" t="e">
        <v>#N/A</v>
      </c>
      <c r="D3062" s="132" t="e">
        <v>#N/A</v>
      </c>
      <c r="E3062" s="132" t="e">
        <v>#N/A</v>
      </c>
      <c r="F3062" s="132" t="e">
        <v>#N/A</v>
      </c>
      <c r="G3062" s="132" t="e">
        <v>#N/A</v>
      </c>
      <c r="H3062" s="132" t="e">
        <v>#N/A</v>
      </c>
      <c r="I3062" s="132" t="e">
        <v>#N/A</v>
      </c>
      <c r="J3062" s="132" t="e">
        <v>#N/A</v>
      </c>
      <c r="K3062" s="132" t="e">
        <v>#N/A</v>
      </c>
      <c r="L3062" s="132" t="e">
        <v>#N/A</v>
      </c>
      <c r="M3062" s="132" t="e">
        <v>#N/A</v>
      </c>
      <c r="N3062" s="132" t="e">
        <v>#N/A</v>
      </c>
      <c r="R3062" s="132" t="e">
        <v>#N/A</v>
      </c>
      <c r="S3062" s="132" t="e">
        <v>#N/A</v>
      </c>
      <c r="T3062" s="132" t="e">
        <v>#N/A</v>
      </c>
      <c r="U3062" s="132" t="e">
        <v>#N/A</v>
      </c>
      <c r="V3062" s="132" t="e">
        <v>#N/A</v>
      </c>
      <c r="W3062" s="132" t="e">
        <v>#N/A</v>
      </c>
      <c r="X3062" s="132" t="e">
        <v>#N/A</v>
      </c>
      <c r="Y3062" s="132" t="e">
        <v>#N/A</v>
      </c>
      <c r="Z3062" s="132" t="e">
        <v>#N/A</v>
      </c>
      <c r="AA3062" s="132" t="e">
        <v>#N/A</v>
      </c>
      <c r="AB3062" s="132" t="e">
        <v>#N/A</v>
      </c>
      <c r="AC3062" s="132" t="e">
        <v>#N/A</v>
      </c>
      <c r="AD3062" s="132" t="e">
        <v>#N/A</v>
      </c>
      <c r="AE3062" s="132" t="e">
        <v>#N/A</v>
      </c>
      <c r="AF3062" s="132" t="e">
        <v>#N/A</v>
      </c>
    </row>
    <row r="3063" spans="1:32">
      <c r="A3063" s="129">
        <v>40977</v>
      </c>
      <c r="B3063" s="132" t="e">
        <v>#N/A</v>
      </c>
      <c r="C3063" s="132" t="e">
        <v>#N/A</v>
      </c>
      <c r="D3063" s="132" t="e">
        <v>#N/A</v>
      </c>
      <c r="E3063" s="132" t="e">
        <v>#N/A</v>
      </c>
      <c r="F3063" s="132" t="e">
        <v>#N/A</v>
      </c>
      <c r="G3063" s="132" t="e">
        <v>#N/A</v>
      </c>
      <c r="H3063" s="132" t="e">
        <v>#N/A</v>
      </c>
      <c r="I3063" s="132" t="e">
        <v>#N/A</v>
      </c>
      <c r="J3063" s="132" t="e">
        <v>#N/A</v>
      </c>
      <c r="K3063" s="132" t="e">
        <v>#N/A</v>
      </c>
      <c r="L3063" s="132" t="e">
        <v>#N/A</v>
      </c>
      <c r="M3063" s="132" t="e">
        <v>#N/A</v>
      </c>
      <c r="N3063" s="132" t="e">
        <v>#N/A</v>
      </c>
      <c r="R3063" s="132" t="e">
        <v>#N/A</v>
      </c>
      <c r="S3063" s="132" t="e">
        <v>#N/A</v>
      </c>
      <c r="T3063" s="132" t="e">
        <v>#N/A</v>
      </c>
      <c r="U3063" s="132" t="e">
        <v>#N/A</v>
      </c>
      <c r="V3063" s="132" t="e">
        <v>#N/A</v>
      </c>
      <c r="W3063" s="132" t="e">
        <v>#N/A</v>
      </c>
      <c r="X3063" s="132" t="e">
        <v>#N/A</v>
      </c>
      <c r="Y3063" s="132" t="e">
        <v>#N/A</v>
      </c>
      <c r="Z3063" s="132" t="e">
        <v>#N/A</v>
      </c>
      <c r="AA3063" s="132" t="e">
        <v>#N/A</v>
      </c>
      <c r="AB3063" s="132" t="e">
        <v>#N/A</v>
      </c>
      <c r="AC3063" s="132" t="e">
        <v>#N/A</v>
      </c>
      <c r="AD3063" s="132" t="e">
        <v>#N/A</v>
      </c>
      <c r="AE3063" s="132" t="e">
        <v>#N/A</v>
      </c>
      <c r="AF3063" s="132" t="e">
        <v>#N/A</v>
      </c>
    </row>
    <row r="3064" spans="1:32">
      <c r="A3064" s="129">
        <v>40980</v>
      </c>
      <c r="B3064" s="132" t="e">
        <v>#N/A</v>
      </c>
      <c r="C3064" s="132" t="e">
        <v>#N/A</v>
      </c>
      <c r="D3064" s="132" t="e">
        <v>#N/A</v>
      </c>
      <c r="E3064" s="132" t="e">
        <v>#N/A</v>
      </c>
      <c r="F3064" s="132" t="e">
        <v>#N/A</v>
      </c>
      <c r="G3064" s="132" t="e">
        <v>#N/A</v>
      </c>
      <c r="H3064" s="132" t="e">
        <v>#N/A</v>
      </c>
      <c r="I3064" s="132" t="e">
        <v>#N/A</v>
      </c>
      <c r="J3064" s="132" t="e">
        <v>#N/A</v>
      </c>
      <c r="K3064" s="132" t="e">
        <v>#N/A</v>
      </c>
      <c r="L3064" s="132" t="e">
        <v>#N/A</v>
      </c>
      <c r="M3064" s="132" t="e">
        <v>#N/A</v>
      </c>
      <c r="N3064" s="132" t="e">
        <v>#N/A</v>
      </c>
      <c r="R3064" s="132" t="e">
        <v>#N/A</v>
      </c>
      <c r="S3064" s="132" t="e">
        <v>#N/A</v>
      </c>
      <c r="T3064" s="132" t="e">
        <v>#N/A</v>
      </c>
      <c r="U3064" s="132" t="e">
        <v>#N/A</v>
      </c>
      <c r="V3064" s="132" t="e">
        <v>#N/A</v>
      </c>
      <c r="W3064" s="132" t="e">
        <v>#N/A</v>
      </c>
      <c r="X3064" s="132" t="e">
        <v>#N/A</v>
      </c>
      <c r="Y3064" s="132" t="e">
        <v>#N/A</v>
      </c>
      <c r="Z3064" s="132" t="e">
        <v>#N/A</v>
      </c>
      <c r="AA3064" s="132" t="e">
        <v>#N/A</v>
      </c>
      <c r="AB3064" s="132" t="e">
        <v>#N/A</v>
      </c>
      <c r="AC3064" s="132" t="e">
        <v>#N/A</v>
      </c>
      <c r="AD3064" s="132" t="e">
        <v>#N/A</v>
      </c>
      <c r="AE3064" s="132" t="e">
        <v>#N/A</v>
      </c>
      <c r="AF3064" s="132" t="e">
        <v>#N/A</v>
      </c>
    </row>
    <row r="3065" spans="1:32">
      <c r="A3065" s="129">
        <v>40981</v>
      </c>
      <c r="B3065" s="132" t="e">
        <v>#N/A</v>
      </c>
      <c r="C3065" s="132" t="e">
        <v>#N/A</v>
      </c>
      <c r="D3065" s="132" t="e">
        <v>#N/A</v>
      </c>
      <c r="E3065" s="132" t="e">
        <v>#N/A</v>
      </c>
      <c r="F3065" s="132" t="e">
        <v>#N/A</v>
      </c>
      <c r="G3065" s="132" t="e">
        <v>#N/A</v>
      </c>
      <c r="H3065" s="132" t="e">
        <v>#N/A</v>
      </c>
      <c r="I3065" s="132" t="e">
        <v>#N/A</v>
      </c>
      <c r="J3065" s="132" t="e">
        <v>#N/A</v>
      </c>
      <c r="K3065" s="132" t="e">
        <v>#N/A</v>
      </c>
      <c r="L3065" s="132" t="e">
        <v>#N/A</v>
      </c>
      <c r="M3065" s="132" t="e">
        <v>#N/A</v>
      </c>
      <c r="N3065" s="132" t="e">
        <v>#N/A</v>
      </c>
      <c r="R3065" s="132" t="e">
        <v>#N/A</v>
      </c>
      <c r="S3065" s="132" t="e">
        <v>#N/A</v>
      </c>
      <c r="T3065" s="132" t="e">
        <v>#N/A</v>
      </c>
      <c r="U3065" s="132" t="e">
        <v>#N/A</v>
      </c>
      <c r="V3065" s="132" t="e">
        <v>#N/A</v>
      </c>
      <c r="W3065" s="132" t="e">
        <v>#N/A</v>
      </c>
      <c r="X3065" s="132" t="e">
        <v>#N/A</v>
      </c>
      <c r="Y3065" s="132" t="e">
        <v>#N/A</v>
      </c>
      <c r="Z3065" s="132" t="e">
        <v>#N/A</v>
      </c>
      <c r="AA3065" s="132" t="e">
        <v>#N/A</v>
      </c>
      <c r="AB3065" s="132" t="e">
        <v>#N/A</v>
      </c>
      <c r="AC3065" s="132" t="e">
        <v>#N/A</v>
      </c>
      <c r="AD3065" s="132" t="e">
        <v>#N/A</v>
      </c>
      <c r="AE3065" s="132" t="e">
        <v>#N/A</v>
      </c>
      <c r="AF3065" s="132" t="e">
        <v>#N/A</v>
      </c>
    </row>
    <row r="3066" spans="1:32">
      <c r="A3066" s="129">
        <v>40982</v>
      </c>
      <c r="B3066" s="132" t="e">
        <v>#N/A</v>
      </c>
      <c r="C3066" s="132" t="e">
        <v>#N/A</v>
      </c>
      <c r="D3066" s="132" t="e">
        <v>#N/A</v>
      </c>
      <c r="E3066" s="132" t="e">
        <v>#N/A</v>
      </c>
      <c r="F3066" s="132" t="e">
        <v>#N/A</v>
      </c>
      <c r="G3066" s="132" t="e">
        <v>#N/A</v>
      </c>
      <c r="H3066" s="132" t="e">
        <v>#N/A</v>
      </c>
      <c r="I3066" s="132" t="e">
        <v>#N/A</v>
      </c>
      <c r="J3066" s="132" t="e">
        <v>#N/A</v>
      </c>
      <c r="K3066" s="132" t="e">
        <v>#N/A</v>
      </c>
      <c r="L3066" s="132" t="e">
        <v>#N/A</v>
      </c>
      <c r="M3066" s="132" t="e">
        <v>#N/A</v>
      </c>
      <c r="N3066" s="132" t="e">
        <v>#N/A</v>
      </c>
      <c r="R3066" s="132" t="e">
        <v>#N/A</v>
      </c>
      <c r="S3066" s="132" t="e">
        <v>#N/A</v>
      </c>
      <c r="T3066" s="132" t="e">
        <v>#N/A</v>
      </c>
      <c r="U3066" s="132" t="e">
        <v>#N/A</v>
      </c>
      <c r="V3066" s="132" t="e">
        <v>#N/A</v>
      </c>
      <c r="W3066" s="132" t="e">
        <v>#N/A</v>
      </c>
      <c r="X3066" s="132" t="e">
        <v>#N/A</v>
      </c>
      <c r="Y3066" s="132" t="e">
        <v>#N/A</v>
      </c>
      <c r="Z3066" s="132" t="e">
        <v>#N/A</v>
      </c>
      <c r="AA3066" s="132" t="e">
        <v>#N/A</v>
      </c>
      <c r="AB3066" s="132" t="e">
        <v>#N/A</v>
      </c>
      <c r="AC3066" s="132" t="e">
        <v>#N/A</v>
      </c>
      <c r="AD3066" s="132" t="e">
        <v>#N/A</v>
      </c>
      <c r="AE3066" s="132" t="e">
        <v>#N/A</v>
      </c>
      <c r="AF3066" s="132" t="e">
        <v>#N/A</v>
      </c>
    </row>
    <row r="3067" spans="1:32">
      <c r="A3067" s="129">
        <v>40983</v>
      </c>
      <c r="B3067" s="132">
        <v>701536</v>
      </c>
      <c r="C3067" s="132">
        <v>36639</v>
      </c>
      <c r="D3067" s="132">
        <v>302274</v>
      </c>
      <c r="E3067" s="132">
        <v>77276</v>
      </c>
      <c r="F3067" s="132">
        <v>167484</v>
      </c>
      <c r="G3067" s="132">
        <v>639664</v>
      </c>
      <c r="H3067" s="132">
        <v>31130</v>
      </c>
      <c r="I3067" s="132">
        <v>19998</v>
      </c>
      <c r="J3067" s="132">
        <v>32616</v>
      </c>
      <c r="K3067" s="132">
        <v>5300</v>
      </c>
      <c r="L3067" s="132">
        <v>2424</v>
      </c>
      <c r="M3067" s="132">
        <v>61872</v>
      </c>
      <c r="N3067" s="132">
        <v>701536</v>
      </c>
      <c r="R3067" s="132">
        <v>18700</v>
      </c>
      <c r="S3067" s="132">
        <v>37500</v>
      </c>
      <c r="T3067" s="132">
        <v>152500</v>
      </c>
      <c r="U3067" s="132">
        <v>81050</v>
      </c>
      <c r="V3067" s="132">
        <v>46710</v>
      </c>
      <c r="W3067" s="132">
        <v>850</v>
      </c>
      <c r="X3067" s="132">
        <v>25770</v>
      </c>
      <c r="Y3067" s="132">
        <v>9950</v>
      </c>
      <c r="Z3067" s="132">
        <v>7886</v>
      </c>
      <c r="AA3067" s="132">
        <v>15500</v>
      </c>
      <c r="AB3067" s="132">
        <v>0</v>
      </c>
      <c r="AC3067" s="132">
        <v>0</v>
      </c>
      <c r="AD3067" s="132">
        <v>6530</v>
      </c>
      <c r="AE3067" s="132">
        <v>81055</v>
      </c>
      <c r="AF3067" s="132">
        <v>17550</v>
      </c>
    </row>
    <row r="3068" spans="1:32">
      <c r="A3068" s="129">
        <v>40984</v>
      </c>
      <c r="B3068" s="132" t="e">
        <v>#N/A</v>
      </c>
      <c r="C3068" s="132" t="e">
        <v>#N/A</v>
      </c>
      <c r="D3068" s="132" t="e">
        <v>#N/A</v>
      </c>
      <c r="E3068" s="132" t="e">
        <v>#N/A</v>
      </c>
      <c r="F3068" s="132" t="e">
        <v>#N/A</v>
      </c>
      <c r="G3068" s="132" t="e">
        <v>#N/A</v>
      </c>
      <c r="H3068" s="132" t="e">
        <v>#N/A</v>
      </c>
      <c r="I3068" s="132" t="e">
        <v>#N/A</v>
      </c>
      <c r="J3068" s="132" t="e">
        <v>#N/A</v>
      </c>
      <c r="K3068" s="132" t="e">
        <v>#N/A</v>
      </c>
      <c r="L3068" s="132" t="e">
        <v>#N/A</v>
      </c>
      <c r="M3068" s="132" t="e">
        <v>#N/A</v>
      </c>
      <c r="N3068" s="132" t="e">
        <v>#N/A</v>
      </c>
      <c r="R3068" s="132" t="e">
        <v>#N/A</v>
      </c>
      <c r="S3068" s="132" t="e">
        <v>#N/A</v>
      </c>
      <c r="T3068" s="132" t="e">
        <v>#N/A</v>
      </c>
      <c r="U3068" s="132" t="e">
        <v>#N/A</v>
      </c>
      <c r="V3068" s="132" t="e">
        <v>#N/A</v>
      </c>
      <c r="W3068" s="132" t="e">
        <v>#N/A</v>
      </c>
      <c r="X3068" s="132" t="e">
        <v>#N/A</v>
      </c>
      <c r="Y3068" s="132" t="e">
        <v>#N/A</v>
      </c>
      <c r="Z3068" s="132" t="e">
        <v>#N/A</v>
      </c>
      <c r="AA3068" s="132" t="e">
        <v>#N/A</v>
      </c>
      <c r="AB3068" s="132" t="e">
        <v>#N/A</v>
      </c>
      <c r="AC3068" s="132" t="e">
        <v>#N/A</v>
      </c>
      <c r="AD3068" s="132" t="e">
        <v>#N/A</v>
      </c>
      <c r="AE3068" s="132" t="e">
        <v>#N/A</v>
      </c>
      <c r="AF3068" s="132" t="e">
        <v>#N/A</v>
      </c>
    </row>
    <row r="3069" spans="1:32">
      <c r="A3069" s="129">
        <v>40987</v>
      </c>
      <c r="B3069" s="132" t="e">
        <v>#N/A</v>
      </c>
      <c r="C3069" s="132" t="e">
        <v>#N/A</v>
      </c>
      <c r="D3069" s="132" t="e">
        <v>#N/A</v>
      </c>
      <c r="E3069" s="132" t="e">
        <v>#N/A</v>
      </c>
      <c r="F3069" s="132" t="e">
        <v>#N/A</v>
      </c>
      <c r="G3069" s="132" t="e">
        <v>#N/A</v>
      </c>
      <c r="H3069" s="132" t="e">
        <v>#N/A</v>
      </c>
      <c r="I3069" s="132" t="e">
        <v>#N/A</v>
      </c>
      <c r="J3069" s="132" t="e">
        <v>#N/A</v>
      </c>
      <c r="K3069" s="132" t="e">
        <v>#N/A</v>
      </c>
      <c r="L3069" s="132" t="e">
        <v>#N/A</v>
      </c>
      <c r="M3069" s="132" t="e">
        <v>#N/A</v>
      </c>
      <c r="N3069" s="132" t="e">
        <v>#N/A</v>
      </c>
      <c r="R3069" s="132" t="e">
        <v>#N/A</v>
      </c>
      <c r="S3069" s="132" t="e">
        <v>#N/A</v>
      </c>
      <c r="T3069" s="132" t="e">
        <v>#N/A</v>
      </c>
      <c r="U3069" s="132" t="e">
        <v>#N/A</v>
      </c>
      <c r="V3069" s="132" t="e">
        <v>#N/A</v>
      </c>
      <c r="W3069" s="132" t="e">
        <v>#N/A</v>
      </c>
      <c r="X3069" s="132" t="e">
        <v>#N/A</v>
      </c>
      <c r="Y3069" s="132" t="e">
        <v>#N/A</v>
      </c>
      <c r="Z3069" s="132" t="e">
        <v>#N/A</v>
      </c>
      <c r="AA3069" s="132" t="e">
        <v>#N/A</v>
      </c>
      <c r="AB3069" s="132" t="e">
        <v>#N/A</v>
      </c>
      <c r="AC3069" s="132" t="e">
        <v>#N/A</v>
      </c>
      <c r="AD3069" s="132" t="e">
        <v>#N/A</v>
      </c>
      <c r="AE3069" s="132" t="e">
        <v>#N/A</v>
      </c>
      <c r="AF3069" s="132" t="e">
        <v>#N/A</v>
      </c>
    </row>
    <row r="3070" spans="1:32">
      <c r="A3070" s="129">
        <v>40988</v>
      </c>
      <c r="B3070" s="132">
        <v>886706</v>
      </c>
      <c r="C3070" s="132">
        <v>63019</v>
      </c>
      <c r="D3070" s="132">
        <v>355034</v>
      </c>
      <c r="E3070" s="132">
        <v>92976</v>
      </c>
      <c r="F3070" s="132">
        <v>242684</v>
      </c>
      <c r="G3070" s="132">
        <v>821384</v>
      </c>
      <c r="H3070" s="132">
        <v>32080</v>
      </c>
      <c r="I3070" s="132">
        <v>20798</v>
      </c>
      <c r="J3070" s="132">
        <v>42246</v>
      </c>
      <c r="K3070" s="132">
        <v>6800</v>
      </c>
      <c r="L3070" s="132">
        <v>2624</v>
      </c>
      <c r="M3070" s="132">
        <v>65322</v>
      </c>
      <c r="N3070" s="132">
        <v>886706</v>
      </c>
      <c r="R3070" s="132">
        <v>84650</v>
      </c>
      <c r="S3070" s="132">
        <v>37500</v>
      </c>
      <c r="T3070" s="132">
        <v>179450</v>
      </c>
      <c r="U3070" s="132">
        <v>90190</v>
      </c>
      <c r="V3070" s="132">
        <v>54710</v>
      </c>
      <c r="W3070" s="132">
        <v>850</v>
      </c>
      <c r="X3070" s="132">
        <v>29670</v>
      </c>
      <c r="Y3070" s="132">
        <v>18950</v>
      </c>
      <c r="Z3070" s="132">
        <v>7886</v>
      </c>
      <c r="AA3070" s="132">
        <v>15500</v>
      </c>
      <c r="AB3070" s="132">
        <v>0</v>
      </c>
      <c r="AC3070" s="132">
        <v>0</v>
      </c>
      <c r="AD3070" s="132">
        <v>6530</v>
      </c>
      <c r="AE3070" s="132">
        <v>86355</v>
      </c>
      <c r="AF3070" s="132">
        <v>17550</v>
      </c>
    </row>
    <row r="3071" spans="1:32">
      <c r="A3071" s="129">
        <v>40989</v>
      </c>
      <c r="B3071" s="132" t="e">
        <v>#N/A</v>
      </c>
      <c r="C3071" s="132" t="e">
        <v>#N/A</v>
      </c>
      <c r="D3071" s="132" t="e">
        <v>#N/A</v>
      </c>
      <c r="E3071" s="132" t="e">
        <v>#N/A</v>
      </c>
      <c r="F3071" s="132" t="e">
        <v>#N/A</v>
      </c>
      <c r="G3071" s="132" t="e">
        <v>#N/A</v>
      </c>
      <c r="H3071" s="132" t="e">
        <v>#N/A</v>
      </c>
      <c r="I3071" s="132" t="e">
        <v>#N/A</v>
      </c>
      <c r="J3071" s="132" t="e">
        <v>#N/A</v>
      </c>
      <c r="K3071" s="132" t="e">
        <v>#N/A</v>
      </c>
      <c r="L3071" s="132" t="e">
        <v>#N/A</v>
      </c>
      <c r="M3071" s="132" t="e">
        <v>#N/A</v>
      </c>
      <c r="N3071" s="132" t="e">
        <v>#N/A</v>
      </c>
      <c r="R3071" s="132" t="e">
        <v>#N/A</v>
      </c>
      <c r="S3071" s="132" t="e">
        <v>#N/A</v>
      </c>
      <c r="T3071" s="132" t="e">
        <v>#N/A</v>
      </c>
      <c r="U3071" s="132" t="e">
        <v>#N/A</v>
      </c>
      <c r="V3071" s="132" t="e">
        <v>#N/A</v>
      </c>
      <c r="W3071" s="132" t="e">
        <v>#N/A</v>
      </c>
      <c r="X3071" s="132" t="e">
        <v>#N/A</v>
      </c>
      <c r="Y3071" s="132" t="e">
        <v>#N/A</v>
      </c>
      <c r="Z3071" s="132" t="e">
        <v>#N/A</v>
      </c>
      <c r="AA3071" s="132" t="e">
        <v>#N/A</v>
      </c>
      <c r="AB3071" s="132" t="e">
        <v>#N/A</v>
      </c>
      <c r="AC3071" s="132" t="e">
        <v>#N/A</v>
      </c>
      <c r="AD3071" s="132" t="e">
        <v>#N/A</v>
      </c>
      <c r="AE3071" s="132" t="e">
        <v>#N/A</v>
      </c>
      <c r="AF3071" s="132" t="e">
        <v>#N/A</v>
      </c>
    </row>
    <row r="3072" spans="1:32">
      <c r="A3072" s="129">
        <v>40990</v>
      </c>
      <c r="B3072" s="132" t="e">
        <v>#N/A</v>
      </c>
      <c r="C3072" s="132" t="e">
        <v>#N/A</v>
      </c>
      <c r="D3072" s="132" t="e">
        <v>#N/A</v>
      </c>
      <c r="E3072" s="132" t="e">
        <v>#N/A</v>
      </c>
      <c r="F3072" s="132" t="e">
        <v>#N/A</v>
      </c>
      <c r="G3072" s="132" t="e">
        <v>#N/A</v>
      </c>
      <c r="H3072" s="132" t="e">
        <v>#N/A</v>
      </c>
      <c r="I3072" s="132" t="e">
        <v>#N/A</v>
      </c>
      <c r="J3072" s="132" t="e">
        <v>#N/A</v>
      </c>
      <c r="K3072" s="132" t="e">
        <v>#N/A</v>
      </c>
      <c r="L3072" s="132" t="e">
        <v>#N/A</v>
      </c>
      <c r="M3072" s="132" t="e">
        <v>#N/A</v>
      </c>
      <c r="N3072" s="132" t="e">
        <v>#N/A</v>
      </c>
      <c r="R3072" s="132" t="e">
        <v>#N/A</v>
      </c>
      <c r="S3072" s="132" t="e">
        <v>#N/A</v>
      </c>
      <c r="T3072" s="132" t="e">
        <v>#N/A</v>
      </c>
      <c r="U3072" s="132" t="e">
        <v>#N/A</v>
      </c>
      <c r="V3072" s="132" t="e">
        <v>#N/A</v>
      </c>
      <c r="W3072" s="132" t="e">
        <v>#N/A</v>
      </c>
      <c r="X3072" s="132" t="e">
        <v>#N/A</v>
      </c>
      <c r="Y3072" s="132" t="e">
        <v>#N/A</v>
      </c>
      <c r="Z3072" s="132" t="e">
        <v>#N/A</v>
      </c>
      <c r="AA3072" s="132" t="e">
        <v>#N/A</v>
      </c>
      <c r="AB3072" s="132" t="e">
        <v>#N/A</v>
      </c>
      <c r="AC3072" s="132" t="e">
        <v>#N/A</v>
      </c>
      <c r="AD3072" s="132" t="e">
        <v>#N/A</v>
      </c>
      <c r="AE3072" s="132" t="e">
        <v>#N/A</v>
      </c>
      <c r="AF3072" s="132" t="e">
        <v>#N/A</v>
      </c>
    </row>
    <row r="3073" spans="1:32">
      <c r="A3073" s="129">
        <v>40991</v>
      </c>
      <c r="B3073" s="132" t="e">
        <v>#N/A</v>
      </c>
      <c r="C3073" s="132" t="e">
        <v>#N/A</v>
      </c>
      <c r="D3073" s="132" t="e">
        <v>#N/A</v>
      </c>
      <c r="E3073" s="132" t="e">
        <v>#N/A</v>
      </c>
      <c r="F3073" s="132" t="e">
        <v>#N/A</v>
      </c>
      <c r="G3073" s="132" t="e">
        <v>#N/A</v>
      </c>
      <c r="H3073" s="132" t="e">
        <v>#N/A</v>
      </c>
      <c r="I3073" s="132" t="e">
        <v>#N/A</v>
      </c>
      <c r="J3073" s="132" t="e">
        <v>#N/A</v>
      </c>
      <c r="K3073" s="132" t="e">
        <v>#N/A</v>
      </c>
      <c r="L3073" s="132" t="e">
        <v>#N/A</v>
      </c>
      <c r="M3073" s="132" t="e">
        <v>#N/A</v>
      </c>
      <c r="N3073" s="132" t="e">
        <v>#N/A</v>
      </c>
      <c r="R3073" s="132" t="e">
        <v>#N/A</v>
      </c>
      <c r="S3073" s="132" t="e">
        <v>#N/A</v>
      </c>
      <c r="T3073" s="132" t="e">
        <v>#N/A</v>
      </c>
      <c r="U3073" s="132" t="e">
        <v>#N/A</v>
      </c>
      <c r="V3073" s="132" t="e">
        <v>#N/A</v>
      </c>
      <c r="W3073" s="132" t="e">
        <v>#N/A</v>
      </c>
      <c r="X3073" s="132" t="e">
        <v>#N/A</v>
      </c>
      <c r="Y3073" s="132" t="e">
        <v>#N/A</v>
      </c>
      <c r="Z3073" s="132" t="e">
        <v>#N/A</v>
      </c>
      <c r="AA3073" s="132" t="e">
        <v>#N/A</v>
      </c>
      <c r="AB3073" s="132" t="e">
        <v>#N/A</v>
      </c>
      <c r="AC3073" s="132" t="e">
        <v>#N/A</v>
      </c>
      <c r="AD3073" s="132" t="e">
        <v>#N/A</v>
      </c>
      <c r="AE3073" s="132" t="e">
        <v>#N/A</v>
      </c>
      <c r="AF3073" s="132" t="e">
        <v>#N/A</v>
      </c>
    </row>
    <row r="3074" spans="1:32">
      <c r="A3074" s="129">
        <v>40994</v>
      </c>
      <c r="B3074" s="132" t="e">
        <v>#N/A</v>
      </c>
      <c r="C3074" s="132" t="e">
        <v>#N/A</v>
      </c>
      <c r="D3074" s="132" t="e">
        <v>#N/A</v>
      </c>
      <c r="E3074" s="132" t="e">
        <v>#N/A</v>
      </c>
      <c r="F3074" s="132" t="e">
        <v>#N/A</v>
      </c>
      <c r="G3074" s="132" t="e">
        <v>#N/A</v>
      </c>
      <c r="H3074" s="132" t="e">
        <v>#N/A</v>
      </c>
      <c r="I3074" s="132" t="e">
        <v>#N/A</v>
      </c>
      <c r="J3074" s="132" t="e">
        <v>#N/A</v>
      </c>
      <c r="K3074" s="132" t="e">
        <v>#N/A</v>
      </c>
      <c r="L3074" s="132" t="e">
        <v>#N/A</v>
      </c>
      <c r="M3074" s="132" t="e">
        <v>#N/A</v>
      </c>
      <c r="N3074" s="132" t="e">
        <v>#N/A</v>
      </c>
      <c r="R3074" s="132" t="e">
        <v>#N/A</v>
      </c>
      <c r="S3074" s="132" t="e">
        <v>#N/A</v>
      </c>
      <c r="T3074" s="132" t="e">
        <v>#N/A</v>
      </c>
      <c r="U3074" s="132" t="e">
        <v>#N/A</v>
      </c>
      <c r="V3074" s="132" t="e">
        <v>#N/A</v>
      </c>
      <c r="W3074" s="132" t="e">
        <v>#N/A</v>
      </c>
      <c r="X3074" s="132" t="e">
        <v>#N/A</v>
      </c>
      <c r="Y3074" s="132" t="e">
        <v>#N/A</v>
      </c>
      <c r="Z3074" s="132" t="e">
        <v>#N/A</v>
      </c>
      <c r="AA3074" s="132" t="e">
        <v>#N/A</v>
      </c>
      <c r="AB3074" s="132" t="e">
        <v>#N/A</v>
      </c>
      <c r="AC3074" s="132" t="e">
        <v>#N/A</v>
      </c>
      <c r="AD3074" s="132" t="e">
        <v>#N/A</v>
      </c>
      <c r="AE3074" s="132" t="e">
        <v>#N/A</v>
      </c>
      <c r="AF3074" s="132" t="e">
        <v>#N/A</v>
      </c>
    </row>
    <row r="3075" spans="1:32">
      <c r="A3075" s="129">
        <v>40995</v>
      </c>
      <c r="B3075" s="132" t="e">
        <v>#N/A</v>
      </c>
      <c r="C3075" s="132" t="e">
        <v>#N/A</v>
      </c>
      <c r="D3075" s="132" t="e">
        <v>#N/A</v>
      </c>
      <c r="E3075" s="132" t="e">
        <v>#N/A</v>
      </c>
      <c r="F3075" s="132" t="e">
        <v>#N/A</v>
      </c>
      <c r="G3075" s="132" t="e">
        <v>#N/A</v>
      </c>
      <c r="H3075" s="132" t="e">
        <v>#N/A</v>
      </c>
      <c r="I3075" s="132" t="e">
        <v>#N/A</v>
      </c>
      <c r="J3075" s="132" t="e">
        <v>#N/A</v>
      </c>
      <c r="K3075" s="132" t="e">
        <v>#N/A</v>
      </c>
      <c r="L3075" s="132" t="e">
        <v>#N/A</v>
      </c>
      <c r="M3075" s="132" t="e">
        <v>#N/A</v>
      </c>
      <c r="N3075" s="132" t="e">
        <v>#N/A</v>
      </c>
      <c r="R3075" s="132" t="e">
        <v>#N/A</v>
      </c>
      <c r="S3075" s="132" t="e">
        <v>#N/A</v>
      </c>
      <c r="T3075" s="132" t="e">
        <v>#N/A</v>
      </c>
      <c r="U3075" s="132" t="e">
        <v>#N/A</v>
      </c>
      <c r="V3075" s="132" t="e">
        <v>#N/A</v>
      </c>
      <c r="W3075" s="132" t="e">
        <v>#N/A</v>
      </c>
      <c r="X3075" s="132" t="e">
        <v>#N/A</v>
      </c>
      <c r="Y3075" s="132" t="e">
        <v>#N/A</v>
      </c>
      <c r="Z3075" s="132" t="e">
        <v>#N/A</v>
      </c>
      <c r="AA3075" s="132" t="e">
        <v>#N/A</v>
      </c>
      <c r="AB3075" s="132" t="e">
        <v>#N/A</v>
      </c>
      <c r="AC3075" s="132" t="e">
        <v>#N/A</v>
      </c>
      <c r="AD3075" s="132" t="e">
        <v>#N/A</v>
      </c>
      <c r="AE3075" s="132" t="e">
        <v>#N/A</v>
      </c>
      <c r="AF3075" s="132" t="e">
        <v>#N/A</v>
      </c>
    </row>
    <row r="3076" spans="1:32">
      <c r="A3076" s="129">
        <v>40996</v>
      </c>
      <c r="B3076" s="132" t="e">
        <v>#N/A</v>
      </c>
      <c r="C3076" s="132" t="e">
        <v>#N/A</v>
      </c>
      <c r="D3076" s="132" t="e">
        <v>#N/A</v>
      </c>
      <c r="E3076" s="132" t="e">
        <v>#N/A</v>
      </c>
      <c r="F3076" s="132" t="e">
        <v>#N/A</v>
      </c>
      <c r="G3076" s="132" t="e">
        <v>#N/A</v>
      </c>
      <c r="H3076" s="132" t="e">
        <v>#N/A</v>
      </c>
      <c r="I3076" s="132" t="e">
        <v>#N/A</v>
      </c>
      <c r="J3076" s="132" t="e">
        <v>#N/A</v>
      </c>
      <c r="K3076" s="132" t="e">
        <v>#N/A</v>
      </c>
      <c r="L3076" s="132" t="e">
        <v>#N/A</v>
      </c>
      <c r="M3076" s="132" t="e">
        <v>#N/A</v>
      </c>
      <c r="N3076" s="132" t="e">
        <v>#N/A</v>
      </c>
      <c r="R3076" s="132" t="e">
        <v>#N/A</v>
      </c>
      <c r="S3076" s="132" t="e">
        <v>#N/A</v>
      </c>
      <c r="T3076" s="132" t="e">
        <v>#N/A</v>
      </c>
      <c r="U3076" s="132" t="e">
        <v>#N/A</v>
      </c>
      <c r="V3076" s="132" t="e">
        <v>#N/A</v>
      </c>
      <c r="W3076" s="132" t="e">
        <v>#N/A</v>
      </c>
      <c r="X3076" s="132" t="e">
        <v>#N/A</v>
      </c>
      <c r="Y3076" s="132" t="e">
        <v>#N/A</v>
      </c>
      <c r="Z3076" s="132" t="e">
        <v>#N/A</v>
      </c>
      <c r="AA3076" s="132" t="e">
        <v>#N/A</v>
      </c>
      <c r="AB3076" s="132" t="e">
        <v>#N/A</v>
      </c>
      <c r="AC3076" s="132" t="e">
        <v>#N/A</v>
      </c>
      <c r="AD3076" s="132" t="e">
        <v>#N/A</v>
      </c>
      <c r="AE3076" s="132" t="e">
        <v>#N/A</v>
      </c>
      <c r="AF3076" s="132" t="e">
        <v>#N/A</v>
      </c>
    </row>
    <row r="3077" spans="1:32">
      <c r="A3077" s="129">
        <v>40997</v>
      </c>
      <c r="B3077" s="132" t="e">
        <v>#N/A</v>
      </c>
      <c r="C3077" s="132" t="e">
        <v>#N/A</v>
      </c>
      <c r="D3077" s="132" t="e">
        <v>#N/A</v>
      </c>
      <c r="E3077" s="132" t="e">
        <v>#N/A</v>
      </c>
      <c r="F3077" s="132" t="e">
        <v>#N/A</v>
      </c>
      <c r="G3077" s="132" t="e">
        <v>#N/A</v>
      </c>
      <c r="H3077" s="132" t="e">
        <v>#N/A</v>
      </c>
      <c r="I3077" s="132" t="e">
        <v>#N/A</v>
      </c>
      <c r="J3077" s="132" t="e">
        <v>#N/A</v>
      </c>
      <c r="K3077" s="132" t="e">
        <v>#N/A</v>
      </c>
      <c r="L3077" s="132" t="e">
        <v>#N/A</v>
      </c>
      <c r="M3077" s="132" t="e">
        <v>#N/A</v>
      </c>
      <c r="N3077" s="132" t="e">
        <v>#N/A</v>
      </c>
      <c r="R3077" s="132" t="e">
        <v>#N/A</v>
      </c>
      <c r="S3077" s="132" t="e">
        <v>#N/A</v>
      </c>
      <c r="T3077" s="132" t="e">
        <v>#N/A</v>
      </c>
      <c r="U3077" s="132" t="e">
        <v>#N/A</v>
      </c>
      <c r="V3077" s="132" t="e">
        <v>#N/A</v>
      </c>
      <c r="W3077" s="132" t="e">
        <v>#N/A</v>
      </c>
      <c r="X3077" s="132" t="e">
        <v>#N/A</v>
      </c>
      <c r="Y3077" s="132" t="e">
        <v>#N/A</v>
      </c>
      <c r="Z3077" s="132" t="e">
        <v>#N/A</v>
      </c>
      <c r="AA3077" s="132" t="e">
        <v>#N/A</v>
      </c>
      <c r="AB3077" s="132" t="e">
        <v>#N/A</v>
      </c>
      <c r="AC3077" s="132" t="e">
        <v>#N/A</v>
      </c>
      <c r="AD3077" s="132" t="e">
        <v>#N/A</v>
      </c>
      <c r="AE3077" s="132" t="e">
        <v>#N/A</v>
      </c>
      <c r="AF3077" s="132" t="e">
        <v>#N/A</v>
      </c>
    </row>
    <row r="3078" spans="1:32">
      <c r="A3078" s="129">
        <v>40998</v>
      </c>
      <c r="B3078" s="132" t="e">
        <v>#N/A</v>
      </c>
      <c r="C3078" s="132" t="e">
        <v>#N/A</v>
      </c>
      <c r="D3078" s="132" t="e">
        <v>#N/A</v>
      </c>
      <c r="E3078" s="132" t="e">
        <v>#N/A</v>
      </c>
      <c r="F3078" s="132" t="e">
        <v>#N/A</v>
      </c>
      <c r="G3078" s="132" t="e">
        <v>#N/A</v>
      </c>
      <c r="H3078" s="132" t="e">
        <v>#N/A</v>
      </c>
      <c r="I3078" s="132" t="e">
        <v>#N/A</v>
      </c>
      <c r="J3078" s="132" t="e">
        <v>#N/A</v>
      </c>
      <c r="K3078" s="132" t="e">
        <v>#N/A</v>
      </c>
      <c r="L3078" s="132" t="e">
        <v>#N/A</v>
      </c>
      <c r="M3078" s="132" t="e">
        <v>#N/A</v>
      </c>
      <c r="N3078" s="132" t="e">
        <v>#N/A</v>
      </c>
      <c r="R3078" s="132" t="e">
        <v>#N/A</v>
      </c>
      <c r="S3078" s="132" t="e">
        <v>#N/A</v>
      </c>
      <c r="T3078" s="132" t="e">
        <v>#N/A</v>
      </c>
      <c r="U3078" s="132" t="e">
        <v>#N/A</v>
      </c>
      <c r="V3078" s="132" t="e">
        <v>#N/A</v>
      </c>
      <c r="W3078" s="132" t="e">
        <v>#N/A</v>
      </c>
      <c r="X3078" s="132" t="e">
        <v>#N/A</v>
      </c>
      <c r="Y3078" s="132" t="e">
        <v>#N/A</v>
      </c>
      <c r="Z3078" s="132" t="e">
        <v>#N/A</v>
      </c>
      <c r="AA3078" s="132" t="e">
        <v>#N/A</v>
      </c>
      <c r="AB3078" s="132" t="e">
        <v>#N/A</v>
      </c>
      <c r="AC3078" s="132" t="e">
        <v>#N/A</v>
      </c>
      <c r="AD3078" s="132" t="e">
        <v>#N/A</v>
      </c>
      <c r="AE3078" s="132" t="e">
        <v>#N/A</v>
      </c>
      <c r="AF3078" s="132" t="e">
        <v>#N/A</v>
      </c>
    </row>
    <row r="3079" spans="1:32">
      <c r="A3079" s="129">
        <v>41001</v>
      </c>
      <c r="B3079" s="132" t="e">
        <v>#N/A</v>
      </c>
      <c r="C3079" s="132" t="e">
        <v>#N/A</v>
      </c>
      <c r="D3079" s="132" t="e">
        <v>#N/A</v>
      </c>
      <c r="E3079" s="132" t="e">
        <v>#N/A</v>
      </c>
      <c r="F3079" s="132" t="e">
        <v>#N/A</v>
      </c>
      <c r="G3079" s="132" t="e">
        <v>#N/A</v>
      </c>
      <c r="H3079" s="132" t="e">
        <v>#N/A</v>
      </c>
      <c r="I3079" s="132" t="e">
        <v>#N/A</v>
      </c>
      <c r="J3079" s="132" t="e">
        <v>#N/A</v>
      </c>
      <c r="K3079" s="132" t="e">
        <v>#N/A</v>
      </c>
      <c r="L3079" s="132" t="e">
        <v>#N/A</v>
      </c>
      <c r="M3079" s="132" t="e">
        <v>#N/A</v>
      </c>
      <c r="N3079" s="132" t="e">
        <v>#N/A</v>
      </c>
      <c r="R3079" s="132" t="e">
        <v>#N/A</v>
      </c>
      <c r="S3079" s="132" t="e">
        <v>#N/A</v>
      </c>
      <c r="T3079" s="132" t="e">
        <v>#N/A</v>
      </c>
      <c r="U3079" s="132" t="e">
        <v>#N/A</v>
      </c>
      <c r="V3079" s="132" t="e">
        <v>#N/A</v>
      </c>
      <c r="W3079" s="132" t="e">
        <v>#N/A</v>
      </c>
      <c r="X3079" s="132" t="e">
        <v>#N/A</v>
      </c>
      <c r="Y3079" s="132" t="e">
        <v>#N/A</v>
      </c>
      <c r="Z3079" s="132" t="e">
        <v>#N/A</v>
      </c>
      <c r="AA3079" s="132" t="e">
        <v>#N/A</v>
      </c>
      <c r="AB3079" s="132" t="e">
        <v>#N/A</v>
      </c>
      <c r="AC3079" s="132" t="e">
        <v>#N/A</v>
      </c>
      <c r="AD3079" s="132" t="e">
        <v>#N/A</v>
      </c>
      <c r="AE3079" s="132" t="e">
        <v>#N/A</v>
      </c>
      <c r="AF3079" s="132" t="e">
        <v>#N/A</v>
      </c>
    </row>
    <row r="3080" spans="1:32">
      <c r="A3080" s="129">
        <v>41002</v>
      </c>
      <c r="B3080" s="132" t="e">
        <v>#N/A</v>
      </c>
      <c r="C3080" s="132" t="e">
        <v>#N/A</v>
      </c>
      <c r="D3080" s="132" t="e">
        <v>#N/A</v>
      </c>
      <c r="E3080" s="132" t="e">
        <v>#N/A</v>
      </c>
      <c r="F3080" s="132" t="e">
        <v>#N/A</v>
      </c>
      <c r="G3080" s="132" t="e">
        <v>#N/A</v>
      </c>
      <c r="H3080" s="132" t="e">
        <v>#N/A</v>
      </c>
      <c r="I3080" s="132" t="e">
        <v>#N/A</v>
      </c>
      <c r="J3080" s="132" t="e">
        <v>#N/A</v>
      </c>
      <c r="K3080" s="132" t="e">
        <v>#N/A</v>
      </c>
      <c r="L3080" s="132" t="e">
        <v>#N/A</v>
      </c>
      <c r="M3080" s="132" t="e">
        <v>#N/A</v>
      </c>
      <c r="N3080" s="132" t="e">
        <v>#N/A</v>
      </c>
      <c r="R3080" s="132" t="e">
        <v>#N/A</v>
      </c>
      <c r="S3080" s="132" t="e">
        <v>#N/A</v>
      </c>
      <c r="T3080" s="132" t="e">
        <v>#N/A</v>
      </c>
      <c r="U3080" s="132" t="e">
        <v>#N/A</v>
      </c>
      <c r="V3080" s="132" t="e">
        <v>#N/A</v>
      </c>
      <c r="W3080" s="132" t="e">
        <v>#N/A</v>
      </c>
      <c r="X3080" s="132" t="e">
        <v>#N/A</v>
      </c>
      <c r="Y3080" s="132" t="e">
        <v>#N/A</v>
      </c>
      <c r="Z3080" s="132" t="e">
        <v>#N/A</v>
      </c>
      <c r="AA3080" s="132" t="e">
        <v>#N/A</v>
      </c>
      <c r="AB3080" s="132" t="e">
        <v>#N/A</v>
      </c>
      <c r="AC3080" s="132" t="e">
        <v>#N/A</v>
      </c>
      <c r="AD3080" s="132" t="e">
        <v>#N/A</v>
      </c>
      <c r="AE3080" s="132" t="e">
        <v>#N/A</v>
      </c>
      <c r="AF3080" s="132" t="e">
        <v>#N/A</v>
      </c>
    </row>
    <row r="3081" spans="1:32">
      <c r="A3081" s="129">
        <v>41003</v>
      </c>
      <c r="B3081" s="132" t="e">
        <v>#N/A</v>
      </c>
      <c r="C3081" s="132" t="e">
        <v>#N/A</v>
      </c>
      <c r="D3081" s="132" t="e">
        <v>#N/A</v>
      </c>
      <c r="E3081" s="132" t="e">
        <v>#N/A</v>
      </c>
      <c r="F3081" s="132" t="e">
        <v>#N/A</v>
      </c>
      <c r="G3081" s="132" t="e">
        <v>#N/A</v>
      </c>
      <c r="H3081" s="132" t="e">
        <v>#N/A</v>
      </c>
      <c r="I3081" s="132" t="e">
        <v>#N/A</v>
      </c>
      <c r="J3081" s="132" t="e">
        <v>#N/A</v>
      </c>
      <c r="K3081" s="132" t="e">
        <v>#N/A</v>
      </c>
      <c r="L3081" s="132" t="e">
        <v>#N/A</v>
      </c>
      <c r="M3081" s="132" t="e">
        <v>#N/A</v>
      </c>
      <c r="N3081" s="132" t="e">
        <v>#N/A</v>
      </c>
      <c r="R3081" s="132" t="e">
        <v>#N/A</v>
      </c>
      <c r="S3081" s="132" t="e">
        <v>#N/A</v>
      </c>
      <c r="T3081" s="132" t="e">
        <v>#N/A</v>
      </c>
      <c r="U3081" s="132" t="e">
        <v>#N/A</v>
      </c>
      <c r="V3081" s="132" t="e">
        <v>#N/A</v>
      </c>
      <c r="W3081" s="132" t="e">
        <v>#N/A</v>
      </c>
      <c r="X3081" s="132" t="e">
        <v>#N/A</v>
      </c>
      <c r="Y3081" s="132" t="e">
        <v>#N/A</v>
      </c>
      <c r="Z3081" s="132" t="e">
        <v>#N/A</v>
      </c>
      <c r="AA3081" s="132" t="e">
        <v>#N/A</v>
      </c>
      <c r="AB3081" s="132" t="e">
        <v>#N/A</v>
      </c>
      <c r="AC3081" s="132" t="e">
        <v>#N/A</v>
      </c>
      <c r="AD3081" s="132" t="e">
        <v>#N/A</v>
      </c>
      <c r="AE3081" s="132" t="e">
        <v>#N/A</v>
      </c>
      <c r="AF3081" s="132" t="e">
        <v>#N/A</v>
      </c>
    </row>
    <row r="3082" spans="1:32">
      <c r="A3082" s="129">
        <v>41004</v>
      </c>
      <c r="B3082" s="132" t="e">
        <v>#N/A</v>
      </c>
      <c r="C3082" s="132" t="e">
        <v>#N/A</v>
      </c>
      <c r="D3082" s="132" t="e">
        <v>#N/A</v>
      </c>
      <c r="E3082" s="132" t="e">
        <v>#N/A</v>
      </c>
      <c r="F3082" s="132" t="e">
        <v>#N/A</v>
      </c>
      <c r="G3082" s="132" t="e">
        <v>#N/A</v>
      </c>
      <c r="H3082" s="132" t="e">
        <v>#N/A</v>
      </c>
      <c r="I3082" s="132" t="e">
        <v>#N/A</v>
      </c>
      <c r="J3082" s="132" t="e">
        <v>#N/A</v>
      </c>
      <c r="K3082" s="132" t="e">
        <v>#N/A</v>
      </c>
      <c r="L3082" s="132" t="e">
        <v>#N/A</v>
      </c>
      <c r="M3082" s="132" t="e">
        <v>#N/A</v>
      </c>
      <c r="N3082" s="132" t="e">
        <v>#N/A</v>
      </c>
      <c r="R3082" s="132" t="e">
        <v>#N/A</v>
      </c>
      <c r="S3082" s="132" t="e">
        <v>#N/A</v>
      </c>
      <c r="T3082" s="132" t="e">
        <v>#N/A</v>
      </c>
      <c r="U3082" s="132" t="e">
        <v>#N/A</v>
      </c>
      <c r="V3082" s="132" t="e">
        <v>#N/A</v>
      </c>
      <c r="W3082" s="132" t="e">
        <v>#N/A</v>
      </c>
      <c r="X3082" s="132" t="e">
        <v>#N/A</v>
      </c>
      <c r="Y3082" s="132" t="e">
        <v>#N/A</v>
      </c>
      <c r="Z3082" s="132" t="e">
        <v>#N/A</v>
      </c>
      <c r="AA3082" s="132" t="e">
        <v>#N/A</v>
      </c>
      <c r="AB3082" s="132" t="e">
        <v>#N/A</v>
      </c>
      <c r="AC3082" s="132" t="e">
        <v>#N/A</v>
      </c>
      <c r="AD3082" s="132" t="e">
        <v>#N/A</v>
      </c>
      <c r="AE3082" s="132" t="e">
        <v>#N/A</v>
      </c>
      <c r="AF3082" s="132" t="e">
        <v>#N/A</v>
      </c>
    </row>
    <row r="3083" spans="1:32">
      <c r="A3083" s="129">
        <v>41008</v>
      </c>
      <c r="B3083" s="132" t="e">
        <v>#N/A</v>
      </c>
      <c r="C3083" s="132" t="e">
        <v>#N/A</v>
      </c>
      <c r="D3083" s="132" t="e">
        <v>#N/A</v>
      </c>
      <c r="E3083" s="132" t="e">
        <v>#N/A</v>
      </c>
      <c r="F3083" s="132" t="e">
        <v>#N/A</v>
      </c>
      <c r="G3083" s="132" t="e">
        <v>#N/A</v>
      </c>
      <c r="H3083" s="132" t="e">
        <v>#N/A</v>
      </c>
      <c r="I3083" s="132" t="e">
        <v>#N/A</v>
      </c>
      <c r="J3083" s="132" t="e">
        <v>#N/A</v>
      </c>
      <c r="K3083" s="132" t="e">
        <v>#N/A</v>
      </c>
      <c r="L3083" s="132" t="e">
        <v>#N/A</v>
      </c>
      <c r="M3083" s="132" t="e">
        <v>#N/A</v>
      </c>
      <c r="N3083" s="132" t="e">
        <v>#N/A</v>
      </c>
      <c r="R3083" s="132" t="e">
        <v>#N/A</v>
      </c>
      <c r="S3083" s="132" t="e">
        <v>#N/A</v>
      </c>
      <c r="T3083" s="132" t="e">
        <v>#N/A</v>
      </c>
      <c r="U3083" s="132" t="e">
        <v>#N/A</v>
      </c>
      <c r="V3083" s="132" t="e">
        <v>#N/A</v>
      </c>
      <c r="W3083" s="132" t="e">
        <v>#N/A</v>
      </c>
      <c r="X3083" s="132" t="e">
        <v>#N/A</v>
      </c>
      <c r="Y3083" s="132" t="e">
        <v>#N/A</v>
      </c>
      <c r="Z3083" s="132" t="e">
        <v>#N/A</v>
      </c>
      <c r="AA3083" s="132" t="e">
        <v>#N/A</v>
      </c>
      <c r="AB3083" s="132" t="e">
        <v>#N/A</v>
      </c>
      <c r="AC3083" s="132" t="e">
        <v>#N/A</v>
      </c>
      <c r="AD3083" s="132" t="e">
        <v>#N/A</v>
      </c>
      <c r="AE3083" s="132" t="e">
        <v>#N/A</v>
      </c>
      <c r="AF3083" s="132" t="e">
        <v>#N/A</v>
      </c>
    </row>
    <row r="3084" spans="1:32">
      <c r="A3084" s="129">
        <v>41009</v>
      </c>
      <c r="B3084" s="132">
        <v>488758</v>
      </c>
      <c r="C3084" s="132">
        <v>29942</v>
      </c>
      <c r="D3084" s="132">
        <v>231862</v>
      </c>
      <c r="E3084" s="132">
        <v>19094</v>
      </c>
      <c r="F3084" s="132">
        <v>138850</v>
      </c>
      <c r="G3084" s="132">
        <v>446538</v>
      </c>
      <c r="H3084" s="132">
        <v>17660</v>
      </c>
      <c r="I3084" s="132">
        <v>12180</v>
      </c>
      <c r="J3084" s="132">
        <v>19220</v>
      </c>
      <c r="K3084" s="132">
        <v>980</v>
      </c>
      <c r="L3084" s="132">
        <v>500</v>
      </c>
      <c r="M3084" s="132">
        <v>42220</v>
      </c>
      <c r="N3084" s="132">
        <v>488758</v>
      </c>
      <c r="R3084" s="132">
        <v>90170</v>
      </c>
      <c r="S3084" s="132">
        <v>26200</v>
      </c>
      <c r="T3084" s="132">
        <v>123060</v>
      </c>
      <c r="U3084" s="132">
        <v>4200</v>
      </c>
      <c r="V3084" s="132">
        <v>1500</v>
      </c>
      <c r="W3084" s="132">
        <v>0</v>
      </c>
      <c r="X3084" s="132">
        <v>31729</v>
      </c>
      <c r="Y3084" s="132">
        <v>12200</v>
      </c>
      <c r="Z3084" s="132">
        <v>13970</v>
      </c>
      <c r="AA3084" s="132">
        <v>0</v>
      </c>
      <c r="AB3084" s="132">
        <v>0</v>
      </c>
      <c r="AC3084" s="132">
        <v>0</v>
      </c>
      <c r="AD3084" s="132">
        <v>0</v>
      </c>
      <c r="AE3084" s="132">
        <v>9270</v>
      </c>
      <c r="AF3084" s="132">
        <v>3100</v>
      </c>
    </row>
    <row r="3085" spans="1:32">
      <c r="A3085" s="129">
        <v>41010</v>
      </c>
      <c r="B3085" s="132" t="e">
        <v>#N/A</v>
      </c>
      <c r="C3085" s="132" t="e">
        <v>#N/A</v>
      </c>
      <c r="D3085" s="132" t="e">
        <v>#N/A</v>
      </c>
      <c r="E3085" s="132" t="e">
        <v>#N/A</v>
      </c>
      <c r="F3085" s="132" t="e">
        <v>#N/A</v>
      </c>
      <c r="G3085" s="132" t="e">
        <v>#N/A</v>
      </c>
      <c r="H3085" s="132" t="e">
        <v>#N/A</v>
      </c>
      <c r="I3085" s="132" t="e">
        <v>#N/A</v>
      </c>
      <c r="J3085" s="132" t="e">
        <v>#N/A</v>
      </c>
      <c r="K3085" s="132" t="e">
        <v>#N/A</v>
      </c>
      <c r="L3085" s="132" t="e">
        <v>#N/A</v>
      </c>
      <c r="M3085" s="132" t="e">
        <v>#N/A</v>
      </c>
      <c r="N3085" s="132" t="e">
        <v>#N/A</v>
      </c>
      <c r="R3085" s="132" t="e">
        <v>#N/A</v>
      </c>
      <c r="S3085" s="132" t="e">
        <v>#N/A</v>
      </c>
      <c r="T3085" s="132" t="e">
        <v>#N/A</v>
      </c>
      <c r="U3085" s="132" t="e">
        <v>#N/A</v>
      </c>
      <c r="V3085" s="132" t="e">
        <v>#N/A</v>
      </c>
      <c r="W3085" s="132" t="e">
        <v>#N/A</v>
      </c>
      <c r="X3085" s="132" t="e">
        <v>#N/A</v>
      </c>
      <c r="Y3085" s="132" t="e">
        <v>#N/A</v>
      </c>
      <c r="Z3085" s="132" t="e">
        <v>#N/A</v>
      </c>
      <c r="AA3085" s="132" t="e">
        <v>#N/A</v>
      </c>
      <c r="AB3085" s="132" t="e">
        <v>#N/A</v>
      </c>
      <c r="AC3085" s="132" t="e">
        <v>#N/A</v>
      </c>
      <c r="AD3085" s="132" t="e">
        <v>#N/A</v>
      </c>
      <c r="AE3085" s="132" t="e">
        <v>#N/A</v>
      </c>
      <c r="AF3085" s="132" t="e">
        <v>#N/A</v>
      </c>
    </row>
    <row r="3086" spans="1:32">
      <c r="A3086" s="129">
        <v>41011</v>
      </c>
      <c r="B3086" s="132" t="e">
        <v>#N/A</v>
      </c>
      <c r="C3086" s="132" t="e">
        <v>#N/A</v>
      </c>
      <c r="D3086" s="132" t="e">
        <v>#N/A</v>
      </c>
      <c r="E3086" s="132" t="e">
        <v>#N/A</v>
      </c>
      <c r="F3086" s="132" t="e">
        <v>#N/A</v>
      </c>
      <c r="G3086" s="132" t="e">
        <v>#N/A</v>
      </c>
      <c r="H3086" s="132" t="e">
        <v>#N/A</v>
      </c>
      <c r="I3086" s="132" t="e">
        <v>#N/A</v>
      </c>
      <c r="J3086" s="132" t="e">
        <v>#N/A</v>
      </c>
      <c r="K3086" s="132" t="e">
        <v>#N/A</v>
      </c>
      <c r="L3086" s="132" t="e">
        <v>#N/A</v>
      </c>
      <c r="M3086" s="132" t="e">
        <v>#N/A</v>
      </c>
      <c r="N3086" s="132" t="e">
        <v>#N/A</v>
      </c>
      <c r="R3086" s="132" t="e">
        <v>#N/A</v>
      </c>
      <c r="S3086" s="132" t="e">
        <v>#N/A</v>
      </c>
      <c r="T3086" s="132" t="e">
        <v>#N/A</v>
      </c>
      <c r="U3086" s="132" t="e">
        <v>#N/A</v>
      </c>
      <c r="V3086" s="132" t="e">
        <v>#N/A</v>
      </c>
      <c r="W3086" s="132" t="e">
        <v>#N/A</v>
      </c>
      <c r="X3086" s="132" t="e">
        <v>#N/A</v>
      </c>
      <c r="Y3086" s="132" t="e">
        <v>#N/A</v>
      </c>
      <c r="Z3086" s="132" t="e">
        <v>#N/A</v>
      </c>
      <c r="AA3086" s="132" t="e">
        <v>#N/A</v>
      </c>
      <c r="AB3086" s="132" t="e">
        <v>#N/A</v>
      </c>
      <c r="AC3086" s="132" t="e">
        <v>#N/A</v>
      </c>
      <c r="AD3086" s="132" t="e">
        <v>#N/A</v>
      </c>
      <c r="AE3086" s="132" t="e">
        <v>#N/A</v>
      </c>
      <c r="AF3086" s="132" t="e">
        <v>#N/A</v>
      </c>
    </row>
    <row r="3087" spans="1:32">
      <c r="A3087" s="129">
        <v>41012</v>
      </c>
      <c r="B3087" s="132" t="e">
        <v>#N/A</v>
      </c>
      <c r="C3087" s="132" t="e">
        <v>#N/A</v>
      </c>
      <c r="D3087" s="132" t="e">
        <v>#N/A</v>
      </c>
      <c r="E3087" s="132" t="e">
        <v>#N/A</v>
      </c>
      <c r="F3087" s="132" t="e">
        <v>#N/A</v>
      </c>
      <c r="G3087" s="132" t="e">
        <v>#N/A</v>
      </c>
      <c r="H3087" s="132" t="e">
        <v>#N/A</v>
      </c>
      <c r="I3087" s="132" t="e">
        <v>#N/A</v>
      </c>
      <c r="J3087" s="132" t="e">
        <v>#N/A</v>
      </c>
      <c r="K3087" s="132" t="e">
        <v>#N/A</v>
      </c>
      <c r="L3087" s="132" t="e">
        <v>#N/A</v>
      </c>
      <c r="M3087" s="132" t="e">
        <v>#N/A</v>
      </c>
      <c r="N3087" s="132" t="e">
        <v>#N/A</v>
      </c>
      <c r="R3087" s="132" t="e">
        <v>#N/A</v>
      </c>
      <c r="S3087" s="132" t="e">
        <v>#N/A</v>
      </c>
      <c r="T3087" s="132" t="e">
        <v>#N/A</v>
      </c>
      <c r="U3087" s="132" t="e">
        <v>#N/A</v>
      </c>
      <c r="V3087" s="132" t="e">
        <v>#N/A</v>
      </c>
      <c r="W3087" s="132" t="e">
        <v>#N/A</v>
      </c>
      <c r="X3087" s="132" t="e">
        <v>#N/A</v>
      </c>
      <c r="Y3087" s="132" t="e">
        <v>#N/A</v>
      </c>
      <c r="Z3087" s="132" t="e">
        <v>#N/A</v>
      </c>
      <c r="AA3087" s="132" t="e">
        <v>#N/A</v>
      </c>
      <c r="AB3087" s="132" t="e">
        <v>#N/A</v>
      </c>
      <c r="AC3087" s="132" t="e">
        <v>#N/A</v>
      </c>
      <c r="AD3087" s="132" t="e">
        <v>#N/A</v>
      </c>
      <c r="AE3087" s="132" t="e">
        <v>#N/A</v>
      </c>
      <c r="AF3087" s="132" t="e">
        <v>#N/A</v>
      </c>
    </row>
    <row r="3088" spans="1:32">
      <c r="A3088" s="129">
        <v>41015</v>
      </c>
      <c r="B3088" s="132" t="e">
        <v>#N/A</v>
      </c>
      <c r="C3088" s="132" t="e">
        <v>#N/A</v>
      </c>
      <c r="D3088" s="132" t="e">
        <v>#N/A</v>
      </c>
      <c r="E3088" s="132" t="e">
        <v>#N/A</v>
      </c>
      <c r="F3088" s="132" t="e">
        <v>#N/A</v>
      </c>
      <c r="G3088" s="132" t="e">
        <v>#N/A</v>
      </c>
      <c r="H3088" s="132" t="e">
        <v>#N/A</v>
      </c>
      <c r="I3088" s="132" t="e">
        <v>#N/A</v>
      </c>
      <c r="J3088" s="132" t="e">
        <v>#N/A</v>
      </c>
      <c r="K3088" s="132" t="e">
        <v>#N/A</v>
      </c>
      <c r="L3088" s="132" t="e">
        <v>#N/A</v>
      </c>
      <c r="M3088" s="132" t="e">
        <v>#N/A</v>
      </c>
      <c r="N3088" s="132" t="e">
        <v>#N/A</v>
      </c>
      <c r="R3088" s="132" t="e">
        <v>#N/A</v>
      </c>
      <c r="S3088" s="132" t="e">
        <v>#N/A</v>
      </c>
      <c r="T3088" s="132" t="e">
        <v>#N/A</v>
      </c>
      <c r="U3088" s="132" t="e">
        <v>#N/A</v>
      </c>
      <c r="V3088" s="132" t="e">
        <v>#N/A</v>
      </c>
      <c r="W3088" s="132" t="e">
        <v>#N/A</v>
      </c>
      <c r="X3088" s="132" t="e">
        <v>#N/A</v>
      </c>
      <c r="Y3088" s="132" t="e">
        <v>#N/A</v>
      </c>
      <c r="Z3088" s="132" t="e">
        <v>#N/A</v>
      </c>
      <c r="AA3088" s="132" t="e">
        <v>#N/A</v>
      </c>
      <c r="AB3088" s="132" t="e">
        <v>#N/A</v>
      </c>
      <c r="AC3088" s="132" t="e">
        <v>#N/A</v>
      </c>
      <c r="AD3088" s="132" t="e">
        <v>#N/A</v>
      </c>
      <c r="AE3088" s="132" t="e">
        <v>#N/A</v>
      </c>
      <c r="AF3088" s="132" t="e">
        <v>#N/A</v>
      </c>
    </row>
    <row r="3089" spans="1:32">
      <c r="A3089" s="129">
        <v>41016</v>
      </c>
      <c r="B3089" s="132" t="e">
        <v>#N/A</v>
      </c>
      <c r="C3089" s="132" t="e">
        <v>#N/A</v>
      </c>
      <c r="D3089" s="132" t="e">
        <v>#N/A</v>
      </c>
      <c r="E3089" s="132" t="e">
        <v>#N/A</v>
      </c>
      <c r="F3089" s="132" t="e">
        <v>#N/A</v>
      </c>
      <c r="G3089" s="132" t="e">
        <v>#N/A</v>
      </c>
      <c r="H3089" s="132" t="e">
        <v>#N/A</v>
      </c>
      <c r="I3089" s="132" t="e">
        <v>#N/A</v>
      </c>
      <c r="J3089" s="132" t="e">
        <v>#N/A</v>
      </c>
      <c r="K3089" s="132" t="e">
        <v>#N/A</v>
      </c>
      <c r="L3089" s="132" t="e">
        <v>#N/A</v>
      </c>
      <c r="M3089" s="132" t="e">
        <v>#N/A</v>
      </c>
      <c r="N3089" s="132" t="e">
        <v>#N/A</v>
      </c>
      <c r="R3089" s="132" t="e">
        <v>#N/A</v>
      </c>
      <c r="S3089" s="132" t="e">
        <v>#N/A</v>
      </c>
      <c r="T3089" s="132" t="e">
        <v>#N/A</v>
      </c>
      <c r="U3089" s="132" t="e">
        <v>#N/A</v>
      </c>
      <c r="V3089" s="132" t="e">
        <v>#N/A</v>
      </c>
      <c r="W3089" s="132" t="e">
        <v>#N/A</v>
      </c>
      <c r="X3089" s="132" t="e">
        <v>#N/A</v>
      </c>
      <c r="Y3089" s="132" t="e">
        <v>#N/A</v>
      </c>
      <c r="Z3089" s="132" t="e">
        <v>#N/A</v>
      </c>
      <c r="AA3089" s="132" t="e">
        <v>#N/A</v>
      </c>
      <c r="AB3089" s="132" t="e">
        <v>#N/A</v>
      </c>
      <c r="AC3089" s="132" t="e">
        <v>#N/A</v>
      </c>
      <c r="AD3089" s="132" t="e">
        <v>#N/A</v>
      </c>
      <c r="AE3089" s="132" t="e">
        <v>#N/A</v>
      </c>
      <c r="AF3089" s="132" t="e">
        <v>#N/A</v>
      </c>
    </row>
    <row r="3090" spans="1:32">
      <c r="A3090" s="129">
        <v>41017</v>
      </c>
      <c r="B3090" s="132" t="e">
        <v>#N/A</v>
      </c>
      <c r="C3090" s="132" t="e">
        <v>#N/A</v>
      </c>
      <c r="D3090" s="132" t="e">
        <v>#N/A</v>
      </c>
      <c r="E3090" s="132" t="e">
        <v>#N/A</v>
      </c>
      <c r="F3090" s="132" t="e">
        <v>#N/A</v>
      </c>
      <c r="G3090" s="132" t="e">
        <v>#N/A</v>
      </c>
      <c r="H3090" s="132" t="e">
        <v>#N/A</v>
      </c>
      <c r="I3090" s="132" t="e">
        <v>#N/A</v>
      </c>
      <c r="J3090" s="132" t="e">
        <v>#N/A</v>
      </c>
      <c r="K3090" s="132" t="e">
        <v>#N/A</v>
      </c>
      <c r="L3090" s="132" t="e">
        <v>#N/A</v>
      </c>
      <c r="M3090" s="132" t="e">
        <v>#N/A</v>
      </c>
      <c r="N3090" s="132" t="e">
        <v>#N/A</v>
      </c>
      <c r="R3090" s="132" t="e">
        <v>#N/A</v>
      </c>
      <c r="S3090" s="132" t="e">
        <v>#N/A</v>
      </c>
      <c r="T3090" s="132" t="e">
        <v>#N/A</v>
      </c>
      <c r="U3090" s="132" t="e">
        <v>#N/A</v>
      </c>
      <c r="V3090" s="132" t="e">
        <v>#N/A</v>
      </c>
      <c r="W3090" s="132" t="e">
        <v>#N/A</v>
      </c>
      <c r="X3090" s="132" t="e">
        <v>#N/A</v>
      </c>
      <c r="Y3090" s="132" t="e">
        <v>#N/A</v>
      </c>
      <c r="Z3090" s="132" t="e">
        <v>#N/A</v>
      </c>
      <c r="AA3090" s="132" t="e">
        <v>#N/A</v>
      </c>
      <c r="AB3090" s="132" t="e">
        <v>#N/A</v>
      </c>
      <c r="AC3090" s="132" t="e">
        <v>#N/A</v>
      </c>
      <c r="AD3090" s="132" t="e">
        <v>#N/A</v>
      </c>
      <c r="AE3090" s="132" t="e">
        <v>#N/A</v>
      </c>
      <c r="AF3090" s="132" t="e">
        <v>#N/A</v>
      </c>
    </row>
    <row r="3091" spans="1:32">
      <c r="A3091" s="129">
        <v>41018</v>
      </c>
      <c r="B3091" s="132" t="e">
        <v>#N/A</v>
      </c>
      <c r="C3091" s="132" t="e">
        <v>#N/A</v>
      </c>
      <c r="D3091" s="132" t="e">
        <v>#N/A</v>
      </c>
      <c r="E3091" s="132" t="e">
        <v>#N/A</v>
      </c>
      <c r="F3091" s="132" t="e">
        <v>#N/A</v>
      </c>
      <c r="G3091" s="132" t="e">
        <v>#N/A</v>
      </c>
      <c r="H3091" s="132" t="e">
        <v>#N/A</v>
      </c>
      <c r="I3091" s="132" t="e">
        <v>#N/A</v>
      </c>
      <c r="J3091" s="132" t="e">
        <v>#N/A</v>
      </c>
      <c r="K3091" s="132" t="e">
        <v>#N/A</v>
      </c>
      <c r="L3091" s="132" t="e">
        <v>#N/A</v>
      </c>
      <c r="M3091" s="132" t="e">
        <v>#N/A</v>
      </c>
      <c r="N3091" s="132" t="e">
        <v>#N/A</v>
      </c>
      <c r="R3091" s="132" t="e">
        <v>#N/A</v>
      </c>
      <c r="S3091" s="132" t="e">
        <v>#N/A</v>
      </c>
      <c r="T3091" s="132" t="e">
        <v>#N/A</v>
      </c>
      <c r="U3091" s="132" t="e">
        <v>#N/A</v>
      </c>
      <c r="V3091" s="132" t="e">
        <v>#N/A</v>
      </c>
      <c r="W3091" s="132" t="e">
        <v>#N/A</v>
      </c>
      <c r="X3091" s="132" t="e">
        <v>#N/A</v>
      </c>
      <c r="Y3091" s="132" t="e">
        <v>#N/A</v>
      </c>
      <c r="Z3091" s="132" t="e">
        <v>#N/A</v>
      </c>
      <c r="AA3091" s="132" t="e">
        <v>#N/A</v>
      </c>
      <c r="AB3091" s="132" t="e">
        <v>#N/A</v>
      </c>
      <c r="AC3091" s="132" t="e">
        <v>#N/A</v>
      </c>
      <c r="AD3091" s="132" t="e">
        <v>#N/A</v>
      </c>
      <c r="AE3091" s="132" t="e">
        <v>#N/A</v>
      </c>
      <c r="AF3091" s="132" t="e">
        <v>#N/A</v>
      </c>
    </row>
    <row r="3092" spans="1:32">
      <c r="A3092" s="129">
        <v>41019</v>
      </c>
      <c r="B3092" s="132">
        <v>839829</v>
      </c>
      <c r="C3092" s="132">
        <v>50392</v>
      </c>
      <c r="D3092" s="132">
        <v>362517</v>
      </c>
      <c r="E3092" s="132">
        <v>45539</v>
      </c>
      <c r="F3092" s="132">
        <v>252180</v>
      </c>
      <c r="G3092" s="132">
        <v>759278</v>
      </c>
      <c r="H3092" s="132">
        <v>29860</v>
      </c>
      <c r="I3092" s="132">
        <v>32461</v>
      </c>
      <c r="J3092" s="132">
        <v>25220</v>
      </c>
      <c r="K3092" s="132">
        <v>13250</v>
      </c>
      <c r="L3092" s="132">
        <v>1150</v>
      </c>
      <c r="M3092" s="132">
        <v>80551</v>
      </c>
      <c r="N3092" s="132">
        <v>839829</v>
      </c>
      <c r="R3092" s="132">
        <v>132800</v>
      </c>
      <c r="S3092" s="132">
        <v>53200</v>
      </c>
      <c r="T3092" s="132">
        <v>163760</v>
      </c>
      <c r="U3092" s="132">
        <v>63530</v>
      </c>
      <c r="V3092" s="132">
        <v>3000</v>
      </c>
      <c r="W3092" s="132">
        <v>0</v>
      </c>
      <c r="X3092" s="132">
        <v>53875</v>
      </c>
      <c r="Y3092" s="132">
        <v>12200</v>
      </c>
      <c r="Z3092" s="132">
        <v>14470</v>
      </c>
      <c r="AA3092" s="132">
        <v>10335</v>
      </c>
      <c r="AB3092" s="132">
        <v>0</v>
      </c>
      <c r="AC3092" s="132">
        <v>0</v>
      </c>
      <c r="AD3092" s="132">
        <v>0</v>
      </c>
      <c r="AE3092" s="132">
        <v>21720</v>
      </c>
      <c r="AF3092" s="132">
        <v>3100</v>
      </c>
    </row>
    <row r="3093" spans="1:32">
      <c r="A3093" s="129">
        <v>41022</v>
      </c>
      <c r="B3093" s="132" t="e">
        <v>#N/A</v>
      </c>
      <c r="C3093" s="132" t="e">
        <v>#N/A</v>
      </c>
      <c r="D3093" s="132" t="e">
        <v>#N/A</v>
      </c>
      <c r="E3093" s="132" t="e">
        <v>#N/A</v>
      </c>
      <c r="F3093" s="132" t="e">
        <v>#N/A</v>
      </c>
      <c r="G3093" s="132" t="e">
        <v>#N/A</v>
      </c>
      <c r="H3093" s="132" t="e">
        <v>#N/A</v>
      </c>
      <c r="I3093" s="132" t="e">
        <v>#N/A</v>
      </c>
      <c r="J3093" s="132" t="e">
        <v>#N/A</v>
      </c>
      <c r="K3093" s="132" t="e">
        <v>#N/A</v>
      </c>
      <c r="L3093" s="132" t="e">
        <v>#N/A</v>
      </c>
      <c r="M3093" s="132" t="e">
        <v>#N/A</v>
      </c>
      <c r="N3093" s="132" t="e">
        <v>#N/A</v>
      </c>
      <c r="R3093" s="132" t="e">
        <v>#N/A</v>
      </c>
      <c r="S3093" s="132" t="e">
        <v>#N/A</v>
      </c>
      <c r="T3093" s="132" t="e">
        <v>#N/A</v>
      </c>
      <c r="U3093" s="132" t="e">
        <v>#N/A</v>
      </c>
      <c r="V3093" s="132" t="e">
        <v>#N/A</v>
      </c>
      <c r="W3093" s="132" t="e">
        <v>#N/A</v>
      </c>
      <c r="X3093" s="132" t="e">
        <v>#N/A</v>
      </c>
      <c r="Y3093" s="132" t="e">
        <v>#N/A</v>
      </c>
      <c r="Z3093" s="132" t="e">
        <v>#N/A</v>
      </c>
      <c r="AA3093" s="132" t="e">
        <v>#N/A</v>
      </c>
      <c r="AB3093" s="132" t="e">
        <v>#N/A</v>
      </c>
      <c r="AC3093" s="132" t="e">
        <v>#N/A</v>
      </c>
      <c r="AD3093" s="132" t="e">
        <v>#N/A</v>
      </c>
      <c r="AE3093" s="132" t="e">
        <v>#N/A</v>
      </c>
      <c r="AF3093" s="132" t="e">
        <v>#N/A</v>
      </c>
    </row>
    <row r="3094" spans="1:32">
      <c r="A3094" s="129">
        <v>41023</v>
      </c>
      <c r="B3094" s="132" t="e">
        <v>#N/A</v>
      </c>
      <c r="C3094" s="132" t="e">
        <v>#N/A</v>
      </c>
      <c r="D3094" s="132" t="e">
        <v>#N/A</v>
      </c>
      <c r="E3094" s="132" t="e">
        <v>#N/A</v>
      </c>
      <c r="F3094" s="132" t="e">
        <v>#N/A</v>
      </c>
      <c r="G3094" s="132" t="e">
        <v>#N/A</v>
      </c>
      <c r="H3094" s="132" t="e">
        <v>#N/A</v>
      </c>
      <c r="I3094" s="132" t="e">
        <v>#N/A</v>
      </c>
      <c r="J3094" s="132" t="e">
        <v>#N/A</v>
      </c>
      <c r="K3094" s="132" t="e">
        <v>#N/A</v>
      </c>
      <c r="L3094" s="132" t="e">
        <v>#N/A</v>
      </c>
      <c r="M3094" s="132" t="e">
        <v>#N/A</v>
      </c>
      <c r="N3094" s="132" t="e">
        <v>#N/A</v>
      </c>
      <c r="R3094" s="132" t="e">
        <v>#N/A</v>
      </c>
      <c r="S3094" s="132" t="e">
        <v>#N/A</v>
      </c>
      <c r="T3094" s="132" t="e">
        <v>#N/A</v>
      </c>
      <c r="U3094" s="132" t="e">
        <v>#N/A</v>
      </c>
      <c r="V3094" s="132" t="e">
        <v>#N/A</v>
      </c>
      <c r="W3094" s="132" t="e">
        <v>#N/A</v>
      </c>
      <c r="X3094" s="132" t="e">
        <v>#N/A</v>
      </c>
      <c r="Y3094" s="132" t="e">
        <v>#N/A</v>
      </c>
      <c r="Z3094" s="132" t="e">
        <v>#N/A</v>
      </c>
      <c r="AA3094" s="132" t="e">
        <v>#N/A</v>
      </c>
      <c r="AB3094" s="132" t="e">
        <v>#N/A</v>
      </c>
      <c r="AC3094" s="132" t="e">
        <v>#N/A</v>
      </c>
      <c r="AD3094" s="132" t="e">
        <v>#N/A</v>
      </c>
      <c r="AE3094" s="132" t="e">
        <v>#N/A</v>
      </c>
      <c r="AF3094" s="132" t="e">
        <v>#N/A</v>
      </c>
    </row>
    <row r="3095" spans="1:32">
      <c r="A3095" s="129">
        <v>41024</v>
      </c>
      <c r="B3095" s="132">
        <v>1034849</v>
      </c>
      <c r="C3095" s="132">
        <v>59192</v>
      </c>
      <c r="D3095" s="132">
        <v>471567</v>
      </c>
      <c r="E3095" s="132">
        <v>59439</v>
      </c>
      <c r="F3095" s="132">
        <v>290380</v>
      </c>
      <c r="G3095" s="132">
        <v>939228</v>
      </c>
      <c r="H3095" s="132">
        <v>31850</v>
      </c>
      <c r="I3095" s="132">
        <v>40011</v>
      </c>
      <c r="J3095" s="132">
        <v>32220</v>
      </c>
      <c r="K3095" s="132">
        <v>13250</v>
      </c>
      <c r="L3095" s="132">
        <v>3270</v>
      </c>
      <c r="M3095" s="132">
        <v>95621</v>
      </c>
      <c r="N3095" s="132">
        <v>1034849</v>
      </c>
      <c r="R3095" s="132">
        <v>154200</v>
      </c>
      <c r="S3095" s="132">
        <v>77200</v>
      </c>
      <c r="T3095" s="132">
        <v>248910</v>
      </c>
      <c r="U3095" s="132">
        <v>73130</v>
      </c>
      <c r="V3095" s="132">
        <v>10000</v>
      </c>
      <c r="W3095" s="132">
        <v>1000</v>
      </c>
      <c r="X3095" s="132">
        <v>53875</v>
      </c>
      <c r="Y3095" s="132">
        <v>12200</v>
      </c>
      <c r="Z3095" s="132">
        <v>14470</v>
      </c>
      <c r="AA3095" s="132">
        <v>10335</v>
      </c>
      <c r="AB3095" s="132">
        <v>0</v>
      </c>
      <c r="AC3095" s="132">
        <v>0</v>
      </c>
      <c r="AD3095" s="132">
        <v>0</v>
      </c>
      <c r="AE3095" s="132">
        <v>21720</v>
      </c>
      <c r="AF3095" s="132">
        <v>3100</v>
      </c>
    </row>
    <row r="3096" spans="1:32">
      <c r="A3096" s="129">
        <v>41025</v>
      </c>
      <c r="B3096" s="132" t="e">
        <v>#N/A</v>
      </c>
      <c r="C3096" s="132" t="e">
        <v>#N/A</v>
      </c>
      <c r="D3096" s="132" t="e">
        <v>#N/A</v>
      </c>
      <c r="E3096" s="132" t="e">
        <v>#N/A</v>
      </c>
      <c r="F3096" s="132" t="e">
        <v>#N/A</v>
      </c>
      <c r="G3096" s="132" t="e">
        <v>#N/A</v>
      </c>
      <c r="H3096" s="132" t="e">
        <v>#N/A</v>
      </c>
      <c r="I3096" s="132" t="e">
        <v>#N/A</v>
      </c>
      <c r="J3096" s="132" t="e">
        <v>#N/A</v>
      </c>
      <c r="K3096" s="132" t="e">
        <v>#N/A</v>
      </c>
      <c r="L3096" s="132" t="e">
        <v>#N/A</v>
      </c>
      <c r="M3096" s="132" t="e">
        <v>#N/A</v>
      </c>
      <c r="N3096" s="132" t="e">
        <v>#N/A</v>
      </c>
      <c r="R3096" s="132" t="e">
        <v>#N/A</v>
      </c>
      <c r="S3096" s="132" t="e">
        <v>#N/A</v>
      </c>
      <c r="T3096" s="132" t="e">
        <v>#N/A</v>
      </c>
      <c r="U3096" s="132" t="e">
        <v>#N/A</v>
      </c>
      <c r="V3096" s="132" t="e">
        <v>#N/A</v>
      </c>
      <c r="W3096" s="132" t="e">
        <v>#N/A</v>
      </c>
      <c r="X3096" s="132" t="e">
        <v>#N/A</v>
      </c>
      <c r="Y3096" s="132" t="e">
        <v>#N/A</v>
      </c>
      <c r="Z3096" s="132" t="e">
        <v>#N/A</v>
      </c>
      <c r="AA3096" s="132" t="e">
        <v>#N/A</v>
      </c>
      <c r="AB3096" s="132" t="e">
        <v>#N/A</v>
      </c>
      <c r="AC3096" s="132" t="e">
        <v>#N/A</v>
      </c>
      <c r="AD3096" s="132" t="e">
        <v>#N/A</v>
      </c>
      <c r="AE3096" s="132" t="e">
        <v>#N/A</v>
      </c>
      <c r="AF3096" s="132" t="e">
        <v>#N/A</v>
      </c>
    </row>
    <row r="3097" spans="1:32">
      <c r="A3097" s="129">
        <v>41026</v>
      </c>
      <c r="B3097" s="132" t="e">
        <v>#N/A</v>
      </c>
      <c r="C3097" s="132" t="e">
        <v>#N/A</v>
      </c>
      <c r="D3097" s="132" t="e">
        <v>#N/A</v>
      </c>
      <c r="E3097" s="132" t="e">
        <v>#N/A</v>
      </c>
      <c r="F3097" s="132" t="e">
        <v>#N/A</v>
      </c>
      <c r="G3097" s="132" t="e">
        <v>#N/A</v>
      </c>
      <c r="H3097" s="132" t="e">
        <v>#N/A</v>
      </c>
      <c r="I3097" s="132" t="e">
        <v>#N/A</v>
      </c>
      <c r="J3097" s="132" t="e">
        <v>#N/A</v>
      </c>
      <c r="K3097" s="132" t="e">
        <v>#N/A</v>
      </c>
      <c r="L3097" s="132" t="e">
        <v>#N/A</v>
      </c>
      <c r="M3097" s="132" t="e">
        <v>#N/A</v>
      </c>
      <c r="N3097" s="132" t="e">
        <v>#N/A</v>
      </c>
      <c r="R3097" s="132" t="e">
        <v>#N/A</v>
      </c>
      <c r="S3097" s="132" t="e">
        <v>#N/A</v>
      </c>
      <c r="T3097" s="132" t="e">
        <v>#N/A</v>
      </c>
      <c r="U3097" s="132" t="e">
        <v>#N/A</v>
      </c>
      <c r="V3097" s="132" t="e">
        <v>#N/A</v>
      </c>
      <c r="W3097" s="132" t="e">
        <v>#N/A</v>
      </c>
      <c r="X3097" s="132" t="e">
        <v>#N/A</v>
      </c>
      <c r="Y3097" s="132" t="e">
        <v>#N/A</v>
      </c>
      <c r="Z3097" s="132" t="e">
        <v>#N/A</v>
      </c>
      <c r="AA3097" s="132" t="e">
        <v>#N/A</v>
      </c>
      <c r="AB3097" s="132" t="e">
        <v>#N/A</v>
      </c>
      <c r="AC3097" s="132" t="e">
        <v>#N/A</v>
      </c>
      <c r="AD3097" s="132" t="e">
        <v>#N/A</v>
      </c>
      <c r="AE3097" s="132" t="e">
        <v>#N/A</v>
      </c>
      <c r="AF3097" s="132" t="e">
        <v>#N/A</v>
      </c>
    </row>
    <row r="3098" spans="1:32">
      <c r="A3098" s="129">
        <v>41029</v>
      </c>
      <c r="B3098" s="132">
        <v>1337150</v>
      </c>
      <c r="C3098" s="132">
        <v>79622</v>
      </c>
      <c r="D3098" s="132">
        <v>569987</v>
      </c>
      <c r="E3098" s="132">
        <v>73775</v>
      </c>
      <c r="F3098" s="132">
        <v>421060</v>
      </c>
      <c r="G3098" s="132">
        <v>1223779</v>
      </c>
      <c r="H3098" s="132">
        <v>44110</v>
      </c>
      <c r="I3098" s="132">
        <v>43111</v>
      </c>
      <c r="J3098" s="132">
        <v>48210</v>
      </c>
      <c r="K3098" s="132">
        <v>14150</v>
      </c>
      <c r="L3098" s="132">
        <v>5020</v>
      </c>
      <c r="M3098" s="132">
        <v>113371</v>
      </c>
      <c r="N3098" s="132">
        <v>1337150</v>
      </c>
      <c r="R3098" s="132">
        <v>247200</v>
      </c>
      <c r="S3098" s="132">
        <v>77200</v>
      </c>
      <c r="T3098" s="132">
        <v>300910</v>
      </c>
      <c r="U3098" s="132">
        <v>83430</v>
      </c>
      <c r="V3098" s="132">
        <v>16600</v>
      </c>
      <c r="W3098" s="132">
        <v>1000</v>
      </c>
      <c r="X3098" s="132">
        <v>59375</v>
      </c>
      <c r="Y3098" s="132">
        <v>28900</v>
      </c>
      <c r="Z3098" s="132">
        <v>21980</v>
      </c>
      <c r="AA3098" s="132">
        <v>10335</v>
      </c>
      <c r="AB3098" s="132">
        <v>0</v>
      </c>
      <c r="AC3098" s="132">
        <v>3630</v>
      </c>
      <c r="AD3098" s="132">
        <v>0</v>
      </c>
      <c r="AE3098" s="132">
        <v>22720</v>
      </c>
      <c r="AF3098" s="132">
        <v>3100</v>
      </c>
    </row>
    <row r="3099" spans="1:32">
      <c r="A3099" s="129">
        <v>41030</v>
      </c>
      <c r="B3099" s="132" t="e">
        <v>#N/A</v>
      </c>
      <c r="C3099" s="132" t="e">
        <v>#N/A</v>
      </c>
      <c r="D3099" s="132" t="e">
        <v>#N/A</v>
      </c>
      <c r="E3099" s="132" t="e">
        <v>#N/A</v>
      </c>
      <c r="F3099" s="132" t="e">
        <v>#N/A</v>
      </c>
      <c r="G3099" s="132" t="e">
        <v>#N/A</v>
      </c>
      <c r="H3099" s="132" t="e">
        <v>#N/A</v>
      </c>
      <c r="I3099" s="132" t="e">
        <v>#N/A</v>
      </c>
      <c r="J3099" s="132" t="e">
        <v>#N/A</v>
      </c>
      <c r="K3099" s="132" t="e">
        <v>#N/A</v>
      </c>
      <c r="L3099" s="132" t="e">
        <v>#N/A</v>
      </c>
      <c r="M3099" s="132" t="e">
        <v>#N/A</v>
      </c>
      <c r="N3099" s="132" t="e">
        <v>#N/A</v>
      </c>
      <c r="R3099" s="132" t="e">
        <v>#N/A</v>
      </c>
      <c r="S3099" s="132" t="e">
        <v>#N/A</v>
      </c>
      <c r="T3099" s="132" t="e">
        <v>#N/A</v>
      </c>
      <c r="U3099" s="132" t="e">
        <v>#N/A</v>
      </c>
      <c r="V3099" s="132" t="e">
        <v>#N/A</v>
      </c>
      <c r="W3099" s="132" t="e">
        <v>#N/A</v>
      </c>
      <c r="X3099" s="132" t="e">
        <v>#N/A</v>
      </c>
      <c r="Y3099" s="132" t="e">
        <v>#N/A</v>
      </c>
      <c r="Z3099" s="132" t="e">
        <v>#N/A</v>
      </c>
      <c r="AA3099" s="132" t="e">
        <v>#N/A</v>
      </c>
      <c r="AB3099" s="132" t="e">
        <v>#N/A</v>
      </c>
      <c r="AC3099" s="132" t="e">
        <v>#N/A</v>
      </c>
      <c r="AD3099" s="132" t="e">
        <v>#N/A</v>
      </c>
      <c r="AE3099" s="132" t="e">
        <v>#N/A</v>
      </c>
      <c r="AF3099" s="132" t="e">
        <v>#N/A</v>
      </c>
    </row>
    <row r="3100" spans="1:32">
      <c r="A3100" s="129">
        <v>41031</v>
      </c>
      <c r="B3100" s="132" t="e">
        <v>#N/A</v>
      </c>
      <c r="C3100" s="132" t="e">
        <v>#N/A</v>
      </c>
      <c r="D3100" s="132" t="e">
        <v>#N/A</v>
      </c>
      <c r="E3100" s="132" t="e">
        <v>#N/A</v>
      </c>
      <c r="F3100" s="132" t="e">
        <v>#N/A</v>
      </c>
      <c r="G3100" s="132" t="e">
        <v>#N/A</v>
      </c>
      <c r="H3100" s="132" t="e">
        <v>#N/A</v>
      </c>
      <c r="I3100" s="132" t="e">
        <v>#N/A</v>
      </c>
      <c r="J3100" s="132" t="e">
        <v>#N/A</v>
      </c>
      <c r="K3100" s="132" t="e">
        <v>#N/A</v>
      </c>
      <c r="L3100" s="132" t="e">
        <v>#N/A</v>
      </c>
      <c r="M3100" s="132" t="e">
        <v>#N/A</v>
      </c>
      <c r="N3100" s="132" t="e">
        <v>#N/A</v>
      </c>
      <c r="R3100" s="132" t="e">
        <v>#N/A</v>
      </c>
      <c r="S3100" s="132" t="e">
        <v>#N/A</v>
      </c>
      <c r="T3100" s="132" t="e">
        <v>#N/A</v>
      </c>
      <c r="U3100" s="132" t="e">
        <v>#N/A</v>
      </c>
      <c r="V3100" s="132" t="e">
        <v>#N/A</v>
      </c>
      <c r="W3100" s="132" t="e">
        <v>#N/A</v>
      </c>
      <c r="X3100" s="132" t="e">
        <v>#N/A</v>
      </c>
      <c r="Y3100" s="132" t="e">
        <v>#N/A</v>
      </c>
      <c r="Z3100" s="132" t="e">
        <v>#N/A</v>
      </c>
      <c r="AA3100" s="132" t="e">
        <v>#N/A</v>
      </c>
      <c r="AB3100" s="132" t="e">
        <v>#N/A</v>
      </c>
      <c r="AC3100" s="132" t="e">
        <v>#N/A</v>
      </c>
      <c r="AD3100" s="132" t="e">
        <v>#N/A</v>
      </c>
      <c r="AE3100" s="132" t="e">
        <v>#N/A</v>
      </c>
      <c r="AF3100" s="132" t="e">
        <v>#N/A</v>
      </c>
    </row>
    <row r="3101" spans="1:32">
      <c r="A3101" s="129">
        <v>41032</v>
      </c>
      <c r="B3101" s="132" t="e">
        <v>#N/A</v>
      </c>
      <c r="C3101" s="132" t="e">
        <v>#N/A</v>
      </c>
      <c r="D3101" s="132" t="e">
        <v>#N/A</v>
      </c>
      <c r="E3101" s="132" t="e">
        <v>#N/A</v>
      </c>
      <c r="F3101" s="132" t="e">
        <v>#N/A</v>
      </c>
      <c r="G3101" s="132" t="e">
        <v>#N/A</v>
      </c>
      <c r="H3101" s="132" t="e">
        <v>#N/A</v>
      </c>
      <c r="I3101" s="132" t="e">
        <v>#N/A</v>
      </c>
      <c r="J3101" s="132" t="e">
        <v>#N/A</v>
      </c>
      <c r="K3101" s="132" t="e">
        <v>#N/A</v>
      </c>
      <c r="L3101" s="132" t="e">
        <v>#N/A</v>
      </c>
      <c r="M3101" s="132" t="e">
        <v>#N/A</v>
      </c>
      <c r="N3101" s="132" t="e">
        <v>#N/A</v>
      </c>
      <c r="R3101" s="132" t="e">
        <v>#N/A</v>
      </c>
      <c r="S3101" s="132" t="e">
        <v>#N/A</v>
      </c>
      <c r="T3101" s="132" t="e">
        <v>#N/A</v>
      </c>
      <c r="U3101" s="132" t="e">
        <v>#N/A</v>
      </c>
      <c r="V3101" s="132" t="e">
        <v>#N/A</v>
      </c>
      <c r="W3101" s="132" t="e">
        <v>#N/A</v>
      </c>
      <c r="X3101" s="132" t="e">
        <v>#N/A</v>
      </c>
      <c r="Y3101" s="132" t="e">
        <v>#N/A</v>
      </c>
      <c r="Z3101" s="132" t="e">
        <v>#N/A</v>
      </c>
      <c r="AA3101" s="132" t="e">
        <v>#N/A</v>
      </c>
      <c r="AB3101" s="132" t="e">
        <v>#N/A</v>
      </c>
      <c r="AC3101" s="132" t="e">
        <v>#N/A</v>
      </c>
      <c r="AD3101" s="132" t="e">
        <v>#N/A</v>
      </c>
      <c r="AE3101" s="132" t="e">
        <v>#N/A</v>
      </c>
      <c r="AF3101" s="132" t="e">
        <v>#N/A</v>
      </c>
    </row>
    <row r="3102" spans="1:32">
      <c r="A3102" s="129">
        <v>41033</v>
      </c>
      <c r="B3102" s="132" t="e">
        <v>#N/A</v>
      </c>
      <c r="C3102" s="132" t="e">
        <v>#N/A</v>
      </c>
      <c r="D3102" s="132" t="e">
        <v>#N/A</v>
      </c>
      <c r="E3102" s="132" t="e">
        <v>#N/A</v>
      </c>
      <c r="F3102" s="132" t="e">
        <v>#N/A</v>
      </c>
      <c r="G3102" s="132" t="e">
        <v>#N/A</v>
      </c>
      <c r="H3102" s="132" t="e">
        <v>#N/A</v>
      </c>
      <c r="I3102" s="132" t="e">
        <v>#N/A</v>
      </c>
      <c r="J3102" s="132" t="e">
        <v>#N/A</v>
      </c>
      <c r="K3102" s="132" t="e">
        <v>#N/A</v>
      </c>
      <c r="L3102" s="132" t="e">
        <v>#N/A</v>
      </c>
      <c r="M3102" s="132" t="e">
        <v>#N/A</v>
      </c>
      <c r="N3102" s="132" t="e">
        <v>#N/A</v>
      </c>
      <c r="R3102" s="132" t="e">
        <v>#N/A</v>
      </c>
      <c r="S3102" s="132" t="e">
        <v>#N/A</v>
      </c>
      <c r="T3102" s="132" t="e">
        <v>#N/A</v>
      </c>
      <c r="U3102" s="132" t="e">
        <v>#N/A</v>
      </c>
      <c r="V3102" s="132" t="e">
        <v>#N/A</v>
      </c>
      <c r="W3102" s="132" t="e">
        <v>#N/A</v>
      </c>
      <c r="X3102" s="132" t="e">
        <v>#N/A</v>
      </c>
      <c r="Y3102" s="132" t="e">
        <v>#N/A</v>
      </c>
      <c r="Z3102" s="132" t="e">
        <v>#N/A</v>
      </c>
      <c r="AA3102" s="132" t="e">
        <v>#N/A</v>
      </c>
      <c r="AB3102" s="132" t="e">
        <v>#N/A</v>
      </c>
      <c r="AC3102" s="132" t="e">
        <v>#N/A</v>
      </c>
      <c r="AD3102" s="132" t="e">
        <v>#N/A</v>
      </c>
      <c r="AE3102" s="132" t="e">
        <v>#N/A</v>
      </c>
      <c r="AF3102" s="132" t="e">
        <v>#N/A</v>
      </c>
    </row>
    <row r="3103" spans="1:32">
      <c r="A3103" s="129">
        <v>41036</v>
      </c>
      <c r="B3103" s="132" t="e">
        <v>#N/A</v>
      </c>
      <c r="C3103" s="132" t="e">
        <v>#N/A</v>
      </c>
      <c r="D3103" s="132" t="e">
        <v>#N/A</v>
      </c>
      <c r="E3103" s="132" t="e">
        <v>#N/A</v>
      </c>
      <c r="F3103" s="132" t="e">
        <v>#N/A</v>
      </c>
      <c r="G3103" s="132" t="e">
        <v>#N/A</v>
      </c>
      <c r="H3103" s="132" t="e">
        <v>#N/A</v>
      </c>
      <c r="I3103" s="132" t="e">
        <v>#N/A</v>
      </c>
      <c r="J3103" s="132" t="e">
        <v>#N/A</v>
      </c>
      <c r="K3103" s="132" t="e">
        <v>#N/A</v>
      </c>
      <c r="L3103" s="132" t="e">
        <v>#N/A</v>
      </c>
      <c r="M3103" s="132" t="e">
        <v>#N/A</v>
      </c>
      <c r="N3103" s="132" t="e">
        <v>#N/A</v>
      </c>
      <c r="R3103" s="132" t="e">
        <v>#N/A</v>
      </c>
      <c r="S3103" s="132" t="e">
        <v>#N/A</v>
      </c>
      <c r="T3103" s="132" t="e">
        <v>#N/A</v>
      </c>
      <c r="U3103" s="132" t="e">
        <v>#N/A</v>
      </c>
      <c r="V3103" s="132" t="e">
        <v>#N/A</v>
      </c>
      <c r="W3103" s="132" t="e">
        <v>#N/A</v>
      </c>
      <c r="X3103" s="132" t="e">
        <v>#N/A</v>
      </c>
      <c r="Y3103" s="132" t="e">
        <v>#N/A</v>
      </c>
      <c r="Z3103" s="132" t="e">
        <v>#N/A</v>
      </c>
      <c r="AA3103" s="132" t="e">
        <v>#N/A</v>
      </c>
      <c r="AB3103" s="132" t="e">
        <v>#N/A</v>
      </c>
      <c r="AC3103" s="132" t="e">
        <v>#N/A</v>
      </c>
      <c r="AD3103" s="132" t="e">
        <v>#N/A</v>
      </c>
      <c r="AE3103" s="132" t="e">
        <v>#N/A</v>
      </c>
      <c r="AF3103" s="132" t="e">
        <v>#N/A</v>
      </c>
    </row>
    <row r="3104" spans="1:32">
      <c r="A3104" s="129">
        <v>41037</v>
      </c>
      <c r="B3104" s="132" t="e">
        <v>#N/A</v>
      </c>
      <c r="C3104" s="132" t="e">
        <v>#N/A</v>
      </c>
      <c r="D3104" s="132" t="e">
        <v>#N/A</v>
      </c>
      <c r="E3104" s="132" t="e">
        <v>#N/A</v>
      </c>
      <c r="F3104" s="132" t="e">
        <v>#N/A</v>
      </c>
      <c r="G3104" s="132" t="e">
        <v>#N/A</v>
      </c>
      <c r="H3104" s="132" t="e">
        <v>#N/A</v>
      </c>
      <c r="I3104" s="132" t="e">
        <v>#N/A</v>
      </c>
      <c r="J3104" s="132" t="e">
        <v>#N/A</v>
      </c>
      <c r="K3104" s="132" t="e">
        <v>#N/A</v>
      </c>
      <c r="L3104" s="132" t="e">
        <v>#N/A</v>
      </c>
      <c r="M3104" s="132" t="e">
        <v>#N/A</v>
      </c>
      <c r="N3104" s="132" t="e">
        <v>#N/A</v>
      </c>
      <c r="R3104" s="132" t="e">
        <v>#N/A</v>
      </c>
      <c r="S3104" s="132" t="e">
        <v>#N/A</v>
      </c>
      <c r="T3104" s="132" t="e">
        <v>#N/A</v>
      </c>
      <c r="U3104" s="132" t="e">
        <v>#N/A</v>
      </c>
      <c r="V3104" s="132" t="e">
        <v>#N/A</v>
      </c>
      <c r="W3104" s="132" t="e">
        <v>#N/A</v>
      </c>
      <c r="X3104" s="132" t="e">
        <v>#N/A</v>
      </c>
      <c r="Y3104" s="132" t="e">
        <v>#N/A</v>
      </c>
      <c r="Z3104" s="132" t="e">
        <v>#N/A</v>
      </c>
      <c r="AA3104" s="132" t="e">
        <v>#N/A</v>
      </c>
      <c r="AB3104" s="132" t="e">
        <v>#N/A</v>
      </c>
      <c r="AC3104" s="132" t="e">
        <v>#N/A</v>
      </c>
      <c r="AD3104" s="132" t="e">
        <v>#N/A</v>
      </c>
      <c r="AE3104" s="132" t="e">
        <v>#N/A</v>
      </c>
      <c r="AF3104" s="132" t="e">
        <v>#N/A</v>
      </c>
    </row>
    <row r="3105" spans="1:32">
      <c r="A3105" s="129">
        <v>41038</v>
      </c>
      <c r="B3105" s="132" t="e">
        <v>#N/A</v>
      </c>
      <c r="C3105" s="132" t="e">
        <v>#N/A</v>
      </c>
      <c r="D3105" s="132" t="e">
        <v>#N/A</v>
      </c>
      <c r="E3105" s="132" t="e">
        <v>#N/A</v>
      </c>
      <c r="F3105" s="132" t="e">
        <v>#N/A</v>
      </c>
      <c r="G3105" s="132" t="e">
        <v>#N/A</v>
      </c>
      <c r="H3105" s="132" t="e">
        <v>#N/A</v>
      </c>
      <c r="I3105" s="132" t="e">
        <v>#N/A</v>
      </c>
      <c r="J3105" s="132" t="e">
        <v>#N/A</v>
      </c>
      <c r="K3105" s="132" t="e">
        <v>#N/A</v>
      </c>
      <c r="L3105" s="132" t="e">
        <v>#N/A</v>
      </c>
      <c r="M3105" s="132" t="e">
        <v>#N/A</v>
      </c>
      <c r="N3105" s="132" t="e">
        <v>#N/A</v>
      </c>
      <c r="R3105" s="132" t="e">
        <v>#N/A</v>
      </c>
      <c r="S3105" s="132" t="e">
        <v>#N/A</v>
      </c>
      <c r="T3105" s="132" t="e">
        <v>#N/A</v>
      </c>
      <c r="U3105" s="132" t="e">
        <v>#N/A</v>
      </c>
      <c r="V3105" s="132" t="e">
        <v>#N/A</v>
      </c>
      <c r="W3105" s="132" t="e">
        <v>#N/A</v>
      </c>
      <c r="X3105" s="132" t="e">
        <v>#N/A</v>
      </c>
      <c r="Y3105" s="132" t="e">
        <v>#N/A</v>
      </c>
      <c r="Z3105" s="132" t="e">
        <v>#N/A</v>
      </c>
      <c r="AA3105" s="132" t="e">
        <v>#N/A</v>
      </c>
      <c r="AB3105" s="132" t="e">
        <v>#N/A</v>
      </c>
      <c r="AC3105" s="132" t="e">
        <v>#N/A</v>
      </c>
      <c r="AD3105" s="132" t="e">
        <v>#N/A</v>
      </c>
      <c r="AE3105" s="132" t="e">
        <v>#N/A</v>
      </c>
      <c r="AF3105" s="132" t="e">
        <v>#N/A</v>
      </c>
    </row>
    <row r="3106" spans="1:32">
      <c r="A3106" s="129">
        <v>41039</v>
      </c>
      <c r="B3106" s="132">
        <v>419364</v>
      </c>
      <c r="C3106" s="132">
        <v>59588</v>
      </c>
      <c r="D3106" s="132">
        <v>119382</v>
      </c>
      <c r="E3106" s="132">
        <v>45352</v>
      </c>
      <c r="F3106" s="132">
        <v>141280</v>
      </c>
      <c r="G3106" s="132">
        <v>390652</v>
      </c>
      <c r="H3106" s="132">
        <v>4742</v>
      </c>
      <c r="I3106" s="132">
        <v>17090</v>
      </c>
      <c r="J3106" s="132">
        <v>14750</v>
      </c>
      <c r="K3106" s="132">
        <v>4200</v>
      </c>
      <c r="L3106" s="132">
        <v>0</v>
      </c>
      <c r="M3106" s="132">
        <v>28712</v>
      </c>
      <c r="N3106" s="132">
        <v>419364</v>
      </c>
      <c r="R3106" s="132">
        <v>64800</v>
      </c>
      <c r="S3106" s="132">
        <v>28500</v>
      </c>
      <c r="T3106" s="132">
        <v>41200</v>
      </c>
      <c r="U3106" s="132">
        <v>21300</v>
      </c>
      <c r="V3106" s="132">
        <v>2000</v>
      </c>
      <c r="W3106" s="132">
        <v>0</v>
      </c>
      <c r="X3106" s="132">
        <v>27235</v>
      </c>
      <c r="Y3106" s="132">
        <v>3200</v>
      </c>
      <c r="Z3106" s="132">
        <v>0</v>
      </c>
      <c r="AA3106" s="132">
        <v>14900</v>
      </c>
      <c r="AB3106" s="132">
        <v>1400</v>
      </c>
      <c r="AC3106" s="132">
        <v>0</v>
      </c>
      <c r="AD3106" s="132">
        <v>0</v>
      </c>
      <c r="AE3106" s="132">
        <v>18260</v>
      </c>
      <c r="AF3106" s="132">
        <v>0</v>
      </c>
    </row>
    <row r="3107" spans="1:32">
      <c r="A3107" s="129">
        <v>41040</v>
      </c>
      <c r="B3107" s="132" t="e">
        <v>#N/A</v>
      </c>
      <c r="C3107" s="132" t="e">
        <v>#N/A</v>
      </c>
      <c r="D3107" s="132" t="e">
        <v>#N/A</v>
      </c>
      <c r="E3107" s="132" t="e">
        <v>#N/A</v>
      </c>
      <c r="F3107" s="132" t="e">
        <v>#N/A</v>
      </c>
      <c r="G3107" s="132" t="e">
        <v>#N/A</v>
      </c>
      <c r="H3107" s="132" t="e">
        <v>#N/A</v>
      </c>
      <c r="I3107" s="132" t="e">
        <v>#N/A</v>
      </c>
      <c r="J3107" s="132" t="e">
        <v>#N/A</v>
      </c>
      <c r="K3107" s="132" t="e">
        <v>#N/A</v>
      </c>
      <c r="L3107" s="132" t="e">
        <v>#N/A</v>
      </c>
      <c r="M3107" s="132" t="e">
        <v>#N/A</v>
      </c>
      <c r="N3107" s="132" t="e">
        <v>#N/A</v>
      </c>
      <c r="R3107" s="132" t="e">
        <v>#N/A</v>
      </c>
      <c r="S3107" s="132" t="e">
        <v>#N/A</v>
      </c>
      <c r="T3107" s="132" t="e">
        <v>#N/A</v>
      </c>
      <c r="U3107" s="132" t="e">
        <v>#N/A</v>
      </c>
      <c r="V3107" s="132" t="e">
        <v>#N/A</v>
      </c>
      <c r="W3107" s="132" t="e">
        <v>#N/A</v>
      </c>
      <c r="X3107" s="132" t="e">
        <v>#N/A</v>
      </c>
      <c r="Y3107" s="132" t="e">
        <v>#N/A</v>
      </c>
      <c r="Z3107" s="132" t="e">
        <v>#N/A</v>
      </c>
      <c r="AA3107" s="132" t="e">
        <v>#N/A</v>
      </c>
      <c r="AB3107" s="132" t="e">
        <v>#N/A</v>
      </c>
      <c r="AC3107" s="132" t="e">
        <v>#N/A</v>
      </c>
      <c r="AD3107" s="132" t="e">
        <v>#N/A</v>
      </c>
      <c r="AE3107" s="132" t="e">
        <v>#N/A</v>
      </c>
      <c r="AF3107" s="132" t="e">
        <v>#N/A</v>
      </c>
    </row>
    <row r="3108" spans="1:32">
      <c r="A3108" s="129">
        <v>41043</v>
      </c>
      <c r="B3108" s="132" t="e">
        <v>#N/A</v>
      </c>
      <c r="C3108" s="132" t="e">
        <v>#N/A</v>
      </c>
      <c r="D3108" s="132" t="e">
        <v>#N/A</v>
      </c>
      <c r="E3108" s="132" t="e">
        <v>#N/A</v>
      </c>
      <c r="F3108" s="132" t="e">
        <v>#N/A</v>
      </c>
      <c r="G3108" s="132" t="e">
        <v>#N/A</v>
      </c>
      <c r="H3108" s="132" t="e">
        <v>#N/A</v>
      </c>
      <c r="I3108" s="132" t="e">
        <v>#N/A</v>
      </c>
      <c r="J3108" s="132" t="e">
        <v>#N/A</v>
      </c>
      <c r="K3108" s="132" t="e">
        <v>#N/A</v>
      </c>
      <c r="L3108" s="132" t="e">
        <v>#N/A</v>
      </c>
      <c r="M3108" s="132" t="e">
        <v>#N/A</v>
      </c>
      <c r="N3108" s="132" t="e">
        <v>#N/A</v>
      </c>
      <c r="R3108" s="132" t="e">
        <v>#N/A</v>
      </c>
      <c r="S3108" s="132" t="e">
        <v>#N/A</v>
      </c>
      <c r="T3108" s="132" t="e">
        <v>#N/A</v>
      </c>
      <c r="U3108" s="132" t="e">
        <v>#N/A</v>
      </c>
      <c r="V3108" s="132" t="e">
        <v>#N/A</v>
      </c>
      <c r="W3108" s="132" t="e">
        <v>#N/A</v>
      </c>
      <c r="X3108" s="132" t="e">
        <v>#N/A</v>
      </c>
      <c r="Y3108" s="132" t="e">
        <v>#N/A</v>
      </c>
      <c r="Z3108" s="132" t="e">
        <v>#N/A</v>
      </c>
      <c r="AA3108" s="132" t="e">
        <v>#N/A</v>
      </c>
      <c r="AB3108" s="132" t="e">
        <v>#N/A</v>
      </c>
      <c r="AC3108" s="132" t="e">
        <v>#N/A</v>
      </c>
      <c r="AD3108" s="132" t="e">
        <v>#N/A</v>
      </c>
      <c r="AE3108" s="132" t="e">
        <v>#N/A</v>
      </c>
      <c r="AF3108" s="132" t="e">
        <v>#N/A</v>
      </c>
    </row>
    <row r="3109" spans="1:32">
      <c r="A3109" s="129">
        <v>41044</v>
      </c>
      <c r="B3109" s="132">
        <v>564477</v>
      </c>
      <c r="C3109" s="132">
        <v>76738</v>
      </c>
      <c r="D3109" s="132">
        <v>174522</v>
      </c>
      <c r="E3109" s="132">
        <v>58942</v>
      </c>
      <c r="F3109" s="132">
        <v>175530</v>
      </c>
      <c r="G3109" s="132">
        <v>522615</v>
      </c>
      <c r="H3109" s="132">
        <v>7702</v>
      </c>
      <c r="I3109" s="132">
        <v>19260</v>
      </c>
      <c r="J3109" s="132">
        <v>19260</v>
      </c>
      <c r="K3109" s="132">
        <v>10723</v>
      </c>
      <c r="L3109" s="132">
        <v>0</v>
      </c>
      <c r="M3109" s="132">
        <v>41862</v>
      </c>
      <c r="N3109" s="132">
        <v>564477</v>
      </c>
      <c r="R3109" s="132">
        <v>64800</v>
      </c>
      <c r="S3109" s="132">
        <v>42500</v>
      </c>
      <c r="T3109" s="132">
        <v>88950</v>
      </c>
      <c r="U3109" s="132">
        <v>28238</v>
      </c>
      <c r="V3109" s="132">
        <v>2000</v>
      </c>
      <c r="W3109" s="132">
        <v>0</v>
      </c>
      <c r="X3109" s="132">
        <v>36765</v>
      </c>
      <c r="Y3109" s="132">
        <v>3200</v>
      </c>
      <c r="Z3109" s="132">
        <v>6850</v>
      </c>
      <c r="AA3109" s="132">
        <v>14900</v>
      </c>
      <c r="AB3109" s="132">
        <v>1400</v>
      </c>
      <c r="AC3109" s="132">
        <v>0</v>
      </c>
      <c r="AD3109" s="132">
        <v>0</v>
      </c>
      <c r="AE3109" s="132">
        <v>24760</v>
      </c>
      <c r="AF3109" s="132">
        <v>0</v>
      </c>
    </row>
    <row r="3110" spans="1:32">
      <c r="A3110" s="129">
        <v>41045</v>
      </c>
      <c r="B3110" s="132" t="e">
        <v>#N/A</v>
      </c>
      <c r="C3110" s="132" t="e">
        <v>#N/A</v>
      </c>
      <c r="D3110" s="132" t="e">
        <v>#N/A</v>
      </c>
      <c r="E3110" s="132" t="e">
        <v>#N/A</v>
      </c>
      <c r="F3110" s="132" t="e">
        <v>#N/A</v>
      </c>
      <c r="G3110" s="132" t="e">
        <v>#N/A</v>
      </c>
      <c r="H3110" s="132" t="e">
        <v>#N/A</v>
      </c>
      <c r="I3110" s="132" t="e">
        <v>#N/A</v>
      </c>
      <c r="J3110" s="132" t="e">
        <v>#N/A</v>
      </c>
      <c r="K3110" s="132" t="e">
        <v>#N/A</v>
      </c>
      <c r="L3110" s="132" t="e">
        <v>#N/A</v>
      </c>
      <c r="M3110" s="132" t="e">
        <v>#N/A</v>
      </c>
      <c r="N3110" s="132" t="e">
        <v>#N/A</v>
      </c>
      <c r="R3110" s="132" t="e">
        <v>#N/A</v>
      </c>
      <c r="S3110" s="132" t="e">
        <v>#N/A</v>
      </c>
      <c r="T3110" s="132" t="e">
        <v>#N/A</v>
      </c>
      <c r="U3110" s="132" t="e">
        <v>#N/A</v>
      </c>
      <c r="V3110" s="132" t="e">
        <v>#N/A</v>
      </c>
      <c r="W3110" s="132" t="e">
        <v>#N/A</v>
      </c>
      <c r="X3110" s="132" t="e">
        <v>#N/A</v>
      </c>
      <c r="Y3110" s="132" t="e">
        <v>#N/A</v>
      </c>
      <c r="Z3110" s="132" t="e">
        <v>#N/A</v>
      </c>
      <c r="AA3110" s="132" t="e">
        <v>#N/A</v>
      </c>
      <c r="AB3110" s="132" t="e">
        <v>#N/A</v>
      </c>
      <c r="AC3110" s="132" t="e">
        <v>#N/A</v>
      </c>
      <c r="AD3110" s="132" t="e">
        <v>#N/A</v>
      </c>
      <c r="AE3110" s="132" t="e">
        <v>#N/A</v>
      </c>
      <c r="AF3110" s="132" t="e">
        <v>#N/A</v>
      </c>
    </row>
    <row r="3111" spans="1:32">
      <c r="A3111" s="129">
        <v>41046</v>
      </c>
      <c r="B3111" s="132" t="e">
        <v>#N/A</v>
      </c>
      <c r="C3111" s="132" t="e">
        <v>#N/A</v>
      </c>
      <c r="D3111" s="132" t="e">
        <v>#N/A</v>
      </c>
      <c r="E3111" s="132" t="e">
        <v>#N/A</v>
      </c>
      <c r="F3111" s="132" t="e">
        <v>#N/A</v>
      </c>
      <c r="G3111" s="132" t="e">
        <v>#N/A</v>
      </c>
      <c r="H3111" s="132" t="e">
        <v>#N/A</v>
      </c>
      <c r="I3111" s="132" t="e">
        <v>#N/A</v>
      </c>
      <c r="J3111" s="132" t="e">
        <v>#N/A</v>
      </c>
      <c r="K3111" s="132" t="e">
        <v>#N/A</v>
      </c>
      <c r="L3111" s="132" t="e">
        <v>#N/A</v>
      </c>
      <c r="M3111" s="132" t="e">
        <v>#N/A</v>
      </c>
      <c r="N3111" s="132" t="e">
        <v>#N/A</v>
      </c>
      <c r="R3111" s="132" t="e">
        <v>#N/A</v>
      </c>
      <c r="S3111" s="132" t="e">
        <v>#N/A</v>
      </c>
      <c r="T3111" s="132" t="e">
        <v>#N/A</v>
      </c>
      <c r="U3111" s="132" t="e">
        <v>#N/A</v>
      </c>
      <c r="V3111" s="132" t="e">
        <v>#N/A</v>
      </c>
      <c r="W3111" s="132" t="e">
        <v>#N/A</v>
      </c>
      <c r="X3111" s="132" t="e">
        <v>#N/A</v>
      </c>
      <c r="Y3111" s="132" t="e">
        <v>#N/A</v>
      </c>
      <c r="Z3111" s="132" t="e">
        <v>#N/A</v>
      </c>
      <c r="AA3111" s="132" t="e">
        <v>#N/A</v>
      </c>
      <c r="AB3111" s="132" t="e">
        <v>#N/A</v>
      </c>
      <c r="AC3111" s="132" t="e">
        <v>#N/A</v>
      </c>
      <c r="AD3111" s="132" t="e">
        <v>#N/A</v>
      </c>
      <c r="AE3111" s="132" t="e">
        <v>#N/A</v>
      </c>
      <c r="AF3111" s="132" t="e">
        <v>#N/A</v>
      </c>
    </row>
    <row r="3112" spans="1:32">
      <c r="A3112" s="129">
        <v>41047</v>
      </c>
      <c r="B3112" s="132" t="e">
        <v>#N/A</v>
      </c>
      <c r="C3112" s="132" t="e">
        <v>#N/A</v>
      </c>
      <c r="D3112" s="132" t="e">
        <v>#N/A</v>
      </c>
      <c r="E3112" s="132" t="e">
        <v>#N/A</v>
      </c>
      <c r="F3112" s="132" t="e">
        <v>#N/A</v>
      </c>
      <c r="G3112" s="132" t="e">
        <v>#N/A</v>
      </c>
      <c r="H3112" s="132" t="e">
        <v>#N/A</v>
      </c>
      <c r="I3112" s="132" t="e">
        <v>#N/A</v>
      </c>
      <c r="J3112" s="132" t="e">
        <v>#N/A</v>
      </c>
      <c r="K3112" s="132" t="e">
        <v>#N/A</v>
      </c>
      <c r="L3112" s="132" t="e">
        <v>#N/A</v>
      </c>
      <c r="M3112" s="132" t="e">
        <v>#N/A</v>
      </c>
      <c r="N3112" s="132" t="e">
        <v>#N/A</v>
      </c>
      <c r="R3112" s="132" t="e">
        <v>#N/A</v>
      </c>
      <c r="S3112" s="132" t="e">
        <v>#N/A</v>
      </c>
      <c r="T3112" s="132" t="e">
        <v>#N/A</v>
      </c>
      <c r="U3112" s="132" t="e">
        <v>#N/A</v>
      </c>
      <c r="V3112" s="132" t="e">
        <v>#N/A</v>
      </c>
      <c r="W3112" s="132" t="e">
        <v>#N/A</v>
      </c>
      <c r="X3112" s="132" t="e">
        <v>#N/A</v>
      </c>
      <c r="Y3112" s="132" t="e">
        <v>#N/A</v>
      </c>
      <c r="Z3112" s="132" t="e">
        <v>#N/A</v>
      </c>
      <c r="AA3112" s="132" t="e">
        <v>#N/A</v>
      </c>
      <c r="AB3112" s="132" t="e">
        <v>#N/A</v>
      </c>
      <c r="AC3112" s="132" t="e">
        <v>#N/A</v>
      </c>
      <c r="AD3112" s="132" t="e">
        <v>#N/A</v>
      </c>
      <c r="AE3112" s="132" t="e">
        <v>#N/A</v>
      </c>
      <c r="AF3112" s="132" t="e">
        <v>#N/A</v>
      </c>
    </row>
    <row r="3113" spans="1:32">
      <c r="A3113" s="129">
        <v>41050</v>
      </c>
      <c r="B3113" s="132" t="e">
        <v>#N/A</v>
      </c>
      <c r="C3113" s="132" t="e">
        <v>#N/A</v>
      </c>
      <c r="D3113" s="132" t="e">
        <v>#N/A</v>
      </c>
      <c r="E3113" s="132" t="e">
        <v>#N/A</v>
      </c>
      <c r="F3113" s="132" t="e">
        <v>#N/A</v>
      </c>
      <c r="G3113" s="132" t="e">
        <v>#N/A</v>
      </c>
      <c r="H3113" s="132" t="e">
        <v>#N/A</v>
      </c>
      <c r="I3113" s="132" t="e">
        <v>#N/A</v>
      </c>
      <c r="J3113" s="132" t="e">
        <v>#N/A</v>
      </c>
      <c r="K3113" s="132" t="e">
        <v>#N/A</v>
      </c>
      <c r="L3113" s="132" t="e">
        <v>#N/A</v>
      </c>
      <c r="M3113" s="132" t="e">
        <v>#N/A</v>
      </c>
      <c r="N3113" s="132" t="e">
        <v>#N/A</v>
      </c>
      <c r="R3113" s="132" t="e">
        <v>#N/A</v>
      </c>
      <c r="S3113" s="132" t="e">
        <v>#N/A</v>
      </c>
      <c r="T3113" s="132" t="e">
        <v>#N/A</v>
      </c>
      <c r="U3113" s="132" t="e">
        <v>#N/A</v>
      </c>
      <c r="V3113" s="132" t="e">
        <v>#N/A</v>
      </c>
      <c r="W3113" s="132" t="e">
        <v>#N/A</v>
      </c>
      <c r="X3113" s="132" t="e">
        <v>#N/A</v>
      </c>
      <c r="Y3113" s="132" t="e">
        <v>#N/A</v>
      </c>
      <c r="Z3113" s="132" t="e">
        <v>#N/A</v>
      </c>
      <c r="AA3113" s="132" t="e">
        <v>#N/A</v>
      </c>
      <c r="AB3113" s="132" t="e">
        <v>#N/A</v>
      </c>
      <c r="AC3113" s="132" t="e">
        <v>#N/A</v>
      </c>
      <c r="AD3113" s="132" t="e">
        <v>#N/A</v>
      </c>
      <c r="AE3113" s="132" t="e">
        <v>#N/A</v>
      </c>
      <c r="AF3113" s="132" t="e">
        <v>#N/A</v>
      </c>
    </row>
    <row r="3114" spans="1:32">
      <c r="A3114" s="129">
        <v>41051</v>
      </c>
      <c r="B3114" s="132" t="e">
        <v>#N/A</v>
      </c>
      <c r="C3114" s="132" t="e">
        <v>#N/A</v>
      </c>
      <c r="D3114" s="132" t="e">
        <v>#N/A</v>
      </c>
      <c r="E3114" s="132" t="e">
        <v>#N/A</v>
      </c>
      <c r="F3114" s="132" t="e">
        <v>#N/A</v>
      </c>
      <c r="G3114" s="132" t="e">
        <v>#N/A</v>
      </c>
      <c r="H3114" s="132" t="e">
        <v>#N/A</v>
      </c>
      <c r="I3114" s="132" t="e">
        <v>#N/A</v>
      </c>
      <c r="J3114" s="132" t="e">
        <v>#N/A</v>
      </c>
      <c r="K3114" s="132" t="e">
        <v>#N/A</v>
      </c>
      <c r="L3114" s="132" t="e">
        <v>#N/A</v>
      </c>
      <c r="M3114" s="132" t="e">
        <v>#N/A</v>
      </c>
      <c r="N3114" s="132" t="e">
        <v>#N/A</v>
      </c>
      <c r="R3114" s="132" t="e">
        <v>#N/A</v>
      </c>
      <c r="S3114" s="132" t="e">
        <v>#N/A</v>
      </c>
      <c r="T3114" s="132" t="e">
        <v>#N/A</v>
      </c>
      <c r="U3114" s="132" t="e">
        <v>#N/A</v>
      </c>
      <c r="V3114" s="132" t="e">
        <v>#N/A</v>
      </c>
      <c r="W3114" s="132" t="e">
        <v>#N/A</v>
      </c>
      <c r="X3114" s="132" t="e">
        <v>#N/A</v>
      </c>
      <c r="Y3114" s="132" t="e">
        <v>#N/A</v>
      </c>
      <c r="Z3114" s="132" t="e">
        <v>#N/A</v>
      </c>
      <c r="AA3114" s="132" t="e">
        <v>#N/A</v>
      </c>
      <c r="AB3114" s="132" t="e">
        <v>#N/A</v>
      </c>
      <c r="AC3114" s="132" t="e">
        <v>#N/A</v>
      </c>
      <c r="AD3114" s="132" t="e">
        <v>#N/A</v>
      </c>
      <c r="AE3114" s="132" t="e">
        <v>#N/A</v>
      </c>
      <c r="AF3114" s="132" t="e">
        <v>#N/A</v>
      </c>
    </row>
    <row r="3115" spans="1:32">
      <c r="A3115" s="129">
        <v>41052</v>
      </c>
      <c r="B3115" s="132" t="e">
        <v>#N/A</v>
      </c>
      <c r="C3115" s="132" t="e">
        <v>#N/A</v>
      </c>
      <c r="D3115" s="132" t="e">
        <v>#N/A</v>
      </c>
      <c r="E3115" s="132" t="e">
        <v>#N/A</v>
      </c>
      <c r="F3115" s="132" t="e">
        <v>#N/A</v>
      </c>
      <c r="G3115" s="132" t="e">
        <v>#N/A</v>
      </c>
      <c r="H3115" s="132" t="e">
        <v>#N/A</v>
      </c>
      <c r="I3115" s="132" t="e">
        <v>#N/A</v>
      </c>
      <c r="J3115" s="132" t="e">
        <v>#N/A</v>
      </c>
      <c r="K3115" s="132" t="e">
        <v>#N/A</v>
      </c>
      <c r="L3115" s="132" t="e">
        <v>#N/A</v>
      </c>
      <c r="M3115" s="132" t="e">
        <v>#N/A</v>
      </c>
      <c r="N3115" s="132" t="e">
        <v>#N/A</v>
      </c>
      <c r="R3115" s="132" t="e">
        <v>#N/A</v>
      </c>
      <c r="S3115" s="132" t="e">
        <v>#N/A</v>
      </c>
      <c r="T3115" s="132" t="e">
        <v>#N/A</v>
      </c>
      <c r="U3115" s="132" t="e">
        <v>#N/A</v>
      </c>
      <c r="V3115" s="132" t="e">
        <v>#N/A</v>
      </c>
      <c r="W3115" s="132" t="e">
        <v>#N/A</v>
      </c>
      <c r="X3115" s="132" t="e">
        <v>#N/A</v>
      </c>
      <c r="Y3115" s="132" t="e">
        <v>#N/A</v>
      </c>
      <c r="Z3115" s="132" t="e">
        <v>#N/A</v>
      </c>
      <c r="AA3115" s="132" t="e">
        <v>#N/A</v>
      </c>
      <c r="AB3115" s="132" t="e">
        <v>#N/A</v>
      </c>
      <c r="AC3115" s="132" t="e">
        <v>#N/A</v>
      </c>
      <c r="AD3115" s="132" t="e">
        <v>#N/A</v>
      </c>
      <c r="AE3115" s="132" t="e">
        <v>#N/A</v>
      </c>
      <c r="AF3115" s="132" t="e">
        <v>#N/A</v>
      </c>
    </row>
    <row r="3116" spans="1:32">
      <c r="A3116" s="129">
        <v>41053</v>
      </c>
      <c r="B3116" s="132" t="e">
        <v>#N/A</v>
      </c>
      <c r="C3116" s="132" t="e">
        <v>#N/A</v>
      </c>
      <c r="D3116" s="132" t="e">
        <v>#N/A</v>
      </c>
      <c r="E3116" s="132" t="e">
        <v>#N/A</v>
      </c>
      <c r="F3116" s="132" t="e">
        <v>#N/A</v>
      </c>
      <c r="G3116" s="132" t="e">
        <v>#N/A</v>
      </c>
      <c r="H3116" s="132" t="e">
        <v>#N/A</v>
      </c>
      <c r="I3116" s="132" t="e">
        <v>#N/A</v>
      </c>
      <c r="J3116" s="132" t="e">
        <v>#N/A</v>
      </c>
      <c r="K3116" s="132" t="e">
        <v>#N/A</v>
      </c>
      <c r="L3116" s="132" t="e">
        <v>#N/A</v>
      </c>
      <c r="M3116" s="132" t="e">
        <v>#N/A</v>
      </c>
      <c r="N3116" s="132" t="e">
        <v>#N/A</v>
      </c>
      <c r="R3116" s="132" t="e">
        <v>#N/A</v>
      </c>
      <c r="S3116" s="132" t="e">
        <v>#N/A</v>
      </c>
      <c r="T3116" s="132" t="e">
        <v>#N/A</v>
      </c>
      <c r="U3116" s="132" t="e">
        <v>#N/A</v>
      </c>
      <c r="V3116" s="132" t="e">
        <v>#N/A</v>
      </c>
      <c r="W3116" s="132" t="e">
        <v>#N/A</v>
      </c>
      <c r="X3116" s="132" t="e">
        <v>#N/A</v>
      </c>
      <c r="Y3116" s="132" t="e">
        <v>#N/A</v>
      </c>
      <c r="Z3116" s="132" t="e">
        <v>#N/A</v>
      </c>
      <c r="AA3116" s="132" t="e">
        <v>#N/A</v>
      </c>
      <c r="AB3116" s="132" t="e">
        <v>#N/A</v>
      </c>
      <c r="AC3116" s="132" t="e">
        <v>#N/A</v>
      </c>
      <c r="AD3116" s="132" t="e">
        <v>#N/A</v>
      </c>
      <c r="AE3116" s="132" t="e">
        <v>#N/A</v>
      </c>
      <c r="AF3116" s="132" t="e">
        <v>#N/A</v>
      </c>
    </row>
    <row r="3117" spans="1:32">
      <c r="A3117" s="129">
        <v>41054</v>
      </c>
      <c r="B3117" s="132">
        <v>1113774</v>
      </c>
      <c r="C3117" s="132">
        <v>171343</v>
      </c>
      <c r="D3117" s="132">
        <v>388227</v>
      </c>
      <c r="E3117" s="132">
        <v>104151</v>
      </c>
      <c r="F3117" s="132">
        <v>274043</v>
      </c>
      <c r="G3117" s="132">
        <v>1010555</v>
      </c>
      <c r="H3117" s="132">
        <v>29644</v>
      </c>
      <c r="I3117" s="132">
        <v>49675</v>
      </c>
      <c r="J3117" s="132">
        <v>35370</v>
      </c>
      <c r="K3117" s="132">
        <v>24721</v>
      </c>
      <c r="L3117" s="132">
        <v>400</v>
      </c>
      <c r="M3117" s="132">
        <v>103119</v>
      </c>
      <c r="N3117" s="132">
        <v>1113774</v>
      </c>
      <c r="R3117" s="132">
        <v>131100</v>
      </c>
      <c r="S3117" s="132">
        <v>145050</v>
      </c>
      <c r="T3117" s="132">
        <v>200550</v>
      </c>
      <c r="U3117" s="132">
        <v>118515</v>
      </c>
      <c r="V3117" s="132">
        <v>3000</v>
      </c>
      <c r="W3117" s="132">
        <v>0</v>
      </c>
      <c r="X3117" s="132">
        <v>52165</v>
      </c>
      <c r="Y3117" s="132">
        <v>13100</v>
      </c>
      <c r="Z3117" s="132">
        <v>7660</v>
      </c>
      <c r="AA3117" s="132">
        <v>20900</v>
      </c>
      <c r="AB3117" s="132">
        <v>1400</v>
      </c>
      <c r="AC3117" s="132">
        <v>0</v>
      </c>
      <c r="AD3117" s="132">
        <v>0</v>
      </c>
      <c r="AE3117" s="132">
        <v>24760</v>
      </c>
      <c r="AF3117" s="132">
        <v>5530</v>
      </c>
    </row>
    <row r="3118" spans="1:32">
      <c r="A3118" s="129">
        <v>41058</v>
      </c>
      <c r="B3118" s="132" t="e">
        <v>#N/A</v>
      </c>
      <c r="C3118" s="132" t="e">
        <v>#N/A</v>
      </c>
      <c r="D3118" s="132" t="e">
        <v>#N/A</v>
      </c>
      <c r="E3118" s="132" t="e">
        <v>#N/A</v>
      </c>
      <c r="F3118" s="132" t="e">
        <v>#N/A</v>
      </c>
      <c r="G3118" s="132" t="e">
        <v>#N/A</v>
      </c>
      <c r="H3118" s="132" t="e">
        <v>#N/A</v>
      </c>
      <c r="I3118" s="132" t="e">
        <v>#N/A</v>
      </c>
      <c r="J3118" s="132" t="e">
        <v>#N/A</v>
      </c>
      <c r="K3118" s="132" t="e">
        <v>#N/A</v>
      </c>
      <c r="L3118" s="132" t="e">
        <v>#N/A</v>
      </c>
      <c r="M3118" s="132" t="e">
        <v>#N/A</v>
      </c>
      <c r="N3118" s="132" t="e">
        <v>#N/A</v>
      </c>
      <c r="R3118" s="132" t="e">
        <v>#N/A</v>
      </c>
      <c r="S3118" s="132" t="e">
        <v>#N/A</v>
      </c>
      <c r="T3118" s="132" t="e">
        <v>#N/A</v>
      </c>
      <c r="U3118" s="132" t="e">
        <v>#N/A</v>
      </c>
      <c r="V3118" s="132" t="e">
        <v>#N/A</v>
      </c>
      <c r="W3118" s="132" t="e">
        <v>#N/A</v>
      </c>
      <c r="X3118" s="132" t="e">
        <v>#N/A</v>
      </c>
      <c r="Y3118" s="132" t="e">
        <v>#N/A</v>
      </c>
      <c r="Z3118" s="132" t="e">
        <v>#N/A</v>
      </c>
      <c r="AA3118" s="132" t="e">
        <v>#N/A</v>
      </c>
      <c r="AB3118" s="132" t="e">
        <v>#N/A</v>
      </c>
      <c r="AC3118" s="132" t="e">
        <v>#N/A</v>
      </c>
      <c r="AD3118" s="132" t="e">
        <v>#N/A</v>
      </c>
      <c r="AE3118" s="132" t="e">
        <v>#N/A</v>
      </c>
      <c r="AF3118" s="132" t="e">
        <v>#N/A</v>
      </c>
    </row>
    <row r="3119" spans="1:32">
      <c r="A3119" s="129">
        <v>41059</v>
      </c>
      <c r="B3119" s="132" t="e">
        <v>#N/A</v>
      </c>
      <c r="C3119" s="132" t="e">
        <v>#N/A</v>
      </c>
      <c r="D3119" s="132" t="e">
        <v>#N/A</v>
      </c>
      <c r="E3119" s="132" t="e">
        <v>#N/A</v>
      </c>
      <c r="F3119" s="132" t="e">
        <v>#N/A</v>
      </c>
      <c r="G3119" s="132" t="e">
        <v>#N/A</v>
      </c>
      <c r="H3119" s="132" t="e">
        <v>#N/A</v>
      </c>
      <c r="I3119" s="132" t="e">
        <v>#N/A</v>
      </c>
      <c r="J3119" s="132" t="e">
        <v>#N/A</v>
      </c>
      <c r="K3119" s="132" t="e">
        <v>#N/A</v>
      </c>
      <c r="L3119" s="132" t="e">
        <v>#N/A</v>
      </c>
      <c r="M3119" s="132" t="e">
        <v>#N/A</v>
      </c>
      <c r="N3119" s="132" t="e">
        <v>#N/A</v>
      </c>
      <c r="R3119" s="132" t="e">
        <v>#N/A</v>
      </c>
      <c r="S3119" s="132" t="e">
        <v>#N/A</v>
      </c>
      <c r="T3119" s="132" t="e">
        <v>#N/A</v>
      </c>
      <c r="U3119" s="132" t="e">
        <v>#N/A</v>
      </c>
      <c r="V3119" s="132" t="e">
        <v>#N/A</v>
      </c>
      <c r="W3119" s="132" t="e">
        <v>#N/A</v>
      </c>
      <c r="X3119" s="132" t="e">
        <v>#N/A</v>
      </c>
      <c r="Y3119" s="132" t="e">
        <v>#N/A</v>
      </c>
      <c r="Z3119" s="132" t="e">
        <v>#N/A</v>
      </c>
      <c r="AA3119" s="132" t="e">
        <v>#N/A</v>
      </c>
      <c r="AB3119" s="132" t="e">
        <v>#N/A</v>
      </c>
      <c r="AC3119" s="132" t="e">
        <v>#N/A</v>
      </c>
      <c r="AD3119" s="132" t="e">
        <v>#N/A</v>
      </c>
      <c r="AE3119" s="132" t="e">
        <v>#N/A</v>
      </c>
      <c r="AF3119" s="132" t="e">
        <v>#N/A</v>
      </c>
    </row>
    <row r="3120" spans="1:32">
      <c r="A3120" s="129">
        <v>41060</v>
      </c>
      <c r="B3120" s="132">
        <v>1333869</v>
      </c>
      <c r="C3120" s="132">
        <v>177493</v>
      </c>
      <c r="D3120" s="132">
        <v>445217</v>
      </c>
      <c r="E3120" s="132">
        <v>126911</v>
      </c>
      <c r="F3120" s="132">
        <v>393238</v>
      </c>
      <c r="G3120" s="132">
        <v>1222050</v>
      </c>
      <c r="H3120" s="132">
        <v>33794</v>
      </c>
      <c r="I3120" s="132">
        <v>51725</v>
      </c>
      <c r="J3120" s="132">
        <v>35370</v>
      </c>
      <c r="K3120" s="132">
        <v>26521</v>
      </c>
      <c r="L3120" s="132">
        <v>900</v>
      </c>
      <c r="M3120" s="132">
        <v>111819</v>
      </c>
      <c r="N3120" s="132">
        <v>1333869</v>
      </c>
      <c r="R3120" s="132">
        <v>228095</v>
      </c>
      <c r="S3120" s="132">
        <v>145050</v>
      </c>
      <c r="T3120" s="132">
        <v>250500</v>
      </c>
      <c r="U3120" s="132">
        <v>124965</v>
      </c>
      <c r="V3120" s="132">
        <v>4200</v>
      </c>
      <c r="W3120" s="132">
        <v>0</v>
      </c>
      <c r="X3120" s="132">
        <v>64395</v>
      </c>
      <c r="Y3120" s="132">
        <v>13100</v>
      </c>
      <c r="Z3120" s="132">
        <v>7660</v>
      </c>
      <c r="AA3120" s="132">
        <v>33100</v>
      </c>
      <c r="AB3120" s="132">
        <v>2700</v>
      </c>
      <c r="AC3120" s="132">
        <v>0</v>
      </c>
      <c r="AD3120" s="132">
        <v>0</v>
      </c>
      <c r="AE3120" s="132">
        <v>24760</v>
      </c>
      <c r="AF3120" s="132">
        <v>10430</v>
      </c>
    </row>
    <row r="3121" spans="1:32">
      <c r="A3121" s="129">
        <v>41061</v>
      </c>
      <c r="B3121" s="132" t="e">
        <v>#N/A</v>
      </c>
      <c r="C3121" s="132" t="e">
        <v>#N/A</v>
      </c>
      <c r="D3121" s="132" t="e">
        <v>#N/A</v>
      </c>
      <c r="E3121" s="132" t="e">
        <v>#N/A</v>
      </c>
      <c r="F3121" s="132" t="e">
        <v>#N/A</v>
      </c>
      <c r="G3121" s="132" t="e">
        <v>#N/A</v>
      </c>
      <c r="H3121" s="132" t="e">
        <v>#N/A</v>
      </c>
      <c r="I3121" s="132" t="e">
        <v>#N/A</v>
      </c>
      <c r="J3121" s="132" t="e">
        <v>#N/A</v>
      </c>
      <c r="K3121" s="132" t="e">
        <v>#N/A</v>
      </c>
      <c r="L3121" s="132" t="e">
        <v>#N/A</v>
      </c>
      <c r="M3121" s="132" t="e">
        <v>#N/A</v>
      </c>
      <c r="N3121" s="132" t="e">
        <v>#N/A</v>
      </c>
      <c r="R3121" s="132" t="e">
        <v>#N/A</v>
      </c>
      <c r="S3121" s="132" t="e">
        <v>#N/A</v>
      </c>
      <c r="T3121" s="132" t="e">
        <v>#N/A</v>
      </c>
      <c r="U3121" s="132" t="e">
        <v>#N/A</v>
      </c>
      <c r="V3121" s="132" t="e">
        <v>#N/A</v>
      </c>
      <c r="W3121" s="132" t="e">
        <v>#N/A</v>
      </c>
      <c r="X3121" s="132" t="e">
        <v>#N/A</v>
      </c>
      <c r="Y3121" s="132" t="e">
        <v>#N/A</v>
      </c>
      <c r="Z3121" s="132" t="e">
        <v>#N/A</v>
      </c>
      <c r="AA3121" s="132" t="e">
        <v>#N/A</v>
      </c>
      <c r="AB3121" s="132" t="e">
        <v>#N/A</v>
      </c>
      <c r="AC3121" s="132" t="e">
        <v>#N/A</v>
      </c>
      <c r="AD3121" s="132" t="e">
        <v>#N/A</v>
      </c>
      <c r="AE3121" s="132" t="e">
        <v>#N/A</v>
      </c>
      <c r="AF3121" s="132" t="e">
        <v>#N/A</v>
      </c>
    </row>
    <row r="3122" spans="1:32">
      <c r="A3122" s="129">
        <v>41064</v>
      </c>
      <c r="B3122" s="132" t="e">
        <v>#N/A</v>
      </c>
      <c r="C3122" s="132" t="e">
        <v>#N/A</v>
      </c>
      <c r="D3122" s="132" t="e">
        <v>#N/A</v>
      </c>
      <c r="E3122" s="132" t="e">
        <v>#N/A</v>
      </c>
      <c r="F3122" s="132" t="e">
        <v>#N/A</v>
      </c>
      <c r="G3122" s="132" t="e">
        <v>#N/A</v>
      </c>
      <c r="H3122" s="132" t="e">
        <v>#N/A</v>
      </c>
      <c r="I3122" s="132" t="e">
        <v>#N/A</v>
      </c>
      <c r="J3122" s="132" t="e">
        <v>#N/A</v>
      </c>
      <c r="K3122" s="132" t="e">
        <v>#N/A</v>
      </c>
      <c r="L3122" s="132" t="e">
        <v>#N/A</v>
      </c>
      <c r="M3122" s="132" t="e">
        <v>#N/A</v>
      </c>
      <c r="N3122" s="132" t="e">
        <v>#N/A</v>
      </c>
      <c r="R3122" s="132" t="e">
        <v>#N/A</v>
      </c>
      <c r="S3122" s="132" t="e">
        <v>#N/A</v>
      </c>
      <c r="T3122" s="132" t="e">
        <v>#N/A</v>
      </c>
      <c r="U3122" s="132" t="e">
        <v>#N/A</v>
      </c>
      <c r="V3122" s="132" t="e">
        <v>#N/A</v>
      </c>
      <c r="W3122" s="132" t="e">
        <v>#N/A</v>
      </c>
      <c r="X3122" s="132" t="e">
        <v>#N/A</v>
      </c>
      <c r="Y3122" s="132" t="e">
        <v>#N/A</v>
      </c>
      <c r="Z3122" s="132" t="e">
        <v>#N/A</v>
      </c>
      <c r="AA3122" s="132" t="e">
        <v>#N/A</v>
      </c>
      <c r="AB3122" s="132" t="e">
        <v>#N/A</v>
      </c>
      <c r="AC3122" s="132" t="e">
        <v>#N/A</v>
      </c>
      <c r="AD3122" s="132" t="e">
        <v>#N/A</v>
      </c>
      <c r="AE3122" s="132" t="e">
        <v>#N/A</v>
      </c>
      <c r="AF3122" s="132" t="e">
        <v>#N/A</v>
      </c>
    </row>
    <row r="3123" spans="1:32">
      <c r="A3123" s="129">
        <v>41065</v>
      </c>
      <c r="B3123" s="132" t="e">
        <v>#N/A</v>
      </c>
      <c r="C3123" s="132" t="e">
        <v>#N/A</v>
      </c>
      <c r="D3123" s="132" t="e">
        <v>#N/A</v>
      </c>
      <c r="E3123" s="132" t="e">
        <v>#N/A</v>
      </c>
      <c r="F3123" s="132" t="e">
        <v>#N/A</v>
      </c>
      <c r="G3123" s="132" t="e">
        <v>#N/A</v>
      </c>
      <c r="H3123" s="132" t="e">
        <v>#N/A</v>
      </c>
      <c r="I3123" s="132" t="e">
        <v>#N/A</v>
      </c>
      <c r="J3123" s="132" t="e">
        <v>#N/A</v>
      </c>
      <c r="K3123" s="132" t="e">
        <v>#N/A</v>
      </c>
      <c r="L3123" s="132" t="e">
        <v>#N/A</v>
      </c>
      <c r="M3123" s="132" t="e">
        <v>#N/A</v>
      </c>
      <c r="N3123" s="132" t="e">
        <v>#N/A</v>
      </c>
      <c r="R3123" s="132" t="e">
        <v>#N/A</v>
      </c>
      <c r="S3123" s="132" t="e">
        <v>#N/A</v>
      </c>
      <c r="T3123" s="132" t="e">
        <v>#N/A</v>
      </c>
      <c r="U3123" s="132" t="e">
        <v>#N/A</v>
      </c>
      <c r="V3123" s="132" t="e">
        <v>#N/A</v>
      </c>
      <c r="W3123" s="132" t="e">
        <v>#N/A</v>
      </c>
      <c r="X3123" s="132" t="e">
        <v>#N/A</v>
      </c>
      <c r="Y3123" s="132" t="e">
        <v>#N/A</v>
      </c>
      <c r="Z3123" s="132" t="e">
        <v>#N/A</v>
      </c>
      <c r="AA3123" s="132" t="e">
        <v>#N/A</v>
      </c>
      <c r="AB3123" s="132" t="e">
        <v>#N/A</v>
      </c>
      <c r="AC3123" s="132" t="e">
        <v>#N/A</v>
      </c>
      <c r="AD3123" s="132" t="e">
        <v>#N/A</v>
      </c>
      <c r="AE3123" s="132" t="e">
        <v>#N/A</v>
      </c>
      <c r="AF3123" s="132" t="e">
        <v>#N/A</v>
      </c>
    </row>
    <row r="3124" spans="1:32">
      <c r="A3124" s="129">
        <v>41066</v>
      </c>
      <c r="B3124" s="132" t="e">
        <v>#N/A</v>
      </c>
      <c r="C3124" s="132" t="e">
        <v>#N/A</v>
      </c>
      <c r="D3124" s="132" t="e">
        <v>#N/A</v>
      </c>
      <c r="E3124" s="132" t="e">
        <v>#N/A</v>
      </c>
      <c r="F3124" s="132" t="e">
        <v>#N/A</v>
      </c>
      <c r="G3124" s="132" t="e">
        <v>#N/A</v>
      </c>
      <c r="H3124" s="132" t="e">
        <v>#N/A</v>
      </c>
      <c r="I3124" s="132" t="e">
        <v>#N/A</v>
      </c>
      <c r="J3124" s="132" t="e">
        <v>#N/A</v>
      </c>
      <c r="K3124" s="132" t="e">
        <v>#N/A</v>
      </c>
      <c r="L3124" s="132" t="e">
        <v>#N/A</v>
      </c>
      <c r="M3124" s="132" t="e">
        <v>#N/A</v>
      </c>
      <c r="N3124" s="132" t="e">
        <v>#N/A</v>
      </c>
      <c r="R3124" s="132" t="e">
        <v>#N/A</v>
      </c>
      <c r="S3124" s="132" t="e">
        <v>#N/A</v>
      </c>
      <c r="T3124" s="132" t="e">
        <v>#N/A</v>
      </c>
      <c r="U3124" s="132" t="e">
        <v>#N/A</v>
      </c>
      <c r="V3124" s="132" t="e">
        <v>#N/A</v>
      </c>
      <c r="W3124" s="132" t="e">
        <v>#N/A</v>
      </c>
      <c r="X3124" s="132" t="e">
        <v>#N/A</v>
      </c>
      <c r="Y3124" s="132" t="e">
        <v>#N/A</v>
      </c>
      <c r="Z3124" s="132" t="e">
        <v>#N/A</v>
      </c>
      <c r="AA3124" s="132" t="e">
        <v>#N/A</v>
      </c>
      <c r="AB3124" s="132" t="e">
        <v>#N/A</v>
      </c>
      <c r="AC3124" s="132" t="e">
        <v>#N/A</v>
      </c>
      <c r="AD3124" s="132" t="e">
        <v>#N/A</v>
      </c>
      <c r="AE3124" s="132" t="e">
        <v>#N/A</v>
      </c>
      <c r="AF3124" s="132" t="e">
        <v>#N/A</v>
      </c>
    </row>
    <row r="3125" spans="1:32">
      <c r="A3125" s="129">
        <v>41067</v>
      </c>
      <c r="B3125" s="132" t="e">
        <v>#N/A</v>
      </c>
      <c r="C3125" s="132" t="e">
        <v>#N/A</v>
      </c>
      <c r="D3125" s="132" t="e">
        <v>#N/A</v>
      </c>
      <c r="E3125" s="132" t="e">
        <v>#N/A</v>
      </c>
      <c r="F3125" s="132" t="e">
        <v>#N/A</v>
      </c>
      <c r="G3125" s="132" t="e">
        <v>#N/A</v>
      </c>
      <c r="H3125" s="132" t="e">
        <v>#N/A</v>
      </c>
      <c r="I3125" s="132" t="e">
        <v>#N/A</v>
      </c>
      <c r="J3125" s="132" t="e">
        <v>#N/A</v>
      </c>
      <c r="K3125" s="132" t="e">
        <v>#N/A</v>
      </c>
      <c r="L3125" s="132" t="e">
        <v>#N/A</v>
      </c>
      <c r="M3125" s="132" t="e">
        <v>#N/A</v>
      </c>
      <c r="N3125" s="132" t="e">
        <v>#N/A</v>
      </c>
      <c r="R3125" s="132" t="e">
        <v>#N/A</v>
      </c>
      <c r="S3125" s="132" t="e">
        <v>#N/A</v>
      </c>
      <c r="T3125" s="132" t="e">
        <v>#N/A</v>
      </c>
      <c r="U3125" s="132" t="e">
        <v>#N/A</v>
      </c>
      <c r="V3125" s="132" t="e">
        <v>#N/A</v>
      </c>
      <c r="W3125" s="132" t="e">
        <v>#N/A</v>
      </c>
      <c r="X3125" s="132" t="e">
        <v>#N/A</v>
      </c>
      <c r="Y3125" s="132" t="e">
        <v>#N/A</v>
      </c>
      <c r="Z3125" s="132" t="e">
        <v>#N/A</v>
      </c>
      <c r="AA3125" s="132" t="e">
        <v>#N/A</v>
      </c>
      <c r="AB3125" s="132" t="e">
        <v>#N/A</v>
      </c>
      <c r="AC3125" s="132" t="e">
        <v>#N/A</v>
      </c>
      <c r="AD3125" s="132" t="e">
        <v>#N/A</v>
      </c>
      <c r="AE3125" s="132" t="e">
        <v>#N/A</v>
      </c>
      <c r="AF3125" s="132" t="e">
        <v>#N/A</v>
      </c>
    </row>
    <row r="3126" spans="1:32">
      <c r="A3126" s="129">
        <v>41068</v>
      </c>
      <c r="B3126" s="132" t="e">
        <v>#N/A</v>
      </c>
      <c r="C3126" s="132" t="e">
        <v>#N/A</v>
      </c>
      <c r="D3126" s="132" t="e">
        <v>#N/A</v>
      </c>
      <c r="E3126" s="132" t="e">
        <v>#N/A</v>
      </c>
      <c r="F3126" s="132" t="e">
        <v>#N/A</v>
      </c>
      <c r="G3126" s="132" t="e">
        <v>#N/A</v>
      </c>
      <c r="H3126" s="132" t="e">
        <v>#N/A</v>
      </c>
      <c r="I3126" s="132" t="e">
        <v>#N/A</v>
      </c>
      <c r="J3126" s="132" t="e">
        <v>#N/A</v>
      </c>
      <c r="K3126" s="132" t="e">
        <v>#N/A</v>
      </c>
      <c r="L3126" s="132" t="e">
        <v>#N/A</v>
      </c>
      <c r="M3126" s="132" t="e">
        <v>#N/A</v>
      </c>
      <c r="N3126" s="132" t="e">
        <v>#N/A</v>
      </c>
      <c r="R3126" s="132" t="e">
        <v>#N/A</v>
      </c>
      <c r="S3126" s="132" t="e">
        <v>#N/A</v>
      </c>
      <c r="T3126" s="132" t="e">
        <v>#N/A</v>
      </c>
      <c r="U3126" s="132" t="e">
        <v>#N/A</v>
      </c>
      <c r="V3126" s="132" t="e">
        <v>#N/A</v>
      </c>
      <c r="W3126" s="132" t="e">
        <v>#N/A</v>
      </c>
      <c r="X3126" s="132" t="e">
        <v>#N/A</v>
      </c>
      <c r="Y3126" s="132" t="e">
        <v>#N/A</v>
      </c>
      <c r="Z3126" s="132" t="e">
        <v>#N/A</v>
      </c>
      <c r="AA3126" s="132" t="e">
        <v>#N/A</v>
      </c>
      <c r="AB3126" s="132" t="e">
        <v>#N/A</v>
      </c>
      <c r="AC3126" s="132" t="e">
        <v>#N/A</v>
      </c>
      <c r="AD3126" s="132" t="e">
        <v>#N/A</v>
      </c>
      <c r="AE3126" s="132" t="e">
        <v>#N/A</v>
      </c>
      <c r="AF3126" s="132" t="e">
        <v>#N/A</v>
      </c>
    </row>
    <row r="3127" spans="1:32">
      <c r="A3127" s="129">
        <v>41071</v>
      </c>
      <c r="B3127" s="132" t="e">
        <v>#N/A</v>
      </c>
      <c r="C3127" s="132" t="e">
        <v>#N/A</v>
      </c>
      <c r="D3127" s="132" t="e">
        <v>#N/A</v>
      </c>
      <c r="E3127" s="132" t="e">
        <v>#N/A</v>
      </c>
      <c r="F3127" s="132" t="e">
        <v>#N/A</v>
      </c>
      <c r="G3127" s="132" t="e">
        <v>#N/A</v>
      </c>
      <c r="H3127" s="132" t="e">
        <v>#N/A</v>
      </c>
      <c r="I3127" s="132" t="e">
        <v>#N/A</v>
      </c>
      <c r="J3127" s="132" t="e">
        <v>#N/A</v>
      </c>
      <c r="K3127" s="132" t="e">
        <v>#N/A</v>
      </c>
      <c r="L3127" s="132" t="e">
        <v>#N/A</v>
      </c>
      <c r="M3127" s="132" t="e">
        <v>#N/A</v>
      </c>
      <c r="N3127" s="132" t="e">
        <v>#N/A</v>
      </c>
      <c r="R3127" s="132" t="e">
        <v>#N/A</v>
      </c>
      <c r="S3127" s="132" t="e">
        <v>#N/A</v>
      </c>
      <c r="T3127" s="132" t="e">
        <v>#N/A</v>
      </c>
      <c r="U3127" s="132" t="e">
        <v>#N/A</v>
      </c>
      <c r="V3127" s="132" t="e">
        <v>#N/A</v>
      </c>
      <c r="W3127" s="132" t="e">
        <v>#N/A</v>
      </c>
      <c r="X3127" s="132" t="e">
        <v>#N/A</v>
      </c>
      <c r="Y3127" s="132" t="e">
        <v>#N/A</v>
      </c>
      <c r="Z3127" s="132" t="e">
        <v>#N/A</v>
      </c>
      <c r="AA3127" s="132" t="e">
        <v>#N/A</v>
      </c>
      <c r="AB3127" s="132" t="e">
        <v>#N/A</v>
      </c>
      <c r="AC3127" s="132" t="e">
        <v>#N/A</v>
      </c>
      <c r="AD3127" s="132" t="e">
        <v>#N/A</v>
      </c>
      <c r="AE3127" s="132" t="e">
        <v>#N/A</v>
      </c>
      <c r="AF3127" s="132" t="e">
        <v>#N/A</v>
      </c>
    </row>
    <row r="3128" spans="1:32">
      <c r="A3128" s="129">
        <v>41072</v>
      </c>
      <c r="B3128" s="132" t="e">
        <v>#N/A</v>
      </c>
      <c r="C3128" s="132" t="e">
        <v>#N/A</v>
      </c>
      <c r="D3128" s="132" t="e">
        <v>#N/A</v>
      </c>
      <c r="E3128" s="132" t="e">
        <v>#N/A</v>
      </c>
      <c r="F3128" s="132" t="e">
        <v>#N/A</v>
      </c>
      <c r="G3128" s="132" t="e">
        <v>#N/A</v>
      </c>
      <c r="H3128" s="132" t="e">
        <v>#N/A</v>
      </c>
      <c r="I3128" s="132" t="e">
        <v>#N/A</v>
      </c>
      <c r="J3128" s="132" t="e">
        <v>#N/A</v>
      </c>
      <c r="K3128" s="132" t="e">
        <v>#N/A</v>
      </c>
      <c r="L3128" s="132" t="e">
        <v>#N/A</v>
      </c>
      <c r="M3128" s="132" t="e">
        <v>#N/A</v>
      </c>
      <c r="N3128" s="132" t="e">
        <v>#N/A</v>
      </c>
      <c r="R3128" s="132" t="e">
        <v>#N/A</v>
      </c>
      <c r="S3128" s="132" t="e">
        <v>#N/A</v>
      </c>
      <c r="T3128" s="132" t="e">
        <v>#N/A</v>
      </c>
      <c r="U3128" s="132" t="e">
        <v>#N/A</v>
      </c>
      <c r="V3128" s="132" t="e">
        <v>#N/A</v>
      </c>
      <c r="W3128" s="132" t="e">
        <v>#N/A</v>
      </c>
      <c r="X3128" s="132" t="e">
        <v>#N/A</v>
      </c>
      <c r="Y3128" s="132" t="e">
        <v>#N/A</v>
      </c>
      <c r="Z3128" s="132" t="e">
        <v>#N/A</v>
      </c>
      <c r="AA3128" s="132" t="e">
        <v>#N/A</v>
      </c>
      <c r="AB3128" s="132" t="e">
        <v>#N/A</v>
      </c>
      <c r="AC3128" s="132" t="e">
        <v>#N/A</v>
      </c>
      <c r="AD3128" s="132" t="e">
        <v>#N/A</v>
      </c>
      <c r="AE3128" s="132" t="e">
        <v>#N/A</v>
      </c>
      <c r="AF3128" s="132" t="e">
        <v>#N/A</v>
      </c>
    </row>
    <row r="3129" spans="1:32">
      <c r="A3129" s="129">
        <v>41073</v>
      </c>
      <c r="B3129" s="132" t="e">
        <v>#N/A</v>
      </c>
      <c r="C3129" s="132" t="e">
        <v>#N/A</v>
      </c>
      <c r="D3129" s="132" t="e">
        <v>#N/A</v>
      </c>
      <c r="E3129" s="132" t="e">
        <v>#N/A</v>
      </c>
      <c r="F3129" s="132" t="e">
        <v>#N/A</v>
      </c>
      <c r="G3129" s="132" t="e">
        <v>#N/A</v>
      </c>
      <c r="H3129" s="132" t="e">
        <v>#N/A</v>
      </c>
      <c r="I3129" s="132" t="e">
        <v>#N/A</v>
      </c>
      <c r="J3129" s="132" t="e">
        <v>#N/A</v>
      </c>
      <c r="K3129" s="132" t="e">
        <v>#N/A</v>
      </c>
      <c r="L3129" s="132" t="e">
        <v>#N/A</v>
      </c>
      <c r="M3129" s="132" t="e">
        <v>#N/A</v>
      </c>
      <c r="N3129" s="132" t="e">
        <v>#N/A</v>
      </c>
      <c r="R3129" s="132" t="e">
        <v>#N/A</v>
      </c>
      <c r="S3129" s="132" t="e">
        <v>#N/A</v>
      </c>
      <c r="T3129" s="132" t="e">
        <v>#N/A</v>
      </c>
      <c r="U3129" s="132" t="e">
        <v>#N/A</v>
      </c>
      <c r="V3129" s="132" t="e">
        <v>#N/A</v>
      </c>
      <c r="W3129" s="132" t="e">
        <v>#N/A</v>
      </c>
      <c r="X3129" s="132" t="e">
        <v>#N/A</v>
      </c>
      <c r="Y3129" s="132" t="e">
        <v>#N/A</v>
      </c>
      <c r="Z3129" s="132" t="e">
        <v>#N/A</v>
      </c>
      <c r="AA3129" s="132" t="e">
        <v>#N/A</v>
      </c>
      <c r="AB3129" s="132" t="e">
        <v>#N/A</v>
      </c>
      <c r="AC3129" s="132" t="e">
        <v>#N/A</v>
      </c>
      <c r="AD3129" s="132" t="e">
        <v>#N/A</v>
      </c>
      <c r="AE3129" s="132" t="e">
        <v>#N/A</v>
      </c>
      <c r="AF3129" s="132" t="e">
        <v>#N/A</v>
      </c>
    </row>
    <row r="3130" spans="1:32">
      <c r="A3130" s="129">
        <v>41074</v>
      </c>
      <c r="B3130" s="132" t="e">
        <v>#N/A</v>
      </c>
      <c r="C3130" s="132" t="e">
        <v>#N/A</v>
      </c>
      <c r="D3130" s="132" t="e">
        <v>#N/A</v>
      </c>
      <c r="E3130" s="132" t="e">
        <v>#N/A</v>
      </c>
      <c r="F3130" s="132" t="e">
        <v>#N/A</v>
      </c>
      <c r="G3130" s="132" t="e">
        <v>#N/A</v>
      </c>
      <c r="H3130" s="132" t="e">
        <v>#N/A</v>
      </c>
      <c r="I3130" s="132" t="e">
        <v>#N/A</v>
      </c>
      <c r="J3130" s="132" t="e">
        <v>#N/A</v>
      </c>
      <c r="K3130" s="132" t="e">
        <v>#N/A</v>
      </c>
      <c r="L3130" s="132" t="e">
        <v>#N/A</v>
      </c>
      <c r="M3130" s="132" t="e">
        <v>#N/A</v>
      </c>
      <c r="N3130" s="132" t="e">
        <v>#N/A</v>
      </c>
      <c r="R3130" s="132" t="e">
        <v>#N/A</v>
      </c>
      <c r="S3130" s="132" t="e">
        <v>#N/A</v>
      </c>
      <c r="T3130" s="132" t="e">
        <v>#N/A</v>
      </c>
      <c r="U3130" s="132" t="e">
        <v>#N/A</v>
      </c>
      <c r="V3130" s="132" t="e">
        <v>#N/A</v>
      </c>
      <c r="W3130" s="132" t="e">
        <v>#N/A</v>
      </c>
      <c r="X3130" s="132" t="e">
        <v>#N/A</v>
      </c>
      <c r="Y3130" s="132" t="e">
        <v>#N/A</v>
      </c>
      <c r="Z3130" s="132" t="e">
        <v>#N/A</v>
      </c>
      <c r="AA3130" s="132" t="e">
        <v>#N/A</v>
      </c>
      <c r="AB3130" s="132" t="e">
        <v>#N/A</v>
      </c>
      <c r="AC3130" s="132" t="e">
        <v>#N/A</v>
      </c>
      <c r="AD3130" s="132" t="e">
        <v>#N/A</v>
      </c>
      <c r="AE3130" s="132" t="e">
        <v>#N/A</v>
      </c>
      <c r="AF3130" s="132" t="e">
        <v>#N/A</v>
      </c>
    </row>
    <row r="3131" spans="1:32">
      <c r="A3131" s="129">
        <v>41075</v>
      </c>
      <c r="B3131" s="132">
        <v>722455</v>
      </c>
      <c r="C3131" s="132">
        <v>79855</v>
      </c>
      <c r="D3131" s="132">
        <v>293966</v>
      </c>
      <c r="E3131" s="132">
        <v>55920</v>
      </c>
      <c r="F3131" s="132">
        <v>216542</v>
      </c>
      <c r="G3131" s="132">
        <v>670872</v>
      </c>
      <c r="H3131" s="132">
        <v>18940</v>
      </c>
      <c r="I3131" s="132">
        <v>21694</v>
      </c>
      <c r="J3131" s="132">
        <v>15369</v>
      </c>
      <c r="K3131" s="132">
        <v>7710</v>
      </c>
      <c r="L3131" s="132">
        <v>1030</v>
      </c>
      <c r="M3131" s="132">
        <v>51583</v>
      </c>
      <c r="N3131" s="132">
        <v>722455</v>
      </c>
      <c r="R3131" s="132">
        <v>83850</v>
      </c>
      <c r="S3131" s="132">
        <v>83129</v>
      </c>
      <c r="T3131" s="132">
        <v>162109</v>
      </c>
      <c r="U3131" s="132">
        <v>90015</v>
      </c>
      <c r="V3131" s="132">
        <v>9500</v>
      </c>
      <c r="W3131" s="132">
        <v>1000</v>
      </c>
      <c r="X3131" s="132">
        <v>23053</v>
      </c>
      <c r="Y3131" s="132">
        <v>25025</v>
      </c>
      <c r="Z3131" s="132">
        <v>7120</v>
      </c>
      <c r="AA3131" s="132">
        <v>8500</v>
      </c>
      <c r="AB3131" s="132">
        <v>500</v>
      </c>
      <c r="AC3131" s="132">
        <v>0</v>
      </c>
      <c r="AD3131" s="132">
        <v>0</v>
      </c>
      <c r="AE3131" s="132">
        <v>5900</v>
      </c>
      <c r="AF3131" s="132">
        <v>0</v>
      </c>
    </row>
    <row r="3132" spans="1:32">
      <c r="A3132" s="129">
        <v>41078</v>
      </c>
      <c r="B3132" s="132" t="e">
        <v>#N/A</v>
      </c>
      <c r="C3132" s="132" t="e">
        <v>#N/A</v>
      </c>
      <c r="D3132" s="132" t="e">
        <v>#N/A</v>
      </c>
      <c r="E3132" s="132" t="e">
        <v>#N/A</v>
      </c>
      <c r="F3132" s="132" t="e">
        <v>#N/A</v>
      </c>
      <c r="G3132" s="132" t="e">
        <v>#N/A</v>
      </c>
      <c r="H3132" s="132" t="e">
        <v>#N/A</v>
      </c>
      <c r="I3132" s="132" t="e">
        <v>#N/A</v>
      </c>
      <c r="J3132" s="132" t="e">
        <v>#N/A</v>
      </c>
      <c r="K3132" s="132" t="e">
        <v>#N/A</v>
      </c>
      <c r="L3132" s="132" t="e">
        <v>#N/A</v>
      </c>
      <c r="M3132" s="132" t="e">
        <v>#N/A</v>
      </c>
      <c r="N3132" s="132" t="e">
        <v>#N/A</v>
      </c>
      <c r="R3132" s="132" t="e">
        <v>#N/A</v>
      </c>
      <c r="S3132" s="132" t="e">
        <v>#N/A</v>
      </c>
      <c r="T3132" s="132" t="e">
        <v>#N/A</v>
      </c>
      <c r="U3132" s="132" t="e">
        <v>#N/A</v>
      </c>
      <c r="V3132" s="132" t="e">
        <v>#N/A</v>
      </c>
      <c r="W3132" s="132" t="e">
        <v>#N/A</v>
      </c>
      <c r="X3132" s="132" t="e">
        <v>#N/A</v>
      </c>
      <c r="Y3132" s="132" t="e">
        <v>#N/A</v>
      </c>
      <c r="Z3132" s="132" t="e">
        <v>#N/A</v>
      </c>
      <c r="AA3132" s="132" t="e">
        <v>#N/A</v>
      </c>
      <c r="AB3132" s="132" t="e">
        <v>#N/A</v>
      </c>
      <c r="AC3132" s="132" t="e">
        <v>#N/A</v>
      </c>
      <c r="AD3132" s="132" t="e">
        <v>#N/A</v>
      </c>
      <c r="AE3132" s="132" t="e">
        <v>#N/A</v>
      </c>
      <c r="AF3132" s="132" t="e">
        <v>#N/A</v>
      </c>
    </row>
    <row r="3133" spans="1:32">
      <c r="A3133" s="129">
        <v>41079</v>
      </c>
      <c r="B3133" s="132" t="e">
        <v>#N/A</v>
      </c>
      <c r="C3133" s="132" t="e">
        <v>#N/A</v>
      </c>
      <c r="D3133" s="132" t="e">
        <v>#N/A</v>
      </c>
      <c r="E3133" s="132" t="e">
        <v>#N/A</v>
      </c>
      <c r="F3133" s="132" t="e">
        <v>#N/A</v>
      </c>
      <c r="G3133" s="132" t="e">
        <v>#N/A</v>
      </c>
      <c r="H3133" s="132" t="e">
        <v>#N/A</v>
      </c>
      <c r="I3133" s="132" t="e">
        <v>#N/A</v>
      </c>
      <c r="J3133" s="132" t="e">
        <v>#N/A</v>
      </c>
      <c r="K3133" s="132" t="e">
        <v>#N/A</v>
      </c>
      <c r="L3133" s="132" t="e">
        <v>#N/A</v>
      </c>
      <c r="M3133" s="132" t="e">
        <v>#N/A</v>
      </c>
      <c r="N3133" s="132" t="e">
        <v>#N/A</v>
      </c>
      <c r="R3133" s="132" t="e">
        <v>#N/A</v>
      </c>
      <c r="S3133" s="132" t="e">
        <v>#N/A</v>
      </c>
      <c r="T3133" s="132" t="e">
        <v>#N/A</v>
      </c>
      <c r="U3133" s="132" t="e">
        <v>#N/A</v>
      </c>
      <c r="V3133" s="132" t="e">
        <v>#N/A</v>
      </c>
      <c r="W3133" s="132" t="e">
        <v>#N/A</v>
      </c>
      <c r="X3133" s="132" t="e">
        <v>#N/A</v>
      </c>
      <c r="Y3133" s="132" t="e">
        <v>#N/A</v>
      </c>
      <c r="Z3133" s="132" t="e">
        <v>#N/A</v>
      </c>
      <c r="AA3133" s="132" t="e">
        <v>#N/A</v>
      </c>
      <c r="AB3133" s="132" t="e">
        <v>#N/A</v>
      </c>
      <c r="AC3133" s="132" t="e">
        <v>#N/A</v>
      </c>
      <c r="AD3133" s="132" t="e">
        <v>#N/A</v>
      </c>
      <c r="AE3133" s="132" t="e">
        <v>#N/A</v>
      </c>
      <c r="AF3133" s="132" t="e">
        <v>#N/A</v>
      </c>
    </row>
    <row r="3134" spans="1:32">
      <c r="A3134" s="129">
        <v>41080</v>
      </c>
      <c r="B3134" s="132">
        <v>996662</v>
      </c>
      <c r="C3134" s="132">
        <v>90564</v>
      </c>
      <c r="D3134" s="132">
        <v>439484</v>
      </c>
      <c r="E3134" s="132">
        <v>65320</v>
      </c>
      <c r="F3134" s="132">
        <v>293432</v>
      </c>
      <c r="G3134" s="132">
        <v>923129</v>
      </c>
      <c r="H3134" s="132">
        <v>28140</v>
      </c>
      <c r="I3134" s="132">
        <v>31944</v>
      </c>
      <c r="J3134" s="132">
        <v>19369</v>
      </c>
      <c r="K3134" s="132">
        <v>11910</v>
      </c>
      <c r="L3134" s="132">
        <v>1030</v>
      </c>
      <c r="M3134" s="132">
        <v>73533</v>
      </c>
      <c r="N3134" s="132">
        <v>996662</v>
      </c>
      <c r="R3134" s="132">
        <v>137190</v>
      </c>
      <c r="S3134" s="132">
        <v>125259</v>
      </c>
      <c r="T3134" s="132">
        <v>232109</v>
      </c>
      <c r="U3134" s="132">
        <v>107640</v>
      </c>
      <c r="V3134" s="132">
        <v>9500</v>
      </c>
      <c r="W3134" s="132">
        <v>1000</v>
      </c>
      <c r="X3134" s="132">
        <v>41781</v>
      </c>
      <c r="Y3134" s="132">
        <v>25025</v>
      </c>
      <c r="Z3134" s="132">
        <v>18104</v>
      </c>
      <c r="AA3134" s="132">
        <v>24000</v>
      </c>
      <c r="AB3134" s="132">
        <v>500</v>
      </c>
      <c r="AC3134" s="132">
        <v>0</v>
      </c>
      <c r="AD3134" s="132">
        <v>0</v>
      </c>
      <c r="AE3134" s="132">
        <v>5900</v>
      </c>
      <c r="AF3134" s="132">
        <v>0</v>
      </c>
    </row>
    <row r="3135" spans="1:32">
      <c r="A3135" s="129">
        <v>41081</v>
      </c>
      <c r="B3135" s="132" t="e">
        <v>#N/A</v>
      </c>
      <c r="C3135" s="132" t="e">
        <v>#N/A</v>
      </c>
      <c r="D3135" s="132" t="e">
        <v>#N/A</v>
      </c>
      <c r="E3135" s="132" t="e">
        <v>#N/A</v>
      </c>
      <c r="F3135" s="132" t="e">
        <v>#N/A</v>
      </c>
      <c r="G3135" s="132" t="e">
        <v>#N/A</v>
      </c>
      <c r="H3135" s="132" t="e">
        <v>#N/A</v>
      </c>
      <c r="I3135" s="132" t="e">
        <v>#N/A</v>
      </c>
      <c r="J3135" s="132" t="e">
        <v>#N/A</v>
      </c>
      <c r="K3135" s="132" t="e">
        <v>#N/A</v>
      </c>
      <c r="L3135" s="132" t="e">
        <v>#N/A</v>
      </c>
      <c r="M3135" s="132" t="e">
        <v>#N/A</v>
      </c>
      <c r="N3135" s="132" t="e">
        <v>#N/A</v>
      </c>
      <c r="R3135" s="132" t="e">
        <v>#N/A</v>
      </c>
      <c r="S3135" s="132" t="e">
        <v>#N/A</v>
      </c>
      <c r="T3135" s="132" t="e">
        <v>#N/A</v>
      </c>
      <c r="U3135" s="132" t="e">
        <v>#N/A</v>
      </c>
      <c r="V3135" s="132" t="e">
        <v>#N/A</v>
      </c>
      <c r="W3135" s="132" t="e">
        <v>#N/A</v>
      </c>
      <c r="X3135" s="132" t="e">
        <v>#N/A</v>
      </c>
      <c r="Y3135" s="132" t="e">
        <v>#N/A</v>
      </c>
      <c r="Z3135" s="132" t="e">
        <v>#N/A</v>
      </c>
      <c r="AA3135" s="132" t="e">
        <v>#N/A</v>
      </c>
      <c r="AB3135" s="132" t="e">
        <v>#N/A</v>
      </c>
      <c r="AC3135" s="132" t="e">
        <v>#N/A</v>
      </c>
      <c r="AD3135" s="132" t="e">
        <v>#N/A</v>
      </c>
      <c r="AE3135" s="132" t="e">
        <v>#N/A</v>
      </c>
      <c r="AF3135" s="132" t="e">
        <v>#N/A</v>
      </c>
    </row>
    <row r="3136" spans="1:32">
      <c r="A3136" s="129">
        <v>41082</v>
      </c>
      <c r="B3136" s="132" t="e">
        <v>#N/A</v>
      </c>
      <c r="C3136" s="132" t="e">
        <v>#N/A</v>
      </c>
      <c r="D3136" s="132" t="e">
        <v>#N/A</v>
      </c>
      <c r="E3136" s="132" t="e">
        <v>#N/A</v>
      </c>
      <c r="F3136" s="132" t="e">
        <v>#N/A</v>
      </c>
      <c r="G3136" s="132" t="e">
        <v>#N/A</v>
      </c>
      <c r="H3136" s="132" t="e">
        <v>#N/A</v>
      </c>
      <c r="I3136" s="132" t="e">
        <v>#N/A</v>
      </c>
      <c r="J3136" s="132" t="e">
        <v>#N/A</v>
      </c>
      <c r="K3136" s="132" t="e">
        <v>#N/A</v>
      </c>
      <c r="L3136" s="132" t="e">
        <v>#N/A</v>
      </c>
      <c r="M3136" s="132" t="e">
        <v>#N/A</v>
      </c>
      <c r="N3136" s="132" t="e">
        <v>#N/A</v>
      </c>
      <c r="R3136" s="132" t="e">
        <v>#N/A</v>
      </c>
      <c r="S3136" s="132" t="e">
        <v>#N/A</v>
      </c>
      <c r="T3136" s="132" t="e">
        <v>#N/A</v>
      </c>
      <c r="U3136" s="132" t="e">
        <v>#N/A</v>
      </c>
      <c r="V3136" s="132" t="e">
        <v>#N/A</v>
      </c>
      <c r="W3136" s="132" t="e">
        <v>#N/A</v>
      </c>
      <c r="X3136" s="132" t="e">
        <v>#N/A</v>
      </c>
      <c r="Y3136" s="132" t="e">
        <v>#N/A</v>
      </c>
      <c r="Z3136" s="132" t="e">
        <v>#N/A</v>
      </c>
      <c r="AA3136" s="132" t="e">
        <v>#N/A</v>
      </c>
      <c r="AB3136" s="132" t="e">
        <v>#N/A</v>
      </c>
      <c r="AC3136" s="132" t="e">
        <v>#N/A</v>
      </c>
      <c r="AD3136" s="132" t="e">
        <v>#N/A</v>
      </c>
      <c r="AE3136" s="132" t="e">
        <v>#N/A</v>
      </c>
      <c r="AF3136" s="132" t="e">
        <v>#N/A</v>
      </c>
    </row>
    <row r="3137" spans="1:32">
      <c r="A3137" s="129">
        <v>41085</v>
      </c>
      <c r="B3137" s="132">
        <v>1212262</v>
      </c>
      <c r="C3137" s="132">
        <v>108464</v>
      </c>
      <c r="D3137" s="132">
        <v>505544</v>
      </c>
      <c r="E3137" s="132">
        <v>93720</v>
      </c>
      <c r="F3137" s="132">
        <v>385207</v>
      </c>
      <c r="G3137" s="132">
        <v>1128264</v>
      </c>
      <c r="H3137" s="132">
        <v>30180</v>
      </c>
      <c r="I3137" s="132">
        <v>34369</v>
      </c>
      <c r="J3137" s="132">
        <v>20369</v>
      </c>
      <c r="K3137" s="132">
        <v>11910</v>
      </c>
      <c r="L3137" s="132">
        <v>1030</v>
      </c>
      <c r="M3137" s="132">
        <v>83998</v>
      </c>
      <c r="N3137" s="132">
        <v>1212262</v>
      </c>
      <c r="R3137" s="132">
        <v>196065</v>
      </c>
      <c r="S3137" s="132">
        <v>159569</v>
      </c>
      <c r="T3137" s="132">
        <v>276674</v>
      </c>
      <c r="U3137" s="132">
        <v>124680</v>
      </c>
      <c r="V3137" s="132">
        <v>17400</v>
      </c>
      <c r="W3137" s="132">
        <v>1000</v>
      </c>
      <c r="X3137" s="132">
        <v>43381</v>
      </c>
      <c r="Y3137" s="132">
        <v>25025</v>
      </c>
      <c r="Z3137" s="132">
        <v>18104</v>
      </c>
      <c r="AA3137" s="132">
        <v>28200</v>
      </c>
      <c r="AB3137" s="132">
        <v>500</v>
      </c>
      <c r="AC3137" s="132">
        <v>0</v>
      </c>
      <c r="AD3137" s="132">
        <v>0</v>
      </c>
      <c r="AE3137" s="132">
        <v>5900</v>
      </c>
      <c r="AF3137" s="132">
        <v>0</v>
      </c>
    </row>
    <row r="3138" spans="1:32">
      <c r="A3138" s="129">
        <v>41086</v>
      </c>
      <c r="B3138" s="132" t="e">
        <v>#N/A</v>
      </c>
      <c r="C3138" s="132" t="e">
        <v>#N/A</v>
      </c>
      <c r="D3138" s="132" t="e">
        <v>#N/A</v>
      </c>
      <c r="E3138" s="132" t="e">
        <v>#N/A</v>
      </c>
      <c r="F3138" s="132" t="e">
        <v>#N/A</v>
      </c>
      <c r="G3138" s="132" t="e">
        <v>#N/A</v>
      </c>
      <c r="H3138" s="132" t="e">
        <v>#N/A</v>
      </c>
      <c r="I3138" s="132" t="e">
        <v>#N/A</v>
      </c>
      <c r="J3138" s="132" t="e">
        <v>#N/A</v>
      </c>
      <c r="K3138" s="132" t="e">
        <v>#N/A</v>
      </c>
      <c r="L3138" s="132" t="e">
        <v>#N/A</v>
      </c>
      <c r="M3138" s="132" t="e">
        <v>#N/A</v>
      </c>
      <c r="N3138" s="132" t="e">
        <v>#N/A</v>
      </c>
      <c r="R3138" s="132" t="e">
        <v>#N/A</v>
      </c>
      <c r="S3138" s="132" t="e">
        <v>#N/A</v>
      </c>
      <c r="T3138" s="132" t="e">
        <v>#N/A</v>
      </c>
      <c r="U3138" s="132" t="e">
        <v>#N/A</v>
      </c>
      <c r="V3138" s="132" t="e">
        <v>#N/A</v>
      </c>
      <c r="W3138" s="132" t="e">
        <v>#N/A</v>
      </c>
      <c r="X3138" s="132" t="e">
        <v>#N/A</v>
      </c>
      <c r="Y3138" s="132" t="e">
        <v>#N/A</v>
      </c>
      <c r="Z3138" s="132" t="e">
        <v>#N/A</v>
      </c>
      <c r="AA3138" s="132" t="e">
        <v>#N/A</v>
      </c>
      <c r="AB3138" s="132" t="e">
        <v>#N/A</v>
      </c>
      <c r="AC3138" s="132" t="e">
        <v>#N/A</v>
      </c>
      <c r="AD3138" s="132" t="e">
        <v>#N/A</v>
      </c>
      <c r="AE3138" s="132" t="e">
        <v>#N/A</v>
      </c>
      <c r="AF3138" s="132" t="e">
        <v>#N/A</v>
      </c>
    </row>
    <row r="3139" spans="1:32">
      <c r="A3139" s="129">
        <v>41087</v>
      </c>
      <c r="B3139" s="132" t="e">
        <v>#N/A</v>
      </c>
      <c r="C3139" s="132" t="e">
        <v>#N/A</v>
      </c>
      <c r="D3139" s="132" t="e">
        <v>#N/A</v>
      </c>
      <c r="E3139" s="132" t="e">
        <v>#N/A</v>
      </c>
      <c r="F3139" s="132" t="e">
        <v>#N/A</v>
      </c>
      <c r="G3139" s="132" t="e">
        <v>#N/A</v>
      </c>
      <c r="H3139" s="132" t="e">
        <v>#N/A</v>
      </c>
      <c r="I3139" s="132" t="e">
        <v>#N/A</v>
      </c>
      <c r="J3139" s="132" t="e">
        <v>#N/A</v>
      </c>
      <c r="K3139" s="132" t="e">
        <v>#N/A</v>
      </c>
      <c r="L3139" s="132" t="e">
        <v>#N/A</v>
      </c>
      <c r="M3139" s="132" t="e">
        <v>#N/A</v>
      </c>
      <c r="N3139" s="132" t="e">
        <v>#N/A</v>
      </c>
      <c r="R3139" s="132" t="e">
        <v>#N/A</v>
      </c>
      <c r="S3139" s="132" t="e">
        <v>#N/A</v>
      </c>
      <c r="T3139" s="132" t="e">
        <v>#N/A</v>
      </c>
      <c r="U3139" s="132" t="e">
        <v>#N/A</v>
      </c>
      <c r="V3139" s="132" t="e">
        <v>#N/A</v>
      </c>
      <c r="W3139" s="132" t="e">
        <v>#N/A</v>
      </c>
      <c r="X3139" s="132" t="e">
        <v>#N/A</v>
      </c>
      <c r="Y3139" s="132" t="e">
        <v>#N/A</v>
      </c>
      <c r="Z3139" s="132" t="e">
        <v>#N/A</v>
      </c>
      <c r="AA3139" s="132" t="e">
        <v>#N/A</v>
      </c>
      <c r="AB3139" s="132" t="e">
        <v>#N/A</v>
      </c>
      <c r="AC3139" s="132" t="e">
        <v>#N/A</v>
      </c>
      <c r="AD3139" s="132" t="e">
        <v>#N/A</v>
      </c>
      <c r="AE3139" s="132" t="e">
        <v>#N/A</v>
      </c>
      <c r="AF3139" s="132" t="e">
        <v>#N/A</v>
      </c>
    </row>
    <row r="3140" spans="1:32">
      <c r="A3140" s="129">
        <v>41088</v>
      </c>
      <c r="B3140" s="132" t="e">
        <v>#N/A</v>
      </c>
      <c r="C3140" s="132" t="e">
        <v>#N/A</v>
      </c>
      <c r="D3140" s="132" t="e">
        <v>#N/A</v>
      </c>
      <c r="E3140" s="132" t="e">
        <v>#N/A</v>
      </c>
      <c r="F3140" s="132" t="e">
        <v>#N/A</v>
      </c>
      <c r="G3140" s="132" t="e">
        <v>#N/A</v>
      </c>
      <c r="H3140" s="132" t="e">
        <v>#N/A</v>
      </c>
      <c r="I3140" s="132" t="e">
        <v>#N/A</v>
      </c>
      <c r="J3140" s="132" t="e">
        <v>#N/A</v>
      </c>
      <c r="K3140" s="132" t="e">
        <v>#N/A</v>
      </c>
      <c r="L3140" s="132" t="e">
        <v>#N/A</v>
      </c>
      <c r="M3140" s="132" t="e">
        <v>#N/A</v>
      </c>
      <c r="N3140" s="132" t="e">
        <v>#N/A</v>
      </c>
      <c r="R3140" s="132" t="e">
        <v>#N/A</v>
      </c>
      <c r="S3140" s="132" t="e">
        <v>#N/A</v>
      </c>
      <c r="T3140" s="132" t="e">
        <v>#N/A</v>
      </c>
      <c r="U3140" s="132" t="e">
        <v>#N/A</v>
      </c>
      <c r="V3140" s="132" t="e">
        <v>#N/A</v>
      </c>
      <c r="W3140" s="132" t="e">
        <v>#N/A</v>
      </c>
      <c r="X3140" s="132" t="e">
        <v>#N/A</v>
      </c>
      <c r="Y3140" s="132" t="e">
        <v>#N/A</v>
      </c>
      <c r="Z3140" s="132" t="e">
        <v>#N/A</v>
      </c>
      <c r="AA3140" s="132" t="e">
        <v>#N/A</v>
      </c>
      <c r="AB3140" s="132" t="e">
        <v>#N/A</v>
      </c>
      <c r="AC3140" s="132" t="e">
        <v>#N/A</v>
      </c>
      <c r="AD3140" s="132" t="e">
        <v>#N/A</v>
      </c>
      <c r="AE3140" s="132" t="e">
        <v>#N/A</v>
      </c>
      <c r="AF3140" s="132" t="e">
        <v>#N/A</v>
      </c>
    </row>
    <row r="3141" spans="1:32">
      <c r="A3141" s="129">
        <v>41089</v>
      </c>
      <c r="B3141" s="132" t="e">
        <v>#N/A</v>
      </c>
      <c r="C3141" s="132" t="e">
        <v>#N/A</v>
      </c>
      <c r="D3141" s="132" t="e">
        <v>#N/A</v>
      </c>
      <c r="E3141" s="132" t="e">
        <v>#N/A</v>
      </c>
      <c r="F3141" s="132" t="e">
        <v>#N/A</v>
      </c>
      <c r="G3141" s="132" t="e">
        <v>#N/A</v>
      </c>
      <c r="H3141" s="132" t="e">
        <v>#N/A</v>
      </c>
      <c r="I3141" s="132" t="e">
        <v>#N/A</v>
      </c>
      <c r="J3141" s="132" t="e">
        <v>#N/A</v>
      </c>
      <c r="K3141" s="132" t="e">
        <v>#N/A</v>
      </c>
      <c r="L3141" s="132" t="e">
        <v>#N/A</v>
      </c>
      <c r="M3141" s="132" t="e">
        <v>#N/A</v>
      </c>
      <c r="N3141" s="132" t="e">
        <v>#N/A</v>
      </c>
      <c r="R3141" s="132" t="e">
        <v>#N/A</v>
      </c>
      <c r="S3141" s="132" t="e">
        <v>#N/A</v>
      </c>
      <c r="T3141" s="132" t="e">
        <v>#N/A</v>
      </c>
      <c r="U3141" s="132" t="e">
        <v>#N/A</v>
      </c>
      <c r="V3141" s="132" t="e">
        <v>#N/A</v>
      </c>
      <c r="W3141" s="132" t="e">
        <v>#N/A</v>
      </c>
      <c r="X3141" s="132" t="e">
        <v>#N/A</v>
      </c>
      <c r="Y3141" s="132" t="e">
        <v>#N/A</v>
      </c>
      <c r="Z3141" s="132" t="e">
        <v>#N/A</v>
      </c>
      <c r="AA3141" s="132" t="e">
        <v>#N/A</v>
      </c>
      <c r="AB3141" s="132" t="e">
        <v>#N/A</v>
      </c>
      <c r="AC3141" s="132" t="e">
        <v>#N/A</v>
      </c>
      <c r="AD3141" s="132" t="e">
        <v>#N/A</v>
      </c>
      <c r="AE3141" s="132" t="e">
        <v>#N/A</v>
      </c>
      <c r="AF3141" s="132" t="e">
        <v>#N/A</v>
      </c>
    </row>
    <row r="3142" spans="1:32">
      <c r="A3142" s="129">
        <v>41092</v>
      </c>
      <c r="B3142" s="132" t="e">
        <v>#N/A</v>
      </c>
      <c r="C3142" s="132" t="e">
        <v>#N/A</v>
      </c>
      <c r="D3142" s="132" t="e">
        <v>#N/A</v>
      </c>
      <c r="E3142" s="132" t="e">
        <v>#N/A</v>
      </c>
      <c r="F3142" s="132" t="e">
        <v>#N/A</v>
      </c>
      <c r="G3142" s="132" t="e">
        <v>#N/A</v>
      </c>
      <c r="H3142" s="132" t="e">
        <v>#N/A</v>
      </c>
      <c r="I3142" s="132" t="e">
        <v>#N/A</v>
      </c>
      <c r="J3142" s="132" t="e">
        <v>#N/A</v>
      </c>
      <c r="K3142" s="132" t="e">
        <v>#N/A</v>
      </c>
      <c r="L3142" s="132" t="e">
        <v>#N/A</v>
      </c>
      <c r="M3142" s="132" t="e">
        <v>#N/A</v>
      </c>
      <c r="N3142" s="132" t="e">
        <v>#N/A</v>
      </c>
      <c r="R3142" s="132" t="e">
        <v>#N/A</v>
      </c>
      <c r="S3142" s="132" t="e">
        <v>#N/A</v>
      </c>
      <c r="T3142" s="132" t="e">
        <v>#N/A</v>
      </c>
      <c r="U3142" s="132" t="e">
        <v>#N/A</v>
      </c>
      <c r="V3142" s="132" t="e">
        <v>#N/A</v>
      </c>
      <c r="W3142" s="132" t="e">
        <v>#N/A</v>
      </c>
      <c r="X3142" s="132" t="e">
        <v>#N/A</v>
      </c>
      <c r="Y3142" s="132" t="e">
        <v>#N/A</v>
      </c>
      <c r="Z3142" s="132" t="e">
        <v>#N/A</v>
      </c>
      <c r="AA3142" s="132" t="e">
        <v>#N/A</v>
      </c>
      <c r="AB3142" s="132" t="e">
        <v>#N/A</v>
      </c>
      <c r="AC3142" s="132" t="e">
        <v>#N/A</v>
      </c>
      <c r="AD3142" s="132" t="e">
        <v>#N/A</v>
      </c>
      <c r="AE3142" s="132" t="e">
        <v>#N/A</v>
      </c>
      <c r="AF3142" s="132" t="e">
        <v>#N/A</v>
      </c>
    </row>
    <row r="3143" spans="1:32">
      <c r="A3143" s="129">
        <v>41093</v>
      </c>
      <c r="B3143" s="132" t="e">
        <v>#N/A</v>
      </c>
      <c r="C3143" s="132" t="e">
        <v>#N/A</v>
      </c>
      <c r="D3143" s="132" t="e">
        <v>#N/A</v>
      </c>
      <c r="E3143" s="132" t="e">
        <v>#N/A</v>
      </c>
      <c r="F3143" s="132" t="e">
        <v>#N/A</v>
      </c>
      <c r="G3143" s="132" t="e">
        <v>#N/A</v>
      </c>
      <c r="H3143" s="132" t="e">
        <v>#N/A</v>
      </c>
      <c r="I3143" s="132" t="e">
        <v>#N/A</v>
      </c>
      <c r="J3143" s="132" t="e">
        <v>#N/A</v>
      </c>
      <c r="K3143" s="132" t="e">
        <v>#N/A</v>
      </c>
      <c r="L3143" s="132" t="e">
        <v>#N/A</v>
      </c>
      <c r="M3143" s="132" t="e">
        <v>#N/A</v>
      </c>
      <c r="N3143" s="132" t="e">
        <v>#N/A</v>
      </c>
      <c r="R3143" s="132" t="e">
        <v>#N/A</v>
      </c>
      <c r="S3143" s="132" t="e">
        <v>#N/A</v>
      </c>
      <c r="T3143" s="132" t="e">
        <v>#N/A</v>
      </c>
      <c r="U3143" s="132" t="e">
        <v>#N/A</v>
      </c>
      <c r="V3143" s="132" t="e">
        <v>#N/A</v>
      </c>
      <c r="W3143" s="132" t="e">
        <v>#N/A</v>
      </c>
      <c r="X3143" s="132" t="e">
        <v>#N/A</v>
      </c>
      <c r="Y3143" s="132" t="e">
        <v>#N/A</v>
      </c>
      <c r="Z3143" s="132" t="e">
        <v>#N/A</v>
      </c>
      <c r="AA3143" s="132" t="e">
        <v>#N/A</v>
      </c>
      <c r="AB3143" s="132" t="e">
        <v>#N/A</v>
      </c>
      <c r="AC3143" s="132" t="e">
        <v>#N/A</v>
      </c>
      <c r="AD3143" s="132" t="e">
        <v>#N/A</v>
      </c>
      <c r="AE3143" s="132" t="e">
        <v>#N/A</v>
      </c>
      <c r="AF3143" s="132" t="e">
        <v>#N/A</v>
      </c>
    </row>
    <row r="3144" spans="1:32">
      <c r="A3144" s="129">
        <v>41095</v>
      </c>
      <c r="B3144" s="132" t="e">
        <v>#N/A</v>
      </c>
      <c r="C3144" s="132" t="e">
        <v>#N/A</v>
      </c>
      <c r="D3144" s="132" t="e">
        <v>#N/A</v>
      </c>
      <c r="E3144" s="132" t="e">
        <v>#N/A</v>
      </c>
      <c r="F3144" s="132" t="e">
        <v>#N/A</v>
      </c>
      <c r="G3144" s="132" t="e">
        <v>#N/A</v>
      </c>
      <c r="H3144" s="132" t="e">
        <v>#N/A</v>
      </c>
      <c r="I3144" s="132" t="e">
        <v>#N/A</v>
      </c>
      <c r="J3144" s="132" t="e">
        <v>#N/A</v>
      </c>
      <c r="K3144" s="132" t="e">
        <v>#N/A</v>
      </c>
      <c r="L3144" s="132" t="e">
        <v>#N/A</v>
      </c>
      <c r="M3144" s="132" t="e">
        <v>#N/A</v>
      </c>
      <c r="N3144" s="132" t="e">
        <v>#N/A</v>
      </c>
      <c r="R3144" s="132" t="e">
        <v>#N/A</v>
      </c>
      <c r="S3144" s="132" t="e">
        <v>#N/A</v>
      </c>
      <c r="T3144" s="132" t="e">
        <v>#N/A</v>
      </c>
      <c r="U3144" s="132" t="e">
        <v>#N/A</v>
      </c>
      <c r="V3144" s="132" t="e">
        <v>#N/A</v>
      </c>
      <c r="W3144" s="132" t="e">
        <v>#N/A</v>
      </c>
      <c r="X3144" s="132" t="e">
        <v>#N/A</v>
      </c>
      <c r="Y3144" s="132" t="e">
        <v>#N/A</v>
      </c>
      <c r="Z3144" s="132" t="e">
        <v>#N/A</v>
      </c>
      <c r="AA3144" s="132" t="e">
        <v>#N/A</v>
      </c>
      <c r="AB3144" s="132" t="e">
        <v>#N/A</v>
      </c>
      <c r="AC3144" s="132" t="e">
        <v>#N/A</v>
      </c>
      <c r="AD3144" s="132" t="e">
        <v>#N/A</v>
      </c>
      <c r="AE3144" s="132" t="e">
        <v>#N/A</v>
      </c>
      <c r="AF3144" s="132" t="e">
        <v>#N/A</v>
      </c>
    </row>
    <row r="3145" spans="1:32">
      <c r="A3145" s="129">
        <v>41096</v>
      </c>
      <c r="B3145" s="132" t="e">
        <v>#N/A</v>
      </c>
      <c r="C3145" s="132" t="e">
        <v>#N/A</v>
      </c>
      <c r="D3145" s="132" t="e">
        <v>#N/A</v>
      </c>
      <c r="E3145" s="132" t="e">
        <v>#N/A</v>
      </c>
      <c r="F3145" s="132" t="e">
        <v>#N/A</v>
      </c>
      <c r="G3145" s="132" t="e">
        <v>#N/A</v>
      </c>
      <c r="H3145" s="132" t="e">
        <v>#N/A</v>
      </c>
      <c r="I3145" s="132" t="e">
        <v>#N/A</v>
      </c>
      <c r="J3145" s="132" t="e">
        <v>#N/A</v>
      </c>
      <c r="K3145" s="132" t="e">
        <v>#N/A</v>
      </c>
      <c r="L3145" s="132" t="e">
        <v>#N/A</v>
      </c>
      <c r="M3145" s="132" t="e">
        <v>#N/A</v>
      </c>
      <c r="N3145" s="132" t="e">
        <v>#N/A</v>
      </c>
      <c r="R3145" s="132" t="e">
        <v>#N/A</v>
      </c>
      <c r="S3145" s="132" t="e">
        <v>#N/A</v>
      </c>
      <c r="T3145" s="132" t="e">
        <v>#N/A</v>
      </c>
      <c r="U3145" s="132" t="e">
        <v>#N/A</v>
      </c>
      <c r="V3145" s="132" t="e">
        <v>#N/A</v>
      </c>
      <c r="W3145" s="132" t="e">
        <v>#N/A</v>
      </c>
      <c r="X3145" s="132" t="e">
        <v>#N/A</v>
      </c>
      <c r="Y3145" s="132" t="e">
        <v>#N/A</v>
      </c>
      <c r="Z3145" s="132" t="e">
        <v>#N/A</v>
      </c>
      <c r="AA3145" s="132" t="e">
        <v>#N/A</v>
      </c>
      <c r="AB3145" s="132" t="e">
        <v>#N/A</v>
      </c>
      <c r="AC3145" s="132" t="e">
        <v>#N/A</v>
      </c>
      <c r="AD3145" s="132" t="e">
        <v>#N/A</v>
      </c>
      <c r="AE3145" s="132" t="e">
        <v>#N/A</v>
      </c>
      <c r="AF3145" s="132" t="e">
        <v>#N/A</v>
      </c>
    </row>
    <row r="3146" spans="1:32">
      <c r="A3146" s="129">
        <v>41099</v>
      </c>
      <c r="B3146" s="132" t="e">
        <v>#N/A</v>
      </c>
      <c r="C3146" s="132" t="e">
        <v>#N/A</v>
      </c>
      <c r="D3146" s="132" t="e">
        <v>#N/A</v>
      </c>
      <c r="E3146" s="132" t="e">
        <v>#N/A</v>
      </c>
      <c r="F3146" s="132" t="e">
        <v>#N/A</v>
      </c>
      <c r="G3146" s="132" t="e">
        <v>#N/A</v>
      </c>
      <c r="H3146" s="132" t="e">
        <v>#N/A</v>
      </c>
      <c r="I3146" s="132" t="e">
        <v>#N/A</v>
      </c>
      <c r="J3146" s="132" t="e">
        <v>#N/A</v>
      </c>
      <c r="K3146" s="132" t="e">
        <v>#N/A</v>
      </c>
      <c r="L3146" s="132" t="e">
        <v>#N/A</v>
      </c>
      <c r="M3146" s="132" t="e">
        <v>#N/A</v>
      </c>
      <c r="N3146" s="132" t="e">
        <v>#N/A</v>
      </c>
      <c r="R3146" s="132" t="e">
        <v>#N/A</v>
      </c>
      <c r="S3146" s="132" t="e">
        <v>#N/A</v>
      </c>
      <c r="T3146" s="132" t="e">
        <v>#N/A</v>
      </c>
      <c r="U3146" s="132" t="e">
        <v>#N/A</v>
      </c>
      <c r="V3146" s="132" t="e">
        <v>#N/A</v>
      </c>
      <c r="W3146" s="132" t="e">
        <v>#N/A</v>
      </c>
      <c r="X3146" s="132" t="e">
        <v>#N/A</v>
      </c>
      <c r="Y3146" s="132" t="e">
        <v>#N/A</v>
      </c>
      <c r="Z3146" s="132" t="e">
        <v>#N/A</v>
      </c>
      <c r="AA3146" s="132" t="e">
        <v>#N/A</v>
      </c>
      <c r="AB3146" s="132" t="e">
        <v>#N/A</v>
      </c>
      <c r="AC3146" s="132" t="e">
        <v>#N/A</v>
      </c>
      <c r="AD3146" s="132" t="e">
        <v>#N/A</v>
      </c>
      <c r="AE3146" s="132" t="e">
        <v>#N/A</v>
      </c>
      <c r="AF3146" s="132" t="e">
        <v>#N/A</v>
      </c>
    </row>
    <row r="3147" spans="1:32">
      <c r="A3147" s="129">
        <v>41100</v>
      </c>
      <c r="B3147" s="132">
        <v>331978</v>
      </c>
      <c r="C3147" s="132">
        <v>35173</v>
      </c>
      <c r="D3147" s="132">
        <v>139455</v>
      </c>
      <c r="E3147" s="132">
        <v>33850</v>
      </c>
      <c r="F3147" s="132">
        <v>75215</v>
      </c>
      <c r="G3147" s="132">
        <v>301418</v>
      </c>
      <c r="H3147" s="132">
        <v>13710</v>
      </c>
      <c r="I3147" s="132">
        <v>11250</v>
      </c>
      <c r="J3147" s="132">
        <v>8800</v>
      </c>
      <c r="K3147" s="132">
        <v>6750</v>
      </c>
      <c r="L3147" s="132">
        <v>4800</v>
      </c>
      <c r="M3147" s="132">
        <v>30560</v>
      </c>
      <c r="N3147" s="132">
        <v>331978</v>
      </c>
      <c r="R3147" s="132">
        <v>62500</v>
      </c>
      <c r="S3147" s="132">
        <v>10000</v>
      </c>
      <c r="T3147" s="132">
        <v>52500</v>
      </c>
      <c r="U3147" s="132">
        <v>54840</v>
      </c>
      <c r="V3147" s="132">
        <v>4500</v>
      </c>
      <c r="W3147" s="132">
        <v>0</v>
      </c>
      <c r="X3147" s="132">
        <v>19128</v>
      </c>
      <c r="Y3147" s="132">
        <v>0</v>
      </c>
      <c r="Z3147" s="132">
        <v>7160</v>
      </c>
      <c r="AA3147" s="132">
        <v>20500</v>
      </c>
      <c r="AB3147" s="132">
        <v>0</v>
      </c>
      <c r="AC3147" s="132">
        <v>0</v>
      </c>
      <c r="AD3147" s="132">
        <v>0</v>
      </c>
      <c r="AE3147" s="132">
        <v>10300</v>
      </c>
      <c r="AF3147" s="132">
        <v>0</v>
      </c>
    </row>
    <row r="3148" spans="1:32">
      <c r="A3148" s="129">
        <v>41101</v>
      </c>
      <c r="B3148" s="132" t="e">
        <v>#N/A</v>
      </c>
      <c r="C3148" s="132" t="e">
        <v>#N/A</v>
      </c>
      <c r="D3148" s="132" t="e">
        <v>#N/A</v>
      </c>
      <c r="E3148" s="132" t="e">
        <v>#N/A</v>
      </c>
      <c r="F3148" s="132" t="e">
        <v>#N/A</v>
      </c>
      <c r="G3148" s="132" t="e">
        <v>#N/A</v>
      </c>
      <c r="H3148" s="132" t="e">
        <v>#N/A</v>
      </c>
      <c r="I3148" s="132" t="e">
        <v>#N/A</v>
      </c>
      <c r="J3148" s="132" t="e">
        <v>#N/A</v>
      </c>
      <c r="K3148" s="132" t="e">
        <v>#N/A</v>
      </c>
      <c r="L3148" s="132" t="e">
        <v>#N/A</v>
      </c>
      <c r="M3148" s="132" t="e">
        <v>#N/A</v>
      </c>
      <c r="N3148" s="132" t="e">
        <v>#N/A</v>
      </c>
      <c r="R3148" s="132" t="e">
        <v>#N/A</v>
      </c>
      <c r="S3148" s="132" t="e">
        <v>#N/A</v>
      </c>
      <c r="T3148" s="132" t="e">
        <v>#N/A</v>
      </c>
      <c r="U3148" s="132" t="e">
        <v>#N/A</v>
      </c>
      <c r="V3148" s="132" t="e">
        <v>#N/A</v>
      </c>
      <c r="W3148" s="132" t="e">
        <v>#N/A</v>
      </c>
      <c r="X3148" s="132" t="e">
        <v>#N/A</v>
      </c>
      <c r="Y3148" s="132" t="e">
        <v>#N/A</v>
      </c>
      <c r="Z3148" s="132" t="e">
        <v>#N/A</v>
      </c>
      <c r="AA3148" s="132" t="e">
        <v>#N/A</v>
      </c>
      <c r="AB3148" s="132" t="e">
        <v>#N/A</v>
      </c>
      <c r="AC3148" s="132" t="e">
        <v>#N/A</v>
      </c>
      <c r="AD3148" s="132" t="e">
        <v>#N/A</v>
      </c>
      <c r="AE3148" s="132" t="e">
        <v>#N/A</v>
      </c>
      <c r="AF3148" s="132" t="e">
        <v>#N/A</v>
      </c>
    </row>
    <row r="3149" spans="1:32">
      <c r="A3149" s="129">
        <v>41102</v>
      </c>
      <c r="B3149" s="132" t="e">
        <v>#N/A</v>
      </c>
      <c r="C3149" s="132" t="e">
        <v>#N/A</v>
      </c>
      <c r="D3149" s="132" t="e">
        <v>#N/A</v>
      </c>
      <c r="E3149" s="132" t="e">
        <v>#N/A</v>
      </c>
      <c r="F3149" s="132" t="e">
        <v>#N/A</v>
      </c>
      <c r="G3149" s="132" t="e">
        <v>#N/A</v>
      </c>
      <c r="H3149" s="132" t="e">
        <v>#N/A</v>
      </c>
      <c r="I3149" s="132" t="e">
        <v>#N/A</v>
      </c>
      <c r="J3149" s="132" t="e">
        <v>#N/A</v>
      </c>
      <c r="K3149" s="132" t="e">
        <v>#N/A</v>
      </c>
      <c r="L3149" s="132" t="e">
        <v>#N/A</v>
      </c>
      <c r="M3149" s="132" t="e">
        <v>#N/A</v>
      </c>
      <c r="N3149" s="132" t="e">
        <v>#N/A</v>
      </c>
      <c r="R3149" s="132" t="e">
        <v>#N/A</v>
      </c>
      <c r="S3149" s="132" t="e">
        <v>#N/A</v>
      </c>
      <c r="T3149" s="132" t="e">
        <v>#N/A</v>
      </c>
      <c r="U3149" s="132" t="e">
        <v>#N/A</v>
      </c>
      <c r="V3149" s="132" t="e">
        <v>#N/A</v>
      </c>
      <c r="W3149" s="132" t="e">
        <v>#N/A</v>
      </c>
      <c r="X3149" s="132" t="e">
        <v>#N/A</v>
      </c>
      <c r="Y3149" s="132" t="e">
        <v>#N/A</v>
      </c>
      <c r="Z3149" s="132" t="e">
        <v>#N/A</v>
      </c>
      <c r="AA3149" s="132" t="e">
        <v>#N/A</v>
      </c>
      <c r="AB3149" s="132" t="e">
        <v>#N/A</v>
      </c>
      <c r="AC3149" s="132" t="e">
        <v>#N/A</v>
      </c>
      <c r="AD3149" s="132" t="e">
        <v>#N/A</v>
      </c>
      <c r="AE3149" s="132" t="e">
        <v>#N/A</v>
      </c>
      <c r="AF3149" s="132" t="e">
        <v>#N/A</v>
      </c>
    </row>
    <row r="3150" spans="1:32">
      <c r="A3150" s="129">
        <v>41103</v>
      </c>
      <c r="B3150" s="132" t="e">
        <v>#N/A</v>
      </c>
      <c r="C3150" s="132" t="e">
        <v>#N/A</v>
      </c>
      <c r="D3150" s="132" t="e">
        <v>#N/A</v>
      </c>
      <c r="E3150" s="132" t="e">
        <v>#N/A</v>
      </c>
      <c r="F3150" s="132" t="e">
        <v>#N/A</v>
      </c>
      <c r="G3150" s="132" t="e">
        <v>#N/A</v>
      </c>
      <c r="H3150" s="132" t="e">
        <v>#N/A</v>
      </c>
      <c r="I3150" s="132" t="e">
        <v>#N/A</v>
      </c>
      <c r="J3150" s="132" t="e">
        <v>#N/A</v>
      </c>
      <c r="K3150" s="132" t="e">
        <v>#N/A</v>
      </c>
      <c r="L3150" s="132" t="e">
        <v>#N/A</v>
      </c>
      <c r="M3150" s="132" t="e">
        <v>#N/A</v>
      </c>
      <c r="N3150" s="132" t="e">
        <v>#N/A</v>
      </c>
      <c r="R3150" s="132" t="e">
        <v>#N/A</v>
      </c>
      <c r="S3150" s="132" t="e">
        <v>#N/A</v>
      </c>
      <c r="T3150" s="132" t="e">
        <v>#N/A</v>
      </c>
      <c r="U3150" s="132" t="e">
        <v>#N/A</v>
      </c>
      <c r="V3150" s="132" t="e">
        <v>#N/A</v>
      </c>
      <c r="W3150" s="132" t="e">
        <v>#N/A</v>
      </c>
      <c r="X3150" s="132" t="e">
        <v>#N/A</v>
      </c>
      <c r="Y3150" s="132" t="e">
        <v>#N/A</v>
      </c>
      <c r="Z3150" s="132" t="e">
        <v>#N/A</v>
      </c>
      <c r="AA3150" s="132" t="e">
        <v>#N/A</v>
      </c>
      <c r="AB3150" s="132" t="e">
        <v>#N/A</v>
      </c>
      <c r="AC3150" s="132" t="e">
        <v>#N/A</v>
      </c>
      <c r="AD3150" s="132" t="e">
        <v>#N/A</v>
      </c>
      <c r="AE3150" s="132" t="e">
        <v>#N/A</v>
      </c>
      <c r="AF3150" s="132" t="e">
        <v>#N/A</v>
      </c>
    </row>
    <row r="3151" spans="1:32">
      <c r="A3151" s="129">
        <v>41106</v>
      </c>
      <c r="B3151" s="132" t="e">
        <v>#N/A</v>
      </c>
      <c r="C3151" s="132" t="e">
        <v>#N/A</v>
      </c>
      <c r="D3151" s="132" t="e">
        <v>#N/A</v>
      </c>
      <c r="E3151" s="132" t="e">
        <v>#N/A</v>
      </c>
      <c r="F3151" s="132" t="e">
        <v>#N/A</v>
      </c>
      <c r="G3151" s="132" t="e">
        <v>#N/A</v>
      </c>
      <c r="H3151" s="132" t="e">
        <v>#N/A</v>
      </c>
      <c r="I3151" s="132" t="e">
        <v>#N/A</v>
      </c>
      <c r="J3151" s="132" t="e">
        <v>#N/A</v>
      </c>
      <c r="K3151" s="132" t="e">
        <v>#N/A</v>
      </c>
      <c r="L3151" s="132" t="e">
        <v>#N/A</v>
      </c>
      <c r="M3151" s="132" t="e">
        <v>#N/A</v>
      </c>
      <c r="N3151" s="132" t="e">
        <v>#N/A</v>
      </c>
      <c r="R3151" s="132" t="e">
        <v>#N/A</v>
      </c>
      <c r="S3151" s="132" t="e">
        <v>#N/A</v>
      </c>
      <c r="T3151" s="132" t="e">
        <v>#N/A</v>
      </c>
      <c r="U3151" s="132" t="e">
        <v>#N/A</v>
      </c>
      <c r="V3151" s="132" t="e">
        <v>#N/A</v>
      </c>
      <c r="W3151" s="132" t="e">
        <v>#N/A</v>
      </c>
      <c r="X3151" s="132" t="e">
        <v>#N/A</v>
      </c>
      <c r="Y3151" s="132" t="e">
        <v>#N/A</v>
      </c>
      <c r="Z3151" s="132" t="e">
        <v>#N/A</v>
      </c>
      <c r="AA3151" s="132" t="e">
        <v>#N/A</v>
      </c>
      <c r="AB3151" s="132" t="e">
        <v>#N/A</v>
      </c>
      <c r="AC3151" s="132" t="e">
        <v>#N/A</v>
      </c>
      <c r="AD3151" s="132" t="e">
        <v>#N/A</v>
      </c>
      <c r="AE3151" s="132" t="e">
        <v>#N/A</v>
      </c>
      <c r="AF3151" s="132" t="e">
        <v>#N/A</v>
      </c>
    </row>
    <row r="3152" spans="1:32">
      <c r="A3152" s="129">
        <v>41107</v>
      </c>
      <c r="B3152" s="132" t="e">
        <v>#N/A</v>
      </c>
      <c r="C3152" s="132" t="e">
        <v>#N/A</v>
      </c>
      <c r="D3152" s="132" t="e">
        <v>#N/A</v>
      </c>
      <c r="E3152" s="132" t="e">
        <v>#N/A</v>
      </c>
      <c r="F3152" s="132" t="e">
        <v>#N/A</v>
      </c>
      <c r="G3152" s="132" t="e">
        <v>#N/A</v>
      </c>
      <c r="H3152" s="132" t="e">
        <v>#N/A</v>
      </c>
      <c r="I3152" s="132" t="e">
        <v>#N/A</v>
      </c>
      <c r="J3152" s="132" t="e">
        <v>#N/A</v>
      </c>
      <c r="K3152" s="132" t="e">
        <v>#N/A</v>
      </c>
      <c r="L3152" s="132" t="e">
        <v>#N/A</v>
      </c>
      <c r="M3152" s="132" t="e">
        <v>#N/A</v>
      </c>
      <c r="N3152" s="132" t="e">
        <v>#N/A</v>
      </c>
      <c r="R3152" s="132" t="e">
        <v>#N/A</v>
      </c>
      <c r="S3152" s="132" t="e">
        <v>#N/A</v>
      </c>
      <c r="T3152" s="132" t="e">
        <v>#N/A</v>
      </c>
      <c r="U3152" s="132" t="e">
        <v>#N/A</v>
      </c>
      <c r="V3152" s="132" t="e">
        <v>#N/A</v>
      </c>
      <c r="W3152" s="132" t="e">
        <v>#N/A</v>
      </c>
      <c r="X3152" s="132" t="e">
        <v>#N/A</v>
      </c>
      <c r="Y3152" s="132" t="e">
        <v>#N/A</v>
      </c>
      <c r="Z3152" s="132" t="e">
        <v>#N/A</v>
      </c>
      <c r="AA3152" s="132" t="e">
        <v>#N/A</v>
      </c>
      <c r="AB3152" s="132" t="e">
        <v>#N/A</v>
      </c>
      <c r="AC3152" s="132" t="e">
        <v>#N/A</v>
      </c>
      <c r="AD3152" s="132" t="e">
        <v>#N/A</v>
      </c>
      <c r="AE3152" s="132" t="e">
        <v>#N/A</v>
      </c>
      <c r="AF3152" s="132" t="e">
        <v>#N/A</v>
      </c>
    </row>
    <row r="3153" spans="1:32">
      <c r="A3153" s="129">
        <v>41108</v>
      </c>
      <c r="B3153" s="132" t="e">
        <v>#N/A</v>
      </c>
      <c r="C3153" s="132" t="e">
        <v>#N/A</v>
      </c>
      <c r="D3153" s="132" t="e">
        <v>#N/A</v>
      </c>
      <c r="E3153" s="132" t="e">
        <v>#N/A</v>
      </c>
      <c r="F3153" s="132" t="e">
        <v>#N/A</v>
      </c>
      <c r="G3153" s="132" t="e">
        <v>#N/A</v>
      </c>
      <c r="H3153" s="132" t="e">
        <v>#N/A</v>
      </c>
      <c r="I3153" s="132" t="e">
        <v>#N/A</v>
      </c>
      <c r="J3153" s="132" t="e">
        <v>#N/A</v>
      </c>
      <c r="K3153" s="132" t="e">
        <v>#N/A</v>
      </c>
      <c r="L3153" s="132" t="e">
        <v>#N/A</v>
      </c>
      <c r="M3153" s="132" t="e">
        <v>#N/A</v>
      </c>
      <c r="N3153" s="132" t="e">
        <v>#N/A</v>
      </c>
      <c r="R3153" s="132" t="e">
        <v>#N/A</v>
      </c>
      <c r="S3153" s="132" t="e">
        <v>#N/A</v>
      </c>
      <c r="T3153" s="132" t="e">
        <v>#N/A</v>
      </c>
      <c r="U3153" s="132" t="e">
        <v>#N/A</v>
      </c>
      <c r="V3153" s="132" t="e">
        <v>#N/A</v>
      </c>
      <c r="W3153" s="132" t="e">
        <v>#N/A</v>
      </c>
      <c r="X3153" s="132" t="e">
        <v>#N/A</v>
      </c>
      <c r="Y3153" s="132" t="e">
        <v>#N/A</v>
      </c>
      <c r="Z3153" s="132" t="e">
        <v>#N/A</v>
      </c>
      <c r="AA3153" s="132" t="e">
        <v>#N/A</v>
      </c>
      <c r="AB3153" s="132" t="e">
        <v>#N/A</v>
      </c>
      <c r="AC3153" s="132" t="e">
        <v>#N/A</v>
      </c>
      <c r="AD3153" s="132" t="e">
        <v>#N/A</v>
      </c>
      <c r="AE3153" s="132" t="e">
        <v>#N/A</v>
      </c>
      <c r="AF3153" s="132" t="e">
        <v>#N/A</v>
      </c>
    </row>
    <row r="3154" spans="1:32">
      <c r="A3154" s="129">
        <v>41109</v>
      </c>
      <c r="B3154" s="132" t="e">
        <v>#N/A</v>
      </c>
      <c r="C3154" s="132" t="e">
        <v>#N/A</v>
      </c>
      <c r="D3154" s="132" t="e">
        <v>#N/A</v>
      </c>
      <c r="E3154" s="132" t="e">
        <v>#N/A</v>
      </c>
      <c r="F3154" s="132" t="e">
        <v>#N/A</v>
      </c>
      <c r="G3154" s="132" t="e">
        <v>#N/A</v>
      </c>
      <c r="H3154" s="132" t="e">
        <v>#N/A</v>
      </c>
      <c r="I3154" s="132" t="e">
        <v>#N/A</v>
      </c>
      <c r="J3154" s="132" t="e">
        <v>#N/A</v>
      </c>
      <c r="K3154" s="132" t="e">
        <v>#N/A</v>
      </c>
      <c r="L3154" s="132" t="e">
        <v>#N/A</v>
      </c>
      <c r="M3154" s="132" t="e">
        <v>#N/A</v>
      </c>
      <c r="N3154" s="132" t="e">
        <v>#N/A</v>
      </c>
      <c r="R3154" s="132" t="e">
        <v>#N/A</v>
      </c>
      <c r="S3154" s="132" t="e">
        <v>#N/A</v>
      </c>
      <c r="T3154" s="132" t="e">
        <v>#N/A</v>
      </c>
      <c r="U3154" s="132" t="e">
        <v>#N/A</v>
      </c>
      <c r="V3154" s="132" t="e">
        <v>#N/A</v>
      </c>
      <c r="W3154" s="132" t="e">
        <v>#N/A</v>
      </c>
      <c r="X3154" s="132" t="e">
        <v>#N/A</v>
      </c>
      <c r="Y3154" s="132" t="e">
        <v>#N/A</v>
      </c>
      <c r="Z3154" s="132" t="e">
        <v>#N/A</v>
      </c>
      <c r="AA3154" s="132" t="e">
        <v>#N/A</v>
      </c>
      <c r="AB3154" s="132" t="e">
        <v>#N/A</v>
      </c>
      <c r="AC3154" s="132" t="e">
        <v>#N/A</v>
      </c>
      <c r="AD3154" s="132" t="e">
        <v>#N/A</v>
      </c>
      <c r="AE3154" s="132" t="e">
        <v>#N/A</v>
      </c>
      <c r="AF3154" s="132" t="e">
        <v>#N/A</v>
      </c>
    </row>
    <row r="3155" spans="1:32">
      <c r="A3155" s="129">
        <v>41110</v>
      </c>
      <c r="B3155" s="132">
        <v>768555</v>
      </c>
      <c r="C3155" s="132">
        <v>91683</v>
      </c>
      <c r="D3155" s="132">
        <v>301480</v>
      </c>
      <c r="E3155" s="132">
        <v>78559</v>
      </c>
      <c r="F3155" s="132">
        <v>190815</v>
      </c>
      <c r="G3155" s="132">
        <v>709525</v>
      </c>
      <c r="H3155" s="132">
        <v>28410</v>
      </c>
      <c r="I3155" s="132">
        <v>20570</v>
      </c>
      <c r="J3155" s="132">
        <v>27225</v>
      </c>
      <c r="K3155" s="132">
        <v>17088</v>
      </c>
      <c r="L3155" s="132">
        <v>5250</v>
      </c>
      <c r="M3155" s="132">
        <v>59030</v>
      </c>
      <c r="N3155" s="132">
        <v>768555</v>
      </c>
      <c r="R3155" s="132">
        <v>98500</v>
      </c>
      <c r="S3155" s="132">
        <v>80500</v>
      </c>
      <c r="T3155" s="132">
        <v>83400</v>
      </c>
      <c r="U3155" s="132">
        <v>82134</v>
      </c>
      <c r="V3155" s="132">
        <v>7500</v>
      </c>
      <c r="W3155" s="132">
        <v>1200</v>
      </c>
      <c r="X3155" s="132">
        <v>40678</v>
      </c>
      <c r="Y3155" s="132">
        <v>18300</v>
      </c>
      <c r="Z3155" s="132">
        <v>7160</v>
      </c>
      <c r="AA3155" s="132">
        <v>20500</v>
      </c>
      <c r="AB3155" s="132">
        <v>0</v>
      </c>
      <c r="AC3155" s="132">
        <v>0</v>
      </c>
      <c r="AD3155" s="132">
        <v>0</v>
      </c>
      <c r="AE3155" s="132">
        <v>0</v>
      </c>
      <c r="AF3155" s="132">
        <v>5220</v>
      </c>
    </row>
    <row r="3156" spans="1:32">
      <c r="A3156" s="129">
        <v>41113</v>
      </c>
      <c r="B3156" s="132" t="e">
        <v>#N/A</v>
      </c>
      <c r="C3156" s="132" t="e">
        <v>#N/A</v>
      </c>
      <c r="D3156" s="132" t="e">
        <v>#N/A</v>
      </c>
      <c r="E3156" s="132" t="e">
        <v>#N/A</v>
      </c>
      <c r="F3156" s="132" t="e">
        <v>#N/A</v>
      </c>
      <c r="G3156" s="132" t="e">
        <v>#N/A</v>
      </c>
      <c r="H3156" s="132" t="e">
        <v>#N/A</v>
      </c>
      <c r="I3156" s="132" t="e">
        <v>#N/A</v>
      </c>
      <c r="J3156" s="132" t="e">
        <v>#N/A</v>
      </c>
      <c r="K3156" s="132" t="e">
        <v>#N/A</v>
      </c>
      <c r="L3156" s="132" t="e">
        <v>#N/A</v>
      </c>
      <c r="M3156" s="132" t="e">
        <v>#N/A</v>
      </c>
      <c r="N3156" s="132" t="e">
        <v>#N/A</v>
      </c>
      <c r="R3156" s="132" t="e">
        <v>#N/A</v>
      </c>
      <c r="S3156" s="132" t="e">
        <v>#N/A</v>
      </c>
      <c r="T3156" s="132" t="e">
        <v>#N/A</v>
      </c>
      <c r="U3156" s="132" t="e">
        <v>#N/A</v>
      </c>
      <c r="V3156" s="132" t="e">
        <v>#N/A</v>
      </c>
      <c r="W3156" s="132" t="e">
        <v>#N/A</v>
      </c>
      <c r="X3156" s="132" t="e">
        <v>#N/A</v>
      </c>
      <c r="Y3156" s="132" t="e">
        <v>#N/A</v>
      </c>
      <c r="Z3156" s="132" t="e">
        <v>#N/A</v>
      </c>
      <c r="AA3156" s="132" t="e">
        <v>#N/A</v>
      </c>
      <c r="AB3156" s="132" t="e">
        <v>#N/A</v>
      </c>
      <c r="AC3156" s="132" t="e">
        <v>#N/A</v>
      </c>
      <c r="AD3156" s="132" t="e">
        <v>#N/A</v>
      </c>
      <c r="AE3156" s="132" t="e">
        <v>#N/A</v>
      </c>
      <c r="AF3156" s="132" t="e">
        <v>#N/A</v>
      </c>
    </row>
    <row r="3157" spans="1:32">
      <c r="A3157" s="129">
        <v>41114</v>
      </c>
      <c r="B3157" s="132" t="e">
        <v>#N/A</v>
      </c>
      <c r="C3157" s="132" t="e">
        <v>#N/A</v>
      </c>
      <c r="D3157" s="132" t="e">
        <v>#N/A</v>
      </c>
      <c r="E3157" s="132" t="e">
        <v>#N/A</v>
      </c>
      <c r="F3157" s="132" t="e">
        <v>#N/A</v>
      </c>
      <c r="G3157" s="132" t="e">
        <v>#N/A</v>
      </c>
      <c r="H3157" s="132" t="e">
        <v>#N/A</v>
      </c>
      <c r="I3157" s="132" t="e">
        <v>#N/A</v>
      </c>
      <c r="J3157" s="132" t="e">
        <v>#N/A</v>
      </c>
      <c r="K3157" s="132" t="e">
        <v>#N/A</v>
      </c>
      <c r="L3157" s="132" t="e">
        <v>#N/A</v>
      </c>
      <c r="M3157" s="132" t="e">
        <v>#N/A</v>
      </c>
      <c r="N3157" s="132" t="e">
        <v>#N/A</v>
      </c>
      <c r="R3157" s="132" t="e">
        <v>#N/A</v>
      </c>
      <c r="S3157" s="132" t="e">
        <v>#N/A</v>
      </c>
      <c r="T3157" s="132" t="e">
        <v>#N/A</v>
      </c>
      <c r="U3157" s="132" t="e">
        <v>#N/A</v>
      </c>
      <c r="V3157" s="132" t="e">
        <v>#N/A</v>
      </c>
      <c r="W3157" s="132" t="e">
        <v>#N/A</v>
      </c>
      <c r="X3157" s="132" t="e">
        <v>#N/A</v>
      </c>
      <c r="Y3157" s="132" t="e">
        <v>#N/A</v>
      </c>
      <c r="Z3157" s="132" t="e">
        <v>#N/A</v>
      </c>
      <c r="AA3157" s="132" t="e">
        <v>#N/A</v>
      </c>
      <c r="AB3157" s="132" t="e">
        <v>#N/A</v>
      </c>
      <c r="AC3157" s="132" t="e">
        <v>#N/A</v>
      </c>
      <c r="AD3157" s="132" t="e">
        <v>#N/A</v>
      </c>
      <c r="AE3157" s="132" t="e">
        <v>#N/A</v>
      </c>
      <c r="AF3157" s="132" t="e">
        <v>#N/A</v>
      </c>
    </row>
    <row r="3158" spans="1:32">
      <c r="A3158" s="129">
        <v>41115</v>
      </c>
      <c r="B3158" s="132">
        <v>986829</v>
      </c>
      <c r="C3158" s="132">
        <v>118617</v>
      </c>
      <c r="D3158" s="132">
        <v>427804</v>
      </c>
      <c r="E3158" s="132">
        <v>88877</v>
      </c>
      <c r="F3158" s="132">
        <v>226675</v>
      </c>
      <c r="G3158" s="132">
        <v>917355</v>
      </c>
      <c r="H3158" s="132">
        <v>29451</v>
      </c>
      <c r="I3158" s="132">
        <v>21873</v>
      </c>
      <c r="J3158" s="132">
        <v>28225</v>
      </c>
      <c r="K3158" s="132">
        <v>21088</v>
      </c>
      <c r="L3158" s="132">
        <v>6850</v>
      </c>
      <c r="M3158" s="132">
        <v>69474</v>
      </c>
      <c r="N3158" s="132">
        <v>986829</v>
      </c>
      <c r="R3158" s="132">
        <v>113410</v>
      </c>
      <c r="S3158" s="132">
        <v>105500</v>
      </c>
      <c r="T3158" s="132">
        <v>142900</v>
      </c>
      <c r="U3158" s="132">
        <v>89734</v>
      </c>
      <c r="V3158" s="132">
        <v>7500</v>
      </c>
      <c r="W3158" s="132">
        <v>1200</v>
      </c>
      <c r="X3158" s="132">
        <v>51463</v>
      </c>
      <c r="Y3158" s="132">
        <v>24700</v>
      </c>
      <c r="Z3158" s="132">
        <v>16050</v>
      </c>
      <c r="AA3158" s="132">
        <v>20500</v>
      </c>
      <c r="AB3158" s="132">
        <v>0</v>
      </c>
      <c r="AC3158" s="132">
        <v>0</v>
      </c>
      <c r="AD3158" s="132">
        <v>0</v>
      </c>
      <c r="AE3158" s="132">
        <v>0</v>
      </c>
      <c r="AF3158" s="132">
        <v>5220</v>
      </c>
    </row>
    <row r="3159" spans="1:32">
      <c r="A3159" s="129">
        <v>41116</v>
      </c>
      <c r="B3159" s="132" t="e">
        <v>#N/A</v>
      </c>
      <c r="C3159" s="132" t="e">
        <v>#N/A</v>
      </c>
      <c r="D3159" s="132" t="e">
        <v>#N/A</v>
      </c>
      <c r="E3159" s="132" t="e">
        <v>#N/A</v>
      </c>
      <c r="F3159" s="132" t="e">
        <v>#N/A</v>
      </c>
      <c r="G3159" s="132" t="e">
        <v>#N/A</v>
      </c>
      <c r="H3159" s="132" t="e">
        <v>#N/A</v>
      </c>
      <c r="I3159" s="132" t="e">
        <v>#N/A</v>
      </c>
      <c r="J3159" s="132" t="e">
        <v>#N/A</v>
      </c>
      <c r="K3159" s="132" t="e">
        <v>#N/A</v>
      </c>
      <c r="L3159" s="132" t="e">
        <v>#N/A</v>
      </c>
      <c r="M3159" s="132" t="e">
        <v>#N/A</v>
      </c>
      <c r="N3159" s="132" t="e">
        <v>#N/A</v>
      </c>
      <c r="R3159" s="132" t="e">
        <v>#N/A</v>
      </c>
      <c r="S3159" s="132" t="e">
        <v>#N/A</v>
      </c>
      <c r="T3159" s="132" t="e">
        <v>#N/A</v>
      </c>
      <c r="U3159" s="132" t="e">
        <v>#N/A</v>
      </c>
      <c r="V3159" s="132" t="e">
        <v>#N/A</v>
      </c>
      <c r="W3159" s="132" t="e">
        <v>#N/A</v>
      </c>
      <c r="X3159" s="132" t="e">
        <v>#N/A</v>
      </c>
      <c r="Y3159" s="132" t="e">
        <v>#N/A</v>
      </c>
      <c r="Z3159" s="132" t="e">
        <v>#N/A</v>
      </c>
      <c r="AA3159" s="132" t="e">
        <v>#N/A</v>
      </c>
      <c r="AB3159" s="132" t="e">
        <v>#N/A</v>
      </c>
      <c r="AC3159" s="132" t="e">
        <v>#N/A</v>
      </c>
      <c r="AD3159" s="132" t="e">
        <v>#N/A</v>
      </c>
      <c r="AE3159" s="132" t="e">
        <v>#N/A</v>
      </c>
      <c r="AF3159" s="132" t="e">
        <v>#N/A</v>
      </c>
    </row>
    <row r="3160" spans="1:32">
      <c r="A3160" s="129">
        <v>41117</v>
      </c>
      <c r="B3160" s="132" t="e">
        <v>#N/A</v>
      </c>
      <c r="C3160" s="132" t="e">
        <v>#N/A</v>
      </c>
      <c r="D3160" s="132" t="e">
        <v>#N/A</v>
      </c>
      <c r="E3160" s="132" t="e">
        <v>#N/A</v>
      </c>
      <c r="F3160" s="132" t="e">
        <v>#N/A</v>
      </c>
      <c r="G3160" s="132" t="e">
        <v>#N/A</v>
      </c>
      <c r="H3160" s="132" t="e">
        <v>#N/A</v>
      </c>
      <c r="I3160" s="132" t="e">
        <v>#N/A</v>
      </c>
      <c r="J3160" s="132" t="e">
        <v>#N/A</v>
      </c>
      <c r="K3160" s="132" t="e">
        <v>#N/A</v>
      </c>
      <c r="L3160" s="132" t="e">
        <v>#N/A</v>
      </c>
      <c r="M3160" s="132" t="e">
        <v>#N/A</v>
      </c>
      <c r="N3160" s="132" t="e">
        <v>#N/A</v>
      </c>
      <c r="R3160" s="132" t="e">
        <v>#N/A</v>
      </c>
      <c r="S3160" s="132" t="e">
        <v>#N/A</v>
      </c>
      <c r="T3160" s="132" t="e">
        <v>#N/A</v>
      </c>
      <c r="U3160" s="132" t="e">
        <v>#N/A</v>
      </c>
      <c r="V3160" s="132" t="e">
        <v>#N/A</v>
      </c>
      <c r="W3160" s="132" t="e">
        <v>#N/A</v>
      </c>
      <c r="X3160" s="132" t="e">
        <v>#N/A</v>
      </c>
      <c r="Y3160" s="132" t="e">
        <v>#N/A</v>
      </c>
      <c r="Z3160" s="132" t="e">
        <v>#N/A</v>
      </c>
      <c r="AA3160" s="132" t="e">
        <v>#N/A</v>
      </c>
      <c r="AB3160" s="132" t="e">
        <v>#N/A</v>
      </c>
      <c r="AC3160" s="132" t="e">
        <v>#N/A</v>
      </c>
      <c r="AD3160" s="132" t="e">
        <v>#N/A</v>
      </c>
      <c r="AE3160" s="132" t="e">
        <v>#N/A</v>
      </c>
      <c r="AF3160" s="132" t="e">
        <v>#N/A</v>
      </c>
    </row>
    <row r="3161" spans="1:32">
      <c r="A3161" s="129">
        <v>41120</v>
      </c>
      <c r="B3161" s="132" t="e">
        <v>#N/A</v>
      </c>
      <c r="C3161" s="132" t="e">
        <v>#N/A</v>
      </c>
      <c r="D3161" s="132" t="e">
        <v>#N/A</v>
      </c>
      <c r="E3161" s="132" t="e">
        <v>#N/A</v>
      </c>
      <c r="F3161" s="132" t="e">
        <v>#N/A</v>
      </c>
      <c r="G3161" s="132" t="e">
        <v>#N/A</v>
      </c>
      <c r="H3161" s="132" t="e">
        <v>#N/A</v>
      </c>
      <c r="I3161" s="132" t="e">
        <v>#N/A</v>
      </c>
      <c r="J3161" s="132" t="e">
        <v>#N/A</v>
      </c>
      <c r="K3161" s="132" t="e">
        <v>#N/A</v>
      </c>
      <c r="L3161" s="132" t="e">
        <v>#N/A</v>
      </c>
      <c r="M3161" s="132" t="e">
        <v>#N/A</v>
      </c>
      <c r="N3161" s="132" t="e">
        <v>#N/A</v>
      </c>
      <c r="R3161" s="132" t="e">
        <v>#N/A</v>
      </c>
      <c r="S3161" s="132" t="e">
        <v>#N/A</v>
      </c>
      <c r="T3161" s="132" t="e">
        <v>#N/A</v>
      </c>
      <c r="U3161" s="132" t="e">
        <v>#N/A</v>
      </c>
      <c r="V3161" s="132" t="e">
        <v>#N/A</v>
      </c>
      <c r="W3161" s="132" t="e">
        <v>#N/A</v>
      </c>
      <c r="X3161" s="132" t="e">
        <v>#N/A</v>
      </c>
      <c r="Y3161" s="132" t="e">
        <v>#N/A</v>
      </c>
      <c r="Z3161" s="132" t="e">
        <v>#N/A</v>
      </c>
      <c r="AA3161" s="132" t="e">
        <v>#N/A</v>
      </c>
      <c r="AB3161" s="132" t="e">
        <v>#N/A</v>
      </c>
      <c r="AC3161" s="132" t="e">
        <v>#N/A</v>
      </c>
      <c r="AD3161" s="132" t="e">
        <v>#N/A</v>
      </c>
      <c r="AE3161" s="132" t="e">
        <v>#N/A</v>
      </c>
      <c r="AF3161" s="132" t="e">
        <v>#N/A</v>
      </c>
    </row>
    <row r="3162" spans="1:32">
      <c r="A3162" s="129">
        <v>41121</v>
      </c>
      <c r="B3162" s="132">
        <v>1193227</v>
      </c>
      <c r="C3162" s="132">
        <v>120517</v>
      </c>
      <c r="D3162" s="132">
        <v>512569</v>
      </c>
      <c r="E3162" s="132">
        <v>109697</v>
      </c>
      <c r="F3162" s="132">
        <v>297025</v>
      </c>
      <c r="G3162" s="132">
        <v>1110453</v>
      </c>
      <c r="H3162" s="132">
        <v>33091</v>
      </c>
      <c r="I3162" s="132">
        <v>28413</v>
      </c>
      <c r="J3162" s="132">
        <v>35078</v>
      </c>
      <c r="K3162" s="132">
        <v>25748</v>
      </c>
      <c r="L3162" s="132">
        <v>9550</v>
      </c>
      <c r="M3162" s="132">
        <v>82774</v>
      </c>
      <c r="N3162" s="132">
        <v>1193227</v>
      </c>
      <c r="R3162" s="132">
        <v>155760</v>
      </c>
      <c r="S3162" s="132">
        <v>115500</v>
      </c>
      <c r="T3162" s="132">
        <v>186460</v>
      </c>
      <c r="U3162" s="132">
        <v>116079</v>
      </c>
      <c r="V3162" s="132">
        <v>7500</v>
      </c>
      <c r="W3162" s="132">
        <v>15200</v>
      </c>
      <c r="X3162" s="132">
        <v>58113</v>
      </c>
      <c r="Y3162" s="132">
        <v>24700</v>
      </c>
      <c r="Z3162" s="132">
        <v>16050</v>
      </c>
      <c r="AA3162" s="132">
        <v>28950</v>
      </c>
      <c r="AB3162" s="132">
        <v>0</v>
      </c>
      <c r="AC3162" s="132">
        <v>0</v>
      </c>
      <c r="AD3162" s="132">
        <v>0</v>
      </c>
      <c r="AE3162" s="132">
        <v>0</v>
      </c>
      <c r="AF3162" s="132">
        <v>7320</v>
      </c>
    </row>
    <row r="3163" spans="1:32">
      <c r="A3163" s="129">
        <v>41122</v>
      </c>
      <c r="B3163" s="132" t="e">
        <v>#N/A</v>
      </c>
      <c r="C3163" s="132" t="e">
        <v>#N/A</v>
      </c>
      <c r="D3163" s="132" t="e">
        <v>#N/A</v>
      </c>
      <c r="E3163" s="132" t="e">
        <v>#N/A</v>
      </c>
      <c r="F3163" s="132" t="e">
        <v>#N/A</v>
      </c>
      <c r="G3163" s="132" t="e">
        <v>#N/A</v>
      </c>
      <c r="H3163" s="132" t="e">
        <v>#N/A</v>
      </c>
      <c r="I3163" s="132" t="e">
        <v>#N/A</v>
      </c>
      <c r="J3163" s="132" t="e">
        <v>#N/A</v>
      </c>
      <c r="K3163" s="132" t="e">
        <v>#N/A</v>
      </c>
      <c r="L3163" s="132" t="e">
        <v>#N/A</v>
      </c>
      <c r="M3163" s="132" t="e">
        <v>#N/A</v>
      </c>
      <c r="N3163" s="132" t="e">
        <v>#N/A</v>
      </c>
      <c r="R3163" s="132" t="e">
        <v>#N/A</v>
      </c>
      <c r="S3163" s="132" t="e">
        <v>#N/A</v>
      </c>
      <c r="T3163" s="132" t="e">
        <v>#N/A</v>
      </c>
      <c r="U3163" s="132" t="e">
        <v>#N/A</v>
      </c>
      <c r="V3163" s="132" t="e">
        <v>#N/A</v>
      </c>
      <c r="W3163" s="132" t="e">
        <v>#N/A</v>
      </c>
      <c r="X3163" s="132" t="e">
        <v>#N/A</v>
      </c>
      <c r="Y3163" s="132" t="e">
        <v>#N/A</v>
      </c>
      <c r="Z3163" s="132" t="e">
        <v>#N/A</v>
      </c>
      <c r="AA3163" s="132" t="e">
        <v>#N/A</v>
      </c>
      <c r="AB3163" s="132" t="e">
        <v>#N/A</v>
      </c>
      <c r="AC3163" s="132" t="e">
        <v>#N/A</v>
      </c>
      <c r="AD3163" s="132" t="e">
        <v>#N/A</v>
      </c>
      <c r="AE3163" s="132" t="e">
        <v>#N/A</v>
      </c>
      <c r="AF3163" s="132" t="e">
        <v>#N/A</v>
      </c>
    </row>
    <row r="3164" spans="1:32">
      <c r="A3164" s="129">
        <v>41123</v>
      </c>
      <c r="B3164" s="132" t="e">
        <v>#N/A</v>
      </c>
      <c r="C3164" s="132" t="e">
        <v>#N/A</v>
      </c>
      <c r="D3164" s="132" t="e">
        <v>#N/A</v>
      </c>
      <c r="E3164" s="132" t="e">
        <v>#N/A</v>
      </c>
      <c r="F3164" s="132" t="e">
        <v>#N/A</v>
      </c>
      <c r="G3164" s="132" t="e">
        <v>#N/A</v>
      </c>
      <c r="H3164" s="132" t="e">
        <v>#N/A</v>
      </c>
      <c r="I3164" s="132" t="e">
        <v>#N/A</v>
      </c>
      <c r="J3164" s="132" t="e">
        <v>#N/A</v>
      </c>
      <c r="K3164" s="132" t="e">
        <v>#N/A</v>
      </c>
      <c r="L3164" s="132" t="e">
        <v>#N/A</v>
      </c>
      <c r="M3164" s="132" t="e">
        <v>#N/A</v>
      </c>
      <c r="N3164" s="132" t="e">
        <v>#N/A</v>
      </c>
      <c r="R3164" s="132" t="e">
        <v>#N/A</v>
      </c>
      <c r="S3164" s="132" t="e">
        <v>#N/A</v>
      </c>
      <c r="T3164" s="132" t="e">
        <v>#N/A</v>
      </c>
      <c r="U3164" s="132" t="e">
        <v>#N/A</v>
      </c>
      <c r="V3164" s="132" t="e">
        <v>#N/A</v>
      </c>
      <c r="W3164" s="132" t="e">
        <v>#N/A</v>
      </c>
      <c r="X3164" s="132" t="e">
        <v>#N/A</v>
      </c>
      <c r="Y3164" s="132" t="e">
        <v>#N/A</v>
      </c>
      <c r="Z3164" s="132" t="e">
        <v>#N/A</v>
      </c>
      <c r="AA3164" s="132" t="e">
        <v>#N/A</v>
      </c>
      <c r="AB3164" s="132" t="e">
        <v>#N/A</v>
      </c>
      <c r="AC3164" s="132" t="e">
        <v>#N/A</v>
      </c>
      <c r="AD3164" s="132" t="e">
        <v>#N/A</v>
      </c>
      <c r="AE3164" s="132" t="e">
        <v>#N/A</v>
      </c>
      <c r="AF3164" s="132" t="e">
        <v>#N/A</v>
      </c>
    </row>
    <row r="3165" spans="1:32">
      <c r="A3165" s="129">
        <v>41124</v>
      </c>
      <c r="B3165" s="132" t="e">
        <v>#N/A</v>
      </c>
      <c r="C3165" s="132" t="e">
        <v>#N/A</v>
      </c>
      <c r="D3165" s="132" t="e">
        <v>#N/A</v>
      </c>
      <c r="E3165" s="132" t="e">
        <v>#N/A</v>
      </c>
      <c r="F3165" s="132" t="e">
        <v>#N/A</v>
      </c>
      <c r="G3165" s="132" t="e">
        <v>#N/A</v>
      </c>
      <c r="H3165" s="132" t="e">
        <v>#N/A</v>
      </c>
      <c r="I3165" s="132" t="e">
        <v>#N/A</v>
      </c>
      <c r="J3165" s="132" t="e">
        <v>#N/A</v>
      </c>
      <c r="K3165" s="132" t="e">
        <v>#N/A</v>
      </c>
      <c r="L3165" s="132" t="e">
        <v>#N/A</v>
      </c>
      <c r="M3165" s="132" t="e">
        <v>#N/A</v>
      </c>
      <c r="N3165" s="132" t="e">
        <v>#N/A</v>
      </c>
      <c r="R3165" s="132" t="e">
        <v>#N/A</v>
      </c>
      <c r="S3165" s="132" t="e">
        <v>#N/A</v>
      </c>
      <c r="T3165" s="132" t="e">
        <v>#N/A</v>
      </c>
      <c r="U3165" s="132" t="e">
        <v>#N/A</v>
      </c>
      <c r="V3165" s="132" t="e">
        <v>#N/A</v>
      </c>
      <c r="W3165" s="132" t="e">
        <v>#N/A</v>
      </c>
      <c r="X3165" s="132" t="e">
        <v>#N/A</v>
      </c>
      <c r="Y3165" s="132" t="e">
        <v>#N/A</v>
      </c>
      <c r="Z3165" s="132" t="e">
        <v>#N/A</v>
      </c>
      <c r="AA3165" s="132" t="e">
        <v>#N/A</v>
      </c>
      <c r="AB3165" s="132" t="e">
        <v>#N/A</v>
      </c>
      <c r="AC3165" s="132" t="e">
        <v>#N/A</v>
      </c>
      <c r="AD3165" s="132" t="e">
        <v>#N/A</v>
      </c>
      <c r="AE3165" s="132" t="e">
        <v>#N/A</v>
      </c>
      <c r="AF3165" s="132" t="e">
        <v>#N/A</v>
      </c>
    </row>
    <row r="3166" spans="1:32">
      <c r="A3166" s="129">
        <v>41127</v>
      </c>
      <c r="B3166" s="132" t="e">
        <v>#N/A</v>
      </c>
      <c r="C3166" s="132" t="e">
        <v>#N/A</v>
      </c>
      <c r="D3166" s="132" t="e">
        <v>#N/A</v>
      </c>
      <c r="E3166" s="132" t="e">
        <v>#N/A</v>
      </c>
      <c r="F3166" s="132" t="e">
        <v>#N/A</v>
      </c>
      <c r="G3166" s="132" t="e">
        <v>#N/A</v>
      </c>
      <c r="H3166" s="132" t="e">
        <v>#N/A</v>
      </c>
      <c r="I3166" s="132" t="e">
        <v>#N/A</v>
      </c>
      <c r="J3166" s="132" t="e">
        <v>#N/A</v>
      </c>
      <c r="K3166" s="132" t="e">
        <v>#N/A</v>
      </c>
      <c r="L3166" s="132" t="e">
        <v>#N/A</v>
      </c>
      <c r="M3166" s="132" t="e">
        <v>#N/A</v>
      </c>
      <c r="N3166" s="132" t="e">
        <v>#N/A</v>
      </c>
      <c r="R3166" s="132" t="e">
        <v>#N/A</v>
      </c>
      <c r="S3166" s="132" t="e">
        <v>#N/A</v>
      </c>
      <c r="T3166" s="132" t="e">
        <v>#N/A</v>
      </c>
      <c r="U3166" s="132" t="e">
        <v>#N/A</v>
      </c>
      <c r="V3166" s="132" t="e">
        <v>#N/A</v>
      </c>
      <c r="W3166" s="132" t="e">
        <v>#N/A</v>
      </c>
      <c r="X3166" s="132" t="e">
        <v>#N/A</v>
      </c>
      <c r="Y3166" s="132" t="e">
        <v>#N/A</v>
      </c>
      <c r="Z3166" s="132" t="e">
        <v>#N/A</v>
      </c>
      <c r="AA3166" s="132" t="e">
        <v>#N/A</v>
      </c>
      <c r="AB3166" s="132" t="e">
        <v>#N/A</v>
      </c>
      <c r="AC3166" s="132" t="e">
        <v>#N/A</v>
      </c>
      <c r="AD3166" s="132" t="e">
        <v>#N/A</v>
      </c>
      <c r="AE3166" s="132" t="e">
        <v>#N/A</v>
      </c>
      <c r="AF3166" s="132" t="e">
        <v>#N/A</v>
      </c>
    </row>
    <row r="3167" spans="1:32">
      <c r="A3167" s="129">
        <v>41128</v>
      </c>
      <c r="B3167" s="132" t="e">
        <v>#N/A</v>
      </c>
      <c r="C3167" s="132" t="e">
        <v>#N/A</v>
      </c>
      <c r="D3167" s="132" t="e">
        <v>#N/A</v>
      </c>
      <c r="E3167" s="132" t="e">
        <v>#N/A</v>
      </c>
      <c r="F3167" s="132" t="e">
        <v>#N/A</v>
      </c>
      <c r="G3167" s="132" t="e">
        <v>#N/A</v>
      </c>
      <c r="H3167" s="132" t="e">
        <v>#N/A</v>
      </c>
      <c r="I3167" s="132" t="e">
        <v>#N/A</v>
      </c>
      <c r="J3167" s="132" t="e">
        <v>#N/A</v>
      </c>
      <c r="K3167" s="132" t="e">
        <v>#N/A</v>
      </c>
      <c r="L3167" s="132" t="e">
        <v>#N/A</v>
      </c>
      <c r="M3167" s="132" t="e">
        <v>#N/A</v>
      </c>
      <c r="N3167" s="132" t="e">
        <v>#N/A</v>
      </c>
      <c r="R3167" s="132" t="e">
        <v>#N/A</v>
      </c>
      <c r="S3167" s="132" t="e">
        <v>#N/A</v>
      </c>
      <c r="T3167" s="132" t="e">
        <v>#N/A</v>
      </c>
      <c r="U3167" s="132" t="e">
        <v>#N/A</v>
      </c>
      <c r="V3167" s="132" t="e">
        <v>#N/A</v>
      </c>
      <c r="W3167" s="132" t="e">
        <v>#N/A</v>
      </c>
      <c r="X3167" s="132" t="e">
        <v>#N/A</v>
      </c>
      <c r="Y3167" s="132" t="e">
        <v>#N/A</v>
      </c>
      <c r="Z3167" s="132" t="e">
        <v>#N/A</v>
      </c>
      <c r="AA3167" s="132" t="e">
        <v>#N/A</v>
      </c>
      <c r="AB3167" s="132" t="e">
        <v>#N/A</v>
      </c>
      <c r="AC3167" s="132" t="e">
        <v>#N/A</v>
      </c>
      <c r="AD3167" s="132" t="e">
        <v>#N/A</v>
      </c>
      <c r="AE3167" s="132" t="e">
        <v>#N/A</v>
      </c>
      <c r="AF3167" s="132" t="e">
        <v>#N/A</v>
      </c>
    </row>
    <row r="3168" spans="1:32">
      <c r="A3168" s="129">
        <v>41129</v>
      </c>
      <c r="B3168" s="132" t="e">
        <v>#N/A</v>
      </c>
      <c r="C3168" s="132" t="e">
        <v>#N/A</v>
      </c>
      <c r="D3168" s="132" t="e">
        <v>#N/A</v>
      </c>
      <c r="E3168" s="132" t="e">
        <v>#N/A</v>
      </c>
      <c r="F3168" s="132" t="e">
        <v>#N/A</v>
      </c>
      <c r="G3168" s="132" t="e">
        <v>#N/A</v>
      </c>
      <c r="H3168" s="132" t="e">
        <v>#N/A</v>
      </c>
      <c r="I3168" s="132" t="e">
        <v>#N/A</v>
      </c>
      <c r="J3168" s="132" t="e">
        <v>#N/A</v>
      </c>
      <c r="K3168" s="132" t="e">
        <v>#N/A</v>
      </c>
      <c r="L3168" s="132" t="e">
        <v>#N/A</v>
      </c>
      <c r="M3168" s="132" t="e">
        <v>#N/A</v>
      </c>
      <c r="N3168" s="132" t="e">
        <v>#N/A</v>
      </c>
      <c r="R3168" s="132" t="e">
        <v>#N/A</v>
      </c>
      <c r="S3168" s="132" t="e">
        <v>#N/A</v>
      </c>
      <c r="T3168" s="132" t="e">
        <v>#N/A</v>
      </c>
      <c r="U3168" s="132" t="e">
        <v>#N/A</v>
      </c>
      <c r="V3168" s="132" t="e">
        <v>#N/A</v>
      </c>
      <c r="W3168" s="132" t="e">
        <v>#N/A</v>
      </c>
      <c r="X3168" s="132" t="e">
        <v>#N/A</v>
      </c>
      <c r="Y3168" s="132" t="e">
        <v>#N/A</v>
      </c>
      <c r="Z3168" s="132" t="e">
        <v>#N/A</v>
      </c>
      <c r="AA3168" s="132" t="e">
        <v>#N/A</v>
      </c>
      <c r="AB3168" s="132" t="e">
        <v>#N/A</v>
      </c>
      <c r="AC3168" s="132" t="e">
        <v>#N/A</v>
      </c>
      <c r="AD3168" s="132" t="e">
        <v>#N/A</v>
      </c>
      <c r="AE3168" s="132" t="e">
        <v>#N/A</v>
      </c>
      <c r="AF3168" s="132" t="e">
        <v>#N/A</v>
      </c>
    </row>
    <row r="3169" spans="1:32">
      <c r="A3169" s="129">
        <v>41130</v>
      </c>
      <c r="B3169" s="132" t="e">
        <v>#N/A</v>
      </c>
      <c r="C3169" s="132" t="e">
        <v>#N/A</v>
      </c>
      <c r="D3169" s="132" t="e">
        <v>#N/A</v>
      </c>
      <c r="E3169" s="132" t="e">
        <v>#N/A</v>
      </c>
      <c r="F3169" s="132" t="e">
        <v>#N/A</v>
      </c>
      <c r="G3169" s="132" t="e">
        <v>#N/A</v>
      </c>
      <c r="H3169" s="132" t="e">
        <v>#N/A</v>
      </c>
      <c r="I3169" s="132" t="e">
        <v>#N/A</v>
      </c>
      <c r="J3169" s="132" t="e">
        <v>#N/A</v>
      </c>
      <c r="K3169" s="132" t="e">
        <v>#N/A</v>
      </c>
      <c r="L3169" s="132" t="e">
        <v>#N/A</v>
      </c>
      <c r="M3169" s="132" t="e">
        <v>#N/A</v>
      </c>
      <c r="N3169" s="132" t="e">
        <v>#N/A</v>
      </c>
      <c r="R3169" s="132" t="e">
        <v>#N/A</v>
      </c>
      <c r="S3169" s="132" t="e">
        <v>#N/A</v>
      </c>
      <c r="T3169" s="132" t="e">
        <v>#N/A</v>
      </c>
      <c r="U3169" s="132" t="e">
        <v>#N/A</v>
      </c>
      <c r="V3169" s="132" t="e">
        <v>#N/A</v>
      </c>
      <c r="W3169" s="132" t="e">
        <v>#N/A</v>
      </c>
      <c r="X3169" s="132" t="e">
        <v>#N/A</v>
      </c>
      <c r="Y3169" s="132" t="e">
        <v>#N/A</v>
      </c>
      <c r="Z3169" s="132" t="e">
        <v>#N/A</v>
      </c>
      <c r="AA3169" s="132" t="e">
        <v>#N/A</v>
      </c>
      <c r="AB3169" s="132" t="e">
        <v>#N/A</v>
      </c>
      <c r="AC3169" s="132" t="e">
        <v>#N/A</v>
      </c>
      <c r="AD3169" s="132" t="e">
        <v>#N/A</v>
      </c>
      <c r="AE3169" s="132" t="e">
        <v>#N/A</v>
      </c>
      <c r="AF3169" s="132" t="e">
        <v>#N/A</v>
      </c>
    </row>
    <row r="3170" spans="1:32">
      <c r="A3170" s="129">
        <v>41131</v>
      </c>
      <c r="B3170" s="132">
        <v>354614</v>
      </c>
      <c r="C3170" s="132">
        <v>43296</v>
      </c>
      <c r="D3170" s="132">
        <v>132071</v>
      </c>
      <c r="E3170" s="132">
        <v>45378</v>
      </c>
      <c r="F3170" s="132">
        <v>71550</v>
      </c>
      <c r="G3170" s="132">
        <v>304995</v>
      </c>
      <c r="H3170" s="132">
        <v>17741</v>
      </c>
      <c r="I3170" s="132">
        <v>20538</v>
      </c>
      <c r="J3170" s="132">
        <v>6000</v>
      </c>
      <c r="K3170" s="132">
        <v>5000</v>
      </c>
      <c r="L3170" s="132">
        <v>0</v>
      </c>
      <c r="M3170" s="132">
        <v>49619</v>
      </c>
      <c r="N3170" s="132">
        <v>354614</v>
      </c>
      <c r="R3170" s="132">
        <v>40297</v>
      </c>
      <c r="S3170" s="132">
        <v>10700</v>
      </c>
      <c r="T3170" s="132">
        <v>62850</v>
      </c>
      <c r="U3170" s="132">
        <v>60159</v>
      </c>
      <c r="V3170" s="132">
        <v>1000</v>
      </c>
      <c r="W3170" s="132">
        <v>0</v>
      </c>
      <c r="X3170" s="132">
        <v>18354</v>
      </c>
      <c r="Y3170" s="132">
        <v>19000</v>
      </c>
      <c r="Z3170" s="132">
        <v>950</v>
      </c>
      <c r="AA3170" s="132">
        <v>8250</v>
      </c>
      <c r="AB3170" s="132">
        <v>0</v>
      </c>
      <c r="AC3170" s="132">
        <v>0</v>
      </c>
      <c r="AD3170" s="132">
        <v>0</v>
      </c>
      <c r="AE3170" s="132">
        <v>0</v>
      </c>
      <c r="AF3170" s="132">
        <v>0</v>
      </c>
    </row>
    <row r="3171" spans="1:32">
      <c r="A3171" s="129">
        <v>41134</v>
      </c>
      <c r="B3171" s="132" t="e">
        <v>#N/A</v>
      </c>
      <c r="C3171" s="132" t="e">
        <v>#N/A</v>
      </c>
      <c r="D3171" s="132" t="e">
        <v>#N/A</v>
      </c>
      <c r="E3171" s="132" t="e">
        <v>#N/A</v>
      </c>
      <c r="F3171" s="132" t="e">
        <v>#N/A</v>
      </c>
      <c r="G3171" s="132" t="e">
        <v>#N/A</v>
      </c>
      <c r="H3171" s="132" t="e">
        <v>#N/A</v>
      </c>
      <c r="I3171" s="132" t="e">
        <v>#N/A</v>
      </c>
      <c r="J3171" s="132" t="e">
        <v>#N/A</v>
      </c>
      <c r="K3171" s="132" t="e">
        <v>#N/A</v>
      </c>
      <c r="L3171" s="132" t="e">
        <v>#N/A</v>
      </c>
      <c r="M3171" s="132" t="e">
        <v>#N/A</v>
      </c>
      <c r="N3171" s="132" t="e">
        <v>#N/A</v>
      </c>
      <c r="R3171" s="132" t="e">
        <v>#N/A</v>
      </c>
      <c r="S3171" s="132" t="e">
        <v>#N/A</v>
      </c>
      <c r="T3171" s="132" t="e">
        <v>#N/A</v>
      </c>
      <c r="U3171" s="132" t="e">
        <v>#N/A</v>
      </c>
      <c r="V3171" s="132" t="e">
        <v>#N/A</v>
      </c>
      <c r="W3171" s="132" t="e">
        <v>#N/A</v>
      </c>
      <c r="X3171" s="132" t="e">
        <v>#N/A</v>
      </c>
      <c r="Y3171" s="132" t="e">
        <v>#N/A</v>
      </c>
      <c r="Z3171" s="132" t="e">
        <v>#N/A</v>
      </c>
      <c r="AA3171" s="132" t="e">
        <v>#N/A</v>
      </c>
      <c r="AB3171" s="132" t="e">
        <v>#N/A</v>
      </c>
      <c r="AC3171" s="132" t="e">
        <v>#N/A</v>
      </c>
      <c r="AD3171" s="132" t="e">
        <v>#N/A</v>
      </c>
      <c r="AE3171" s="132" t="e">
        <v>#N/A</v>
      </c>
      <c r="AF3171" s="132" t="e">
        <v>#N/A</v>
      </c>
    </row>
    <row r="3172" spans="1:32">
      <c r="A3172" s="129">
        <v>41135</v>
      </c>
      <c r="B3172" s="132" t="e">
        <v>#N/A</v>
      </c>
      <c r="C3172" s="132" t="e">
        <v>#N/A</v>
      </c>
      <c r="D3172" s="132" t="e">
        <v>#N/A</v>
      </c>
      <c r="E3172" s="132" t="e">
        <v>#N/A</v>
      </c>
      <c r="F3172" s="132" t="e">
        <v>#N/A</v>
      </c>
      <c r="G3172" s="132" t="e">
        <v>#N/A</v>
      </c>
      <c r="H3172" s="132" t="e">
        <v>#N/A</v>
      </c>
      <c r="I3172" s="132" t="e">
        <v>#N/A</v>
      </c>
      <c r="J3172" s="132" t="e">
        <v>#N/A</v>
      </c>
      <c r="K3172" s="132" t="e">
        <v>#N/A</v>
      </c>
      <c r="L3172" s="132" t="e">
        <v>#N/A</v>
      </c>
      <c r="M3172" s="132" t="e">
        <v>#N/A</v>
      </c>
      <c r="N3172" s="132" t="e">
        <v>#N/A</v>
      </c>
      <c r="R3172" s="132" t="e">
        <v>#N/A</v>
      </c>
      <c r="S3172" s="132" t="e">
        <v>#N/A</v>
      </c>
      <c r="T3172" s="132" t="e">
        <v>#N/A</v>
      </c>
      <c r="U3172" s="132" t="e">
        <v>#N/A</v>
      </c>
      <c r="V3172" s="132" t="e">
        <v>#N/A</v>
      </c>
      <c r="W3172" s="132" t="e">
        <v>#N/A</v>
      </c>
      <c r="X3172" s="132" t="e">
        <v>#N/A</v>
      </c>
      <c r="Y3172" s="132" t="e">
        <v>#N/A</v>
      </c>
      <c r="Z3172" s="132" t="e">
        <v>#N/A</v>
      </c>
      <c r="AA3172" s="132" t="e">
        <v>#N/A</v>
      </c>
      <c r="AB3172" s="132" t="e">
        <v>#N/A</v>
      </c>
      <c r="AC3172" s="132" t="e">
        <v>#N/A</v>
      </c>
      <c r="AD3172" s="132" t="e">
        <v>#N/A</v>
      </c>
      <c r="AE3172" s="132" t="e">
        <v>#N/A</v>
      </c>
      <c r="AF3172" s="132" t="e">
        <v>#N/A</v>
      </c>
    </row>
    <row r="3173" spans="1:32">
      <c r="A3173" s="129">
        <v>41136</v>
      </c>
      <c r="B3173" s="132">
        <v>588749</v>
      </c>
      <c r="C3173" s="132">
        <v>59292</v>
      </c>
      <c r="D3173" s="132">
        <v>216181</v>
      </c>
      <c r="E3173" s="132">
        <v>73328</v>
      </c>
      <c r="F3173" s="132">
        <v>144450</v>
      </c>
      <c r="G3173" s="132">
        <v>518551</v>
      </c>
      <c r="H3173" s="132">
        <v>21691</v>
      </c>
      <c r="I3173" s="132">
        <v>27167</v>
      </c>
      <c r="J3173" s="132">
        <v>13620</v>
      </c>
      <c r="K3173" s="132">
        <v>5930</v>
      </c>
      <c r="L3173" s="132">
        <v>0</v>
      </c>
      <c r="M3173" s="132">
        <v>70198</v>
      </c>
      <c r="N3173" s="132">
        <v>588749</v>
      </c>
      <c r="R3173" s="132">
        <v>74907</v>
      </c>
      <c r="S3173" s="132">
        <v>24450</v>
      </c>
      <c r="T3173" s="132">
        <v>129900</v>
      </c>
      <c r="U3173" s="132">
        <v>75674</v>
      </c>
      <c r="V3173" s="132">
        <v>1000</v>
      </c>
      <c r="W3173" s="132">
        <v>0</v>
      </c>
      <c r="X3173" s="132">
        <v>35765</v>
      </c>
      <c r="Y3173" s="132">
        <v>19000</v>
      </c>
      <c r="Z3173" s="132">
        <v>950</v>
      </c>
      <c r="AA3173" s="132">
        <v>8250</v>
      </c>
      <c r="AB3173" s="132">
        <v>0</v>
      </c>
      <c r="AC3173" s="132">
        <v>0</v>
      </c>
      <c r="AD3173" s="132">
        <v>0</v>
      </c>
      <c r="AE3173" s="132">
        <v>0</v>
      </c>
      <c r="AF3173" s="132">
        <v>0</v>
      </c>
    </row>
    <row r="3174" spans="1:32">
      <c r="A3174" s="129">
        <v>41137</v>
      </c>
      <c r="B3174" s="132" t="e">
        <v>#N/A</v>
      </c>
      <c r="C3174" s="132" t="e">
        <v>#N/A</v>
      </c>
      <c r="D3174" s="132" t="e">
        <v>#N/A</v>
      </c>
      <c r="E3174" s="132" t="e">
        <v>#N/A</v>
      </c>
      <c r="F3174" s="132" t="e">
        <v>#N/A</v>
      </c>
      <c r="G3174" s="132" t="e">
        <v>#N/A</v>
      </c>
      <c r="H3174" s="132" t="e">
        <v>#N/A</v>
      </c>
      <c r="I3174" s="132" t="e">
        <v>#N/A</v>
      </c>
      <c r="J3174" s="132" t="e">
        <v>#N/A</v>
      </c>
      <c r="K3174" s="132" t="e">
        <v>#N/A</v>
      </c>
      <c r="L3174" s="132" t="e">
        <v>#N/A</v>
      </c>
      <c r="M3174" s="132" t="e">
        <v>#N/A</v>
      </c>
      <c r="N3174" s="132" t="e">
        <v>#N/A</v>
      </c>
      <c r="R3174" s="132" t="e">
        <v>#N/A</v>
      </c>
      <c r="S3174" s="132" t="e">
        <v>#N/A</v>
      </c>
      <c r="T3174" s="132" t="e">
        <v>#N/A</v>
      </c>
      <c r="U3174" s="132" t="e">
        <v>#N/A</v>
      </c>
      <c r="V3174" s="132" t="e">
        <v>#N/A</v>
      </c>
      <c r="W3174" s="132" t="e">
        <v>#N/A</v>
      </c>
      <c r="X3174" s="132" t="e">
        <v>#N/A</v>
      </c>
      <c r="Y3174" s="132" t="e">
        <v>#N/A</v>
      </c>
      <c r="Z3174" s="132" t="e">
        <v>#N/A</v>
      </c>
      <c r="AA3174" s="132" t="e">
        <v>#N/A</v>
      </c>
      <c r="AB3174" s="132" t="e">
        <v>#N/A</v>
      </c>
      <c r="AC3174" s="132" t="e">
        <v>#N/A</v>
      </c>
      <c r="AD3174" s="132" t="e">
        <v>#N/A</v>
      </c>
      <c r="AE3174" s="132" t="e">
        <v>#N/A</v>
      </c>
      <c r="AF3174" s="132" t="e">
        <v>#N/A</v>
      </c>
    </row>
    <row r="3175" spans="1:32">
      <c r="A3175" s="129">
        <v>41138</v>
      </c>
      <c r="B3175" s="132" t="e">
        <v>#N/A</v>
      </c>
      <c r="C3175" s="132" t="e">
        <v>#N/A</v>
      </c>
      <c r="D3175" s="132" t="e">
        <v>#N/A</v>
      </c>
      <c r="E3175" s="132" t="e">
        <v>#N/A</v>
      </c>
      <c r="F3175" s="132" t="e">
        <v>#N/A</v>
      </c>
      <c r="G3175" s="132" t="e">
        <v>#N/A</v>
      </c>
      <c r="H3175" s="132" t="e">
        <v>#N/A</v>
      </c>
      <c r="I3175" s="132" t="e">
        <v>#N/A</v>
      </c>
      <c r="J3175" s="132" t="e">
        <v>#N/A</v>
      </c>
      <c r="K3175" s="132" t="e">
        <v>#N/A</v>
      </c>
      <c r="L3175" s="132" t="e">
        <v>#N/A</v>
      </c>
      <c r="M3175" s="132" t="e">
        <v>#N/A</v>
      </c>
      <c r="N3175" s="132" t="e">
        <v>#N/A</v>
      </c>
      <c r="R3175" s="132" t="e">
        <v>#N/A</v>
      </c>
      <c r="S3175" s="132" t="e">
        <v>#N/A</v>
      </c>
      <c r="T3175" s="132" t="e">
        <v>#N/A</v>
      </c>
      <c r="U3175" s="132" t="e">
        <v>#N/A</v>
      </c>
      <c r="V3175" s="132" t="e">
        <v>#N/A</v>
      </c>
      <c r="W3175" s="132" t="e">
        <v>#N/A</v>
      </c>
      <c r="X3175" s="132" t="e">
        <v>#N/A</v>
      </c>
      <c r="Y3175" s="132" t="e">
        <v>#N/A</v>
      </c>
      <c r="Z3175" s="132" t="e">
        <v>#N/A</v>
      </c>
      <c r="AA3175" s="132" t="e">
        <v>#N/A</v>
      </c>
      <c r="AB3175" s="132" t="e">
        <v>#N/A</v>
      </c>
      <c r="AC3175" s="132" t="e">
        <v>#N/A</v>
      </c>
      <c r="AD3175" s="132" t="e">
        <v>#N/A</v>
      </c>
      <c r="AE3175" s="132" t="e">
        <v>#N/A</v>
      </c>
      <c r="AF3175" s="132" t="e">
        <v>#N/A</v>
      </c>
    </row>
    <row r="3176" spans="1:32">
      <c r="A3176" s="129">
        <v>41141</v>
      </c>
      <c r="B3176" s="132">
        <v>798431</v>
      </c>
      <c r="C3176" s="132">
        <v>81408</v>
      </c>
      <c r="D3176" s="132">
        <v>300871</v>
      </c>
      <c r="E3176" s="132">
        <v>91878</v>
      </c>
      <c r="F3176" s="132">
        <v>200196</v>
      </c>
      <c r="G3176" s="132">
        <v>718183</v>
      </c>
      <c r="H3176" s="132">
        <v>24991</v>
      </c>
      <c r="I3176" s="132">
        <v>32717</v>
      </c>
      <c r="J3176" s="132">
        <v>26610</v>
      </c>
      <c r="K3176" s="132">
        <v>9480</v>
      </c>
      <c r="L3176" s="132">
        <v>600</v>
      </c>
      <c r="M3176" s="132">
        <v>80248</v>
      </c>
      <c r="N3176" s="132">
        <v>798431</v>
      </c>
      <c r="R3176" s="132">
        <v>103607</v>
      </c>
      <c r="S3176" s="132">
        <v>33800</v>
      </c>
      <c r="T3176" s="132">
        <v>153900</v>
      </c>
      <c r="U3176" s="132">
        <v>106880</v>
      </c>
      <c r="V3176" s="132">
        <v>10260</v>
      </c>
      <c r="W3176" s="132">
        <v>0</v>
      </c>
      <c r="X3176" s="132">
        <v>46815</v>
      </c>
      <c r="Y3176" s="132">
        <v>19300</v>
      </c>
      <c r="Z3176" s="132">
        <v>8450</v>
      </c>
      <c r="AA3176" s="132">
        <v>16250</v>
      </c>
      <c r="AB3176" s="132">
        <v>0</v>
      </c>
      <c r="AC3176" s="132">
        <v>0</v>
      </c>
      <c r="AD3176" s="132">
        <v>0</v>
      </c>
      <c r="AE3176" s="132">
        <v>13250</v>
      </c>
      <c r="AF3176" s="132">
        <v>0</v>
      </c>
    </row>
    <row r="3177" spans="1:32">
      <c r="A3177" s="129">
        <v>41142</v>
      </c>
      <c r="B3177" s="132" t="e">
        <v>#N/A</v>
      </c>
      <c r="C3177" s="132" t="e">
        <v>#N/A</v>
      </c>
      <c r="D3177" s="132" t="e">
        <v>#N/A</v>
      </c>
      <c r="E3177" s="132" t="e">
        <v>#N/A</v>
      </c>
      <c r="F3177" s="132" t="e">
        <v>#N/A</v>
      </c>
      <c r="G3177" s="132" t="e">
        <v>#N/A</v>
      </c>
      <c r="H3177" s="132" t="e">
        <v>#N/A</v>
      </c>
      <c r="I3177" s="132" t="e">
        <v>#N/A</v>
      </c>
      <c r="J3177" s="132" t="e">
        <v>#N/A</v>
      </c>
      <c r="K3177" s="132" t="e">
        <v>#N/A</v>
      </c>
      <c r="L3177" s="132" t="e">
        <v>#N/A</v>
      </c>
      <c r="M3177" s="132" t="e">
        <v>#N/A</v>
      </c>
      <c r="N3177" s="132" t="e">
        <v>#N/A</v>
      </c>
      <c r="R3177" s="132" t="e">
        <v>#N/A</v>
      </c>
      <c r="S3177" s="132" t="e">
        <v>#N/A</v>
      </c>
      <c r="T3177" s="132" t="e">
        <v>#N/A</v>
      </c>
      <c r="U3177" s="132" t="e">
        <v>#N/A</v>
      </c>
      <c r="V3177" s="132" t="e">
        <v>#N/A</v>
      </c>
      <c r="W3177" s="132" t="e">
        <v>#N/A</v>
      </c>
      <c r="X3177" s="132" t="e">
        <v>#N/A</v>
      </c>
      <c r="Y3177" s="132" t="e">
        <v>#N/A</v>
      </c>
      <c r="Z3177" s="132" t="e">
        <v>#N/A</v>
      </c>
      <c r="AA3177" s="132" t="e">
        <v>#N/A</v>
      </c>
      <c r="AB3177" s="132" t="e">
        <v>#N/A</v>
      </c>
      <c r="AC3177" s="132" t="e">
        <v>#N/A</v>
      </c>
      <c r="AD3177" s="132" t="e">
        <v>#N/A</v>
      </c>
      <c r="AE3177" s="132" t="e">
        <v>#N/A</v>
      </c>
      <c r="AF3177" s="132" t="e">
        <v>#N/A</v>
      </c>
    </row>
    <row r="3178" spans="1:32">
      <c r="A3178" s="129">
        <v>41143</v>
      </c>
      <c r="B3178" s="132" t="e">
        <v>#N/A</v>
      </c>
      <c r="C3178" s="132" t="e">
        <v>#N/A</v>
      </c>
      <c r="D3178" s="132" t="e">
        <v>#N/A</v>
      </c>
      <c r="E3178" s="132" t="e">
        <v>#N/A</v>
      </c>
      <c r="F3178" s="132" t="e">
        <v>#N/A</v>
      </c>
      <c r="G3178" s="132" t="e">
        <v>#N/A</v>
      </c>
      <c r="H3178" s="132" t="e">
        <v>#N/A</v>
      </c>
      <c r="I3178" s="132" t="e">
        <v>#N/A</v>
      </c>
      <c r="J3178" s="132" t="e">
        <v>#N/A</v>
      </c>
      <c r="K3178" s="132" t="e">
        <v>#N/A</v>
      </c>
      <c r="L3178" s="132" t="e">
        <v>#N/A</v>
      </c>
      <c r="M3178" s="132" t="e">
        <v>#N/A</v>
      </c>
      <c r="N3178" s="132" t="e">
        <v>#N/A</v>
      </c>
      <c r="R3178" s="132" t="e">
        <v>#N/A</v>
      </c>
      <c r="S3178" s="132" t="e">
        <v>#N/A</v>
      </c>
      <c r="T3178" s="132" t="e">
        <v>#N/A</v>
      </c>
      <c r="U3178" s="132" t="e">
        <v>#N/A</v>
      </c>
      <c r="V3178" s="132" t="e">
        <v>#N/A</v>
      </c>
      <c r="W3178" s="132" t="e">
        <v>#N/A</v>
      </c>
      <c r="X3178" s="132" t="e">
        <v>#N/A</v>
      </c>
      <c r="Y3178" s="132" t="e">
        <v>#N/A</v>
      </c>
      <c r="Z3178" s="132" t="e">
        <v>#N/A</v>
      </c>
      <c r="AA3178" s="132" t="e">
        <v>#N/A</v>
      </c>
      <c r="AB3178" s="132" t="e">
        <v>#N/A</v>
      </c>
      <c r="AC3178" s="132" t="e">
        <v>#N/A</v>
      </c>
      <c r="AD3178" s="132" t="e">
        <v>#N/A</v>
      </c>
      <c r="AE3178" s="132" t="e">
        <v>#N/A</v>
      </c>
      <c r="AF3178" s="132" t="e">
        <v>#N/A</v>
      </c>
    </row>
    <row r="3179" spans="1:32">
      <c r="A3179" s="129">
        <v>41144</v>
      </c>
      <c r="B3179" s="132" t="e">
        <v>#N/A</v>
      </c>
      <c r="C3179" s="132" t="e">
        <v>#N/A</v>
      </c>
      <c r="D3179" s="132" t="e">
        <v>#N/A</v>
      </c>
      <c r="E3179" s="132" t="e">
        <v>#N/A</v>
      </c>
      <c r="F3179" s="132" t="e">
        <v>#N/A</v>
      </c>
      <c r="G3179" s="132" t="e">
        <v>#N/A</v>
      </c>
      <c r="H3179" s="132" t="e">
        <v>#N/A</v>
      </c>
      <c r="I3179" s="132" t="e">
        <v>#N/A</v>
      </c>
      <c r="J3179" s="132" t="e">
        <v>#N/A</v>
      </c>
      <c r="K3179" s="132" t="e">
        <v>#N/A</v>
      </c>
      <c r="L3179" s="132" t="e">
        <v>#N/A</v>
      </c>
      <c r="M3179" s="132" t="e">
        <v>#N/A</v>
      </c>
      <c r="N3179" s="132" t="e">
        <v>#N/A</v>
      </c>
      <c r="R3179" s="132" t="e">
        <v>#N/A</v>
      </c>
      <c r="S3179" s="132" t="e">
        <v>#N/A</v>
      </c>
      <c r="T3179" s="132" t="e">
        <v>#N/A</v>
      </c>
      <c r="U3179" s="132" t="e">
        <v>#N/A</v>
      </c>
      <c r="V3179" s="132" t="e">
        <v>#N/A</v>
      </c>
      <c r="W3179" s="132" t="e">
        <v>#N/A</v>
      </c>
      <c r="X3179" s="132" t="e">
        <v>#N/A</v>
      </c>
      <c r="Y3179" s="132" t="e">
        <v>#N/A</v>
      </c>
      <c r="Z3179" s="132" t="e">
        <v>#N/A</v>
      </c>
      <c r="AA3179" s="132" t="e">
        <v>#N/A</v>
      </c>
      <c r="AB3179" s="132" t="e">
        <v>#N/A</v>
      </c>
      <c r="AC3179" s="132" t="e">
        <v>#N/A</v>
      </c>
      <c r="AD3179" s="132" t="e">
        <v>#N/A</v>
      </c>
      <c r="AE3179" s="132" t="e">
        <v>#N/A</v>
      </c>
      <c r="AF3179" s="132" t="e">
        <v>#N/A</v>
      </c>
    </row>
    <row r="3180" spans="1:32">
      <c r="A3180" s="129">
        <v>41145</v>
      </c>
      <c r="B3180" s="132" t="e">
        <v>#N/A</v>
      </c>
      <c r="C3180" s="132" t="e">
        <v>#N/A</v>
      </c>
      <c r="D3180" s="132" t="e">
        <v>#N/A</v>
      </c>
      <c r="E3180" s="132" t="e">
        <v>#N/A</v>
      </c>
      <c r="F3180" s="132" t="e">
        <v>#N/A</v>
      </c>
      <c r="G3180" s="132" t="e">
        <v>#N/A</v>
      </c>
      <c r="H3180" s="132" t="e">
        <v>#N/A</v>
      </c>
      <c r="I3180" s="132" t="e">
        <v>#N/A</v>
      </c>
      <c r="J3180" s="132" t="e">
        <v>#N/A</v>
      </c>
      <c r="K3180" s="132" t="e">
        <v>#N/A</v>
      </c>
      <c r="L3180" s="132" t="e">
        <v>#N/A</v>
      </c>
      <c r="M3180" s="132" t="e">
        <v>#N/A</v>
      </c>
      <c r="N3180" s="132" t="e">
        <v>#N/A</v>
      </c>
      <c r="R3180" s="132" t="e">
        <v>#N/A</v>
      </c>
      <c r="S3180" s="132" t="e">
        <v>#N/A</v>
      </c>
      <c r="T3180" s="132" t="e">
        <v>#N/A</v>
      </c>
      <c r="U3180" s="132" t="e">
        <v>#N/A</v>
      </c>
      <c r="V3180" s="132" t="e">
        <v>#N/A</v>
      </c>
      <c r="W3180" s="132" t="e">
        <v>#N/A</v>
      </c>
      <c r="X3180" s="132" t="e">
        <v>#N/A</v>
      </c>
      <c r="Y3180" s="132" t="e">
        <v>#N/A</v>
      </c>
      <c r="Z3180" s="132" t="e">
        <v>#N/A</v>
      </c>
      <c r="AA3180" s="132" t="e">
        <v>#N/A</v>
      </c>
      <c r="AB3180" s="132" t="e">
        <v>#N/A</v>
      </c>
      <c r="AC3180" s="132" t="e">
        <v>#N/A</v>
      </c>
      <c r="AD3180" s="132" t="e">
        <v>#N/A</v>
      </c>
      <c r="AE3180" s="132" t="e">
        <v>#N/A</v>
      </c>
      <c r="AF3180" s="132" t="e">
        <v>#N/A</v>
      </c>
    </row>
    <row r="3181" spans="1:32">
      <c r="A3181" s="129">
        <v>41148</v>
      </c>
      <c r="B3181" s="132" t="e">
        <v>#N/A</v>
      </c>
      <c r="C3181" s="132" t="e">
        <v>#N/A</v>
      </c>
      <c r="D3181" s="132" t="e">
        <v>#N/A</v>
      </c>
      <c r="E3181" s="132" t="e">
        <v>#N/A</v>
      </c>
      <c r="F3181" s="132" t="e">
        <v>#N/A</v>
      </c>
      <c r="G3181" s="132" t="e">
        <v>#N/A</v>
      </c>
      <c r="H3181" s="132" t="e">
        <v>#N/A</v>
      </c>
      <c r="I3181" s="132" t="e">
        <v>#N/A</v>
      </c>
      <c r="J3181" s="132" t="e">
        <v>#N/A</v>
      </c>
      <c r="K3181" s="132" t="e">
        <v>#N/A</v>
      </c>
      <c r="L3181" s="132" t="e">
        <v>#N/A</v>
      </c>
      <c r="M3181" s="132" t="e">
        <v>#N/A</v>
      </c>
      <c r="N3181" s="132" t="e">
        <v>#N/A</v>
      </c>
      <c r="R3181" s="132" t="e">
        <v>#N/A</v>
      </c>
      <c r="S3181" s="132" t="e">
        <v>#N/A</v>
      </c>
      <c r="T3181" s="132" t="e">
        <v>#N/A</v>
      </c>
      <c r="U3181" s="132" t="e">
        <v>#N/A</v>
      </c>
      <c r="V3181" s="132" t="e">
        <v>#N/A</v>
      </c>
      <c r="W3181" s="132" t="e">
        <v>#N/A</v>
      </c>
      <c r="X3181" s="132" t="e">
        <v>#N/A</v>
      </c>
      <c r="Y3181" s="132" t="e">
        <v>#N/A</v>
      </c>
      <c r="Z3181" s="132" t="e">
        <v>#N/A</v>
      </c>
      <c r="AA3181" s="132" t="e">
        <v>#N/A</v>
      </c>
      <c r="AB3181" s="132" t="e">
        <v>#N/A</v>
      </c>
      <c r="AC3181" s="132" t="e">
        <v>#N/A</v>
      </c>
      <c r="AD3181" s="132" t="e">
        <v>#N/A</v>
      </c>
      <c r="AE3181" s="132" t="e">
        <v>#N/A</v>
      </c>
      <c r="AF3181" s="132" t="e">
        <v>#N/A</v>
      </c>
    </row>
    <row r="3182" spans="1:32">
      <c r="A3182" s="129">
        <v>41149</v>
      </c>
      <c r="B3182" s="132" t="e">
        <v>#N/A</v>
      </c>
      <c r="C3182" s="132" t="e">
        <v>#N/A</v>
      </c>
      <c r="D3182" s="132" t="e">
        <v>#N/A</v>
      </c>
      <c r="E3182" s="132" t="e">
        <v>#N/A</v>
      </c>
      <c r="F3182" s="132" t="e">
        <v>#N/A</v>
      </c>
      <c r="G3182" s="132" t="e">
        <v>#N/A</v>
      </c>
      <c r="H3182" s="132" t="e">
        <v>#N/A</v>
      </c>
      <c r="I3182" s="132" t="e">
        <v>#N/A</v>
      </c>
      <c r="J3182" s="132" t="e">
        <v>#N/A</v>
      </c>
      <c r="K3182" s="132" t="e">
        <v>#N/A</v>
      </c>
      <c r="L3182" s="132" t="e">
        <v>#N/A</v>
      </c>
      <c r="M3182" s="132" t="e">
        <v>#N/A</v>
      </c>
      <c r="N3182" s="132" t="e">
        <v>#N/A</v>
      </c>
      <c r="R3182" s="132" t="e">
        <v>#N/A</v>
      </c>
      <c r="S3182" s="132" t="e">
        <v>#N/A</v>
      </c>
      <c r="T3182" s="132" t="e">
        <v>#N/A</v>
      </c>
      <c r="U3182" s="132" t="e">
        <v>#N/A</v>
      </c>
      <c r="V3182" s="132" t="e">
        <v>#N/A</v>
      </c>
      <c r="W3182" s="132" t="e">
        <v>#N/A</v>
      </c>
      <c r="X3182" s="132" t="e">
        <v>#N/A</v>
      </c>
      <c r="Y3182" s="132" t="e">
        <v>#N/A</v>
      </c>
      <c r="Z3182" s="132" t="e">
        <v>#N/A</v>
      </c>
      <c r="AA3182" s="132" t="e">
        <v>#N/A</v>
      </c>
      <c r="AB3182" s="132" t="e">
        <v>#N/A</v>
      </c>
      <c r="AC3182" s="132" t="e">
        <v>#N/A</v>
      </c>
      <c r="AD3182" s="132" t="e">
        <v>#N/A</v>
      </c>
      <c r="AE3182" s="132" t="e">
        <v>#N/A</v>
      </c>
      <c r="AF3182" s="132" t="e">
        <v>#N/A</v>
      </c>
    </row>
    <row r="3183" spans="1:32">
      <c r="A3183" s="129">
        <v>41150</v>
      </c>
      <c r="B3183" s="132" t="e">
        <v>#N/A</v>
      </c>
      <c r="C3183" s="132" t="e">
        <v>#N/A</v>
      </c>
      <c r="D3183" s="132" t="e">
        <v>#N/A</v>
      </c>
      <c r="E3183" s="132" t="e">
        <v>#N/A</v>
      </c>
      <c r="F3183" s="132" t="e">
        <v>#N/A</v>
      </c>
      <c r="G3183" s="132" t="e">
        <v>#N/A</v>
      </c>
      <c r="H3183" s="132" t="e">
        <v>#N/A</v>
      </c>
      <c r="I3183" s="132" t="e">
        <v>#N/A</v>
      </c>
      <c r="J3183" s="132" t="e">
        <v>#N/A</v>
      </c>
      <c r="K3183" s="132" t="e">
        <v>#N/A</v>
      </c>
      <c r="L3183" s="132" t="e">
        <v>#N/A</v>
      </c>
      <c r="M3183" s="132" t="e">
        <v>#N/A</v>
      </c>
      <c r="N3183" s="132" t="e">
        <v>#N/A</v>
      </c>
      <c r="R3183" s="132" t="e">
        <v>#N/A</v>
      </c>
      <c r="S3183" s="132" t="e">
        <v>#N/A</v>
      </c>
      <c r="T3183" s="132" t="e">
        <v>#N/A</v>
      </c>
      <c r="U3183" s="132" t="e">
        <v>#N/A</v>
      </c>
      <c r="V3183" s="132" t="e">
        <v>#N/A</v>
      </c>
      <c r="W3183" s="132" t="e">
        <v>#N/A</v>
      </c>
      <c r="X3183" s="132" t="e">
        <v>#N/A</v>
      </c>
      <c r="Y3183" s="132" t="e">
        <v>#N/A</v>
      </c>
      <c r="Z3183" s="132" t="e">
        <v>#N/A</v>
      </c>
      <c r="AA3183" s="132" t="e">
        <v>#N/A</v>
      </c>
      <c r="AB3183" s="132" t="e">
        <v>#N/A</v>
      </c>
      <c r="AC3183" s="132" t="e">
        <v>#N/A</v>
      </c>
      <c r="AD3183" s="132" t="e">
        <v>#N/A</v>
      </c>
      <c r="AE3183" s="132" t="e">
        <v>#N/A</v>
      </c>
      <c r="AF3183" s="132" t="e">
        <v>#N/A</v>
      </c>
    </row>
    <row r="3184" spans="1:32">
      <c r="A3184" s="129">
        <v>41151</v>
      </c>
      <c r="B3184" s="132" t="e">
        <v>#N/A</v>
      </c>
      <c r="C3184" s="132" t="e">
        <v>#N/A</v>
      </c>
      <c r="D3184" s="132" t="e">
        <v>#N/A</v>
      </c>
      <c r="E3184" s="132" t="e">
        <v>#N/A</v>
      </c>
      <c r="F3184" s="132" t="e">
        <v>#N/A</v>
      </c>
      <c r="G3184" s="132" t="e">
        <v>#N/A</v>
      </c>
      <c r="H3184" s="132" t="e">
        <v>#N/A</v>
      </c>
      <c r="I3184" s="132" t="e">
        <v>#N/A</v>
      </c>
      <c r="J3184" s="132" t="e">
        <v>#N/A</v>
      </c>
      <c r="K3184" s="132" t="e">
        <v>#N/A</v>
      </c>
      <c r="L3184" s="132" t="e">
        <v>#N/A</v>
      </c>
      <c r="M3184" s="132" t="e">
        <v>#N/A</v>
      </c>
      <c r="N3184" s="132" t="e">
        <v>#N/A</v>
      </c>
      <c r="R3184" s="132" t="e">
        <v>#N/A</v>
      </c>
      <c r="S3184" s="132" t="e">
        <v>#N/A</v>
      </c>
      <c r="T3184" s="132" t="e">
        <v>#N/A</v>
      </c>
      <c r="U3184" s="132" t="e">
        <v>#N/A</v>
      </c>
      <c r="V3184" s="132" t="e">
        <v>#N/A</v>
      </c>
      <c r="W3184" s="132" t="e">
        <v>#N/A</v>
      </c>
      <c r="X3184" s="132" t="e">
        <v>#N/A</v>
      </c>
      <c r="Y3184" s="132" t="e">
        <v>#N/A</v>
      </c>
      <c r="Z3184" s="132" t="e">
        <v>#N/A</v>
      </c>
      <c r="AA3184" s="132" t="e">
        <v>#N/A</v>
      </c>
      <c r="AB3184" s="132" t="e">
        <v>#N/A</v>
      </c>
      <c r="AC3184" s="132" t="e">
        <v>#N/A</v>
      </c>
      <c r="AD3184" s="132" t="e">
        <v>#N/A</v>
      </c>
      <c r="AE3184" s="132" t="e">
        <v>#N/A</v>
      </c>
      <c r="AF3184" s="132" t="e">
        <v>#N/A</v>
      </c>
    </row>
    <row r="3185" spans="1:32">
      <c r="A3185" s="129">
        <v>41152</v>
      </c>
      <c r="B3185" s="132">
        <v>1427052</v>
      </c>
      <c r="C3185" s="132">
        <v>154247</v>
      </c>
      <c r="D3185" s="132">
        <v>475204</v>
      </c>
      <c r="E3185" s="132">
        <v>149002</v>
      </c>
      <c r="F3185" s="132">
        <v>459122</v>
      </c>
      <c r="G3185" s="132">
        <v>1298490</v>
      </c>
      <c r="H3185" s="132">
        <v>47384</v>
      </c>
      <c r="I3185" s="132">
        <v>47538</v>
      </c>
      <c r="J3185" s="132">
        <v>33110</v>
      </c>
      <c r="K3185" s="132">
        <v>16980</v>
      </c>
      <c r="L3185" s="132">
        <v>900</v>
      </c>
      <c r="M3185" s="132">
        <v>128562</v>
      </c>
      <c r="N3185" s="132">
        <v>1427052</v>
      </c>
      <c r="R3185" s="132">
        <v>282782</v>
      </c>
      <c r="S3185" s="132">
        <v>80250</v>
      </c>
      <c r="T3185" s="132">
        <v>266407</v>
      </c>
      <c r="U3185" s="132">
        <v>184258</v>
      </c>
      <c r="V3185" s="132">
        <v>15060</v>
      </c>
      <c r="W3185" s="132">
        <v>1200</v>
      </c>
      <c r="X3185" s="132">
        <v>56965</v>
      </c>
      <c r="Y3185" s="132">
        <v>39350</v>
      </c>
      <c r="Z3185" s="132">
        <v>16752</v>
      </c>
      <c r="AA3185" s="132">
        <v>16250</v>
      </c>
      <c r="AB3185" s="132">
        <v>0</v>
      </c>
      <c r="AC3185" s="132">
        <v>0</v>
      </c>
      <c r="AD3185" s="132">
        <v>0</v>
      </c>
      <c r="AE3185" s="132">
        <v>19400</v>
      </c>
      <c r="AF3185" s="132">
        <v>0</v>
      </c>
    </row>
    <row r="3186" spans="1:32">
      <c r="A3186" s="129">
        <v>41156</v>
      </c>
      <c r="B3186" s="132" t="e">
        <v>#N/A</v>
      </c>
      <c r="C3186" s="132" t="e">
        <v>#N/A</v>
      </c>
      <c r="D3186" s="132" t="e">
        <v>#N/A</v>
      </c>
      <c r="E3186" s="132" t="e">
        <v>#N/A</v>
      </c>
      <c r="F3186" s="132" t="e">
        <v>#N/A</v>
      </c>
      <c r="G3186" s="132" t="e">
        <v>#N/A</v>
      </c>
      <c r="H3186" s="132" t="e">
        <v>#N/A</v>
      </c>
      <c r="I3186" s="132" t="e">
        <v>#N/A</v>
      </c>
      <c r="J3186" s="132" t="e">
        <v>#N/A</v>
      </c>
      <c r="K3186" s="132" t="e">
        <v>#N/A</v>
      </c>
      <c r="L3186" s="132" t="e">
        <v>#N/A</v>
      </c>
      <c r="M3186" s="132" t="e">
        <v>#N/A</v>
      </c>
      <c r="N3186" s="132" t="e">
        <v>#N/A</v>
      </c>
      <c r="R3186" s="132" t="s">
        <v>238</v>
      </c>
      <c r="S3186" s="132" t="e">
        <v>#N/A</v>
      </c>
      <c r="T3186" s="132" t="e">
        <v>#N/A</v>
      </c>
      <c r="U3186" s="132" t="e">
        <v>#N/A</v>
      </c>
      <c r="V3186" s="132" t="e">
        <v>#N/A</v>
      </c>
      <c r="W3186" s="132" t="e">
        <v>#N/A</v>
      </c>
      <c r="X3186" s="132" t="e">
        <v>#N/A</v>
      </c>
      <c r="Y3186" s="132" t="e">
        <v>#N/A</v>
      </c>
      <c r="Z3186" s="132" t="e">
        <v>#N/A</v>
      </c>
      <c r="AA3186" s="132" t="e">
        <v>#N/A</v>
      </c>
      <c r="AB3186" s="132" t="e">
        <v>#N/A</v>
      </c>
      <c r="AC3186" s="132" t="e">
        <v>#N/A</v>
      </c>
      <c r="AD3186" s="132" t="e">
        <v>#N/A</v>
      </c>
      <c r="AE3186" s="132" t="e">
        <v>#N/A</v>
      </c>
      <c r="AF3186" s="132" t="e">
        <v>#N/A</v>
      </c>
    </row>
    <row r="3187" spans="1:32">
      <c r="A3187" s="129">
        <v>41157</v>
      </c>
      <c r="B3187" s="132" t="e">
        <v>#N/A</v>
      </c>
      <c r="C3187" s="132" t="e">
        <v>#N/A</v>
      </c>
      <c r="D3187" s="132" t="e">
        <v>#N/A</v>
      </c>
      <c r="E3187" s="132" t="e">
        <v>#N/A</v>
      </c>
      <c r="F3187" s="132" t="e">
        <v>#N/A</v>
      </c>
      <c r="G3187" s="132" t="e">
        <v>#N/A</v>
      </c>
      <c r="H3187" s="132" t="e">
        <v>#N/A</v>
      </c>
      <c r="I3187" s="132" t="e">
        <v>#N/A</v>
      </c>
      <c r="J3187" s="132" t="e">
        <v>#N/A</v>
      </c>
      <c r="K3187" s="132" t="e">
        <v>#N/A</v>
      </c>
      <c r="L3187" s="132" t="e">
        <v>#N/A</v>
      </c>
      <c r="M3187" s="132" t="e">
        <v>#N/A</v>
      </c>
      <c r="N3187" s="132" t="e">
        <v>#N/A</v>
      </c>
      <c r="R3187" s="132" t="e">
        <v>#N/A</v>
      </c>
      <c r="S3187" s="132" t="e">
        <v>#N/A</v>
      </c>
      <c r="T3187" s="132" t="e">
        <v>#N/A</v>
      </c>
      <c r="U3187" s="132" t="e">
        <v>#N/A</v>
      </c>
      <c r="V3187" s="132" t="e">
        <v>#N/A</v>
      </c>
      <c r="W3187" s="132" t="e">
        <v>#N/A</v>
      </c>
      <c r="X3187" s="132" t="e">
        <v>#N/A</v>
      </c>
      <c r="Y3187" s="132" t="e">
        <v>#N/A</v>
      </c>
      <c r="Z3187" s="132" t="e">
        <v>#N/A</v>
      </c>
      <c r="AA3187" s="132" t="e">
        <v>#N/A</v>
      </c>
      <c r="AB3187" s="132" t="e">
        <v>#N/A</v>
      </c>
      <c r="AC3187" s="132" t="e">
        <v>#N/A</v>
      </c>
      <c r="AD3187" s="132" t="e">
        <v>#N/A</v>
      </c>
      <c r="AE3187" s="132" t="e">
        <v>#N/A</v>
      </c>
      <c r="AF3187" s="132" t="e">
        <v>#N/A</v>
      </c>
    </row>
    <row r="3188" spans="1:32">
      <c r="A3188" s="129">
        <v>41158</v>
      </c>
      <c r="B3188" s="132" t="e">
        <v>#N/A</v>
      </c>
      <c r="C3188" s="132" t="e">
        <v>#N/A</v>
      </c>
      <c r="D3188" s="132" t="e">
        <v>#N/A</v>
      </c>
      <c r="E3188" s="132" t="e">
        <v>#N/A</v>
      </c>
      <c r="F3188" s="132" t="e">
        <v>#N/A</v>
      </c>
      <c r="G3188" s="132" t="e">
        <v>#N/A</v>
      </c>
      <c r="H3188" s="132" t="e">
        <v>#N/A</v>
      </c>
      <c r="I3188" s="132" t="e">
        <v>#N/A</v>
      </c>
      <c r="J3188" s="132" t="e">
        <v>#N/A</v>
      </c>
      <c r="K3188" s="132" t="e">
        <v>#N/A</v>
      </c>
      <c r="L3188" s="132" t="e">
        <v>#N/A</v>
      </c>
      <c r="M3188" s="132" t="e">
        <v>#N/A</v>
      </c>
      <c r="N3188" s="132" t="e">
        <v>#N/A</v>
      </c>
      <c r="R3188" s="132" t="e">
        <v>#N/A</v>
      </c>
      <c r="S3188" s="132" t="e">
        <v>#N/A</v>
      </c>
      <c r="T3188" s="132" t="e">
        <v>#N/A</v>
      </c>
      <c r="U3188" s="132" t="e">
        <v>#N/A</v>
      </c>
      <c r="V3188" s="132" t="e">
        <v>#N/A</v>
      </c>
      <c r="W3188" s="132" t="e">
        <v>#N/A</v>
      </c>
      <c r="X3188" s="132" t="e">
        <v>#N/A</v>
      </c>
      <c r="Y3188" s="132" t="e">
        <v>#N/A</v>
      </c>
      <c r="Z3188" s="132" t="e">
        <v>#N/A</v>
      </c>
      <c r="AA3188" s="132" t="e">
        <v>#N/A</v>
      </c>
      <c r="AB3188" s="132" t="e">
        <v>#N/A</v>
      </c>
      <c r="AC3188" s="132" t="e">
        <v>#N/A</v>
      </c>
      <c r="AD3188" s="132" t="e">
        <v>#N/A</v>
      </c>
      <c r="AE3188" s="132" t="e">
        <v>#N/A</v>
      </c>
      <c r="AF3188" s="132" t="e">
        <v>#N/A</v>
      </c>
    </row>
    <row r="3189" spans="1:32">
      <c r="A3189" s="129">
        <v>41159</v>
      </c>
      <c r="B3189" s="132" t="e">
        <v>#N/A</v>
      </c>
      <c r="C3189" s="132" t="e">
        <v>#N/A</v>
      </c>
      <c r="D3189" s="132" t="e">
        <v>#N/A</v>
      </c>
      <c r="E3189" s="132" t="e">
        <v>#N/A</v>
      </c>
      <c r="F3189" s="132" t="e">
        <v>#N/A</v>
      </c>
      <c r="G3189" s="132" t="e">
        <v>#N/A</v>
      </c>
      <c r="H3189" s="132" t="e">
        <v>#N/A</v>
      </c>
      <c r="I3189" s="132" t="e">
        <v>#N/A</v>
      </c>
      <c r="J3189" s="132" t="e">
        <v>#N/A</v>
      </c>
      <c r="K3189" s="132" t="e">
        <v>#N/A</v>
      </c>
      <c r="L3189" s="132" t="e">
        <v>#N/A</v>
      </c>
      <c r="M3189" s="132" t="e">
        <v>#N/A</v>
      </c>
      <c r="N3189" s="132" t="e">
        <v>#N/A</v>
      </c>
      <c r="R3189" s="132" t="e">
        <v>#N/A</v>
      </c>
      <c r="S3189" s="132" t="e">
        <v>#N/A</v>
      </c>
      <c r="T3189" s="132" t="e">
        <v>#N/A</v>
      </c>
      <c r="U3189" s="132" t="e">
        <v>#N/A</v>
      </c>
      <c r="V3189" s="132" t="e">
        <v>#N/A</v>
      </c>
      <c r="W3189" s="132" t="e">
        <v>#N/A</v>
      </c>
      <c r="X3189" s="132" t="e">
        <v>#N/A</v>
      </c>
      <c r="Y3189" s="132" t="e">
        <v>#N/A</v>
      </c>
      <c r="Z3189" s="132" t="e">
        <v>#N/A</v>
      </c>
      <c r="AA3189" s="132" t="e">
        <v>#N/A</v>
      </c>
      <c r="AB3189" s="132" t="e">
        <v>#N/A</v>
      </c>
      <c r="AC3189" s="132" t="e">
        <v>#N/A</v>
      </c>
      <c r="AD3189" s="132" t="e">
        <v>#N/A</v>
      </c>
      <c r="AE3189" s="132" t="e">
        <v>#N/A</v>
      </c>
      <c r="AF3189" s="132" t="e">
        <v>#N/A</v>
      </c>
    </row>
    <row r="3190" spans="1:32">
      <c r="A3190" s="129">
        <v>41162</v>
      </c>
      <c r="B3190" s="132">
        <v>450939</v>
      </c>
      <c r="C3190" s="132">
        <v>13670</v>
      </c>
      <c r="D3190" s="132">
        <v>178556</v>
      </c>
      <c r="E3190" s="132">
        <v>25254</v>
      </c>
      <c r="F3190" s="132">
        <v>167663</v>
      </c>
      <c r="G3190" s="132">
        <v>420784</v>
      </c>
      <c r="H3190" s="132">
        <v>18855</v>
      </c>
      <c r="I3190" s="132">
        <v>5050</v>
      </c>
      <c r="J3190" s="132">
        <v>22660</v>
      </c>
      <c r="K3190" s="132">
        <v>4425</v>
      </c>
      <c r="L3190" s="132">
        <v>0</v>
      </c>
      <c r="M3190" s="132">
        <v>40155</v>
      </c>
      <c r="N3190" s="132">
        <v>450939</v>
      </c>
      <c r="R3190" s="132">
        <v>125783</v>
      </c>
      <c r="S3190" s="132">
        <v>0</v>
      </c>
      <c r="T3190" s="132">
        <v>121070</v>
      </c>
      <c r="U3190" s="132">
        <v>26275</v>
      </c>
      <c r="V3190" s="132">
        <v>18000</v>
      </c>
      <c r="W3190" s="132">
        <v>0</v>
      </c>
      <c r="X3190" s="132">
        <v>19181</v>
      </c>
      <c r="Y3190" s="132">
        <v>0</v>
      </c>
      <c r="Z3190" s="132">
        <v>0</v>
      </c>
      <c r="AA3190" s="132">
        <v>15000</v>
      </c>
      <c r="AB3190" s="132">
        <v>0</v>
      </c>
      <c r="AC3190" s="132">
        <v>0</v>
      </c>
      <c r="AD3190" s="132">
        <v>15000</v>
      </c>
      <c r="AE3190" s="132">
        <v>3860</v>
      </c>
      <c r="AF3190" s="132">
        <v>0</v>
      </c>
    </row>
    <row r="3191" spans="1:32">
      <c r="A3191" s="129">
        <v>41163</v>
      </c>
      <c r="B3191" s="132" t="e">
        <v>#N/A</v>
      </c>
      <c r="C3191" s="132" t="e">
        <v>#N/A</v>
      </c>
      <c r="D3191" s="132" t="e">
        <v>#N/A</v>
      </c>
      <c r="E3191" s="132" t="e">
        <v>#N/A</v>
      </c>
      <c r="F3191" s="132" t="e">
        <v>#N/A</v>
      </c>
      <c r="G3191" s="132" t="e">
        <v>#N/A</v>
      </c>
      <c r="H3191" s="132" t="e">
        <v>#N/A</v>
      </c>
      <c r="I3191" s="132" t="e">
        <v>#N/A</v>
      </c>
      <c r="J3191" s="132" t="e">
        <v>#N/A</v>
      </c>
      <c r="K3191" s="132" t="e">
        <v>#N/A</v>
      </c>
      <c r="L3191" s="132" t="e">
        <v>#N/A</v>
      </c>
      <c r="M3191" s="132" t="e">
        <v>#N/A</v>
      </c>
      <c r="N3191" s="132" t="e">
        <v>#N/A</v>
      </c>
      <c r="R3191" s="132" t="e">
        <v>#N/A</v>
      </c>
      <c r="S3191" s="132" t="e">
        <v>#N/A</v>
      </c>
      <c r="T3191" s="132" t="e">
        <v>#N/A</v>
      </c>
      <c r="U3191" s="132" t="e">
        <v>#N/A</v>
      </c>
      <c r="V3191" s="132" t="e">
        <v>#N/A</v>
      </c>
      <c r="W3191" s="132" t="e">
        <v>#N/A</v>
      </c>
      <c r="X3191" s="132" t="e">
        <v>#N/A</v>
      </c>
      <c r="Y3191" s="132" t="e">
        <v>#N/A</v>
      </c>
      <c r="Z3191" s="132" t="e">
        <v>#N/A</v>
      </c>
      <c r="AA3191" s="132" t="e">
        <v>#N/A</v>
      </c>
      <c r="AB3191" s="132" t="e">
        <v>#N/A</v>
      </c>
      <c r="AC3191" s="132" t="e">
        <v>#N/A</v>
      </c>
      <c r="AD3191" s="132" t="e">
        <v>#N/A</v>
      </c>
      <c r="AE3191" s="132" t="e">
        <v>#N/A</v>
      </c>
      <c r="AF3191" s="132" t="e">
        <v>#N/A</v>
      </c>
    </row>
    <row r="3192" spans="1:32">
      <c r="A3192" s="129">
        <v>41164</v>
      </c>
      <c r="B3192" s="132" t="e">
        <v>#N/A</v>
      </c>
      <c r="C3192" s="132" t="e">
        <v>#N/A</v>
      </c>
      <c r="D3192" s="132" t="e">
        <v>#N/A</v>
      </c>
      <c r="E3192" s="132" t="e">
        <v>#N/A</v>
      </c>
      <c r="F3192" s="132" t="e">
        <v>#N/A</v>
      </c>
      <c r="G3192" s="132" t="e">
        <v>#N/A</v>
      </c>
      <c r="H3192" s="132" t="e">
        <v>#N/A</v>
      </c>
      <c r="I3192" s="132" t="e">
        <v>#N/A</v>
      </c>
      <c r="J3192" s="132" t="e">
        <v>#N/A</v>
      </c>
      <c r="K3192" s="132" t="e">
        <v>#N/A</v>
      </c>
      <c r="L3192" s="132" t="e">
        <v>#N/A</v>
      </c>
      <c r="M3192" s="132" t="e">
        <v>#N/A</v>
      </c>
      <c r="N3192" s="132" t="e">
        <v>#N/A</v>
      </c>
      <c r="R3192" s="132" t="e">
        <v>#N/A</v>
      </c>
      <c r="S3192" s="132" t="e">
        <v>#N/A</v>
      </c>
      <c r="T3192" s="132" t="e">
        <v>#N/A</v>
      </c>
      <c r="U3192" s="132" t="e">
        <v>#N/A</v>
      </c>
      <c r="V3192" s="132" t="e">
        <v>#N/A</v>
      </c>
      <c r="W3192" s="132" t="e">
        <v>#N/A</v>
      </c>
      <c r="X3192" s="132" t="e">
        <v>#N/A</v>
      </c>
      <c r="Y3192" s="132" t="e">
        <v>#N/A</v>
      </c>
      <c r="Z3192" s="132" t="e">
        <v>#N/A</v>
      </c>
      <c r="AA3192" s="132" t="e">
        <v>#N/A</v>
      </c>
      <c r="AB3192" s="132" t="e">
        <v>#N/A</v>
      </c>
      <c r="AC3192" s="132" t="e">
        <v>#N/A</v>
      </c>
      <c r="AD3192" s="132" t="e">
        <v>#N/A</v>
      </c>
      <c r="AE3192" s="132" t="e">
        <v>#N/A</v>
      </c>
      <c r="AF3192" s="132" t="e">
        <v>#N/A</v>
      </c>
    </row>
    <row r="3193" spans="1:32">
      <c r="A3193" s="129">
        <v>41165</v>
      </c>
      <c r="B3193" s="132" t="e">
        <v>#N/A</v>
      </c>
      <c r="C3193" s="132" t="e">
        <v>#N/A</v>
      </c>
      <c r="D3193" s="132" t="e">
        <v>#N/A</v>
      </c>
      <c r="E3193" s="132" t="e">
        <v>#N/A</v>
      </c>
      <c r="F3193" s="132" t="e">
        <v>#N/A</v>
      </c>
      <c r="G3193" s="132" t="e">
        <v>#N/A</v>
      </c>
      <c r="H3193" s="132" t="e">
        <v>#N/A</v>
      </c>
      <c r="I3193" s="132" t="e">
        <v>#N/A</v>
      </c>
      <c r="J3193" s="132" t="e">
        <v>#N/A</v>
      </c>
      <c r="K3193" s="132" t="e">
        <v>#N/A</v>
      </c>
      <c r="L3193" s="132" t="e">
        <v>#N/A</v>
      </c>
      <c r="M3193" s="132" t="e">
        <v>#N/A</v>
      </c>
      <c r="N3193" s="132" t="e">
        <v>#N/A</v>
      </c>
      <c r="R3193" s="132" t="e">
        <v>#N/A</v>
      </c>
      <c r="S3193" s="132" t="e">
        <v>#N/A</v>
      </c>
      <c r="T3193" s="132" t="e">
        <v>#N/A</v>
      </c>
      <c r="U3193" s="132" t="e">
        <v>#N/A</v>
      </c>
      <c r="V3193" s="132" t="e">
        <v>#N/A</v>
      </c>
      <c r="W3193" s="132" t="e">
        <v>#N/A</v>
      </c>
      <c r="X3193" s="132" t="e">
        <v>#N/A</v>
      </c>
      <c r="Y3193" s="132" t="e">
        <v>#N/A</v>
      </c>
      <c r="Z3193" s="132" t="e">
        <v>#N/A</v>
      </c>
      <c r="AA3193" s="132" t="e">
        <v>#N/A</v>
      </c>
      <c r="AB3193" s="132" t="e">
        <v>#N/A</v>
      </c>
      <c r="AC3193" s="132" t="e">
        <v>#N/A</v>
      </c>
      <c r="AD3193" s="132" t="e">
        <v>#N/A</v>
      </c>
      <c r="AE3193" s="132" t="e">
        <v>#N/A</v>
      </c>
      <c r="AF3193" s="132" t="e">
        <v>#N/A</v>
      </c>
    </row>
    <row r="3194" spans="1:32">
      <c r="A3194" s="129">
        <v>41166</v>
      </c>
      <c r="B3194" s="132" t="e">
        <v>#N/A</v>
      </c>
      <c r="C3194" s="132" t="e">
        <v>#N/A</v>
      </c>
      <c r="D3194" s="132" t="e">
        <v>#N/A</v>
      </c>
      <c r="E3194" s="132" t="e">
        <v>#N/A</v>
      </c>
      <c r="F3194" s="132" t="e">
        <v>#N/A</v>
      </c>
      <c r="G3194" s="132" t="e">
        <v>#N/A</v>
      </c>
      <c r="H3194" s="132" t="e">
        <v>#N/A</v>
      </c>
      <c r="I3194" s="132" t="e">
        <v>#N/A</v>
      </c>
      <c r="J3194" s="132" t="e">
        <v>#N/A</v>
      </c>
      <c r="K3194" s="132" t="e">
        <v>#N/A</v>
      </c>
      <c r="L3194" s="132" t="e">
        <v>#N/A</v>
      </c>
      <c r="M3194" s="132" t="e">
        <v>#N/A</v>
      </c>
      <c r="N3194" s="132" t="e">
        <v>#N/A</v>
      </c>
      <c r="R3194" s="132" t="e">
        <v>#N/A</v>
      </c>
      <c r="S3194" s="132" t="e">
        <v>#N/A</v>
      </c>
      <c r="T3194" s="132" t="e">
        <v>#N/A</v>
      </c>
      <c r="U3194" s="132" t="e">
        <v>#N/A</v>
      </c>
      <c r="V3194" s="132" t="e">
        <v>#N/A</v>
      </c>
      <c r="W3194" s="132" t="e">
        <v>#N/A</v>
      </c>
      <c r="X3194" s="132" t="e">
        <v>#N/A</v>
      </c>
      <c r="Y3194" s="132" t="e">
        <v>#N/A</v>
      </c>
      <c r="Z3194" s="132" t="e">
        <v>#N/A</v>
      </c>
      <c r="AA3194" s="132" t="e">
        <v>#N/A</v>
      </c>
      <c r="AB3194" s="132" t="e">
        <v>#N/A</v>
      </c>
      <c r="AC3194" s="132" t="e">
        <v>#N/A</v>
      </c>
      <c r="AD3194" s="132" t="e">
        <v>#N/A</v>
      </c>
      <c r="AE3194" s="132" t="e">
        <v>#N/A</v>
      </c>
      <c r="AF3194" s="132" t="e">
        <v>#N/A</v>
      </c>
    </row>
    <row r="3195" spans="1:32">
      <c r="A3195" s="129">
        <v>41169</v>
      </c>
      <c r="B3195" s="132" t="e">
        <v>#N/A</v>
      </c>
      <c r="C3195" s="132" t="e">
        <v>#N/A</v>
      </c>
      <c r="D3195" s="132" t="e">
        <v>#N/A</v>
      </c>
      <c r="E3195" s="132" t="e">
        <v>#N/A</v>
      </c>
      <c r="F3195" s="132" t="e">
        <v>#N/A</v>
      </c>
      <c r="G3195" s="132" t="e">
        <v>#N/A</v>
      </c>
      <c r="H3195" s="132" t="e">
        <v>#N/A</v>
      </c>
      <c r="I3195" s="132" t="e">
        <v>#N/A</v>
      </c>
      <c r="J3195" s="132" t="e">
        <v>#N/A</v>
      </c>
      <c r="K3195" s="132" t="e">
        <v>#N/A</v>
      </c>
      <c r="L3195" s="132" t="e">
        <v>#N/A</v>
      </c>
      <c r="M3195" s="132" t="e">
        <v>#N/A</v>
      </c>
      <c r="N3195" s="132" t="e">
        <v>#N/A</v>
      </c>
      <c r="R3195" s="132" t="e">
        <v>#N/A</v>
      </c>
      <c r="S3195" s="132" t="e">
        <v>#N/A</v>
      </c>
      <c r="T3195" s="132" t="e">
        <v>#N/A</v>
      </c>
      <c r="U3195" s="132" t="e">
        <v>#N/A</v>
      </c>
      <c r="V3195" s="132" t="e">
        <v>#N/A</v>
      </c>
      <c r="W3195" s="132" t="e">
        <v>#N/A</v>
      </c>
      <c r="X3195" s="132" t="e">
        <v>#N/A</v>
      </c>
      <c r="Y3195" s="132" t="e">
        <v>#N/A</v>
      </c>
      <c r="Z3195" s="132" t="e">
        <v>#N/A</v>
      </c>
      <c r="AA3195" s="132" t="e">
        <v>#N/A</v>
      </c>
      <c r="AB3195" s="132" t="e">
        <v>#N/A</v>
      </c>
      <c r="AC3195" s="132" t="e">
        <v>#N/A</v>
      </c>
      <c r="AD3195" s="132" t="e">
        <v>#N/A</v>
      </c>
      <c r="AE3195" s="132" t="e">
        <v>#N/A</v>
      </c>
      <c r="AF3195" s="132" t="e">
        <v>#N/A</v>
      </c>
    </row>
    <row r="3196" spans="1:32">
      <c r="A3196" s="129">
        <v>41170</v>
      </c>
      <c r="B3196" s="132" t="e">
        <v>#N/A</v>
      </c>
      <c r="C3196" s="132" t="e">
        <v>#N/A</v>
      </c>
      <c r="D3196" s="132" t="e">
        <v>#N/A</v>
      </c>
      <c r="E3196" s="132" t="e">
        <v>#N/A</v>
      </c>
      <c r="F3196" s="132" t="e">
        <v>#N/A</v>
      </c>
      <c r="G3196" s="132" t="e">
        <v>#N/A</v>
      </c>
      <c r="H3196" s="132" t="e">
        <v>#N/A</v>
      </c>
      <c r="I3196" s="132" t="e">
        <v>#N/A</v>
      </c>
      <c r="J3196" s="132" t="e">
        <v>#N/A</v>
      </c>
      <c r="K3196" s="132" t="e">
        <v>#N/A</v>
      </c>
      <c r="L3196" s="132" t="e">
        <v>#N/A</v>
      </c>
      <c r="M3196" s="132" t="e">
        <v>#N/A</v>
      </c>
      <c r="N3196" s="132" t="e">
        <v>#N/A</v>
      </c>
      <c r="R3196" s="132" t="e">
        <v>#N/A</v>
      </c>
      <c r="S3196" s="132" t="e">
        <v>#N/A</v>
      </c>
      <c r="T3196" s="132" t="e">
        <v>#N/A</v>
      </c>
      <c r="U3196" s="132" t="e">
        <v>#N/A</v>
      </c>
      <c r="V3196" s="132" t="e">
        <v>#N/A</v>
      </c>
      <c r="W3196" s="132" t="e">
        <v>#N/A</v>
      </c>
      <c r="X3196" s="132" t="e">
        <v>#N/A</v>
      </c>
      <c r="Y3196" s="132" t="e">
        <v>#N/A</v>
      </c>
      <c r="Z3196" s="132" t="e">
        <v>#N/A</v>
      </c>
      <c r="AA3196" s="132" t="e">
        <v>#N/A</v>
      </c>
      <c r="AB3196" s="132" t="e">
        <v>#N/A</v>
      </c>
      <c r="AC3196" s="132" t="e">
        <v>#N/A</v>
      </c>
      <c r="AD3196" s="132" t="e">
        <v>#N/A</v>
      </c>
      <c r="AE3196" s="132" t="e">
        <v>#N/A</v>
      </c>
      <c r="AF3196" s="132" t="e">
        <v>#N/A</v>
      </c>
    </row>
    <row r="3197" spans="1:32">
      <c r="A3197" s="129">
        <v>41171</v>
      </c>
      <c r="B3197" s="132" t="e">
        <v>#N/A</v>
      </c>
      <c r="C3197" s="132" t="e">
        <v>#N/A</v>
      </c>
      <c r="D3197" s="132" t="e">
        <v>#N/A</v>
      </c>
      <c r="E3197" s="132" t="e">
        <v>#N/A</v>
      </c>
      <c r="F3197" s="132" t="e">
        <v>#N/A</v>
      </c>
      <c r="G3197" s="132" t="e">
        <v>#N/A</v>
      </c>
      <c r="H3197" s="132" t="e">
        <v>#N/A</v>
      </c>
      <c r="I3197" s="132" t="e">
        <v>#N/A</v>
      </c>
      <c r="J3197" s="132" t="e">
        <v>#N/A</v>
      </c>
      <c r="K3197" s="132" t="e">
        <v>#N/A</v>
      </c>
      <c r="L3197" s="132" t="e">
        <v>#N/A</v>
      </c>
      <c r="M3197" s="132" t="e">
        <v>#N/A</v>
      </c>
      <c r="N3197" s="132" t="e">
        <v>#N/A</v>
      </c>
      <c r="R3197" s="132" t="e">
        <v>#N/A</v>
      </c>
      <c r="S3197" s="132" t="e">
        <v>#N/A</v>
      </c>
      <c r="T3197" s="132" t="e">
        <v>#N/A</v>
      </c>
      <c r="U3197" s="132" t="e">
        <v>#N/A</v>
      </c>
      <c r="V3197" s="132" t="e">
        <v>#N/A</v>
      </c>
      <c r="W3197" s="132" t="e">
        <v>#N/A</v>
      </c>
      <c r="X3197" s="132" t="e">
        <v>#N/A</v>
      </c>
      <c r="Y3197" s="132" t="e">
        <v>#N/A</v>
      </c>
      <c r="Z3197" s="132" t="e">
        <v>#N/A</v>
      </c>
      <c r="AA3197" s="132" t="e">
        <v>#N/A</v>
      </c>
      <c r="AB3197" s="132" t="e">
        <v>#N/A</v>
      </c>
      <c r="AC3197" s="132" t="e">
        <v>#N/A</v>
      </c>
      <c r="AD3197" s="132" t="e">
        <v>#N/A</v>
      </c>
      <c r="AE3197" s="132" t="e">
        <v>#N/A</v>
      </c>
      <c r="AF3197" s="132" t="e">
        <v>#N/A</v>
      </c>
    </row>
    <row r="3198" spans="1:32">
      <c r="A3198" s="129">
        <v>41172</v>
      </c>
      <c r="B3198" s="132">
        <v>900450</v>
      </c>
      <c r="C3198" s="132">
        <v>35964</v>
      </c>
      <c r="D3198" s="132">
        <v>308231</v>
      </c>
      <c r="E3198" s="132">
        <v>61309</v>
      </c>
      <c r="F3198" s="132">
        <v>352603</v>
      </c>
      <c r="G3198" s="132">
        <v>827380</v>
      </c>
      <c r="H3198" s="132">
        <v>32355</v>
      </c>
      <c r="I3198" s="132">
        <v>18560</v>
      </c>
      <c r="J3198" s="132">
        <v>40850</v>
      </c>
      <c r="K3198" s="132">
        <v>9745</v>
      </c>
      <c r="L3198" s="132">
        <v>0</v>
      </c>
      <c r="M3198" s="132">
        <v>73070</v>
      </c>
      <c r="N3198" s="132">
        <v>900450</v>
      </c>
      <c r="R3198" s="132">
        <v>298663</v>
      </c>
      <c r="S3198" s="132">
        <v>0</v>
      </c>
      <c r="T3198" s="132">
        <v>214070</v>
      </c>
      <c r="U3198" s="132">
        <v>29295</v>
      </c>
      <c r="V3198" s="132">
        <v>23950</v>
      </c>
      <c r="W3198" s="132">
        <v>0</v>
      </c>
      <c r="X3198" s="132">
        <v>44936</v>
      </c>
      <c r="Y3198" s="132">
        <v>17000</v>
      </c>
      <c r="Z3198" s="132">
        <v>0</v>
      </c>
      <c r="AA3198" s="132">
        <v>15000</v>
      </c>
      <c r="AB3198" s="132">
        <v>1100</v>
      </c>
      <c r="AC3198" s="132">
        <v>0</v>
      </c>
      <c r="AD3198" s="132">
        <v>15000</v>
      </c>
      <c r="AE3198" s="132">
        <v>3860</v>
      </c>
      <c r="AF3198" s="132">
        <v>5650</v>
      </c>
    </row>
    <row r="3199" spans="1:32">
      <c r="A3199" s="129">
        <v>41173</v>
      </c>
      <c r="B3199" s="132" t="e">
        <v>#N/A</v>
      </c>
      <c r="C3199" s="132" t="e">
        <v>#N/A</v>
      </c>
      <c r="D3199" s="132" t="e">
        <v>#N/A</v>
      </c>
      <c r="E3199" s="132" t="e">
        <v>#N/A</v>
      </c>
      <c r="F3199" s="132" t="e">
        <v>#N/A</v>
      </c>
      <c r="G3199" s="132" t="e">
        <v>#N/A</v>
      </c>
      <c r="H3199" s="132" t="e">
        <v>#N/A</v>
      </c>
      <c r="I3199" s="132" t="e">
        <v>#N/A</v>
      </c>
      <c r="J3199" s="132" t="e">
        <v>#N/A</v>
      </c>
      <c r="K3199" s="132" t="e">
        <v>#N/A</v>
      </c>
      <c r="L3199" s="132" t="e">
        <v>#N/A</v>
      </c>
      <c r="M3199" s="132" t="e">
        <v>#N/A</v>
      </c>
      <c r="N3199" s="132" t="e">
        <v>#N/A</v>
      </c>
      <c r="R3199" s="132" t="e">
        <v>#N/A</v>
      </c>
      <c r="S3199" s="132" t="e">
        <v>#N/A</v>
      </c>
      <c r="T3199" s="132" t="e">
        <v>#N/A</v>
      </c>
      <c r="U3199" s="132" t="e">
        <v>#N/A</v>
      </c>
      <c r="V3199" s="132" t="e">
        <v>#N/A</v>
      </c>
      <c r="W3199" s="132" t="e">
        <v>#N/A</v>
      </c>
      <c r="X3199" s="132" t="e">
        <v>#N/A</v>
      </c>
      <c r="Y3199" s="132" t="e">
        <v>#N/A</v>
      </c>
      <c r="Z3199" s="132" t="e">
        <v>#N/A</v>
      </c>
      <c r="AA3199" s="132" t="e">
        <v>#N/A</v>
      </c>
      <c r="AB3199" s="132" t="e">
        <v>#N/A</v>
      </c>
      <c r="AC3199" s="132" t="e">
        <v>#N/A</v>
      </c>
      <c r="AD3199" s="132" t="e">
        <v>#N/A</v>
      </c>
      <c r="AE3199" s="132" t="e">
        <v>#N/A</v>
      </c>
      <c r="AF3199" s="132" t="e">
        <v>#N/A</v>
      </c>
    </row>
    <row r="3200" spans="1:32">
      <c r="A3200" s="129">
        <v>41176</v>
      </c>
      <c r="B3200" s="132" t="e">
        <v>#N/A</v>
      </c>
      <c r="C3200" s="132" t="e">
        <v>#N/A</v>
      </c>
      <c r="D3200" s="132" t="e">
        <v>#N/A</v>
      </c>
      <c r="E3200" s="132" t="e">
        <v>#N/A</v>
      </c>
      <c r="F3200" s="132" t="e">
        <v>#N/A</v>
      </c>
      <c r="G3200" s="132" t="e">
        <v>#N/A</v>
      </c>
      <c r="H3200" s="132" t="e">
        <v>#N/A</v>
      </c>
      <c r="I3200" s="132" t="e">
        <v>#N/A</v>
      </c>
      <c r="J3200" s="132" t="e">
        <v>#N/A</v>
      </c>
      <c r="K3200" s="132" t="e">
        <v>#N/A</v>
      </c>
      <c r="L3200" s="132" t="e">
        <v>#N/A</v>
      </c>
      <c r="M3200" s="132" t="e">
        <v>#N/A</v>
      </c>
      <c r="N3200" s="132" t="e">
        <v>#N/A</v>
      </c>
      <c r="R3200" s="132" t="e">
        <v>#N/A</v>
      </c>
      <c r="S3200" s="132" t="e">
        <v>#N/A</v>
      </c>
      <c r="T3200" s="132" t="e">
        <v>#N/A</v>
      </c>
      <c r="U3200" s="132" t="e">
        <v>#N/A</v>
      </c>
      <c r="V3200" s="132" t="e">
        <v>#N/A</v>
      </c>
      <c r="W3200" s="132" t="e">
        <v>#N/A</v>
      </c>
      <c r="X3200" s="132" t="e">
        <v>#N/A</v>
      </c>
      <c r="Y3200" s="132" t="e">
        <v>#N/A</v>
      </c>
      <c r="Z3200" s="132" t="e">
        <v>#N/A</v>
      </c>
      <c r="AA3200" s="132" t="e">
        <v>#N/A</v>
      </c>
      <c r="AB3200" s="132" t="e">
        <v>#N/A</v>
      </c>
      <c r="AC3200" s="132" t="e">
        <v>#N/A</v>
      </c>
      <c r="AD3200" s="132" t="e">
        <v>#N/A</v>
      </c>
      <c r="AE3200" s="132" t="e">
        <v>#N/A</v>
      </c>
      <c r="AF3200" s="132" t="e">
        <v>#N/A</v>
      </c>
    </row>
    <row r="3201" spans="1:32">
      <c r="A3201" s="129">
        <v>41177</v>
      </c>
      <c r="B3201" s="132">
        <v>1170085</v>
      </c>
      <c r="C3201" s="132">
        <v>46264</v>
      </c>
      <c r="D3201" s="132">
        <v>420231</v>
      </c>
      <c r="E3201" s="132">
        <v>84957</v>
      </c>
      <c r="F3201" s="132">
        <v>442813</v>
      </c>
      <c r="G3201" s="132">
        <v>1071838</v>
      </c>
      <c r="H3201" s="132">
        <v>40255</v>
      </c>
      <c r="I3201" s="132">
        <v>29537</v>
      </c>
      <c r="J3201" s="132">
        <v>41550</v>
      </c>
      <c r="K3201" s="132">
        <v>16245</v>
      </c>
      <c r="L3201" s="132">
        <v>0</v>
      </c>
      <c r="M3201" s="132">
        <v>98247</v>
      </c>
      <c r="N3201" s="132">
        <v>1170085</v>
      </c>
      <c r="R3201" s="132">
        <v>340873</v>
      </c>
      <c r="S3201" s="132">
        <v>26400</v>
      </c>
      <c r="T3201" s="132">
        <v>284170</v>
      </c>
      <c r="U3201" s="132">
        <v>56320</v>
      </c>
      <c r="V3201" s="132">
        <v>35950</v>
      </c>
      <c r="W3201" s="132">
        <v>0</v>
      </c>
      <c r="X3201" s="132">
        <v>58146</v>
      </c>
      <c r="Y3201" s="132">
        <v>20400</v>
      </c>
      <c r="Z3201" s="132">
        <v>0</v>
      </c>
      <c r="AA3201" s="132">
        <v>23200</v>
      </c>
      <c r="AB3201" s="132">
        <v>1100</v>
      </c>
      <c r="AC3201" s="132">
        <v>0</v>
      </c>
      <c r="AD3201" s="132">
        <v>15000</v>
      </c>
      <c r="AE3201" s="132">
        <v>4860</v>
      </c>
      <c r="AF3201" s="132">
        <v>10480</v>
      </c>
    </row>
    <row r="3202" spans="1:32">
      <c r="A3202" s="129">
        <v>41178</v>
      </c>
      <c r="B3202" s="132" t="e">
        <v>#N/A</v>
      </c>
      <c r="C3202" s="132" t="e">
        <v>#N/A</v>
      </c>
      <c r="D3202" s="132" t="e">
        <v>#N/A</v>
      </c>
      <c r="E3202" s="132" t="e">
        <v>#N/A</v>
      </c>
      <c r="F3202" s="132" t="e">
        <v>#N/A</v>
      </c>
      <c r="G3202" s="132" t="e">
        <v>#N/A</v>
      </c>
      <c r="H3202" s="132" t="e">
        <v>#N/A</v>
      </c>
      <c r="I3202" s="132" t="e">
        <v>#N/A</v>
      </c>
      <c r="J3202" s="132" t="e">
        <v>#N/A</v>
      </c>
      <c r="K3202" s="132" t="e">
        <v>#N/A</v>
      </c>
      <c r="L3202" s="132" t="e">
        <v>#N/A</v>
      </c>
      <c r="M3202" s="132" t="e">
        <v>#N/A</v>
      </c>
      <c r="N3202" s="132" t="e">
        <v>#N/A</v>
      </c>
      <c r="R3202" s="132" t="e">
        <v>#N/A</v>
      </c>
      <c r="S3202" s="132" t="e">
        <v>#N/A</v>
      </c>
      <c r="T3202" s="132" t="e">
        <v>#N/A</v>
      </c>
      <c r="U3202" s="132" t="e">
        <v>#N/A</v>
      </c>
      <c r="V3202" s="132" t="e">
        <v>#N/A</v>
      </c>
      <c r="W3202" s="132" t="e">
        <v>#N/A</v>
      </c>
      <c r="X3202" s="132" t="e">
        <v>#N/A</v>
      </c>
      <c r="Y3202" s="132" t="e">
        <v>#N/A</v>
      </c>
      <c r="Z3202" s="132" t="e">
        <v>#N/A</v>
      </c>
      <c r="AA3202" s="132" t="e">
        <v>#N/A</v>
      </c>
      <c r="AB3202" s="132" t="e">
        <v>#N/A</v>
      </c>
      <c r="AC3202" s="132" t="e">
        <v>#N/A</v>
      </c>
      <c r="AD3202" s="132" t="e">
        <v>#N/A</v>
      </c>
      <c r="AE3202" s="132" t="e">
        <v>#N/A</v>
      </c>
      <c r="AF3202" s="132" t="e">
        <v>#N/A</v>
      </c>
    </row>
    <row r="3203" spans="1:32">
      <c r="A3203" s="129">
        <v>41179</v>
      </c>
      <c r="B3203" s="132" t="e">
        <v>#N/A</v>
      </c>
      <c r="C3203" s="132" t="e">
        <v>#N/A</v>
      </c>
      <c r="D3203" s="132" t="e">
        <v>#N/A</v>
      </c>
      <c r="E3203" s="132" t="e">
        <v>#N/A</v>
      </c>
      <c r="F3203" s="132" t="e">
        <v>#N/A</v>
      </c>
      <c r="G3203" s="132" t="e">
        <v>#N/A</v>
      </c>
      <c r="H3203" s="132" t="e">
        <v>#N/A</v>
      </c>
      <c r="I3203" s="132" t="e">
        <v>#N/A</v>
      </c>
      <c r="J3203" s="132" t="e">
        <v>#N/A</v>
      </c>
      <c r="K3203" s="132" t="e">
        <v>#N/A</v>
      </c>
      <c r="L3203" s="132" t="e">
        <v>#N/A</v>
      </c>
      <c r="M3203" s="132" t="e">
        <v>#N/A</v>
      </c>
      <c r="N3203" s="132" t="e">
        <v>#N/A</v>
      </c>
      <c r="R3203" s="132" t="e">
        <v>#N/A</v>
      </c>
      <c r="S3203" s="132" t="e">
        <v>#N/A</v>
      </c>
      <c r="T3203" s="132" t="e">
        <v>#N/A</v>
      </c>
      <c r="U3203" s="132" t="e">
        <v>#N/A</v>
      </c>
      <c r="V3203" s="132" t="e">
        <v>#N/A</v>
      </c>
      <c r="W3203" s="132" t="e">
        <v>#N/A</v>
      </c>
      <c r="X3203" s="132" t="e">
        <v>#N/A</v>
      </c>
      <c r="Y3203" s="132" t="e">
        <v>#N/A</v>
      </c>
      <c r="Z3203" s="132" t="e">
        <v>#N/A</v>
      </c>
      <c r="AA3203" s="132" t="e">
        <v>#N/A</v>
      </c>
      <c r="AB3203" s="132" t="e">
        <v>#N/A</v>
      </c>
      <c r="AC3203" s="132" t="e">
        <v>#N/A</v>
      </c>
      <c r="AD3203" s="132" t="e">
        <v>#N/A</v>
      </c>
      <c r="AE3203" s="132" t="e">
        <v>#N/A</v>
      </c>
      <c r="AF3203" s="132" t="e">
        <v>#N/A</v>
      </c>
    </row>
    <row r="3204" spans="1:32">
      <c r="A3204" s="129">
        <v>41180</v>
      </c>
      <c r="B3204" s="132" t="e">
        <v>#N/A</v>
      </c>
      <c r="C3204" s="132" t="e">
        <v>#N/A</v>
      </c>
      <c r="D3204" s="132" t="e">
        <v>#N/A</v>
      </c>
      <c r="E3204" s="132" t="e">
        <v>#N/A</v>
      </c>
      <c r="F3204" s="132" t="e">
        <v>#N/A</v>
      </c>
      <c r="G3204" s="132" t="e">
        <v>#N/A</v>
      </c>
      <c r="H3204" s="132" t="e">
        <v>#N/A</v>
      </c>
      <c r="I3204" s="132" t="e">
        <v>#N/A</v>
      </c>
      <c r="J3204" s="132" t="e">
        <v>#N/A</v>
      </c>
      <c r="K3204" s="132" t="e">
        <v>#N/A</v>
      </c>
      <c r="L3204" s="132" t="e">
        <v>#N/A</v>
      </c>
      <c r="M3204" s="132" t="e">
        <v>#N/A</v>
      </c>
      <c r="N3204" s="132" t="e">
        <v>#N/A</v>
      </c>
      <c r="R3204" s="132" t="e">
        <v>#N/A</v>
      </c>
      <c r="S3204" s="132" t="e">
        <v>#N/A</v>
      </c>
      <c r="T3204" s="132" t="e">
        <v>#N/A</v>
      </c>
      <c r="U3204" s="132" t="e">
        <v>#N/A</v>
      </c>
      <c r="V3204" s="132" t="e">
        <v>#N/A</v>
      </c>
      <c r="W3204" s="132" t="e">
        <v>#N/A</v>
      </c>
      <c r="X3204" s="132" t="e">
        <v>#N/A</v>
      </c>
      <c r="Y3204" s="132" t="e">
        <v>#N/A</v>
      </c>
      <c r="Z3204" s="132" t="e">
        <v>#N/A</v>
      </c>
      <c r="AA3204" s="132" t="e">
        <v>#N/A</v>
      </c>
      <c r="AB3204" s="132" t="e">
        <v>#N/A</v>
      </c>
      <c r="AC3204" s="132" t="e">
        <v>#N/A</v>
      </c>
      <c r="AD3204" s="132" t="e">
        <v>#N/A</v>
      </c>
      <c r="AE3204" s="132" t="e">
        <v>#N/A</v>
      </c>
      <c r="AF3204" s="132" t="e">
        <v>#N/A</v>
      </c>
    </row>
    <row r="3205" spans="1:32">
      <c r="A3205" s="129">
        <v>41183</v>
      </c>
      <c r="B3205" s="132" t="e">
        <v>#N/A</v>
      </c>
      <c r="C3205" s="132" t="e">
        <v>#N/A</v>
      </c>
      <c r="D3205" s="132" t="e">
        <v>#N/A</v>
      </c>
      <c r="E3205" s="132" t="e">
        <v>#N/A</v>
      </c>
      <c r="F3205" s="132" t="e">
        <v>#N/A</v>
      </c>
      <c r="G3205" s="132" t="e">
        <v>#N/A</v>
      </c>
      <c r="H3205" s="132" t="e">
        <v>#N/A</v>
      </c>
      <c r="I3205" s="132" t="e">
        <v>#N/A</v>
      </c>
      <c r="J3205" s="132" t="e">
        <v>#N/A</v>
      </c>
      <c r="K3205" s="132" t="e">
        <v>#N/A</v>
      </c>
      <c r="L3205" s="132" t="e">
        <v>#N/A</v>
      </c>
      <c r="M3205" s="132" t="e">
        <v>#N/A</v>
      </c>
      <c r="N3205" s="132" t="e">
        <v>#N/A</v>
      </c>
      <c r="R3205" s="132" t="e">
        <v>#N/A</v>
      </c>
      <c r="S3205" s="132" t="e">
        <v>#N/A</v>
      </c>
      <c r="T3205" s="132" t="e">
        <v>#N/A</v>
      </c>
      <c r="U3205" s="132" t="e">
        <v>#N/A</v>
      </c>
      <c r="V3205" s="132" t="e">
        <v>#N/A</v>
      </c>
      <c r="W3205" s="132" t="e">
        <v>#N/A</v>
      </c>
      <c r="X3205" s="132" t="e">
        <v>#N/A</v>
      </c>
      <c r="Y3205" s="132" t="e">
        <v>#N/A</v>
      </c>
      <c r="Z3205" s="132" t="e">
        <v>#N/A</v>
      </c>
      <c r="AA3205" s="132" t="e">
        <v>#N/A</v>
      </c>
      <c r="AB3205" s="132" t="e">
        <v>#N/A</v>
      </c>
      <c r="AC3205" s="132" t="e">
        <v>#N/A</v>
      </c>
      <c r="AD3205" s="132" t="e">
        <v>#N/A</v>
      </c>
      <c r="AE3205" s="132" t="e">
        <v>#N/A</v>
      </c>
      <c r="AF3205" s="132" t="e">
        <v>#N/A</v>
      </c>
    </row>
    <row r="3206" spans="1:32">
      <c r="A3206" s="129">
        <v>41184</v>
      </c>
      <c r="B3206" s="132" t="e">
        <v>#N/A</v>
      </c>
      <c r="C3206" s="132" t="e">
        <v>#N/A</v>
      </c>
      <c r="D3206" s="132" t="e">
        <v>#N/A</v>
      </c>
      <c r="E3206" s="132" t="e">
        <v>#N/A</v>
      </c>
      <c r="F3206" s="132" t="e">
        <v>#N/A</v>
      </c>
      <c r="G3206" s="132" t="e">
        <v>#N/A</v>
      </c>
      <c r="H3206" s="132" t="e">
        <v>#N/A</v>
      </c>
      <c r="I3206" s="132" t="e">
        <v>#N/A</v>
      </c>
      <c r="J3206" s="132" t="e">
        <v>#N/A</v>
      </c>
      <c r="K3206" s="132" t="e">
        <v>#N/A</v>
      </c>
      <c r="L3206" s="132" t="e">
        <v>#N/A</v>
      </c>
      <c r="M3206" s="132" t="e">
        <v>#N/A</v>
      </c>
      <c r="N3206" s="132" t="e">
        <v>#N/A</v>
      </c>
      <c r="R3206" s="132" t="e">
        <v>#N/A</v>
      </c>
      <c r="S3206" s="132" t="e">
        <v>#N/A</v>
      </c>
      <c r="T3206" s="132" t="e">
        <v>#N/A</v>
      </c>
      <c r="U3206" s="132" t="e">
        <v>#N/A</v>
      </c>
      <c r="V3206" s="132" t="e">
        <v>#N/A</v>
      </c>
      <c r="W3206" s="132" t="e">
        <v>#N/A</v>
      </c>
      <c r="X3206" s="132" t="e">
        <v>#N/A</v>
      </c>
      <c r="Y3206" s="132" t="e">
        <v>#N/A</v>
      </c>
      <c r="Z3206" s="132" t="e">
        <v>#N/A</v>
      </c>
      <c r="AA3206" s="132" t="e">
        <v>#N/A</v>
      </c>
      <c r="AB3206" s="132" t="e">
        <v>#N/A</v>
      </c>
      <c r="AC3206" s="132" t="e">
        <v>#N/A</v>
      </c>
      <c r="AD3206" s="132" t="e">
        <v>#N/A</v>
      </c>
      <c r="AE3206" s="132" t="e">
        <v>#N/A</v>
      </c>
      <c r="AF3206" s="132" t="e">
        <v>#N/A</v>
      </c>
    </row>
    <row r="3207" spans="1:32">
      <c r="A3207" s="129">
        <v>41185</v>
      </c>
      <c r="B3207" s="132" t="e">
        <v>#N/A</v>
      </c>
      <c r="C3207" s="132" t="e">
        <v>#N/A</v>
      </c>
      <c r="D3207" s="132" t="e">
        <v>#N/A</v>
      </c>
      <c r="E3207" s="132" t="e">
        <v>#N/A</v>
      </c>
      <c r="F3207" s="132" t="e">
        <v>#N/A</v>
      </c>
      <c r="G3207" s="132" t="e">
        <v>#N/A</v>
      </c>
      <c r="H3207" s="132" t="e">
        <v>#N/A</v>
      </c>
      <c r="I3207" s="132" t="e">
        <v>#N/A</v>
      </c>
      <c r="J3207" s="132" t="e">
        <v>#N/A</v>
      </c>
      <c r="K3207" s="132" t="e">
        <v>#N/A</v>
      </c>
      <c r="L3207" s="132" t="e">
        <v>#N/A</v>
      </c>
      <c r="M3207" s="132" t="e">
        <v>#N/A</v>
      </c>
      <c r="N3207" s="132" t="e">
        <v>#N/A</v>
      </c>
      <c r="R3207" s="132" t="e">
        <v>#N/A</v>
      </c>
      <c r="S3207" s="132" t="e">
        <v>#N/A</v>
      </c>
      <c r="T3207" s="132" t="e">
        <v>#N/A</v>
      </c>
      <c r="U3207" s="132" t="e">
        <v>#N/A</v>
      </c>
      <c r="V3207" s="132" t="e">
        <v>#N/A</v>
      </c>
      <c r="W3207" s="132" t="e">
        <v>#N/A</v>
      </c>
      <c r="X3207" s="132" t="e">
        <v>#N/A</v>
      </c>
      <c r="Y3207" s="132" t="e">
        <v>#N/A</v>
      </c>
      <c r="Z3207" s="132" t="e">
        <v>#N/A</v>
      </c>
      <c r="AA3207" s="132" t="e">
        <v>#N/A</v>
      </c>
      <c r="AB3207" s="132" t="e">
        <v>#N/A</v>
      </c>
      <c r="AC3207" s="132" t="e">
        <v>#N/A</v>
      </c>
      <c r="AD3207" s="132" t="e">
        <v>#N/A</v>
      </c>
      <c r="AE3207" s="132" t="e">
        <v>#N/A</v>
      </c>
      <c r="AF3207" s="132" t="e">
        <v>#N/A</v>
      </c>
    </row>
    <row r="3208" spans="1:32">
      <c r="A3208" s="129">
        <v>41186</v>
      </c>
      <c r="B3208" s="132" t="e">
        <v>#N/A</v>
      </c>
      <c r="C3208" s="132" t="e">
        <v>#N/A</v>
      </c>
      <c r="D3208" s="132" t="e">
        <v>#N/A</v>
      </c>
      <c r="E3208" s="132" t="e">
        <v>#N/A</v>
      </c>
      <c r="F3208" s="132" t="e">
        <v>#N/A</v>
      </c>
      <c r="G3208" s="132" t="e">
        <v>#N/A</v>
      </c>
      <c r="H3208" s="132" t="e">
        <v>#N/A</v>
      </c>
      <c r="I3208" s="132" t="e">
        <v>#N/A</v>
      </c>
      <c r="J3208" s="132" t="e">
        <v>#N/A</v>
      </c>
      <c r="K3208" s="132" t="e">
        <v>#N/A</v>
      </c>
      <c r="L3208" s="132" t="e">
        <v>#N/A</v>
      </c>
      <c r="M3208" s="132" t="e">
        <v>#N/A</v>
      </c>
      <c r="N3208" s="132" t="e">
        <v>#N/A</v>
      </c>
      <c r="R3208" s="132" t="e">
        <v>#N/A</v>
      </c>
      <c r="S3208" s="132" t="e">
        <v>#N/A</v>
      </c>
      <c r="T3208" s="132" t="e">
        <v>#N/A</v>
      </c>
      <c r="U3208" s="132" t="e">
        <v>#N/A</v>
      </c>
      <c r="V3208" s="132" t="e">
        <v>#N/A</v>
      </c>
      <c r="W3208" s="132" t="e">
        <v>#N/A</v>
      </c>
      <c r="X3208" s="132" t="e">
        <v>#N/A</v>
      </c>
      <c r="Y3208" s="132" t="e">
        <v>#N/A</v>
      </c>
      <c r="Z3208" s="132" t="e">
        <v>#N/A</v>
      </c>
      <c r="AA3208" s="132" t="e">
        <v>#N/A</v>
      </c>
      <c r="AB3208" s="132" t="e">
        <v>#N/A</v>
      </c>
      <c r="AC3208" s="132" t="e">
        <v>#N/A</v>
      </c>
      <c r="AD3208" s="132" t="e">
        <v>#N/A</v>
      </c>
      <c r="AE3208" s="132" t="e">
        <v>#N/A</v>
      </c>
      <c r="AF3208" s="132" t="e">
        <v>#N/A</v>
      </c>
    </row>
    <row r="3209" spans="1:32">
      <c r="A3209" s="129">
        <v>41187</v>
      </c>
      <c r="B3209" s="132" t="e">
        <v>#N/A</v>
      </c>
      <c r="C3209" s="132" t="e">
        <v>#N/A</v>
      </c>
      <c r="D3209" s="132" t="e">
        <v>#N/A</v>
      </c>
      <c r="E3209" s="132" t="e">
        <v>#N/A</v>
      </c>
      <c r="F3209" s="132" t="e">
        <v>#N/A</v>
      </c>
      <c r="G3209" s="132" t="e">
        <v>#N/A</v>
      </c>
      <c r="H3209" s="132" t="e">
        <v>#N/A</v>
      </c>
      <c r="I3209" s="132" t="e">
        <v>#N/A</v>
      </c>
      <c r="J3209" s="132" t="e">
        <v>#N/A</v>
      </c>
      <c r="K3209" s="132" t="e">
        <v>#N/A</v>
      </c>
      <c r="L3209" s="132" t="e">
        <v>#N/A</v>
      </c>
      <c r="M3209" s="132" t="e">
        <v>#N/A</v>
      </c>
      <c r="N3209" s="132" t="e">
        <v>#N/A</v>
      </c>
      <c r="R3209" s="132" t="e">
        <v>#N/A</v>
      </c>
      <c r="S3209" s="132" t="e">
        <v>#N/A</v>
      </c>
      <c r="T3209" s="132" t="e">
        <v>#N/A</v>
      </c>
      <c r="U3209" s="132" t="e">
        <v>#N/A</v>
      </c>
      <c r="V3209" s="132" t="e">
        <v>#N/A</v>
      </c>
      <c r="W3209" s="132" t="e">
        <v>#N/A</v>
      </c>
      <c r="X3209" s="132" t="e">
        <v>#N/A</v>
      </c>
      <c r="Y3209" s="132" t="e">
        <v>#N/A</v>
      </c>
      <c r="Z3209" s="132" t="e">
        <v>#N/A</v>
      </c>
      <c r="AA3209" s="132" t="e">
        <v>#N/A</v>
      </c>
      <c r="AB3209" s="132" t="e">
        <v>#N/A</v>
      </c>
      <c r="AC3209" s="132" t="e">
        <v>#N/A</v>
      </c>
      <c r="AD3209" s="132" t="e">
        <v>#N/A</v>
      </c>
      <c r="AE3209" s="132" t="e">
        <v>#N/A</v>
      </c>
      <c r="AF3209" s="132" t="e">
        <v>#N/A</v>
      </c>
    </row>
    <row r="3210" spans="1:32">
      <c r="A3210" s="129">
        <v>41190</v>
      </c>
      <c r="B3210" s="132" t="e">
        <v>#N/A</v>
      </c>
      <c r="C3210" s="132" t="e">
        <v>#N/A</v>
      </c>
      <c r="D3210" s="132" t="e">
        <v>#N/A</v>
      </c>
      <c r="E3210" s="132" t="e">
        <v>#N/A</v>
      </c>
      <c r="F3210" s="132" t="e">
        <v>#N/A</v>
      </c>
      <c r="G3210" s="132" t="e">
        <v>#N/A</v>
      </c>
      <c r="H3210" s="132" t="e">
        <v>#N/A</v>
      </c>
      <c r="I3210" s="132" t="e">
        <v>#N/A</v>
      </c>
      <c r="J3210" s="132" t="e">
        <v>#N/A</v>
      </c>
      <c r="K3210" s="132" t="e">
        <v>#N/A</v>
      </c>
      <c r="L3210" s="132" t="e">
        <v>#N/A</v>
      </c>
      <c r="M3210" s="132" t="e">
        <v>#N/A</v>
      </c>
      <c r="N3210" s="132" t="e">
        <v>#N/A</v>
      </c>
      <c r="R3210" s="132" t="e">
        <v>#N/A</v>
      </c>
      <c r="S3210" s="132" t="e">
        <v>#N/A</v>
      </c>
      <c r="T3210" s="132" t="e">
        <v>#N/A</v>
      </c>
      <c r="U3210" s="132" t="e">
        <v>#N/A</v>
      </c>
      <c r="V3210" s="132" t="e">
        <v>#N/A</v>
      </c>
      <c r="W3210" s="132" t="e">
        <v>#N/A</v>
      </c>
      <c r="X3210" s="132" t="e">
        <v>#N/A</v>
      </c>
      <c r="Y3210" s="132" t="e">
        <v>#N/A</v>
      </c>
      <c r="Z3210" s="132" t="e">
        <v>#N/A</v>
      </c>
      <c r="AA3210" s="132" t="e">
        <v>#N/A</v>
      </c>
      <c r="AB3210" s="132" t="e">
        <v>#N/A</v>
      </c>
      <c r="AC3210" s="132" t="e">
        <v>#N/A</v>
      </c>
      <c r="AD3210" s="132" t="e">
        <v>#N/A</v>
      </c>
      <c r="AE3210" s="132" t="e">
        <v>#N/A</v>
      </c>
      <c r="AF3210" s="132" t="e">
        <v>#N/A</v>
      </c>
    </row>
    <row r="3211" spans="1:32">
      <c r="A3211" s="129">
        <v>41191</v>
      </c>
      <c r="B3211" s="132" t="e">
        <v>#N/A</v>
      </c>
      <c r="C3211" s="132" t="e">
        <v>#N/A</v>
      </c>
      <c r="D3211" s="132" t="e">
        <v>#N/A</v>
      </c>
      <c r="E3211" s="132" t="e">
        <v>#N/A</v>
      </c>
      <c r="F3211" s="132" t="e">
        <v>#N/A</v>
      </c>
      <c r="G3211" s="132" t="e">
        <v>#N/A</v>
      </c>
      <c r="H3211" s="132" t="e">
        <v>#N/A</v>
      </c>
      <c r="I3211" s="132" t="e">
        <v>#N/A</v>
      </c>
      <c r="J3211" s="132" t="e">
        <v>#N/A</v>
      </c>
      <c r="K3211" s="132" t="e">
        <v>#N/A</v>
      </c>
      <c r="L3211" s="132" t="e">
        <v>#N/A</v>
      </c>
      <c r="M3211" s="132" t="e">
        <v>#N/A</v>
      </c>
      <c r="N3211" s="132" t="e">
        <v>#N/A</v>
      </c>
      <c r="R3211" s="132" t="e">
        <v>#N/A</v>
      </c>
      <c r="S3211" s="132" t="e">
        <v>#N/A</v>
      </c>
      <c r="T3211" s="132" t="e">
        <v>#N/A</v>
      </c>
      <c r="U3211" s="132" t="e">
        <v>#N/A</v>
      </c>
      <c r="V3211" s="132" t="e">
        <v>#N/A</v>
      </c>
      <c r="W3211" s="132" t="e">
        <v>#N/A</v>
      </c>
      <c r="X3211" s="132" t="e">
        <v>#N/A</v>
      </c>
      <c r="Y3211" s="132" t="e">
        <v>#N/A</v>
      </c>
      <c r="Z3211" s="132" t="e">
        <v>#N/A</v>
      </c>
      <c r="AA3211" s="132" t="e">
        <v>#N/A</v>
      </c>
      <c r="AB3211" s="132" t="e">
        <v>#N/A</v>
      </c>
      <c r="AC3211" s="132" t="e">
        <v>#N/A</v>
      </c>
      <c r="AD3211" s="132" t="e">
        <v>#N/A</v>
      </c>
      <c r="AE3211" s="132" t="e">
        <v>#N/A</v>
      </c>
      <c r="AF3211" s="132" t="e">
        <v>#N/A</v>
      </c>
    </row>
    <row r="3212" spans="1:32">
      <c r="A3212" s="129">
        <v>41192</v>
      </c>
      <c r="B3212" s="132">
        <v>420758</v>
      </c>
      <c r="C3212" s="132">
        <v>8250</v>
      </c>
      <c r="D3212" s="132">
        <v>158690</v>
      </c>
      <c r="E3212" s="132">
        <v>41370</v>
      </c>
      <c r="F3212" s="132">
        <v>154753</v>
      </c>
      <c r="G3212" s="132">
        <v>394299</v>
      </c>
      <c r="H3212" s="132">
        <v>9620</v>
      </c>
      <c r="I3212" s="132">
        <v>5839</v>
      </c>
      <c r="J3212" s="132">
        <v>10766</v>
      </c>
      <c r="K3212" s="132">
        <v>13170</v>
      </c>
      <c r="L3212" s="132">
        <v>0</v>
      </c>
      <c r="M3212" s="132">
        <v>26459</v>
      </c>
      <c r="N3212" s="132">
        <v>420758</v>
      </c>
      <c r="R3212" s="132">
        <v>69495</v>
      </c>
      <c r="S3212" s="132">
        <v>41920</v>
      </c>
      <c r="T3212" s="132">
        <v>92600</v>
      </c>
      <c r="U3212" s="132">
        <v>0</v>
      </c>
      <c r="V3212" s="132">
        <v>19200</v>
      </c>
      <c r="W3212" s="132">
        <v>1100</v>
      </c>
      <c r="X3212" s="132">
        <v>70200</v>
      </c>
      <c r="Y3212" s="132">
        <v>4300</v>
      </c>
      <c r="Z3212" s="132">
        <v>520</v>
      </c>
      <c r="AA3212" s="132">
        <v>0</v>
      </c>
      <c r="AB3212" s="132">
        <v>0</v>
      </c>
      <c r="AC3212" s="132">
        <v>0</v>
      </c>
      <c r="AD3212" s="132">
        <v>0</v>
      </c>
      <c r="AE3212" s="132">
        <v>0</v>
      </c>
      <c r="AF3212" s="132">
        <v>18432</v>
      </c>
    </row>
    <row r="3213" spans="1:32">
      <c r="A3213" s="129">
        <v>41193</v>
      </c>
      <c r="B3213" s="132" t="e">
        <v>#N/A</v>
      </c>
      <c r="C3213" s="132" t="e">
        <v>#N/A</v>
      </c>
      <c r="D3213" s="132" t="e">
        <v>#N/A</v>
      </c>
      <c r="E3213" s="132" t="e">
        <v>#N/A</v>
      </c>
      <c r="F3213" s="132" t="e">
        <v>#N/A</v>
      </c>
      <c r="G3213" s="132" t="e">
        <v>#N/A</v>
      </c>
      <c r="H3213" s="132" t="e">
        <v>#N/A</v>
      </c>
      <c r="I3213" s="132" t="e">
        <v>#N/A</v>
      </c>
      <c r="J3213" s="132" t="e">
        <v>#N/A</v>
      </c>
      <c r="K3213" s="132" t="e">
        <v>#N/A</v>
      </c>
      <c r="L3213" s="132" t="e">
        <v>#N/A</v>
      </c>
      <c r="M3213" s="132" t="e">
        <v>#N/A</v>
      </c>
      <c r="N3213" s="132" t="e">
        <v>#N/A</v>
      </c>
      <c r="R3213" s="132" t="e">
        <v>#N/A</v>
      </c>
      <c r="S3213" s="132" t="e">
        <v>#N/A</v>
      </c>
      <c r="T3213" s="132" t="e">
        <v>#N/A</v>
      </c>
      <c r="U3213" s="132" t="e">
        <v>#N/A</v>
      </c>
      <c r="V3213" s="132" t="e">
        <v>#N/A</v>
      </c>
      <c r="W3213" s="132" t="e">
        <v>#N/A</v>
      </c>
      <c r="X3213" s="132" t="e">
        <v>#N/A</v>
      </c>
      <c r="Y3213" s="132" t="e">
        <v>#N/A</v>
      </c>
      <c r="Z3213" s="132" t="e">
        <v>#N/A</v>
      </c>
      <c r="AA3213" s="132" t="e">
        <v>#N/A</v>
      </c>
      <c r="AB3213" s="132" t="e">
        <v>#N/A</v>
      </c>
      <c r="AC3213" s="132" t="e">
        <v>#N/A</v>
      </c>
      <c r="AD3213" s="132" t="e">
        <v>#N/A</v>
      </c>
      <c r="AE3213" s="132" t="e">
        <v>#N/A</v>
      </c>
      <c r="AF3213" s="132" t="e">
        <v>#N/A</v>
      </c>
    </row>
    <row r="3214" spans="1:32">
      <c r="A3214" s="129">
        <v>41194</v>
      </c>
      <c r="B3214" s="132" t="e">
        <v>#N/A</v>
      </c>
      <c r="C3214" s="132" t="e">
        <v>#N/A</v>
      </c>
      <c r="D3214" s="132" t="e">
        <v>#N/A</v>
      </c>
      <c r="E3214" s="132" t="e">
        <v>#N/A</v>
      </c>
      <c r="F3214" s="132" t="e">
        <v>#N/A</v>
      </c>
      <c r="G3214" s="132" t="e">
        <v>#N/A</v>
      </c>
      <c r="H3214" s="132" t="e">
        <v>#N/A</v>
      </c>
      <c r="I3214" s="132" t="e">
        <v>#N/A</v>
      </c>
      <c r="J3214" s="132" t="e">
        <v>#N/A</v>
      </c>
      <c r="K3214" s="132" t="e">
        <v>#N/A</v>
      </c>
      <c r="L3214" s="132" t="e">
        <v>#N/A</v>
      </c>
      <c r="M3214" s="132" t="e">
        <v>#N/A</v>
      </c>
      <c r="N3214" s="132" t="e">
        <v>#N/A</v>
      </c>
      <c r="R3214" s="132" t="e">
        <v>#N/A</v>
      </c>
      <c r="S3214" s="132" t="e">
        <v>#N/A</v>
      </c>
      <c r="T3214" s="132" t="e">
        <v>#N/A</v>
      </c>
      <c r="U3214" s="132" t="e">
        <v>#N/A</v>
      </c>
      <c r="V3214" s="132" t="e">
        <v>#N/A</v>
      </c>
      <c r="W3214" s="132" t="e">
        <v>#N/A</v>
      </c>
      <c r="X3214" s="132" t="e">
        <v>#N/A</v>
      </c>
      <c r="Y3214" s="132" t="e">
        <v>#N/A</v>
      </c>
      <c r="Z3214" s="132" t="e">
        <v>#N/A</v>
      </c>
      <c r="AA3214" s="132" t="e">
        <v>#N/A</v>
      </c>
      <c r="AB3214" s="132" t="e">
        <v>#N/A</v>
      </c>
      <c r="AC3214" s="132" t="e">
        <v>#N/A</v>
      </c>
      <c r="AD3214" s="132" t="e">
        <v>#N/A</v>
      </c>
      <c r="AE3214" s="132" t="e">
        <v>#N/A</v>
      </c>
      <c r="AF3214" s="132" t="e">
        <v>#N/A</v>
      </c>
    </row>
    <row r="3215" spans="1:32">
      <c r="A3215" s="129">
        <v>41197</v>
      </c>
      <c r="B3215" s="132">
        <v>768550</v>
      </c>
      <c r="C3215" s="132">
        <v>31912</v>
      </c>
      <c r="D3215" s="132">
        <v>266261</v>
      </c>
      <c r="E3215" s="132">
        <v>62071</v>
      </c>
      <c r="F3215" s="132">
        <v>294724</v>
      </c>
      <c r="G3215" s="132">
        <v>711971</v>
      </c>
      <c r="H3215" s="132">
        <v>22525</v>
      </c>
      <c r="I3215" s="132">
        <v>16332</v>
      </c>
      <c r="J3215" s="132">
        <v>23187</v>
      </c>
      <c r="K3215" s="132">
        <v>21910</v>
      </c>
      <c r="L3215" s="132">
        <v>0</v>
      </c>
      <c r="M3215" s="132">
        <v>56579</v>
      </c>
      <c r="N3215" s="132">
        <v>768550</v>
      </c>
      <c r="R3215" s="132">
        <v>140220</v>
      </c>
      <c r="S3215" s="132">
        <v>41920</v>
      </c>
      <c r="T3215" s="132">
        <v>138075</v>
      </c>
      <c r="U3215" s="132">
        <v>14375</v>
      </c>
      <c r="V3215" s="132">
        <v>25100</v>
      </c>
      <c r="W3215" s="132">
        <v>1100</v>
      </c>
      <c r="X3215" s="132">
        <v>43260</v>
      </c>
      <c r="Y3215" s="132">
        <v>6600</v>
      </c>
      <c r="Z3215" s="132">
        <v>995</v>
      </c>
      <c r="AA3215" s="132">
        <v>8400</v>
      </c>
      <c r="AB3215" s="132">
        <v>0</v>
      </c>
      <c r="AC3215" s="132">
        <v>0</v>
      </c>
      <c r="AD3215" s="132">
        <v>0</v>
      </c>
      <c r="AE3215" s="132">
        <v>0</v>
      </c>
      <c r="AF3215" s="132">
        <v>19432</v>
      </c>
    </row>
    <row r="3216" spans="1:32">
      <c r="A3216" s="129">
        <v>41198</v>
      </c>
      <c r="B3216" s="132" t="e">
        <v>#N/A</v>
      </c>
      <c r="C3216" s="132" t="e">
        <v>#N/A</v>
      </c>
      <c r="D3216" s="132" t="e">
        <v>#N/A</v>
      </c>
      <c r="E3216" s="132" t="e">
        <v>#N/A</v>
      </c>
      <c r="F3216" s="132" t="e">
        <v>#N/A</v>
      </c>
      <c r="G3216" s="132" t="e">
        <v>#N/A</v>
      </c>
      <c r="H3216" s="132" t="e">
        <v>#N/A</v>
      </c>
      <c r="I3216" s="132" t="e">
        <v>#N/A</v>
      </c>
      <c r="J3216" s="132" t="e">
        <v>#N/A</v>
      </c>
      <c r="K3216" s="132" t="e">
        <v>#N/A</v>
      </c>
      <c r="L3216" s="132" t="e">
        <v>#N/A</v>
      </c>
      <c r="M3216" s="132" t="e">
        <v>#N/A</v>
      </c>
      <c r="N3216" s="132" t="e">
        <v>#N/A</v>
      </c>
      <c r="R3216" s="132" t="e">
        <v>#N/A</v>
      </c>
      <c r="S3216" s="132" t="e">
        <v>#N/A</v>
      </c>
      <c r="T3216" s="132" t="e">
        <v>#N/A</v>
      </c>
      <c r="U3216" s="132" t="e">
        <v>#N/A</v>
      </c>
      <c r="V3216" s="132" t="e">
        <v>#N/A</v>
      </c>
      <c r="W3216" s="132" t="e">
        <v>#N/A</v>
      </c>
      <c r="X3216" s="132" t="e">
        <v>#N/A</v>
      </c>
      <c r="Y3216" s="132" t="e">
        <v>#N/A</v>
      </c>
      <c r="Z3216" s="132" t="e">
        <v>#N/A</v>
      </c>
      <c r="AA3216" s="132" t="e">
        <v>#N/A</v>
      </c>
      <c r="AB3216" s="132" t="e">
        <v>#N/A</v>
      </c>
      <c r="AC3216" s="132" t="e">
        <v>#N/A</v>
      </c>
      <c r="AD3216" s="132" t="e">
        <v>#N/A</v>
      </c>
      <c r="AE3216" s="132" t="e">
        <v>#N/A</v>
      </c>
      <c r="AF3216" s="132" t="e">
        <v>#N/A</v>
      </c>
    </row>
    <row r="3217" spans="1:32">
      <c r="A3217" s="129">
        <v>41199</v>
      </c>
      <c r="B3217" s="132" t="e">
        <v>#N/A</v>
      </c>
      <c r="C3217" s="132" t="e">
        <v>#N/A</v>
      </c>
      <c r="D3217" s="132" t="e">
        <v>#N/A</v>
      </c>
      <c r="E3217" s="132" t="e">
        <v>#N/A</v>
      </c>
      <c r="F3217" s="132" t="e">
        <v>#N/A</v>
      </c>
      <c r="G3217" s="132" t="e">
        <v>#N/A</v>
      </c>
      <c r="H3217" s="132" t="e">
        <v>#N/A</v>
      </c>
      <c r="I3217" s="132" t="e">
        <v>#N/A</v>
      </c>
      <c r="J3217" s="132" t="e">
        <v>#N/A</v>
      </c>
      <c r="K3217" s="132" t="e">
        <v>#N/A</v>
      </c>
      <c r="L3217" s="132" t="e">
        <v>#N/A</v>
      </c>
      <c r="M3217" s="132" t="e">
        <v>#N/A</v>
      </c>
      <c r="N3217" s="132" t="e">
        <v>#N/A</v>
      </c>
      <c r="R3217" s="132" t="e">
        <v>#N/A</v>
      </c>
      <c r="S3217" s="132" t="e">
        <v>#N/A</v>
      </c>
      <c r="T3217" s="132" t="e">
        <v>#N/A</v>
      </c>
      <c r="U3217" s="132" t="e">
        <v>#N/A</v>
      </c>
      <c r="V3217" s="132" t="e">
        <v>#N/A</v>
      </c>
      <c r="W3217" s="132" t="e">
        <v>#N/A</v>
      </c>
      <c r="X3217" s="132" t="e">
        <v>#N/A</v>
      </c>
      <c r="Y3217" s="132" t="e">
        <v>#N/A</v>
      </c>
      <c r="Z3217" s="132" t="e">
        <v>#N/A</v>
      </c>
      <c r="AA3217" s="132" t="e">
        <v>#N/A</v>
      </c>
      <c r="AB3217" s="132" t="e">
        <v>#N/A</v>
      </c>
      <c r="AC3217" s="132" t="e">
        <v>#N/A</v>
      </c>
      <c r="AD3217" s="132" t="e">
        <v>#N/A</v>
      </c>
      <c r="AE3217" s="132" t="e">
        <v>#N/A</v>
      </c>
      <c r="AF3217" s="132" t="e">
        <v>#N/A</v>
      </c>
    </row>
    <row r="3218" spans="1:32">
      <c r="A3218" s="129">
        <v>41200</v>
      </c>
      <c r="B3218" s="132" t="e">
        <v>#N/A</v>
      </c>
      <c r="C3218" s="132" t="e">
        <v>#N/A</v>
      </c>
      <c r="D3218" s="132" t="e">
        <v>#N/A</v>
      </c>
      <c r="E3218" s="132" t="e">
        <v>#N/A</v>
      </c>
      <c r="F3218" s="132" t="e">
        <v>#N/A</v>
      </c>
      <c r="G3218" s="132" t="e">
        <v>#N/A</v>
      </c>
      <c r="H3218" s="132" t="e">
        <v>#N/A</v>
      </c>
      <c r="I3218" s="132" t="e">
        <v>#N/A</v>
      </c>
      <c r="J3218" s="132" t="e">
        <v>#N/A</v>
      </c>
      <c r="K3218" s="132" t="e">
        <v>#N/A</v>
      </c>
      <c r="L3218" s="132" t="e">
        <v>#N/A</v>
      </c>
      <c r="M3218" s="132" t="e">
        <v>#N/A</v>
      </c>
      <c r="N3218" s="132" t="e">
        <v>#N/A</v>
      </c>
      <c r="R3218" s="132" t="e">
        <v>#N/A</v>
      </c>
      <c r="S3218" s="132" t="e">
        <v>#N/A</v>
      </c>
      <c r="T3218" s="132" t="e">
        <v>#N/A</v>
      </c>
      <c r="U3218" s="132" t="e">
        <v>#N/A</v>
      </c>
      <c r="V3218" s="132" t="e">
        <v>#N/A</v>
      </c>
      <c r="W3218" s="132" t="e">
        <v>#N/A</v>
      </c>
      <c r="X3218" s="132" t="e">
        <v>#N/A</v>
      </c>
      <c r="Y3218" s="132" t="e">
        <v>#N/A</v>
      </c>
      <c r="Z3218" s="132" t="e">
        <v>#N/A</v>
      </c>
      <c r="AA3218" s="132" t="e">
        <v>#N/A</v>
      </c>
      <c r="AB3218" s="132" t="e">
        <v>#N/A</v>
      </c>
      <c r="AC3218" s="132" t="e">
        <v>#N/A</v>
      </c>
      <c r="AD3218" s="132" t="e">
        <v>#N/A</v>
      </c>
      <c r="AE3218" s="132" t="e">
        <v>#N/A</v>
      </c>
      <c r="AF3218" s="132" t="e">
        <v>#N/A</v>
      </c>
    </row>
    <row r="3219" spans="1:32">
      <c r="A3219" s="129">
        <v>41201</v>
      </c>
      <c r="B3219" s="132" t="e">
        <v>#N/A</v>
      </c>
      <c r="C3219" s="132" t="e">
        <v>#N/A</v>
      </c>
      <c r="D3219" s="132" t="e">
        <v>#N/A</v>
      </c>
      <c r="E3219" s="132" t="e">
        <v>#N/A</v>
      </c>
      <c r="F3219" s="132" t="e">
        <v>#N/A</v>
      </c>
      <c r="G3219" s="132" t="e">
        <v>#N/A</v>
      </c>
      <c r="H3219" s="132" t="e">
        <v>#N/A</v>
      </c>
      <c r="I3219" s="132" t="e">
        <v>#N/A</v>
      </c>
      <c r="J3219" s="132" t="e">
        <v>#N/A</v>
      </c>
      <c r="K3219" s="132" t="e">
        <v>#N/A</v>
      </c>
      <c r="L3219" s="132" t="e">
        <v>#N/A</v>
      </c>
      <c r="M3219" s="132" t="e">
        <v>#N/A</v>
      </c>
      <c r="N3219" s="132" t="e">
        <v>#N/A</v>
      </c>
      <c r="R3219" s="132" t="e">
        <v>#N/A</v>
      </c>
      <c r="S3219" s="132" t="e">
        <v>#N/A</v>
      </c>
      <c r="T3219" s="132" t="e">
        <v>#N/A</v>
      </c>
      <c r="U3219" s="132" t="e">
        <v>#N/A</v>
      </c>
      <c r="V3219" s="132" t="e">
        <v>#N/A</v>
      </c>
      <c r="W3219" s="132" t="e">
        <v>#N/A</v>
      </c>
      <c r="X3219" s="132" t="e">
        <v>#N/A</v>
      </c>
      <c r="Y3219" s="132" t="e">
        <v>#N/A</v>
      </c>
      <c r="Z3219" s="132" t="e">
        <v>#N/A</v>
      </c>
      <c r="AA3219" s="132" t="e">
        <v>#N/A</v>
      </c>
      <c r="AB3219" s="132" t="e">
        <v>#N/A</v>
      </c>
      <c r="AC3219" s="132" t="e">
        <v>#N/A</v>
      </c>
      <c r="AD3219" s="132" t="e">
        <v>#N/A</v>
      </c>
      <c r="AE3219" s="132" t="e">
        <v>#N/A</v>
      </c>
      <c r="AF3219" s="132" t="e">
        <v>#N/A</v>
      </c>
    </row>
    <row r="3220" spans="1:32">
      <c r="A3220" s="129">
        <v>41204</v>
      </c>
      <c r="B3220" s="132" t="e">
        <v>#N/A</v>
      </c>
      <c r="C3220" s="132" t="e">
        <v>#N/A</v>
      </c>
      <c r="D3220" s="132" t="e">
        <v>#N/A</v>
      </c>
      <c r="E3220" s="132" t="e">
        <v>#N/A</v>
      </c>
      <c r="F3220" s="132" t="e">
        <v>#N/A</v>
      </c>
      <c r="G3220" s="132" t="e">
        <v>#N/A</v>
      </c>
      <c r="H3220" s="132" t="e">
        <v>#N/A</v>
      </c>
      <c r="I3220" s="132" t="e">
        <v>#N/A</v>
      </c>
      <c r="J3220" s="132" t="e">
        <v>#N/A</v>
      </c>
      <c r="K3220" s="132" t="e">
        <v>#N/A</v>
      </c>
      <c r="L3220" s="132" t="e">
        <v>#N/A</v>
      </c>
      <c r="M3220" s="132" t="e">
        <v>#N/A</v>
      </c>
      <c r="N3220" s="132" t="e">
        <v>#N/A</v>
      </c>
      <c r="R3220" s="132" t="e">
        <v>#N/A</v>
      </c>
      <c r="S3220" s="132" t="e">
        <v>#N/A</v>
      </c>
      <c r="T3220" s="132" t="e">
        <v>#N/A</v>
      </c>
      <c r="U3220" s="132" t="e">
        <v>#N/A</v>
      </c>
      <c r="V3220" s="132" t="e">
        <v>#N/A</v>
      </c>
      <c r="W3220" s="132" t="e">
        <v>#N/A</v>
      </c>
      <c r="X3220" s="132" t="e">
        <v>#N/A</v>
      </c>
      <c r="Y3220" s="132" t="e">
        <v>#N/A</v>
      </c>
      <c r="Z3220" s="132" t="e">
        <v>#N/A</v>
      </c>
      <c r="AA3220" s="132" t="e">
        <v>#N/A</v>
      </c>
      <c r="AB3220" s="132" t="e">
        <v>#N/A</v>
      </c>
      <c r="AC3220" s="132" t="e">
        <v>#N/A</v>
      </c>
      <c r="AD3220" s="132" t="e">
        <v>#N/A</v>
      </c>
      <c r="AE3220" s="132" t="e">
        <v>#N/A</v>
      </c>
      <c r="AF3220" s="132" t="e">
        <v>#N/A</v>
      </c>
    </row>
    <row r="3221" spans="1:32">
      <c r="A3221" s="129">
        <v>41205</v>
      </c>
      <c r="B3221" s="132" t="e">
        <v>#N/A</v>
      </c>
      <c r="C3221" s="132" t="e">
        <v>#N/A</v>
      </c>
      <c r="D3221" s="132" t="e">
        <v>#N/A</v>
      </c>
      <c r="E3221" s="132" t="e">
        <v>#N/A</v>
      </c>
      <c r="F3221" s="132" t="e">
        <v>#N/A</v>
      </c>
      <c r="G3221" s="132" t="e">
        <v>#N/A</v>
      </c>
      <c r="H3221" s="132" t="e">
        <v>#N/A</v>
      </c>
      <c r="I3221" s="132" t="e">
        <v>#N/A</v>
      </c>
      <c r="J3221" s="132" t="e">
        <v>#N/A</v>
      </c>
      <c r="K3221" s="132" t="e">
        <v>#N/A</v>
      </c>
      <c r="L3221" s="132" t="e">
        <v>#N/A</v>
      </c>
      <c r="M3221" s="132" t="e">
        <v>#N/A</v>
      </c>
      <c r="N3221" s="132" t="e">
        <v>#N/A</v>
      </c>
      <c r="R3221" s="132" t="e">
        <v>#N/A</v>
      </c>
      <c r="S3221" s="132" t="e">
        <v>#N/A</v>
      </c>
      <c r="T3221" s="132" t="e">
        <v>#N/A</v>
      </c>
      <c r="U3221" s="132" t="e">
        <v>#N/A</v>
      </c>
      <c r="V3221" s="132" t="e">
        <v>#N/A</v>
      </c>
      <c r="W3221" s="132" t="e">
        <v>#N/A</v>
      </c>
      <c r="X3221" s="132" t="e">
        <v>#N/A</v>
      </c>
      <c r="Y3221" s="132" t="e">
        <v>#N/A</v>
      </c>
      <c r="Z3221" s="132" t="e">
        <v>#N/A</v>
      </c>
      <c r="AA3221" s="132" t="e">
        <v>#N/A</v>
      </c>
      <c r="AB3221" s="132" t="e">
        <v>#N/A</v>
      </c>
      <c r="AC3221" s="132" t="e">
        <v>#N/A</v>
      </c>
      <c r="AD3221" s="132" t="e">
        <v>#N/A</v>
      </c>
      <c r="AE3221" s="132" t="e">
        <v>#N/A</v>
      </c>
      <c r="AF3221" s="132" t="e">
        <v>#N/A</v>
      </c>
    </row>
    <row r="3222" spans="1:32">
      <c r="A3222" s="129">
        <v>41206</v>
      </c>
      <c r="B3222" s="132" t="e">
        <v>#N/A</v>
      </c>
      <c r="C3222" s="132" t="e">
        <v>#N/A</v>
      </c>
      <c r="D3222" s="132" t="e">
        <v>#N/A</v>
      </c>
      <c r="E3222" s="132" t="e">
        <v>#N/A</v>
      </c>
      <c r="F3222" s="132" t="e">
        <v>#N/A</v>
      </c>
      <c r="G3222" s="132" t="e">
        <v>#N/A</v>
      </c>
      <c r="H3222" s="132" t="e">
        <v>#N/A</v>
      </c>
      <c r="I3222" s="132" t="e">
        <v>#N/A</v>
      </c>
      <c r="J3222" s="132" t="e">
        <v>#N/A</v>
      </c>
      <c r="K3222" s="132" t="e">
        <v>#N/A</v>
      </c>
      <c r="L3222" s="132" t="e">
        <v>#N/A</v>
      </c>
      <c r="M3222" s="132" t="e">
        <v>#N/A</v>
      </c>
      <c r="N3222" s="132" t="e">
        <v>#N/A</v>
      </c>
      <c r="R3222" s="132" t="e">
        <v>#N/A</v>
      </c>
      <c r="S3222" s="132" t="e">
        <v>#N/A</v>
      </c>
      <c r="T3222" s="132" t="e">
        <v>#N/A</v>
      </c>
      <c r="U3222" s="132" t="e">
        <v>#N/A</v>
      </c>
      <c r="V3222" s="132" t="e">
        <v>#N/A</v>
      </c>
      <c r="W3222" s="132" t="e">
        <v>#N/A</v>
      </c>
      <c r="X3222" s="132" t="e">
        <v>#N/A</v>
      </c>
      <c r="Y3222" s="132" t="e">
        <v>#N/A</v>
      </c>
      <c r="Z3222" s="132" t="e">
        <v>#N/A</v>
      </c>
      <c r="AA3222" s="132" t="e">
        <v>#N/A</v>
      </c>
      <c r="AB3222" s="132" t="e">
        <v>#N/A</v>
      </c>
      <c r="AC3222" s="132" t="e">
        <v>#N/A</v>
      </c>
      <c r="AD3222" s="132" t="e">
        <v>#N/A</v>
      </c>
      <c r="AE3222" s="132" t="e">
        <v>#N/A</v>
      </c>
      <c r="AF3222" s="132" t="e">
        <v>#N/A</v>
      </c>
    </row>
    <row r="3223" spans="1:32">
      <c r="A3223" s="129">
        <v>41207</v>
      </c>
      <c r="B3223" s="132">
        <v>1280652</v>
      </c>
      <c r="C3223" s="132">
        <v>96707</v>
      </c>
      <c r="D3223" s="132">
        <v>429919</v>
      </c>
      <c r="E3223" s="132">
        <v>107203</v>
      </c>
      <c r="F3223" s="132">
        <v>474949</v>
      </c>
      <c r="G3223" s="132">
        <v>1192137</v>
      </c>
      <c r="H3223" s="132">
        <v>33545</v>
      </c>
      <c r="I3223" s="132">
        <v>30488</v>
      </c>
      <c r="J3223" s="132">
        <v>39637</v>
      </c>
      <c r="K3223" s="132">
        <v>29210</v>
      </c>
      <c r="L3223" s="132">
        <v>1650</v>
      </c>
      <c r="M3223" s="132">
        <v>88515</v>
      </c>
      <c r="N3223" s="132">
        <v>1280652</v>
      </c>
      <c r="R3223" s="132">
        <v>204520</v>
      </c>
      <c r="S3223" s="132">
        <v>78720</v>
      </c>
      <c r="T3223" s="132">
        <v>227771</v>
      </c>
      <c r="U3223" s="132">
        <v>64311</v>
      </c>
      <c r="V3223" s="132">
        <v>26050</v>
      </c>
      <c r="W3223" s="132">
        <v>1100</v>
      </c>
      <c r="X3223" s="132">
        <v>57019</v>
      </c>
      <c r="Y3223" s="132">
        <v>16950</v>
      </c>
      <c r="Z3223" s="132">
        <v>9441</v>
      </c>
      <c r="AA3223" s="132">
        <v>24400</v>
      </c>
      <c r="AB3223" s="132">
        <v>0</v>
      </c>
      <c r="AC3223" s="132">
        <v>0</v>
      </c>
      <c r="AD3223" s="132">
        <v>0</v>
      </c>
      <c r="AE3223" s="132">
        <v>11126</v>
      </c>
      <c r="AF3223" s="132">
        <v>50552</v>
      </c>
    </row>
    <row r="3224" spans="1:32">
      <c r="A3224" s="129">
        <v>41208</v>
      </c>
      <c r="B3224" s="132" t="e">
        <v>#N/A</v>
      </c>
      <c r="C3224" s="132" t="e">
        <v>#N/A</v>
      </c>
      <c r="D3224" s="132" t="e">
        <v>#N/A</v>
      </c>
      <c r="E3224" s="132" t="e">
        <v>#N/A</v>
      </c>
      <c r="F3224" s="132" t="e">
        <v>#N/A</v>
      </c>
      <c r="G3224" s="132" t="e">
        <v>#N/A</v>
      </c>
      <c r="H3224" s="132" t="e">
        <v>#N/A</v>
      </c>
      <c r="I3224" s="132" t="e">
        <v>#N/A</v>
      </c>
      <c r="J3224" s="132" t="e">
        <v>#N/A</v>
      </c>
      <c r="K3224" s="132" t="e">
        <v>#N/A</v>
      </c>
      <c r="L3224" s="132" t="e">
        <v>#N/A</v>
      </c>
      <c r="M3224" s="132" t="e">
        <v>#N/A</v>
      </c>
      <c r="N3224" s="132" t="e">
        <v>#N/A</v>
      </c>
      <c r="R3224" s="132" t="e">
        <v>#N/A</v>
      </c>
      <c r="S3224" s="132" t="e">
        <v>#N/A</v>
      </c>
      <c r="T3224" s="132" t="e">
        <v>#N/A</v>
      </c>
      <c r="U3224" s="132" t="e">
        <v>#N/A</v>
      </c>
      <c r="V3224" s="132" t="e">
        <v>#N/A</v>
      </c>
      <c r="W3224" s="132" t="e">
        <v>#N/A</v>
      </c>
      <c r="X3224" s="132" t="e">
        <v>#N/A</v>
      </c>
      <c r="Y3224" s="132" t="e">
        <v>#N/A</v>
      </c>
      <c r="Z3224" s="132" t="e">
        <v>#N/A</v>
      </c>
      <c r="AA3224" s="132" t="e">
        <v>#N/A</v>
      </c>
      <c r="AB3224" s="132" t="e">
        <v>#N/A</v>
      </c>
      <c r="AC3224" s="132" t="e">
        <v>#N/A</v>
      </c>
      <c r="AD3224" s="132" t="e">
        <v>#N/A</v>
      </c>
      <c r="AE3224" s="132" t="e">
        <v>#N/A</v>
      </c>
      <c r="AF3224" s="132" t="e">
        <v>#N/A</v>
      </c>
    </row>
    <row r="3225" spans="1:32">
      <c r="A3225" s="129">
        <v>41211</v>
      </c>
      <c r="B3225" s="132" t="e">
        <v>#N/A</v>
      </c>
      <c r="C3225" s="132" t="e">
        <v>#N/A</v>
      </c>
      <c r="D3225" s="132" t="e">
        <v>#N/A</v>
      </c>
      <c r="E3225" s="132" t="e">
        <v>#N/A</v>
      </c>
      <c r="F3225" s="132" t="e">
        <v>#N/A</v>
      </c>
      <c r="G3225" s="132" t="e">
        <v>#N/A</v>
      </c>
      <c r="H3225" s="132" t="e">
        <v>#N/A</v>
      </c>
      <c r="I3225" s="132" t="e">
        <v>#N/A</v>
      </c>
      <c r="J3225" s="132" t="e">
        <v>#N/A</v>
      </c>
      <c r="K3225" s="132" t="e">
        <v>#N/A</v>
      </c>
      <c r="L3225" s="132" t="e">
        <v>#N/A</v>
      </c>
      <c r="M3225" s="132" t="e">
        <v>#N/A</v>
      </c>
      <c r="N3225" s="132" t="e">
        <v>#N/A</v>
      </c>
      <c r="R3225" s="132" t="e">
        <v>#N/A</v>
      </c>
      <c r="S3225" s="132" t="e">
        <v>#N/A</v>
      </c>
      <c r="T3225" s="132" t="e">
        <v>#N/A</v>
      </c>
      <c r="U3225" s="132" t="e">
        <v>#N/A</v>
      </c>
      <c r="V3225" s="132" t="e">
        <v>#N/A</v>
      </c>
      <c r="W3225" s="132" t="e">
        <v>#N/A</v>
      </c>
      <c r="X3225" s="132" t="e">
        <v>#N/A</v>
      </c>
      <c r="Y3225" s="132" t="e">
        <v>#N/A</v>
      </c>
      <c r="Z3225" s="132" t="e">
        <v>#N/A</v>
      </c>
      <c r="AA3225" s="132" t="e">
        <v>#N/A</v>
      </c>
      <c r="AB3225" s="132" t="e">
        <v>#N/A</v>
      </c>
      <c r="AC3225" s="132" t="e">
        <v>#N/A</v>
      </c>
      <c r="AD3225" s="132" t="e">
        <v>#N/A</v>
      </c>
      <c r="AE3225" s="132" t="e">
        <v>#N/A</v>
      </c>
      <c r="AF3225" s="132" t="e">
        <v>#N/A</v>
      </c>
    </row>
    <row r="3226" spans="1:32">
      <c r="A3226" s="129">
        <v>41212</v>
      </c>
      <c r="B3226" s="132" t="e">
        <v>#N/A</v>
      </c>
      <c r="C3226" s="132" t="e">
        <v>#N/A</v>
      </c>
      <c r="D3226" s="132" t="e">
        <v>#N/A</v>
      </c>
      <c r="E3226" s="132" t="e">
        <v>#N/A</v>
      </c>
      <c r="F3226" s="132" t="e">
        <v>#N/A</v>
      </c>
      <c r="G3226" s="132" t="e">
        <v>#N/A</v>
      </c>
      <c r="H3226" s="132" t="e">
        <v>#N/A</v>
      </c>
      <c r="I3226" s="132" t="e">
        <v>#N/A</v>
      </c>
      <c r="J3226" s="132" t="e">
        <v>#N/A</v>
      </c>
      <c r="K3226" s="132" t="e">
        <v>#N/A</v>
      </c>
      <c r="L3226" s="132" t="e">
        <v>#N/A</v>
      </c>
      <c r="M3226" s="132" t="e">
        <v>#N/A</v>
      </c>
      <c r="N3226" s="132" t="e">
        <v>#N/A</v>
      </c>
      <c r="R3226" s="132" t="e">
        <v>#N/A</v>
      </c>
      <c r="S3226" s="132" t="e">
        <v>#N/A</v>
      </c>
      <c r="T3226" s="132" t="e">
        <v>#N/A</v>
      </c>
      <c r="U3226" s="132" t="e">
        <v>#N/A</v>
      </c>
      <c r="V3226" s="132" t="e">
        <v>#N/A</v>
      </c>
      <c r="W3226" s="132" t="e">
        <v>#N/A</v>
      </c>
      <c r="X3226" s="132" t="e">
        <v>#N/A</v>
      </c>
      <c r="Y3226" s="132" t="e">
        <v>#N/A</v>
      </c>
      <c r="Z3226" s="132" t="e">
        <v>#N/A</v>
      </c>
      <c r="AA3226" s="132" t="e">
        <v>#N/A</v>
      </c>
      <c r="AB3226" s="132" t="e">
        <v>#N/A</v>
      </c>
      <c r="AC3226" s="132" t="e">
        <v>#N/A</v>
      </c>
      <c r="AD3226" s="132" t="e">
        <v>#N/A</v>
      </c>
      <c r="AE3226" s="132" t="e">
        <v>#N/A</v>
      </c>
      <c r="AF3226" s="132" t="e">
        <v>#N/A</v>
      </c>
    </row>
    <row r="3227" spans="1:32">
      <c r="A3227" s="129">
        <v>41213</v>
      </c>
      <c r="B3227" s="132">
        <v>1567112</v>
      </c>
      <c r="C3227" s="132">
        <v>123107</v>
      </c>
      <c r="D3227" s="132">
        <v>533239</v>
      </c>
      <c r="E3227" s="132">
        <v>122923</v>
      </c>
      <c r="F3227" s="132">
        <v>590989</v>
      </c>
      <c r="G3227" s="132">
        <v>1462102</v>
      </c>
      <c r="H3227" s="132">
        <v>33545</v>
      </c>
      <c r="I3227" s="132">
        <v>39058</v>
      </c>
      <c r="J3227" s="132">
        <v>43542</v>
      </c>
      <c r="K3227" s="132">
        <v>29210</v>
      </c>
      <c r="L3227" s="132">
        <v>4130</v>
      </c>
      <c r="M3227" s="132">
        <v>105010</v>
      </c>
      <c r="N3227" s="132">
        <v>1567112</v>
      </c>
      <c r="R3227" s="132">
        <v>301360</v>
      </c>
      <c r="S3227" s="132">
        <v>110370</v>
      </c>
      <c r="T3227" s="132">
        <v>270091</v>
      </c>
      <c r="U3227" s="132">
        <v>76711</v>
      </c>
      <c r="V3227" s="132">
        <v>26050</v>
      </c>
      <c r="W3227" s="132">
        <v>1100</v>
      </c>
      <c r="X3227" s="132">
        <v>63659</v>
      </c>
      <c r="Y3227" s="132">
        <v>26650</v>
      </c>
      <c r="Z3227" s="132">
        <v>9441</v>
      </c>
      <c r="AA3227" s="132">
        <v>31400</v>
      </c>
      <c r="AB3227" s="132">
        <v>0</v>
      </c>
      <c r="AC3227" s="132">
        <v>3730</v>
      </c>
      <c r="AD3227" s="132">
        <v>0</v>
      </c>
      <c r="AE3227" s="132">
        <v>13666</v>
      </c>
      <c r="AF3227" s="132">
        <v>50552</v>
      </c>
    </row>
    <row r="3228" spans="1:32">
      <c r="A3228" s="129">
        <v>41214</v>
      </c>
      <c r="B3228" s="132" t="e">
        <v>#N/A</v>
      </c>
      <c r="C3228" s="132" t="e">
        <v>#N/A</v>
      </c>
      <c r="D3228" s="132" t="e">
        <v>#N/A</v>
      </c>
      <c r="E3228" s="132" t="e">
        <v>#N/A</v>
      </c>
      <c r="F3228" s="132" t="e">
        <v>#N/A</v>
      </c>
      <c r="G3228" s="132" t="e">
        <v>#N/A</v>
      </c>
      <c r="H3228" s="132" t="e">
        <v>#N/A</v>
      </c>
      <c r="I3228" s="132" t="e">
        <v>#N/A</v>
      </c>
      <c r="J3228" s="132" t="e">
        <v>#N/A</v>
      </c>
      <c r="K3228" s="132" t="e">
        <v>#N/A</v>
      </c>
      <c r="L3228" s="132" t="e">
        <v>#N/A</v>
      </c>
      <c r="M3228" s="132" t="e">
        <v>#N/A</v>
      </c>
      <c r="N3228" s="132" t="e">
        <v>#N/A</v>
      </c>
      <c r="R3228" s="132" t="e">
        <v>#N/A</v>
      </c>
      <c r="S3228" s="132" t="e">
        <v>#N/A</v>
      </c>
      <c r="T3228" s="132" t="e">
        <v>#N/A</v>
      </c>
      <c r="U3228" s="132" t="e">
        <v>#N/A</v>
      </c>
      <c r="V3228" s="132" t="e">
        <v>#N/A</v>
      </c>
      <c r="W3228" s="132" t="e">
        <v>#N/A</v>
      </c>
      <c r="X3228" s="132" t="e">
        <v>#N/A</v>
      </c>
      <c r="Y3228" s="132" t="e">
        <v>#N/A</v>
      </c>
      <c r="Z3228" s="132" t="e">
        <v>#N/A</v>
      </c>
      <c r="AA3228" s="132" t="e">
        <v>#N/A</v>
      </c>
      <c r="AB3228" s="132" t="e">
        <v>#N/A</v>
      </c>
      <c r="AC3228" s="132" t="e">
        <v>#N/A</v>
      </c>
      <c r="AD3228" s="132" t="e">
        <v>#N/A</v>
      </c>
      <c r="AE3228" s="132" t="e">
        <v>#N/A</v>
      </c>
      <c r="AF3228" s="132" t="e">
        <v>#N/A</v>
      </c>
    </row>
    <row r="3229" spans="1:32">
      <c r="A3229" s="129">
        <v>41215</v>
      </c>
      <c r="B3229" s="132" t="e">
        <v>#N/A</v>
      </c>
      <c r="C3229" s="132" t="e">
        <v>#N/A</v>
      </c>
      <c r="D3229" s="132" t="e">
        <v>#N/A</v>
      </c>
      <c r="E3229" s="132" t="e">
        <v>#N/A</v>
      </c>
      <c r="F3229" s="132" t="e">
        <v>#N/A</v>
      </c>
      <c r="G3229" s="132" t="e">
        <v>#N/A</v>
      </c>
      <c r="H3229" s="132" t="e">
        <v>#N/A</v>
      </c>
      <c r="I3229" s="132" t="e">
        <v>#N/A</v>
      </c>
      <c r="J3229" s="132" t="e">
        <v>#N/A</v>
      </c>
      <c r="K3229" s="132" t="e">
        <v>#N/A</v>
      </c>
      <c r="L3229" s="132" t="e">
        <v>#N/A</v>
      </c>
      <c r="M3229" s="132" t="e">
        <v>#N/A</v>
      </c>
      <c r="N3229" s="132" t="e">
        <v>#N/A</v>
      </c>
      <c r="R3229" s="132" t="e">
        <v>#N/A</v>
      </c>
      <c r="S3229" s="132" t="e">
        <v>#N/A</v>
      </c>
      <c r="T3229" s="132" t="e">
        <v>#N/A</v>
      </c>
      <c r="U3229" s="132" t="e">
        <v>#N/A</v>
      </c>
      <c r="V3229" s="132" t="e">
        <v>#N/A</v>
      </c>
      <c r="W3229" s="132" t="e">
        <v>#N/A</v>
      </c>
      <c r="X3229" s="132" t="e">
        <v>#N/A</v>
      </c>
      <c r="Y3229" s="132" t="e">
        <v>#N/A</v>
      </c>
      <c r="Z3229" s="132" t="e">
        <v>#N/A</v>
      </c>
      <c r="AA3229" s="132" t="e">
        <v>#N/A</v>
      </c>
      <c r="AB3229" s="132" t="e">
        <v>#N/A</v>
      </c>
      <c r="AC3229" s="132" t="e">
        <v>#N/A</v>
      </c>
      <c r="AD3229" s="132" t="e">
        <v>#N/A</v>
      </c>
      <c r="AE3229" s="132" t="e">
        <v>#N/A</v>
      </c>
      <c r="AF3229" s="132" t="e">
        <v>#N/A</v>
      </c>
    </row>
    <row r="3230" spans="1:32">
      <c r="A3230" s="129">
        <v>41218</v>
      </c>
      <c r="B3230" s="132" t="e">
        <v>#N/A</v>
      </c>
      <c r="C3230" s="132" t="e">
        <v>#N/A</v>
      </c>
      <c r="D3230" s="132" t="e">
        <v>#N/A</v>
      </c>
      <c r="E3230" s="132" t="e">
        <v>#N/A</v>
      </c>
      <c r="F3230" s="132" t="e">
        <v>#N/A</v>
      </c>
      <c r="G3230" s="132" t="e">
        <v>#N/A</v>
      </c>
      <c r="H3230" s="132" t="e">
        <v>#N/A</v>
      </c>
      <c r="I3230" s="132" t="e">
        <v>#N/A</v>
      </c>
      <c r="J3230" s="132" t="e">
        <v>#N/A</v>
      </c>
      <c r="K3230" s="132" t="e">
        <v>#N/A</v>
      </c>
      <c r="L3230" s="132" t="e">
        <v>#N/A</v>
      </c>
      <c r="M3230" s="132" t="e">
        <v>#N/A</v>
      </c>
      <c r="N3230" s="132" t="e">
        <v>#N/A</v>
      </c>
      <c r="R3230" s="132" t="e">
        <v>#N/A</v>
      </c>
      <c r="S3230" s="132" t="e">
        <v>#N/A</v>
      </c>
      <c r="T3230" s="132" t="e">
        <v>#N/A</v>
      </c>
      <c r="U3230" s="132" t="e">
        <v>#N/A</v>
      </c>
      <c r="V3230" s="132" t="e">
        <v>#N/A</v>
      </c>
      <c r="W3230" s="132" t="e">
        <v>#N/A</v>
      </c>
      <c r="X3230" s="132" t="e">
        <v>#N/A</v>
      </c>
      <c r="Y3230" s="132" t="e">
        <v>#N/A</v>
      </c>
      <c r="Z3230" s="132" t="e">
        <v>#N/A</v>
      </c>
      <c r="AA3230" s="132" t="e">
        <v>#N/A</v>
      </c>
      <c r="AB3230" s="132" t="e">
        <v>#N/A</v>
      </c>
      <c r="AC3230" s="132" t="e">
        <v>#N/A</v>
      </c>
      <c r="AD3230" s="132" t="e">
        <v>#N/A</v>
      </c>
      <c r="AE3230" s="132" t="e">
        <v>#N/A</v>
      </c>
      <c r="AF3230" s="132" t="e">
        <v>#N/A</v>
      </c>
    </row>
    <row r="3231" spans="1:32">
      <c r="A3231" s="129">
        <v>41219</v>
      </c>
      <c r="B3231" s="132" t="e">
        <v>#N/A</v>
      </c>
      <c r="C3231" s="132" t="e">
        <v>#N/A</v>
      </c>
      <c r="D3231" s="132" t="e">
        <v>#N/A</v>
      </c>
      <c r="E3231" s="132" t="e">
        <v>#N/A</v>
      </c>
      <c r="F3231" s="132" t="e">
        <v>#N/A</v>
      </c>
      <c r="G3231" s="132" t="e">
        <v>#N/A</v>
      </c>
      <c r="H3231" s="132" t="e">
        <v>#N/A</v>
      </c>
      <c r="I3231" s="132" t="e">
        <v>#N/A</v>
      </c>
      <c r="J3231" s="132" t="e">
        <v>#N/A</v>
      </c>
      <c r="K3231" s="132" t="e">
        <v>#N/A</v>
      </c>
      <c r="L3231" s="132" t="e">
        <v>#N/A</v>
      </c>
      <c r="M3231" s="132" t="e">
        <v>#N/A</v>
      </c>
      <c r="N3231" s="132" t="e">
        <v>#N/A</v>
      </c>
      <c r="R3231" s="132" t="e">
        <v>#N/A</v>
      </c>
      <c r="S3231" s="132" t="e">
        <v>#N/A</v>
      </c>
      <c r="T3231" s="132" t="e">
        <v>#N/A</v>
      </c>
      <c r="U3231" s="132" t="e">
        <v>#N/A</v>
      </c>
      <c r="V3231" s="132" t="e">
        <v>#N/A</v>
      </c>
      <c r="W3231" s="132" t="e">
        <v>#N/A</v>
      </c>
      <c r="X3231" s="132" t="e">
        <v>#N/A</v>
      </c>
      <c r="Y3231" s="132" t="e">
        <v>#N/A</v>
      </c>
      <c r="Z3231" s="132" t="e">
        <v>#N/A</v>
      </c>
      <c r="AA3231" s="132" t="e">
        <v>#N/A</v>
      </c>
      <c r="AB3231" s="132" t="e">
        <v>#N/A</v>
      </c>
      <c r="AC3231" s="132" t="e">
        <v>#N/A</v>
      </c>
      <c r="AD3231" s="132" t="e">
        <v>#N/A</v>
      </c>
      <c r="AE3231" s="132" t="e">
        <v>#N/A</v>
      </c>
      <c r="AF3231" s="132" t="e">
        <v>#N/A</v>
      </c>
    </row>
    <row r="3232" spans="1:32">
      <c r="A3232" s="129">
        <v>41220</v>
      </c>
      <c r="B3232" s="132" t="e">
        <v>#N/A</v>
      </c>
      <c r="C3232" s="132" t="e">
        <v>#N/A</v>
      </c>
      <c r="D3232" s="132" t="e">
        <v>#N/A</v>
      </c>
      <c r="E3232" s="132" t="e">
        <v>#N/A</v>
      </c>
      <c r="F3232" s="132" t="e">
        <v>#N/A</v>
      </c>
      <c r="G3232" s="132" t="e">
        <v>#N/A</v>
      </c>
      <c r="H3232" s="132" t="e">
        <v>#N/A</v>
      </c>
      <c r="I3232" s="132" t="e">
        <v>#N/A</v>
      </c>
      <c r="J3232" s="132" t="e">
        <v>#N/A</v>
      </c>
      <c r="K3232" s="132" t="e">
        <v>#N/A</v>
      </c>
      <c r="L3232" s="132" t="e">
        <v>#N/A</v>
      </c>
      <c r="M3232" s="132" t="e">
        <v>#N/A</v>
      </c>
      <c r="N3232" s="132" t="e">
        <v>#N/A</v>
      </c>
      <c r="R3232" s="132" t="e">
        <v>#N/A</v>
      </c>
      <c r="S3232" s="132" t="e">
        <v>#N/A</v>
      </c>
      <c r="T3232" s="132" t="e">
        <v>#N/A</v>
      </c>
      <c r="U3232" s="132" t="e">
        <v>#N/A</v>
      </c>
      <c r="V3232" s="132" t="e">
        <v>#N/A</v>
      </c>
      <c r="W3232" s="132" t="e">
        <v>#N/A</v>
      </c>
      <c r="X3232" s="132" t="e">
        <v>#N/A</v>
      </c>
      <c r="Y3232" s="132" t="e">
        <v>#N/A</v>
      </c>
      <c r="Z3232" s="132" t="e">
        <v>#N/A</v>
      </c>
      <c r="AA3232" s="132" t="e">
        <v>#N/A</v>
      </c>
      <c r="AB3232" s="132" t="e">
        <v>#N/A</v>
      </c>
      <c r="AC3232" s="132" t="e">
        <v>#N/A</v>
      </c>
      <c r="AD3232" s="132" t="e">
        <v>#N/A</v>
      </c>
      <c r="AE3232" s="132" t="e">
        <v>#N/A</v>
      </c>
      <c r="AF3232" s="132" t="e">
        <v>#N/A</v>
      </c>
    </row>
    <row r="3233" spans="1:32">
      <c r="A3233" s="129">
        <v>41221</v>
      </c>
      <c r="B3233" s="132" t="e">
        <v>#N/A</v>
      </c>
      <c r="C3233" s="132" t="e">
        <v>#N/A</v>
      </c>
      <c r="D3233" s="132" t="e">
        <v>#N/A</v>
      </c>
      <c r="E3233" s="132" t="e">
        <v>#N/A</v>
      </c>
      <c r="F3233" s="132" t="e">
        <v>#N/A</v>
      </c>
      <c r="G3233" s="132" t="e">
        <v>#N/A</v>
      </c>
      <c r="H3233" s="132" t="e">
        <v>#N/A</v>
      </c>
      <c r="I3233" s="132" t="e">
        <v>#N/A</v>
      </c>
      <c r="J3233" s="132" t="e">
        <v>#N/A</v>
      </c>
      <c r="K3233" s="132" t="e">
        <v>#N/A</v>
      </c>
      <c r="L3233" s="132" t="e">
        <v>#N/A</v>
      </c>
      <c r="M3233" s="132" t="e">
        <v>#N/A</v>
      </c>
      <c r="N3233" s="132" t="e">
        <v>#N/A</v>
      </c>
      <c r="R3233" s="132" t="e">
        <v>#N/A</v>
      </c>
      <c r="S3233" s="132" t="e">
        <v>#N/A</v>
      </c>
      <c r="T3233" s="132" t="e">
        <v>#N/A</v>
      </c>
      <c r="U3233" s="132" t="e">
        <v>#N/A</v>
      </c>
      <c r="V3233" s="132" t="e">
        <v>#N/A</v>
      </c>
      <c r="W3233" s="132" t="e">
        <v>#N/A</v>
      </c>
      <c r="X3233" s="132" t="e">
        <v>#N/A</v>
      </c>
      <c r="Y3233" s="132" t="e">
        <v>#N/A</v>
      </c>
      <c r="Z3233" s="132" t="e">
        <v>#N/A</v>
      </c>
      <c r="AA3233" s="132" t="e">
        <v>#N/A</v>
      </c>
      <c r="AB3233" s="132" t="e">
        <v>#N/A</v>
      </c>
      <c r="AC3233" s="132" t="e">
        <v>#N/A</v>
      </c>
      <c r="AD3233" s="132" t="e">
        <v>#N/A</v>
      </c>
      <c r="AE3233" s="132" t="e">
        <v>#N/A</v>
      </c>
      <c r="AF3233" s="132" t="e">
        <v>#N/A</v>
      </c>
    </row>
    <row r="3234" spans="1:32">
      <c r="A3234" s="129">
        <v>41222</v>
      </c>
      <c r="B3234" s="132" t="e">
        <v>#N/A</v>
      </c>
      <c r="C3234" s="132" t="e">
        <v>#N/A</v>
      </c>
      <c r="D3234" s="132" t="e">
        <v>#N/A</v>
      </c>
      <c r="E3234" s="132" t="e">
        <v>#N/A</v>
      </c>
      <c r="F3234" s="132" t="e">
        <v>#N/A</v>
      </c>
      <c r="G3234" s="132" t="e">
        <v>#N/A</v>
      </c>
      <c r="H3234" s="132" t="e">
        <v>#N/A</v>
      </c>
      <c r="I3234" s="132" t="e">
        <v>#N/A</v>
      </c>
      <c r="J3234" s="132" t="e">
        <v>#N/A</v>
      </c>
      <c r="K3234" s="132" t="e">
        <v>#N/A</v>
      </c>
      <c r="L3234" s="132" t="e">
        <v>#N/A</v>
      </c>
      <c r="M3234" s="132" t="e">
        <v>#N/A</v>
      </c>
      <c r="N3234" s="132" t="e">
        <v>#N/A</v>
      </c>
      <c r="R3234" s="132" t="e">
        <v>#N/A</v>
      </c>
      <c r="S3234" s="132" t="e">
        <v>#N/A</v>
      </c>
      <c r="T3234" s="132" t="e">
        <v>#N/A</v>
      </c>
      <c r="U3234" s="132" t="e">
        <v>#N/A</v>
      </c>
      <c r="V3234" s="132" t="e">
        <v>#N/A</v>
      </c>
      <c r="W3234" s="132" t="e">
        <v>#N/A</v>
      </c>
      <c r="X3234" s="132" t="e">
        <v>#N/A</v>
      </c>
      <c r="Y3234" s="132" t="e">
        <v>#N/A</v>
      </c>
      <c r="Z3234" s="132" t="e">
        <v>#N/A</v>
      </c>
      <c r="AA3234" s="132" t="e">
        <v>#N/A</v>
      </c>
      <c r="AB3234" s="132" t="e">
        <v>#N/A</v>
      </c>
      <c r="AC3234" s="132" t="e">
        <v>#N/A</v>
      </c>
      <c r="AD3234" s="132" t="e">
        <v>#N/A</v>
      </c>
      <c r="AE3234" s="132" t="e">
        <v>#N/A</v>
      </c>
      <c r="AF3234" s="132" t="e">
        <v>#N/A</v>
      </c>
    </row>
    <row r="3235" spans="1:32">
      <c r="A3235" s="129">
        <v>41225</v>
      </c>
      <c r="B3235" s="132" t="e">
        <v>#N/A</v>
      </c>
      <c r="C3235" s="132" t="e">
        <v>#N/A</v>
      </c>
      <c r="D3235" s="132" t="e">
        <v>#N/A</v>
      </c>
      <c r="E3235" s="132" t="e">
        <v>#N/A</v>
      </c>
      <c r="F3235" s="132" t="e">
        <v>#N/A</v>
      </c>
      <c r="G3235" s="132" t="e">
        <v>#N/A</v>
      </c>
      <c r="H3235" s="132" t="e">
        <v>#N/A</v>
      </c>
      <c r="I3235" s="132" t="e">
        <v>#N/A</v>
      </c>
      <c r="J3235" s="132" t="e">
        <v>#N/A</v>
      </c>
      <c r="K3235" s="132" t="e">
        <v>#N/A</v>
      </c>
      <c r="L3235" s="132" t="e">
        <v>#N/A</v>
      </c>
      <c r="M3235" s="132" t="e">
        <v>#N/A</v>
      </c>
      <c r="N3235" s="132" t="e">
        <v>#N/A</v>
      </c>
      <c r="R3235" s="132" t="e">
        <v>#N/A</v>
      </c>
      <c r="S3235" s="132" t="e">
        <v>#N/A</v>
      </c>
      <c r="T3235" s="132" t="e">
        <v>#N/A</v>
      </c>
      <c r="U3235" s="132" t="e">
        <v>#N/A</v>
      </c>
      <c r="V3235" s="132" t="e">
        <v>#N/A</v>
      </c>
      <c r="W3235" s="132" t="e">
        <v>#N/A</v>
      </c>
      <c r="X3235" s="132" t="e">
        <v>#N/A</v>
      </c>
      <c r="Y3235" s="132" t="e">
        <v>#N/A</v>
      </c>
      <c r="Z3235" s="132" t="e">
        <v>#N/A</v>
      </c>
      <c r="AA3235" s="132" t="e">
        <v>#N/A</v>
      </c>
      <c r="AB3235" s="132" t="e">
        <v>#N/A</v>
      </c>
      <c r="AC3235" s="132" t="e">
        <v>#N/A</v>
      </c>
      <c r="AD3235" s="132" t="e">
        <v>#N/A</v>
      </c>
      <c r="AE3235" s="132" t="e">
        <v>#N/A</v>
      </c>
      <c r="AF3235" s="132" t="e">
        <v>#N/A</v>
      </c>
    </row>
    <row r="3236" spans="1:32">
      <c r="A3236" s="129">
        <v>41226</v>
      </c>
      <c r="B3236" s="132" t="e">
        <v>#N/A</v>
      </c>
      <c r="C3236" s="132" t="e">
        <v>#N/A</v>
      </c>
      <c r="D3236" s="132" t="e">
        <v>#N/A</v>
      </c>
      <c r="E3236" s="132" t="e">
        <v>#N/A</v>
      </c>
      <c r="F3236" s="132" t="e">
        <v>#N/A</v>
      </c>
      <c r="G3236" s="132" t="e">
        <v>#N/A</v>
      </c>
      <c r="H3236" s="132" t="e">
        <v>#N/A</v>
      </c>
      <c r="I3236" s="132" t="e">
        <v>#N/A</v>
      </c>
      <c r="J3236" s="132" t="e">
        <v>#N/A</v>
      </c>
      <c r="K3236" s="132" t="e">
        <v>#N/A</v>
      </c>
      <c r="L3236" s="132" t="e">
        <v>#N/A</v>
      </c>
      <c r="M3236" s="132" t="e">
        <v>#N/A</v>
      </c>
      <c r="N3236" s="132" t="e">
        <v>#N/A</v>
      </c>
      <c r="R3236" s="132" t="e">
        <v>#N/A</v>
      </c>
      <c r="S3236" s="132" t="e">
        <v>#N/A</v>
      </c>
      <c r="T3236" s="132" t="e">
        <v>#N/A</v>
      </c>
      <c r="U3236" s="132" t="e">
        <v>#N/A</v>
      </c>
      <c r="V3236" s="132" t="e">
        <v>#N/A</v>
      </c>
      <c r="W3236" s="132" t="e">
        <v>#N/A</v>
      </c>
      <c r="X3236" s="132" t="e">
        <v>#N/A</v>
      </c>
      <c r="Y3236" s="132" t="e">
        <v>#N/A</v>
      </c>
      <c r="Z3236" s="132" t="e">
        <v>#N/A</v>
      </c>
      <c r="AA3236" s="132" t="e">
        <v>#N/A</v>
      </c>
      <c r="AB3236" s="132" t="e">
        <v>#N/A</v>
      </c>
      <c r="AC3236" s="132" t="e">
        <v>#N/A</v>
      </c>
      <c r="AD3236" s="132" t="e">
        <v>#N/A</v>
      </c>
      <c r="AE3236" s="132" t="e">
        <v>#N/A</v>
      </c>
      <c r="AF3236" s="132" t="e">
        <v>#N/A</v>
      </c>
    </row>
    <row r="3237" spans="1:32">
      <c r="A3237" s="129">
        <v>41227</v>
      </c>
      <c r="B3237" s="132" t="e">
        <v>#N/A</v>
      </c>
      <c r="C3237" s="132" t="e">
        <v>#N/A</v>
      </c>
      <c r="D3237" s="132" t="e">
        <v>#N/A</v>
      </c>
      <c r="E3237" s="132" t="e">
        <v>#N/A</v>
      </c>
      <c r="F3237" s="132" t="e">
        <v>#N/A</v>
      </c>
      <c r="G3237" s="132" t="e">
        <v>#N/A</v>
      </c>
      <c r="H3237" s="132" t="e">
        <v>#N/A</v>
      </c>
      <c r="I3237" s="132" t="e">
        <v>#N/A</v>
      </c>
      <c r="J3237" s="132" t="e">
        <v>#N/A</v>
      </c>
      <c r="K3237" s="132" t="e">
        <v>#N/A</v>
      </c>
      <c r="L3237" s="132" t="e">
        <v>#N/A</v>
      </c>
      <c r="M3237" s="132" t="e">
        <v>#N/A</v>
      </c>
      <c r="N3237" s="132" t="e">
        <v>#N/A</v>
      </c>
      <c r="R3237" s="132" t="e">
        <v>#N/A</v>
      </c>
      <c r="S3237" s="132" t="e">
        <v>#N/A</v>
      </c>
      <c r="T3237" s="132" t="e">
        <v>#N/A</v>
      </c>
      <c r="U3237" s="132" t="e">
        <v>#N/A</v>
      </c>
      <c r="V3237" s="132" t="e">
        <v>#N/A</v>
      </c>
      <c r="W3237" s="132" t="e">
        <v>#N/A</v>
      </c>
      <c r="X3237" s="132" t="e">
        <v>#N/A</v>
      </c>
      <c r="Y3237" s="132" t="e">
        <v>#N/A</v>
      </c>
      <c r="Z3237" s="132" t="e">
        <v>#N/A</v>
      </c>
      <c r="AA3237" s="132" t="e">
        <v>#N/A</v>
      </c>
      <c r="AB3237" s="132" t="e">
        <v>#N/A</v>
      </c>
      <c r="AC3237" s="132" t="e">
        <v>#N/A</v>
      </c>
      <c r="AD3237" s="132" t="e">
        <v>#N/A</v>
      </c>
      <c r="AE3237" s="132" t="e">
        <v>#N/A</v>
      </c>
      <c r="AF3237" s="132" t="e">
        <v>#N/A</v>
      </c>
    </row>
    <row r="3238" spans="1:32">
      <c r="A3238" s="129">
        <v>41228</v>
      </c>
      <c r="B3238" s="132">
        <v>759452</v>
      </c>
      <c r="C3238" s="132">
        <v>59992</v>
      </c>
      <c r="D3238" s="132">
        <v>303368</v>
      </c>
      <c r="E3238" s="132">
        <v>80155</v>
      </c>
      <c r="F3238" s="132">
        <v>206971</v>
      </c>
      <c r="G3238" s="132">
        <v>677546</v>
      </c>
      <c r="H3238" s="132">
        <v>23515</v>
      </c>
      <c r="I3238" s="132">
        <v>22861</v>
      </c>
      <c r="J3238" s="132">
        <v>16690</v>
      </c>
      <c r="K3238" s="132">
        <v>6970</v>
      </c>
      <c r="L3238" s="132">
        <v>2300</v>
      </c>
      <c r="M3238" s="132">
        <v>81906</v>
      </c>
      <c r="N3238" s="132">
        <v>759452</v>
      </c>
      <c r="R3238" s="132">
        <v>102446</v>
      </c>
      <c r="S3238" s="132">
        <v>12700</v>
      </c>
      <c r="T3238" s="132">
        <v>230720</v>
      </c>
      <c r="U3238" s="132">
        <v>49320</v>
      </c>
      <c r="V3238" s="132">
        <v>7000</v>
      </c>
      <c r="W3238" s="132">
        <v>2000</v>
      </c>
      <c r="X3238" s="132">
        <v>33497</v>
      </c>
      <c r="Y3238" s="132">
        <v>7197</v>
      </c>
      <c r="Z3238" s="132">
        <v>9896</v>
      </c>
      <c r="AA3238" s="132">
        <v>0</v>
      </c>
      <c r="AB3238" s="132">
        <v>0</v>
      </c>
      <c r="AC3238" s="132">
        <v>24000</v>
      </c>
      <c r="AD3238" s="132">
        <v>0</v>
      </c>
      <c r="AE3238" s="132">
        <v>10400</v>
      </c>
      <c r="AF3238" s="132">
        <v>14100</v>
      </c>
    </row>
    <row r="3239" spans="1:32">
      <c r="A3239" s="129">
        <v>41229</v>
      </c>
      <c r="B3239" s="132" t="e">
        <v>#N/A</v>
      </c>
      <c r="C3239" s="132" t="e">
        <v>#N/A</v>
      </c>
      <c r="D3239" s="132" t="e">
        <v>#N/A</v>
      </c>
      <c r="E3239" s="132" t="e">
        <v>#N/A</v>
      </c>
      <c r="F3239" s="132" t="e">
        <v>#N/A</v>
      </c>
      <c r="G3239" s="132" t="e">
        <v>#N/A</v>
      </c>
      <c r="H3239" s="132" t="e">
        <v>#N/A</v>
      </c>
      <c r="I3239" s="132" t="e">
        <v>#N/A</v>
      </c>
      <c r="J3239" s="132" t="e">
        <v>#N/A</v>
      </c>
      <c r="K3239" s="132" t="e">
        <v>#N/A</v>
      </c>
      <c r="L3239" s="132" t="e">
        <v>#N/A</v>
      </c>
      <c r="M3239" s="132" t="e">
        <v>#N/A</v>
      </c>
      <c r="N3239" s="132" t="e">
        <v>#N/A</v>
      </c>
      <c r="R3239" s="132" t="e">
        <v>#N/A</v>
      </c>
      <c r="S3239" s="132" t="e">
        <v>#N/A</v>
      </c>
      <c r="T3239" s="132" t="e">
        <v>#N/A</v>
      </c>
      <c r="U3239" s="132" t="e">
        <v>#N/A</v>
      </c>
      <c r="V3239" s="132" t="e">
        <v>#N/A</v>
      </c>
      <c r="W3239" s="132" t="e">
        <v>#N/A</v>
      </c>
      <c r="X3239" s="132" t="e">
        <v>#N/A</v>
      </c>
      <c r="Y3239" s="132" t="e">
        <v>#N/A</v>
      </c>
      <c r="Z3239" s="132" t="e">
        <v>#N/A</v>
      </c>
      <c r="AA3239" s="132" t="e">
        <v>#N/A</v>
      </c>
      <c r="AB3239" s="132" t="e">
        <v>#N/A</v>
      </c>
      <c r="AC3239" s="132" t="e">
        <v>#N/A</v>
      </c>
      <c r="AD3239" s="132" t="e">
        <v>#N/A</v>
      </c>
      <c r="AE3239" s="132" t="e">
        <v>#N/A</v>
      </c>
      <c r="AF3239" s="132" t="e">
        <v>#N/A</v>
      </c>
    </row>
    <row r="3240" spans="1:32">
      <c r="A3240" s="129">
        <v>41232</v>
      </c>
      <c r="B3240" s="132" t="e">
        <v>#N/A</v>
      </c>
      <c r="C3240" s="132" t="e">
        <v>#N/A</v>
      </c>
      <c r="D3240" s="132" t="e">
        <v>#N/A</v>
      </c>
      <c r="E3240" s="132" t="e">
        <v>#N/A</v>
      </c>
      <c r="F3240" s="132" t="e">
        <v>#N/A</v>
      </c>
      <c r="G3240" s="132" t="e">
        <v>#N/A</v>
      </c>
      <c r="H3240" s="132" t="e">
        <v>#N/A</v>
      </c>
      <c r="I3240" s="132" t="e">
        <v>#N/A</v>
      </c>
      <c r="J3240" s="132" t="e">
        <v>#N/A</v>
      </c>
      <c r="K3240" s="132" t="e">
        <v>#N/A</v>
      </c>
      <c r="L3240" s="132" t="e">
        <v>#N/A</v>
      </c>
      <c r="M3240" s="132" t="e">
        <v>#N/A</v>
      </c>
      <c r="N3240" s="132" t="e">
        <v>#N/A</v>
      </c>
      <c r="R3240" s="132" t="e">
        <v>#N/A</v>
      </c>
      <c r="S3240" s="132" t="e">
        <v>#N/A</v>
      </c>
      <c r="T3240" s="132" t="e">
        <v>#N/A</v>
      </c>
      <c r="U3240" s="132" t="e">
        <v>#N/A</v>
      </c>
      <c r="V3240" s="132" t="e">
        <v>#N/A</v>
      </c>
      <c r="W3240" s="132" t="e">
        <v>#N/A</v>
      </c>
      <c r="X3240" s="132" t="e">
        <v>#N/A</v>
      </c>
      <c r="Y3240" s="132" t="e">
        <v>#N/A</v>
      </c>
      <c r="Z3240" s="132" t="e">
        <v>#N/A</v>
      </c>
      <c r="AA3240" s="132" t="e">
        <v>#N/A</v>
      </c>
      <c r="AB3240" s="132" t="e">
        <v>#N/A</v>
      </c>
      <c r="AC3240" s="132" t="e">
        <v>#N/A</v>
      </c>
      <c r="AD3240" s="132" t="e">
        <v>#N/A</v>
      </c>
      <c r="AE3240" s="132" t="e">
        <v>#N/A</v>
      </c>
      <c r="AF3240" s="132" t="e">
        <v>#N/A</v>
      </c>
    </row>
    <row r="3241" spans="1:32">
      <c r="A3241" s="129">
        <v>41233</v>
      </c>
      <c r="B3241" s="132">
        <v>1010417</v>
      </c>
      <c r="C3241" s="132">
        <v>70892</v>
      </c>
      <c r="D3241" s="132">
        <v>445729</v>
      </c>
      <c r="E3241" s="132">
        <v>97244</v>
      </c>
      <c r="F3241" s="132">
        <v>248971</v>
      </c>
      <c r="G3241" s="132">
        <v>904366</v>
      </c>
      <c r="H3241" s="132">
        <v>26395</v>
      </c>
      <c r="I3241" s="132">
        <v>34261</v>
      </c>
      <c r="J3241" s="132">
        <v>25960</v>
      </c>
      <c r="K3241" s="132">
        <v>8970</v>
      </c>
      <c r="L3241" s="132">
        <v>2800</v>
      </c>
      <c r="M3241" s="132">
        <v>106051</v>
      </c>
      <c r="N3241" s="132">
        <v>1010417</v>
      </c>
      <c r="R3241" s="132">
        <v>102446</v>
      </c>
      <c r="S3241" s="132">
        <v>55950</v>
      </c>
      <c r="T3241" s="132">
        <v>332680</v>
      </c>
      <c r="U3241" s="132">
        <v>7700</v>
      </c>
      <c r="V3241" s="132">
        <v>9970</v>
      </c>
      <c r="W3241" s="132">
        <v>2000</v>
      </c>
      <c r="X3241" s="132">
        <v>39932</v>
      </c>
      <c r="Y3241" s="132">
        <v>12617</v>
      </c>
      <c r="Z3241" s="132">
        <v>9896</v>
      </c>
      <c r="AA3241" s="132">
        <v>0</v>
      </c>
      <c r="AB3241" s="132">
        <v>0</v>
      </c>
      <c r="AC3241" s="132">
        <v>24000</v>
      </c>
      <c r="AD3241" s="132">
        <v>0</v>
      </c>
      <c r="AE3241" s="132">
        <v>10400</v>
      </c>
      <c r="AF3241" s="132">
        <v>14100</v>
      </c>
    </row>
    <row r="3242" spans="1:32">
      <c r="A3242" s="129">
        <v>41234</v>
      </c>
      <c r="B3242" s="132" t="e">
        <v>#N/A</v>
      </c>
      <c r="C3242" s="132" t="e">
        <v>#N/A</v>
      </c>
      <c r="D3242" s="132" t="e">
        <v>#N/A</v>
      </c>
      <c r="E3242" s="132" t="e">
        <v>#N/A</v>
      </c>
      <c r="F3242" s="132" t="e">
        <v>#N/A</v>
      </c>
      <c r="G3242" s="132" t="e">
        <v>#N/A</v>
      </c>
      <c r="H3242" s="132" t="e">
        <v>#N/A</v>
      </c>
      <c r="I3242" s="132" t="e">
        <v>#N/A</v>
      </c>
      <c r="J3242" s="132" t="e">
        <v>#N/A</v>
      </c>
      <c r="K3242" s="132" t="e">
        <v>#N/A</v>
      </c>
      <c r="L3242" s="132" t="e">
        <v>#N/A</v>
      </c>
      <c r="M3242" s="132" t="e">
        <v>#N/A</v>
      </c>
      <c r="N3242" s="132" t="e">
        <v>#N/A</v>
      </c>
      <c r="R3242" s="132" t="e">
        <v>#N/A</v>
      </c>
      <c r="S3242" s="132" t="e">
        <v>#N/A</v>
      </c>
      <c r="T3242" s="132" t="e">
        <v>#N/A</v>
      </c>
      <c r="U3242" s="132" t="e">
        <v>#N/A</v>
      </c>
      <c r="V3242" s="132" t="e">
        <v>#N/A</v>
      </c>
      <c r="W3242" s="132" t="e">
        <v>#N/A</v>
      </c>
      <c r="X3242" s="132" t="e">
        <v>#N/A</v>
      </c>
      <c r="Y3242" s="132" t="e">
        <v>#N/A</v>
      </c>
      <c r="Z3242" s="132" t="e">
        <v>#N/A</v>
      </c>
      <c r="AA3242" s="132" t="e">
        <v>#N/A</v>
      </c>
      <c r="AB3242" s="132" t="e">
        <v>#N/A</v>
      </c>
      <c r="AC3242" s="132" t="e">
        <v>#N/A</v>
      </c>
      <c r="AD3242" s="132" t="e">
        <v>#N/A</v>
      </c>
      <c r="AE3242" s="132" t="e">
        <v>#N/A</v>
      </c>
      <c r="AF3242" s="132" t="e">
        <v>#N/A</v>
      </c>
    </row>
    <row r="3243" spans="1:32">
      <c r="A3243" s="129">
        <v>41236</v>
      </c>
      <c r="B3243" s="132" t="e">
        <v>#N/A</v>
      </c>
      <c r="C3243" s="132" t="e">
        <v>#N/A</v>
      </c>
      <c r="D3243" s="132" t="e">
        <v>#N/A</v>
      </c>
      <c r="E3243" s="132" t="e">
        <v>#N/A</v>
      </c>
      <c r="F3243" s="132" t="e">
        <v>#N/A</v>
      </c>
      <c r="G3243" s="132" t="e">
        <v>#N/A</v>
      </c>
      <c r="H3243" s="132" t="e">
        <v>#N/A</v>
      </c>
      <c r="I3243" s="132" t="e">
        <v>#N/A</v>
      </c>
      <c r="J3243" s="132" t="e">
        <v>#N/A</v>
      </c>
      <c r="K3243" s="132" t="e">
        <v>#N/A</v>
      </c>
      <c r="L3243" s="132" t="e">
        <v>#N/A</v>
      </c>
      <c r="M3243" s="132" t="e">
        <v>#N/A</v>
      </c>
      <c r="N3243" s="132" t="e">
        <v>#N/A</v>
      </c>
      <c r="R3243" s="132" t="e">
        <v>#N/A</v>
      </c>
      <c r="S3243" s="132" t="e">
        <v>#N/A</v>
      </c>
      <c r="T3243" s="132" t="e">
        <v>#N/A</v>
      </c>
      <c r="U3243" s="132" t="e">
        <v>#N/A</v>
      </c>
      <c r="V3243" s="132" t="e">
        <v>#N/A</v>
      </c>
      <c r="W3243" s="132" t="e">
        <v>#N/A</v>
      </c>
      <c r="X3243" s="132" t="e">
        <v>#N/A</v>
      </c>
      <c r="Y3243" s="132" t="e">
        <v>#N/A</v>
      </c>
      <c r="Z3243" s="132" t="e">
        <v>#N/A</v>
      </c>
      <c r="AA3243" s="132" t="e">
        <v>#N/A</v>
      </c>
      <c r="AB3243" s="132" t="e">
        <v>#N/A</v>
      </c>
      <c r="AC3243" s="132" t="e">
        <v>#N/A</v>
      </c>
      <c r="AD3243" s="132" t="e">
        <v>#N/A</v>
      </c>
      <c r="AE3243" s="132" t="e">
        <v>#N/A</v>
      </c>
      <c r="AF3243" s="132" t="e">
        <v>#N/A</v>
      </c>
    </row>
    <row r="3244" spans="1:32">
      <c r="A3244" s="129">
        <v>41239</v>
      </c>
      <c r="B3244" s="132" t="e">
        <v>#N/A</v>
      </c>
      <c r="C3244" s="132" t="e">
        <v>#N/A</v>
      </c>
      <c r="D3244" s="132" t="e">
        <v>#N/A</v>
      </c>
      <c r="E3244" s="132" t="e">
        <v>#N/A</v>
      </c>
      <c r="F3244" s="132" t="e">
        <v>#N/A</v>
      </c>
      <c r="G3244" s="132" t="e">
        <v>#N/A</v>
      </c>
      <c r="H3244" s="132" t="e">
        <v>#N/A</v>
      </c>
      <c r="I3244" s="132" t="e">
        <v>#N/A</v>
      </c>
      <c r="J3244" s="132" t="e">
        <v>#N/A</v>
      </c>
      <c r="K3244" s="132" t="e">
        <v>#N/A</v>
      </c>
      <c r="L3244" s="132" t="e">
        <v>#N/A</v>
      </c>
      <c r="M3244" s="132" t="e">
        <v>#N/A</v>
      </c>
      <c r="N3244" s="132" t="e">
        <v>#N/A</v>
      </c>
      <c r="R3244" s="132" t="e">
        <v>#N/A</v>
      </c>
      <c r="S3244" s="132" t="e">
        <v>#N/A</v>
      </c>
      <c r="T3244" s="132" t="e">
        <v>#N/A</v>
      </c>
      <c r="U3244" s="132" t="e">
        <v>#N/A</v>
      </c>
      <c r="V3244" s="132" t="e">
        <v>#N/A</v>
      </c>
      <c r="W3244" s="132" t="e">
        <v>#N/A</v>
      </c>
      <c r="X3244" s="132" t="e">
        <v>#N/A</v>
      </c>
      <c r="Y3244" s="132" t="e">
        <v>#N/A</v>
      </c>
      <c r="Z3244" s="132" t="e">
        <v>#N/A</v>
      </c>
      <c r="AA3244" s="132" t="e">
        <v>#N/A</v>
      </c>
      <c r="AB3244" s="132" t="e">
        <v>#N/A</v>
      </c>
      <c r="AC3244" s="132" t="e">
        <v>#N/A</v>
      </c>
      <c r="AD3244" s="132" t="e">
        <v>#N/A</v>
      </c>
      <c r="AE3244" s="132" t="e">
        <v>#N/A</v>
      </c>
      <c r="AF3244" s="132" t="e">
        <v>#N/A</v>
      </c>
    </row>
    <row r="3245" spans="1:32">
      <c r="A3245" s="129">
        <v>41240</v>
      </c>
      <c r="B3245" s="132" t="e">
        <v>#N/A</v>
      </c>
      <c r="C3245" s="132" t="e">
        <v>#N/A</v>
      </c>
      <c r="D3245" s="132" t="e">
        <v>#N/A</v>
      </c>
      <c r="E3245" s="132" t="e">
        <v>#N/A</v>
      </c>
      <c r="F3245" s="132" t="e">
        <v>#N/A</v>
      </c>
      <c r="G3245" s="132" t="e">
        <v>#N/A</v>
      </c>
      <c r="H3245" s="132" t="e">
        <v>#N/A</v>
      </c>
      <c r="I3245" s="132" t="e">
        <v>#N/A</v>
      </c>
      <c r="J3245" s="132" t="e">
        <v>#N/A</v>
      </c>
      <c r="K3245" s="132" t="e">
        <v>#N/A</v>
      </c>
      <c r="L3245" s="132" t="e">
        <v>#N/A</v>
      </c>
      <c r="M3245" s="132" t="e">
        <v>#N/A</v>
      </c>
      <c r="N3245" s="132" t="e">
        <v>#N/A</v>
      </c>
      <c r="R3245" s="132" t="e">
        <v>#N/A</v>
      </c>
      <c r="S3245" s="132" t="e">
        <v>#N/A</v>
      </c>
      <c r="T3245" s="132" t="e">
        <v>#N/A</v>
      </c>
      <c r="U3245" s="132" t="e">
        <v>#N/A</v>
      </c>
      <c r="V3245" s="132" t="e">
        <v>#N/A</v>
      </c>
      <c r="W3245" s="132" t="e">
        <v>#N/A</v>
      </c>
      <c r="X3245" s="132" t="e">
        <v>#N/A</v>
      </c>
      <c r="Y3245" s="132" t="e">
        <v>#N/A</v>
      </c>
      <c r="Z3245" s="132" t="e">
        <v>#N/A</v>
      </c>
      <c r="AA3245" s="132" t="e">
        <v>#N/A</v>
      </c>
      <c r="AB3245" s="132" t="e">
        <v>#N/A</v>
      </c>
      <c r="AC3245" s="132" t="e">
        <v>#N/A</v>
      </c>
      <c r="AD3245" s="132" t="e">
        <v>#N/A</v>
      </c>
      <c r="AE3245" s="132" t="e">
        <v>#N/A</v>
      </c>
      <c r="AF3245" s="132" t="e">
        <v>#N/A</v>
      </c>
    </row>
    <row r="3246" spans="1:32">
      <c r="A3246" s="129">
        <v>41241</v>
      </c>
      <c r="B3246" s="132" t="e">
        <v>#N/A</v>
      </c>
      <c r="C3246" s="132" t="e">
        <v>#N/A</v>
      </c>
      <c r="D3246" s="132" t="e">
        <v>#N/A</v>
      </c>
      <c r="E3246" s="132" t="e">
        <v>#N/A</v>
      </c>
      <c r="F3246" s="132" t="e">
        <v>#N/A</v>
      </c>
      <c r="G3246" s="132" t="e">
        <v>#N/A</v>
      </c>
      <c r="H3246" s="132" t="e">
        <v>#N/A</v>
      </c>
      <c r="I3246" s="132" t="e">
        <v>#N/A</v>
      </c>
      <c r="J3246" s="132" t="e">
        <v>#N/A</v>
      </c>
      <c r="K3246" s="132" t="e">
        <v>#N/A</v>
      </c>
      <c r="L3246" s="132" t="e">
        <v>#N/A</v>
      </c>
      <c r="M3246" s="132" t="e">
        <v>#N/A</v>
      </c>
      <c r="N3246" s="132" t="e">
        <v>#N/A</v>
      </c>
      <c r="R3246" s="132" t="e">
        <v>#N/A</v>
      </c>
      <c r="S3246" s="132" t="e">
        <v>#N/A</v>
      </c>
      <c r="T3246" s="132" t="e">
        <v>#N/A</v>
      </c>
      <c r="U3246" s="132" t="e">
        <v>#N/A</v>
      </c>
      <c r="V3246" s="132" t="e">
        <v>#N/A</v>
      </c>
      <c r="W3246" s="132" t="e">
        <v>#N/A</v>
      </c>
      <c r="X3246" s="132" t="e">
        <v>#N/A</v>
      </c>
      <c r="Y3246" s="132" t="e">
        <v>#N/A</v>
      </c>
      <c r="Z3246" s="132" t="e">
        <v>#N/A</v>
      </c>
      <c r="AA3246" s="132" t="e">
        <v>#N/A</v>
      </c>
      <c r="AB3246" s="132" t="e">
        <v>#N/A</v>
      </c>
      <c r="AC3246" s="132" t="e">
        <v>#N/A</v>
      </c>
      <c r="AD3246" s="132" t="e">
        <v>#N/A</v>
      </c>
      <c r="AE3246" s="132" t="e">
        <v>#N/A</v>
      </c>
      <c r="AF3246" s="132" t="e">
        <v>#N/A</v>
      </c>
    </row>
    <row r="3247" spans="1:32">
      <c r="A3247" s="129">
        <v>41242</v>
      </c>
      <c r="B3247" s="132" t="e">
        <v>#N/A</v>
      </c>
      <c r="C3247" s="132" t="e">
        <v>#N/A</v>
      </c>
      <c r="D3247" s="132" t="e">
        <v>#N/A</v>
      </c>
      <c r="E3247" s="132" t="e">
        <v>#N/A</v>
      </c>
      <c r="F3247" s="132" t="e">
        <v>#N/A</v>
      </c>
      <c r="G3247" s="132" t="e">
        <v>#N/A</v>
      </c>
      <c r="H3247" s="132" t="e">
        <v>#N/A</v>
      </c>
      <c r="I3247" s="132" t="e">
        <v>#N/A</v>
      </c>
      <c r="J3247" s="132" t="e">
        <v>#N/A</v>
      </c>
      <c r="K3247" s="132" t="e">
        <v>#N/A</v>
      </c>
      <c r="L3247" s="132" t="e">
        <v>#N/A</v>
      </c>
      <c r="M3247" s="132" t="e">
        <v>#N/A</v>
      </c>
      <c r="N3247" s="132" t="e">
        <v>#N/A</v>
      </c>
      <c r="R3247" s="132" t="e">
        <v>#N/A</v>
      </c>
      <c r="S3247" s="132" t="e">
        <v>#N/A</v>
      </c>
      <c r="T3247" s="132" t="e">
        <v>#N/A</v>
      </c>
      <c r="U3247" s="132" t="e">
        <v>#N/A</v>
      </c>
      <c r="V3247" s="132" t="e">
        <v>#N/A</v>
      </c>
      <c r="W3247" s="132" t="e">
        <v>#N/A</v>
      </c>
      <c r="X3247" s="132" t="e">
        <v>#N/A</v>
      </c>
      <c r="Y3247" s="132" t="e">
        <v>#N/A</v>
      </c>
      <c r="Z3247" s="132" t="e">
        <v>#N/A</v>
      </c>
      <c r="AA3247" s="132" t="e">
        <v>#N/A</v>
      </c>
      <c r="AB3247" s="132" t="e">
        <v>#N/A</v>
      </c>
      <c r="AC3247" s="132" t="e">
        <v>#N/A</v>
      </c>
      <c r="AD3247" s="132" t="e">
        <v>#N/A</v>
      </c>
      <c r="AE3247" s="132" t="e">
        <v>#N/A</v>
      </c>
      <c r="AF3247" s="132" t="e">
        <v>#N/A</v>
      </c>
    </row>
    <row r="3248" spans="1:32">
      <c r="A3248" s="129">
        <v>41243</v>
      </c>
      <c r="B3248" s="132">
        <v>1648162</v>
      </c>
      <c r="C3248" s="132">
        <v>126364</v>
      </c>
      <c r="D3248" s="132">
        <v>719574</v>
      </c>
      <c r="E3248" s="132">
        <v>153694</v>
      </c>
      <c r="F3248" s="132">
        <v>449621</v>
      </c>
      <c r="G3248" s="132">
        <v>1503823</v>
      </c>
      <c r="H3248" s="132">
        <v>40245</v>
      </c>
      <c r="I3248" s="132">
        <v>52599</v>
      </c>
      <c r="J3248" s="132">
        <v>33260</v>
      </c>
      <c r="K3248" s="132">
        <v>10970</v>
      </c>
      <c r="L3248" s="132">
        <v>2800</v>
      </c>
      <c r="M3248" s="132">
        <v>144339</v>
      </c>
      <c r="N3248" s="132">
        <v>1648162</v>
      </c>
      <c r="R3248" s="132">
        <v>168146</v>
      </c>
      <c r="S3248" s="132">
        <v>96575</v>
      </c>
      <c r="T3248" s="132">
        <v>516760</v>
      </c>
      <c r="U3248" s="132">
        <v>120528</v>
      </c>
      <c r="V3248" s="132">
        <v>19970</v>
      </c>
      <c r="W3248" s="132">
        <v>2000</v>
      </c>
      <c r="X3248" s="132">
        <v>50447</v>
      </c>
      <c r="Y3248" s="132">
        <v>21617</v>
      </c>
      <c r="Z3248" s="132">
        <v>10396</v>
      </c>
      <c r="AA3248" s="132">
        <v>7500</v>
      </c>
      <c r="AB3248" s="132">
        <v>0</v>
      </c>
      <c r="AC3248" s="132">
        <v>36250</v>
      </c>
      <c r="AD3248" s="132">
        <v>0</v>
      </c>
      <c r="AE3248" s="132">
        <v>31500</v>
      </c>
      <c r="AF3248" s="132">
        <v>48507</v>
      </c>
    </row>
    <row r="3249" spans="1:32">
      <c r="A3249" s="129">
        <v>41246</v>
      </c>
      <c r="B3249" s="132" t="e">
        <v>#N/A</v>
      </c>
      <c r="C3249" s="132" t="e">
        <v>#N/A</v>
      </c>
      <c r="D3249" s="132" t="e">
        <v>#N/A</v>
      </c>
      <c r="E3249" s="132" t="e">
        <v>#N/A</v>
      </c>
      <c r="F3249" s="132" t="e">
        <v>#N/A</v>
      </c>
      <c r="G3249" s="132" t="e">
        <v>#N/A</v>
      </c>
      <c r="H3249" s="132" t="e">
        <v>#N/A</v>
      </c>
      <c r="I3249" s="132" t="e">
        <v>#N/A</v>
      </c>
      <c r="J3249" s="132" t="e">
        <v>#N/A</v>
      </c>
      <c r="K3249" s="132" t="e">
        <v>#N/A</v>
      </c>
      <c r="L3249" s="132" t="e">
        <v>#N/A</v>
      </c>
      <c r="M3249" s="132" t="e">
        <v>#N/A</v>
      </c>
      <c r="N3249" s="132" t="e">
        <v>#N/A</v>
      </c>
      <c r="R3249" s="132" t="e">
        <v>#N/A</v>
      </c>
      <c r="S3249" s="132" t="e">
        <v>#N/A</v>
      </c>
      <c r="T3249" s="132" t="e">
        <v>#N/A</v>
      </c>
      <c r="U3249" s="132" t="e">
        <v>#N/A</v>
      </c>
      <c r="V3249" s="132" t="e">
        <v>#N/A</v>
      </c>
      <c r="W3249" s="132" t="e">
        <v>#N/A</v>
      </c>
      <c r="X3249" s="132" t="e">
        <v>#N/A</v>
      </c>
      <c r="Y3249" s="132" t="e">
        <v>#N/A</v>
      </c>
      <c r="Z3249" s="132" t="e">
        <v>#N/A</v>
      </c>
      <c r="AA3249" s="132" t="e">
        <v>#N/A</v>
      </c>
      <c r="AB3249" s="132" t="e">
        <v>#N/A</v>
      </c>
      <c r="AC3249" s="132" t="e">
        <v>#N/A</v>
      </c>
      <c r="AD3249" s="132" t="e">
        <v>#N/A</v>
      </c>
      <c r="AE3249" s="132" t="e">
        <v>#N/A</v>
      </c>
      <c r="AF3249" s="132" t="e">
        <v>#N/A</v>
      </c>
    </row>
    <row r="3250" spans="1:32">
      <c r="A3250" s="129">
        <v>41247</v>
      </c>
      <c r="B3250" s="132" t="e">
        <v>#N/A</v>
      </c>
      <c r="C3250" s="132" t="e">
        <v>#N/A</v>
      </c>
      <c r="D3250" s="132" t="e">
        <v>#N/A</v>
      </c>
      <c r="E3250" s="132" t="e">
        <v>#N/A</v>
      </c>
      <c r="F3250" s="132" t="e">
        <v>#N/A</v>
      </c>
      <c r="G3250" s="132" t="e">
        <v>#N/A</v>
      </c>
      <c r="H3250" s="132" t="e">
        <v>#N/A</v>
      </c>
      <c r="I3250" s="132" t="e">
        <v>#N/A</v>
      </c>
      <c r="J3250" s="132" t="e">
        <v>#N/A</v>
      </c>
      <c r="K3250" s="132" t="e">
        <v>#N/A</v>
      </c>
      <c r="L3250" s="132" t="e">
        <v>#N/A</v>
      </c>
      <c r="M3250" s="132" t="e">
        <v>#N/A</v>
      </c>
      <c r="N3250" s="132" t="e">
        <v>#N/A</v>
      </c>
      <c r="R3250" s="132" t="e">
        <v>#N/A</v>
      </c>
      <c r="S3250" s="132" t="e">
        <v>#N/A</v>
      </c>
      <c r="T3250" s="132" t="e">
        <v>#N/A</v>
      </c>
      <c r="U3250" s="132" t="e">
        <v>#N/A</v>
      </c>
      <c r="V3250" s="132" t="e">
        <v>#N/A</v>
      </c>
      <c r="W3250" s="132" t="e">
        <v>#N/A</v>
      </c>
      <c r="X3250" s="132" t="e">
        <v>#N/A</v>
      </c>
      <c r="Y3250" s="132" t="e">
        <v>#N/A</v>
      </c>
      <c r="Z3250" s="132" t="e">
        <v>#N/A</v>
      </c>
      <c r="AA3250" s="132" t="e">
        <v>#N/A</v>
      </c>
      <c r="AB3250" s="132" t="e">
        <v>#N/A</v>
      </c>
      <c r="AC3250" s="132" t="e">
        <v>#N/A</v>
      </c>
      <c r="AD3250" s="132" t="e">
        <v>#N/A</v>
      </c>
      <c r="AE3250" s="132" t="e">
        <v>#N/A</v>
      </c>
      <c r="AF3250" s="132" t="e">
        <v>#N/A</v>
      </c>
    </row>
    <row r="3251" spans="1:32">
      <c r="A3251" s="129">
        <v>41248</v>
      </c>
      <c r="B3251" s="132" t="e">
        <v>#N/A</v>
      </c>
      <c r="C3251" s="132" t="e">
        <v>#N/A</v>
      </c>
      <c r="D3251" s="132" t="e">
        <v>#N/A</v>
      </c>
      <c r="E3251" s="132" t="e">
        <v>#N/A</v>
      </c>
      <c r="F3251" s="132" t="e">
        <v>#N/A</v>
      </c>
      <c r="G3251" s="132" t="e">
        <v>#N/A</v>
      </c>
      <c r="H3251" s="132" t="e">
        <v>#N/A</v>
      </c>
      <c r="I3251" s="132" t="e">
        <v>#N/A</v>
      </c>
      <c r="J3251" s="132" t="e">
        <v>#N/A</v>
      </c>
      <c r="K3251" s="132" t="e">
        <v>#N/A</v>
      </c>
      <c r="L3251" s="132" t="e">
        <v>#N/A</v>
      </c>
      <c r="M3251" s="132" t="e">
        <v>#N/A</v>
      </c>
      <c r="N3251" s="132" t="e">
        <v>#N/A</v>
      </c>
      <c r="R3251" s="132" t="e">
        <v>#N/A</v>
      </c>
      <c r="S3251" s="132" t="e">
        <v>#N/A</v>
      </c>
      <c r="T3251" s="132" t="e">
        <v>#N/A</v>
      </c>
      <c r="U3251" s="132" t="e">
        <v>#N/A</v>
      </c>
      <c r="V3251" s="132" t="e">
        <v>#N/A</v>
      </c>
      <c r="W3251" s="132" t="e">
        <v>#N/A</v>
      </c>
      <c r="X3251" s="132" t="e">
        <v>#N/A</v>
      </c>
      <c r="Y3251" s="132" t="e">
        <v>#N/A</v>
      </c>
      <c r="Z3251" s="132" t="e">
        <v>#N/A</v>
      </c>
      <c r="AA3251" s="132" t="e">
        <v>#N/A</v>
      </c>
      <c r="AB3251" s="132" t="e">
        <v>#N/A</v>
      </c>
      <c r="AC3251" s="132" t="e">
        <v>#N/A</v>
      </c>
      <c r="AD3251" s="132" t="e">
        <v>#N/A</v>
      </c>
      <c r="AE3251" s="132" t="e">
        <v>#N/A</v>
      </c>
      <c r="AF3251" s="132" t="e">
        <v>#N/A</v>
      </c>
    </row>
    <row r="3252" spans="1:32">
      <c r="A3252" s="129">
        <v>41249</v>
      </c>
      <c r="B3252" s="132" t="e">
        <v>#N/A</v>
      </c>
      <c r="C3252" s="132" t="e">
        <v>#N/A</v>
      </c>
      <c r="D3252" s="132" t="e">
        <v>#N/A</v>
      </c>
      <c r="E3252" s="132" t="e">
        <v>#N/A</v>
      </c>
      <c r="F3252" s="132" t="e">
        <v>#N/A</v>
      </c>
      <c r="G3252" s="132" t="e">
        <v>#N/A</v>
      </c>
      <c r="H3252" s="132" t="e">
        <v>#N/A</v>
      </c>
      <c r="I3252" s="132" t="e">
        <v>#N/A</v>
      </c>
      <c r="J3252" s="132" t="e">
        <v>#N/A</v>
      </c>
      <c r="K3252" s="132" t="e">
        <v>#N/A</v>
      </c>
      <c r="L3252" s="132" t="e">
        <v>#N/A</v>
      </c>
      <c r="M3252" s="132" t="e">
        <v>#N/A</v>
      </c>
      <c r="N3252" s="132" t="e">
        <v>#N/A</v>
      </c>
      <c r="R3252" s="132" t="e">
        <v>#N/A</v>
      </c>
      <c r="S3252" s="132" t="e">
        <v>#N/A</v>
      </c>
      <c r="T3252" s="132" t="e">
        <v>#N/A</v>
      </c>
      <c r="U3252" s="132" t="e">
        <v>#N/A</v>
      </c>
      <c r="V3252" s="132" t="e">
        <v>#N/A</v>
      </c>
      <c r="W3252" s="132" t="e">
        <v>#N/A</v>
      </c>
      <c r="X3252" s="132" t="e">
        <v>#N/A</v>
      </c>
      <c r="Y3252" s="132" t="e">
        <v>#N/A</v>
      </c>
      <c r="Z3252" s="132" t="e">
        <v>#N/A</v>
      </c>
      <c r="AA3252" s="132" t="e">
        <v>#N/A</v>
      </c>
      <c r="AB3252" s="132" t="e">
        <v>#N/A</v>
      </c>
      <c r="AC3252" s="132" t="e">
        <v>#N/A</v>
      </c>
      <c r="AD3252" s="132" t="e">
        <v>#N/A</v>
      </c>
      <c r="AE3252" s="132" t="e">
        <v>#N/A</v>
      </c>
      <c r="AF3252" s="132" t="e">
        <v>#N/A</v>
      </c>
    </row>
    <row r="3253" spans="1:32">
      <c r="A3253" s="129">
        <v>41250</v>
      </c>
      <c r="B3253" s="132" t="e">
        <v>#N/A</v>
      </c>
      <c r="C3253" s="132" t="e">
        <v>#N/A</v>
      </c>
      <c r="D3253" s="132" t="e">
        <v>#N/A</v>
      </c>
      <c r="E3253" s="132" t="e">
        <v>#N/A</v>
      </c>
      <c r="F3253" s="132" t="e">
        <v>#N/A</v>
      </c>
      <c r="G3253" s="132" t="e">
        <v>#N/A</v>
      </c>
      <c r="H3253" s="132" t="e">
        <v>#N/A</v>
      </c>
      <c r="I3253" s="132" t="e">
        <v>#N/A</v>
      </c>
      <c r="J3253" s="132" t="e">
        <v>#N/A</v>
      </c>
      <c r="K3253" s="132" t="e">
        <v>#N/A</v>
      </c>
      <c r="L3253" s="132" t="e">
        <v>#N/A</v>
      </c>
      <c r="M3253" s="132" t="e">
        <v>#N/A</v>
      </c>
      <c r="N3253" s="132" t="e">
        <v>#N/A</v>
      </c>
      <c r="R3253" s="132" t="e">
        <v>#N/A</v>
      </c>
      <c r="S3253" s="132" t="e">
        <v>#N/A</v>
      </c>
      <c r="T3253" s="132" t="e">
        <v>#N/A</v>
      </c>
      <c r="U3253" s="132" t="e">
        <v>#N/A</v>
      </c>
      <c r="V3253" s="132" t="e">
        <v>#N/A</v>
      </c>
      <c r="W3253" s="132" t="e">
        <v>#N/A</v>
      </c>
      <c r="X3253" s="132" t="e">
        <v>#N/A</v>
      </c>
      <c r="Y3253" s="132" t="e">
        <v>#N/A</v>
      </c>
      <c r="Z3253" s="132" t="e">
        <v>#N/A</v>
      </c>
      <c r="AA3253" s="132" t="e">
        <v>#N/A</v>
      </c>
      <c r="AB3253" s="132" t="e">
        <v>#N/A</v>
      </c>
      <c r="AC3253" s="132" t="e">
        <v>#N/A</v>
      </c>
      <c r="AD3253" s="132" t="e">
        <v>#N/A</v>
      </c>
      <c r="AE3253" s="132" t="e">
        <v>#N/A</v>
      </c>
      <c r="AF3253" s="132" t="e">
        <v>#N/A</v>
      </c>
    </row>
    <row r="3254" spans="1:32">
      <c r="A3254" s="129">
        <v>41253</v>
      </c>
      <c r="B3254" s="132">
        <v>516841</v>
      </c>
      <c r="C3254" s="132">
        <v>24045</v>
      </c>
      <c r="D3254" s="132">
        <v>242337</v>
      </c>
      <c r="E3254" s="132">
        <v>22440</v>
      </c>
      <c r="F3254" s="132">
        <v>153240</v>
      </c>
      <c r="G3254" s="132">
        <v>475812</v>
      </c>
      <c r="H3254" s="132">
        <v>25337</v>
      </c>
      <c r="I3254" s="132">
        <v>12292</v>
      </c>
      <c r="J3254" s="132">
        <v>19950</v>
      </c>
      <c r="K3254" s="132">
        <v>7495</v>
      </c>
      <c r="L3254" s="132">
        <v>0</v>
      </c>
      <c r="M3254" s="132">
        <v>41029</v>
      </c>
      <c r="N3254" s="132">
        <v>516841</v>
      </c>
      <c r="R3254" s="132">
        <v>64750</v>
      </c>
      <c r="S3254" s="132">
        <v>35850</v>
      </c>
      <c r="T3254" s="132">
        <v>181727</v>
      </c>
      <c r="U3254" s="132">
        <v>19275</v>
      </c>
      <c r="V3254" s="132">
        <v>1200</v>
      </c>
      <c r="W3254" s="132">
        <v>0</v>
      </c>
      <c r="X3254" s="132">
        <v>41659</v>
      </c>
      <c r="Y3254" s="132">
        <v>3700</v>
      </c>
      <c r="Z3254" s="132">
        <v>720</v>
      </c>
      <c r="AA3254" s="132">
        <v>4805</v>
      </c>
      <c r="AB3254" s="132">
        <v>1500</v>
      </c>
      <c r="AC3254" s="132">
        <v>0</v>
      </c>
      <c r="AD3254" s="132">
        <v>8000</v>
      </c>
      <c r="AE3254" s="132">
        <v>0</v>
      </c>
      <c r="AF3254" s="132">
        <v>500</v>
      </c>
    </row>
    <row r="3255" spans="1:32">
      <c r="A3255" s="129">
        <v>41254</v>
      </c>
      <c r="B3255" s="132" t="e">
        <v>#N/A</v>
      </c>
      <c r="C3255" s="132" t="e">
        <v>#N/A</v>
      </c>
      <c r="D3255" s="132" t="e">
        <v>#N/A</v>
      </c>
      <c r="E3255" s="132" t="e">
        <v>#N/A</v>
      </c>
      <c r="F3255" s="132" t="e">
        <v>#N/A</v>
      </c>
      <c r="G3255" s="132" t="e">
        <v>#N/A</v>
      </c>
      <c r="H3255" s="132" t="e">
        <v>#N/A</v>
      </c>
      <c r="I3255" s="132" t="e">
        <v>#N/A</v>
      </c>
      <c r="J3255" s="132" t="e">
        <v>#N/A</v>
      </c>
      <c r="K3255" s="132" t="e">
        <v>#N/A</v>
      </c>
      <c r="L3255" s="132" t="e">
        <v>#N/A</v>
      </c>
      <c r="M3255" s="132" t="e">
        <v>#N/A</v>
      </c>
      <c r="N3255" s="132" t="e">
        <v>#N/A</v>
      </c>
      <c r="R3255" s="132" t="e">
        <v>#N/A</v>
      </c>
      <c r="S3255" s="132" t="e">
        <v>#N/A</v>
      </c>
      <c r="T3255" s="132" t="e">
        <v>#N/A</v>
      </c>
      <c r="U3255" s="132" t="e">
        <v>#N/A</v>
      </c>
      <c r="V3255" s="132" t="e">
        <v>#N/A</v>
      </c>
      <c r="W3255" s="132" t="e">
        <v>#N/A</v>
      </c>
      <c r="X3255" s="132" t="e">
        <v>#N/A</v>
      </c>
      <c r="Y3255" s="132" t="e">
        <v>#N/A</v>
      </c>
      <c r="Z3255" s="132" t="e">
        <v>#N/A</v>
      </c>
      <c r="AA3255" s="132" t="e">
        <v>#N/A</v>
      </c>
      <c r="AB3255" s="132" t="e">
        <v>#N/A</v>
      </c>
      <c r="AC3255" s="132" t="e">
        <v>#N/A</v>
      </c>
      <c r="AD3255" s="132" t="e">
        <v>#N/A</v>
      </c>
      <c r="AE3255" s="132" t="e">
        <v>#N/A</v>
      </c>
      <c r="AF3255" s="132" t="e">
        <v>#N/A</v>
      </c>
    </row>
    <row r="3256" spans="1:32">
      <c r="A3256" s="129">
        <v>41255</v>
      </c>
      <c r="B3256" s="132" t="e">
        <v>#N/A</v>
      </c>
      <c r="C3256" s="132" t="e">
        <v>#N/A</v>
      </c>
      <c r="D3256" s="132" t="e">
        <v>#N/A</v>
      </c>
      <c r="E3256" s="132" t="e">
        <v>#N/A</v>
      </c>
      <c r="F3256" s="132" t="e">
        <v>#N/A</v>
      </c>
      <c r="G3256" s="132" t="e">
        <v>#N/A</v>
      </c>
      <c r="H3256" s="132" t="e">
        <v>#N/A</v>
      </c>
      <c r="I3256" s="132" t="e">
        <v>#N/A</v>
      </c>
      <c r="J3256" s="132" t="e">
        <v>#N/A</v>
      </c>
      <c r="K3256" s="132" t="e">
        <v>#N/A</v>
      </c>
      <c r="L3256" s="132" t="e">
        <v>#N/A</v>
      </c>
      <c r="M3256" s="132" t="e">
        <v>#N/A</v>
      </c>
      <c r="N3256" s="132" t="e">
        <v>#N/A</v>
      </c>
      <c r="R3256" s="132" t="e">
        <v>#N/A</v>
      </c>
      <c r="S3256" s="132" t="e">
        <v>#N/A</v>
      </c>
      <c r="T3256" s="132" t="e">
        <v>#N/A</v>
      </c>
      <c r="U3256" s="132" t="e">
        <v>#N/A</v>
      </c>
      <c r="V3256" s="132" t="e">
        <v>#N/A</v>
      </c>
      <c r="W3256" s="132" t="e">
        <v>#N/A</v>
      </c>
      <c r="X3256" s="132" t="e">
        <v>#N/A</v>
      </c>
      <c r="Y3256" s="132" t="e">
        <v>#N/A</v>
      </c>
      <c r="Z3256" s="132" t="e">
        <v>#N/A</v>
      </c>
      <c r="AA3256" s="132" t="e">
        <v>#N/A</v>
      </c>
      <c r="AB3256" s="132" t="e">
        <v>#N/A</v>
      </c>
      <c r="AC3256" s="132" t="e">
        <v>#N/A</v>
      </c>
      <c r="AD3256" s="132" t="e">
        <v>#N/A</v>
      </c>
      <c r="AE3256" s="132" t="e">
        <v>#N/A</v>
      </c>
      <c r="AF3256" s="132" t="e">
        <v>#N/A</v>
      </c>
    </row>
    <row r="3257" spans="1:32">
      <c r="A3257" s="129">
        <v>41256</v>
      </c>
      <c r="B3257" s="132" t="e">
        <v>#N/A</v>
      </c>
      <c r="C3257" s="132" t="e">
        <v>#N/A</v>
      </c>
      <c r="D3257" s="132" t="e">
        <v>#N/A</v>
      </c>
      <c r="E3257" s="132" t="e">
        <v>#N/A</v>
      </c>
      <c r="F3257" s="132" t="e">
        <v>#N/A</v>
      </c>
      <c r="G3257" s="132" t="e">
        <v>#N/A</v>
      </c>
      <c r="H3257" s="132" t="e">
        <v>#N/A</v>
      </c>
      <c r="I3257" s="132" t="e">
        <v>#N/A</v>
      </c>
      <c r="J3257" s="132" t="e">
        <v>#N/A</v>
      </c>
      <c r="K3257" s="132" t="e">
        <v>#N/A</v>
      </c>
      <c r="L3257" s="132" t="e">
        <v>#N/A</v>
      </c>
      <c r="M3257" s="132" t="e">
        <v>#N/A</v>
      </c>
      <c r="N3257" s="132" t="e">
        <v>#N/A</v>
      </c>
      <c r="R3257" s="132" t="e">
        <v>#N/A</v>
      </c>
      <c r="S3257" s="132" t="e">
        <v>#N/A</v>
      </c>
      <c r="T3257" s="132" t="e">
        <v>#N/A</v>
      </c>
      <c r="U3257" s="132" t="e">
        <v>#N/A</v>
      </c>
      <c r="V3257" s="132" t="e">
        <v>#N/A</v>
      </c>
      <c r="W3257" s="132" t="e">
        <v>#N/A</v>
      </c>
      <c r="X3257" s="132" t="e">
        <v>#N/A</v>
      </c>
      <c r="Y3257" s="132" t="e">
        <v>#N/A</v>
      </c>
      <c r="Z3257" s="132" t="e">
        <v>#N/A</v>
      </c>
      <c r="AA3257" s="132" t="e">
        <v>#N/A</v>
      </c>
      <c r="AB3257" s="132" t="e">
        <v>#N/A</v>
      </c>
      <c r="AC3257" s="132" t="e">
        <v>#N/A</v>
      </c>
      <c r="AD3257" s="132" t="e">
        <v>#N/A</v>
      </c>
      <c r="AE3257" s="132" t="e">
        <v>#N/A</v>
      </c>
      <c r="AF3257" s="132" t="e">
        <v>#N/A</v>
      </c>
    </row>
    <row r="3258" spans="1:32">
      <c r="A3258" s="129">
        <v>41257</v>
      </c>
      <c r="B3258" s="132" t="e">
        <v>#N/A</v>
      </c>
      <c r="C3258" s="132" t="e">
        <v>#N/A</v>
      </c>
      <c r="D3258" s="132" t="e">
        <v>#N/A</v>
      </c>
      <c r="E3258" s="132" t="e">
        <v>#N/A</v>
      </c>
      <c r="F3258" s="132" t="e">
        <v>#N/A</v>
      </c>
      <c r="G3258" s="132" t="e">
        <v>#N/A</v>
      </c>
      <c r="H3258" s="132" t="e">
        <v>#N/A</v>
      </c>
      <c r="I3258" s="132" t="e">
        <v>#N/A</v>
      </c>
      <c r="J3258" s="132" t="e">
        <v>#N/A</v>
      </c>
      <c r="K3258" s="132" t="e">
        <v>#N/A</v>
      </c>
      <c r="L3258" s="132" t="e">
        <v>#N/A</v>
      </c>
      <c r="M3258" s="132" t="e">
        <v>#N/A</v>
      </c>
      <c r="N3258" s="132" t="e">
        <v>#N/A</v>
      </c>
      <c r="R3258" s="132" t="e">
        <v>#N/A</v>
      </c>
      <c r="S3258" s="132" t="e">
        <v>#N/A</v>
      </c>
      <c r="T3258" s="132" t="e">
        <v>#N/A</v>
      </c>
      <c r="U3258" s="132" t="e">
        <v>#N/A</v>
      </c>
      <c r="V3258" s="132" t="e">
        <v>#N/A</v>
      </c>
      <c r="W3258" s="132" t="e">
        <v>#N/A</v>
      </c>
      <c r="X3258" s="132" t="e">
        <v>#N/A</v>
      </c>
      <c r="Y3258" s="132" t="e">
        <v>#N/A</v>
      </c>
      <c r="Z3258" s="132" t="e">
        <v>#N/A</v>
      </c>
      <c r="AA3258" s="132" t="e">
        <v>#N/A</v>
      </c>
      <c r="AB3258" s="132" t="e">
        <v>#N/A</v>
      </c>
      <c r="AC3258" s="132" t="e">
        <v>#N/A</v>
      </c>
      <c r="AD3258" s="132" t="e">
        <v>#N/A</v>
      </c>
      <c r="AE3258" s="132" t="e">
        <v>#N/A</v>
      </c>
      <c r="AF3258" s="132" t="e">
        <v>#N/A</v>
      </c>
    </row>
    <row r="3259" spans="1:32">
      <c r="A3259" s="129">
        <v>41260</v>
      </c>
      <c r="B3259" s="132" t="e">
        <v>#N/A</v>
      </c>
      <c r="C3259" s="132" t="e">
        <v>#N/A</v>
      </c>
      <c r="D3259" s="132" t="e">
        <v>#N/A</v>
      </c>
      <c r="E3259" s="132" t="e">
        <v>#N/A</v>
      </c>
      <c r="F3259" s="132" t="e">
        <v>#N/A</v>
      </c>
      <c r="G3259" s="132" t="e">
        <v>#N/A</v>
      </c>
      <c r="H3259" s="132" t="e">
        <v>#N/A</v>
      </c>
      <c r="I3259" s="132" t="e">
        <v>#N/A</v>
      </c>
      <c r="J3259" s="132" t="e">
        <v>#N/A</v>
      </c>
      <c r="K3259" s="132" t="e">
        <v>#N/A</v>
      </c>
      <c r="L3259" s="132" t="e">
        <v>#N/A</v>
      </c>
      <c r="M3259" s="132" t="e">
        <v>#N/A</v>
      </c>
      <c r="N3259" s="132" t="e">
        <v>#N/A</v>
      </c>
      <c r="R3259" s="132" t="e">
        <v>#N/A</v>
      </c>
      <c r="S3259" s="132" t="e">
        <v>#N/A</v>
      </c>
      <c r="T3259" s="132" t="e">
        <v>#N/A</v>
      </c>
      <c r="U3259" s="132" t="e">
        <v>#N/A</v>
      </c>
      <c r="V3259" s="132" t="e">
        <v>#N/A</v>
      </c>
      <c r="W3259" s="132" t="e">
        <v>#N/A</v>
      </c>
      <c r="X3259" s="132" t="e">
        <v>#N/A</v>
      </c>
      <c r="Y3259" s="132" t="e">
        <v>#N/A</v>
      </c>
      <c r="Z3259" s="132" t="e">
        <v>#N/A</v>
      </c>
      <c r="AA3259" s="132" t="e">
        <v>#N/A</v>
      </c>
      <c r="AB3259" s="132" t="e">
        <v>#N/A</v>
      </c>
      <c r="AC3259" s="132" t="e">
        <v>#N/A</v>
      </c>
      <c r="AD3259" s="132" t="e">
        <v>#N/A</v>
      </c>
      <c r="AE3259" s="132" t="e">
        <v>#N/A</v>
      </c>
      <c r="AF3259" s="132" t="e">
        <v>#N/A</v>
      </c>
    </row>
    <row r="3260" spans="1:32">
      <c r="A3260" s="129">
        <v>41261</v>
      </c>
      <c r="B3260" s="132" t="e">
        <v>#N/A</v>
      </c>
      <c r="C3260" s="132" t="e">
        <v>#N/A</v>
      </c>
      <c r="D3260" s="132" t="e">
        <v>#N/A</v>
      </c>
      <c r="E3260" s="132" t="e">
        <v>#N/A</v>
      </c>
      <c r="F3260" s="132" t="e">
        <v>#N/A</v>
      </c>
      <c r="G3260" s="132" t="e">
        <v>#N/A</v>
      </c>
      <c r="H3260" s="132" t="e">
        <v>#N/A</v>
      </c>
      <c r="I3260" s="132" t="e">
        <v>#N/A</v>
      </c>
      <c r="J3260" s="132" t="e">
        <v>#N/A</v>
      </c>
      <c r="K3260" s="132" t="e">
        <v>#N/A</v>
      </c>
      <c r="L3260" s="132" t="e">
        <v>#N/A</v>
      </c>
      <c r="M3260" s="132" t="e">
        <v>#N/A</v>
      </c>
      <c r="N3260" s="132" t="e">
        <v>#N/A</v>
      </c>
      <c r="R3260" s="132" t="e">
        <v>#N/A</v>
      </c>
      <c r="S3260" s="132" t="e">
        <v>#N/A</v>
      </c>
      <c r="T3260" s="132" t="e">
        <v>#N/A</v>
      </c>
      <c r="U3260" s="132" t="e">
        <v>#N/A</v>
      </c>
      <c r="V3260" s="132" t="e">
        <v>#N/A</v>
      </c>
      <c r="W3260" s="132" t="e">
        <v>#N/A</v>
      </c>
      <c r="X3260" s="132" t="e">
        <v>#N/A</v>
      </c>
      <c r="Y3260" s="132" t="e">
        <v>#N/A</v>
      </c>
      <c r="Z3260" s="132" t="e">
        <v>#N/A</v>
      </c>
      <c r="AA3260" s="132" t="e">
        <v>#N/A</v>
      </c>
      <c r="AB3260" s="132" t="e">
        <v>#N/A</v>
      </c>
      <c r="AC3260" s="132" t="e">
        <v>#N/A</v>
      </c>
      <c r="AD3260" s="132" t="e">
        <v>#N/A</v>
      </c>
      <c r="AE3260" s="132" t="e">
        <v>#N/A</v>
      </c>
      <c r="AF3260" s="132" t="e">
        <v>#N/A</v>
      </c>
    </row>
    <row r="3261" spans="1:32">
      <c r="A3261" s="129">
        <v>41262</v>
      </c>
      <c r="B3261" s="132" t="e">
        <v>#N/A</v>
      </c>
      <c r="C3261" s="132" t="e">
        <v>#N/A</v>
      </c>
      <c r="D3261" s="132" t="e">
        <v>#N/A</v>
      </c>
      <c r="E3261" s="132" t="e">
        <v>#N/A</v>
      </c>
      <c r="F3261" s="132" t="e">
        <v>#N/A</v>
      </c>
      <c r="G3261" s="132" t="e">
        <v>#N/A</v>
      </c>
      <c r="H3261" s="132" t="e">
        <v>#N/A</v>
      </c>
      <c r="I3261" s="132" t="e">
        <v>#N/A</v>
      </c>
      <c r="J3261" s="132" t="e">
        <v>#N/A</v>
      </c>
      <c r="K3261" s="132" t="e">
        <v>#N/A</v>
      </c>
      <c r="L3261" s="132" t="e">
        <v>#N/A</v>
      </c>
      <c r="M3261" s="132" t="e">
        <v>#N/A</v>
      </c>
      <c r="N3261" s="132" t="e">
        <v>#N/A</v>
      </c>
      <c r="R3261" s="132" t="e">
        <v>#N/A</v>
      </c>
      <c r="S3261" s="132" t="e">
        <v>#N/A</v>
      </c>
      <c r="T3261" s="132" t="e">
        <v>#N/A</v>
      </c>
      <c r="U3261" s="132" t="e">
        <v>#N/A</v>
      </c>
      <c r="V3261" s="132" t="e">
        <v>#N/A</v>
      </c>
      <c r="W3261" s="132" t="e">
        <v>#N/A</v>
      </c>
      <c r="X3261" s="132" t="e">
        <v>#N/A</v>
      </c>
      <c r="Y3261" s="132" t="e">
        <v>#N/A</v>
      </c>
      <c r="Z3261" s="132" t="e">
        <v>#N/A</v>
      </c>
      <c r="AA3261" s="132" t="e">
        <v>#N/A</v>
      </c>
      <c r="AB3261" s="132" t="e">
        <v>#N/A</v>
      </c>
      <c r="AC3261" s="132" t="e">
        <v>#N/A</v>
      </c>
      <c r="AD3261" s="132" t="e">
        <v>#N/A</v>
      </c>
      <c r="AE3261" s="132" t="e">
        <v>#N/A</v>
      </c>
      <c r="AF3261" s="132" t="e">
        <v>#N/A</v>
      </c>
    </row>
    <row r="3262" spans="1:32">
      <c r="A3262" s="129">
        <v>41263</v>
      </c>
      <c r="B3262" s="132">
        <v>1015440</v>
      </c>
      <c r="C3262" s="132">
        <v>90935</v>
      </c>
      <c r="D3262" s="132">
        <v>404662</v>
      </c>
      <c r="E3262" s="132">
        <v>59067</v>
      </c>
      <c r="F3262" s="132">
        <v>319615</v>
      </c>
      <c r="G3262" s="132">
        <v>941059</v>
      </c>
      <c r="H3262" s="132">
        <v>33937</v>
      </c>
      <c r="I3262" s="132">
        <v>29194</v>
      </c>
      <c r="J3262" s="132">
        <v>33600</v>
      </c>
      <c r="K3262" s="132">
        <v>11475</v>
      </c>
      <c r="L3262" s="132">
        <v>580</v>
      </c>
      <c r="M3262" s="132">
        <v>74381</v>
      </c>
      <c r="N3262" s="132">
        <v>1015440</v>
      </c>
      <c r="R3262" s="132">
        <v>185955</v>
      </c>
      <c r="S3262" s="132">
        <v>51350</v>
      </c>
      <c r="T3262" s="132">
        <v>268832</v>
      </c>
      <c r="U3262" s="132">
        <v>66230</v>
      </c>
      <c r="V3262" s="132">
        <v>11600</v>
      </c>
      <c r="W3262" s="132">
        <v>3200</v>
      </c>
      <c r="X3262" s="132">
        <v>54586</v>
      </c>
      <c r="Y3262" s="132">
        <v>13000</v>
      </c>
      <c r="Z3262" s="132">
        <v>720</v>
      </c>
      <c r="AA3262" s="132">
        <v>13255</v>
      </c>
      <c r="AB3262" s="132">
        <v>1500</v>
      </c>
      <c r="AC3262" s="132">
        <v>0</v>
      </c>
      <c r="AD3262" s="132">
        <v>8000</v>
      </c>
      <c r="AE3262" s="132">
        <v>0</v>
      </c>
      <c r="AF3262" s="132">
        <v>4500</v>
      </c>
    </row>
    <row r="3263" spans="1:32">
      <c r="A3263" s="129">
        <v>41264</v>
      </c>
      <c r="B3263" s="132" t="e">
        <v>#N/A</v>
      </c>
      <c r="C3263" s="132" t="e">
        <v>#N/A</v>
      </c>
      <c r="D3263" s="132" t="e">
        <v>#N/A</v>
      </c>
      <c r="E3263" s="132" t="e">
        <v>#N/A</v>
      </c>
      <c r="F3263" s="132" t="e">
        <v>#N/A</v>
      </c>
      <c r="G3263" s="132" t="e">
        <v>#N/A</v>
      </c>
      <c r="H3263" s="132" t="e">
        <v>#N/A</v>
      </c>
      <c r="I3263" s="132" t="e">
        <v>#N/A</v>
      </c>
      <c r="J3263" s="132" t="e">
        <v>#N/A</v>
      </c>
      <c r="K3263" s="132" t="e">
        <v>#N/A</v>
      </c>
      <c r="L3263" s="132" t="e">
        <v>#N/A</v>
      </c>
      <c r="M3263" s="132" t="e">
        <v>#N/A</v>
      </c>
      <c r="N3263" s="132" t="e">
        <v>#N/A</v>
      </c>
      <c r="R3263" s="132" t="e">
        <v>#N/A</v>
      </c>
      <c r="S3263" s="132" t="e">
        <v>#N/A</v>
      </c>
      <c r="T3263" s="132" t="e">
        <v>#N/A</v>
      </c>
      <c r="U3263" s="132" t="e">
        <v>#N/A</v>
      </c>
      <c r="V3263" s="132" t="e">
        <v>#N/A</v>
      </c>
      <c r="W3263" s="132" t="e">
        <v>#N/A</v>
      </c>
      <c r="X3263" s="132" t="e">
        <v>#N/A</v>
      </c>
      <c r="Y3263" s="132" t="e">
        <v>#N/A</v>
      </c>
      <c r="Z3263" s="132" t="e">
        <v>#N/A</v>
      </c>
      <c r="AA3263" s="132" t="e">
        <v>#N/A</v>
      </c>
      <c r="AB3263" s="132" t="e">
        <v>#N/A</v>
      </c>
      <c r="AC3263" s="132" t="e">
        <v>#N/A</v>
      </c>
      <c r="AD3263" s="132" t="e">
        <v>#N/A</v>
      </c>
      <c r="AE3263" s="132" t="e">
        <v>#N/A</v>
      </c>
      <c r="AF3263" s="132" t="e">
        <v>#N/A</v>
      </c>
    </row>
    <row r="3264" spans="1:32">
      <c r="A3264" s="129">
        <v>41267</v>
      </c>
      <c r="B3264" s="132" t="e">
        <v>#N/A</v>
      </c>
      <c r="C3264" s="132" t="e">
        <v>#N/A</v>
      </c>
      <c r="D3264" s="132" t="e">
        <v>#N/A</v>
      </c>
      <c r="E3264" s="132" t="e">
        <v>#N/A</v>
      </c>
      <c r="F3264" s="132" t="e">
        <v>#N/A</v>
      </c>
      <c r="G3264" s="132" t="e">
        <v>#N/A</v>
      </c>
      <c r="H3264" s="132" t="e">
        <v>#N/A</v>
      </c>
      <c r="I3264" s="132" t="e">
        <v>#N/A</v>
      </c>
      <c r="J3264" s="132" t="e">
        <v>#N/A</v>
      </c>
      <c r="K3264" s="132" t="e">
        <v>#N/A</v>
      </c>
      <c r="L3264" s="132" t="e">
        <v>#N/A</v>
      </c>
      <c r="M3264" s="132" t="e">
        <v>#N/A</v>
      </c>
      <c r="N3264" s="132" t="e">
        <v>#N/A</v>
      </c>
      <c r="R3264" s="132" t="e">
        <v>#N/A</v>
      </c>
      <c r="S3264" s="132" t="e">
        <v>#N/A</v>
      </c>
      <c r="T3264" s="132" t="e">
        <v>#N/A</v>
      </c>
      <c r="U3264" s="132" t="e">
        <v>#N/A</v>
      </c>
      <c r="V3264" s="132" t="e">
        <v>#N/A</v>
      </c>
      <c r="W3264" s="132" t="e">
        <v>#N/A</v>
      </c>
      <c r="X3264" s="132" t="e">
        <v>#N/A</v>
      </c>
      <c r="Y3264" s="132" t="e">
        <v>#N/A</v>
      </c>
      <c r="Z3264" s="132" t="e">
        <v>#N/A</v>
      </c>
      <c r="AA3264" s="132" t="e">
        <v>#N/A</v>
      </c>
      <c r="AB3264" s="132" t="e">
        <v>#N/A</v>
      </c>
      <c r="AC3264" s="132" t="e">
        <v>#N/A</v>
      </c>
      <c r="AD3264" s="132" t="e">
        <v>#N/A</v>
      </c>
      <c r="AE3264" s="132" t="e">
        <v>#N/A</v>
      </c>
      <c r="AF3264" s="132" t="e">
        <v>#N/A</v>
      </c>
    </row>
    <row r="3265" spans="1:32">
      <c r="A3265" s="129">
        <v>41269</v>
      </c>
      <c r="B3265" s="132" t="e">
        <v>#N/A</v>
      </c>
      <c r="C3265" s="132" t="e">
        <v>#N/A</v>
      </c>
      <c r="D3265" s="132" t="e">
        <v>#N/A</v>
      </c>
      <c r="E3265" s="132" t="e">
        <v>#N/A</v>
      </c>
      <c r="F3265" s="132" t="e">
        <v>#N/A</v>
      </c>
      <c r="G3265" s="132" t="e">
        <v>#N/A</v>
      </c>
      <c r="H3265" s="132" t="e">
        <v>#N/A</v>
      </c>
      <c r="I3265" s="132" t="e">
        <v>#N/A</v>
      </c>
      <c r="J3265" s="132" t="e">
        <v>#N/A</v>
      </c>
      <c r="K3265" s="132" t="e">
        <v>#N/A</v>
      </c>
      <c r="L3265" s="132" t="e">
        <v>#N/A</v>
      </c>
      <c r="M3265" s="132" t="e">
        <v>#N/A</v>
      </c>
      <c r="N3265" s="132" t="e">
        <v>#N/A</v>
      </c>
      <c r="R3265" s="132" t="e">
        <v>#N/A</v>
      </c>
      <c r="S3265" s="132" t="e">
        <v>#N/A</v>
      </c>
      <c r="T3265" s="132" t="e">
        <v>#N/A</v>
      </c>
      <c r="U3265" s="132" t="e">
        <v>#N/A</v>
      </c>
      <c r="V3265" s="132" t="e">
        <v>#N/A</v>
      </c>
      <c r="W3265" s="132" t="e">
        <v>#N/A</v>
      </c>
      <c r="X3265" s="132" t="e">
        <v>#N/A</v>
      </c>
      <c r="Y3265" s="132" t="e">
        <v>#N/A</v>
      </c>
      <c r="Z3265" s="132" t="e">
        <v>#N/A</v>
      </c>
      <c r="AA3265" s="132" t="e">
        <v>#N/A</v>
      </c>
      <c r="AB3265" s="132" t="e">
        <v>#N/A</v>
      </c>
      <c r="AC3265" s="132" t="e">
        <v>#N/A</v>
      </c>
      <c r="AD3265" s="132" t="e">
        <v>#N/A</v>
      </c>
      <c r="AE3265" s="132" t="e">
        <v>#N/A</v>
      </c>
      <c r="AF3265" s="132" t="e">
        <v>#N/A</v>
      </c>
    </row>
    <row r="3266" spans="1:32">
      <c r="A3266" s="129">
        <v>41270</v>
      </c>
      <c r="B3266" s="132" t="e">
        <v>#N/A</v>
      </c>
      <c r="C3266" s="132" t="e">
        <v>#N/A</v>
      </c>
      <c r="D3266" s="132" t="e">
        <v>#N/A</v>
      </c>
      <c r="E3266" s="132" t="e">
        <v>#N/A</v>
      </c>
      <c r="F3266" s="132" t="e">
        <v>#N/A</v>
      </c>
      <c r="G3266" s="132" t="e">
        <v>#N/A</v>
      </c>
      <c r="H3266" s="132" t="e">
        <v>#N/A</v>
      </c>
      <c r="I3266" s="132" t="e">
        <v>#N/A</v>
      </c>
      <c r="J3266" s="132" t="e">
        <v>#N/A</v>
      </c>
      <c r="K3266" s="132" t="e">
        <v>#N/A</v>
      </c>
      <c r="L3266" s="132" t="e">
        <v>#N/A</v>
      </c>
      <c r="M3266" s="132" t="e">
        <v>#N/A</v>
      </c>
      <c r="N3266" s="132" t="e">
        <v>#N/A</v>
      </c>
      <c r="R3266" s="132" t="e">
        <v>#N/A</v>
      </c>
      <c r="S3266" s="132" t="e">
        <v>#N/A</v>
      </c>
      <c r="T3266" s="132" t="e">
        <v>#N/A</v>
      </c>
      <c r="U3266" s="132" t="e">
        <v>#N/A</v>
      </c>
      <c r="V3266" s="132" t="e">
        <v>#N/A</v>
      </c>
      <c r="W3266" s="132" t="e">
        <v>#N/A</v>
      </c>
      <c r="X3266" s="132" t="e">
        <v>#N/A</v>
      </c>
      <c r="Y3266" s="132" t="e">
        <v>#N/A</v>
      </c>
      <c r="Z3266" s="132" t="e">
        <v>#N/A</v>
      </c>
      <c r="AA3266" s="132" t="e">
        <v>#N/A</v>
      </c>
      <c r="AB3266" s="132" t="e">
        <v>#N/A</v>
      </c>
      <c r="AC3266" s="132" t="e">
        <v>#N/A</v>
      </c>
      <c r="AD3266" s="132" t="e">
        <v>#N/A</v>
      </c>
      <c r="AE3266" s="132" t="e">
        <v>#N/A</v>
      </c>
      <c r="AF3266" s="132" t="e">
        <v>#N/A</v>
      </c>
    </row>
    <row r="3267" spans="1:32">
      <c r="A3267" s="129">
        <v>41271</v>
      </c>
      <c r="B3267" s="132" t="e">
        <v>#N/A</v>
      </c>
      <c r="C3267" s="132" t="e">
        <v>#N/A</v>
      </c>
      <c r="D3267" s="132" t="e">
        <v>#N/A</v>
      </c>
      <c r="E3267" s="132" t="e">
        <v>#N/A</v>
      </c>
      <c r="F3267" s="132" t="e">
        <v>#N/A</v>
      </c>
      <c r="G3267" s="132" t="e">
        <v>#N/A</v>
      </c>
      <c r="H3267" s="132" t="e">
        <v>#N/A</v>
      </c>
      <c r="I3267" s="132" t="e">
        <v>#N/A</v>
      </c>
      <c r="J3267" s="132" t="e">
        <v>#N/A</v>
      </c>
      <c r="K3267" s="132" t="e">
        <v>#N/A</v>
      </c>
      <c r="L3267" s="132" t="e">
        <v>#N/A</v>
      </c>
      <c r="M3267" s="132" t="e">
        <v>#N/A</v>
      </c>
      <c r="N3267" s="132" t="e">
        <v>#N/A</v>
      </c>
      <c r="R3267" s="132" t="e">
        <v>#N/A</v>
      </c>
      <c r="S3267" s="132" t="e">
        <v>#N/A</v>
      </c>
      <c r="T3267" s="132" t="e">
        <v>#N/A</v>
      </c>
      <c r="U3267" s="132" t="e">
        <v>#N/A</v>
      </c>
      <c r="V3267" s="132" t="e">
        <v>#N/A</v>
      </c>
      <c r="W3267" s="132" t="e">
        <v>#N/A</v>
      </c>
      <c r="X3267" s="132" t="e">
        <v>#N/A</v>
      </c>
      <c r="Y3267" s="132" t="e">
        <v>#N/A</v>
      </c>
      <c r="Z3267" s="132" t="e">
        <v>#N/A</v>
      </c>
      <c r="AA3267" s="132" t="e">
        <v>#N/A</v>
      </c>
      <c r="AB3267" s="132" t="e">
        <v>#N/A</v>
      </c>
      <c r="AC3267" s="132" t="e">
        <v>#N/A</v>
      </c>
      <c r="AD3267" s="132" t="e">
        <v>#N/A</v>
      </c>
      <c r="AE3267" s="132" t="e">
        <v>#N/A</v>
      </c>
      <c r="AF3267" s="132" t="e">
        <v>#N/A</v>
      </c>
    </row>
    <row r="3268" spans="1:32">
      <c r="A3268" s="129">
        <v>41274</v>
      </c>
      <c r="B3268" s="132">
        <v>1518750</v>
      </c>
      <c r="C3268" s="132">
        <v>114390</v>
      </c>
      <c r="D3268" s="132">
        <v>630262</v>
      </c>
      <c r="E3268" s="132">
        <v>98698</v>
      </c>
      <c r="F3268" s="132">
        <v>448815</v>
      </c>
      <c r="G3268" s="132">
        <v>1392371</v>
      </c>
      <c r="H3268" s="132">
        <v>46977</v>
      </c>
      <c r="I3268" s="132">
        <v>44893</v>
      </c>
      <c r="J3268" s="132">
        <v>45415</v>
      </c>
      <c r="K3268" s="132">
        <v>19879</v>
      </c>
      <c r="L3268" s="132">
        <v>580</v>
      </c>
      <c r="M3268" s="132">
        <v>126379</v>
      </c>
      <c r="N3268" s="132">
        <v>1518750</v>
      </c>
      <c r="R3268" s="132">
        <v>262461</v>
      </c>
      <c r="S3268" s="132">
        <v>134150</v>
      </c>
      <c r="T3268" s="132">
        <v>349582</v>
      </c>
      <c r="U3268" s="132">
        <v>107007</v>
      </c>
      <c r="V3268" s="132">
        <v>20598</v>
      </c>
      <c r="W3268" s="132">
        <v>3200</v>
      </c>
      <c r="X3268" s="132">
        <v>71566</v>
      </c>
      <c r="Y3268" s="132">
        <v>23190</v>
      </c>
      <c r="Z3268" s="132">
        <v>11320</v>
      </c>
      <c r="AA3268" s="132">
        <v>32203</v>
      </c>
      <c r="AB3268" s="132">
        <v>1500</v>
      </c>
      <c r="AC3268" s="132">
        <v>7098</v>
      </c>
      <c r="AD3268" s="132">
        <v>8000</v>
      </c>
      <c r="AE3268" s="132">
        <v>0</v>
      </c>
      <c r="AF3268" s="132">
        <v>4500</v>
      </c>
    </row>
    <row r="3269" spans="1:32">
      <c r="A3269" s="129">
        <v>41276</v>
      </c>
      <c r="B3269" s="132" t="e">
        <v>#N/A</v>
      </c>
      <c r="C3269" s="132" t="e">
        <v>#N/A</v>
      </c>
      <c r="D3269" s="132" t="e">
        <v>#N/A</v>
      </c>
      <c r="E3269" s="132" t="e">
        <v>#N/A</v>
      </c>
      <c r="F3269" s="132" t="e">
        <v>#N/A</v>
      </c>
      <c r="G3269" s="132" t="e">
        <v>#N/A</v>
      </c>
      <c r="H3269" s="132" t="e">
        <v>#N/A</v>
      </c>
      <c r="I3269" s="132" t="e">
        <v>#N/A</v>
      </c>
      <c r="J3269" s="132" t="e">
        <v>#N/A</v>
      </c>
      <c r="K3269" s="132" t="e">
        <v>#N/A</v>
      </c>
      <c r="L3269" s="132" t="e">
        <v>#N/A</v>
      </c>
      <c r="M3269" s="132" t="e">
        <v>#N/A</v>
      </c>
      <c r="N3269" s="132" t="e">
        <v>#N/A</v>
      </c>
      <c r="R3269" s="132" t="e">
        <v>#N/A</v>
      </c>
      <c r="S3269" s="132" t="e">
        <v>#N/A</v>
      </c>
      <c r="T3269" s="132" t="e">
        <v>#N/A</v>
      </c>
      <c r="U3269" s="132" t="e">
        <v>#N/A</v>
      </c>
      <c r="V3269" s="132" t="e">
        <v>#N/A</v>
      </c>
      <c r="W3269" s="132" t="e">
        <v>#N/A</v>
      </c>
      <c r="X3269" s="132" t="e">
        <v>#N/A</v>
      </c>
      <c r="Y3269" s="132" t="e">
        <v>#N/A</v>
      </c>
      <c r="Z3269" s="132" t="e">
        <v>#N/A</v>
      </c>
      <c r="AA3269" s="132" t="e">
        <v>#N/A</v>
      </c>
      <c r="AB3269" s="132" t="e">
        <v>#N/A</v>
      </c>
      <c r="AC3269" s="132" t="e">
        <v>#N/A</v>
      </c>
      <c r="AD3269" s="132" t="e">
        <v>#N/A</v>
      </c>
      <c r="AE3269" s="132" t="e">
        <v>#N/A</v>
      </c>
      <c r="AF3269" s="132" t="e">
        <v>#N/A</v>
      </c>
    </row>
    <row r="3270" spans="1:32">
      <c r="A3270" s="129">
        <v>41277</v>
      </c>
      <c r="B3270" s="132" t="e">
        <v>#N/A</v>
      </c>
      <c r="C3270" s="132" t="e">
        <v>#N/A</v>
      </c>
      <c r="D3270" s="132" t="e">
        <v>#N/A</v>
      </c>
      <c r="E3270" s="132" t="e">
        <v>#N/A</v>
      </c>
      <c r="F3270" s="132" t="e">
        <v>#N/A</v>
      </c>
      <c r="G3270" s="132" t="e">
        <v>#N/A</v>
      </c>
      <c r="H3270" s="132" t="e">
        <v>#N/A</v>
      </c>
      <c r="I3270" s="132" t="e">
        <v>#N/A</v>
      </c>
      <c r="J3270" s="132" t="e">
        <v>#N/A</v>
      </c>
      <c r="K3270" s="132" t="e">
        <v>#N/A</v>
      </c>
      <c r="L3270" s="132" t="e">
        <v>#N/A</v>
      </c>
      <c r="M3270" s="132" t="e">
        <v>#N/A</v>
      </c>
      <c r="N3270" s="132" t="e">
        <v>#N/A</v>
      </c>
      <c r="R3270" s="132" t="e">
        <v>#N/A</v>
      </c>
      <c r="S3270" s="132" t="e">
        <v>#N/A</v>
      </c>
      <c r="T3270" s="132" t="e">
        <v>#N/A</v>
      </c>
      <c r="U3270" s="132" t="e">
        <v>#N/A</v>
      </c>
      <c r="V3270" s="132" t="e">
        <v>#N/A</v>
      </c>
      <c r="W3270" s="132" t="e">
        <v>#N/A</v>
      </c>
      <c r="X3270" s="132" t="e">
        <v>#N/A</v>
      </c>
      <c r="Y3270" s="132" t="e">
        <v>#N/A</v>
      </c>
      <c r="Z3270" s="132" t="e">
        <v>#N/A</v>
      </c>
      <c r="AA3270" s="132" t="e">
        <v>#N/A</v>
      </c>
      <c r="AB3270" s="132" t="e">
        <v>#N/A</v>
      </c>
      <c r="AC3270" s="132" t="e">
        <v>#N/A</v>
      </c>
      <c r="AD3270" s="132" t="e">
        <v>#N/A</v>
      </c>
      <c r="AE3270" s="132" t="e">
        <v>#N/A</v>
      </c>
      <c r="AF3270" s="132" t="e">
        <v>#N/A</v>
      </c>
    </row>
    <row r="3271" spans="1:32">
      <c r="A3271" s="129">
        <v>41278</v>
      </c>
      <c r="B3271" s="132" t="e">
        <v>#N/A</v>
      </c>
      <c r="C3271" s="132" t="e">
        <v>#N/A</v>
      </c>
      <c r="D3271" s="132" t="e">
        <v>#N/A</v>
      </c>
      <c r="E3271" s="132" t="e">
        <v>#N/A</v>
      </c>
      <c r="F3271" s="132" t="e">
        <v>#N/A</v>
      </c>
      <c r="G3271" s="132" t="e">
        <v>#N/A</v>
      </c>
      <c r="H3271" s="132" t="e">
        <v>#N/A</v>
      </c>
      <c r="I3271" s="132" t="e">
        <v>#N/A</v>
      </c>
      <c r="J3271" s="132" t="e">
        <v>#N/A</v>
      </c>
      <c r="K3271" s="132" t="e">
        <v>#N/A</v>
      </c>
      <c r="L3271" s="132" t="e">
        <v>#N/A</v>
      </c>
      <c r="M3271" s="132" t="e">
        <v>#N/A</v>
      </c>
      <c r="N3271" s="132" t="e">
        <v>#N/A</v>
      </c>
      <c r="R3271" s="132" t="e">
        <v>#N/A</v>
      </c>
      <c r="S3271" s="132" t="e">
        <v>#N/A</v>
      </c>
      <c r="T3271" s="132" t="e">
        <v>#N/A</v>
      </c>
      <c r="U3271" s="132" t="e">
        <v>#N/A</v>
      </c>
      <c r="V3271" s="132" t="e">
        <v>#N/A</v>
      </c>
      <c r="W3271" s="132" t="e">
        <v>#N/A</v>
      </c>
      <c r="X3271" s="132" t="e">
        <v>#N/A</v>
      </c>
      <c r="Y3271" s="132" t="e">
        <v>#N/A</v>
      </c>
      <c r="Z3271" s="132" t="e">
        <v>#N/A</v>
      </c>
      <c r="AA3271" s="132" t="e">
        <v>#N/A</v>
      </c>
      <c r="AB3271" s="132" t="e">
        <v>#N/A</v>
      </c>
      <c r="AC3271" s="132" t="e">
        <v>#N/A</v>
      </c>
      <c r="AD3271" s="132" t="e">
        <v>#N/A</v>
      </c>
      <c r="AE3271" s="132" t="e">
        <v>#N/A</v>
      </c>
      <c r="AF3271" s="132" t="e">
        <v>#N/A</v>
      </c>
    </row>
    <row r="3272" spans="1:32">
      <c r="A3272" s="129">
        <v>41281</v>
      </c>
      <c r="B3272" s="132" t="e">
        <v>#N/A</v>
      </c>
      <c r="C3272" s="132" t="e">
        <v>#N/A</v>
      </c>
      <c r="D3272" s="132" t="e">
        <v>#N/A</v>
      </c>
      <c r="E3272" s="132" t="e">
        <v>#N/A</v>
      </c>
      <c r="F3272" s="132" t="e">
        <v>#N/A</v>
      </c>
      <c r="G3272" s="132" t="e">
        <v>#N/A</v>
      </c>
      <c r="H3272" s="132" t="e">
        <v>#N/A</v>
      </c>
      <c r="I3272" s="132" t="e">
        <v>#N/A</v>
      </c>
      <c r="J3272" s="132" t="e">
        <v>#N/A</v>
      </c>
      <c r="K3272" s="132" t="e">
        <v>#N/A</v>
      </c>
      <c r="L3272" s="132" t="e">
        <v>#N/A</v>
      </c>
      <c r="M3272" s="132" t="e">
        <v>#N/A</v>
      </c>
      <c r="N3272" s="132" t="e">
        <v>#N/A</v>
      </c>
      <c r="R3272" s="132" t="e">
        <v>#N/A</v>
      </c>
      <c r="S3272" s="132" t="e">
        <v>#N/A</v>
      </c>
      <c r="T3272" s="132" t="e">
        <v>#N/A</v>
      </c>
      <c r="U3272" s="132" t="e">
        <v>#N/A</v>
      </c>
      <c r="V3272" s="132" t="e">
        <v>#N/A</v>
      </c>
      <c r="W3272" s="132" t="e">
        <v>#N/A</v>
      </c>
      <c r="X3272" s="132" t="e">
        <v>#N/A</v>
      </c>
      <c r="Y3272" s="132" t="e">
        <v>#N/A</v>
      </c>
      <c r="Z3272" s="132" t="e">
        <v>#N/A</v>
      </c>
      <c r="AA3272" s="132" t="e">
        <v>#N/A</v>
      </c>
      <c r="AB3272" s="132" t="e">
        <v>#N/A</v>
      </c>
      <c r="AC3272" s="132" t="e">
        <v>#N/A</v>
      </c>
      <c r="AD3272" s="132" t="e">
        <v>#N/A</v>
      </c>
      <c r="AE3272" s="132" t="e">
        <v>#N/A</v>
      </c>
      <c r="AF3272" s="132" t="e">
        <v>#N/A</v>
      </c>
    </row>
    <row r="3273" spans="1:32">
      <c r="A3273" s="129">
        <v>41282</v>
      </c>
      <c r="B3273" s="132" t="e">
        <v>#N/A</v>
      </c>
      <c r="C3273" s="132" t="e">
        <v>#N/A</v>
      </c>
      <c r="D3273" s="132" t="e">
        <v>#N/A</v>
      </c>
      <c r="E3273" s="132" t="e">
        <v>#N/A</v>
      </c>
      <c r="F3273" s="132" t="e">
        <v>#N/A</v>
      </c>
      <c r="G3273" s="132" t="e">
        <v>#N/A</v>
      </c>
      <c r="H3273" s="132" t="e">
        <v>#N/A</v>
      </c>
      <c r="I3273" s="132" t="e">
        <v>#N/A</v>
      </c>
      <c r="J3273" s="132" t="e">
        <v>#N/A</v>
      </c>
      <c r="K3273" s="132" t="e">
        <v>#N/A</v>
      </c>
      <c r="L3273" s="132" t="e">
        <v>#N/A</v>
      </c>
      <c r="M3273" s="132" t="e">
        <v>#N/A</v>
      </c>
      <c r="N3273" s="132" t="e">
        <v>#N/A</v>
      </c>
      <c r="R3273" s="132" t="e">
        <v>#N/A</v>
      </c>
      <c r="S3273" s="132" t="e">
        <v>#N/A</v>
      </c>
      <c r="T3273" s="132" t="e">
        <v>#N/A</v>
      </c>
      <c r="U3273" s="132" t="e">
        <v>#N/A</v>
      </c>
      <c r="V3273" s="132" t="e">
        <v>#N/A</v>
      </c>
      <c r="W3273" s="132" t="e">
        <v>#N/A</v>
      </c>
      <c r="X3273" s="132" t="e">
        <v>#N/A</v>
      </c>
      <c r="Y3273" s="132" t="e">
        <v>#N/A</v>
      </c>
      <c r="Z3273" s="132" t="e">
        <v>#N/A</v>
      </c>
      <c r="AA3273" s="132" t="e">
        <v>#N/A</v>
      </c>
      <c r="AB3273" s="132" t="e">
        <v>#N/A</v>
      </c>
      <c r="AC3273" s="132" t="e">
        <v>#N/A</v>
      </c>
      <c r="AD3273" s="132" t="e">
        <v>#N/A</v>
      </c>
      <c r="AE3273" s="132" t="e">
        <v>#N/A</v>
      </c>
      <c r="AF3273" s="132" t="e">
        <v>#N/A</v>
      </c>
    </row>
    <row r="3274" spans="1:32">
      <c r="A3274" s="129">
        <v>41283</v>
      </c>
      <c r="B3274" s="132" t="e">
        <v>#N/A</v>
      </c>
      <c r="C3274" s="132" t="e">
        <v>#N/A</v>
      </c>
      <c r="D3274" s="132" t="e">
        <v>#N/A</v>
      </c>
      <c r="E3274" s="132" t="e">
        <v>#N/A</v>
      </c>
      <c r="F3274" s="132" t="e">
        <v>#N/A</v>
      </c>
      <c r="G3274" s="132" t="e">
        <v>#N/A</v>
      </c>
      <c r="H3274" s="132" t="e">
        <v>#N/A</v>
      </c>
      <c r="I3274" s="132" t="e">
        <v>#N/A</v>
      </c>
      <c r="J3274" s="132" t="e">
        <v>#N/A</v>
      </c>
      <c r="K3274" s="132" t="e">
        <v>#N/A</v>
      </c>
      <c r="L3274" s="132" t="e">
        <v>#N/A</v>
      </c>
      <c r="M3274" s="132" t="e">
        <v>#N/A</v>
      </c>
      <c r="N3274" s="132" t="e">
        <v>#N/A</v>
      </c>
      <c r="R3274" s="132" t="e">
        <v>#N/A</v>
      </c>
      <c r="S3274" s="132" t="e">
        <v>#N/A</v>
      </c>
      <c r="T3274" s="132" t="e">
        <v>#N/A</v>
      </c>
      <c r="U3274" s="132" t="e">
        <v>#N/A</v>
      </c>
      <c r="V3274" s="132" t="e">
        <v>#N/A</v>
      </c>
      <c r="W3274" s="132" t="e">
        <v>#N/A</v>
      </c>
      <c r="X3274" s="132" t="e">
        <v>#N/A</v>
      </c>
      <c r="Y3274" s="132" t="e">
        <v>#N/A</v>
      </c>
      <c r="Z3274" s="132" t="e">
        <v>#N/A</v>
      </c>
      <c r="AA3274" s="132" t="e">
        <v>#N/A</v>
      </c>
      <c r="AB3274" s="132" t="e">
        <v>#N/A</v>
      </c>
      <c r="AC3274" s="132" t="e">
        <v>#N/A</v>
      </c>
      <c r="AD3274" s="132" t="e">
        <v>#N/A</v>
      </c>
      <c r="AE3274" s="132" t="e">
        <v>#N/A</v>
      </c>
      <c r="AF3274" s="132" t="e">
        <v>#N/A</v>
      </c>
    </row>
    <row r="3275" spans="1:32">
      <c r="A3275" s="129">
        <v>41284</v>
      </c>
      <c r="B3275" s="132">
        <v>343081</v>
      </c>
      <c r="C3275" s="132">
        <v>34568</v>
      </c>
      <c r="D3275" s="132">
        <v>111733</v>
      </c>
      <c r="E3275" s="132">
        <v>40905</v>
      </c>
      <c r="F3275" s="132">
        <v>80610</v>
      </c>
      <c r="G3275" s="132">
        <v>290996</v>
      </c>
      <c r="H3275" s="132">
        <v>24170</v>
      </c>
      <c r="I3275" s="132">
        <v>7338</v>
      </c>
      <c r="J3275" s="132">
        <v>7300</v>
      </c>
      <c r="K3275" s="132">
        <v>10280</v>
      </c>
      <c r="L3275" s="132">
        <v>0</v>
      </c>
      <c r="M3275" s="132">
        <v>52085</v>
      </c>
      <c r="N3275" s="132">
        <v>343081</v>
      </c>
      <c r="R3275" s="132">
        <v>57610</v>
      </c>
      <c r="S3275" s="132">
        <v>29000</v>
      </c>
      <c r="T3275" s="132">
        <v>76650</v>
      </c>
      <c r="U3275" s="132">
        <v>28880</v>
      </c>
      <c r="V3275" s="132">
        <v>0</v>
      </c>
      <c r="W3275" s="132">
        <v>17300</v>
      </c>
      <c r="X3275" s="132">
        <v>17241</v>
      </c>
      <c r="Y3275" s="132">
        <v>0</v>
      </c>
      <c r="Z3275" s="132">
        <v>0</v>
      </c>
      <c r="AA3275" s="132">
        <v>7300</v>
      </c>
      <c r="AB3275" s="132">
        <v>0</v>
      </c>
      <c r="AC3275" s="132">
        <v>0</v>
      </c>
      <c r="AD3275" s="132">
        <v>0</v>
      </c>
      <c r="AE3275" s="132">
        <v>7900</v>
      </c>
      <c r="AF3275" s="132">
        <v>0</v>
      </c>
    </row>
    <row r="3276" spans="1:32">
      <c r="A3276" s="129">
        <v>41285</v>
      </c>
      <c r="B3276" s="132" t="e">
        <v>#N/A</v>
      </c>
      <c r="C3276" s="132" t="e">
        <v>#N/A</v>
      </c>
      <c r="D3276" s="132" t="e">
        <v>#N/A</v>
      </c>
      <c r="E3276" s="132" t="e">
        <v>#N/A</v>
      </c>
      <c r="F3276" s="132" t="e">
        <v>#N/A</v>
      </c>
      <c r="G3276" s="132" t="e">
        <v>#N/A</v>
      </c>
      <c r="H3276" s="132" t="e">
        <v>#N/A</v>
      </c>
      <c r="I3276" s="132" t="e">
        <v>#N/A</v>
      </c>
      <c r="J3276" s="132" t="e">
        <v>#N/A</v>
      </c>
      <c r="K3276" s="132" t="e">
        <v>#N/A</v>
      </c>
      <c r="L3276" s="132" t="e">
        <v>#N/A</v>
      </c>
      <c r="M3276" s="132" t="e">
        <v>#N/A</v>
      </c>
      <c r="N3276" s="132" t="e">
        <v>#N/A</v>
      </c>
      <c r="R3276" s="132" t="e">
        <v>#N/A</v>
      </c>
      <c r="S3276" s="132" t="e">
        <v>#N/A</v>
      </c>
      <c r="T3276" s="132" t="e">
        <v>#N/A</v>
      </c>
      <c r="U3276" s="132" t="e">
        <v>#N/A</v>
      </c>
      <c r="V3276" s="132" t="e">
        <v>#N/A</v>
      </c>
      <c r="W3276" s="132" t="e">
        <v>#N/A</v>
      </c>
      <c r="X3276" s="132" t="e">
        <v>#N/A</v>
      </c>
      <c r="Y3276" s="132" t="e">
        <v>#N/A</v>
      </c>
      <c r="Z3276" s="132" t="e">
        <v>#N/A</v>
      </c>
      <c r="AA3276" s="132" t="e">
        <v>#N/A</v>
      </c>
      <c r="AB3276" s="132" t="e">
        <v>#N/A</v>
      </c>
      <c r="AC3276" s="132" t="e">
        <v>#N/A</v>
      </c>
      <c r="AD3276" s="132" t="e">
        <v>#N/A</v>
      </c>
      <c r="AE3276" s="132" t="e">
        <v>#N/A</v>
      </c>
      <c r="AF3276" s="132" t="e">
        <v>#N/A</v>
      </c>
    </row>
    <row r="3277" spans="1:32">
      <c r="A3277" s="129">
        <v>41288</v>
      </c>
      <c r="B3277" s="132" t="e">
        <v>#N/A</v>
      </c>
      <c r="C3277" s="132" t="e">
        <v>#N/A</v>
      </c>
      <c r="D3277" s="132" t="e">
        <v>#N/A</v>
      </c>
      <c r="E3277" s="132" t="e">
        <v>#N/A</v>
      </c>
      <c r="F3277" s="132" t="e">
        <v>#N/A</v>
      </c>
      <c r="G3277" s="132" t="e">
        <v>#N/A</v>
      </c>
      <c r="H3277" s="132" t="e">
        <v>#N/A</v>
      </c>
      <c r="I3277" s="132" t="e">
        <v>#N/A</v>
      </c>
      <c r="J3277" s="132" t="e">
        <v>#N/A</v>
      </c>
      <c r="K3277" s="132" t="e">
        <v>#N/A</v>
      </c>
      <c r="L3277" s="132" t="e">
        <v>#N/A</v>
      </c>
      <c r="M3277" s="132" t="e">
        <v>#N/A</v>
      </c>
      <c r="N3277" s="132" t="e">
        <v>#N/A</v>
      </c>
      <c r="R3277" s="132" t="e">
        <v>#N/A</v>
      </c>
      <c r="S3277" s="132" t="e">
        <v>#N/A</v>
      </c>
      <c r="T3277" s="132" t="e">
        <v>#N/A</v>
      </c>
      <c r="U3277" s="132" t="e">
        <v>#N/A</v>
      </c>
      <c r="V3277" s="132" t="e">
        <v>#N/A</v>
      </c>
      <c r="W3277" s="132" t="e">
        <v>#N/A</v>
      </c>
      <c r="X3277" s="132" t="e">
        <v>#N/A</v>
      </c>
      <c r="Y3277" s="132" t="e">
        <v>#N/A</v>
      </c>
      <c r="Z3277" s="132" t="e">
        <v>#N/A</v>
      </c>
      <c r="AA3277" s="132" t="e">
        <v>#N/A</v>
      </c>
      <c r="AB3277" s="132" t="e">
        <v>#N/A</v>
      </c>
      <c r="AC3277" s="132" t="e">
        <v>#N/A</v>
      </c>
      <c r="AD3277" s="132" t="e">
        <v>#N/A</v>
      </c>
      <c r="AE3277" s="132" t="e">
        <v>#N/A</v>
      </c>
      <c r="AF3277" s="132" t="e">
        <v>#N/A</v>
      </c>
    </row>
    <row r="3278" spans="1:32">
      <c r="A3278" s="129">
        <v>41289</v>
      </c>
      <c r="B3278" s="132">
        <v>571481</v>
      </c>
      <c r="C3278" s="132">
        <v>73818</v>
      </c>
      <c r="D3278" s="132">
        <v>215513</v>
      </c>
      <c r="E3278" s="132">
        <v>56705</v>
      </c>
      <c r="F3278" s="132">
        <v>103610</v>
      </c>
      <c r="G3278" s="132">
        <v>496776</v>
      </c>
      <c r="H3278" s="132">
        <v>29410</v>
      </c>
      <c r="I3278" s="132">
        <v>22718</v>
      </c>
      <c r="J3278" s="132">
        <v>19800</v>
      </c>
      <c r="K3278" s="132">
        <v>12780</v>
      </c>
      <c r="L3278" s="132">
        <v>0</v>
      </c>
      <c r="M3278" s="132">
        <v>74705</v>
      </c>
      <c r="N3278" s="132">
        <v>571481</v>
      </c>
      <c r="R3278" s="132">
        <v>72610</v>
      </c>
      <c r="S3278" s="132">
        <v>48500</v>
      </c>
      <c r="T3278" s="132">
        <v>126450</v>
      </c>
      <c r="U3278" s="132">
        <v>75230</v>
      </c>
      <c r="V3278" s="132">
        <v>8000</v>
      </c>
      <c r="W3278" s="132">
        <v>17300</v>
      </c>
      <c r="X3278" s="132">
        <v>22391</v>
      </c>
      <c r="Y3278" s="132">
        <v>22780</v>
      </c>
      <c r="Z3278" s="132">
        <v>490</v>
      </c>
      <c r="AA3278" s="132">
        <v>27750</v>
      </c>
      <c r="AB3278" s="132">
        <v>0</v>
      </c>
      <c r="AC3278" s="132">
        <v>0</v>
      </c>
      <c r="AD3278" s="132">
        <v>0</v>
      </c>
      <c r="AE3278" s="132">
        <v>20880</v>
      </c>
      <c r="AF3278" s="132">
        <v>0</v>
      </c>
    </row>
    <row r="3279" spans="1:32">
      <c r="A3279" s="129">
        <v>41290</v>
      </c>
      <c r="B3279" s="132" t="e">
        <v>#N/A</v>
      </c>
      <c r="C3279" s="132" t="e">
        <v>#N/A</v>
      </c>
      <c r="D3279" s="132" t="e">
        <v>#N/A</v>
      </c>
      <c r="E3279" s="132" t="e">
        <v>#N/A</v>
      </c>
      <c r="F3279" s="132" t="e">
        <v>#N/A</v>
      </c>
      <c r="G3279" s="132" t="e">
        <v>#N/A</v>
      </c>
      <c r="H3279" s="132" t="e">
        <v>#N/A</v>
      </c>
      <c r="I3279" s="132" t="e">
        <v>#N/A</v>
      </c>
      <c r="J3279" s="132" t="e">
        <v>#N/A</v>
      </c>
      <c r="K3279" s="132" t="e">
        <v>#N/A</v>
      </c>
      <c r="L3279" s="132" t="e">
        <v>#N/A</v>
      </c>
      <c r="M3279" s="132" t="e">
        <v>#N/A</v>
      </c>
      <c r="N3279" s="132" t="e">
        <v>#N/A</v>
      </c>
      <c r="R3279" s="132" t="e">
        <v>#N/A</v>
      </c>
      <c r="S3279" s="132" t="e">
        <v>#N/A</v>
      </c>
      <c r="T3279" s="132" t="e">
        <v>#N/A</v>
      </c>
      <c r="U3279" s="132" t="e">
        <v>#N/A</v>
      </c>
      <c r="V3279" s="132" t="e">
        <v>#N/A</v>
      </c>
      <c r="W3279" s="132" t="e">
        <v>#N/A</v>
      </c>
      <c r="X3279" s="132" t="e">
        <v>#N/A</v>
      </c>
      <c r="Y3279" s="132" t="e">
        <v>#N/A</v>
      </c>
      <c r="Z3279" s="132" t="e">
        <v>#N/A</v>
      </c>
      <c r="AA3279" s="132" t="e">
        <v>#N/A</v>
      </c>
      <c r="AB3279" s="132" t="e">
        <v>#N/A</v>
      </c>
      <c r="AC3279" s="132" t="e">
        <v>#N/A</v>
      </c>
      <c r="AD3279" s="132" t="e">
        <v>#N/A</v>
      </c>
      <c r="AE3279" s="132" t="e">
        <v>#N/A</v>
      </c>
      <c r="AF3279" s="132" t="e">
        <v>#N/A</v>
      </c>
    </row>
    <row r="3280" spans="1:32">
      <c r="A3280" s="129">
        <v>41291</v>
      </c>
      <c r="B3280" s="132" t="e">
        <v>#N/A</v>
      </c>
      <c r="C3280" s="132" t="e">
        <v>#N/A</v>
      </c>
      <c r="D3280" s="132" t="e">
        <v>#N/A</v>
      </c>
      <c r="E3280" s="132" t="e">
        <v>#N/A</v>
      </c>
      <c r="F3280" s="132" t="e">
        <v>#N/A</v>
      </c>
      <c r="G3280" s="132" t="e">
        <v>#N/A</v>
      </c>
      <c r="H3280" s="132" t="e">
        <v>#N/A</v>
      </c>
      <c r="I3280" s="132" t="e">
        <v>#N/A</v>
      </c>
      <c r="J3280" s="132" t="e">
        <v>#N/A</v>
      </c>
      <c r="K3280" s="132" t="e">
        <v>#N/A</v>
      </c>
      <c r="L3280" s="132" t="e">
        <v>#N/A</v>
      </c>
      <c r="M3280" s="132" t="e">
        <v>#N/A</v>
      </c>
      <c r="N3280" s="132" t="e">
        <v>#N/A</v>
      </c>
      <c r="R3280" s="132" t="e">
        <v>#N/A</v>
      </c>
      <c r="S3280" s="132" t="e">
        <v>#N/A</v>
      </c>
      <c r="T3280" s="132" t="e">
        <v>#N/A</v>
      </c>
      <c r="U3280" s="132" t="e">
        <v>#N/A</v>
      </c>
      <c r="V3280" s="132" t="e">
        <v>#N/A</v>
      </c>
      <c r="W3280" s="132" t="e">
        <v>#N/A</v>
      </c>
      <c r="X3280" s="132" t="e">
        <v>#N/A</v>
      </c>
      <c r="Y3280" s="132" t="e">
        <v>#N/A</v>
      </c>
      <c r="Z3280" s="132" t="e">
        <v>#N/A</v>
      </c>
      <c r="AA3280" s="132" t="e">
        <v>#N/A</v>
      </c>
      <c r="AB3280" s="132" t="e">
        <v>#N/A</v>
      </c>
      <c r="AC3280" s="132" t="e">
        <v>#N/A</v>
      </c>
      <c r="AD3280" s="132" t="e">
        <v>#N/A</v>
      </c>
      <c r="AE3280" s="132" t="e">
        <v>#N/A</v>
      </c>
      <c r="AF3280" s="132" t="e">
        <v>#N/A</v>
      </c>
    </row>
    <row r="3281" spans="1:32">
      <c r="A3281" s="129">
        <v>41292</v>
      </c>
      <c r="B3281" s="132" t="e">
        <v>#N/A</v>
      </c>
      <c r="C3281" s="132" t="e">
        <v>#N/A</v>
      </c>
      <c r="D3281" s="132" t="e">
        <v>#N/A</v>
      </c>
      <c r="E3281" s="132" t="e">
        <v>#N/A</v>
      </c>
      <c r="F3281" s="132" t="e">
        <v>#N/A</v>
      </c>
      <c r="G3281" s="132" t="e">
        <v>#N/A</v>
      </c>
      <c r="H3281" s="132" t="e">
        <v>#N/A</v>
      </c>
      <c r="I3281" s="132" t="e">
        <v>#N/A</v>
      </c>
      <c r="J3281" s="132" t="e">
        <v>#N/A</v>
      </c>
      <c r="K3281" s="132" t="e">
        <v>#N/A</v>
      </c>
      <c r="L3281" s="132" t="e">
        <v>#N/A</v>
      </c>
      <c r="M3281" s="132" t="e">
        <v>#N/A</v>
      </c>
      <c r="N3281" s="132" t="e">
        <v>#N/A</v>
      </c>
      <c r="R3281" s="132" t="e">
        <v>#N/A</v>
      </c>
      <c r="S3281" s="132" t="e">
        <v>#N/A</v>
      </c>
      <c r="T3281" s="132" t="e">
        <v>#N/A</v>
      </c>
      <c r="U3281" s="132" t="e">
        <v>#N/A</v>
      </c>
      <c r="V3281" s="132" t="e">
        <v>#N/A</v>
      </c>
      <c r="W3281" s="132" t="e">
        <v>#N/A</v>
      </c>
      <c r="X3281" s="132" t="e">
        <v>#N/A</v>
      </c>
      <c r="Y3281" s="132" t="e">
        <v>#N/A</v>
      </c>
      <c r="Z3281" s="132" t="e">
        <v>#N/A</v>
      </c>
      <c r="AA3281" s="132" t="e">
        <v>#N/A</v>
      </c>
      <c r="AB3281" s="132" t="e">
        <v>#N/A</v>
      </c>
      <c r="AC3281" s="132" t="e">
        <v>#N/A</v>
      </c>
      <c r="AD3281" s="132" t="e">
        <v>#N/A</v>
      </c>
      <c r="AE3281" s="132" t="e">
        <v>#N/A</v>
      </c>
      <c r="AF3281" s="132" t="e">
        <v>#N/A</v>
      </c>
    </row>
    <row r="3282" spans="1:32">
      <c r="A3282" s="129">
        <v>41296</v>
      </c>
      <c r="B3282" s="132" t="e">
        <v>#N/A</v>
      </c>
      <c r="C3282" s="132" t="e">
        <v>#N/A</v>
      </c>
      <c r="D3282" s="132" t="e">
        <v>#N/A</v>
      </c>
      <c r="E3282" s="132" t="e">
        <v>#N/A</v>
      </c>
      <c r="F3282" s="132" t="e">
        <v>#N/A</v>
      </c>
      <c r="G3282" s="132" t="e">
        <v>#N/A</v>
      </c>
      <c r="H3282" s="132" t="e">
        <v>#N/A</v>
      </c>
      <c r="I3282" s="132" t="e">
        <v>#N/A</v>
      </c>
      <c r="J3282" s="132" t="e">
        <v>#N/A</v>
      </c>
      <c r="K3282" s="132" t="e">
        <v>#N/A</v>
      </c>
      <c r="L3282" s="132" t="e">
        <v>#N/A</v>
      </c>
      <c r="M3282" s="132" t="e">
        <v>#N/A</v>
      </c>
      <c r="N3282" s="132" t="e">
        <v>#N/A</v>
      </c>
      <c r="R3282" s="132" t="e">
        <v>#N/A</v>
      </c>
      <c r="S3282" s="132" t="e">
        <v>#N/A</v>
      </c>
      <c r="T3282" s="132" t="e">
        <v>#N/A</v>
      </c>
      <c r="U3282" s="132" t="e">
        <v>#N/A</v>
      </c>
      <c r="V3282" s="132" t="e">
        <v>#N/A</v>
      </c>
      <c r="W3282" s="132" t="e">
        <v>#N/A</v>
      </c>
      <c r="X3282" s="132" t="e">
        <v>#N/A</v>
      </c>
      <c r="Y3282" s="132" t="e">
        <v>#N/A</v>
      </c>
      <c r="Z3282" s="132" t="e">
        <v>#N/A</v>
      </c>
      <c r="AA3282" s="132" t="e">
        <v>#N/A</v>
      </c>
      <c r="AB3282" s="132" t="e">
        <v>#N/A</v>
      </c>
      <c r="AC3282" s="132" t="e">
        <v>#N/A</v>
      </c>
      <c r="AD3282" s="132" t="e">
        <v>#N/A</v>
      </c>
      <c r="AE3282" s="132" t="e">
        <v>#N/A</v>
      </c>
      <c r="AF3282" s="132" t="e">
        <v>#N/A</v>
      </c>
    </row>
    <row r="3283" spans="1:32">
      <c r="A3283" s="129">
        <v>41297</v>
      </c>
      <c r="B3283" s="132" t="e">
        <v>#N/A</v>
      </c>
      <c r="C3283" s="132" t="e">
        <v>#N/A</v>
      </c>
      <c r="D3283" s="132" t="e">
        <v>#N/A</v>
      </c>
      <c r="E3283" s="132" t="e">
        <v>#N/A</v>
      </c>
      <c r="F3283" s="132" t="e">
        <v>#N/A</v>
      </c>
      <c r="G3283" s="132" t="e">
        <v>#N/A</v>
      </c>
      <c r="H3283" s="132" t="e">
        <v>#N/A</v>
      </c>
      <c r="I3283" s="132" t="e">
        <v>#N/A</v>
      </c>
      <c r="J3283" s="132" t="e">
        <v>#N/A</v>
      </c>
      <c r="K3283" s="132" t="e">
        <v>#N/A</v>
      </c>
      <c r="L3283" s="132" t="e">
        <v>#N/A</v>
      </c>
      <c r="M3283" s="132" t="e">
        <v>#N/A</v>
      </c>
      <c r="N3283" s="132" t="e">
        <v>#N/A</v>
      </c>
      <c r="R3283" s="132" t="e">
        <v>#N/A</v>
      </c>
      <c r="S3283" s="132" t="e">
        <v>#N/A</v>
      </c>
      <c r="T3283" s="132" t="e">
        <v>#N/A</v>
      </c>
      <c r="U3283" s="132" t="e">
        <v>#N/A</v>
      </c>
      <c r="V3283" s="132" t="e">
        <v>#N/A</v>
      </c>
      <c r="W3283" s="132" t="e">
        <v>#N/A</v>
      </c>
      <c r="X3283" s="132" t="e">
        <v>#N/A</v>
      </c>
      <c r="Y3283" s="132" t="e">
        <v>#N/A</v>
      </c>
      <c r="Z3283" s="132" t="e">
        <v>#N/A</v>
      </c>
      <c r="AA3283" s="132" t="e">
        <v>#N/A</v>
      </c>
      <c r="AB3283" s="132" t="e">
        <v>#N/A</v>
      </c>
      <c r="AC3283" s="132" t="e">
        <v>#N/A</v>
      </c>
      <c r="AD3283" s="132" t="e">
        <v>#N/A</v>
      </c>
      <c r="AE3283" s="132" t="e">
        <v>#N/A</v>
      </c>
      <c r="AF3283" s="132" t="e">
        <v>#N/A</v>
      </c>
    </row>
    <row r="3284" spans="1:32">
      <c r="A3284" s="129">
        <v>41298</v>
      </c>
      <c r="B3284" s="132" t="e">
        <v>#N/A</v>
      </c>
      <c r="C3284" s="132" t="e">
        <v>#N/A</v>
      </c>
      <c r="D3284" s="132" t="e">
        <v>#N/A</v>
      </c>
      <c r="E3284" s="132" t="e">
        <v>#N/A</v>
      </c>
      <c r="F3284" s="132" t="e">
        <v>#N/A</v>
      </c>
      <c r="G3284" s="132" t="e">
        <v>#N/A</v>
      </c>
      <c r="H3284" s="132" t="e">
        <v>#N/A</v>
      </c>
      <c r="I3284" s="132" t="e">
        <v>#N/A</v>
      </c>
      <c r="J3284" s="132" t="e">
        <v>#N/A</v>
      </c>
      <c r="K3284" s="132" t="e">
        <v>#N/A</v>
      </c>
      <c r="L3284" s="132" t="e">
        <v>#N/A</v>
      </c>
      <c r="M3284" s="132" t="e">
        <v>#N/A</v>
      </c>
      <c r="N3284" s="132" t="e">
        <v>#N/A</v>
      </c>
      <c r="R3284" s="132" t="e">
        <v>#N/A</v>
      </c>
      <c r="S3284" s="132" t="e">
        <v>#N/A</v>
      </c>
      <c r="T3284" s="132" t="e">
        <v>#N/A</v>
      </c>
      <c r="U3284" s="132" t="e">
        <v>#N/A</v>
      </c>
      <c r="V3284" s="132" t="e">
        <v>#N/A</v>
      </c>
      <c r="W3284" s="132" t="e">
        <v>#N/A</v>
      </c>
      <c r="X3284" s="132" t="e">
        <v>#N/A</v>
      </c>
      <c r="Y3284" s="132" t="e">
        <v>#N/A</v>
      </c>
      <c r="Z3284" s="132" t="e">
        <v>#N/A</v>
      </c>
      <c r="AA3284" s="132" t="e">
        <v>#N/A</v>
      </c>
      <c r="AB3284" s="132" t="e">
        <v>#N/A</v>
      </c>
      <c r="AC3284" s="132" t="e">
        <v>#N/A</v>
      </c>
      <c r="AD3284" s="132" t="e">
        <v>#N/A</v>
      </c>
      <c r="AE3284" s="132" t="e">
        <v>#N/A</v>
      </c>
      <c r="AF3284" s="132" t="e">
        <v>#N/A</v>
      </c>
    </row>
    <row r="3285" spans="1:32">
      <c r="A3285" s="129">
        <v>41299</v>
      </c>
      <c r="B3285" s="132">
        <v>1104890</v>
      </c>
      <c r="C3285" s="132">
        <v>116498</v>
      </c>
      <c r="D3285" s="132">
        <v>481688</v>
      </c>
      <c r="E3285" s="132">
        <v>114705</v>
      </c>
      <c r="F3285" s="132">
        <v>213367</v>
      </c>
      <c r="G3285" s="132">
        <v>1002970</v>
      </c>
      <c r="H3285" s="132">
        <v>40390</v>
      </c>
      <c r="I3285" s="132">
        <v>29968</v>
      </c>
      <c r="J3285" s="132">
        <v>33677</v>
      </c>
      <c r="K3285" s="132">
        <v>17435</v>
      </c>
      <c r="L3285" s="132">
        <v>0</v>
      </c>
      <c r="M3285" s="132">
        <v>101920</v>
      </c>
      <c r="N3285" s="132">
        <v>1104890</v>
      </c>
      <c r="R3285" s="132">
        <v>123050</v>
      </c>
      <c r="S3285" s="132">
        <v>115750</v>
      </c>
      <c r="T3285" s="132">
        <v>252250</v>
      </c>
      <c r="U3285" s="132">
        <v>123410</v>
      </c>
      <c r="V3285" s="132">
        <v>16000</v>
      </c>
      <c r="W3285" s="132">
        <v>17300</v>
      </c>
      <c r="X3285" s="132">
        <v>47181</v>
      </c>
      <c r="Y3285" s="132">
        <v>23280</v>
      </c>
      <c r="Z3285" s="132">
        <v>490</v>
      </c>
      <c r="AA3285" s="132">
        <v>44750</v>
      </c>
      <c r="AB3285" s="132">
        <v>0</v>
      </c>
      <c r="AC3285" s="132">
        <v>0</v>
      </c>
      <c r="AD3285" s="132">
        <v>0</v>
      </c>
      <c r="AE3285" s="132">
        <v>65230</v>
      </c>
      <c r="AF3285" s="132">
        <v>4550</v>
      </c>
    </row>
    <row r="3286" spans="1:32">
      <c r="A3286" s="129">
        <v>41302</v>
      </c>
      <c r="B3286" s="132" t="e">
        <v>#N/A</v>
      </c>
      <c r="C3286" s="132" t="e">
        <v>#N/A</v>
      </c>
      <c r="D3286" s="132" t="e">
        <v>#N/A</v>
      </c>
      <c r="E3286" s="132" t="e">
        <v>#N/A</v>
      </c>
      <c r="F3286" s="132" t="e">
        <v>#N/A</v>
      </c>
      <c r="G3286" s="132" t="e">
        <v>#N/A</v>
      </c>
      <c r="H3286" s="132" t="e">
        <v>#N/A</v>
      </c>
      <c r="I3286" s="132" t="e">
        <v>#N/A</v>
      </c>
      <c r="J3286" s="132" t="e">
        <v>#N/A</v>
      </c>
      <c r="K3286" s="132" t="e">
        <v>#N/A</v>
      </c>
      <c r="L3286" s="132" t="e">
        <v>#N/A</v>
      </c>
      <c r="M3286" s="132" t="e">
        <v>#N/A</v>
      </c>
      <c r="N3286" s="132" t="e">
        <v>#N/A</v>
      </c>
      <c r="R3286" s="132" t="e">
        <v>#N/A</v>
      </c>
      <c r="S3286" s="132" t="e">
        <v>#N/A</v>
      </c>
      <c r="T3286" s="132" t="e">
        <v>#N/A</v>
      </c>
      <c r="U3286" s="132" t="e">
        <v>#N/A</v>
      </c>
      <c r="V3286" s="132" t="e">
        <v>#N/A</v>
      </c>
      <c r="W3286" s="132" t="e">
        <v>#N/A</v>
      </c>
      <c r="X3286" s="132" t="e">
        <v>#N/A</v>
      </c>
      <c r="Y3286" s="132" t="e">
        <v>#N/A</v>
      </c>
      <c r="Z3286" s="132" t="e">
        <v>#N/A</v>
      </c>
      <c r="AA3286" s="132" t="e">
        <v>#N/A</v>
      </c>
      <c r="AB3286" s="132" t="e">
        <v>#N/A</v>
      </c>
      <c r="AC3286" s="132" t="e">
        <v>#N/A</v>
      </c>
      <c r="AD3286" s="132" t="e">
        <v>#N/A</v>
      </c>
      <c r="AE3286" s="132" t="e">
        <v>#N/A</v>
      </c>
      <c r="AF3286" s="132" t="e">
        <v>#N/A</v>
      </c>
    </row>
    <row r="3287" spans="1:32">
      <c r="A3287" s="129">
        <v>41303</v>
      </c>
      <c r="B3287" s="132" t="e">
        <v>#N/A</v>
      </c>
      <c r="C3287" s="132" t="e">
        <v>#N/A</v>
      </c>
      <c r="D3287" s="132" t="e">
        <v>#N/A</v>
      </c>
      <c r="E3287" s="132" t="e">
        <v>#N/A</v>
      </c>
      <c r="F3287" s="132" t="e">
        <v>#N/A</v>
      </c>
      <c r="G3287" s="132" t="e">
        <v>#N/A</v>
      </c>
      <c r="H3287" s="132" t="e">
        <v>#N/A</v>
      </c>
      <c r="I3287" s="132" t="e">
        <v>#N/A</v>
      </c>
      <c r="J3287" s="132" t="e">
        <v>#N/A</v>
      </c>
      <c r="K3287" s="132" t="e">
        <v>#N/A</v>
      </c>
      <c r="L3287" s="132" t="e">
        <v>#N/A</v>
      </c>
      <c r="M3287" s="132" t="e">
        <v>#N/A</v>
      </c>
      <c r="N3287" s="132" t="e">
        <v>#N/A</v>
      </c>
      <c r="R3287" s="132" t="e">
        <v>#N/A</v>
      </c>
      <c r="S3287" s="132" t="e">
        <v>#N/A</v>
      </c>
      <c r="T3287" s="132" t="e">
        <v>#N/A</v>
      </c>
      <c r="U3287" s="132" t="e">
        <v>#N/A</v>
      </c>
      <c r="V3287" s="132" t="e">
        <v>#N/A</v>
      </c>
      <c r="W3287" s="132" t="e">
        <v>#N/A</v>
      </c>
      <c r="X3287" s="132" t="e">
        <v>#N/A</v>
      </c>
      <c r="Y3287" s="132" t="e">
        <v>#N/A</v>
      </c>
      <c r="Z3287" s="132" t="e">
        <v>#N/A</v>
      </c>
      <c r="AA3287" s="132" t="e">
        <v>#N/A</v>
      </c>
      <c r="AB3287" s="132" t="e">
        <v>#N/A</v>
      </c>
      <c r="AC3287" s="132" t="e">
        <v>#N/A</v>
      </c>
      <c r="AD3287" s="132" t="e">
        <v>#N/A</v>
      </c>
      <c r="AE3287" s="132" t="e">
        <v>#N/A</v>
      </c>
      <c r="AF3287" s="132" t="e">
        <v>#N/A</v>
      </c>
    </row>
    <row r="3288" spans="1:32">
      <c r="A3288" s="129">
        <v>41304</v>
      </c>
      <c r="B3288" s="132" t="e">
        <v>#N/A</v>
      </c>
      <c r="C3288" s="132" t="e">
        <v>#N/A</v>
      </c>
      <c r="D3288" s="132" t="e">
        <v>#N/A</v>
      </c>
      <c r="E3288" s="132" t="e">
        <v>#N/A</v>
      </c>
      <c r="F3288" s="132" t="e">
        <v>#N/A</v>
      </c>
      <c r="G3288" s="132" t="e">
        <v>#N/A</v>
      </c>
      <c r="H3288" s="132" t="e">
        <v>#N/A</v>
      </c>
      <c r="I3288" s="132" t="e">
        <v>#N/A</v>
      </c>
      <c r="J3288" s="132" t="e">
        <v>#N/A</v>
      </c>
      <c r="K3288" s="132" t="e">
        <v>#N/A</v>
      </c>
      <c r="L3288" s="132" t="e">
        <v>#N/A</v>
      </c>
      <c r="M3288" s="132" t="e">
        <v>#N/A</v>
      </c>
      <c r="N3288" s="132" t="e">
        <v>#N/A</v>
      </c>
      <c r="R3288" s="132" t="e">
        <v>#N/A</v>
      </c>
      <c r="S3288" s="132" t="e">
        <v>#N/A</v>
      </c>
      <c r="T3288" s="132" t="e">
        <v>#N/A</v>
      </c>
      <c r="U3288" s="132" t="e">
        <v>#N/A</v>
      </c>
      <c r="V3288" s="132" t="e">
        <v>#N/A</v>
      </c>
      <c r="W3288" s="132" t="e">
        <v>#N/A</v>
      </c>
      <c r="X3288" s="132" t="e">
        <v>#N/A</v>
      </c>
      <c r="Y3288" s="132" t="e">
        <v>#N/A</v>
      </c>
      <c r="Z3288" s="132" t="e">
        <v>#N/A</v>
      </c>
      <c r="AA3288" s="132" t="e">
        <v>#N/A</v>
      </c>
      <c r="AB3288" s="132" t="e">
        <v>#N/A</v>
      </c>
      <c r="AC3288" s="132" t="e">
        <v>#N/A</v>
      </c>
      <c r="AD3288" s="132" t="e">
        <v>#N/A</v>
      </c>
      <c r="AE3288" s="132" t="e">
        <v>#N/A</v>
      </c>
      <c r="AF3288" s="132" t="e">
        <v>#N/A</v>
      </c>
    </row>
    <row r="3289" spans="1:32">
      <c r="A3289" s="129">
        <v>41305</v>
      </c>
      <c r="B3289" s="132">
        <v>1421865</v>
      </c>
      <c r="C3289" s="132">
        <v>140849</v>
      </c>
      <c r="D3289" s="132">
        <v>572227</v>
      </c>
      <c r="E3289" s="132">
        <v>137405</v>
      </c>
      <c r="F3289" s="132">
        <v>324187</v>
      </c>
      <c r="G3289" s="132">
        <v>1283890</v>
      </c>
      <c r="H3289" s="132">
        <v>56990</v>
      </c>
      <c r="I3289" s="132">
        <v>49423</v>
      </c>
      <c r="J3289" s="132">
        <v>49037</v>
      </c>
      <c r="K3289" s="132">
        <v>23435</v>
      </c>
      <c r="L3289" s="132">
        <v>0</v>
      </c>
      <c r="M3289" s="132">
        <v>137975</v>
      </c>
      <c r="N3289" s="132">
        <v>1421865</v>
      </c>
      <c r="R3289" s="132">
        <v>157550</v>
      </c>
      <c r="S3289" s="132">
        <v>142830</v>
      </c>
      <c r="T3289" s="132">
        <v>288250</v>
      </c>
      <c r="U3289" s="132">
        <v>173045</v>
      </c>
      <c r="V3289" s="132">
        <v>16000</v>
      </c>
      <c r="W3289" s="132">
        <v>18500</v>
      </c>
      <c r="X3289" s="132">
        <v>54855</v>
      </c>
      <c r="Y3289" s="132">
        <v>28880</v>
      </c>
      <c r="Z3289" s="132">
        <v>3856</v>
      </c>
      <c r="AA3289" s="132">
        <v>65550</v>
      </c>
      <c r="AB3289" s="132">
        <v>0</v>
      </c>
      <c r="AC3289" s="132">
        <v>0</v>
      </c>
      <c r="AD3289" s="132">
        <v>0</v>
      </c>
      <c r="AE3289" s="132">
        <v>65230</v>
      </c>
      <c r="AF3289" s="132">
        <v>12380</v>
      </c>
    </row>
    <row r="3290" spans="1:32">
      <c r="A3290" s="129">
        <v>41306</v>
      </c>
      <c r="B3290" s="132" t="e">
        <v>#N/A</v>
      </c>
      <c r="C3290" s="132" t="e">
        <v>#N/A</v>
      </c>
      <c r="D3290" s="132" t="e">
        <v>#N/A</v>
      </c>
      <c r="E3290" s="132" t="e">
        <v>#N/A</v>
      </c>
      <c r="F3290" s="132" t="e">
        <v>#N/A</v>
      </c>
      <c r="G3290" s="132" t="e">
        <v>#N/A</v>
      </c>
      <c r="H3290" s="132" t="e">
        <v>#N/A</v>
      </c>
      <c r="I3290" s="132" t="e">
        <v>#N/A</v>
      </c>
      <c r="J3290" s="132" t="e">
        <v>#N/A</v>
      </c>
      <c r="K3290" s="132" t="e">
        <v>#N/A</v>
      </c>
      <c r="L3290" s="132" t="e">
        <v>#N/A</v>
      </c>
      <c r="M3290" s="132" t="e">
        <v>#N/A</v>
      </c>
      <c r="N3290" s="132" t="e">
        <v>#N/A</v>
      </c>
      <c r="R3290" s="132" t="e">
        <v>#N/A</v>
      </c>
      <c r="S3290" s="132" t="e">
        <v>#N/A</v>
      </c>
      <c r="T3290" s="132" t="e">
        <v>#N/A</v>
      </c>
      <c r="U3290" s="132" t="e">
        <v>#N/A</v>
      </c>
      <c r="V3290" s="132" t="e">
        <v>#N/A</v>
      </c>
      <c r="W3290" s="132" t="e">
        <v>#N/A</v>
      </c>
      <c r="X3290" s="132" t="e">
        <v>#N/A</v>
      </c>
      <c r="Y3290" s="132" t="e">
        <v>#N/A</v>
      </c>
      <c r="Z3290" s="132" t="e">
        <v>#N/A</v>
      </c>
      <c r="AA3290" s="132" t="e">
        <v>#N/A</v>
      </c>
      <c r="AB3290" s="132" t="e">
        <v>#N/A</v>
      </c>
      <c r="AC3290" s="132" t="e">
        <v>#N/A</v>
      </c>
      <c r="AD3290" s="132" t="e">
        <v>#N/A</v>
      </c>
      <c r="AE3290" s="132" t="e">
        <v>#N/A</v>
      </c>
      <c r="AF3290" s="132" t="e">
        <v>#N/A</v>
      </c>
    </row>
    <row r="3291" spans="1:32">
      <c r="A3291" s="129">
        <v>41309</v>
      </c>
      <c r="B3291" s="132" t="e">
        <v>#N/A</v>
      </c>
      <c r="C3291" s="132" t="e">
        <v>#N/A</v>
      </c>
      <c r="D3291" s="132" t="e">
        <v>#N/A</v>
      </c>
      <c r="E3291" s="132" t="e">
        <v>#N/A</v>
      </c>
      <c r="F3291" s="132" t="e">
        <v>#N/A</v>
      </c>
      <c r="G3291" s="132" t="e">
        <v>#N/A</v>
      </c>
      <c r="H3291" s="132" t="e">
        <v>#N/A</v>
      </c>
      <c r="I3291" s="132" t="e">
        <v>#N/A</v>
      </c>
      <c r="J3291" s="132" t="e">
        <v>#N/A</v>
      </c>
      <c r="K3291" s="132" t="e">
        <v>#N/A</v>
      </c>
      <c r="L3291" s="132" t="e">
        <v>#N/A</v>
      </c>
      <c r="M3291" s="132" t="e">
        <v>#N/A</v>
      </c>
      <c r="N3291" s="132" t="e">
        <v>#N/A</v>
      </c>
      <c r="R3291" s="132" t="e">
        <v>#N/A</v>
      </c>
      <c r="S3291" s="132" t="e">
        <v>#N/A</v>
      </c>
      <c r="T3291" s="132" t="e">
        <v>#N/A</v>
      </c>
      <c r="U3291" s="132" t="e">
        <v>#N/A</v>
      </c>
      <c r="V3291" s="132" t="e">
        <v>#N/A</v>
      </c>
      <c r="W3291" s="132" t="e">
        <v>#N/A</v>
      </c>
      <c r="X3291" s="132" t="e">
        <v>#N/A</v>
      </c>
      <c r="Y3291" s="132" t="e">
        <v>#N/A</v>
      </c>
      <c r="Z3291" s="132" t="e">
        <v>#N/A</v>
      </c>
      <c r="AA3291" s="132" t="e">
        <v>#N/A</v>
      </c>
      <c r="AB3291" s="132" t="e">
        <v>#N/A</v>
      </c>
      <c r="AC3291" s="132" t="e">
        <v>#N/A</v>
      </c>
      <c r="AD3291" s="132" t="e">
        <v>#N/A</v>
      </c>
      <c r="AE3291" s="132" t="e">
        <v>#N/A</v>
      </c>
      <c r="AF3291" s="132" t="e">
        <v>#N/A</v>
      </c>
    </row>
    <row r="3292" spans="1:32">
      <c r="A3292" s="129">
        <v>41310</v>
      </c>
      <c r="B3292" s="132" t="e">
        <v>#N/A</v>
      </c>
      <c r="C3292" s="132" t="e">
        <v>#N/A</v>
      </c>
      <c r="D3292" s="132" t="e">
        <v>#N/A</v>
      </c>
      <c r="E3292" s="132" t="e">
        <v>#N/A</v>
      </c>
      <c r="F3292" s="132" t="e">
        <v>#N/A</v>
      </c>
      <c r="G3292" s="132" t="e">
        <v>#N/A</v>
      </c>
      <c r="H3292" s="132" t="e">
        <v>#N/A</v>
      </c>
      <c r="I3292" s="132" t="e">
        <v>#N/A</v>
      </c>
      <c r="J3292" s="132" t="e">
        <v>#N/A</v>
      </c>
      <c r="K3292" s="132" t="e">
        <v>#N/A</v>
      </c>
      <c r="L3292" s="132" t="e">
        <v>#N/A</v>
      </c>
      <c r="M3292" s="132" t="e">
        <v>#N/A</v>
      </c>
      <c r="N3292" s="132" t="e">
        <v>#N/A</v>
      </c>
      <c r="R3292" s="132" t="e">
        <v>#N/A</v>
      </c>
      <c r="S3292" s="132" t="e">
        <v>#N/A</v>
      </c>
      <c r="T3292" s="132" t="e">
        <v>#N/A</v>
      </c>
      <c r="U3292" s="132" t="e">
        <v>#N/A</v>
      </c>
      <c r="V3292" s="132" t="e">
        <v>#N/A</v>
      </c>
      <c r="W3292" s="132" t="e">
        <v>#N/A</v>
      </c>
      <c r="X3292" s="132" t="e">
        <v>#N/A</v>
      </c>
      <c r="Y3292" s="132" t="e">
        <v>#N/A</v>
      </c>
      <c r="Z3292" s="132" t="e">
        <v>#N/A</v>
      </c>
      <c r="AA3292" s="132" t="e">
        <v>#N/A</v>
      </c>
      <c r="AB3292" s="132" t="e">
        <v>#N/A</v>
      </c>
      <c r="AC3292" s="132" t="e">
        <v>#N/A</v>
      </c>
      <c r="AD3292" s="132" t="e">
        <v>#N/A</v>
      </c>
      <c r="AE3292" s="132" t="e">
        <v>#N/A</v>
      </c>
      <c r="AF3292" s="132" t="e">
        <v>#N/A</v>
      </c>
    </row>
    <row r="3293" spans="1:32">
      <c r="A3293" s="129">
        <v>41311</v>
      </c>
      <c r="B3293" s="132" t="e">
        <v>#N/A</v>
      </c>
      <c r="C3293" s="132" t="e">
        <v>#N/A</v>
      </c>
      <c r="D3293" s="132" t="e">
        <v>#N/A</v>
      </c>
      <c r="E3293" s="132" t="e">
        <v>#N/A</v>
      </c>
      <c r="F3293" s="132" t="e">
        <v>#N/A</v>
      </c>
      <c r="G3293" s="132" t="e">
        <v>#N/A</v>
      </c>
      <c r="H3293" s="132" t="e">
        <v>#N/A</v>
      </c>
      <c r="I3293" s="132" t="e">
        <v>#N/A</v>
      </c>
      <c r="J3293" s="132" t="e">
        <v>#N/A</v>
      </c>
      <c r="K3293" s="132" t="e">
        <v>#N/A</v>
      </c>
      <c r="L3293" s="132" t="e">
        <v>#N/A</v>
      </c>
      <c r="M3293" s="132" t="e">
        <v>#N/A</v>
      </c>
      <c r="N3293" s="132" t="e">
        <v>#N/A</v>
      </c>
      <c r="R3293" s="132" t="e">
        <v>#N/A</v>
      </c>
      <c r="S3293" s="132" t="e">
        <v>#N/A</v>
      </c>
      <c r="T3293" s="132" t="e">
        <v>#N/A</v>
      </c>
      <c r="U3293" s="132" t="e">
        <v>#N/A</v>
      </c>
      <c r="V3293" s="132" t="e">
        <v>#N/A</v>
      </c>
      <c r="W3293" s="132" t="e">
        <v>#N/A</v>
      </c>
      <c r="X3293" s="132" t="e">
        <v>#N/A</v>
      </c>
      <c r="Y3293" s="132" t="e">
        <v>#N/A</v>
      </c>
      <c r="Z3293" s="132" t="e">
        <v>#N/A</v>
      </c>
      <c r="AA3293" s="132" t="e">
        <v>#N/A</v>
      </c>
      <c r="AB3293" s="132" t="e">
        <v>#N/A</v>
      </c>
      <c r="AC3293" s="132" t="e">
        <v>#N/A</v>
      </c>
      <c r="AD3293" s="132" t="e">
        <v>#N/A</v>
      </c>
      <c r="AE3293" s="132" t="e">
        <v>#N/A</v>
      </c>
      <c r="AF3293" s="132" t="e">
        <v>#N/A</v>
      </c>
    </row>
    <row r="3294" spans="1:32">
      <c r="A3294" s="129">
        <v>41312</v>
      </c>
      <c r="B3294" s="132" t="e">
        <v>#N/A</v>
      </c>
      <c r="C3294" s="132" t="e">
        <v>#N/A</v>
      </c>
      <c r="D3294" s="132" t="e">
        <v>#N/A</v>
      </c>
      <c r="E3294" s="132" t="e">
        <v>#N/A</v>
      </c>
      <c r="F3294" s="132" t="e">
        <v>#N/A</v>
      </c>
      <c r="G3294" s="132" t="e">
        <v>#N/A</v>
      </c>
      <c r="H3294" s="132" t="e">
        <v>#N/A</v>
      </c>
      <c r="I3294" s="132" t="e">
        <v>#N/A</v>
      </c>
      <c r="J3294" s="132" t="e">
        <v>#N/A</v>
      </c>
      <c r="K3294" s="132" t="e">
        <v>#N/A</v>
      </c>
      <c r="L3294" s="132" t="e">
        <v>#N/A</v>
      </c>
      <c r="M3294" s="132" t="e">
        <v>#N/A</v>
      </c>
      <c r="N3294" s="132" t="e">
        <v>#N/A</v>
      </c>
      <c r="R3294" s="132" t="e">
        <v>#N/A</v>
      </c>
      <c r="S3294" s="132" t="e">
        <v>#N/A</v>
      </c>
      <c r="T3294" s="132" t="e">
        <v>#N/A</v>
      </c>
      <c r="U3294" s="132" t="e">
        <v>#N/A</v>
      </c>
      <c r="V3294" s="132" t="e">
        <v>#N/A</v>
      </c>
      <c r="W3294" s="132" t="e">
        <v>#N/A</v>
      </c>
      <c r="X3294" s="132" t="e">
        <v>#N/A</v>
      </c>
      <c r="Y3294" s="132" t="e">
        <v>#N/A</v>
      </c>
      <c r="Z3294" s="132" t="e">
        <v>#N/A</v>
      </c>
      <c r="AA3294" s="132" t="e">
        <v>#N/A</v>
      </c>
      <c r="AB3294" s="132" t="e">
        <v>#N/A</v>
      </c>
      <c r="AC3294" s="132" t="e">
        <v>#N/A</v>
      </c>
      <c r="AD3294" s="132" t="e">
        <v>#N/A</v>
      </c>
      <c r="AE3294" s="132" t="e">
        <v>#N/A</v>
      </c>
      <c r="AF3294" s="132" t="e">
        <v>#N/A</v>
      </c>
    </row>
    <row r="3295" spans="1:32">
      <c r="A3295" s="129">
        <v>41313</v>
      </c>
      <c r="B3295" s="132" t="e">
        <v>#N/A</v>
      </c>
      <c r="C3295" s="132" t="e">
        <v>#N/A</v>
      </c>
      <c r="D3295" s="132" t="e">
        <v>#N/A</v>
      </c>
      <c r="E3295" s="132" t="e">
        <v>#N/A</v>
      </c>
      <c r="F3295" s="132" t="e">
        <v>#N/A</v>
      </c>
      <c r="G3295" s="132" t="e">
        <v>#N/A</v>
      </c>
      <c r="H3295" s="132" t="e">
        <v>#N/A</v>
      </c>
      <c r="I3295" s="132" t="e">
        <v>#N/A</v>
      </c>
      <c r="J3295" s="132" t="e">
        <v>#N/A</v>
      </c>
      <c r="K3295" s="132" t="e">
        <v>#N/A</v>
      </c>
      <c r="L3295" s="132" t="e">
        <v>#N/A</v>
      </c>
      <c r="M3295" s="132" t="e">
        <v>#N/A</v>
      </c>
      <c r="N3295" s="132" t="e">
        <v>#N/A</v>
      </c>
      <c r="R3295" s="132" t="e">
        <v>#N/A</v>
      </c>
      <c r="S3295" s="132" t="e">
        <v>#N/A</v>
      </c>
      <c r="T3295" s="132" t="e">
        <v>#N/A</v>
      </c>
      <c r="U3295" s="132" t="e">
        <v>#N/A</v>
      </c>
      <c r="V3295" s="132" t="e">
        <v>#N/A</v>
      </c>
      <c r="W3295" s="132" t="e">
        <v>#N/A</v>
      </c>
      <c r="X3295" s="132" t="e">
        <v>#N/A</v>
      </c>
      <c r="Y3295" s="132" t="e">
        <v>#N/A</v>
      </c>
      <c r="Z3295" s="132" t="e">
        <v>#N/A</v>
      </c>
      <c r="AA3295" s="132" t="e">
        <v>#N/A</v>
      </c>
      <c r="AB3295" s="132" t="e">
        <v>#N/A</v>
      </c>
      <c r="AC3295" s="132" t="e">
        <v>#N/A</v>
      </c>
      <c r="AD3295" s="132" t="e">
        <v>#N/A</v>
      </c>
      <c r="AE3295" s="132" t="e">
        <v>#N/A</v>
      </c>
      <c r="AF3295" s="132" t="e">
        <v>#N/A</v>
      </c>
    </row>
    <row r="3296" spans="1:32">
      <c r="A3296" s="129">
        <v>41316</v>
      </c>
      <c r="B3296" s="132" t="e">
        <v>#N/A</v>
      </c>
      <c r="C3296" s="132" t="e">
        <v>#N/A</v>
      </c>
      <c r="D3296" s="132" t="e">
        <v>#N/A</v>
      </c>
      <c r="E3296" s="132" t="e">
        <v>#N/A</v>
      </c>
      <c r="F3296" s="132" t="e">
        <v>#N/A</v>
      </c>
      <c r="G3296" s="132" t="e">
        <v>#N/A</v>
      </c>
      <c r="H3296" s="132" t="e">
        <v>#N/A</v>
      </c>
      <c r="I3296" s="132" t="e">
        <v>#N/A</v>
      </c>
      <c r="J3296" s="132" t="e">
        <v>#N/A</v>
      </c>
      <c r="K3296" s="132" t="e">
        <v>#N/A</v>
      </c>
      <c r="L3296" s="132" t="e">
        <v>#N/A</v>
      </c>
      <c r="M3296" s="132" t="e">
        <v>#N/A</v>
      </c>
      <c r="N3296" s="132" t="e">
        <v>#N/A</v>
      </c>
      <c r="R3296" s="132" t="e">
        <v>#N/A</v>
      </c>
      <c r="S3296" s="132" t="e">
        <v>#N/A</v>
      </c>
      <c r="T3296" s="132" t="e">
        <v>#N/A</v>
      </c>
      <c r="U3296" s="132" t="e">
        <v>#N/A</v>
      </c>
      <c r="V3296" s="132" t="e">
        <v>#N/A</v>
      </c>
      <c r="W3296" s="132" t="e">
        <v>#N/A</v>
      </c>
      <c r="X3296" s="132" t="e">
        <v>#N/A</v>
      </c>
      <c r="Y3296" s="132" t="e">
        <v>#N/A</v>
      </c>
      <c r="Z3296" s="132" t="e">
        <v>#N/A</v>
      </c>
      <c r="AA3296" s="132" t="e">
        <v>#N/A</v>
      </c>
      <c r="AB3296" s="132" t="e">
        <v>#N/A</v>
      </c>
      <c r="AC3296" s="132" t="e">
        <v>#N/A</v>
      </c>
      <c r="AD3296" s="132" t="e">
        <v>#N/A</v>
      </c>
      <c r="AE3296" s="132" t="e">
        <v>#N/A</v>
      </c>
      <c r="AF3296" s="132" t="e">
        <v>#N/A</v>
      </c>
    </row>
    <row r="3297" spans="1:32">
      <c r="A3297" s="129">
        <v>41317</v>
      </c>
      <c r="B3297" s="132" t="e">
        <v>#N/A</v>
      </c>
      <c r="C3297" s="132" t="e">
        <v>#N/A</v>
      </c>
      <c r="D3297" s="132" t="e">
        <v>#N/A</v>
      </c>
      <c r="E3297" s="132" t="e">
        <v>#N/A</v>
      </c>
      <c r="F3297" s="132" t="e">
        <v>#N/A</v>
      </c>
      <c r="G3297" s="132" t="e">
        <v>#N/A</v>
      </c>
      <c r="H3297" s="132" t="e">
        <v>#N/A</v>
      </c>
      <c r="I3297" s="132" t="e">
        <v>#N/A</v>
      </c>
      <c r="J3297" s="132" t="e">
        <v>#N/A</v>
      </c>
      <c r="K3297" s="132" t="e">
        <v>#N/A</v>
      </c>
      <c r="L3297" s="132" t="e">
        <v>#N/A</v>
      </c>
      <c r="M3297" s="132" t="e">
        <v>#N/A</v>
      </c>
      <c r="N3297" s="132" t="e">
        <v>#N/A</v>
      </c>
      <c r="R3297" s="132" t="e">
        <v>#N/A</v>
      </c>
      <c r="S3297" s="132" t="e">
        <v>#N/A</v>
      </c>
      <c r="T3297" s="132" t="e">
        <v>#N/A</v>
      </c>
      <c r="U3297" s="132" t="e">
        <v>#N/A</v>
      </c>
      <c r="V3297" s="132" t="e">
        <v>#N/A</v>
      </c>
      <c r="W3297" s="132" t="e">
        <v>#N/A</v>
      </c>
      <c r="X3297" s="132" t="e">
        <v>#N/A</v>
      </c>
      <c r="Y3297" s="132" t="e">
        <v>#N/A</v>
      </c>
      <c r="Z3297" s="132" t="e">
        <v>#N/A</v>
      </c>
      <c r="AA3297" s="132" t="e">
        <v>#N/A</v>
      </c>
      <c r="AB3297" s="132" t="e">
        <v>#N/A</v>
      </c>
      <c r="AC3297" s="132" t="e">
        <v>#N/A</v>
      </c>
      <c r="AD3297" s="132" t="e">
        <v>#N/A</v>
      </c>
      <c r="AE3297" s="132" t="e">
        <v>#N/A</v>
      </c>
      <c r="AF3297" s="132" t="e">
        <v>#N/A</v>
      </c>
    </row>
    <row r="3298" spans="1:32">
      <c r="A3298" s="129">
        <v>41318</v>
      </c>
      <c r="B3298" s="132" t="e">
        <v>#N/A</v>
      </c>
      <c r="C3298" s="132" t="e">
        <v>#N/A</v>
      </c>
      <c r="D3298" s="132" t="e">
        <v>#N/A</v>
      </c>
      <c r="E3298" s="132" t="e">
        <v>#N/A</v>
      </c>
      <c r="F3298" s="132" t="e">
        <v>#N/A</v>
      </c>
      <c r="G3298" s="132" t="e">
        <v>#N/A</v>
      </c>
      <c r="H3298" s="132" t="e">
        <v>#N/A</v>
      </c>
      <c r="I3298" s="132" t="e">
        <v>#N/A</v>
      </c>
      <c r="J3298" s="132" t="e">
        <v>#N/A</v>
      </c>
      <c r="K3298" s="132" t="e">
        <v>#N/A</v>
      </c>
      <c r="L3298" s="132" t="e">
        <v>#N/A</v>
      </c>
      <c r="M3298" s="132" t="e">
        <v>#N/A</v>
      </c>
      <c r="N3298" s="132" t="e">
        <v>#N/A</v>
      </c>
      <c r="R3298" s="132" t="e">
        <v>#N/A</v>
      </c>
      <c r="S3298" s="132" t="e">
        <v>#N/A</v>
      </c>
      <c r="T3298" s="132" t="e">
        <v>#N/A</v>
      </c>
      <c r="U3298" s="132" t="e">
        <v>#N/A</v>
      </c>
      <c r="V3298" s="132" t="e">
        <v>#N/A</v>
      </c>
      <c r="W3298" s="132" t="e">
        <v>#N/A</v>
      </c>
      <c r="X3298" s="132" t="e">
        <v>#N/A</v>
      </c>
      <c r="Y3298" s="132" t="e">
        <v>#N/A</v>
      </c>
      <c r="Z3298" s="132" t="e">
        <v>#N/A</v>
      </c>
      <c r="AA3298" s="132" t="e">
        <v>#N/A</v>
      </c>
      <c r="AB3298" s="132" t="e">
        <v>#N/A</v>
      </c>
      <c r="AC3298" s="132" t="e">
        <v>#N/A</v>
      </c>
      <c r="AD3298" s="132" t="e">
        <v>#N/A</v>
      </c>
      <c r="AE3298" s="132" t="e">
        <v>#N/A</v>
      </c>
      <c r="AF3298" s="132" t="e">
        <v>#N/A</v>
      </c>
    </row>
    <row r="3299" spans="1:32">
      <c r="A3299" s="129">
        <v>41319</v>
      </c>
      <c r="B3299" s="132" t="e">
        <v>#N/A</v>
      </c>
      <c r="C3299" s="132" t="e">
        <v>#N/A</v>
      </c>
      <c r="D3299" s="132" t="e">
        <v>#N/A</v>
      </c>
      <c r="E3299" s="132" t="e">
        <v>#N/A</v>
      </c>
      <c r="F3299" s="132" t="e">
        <v>#N/A</v>
      </c>
      <c r="G3299" s="132" t="e">
        <v>#N/A</v>
      </c>
      <c r="H3299" s="132" t="e">
        <v>#N/A</v>
      </c>
      <c r="I3299" s="132" t="e">
        <v>#N/A</v>
      </c>
      <c r="J3299" s="132" t="e">
        <v>#N/A</v>
      </c>
      <c r="K3299" s="132" t="e">
        <v>#N/A</v>
      </c>
      <c r="L3299" s="132" t="e">
        <v>#N/A</v>
      </c>
      <c r="M3299" s="132" t="e">
        <v>#N/A</v>
      </c>
      <c r="N3299" s="132" t="e">
        <v>#N/A</v>
      </c>
      <c r="R3299" s="132" t="e">
        <v>#N/A</v>
      </c>
      <c r="S3299" s="132" t="e">
        <v>#N/A</v>
      </c>
      <c r="T3299" s="132" t="e">
        <v>#N/A</v>
      </c>
      <c r="U3299" s="132" t="e">
        <v>#N/A</v>
      </c>
      <c r="V3299" s="132" t="e">
        <v>#N/A</v>
      </c>
      <c r="W3299" s="132" t="e">
        <v>#N/A</v>
      </c>
      <c r="X3299" s="132" t="e">
        <v>#N/A</v>
      </c>
      <c r="Y3299" s="132" t="e">
        <v>#N/A</v>
      </c>
      <c r="Z3299" s="132" t="e">
        <v>#N/A</v>
      </c>
      <c r="AA3299" s="132" t="e">
        <v>#N/A</v>
      </c>
      <c r="AB3299" s="132" t="e">
        <v>#N/A</v>
      </c>
      <c r="AC3299" s="132" t="e">
        <v>#N/A</v>
      </c>
      <c r="AD3299" s="132" t="e">
        <v>#N/A</v>
      </c>
      <c r="AE3299" s="132" t="e">
        <v>#N/A</v>
      </c>
      <c r="AF3299" s="132" t="e">
        <v>#N/A</v>
      </c>
    </row>
    <row r="3300" spans="1:32">
      <c r="A3300" s="129">
        <v>41320</v>
      </c>
      <c r="B3300" s="132">
        <v>649045</v>
      </c>
      <c r="C3300" s="132">
        <v>54020</v>
      </c>
      <c r="D3300" s="132">
        <v>217801</v>
      </c>
      <c r="E3300" s="132">
        <v>74964</v>
      </c>
      <c r="F3300" s="132">
        <v>203394</v>
      </c>
      <c r="G3300" s="132">
        <v>601609</v>
      </c>
      <c r="H3300" s="132">
        <v>18910</v>
      </c>
      <c r="I3300" s="132">
        <v>18206</v>
      </c>
      <c r="J3300" s="132">
        <v>24050</v>
      </c>
      <c r="K3300" s="132">
        <v>3350</v>
      </c>
      <c r="L3300" s="132">
        <v>1200</v>
      </c>
      <c r="M3300" s="132">
        <v>47436</v>
      </c>
      <c r="N3300" s="132">
        <v>649045</v>
      </c>
      <c r="R3300" s="132">
        <v>102850</v>
      </c>
      <c r="S3300" s="132">
        <v>56400</v>
      </c>
      <c r="T3300" s="132">
        <v>158289</v>
      </c>
      <c r="U3300" s="132">
        <v>38460</v>
      </c>
      <c r="V3300" s="132">
        <v>7460</v>
      </c>
      <c r="W3300" s="132">
        <v>0</v>
      </c>
      <c r="X3300" s="132">
        <v>32472</v>
      </c>
      <c r="Y3300" s="132">
        <v>12600</v>
      </c>
      <c r="Z3300" s="132">
        <v>0</v>
      </c>
      <c r="AA3300" s="132">
        <v>0</v>
      </c>
      <c r="AB3300" s="132">
        <v>0</v>
      </c>
      <c r="AC3300" s="132">
        <v>13700</v>
      </c>
      <c r="AD3300" s="132">
        <v>7500</v>
      </c>
      <c r="AE3300" s="132">
        <v>26125</v>
      </c>
      <c r="AF3300" s="132">
        <v>20450</v>
      </c>
    </row>
    <row r="3301" spans="1:32">
      <c r="A3301" s="129">
        <v>41324</v>
      </c>
      <c r="B3301" s="132" t="e">
        <v>#N/A</v>
      </c>
      <c r="C3301" s="132" t="e">
        <v>#N/A</v>
      </c>
      <c r="D3301" s="132" t="e">
        <v>#N/A</v>
      </c>
      <c r="E3301" s="132" t="e">
        <v>#N/A</v>
      </c>
      <c r="F3301" s="132" t="e">
        <v>#N/A</v>
      </c>
      <c r="G3301" s="132" t="e">
        <v>#N/A</v>
      </c>
      <c r="H3301" s="132" t="e">
        <v>#N/A</v>
      </c>
      <c r="I3301" s="132" t="e">
        <v>#N/A</v>
      </c>
      <c r="J3301" s="132" t="e">
        <v>#N/A</v>
      </c>
      <c r="K3301" s="132" t="e">
        <v>#N/A</v>
      </c>
      <c r="L3301" s="132" t="e">
        <v>#N/A</v>
      </c>
      <c r="M3301" s="132" t="e">
        <v>#N/A</v>
      </c>
      <c r="N3301" s="132" t="e">
        <v>#N/A</v>
      </c>
      <c r="R3301" s="132" t="e">
        <v>#N/A</v>
      </c>
      <c r="S3301" s="132" t="e">
        <v>#N/A</v>
      </c>
      <c r="T3301" s="132" t="e">
        <v>#N/A</v>
      </c>
      <c r="U3301" s="132" t="e">
        <v>#N/A</v>
      </c>
      <c r="V3301" s="132" t="e">
        <v>#N/A</v>
      </c>
      <c r="W3301" s="132" t="e">
        <v>#N/A</v>
      </c>
      <c r="X3301" s="132" t="e">
        <v>#N/A</v>
      </c>
      <c r="Y3301" s="132" t="e">
        <v>#N/A</v>
      </c>
      <c r="Z3301" s="132" t="e">
        <v>#N/A</v>
      </c>
      <c r="AA3301" s="132" t="e">
        <v>#N/A</v>
      </c>
      <c r="AB3301" s="132" t="e">
        <v>#N/A</v>
      </c>
      <c r="AC3301" s="132" t="e">
        <v>#N/A</v>
      </c>
      <c r="AD3301" s="132" t="e">
        <v>#N/A</v>
      </c>
      <c r="AE3301" s="132" t="e">
        <v>#N/A</v>
      </c>
      <c r="AF3301" s="132" t="e">
        <v>#N/A</v>
      </c>
    </row>
    <row r="3302" spans="1:32">
      <c r="A3302" s="129">
        <v>41325</v>
      </c>
      <c r="B3302" s="132">
        <v>811722</v>
      </c>
      <c r="C3302" s="132">
        <v>60220</v>
      </c>
      <c r="D3302" s="132">
        <v>278648</v>
      </c>
      <c r="E3302" s="132">
        <v>96744</v>
      </c>
      <c r="F3302" s="132">
        <v>239394</v>
      </c>
      <c r="G3302" s="132">
        <v>752106</v>
      </c>
      <c r="H3302" s="132">
        <v>23110</v>
      </c>
      <c r="I3302" s="132">
        <v>19686</v>
      </c>
      <c r="J3302" s="132">
        <v>44470</v>
      </c>
      <c r="K3302" s="132">
        <v>8600</v>
      </c>
      <c r="L3302" s="132">
        <v>4200</v>
      </c>
      <c r="M3302" s="132">
        <v>59616</v>
      </c>
      <c r="N3302" s="132">
        <v>811722</v>
      </c>
      <c r="R3302" s="132">
        <v>107350</v>
      </c>
      <c r="S3302" s="132">
        <v>61400</v>
      </c>
      <c r="T3302" s="132">
        <v>214689</v>
      </c>
      <c r="U3302" s="132">
        <v>43360</v>
      </c>
      <c r="V3302" s="132">
        <v>10560</v>
      </c>
      <c r="W3302" s="132">
        <v>11200</v>
      </c>
      <c r="X3302" s="132">
        <v>32472</v>
      </c>
      <c r="Y3302" s="132">
        <v>12600</v>
      </c>
      <c r="Z3302" s="132">
        <v>0</v>
      </c>
      <c r="AA3302" s="132">
        <v>7600</v>
      </c>
      <c r="AB3302" s="132">
        <v>0</v>
      </c>
      <c r="AC3302" s="132">
        <v>13700</v>
      </c>
      <c r="AD3302" s="132">
        <v>7500</v>
      </c>
      <c r="AE3302" s="132">
        <v>31125</v>
      </c>
      <c r="AF3302" s="132">
        <v>20450</v>
      </c>
    </row>
    <row r="3303" spans="1:32">
      <c r="A3303" s="129">
        <v>41326</v>
      </c>
      <c r="B3303" s="132" t="e">
        <v>#N/A</v>
      </c>
      <c r="C3303" s="132" t="e">
        <v>#N/A</v>
      </c>
      <c r="D3303" s="132" t="e">
        <v>#N/A</v>
      </c>
      <c r="E3303" s="132" t="e">
        <v>#N/A</v>
      </c>
      <c r="F3303" s="132" t="e">
        <v>#N/A</v>
      </c>
      <c r="G3303" s="132" t="e">
        <v>#N/A</v>
      </c>
      <c r="H3303" s="132" t="e">
        <v>#N/A</v>
      </c>
      <c r="I3303" s="132" t="e">
        <v>#N/A</v>
      </c>
      <c r="J3303" s="132" t="e">
        <v>#N/A</v>
      </c>
      <c r="K3303" s="132" t="e">
        <v>#N/A</v>
      </c>
      <c r="L3303" s="132" t="e">
        <v>#N/A</v>
      </c>
      <c r="M3303" s="132" t="e">
        <v>#N/A</v>
      </c>
      <c r="N3303" s="132" t="e">
        <v>#N/A</v>
      </c>
      <c r="R3303" s="132" t="e">
        <v>#N/A</v>
      </c>
      <c r="S3303" s="132" t="e">
        <v>#N/A</v>
      </c>
      <c r="T3303" s="132" t="e">
        <v>#N/A</v>
      </c>
      <c r="U3303" s="132" t="e">
        <v>#N/A</v>
      </c>
      <c r="V3303" s="132" t="e">
        <v>#N/A</v>
      </c>
      <c r="W3303" s="132" t="e">
        <v>#N/A</v>
      </c>
      <c r="X3303" s="132" t="e">
        <v>#N/A</v>
      </c>
      <c r="Y3303" s="132" t="e">
        <v>#N/A</v>
      </c>
      <c r="Z3303" s="132" t="e">
        <v>#N/A</v>
      </c>
      <c r="AA3303" s="132" t="e">
        <v>#N/A</v>
      </c>
      <c r="AB3303" s="132" t="e">
        <v>#N/A</v>
      </c>
      <c r="AC3303" s="132" t="e">
        <v>#N/A</v>
      </c>
      <c r="AD3303" s="132" t="e">
        <v>#N/A</v>
      </c>
      <c r="AE3303" s="132" t="e">
        <v>#N/A</v>
      </c>
      <c r="AF3303" s="132" t="e">
        <v>#N/A</v>
      </c>
    </row>
    <row r="3304" spans="1:32">
      <c r="A3304" s="129">
        <v>41327</v>
      </c>
      <c r="B3304" s="132" t="e">
        <v>#N/A</v>
      </c>
      <c r="C3304" s="132" t="e">
        <v>#N/A</v>
      </c>
      <c r="D3304" s="132" t="e">
        <v>#N/A</v>
      </c>
      <c r="E3304" s="132" t="e">
        <v>#N/A</v>
      </c>
      <c r="F3304" s="132" t="e">
        <v>#N/A</v>
      </c>
      <c r="G3304" s="132" t="e">
        <v>#N/A</v>
      </c>
      <c r="H3304" s="132" t="e">
        <v>#N/A</v>
      </c>
      <c r="I3304" s="132" t="e">
        <v>#N/A</v>
      </c>
      <c r="J3304" s="132" t="e">
        <v>#N/A</v>
      </c>
      <c r="K3304" s="132" t="e">
        <v>#N/A</v>
      </c>
      <c r="L3304" s="132" t="e">
        <v>#N/A</v>
      </c>
      <c r="M3304" s="132" t="e">
        <v>#N/A</v>
      </c>
      <c r="N3304" s="132" t="e">
        <v>#N/A</v>
      </c>
      <c r="R3304" s="132" t="e">
        <v>#N/A</v>
      </c>
      <c r="S3304" s="132" t="e">
        <v>#N/A</v>
      </c>
      <c r="T3304" s="132" t="e">
        <v>#N/A</v>
      </c>
      <c r="U3304" s="132" t="e">
        <v>#N/A</v>
      </c>
      <c r="V3304" s="132" t="e">
        <v>#N/A</v>
      </c>
      <c r="W3304" s="132" t="e">
        <v>#N/A</v>
      </c>
      <c r="X3304" s="132" t="e">
        <v>#N/A</v>
      </c>
      <c r="Y3304" s="132" t="e">
        <v>#N/A</v>
      </c>
      <c r="Z3304" s="132" t="e">
        <v>#N/A</v>
      </c>
      <c r="AA3304" s="132" t="e">
        <v>#N/A</v>
      </c>
      <c r="AB3304" s="132" t="e">
        <v>#N/A</v>
      </c>
      <c r="AC3304" s="132" t="e">
        <v>#N/A</v>
      </c>
      <c r="AD3304" s="132" t="e">
        <v>#N/A</v>
      </c>
      <c r="AE3304" s="132" t="e">
        <v>#N/A</v>
      </c>
      <c r="AF3304" s="132" t="e">
        <v>#N/A</v>
      </c>
    </row>
    <row r="3305" spans="1:32">
      <c r="A3305" s="129">
        <v>41330</v>
      </c>
      <c r="B3305" s="132">
        <v>1134872</v>
      </c>
      <c r="C3305" s="132">
        <v>91790</v>
      </c>
      <c r="D3305" s="132">
        <v>419618</v>
      </c>
      <c r="E3305" s="132">
        <v>120004</v>
      </c>
      <c r="F3305" s="132">
        <v>329294</v>
      </c>
      <c r="G3305" s="132">
        <v>1049096</v>
      </c>
      <c r="H3305" s="132">
        <v>29070</v>
      </c>
      <c r="I3305" s="132">
        <v>39086</v>
      </c>
      <c r="J3305" s="132">
        <v>44470</v>
      </c>
      <c r="K3305" s="132">
        <v>11490</v>
      </c>
      <c r="L3305" s="132">
        <v>4200</v>
      </c>
      <c r="M3305" s="132">
        <v>85776</v>
      </c>
      <c r="N3305" s="132">
        <v>1134872</v>
      </c>
      <c r="R3305" s="132">
        <v>158250</v>
      </c>
      <c r="S3305" s="132">
        <v>102900</v>
      </c>
      <c r="T3305" s="132">
        <v>246289</v>
      </c>
      <c r="U3305" s="132">
        <v>117955</v>
      </c>
      <c r="V3305" s="132">
        <v>10560</v>
      </c>
      <c r="W3305" s="132">
        <v>11200</v>
      </c>
      <c r="X3305" s="132">
        <v>36092</v>
      </c>
      <c r="Y3305" s="132">
        <v>23390</v>
      </c>
      <c r="Z3305" s="132">
        <v>1010</v>
      </c>
      <c r="AA3305" s="132">
        <v>24000</v>
      </c>
      <c r="AB3305" s="132">
        <v>0</v>
      </c>
      <c r="AC3305" s="132">
        <v>13700</v>
      </c>
      <c r="AD3305" s="132">
        <v>7500</v>
      </c>
      <c r="AE3305" s="132">
        <v>35410</v>
      </c>
      <c r="AF3305" s="132">
        <v>20450</v>
      </c>
    </row>
    <row r="3306" spans="1:32">
      <c r="A3306" s="129">
        <v>41331</v>
      </c>
      <c r="B3306" s="132" t="e">
        <v>#N/A</v>
      </c>
      <c r="C3306" s="132" t="e">
        <v>#N/A</v>
      </c>
      <c r="D3306" s="132" t="e">
        <v>#N/A</v>
      </c>
      <c r="E3306" s="132" t="e">
        <v>#N/A</v>
      </c>
      <c r="F3306" s="132" t="e">
        <v>#N/A</v>
      </c>
      <c r="G3306" s="132" t="e">
        <v>#N/A</v>
      </c>
      <c r="H3306" s="132" t="e">
        <v>#N/A</v>
      </c>
      <c r="I3306" s="132" t="e">
        <v>#N/A</v>
      </c>
      <c r="J3306" s="132" t="e">
        <v>#N/A</v>
      </c>
      <c r="K3306" s="132" t="e">
        <v>#N/A</v>
      </c>
      <c r="L3306" s="132" t="e">
        <v>#N/A</v>
      </c>
      <c r="M3306" s="132" t="e">
        <v>#N/A</v>
      </c>
      <c r="N3306" s="132" t="e">
        <v>#N/A</v>
      </c>
      <c r="R3306" s="132" t="e">
        <v>#N/A</v>
      </c>
      <c r="S3306" s="132" t="e">
        <v>#N/A</v>
      </c>
      <c r="T3306" s="132" t="e">
        <v>#N/A</v>
      </c>
      <c r="U3306" s="132" t="e">
        <v>#N/A</v>
      </c>
      <c r="V3306" s="132" t="e">
        <v>#N/A</v>
      </c>
      <c r="W3306" s="132" t="e">
        <v>#N/A</v>
      </c>
      <c r="X3306" s="132" t="e">
        <v>#N/A</v>
      </c>
      <c r="Y3306" s="132" t="e">
        <v>#N/A</v>
      </c>
      <c r="Z3306" s="132" t="e">
        <v>#N/A</v>
      </c>
      <c r="AA3306" s="132" t="e">
        <v>#N/A</v>
      </c>
      <c r="AB3306" s="132" t="e">
        <v>#N/A</v>
      </c>
      <c r="AC3306" s="132" t="e">
        <v>#N/A</v>
      </c>
      <c r="AD3306" s="132" t="e">
        <v>#N/A</v>
      </c>
      <c r="AE3306" s="132" t="e">
        <v>#N/A</v>
      </c>
      <c r="AF3306" s="132" t="e">
        <v>#N/A</v>
      </c>
    </row>
    <row r="3307" spans="1:32">
      <c r="A3307" s="129">
        <v>41332</v>
      </c>
      <c r="B3307" s="132" t="e">
        <v>#N/A</v>
      </c>
      <c r="C3307" s="132" t="e">
        <v>#N/A</v>
      </c>
      <c r="D3307" s="132" t="e">
        <v>#N/A</v>
      </c>
      <c r="E3307" s="132" t="e">
        <v>#N/A</v>
      </c>
      <c r="F3307" s="132" t="e">
        <v>#N/A</v>
      </c>
      <c r="G3307" s="132" t="e">
        <v>#N/A</v>
      </c>
      <c r="H3307" s="132" t="e">
        <v>#N/A</v>
      </c>
      <c r="I3307" s="132" t="e">
        <v>#N/A</v>
      </c>
      <c r="J3307" s="132" t="e">
        <v>#N/A</v>
      </c>
      <c r="K3307" s="132" t="e">
        <v>#N/A</v>
      </c>
      <c r="L3307" s="132" t="e">
        <v>#N/A</v>
      </c>
      <c r="M3307" s="132" t="e">
        <v>#N/A</v>
      </c>
      <c r="N3307" s="132" t="e">
        <v>#N/A</v>
      </c>
      <c r="R3307" s="132" t="e">
        <v>#N/A</v>
      </c>
      <c r="S3307" s="132" t="e">
        <v>#N/A</v>
      </c>
      <c r="T3307" s="132" t="e">
        <v>#N/A</v>
      </c>
      <c r="U3307" s="132" t="e">
        <v>#N/A</v>
      </c>
      <c r="V3307" s="132" t="e">
        <v>#N/A</v>
      </c>
      <c r="W3307" s="132" t="e">
        <v>#N/A</v>
      </c>
      <c r="X3307" s="132" t="e">
        <v>#N/A</v>
      </c>
      <c r="Y3307" s="132" t="e">
        <v>#N/A</v>
      </c>
      <c r="Z3307" s="132" t="e">
        <v>#N/A</v>
      </c>
      <c r="AA3307" s="132" t="e">
        <v>#N/A</v>
      </c>
      <c r="AB3307" s="132" t="e">
        <v>#N/A</v>
      </c>
      <c r="AC3307" s="132" t="e">
        <v>#N/A</v>
      </c>
      <c r="AD3307" s="132" t="e">
        <v>#N/A</v>
      </c>
      <c r="AE3307" s="132" t="e">
        <v>#N/A</v>
      </c>
      <c r="AF3307" s="132" t="e">
        <v>#N/A</v>
      </c>
    </row>
    <row r="3308" spans="1:32">
      <c r="A3308" s="129">
        <v>41333</v>
      </c>
      <c r="B3308" s="132">
        <v>1297320</v>
      </c>
      <c r="C3308" s="132">
        <v>101260</v>
      </c>
      <c r="D3308" s="132">
        <v>463478</v>
      </c>
      <c r="E3308" s="132">
        <v>137774</v>
      </c>
      <c r="F3308" s="132">
        <v>386294</v>
      </c>
      <c r="G3308" s="132">
        <v>1190766</v>
      </c>
      <c r="H3308" s="132">
        <v>33438</v>
      </c>
      <c r="I3308" s="132">
        <v>46046</v>
      </c>
      <c r="J3308" s="132">
        <v>53140</v>
      </c>
      <c r="K3308" s="132">
        <v>15490</v>
      </c>
      <c r="L3308" s="132">
        <v>4200</v>
      </c>
      <c r="M3308" s="132">
        <v>106554</v>
      </c>
      <c r="N3308" s="132">
        <v>1297320</v>
      </c>
      <c r="R3308" s="132">
        <v>158250</v>
      </c>
      <c r="S3308" s="132">
        <v>102900</v>
      </c>
      <c r="T3308" s="132">
        <v>246289</v>
      </c>
      <c r="U3308" s="132">
        <v>148603</v>
      </c>
      <c r="V3308" s="132">
        <v>10560</v>
      </c>
      <c r="W3308" s="132">
        <v>11200</v>
      </c>
      <c r="X3308" s="132">
        <v>38052</v>
      </c>
      <c r="Y3308" s="132">
        <v>28300</v>
      </c>
      <c r="Z3308" s="132">
        <v>8960</v>
      </c>
      <c r="AA3308" s="132">
        <v>24000</v>
      </c>
      <c r="AB3308" s="132">
        <v>0</v>
      </c>
      <c r="AC3308" s="132">
        <v>13700</v>
      </c>
      <c r="AD3308" s="132">
        <v>7500</v>
      </c>
      <c r="AE3308" s="132">
        <v>35410</v>
      </c>
      <c r="AF3308" s="132">
        <v>20450</v>
      </c>
    </row>
    <row r="3309" spans="1:32">
      <c r="A3309" s="129">
        <v>41334</v>
      </c>
      <c r="B3309" s="132" t="e">
        <v>#N/A</v>
      </c>
      <c r="C3309" s="132" t="e">
        <v>#N/A</v>
      </c>
      <c r="D3309" s="132" t="e">
        <v>#N/A</v>
      </c>
      <c r="E3309" s="132" t="e">
        <v>#N/A</v>
      </c>
      <c r="F3309" s="132" t="e">
        <v>#N/A</v>
      </c>
      <c r="G3309" s="132" t="e">
        <v>#N/A</v>
      </c>
      <c r="H3309" s="132" t="e">
        <v>#N/A</v>
      </c>
      <c r="I3309" s="132" t="e">
        <v>#N/A</v>
      </c>
      <c r="J3309" s="132" t="e">
        <v>#N/A</v>
      </c>
      <c r="K3309" s="132" t="e">
        <v>#N/A</v>
      </c>
      <c r="L3309" s="132" t="e">
        <v>#N/A</v>
      </c>
      <c r="M3309" s="132" t="e">
        <v>#N/A</v>
      </c>
      <c r="N3309" s="132" t="e">
        <v>#N/A</v>
      </c>
      <c r="R3309" s="132" t="e">
        <v>#N/A</v>
      </c>
      <c r="S3309" s="132" t="e">
        <v>#N/A</v>
      </c>
      <c r="T3309" s="132" t="e">
        <v>#N/A</v>
      </c>
      <c r="U3309" s="132" t="e">
        <v>#N/A</v>
      </c>
      <c r="V3309" s="132" t="e">
        <v>#N/A</v>
      </c>
      <c r="W3309" s="132" t="e">
        <v>#N/A</v>
      </c>
      <c r="X3309" s="132" t="e">
        <v>#N/A</v>
      </c>
      <c r="Y3309" s="132" t="e">
        <v>#N/A</v>
      </c>
      <c r="Z3309" s="132" t="e">
        <v>#N/A</v>
      </c>
      <c r="AA3309" s="132" t="e">
        <v>#N/A</v>
      </c>
      <c r="AB3309" s="132" t="e">
        <v>#N/A</v>
      </c>
      <c r="AC3309" s="132" t="e">
        <v>#N/A</v>
      </c>
      <c r="AD3309" s="132" t="e">
        <v>#N/A</v>
      </c>
      <c r="AE3309" s="132" t="e">
        <v>#N/A</v>
      </c>
      <c r="AF3309" s="132" t="e">
        <v>#N/A</v>
      </c>
    </row>
    <row r="3310" spans="1:32">
      <c r="A3310" s="129">
        <v>41337</v>
      </c>
      <c r="B3310" s="132" t="e">
        <v>#N/A</v>
      </c>
      <c r="C3310" s="132" t="e">
        <v>#N/A</v>
      </c>
      <c r="D3310" s="132" t="e">
        <v>#N/A</v>
      </c>
      <c r="E3310" s="132" t="e">
        <v>#N/A</v>
      </c>
      <c r="F3310" s="132" t="e">
        <v>#N/A</v>
      </c>
      <c r="G3310" s="132" t="e">
        <v>#N/A</v>
      </c>
      <c r="H3310" s="132" t="e">
        <v>#N/A</v>
      </c>
      <c r="I3310" s="132" t="e">
        <v>#N/A</v>
      </c>
      <c r="J3310" s="132" t="e">
        <v>#N/A</v>
      </c>
      <c r="K3310" s="132" t="e">
        <v>#N/A</v>
      </c>
      <c r="L3310" s="132" t="e">
        <v>#N/A</v>
      </c>
      <c r="M3310" s="132" t="e">
        <v>#N/A</v>
      </c>
      <c r="N3310" s="132" t="e">
        <v>#N/A</v>
      </c>
      <c r="R3310" s="132" t="e">
        <v>#N/A</v>
      </c>
      <c r="S3310" s="132" t="e">
        <v>#N/A</v>
      </c>
      <c r="T3310" s="132" t="e">
        <v>#N/A</v>
      </c>
      <c r="U3310" s="132" t="e">
        <v>#N/A</v>
      </c>
      <c r="V3310" s="132" t="e">
        <v>#N/A</v>
      </c>
      <c r="W3310" s="132" t="e">
        <v>#N/A</v>
      </c>
      <c r="X3310" s="132" t="e">
        <v>#N/A</v>
      </c>
      <c r="Y3310" s="132" t="e">
        <v>#N/A</v>
      </c>
      <c r="Z3310" s="132" t="e">
        <v>#N/A</v>
      </c>
      <c r="AA3310" s="132" t="e">
        <v>#N/A</v>
      </c>
      <c r="AB3310" s="132" t="e">
        <v>#N/A</v>
      </c>
      <c r="AC3310" s="132" t="e">
        <v>#N/A</v>
      </c>
      <c r="AD3310" s="132" t="e">
        <v>#N/A</v>
      </c>
      <c r="AE3310" s="132" t="e">
        <v>#N/A</v>
      </c>
      <c r="AF3310" s="132" t="e">
        <v>#N/A</v>
      </c>
    </row>
    <row r="3311" spans="1:32">
      <c r="A3311" s="129">
        <v>41338</v>
      </c>
      <c r="B3311" s="132" t="e">
        <v>#N/A</v>
      </c>
      <c r="C3311" s="132" t="e">
        <v>#N/A</v>
      </c>
      <c r="D3311" s="132" t="e">
        <v>#N/A</v>
      </c>
      <c r="E3311" s="132" t="e">
        <v>#N/A</v>
      </c>
      <c r="F3311" s="132" t="e">
        <v>#N/A</v>
      </c>
      <c r="G3311" s="132" t="e">
        <v>#N/A</v>
      </c>
      <c r="H3311" s="132" t="e">
        <v>#N/A</v>
      </c>
      <c r="I3311" s="132" t="e">
        <v>#N/A</v>
      </c>
      <c r="J3311" s="132" t="e">
        <v>#N/A</v>
      </c>
      <c r="K3311" s="132" t="e">
        <v>#N/A</v>
      </c>
      <c r="L3311" s="132" t="e">
        <v>#N/A</v>
      </c>
      <c r="M3311" s="132" t="e">
        <v>#N/A</v>
      </c>
      <c r="N3311" s="132" t="e">
        <v>#N/A</v>
      </c>
      <c r="R3311" s="132" t="e">
        <v>#N/A</v>
      </c>
      <c r="S3311" s="132" t="e">
        <v>#N/A</v>
      </c>
      <c r="T3311" s="132" t="e">
        <v>#N/A</v>
      </c>
      <c r="U3311" s="132" t="e">
        <v>#N/A</v>
      </c>
      <c r="V3311" s="132" t="e">
        <v>#N/A</v>
      </c>
      <c r="W3311" s="132" t="e">
        <v>#N/A</v>
      </c>
      <c r="X3311" s="132" t="e">
        <v>#N/A</v>
      </c>
      <c r="Y3311" s="132" t="e">
        <v>#N/A</v>
      </c>
      <c r="Z3311" s="132" t="e">
        <v>#N/A</v>
      </c>
      <c r="AA3311" s="132" t="e">
        <v>#N/A</v>
      </c>
      <c r="AB3311" s="132" t="e">
        <v>#N/A</v>
      </c>
      <c r="AC3311" s="132" t="e">
        <v>#N/A</v>
      </c>
      <c r="AD3311" s="132" t="e">
        <v>#N/A</v>
      </c>
      <c r="AE3311" s="132" t="e">
        <v>#N/A</v>
      </c>
      <c r="AF3311" s="132" t="e">
        <v>#N/A</v>
      </c>
    </row>
    <row r="3312" spans="1:32">
      <c r="A3312" s="129">
        <v>41339</v>
      </c>
      <c r="B3312" s="132" t="e">
        <v>#N/A</v>
      </c>
      <c r="C3312" s="132" t="e">
        <v>#N/A</v>
      </c>
      <c r="D3312" s="132" t="e">
        <v>#N/A</v>
      </c>
      <c r="E3312" s="132" t="e">
        <v>#N/A</v>
      </c>
      <c r="F3312" s="132" t="e">
        <v>#N/A</v>
      </c>
      <c r="G3312" s="132" t="e">
        <v>#N/A</v>
      </c>
      <c r="H3312" s="132" t="e">
        <v>#N/A</v>
      </c>
      <c r="I3312" s="132" t="e">
        <v>#N/A</v>
      </c>
      <c r="J3312" s="132" t="e">
        <v>#N/A</v>
      </c>
      <c r="K3312" s="132" t="e">
        <v>#N/A</v>
      </c>
      <c r="L3312" s="132" t="e">
        <v>#N/A</v>
      </c>
      <c r="M3312" s="132" t="e">
        <v>#N/A</v>
      </c>
      <c r="N3312" s="132" t="e">
        <v>#N/A</v>
      </c>
      <c r="R3312" s="132" t="e">
        <v>#N/A</v>
      </c>
      <c r="S3312" s="132" t="e">
        <v>#N/A</v>
      </c>
      <c r="T3312" s="132" t="e">
        <v>#N/A</v>
      </c>
      <c r="U3312" s="132" t="e">
        <v>#N/A</v>
      </c>
      <c r="V3312" s="132" t="e">
        <v>#N/A</v>
      </c>
      <c r="W3312" s="132" t="e">
        <v>#N/A</v>
      </c>
      <c r="X3312" s="132" t="e">
        <v>#N/A</v>
      </c>
      <c r="Y3312" s="132" t="e">
        <v>#N/A</v>
      </c>
      <c r="Z3312" s="132" t="e">
        <v>#N/A</v>
      </c>
      <c r="AA3312" s="132" t="e">
        <v>#N/A</v>
      </c>
      <c r="AB3312" s="132" t="e">
        <v>#N/A</v>
      </c>
      <c r="AC3312" s="132" t="e">
        <v>#N/A</v>
      </c>
      <c r="AD3312" s="132" t="e">
        <v>#N/A</v>
      </c>
      <c r="AE3312" s="132" t="e">
        <v>#N/A</v>
      </c>
      <c r="AF3312" s="132" t="e">
        <v>#N/A</v>
      </c>
    </row>
    <row r="3313" spans="1:32">
      <c r="A3313" s="129">
        <v>41340</v>
      </c>
      <c r="B3313" s="132" t="e">
        <v>#N/A</v>
      </c>
      <c r="C3313" s="132" t="e">
        <v>#N/A</v>
      </c>
      <c r="D3313" s="132" t="e">
        <v>#N/A</v>
      </c>
      <c r="E3313" s="132" t="e">
        <v>#N/A</v>
      </c>
      <c r="F3313" s="132" t="e">
        <v>#N/A</v>
      </c>
      <c r="G3313" s="132" t="e">
        <v>#N/A</v>
      </c>
      <c r="H3313" s="132" t="e">
        <v>#N/A</v>
      </c>
      <c r="I3313" s="132" t="e">
        <v>#N/A</v>
      </c>
      <c r="J3313" s="132" t="e">
        <v>#N/A</v>
      </c>
      <c r="K3313" s="132" t="e">
        <v>#N/A</v>
      </c>
      <c r="L3313" s="132" t="e">
        <v>#N/A</v>
      </c>
      <c r="M3313" s="132" t="e">
        <v>#N/A</v>
      </c>
      <c r="N3313" s="132" t="e">
        <v>#N/A</v>
      </c>
      <c r="R3313" s="132" t="e">
        <v>#N/A</v>
      </c>
      <c r="S3313" s="132" t="e">
        <v>#N/A</v>
      </c>
      <c r="T3313" s="132" t="e">
        <v>#N/A</v>
      </c>
      <c r="U3313" s="132" t="e">
        <v>#N/A</v>
      </c>
      <c r="V3313" s="132" t="e">
        <v>#N/A</v>
      </c>
      <c r="W3313" s="132" t="e">
        <v>#N/A</v>
      </c>
      <c r="X3313" s="132" t="e">
        <v>#N/A</v>
      </c>
      <c r="Y3313" s="132" t="e">
        <v>#N/A</v>
      </c>
      <c r="Z3313" s="132" t="e">
        <v>#N/A</v>
      </c>
      <c r="AA3313" s="132" t="e">
        <v>#N/A</v>
      </c>
      <c r="AB3313" s="132" t="e">
        <v>#N/A</v>
      </c>
      <c r="AC3313" s="132" t="e">
        <v>#N/A</v>
      </c>
      <c r="AD3313" s="132" t="e">
        <v>#N/A</v>
      </c>
      <c r="AE3313" s="132" t="e">
        <v>#N/A</v>
      </c>
      <c r="AF3313" s="132" t="e">
        <v>#N/A</v>
      </c>
    </row>
    <row r="3314" spans="1:32">
      <c r="A3314" s="129">
        <v>41341</v>
      </c>
      <c r="B3314" s="132" t="e">
        <v>#N/A</v>
      </c>
      <c r="C3314" s="132" t="e">
        <v>#N/A</v>
      </c>
      <c r="D3314" s="132" t="e">
        <v>#N/A</v>
      </c>
      <c r="E3314" s="132" t="e">
        <v>#N/A</v>
      </c>
      <c r="F3314" s="132" t="e">
        <v>#N/A</v>
      </c>
      <c r="G3314" s="132" t="e">
        <v>#N/A</v>
      </c>
      <c r="H3314" s="132" t="e">
        <v>#N/A</v>
      </c>
      <c r="I3314" s="132" t="e">
        <v>#N/A</v>
      </c>
      <c r="J3314" s="132" t="e">
        <v>#N/A</v>
      </c>
      <c r="K3314" s="132" t="e">
        <v>#N/A</v>
      </c>
      <c r="L3314" s="132" t="e">
        <v>#N/A</v>
      </c>
      <c r="M3314" s="132" t="e">
        <v>#N/A</v>
      </c>
      <c r="N3314" s="132" t="e">
        <v>#N/A</v>
      </c>
      <c r="R3314" s="132" t="e">
        <v>#N/A</v>
      </c>
      <c r="S3314" s="132" t="e">
        <v>#N/A</v>
      </c>
      <c r="T3314" s="132" t="e">
        <v>#N/A</v>
      </c>
      <c r="U3314" s="132" t="e">
        <v>#N/A</v>
      </c>
      <c r="V3314" s="132" t="e">
        <v>#N/A</v>
      </c>
      <c r="W3314" s="132" t="e">
        <v>#N/A</v>
      </c>
      <c r="X3314" s="132" t="e">
        <v>#N/A</v>
      </c>
      <c r="Y3314" s="132" t="e">
        <v>#N/A</v>
      </c>
      <c r="Z3314" s="132" t="e">
        <v>#N/A</v>
      </c>
      <c r="AA3314" s="132" t="e">
        <v>#N/A</v>
      </c>
      <c r="AB3314" s="132" t="e">
        <v>#N/A</v>
      </c>
      <c r="AC3314" s="132" t="e">
        <v>#N/A</v>
      </c>
      <c r="AD3314" s="132" t="e">
        <v>#N/A</v>
      </c>
      <c r="AE3314" s="132" t="e">
        <v>#N/A</v>
      </c>
      <c r="AF3314" s="132" t="e">
        <v>#N/A</v>
      </c>
    </row>
    <row r="3315" spans="1:32">
      <c r="A3315" s="129">
        <v>41344</v>
      </c>
      <c r="B3315" s="132" t="e">
        <v>#N/A</v>
      </c>
      <c r="C3315" s="132" t="e">
        <v>#N/A</v>
      </c>
      <c r="D3315" s="132" t="e">
        <v>#N/A</v>
      </c>
      <c r="E3315" s="132" t="e">
        <v>#N/A</v>
      </c>
      <c r="F3315" s="132" t="e">
        <v>#N/A</v>
      </c>
      <c r="G3315" s="132" t="e">
        <v>#N/A</v>
      </c>
      <c r="H3315" s="132" t="e">
        <v>#N/A</v>
      </c>
      <c r="I3315" s="132" t="e">
        <v>#N/A</v>
      </c>
      <c r="J3315" s="132" t="e">
        <v>#N/A</v>
      </c>
      <c r="K3315" s="132" t="e">
        <v>#N/A</v>
      </c>
      <c r="L3315" s="132" t="e">
        <v>#N/A</v>
      </c>
      <c r="M3315" s="132" t="e">
        <v>#N/A</v>
      </c>
      <c r="N3315" s="132" t="e">
        <v>#N/A</v>
      </c>
      <c r="R3315" s="132" t="e">
        <v>#N/A</v>
      </c>
      <c r="S3315" s="132" t="e">
        <v>#N/A</v>
      </c>
      <c r="T3315" s="132" t="e">
        <v>#N/A</v>
      </c>
      <c r="U3315" s="132" t="e">
        <v>#N/A</v>
      </c>
      <c r="V3315" s="132" t="e">
        <v>#N/A</v>
      </c>
      <c r="W3315" s="132" t="e">
        <v>#N/A</v>
      </c>
      <c r="X3315" s="132" t="e">
        <v>#N/A</v>
      </c>
      <c r="Y3315" s="132" t="e">
        <v>#N/A</v>
      </c>
      <c r="Z3315" s="132" t="e">
        <v>#N/A</v>
      </c>
      <c r="AA3315" s="132" t="e">
        <v>#N/A</v>
      </c>
      <c r="AB3315" s="132" t="e">
        <v>#N/A</v>
      </c>
      <c r="AC3315" s="132" t="e">
        <v>#N/A</v>
      </c>
      <c r="AD3315" s="132" t="e">
        <v>#N/A</v>
      </c>
      <c r="AE3315" s="132" t="e">
        <v>#N/A</v>
      </c>
      <c r="AF3315" s="132" t="e">
        <v>#N/A</v>
      </c>
    </row>
    <row r="3316" spans="1:32">
      <c r="A3316" s="129">
        <v>41345</v>
      </c>
      <c r="B3316" s="132" t="e">
        <v>#N/A</v>
      </c>
      <c r="C3316" s="132" t="e">
        <v>#N/A</v>
      </c>
      <c r="D3316" s="132" t="e">
        <v>#N/A</v>
      </c>
      <c r="E3316" s="132" t="e">
        <v>#N/A</v>
      </c>
      <c r="F3316" s="132" t="e">
        <v>#N/A</v>
      </c>
      <c r="G3316" s="132" t="e">
        <v>#N/A</v>
      </c>
      <c r="H3316" s="132" t="e">
        <v>#N/A</v>
      </c>
      <c r="I3316" s="132" t="e">
        <v>#N/A</v>
      </c>
      <c r="J3316" s="132" t="e">
        <v>#N/A</v>
      </c>
      <c r="K3316" s="132" t="e">
        <v>#N/A</v>
      </c>
      <c r="L3316" s="132" t="e">
        <v>#N/A</v>
      </c>
      <c r="M3316" s="132" t="e">
        <v>#N/A</v>
      </c>
      <c r="N3316" s="132" t="e">
        <v>#N/A</v>
      </c>
      <c r="R3316" s="132" t="e">
        <v>#N/A</v>
      </c>
      <c r="S3316" s="132" t="e">
        <v>#N/A</v>
      </c>
      <c r="T3316" s="132" t="e">
        <v>#N/A</v>
      </c>
      <c r="U3316" s="132" t="e">
        <v>#N/A</v>
      </c>
      <c r="V3316" s="132" t="e">
        <v>#N/A</v>
      </c>
      <c r="W3316" s="132" t="e">
        <v>#N/A</v>
      </c>
      <c r="X3316" s="132" t="e">
        <v>#N/A</v>
      </c>
      <c r="Y3316" s="132" t="e">
        <v>#N/A</v>
      </c>
      <c r="Z3316" s="132" t="e">
        <v>#N/A</v>
      </c>
      <c r="AA3316" s="132" t="e">
        <v>#N/A</v>
      </c>
      <c r="AB3316" s="132" t="e">
        <v>#N/A</v>
      </c>
      <c r="AC3316" s="132" t="e">
        <v>#N/A</v>
      </c>
      <c r="AD3316" s="132" t="e">
        <v>#N/A</v>
      </c>
      <c r="AE3316" s="132" t="e">
        <v>#N/A</v>
      </c>
      <c r="AF3316" s="132" t="e">
        <v>#N/A</v>
      </c>
    </row>
    <row r="3317" spans="1:32">
      <c r="A3317" s="129">
        <v>41346</v>
      </c>
      <c r="B3317" s="132" t="e">
        <v>#N/A</v>
      </c>
      <c r="C3317" s="132" t="e">
        <v>#N/A</v>
      </c>
      <c r="D3317" s="132" t="e">
        <v>#N/A</v>
      </c>
      <c r="E3317" s="132" t="e">
        <v>#N/A</v>
      </c>
      <c r="F3317" s="132" t="e">
        <v>#N/A</v>
      </c>
      <c r="G3317" s="132" t="e">
        <v>#N/A</v>
      </c>
      <c r="H3317" s="132" t="e">
        <v>#N/A</v>
      </c>
      <c r="I3317" s="132" t="e">
        <v>#N/A</v>
      </c>
      <c r="J3317" s="132" t="e">
        <v>#N/A</v>
      </c>
      <c r="K3317" s="132" t="e">
        <v>#N/A</v>
      </c>
      <c r="L3317" s="132" t="e">
        <v>#N/A</v>
      </c>
      <c r="M3317" s="132" t="e">
        <v>#N/A</v>
      </c>
      <c r="N3317" s="132" t="e">
        <v>#N/A</v>
      </c>
      <c r="R3317" s="132" t="e">
        <v>#N/A</v>
      </c>
      <c r="S3317" s="132" t="e">
        <v>#N/A</v>
      </c>
      <c r="T3317" s="132" t="e">
        <v>#N/A</v>
      </c>
      <c r="U3317" s="132" t="e">
        <v>#N/A</v>
      </c>
      <c r="V3317" s="132" t="e">
        <v>#N/A</v>
      </c>
      <c r="W3317" s="132" t="e">
        <v>#N/A</v>
      </c>
      <c r="X3317" s="132" t="e">
        <v>#N/A</v>
      </c>
      <c r="Y3317" s="132" t="e">
        <v>#N/A</v>
      </c>
      <c r="Z3317" s="132" t="e">
        <v>#N/A</v>
      </c>
      <c r="AA3317" s="132" t="e">
        <v>#N/A</v>
      </c>
      <c r="AB3317" s="132" t="e">
        <v>#N/A</v>
      </c>
      <c r="AC3317" s="132" t="e">
        <v>#N/A</v>
      </c>
      <c r="AD3317" s="132" t="e">
        <v>#N/A</v>
      </c>
      <c r="AE3317" s="132" t="e">
        <v>#N/A</v>
      </c>
      <c r="AF3317" s="132" t="e">
        <v>#N/A</v>
      </c>
    </row>
    <row r="3318" spans="1:32">
      <c r="A3318" s="129">
        <v>41347</v>
      </c>
      <c r="B3318" s="132" t="e">
        <v>#N/A</v>
      </c>
      <c r="C3318" s="132" t="e">
        <v>#N/A</v>
      </c>
      <c r="D3318" s="132" t="e">
        <v>#N/A</v>
      </c>
      <c r="E3318" s="132" t="e">
        <v>#N/A</v>
      </c>
      <c r="F3318" s="132" t="e">
        <v>#N/A</v>
      </c>
      <c r="G3318" s="132" t="e">
        <v>#N/A</v>
      </c>
      <c r="H3318" s="132" t="e">
        <v>#N/A</v>
      </c>
      <c r="I3318" s="132" t="e">
        <v>#N/A</v>
      </c>
      <c r="J3318" s="132" t="e">
        <v>#N/A</v>
      </c>
      <c r="K3318" s="132" t="e">
        <v>#N/A</v>
      </c>
      <c r="L3318" s="132" t="e">
        <v>#N/A</v>
      </c>
      <c r="M3318" s="132" t="e">
        <v>#N/A</v>
      </c>
      <c r="N3318" s="132" t="e">
        <v>#N/A</v>
      </c>
      <c r="R3318" s="132" t="e">
        <v>#N/A</v>
      </c>
      <c r="S3318" s="132" t="e">
        <v>#N/A</v>
      </c>
      <c r="T3318" s="132" t="e">
        <v>#N/A</v>
      </c>
      <c r="U3318" s="132" t="e">
        <v>#N/A</v>
      </c>
      <c r="V3318" s="132" t="e">
        <v>#N/A</v>
      </c>
      <c r="W3318" s="132" t="e">
        <v>#N/A</v>
      </c>
      <c r="X3318" s="132" t="e">
        <v>#N/A</v>
      </c>
      <c r="Y3318" s="132" t="e">
        <v>#N/A</v>
      </c>
      <c r="Z3318" s="132" t="e">
        <v>#N/A</v>
      </c>
      <c r="AA3318" s="132" t="e">
        <v>#N/A</v>
      </c>
      <c r="AB3318" s="132" t="e">
        <v>#N/A</v>
      </c>
      <c r="AC3318" s="132" t="e">
        <v>#N/A</v>
      </c>
      <c r="AD3318" s="132" t="e">
        <v>#N/A</v>
      </c>
      <c r="AE3318" s="132" t="e">
        <v>#N/A</v>
      </c>
      <c r="AF3318" s="132" t="e">
        <v>#N/A</v>
      </c>
    </row>
    <row r="3319" spans="1:32">
      <c r="A3319" s="129">
        <v>41348</v>
      </c>
      <c r="B3319" s="132">
        <v>678829</v>
      </c>
      <c r="C3319" s="132">
        <v>68394</v>
      </c>
      <c r="D3319" s="132">
        <v>363087</v>
      </c>
      <c r="E3319" s="132">
        <v>57858</v>
      </c>
      <c r="F3319" s="132">
        <v>89782</v>
      </c>
      <c r="G3319" s="132">
        <v>617856</v>
      </c>
      <c r="H3319" s="132">
        <v>19910</v>
      </c>
      <c r="I3319" s="132">
        <v>16153</v>
      </c>
      <c r="J3319" s="132">
        <v>21075</v>
      </c>
      <c r="K3319" s="132">
        <v>5185</v>
      </c>
      <c r="L3319" s="132">
        <v>1000</v>
      </c>
      <c r="M3319" s="132">
        <v>60973</v>
      </c>
      <c r="N3319" s="132">
        <v>678829</v>
      </c>
      <c r="R3319" s="132">
        <v>49642</v>
      </c>
      <c r="S3319" s="132">
        <v>42000</v>
      </c>
      <c r="T3319" s="132">
        <v>206000</v>
      </c>
      <c r="U3319" s="132">
        <v>16385</v>
      </c>
      <c r="V3319" s="132">
        <v>2160</v>
      </c>
      <c r="W3319" s="132">
        <v>3600</v>
      </c>
      <c r="X3319" s="132">
        <v>30782</v>
      </c>
      <c r="Y3319" s="132">
        <v>7100</v>
      </c>
      <c r="Z3319" s="132">
        <v>500</v>
      </c>
      <c r="AA3319" s="132">
        <v>4800</v>
      </c>
      <c r="AB3319" s="132">
        <v>0</v>
      </c>
      <c r="AC3319" s="132">
        <v>0</v>
      </c>
      <c r="AD3319" s="132">
        <v>0</v>
      </c>
      <c r="AE3319" s="132">
        <v>57205</v>
      </c>
      <c r="AF3319" s="132">
        <v>6060</v>
      </c>
    </row>
    <row r="3320" spans="1:32">
      <c r="A3320" s="129">
        <v>41351</v>
      </c>
      <c r="B3320" s="132" t="e">
        <v>#N/A</v>
      </c>
      <c r="C3320" s="132" t="e">
        <v>#N/A</v>
      </c>
      <c r="D3320" s="132" t="e">
        <v>#N/A</v>
      </c>
      <c r="E3320" s="132" t="e">
        <v>#N/A</v>
      </c>
      <c r="F3320" s="132" t="e">
        <v>#N/A</v>
      </c>
      <c r="G3320" s="132" t="e">
        <v>#N/A</v>
      </c>
      <c r="H3320" s="132" t="e">
        <v>#N/A</v>
      </c>
      <c r="I3320" s="132" t="e">
        <v>#N/A</v>
      </c>
      <c r="J3320" s="132" t="e">
        <v>#N/A</v>
      </c>
      <c r="K3320" s="132" t="e">
        <v>#N/A</v>
      </c>
      <c r="L3320" s="132" t="e">
        <v>#N/A</v>
      </c>
      <c r="M3320" s="132" t="e">
        <v>#N/A</v>
      </c>
      <c r="N3320" s="132" t="e">
        <v>#N/A</v>
      </c>
      <c r="R3320" s="132" t="e">
        <v>#N/A</v>
      </c>
      <c r="S3320" s="132" t="e">
        <v>#N/A</v>
      </c>
      <c r="T3320" s="132" t="e">
        <v>#N/A</v>
      </c>
      <c r="U3320" s="132" t="e">
        <v>#N/A</v>
      </c>
      <c r="V3320" s="132" t="e">
        <v>#N/A</v>
      </c>
      <c r="W3320" s="132" t="e">
        <v>#N/A</v>
      </c>
      <c r="X3320" s="132" t="e">
        <v>#N/A</v>
      </c>
      <c r="Y3320" s="132" t="e">
        <v>#N/A</v>
      </c>
      <c r="Z3320" s="132" t="e">
        <v>#N/A</v>
      </c>
      <c r="AA3320" s="132" t="e">
        <v>#N/A</v>
      </c>
      <c r="AB3320" s="132" t="e">
        <v>#N/A</v>
      </c>
      <c r="AC3320" s="132" t="e">
        <v>#N/A</v>
      </c>
      <c r="AD3320" s="132" t="e">
        <v>#N/A</v>
      </c>
      <c r="AE3320" s="132" t="e">
        <v>#N/A</v>
      </c>
      <c r="AF3320" s="132" t="e">
        <v>#N/A</v>
      </c>
    </row>
    <row r="3321" spans="1:32">
      <c r="A3321" s="129">
        <v>41352</v>
      </c>
      <c r="B3321" s="132" t="e">
        <v>#N/A</v>
      </c>
      <c r="C3321" s="132" t="e">
        <v>#N/A</v>
      </c>
      <c r="D3321" s="132" t="e">
        <v>#N/A</v>
      </c>
      <c r="E3321" s="132" t="e">
        <v>#N/A</v>
      </c>
      <c r="F3321" s="132" t="e">
        <v>#N/A</v>
      </c>
      <c r="G3321" s="132" t="e">
        <v>#N/A</v>
      </c>
      <c r="H3321" s="132" t="e">
        <v>#N/A</v>
      </c>
      <c r="I3321" s="132" t="e">
        <v>#N/A</v>
      </c>
      <c r="J3321" s="132" t="e">
        <v>#N/A</v>
      </c>
      <c r="K3321" s="132" t="e">
        <v>#N/A</v>
      </c>
      <c r="L3321" s="132" t="e">
        <v>#N/A</v>
      </c>
      <c r="M3321" s="132" t="e">
        <v>#N/A</v>
      </c>
      <c r="N3321" s="132" t="e">
        <v>#N/A</v>
      </c>
      <c r="R3321" s="132" t="e">
        <v>#N/A</v>
      </c>
      <c r="S3321" s="132" t="e">
        <v>#N/A</v>
      </c>
      <c r="T3321" s="132" t="e">
        <v>#N/A</v>
      </c>
      <c r="U3321" s="132" t="e">
        <v>#N/A</v>
      </c>
      <c r="V3321" s="132" t="e">
        <v>#N/A</v>
      </c>
      <c r="W3321" s="132" t="e">
        <v>#N/A</v>
      </c>
      <c r="X3321" s="132" t="e">
        <v>#N/A</v>
      </c>
      <c r="Y3321" s="132" t="e">
        <v>#N/A</v>
      </c>
      <c r="Z3321" s="132" t="e">
        <v>#N/A</v>
      </c>
      <c r="AA3321" s="132" t="e">
        <v>#N/A</v>
      </c>
      <c r="AB3321" s="132" t="e">
        <v>#N/A</v>
      </c>
      <c r="AC3321" s="132" t="e">
        <v>#N/A</v>
      </c>
      <c r="AD3321" s="132" t="e">
        <v>#N/A</v>
      </c>
      <c r="AE3321" s="132" t="e">
        <v>#N/A</v>
      </c>
      <c r="AF3321" s="132" t="e">
        <v>#N/A</v>
      </c>
    </row>
    <row r="3322" spans="1:32">
      <c r="A3322" s="129">
        <v>41353</v>
      </c>
      <c r="B3322" s="132">
        <v>922987</v>
      </c>
      <c r="C3322" s="132">
        <v>91944</v>
      </c>
      <c r="D3322" s="132">
        <v>501177</v>
      </c>
      <c r="E3322" s="132">
        <v>70538</v>
      </c>
      <c r="F3322" s="132">
        <v>105782</v>
      </c>
      <c r="G3322" s="132">
        <v>838106</v>
      </c>
      <c r="H3322" s="132">
        <v>32690</v>
      </c>
      <c r="I3322" s="132">
        <v>26731</v>
      </c>
      <c r="J3322" s="132">
        <v>36435</v>
      </c>
      <c r="K3322" s="132">
        <v>10185</v>
      </c>
      <c r="L3322" s="132">
        <v>1000</v>
      </c>
      <c r="M3322" s="132">
        <v>84881</v>
      </c>
      <c r="N3322" s="132">
        <v>922987</v>
      </c>
      <c r="R3322" s="132">
        <v>67642</v>
      </c>
      <c r="S3322" s="132">
        <v>57000</v>
      </c>
      <c r="T3322" s="132">
        <v>285770</v>
      </c>
      <c r="U3322" s="132">
        <v>55693</v>
      </c>
      <c r="V3322" s="132">
        <v>2160</v>
      </c>
      <c r="W3322" s="132">
        <v>3600</v>
      </c>
      <c r="X3322" s="132">
        <v>47252</v>
      </c>
      <c r="Y3322" s="132">
        <v>9650</v>
      </c>
      <c r="Z3322" s="132">
        <v>500</v>
      </c>
      <c r="AA3322" s="132">
        <v>30400</v>
      </c>
      <c r="AB3322" s="132">
        <v>0</v>
      </c>
      <c r="AC3322" s="132">
        <v>0</v>
      </c>
      <c r="AD3322" s="132">
        <v>0</v>
      </c>
      <c r="AE3322" s="132">
        <v>57205</v>
      </c>
      <c r="AF3322" s="132">
        <v>6060</v>
      </c>
    </row>
    <row r="3323" spans="1:32">
      <c r="A3323" s="129">
        <v>41354</v>
      </c>
      <c r="B3323" s="132" t="e">
        <v>#N/A</v>
      </c>
      <c r="C3323" s="132" t="e">
        <v>#N/A</v>
      </c>
      <c r="D3323" s="132" t="e">
        <v>#N/A</v>
      </c>
      <c r="E3323" s="132" t="e">
        <v>#N/A</v>
      </c>
      <c r="F3323" s="132" t="e">
        <v>#N/A</v>
      </c>
      <c r="G3323" s="132" t="e">
        <v>#N/A</v>
      </c>
      <c r="H3323" s="132" t="e">
        <v>#N/A</v>
      </c>
      <c r="I3323" s="132" t="e">
        <v>#N/A</v>
      </c>
      <c r="J3323" s="132" t="e">
        <v>#N/A</v>
      </c>
      <c r="K3323" s="132" t="e">
        <v>#N/A</v>
      </c>
      <c r="L3323" s="132" t="e">
        <v>#N/A</v>
      </c>
      <c r="M3323" s="132" t="e">
        <v>#N/A</v>
      </c>
      <c r="N3323" s="132" t="e">
        <v>#N/A</v>
      </c>
      <c r="R3323" s="132" t="e">
        <v>#N/A</v>
      </c>
      <c r="S3323" s="132" t="e">
        <v>#N/A</v>
      </c>
      <c r="T3323" s="132" t="e">
        <v>#N/A</v>
      </c>
      <c r="U3323" s="132" t="e">
        <v>#N/A</v>
      </c>
      <c r="V3323" s="132" t="e">
        <v>#N/A</v>
      </c>
      <c r="W3323" s="132" t="e">
        <v>#N/A</v>
      </c>
      <c r="X3323" s="132" t="e">
        <v>#N/A</v>
      </c>
      <c r="Y3323" s="132" t="e">
        <v>#N/A</v>
      </c>
      <c r="Z3323" s="132" t="e">
        <v>#N/A</v>
      </c>
      <c r="AA3323" s="132" t="e">
        <v>#N/A</v>
      </c>
      <c r="AB3323" s="132" t="e">
        <v>#N/A</v>
      </c>
      <c r="AC3323" s="132" t="e">
        <v>#N/A</v>
      </c>
      <c r="AD3323" s="132" t="e">
        <v>#N/A</v>
      </c>
      <c r="AE3323" s="132" t="e">
        <v>#N/A</v>
      </c>
      <c r="AF3323" s="132" t="e">
        <v>#N/A</v>
      </c>
    </row>
    <row r="3324" spans="1:32">
      <c r="A3324" s="129">
        <v>41355</v>
      </c>
      <c r="B3324" s="132" t="e">
        <v>#N/A</v>
      </c>
      <c r="C3324" s="132" t="e">
        <v>#N/A</v>
      </c>
      <c r="D3324" s="132" t="e">
        <v>#N/A</v>
      </c>
      <c r="E3324" s="132" t="e">
        <v>#N/A</v>
      </c>
      <c r="F3324" s="132" t="e">
        <v>#N/A</v>
      </c>
      <c r="G3324" s="132" t="e">
        <v>#N/A</v>
      </c>
      <c r="H3324" s="132" t="e">
        <v>#N/A</v>
      </c>
      <c r="I3324" s="132" t="e">
        <v>#N/A</v>
      </c>
      <c r="J3324" s="132" t="e">
        <v>#N/A</v>
      </c>
      <c r="K3324" s="132" t="e">
        <v>#N/A</v>
      </c>
      <c r="L3324" s="132" t="e">
        <v>#N/A</v>
      </c>
      <c r="M3324" s="132" t="e">
        <v>#N/A</v>
      </c>
      <c r="N3324" s="132" t="e">
        <v>#N/A</v>
      </c>
      <c r="R3324" s="132" t="e">
        <v>#N/A</v>
      </c>
      <c r="S3324" s="132" t="e">
        <v>#N/A</v>
      </c>
      <c r="T3324" s="132" t="e">
        <v>#N/A</v>
      </c>
      <c r="U3324" s="132" t="e">
        <v>#N/A</v>
      </c>
      <c r="V3324" s="132" t="e">
        <v>#N/A</v>
      </c>
      <c r="W3324" s="132" t="e">
        <v>#N/A</v>
      </c>
      <c r="X3324" s="132" t="e">
        <v>#N/A</v>
      </c>
      <c r="Y3324" s="132" t="e">
        <v>#N/A</v>
      </c>
      <c r="Z3324" s="132" t="e">
        <v>#N/A</v>
      </c>
      <c r="AA3324" s="132" t="e">
        <v>#N/A</v>
      </c>
      <c r="AB3324" s="132" t="e">
        <v>#N/A</v>
      </c>
      <c r="AC3324" s="132" t="e">
        <v>#N/A</v>
      </c>
      <c r="AD3324" s="132" t="e">
        <v>#N/A</v>
      </c>
      <c r="AE3324" s="132" t="e">
        <v>#N/A</v>
      </c>
      <c r="AF3324" s="132" t="e">
        <v>#N/A</v>
      </c>
    </row>
    <row r="3325" spans="1:32">
      <c r="A3325" s="129">
        <v>41358</v>
      </c>
      <c r="B3325" s="132">
        <v>1055914</v>
      </c>
      <c r="C3325" s="132">
        <v>104994</v>
      </c>
      <c r="D3325" s="132">
        <v>560907</v>
      </c>
      <c r="E3325" s="132">
        <v>90938</v>
      </c>
      <c r="F3325" s="132">
        <v>114782</v>
      </c>
      <c r="G3325" s="132">
        <v>959063</v>
      </c>
      <c r="H3325" s="132">
        <v>38540</v>
      </c>
      <c r="I3325" s="132">
        <v>31451</v>
      </c>
      <c r="J3325" s="132">
        <v>48839</v>
      </c>
      <c r="K3325" s="132">
        <v>14208</v>
      </c>
      <c r="L3325" s="132">
        <v>1000</v>
      </c>
      <c r="M3325" s="132">
        <v>96851</v>
      </c>
      <c r="N3325" s="132">
        <v>1055914</v>
      </c>
      <c r="R3325" s="132">
        <v>81142</v>
      </c>
      <c r="S3325" s="132">
        <v>63000</v>
      </c>
      <c r="T3325" s="132">
        <v>323870</v>
      </c>
      <c r="U3325" s="132">
        <v>66837</v>
      </c>
      <c r="V3325" s="132">
        <v>2160</v>
      </c>
      <c r="W3325" s="132">
        <v>3600</v>
      </c>
      <c r="X3325" s="132">
        <v>51952</v>
      </c>
      <c r="Y3325" s="132">
        <v>36100</v>
      </c>
      <c r="Z3325" s="132">
        <v>1510</v>
      </c>
      <c r="AA3325" s="132">
        <v>30400</v>
      </c>
      <c r="AB3325" s="132">
        <v>0</v>
      </c>
      <c r="AC3325" s="132">
        <v>0</v>
      </c>
      <c r="AD3325" s="132">
        <v>0</v>
      </c>
      <c r="AE3325" s="132">
        <v>67385</v>
      </c>
      <c r="AF3325" s="132">
        <v>6060</v>
      </c>
    </row>
    <row r="3326" spans="1:32">
      <c r="A3326" s="129">
        <v>41359</v>
      </c>
      <c r="B3326" s="132" t="e">
        <v>#N/A</v>
      </c>
      <c r="C3326" s="132" t="e">
        <v>#N/A</v>
      </c>
      <c r="D3326" s="132" t="e">
        <v>#N/A</v>
      </c>
      <c r="E3326" s="132" t="e">
        <v>#N/A</v>
      </c>
      <c r="F3326" s="132" t="e">
        <v>#N/A</v>
      </c>
      <c r="G3326" s="132" t="e">
        <v>#N/A</v>
      </c>
      <c r="H3326" s="132" t="e">
        <v>#N/A</v>
      </c>
      <c r="I3326" s="132" t="e">
        <v>#N/A</v>
      </c>
      <c r="J3326" s="132" t="e">
        <v>#N/A</v>
      </c>
      <c r="K3326" s="132" t="e">
        <v>#N/A</v>
      </c>
      <c r="L3326" s="132" t="e">
        <v>#N/A</v>
      </c>
      <c r="M3326" s="132" t="e">
        <v>#N/A</v>
      </c>
      <c r="N3326" s="132" t="e">
        <v>#N/A</v>
      </c>
      <c r="R3326" s="132" t="e">
        <v>#N/A</v>
      </c>
      <c r="S3326" s="132" t="e">
        <v>#N/A</v>
      </c>
      <c r="T3326" s="132" t="e">
        <v>#N/A</v>
      </c>
      <c r="U3326" s="132" t="e">
        <v>#N/A</v>
      </c>
      <c r="V3326" s="132" t="e">
        <v>#N/A</v>
      </c>
      <c r="W3326" s="132" t="e">
        <v>#N/A</v>
      </c>
      <c r="X3326" s="132" t="e">
        <v>#N/A</v>
      </c>
      <c r="Y3326" s="132" t="e">
        <v>#N/A</v>
      </c>
      <c r="Z3326" s="132" t="e">
        <v>#N/A</v>
      </c>
      <c r="AA3326" s="132" t="e">
        <v>#N/A</v>
      </c>
      <c r="AB3326" s="132" t="e">
        <v>#N/A</v>
      </c>
      <c r="AC3326" s="132" t="e">
        <v>#N/A</v>
      </c>
      <c r="AD3326" s="132" t="e">
        <v>#N/A</v>
      </c>
      <c r="AE3326" s="132" t="e">
        <v>#N/A</v>
      </c>
      <c r="AF3326" s="132" t="e">
        <v>#N/A</v>
      </c>
    </row>
    <row r="3327" spans="1:32">
      <c r="A3327" s="129">
        <v>41360</v>
      </c>
      <c r="B3327" s="132" t="e">
        <v>#N/A</v>
      </c>
      <c r="C3327" s="132" t="e">
        <v>#N/A</v>
      </c>
      <c r="D3327" s="132" t="e">
        <v>#N/A</v>
      </c>
      <c r="E3327" s="132" t="e">
        <v>#N/A</v>
      </c>
      <c r="F3327" s="132" t="e">
        <v>#N/A</v>
      </c>
      <c r="G3327" s="132" t="e">
        <v>#N/A</v>
      </c>
      <c r="H3327" s="132" t="e">
        <v>#N/A</v>
      </c>
      <c r="I3327" s="132" t="e">
        <v>#N/A</v>
      </c>
      <c r="J3327" s="132" t="e">
        <v>#N/A</v>
      </c>
      <c r="K3327" s="132" t="e">
        <v>#N/A</v>
      </c>
      <c r="L3327" s="132" t="e">
        <v>#N/A</v>
      </c>
      <c r="M3327" s="132" t="e">
        <v>#N/A</v>
      </c>
      <c r="N3327" s="132" t="e">
        <v>#N/A</v>
      </c>
      <c r="R3327" s="132" t="e">
        <v>#N/A</v>
      </c>
      <c r="S3327" s="132" t="e">
        <v>#N/A</v>
      </c>
      <c r="T3327" s="132" t="e">
        <v>#N/A</v>
      </c>
      <c r="U3327" s="132" t="e">
        <v>#N/A</v>
      </c>
      <c r="V3327" s="132" t="e">
        <v>#N/A</v>
      </c>
      <c r="W3327" s="132" t="e">
        <v>#N/A</v>
      </c>
      <c r="X3327" s="132" t="e">
        <v>#N/A</v>
      </c>
      <c r="Y3327" s="132" t="e">
        <v>#N/A</v>
      </c>
      <c r="Z3327" s="132" t="e">
        <v>#N/A</v>
      </c>
      <c r="AA3327" s="132" t="e">
        <v>#N/A</v>
      </c>
      <c r="AB3327" s="132" t="e">
        <v>#N/A</v>
      </c>
      <c r="AC3327" s="132" t="e">
        <v>#N/A</v>
      </c>
      <c r="AD3327" s="132" t="e">
        <v>#N/A</v>
      </c>
      <c r="AE3327" s="132" t="e">
        <v>#N/A</v>
      </c>
      <c r="AF3327" s="132" t="e">
        <v>#N/A</v>
      </c>
    </row>
    <row r="3328" spans="1:32">
      <c r="A3328" s="129">
        <v>41361</v>
      </c>
      <c r="B3328" s="132" t="e">
        <v>#N/A</v>
      </c>
      <c r="C3328" s="132" t="e">
        <v>#N/A</v>
      </c>
      <c r="D3328" s="132" t="e">
        <v>#N/A</v>
      </c>
      <c r="E3328" s="132" t="e">
        <v>#N/A</v>
      </c>
      <c r="F3328" s="132" t="e">
        <v>#N/A</v>
      </c>
      <c r="G3328" s="132" t="e">
        <v>#N/A</v>
      </c>
      <c r="H3328" s="132" t="e">
        <v>#N/A</v>
      </c>
      <c r="I3328" s="132" t="e">
        <v>#N/A</v>
      </c>
      <c r="J3328" s="132" t="e">
        <v>#N/A</v>
      </c>
      <c r="K3328" s="132" t="e">
        <v>#N/A</v>
      </c>
      <c r="L3328" s="132" t="e">
        <v>#N/A</v>
      </c>
      <c r="M3328" s="132" t="e">
        <v>#N/A</v>
      </c>
      <c r="N3328" s="132" t="e">
        <v>#N/A</v>
      </c>
      <c r="R3328" s="132" t="e">
        <v>#N/A</v>
      </c>
      <c r="S3328" s="132" t="e">
        <v>#N/A</v>
      </c>
      <c r="T3328" s="132" t="e">
        <v>#N/A</v>
      </c>
      <c r="U3328" s="132" t="e">
        <v>#N/A</v>
      </c>
      <c r="V3328" s="132" t="e">
        <v>#N/A</v>
      </c>
      <c r="W3328" s="132" t="e">
        <v>#N/A</v>
      </c>
      <c r="X3328" s="132" t="e">
        <v>#N/A</v>
      </c>
      <c r="Y3328" s="132" t="e">
        <v>#N/A</v>
      </c>
      <c r="Z3328" s="132" t="e">
        <v>#N/A</v>
      </c>
      <c r="AA3328" s="132" t="e">
        <v>#N/A</v>
      </c>
      <c r="AB3328" s="132" t="e">
        <v>#N/A</v>
      </c>
      <c r="AC3328" s="132" t="e">
        <v>#N/A</v>
      </c>
      <c r="AD3328" s="132" t="e">
        <v>#N/A</v>
      </c>
      <c r="AE3328" s="132" t="e">
        <v>#N/A</v>
      </c>
      <c r="AF3328" s="132" t="e">
        <v>#N/A</v>
      </c>
    </row>
    <row r="3329" spans="1:32">
      <c r="A3329" s="129">
        <v>41365</v>
      </c>
      <c r="B3329" s="132" t="e">
        <v>#N/A</v>
      </c>
      <c r="C3329" s="132" t="e">
        <v>#N/A</v>
      </c>
      <c r="D3329" s="132" t="e">
        <v>#N/A</v>
      </c>
      <c r="E3329" s="132" t="e">
        <v>#N/A</v>
      </c>
      <c r="F3329" s="132" t="e">
        <v>#N/A</v>
      </c>
      <c r="G3329" s="132" t="e">
        <v>#N/A</v>
      </c>
      <c r="H3329" s="132" t="e">
        <v>#N/A</v>
      </c>
      <c r="I3329" s="132" t="e">
        <v>#N/A</v>
      </c>
      <c r="J3329" s="132" t="e">
        <v>#N/A</v>
      </c>
      <c r="K3329" s="132" t="e">
        <v>#N/A</v>
      </c>
      <c r="L3329" s="132" t="e">
        <v>#N/A</v>
      </c>
      <c r="M3329" s="132" t="e">
        <v>#N/A</v>
      </c>
      <c r="N3329" s="132" t="e">
        <v>#N/A</v>
      </c>
      <c r="R3329" s="132" t="e">
        <v>#N/A</v>
      </c>
      <c r="S3329" s="132" t="e">
        <v>#N/A</v>
      </c>
      <c r="T3329" s="132" t="e">
        <v>#N/A</v>
      </c>
      <c r="U3329" s="132" t="e">
        <v>#N/A</v>
      </c>
      <c r="V3329" s="132" t="e">
        <v>#N/A</v>
      </c>
      <c r="W3329" s="132" t="e">
        <v>#N/A</v>
      </c>
      <c r="X3329" s="132" t="e">
        <v>#N/A</v>
      </c>
      <c r="Y3329" s="132" t="e">
        <v>#N/A</v>
      </c>
      <c r="Z3329" s="132" t="e">
        <v>#N/A</v>
      </c>
      <c r="AA3329" s="132" t="e">
        <v>#N/A</v>
      </c>
      <c r="AB3329" s="132" t="e">
        <v>#N/A</v>
      </c>
      <c r="AC3329" s="132" t="e">
        <v>#N/A</v>
      </c>
      <c r="AD3329" s="132" t="e">
        <v>#N/A</v>
      </c>
      <c r="AE3329" s="132" t="e">
        <v>#N/A</v>
      </c>
      <c r="AF3329" s="132" t="e">
        <v>#N/A</v>
      </c>
    </row>
    <row r="3330" spans="1:32">
      <c r="A3330" s="129">
        <v>41366</v>
      </c>
      <c r="B3330" s="132" t="e">
        <v>#N/A</v>
      </c>
      <c r="C3330" s="132" t="e">
        <v>#N/A</v>
      </c>
      <c r="D3330" s="132" t="e">
        <v>#N/A</v>
      </c>
      <c r="E3330" s="132" t="e">
        <v>#N/A</v>
      </c>
      <c r="F3330" s="132" t="e">
        <v>#N/A</v>
      </c>
      <c r="G3330" s="132" t="e">
        <v>#N/A</v>
      </c>
      <c r="H3330" s="132" t="e">
        <v>#N/A</v>
      </c>
      <c r="I3330" s="132" t="e">
        <v>#N/A</v>
      </c>
      <c r="J3330" s="132" t="e">
        <v>#N/A</v>
      </c>
      <c r="K3330" s="132" t="e">
        <v>#N/A</v>
      </c>
      <c r="L3330" s="132" t="e">
        <v>#N/A</v>
      </c>
      <c r="M3330" s="132" t="e">
        <v>#N/A</v>
      </c>
      <c r="N3330" s="132" t="e">
        <v>#N/A</v>
      </c>
      <c r="R3330" s="132" t="e">
        <v>#N/A</v>
      </c>
      <c r="S3330" s="132" t="e">
        <v>#N/A</v>
      </c>
      <c r="T3330" s="132" t="e">
        <v>#N/A</v>
      </c>
      <c r="U3330" s="132" t="e">
        <v>#N/A</v>
      </c>
      <c r="V3330" s="132" t="e">
        <v>#N/A</v>
      </c>
      <c r="W3330" s="132" t="e">
        <v>#N/A</v>
      </c>
      <c r="X3330" s="132" t="e">
        <v>#N/A</v>
      </c>
      <c r="Y3330" s="132" t="e">
        <v>#N/A</v>
      </c>
      <c r="Z3330" s="132" t="e">
        <v>#N/A</v>
      </c>
      <c r="AA3330" s="132" t="e">
        <v>#N/A</v>
      </c>
      <c r="AB3330" s="132" t="e">
        <v>#N/A</v>
      </c>
      <c r="AC3330" s="132" t="e">
        <v>#N/A</v>
      </c>
      <c r="AD3330" s="132" t="e">
        <v>#N/A</v>
      </c>
      <c r="AE3330" s="132" t="e">
        <v>#N/A</v>
      </c>
      <c r="AF3330" s="132" t="e">
        <v>#N/A</v>
      </c>
    </row>
    <row r="3331" spans="1:32">
      <c r="A3331" s="129">
        <v>41367</v>
      </c>
      <c r="B3331" s="132" t="e">
        <v>#N/A</v>
      </c>
      <c r="C3331" s="132" t="e">
        <v>#N/A</v>
      </c>
      <c r="D3331" s="132" t="e">
        <v>#N/A</v>
      </c>
      <c r="E3331" s="132" t="e">
        <v>#N/A</v>
      </c>
      <c r="F3331" s="132" t="e">
        <v>#N/A</v>
      </c>
      <c r="G3331" s="132" t="e">
        <v>#N/A</v>
      </c>
      <c r="H3331" s="132" t="e">
        <v>#N/A</v>
      </c>
      <c r="I3331" s="132" t="e">
        <v>#N/A</v>
      </c>
      <c r="J3331" s="132" t="e">
        <v>#N/A</v>
      </c>
      <c r="K3331" s="132" t="e">
        <v>#N/A</v>
      </c>
      <c r="L3331" s="132" t="e">
        <v>#N/A</v>
      </c>
      <c r="M3331" s="132" t="e">
        <v>#N/A</v>
      </c>
      <c r="N3331" s="132" t="e">
        <v>#N/A</v>
      </c>
      <c r="R3331" s="132" t="e">
        <v>#N/A</v>
      </c>
      <c r="S3331" s="132" t="e">
        <v>#N/A</v>
      </c>
      <c r="T3331" s="132" t="e">
        <v>#N/A</v>
      </c>
      <c r="U3331" s="132" t="e">
        <v>#N/A</v>
      </c>
      <c r="V3331" s="132" t="e">
        <v>#N/A</v>
      </c>
      <c r="W3331" s="132" t="e">
        <v>#N/A</v>
      </c>
      <c r="X3331" s="132" t="e">
        <v>#N/A</v>
      </c>
      <c r="Y3331" s="132" t="e">
        <v>#N/A</v>
      </c>
      <c r="Z3331" s="132" t="e">
        <v>#N/A</v>
      </c>
      <c r="AA3331" s="132" t="e">
        <v>#N/A</v>
      </c>
      <c r="AB3331" s="132" t="e">
        <v>#N/A</v>
      </c>
      <c r="AC3331" s="132" t="e">
        <v>#N/A</v>
      </c>
      <c r="AD3331" s="132" t="e">
        <v>#N/A</v>
      </c>
      <c r="AE3331" s="132" t="e">
        <v>#N/A</v>
      </c>
      <c r="AF3331" s="132" t="e">
        <v>#N/A</v>
      </c>
    </row>
    <row r="3332" spans="1:32">
      <c r="A3332" s="129">
        <v>41368</v>
      </c>
      <c r="B3332" s="132" t="e">
        <v>#N/A</v>
      </c>
      <c r="C3332" s="132" t="e">
        <v>#N/A</v>
      </c>
      <c r="D3332" s="132" t="e">
        <v>#N/A</v>
      </c>
      <c r="E3332" s="132" t="e">
        <v>#N/A</v>
      </c>
      <c r="F3332" s="132" t="e">
        <v>#N/A</v>
      </c>
      <c r="G3332" s="132" t="e">
        <v>#N/A</v>
      </c>
      <c r="H3332" s="132" t="e">
        <v>#N/A</v>
      </c>
      <c r="I3332" s="132" t="e">
        <v>#N/A</v>
      </c>
      <c r="J3332" s="132" t="e">
        <v>#N/A</v>
      </c>
      <c r="K3332" s="132" t="e">
        <v>#N/A</v>
      </c>
      <c r="L3332" s="132" t="e">
        <v>#N/A</v>
      </c>
      <c r="M3332" s="132" t="e">
        <v>#N/A</v>
      </c>
      <c r="N3332" s="132" t="e">
        <v>#N/A</v>
      </c>
      <c r="R3332" s="132" t="e">
        <v>#N/A</v>
      </c>
      <c r="S3332" s="132" t="e">
        <v>#N/A</v>
      </c>
      <c r="T3332" s="132" t="e">
        <v>#N/A</v>
      </c>
      <c r="U3332" s="132" t="e">
        <v>#N/A</v>
      </c>
      <c r="V3332" s="132" t="e">
        <v>#N/A</v>
      </c>
      <c r="W3332" s="132" t="e">
        <v>#N/A</v>
      </c>
      <c r="X3332" s="132" t="e">
        <v>#N/A</v>
      </c>
      <c r="Y3332" s="132" t="e">
        <v>#N/A</v>
      </c>
      <c r="Z3332" s="132" t="e">
        <v>#N/A</v>
      </c>
      <c r="AA3332" s="132" t="e">
        <v>#N/A</v>
      </c>
      <c r="AB3332" s="132" t="e">
        <v>#N/A</v>
      </c>
      <c r="AC3332" s="132" t="e">
        <v>#N/A</v>
      </c>
      <c r="AD3332" s="132" t="e">
        <v>#N/A</v>
      </c>
      <c r="AE3332" s="132" t="e">
        <v>#N/A</v>
      </c>
      <c r="AF3332" s="132" t="e">
        <v>#N/A</v>
      </c>
    </row>
    <row r="3333" spans="1:32">
      <c r="A3333" s="129">
        <v>41369</v>
      </c>
      <c r="B3333" s="132" t="e">
        <v>#N/A</v>
      </c>
      <c r="C3333" s="132" t="e">
        <v>#N/A</v>
      </c>
      <c r="D3333" s="132" t="e">
        <v>#N/A</v>
      </c>
      <c r="E3333" s="132" t="e">
        <v>#N/A</v>
      </c>
      <c r="F3333" s="132" t="e">
        <v>#N/A</v>
      </c>
      <c r="G3333" s="132" t="e">
        <v>#N/A</v>
      </c>
      <c r="H3333" s="132" t="e">
        <v>#N/A</v>
      </c>
      <c r="I3333" s="132" t="e">
        <v>#N/A</v>
      </c>
      <c r="J3333" s="132" t="e">
        <v>#N/A</v>
      </c>
      <c r="K3333" s="132" t="e">
        <v>#N/A</v>
      </c>
      <c r="L3333" s="132" t="e">
        <v>#N/A</v>
      </c>
      <c r="M3333" s="132" t="e">
        <v>#N/A</v>
      </c>
      <c r="N3333" s="132" t="e">
        <v>#N/A</v>
      </c>
      <c r="R3333" s="132" t="e">
        <v>#N/A</v>
      </c>
      <c r="S3333" s="132" t="e">
        <v>#N/A</v>
      </c>
      <c r="T3333" s="132" t="e">
        <v>#N/A</v>
      </c>
      <c r="U3333" s="132" t="e">
        <v>#N/A</v>
      </c>
      <c r="V3333" s="132" t="e">
        <v>#N/A</v>
      </c>
      <c r="W3333" s="132" t="e">
        <v>#N/A</v>
      </c>
      <c r="X3333" s="132" t="e">
        <v>#N/A</v>
      </c>
      <c r="Y3333" s="132" t="e">
        <v>#N/A</v>
      </c>
      <c r="Z3333" s="132" t="e">
        <v>#N/A</v>
      </c>
      <c r="AA3333" s="132" t="e">
        <v>#N/A</v>
      </c>
      <c r="AB3333" s="132" t="e">
        <v>#N/A</v>
      </c>
      <c r="AC3333" s="132" t="e">
        <v>#N/A</v>
      </c>
      <c r="AD3333" s="132" t="e">
        <v>#N/A</v>
      </c>
      <c r="AE3333" s="132" t="e">
        <v>#N/A</v>
      </c>
      <c r="AF3333" s="132" t="e">
        <v>#N/A</v>
      </c>
    </row>
    <row r="3334" spans="1:32">
      <c r="A3334" s="129">
        <v>41372</v>
      </c>
      <c r="B3334" s="132" t="e">
        <v>#N/A</v>
      </c>
      <c r="C3334" s="132" t="e">
        <v>#N/A</v>
      </c>
      <c r="D3334" s="132" t="e">
        <v>#N/A</v>
      </c>
      <c r="E3334" s="132" t="e">
        <v>#N/A</v>
      </c>
      <c r="F3334" s="132" t="e">
        <v>#N/A</v>
      </c>
      <c r="G3334" s="132" t="e">
        <v>#N/A</v>
      </c>
      <c r="H3334" s="132" t="e">
        <v>#N/A</v>
      </c>
      <c r="I3334" s="132" t="e">
        <v>#N/A</v>
      </c>
      <c r="J3334" s="132" t="e">
        <v>#N/A</v>
      </c>
      <c r="K3334" s="132" t="e">
        <v>#N/A</v>
      </c>
      <c r="L3334" s="132" t="e">
        <v>#N/A</v>
      </c>
      <c r="M3334" s="132" t="e">
        <v>#N/A</v>
      </c>
      <c r="N3334" s="132" t="e">
        <v>#N/A</v>
      </c>
      <c r="R3334" s="132" t="e">
        <v>#N/A</v>
      </c>
      <c r="S3334" s="132" t="e">
        <v>#N/A</v>
      </c>
      <c r="T3334" s="132" t="e">
        <v>#N/A</v>
      </c>
      <c r="U3334" s="132" t="e">
        <v>#N/A</v>
      </c>
      <c r="V3334" s="132" t="e">
        <v>#N/A</v>
      </c>
      <c r="W3334" s="132" t="e">
        <v>#N/A</v>
      </c>
      <c r="X3334" s="132" t="e">
        <v>#N/A</v>
      </c>
      <c r="Y3334" s="132" t="e">
        <v>#N/A</v>
      </c>
      <c r="Z3334" s="132" t="e">
        <v>#N/A</v>
      </c>
      <c r="AA3334" s="132" t="e">
        <v>#N/A</v>
      </c>
      <c r="AB3334" s="132" t="e">
        <v>#N/A</v>
      </c>
      <c r="AC3334" s="132" t="e">
        <v>#N/A</v>
      </c>
      <c r="AD3334" s="132" t="e">
        <v>#N/A</v>
      </c>
      <c r="AE3334" s="132" t="e">
        <v>#N/A</v>
      </c>
      <c r="AF3334" s="132" t="e">
        <v>#N/A</v>
      </c>
    </row>
    <row r="3335" spans="1:32">
      <c r="A3335" s="129">
        <v>41373</v>
      </c>
      <c r="B3335" s="132" t="e">
        <v>#N/A</v>
      </c>
      <c r="C3335" s="132" t="e">
        <v>#N/A</v>
      </c>
      <c r="D3335" s="132" t="e">
        <v>#N/A</v>
      </c>
      <c r="E3335" s="132" t="e">
        <v>#N/A</v>
      </c>
      <c r="F3335" s="132" t="e">
        <v>#N/A</v>
      </c>
      <c r="G3335" s="132" t="e">
        <v>#N/A</v>
      </c>
      <c r="H3335" s="132" t="e">
        <v>#N/A</v>
      </c>
      <c r="I3335" s="132" t="e">
        <v>#N/A</v>
      </c>
      <c r="J3335" s="132" t="e">
        <v>#N/A</v>
      </c>
      <c r="K3335" s="132" t="e">
        <v>#N/A</v>
      </c>
      <c r="L3335" s="132" t="e">
        <v>#N/A</v>
      </c>
      <c r="M3335" s="132" t="e">
        <v>#N/A</v>
      </c>
      <c r="N3335" s="132" t="e">
        <v>#N/A</v>
      </c>
      <c r="R3335" s="132" t="e">
        <v>#N/A</v>
      </c>
      <c r="S3335" s="132" t="e">
        <v>#N/A</v>
      </c>
      <c r="T3335" s="132" t="e">
        <v>#N/A</v>
      </c>
      <c r="U3335" s="132" t="e">
        <v>#N/A</v>
      </c>
      <c r="V3335" s="132" t="e">
        <v>#N/A</v>
      </c>
      <c r="W3335" s="132" t="e">
        <v>#N/A</v>
      </c>
      <c r="X3335" s="132" t="e">
        <v>#N/A</v>
      </c>
      <c r="Y3335" s="132" t="e">
        <v>#N/A</v>
      </c>
      <c r="Z3335" s="132" t="e">
        <v>#N/A</v>
      </c>
      <c r="AA3335" s="132" t="e">
        <v>#N/A</v>
      </c>
      <c r="AB3335" s="132" t="e">
        <v>#N/A</v>
      </c>
      <c r="AC3335" s="132" t="e">
        <v>#N/A</v>
      </c>
      <c r="AD3335" s="132" t="e">
        <v>#N/A</v>
      </c>
      <c r="AE3335" s="132" t="e">
        <v>#N/A</v>
      </c>
      <c r="AF3335" s="132" t="e">
        <v>#N/A</v>
      </c>
    </row>
    <row r="3336" spans="1:32">
      <c r="A3336" s="129">
        <v>41374</v>
      </c>
      <c r="B3336" s="132">
        <v>462276</v>
      </c>
      <c r="C3336" s="132">
        <v>63978</v>
      </c>
      <c r="D3336" s="132">
        <v>210360</v>
      </c>
      <c r="E3336" s="132">
        <v>40045</v>
      </c>
      <c r="F3336" s="132">
        <v>69500</v>
      </c>
      <c r="G3336" s="132">
        <v>414003</v>
      </c>
      <c r="H3336" s="132">
        <v>5530</v>
      </c>
      <c r="I3336" s="132">
        <v>17520</v>
      </c>
      <c r="J3336" s="132">
        <v>16100</v>
      </c>
      <c r="K3336" s="132">
        <v>13220</v>
      </c>
      <c r="L3336" s="132">
        <v>15723</v>
      </c>
      <c r="M3336" s="132">
        <v>48273</v>
      </c>
      <c r="N3336" s="132">
        <v>462276</v>
      </c>
      <c r="R3336" s="132">
        <v>50800</v>
      </c>
      <c r="S3336" s="132">
        <v>2000</v>
      </c>
      <c r="T3336" s="132">
        <v>168815</v>
      </c>
      <c r="U3336" s="132">
        <v>83888</v>
      </c>
      <c r="V3336" s="132">
        <v>300</v>
      </c>
      <c r="W3336" s="132">
        <v>8400</v>
      </c>
      <c r="X3336" s="132">
        <v>20438</v>
      </c>
      <c r="Y3336" s="132">
        <v>13450</v>
      </c>
      <c r="Z3336" s="132">
        <v>0</v>
      </c>
      <c r="AA3336" s="132">
        <v>4800</v>
      </c>
      <c r="AB3336" s="132">
        <v>0</v>
      </c>
      <c r="AC3336" s="132">
        <v>0</v>
      </c>
      <c r="AD3336" s="132">
        <v>0</v>
      </c>
      <c r="AE3336" s="132">
        <v>0</v>
      </c>
      <c r="AF3336" s="132">
        <v>0</v>
      </c>
    </row>
    <row r="3337" spans="1:32">
      <c r="A3337" s="129">
        <v>41375</v>
      </c>
      <c r="B3337" s="132" t="e">
        <v>#N/A</v>
      </c>
      <c r="C3337" s="132" t="e">
        <v>#N/A</v>
      </c>
      <c r="D3337" s="132" t="e">
        <v>#N/A</v>
      </c>
      <c r="E3337" s="132" t="e">
        <v>#N/A</v>
      </c>
      <c r="F3337" s="132" t="e">
        <v>#N/A</v>
      </c>
      <c r="G3337" s="132" t="e">
        <v>#N/A</v>
      </c>
      <c r="H3337" s="132" t="e">
        <v>#N/A</v>
      </c>
      <c r="I3337" s="132" t="e">
        <v>#N/A</v>
      </c>
      <c r="J3337" s="132" t="e">
        <v>#N/A</v>
      </c>
      <c r="K3337" s="132" t="e">
        <v>#N/A</v>
      </c>
      <c r="L3337" s="132" t="e">
        <v>#N/A</v>
      </c>
      <c r="M3337" s="132" t="e">
        <v>#N/A</v>
      </c>
      <c r="N3337" s="132" t="e">
        <v>#N/A</v>
      </c>
      <c r="R3337" s="132" t="e">
        <v>#N/A</v>
      </c>
      <c r="S3337" s="132" t="e">
        <v>#N/A</v>
      </c>
      <c r="T3337" s="132" t="e">
        <v>#N/A</v>
      </c>
      <c r="U3337" s="132" t="e">
        <v>#N/A</v>
      </c>
      <c r="V3337" s="132" t="e">
        <v>#N/A</v>
      </c>
      <c r="W3337" s="132" t="e">
        <v>#N/A</v>
      </c>
      <c r="X3337" s="132" t="e">
        <v>#N/A</v>
      </c>
      <c r="Y3337" s="132" t="e">
        <v>#N/A</v>
      </c>
      <c r="Z3337" s="132" t="e">
        <v>#N/A</v>
      </c>
      <c r="AA3337" s="132" t="e">
        <v>#N/A</v>
      </c>
      <c r="AB3337" s="132" t="e">
        <v>#N/A</v>
      </c>
      <c r="AC3337" s="132" t="e">
        <v>#N/A</v>
      </c>
      <c r="AD3337" s="132" t="e">
        <v>#N/A</v>
      </c>
      <c r="AE3337" s="132" t="e">
        <v>#N/A</v>
      </c>
      <c r="AF3337" s="132" t="e">
        <v>#N/A</v>
      </c>
    </row>
    <row r="3338" spans="1:32">
      <c r="A3338" s="129">
        <v>41376</v>
      </c>
      <c r="B3338" s="132" t="e">
        <v>#N/A</v>
      </c>
      <c r="C3338" s="132" t="e">
        <v>#N/A</v>
      </c>
      <c r="D3338" s="132" t="e">
        <v>#N/A</v>
      </c>
      <c r="E3338" s="132" t="e">
        <v>#N/A</v>
      </c>
      <c r="F3338" s="132" t="e">
        <v>#N/A</v>
      </c>
      <c r="G3338" s="132" t="e">
        <v>#N/A</v>
      </c>
      <c r="H3338" s="132" t="e">
        <v>#N/A</v>
      </c>
      <c r="I3338" s="132" t="e">
        <v>#N/A</v>
      </c>
      <c r="J3338" s="132" t="e">
        <v>#N/A</v>
      </c>
      <c r="K3338" s="132" t="e">
        <v>#N/A</v>
      </c>
      <c r="L3338" s="132" t="e">
        <v>#N/A</v>
      </c>
      <c r="M3338" s="132" t="e">
        <v>#N/A</v>
      </c>
      <c r="N3338" s="132" t="e">
        <v>#N/A</v>
      </c>
      <c r="R3338" s="132" t="e">
        <v>#N/A</v>
      </c>
      <c r="S3338" s="132" t="e">
        <v>#N/A</v>
      </c>
      <c r="T3338" s="132" t="e">
        <v>#N/A</v>
      </c>
      <c r="U3338" s="132" t="e">
        <v>#N/A</v>
      </c>
      <c r="V3338" s="132" t="e">
        <v>#N/A</v>
      </c>
      <c r="W3338" s="132" t="e">
        <v>#N/A</v>
      </c>
      <c r="X3338" s="132" t="e">
        <v>#N/A</v>
      </c>
      <c r="Y3338" s="132" t="e">
        <v>#N/A</v>
      </c>
      <c r="Z3338" s="132" t="e">
        <v>#N/A</v>
      </c>
      <c r="AA3338" s="132" t="e">
        <v>#N/A</v>
      </c>
      <c r="AB3338" s="132" t="e">
        <v>#N/A</v>
      </c>
      <c r="AC3338" s="132" t="e">
        <v>#N/A</v>
      </c>
      <c r="AD3338" s="132" t="e">
        <v>#N/A</v>
      </c>
      <c r="AE3338" s="132" t="e">
        <v>#N/A</v>
      </c>
      <c r="AF3338" s="132" t="e">
        <v>#N/A</v>
      </c>
    </row>
    <row r="3339" spans="1:32">
      <c r="A3339" s="129">
        <v>41379</v>
      </c>
      <c r="B3339" s="132">
        <v>629900</v>
      </c>
      <c r="C3339" s="132">
        <v>74328</v>
      </c>
      <c r="D3339" s="132">
        <v>325659</v>
      </c>
      <c r="E3339" s="132">
        <v>42065</v>
      </c>
      <c r="F3339" s="132">
        <v>93500</v>
      </c>
      <c r="G3339" s="132">
        <v>574762</v>
      </c>
      <c r="H3339" s="132">
        <v>8860</v>
      </c>
      <c r="I3339" s="132">
        <v>19070</v>
      </c>
      <c r="J3339" s="132">
        <v>19100</v>
      </c>
      <c r="K3339" s="132">
        <v>16220</v>
      </c>
      <c r="L3339" s="132">
        <v>16223</v>
      </c>
      <c r="M3339" s="132">
        <v>55228</v>
      </c>
      <c r="N3339" s="132">
        <v>629900</v>
      </c>
      <c r="R3339" s="132">
        <v>90869</v>
      </c>
      <c r="S3339" s="132">
        <v>16000</v>
      </c>
      <c r="T3339" s="132">
        <v>200315</v>
      </c>
      <c r="U3339" s="132">
        <v>92518</v>
      </c>
      <c r="V3339" s="132">
        <v>300</v>
      </c>
      <c r="W3339" s="132">
        <v>8400</v>
      </c>
      <c r="X3339" s="132">
        <v>49003</v>
      </c>
      <c r="Y3339" s="132">
        <v>16450</v>
      </c>
      <c r="Z3339" s="132">
        <v>0</v>
      </c>
      <c r="AA3339" s="132">
        <v>4800</v>
      </c>
      <c r="AB3339" s="132">
        <v>0</v>
      </c>
      <c r="AC3339" s="132">
        <v>0</v>
      </c>
      <c r="AD3339" s="132">
        <v>7500</v>
      </c>
      <c r="AE3339" s="132">
        <v>0</v>
      </c>
      <c r="AF3339" s="132">
        <v>0</v>
      </c>
    </row>
    <row r="3340" spans="1:32">
      <c r="A3340" s="129">
        <v>41380</v>
      </c>
      <c r="B3340" s="132" t="e">
        <v>#N/A</v>
      </c>
      <c r="C3340" s="132" t="e">
        <v>#N/A</v>
      </c>
      <c r="D3340" s="132" t="e">
        <v>#N/A</v>
      </c>
      <c r="E3340" s="132" t="e">
        <v>#N/A</v>
      </c>
      <c r="F3340" s="132" t="e">
        <v>#N/A</v>
      </c>
      <c r="G3340" s="132" t="e">
        <v>#N/A</v>
      </c>
      <c r="H3340" s="132" t="e">
        <v>#N/A</v>
      </c>
      <c r="I3340" s="132" t="e">
        <v>#N/A</v>
      </c>
      <c r="J3340" s="132" t="e">
        <v>#N/A</v>
      </c>
      <c r="K3340" s="132" t="e">
        <v>#N/A</v>
      </c>
      <c r="L3340" s="132" t="e">
        <v>#N/A</v>
      </c>
      <c r="M3340" s="132" t="e">
        <v>#N/A</v>
      </c>
      <c r="N3340" s="132" t="e">
        <v>#N/A</v>
      </c>
      <c r="R3340" s="132" t="e">
        <v>#N/A</v>
      </c>
      <c r="S3340" s="132" t="e">
        <v>#N/A</v>
      </c>
      <c r="T3340" s="132" t="e">
        <v>#N/A</v>
      </c>
      <c r="U3340" s="132" t="e">
        <v>#N/A</v>
      </c>
      <c r="V3340" s="132" t="e">
        <v>#N/A</v>
      </c>
      <c r="W3340" s="132" t="e">
        <v>#N/A</v>
      </c>
      <c r="X3340" s="132" t="e">
        <v>#N/A</v>
      </c>
      <c r="Y3340" s="132" t="e">
        <v>#N/A</v>
      </c>
      <c r="Z3340" s="132" t="e">
        <v>#N/A</v>
      </c>
      <c r="AA3340" s="132" t="e">
        <v>#N/A</v>
      </c>
      <c r="AB3340" s="132" t="e">
        <v>#N/A</v>
      </c>
      <c r="AC3340" s="132" t="e">
        <v>#N/A</v>
      </c>
      <c r="AD3340" s="132" t="e">
        <v>#N/A</v>
      </c>
      <c r="AE3340" s="132" t="e">
        <v>#N/A</v>
      </c>
      <c r="AF3340" s="132" t="e">
        <v>#N/A</v>
      </c>
    </row>
    <row r="3341" spans="1:32">
      <c r="A3341" s="129">
        <v>41381</v>
      </c>
      <c r="B3341" s="132" t="e">
        <v>#N/A</v>
      </c>
      <c r="C3341" s="132" t="e">
        <v>#N/A</v>
      </c>
      <c r="D3341" s="132" t="e">
        <v>#N/A</v>
      </c>
      <c r="E3341" s="132" t="e">
        <v>#N/A</v>
      </c>
      <c r="F3341" s="132" t="e">
        <v>#N/A</v>
      </c>
      <c r="G3341" s="132" t="e">
        <v>#N/A</v>
      </c>
      <c r="H3341" s="132" t="e">
        <v>#N/A</v>
      </c>
      <c r="I3341" s="132" t="e">
        <v>#N/A</v>
      </c>
      <c r="J3341" s="132" t="e">
        <v>#N/A</v>
      </c>
      <c r="K3341" s="132" t="e">
        <v>#N/A</v>
      </c>
      <c r="L3341" s="132" t="e">
        <v>#N/A</v>
      </c>
      <c r="M3341" s="132" t="e">
        <v>#N/A</v>
      </c>
      <c r="N3341" s="132" t="e">
        <v>#N/A</v>
      </c>
      <c r="R3341" s="132" t="e">
        <v>#N/A</v>
      </c>
      <c r="S3341" s="132" t="e">
        <v>#N/A</v>
      </c>
      <c r="T3341" s="132" t="e">
        <v>#N/A</v>
      </c>
      <c r="U3341" s="132" t="e">
        <v>#N/A</v>
      </c>
      <c r="V3341" s="132" t="e">
        <v>#N/A</v>
      </c>
      <c r="W3341" s="132" t="e">
        <v>#N/A</v>
      </c>
      <c r="X3341" s="132" t="e">
        <v>#N/A</v>
      </c>
      <c r="Y3341" s="132" t="e">
        <v>#N/A</v>
      </c>
      <c r="Z3341" s="132" t="e">
        <v>#N/A</v>
      </c>
      <c r="AA3341" s="132" t="e">
        <v>#N/A</v>
      </c>
      <c r="AB3341" s="132" t="e">
        <v>#N/A</v>
      </c>
      <c r="AC3341" s="132" t="e">
        <v>#N/A</v>
      </c>
      <c r="AD3341" s="132" t="e">
        <v>#N/A</v>
      </c>
      <c r="AE3341" s="132" t="e">
        <v>#N/A</v>
      </c>
      <c r="AF3341" s="132" t="e">
        <v>#N/A</v>
      </c>
    </row>
    <row r="3342" spans="1:32">
      <c r="A3342" s="129">
        <v>41382</v>
      </c>
      <c r="B3342" s="132" t="e">
        <v>#N/A</v>
      </c>
      <c r="C3342" s="132" t="e">
        <v>#N/A</v>
      </c>
      <c r="D3342" s="132" t="e">
        <v>#N/A</v>
      </c>
      <c r="E3342" s="132" t="e">
        <v>#N/A</v>
      </c>
      <c r="F3342" s="132" t="e">
        <v>#N/A</v>
      </c>
      <c r="G3342" s="132" t="e">
        <v>#N/A</v>
      </c>
      <c r="H3342" s="132" t="e">
        <v>#N/A</v>
      </c>
      <c r="I3342" s="132" t="e">
        <v>#N/A</v>
      </c>
      <c r="J3342" s="132" t="e">
        <v>#N/A</v>
      </c>
      <c r="K3342" s="132" t="e">
        <v>#N/A</v>
      </c>
      <c r="L3342" s="132" t="e">
        <v>#N/A</v>
      </c>
      <c r="M3342" s="132" t="e">
        <v>#N/A</v>
      </c>
      <c r="N3342" s="132" t="e">
        <v>#N/A</v>
      </c>
      <c r="R3342" s="132" t="e">
        <v>#N/A</v>
      </c>
      <c r="S3342" s="132" t="e">
        <v>#N/A</v>
      </c>
      <c r="T3342" s="132" t="e">
        <v>#N/A</v>
      </c>
      <c r="U3342" s="132" t="e">
        <v>#N/A</v>
      </c>
      <c r="V3342" s="132" t="e">
        <v>#N/A</v>
      </c>
      <c r="W3342" s="132" t="e">
        <v>#N/A</v>
      </c>
      <c r="X3342" s="132" t="e">
        <v>#N/A</v>
      </c>
      <c r="Y3342" s="132" t="e">
        <v>#N/A</v>
      </c>
      <c r="Z3342" s="132" t="e">
        <v>#N/A</v>
      </c>
      <c r="AA3342" s="132" t="e">
        <v>#N/A</v>
      </c>
      <c r="AB3342" s="132" t="e">
        <v>#N/A</v>
      </c>
      <c r="AC3342" s="132" t="e">
        <v>#N/A</v>
      </c>
      <c r="AD3342" s="132" t="e">
        <v>#N/A</v>
      </c>
      <c r="AE3342" s="132" t="e">
        <v>#N/A</v>
      </c>
      <c r="AF3342" s="132" t="e">
        <v>#N/A</v>
      </c>
    </row>
    <row r="3343" spans="1:32">
      <c r="A3343" s="129">
        <v>41383</v>
      </c>
      <c r="B3343" s="132" t="e">
        <v>#N/A</v>
      </c>
      <c r="C3343" s="132" t="e">
        <v>#N/A</v>
      </c>
      <c r="D3343" s="132" t="e">
        <v>#N/A</v>
      </c>
      <c r="E3343" s="132" t="e">
        <v>#N/A</v>
      </c>
      <c r="F3343" s="132" t="e">
        <v>#N/A</v>
      </c>
      <c r="G3343" s="132" t="e">
        <v>#N/A</v>
      </c>
      <c r="H3343" s="132" t="e">
        <v>#N/A</v>
      </c>
      <c r="I3343" s="132" t="e">
        <v>#N/A</v>
      </c>
      <c r="J3343" s="132" t="e">
        <v>#N/A</v>
      </c>
      <c r="K3343" s="132" t="e">
        <v>#N/A</v>
      </c>
      <c r="L3343" s="132" t="e">
        <v>#N/A</v>
      </c>
      <c r="M3343" s="132" t="e">
        <v>#N/A</v>
      </c>
      <c r="N3343" s="132" t="e">
        <v>#N/A</v>
      </c>
      <c r="R3343" s="132" t="e">
        <v>#N/A</v>
      </c>
      <c r="S3343" s="132" t="e">
        <v>#N/A</v>
      </c>
      <c r="T3343" s="132" t="e">
        <v>#N/A</v>
      </c>
      <c r="U3343" s="132" t="e">
        <v>#N/A</v>
      </c>
      <c r="V3343" s="132" t="e">
        <v>#N/A</v>
      </c>
      <c r="W3343" s="132" t="e">
        <v>#N/A</v>
      </c>
      <c r="X3343" s="132" t="e">
        <v>#N/A</v>
      </c>
      <c r="Y3343" s="132" t="e">
        <v>#N/A</v>
      </c>
      <c r="Z3343" s="132" t="e">
        <v>#N/A</v>
      </c>
      <c r="AA3343" s="132" t="e">
        <v>#N/A</v>
      </c>
      <c r="AB3343" s="132" t="e">
        <v>#N/A</v>
      </c>
      <c r="AC3343" s="132" t="e">
        <v>#N/A</v>
      </c>
      <c r="AD3343" s="132" t="e">
        <v>#N/A</v>
      </c>
      <c r="AE3343" s="132" t="e">
        <v>#N/A</v>
      </c>
      <c r="AF3343" s="132" t="e">
        <v>#N/A</v>
      </c>
    </row>
    <row r="3344" spans="1:32">
      <c r="A3344" s="129">
        <v>41386</v>
      </c>
      <c r="B3344" s="132" t="e">
        <v>#N/A</v>
      </c>
      <c r="C3344" s="132" t="e">
        <v>#N/A</v>
      </c>
      <c r="D3344" s="132" t="e">
        <v>#N/A</v>
      </c>
      <c r="E3344" s="132" t="e">
        <v>#N/A</v>
      </c>
      <c r="F3344" s="132" t="e">
        <v>#N/A</v>
      </c>
      <c r="G3344" s="132" t="e">
        <v>#N/A</v>
      </c>
      <c r="H3344" s="132" t="e">
        <v>#N/A</v>
      </c>
      <c r="I3344" s="132" t="e">
        <v>#N/A</v>
      </c>
      <c r="J3344" s="132" t="e">
        <v>#N/A</v>
      </c>
      <c r="K3344" s="132" t="e">
        <v>#N/A</v>
      </c>
      <c r="L3344" s="132" t="e">
        <v>#N/A</v>
      </c>
      <c r="M3344" s="132" t="e">
        <v>#N/A</v>
      </c>
      <c r="N3344" s="132" t="e">
        <v>#N/A</v>
      </c>
      <c r="R3344" s="132" t="e">
        <v>#N/A</v>
      </c>
      <c r="S3344" s="132" t="e">
        <v>#N/A</v>
      </c>
      <c r="T3344" s="132" t="e">
        <v>#N/A</v>
      </c>
      <c r="U3344" s="132" t="e">
        <v>#N/A</v>
      </c>
      <c r="V3344" s="132" t="e">
        <v>#N/A</v>
      </c>
      <c r="W3344" s="132" t="e">
        <v>#N/A</v>
      </c>
      <c r="X3344" s="132" t="e">
        <v>#N/A</v>
      </c>
      <c r="Y3344" s="132" t="e">
        <v>#N/A</v>
      </c>
      <c r="Z3344" s="132" t="e">
        <v>#N/A</v>
      </c>
      <c r="AA3344" s="132" t="e">
        <v>#N/A</v>
      </c>
      <c r="AB3344" s="132" t="e">
        <v>#N/A</v>
      </c>
      <c r="AC3344" s="132" t="e">
        <v>#N/A</v>
      </c>
      <c r="AD3344" s="132" t="e">
        <v>#N/A</v>
      </c>
      <c r="AE3344" s="132" t="e">
        <v>#N/A</v>
      </c>
      <c r="AF3344" s="132" t="e">
        <v>#N/A</v>
      </c>
    </row>
    <row r="3345" spans="1:32">
      <c r="A3345" s="129">
        <v>41387</v>
      </c>
      <c r="B3345" s="132" t="e">
        <v>#N/A</v>
      </c>
      <c r="C3345" s="132" t="e">
        <v>#N/A</v>
      </c>
      <c r="D3345" s="132" t="e">
        <v>#N/A</v>
      </c>
      <c r="E3345" s="132" t="e">
        <v>#N/A</v>
      </c>
      <c r="F3345" s="132" t="e">
        <v>#N/A</v>
      </c>
      <c r="G3345" s="132" t="e">
        <v>#N/A</v>
      </c>
      <c r="H3345" s="132" t="e">
        <v>#N/A</v>
      </c>
      <c r="I3345" s="132" t="e">
        <v>#N/A</v>
      </c>
      <c r="J3345" s="132" t="e">
        <v>#N/A</v>
      </c>
      <c r="K3345" s="132" t="e">
        <v>#N/A</v>
      </c>
      <c r="L3345" s="132" t="e">
        <v>#N/A</v>
      </c>
      <c r="M3345" s="132" t="e">
        <v>#N/A</v>
      </c>
      <c r="N3345" s="132" t="e">
        <v>#N/A</v>
      </c>
      <c r="R3345" s="132" t="e">
        <v>#N/A</v>
      </c>
      <c r="S3345" s="132" t="e">
        <v>#N/A</v>
      </c>
      <c r="T3345" s="132" t="e">
        <v>#N/A</v>
      </c>
      <c r="U3345" s="132" t="e">
        <v>#N/A</v>
      </c>
      <c r="V3345" s="132" t="e">
        <v>#N/A</v>
      </c>
      <c r="W3345" s="132" t="e">
        <v>#N/A</v>
      </c>
      <c r="X3345" s="132" t="e">
        <v>#N/A</v>
      </c>
      <c r="Y3345" s="132" t="e">
        <v>#N/A</v>
      </c>
      <c r="Z3345" s="132" t="e">
        <v>#N/A</v>
      </c>
      <c r="AA3345" s="132" t="e">
        <v>#N/A</v>
      </c>
      <c r="AB3345" s="132" t="e">
        <v>#N/A</v>
      </c>
      <c r="AC3345" s="132" t="e">
        <v>#N/A</v>
      </c>
      <c r="AD3345" s="132" t="e">
        <v>#N/A</v>
      </c>
      <c r="AE3345" s="132" t="e">
        <v>#N/A</v>
      </c>
      <c r="AF3345" s="132" t="e">
        <v>#N/A</v>
      </c>
    </row>
    <row r="3346" spans="1:32">
      <c r="A3346" s="129">
        <v>41388</v>
      </c>
      <c r="B3346" s="132" t="e">
        <v>#N/A</v>
      </c>
      <c r="C3346" s="132" t="e">
        <v>#N/A</v>
      </c>
      <c r="D3346" s="132" t="e">
        <v>#N/A</v>
      </c>
      <c r="E3346" s="132" t="e">
        <v>#N/A</v>
      </c>
      <c r="F3346" s="132" t="e">
        <v>#N/A</v>
      </c>
      <c r="G3346" s="132" t="e">
        <v>#N/A</v>
      </c>
      <c r="H3346" s="132" t="e">
        <v>#N/A</v>
      </c>
      <c r="I3346" s="132" t="e">
        <v>#N/A</v>
      </c>
      <c r="J3346" s="132" t="e">
        <v>#N/A</v>
      </c>
      <c r="K3346" s="132" t="e">
        <v>#N/A</v>
      </c>
      <c r="L3346" s="132" t="e">
        <v>#N/A</v>
      </c>
      <c r="M3346" s="132" t="e">
        <v>#N/A</v>
      </c>
      <c r="N3346" s="132" t="e">
        <v>#N/A</v>
      </c>
      <c r="R3346" s="132" t="e">
        <v>#N/A</v>
      </c>
      <c r="S3346" s="132" t="e">
        <v>#N/A</v>
      </c>
      <c r="T3346" s="132" t="e">
        <v>#N/A</v>
      </c>
      <c r="U3346" s="132" t="e">
        <v>#N/A</v>
      </c>
      <c r="V3346" s="132" t="e">
        <v>#N/A</v>
      </c>
      <c r="W3346" s="132" t="e">
        <v>#N/A</v>
      </c>
      <c r="X3346" s="132" t="e">
        <v>#N/A</v>
      </c>
      <c r="Y3346" s="132" t="e">
        <v>#N/A</v>
      </c>
      <c r="Z3346" s="132" t="e">
        <v>#N/A</v>
      </c>
      <c r="AA3346" s="132" t="e">
        <v>#N/A</v>
      </c>
      <c r="AB3346" s="132" t="e">
        <v>#N/A</v>
      </c>
      <c r="AC3346" s="132" t="e">
        <v>#N/A</v>
      </c>
      <c r="AD3346" s="132" t="e">
        <v>#N/A</v>
      </c>
      <c r="AE3346" s="132" t="e">
        <v>#N/A</v>
      </c>
      <c r="AF3346" s="132" t="e">
        <v>#N/A</v>
      </c>
    </row>
    <row r="3347" spans="1:32">
      <c r="A3347" s="129">
        <v>41389</v>
      </c>
      <c r="B3347" s="132">
        <v>1083975</v>
      </c>
      <c r="C3347" s="132">
        <v>82156</v>
      </c>
      <c r="D3347" s="132">
        <v>523283</v>
      </c>
      <c r="E3347" s="132">
        <v>93942</v>
      </c>
      <c r="F3347" s="132">
        <v>196120</v>
      </c>
      <c r="G3347" s="132">
        <v>998601</v>
      </c>
      <c r="H3347" s="132">
        <v>26430</v>
      </c>
      <c r="I3347" s="132">
        <v>38889</v>
      </c>
      <c r="J3347" s="132">
        <v>56710</v>
      </c>
      <c r="K3347" s="132">
        <v>24670</v>
      </c>
      <c r="L3347" s="132">
        <v>4823</v>
      </c>
      <c r="M3347" s="132">
        <v>85374</v>
      </c>
      <c r="N3347" s="132">
        <v>1083975</v>
      </c>
      <c r="R3347" s="132">
        <v>173999</v>
      </c>
      <c r="S3347" s="132">
        <v>51100</v>
      </c>
      <c r="T3347" s="132">
        <v>310315</v>
      </c>
      <c r="U3347" s="132">
        <v>113200</v>
      </c>
      <c r="V3347" s="132">
        <v>11250</v>
      </c>
      <c r="W3347" s="132">
        <v>8400</v>
      </c>
      <c r="X3347" s="132">
        <v>53249</v>
      </c>
      <c r="Y3347" s="132">
        <v>16950</v>
      </c>
      <c r="Z3347" s="132">
        <v>9173</v>
      </c>
      <c r="AA3347" s="132">
        <v>4800</v>
      </c>
      <c r="AB3347" s="132">
        <v>0</v>
      </c>
      <c r="AC3347" s="132">
        <v>0</v>
      </c>
      <c r="AD3347" s="132">
        <v>7500</v>
      </c>
      <c r="AE3347" s="132">
        <v>1973</v>
      </c>
      <c r="AF3347" s="132">
        <v>0</v>
      </c>
    </row>
    <row r="3348" spans="1:32">
      <c r="A3348" s="129">
        <v>41390</v>
      </c>
      <c r="B3348" s="132" t="e">
        <v>#N/A</v>
      </c>
      <c r="C3348" s="132" t="e">
        <v>#N/A</v>
      </c>
      <c r="D3348" s="132" t="e">
        <v>#N/A</v>
      </c>
      <c r="E3348" s="132" t="e">
        <v>#N/A</v>
      </c>
      <c r="F3348" s="132" t="e">
        <v>#N/A</v>
      </c>
      <c r="G3348" s="132" t="e">
        <v>#N/A</v>
      </c>
      <c r="H3348" s="132" t="e">
        <v>#N/A</v>
      </c>
      <c r="I3348" s="132" t="e">
        <v>#N/A</v>
      </c>
      <c r="J3348" s="132" t="e">
        <v>#N/A</v>
      </c>
      <c r="K3348" s="132" t="e">
        <v>#N/A</v>
      </c>
      <c r="L3348" s="132" t="e">
        <v>#N/A</v>
      </c>
      <c r="M3348" s="132" t="e">
        <v>#N/A</v>
      </c>
      <c r="N3348" s="132" t="e">
        <v>#N/A</v>
      </c>
      <c r="R3348" s="132" t="e">
        <v>#N/A</v>
      </c>
      <c r="S3348" s="132" t="e">
        <v>#N/A</v>
      </c>
      <c r="T3348" s="132" t="e">
        <v>#N/A</v>
      </c>
      <c r="U3348" s="132" t="e">
        <v>#N/A</v>
      </c>
      <c r="V3348" s="132" t="e">
        <v>#N/A</v>
      </c>
      <c r="W3348" s="132" t="e">
        <v>#N/A</v>
      </c>
      <c r="X3348" s="132" t="e">
        <v>#N/A</v>
      </c>
      <c r="Y3348" s="132" t="e">
        <v>#N/A</v>
      </c>
      <c r="Z3348" s="132" t="e">
        <v>#N/A</v>
      </c>
      <c r="AA3348" s="132" t="e">
        <v>#N/A</v>
      </c>
      <c r="AB3348" s="132" t="e">
        <v>#N/A</v>
      </c>
      <c r="AC3348" s="132" t="e">
        <v>#N/A</v>
      </c>
      <c r="AD3348" s="132" t="e">
        <v>#N/A</v>
      </c>
      <c r="AE3348" s="132" t="e">
        <v>#N/A</v>
      </c>
      <c r="AF3348" s="132" t="e">
        <v>#N/A</v>
      </c>
    </row>
    <row r="3349" spans="1:32">
      <c r="A3349" s="129">
        <v>41393</v>
      </c>
      <c r="B3349" s="132" t="e">
        <v>#N/A</v>
      </c>
      <c r="C3349" s="132" t="e">
        <v>#N/A</v>
      </c>
      <c r="D3349" s="132" t="e">
        <v>#N/A</v>
      </c>
      <c r="E3349" s="132" t="e">
        <v>#N/A</v>
      </c>
      <c r="F3349" s="132" t="e">
        <v>#N/A</v>
      </c>
      <c r="G3349" s="132" t="e">
        <v>#N/A</v>
      </c>
      <c r="H3349" s="132" t="e">
        <v>#N/A</v>
      </c>
      <c r="I3349" s="132" t="e">
        <v>#N/A</v>
      </c>
      <c r="J3349" s="132" t="e">
        <v>#N/A</v>
      </c>
      <c r="K3349" s="132" t="e">
        <v>#N/A</v>
      </c>
      <c r="L3349" s="132" t="e">
        <v>#N/A</v>
      </c>
      <c r="M3349" s="132" t="e">
        <v>#N/A</v>
      </c>
      <c r="N3349" s="132" t="e">
        <v>#N/A</v>
      </c>
      <c r="R3349" s="132" t="e">
        <v>#N/A</v>
      </c>
      <c r="S3349" s="132" t="e">
        <v>#N/A</v>
      </c>
      <c r="T3349" s="132" t="e">
        <v>#N/A</v>
      </c>
      <c r="U3349" s="132" t="e">
        <v>#N/A</v>
      </c>
      <c r="V3349" s="132" t="e">
        <v>#N/A</v>
      </c>
      <c r="W3349" s="132" t="e">
        <v>#N/A</v>
      </c>
      <c r="X3349" s="132" t="e">
        <v>#N/A</v>
      </c>
      <c r="Y3349" s="132" t="e">
        <v>#N/A</v>
      </c>
      <c r="Z3349" s="132" t="e">
        <v>#N/A</v>
      </c>
      <c r="AA3349" s="132" t="e">
        <v>#N/A</v>
      </c>
      <c r="AB3349" s="132" t="e">
        <v>#N/A</v>
      </c>
      <c r="AC3349" s="132" t="e">
        <v>#N/A</v>
      </c>
      <c r="AD3349" s="132" t="e">
        <v>#N/A</v>
      </c>
      <c r="AE3349" s="132" t="e">
        <v>#N/A</v>
      </c>
      <c r="AF3349" s="132" t="e">
        <v>#N/A</v>
      </c>
    </row>
    <row r="3350" spans="1:32">
      <c r="A3350" s="129">
        <v>41394</v>
      </c>
      <c r="B3350" s="132">
        <v>1292371</v>
      </c>
      <c r="C3350" s="132">
        <v>90706</v>
      </c>
      <c r="D3350" s="132">
        <v>618048</v>
      </c>
      <c r="E3350" s="132">
        <v>116027</v>
      </c>
      <c r="F3350" s="132">
        <v>222920</v>
      </c>
      <c r="G3350" s="132">
        <v>1179210</v>
      </c>
      <c r="H3350" s="132">
        <v>37377</v>
      </c>
      <c r="I3350" s="132">
        <v>40409</v>
      </c>
      <c r="J3350" s="132">
        <v>80720</v>
      </c>
      <c r="K3350" s="132">
        <v>28469</v>
      </c>
      <c r="L3350" s="132">
        <v>4823</v>
      </c>
      <c r="M3350" s="132">
        <v>113161</v>
      </c>
      <c r="N3350" s="132">
        <v>1292371</v>
      </c>
      <c r="R3350" s="132">
        <v>189999</v>
      </c>
      <c r="S3350" s="132">
        <v>51100</v>
      </c>
      <c r="T3350" s="132">
        <v>355042</v>
      </c>
      <c r="U3350" s="132">
        <v>113200</v>
      </c>
      <c r="V3350" s="132">
        <v>11250</v>
      </c>
      <c r="W3350" s="132">
        <v>8400</v>
      </c>
      <c r="X3350" s="132">
        <v>54549</v>
      </c>
      <c r="Y3350" s="132">
        <v>32850</v>
      </c>
      <c r="Z3350" s="132">
        <v>9173</v>
      </c>
      <c r="AA3350" s="132">
        <v>22640</v>
      </c>
      <c r="AB3350" s="132">
        <v>0</v>
      </c>
      <c r="AC3350" s="132">
        <v>0</v>
      </c>
      <c r="AD3350" s="132">
        <v>7500</v>
      </c>
      <c r="AE3350" s="132">
        <v>19973</v>
      </c>
      <c r="AF3350" s="132">
        <v>0</v>
      </c>
    </row>
    <row r="3351" spans="1:32">
      <c r="A3351" s="129">
        <v>41395</v>
      </c>
      <c r="B3351" s="132" t="e">
        <v>#N/A</v>
      </c>
      <c r="C3351" s="132" t="e">
        <v>#N/A</v>
      </c>
      <c r="D3351" s="132" t="e">
        <v>#N/A</v>
      </c>
      <c r="E3351" s="132" t="e">
        <v>#N/A</v>
      </c>
      <c r="F3351" s="132" t="e">
        <v>#N/A</v>
      </c>
      <c r="G3351" s="132" t="e">
        <v>#N/A</v>
      </c>
      <c r="H3351" s="132" t="e">
        <v>#N/A</v>
      </c>
      <c r="I3351" s="132" t="e">
        <v>#N/A</v>
      </c>
      <c r="J3351" s="132" t="e">
        <v>#N/A</v>
      </c>
      <c r="K3351" s="132" t="e">
        <v>#N/A</v>
      </c>
      <c r="L3351" s="132" t="e">
        <v>#N/A</v>
      </c>
      <c r="M3351" s="132" t="e">
        <v>#N/A</v>
      </c>
      <c r="N3351" s="132" t="e">
        <v>#N/A</v>
      </c>
      <c r="R3351" s="132" t="e">
        <v>#N/A</v>
      </c>
      <c r="S3351" s="132" t="e">
        <v>#N/A</v>
      </c>
      <c r="T3351" s="132" t="e">
        <v>#N/A</v>
      </c>
      <c r="U3351" s="132" t="e">
        <v>#N/A</v>
      </c>
      <c r="V3351" s="132" t="e">
        <v>#N/A</v>
      </c>
      <c r="W3351" s="132" t="e">
        <v>#N/A</v>
      </c>
      <c r="X3351" s="132" t="e">
        <v>#N/A</v>
      </c>
      <c r="Y3351" s="132" t="e">
        <v>#N/A</v>
      </c>
      <c r="Z3351" s="132" t="e">
        <v>#N/A</v>
      </c>
      <c r="AA3351" s="132" t="e">
        <v>#N/A</v>
      </c>
      <c r="AB3351" s="132" t="e">
        <v>#N/A</v>
      </c>
      <c r="AC3351" s="132" t="e">
        <v>#N/A</v>
      </c>
      <c r="AD3351" s="132" t="e">
        <v>#N/A</v>
      </c>
      <c r="AE3351" s="132" t="e">
        <v>#N/A</v>
      </c>
      <c r="AF3351" s="132" t="e">
        <v>#N/A</v>
      </c>
    </row>
    <row r="3352" spans="1:32">
      <c r="A3352" s="129">
        <v>41396</v>
      </c>
      <c r="B3352" s="132" t="e">
        <v>#N/A</v>
      </c>
      <c r="C3352" s="132" t="e">
        <v>#N/A</v>
      </c>
      <c r="D3352" s="132" t="e">
        <v>#N/A</v>
      </c>
      <c r="E3352" s="132" t="e">
        <v>#N/A</v>
      </c>
      <c r="F3352" s="132" t="e">
        <v>#N/A</v>
      </c>
      <c r="G3352" s="132" t="e">
        <v>#N/A</v>
      </c>
      <c r="H3352" s="132" t="e">
        <v>#N/A</v>
      </c>
      <c r="I3352" s="132" t="e">
        <v>#N/A</v>
      </c>
      <c r="J3352" s="132" t="e">
        <v>#N/A</v>
      </c>
      <c r="K3352" s="132" t="e">
        <v>#N/A</v>
      </c>
      <c r="L3352" s="132" t="e">
        <v>#N/A</v>
      </c>
      <c r="M3352" s="132" t="e">
        <v>#N/A</v>
      </c>
      <c r="N3352" s="132" t="e">
        <v>#N/A</v>
      </c>
      <c r="R3352" s="132" t="e">
        <v>#N/A</v>
      </c>
      <c r="S3352" s="132" t="e">
        <v>#N/A</v>
      </c>
      <c r="T3352" s="132" t="e">
        <v>#N/A</v>
      </c>
      <c r="U3352" s="132" t="e">
        <v>#N/A</v>
      </c>
      <c r="V3352" s="132" t="e">
        <v>#N/A</v>
      </c>
      <c r="W3352" s="132" t="e">
        <v>#N/A</v>
      </c>
      <c r="X3352" s="132" t="e">
        <v>#N/A</v>
      </c>
      <c r="Y3352" s="132" t="e">
        <v>#N/A</v>
      </c>
      <c r="Z3352" s="132" t="e">
        <v>#N/A</v>
      </c>
      <c r="AA3352" s="132" t="e">
        <v>#N/A</v>
      </c>
      <c r="AB3352" s="132" t="e">
        <v>#N/A</v>
      </c>
      <c r="AC3352" s="132" t="e">
        <v>#N/A</v>
      </c>
      <c r="AD3352" s="132" t="e">
        <v>#N/A</v>
      </c>
      <c r="AE3352" s="132" t="e">
        <v>#N/A</v>
      </c>
      <c r="AF3352" s="132" t="e">
        <v>#N/A</v>
      </c>
    </row>
    <row r="3353" spans="1:32">
      <c r="A3353" s="129">
        <v>41397</v>
      </c>
      <c r="B3353" s="132" t="e">
        <v>#N/A</v>
      </c>
      <c r="C3353" s="132" t="e">
        <v>#N/A</v>
      </c>
      <c r="D3353" s="132" t="e">
        <v>#N/A</v>
      </c>
      <c r="E3353" s="132" t="e">
        <v>#N/A</v>
      </c>
      <c r="F3353" s="132" t="e">
        <v>#N/A</v>
      </c>
      <c r="G3353" s="132" t="e">
        <v>#N/A</v>
      </c>
      <c r="H3353" s="132" t="e">
        <v>#N/A</v>
      </c>
      <c r="I3353" s="132" t="e">
        <v>#N/A</v>
      </c>
      <c r="J3353" s="132" t="e">
        <v>#N/A</v>
      </c>
      <c r="K3353" s="132" t="e">
        <v>#N/A</v>
      </c>
      <c r="L3353" s="132" t="e">
        <v>#N/A</v>
      </c>
      <c r="M3353" s="132" t="e">
        <v>#N/A</v>
      </c>
      <c r="N3353" s="132" t="e">
        <v>#N/A</v>
      </c>
      <c r="R3353" s="132" t="e">
        <v>#N/A</v>
      </c>
      <c r="S3353" s="132" t="e">
        <v>#N/A</v>
      </c>
      <c r="T3353" s="132" t="e">
        <v>#N/A</v>
      </c>
      <c r="U3353" s="132" t="e">
        <v>#N/A</v>
      </c>
      <c r="V3353" s="132" t="e">
        <v>#N/A</v>
      </c>
      <c r="W3353" s="132" t="e">
        <v>#N/A</v>
      </c>
      <c r="X3353" s="132" t="e">
        <v>#N/A</v>
      </c>
      <c r="Y3353" s="132" t="e">
        <v>#N/A</v>
      </c>
      <c r="Z3353" s="132" t="e">
        <v>#N/A</v>
      </c>
      <c r="AA3353" s="132" t="e">
        <v>#N/A</v>
      </c>
      <c r="AB3353" s="132" t="e">
        <v>#N/A</v>
      </c>
      <c r="AC3353" s="132" t="e">
        <v>#N/A</v>
      </c>
      <c r="AD3353" s="132" t="e">
        <v>#N/A</v>
      </c>
      <c r="AE3353" s="132" t="e">
        <v>#N/A</v>
      </c>
      <c r="AF3353" s="132" t="e">
        <v>#N/A</v>
      </c>
    </row>
    <row r="3354" spans="1:32">
      <c r="A3354" s="129">
        <v>41400</v>
      </c>
      <c r="B3354" s="132" t="e">
        <v>#N/A</v>
      </c>
      <c r="C3354" s="132" t="e">
        <v>#N/A</v>
      </c>
      <c r="D3354" s="132" t="e">
        <v>#N/A</v>
      </c>
      <c r="E3354" s="132" t="e">
        <v>#N/A</v>
      </c>
      <c r="F3354" s="132" t="e">
        <v>#N/A</v>
      </c>
      <c r="G3354" s="132" t="e">
        <v>#N/A</v>
      </c>
      <c r="H3354" s="132" t="e">
        <v>#N/A</v>
      </c>
      <c r="I3354" s="132" t="e">
        <v>#N/A</v>
      </c>
      <c r="J3354" s="132" t="e">
        <v>#N/A</v>
      </c>
      <c r="K3354" s="132" t="e">
        <v>#N/A</v>
      </c>
      <c r="L3354" s="132" t="e">
        <v>#N/A</v>
      </c>
      <c r="M3354" s="132" t="e">
        <v>#N/A</v>
      </c>
      <c r="N3354" s="132" t="e">
        <v>#N/A</v>
      </c>
      <c r="R3354" s="132" t="e">
        <v>#N/A</v>
      </c>
      <c r="S3354" s="132" t="e">
        <v>#N/A</v>
      </c>
      <c r="T3354" s="132" t="e">
        <v>#N/A</v>
      </c>
      <c r="U3354" s="132" t="e">
        <v>#N/A</v>
      </c>
      <c r="V3354" s="132" t="e">
        <v>#N/A</v>
      </c>
      <c r="W3354" s="132" t="e">
        <v>#N/A</v>
      </c>
      <c r="X3354" s="132" t="e">
        <v>#N/A</v>
      </c>
      <c r="Y3354" s="132" t="e">
        <v>#N/A</v>
      </c>
      <c r="Z3354" s="132" t="e">
        <v>#N/A</v>
      </c>
      <c r="AA3354" s="132" t="e">
        <v>#N/A</v>
      </c>
      <c r="AB3354" s="132" t="e">
        <v>#N/A</v>
      </c>
      <c r="AC3354" s="132" t="e">
        <v>#N/A</v>
      </c>
      <c r="AD3354" s="132" t="e">
        <v>#N/A</v>
      </c>
      <c r="AE3354" s="132" t="e">
        <v>#N/A</v>
      </c>
      <c r="AF3354" s="132" t="e">
        <v>#N/A</v>
      </c>
    </row>
    <row r="3355" spans="1:32">
      <c r="A3355" s="129">
        <v>41401</v>
      </c>
      <c r="B3355" s="132" t="e">
        <v>#N/A</v>
      </c>
      <c r="C3355" s="132" t="e">
        <v>#N/A</v>
      </c>
      <c r="D3355" s="132" t="e">
        <v>#N/A</v>
      </c>
      <c r="E3355" s="132" t="e">
        <v>#N/A</v>
      </c>
      <c r="F3355" s="132" t="e">
        <v>#N/A</v>
      </c>
      <c r="G3355" s="132" t="e">
        <v>#N/A</v>
      </c>
      <c r="H3355" s="132" t="e">
        <v>#N/A</v>
      </c>
      <c r="I3355" s="132" t="e">
        <v>#N/A</v>
      </c>
      <c r="J3355" s="132" t="e">
        <v>#N/A</v>
      </c>
      <c r="K3355" s="132" t="e">
        <v>#N/A</v>
      </c>
      <c r="L3355" s="132" t="e">
        <v>#N/A</v>
      </c>
      <c r="M3355" s="132" t="e">
        <v>#N/A</v>
      </c>
      <c r="N3355" s="132" t="e">
        <v>#N/A</v>
      </c>
      <c r="R3355" s="132" t="e">
        <v>#N/A</v>
      </c>
      <c r="S3355" s="132" t="e">
        <v>#N/A</v>
      </c>
      <c r="T3355" s="132" t="e">
        <v>#N/A</v>
      </c>
      <c r="U3355" s="132" t="e">
        <v>#N/A</v>
      </c>
      <c r="V3355" s="132" t="e">
        <v>#N/A</v>
      </c>
      <c r="W3355" s="132" t="e">
        <v>#N/A</v>
      </c>
      <c r="X3355" s="132" t="e">
        <v>#N/A</v>
      </c>
      <c r="Y3355" s="132" t="e">
        <v>#N/A</v>
      </c>
      <c r="Z3355" s="132" t="e">
        <v>#N/A</v>
      </c>
      <c r="AA3355" s="132" t="e">
        <v>#N/A</v>
      </c>
      <c r="AB3355" s="132" t="e">
        <v>#N/A</v>
      </c>
      <c r="AC3355" s="132" t="e">
        <v>#N/A</v>
      </c>
      <c r="AD3355" s="132" t="e">
        <v>#N/A</v>
      </c>
      <c r="AE3355" s="132" t="e">
        <v>#N/A</v>
      </c>
      <c r="AF3355" s="132" t="e">
        <v>#N/A</v>
      </c>
    </row>
    <row r="3356" spans="1:32">
      <c r="A3356" s="129">
        <v>41402</v>
      </c>
      <c r="B3356" s="132" t="e">
        <v>#N/A</v>
      </c>
      <c r="C3356" s="132" t="e">
        <v>#N/A</v>
      </c>
      <c r="D3356" s="132" t="e">
        <v>#N/A</v>
      </c>
      <c r="E3356" s="132" t="e">
        <v>#N/A</v>
      </c>
      <c r="F3356" s="132" t="e">
        <v>#N/A</v>
      </c>
      <c r="G3356" s="132" t="e">
        <v>#N/A</v>
      </c>
      <c r="H3356" s="132" t="e">
        <v>#N/A</v>
      </c>
      <c r="I3356" s="132" t="e">
        <v>#N/A</v>
      </c>
      <c r="J3356" s="132" t="e">
        <v>#N/A</v>
      </c>
      <c r="K3356" s="132" t="e">
        <v>#N/A</v>
      </c>
      <c r="L3356" s="132" t="e">
        <v>#N/A</v>
      </c>
      <c r="M3356" s="132" t="e">
        <v>#N/A</v>
      </c>
      <c r="N3356" s="132" t="e">
        <v>#N/A</v>
      </c>
      <c r="R3356" s="132" t="e">
        <v>#N/A</v>
      </c>
      <c r="S3356" s="132" t="e">
        <v>#N/A</v>
      </c>
      <c r="T3356" s="132" t="e">
        <v>#N/A</v>
      </c>
      <c r="U3356" s="132" t="e">
        <v>#N/A</v>
      </c>
      <c r="V3356" s="132" t="e">
        <v>#N/A</v>
      </c>
      <c r="W3356" s="132" t="e">
        <v>#N/A</v>
      </c>
      <c r="X3356" s="132" t="e">
        <v>#N/A</v>
      </c>
      <c r="Y3356" s="132" t="e">
        <v>#N/A</v>
      </c>
      <c r="Z3356" s="132" t="e">
        <v>#N/A</v>
      </c>
      <c r="AA3356" s="132" t="e">
        <v>#N/A</v>
      </c>
      <c r="AB3356" s="132" t="e">
        <v>#N/A</v>
      </c>
      <c r="AC3356" s="132" t="e">
        <v>#N/A</v>
      </c>
      <c r="AD3356" s="132" t="e">
        <v>#N/A</v>
      </c>
      <c r="AE3356" s="132" t="e">
        <v>#N/A</v>
      </c>
      <c r="AF3356" s="132" t="e">
        <v>#N/A</v>
      </c>
    </row>
    <row r="3357" spans="1:32">
      <c r="A3357" s="129">
        <v>41403</v>
      </c>
      <c r="B3357" s="132" t="e">
        <v>#N/A</v>
      </c>
      <c r="C3357" s="132" t="e">
        <v>#N/A</v>
      </c>
      <c r="D3357" s="132" t="e">
        <v>#N/A</v>
      </c>
      <c r="E3357" s="132" t="e">
        <v>#N/A</v>
      </c>
      <c r="F3357" s="132" t="e">
        <v>#N/A</v>
      </c>
      <c r="G3357" s="132" t="e">
        <v>#N/A</v>
      </c>
      <c r="H3357" s="132" t="e">
        <v>#N/A</v>
      </c>
      <c r="I3357" s="132" t="e">
        <v>#N/A</v>
      </c>
      <c r="J3357" s="132" t="e">
        <v>#N/A</v>
      </c>
      <c r="K3357" s="132" t="e">
        <v>#N/A</v>
      </c>
      <c r="L3357" s="132" t="e">
        <v>#N/A</v>
      </c>
      <c r="M3357" s="132" t="e">
        <v>#N/A</v>
      </c>
      <c r="N3357" s="132" t="e">
        <v>#N/A</v>
      </c>
      <c r="R3357" s="132" t="e">
        <v>#N/A</v>
      </c>
      <c r="S3357" s="132" t="e">
        <v>#N/A</v>
      </c>
      <c r="T3357" s="132" t="e">
        <v>#N/A</v>
      </c>
      <c r="U3357" s="132" t="e">
        <v>#N/A</v>
      </c>
      <c r="V3357" s="132" t="e">
        <v>#N/A</v>
      </c>
      <c r="W3357" s="132" t="e">
        <v>#N/A</v>
      </c>
      <c r="X3357" s="132" t="e">
        <v>#N/A</v>
      </c>
      <c r="Y3357" s="132" t="e">
        <v>#N/A</v>
      </c>
      <c r="Z3357" s="132" t="e">
        <v>#N/A</v>
      </c>
      <c r="AA3357" s="132" t="e">
        <v>#N/A</v>
      </c>
      <c r="AB3357" s="132" t="e">
        <v>#N/A</v>
      </c>
      <c r="AC3357" s="132" t="e">
        <v>#N/A</v>
      </c>
      <c r="AD3357" s="132" t="e">
        <v>#N/A</v>
      </c>
      <c r="AE3357" s="132" t="e">
        <v>#N/A</v>
      </c>
      <c r="AF3357" s="132" t="e">
        <v>#N/A</v>
      </c>
    </row>
    <row r="3358" spans="1:32">
      <c r="A3358" s="129">
        <v>41404</v>
      </c>
      <c r="B3358" s="132">
        <v>377193</v>
      </c>
      <c r="C3358" s="132">
        <v>19141</v>
      </c>
      <c r="D3358" s="132">
        <v>177112</v>
      </c>
      <c r="E3358" s="132">
        <v>25385</v>
      </c>
      <c r="F3358" s="132">
        <v>70670</v>
      </c>
      <c r="G3358" s="132">
        <v>317298</v>
      </c>
      <c r="H3358" s="132">
        <v>33330</v>
      </c>
      <c r="I3358" s="132">
        <v>20665</v>
      </c>
      <c r="J3358" s="132">
        <v>21825</v>
      </c>
      <c r="K3358" s="132">
        <v>1765</v>
      </c>
      <c r="L3358" s="132">
        <v>0</v>
      </c>
      <c r="M3358" s="132">
        <v>59895</v>
      </c>
      <c r="N3358" s="132">
        <v>377193</v>
      </c>
      <c r="R3358" s="132">
        <v>54000</v>
      </c>
      <c r="S3358" s="132">
        <v>6000</v>
      </c>
      <c r="T3358" s="132">
        <v>103020</v>
      </c>
      <c r="U3358" s="132">
        <v>45820</v>
      </c>
      <c r="V3358" s="132">
        <v>14000</v>
      </c>
      <c r="W3358" s="132">
        <v>1200</v>
      </c>
      <c r="X3358" s="132">
        <v>20506</v>
      </c>
      <c r="Y3358" s="132">
        <v>5000</v>
      </c>
      <c r="Z3358" s="132">
        <v>10812</v>
      </c>
      <c r="AA3358" s="132">
        <v>0</v>
      </c>
      <c r="AB3358" s="132">
        <v>0</v>
      </c>
      <c r="AC3358" s="132">
        <v>0</v>
      </c>
      <c r="AD3358" s="132">
        <v>0</v>
      </c>
      <c r="AE3358" s="132">
        <v>0</v>
      </c>
      <c r="AF3358" s="132">
        <v>0</v>
      </c>
    </row>
    <row r="3359" spans="1:32">
      <c r="A3359" s="129">
        <v>41407</v>
      </c>
      <c r="B3359" s="132" t="e">
        <v>#N/A</v>
      </c>
      <c r="C3359" s="132" t="e">
        <v>#N/A</v>
      </c>
      <c r="D3359" s="132" t="e">
        <v>#N/A</v>
      </c>
      <c r="E3359" s="132" t="e">
        <v>#N/A</v>
      </c>
      <c r="F3359" s="132" t="e">
        <v>#N/A</v>
      </c>
      <c r="G3359" s="132" t="e">
        <v>#N/A</v>
      </c>
      <c r="H3359" s="132" t="e">
        <v>#N/A</v>
      </c>
      <c r="I3359" s="132" t="e">
        <v>#N/A</v>
      </c>
      <c r="J3359" s="132" t="e">
        <v>#N/A</v>
      </c>
      <c r="K3359" s="132" t="e">
        <v>#N/A</v>
      </c>
      <c r="L3359" s="132" t="e">
        <v>#N/A</v>
      </c>
      <c r="M3359" s="132" t="e">
        <v>#N/A</v>
      </c>
      <c r="N3359" s="132" t="e">
        <v>#N/A</v>
      </c>
      <c r="R3359" s="132" t="e">
        <v>#N/A</v>
      </c>
      <c r="S3359" s="132" t="e">
        <v>#N/A</v>
      </c>
      <c r="T3359" s="132" t="e">
        <v>#N/A</v>
      </c>
      <c r="U3359" s="132" t="e">
        <v>#N/A</v>
      </c>
      <c r="V3359" s="132" t="e">
        <v>#N/A</v>
      </c>
      <c r="W3359" s="132" t="e">
        <v>#N/A</v>
      </c>
      <c r="X3359" s="132" t="e">
        <v>#N/A</v>
      </c>
      <c r="Y3359" s="132" t="e">
        <v>#N/A</v>
      </c>
      <c r="Z3359" s="132" t="e">
        <v>#N/A</v>
      </c>
      <c r="AA3359" s="132" t="e">
        <v>#N/A</v>
      </c>
      <c r="AB3359" s="132" t="e">
        <v>#N/A</v>
      </c>
      <c r="AC3359" s="132" t="e">
        <v>#N/A</v>
      </c>
      <c r="AD3359" s="132" t="e">
        <v>#N/A</v>
      </c>
      <c r="AE3359" s="132" t="e">
        <v>#N/A</v>
      </c>
      <c r="AF3359" s="132" t="e">
        <v>#N/A</v>
      </c>
    </row>
    <row r="3360" spans="1:32">
      <c r="A3360" s="129">
        <v>41408</v>
      </c>
      <c r="B3360" s="132" t="e">
        <v>#N/A</v>
      </c>
      <c r="C3360" s="132" t="e">
        <v>#N/A</v>
      </c>
      <c r="D3360" s="132" t="e">
        <v>#N/A</v>
      </c>
      <c r="E3360" s="132" t="e">
        <v>#N/A</v>
      </c>
      <c r="F3360" s="132" t="e">
        <v>#N/A</v>
      </c>
      <c r="G3360" s="132" t="e">
        <v>#N/A</v>
      </c>
      <c r="H3360" s="132" t="e">
        <v>#N/A</v>
      </c>
      <c r="I3360" s="132" t="e">
        <v>#N/A</v>
      </c>
      <c r="J3360" s="132" t="e">
        <v>#N/A</v>
      </c>
      <c r="K3360" s="132" t="e">
        <v>#N/A</v>
      </c>
      <c r="L3360" s="132" t="e">
        <v>#N/A</v>
      </c>
      <c r="M3360" s="132" t="e">
        <v>#N/A</v>
      </c>
      <c r="N3360" s="132" t="e">
        <v>#N/A</v>
      </c>
      <c r="R3360" s="132" t="e">
        <v>#N/A</v>
      </c>
      <c r="S3360" s="132" t="e">
        <v>#N/A</v>
      </c>
      <c r="T3360" s="132" t="e">
        <v>#N/A</v>
      </c>
      <c r="U3360" s="132" t="e">
        <v>#N/A</v>
      </c>
      <c r="V3360" s="132" t="e">
        <v>#N/A</v>
      </c>
      <c r="W3360" s="132" t="e">
        <v>#N/A</v>
      </c>
      <c r="X3360" s="132" t="e">
        <v>#N/A</v>
      </c>
      <c r="Y3360" s="132" t="e">
        <v>#N/A</v>
      </c>
      <c r="Z3360" s="132" t="e">
        <v>#N/A</v>
      </c>
      <c r="AA3360" s="132" t="e">
        <v>#N/A</v>
      </c>
      <c r="AB3360" s="132" t="e">
        <v>#N/A</v>
      </c>
      <c r="AC3360" s="132" t="e">
        <v>#N/A</v>
      </c>
      <c r="AD3360" s="132" t="e">
        <v>#N/A</v>
      </c>
      <c r="AE3360" s="132" t="e">
        <v>#N/A</v>
      </c>
      <c r="AF3360" s="132" t="e">
        <v>#N/A</v>
      </c>
    </row>
    <row r="3361" spans="1:32">
      <c r="A3361" s="129">
        <v>41409</v>
      </c>
      <c r="B3361" s="132">
        <v>611277</v>
      </c>
      <c r="C3361" s="132">
        <v>44185</v>
      </c>
      <c r="D3361" s="132">
        <v>265436</v>
      </c>
      <c r="E3361" s="132">
        <v>58828</v>
      </c>
      <c r="F3361" s="132">
        <v>121350</v>
      </c>
      <c r="G3361" s="132">
        <v>532632</v>
      </c>
      <c r="H3361" s="132">
        <v>40730</v>
      </c>
      <c r="I3361" s="132">
        <v>28895</v>
      </c>
      <c r="J3361" s="132">
        <v>31493</v>
      </c>
      <c r="K3361" s="132">
        <v>4660</v>
      </c>
      <c r="L3361" s="132">
        <v>300</v>
      </c>
      <c r="M3361" s="132">
        <v>78645</v>
      </c>
      <c r="N3361" s="132">
        <v>611277</v>
      </c>
      <c r="R3361" s="132">
        <v>71350</v>
      </c>
      <c r="S3361" s="132">
        <v>6000</v>
      </c>
      <c r="T3361" s="132">
        <v>127545</v>
      </c>
      <c r="U3361" s="132">
        <v>75615</v>
      </c>
      <c r="V3361" s="132">
        <v>18200</v>
      </c>
      <c r="W3361" s="132">
        <v>1200</v>
      </c>
      <c r="X3361" s="132">
        <v>30006</v>
      </c>
      <c r="Y3361" s="132">
        <v>17300</v>
      </c>
      <c r="Z3361" s="132">
        <v>18994</v>
      </c>
      <c r="AA3361" s="132">
        <v>8300</v>
      </c>
      <c r="AB3361" s="132">
        <v>12000</v>
      </c>
      <c r="AC3361" s="132">
        <v>0</v>
      </c>
      <c r="AD3361" s="132">
        <v>6790</v>
      </c>
      <c r="AE3361" s="132">
        <v>2760</v>
      </c>
      <c r="AF3361" s="132">
        <v>0</v>
      </c>
    </row>
    <row r="3362" spans="1:32">
      <c r="A3362" s="129">
        <v>41410</v>
      </c>
      <c r="B3362" s="132" t="e">
        <v>#N/A</v>
      </c>
      <c r="C3362" s="132" t="e">
        <v>#N/A</v>
      </c>
      <c r="D3362" s="132" t="e">
        <v>#N/A</v>
      </c>
      <c r="E3362" s="132" t="e">
        <v>#N/A</v>
      </c>
      <c r="F3362" s="132" t="e">
        <v>#N/A</v>
      </c>
      <c r="G3362" s="132" t="e">
        <v>#N/A</v>
      </c>
      <c r="H3362" s="132" t="e">
        <v>#N/A</v>
      </c>
      <c r="I3362" s="132" t="e">
        <v>#N/A</v>
      </c>
      <c r="J3362" s="132" t="e">
        <v>#N/A</v>
      </c>
      <c r="K3362" s="132" t="e">
        <v>#N/A</v>
      </c>
      <c r="L3362" s="132" t="e">
        <v>#N/A</v>
      </c>
      <c r="M3362" s="132" t="e">
        <v>#N/A</v>
      </c>
      <c r="N3362" s="132" t="e">
        <v>#N/A</v>
      </c>
      <c r="R3362" s="132" t="e">
        <v>#N/A</v>
      </c>
      <c r="S3362" s="132" t="e">
        <v>#N/A</v>
      </c>
      <c r="T3362" s="132" t="e">
        <v>#N/A</v>
      </c>
      <c r="U3362" s="132" t="e">
        <v>#N/A</v>
      </c>
      <c r="V3362" s="132" t="e">
        <v>#N/A</v>
      </c>
      <c r="W3362" s="132" t="e">
        <v>#N/A</v>
      </c>
      <c r="X3362" s="132" t="e">
        <v>#N/A</v>
      </c>
      <c r="Y3362" s="132" t="e">
        <v>#N/A</v>
      </c>
      <c r="Z3362" s="132" t="e">
        <v>#N/A</v>
      </c>
      <c r="AA3362" s="132" t="e">
        <v>#N/A</v>
      </c>
      <c r="AB3362" s="132" t="e">
        <v>#N/A</v>
      </c>
      <c r="AC3362" s="132" t="e">
        <v>#N/A</v>
      </c>
      <c r="AD3362" s="132" t="e">
        <v>#N/A</v>
      </c>
      <c r="AE3362" s="132" t="e">
        <v>#N/A</v>
      </c>
      <c r="AF3362" s="132" t="e">
        <v>#N/A</v>
      </c>
    </row>
    <row r="3363" spans="1:32">
      <c r="A3363" s="129">
        <v>41411</v>
      </c>
      <c r="B3363" s="132" t="e">
        <v>#N/A</v>
      </c>
      <c r="C3363" s="132" t="e">
        <v>#N/A</v>
      </c>
      <c r="D3363" s="132" t="e">
        <v>#N/A</v>
      </c>
      <c r="E3363" s="132" t="e">
        <v>#N/A</v>
      </c>
      <c r="F3363" s="132" t="e">
        <v>#N/A</v>
      </c>
      <c r="G3363" s="132" t="e">
        <v>#N/A</v>
      </c>
      <c r="H3363" s="132" t="e">
        <v>#N/A</v>
      </c>
      <c r="I3363" s="132" t="e">
        <v>#N/A</v>
      </c>
      <c r="J3363" s="132" t="e">
        <v>#N/A</v>
      </c>
      <c r="K3363" s="132" t="e">
        <v>#N/A</v>
      </c>
      <c r="L3363" s="132" t="e">
        <v>#N/A</v>
      </c>
      <c r="M3363" s="132" t="e">
        <v>#N/A</v>
      </c>
      <c r="N3363" s="132" t="e">
        <v>#N/A</v>
      </c>
      <c r="R3363" s="132" t="e">
        <v>#N/A</v>
      </c>
      <c r="S3363" s="132" t="e">
        <v>#N/A</v>
      </c>
      <c r="T3363" s="132" t="e">
        <v>#N/A</v>
      </c>
      <c r="U3363" s="132" t="e">
        <v>#N/A</v>
      </c>
      <c r="V3363" s="132" t="e">
        <v>#N/A</v>
      </c>
      <c r="W3363" s="132" t="e">
        <v>#N/A</v>
      </c>
      <c r="X3363" s="132" t="e">
        <v>#N/A</v>
      </c>
      <c r="Y3363" s="132" t="e">
        <v>#N/A</v>
      </c>
      <c r="Z3363" s="132" t="e">
        <v>#N/A</v>
      </c>
      <c r="AA3363" s="132" t="e">
        <v>#N/A</v>
      </c>
      <c r="AB3363" s="132" t="e">
        <v>#N/A</v>
      </c>
      <c r="AC3363" s="132" t="e">
        <v>#N/A</v>
      </c>
      <c r="AD3363" s="132" t="e">
        <v>#N/A</v>
      </c>
      <c r="AE3363" s="132" t="e">
        <v>#N/A</v>
      </c>
      <c r="AF3363" s="132" t="e">
        <v>#N/A</v>
      </c>
    </row>
    <row r="3364" spans="1:32">
      <c r="A3364" s="129">
        <v>41414</v>
      </c>
      <c r="B3364" s="132">
        <v>807232</v>
      </c>
      <c r="C3364" s="132">
        <v>57635</v>
      </c>
      <c r="D3364" s="132">
        <v>370096</v>
      </c>
      <c r="E3364" s="132">
        <v>75953</v>
      </c>
      <c r="F3364" s="132">
        <v>161350</v>
      </c>
      <c r="G3364" s="132">
        <v>712167</v>
      </c>
      <c r="H3364" s="132">
        <v>47050</v>
      </c>
      <c r="I3364" s="132">
        <v>36395</v>
      </c>
      <c r="J3364" s="132">
        <v>31493</v>
      </c>
      <c r="K3364" s="132">
        <v>8660</v>
      </c>
      <c r="L3364" s="132">
        <v>300</v>
      </c>
      <c r="M3364" s="132">
        <v>95065</v>
      </c>
      <c r="N3364" s="132">
        <v>807232</v>
      </c>
      <c r="R3364" s="132">
        <v>105800</v>
      </c>
      <c r="S3364" s="132">
        <v>34500</v>
      </c>
      <c r="T3364" s="132">
        <v>155545</v>
      </c>
      <c r="U3364" s="132">
        <v>83140</v>
      </c>
      <c r="V3364" s="132">
        <v>24200</v>
      </c>
      <c r="W3364" s="132">
        <v>1200</v>
      </c>
      <c r="X3364" s="132">
        <v>43106</v>
      </c>
      <c r="Y3364" s="132">
        <v>17300</v>
      </c>
      <c r="Z3364" s="132">
        <v>19814</v>
      </c>
      <c r="AA3364" s="132">
        <v>8300</v>
      </c>
      <c r="AB3364" s="132">
        <v>13210</v>
      </c>
      <c r="AC3364" s="132">
        <v>0</v>
      </c>
      <c r="AD3364" s="132">
        <v>6790</v>
      </c>
      <c r="AE3364" s="132">
        <v>13260</v>
      </c>
      <c r="AF3364" s="132">
        <v>0</v>
      </c>
    </row>
    <row r="3365" spans="1:32">
      <c r="A3365" s="129">
        <v>41415</v>
      </c>
      <c r="B3365" s="132" t="e">
        <v>#N/A</v>
      </c>
      <c r="C3365" s="132" t="e">
        <v>#N/A</v>
      </c>
      <c r="D3365" s="132" t="e">
        <v>#N/A</v>
      </c>
      <c r="E3365" s="132" t="e">
        <v>#N/A</v>
      </c>
      <c r="F3365" s="132" t="e">
        <v>#N/A</v>
      </c>
      <c r="G3365" s="132" t="e">
        <v>#N/A</v>
      </c>
      <c r="H3365" s="132" t="e">
        <v>#N/A</v>
      </c>
      <c r="I3365" s="132" t="e">
        <v>#N/A</v>
      </c>
      <c r="J3365" s="132" t="e">
        <v>#N/A</v>
      </c>
      <c r="K3365" s="132" t="e">
        <v>#N/A</v>
      </c>
      <c r="L3365" s="132" t="e">
        <v>#N/A</v>
      </c>
      <c r="M3365" s="132" t="e">
        <v>#N/A</v>
      </c>
      <c r="N3365" s="132" t="e">
        <v>#N/A</v>
      </c>
      <c r="R3365" s="132" t="e">
        <v>#N/A</v>
      </c>
      <c r="S3365" s="132" t="e">
        <v>#N/A</v>
      </c>
      <c r="T3365" s="132" t="e">
        <v>#N/A</v>
      </c>
      <c r="U3365" s="132" t="e">
        <v>#N/A</v>
      </c>
      <c r="V3365" s="132" t="e">
        <v>#N/A</v>
      </c>
      <c r="W3365" s="132" t="e">
        <v>#N/A</v>
      </c>
      <c r="X3365" s="132" t="e">
        <v>#N/A</v>
      </c>
      <c r="Y3365" s="132" t="e">
        <v>#N/A</v>
      </c>
      <c r="Z3365" s="132" t="e">
        <v>#N/A</v>
      </c>
      <c r="AA3365" s="132" t="e">
        <v>#N/A</v>
      </c>
      <c r="AB3365" s="132" t="e">
        <v>#N/A</v>
      </c>
      <c r="AC3365" s="132" t="e">
        <v>#N/A</v>
      </c>
      <c r="AD3365" s="132" t="e">
        <v>#N/A</v>
      </c>
      <c r="AE3365" s="132" t="e">
        <v>#N/A</v>
      </c>
      <c r="AF3365" s="132" t="e">
        <v>#N/A</v>
      </c>
    </row>
    <row r="3366" spans="1:32">
      <c r="A3366" s="129">
        <v>41416</v>
      </c>
      <c r="B3366" s="132" t="e">
        <v>#N/A</v>
      </c>
      <c r="C3366" s="132" t="e">
        <v>#N/A</v>
      </c>
      <c r="D3366" s="132" t="e">
        <v>#N/A</v>
      </c>
      <c r="E3366" s="132" t="e">
        <v>#N/A</v>
      </c>
      <c r="F3366" s="132" t="e">
        <v>#N/A</v>
      </c>
      <c r="G3366" s="132" t="e">
        <v>#N/A</v>
      </c>
      <c r="H3366" s="132" t="e">
        <v>#N/A</v>
      </c>
      <c r="I3366" s="132" t="e">
        <v>#N/A</v>
      </c>
      <c r="J3366" s="132" t="e">
        <v>#N/A</v>
      </c>
      <c r="K3366" s="132" t="e">
        <v>#N/A</v>
      </c>
      <c r="L3366" s="132" t="e">
        <v>#N/A</v>
      </c>
      <c r="M3366" s="132" t="e">
        <v>#N/A</v>
      </c>
      <c r="N3366" s="132" t="e">
        <v>#N/A</v>
      </c>
      <c r="R3366" s="132" t="e">
        <v>#N/A</v>
      </c>
      <c r="S3366" s="132" t="e">
        <v>#N/A</v>
      </c>
      <c r="T3366" s="132" t="e">
        <v>#N/A</v>
      </c>
      <c r="U3366" s="132" t="e">
        <v>#N/A</v>
      </c>
      <c r="V3366" s="132" t="e">
        <v>#N/A</v>
      </c>
      <c r="W3366" s="132" t="e">
        <v>#N/A</v>
      </c>
      <c r="X3366" s="132" t="e">
        <v>#N/A</v>
      </c>
      <c r="Y3366" s="132" t="e">
        <v>#N/A</v>
      </c>
      <c r="Z3366" s="132" t="e">
        <v>#N/A</v>
      </c>
      <c r="AA3366" s="132" t="e">
        <v>#N/A</v>
      </c>
      <c r="AB3366" s="132" t="e">
        <v>#N/A</v>
      </c>
      <c r="AC3366" s="132" t="e">
        <v>#N/A</v>
      </c>
      <c r="AD3366" s="132" t="e">
        <v>#N/A</v>
      </c>
      <c r="AE3366" s="132" t="e">
        <v>#N/A</v>
      </c>
      <c r="AF3366" s="132" t="e">
        <v>#N/A</v>
      </c>
    </row>
    <row r="3367" spans="1:32">
      <c r="A3367" s="129">
        <v>41417</v>
      </c>
      <c r="B3367" s="132" t="e">
        <v>#N/A</v>
      </c>
      <c r="C3367" s="132" t="e">
        <v>#N/A</v>
      </c>
      <c r="D3367" s="132" t="e">
        <v>#N/A</v>
      </c>
      <c r="E3367" s="132" t="e">
        <v>#N/A</v>
      </c>
      <c r="F3367" s="132" t="e">
        <v>#N/A</v>
      </c>
      <c r="G3367" s="132" t="e">
        <v>#N/A</v>
      </c>
      <c r="H3367" s="132" t="e">
        <v>#N/A</v>
      </c>
      <c r="I3367" s="132" t="e">
        <v>#N/A</v>
      </c>
      <c r="J3367" s="132" t="e">
        <v>#N/A</v>
      </c>
      <c r="K3367" s="132" t="e">
        <v>#N/A</v>
      </c>
      <c r="L3367" s="132" t="e">
        <v>#N/A</v>
      </c>
      <c r="M3367" s="132" t="e">
        <v>#N/A</v>
      </c>
      <c r="N3367" s="132" t="e">
        <v>#N/A</v>
      </c>
      <c r="R3367" s="132" t="e">
        <v>#N/A</v>
      </c>
      <c r="S3367" s="132" t="e">
        <v>#N/A</v>
      </c>
      <c r="T3367" s="132" t="e">
        <v>#N/A</v>
      </c>
      <c r="U3367" s="132" t="e">
        <v>#N/A</v>
      </c>
      <c r="V3367" s="132" t="e">
        <v>#N/A</v>
      </c>
      <c r="W3367" s="132" t="e">
        <v>#N/A</v>
      </c>
      <c r="X3367" s="132" t="e">
        <v>#N/A</v>
      </c>
      <c r="Y3367" s="132" t="e">
        <v>#N/A</v>
      </c>
      <c r="Z3367" s="132" t="e">
        <v>#N/A</v>
      </c>
      <c r="AA3367" s="132" t="e">
        <v>#N/A</v>
      </c>
      <c r="AB3367" s="132" t="e">
        <v>#N/A</v>
      </c>
      <c r="AC3367" s="132" t="e">
        <v>#N/A</v>
      </c>
      <c r="AD3367" s="132" t="e">
        <v>#N/A</v>
      </c>
      <c r="AE3367" s="132" t="e">
        <v>#N/A</v>
      </c>
      <c r="AF3367" s="132" t="e">
        <v>#N/A</v>
      </c>
    </row>
    <row r="3368" spans="1:32">
      <c r="A3368" s="129">
        <v>41418</v>
      </c>
      <c r="B3368" s="132" t="e">
        <v>#N/A</v>
      </c>
      <c r="C3368" s="132" t="e">
        <v>#N/A</v>
      </c>
      <c r="D3368" s="132" t="e">
        <v>#N/A</v>
      </c>
      <c r="E3368" s="132" t="e">
        <v>#N/A</v>
      </c>
      <c r="F3368" s="132" t="e">
        <v>#N/A</v>
      </c>
      <c r="G3368" s="132" t="e">
        <v>#N/A</v>
      </c>
      <c r="H3368" s="132" t="e">
        <v>#N/A</v>
      </c>
      <c r="I3368" s="132" t="e">
        <v>#N/A</v>
      </c>
      <c r="J3368" s="132" t="e">
        <v>#N/A</v>
      </c>
      <c r="K3368" s="132" t="e">
        <v>#N/A</v>
      </c>
      <c r="L3368" s="132" t="e">
        <v>#N/A</v>
      </c>
      <c r="M3368" s="132" t="e">
        <v>#N/A</v>
      </c>
      <c r="N3368" s="132" t="e">
        <v>#N/A</v>
      </c>
      <c r="R3368" s="132" t="e">
        <v>#N/A</v>
      </c>
      <c r="S3368" s="132" t="e">
        <v>#N/A</v>
      </c>
      <c r="T3368" s="132" t="e">
        <v>#N/A</v>
      </c>
      <c r="U3368" s="132" t="e">
        <v>#N/A</v>
      </c>
      <c r="V3368" s="132" t="e">
        <v>#N/A</v>
      </c>
      <c r="W3368" s="132" t="e">
        <v>#N/A</v>
      </c>
      <c r="X3368" s="132" t="e">
        <v>#N/A</v>
      </c>
      <c r="Y3368" s="132" t="e">
        <v>#N/A</v>
      </c>
      <c r="Z3368" s="132" t="e">
        <v>#N/A</v>
      </c>
      <c r="AA3368" s="132" t="e">
        <v>#N/A</v>
      </c>
      <c r="AB3368" s="132" t="e">
        <v>#N/A</v>
      </c>
      <c r="AC3368" s="132" t="e">
        <v>#N/A</v>
      </c>
      <c r="AD3368" s="132" t="e">
        <v>#N/A</v>
      </c>
      <c r="AE3368" s="132" t="e">
        <v>#N/A</v>
      </c>
      <c r="AF3368" s="132" t="e">
        <v>#N/A</v>
      </c>
    </row>
    <row r="3369" spans="1:32">
      <c r="A3369" s="129">
        <v>41422</v>
      </c>
      <c r="B3369" s="132" t="e">
        <v>#N/A</v>
      </c>
      <c r="C3369" s="132" t="e">
        <v>#N/A</v>
      </c>
      <c r="D3369" s="132" t="e">
        <v>#N/A</v>
      </c>
      <c r="E3369" s="132" t="e">
        <v>#N/A</v>
      </c>
      <c r="F3369" s="132" t="e">
        <v>#N/A</v>
      </c>
      <c r="G3369" s="132" t="e">
        <v>#N/A</v>
      </c>
      <c r="H3369" s="132" t="e">
        <v>#N/A</v>
      </c>
      <c r="I3369" s="132" t="e">
        <v>#N/A</v>
      </c>
      <c r="J3369" s="132" t="e">
        <v>#N/A</v>
      </c>
      <c r="K3369" s="132" t="e">
        <v>#N/A</v>
      </c>
      <c r="L3369" s="132" t="e">
        <v>#N/A</v>
      </c>
      <c r="M3369" s="132" t="e">
        <v>#N/A</v>
      </c>
      <c r="N3369" s="132" t="e">
        <v>#N/A</v>
      </c>
      <c r="R3369" s="132" t="e">
        <v>#N/A</v>
      </c>
      <c r="S3369" s="132" t="e">
        <v>#N/A</v>
      </c>
      <c r="T3369" s="132" t="e">
        <v>#N/A</v>
      </c>
      <c r="U3369" s="132" t="e">
        <v>#N/A</v>
      </c>
      <c r="V3369" s="132" t="e">
        <v>#N/A</v>
      </c>
      <c r="W3369" s="132" t="e">
        <v>#N/A</v>
      </c>
      <c r="X3369" s="132" t="e">
        <v>#N/A</v>
      </c>
      <c r="Y3369" s="132" t="e">
        <v>#N/A</v>
      </c>
      <c r="Z3369" s="132" t="e">
        <v>#N/A</v>
      </c>
      <c r="AA3369" s="132" t="e">
        <v>#N/A</v>
      </c>
      <c r="AB3369" s="132" t="e">
        <v>#N/A</v>
      </c>
      <c r="AC3369" s="132" t="e">
        <v>#N/A</v>
      </c>
      <c r="AD3369" s="132" t="e">
        <v>#N/A</v>
      </c>
      <c r="AE3369" s="132" t="e">
        <v>#N/A</v>
      </c>
      <c r="AF3369" s="132" t="e">
        <v>#N/A</v>
      </c>
    </row>
    <row r="3370" spans="1:32">
      <c r="A3370" s="129">
        <v>41423</v>
      </c>
      <c r="B3370" s="132" t="e">
        <v>#N/A</v>
      </c>
      <c r="C3370" s="132" t="e">
        <v>#N/A</v>
      </c>
      <c r="D3370" s="132" t="e">
        <v>#N/A</v>
      </c>
      <c r="E3370" s="132" t="e">
        <v>#N/A</v>
      </c>
      <c r="F3370" s="132" t="e">
        <v>#N/A</v>
      </c>
      <c r="G3370" s="132" t="e">
        <v>#N/A</v>
      </c>
      <c r="H3370" s="132" t="e">
        <v>#N/A</v>
      </c>
      <c r="I3370" s="132" t="e">
        <v>#N/A</v>
      </c>
      <c r="J3370" s="132" t="e">
        <v>#N/A</v>
      </c>
      <c r="K3370" s="132" t="e">
        <v>#N/A</v>
      </c>
      <c r="L3370" s="132" t="e">
        <v>#N/A</v>
      </c>
      <c r="M3370" s="132" t="e">
        <v>#N/A</v>
      </c>
      <c r="N3370" s="132" t="e">
        <v>#N/A</v>
      </c>
      <c r="R3370" s="132" t="e">
        <v>#N/A</v>
      </c>
      <c r="S3370" s="132" t="e">
        <v>#N/A</v>
      </c>
      <c r="T3370" s="132" t="e">
        <v>#N/A</v>
      </c>
      <c r="U3370" s="132" t="e">
        <v>#N/A</v>
      </c>
      <c r="V3370" s="132" t="e">
        <v>#N/A</v>
      </c>
      <c r="W3370" s="132" t="e">
        <v>#N/A</v>
      </c>
      <c r="X3370" s="132" t="e">
        <v>#N/A</v>
      </c>
      <c r="Y3370" s="132" t="e">
        <v>#N/A</v>
      </c>
      <c r="Z3370" s="132" t="e">
        <v>#N/A</v>
      </c>
      <c r="AA3370" s="132" t="e">
        <v>#N/A</v>
      </c>
      <c r="AB3370" s="132" t="e">
        <v>#N/A</v>
      </c>
      <c r="AC3370" s="132" t="e">
        <v>#N/A</v>
      </c>
      <c r="AD3370" s="132" t="e">
        <v>#N/A</v>
      </c>
      <c r="AE3370" s="132" t="e">
        <v>#N/A</v>
      </c>
      <c r="AF3370" s="132" t="e">
        <v>#N/A</v>
      </c>
    </row>
    <row r="3371" spans="1:32">
      <c r="A3371" s="129">
        <v>41424</v>
      </c>
      <c r="B3371" s="132" t="e">
        <v>#N/A</v>
      </c>
      <c r="C3371" s="132" t="e">
        <v>#N/A</v>
      </c>
      <c r="D3371" s="132" t="e">
        <v>#N/A</v>
      </c>
      <c r="E3371" s="132" t="e">
        <v>#N/A</v>
      </c>
      <c r="F3371" s="132" t="e">
        <v>#N/A</v>
      </c>
      <c r="G3371" s="132" t="e">
        <v>#N/A</v>
      </c>
      <c r="H3371" s="132" t="e">
        <v>#N/A</v>
      </c>
      <c r="I3371" s="132" t="e">
        <v>#N/A</v>
      </c>
      <c r="J3371" s="132" t="e">
        <v>#N/A</v>
      </c>
      <c r="K3371" s="132" t="e">
        <v>#N/A</v>
      </c>
      <c r="L3371" s="132" t="e">
        <v>#N/A</v>
      </c>
      <c r="M3371" s="132" t="e">
        <v>#N/A</v>
      </c>
      <c r="N3371" s="132" t="e">
        <v>#N/A</v>
      </c>
      <c r="R3371" s="132" t="e">
        <v>#N/A</v>
      </c>
      <c r="S3371" s="132" t="e">
        <v>#N/A</v>
      </c>
      <c r="T3371" s="132" t="e">
        <v>#N/A</v>
      </c>
      <c r="U3371" s="132" t="e">
        <v>#N/A</v>
      </c>
      <c r="V3371" s="132" t="e">
        <v>#N/A</v>
      </c>
      <c r="W3371" s="132" t="e">
        <v>#N/A</v>
      </c>
      <c r="X3371" s="132" t="e">
        <v>#N/A</v>
      </c>
      <c r="Y3371" s="132" t="e">
        <v>#N/A</v>
      </c>
      <c r="Z3371" s="132" t="e">
        <v>#N/A</v>
      </c>
      <c r="AA3371" s="132" t="e">
        <v>#N/A</v>
      </c>
      <c r="AB3371" s="132" t="e">
        <v>#N/A</v>
      </c>
      <c r="AC3371" s="132" t="e">
        <v>#N/A</v>
      </c>
      <c r="AD3371" s="132" t="e">
        <v>#N/A</v>
      </c>
      <c r="AE3371" s="132" t="e">
        <v>#N/A</v>
      </c>
      <c r="AF3371" s="132" t="e">
        <v>#N/A</v>
      </c>
    </row>
    <row r="3372" spans="1:32">
      <c r="A3372" s="129">
        <v>41425</v>
      </c>
      <c r="B3372" s="132">
        <v>1248014</v>
      </c>
      <c r="C3372" s="132">
        <v>120755</v>
      </c>
      <c r="D3372" s="132">
        <v>499896</v>
      </c>
      <c r="E3372" s="132">
        <v>113480</v>
      </c>
      <c r="F3372" s="132">
        <v>282200</v>
      </c>
      <c r="G3372" s="132">
        <v>1108239</v>
      </c>
      <c r="H3372" s="132">
        <v>66485</v>
      </c>
      <c r="I3372" s="132">
        <v>46370</v>
      </c>
      <c r="J3372" s="132">
        <v>57018</v>
      </c>
      <c r="K3372" s="132">
        <v>17660</v>
      </c>
      <c r="L3372" s="132">
        <v>1300</v>
      </c>
      <c r="M3372" s="132">
        <v>139775</v>
      </c>
      <c r="N3372" s="132">
        <v>1248014</v>
      </c>
      <c r="R3372" s="132">
        <v>163650</v>
      </c>
      <c r="S3372" s="132">
        <v>110300</v>
      </c>
      <c r="T3372" s="132">
        <v>226550</v>
      </c>
      <c r="U3372" s="132">
        <v>153592</v>
      </c>
      <c r="V3372" s="132">
        <v>24200</v>
      </c>
      <c r="W3372" s="132">
        <v>2400</v>
      </c>
      <c r="X3372" s="132">
        <v>53376</v>
      </c>
      <c r="Y3372" s="132">
        <v>26900</v>
      </c>
      <c r="Z3372" s="132">
        <v>19814</v>
      </c>
      <c r="AA3372" s="132">
        <v>16700</v>
      </c>
      <c r="AB3372" s="132">
        <v>13210</v>
      </c>
      <c r="AC3372" s="132">
        <v>0</v>
      </c>
      <c r="AD3372" s="132">
        <v>6790</v>
      </c>
      <c r="AE3372" s="132">
        <v>13260</v>
      </c>
      <c r="AF3372" s="132">
        <v>3180</v>
      </c>
    </row>
    <row r="3373" spans="1:32">
      <c r="A3373" s="129">
        <v>41428</v>
      </c>
      <c r="B3373" s="132" t="e">
        <v>#N/A</v>
      </c>
      <c r="C3373" s="132" t="e">
        <v>#N/A</v>
      </c>
      <c r="D3373" s="132" t="e">
        <v>#N/A</v>
      </c>
      <c r="E3373" s="132" t="e">
        <v>#N/A</v>
      </c>
      <c r="F3373" s="132" t="e">
        <v>#N/A</v>
      </c>
      <c r="G3373" s="132" t="e">
        <v>#N/A</v>
      </c>
      <c r="H3373" s="132" t="e">
        <v>#N/A</v>
      </c>
      <c r="I3373" s="132" t="e">
        <v>#N/A</v>
      </c>
      <c r="J3373" s="132" t="e">
        <v>#N/A</v>
      </c>
      <c r="K3373" s="132" t="e">
        <v>#N/A</v>
      </c>
      <c r="L3373" s="132" t="e">
        <v>#N/A</v>
      </c>
      <c r="M3373" s="132" t="e">
        <v>#N/A</v>
      </c>
      <c r="N3373" s="132" t="e">
        <v>#N/A</v>
      </c>
      <c r="R3373" s="132" t="e">
        <v>#N/A</v>
      </c>
      <c r="S3373" s="132" t="e">
        <v>#N/A</v>
      </c>
      <c r="T3373" s="132" t="e">
        <v>#N/A</v>
      </c>
      <c r="U3373" s="132" t="e">
        <v>#N/A</v>
      </c>
      <c r="V3373" s="132" t="e">
        <v>#N/A</v>
      </c>
      <c r="W3373" s="132" t="e">
        <v>#N/A</v>
      </c>
      <c r="X3373" s="132" t="e">
        <v>#N/A</v>
      </c>
      <c r="Y3373" s="132" t="e">
        <v>#N/A</v>
      </c>
      <c r="Z3373" s="132" t="e">
        <v>#N/A</v>
      </c>
      <c r="AA3373" s="132" t="e">
        <v>#N/A</v>
      </c>
      <c r="AB3373" s="132" t="e">
        <v>#N/A</v>
      </c>
      <c r="AC3373" s="132" t="e">
        <v>#N/A</v>
      </c>
      <c r="AD3373" s="132" t="e">
        <v>#N/A</v>
      </c>
      <c r="AE3373" s="132" t="e">
        <v>#N/A</v>
      </c>
      <c r="AF3373" s="132" t="e">
        <v>#N/A</v>
      </c>
    </row>
    <row r="3374" spans="1:32">
      <c r="A3374" s="129">
        <v>41429</v>
      </c>
      <c r="B3374" s="132" t="e">
        <v>#N/A</v>
      </c>
      <c r="C3374" s="132" t="e">
        <v>#N/A</v>
      </c>
      <c r="D3374" s="132" t="e">
        <v>#N/A</v>
      </c>
      <c r="E3374" s="132" t="e">
        <v>#N/A</v>
      </c>
      <c r="F3374" s="132" t="e">
        <v>#N/A</v>
      </c>
      <c r="G3374" s="132" t="e">
        <v>#N/A</v>
      </c>
      <c r="H3374" s="132" t="e">
        <v>#N/A</v>
      </c>
      <c r="I3374" s="132" t="e">
        <v>#N/A</v>
      </c>
      <c r="J3374" s="132" t="e">
        <v>#N/A</v>
      </c>
      <c r="K3374" s="132" t="e">
        <v>#N/A</v>
      </c>
      <c r="L3374" s="132" t="e">
        <v>#N/A</v>
      </c>
      <c r="M3374" s="132" t="e">
        <v>#N/A</v>
      </c>
      <c r="N3374" s="132" t="e">
        <v>#N/A</v>
      </c>
      <c r="R3374" s="132" t="e">
        <v>#N/A</v>
      </c>
      <c r="S3374" s="132" t="e">
        <v>#N/A</v>
      </c>
      <c r="T3374" s="132" t="e">
        <v>#N/A</v>
      </c>
      <c r="U3374" s="132" t="e">
        <v>#N/A</v>
      </c>
      <c r="V3374" s="132" t="e">
        <v>#N/A</v>
      </c>
      <c r="W3374" s="132" t="e">
        <v>#N/A</v>
      </c>
      <c r="X3374" s="132" t="e">
        <v>#N/A</v>
      </c>
      <c r="Y3374" s="132" t="e">
        <v>#N/A</v>
      </c>
      <c r="Z3374" s="132" t="e">
        <v>#N/A</v>
      </c>
      <c r="AA3374" s="132" t="e">
        <v>#N/A</v>
      </c>
      <c r="AB3374" s="132" t="e">
        <v>#N/A</v>
      </c>
      <c r="AC3374" s="132" t="e">
        <v>#N/A</v>
      </c>
      <c r="AD3374" s="132" t="e">
        <v>#N/A</v>
      </c>
      <c r="AE3374" s="132" t="e">
        <v>#N/A</v>
      </c>
      <c r="AF3374" s="132" t="e">
        <v>#N/A</v>
      </c>
    </row>
    <row r="3375" spans="1:32">
      <c r="A3375" s="129">
        <v>41430</v>
      </c>
      <c r="B3375" s="132" t="e">
        <v>#N/A</v>
      </c>
      <c r="C3375" s="132" t="e">
        <v>#N/A</v>
      </c>
      <c r="D3375" s="132" t="e">
        <v>#N/A</v>
      </c>
      <c r="E3375" s="132" t="e">
        <v>#N/A</v>
      </c>
      <c r="F3375" s="132" t="e">
        <v>#N/A</v>
      </c>
      <c r="G3375" s="132" t="e">
        <v>#N/A</v>
      </c>
      <c r="H3375" s="132" t="e">
        <v>#N/A</v>
      </c>
      <c r="I3375" s="132" t="e">
        <v>#N/A</v>
      </c>
      <c r="J3375" s="132" t="e">
        <v>#N/A</v>
      </c>
      <c r="K3375" s="132" t="e">
        <v>#N/A</v>
      </c>
      <c r="L3375" s="132" t="e">
        <v>#N/A</v>
      </c>
      <c r="M3375" s="132" t="e">
        <v>#N/A</v>
      </c>
      <c r="N3375" s="132" t="e">
        <v>#N/A</v>
      </c>
      <c r="R3375" s="132" t="e">
        <v>#N/A</v>
      </c>
      <c r="S3375" s="132" t="e">
        <v>#N/A</v>
      </c>
      <c r="T3375" s="132" t="e">
        <v>#N/A</v>
      </c>
      <c r="U3375" s="132" t="e">
        <v>#N/A</v>
      </c>
      <c r="V3375" s="132" t="e">
        <v>#N/A</v>
      </c>
      <c r="W3375" s="132" t="e">
        <v>#N/A</v>
      </c>
      <c r="X3375" s="132" t="e">
        <v>#N/A</v>
      </c>
      <c r="Y3375" s="132" t="e">
        <v>#N/A</v>
      </c>
      <c r="Z3375" s="132" t="e">
        <v>#N/A</v>
      </c>
      <c r="AA3375" s="132" t="e">
        <v>#N/A</v>
      </c>
      <c r="AB3375" s="132" t="e">
        <v>#N/A</v>
      </c>
      <c r="AC3375" s="132" t="e">
        <v>#N/A</v>
      </c>
      <c r="AD3375" s="132" t="e">
        <v>#N/A</v>
      </c>
      <c r="AE3375" s="132" t="e">
        <v>#N/A</v>
      </c>
      <c r="AF3375" s="132" t="e">
        <v>#N/A</v>
      </c>
    </row>
    <row r="3376" spans="1:32">
      <c r="A3376" s="129">
        <v>41431</v>
      </c>
      <c r="B3376" s="132" t="e">
        <v>#N/A</v>
      </c>
      <c r="C3376" s="132" t="e">
        <v>#N/A</v>
      </c>
      <c r="D3376" s="132" t="e">
        <v>#N/A</v>
      </c>
      <c r="E3376" s="132" t="e">
        <v>#N/A</v>
      </c>
      <c r="F3376" s="132" t="e">
        <v>#N/A</v>
      </c>
      <c r="G3376" s="132" t="e">
        <v>#N/A</v>
      </c>
      <c r="H3376" s="132" t="e">
        <v>#N/A</v>
      </c>
      <c r="I3376" s="132" t="e">
        <v>#N/A</v>
      </c>
      <c r="J3376" s="132" t="e">
        <v>#N/A</v>
      </c>
      <c r="K3376" s="132" t="e">
        <v>#N/A</v>
      </c>
      <c r="L3376" s="132" t="e">
        <v>#N/A</v>
      </c>
      <c r="M3376" s="132" t="e">
        <v>#N/A</v>
      </c>
      <c r="N3376" s="132" t="e">
        <v>#N/A</v>
      </c>
      <c r="R3376" s="132" t="e">
        <v>#N/A</v>
      </c>
      <c r="S3376" s="132" t="e">
        <v>#N/A</v>
      </c>
      <c r="T3376" s="132" t="e">
        <v>#N/A</v>
      </c>
      <c r="U3376" s="132" t="e">
        <v>#N/A</v>
      </c>
      <c r="V3376" s="132" t="e">
        <v>#N/A</v>
      </c>
      <c r="W3376" s="132" t="e">
        <v>#N/A</v>
      </c>
      <c r="X3376" s="132" t="e">
        <v>#N/A</v>
      </c>
      <c r="Y3376" s="132" t="e">
        <v>#N/A</v>
      </c>
      <c r="Z3376" s="132" t="e">
        <v>#N/A</v>
      </c>
      <c r="AA3376" s="132" t="e">
        <v>#N/A</v>
      </c>
      <c r="AB3376" s="132" t="e">
        <v>#N/A</v>
      </c>
      <c r="AC3376" s="132" t="e">
        <v>#N/A</v>
      </c>
      <c r="AD3376" s="132" t="e">
        <v>#N/A</v>
      </c>
      <c r="AE3376" s="132" t="e">
        <v>#N/A</v>
      </c>
      <c r="AF3376" s="132" t="e">
        <v>#N/A</v>
      </c>
    </row>
    <row r="3377" spans="1:32">
      <c r="A3377" s="129">
        <v>41432</v>
      </c>
      <c r="B3377" s="132" t="e">
        <v>#N/A</v>
      </c>
      <c r="C3377" s="132" t="e">
        <v>#N/A</v>
      </c>
      <c r="D3377" s="132" t="e">
        <v>#N/A</v>
      </c>
      <c r="E3377" s="132" t="e">
        <v>#N/A</v>
      </c>
      <c r="F3377" s="132" t="e">
        <v>#N/A</v>
      </c>
      <c r="G3377" s="132" t="e">
        <v>#N/A</v>
      </c>
      <c r="H3377" s="132" t="e">
        <v>#N/A</v>
      </c>
      <c r="I3377" s="132" t="e">
        <v>#N/A</v>
      </c>
      <c r="J3377" s="132" t="e">
        <v>#N/A</v>
      </c>
      <c r="K3377" s="132" t="e">
        <v>#N/A</v>
      </c>
      <c r="L3377" s="132" t="e">
        <v>#N/A</v>
      </c>
      <c r="M3377" s="132" t="e">
        <v>#N/A</v>
      </c>
      <c r="N3377" s="132" t="e">
        <v>#N/A</v>
      </c>
      <c r="R3377" s="132" t="e">
        <v>#N/A</v>
      </c>
      <c r="S3377" s="132" t="e">
        <v>#N/A</v>
      </c>
      <c r="T3377" s="132" t="e">
        <v>#N/A</v>
      </c>
      <c r="U3377" s="132" t="e">
        <v>#N/A</v>
      </c>
      <c r="V3377" s="132" t="e">
        <v>#N/A</v>
      </c>
      <c r="W3377" s="132" t="e">
        <v>#N/A</v>
      </c>
      <c r="X3377" s="132" t="e">
        <v>#N/A</v>
      </c>
      <c r="Y3377" s="132" t="e">
        <v>#N/A</v>
      </c>
      <c r="Z3377" s="132" t="e">
        <v>#N/A</v>
      </c>
      <c r="AA3377" s="132" t="e">
        <v>#N/A</v>
      </c>
      <c r="AB3377" s="132" t="e">
        <v>#N/A</v>
      </c>
      <c r="AC3377" s="132" t="e">
        <v>#N/A</v>
      </c>
      <c r="AD3377" s="132" t="e">
        <v>#N/A</v>
      </c>
      <c r="AE3377" s="132" t="e">
        <v>#N/A</v>
      </c>
      <c r="AF3377" s="132" t="e">
        <v>#N/A</v>
      </c>
    </row>
    <row r="3378" spans="1:32">
      <c r="A3378" s="129">
        <v>41435</v>
      </c>
      <c r="B3378" s="132">
        <v>400075</v>
      </c>
      <c r="C3378" s="132">
        <v>22360</v>
      </c>
      <c r="D3378" s="132">
        <v>182815</v>
      </c>
      <c r="E3378" s="132">
        <v>47555</v>
      </c>
      <c r="F3378" s="132">
        <v>78090</v>
      </c>
      <c r="G3378" s="132">
        <v>356950</v>
      </c>
      <c r="H3378" s="132">
        <v>14345</v>
      </c>
      <c r="I3378" s="132">
        <v>11525</v>
      </c>
      <c r="J3378" s="132">
        <v>18670</v>
      </c>
      <c r="K3378" s="132">
        <v>5440</v>
      </c>
      <c r="L3378" s="132">
        <v>700</v>
      </c>
      <c r="M3378" s="132">
        <v>43125</v>
      </c>
      <c r="N3378" s="132">
        <v>400075</v>
      </c>
      <c r="R3378" s="132">
        <v>66500</v>
      </c>
      <c r="S3378" s="132">
        <v>57150</v>
      </c>
      <c r="T3378" s="132">
        <v>394500</v>
      </c>
      <c r="U3378" s="132">
        <v>37815</v>
      </c>
      <c r="V3378" s="132">
        <v>11710</v>
      </c>
      <c r="W3378" s="132">
        <v>7000</v>
      </c>
      <c r="X3378" s="132">
        <v>21130</v>
      </c>
      <c r="Y3378" s="132">
        <v>6000</v>
      </c>
      <c r="Z3378" s="132">
        <v>1010</v>
      </c>
      <c r="AA3378" s="132">
        <v>8000</v>
      </c>
      <c r="AB3378" s="132">
        <v>0</v>
      </c>
      <c r="AC3378" s="132">
        <v>0</v>
      </c>
      <c r="AD3378" s="132">
        <v>0</v>
      </c>
      <c r="AE3378" s="132">
        <v>0</v>
      </c>
      <c r="AF3378" s="132">
        <v>0</v>
      </c>
    </row>
    <row r="3379" spans="1:32">
      <c r="A3379" s="129">
        <v>41436</v>
      </c>
      <c r="B3379" s="132" t="e">
        <v>#N/A</v>
      </c>
      <c r="C3379" s="132" t="e">
        <v>#N/A</v>
      </c>
      <c r="D3379" s="132" t="e">
        <v>#N/A</v>
      </c>
      <c r="E3379" s="132" t="e">
        <v>#N/A</v>
      </c>
      <c r="F3379" s="132" t="e">
        <v>#N/A</v>
      </c>
      <c r="G3379" s="132" t="e">
        <v>#N/A</v>
      </c>
      <c r="H3379" s="132" t="e">
        <v>#N/A</v>
      </c>
      <c r="I3379" s="132" t="e">
        <v>#N/A</v>
      </c>
      <c r="J3379" s="132" t="e">
        <v>#N/A</v>
      </c>
      <c r="K3379" s="132" t="e">
        <v>#N/A</v>
      </c>
      <c r="L3379" s="132" t="e">
        <v>#N/A</v>
      </c>
      <c r="M3379" s="132" t="e">
        <v>#N/A</v>
      </c>
      <c r="N3379" s="132" t="e">
        <v>#N/A</v>
      </c>
      <c r="R3379" s="132" t="e">
        <v>#N/A</v>
      </c>
      <c r="S3379" s="132" t="e">
        <v>#N/A</v>
      </c>
      <c r="T3379" s="132" t="e">
        <v>#N/A</v>
      </c>
      <c r="U3379" s="132" t="e">
        <v>#N/A</v>
      </c>
      <c r="V3379" s="132" t="e">
        <v>#N/A</v>
      </c>
      <c r="W3379" s="132" t="e">
        <v>#N/A</v>
      </c>
      <c r="X3379" s="132" t="e">
        <v>#N/A</v>
      </c>
      <c r="Y3379" s="132" t="e">
        <v>#N/A</v>
      </c>
      <c r="Z3379" s="132" t="e">
        <v>#N/A</v>
      </c>
      <c r="AA3379" s="132" t="e">
        <v>#N/A</v>
      </c>
      <c r="AB3379" s="132" t="e">
        <v>#N/A</v>
      </c>
      <c r="AC3379" s="132" t="e">
        <v>#N/A</v>
      </c>
      <c r="AD3379" s="132" t="e">
        <v>#N/A</v>
      </c>
      <c r="AE3379" s="132" t="e">
        <v>#N/A</v>
      </c>
      <c r="AF3379" s="132" t="e">
        <v>#N/A</v>
      </c>
    </row>
    <row r="3380" spans="1:32">
      <c r="A3380" s="129">
        <v>41437</v>
      </c>
      <c r="B3380" s="132" t="e">
        <v>#N/A</v>
      </c>
      <c r="C3380" s="132" t="e">
        <v>#N/A</v>
      </c>
      <c r="D3380" s="132" t="e">
        <v>#N/A</v>
      </c>
      <c r="E3380" s="132" t="e">
        <v>#N/A</v>
      </c>
      <c r="F3380" s="132" t="e">
        <v>#N/A</v>
      </c>
      <c r="G3380" s="132" t="e">
        <v>#N/A</v>
      </c>
      <c r="H3380" s="132" t="e">
        <v>#N/A</v>
      </c>
      <c r="I3380" s="132" t="e">
        <v>#N/A</v>
      </c>
      <c r="J3380" s="132" t="e">
        <v>#N/A</v>
      </c>
      <c r="K3380" s="132" t="e">
        <v>#N/A</v>
      </c>
      <c r="L3380" s="132" t="e">
        <v>#N/A</v>
      </c>
      <c r="M3380" s="132" t="e">
        <v>#N/A</v>
      </c>
      <c r="N3380" s="132" t="e">
        <v>#N/A</v>
      </c>
      <c r="R3380" s="132" t="e">
        <v>#N/A</v>
      </c>
      <c r="S3380" s="132" t="e">
        <v>#N/A</v>
      </c>
      <c r="T3380" s="132" t="e">
        <v>#N/A</v>
      </c>
      <c r="U3380" s="132" t="e">
        <v>#N/A</v>
      </c>
      <c r="V3380" s="132" t="e">
        <v>#N/A</v>
      </c>
      <c r="W3380" s="132" t="e">
        <v>#N/A</v>
      </c>
      <c r="X3380" s="132" t="e">
        <v>#N/A</v>
      </c>
      <c r="Y3380" s="132" t="e">
        <v>#N/A</v>
      </c>
      <c r="Z3380" s="132" t="e">
        <v>#N/A</v>
      </c>
      <c r="AA3380" s="132" t="e">
        <v>#N/A</v>
      </c>
      <c r="AB3380" s="132" t="e">
        <v>#N/A</v>
      </c>
      <c r="AC3380" s="132" t="e">
        <v>#N/A</v>
      </c>
      <c r="AD3380" s="132" t="e">
        <v>#N/A</v>
      </c>
      <c r="AE3380" s="132" t="e">
        <v>#N/A</v>
      </c>
      <c r="AF3380" s="132" t="e">
        <v>#N/A</v>
      </c>
    </row>
    <row r="3381" spans="1:32">
      <c r="A3381" s="129">
        <v>41438</v>
      </c>
      <c r="B3381" s="132" t="e">
        <v>#N/A</v>
      </c>
      <c r="C3381" s="132" t="e">
        <v>#N/A</v>
      </c>
      <c r="D3381" s="132" t="e">
        <v>#N/A</v>
      </c>
      <c r="E3381" s="132" t="e">
        <v>#N/A</v>
      </c>
      <c r="F3381" s="132" t="e">
        <v>#N/A</v>
      </c>
      <c r="G3381" s="132" t="e">
        <v>#N/A</v>
      </c>
      <c r="H3381" s="132" t="e">
        <v>#N/A</v>
      </c>
      <c r="I3381" s="132" t="e">
        <v>#N/A</v>
      </c>
      <c r="J3381" s="132" t="e">
        <v>#N/A</v>
      </c>
      <c r="K3381" s="132" t="e">
        <v>#N/A</v>
      </c>
      <c r="L3381" s="132" t="e">
        <v>#N/A</v>
      </c>
      <c r="M3381" s="132" t="e">
        <v>#N/A</v>
      </c>
      <c r="N3381" s="132" t="e">
        <v>#N/A</v>
      </c>
      <c r="R3381" s="132" t="e">
        <v>#N/A</v>
      </c>
      <c r="S3381" s="132" t="e">
        <v>#N/A</v>
      </c>
      <c r="T3381" s="132" t="e">
        <v>#N/A</v>
      </c>
      <c r="U3381" s="132" t="e">
        <v>#N/A</v>
      </c>
      <c r="V3381" s="132" t="e">
        <v>#N/A</v>
      </c>
      <c r="W3381" s="132" t="e">
        <v>#N/A</v>
      </c>
      <c r="X3381" s="132" t="e">
        <v>#N/A</v>
      </c>
      <c r="Y3381" s="132" t="e">
        <v>#N/A</v>
      </c>
      <c r="Z3381" s="132" t="e">
        <v>#N/A</v>
      </c>
      <c r="AA3381" s="132" t="e">
        <v>#N/A</v>
      </c>
      <c r="AB3381" s="132" t="e">
        <v>#N/A</v>
      </c>
      <c r="AC3381" s="132" t="e">
        <v>#N/A</v>
      </c>
      <c r="AD3381" s="132" t="e">
        <v>#N/A</v>
      </c>
      <c r="AE3381" s="132" t="e">
        <v>#N/A</v>
      </c>
      <c r="AF3381" s="132" t="e">
        <v>#N/A</v>
      </c>
    </row>
    <row r="3382" spans="1:32">
      <c r="A3382" s="129">
        <v>41439</v>
      </c>
      <c r="B3382" s="132" t="e">
        <v>#N/A</v>
      </c>
      <c r="C3382" s="132" t="e">
        <v>#N/A</v>
      </c>
      <c r="D3382" s="132" t="e">
        <v>#N/A</v>
      </c>
      <c r="E3382" s="132" t="e">
        <v>#N/A</v>
      </c>
      <c r="F3382" s="132" t="e">
        <v>#N/A</v>
      </c>
      <c r="G3382" s="132" t="e">
        <v>#N/A</v>
      </c>
      <c r="H3382" s="132" t="e">
        <v>#N/A</v>
      </c>
      <c r="I3382" s="132" t="e">
        <v>#N/A</v>
      </c>
      <c r="J3382" s="132" t="e">
        <v>#N/A</v>
      </c>
      <c r="K3382" s="132" t="e">
        <v>#N/A</v>
      </c>
      <c r="L3382" s="132" t="e">
        <v>#N/A</v>
      </c>
      <c r="M3382" s="132" t="e">
        <v>#N/A</v>
      </c>
      <c r="N3382" s="132" t="e">
        <v>#N/A</v>
      </c>
      <c r="R3382" s="132" t="e">
        <v>#N/A</v>
      </c>
      <c r="S3382" s="132" t="e">
        <v>#N/A</v>
      </c>
      <c r="T3382" s="132" t="e">
        <v>#N/A</v>
      </c>
      <c r="U3382" s="132" t="e">
        <v>#N/A</v>
      </c>
      <c r="V3382" s="132" t="e">
        <v>#N/A</v>
      </c>
      <c r="W3382" s="132" t="e">
        <v>#N/A</v>
      </c>
      <c r="X3382" s="132" t="e">
        <v>#N/A</v>
      </c>
      <c r="Y3382" s="132" t="e">
        <v>#N/A</v>
      </c>
      <c r="Z3382" s="132" t="e">
        <v>#N/A</v>
      </c>
      <c r="AA3382" s="132" t="e">
        <v>#N/A</v>
      </c>
      <c r="AB3382" s="132" t="e">
        <v>#N/A</v>
      </c>
      <c r="AC3382" s="132" t="e">
        <v>#N/A</v>
      </c>
      <c r="AD3382" s="132" t="e">
        <v>#N/A</v>
      </c>
      <c r="AE3382" s="132" t="e">
        <v>#N/A</v>
      </c>
      <c r="AF3382" s="132" t="e">
        <v>#N/A</v>
      </c>
    </row>
    <row r="3383" spans="1:32">
      <c r="A3383" s="129">
        <v>41442</v>
      </c>
      <c r="B3383" s="132" t="e">
        <v>#N/A</v>
      </c>
      <c r="C3383" s="132" t="e">
        <v>#N/A</v>
      </c>
      <c r="D3383" s="132" t="e">
        <v>#N/A</v>
      </c>
      <c r="E3383" s="132" t="e">
        <v>#N/A</v>
      </c>
      <c r="F3383" s="132" t="e">
        <v>#N/A</v>
      </c>
      <c r="G3383" s="132" t="e">
        <v>#N/A</v>
      </c>
      <c r="H3383" s="132" t="e">
        <v>#N/A</v>
      </c>
      <c r="I3383" s="132" t="e">
        <v>#N/A</v>
      </c>
      <c r="J3383" s="132" t="e">
        <v>#N/A</v>
      </c>
      <c r="K3383" s="132" t="e">
        <v>#N/A</v>
      </c>
      <c r="L3383" s="132" t="e">
        <v>#N/A</v>
      </c>
      <c r="M3383" s="132" t="e">
        <v>#N/A</v>
      </c>
      <c r="N3383" s="132" t="e">
        <v>#N/A</v>
      </c>
      <c r="R3383" s="132" t="e">
        <v>#N/A</v>
      </c>
      <c r="S3383" s="132" t="e">
        <v>#N/A</v>
      </c>
      <c r="T3383" s="132" t="e">
        <v>#N/A</v>
      </c>
      <c r="U3383" s="132" t="e">
        <v>#N/A</v>
      </c>
      <c r="V3383" s="132" t="e">
        <v>#N/A</v>
      </c>
      <c r="W3383" s="132" t="e">
        <v>#N/A</v>
      </c>
      <c r="X3383" s="132" t="e">
        <v>#N/A</v>
      </c>
      <c r="Y3383" s="132" t="e">
        <v>#N/A</v>
      </c>
      <c r="Z3383" s="132" t="e">
        <v>#N/A</v>
      </c>
      <c r="AA3383" s="132" t="e">
        <v>#N/A</v>
      </c>
      <c r="AB3383" s="132" t="e">
        <v>#N/A</v>
      </c>
      <c r="AC3383" s="132" t="e">
        <v>#N/A</v>
      </c>
      <c r="AD3383" s="132" t="e">
        <v>#N/A</v>
      </c>
      <c r="AE3383" s="132" t="e">
        <v>#N/A</v>
      </c>
      <c r="AF3383" s="132" t="e">
        <v>#N/A</v>
      </c>
    </row>
    <row r="3384" spans="1:32">
      <c r="A3384" s="129">
        <v>41443</v>
      </c>
      <c r="B3384" s="132" t="e">
        <v>#N/A</v>
      </c>
      <c r="C3384" s="132" t="e">
        <v>#N/A</v>
      </c>
      <c r="D3384" s="132" t="e">
        <v>#N/A</v>
      </c>
      <c r="E3384" s="132" t="e">
        <v>#N/A</v>
      </c>
      <c r="F3384" s="132" t="e">
        <v>#N/A</v>
      </c>
      <c r="G3384" s="132" t="e">
        <v>#N/A</v>
      </c>
      <c r="H3384" s="132" t="e">
        <v>#N/A</v>
      </c>
      <c r="I3384" s="132" t="e">
        <v>#N/A</v>
      </c>
      <c r="J3384" s="132" t="e">
        <v>#N/A</v>
      </c>
      <c r="K3384" s="132" t="e">
        <v>#N/A</v>
      </c>
      <c r="L3384" s="132" t="e">
        <v>#N/A</v>
      </c>
      <c r="M3384" s="132" t="e">
        <v>#N/A</v>
      </c>
      <c r="N3384" s="132" t="e">
        <v>#N/A</v>
      </c>
      <c r="R3384" s="132" t="e">
        <v>#N/A</v>
      </c>
      <c r="S3384" s="132" t="e">
        <v>#N/A</v>
      </c>
      <c r="T3384" s="132" t="e">
        <v>#N/A</v>
      </c>
      <c r="U3384" s="132" t="e">
        <v>#N/A</v>
      </c>
      <c r="V3384" s="132" t="e">
        <v>#N/A</v>
      </c>
      <c r="W3384" s="132" t="e">
        <v>#N/A</v>
      </c>
      <c r="X3384" s="132" t="e">
        <v>#N/A</v>
      </c>
      <c r="Y3384" s="132" t="e">
        <v>#N/A</v>
      </c>
      <c r="Z3384" s="132" t="e">
        <v>#N/A</v>
      </c>
      <c r="AA3384" s="132" t="e">
        <v>#N/A</v>
      </c>
      <c r="AB3384" s="132" t="e">
        <v>#N/A</v>
      </c>
      <c r="AC3384" s="132" t="e">
        <v>#N/A</v>
      </c>
      <c r="AD3384" s="132" t="e">
        <v>#N/A</v>
      </c>
      <c r="AE3384" s="132" t="e">
        <v>#N/A</v>
      </c>
      <c r="AF3384" s="132" t="e">
        <v>#N/A</v>
      </c>
    </row>
    <row r="3385" spans="1:32">
      <c r="A3385" s="129">
        <v>41444</v>
      </c>
      <c r="B3385" s="132" t="e">
        <v>#N/A</v>
      </c>
      <c r="C3385" s="132" t="e">
        <v>#N/A</v>
      </c>
      <c r="D3385" s="132" t="e">
        <v>#N/A</v>
      </c>
      <c r="E3385" s="132" t="e">
        <v>#N/A</v>
      </c>
      <c r="F3385" s="132" t="e">
        <v>#N/A</v>
      </c>
      <c r="G3385" s="132" t="e">
        <v>#N/A</v>
      </c>
      <c r="H3385" s="132" t="e">
        <v>#N/A</v>
      </c>
      <c r="I3385" s="132" t="e">
        <v>#N/A</v>
      </c>
      <c r="J3385" s="132" t="e">
        <v>#N/A</v>
      </c>
      <c r="K3385" s="132" t="e">
        <v>#N/A</v>
      </c>
      <c r="L3385" s="132" t="e">
        <v>#N/A</v>
      </c>
      <c r="M3385" s="132" t="e">
        <v>#N/A</v>
      </c>
      <c r="N3385" s="132" t="e">
        <v>#N/A</v>
      </c>
      <c r="R3385" s="132" t="e">
        <v>#N/A</v>
      </c>
      <c r="S3385" s="132" t="e">
        <v>#N/A</v>
      </c>
      <c r="T3385" s="132" t="e">
        <v>#N/A</v>
      </c>
      <c r="U3385" s="132" t="e">
        <v>#N/A</v>
      </c>
      <c r="V3385" s="132" t="e">
        <v>#N/A</v>
      </c>
      <c r="W3385" s="132" t="e">
        <v>#N/A</v>
      </c>
      <c r="X3385" s="132" t="e">
        <v>#N/A</v>
      </c>
      <c r="Y3385" s="132" t="e">
        <v>#N/A</v>
      </c>
      <c r="Z3385" s="132" t="e">
        <v>#N/A</v>
      </c>
      <c r="AA3385" s="132" t="e">
        <v>#N/A</v>
      </c>
      <c r="AB3385" s="132" t="e">
        <v>#N/A</v>
      </c>
      <c r="AC3385" s="132" t="e">
        <v>#N/A</v>
      </c>
      <c r="AD3385" s="132" t="e">
        <v>#N/A</v>
      </c>
      <c r="AE3385" s="132" t="e">
        <v>#N/A</v>
      </c>
      <c r="AF3385" s="132" t="e">
        <v>#N/A</v>
      </c>
    </row>
    <row r="3386" spans="1:32">
      <c r="A3386" s="129">
        <v>41445</v>
      </c>
      <c r="B3386" s="132">
        <v>916768</v>
      </c>
      <c r="C3386" s="132" t="e">
        <v>#N/A</v>
      </c>
      <c r="D3386" s="132" t="e">
        <v>#N/A</v>
      </c>
      <c r="E3386" s="132" t="e">
        <v>#N/A</v>
      </c>
      <c r="F3386" s="132" t="e">
        <v>#N/A</v>
      </c>
      <c r="G3386" s="132" t="e">
        <v>#N/A</v>
      </c>
      <c r="H3386" s="132" t="e">
        <v>#N/A</v>
      </c>
      <c r="I3386" s="132" t="e">
        <v>#N/A</v>
      </c>
      <c r="J3386" s="132" t="e">
        <v>#N/A</v>
      </c>
      <c r="K3386" s="132" t="e">
        <v>#N/A</v>
      </c>
      <c r="L3386" s="132" t="e">
        <v>#N/A</v>
      </c>
      <c r="M3386" s="132" t="e">
        <v>#N/A</v>
      </c>
      <c r="N3386" s="132">
        <v>916768</v>
      </c>
      <c r="R3386" s="132" t="e">
        <v>#N/A</v>
      </c>
      <c r="S3386" s="132" t="e">
        <v>#N/A</v>
      </c>
      <c r="T3386" s="132" t="e">
        <v>#N/A</v>
      </c>
      <c r="U3386" s="132" t="e">
        <v>#N/A</v>
      </c>
      <c r="V3386" s="132" t="e">
        <v>#N/A</v>
      </c>
      <c r="W3386" s="132" t="e">
        <v>#N/A</v>
      </c>
      <c r="X3386" s="132" t="e">
        <v>#N/A</v>
      </c>
      <c r="Y3386" s="132" t="e">
        <v>#N/A</v>
      </c>
      <c r="Z3386" s="132" t="e">
        <v>#N/A</v>
      </c>
      <c r="AA3386" s="132" t="e">
        <v>#N/A</v>
      </c>
      <c r="AB3386" s="132" t="e">
        <v>#N/A</v>
      </c>
      <c r="AC3386" s="132" t="e">
        <v>#N/A</v>
      </c>
      <c r="AD3386" s="132" t="e">
        <v>#N/A</v>
      </c>
      <c r="AE3386" s="132" t="e">
        <v>#N/A</v>
      </c>
      <c r="AF3386" s="132" t="e">
        <v>#N/A</v>
      </c>
    </row>
    <row r="3387" spans="1:32">
      <c r="A3387" s="129">
        <v>41446</v>
      </c>
      <c r="B3387" s="132" t="e">
        <v>#N/A</v>
      </c>
      <c r="C3387" s="132">
        <v>93970</v>
      </c>
      <c r="D3387" s="132">
        <v>375475</v>
      </c>
      <c r="E3387" s="132">
        <v>92677</v>
      </c>
      <c r="F3387" s="132">
        <v>171868</v>
      </c>
      <c r="G3387" s="132">
        <v>808783</v>
      </c>
      <c r="H3387" s="132">
        <v>47395</v>
      </c>
      <c r="I3387" s="132">
        <v>32805</v>
      </c>
      <c r="J3387" s="132">
        <v>36485</v>
      </c>
      <c r="K3387" s="132">
        <v>10130</v>
      </c>
      <c r="L3387" s="132">
        <v>700</v>
      </c>
      <c r="M3387" s="132">
        <v>107985</v>
      </c>
      <c r="N3387" s="132" t="e">
        <v>#N/A</v>
      </c>
      <c r="R3387" s="132">
        <v>86730</v>
      </c>
      <c r="S3387" s="132">
        <v>139650</v>
      </c>
      <c r="T3387" s="132">
        <v>152928</v>
      </c>
      <c r="U3387" s="132">
        <v>88195</v>
      </c>
      <c r="V3387" s="132">
        <v>11710</v>
      </c>
      <c r="W3387" s="132">
        <v>7000</v>
      </c>
      <c r="X3387" s="132">
        <v>37350</v>
      </c>
      <c r="Y3387" s="132">
        <v>13930</v>
      </c>
      <c r="Z3387" s="132">
        <v>9610</v>
      </c>
      <c r="AA3387" s="132">
        <v>37800</v>
      </c>
      <c r="AB3387" s="132">
        <v>0</v>
      </c>
      <c r="AC3387" s="132">
        <v>0</v>
      </c>
      <c r="AD3387" s="132">
        <v>0</v>
      </c>
      <c r="AE3387" s="132">
        <v>0</v>
      </c>
      <c r="AF3387" s="132">
        <v>14000</v>
      </c>
    </row>
    <row r="3388" spans="1:32">
      <c r="A3388" s="129">
        <v>41449</v>
      </c>
      <c r="B3388" s="132" t="e">
        <v>#N/A</v>
      </c>
      <c r="C3388" s="132" t="e">
        <v>#N/A</v>
      </c>
      <c r="D3388" s="132" t="e">
        <v>#N/A</v>
      </c>
      <c r="E3388" s="132" t="e">
        <v>#N/A</v>
      </c>
      <c r="F3388" s="132" t="e">
        <v>#N/A</v>
      </c>
      <c r="G3388" s="132" t="e">
        <v>#N/A</v>
      </c>
      <c r="H3388" s="132" t="e">
        <v>#N/A</v>
      </c>
      <c r="I3388" s="132" t="e">
        <v>#N/A</v>
      </c>
      <c r="J3388" s="132" t="e">
        <v>#N/A</v>
      </c>
      <c r="K3388" s="132" t="e">
        <v>#N/A</v>
      </c>
      <c r="L3388" s="132" t="e">
        <v>#N/A</v>
      </c>
      <c r="M3388" s="132" t="e">
        <v>#N/A</v>
      </c>
      <c r="N3388" s="132" t="e">
        <v>#N/A</v>
      </c>
      <c r="R3388" s="132" t="e">
        <v>#N/A</v>
      </c>
      <c r="S3388" s="132" t="e">
        <v>#N/A</v>
      </c>
      <c r="T3388" s="132" t="e">
        <v>#N/A</v>
      </c>
      <c r="U3388" s="132" t="e">
        <v>#N/A</v>
      </c>
      <c r="V3388" s="132" t="e">
        <v>#N/A</v>
      </c>
      <c r="W3388" s="132" t="e">
        <v>#N/A</v>
      </c>
      <c r="X3388" s="132" t="e">
        <v>#N/A</v>
      </c>
      <c r="Y3388" s="132" t="e">
        <v>#N/A</v>
      </c>
      <c r="Z3388" s="132" t="e">
        <v>#N/A</v>
      </c>
      <c r="AA3388" s="132" t="e">
        <v>#N/A</v>
      </c>
      <c r="AB3388" s="132" t="e">
        <v>#N/A</v>
      </c>
      <c r="AC3388" s="132" t="e">
        <v>#N/A</v>
      </c>
      <c r="AD3388" s="132" t="e">
        <v>#N/A</v>
      </c>
      <c r="AE3388" s="132" t="e">
        <v>#N/A</v>
      </c>
      <c r="AF3388" s="132" t="e">
        <v>#N/A</v>
      </c>
    </row>
    <row r="3389" spans="1:32">
      <c r="A3389" s="129">
        <v>41450</v>
      </c>
      <c r="B3389" s="132">
        <v>1128408</v>
      </c>
      <c r="C3389" s="132" t="e">
        <v>#N/A</v>
      </c>
      <c r="D3389" s="132" t="e">
        <v>#N/A</v>
      </c>
      <c r="E3389" s="132" t="e">
        <v>#N/A</v>
      </c>
      <c r="F3389" s="132" t="e">
        <v>#N/A</v>
      </c>
      <c r="G3389" s="132" t="e">
        <v>#N/A</v>
      </c>
      <c r="H3389" s="132" t="e">
        <v>#N/A</v>
      </c>
      <c r="I3389" s="132" t="e">
        <v>#N/A</v>
      </c>
      <c r="J3389" s="132" t="e">
        <v>#N/A</v>
      </c>
      <c r="K3389" s="132" t="e">
        <v>#N/A</v>
      </c>
      <c r="L3389" s="132" t="e">
        <v>#N/A</v>
      </c>
      <c r="M3389" s="132" t="e">
        <v>#N/A</v>
      </c>
      <c r="N3389" s="132">
        <v>1128408</v>
      </c>
      <c r="R3389" s="132" t="e">
        <v>#N/A</v>
      </c>
      <c r="S3389" s="132" t="e">
        <v>#N/A</v>
      </c>
      <c r="T3389" s="132" t="e">
        <v>#N/A</v>
      </c>
      <c r="U3389" s="132" t="e">
        <v>#N/A</v>
      </c>
      <c r="V3389" s="132" t="e">
        <v>#N/A</v>
      </c>
      <c r="W3389" s="132" t="e">
        <v>#N/A</v>
      </c>
      <c r="X3389" s="132" t="e">
        <v>#N/A</v>
      </c>
      <c r="Y3389" s="132" t="e">
        <v>#N/A</v>
      </c>
      <c r="Z3389" s="132" t="e">
        <v>#N/A</v>
      </c>
      <c r="AA3389" s="132" t="e">
        <v>#N/A</v>
      </c>
      <c r="AB3389" s="132" t="e">
        <v>#N/A</v>
      </c>
      <c r="AC3389" s="132" t="e">
        <v>#N/A</v>
      </c>
      <c r="AD3389" s="132" t="e">
        <v>#N/A</v>
      </c>
      <c r="AE3389" s="132" t="e">
        <v>#N/A</v>
      </c>
      <c r="AF3389" s="132" t="e">
        <v>#N/A</v>
      </c>
    </row>
    <row r="3390" spans="1:32">
      <c r="A3390" s="129">
        <v>41451</v>
      </c>
      <c r="B3390" s="132" t="e">
        <v>#N/A</v>
      </c>
      <c r="C3390" s="132" t="e">
        <v>#N/A</v>
      </c>
      <c r="D3390" s="132" t="e">
        <v>#N/A</v>
      </c>
      <c r="E3390" s="132" t="e">
        <v>#N/A</v>
      </c>
      <c r="F3390" s="132" t="e">
        <v>#N/A</v>
      </c>
      <c r="G3390" s="132" t="e">
        <v>#N/A</v>
      </c>
      <c r="H3390" s="132" t="e">
        <v>#N/A</v>
      </c>
      <c r="I3390" s="132" t="e">
        <v>#N/A</v>
      </c>
      <c r="J3390" s="132" t="e">
        <v>#N/A</v>
      </c>
      <c r="K3390" s="132" t="e">
        <v>#N/A</v>
      </c>
      <c r="L3390" s="132" t="e">
        <v>#N/A</v>
      </c>
      <c r="M3390" s="132" t="e">
        <v>#N/A</v>
      </c>
      <c r="N3390" s="132" t="e">
        <v>#N/A</v>
      </c>
      <c r="R3390" s="132" t="e">
        <v>#N/A</v>
      </c>
      <c r="S3390" s="132" t="e">
        <v>#N/A</v>
      </c>
      <c r="T3390" s="132" t="e">
        <v>#N/A</v>
      </c>
      <c r="U3390" s="132" t="e">
        <v>#N/A</v>
      </c>
      <c r="V3390" s="132" t="e">
        <v>#N/A</v>
      </c>
      <c r="W3390" s="132" t="e">
        <v>#N/A</v>
      </c>
      <c r="X3390" s="132" t="e">
        <v>#N/A</v>
      </c>
      <c r="Y3390" s="132" t="e">
        <v>#N/A</v>
      </c>
      <c r="Z3390" s="132" t="e">
        <v>#N/A</v>
      </c>
      <c r="AA3390" s="132" t="e">
        <v>#N/A</v>
      </c>
      <c r="AB3390" s="132" t="e">
        <v>#N/A</v>
      </c>
      <c r="AC3390" s="132" t="e">
        <v>#N/A</v>
      </c>
      <c r="AD3390" s="132" t="e">
        <v>#N/A</v>
      </c>
      <c r="AE3390" s="132" t="e">
        <v>#N/A</v>
      </c>
      <c r="AF3390" s="132" t="e">
        <v>#N/A</v>
      </c>
    </row>
    <row r="3391" spans="1:32">
      <c r="A3391" s="129">
        <v>41452</v>
      </c>
      <c r="B3391" s="132" t="e">
        <v>#N/A</v>
      </c>
      <c r="C3391" s="132" t="e">
        <v>#N/A</v>
      </c>
      <c r="D3391" s="132" t="e">
        <v>#N/A</v>
      </c>
      <c r="E3391" s="132" t="e">
        <v>#N/A</v>
      </c>
      <c r="F3391" s="132" t="e">
        <v>#N/A</v>
      </c>
      <c r="G3391" s="132" t="e">
        <v>#N/A</v>
      </c>
      <c r="H3391" s="132" t="e">
        <v>#N/A</v>
      </c>
      <c r="I3391" s="132" t="e">
        <v>#N/A</v>
      </c>
      <c r="J3391" s="132" t="e">
        <v>#N/A</v>
      </c>
      <c r="K3391" s="132" t="e">
        <v>#N/A</v>
      </c>
      <c r="L3391" s="132" t="e">
        <v>#N/A</v>
      </c>
      <c r="M3391" s="132" t="e">
        <v>#N/A</v>
      </c>
      <c r="N3391" s="132" t="e">
        <v>#N/A</v>
      </c>
      <c r="R3391" s="132" t="e">
        <v>#N/A</v>
      </c>
      <c r="S3391" s="132" t="e">
        <v>#N/A</v>
      </c>
      <c r="T3391" s="132" t="e">
        <v>#N/A</v>
      </c>
      <c r="U3391" s="132" t="e">
        <v>#N/A</v>
      </c>
      <c r="V3391" s="132" t="e">
        <v>#N/A</v>
      </c>
      <c r="W3391" s="132" t="e">
        <v>#N/A</v>
      </c>
      <c r="X3391" s="132" t="e">
        <v>#N/A</v>
      </c>
      <c r="Y3391" s="132" t="e">
        <v>#N/A</v>
      </c>
      <c r="Z3391" s="132" t="e">
        <v>#N/A</v>
      </c>
      <c r="AA3391" s="132" t="e">
        <v>#N/A</v>
      </c>
      <c r="AB3391" s="132" t="e">
        <v>#N/A</v>
      </c>
      <c r="AC3391" s="132" t="e">
        <v>#N/A</v>
      </c>
      <c r="AD3391" s="132" t="e">
        <v>#N/A</v>
      </c>
      <c r="AE3391" s="132" t="e">
        <v>#N/A</v>
      </c>
      <c r="AF3391" s="132" t="e">
        <v>#N/A</v>
      </c>
    </row>
    <row r="3392" spans="1:32">
      <c r="A3392" s="129">
        <v>41453</v>
      </c>
      <c r="B3392" s="132" t="e">
        <v>#N/A</v>
      </c>
      <c r="C3392" s="132">
        <v>115070</v>
      </c>
      <c r="D3392" s="132">
        <v>483735</v>
      </c>
      <c r="E3392" s="132">
        <v>108897</v>
      </c>
      <c r="F3392" s="132">
        <v>213108</v>
      </c>
      <c r="G3392" s="132">
        <v>1006633</v>
      </c>
      <c r="H3392" s="132">
        <v>55775</v>
      </c>
      <c r="I3392" s="132">
        <v>37715</v>
      </c>
      <c r="J3392" s="132">
        <v>41385</v>
      </c>
      <c r="K3392" s="132">
        <v>12630</v>
      </c>
      <c r="L3392" s="132">
        <v>700</v>
      </c>
      <c r="M3392" s="132">
        <v>121775</v>
      </c>
      <c r="N3392" s="132" t="e">
        <v>#N/A</v>
      </c>
      <c r="R3392" s="132">
        <v>118030</v>
      </c>
      <c r="S3392" s="132">
        <v>150650</v>
      </c>
      <c r="T3392" s="132">
        <v>195873</v>
      </c>
      <c r="U3392" s="132">
        <v>91695</v>
      </c>
      <c r="V3392" s="132">
        <v>18710</v>
      </c>
      <c r="W3392" s="132">
        <v>7000</v>
      </c>
      <c r="X3392" s="132">
        <v>53084</v>
      </c>
      <c r="Y3392" s="132">
        <v>24780</v>
      </c>
      <c r="Z3392" s="132">
        <v>11215</v>
      </c>
      <c r="AA3392" s="132">
        <v>37800</v>
      </c>
      <c r="AB3392" s="132">
        <v>0</v>
      </c>
      <c r="AC3392" s="132">
        <v>0</v>
      </c>
      <c r="AD3392" s="132">
        <v>0</v>
      </c>
      <c r="AE3392" s="132">
        <v>12500</v>
      </c>
      <c r="AF3392" s="132">
        <v>14000</v>
      </c>
    </row>
    <row r="3393" spans="1:32">
      <c r="A3393" s="129">
        <v>41456</v>
      </c>
      <c r="B3393" s="132" t="e">
        <v>#N/A</v>
      </c>
      <c r="C3393" s="132">
        <v>138030</v>
      </c>
      <c r="D3393" s="132">
        <v>574565</v>
      </c>
      <c r="E3393" s="132">
        <v>127347</v>
      </c>
      <c r="F3393" s="132">
        <v>244908</v>
      </c>
      <c r="G3393" s="132">
        <v>1189773</v>
      </c>
      <c r="H3393" s="132">
        <v>57775</v>
      </c>
      <c r="I3393" s="132">
        <v>38895</v>
      </c>
      <c r="J3393" s="132">
        <v>48585</v>
      </c>
      <c r="K3393" s="132">
        <v>15830</v>
      </c>
      <c r="L3393" s="132">
        <v>1150</v>
      </c>
      <c r="M3393" s="132">
        <v>125925</v>
      </c>
      <c r="N3393" s="132" t="e">
        <v>#N/A</v>
      </c>
      <c r="R3393" s="132">
        <v>147830</v>
      </c>
      <c r="S3393" s="132">
        <v>157650</v>
      </c>
      <c r="T3393" s="132">
        <v>276973</v>
      </c>
      <c r="U3393" s="132">
        <v>91695</v>
      </c>
      <c r="V3393" s="132">
        <v>22910</v>
      </c>
      <c r="W3393" s="132">
        <v>7000</v>
      </c>
      <c r="X3393" s="132">
        <v>63734</v>
      </c>
      <c r="Y3393" s="132">
        <v>34370</v>
      </c>
      <c r="Z3393" s="132">
        <v>11215</v>
      </c>
      <c r="AA3393" s="132">
        <v>46200</v>
      </c>
      <c r="AB3393" s="132">
        <v>0</v>
      </c>
      <c r="AC3393" s="132">
        <v>0</v>
      </c>
      <c r="AD3393" s="132">
        <v>0</v>
      </c>
      <c r="AE3393" s="132">
        <v>12500</v>
      </c>
      <c r="AF3393" s="132">
        <v>14000</v>
      </c>
    </row>
    <row r="3394" spans="1:32">
      <c r="A3394" s="129">
        <v>41457</v>
      </c>
      <c r="B3394" s="132" t="e">
        <v>#N/A</v>
      </c>
      <c r="C3394" s="132" t="e">
        <v>#N/A</v>
      </c>
      <c r="D3394" s="132" t="e">
        <v>#N/A</v>
      </c>
      <c r="E3394" s="132" t="e">
        <v>#N/A</v>
      </c>
      <c r="F3394" s="132" t="e">
        <v>#N/A</v>
      </c>
      <c r="G3394" s="132" t="e">
        <v>#N/A</v>
      </c>
      <c r="H3394" s="132" t="e">
        <v>#N/A</v>
      </c>
      <c r="I3394" s="132" t="e">
        <v>#N/A</v>
      </c>
      <c r="J3394" s="132" t="e">
        <v>#N/A</v>
      </c>
      <c r="K3394" s="132" t="e">
        <v>#N/A</v>
      </c>
      <c r="L3394" s="132" t="e">
        <v>#N/A</v>
      </c>
      <c r="M3394" s="132" t="e">
        <v>#N/A</v>
      </c>
      <c r="N3394" s="132" t="e">
        <v>#N/A</v>
      </c>
      <c r="R3394" s="132" t="e">
        <v>#N/A</v>
      </c>
      <c r="S3394" s="132" t="e">
        <v>#N/A</v>
      </c>
      <c r="T3394" s="132" t="e">
        <v>#N/A</v>
      </c>
      <c r="U3394" s="132" t="e">
        <v>#N/A</v>
      </c>
      <c r="V3394" s="132" t="e">
        <v>#N/A</v>
      </c>
      <c r="W3394" s="132" t="e">
        <v>#N/A</v>
      </c>
      <c r="X3394" s="132" t="e">
        <v>#N/A</v>
      </c>
      <c r="Y3394" s="132" t="e">
        <v>#N/A</v>
      </c>
      <c r="Z3394" s="132" t="e">
        <v>#N/A</v>
      </c>
      <c r="AA3394" s="132" t="e">
        <v>#N/A</v>
      </c>
      <c r="AB3394" s="132" t="e">
        <v>#N/A</v>
      </c>
      <c r="AC3394" s="132" t="e">
        <v>#N/A</v>
      </c>
      <c r="AD3394" s="132" t="e">
        <v>#N/A</v>
      </c>
      <c r="AE3394" s="132" t="e">
        <v>#N/A</v>
      </c>
      <c r="AF3394" s="132" t="e">
        <v>#N/A</v>
      </c>
    </row>
    <row r="3395" spans="1:32">
      <c r="A3395" s="129">
        <v>41458</v>
      </c>
      <c r="B3395" s="132" t="e">
        <v>#N/A</v>
      </c>
      <c r="C3395" s="132" t="e">
        <v>#N/A</v>
      </c>
      <c r="D3395" s="132" t="e">
        <v>#N/A</v>
      </c>
      <c r="E3395" s="132" t="e">
        <v>#N/A</v>
      </c>
      <c r="F3395" s="132" t="e">
        <v>#N/A</v>
      </c>
      <c r="G3395" s="132" t="e">
        <v>#N/A</v>
      </c>
      <c r="H3395" s="132" t="e">
        <v>#N/A</v>
      </c>
      <c r="I3395" s="132" t="e">
        <v>#N/A</v>
      </c>
      <c r="J3395" s="132" t="e">
        <v>#N/A</v>
      </c>
      <c r="K3395" s="132" t="e">
        <v>#N/A</v>
      </c>
      <c r="L3395" s="132" t="e">
        <v>#N/A</v>
      </c>
      <c r="M3395" s="132" t="e">
        <v>#N/A</v>
      </c>
      <c r="N3395" s="132" t="e">
        <v>#N/A</v>
      </c>
      <c r="R3395" s="132" t="e">
        <v>#N/A</v>
      </c>
      <c r="S3395" s="132" t="e">
        <v>#N/A</v>
      </c>
      <c r="T3395" s="132" t="e">
        <v>#N/A</v>
      </c>
      <c r="U3395" s="132" t="e">
        <v>#N/A</v>
      </c>
      <c r="V3395" s="132" t="e">
        <v>#N/A</v>
      </c>
      <c r="W3395" s="132" t="e">
        <v>#N/A</v>
      </c>
      <c r="X3395" s="132" t="e">
        <v>#N/A</v>
      </c>
      <c r="Y3395" s="132" t="e">
        <v>#N/A</v>
      </c>
      <c r="Z3395" s="132" t="e">
        <v>#N/A</v>
      </c>
      <c r="AA3395" s="132" t="e">
        <v>#N/A</v>
      </c>
      <c r="AB3395" s="132" t="e">
        <v>#N/A</v>
      </c>
      <c r="AC3395" s="132" t="e">
        <v>#N/A</v>
      </c>
      <c r="AD3395" s="132" t="e">
        <v>#N/A</v>
      </c>
      <c r="AE3395" s="132" t="e">
        <v>#N/A</v>
      </c>
      <c r="AF3395" s="132" t="e">
        <v>#N/A</v>
      </c>
    </row>
    <row r="3396" spans="1:32">
      <c r="A3396" s="129">
        <v>41460</v>
      </c>
      <c r="B3396" s="132" t="e">
        <v>#N/A</v>
      </c>
      <c r="C3396" s="132" t="e">
        <v>#N/A</v>
      </c>
      <c r="D3396" s="132" t="e">
        <v>#N/A</v>
      </c>
      <c r="E3396" s="132" t="e">
        <v>#N/A</v>
      </c>
      <c r="F3396" s="132" t="e">
        <v>#N/A</v>
      </c>
      <c r="G3396" s="132" t="e">
        <v>#N/A</v>
      </c>
      <c r="H3396" s="132" t="e">
        <v>#N/A</v>
      </c>
      <c r="I3396" s="132" t="e">
        <v>#N/A</v>
      </c>
      <c r="J3396" s="132" t="e">
        <v>#N/A</v>
      </c>
      <c r="K3396" s="132" t="e">
        <v>#N/A</v>
      </c>
      <c r="L3396" s="132" t="e">
        <v>#N/A</v>
      </c>
      <c r="M3396" s="132" t="e">
        <v>#N/A</v>
      </c>
      <c r="N3396" s="132" t="e">
        <v>#N/A</v>
      </c>
      <c r="R3396" s="132" t="e">
        <v>#N/A</v>
      </c>
      <c r="S3396" s="132" t="e">
        <v>#N/A</v>
      </c>
      <c r="T3396" s="132" t="e">
        <v>#N/A</v>
      </c>
      <c r="U3396" s="132" t="e">
        <v>#N/A</v>
      </c>
      <c r="V3396" s="132" t="e">
        <v>#N/A</v>
      </c>
      <c r="W3396" s="132" t="e">
        <v>#N/A</v>
      </c>
      <c r="X3396" s="132" t="e">
        <v>#N/A</v>
      </c>
      <c r="Y3396" s="132" t="e">
        <v>#N/A</v>
      </c>
      <c r="Z3396" s="132" t="e">
        <v>#N/A</v>
      </c>
      <c r="AA3396" s="132" t="e">
        <v>#N/A</v>
      </c>
      <c r="AB3396" s="132" t="e">
        <v>#N/A</v>
      </c>
      <c r="AC3396" s="132" t="e">
        <v>#N/A</v>
      </c>
      <c r="AD3396" s="132" t="e">
        <v>#N/A</v>
      </c>
      <c r="AE3396" s="132" t="e">
        <v>#N/A</v>
      </c>
      <c r="AF3396" s="132" t="e">
        <v>#N/A</v>
      </c>
    </row>
    <row r="3397" spans="1:32">
      <c r="A3397" s="129">
        <v>41463</v>
      </c>
      <c r="B3397" s="132" t="e">
        <v>#N/A</v>
      </c>
      <c r="C3397" s="132" t="e">
        <v>#N/A</v>
      </c>
      <c r="D3397" s="132" t="e">
        <v>#N/A</v>
      </c>
      <c r="E3397" s="132" t="e">
        <v>#N/A</v>
      </c>
      <c r="F3397" s="132" t="e">
        <v>#N/A</v>
      </c>
      <c r="G3397" s="132" t="e">
        <v>#N/A</v>
      </c>
      <c r="H3397" s="132" t="e">
        <v>#N/A</v>
      </c>
      <c r="I3397" s="132" t="e">
        <v>#N/A</v>
      </c>
      <c r="J3397" s="132" t="e">
        <v>#N/A</v>
      </c>
      <c r="K3397" s="132" t="e">
        <v>#N/A</v>
      </c>
      <c r="L3397" s="132" t="e">
        <v>#N/A</v>
      </c>
      <c r="M3397" s="132" t="e">
        <v>#N/A</v>
      </c>
      <c r="N3397" s="132" t="e">
        <v>#N/A</v>
      </c>
      <c r="R3397" s="132" t="e">
        <v>#N/A</v>
      </c>
      <c r="S3397" s="132" t="e">
        <v>#N/A</v>
      </c>
      <c r="T3397" s="132" t="e">
        <v>#N/A</v>
      </c>
      <c r="U3397" s="132" t="e">
        <v>#N/A</v>
      </c>
      <c r="V3397" s="132" t="e">
        <v>#N/A</v>
      </c>
      <c r="W3397" s="132" t="e">
        <v>#N/A</v>
      </c>
      <c r="X3397" s="132" t="e">
        <v>#N/A</v>
      </c>
      <c r="Y3397" s="132" t="e">
        <v>#N/A</v>
      </c>
      <c r="Z3397" s="132" t="e">
        <v>#N/A</v>
      </c>
      <c r="AA3397" s="132" t="e">
        <v>#N/A</v>
      </c>
      <c r="AB3397" s="132" t="e">
        <v>#N/A</v>
      </c>
      <c r="AC3397" s="132" t="e">
        <v>#N/A</v>
      </c>
      <c r="AD3397" s="132" t="e">
        <v>#N/A</v>
      </c>
      <c r="AE3397" s="132" t="e">
        <v>#N/A</v>
      </c>
      <c r="AF3397" s="132" t="e">
        <v>#N/A</v>
      </c>
    </row>
    <row r="3398" spans="1:32">
      <c r="A3398" s="129">
        <v>41464</v>
      </c>
      <c r="B3398" s="132" t="e">
        <v>#N/A</v>
      </c>
      <c r="C3398" s="132" t="e">
        <v>#N/A</v>
      </c>
      <c r="D3398" s="132" t="e">
        <v>#N/A</v>
      </c>
      <c r="E3398" s="132" t="e">
        <v>#N/A</v>
      </c>
      <c r="F3398" s="132" t="e">
        <v>#N/A</v>
      </c>
      <c r="G3398" s="132" t="e">
        <v>#N/A</v>
      </c>
      <c r="H3398" s="132" t="e">
        <v>#N/A</v>
      </c>
      <c r="I3398" s="132" t="e">
        <v>#N/A</v>
      </c>
      <c r="J3398" s="132" t="e">
        <v>#N/A</v>
      </c>
      <c r="K3398" s="132" t="e">
        <v>#N/A</v>
      </c>
      <c r="L3398" s="132" t="e">
        <v>#N/A</v>
      </c>
      <c r="M3398" s="132" t="e">
        <v>#N/A</v>
      </c>
      <c r="N3398" s="132" t="e">
        <v>#N/A</v>
      </c>
      <c r="R3398" s="132" t="e">
        <v>#N/A</v>
      </c>
      <c r="S3398" s="132" t="e">
        <v>#N/A</v>
      </c>
      <c r="T3398" s="132" t="e">
        <v>#N/A</v>
      </c>
      <c r="U3398" s="132" t="e">
        <v>#N/A</v>
      </c>
      <c r="V3398" s="132" t="e">
        <v>#N/A</v>
      </c>
      <c r="W3398" s="132" t="e">
        <v>#N/A</v>
      </c>
      <c r="X3398" s="132" t="e">
        <v>#N/A</v>
      </c>
      <c r="Y3398" s="132" t="e">
        <v>#N/A</v>
      </c>
      <c r="Z3398" s="132" t="e">
        <v>#N/A</v>
      </c>
      <c r="AA3398" s="132" t="e">
        <v>#N/A</v>
      </c>
      <c r="AB3398" s="132" t="e">
        <v>#N/A</v>
      </c>
      <c r="AC3398" s="132" t="e">
        <v>#N/A</v>
      </c>
      <c r="AD3398" s="132" t="e">
        <v>#N/A</v>
      </c>
      <c r="AE3398" s="132" t="e">
        <v>#N/A</v>
      </c>
      <c r="AF3398" s="132" t="e">
        <v>#N/A</v>
      </c>
    </row>
    <row r="3399" spans="1:32">
      <c r="A3399" s="129">
        <v>41465</v>
      </c>
      <c r="B3399" s="132">
        <v>334929</v>
      </c>
      <c r="C3399" s="132">
        <v>31140</v>
      </c>
      <c r="D3399" s="132">
        <v>149105</v>
      </c>
      <c r="E3399" s="132">
        <v>22050</v>
      </c>
      <c r="F3399" s="132">
        <v>59390</v>
      </c>
      <c r="G3399" s="132">
        <v>285095</v>
      </c>
      <c r="H3399" s="132">
        <v>35364</v>
      </c>
      <c r="I3399" s="132">
        <v>11970</v>
      </c>
      <c r="J3399" s="132">
        <v>4290</v>
      </c>
      <c r="K3399" s="132">
        <v>12050</v>
      </c>
      <c r="L3399" s="132">
        <v>200</v>
      </c>
      <c r="M3399" s="132">
        <v>49834</v>
      </c>
      <c r="N3399" s="132">
        <v>334929</v>
      </c>
      <c r="R3399" s="132">
        <v>32000</v>
      </c>
      <c r="S3399" s="132">
        <v>55600</v>
      </c>
      <c r="T3399" s="132">
        <v>43896</v>
      </c>
      <c r="U3399" s="132">
        <v>13525</v>
      </c>
      <c r="V3399" s="132">
        <v>12440</v>
      </c>
      <c r="W3399" s="132">
        <v>12950</v>
      </c>
      <c r="X3399" s="132">
        <v>17688</v>
      </c>
      <c r="Y3399" s="132">
        <v>3000</v>
      </c>
      <c r="Z3399" s="132">
        <v>8970</v>
      </c>
      <c r="AA3399" s="132">
        <v>8500</v>
      </c>
      <c r="AB3399" s="132">
        <v>0</v>
      </c>
      <c r="AC3399" s="132">
        <v>0</v>
      </c>
      <c r="AD3399" s="132">
        <v>0</v>
      </c>
      <c r="AE3399" s="132">
        <v>0</v>
      </c>
      <c r="AF3399" s="132">
        <v>0</v>
      </c>
    </row>
    <row r="3400" spans="1:32">
      <c r="A3400" s="129">
        <v>41466</v>
      </c>
      <c r="B3400" s="132" t="e">
        <v>#N/A</v>
      </c>
      <c r="C3400" s="132" t="e">
        <v>#N/A</v>
      </c>
      <c r="D3400" s="132" t="e">
        <v>#N/A</v>
      </c>
      <c r="E3400" s="132" t="e">
        <v>#N/A</v>
      </c>
      <c r="F3400" s="132" t="e">
        <v>#N/A</v>
      </c>
      <c r="G3400" s="132" t="e">
        <v>#N/A</v>
      </c>
      <c r="H3400" s="132" t="e">
        <v>#N/A</v>
      </c>
      <c r="I3400" s="132" t="e">
        <v>#N/A</v>
      </c>
      <c r="J3400" s="132" t="e">
        <v>#N/A</v>
      </c>
      <c r="K3400" s="132" t="e">
        <v>#N/A</v>
      </c>
      <c r="L3400" s="132" t="e">
        <v>#N/A</v>
      </c>
      <c r="M3400" s="132" t="e">
        <v>#N/A</v>
      </c>
      <c r="N3400" s="132" t="e">
        <v>#N/A</v>
      </c>
      <c r="R3400" s="132" t="e">
        <v>#N/A</v>
      </c>
      <c r="S3400" s="132" t="e">
        <v>#N/A</v>
      </c>
      <c r="T3400" s="132" t="e">
        <v>#N/A</v>
      </c>
      <c r="U3400" s="132" t="e">
        <v>#N/A</v>
      </c>
      <c r="V3400" s="132" t="e">
        <v>#N/A</v>
      </c>
      <c r="W3400" s="132" t="e">
        <v>#N/A</v>
      </c>
      <c r="X3400" s="132" t="e">
        <v>#N/A</v>
      </c>
      <c r="Y3400" s="132" t="e">
        <v>#N/A</v>
      </c>
      <c r="Z3400" s="132" t="e">
        <v>#N/A</v>
      </c>
      <c r="AA3400" s="132" t="e">
        <v>#N/A</v>
      </c>
      <c r="AB3400" s="132" t="e">
        <v>#N/A</v>
      </c>
      <c r="AC3400" s="132" t="e">
        <v>#N/A</v>
      </c>
      <c r="AD3400" s="132" t="e">
        <v>#N/A</v>
      </c>
      <c r="AE3400" s="132" t="e">
        <v>#N/A</v>
      </c>
      <c r="AF3400" s="132" t="e">
        <v>#N/A</v>
      </c>
    </row>
    <row r="3401" spans="1:32">
      <c r="A3401" s="129">
        <v>41467</v>
      </c>
      <c r="B3401" s="132" t="e">
        <v>#N/A</v>
      </c>
      <c r="C3401" s="132" t="e">
        <v>#N/A</v>
      </c>
      <c r="D3401" s="132" t="e">
        <v>#N/A</v>
      </c>
      <c r="E3401" s="132" t="e">
        <v>#N/A</v>
      </c>
      <c r="F3401" s="132" t="e">
        <v>#N/A</v>
      </c>
      <c r="G3401" s="132" t="e">
        <v>#N/A</v>
      </c>
      <c r="H3401" s="132" t="e">
        <v>#N/A</v>
      </c>
      <c r="I3401" s="132" t="e">
        <v>#N/A</v>
      </c>
      <c r="J3401" s="132" t="e">
        <v>#N/A</v>
      </c>
      <c r="K3401" s="132" t="e">
        <v>#N/A</v>
      </c>
      <c r="L3401" s="132" t="e">
        <v>#N/A</v>
      </c>
      <c r="M3401" s="132" t="e">
        <v>#N/A</v>
      </c>
      <c r="N3401" s="132" t="e">
        <v>#N/A</v>
      </c>
      <c r="R3401" s="132" t="e">
        <v>#N/A</v>
      </c>
      <c r="S3401" s="132" t="e">
        <v>#N/A</v>
      </c>
      <c r="T3401" s="132" t="e">
        <v>#N/A</v>
      </c>
      <c r="U3401" s="132" t="e">
        <v>#N/A</v>
      </c>
      <c r="V3401" s="132" t="e">
        <v>#N/A</v>
      </c>
      <c r="W3401" s="132" t="e">
        <v>#N/A</v>
      </c>
      <c r="X3401" s="132" t="e">
        <v>#N/A</v>
      </c>
      <c r="Y3401" s="132" t="e">
        <v>#N/A</v>
      </c>
      <c r="Z3401" s="132" t="e">
        <v>#N/A</v>
      </c>
      <c r="AA3401" s="132" t="e">
        <v>#N/A</v>
      </c>
      <c r="AB3401" s="132" t="e">
        <v>#N/A</v>
      </c>
      <c r="AC3401" s="132" t="e">
        <v>#N/A</v>
      </c>
      <c r="AD3401" s="132" t="e">
        <v>#N/A</v>
      </c>
      <c r="AE3401" s="132" t="e">
        <v>#N/A</v>
      </c>
      <c r="AF3401" s="132" t="e">
        <v>#N/A</v>
      </c>
    </row>
    <row r="3402" spans="1:32">
      <c r="A3402" s="129">
        <v>41470</v>
      </c>
      <c r="B3402" s="132">
        <v>536391</v>
      </c>
      <c r="C3402" s="132">
        <v>46007</v>
      </c>
      <c r="D3402" s="132">
        <v>228515</v>
      </c>
      <c r="E3402" s="132">
        <v>44310</v>
      </c>
      <c r="F3402" s="132">
        <v>95831</v>
      </c>
      <c r="G3402" s="132">
        <v>470657</v>
      </c>
      <c r="H3402" s="132">
        <v>48064</v>
      </c>
      <c r="I3402" s="132">
        <v>15170</v>
      </c>
      <c r="J3402" s="132">
        <v>24630</v>
      </c>
      <c r="K3402" s="132">
        <v>12050</v>
      </c>
      <c r="L3402" s="132">
        <v>200</v>
      </c>
      <c r="M3402" s="132">
        <v>65734</v>
      </c>
      <c r="N3402" s="132">
        <v>536391</v>
      </c>
      <c r="R3402" s="132">
        <v>43500</v>
      </c>
      <c r="S3402" s="132">
        <v>70100</v>
      </c>
      <c r="T3402" s="132">
        <v>81556</v>
      </c>
      <c r="U3402" s="132">
        <v>25525</v>
      </c>
      <c r="V3402" s="132">
        <v>21440</v>
      </c>
      <c r="W3402" s="132">
        <v>12950</v>
      </c>
      <c r="X3402" s="132">
        <v>27698</v>
      </c>
      <c r="Y3402" s="132">
        <v>10840</v>
      </c>
      <c r="Z3402" s="132">
        <v>8970</v>
      </c>
      <c r="AA3402" s="132">
        <v>13300</v>
      </c>
      <c r="AB3402" s="132">
        <v>0</v>
      </c>
      <c r="AC3402" s="132">
        <v>0</v>
      </c>
      <c r="AD3402" s="132">
        <v>0</v>
      </c>
      <c r="AE3402" s="132">
        <v>0</v>
      </c>
      <c r="AF3402" s="132">
        <v>15600</v>
      </c>
    </row>
    <row r="3403" spans="1:32">
      <c r="A3403" s="129">
        <v>41471</v>
      </c>
      <c r="B3403" s="132" t="e">
        <v>#N/A</v>
      </c>
      <c r="C3403" s="132" t="e">
        <v>#N/A</v>
      </c>
      <c r="D3403" s="132" t="e">
        <v>#N/A</v>
      </c>
      <c r="E3403" s="132" t="e">
        <v>#N/A</v>
      </c>
      <c r="F3403" s="132" t="e">
        <v>#N/A</v>
      </c>
      <c r="G3403" s="132" t="e">
        <v>#N/A</v>
      </c>
      <c r="H3403" s="132" t="e">
        <v>#N/A</v>
      </c>
      <c r="I3403" s="132" t="e">
        <v>#N/A</v>
      </c>
      <c r="J3403" s="132" t="e">
        <v>#N/A</v>
      </c>
      <c r="K3403" s="132" t="e">
        <v>#N/A</v>
      </c>
      <c r="L3403" s="132" t="e">
        <v>#N/A</v>
      </c>
      <c r="M3403" s="132" t="e">
        <v>#N/A</v>
      </c>
      <c r="N3403" s="132" t="e">
        <v>#N/A</v>
      </c>
      <c r="R3403" s="132" t="e">
        <v>#N/A</v>
      </c>
      <c r="S3403" s="132" t="e">
        <v>#N/A</v>
      </c>
      <c r="T3403" s="132" t="e">
        <v>#N/A</v>
      </c>
      <c r="U3403" s="132" t="e">
        <v>#N/A</v>
      </c>
      <c r="V3403" s="132" t="e">
        <v>#N/A</v>
      </c>
      <c r="W3403" s="132" t="e">
        <v>#N/A</v>
      </c>
      <c r="X3403" s="132" t="e">
        <v>#N/A</v>
      </c>
      <c r="Y3403" s="132" t="e">
        <v>#N/A</v>
      </c>
      <c r="Z3403" s="132" t="e">
        <v>#N/A</v>
      </c>
      <c r="AA3403" s="132" t="e">
        <v>#N/A</v>
      </c>
      <c r="AB3403" s="132" t="e">
        <v>#N/A</v>
      </c>
      <c r="AC3403" s="132" t="e">
        <v>#N/A</v>
      </c>
      <c r="AD3403" s="132" t="e">
        <v>#N/A</v>
      </c>
      <c r="AE3403" s="132" t="e">
        <v>#N/A</v>
      </c>
      <c r="AF3403" s="132" t="e">
        <v>#N/A</v>
      </c>
    </row>
    <row r="3404" spans="1:32">
      <c r="A3404" s="129">
        <v>41472</v>
      </c>
      <c r="B3404" s="132" t="e">
        <v>#N/A</v>
      </c>
      <c r="C3404" s="132" t="e">
        <v>#N/A</v>
      </c>
      <c r="D3404" s="132" t="e">
        <v>#N/A</v>
      </c>
      <c r="E3404" s="132" t="e">
        <v>#N/A</v>
      </c>
      <c r="F3404" s="132" t="e">
        <v>#N/A</v>
      </c>
      <c r="G3404" s="132" t="e">
        <v>#N/A</v>
      </c>
      <c r="H3404" s="132" t="e">
        <v>#N/A</v>
      </c>
      <c r="I3404" s="132" t="e">
        <v>#N/A</v>
      </c>
      <c r="J3404" s="132" t="e">
        <v>#N/A</v>
      </c>
      <c r="K3404" s="132" t="e">
        <v>#N/A</v>
      </c>
      <c r="L3404" s="132" t="e">
        <v>#N/A</v>
      </c>
      <c r="M3404" s="132" t="e">
        <v>#N/A</v>
      </c>
      <c r="N3404" s="132" t="e">
        <v>#N/A</v>
      </c>
      <c r="R3404" s="132" t="e">
        <v>#N/A</v>
      </c>
      <c r="S3404" s="132" t="e">
        <v>#N/A</v>
      </c>
      <c r="T3404" s="132" t="e">
        <v>#N/A</v>
      </c>
      <c r="U3404" s="132" t="e">
        <v>#N/A</v>
      </c>
      <c r="V3404" s="132" t="e">
        <v>#N/A</v>
      </c>
      <c r="W3404" s="132" t="e">
        <v>#N/A</v>
      </c>
      <c r="X3404" s="132" t="e">
        <v>#N/A</v>
      </c>
      <c r="Y3404" s="132" t="e">
        <v>#N/A</v>
      </c>
      <c r="Z3404" s="132" t="e">
        <v>#N/A</v>
      </c>
      <c r="AA3404" s="132" t="e">
        <v>#N/A</v>
      </c>
      <c r="AB3404" s="132" t="e">
        <v>#N/A</v>
      </c>
      <c r="AC3404" s="132" t="e">
        <v>#N/A</v>
      </c>
      <c r="AD3404" s="132" t="e">
        <v>#N/A</v>
      </c>
      <c r="AE3404" s="132" t="e">
        <v>#N/A</v>
      </c>
      <c r="AF3404" s="132" t="e">
        <v>#N/A</v>
      </c>
    </row>
    <row r="3405" spans="1:32">
      <c r="A3405" s="129">
        <v>41473</v>
      </c>
      <c r="B3405" s="132" t="e">
        <v>#N/A</v>
      </c>
      <c r="C3405" s="132" t="e">
        <v>#N/A</v>
      </c>
      <c r="D3405" s="132" t="e">
        <v>#N/A</v>
      </c>
      <c r="E3405" s="132" t="e">
        <v>#N/A</v>
      </c>
      <c r="F3405" s="132" t="e">
        <v>#N/A</v>
      </c>
      <c r="G3405" s="132" t="e">
        <v>#N/A</v>
      </c>
      <c r="H3405" s="132" t="e">
        <v>#N/A</v>
      </c>
      <c r="I3405" s="132" t="e">
        <v>#N/A</v>
      </c>
      <c r="J3405" s="132" t="e">
        <v>#N/A</v>
      </c>
      <c r="K3405" s="132" t="e">
        <v>#N/A</v>
      </c>
      <c r="L3405" s="132" t="e">
        <v>#N/A</v>
      </c>
      <c r="M3405" s="132" t="e">
        <v>#N/A</v>
      </c>
      <c r="N3405" s="132" t="e">
        <v>#N/A</v>
      </c>
      <c r="R3405" s="132" t="e">
        <v>#N/A</v>
      </c>
      <c r="S3405" s="132" t="e">
        <v>#N/A</v>
      </c>
      <c r="T3405" s="132" t="e">
        <v>#N/A</v>
      </c>
      <c r="U3405" s="132" t="e">
        <v>#N/A</v>
      </c>
      <c r="V3405" s="132" t="e">
        <v>#N/A</v>
      </c>
      <c r="W3405" s="132" t="e">
        <v>#N/A</v>
      </c>
      <c r="X3405" s="132" t="e">
        <v>#N/A</v>
      </c>
      <c r="Y3405" s="132" t="e">
        <v>#N/A</v>
      </c>
      <c r="Z3405" s="132" t="e">
        <v>#N/A</v>
      </c>
      <c r="AA3405" s="132" t="e">
        <v>#N/A</v>
      </c>
      <c r="AB3405" s="132" t="e">
        <v>#N/A</v>
      </c>
      <c r="AC3405" s="132" t="e">
        <v>#N/A</v>
      </c>
      <c r="AD3405" s="132" t="e">
        <v>#N/A</v>
      </c>
      <c r="AE3405" s="132" t="e">
        <v>#N/A</v>
      </c>
      <c r="AF3405" s="132" t="e">
        <v>#N/A</v>
      </c>
    </row>
    <row r="3406" spans="1:32">
      <c r="A3406" s="129">
        <v>41474</v>
      </c>
      <c r="B3406" s="132" t="e">
        <v>#N/A</v>
      </c>
      <c r="C3406" s="132" t="e">
        <v>#N/A</v>
      </c>
      <c r="D3406" s="132" t="e">
        <v>#N/A</v>
      </c>
      <c r="E3406" s="132" t="e">
        <v>#N/A</v>
      </c>
      <c r="F3406" s="132" t="e">
        <v>#N/A</v>
      </c>
      <c r="G3406" s="132" t="e">
        <v>#N/A</v>
      </c>
      <c r="H3406" s="132" t="e">
        <v>#N/A</v>
      </c>
      <c r="I3406" s="132" t="e">
        <v>#N/A</v>
      </c>
      <c r="J3406" s="132" t="e">
        <v>#N/A</v>
      </c>
      <c r="K3406" s="132" t="e">
        <v>#N/A</v>
      </c>
      <c r="L3406" s="132" t="e">
        <v>#N/A</v>
      </c>
      <c r="M3406" s="132" t="e">
        <v>#N/A</v>
      </c>
      <c r="N3406" s="132" t="e">
        <v>#N/A</v>
      </c>
      <c r="R3406" s="132" t="e">
        <v>#N/A</v>
      </c>
      <c r="S3406" s="132" t="e">
        <v>#N/A</v>
      </c>
      <c r="T3406" s="132" t="e">
        <v>#N/A</v>
      </c>
      <c r="U3406" s="132" t="e">
        <v>#N/A</v>
      </c>
      <c r="V3406" s="132" t="e">
        <v>#N/A</v>
      </c>
      <c r="W3406" s="132" t="e">
        <v>#N/A</v>
      </c>
      <c r="X3406" s="132" t="e">
        <v>#N/A</v>
      </c>
      <c r="Y3406" s="132" t="e">
        <v>#N/A</v>
      </c>
      <c r="Z3406" s="132" t="e">
        <v>#N/A</v>
      </c>
      <c r="AA3406" s="132" t="e">
        <v>#N/A</v>
      </c>
      <c r="AB3406" s="132" t="e">
        <v>#N/A</v>
      </c>
      <c r="AC3406" s="132" t="e">
        <v>#N/A</v>
      </c>
      <c r="AD3406" s="132" t="e">
        <v>#N/A</v>
      </c>
      <c r="AE3406" s="132" t="e">
        <v>#N/A</v>
      </c>
      <c r="AF3406" s="132" t="e">
        <v>#N/A</v>
      </c>
    </row>
    <row r="3407" spans="1:32">
      <c r="A3407" s="129">
        <v>41477</v>
      </c>
      <c r="B3407" s="132" t="e">
        <v>#N/A</v>
      </c>
      <c r="C3407" s="132">
        <v>76217</v>
      </c>
      <c r="D3407" s="132">
        <v>343603</v>
      </c>
      <c r="E3407" s="132">
        <v>71900</v>
      </c>
      <c r="F3407" s="132">
        <v>142731</v>
      </c>
      <c r="G3407" s="132">
        <v>703345</v>
      </c>
      <c r="H3407" s="132">
        <v>52139</v>
      </c>
      <c r="I3407" s="132">
        <v>26797</v>
      </c>
      <c r="J3407" s="132">
        <v>34130</v>
      </c>
      <c r="K3407" s="132">
        <v>14050</v>
      </c>
      <c r="L3407" s="132">
        <v>200</v>
      </c>
      <c r="M3407" s="132">
        <v>90736</v>
      </c>
      <c r="N3407" s="132" t="e">
        <v>#N/A</v>
      </c>
      <c r="R3407" s="132">
        <v>65300</v>
      </c>
      <c r="S3407" s="132">
        <v>82100</v>
      </c>
      <c r="T3407" s="132">
        <v>139396</v>
      </c>
      <c r="U3407" s="132">
        <v>36525</v>
      </c>
      <c r="V3407" s="132">
        <v>31240</v>
      </c>
      <c r="W3407" s="132">
        <v>12950</v>
      </c>
      <c r="X3407" s="132">
        <v>39528</v>
      </c>
      <c r="Y3407" s="132">
        <v>12840</v>
      </c>
      <c r="Z3407" s="132">
        <v>8970</v>
      </c>
      <c r="AA3407" s="132">
        <v>29980</v>
      </c>
      <c r="AB3407" s="132">
        <v>0</v>
      </c>
      <c r="AC3407" s="132">
        <v>0</v>
      </c>
      <c r="AD3407" s="132">
        <v>0</v>
      </c>
      <c r="AE3407" s="132">
        <v>17605</v>
      </c>
      <c r="AF3407" s="132">
        <v>15600</v>
      </c>
    </row>
    <row r="3408" spans="1:32">
      <c r="A3408" s="129">
        <v>41478</v>
      </c>
      <c r="B3408" s="132" t="e">
        <v>#N/A</v>
      </c>
      <c r="C3408" s="132" t="e">
        <v>#N/A</v>
      </c>
      <c r="D3408" s="132" t="e">
        <v>#N/A</v>
      </c>
      <c r="E3408" s="132" t="e">
        <v>#N/A</v>
      </c>
      <c r="F3408" s="132" t="e">
        <v>#N/A</v>
      </c>
      <c r="G3408" s="132" t="e">
        <v>#N/A</v>
      </c>
      <c r="H3408" s="132" t="e">
        <v>#N/A</v>
      </c>
      <c r="I3408" s="132" t="e">
        <v>#N/A</v>
      </c>
      <c r="J3408" s="132" t="e">
        <v>#N/A</v>
      </c>
      <c r="K3408" s="132" t="e">
        <v>#N/A</v>
      </c>
      <c r="L3408" s="132" t="e">
        <v>#N/A</v>
      </c>
      <c r="M3408" s="132" t="e">
        <v>#N/A</v>
      </c>
      <c r="N3408" s="132" t="e">
        <v>#N/A</v>
      </c>
      <c r="R3408" s="132" t="e">
        <v>#N/A</v>
      </c>
      <c r="S3408" s="132" t="e">
        <v>#N/A</v>
      </c>
      <c r="T3408" s="132" t="e">
        <v>#N/A</v>
      </c>
      <c r="U3408" s="132" t="e">
        <v>#N/A</v>
      </c>
      <c r="V3408" s="132" t="e">
        <v>#N/A</v>
      </c>
      <c r="W3408" s="132" t="e">
        <v>#N/A</v>
      </c>
      <c r="X3408" s="132" t="e">
        <v>#N/A</v>
      </c>
      <c r="Y3408" s="132" t="e">
        <v>#N/A</v>
      </c>
      <c r="Z3408" s="132" t="e">
        <v>#N/A</v>
      </c>
      <c r="AA3408" s="132" t="e">
        <v>#N/A</v>
      </c>
      <c r="AB3408" s="132" t="e">
        <v>#N/A</v>
      </c>
      <c r="AC3408" s="132" t="e">
        <v>#N/A</v>
      </c>
      <c r="AD3408" s="132" t="e">
        <v>#N/A</v>
      </c>
      <c r="AE3408" s="132" t="e">
        <v>#N/A</v>
      </c>
      <c r="AF3408" s="132" t="e">
        <v>#N/A</v>
      </c>
    </row>
    <row r="3409" spans="1:32">
      <c r="A3409" s="129">
        <v>41479</v>
      </c>
      <c r="B3409" s="132" t="e">
        <v>#N/A</v>
      </c>
      <c r="C3409" s="132" t="e">
        <v>#N/A</v>
      </c>
      <c r="D3409" s="132" t="e">
        <v>#N/A</v>
      </c>
      <c r="E3409" s="132" t="e">
        <v>#N/A</v>
      </c>
      <c r="F3409" s="132" t="e">
        <v>#N/A</v>
      </c>
      <c r="G3409" s="132" t="e">
        <v>#N/A</v>
      </c>
      <c r="H3409" s="132" t="e">
        <v>#N/A</v>
      </c>
      <c r="I3409" s="132" t="e">
        <v>#N/A</v>
      </c>
      <c r="J3409" s="132" t="e">
        <v>#N/A</v>
      </c>
      <c r="K3409" s="132" t="e">
        <v>#N/A</v>
      </c>
      <c r="L3409" s="132" t="e">
        <v>#N/A</v>
      </c>
      <c r="M3409" s="132" t="e">
        <v>#N/A</v>
      </c>
      <c r="N3409" s="132" t="e">
        <v>#N/A</v>
      </c>
      <c r="R3409" s="132" t="e">
        <v>#N/A</v>
      </c>
      <c r="S3409" s="132" t="e">
        <v>#N/A</v>
      </c>
      <c r="T3409" s="132" t="e">
        <v>#N/A</v>
      </c>
      <c r="U3409" s="132" t="e">
        <v>#N/A</v>
      </c>
      <c r="V3409" s="132" t="e">
        <v>#N/A</v>
      </c>
      <c r="W3409" s="132" t="e">
        <v>#N/A</v>
      </c>
      <c r="X3409" s="132" t="e">
        <v>#N/A</v>
      </c>
      <c r="Y3409" s="132" t="e">
        <v>#N/A</v>
      </c>
      <c r="Z3409" s="132" t="e">
        <v>#N/A</v>
      </c>
      <c r="AA3409" s="132" t="e">
        <v>#N/A</v>
      </c>
      <c r="AB3409" s="132" t="e">
        <v>#N/A</v>
      </c>
      <c r="AC3409" s="132" t="e">
        <v>#N/A</v>
      </c>
      <c r="AD3409" s="132" t="e">
        <v>#N/A</v>
      </c>
      <c r="AE3409" s="132" t="e">
        <v>#N/A</v>
      </c>
      <c r="AF3409" s="132" t="e">
        <v>#N/A</v>
      </c>
    </row>
    <row r="3410" spans="1:32">
      <c r="A3410" s="129">
        <v>41480</v>
      </c>
      <c r="B3410" s="132">
        <v>1060421</v>
      </c>
      <c r="C3410" s="132">
        <v>103367</v>
      </c>
      <c r="D3410" s="132">
        <v>451508</v>
      </c>
      <c r="E3410" s="132">
        <v>109940</v>
      </c>
      <c r="F3410" s="132">
        <v>199031</v>
      </c>
      <c r="G3410" s="132">
        <v>949140</v>
      </c>
      <c r="H3410" s="132">
        <v>56489</v>
      </c>
      <c r="I3410" s="132">
        <v>40227</v>
      </c>
      <c r="J3410" s="132">
        <v>39430</v>
      </c>
      <c r="K3410" s="132">
        <v>15550</v>
      </c>
      <c r="L3410" s="132">
        <v>1740</v>
      </c>
      <c r="M3410" s="132">
        <v>111281</v>
      </c>
      <c r="N3410" s="132">
        <v>1060421</v>
      </c>
      <c r="R3410" s="132">
        <v>95200</v>
      </c>
      <c r="S3410" s="132">
        <v>95100</v>
      </c>
      <c r="T3410" s="132">
        <v>244446</v>
      </c>
      <c r="U3410" s="132">
        <v>70700</v>
      </c>
      <c r="V3410" s="132">
        <v>33240</v>
      </c>
      <c r="W3410" s="132">
        <v>12950</v>
      </c>
      <c r="X3410" s="132">
        <v>53628</v>
      </c>
      <c r="Y3410" s="132">
        <v>16840</v>
      </c>
      <c r="Z3410" s="132">
        <v>8970</v>
      </c>
      <c r="AA3410" s="132">
        <v>29980</v>
      </c>
      <c r="AB3410" s="132">
        <v>0</v>
      </c>
      <c r="AC3410" s="132">
        <v>6000</v>
      </c>
      <c r="AD3410" s="132">
        <v>0</v>
      </c>
      <c r="AE3410" s="132">
        <v>30805</v>
      </c>
      <c r="AF3410" s="132">
        <v>15600</v>
      </c>
    </row>
    <row r="3411" spans="1:32">
      <c r="A3411" s="129">
        <v>41481</v>
      </c>
      <c r="B3411" s="132" t="e">
        <v>#N/A</v>
      </c>
      <c r="C3411" s="132" t="e">
        <v>#N/A</v>
      </c>
      <c r="D3411" s="132" t="e">
        <v>#N/A</v>
      </c>
      <c r="E3411" s="132" t="e">
        <v>#N/A</v>
      </c>
      <c r="F3411" s="132" t="e">
        <v>#N/A</v>
      </c>
      <c r="G3411" s="132" t="e">
        <v>#N/A</v>
      </c>
      <c r="H3411" s="132" t="e">
        <v>#N/A</v>
      </c>
      <c r="I3411" s="132" t="e">
        <v>#N/A</v>
      </c>
      <c r="J3411" s="132" t="e">
        <v>#N/A</v>
      </c>
      <c r="K3411" s="132" t="e">
        <v>#N/A</v>
      </c>
      <c r="L3411" s="132" t="e">
        <v>#N/A</v>
      </c>
      <c r="M3411" s="132" t="e">
        <v>#N/A</v>
      </c>
      <c r="N3411" s="132" t="e">
        <v>#N/A</v>
      </c>
      <c r="R3411" s="132" t="e">
        <v>#N/A</v>
      </c>
      <c r="S3411" s="132" t="e">
        <v>#N/A</v>
      </c>
      <c r="T3411" s="132" t="e">
        <v>#N/A</v>
      </c>
      <c r="U3411" s="132" t="e">
        <v>#N/A</v>
      </c>
      <c r="V3411" s="132" t="e">
        <v>#N/A</v>
      </c>
      <c r="W3411" s="132" t="e">
        <v>#N/A</v>
      </c>
      <c r="X3411" s="132" t="e">
        <v>#N/A</v>
      </c>
      <c r="Y3411" s="132" t="e">
        <v>#N/A</v>
      </c>
      <c r="Z3411" s="132" t="e">
        <v>#N/A</v>
      </c>
      <c r="AA3411" s="132" t="e">
        <v>#N/A</v>
      </c>
      <c r="AB3411" s="132" t="e">
        <v>#N/A</v>
      </c>
      <c r="AC3411" s="132" t="e">
        <v>#N/A</v>
      </c>
      <c r="AD3411" s="132" t="e">
        <v>#N/A</v>
      </c>
      <c r="AE3411" s="132" t="e">
        <v>#N/A</v>
      </c>
      <c r="AF3411" s="132" t="e">
        <v>#N/A</v>
      </c>
    </row>
    <row r="3412" spans="1:32">
      <c r="A3412" s="129">
        <v>41484</v>
      </c>
      <c r="B3412" s="132" t="e">
        <v>#N/A</v>
      </c>
      <c r="C3412" s="132" t="e">
        <v>#N/A</v>
      </c>
      <c r="D3412" s="132" t="e">
        <v>#N/A</v>
      </c>
      <c r="E3412" s="132" t="e">
        <v>#N/A</v>
      </c>
      <c r="F3412" s="132" t="e">
        <v>#N/A</v>
      </c>
      <c r="G3412" s="132" t="e">
        <v>#N/A</v>
      </c>
      <c r="H3412" s="132" t="e">
        <v>#N/A</v>
      </c>
      <c r="I3412" s="132" t="e">
        <v>#N/A</v>
      </c>
      <c r="J3412" s="132" t="e">
        <v>#N/A</v>
      </c>
      <c r="K3412" s="132" t="e">
        <v>#N/A</v>
      </c>
      <c r="L3412" s="132" t="e">
        <v>#N/A</v>
      </c>
      <c r="M3412" s="132" t="e">
        <v>#N/A</v>
      </c>
      <c r="N3412" s="132" t="e">
        <v>#N/A</v>
      </c>
      <c r="R3412" s="132" t="e">
        <v>#N/A</v>
      </c>
      <c r="S3412" s="132" t="e">
        <v>#N/A</v>
      </c>
      <c r="T3412" s="132" t="e">
        <v>#N/A</v>
      </c>
      <c r="U3412" s="132" t="e">
        <v>#N/A</v>
      </c>
      <c r="V3412" s="132" t="e">
        <v>#N/A</v>
      </c>
      <c r="W3412" s="132" t="e">
        <v>#N/A</v>
      </c>
      <c r="X3412" s="132" t="e">
        <v>#N/A</v>
      </c>
      <c r="Y3412" s="132" t="e">
        <v>#N/A</v>
      </c>
      <c r="Z3412" s="132" t="e">
        <v>#N/A</v>
      </c>
      <c r="AA3412" s="132" t="e">
        <v>#N/A</v>
      </c>
      <c r="AB3412" s="132" t="e">
        <v>#N/A</v>
      </c>
      <c r="AC3412" s="132" t="e">
        <v>#N/A</v>
      </c>
      <c r="AD3412" s="132" t="e">
        <v>#N/A</v>
      </c>
      <c r="AE3412" s="132" t="e">
        <v>#N/A</v>
      </c>
      <c r="AF3412" s="132" t="e">
        <v>#N/A</v>
      </c>
    </row>
    <row r="3413" spans="1:32">
      <c r="A3413" s="129">
        <v>41485</v>
      </c>
      <c r="B3413" s="132" t="e">
        <v>#N/A</v>
      </c>
      <c r="C3413" s="132" t="e">
        <v>#N/A</v>
      </c>
      <c r="D3413" s="132" t="e">
        <v>#N/A</v>
      </c>
      <c r="E3413" s="132" t="e">
        <v>#N/A</v>
      </c>
      <c r="F3413" s="132" t="e">
        <v>#N/A</v>
      </c>
      <c r="G3413" s="132" t="e">
        <v>#N/A</v>
      </c>
      <c r="H3413" s="132" t="e">
        <v>#N/A</v>
      </c>
      <c r="I3413" s="132" t="e">
        <v>#N/A</v>
      </c>
      <c r="J3413" s="132" t="e">
        <v>#N/A</v>
      </c>
      <c r="K3413" s="132" t="e">
        <v>#N/A</v>
      </c>
      <c r="L3413" s="132" t="e">
        <v>#N/A</v>
      </c>
      <c r="M3413" s="132" t="e">
        <v>#N/A</v>
      </c>
      <c r="N3413" s="132" t="e">
        <v>#N/A</v>
      </c>
      <c r="R3413" s="132" t="e">
        <v>#N/A</v>
      </c>
      <c r="S3413" s="132" t="e">
        <v>#N/A</v>
      </c>
      <c r="T3413" s="132" t="e">
        <v>#N/A</v>
      </c>
      <c r="U3413" s="132" t="e">
        <v>#N/A</v>
      </c>
      <c r="V3413" s="132" t="e">
        <v>#N/A</v>
      </c>
      <c r="W3413" s="132" t="e">
        <v>#N/A</v>
      </c>
      <c r="X3413" s="132" t="e">
        <v>#N/A</v>
      </c>
      <c r="Y3413" s="132" t="e">
        <v>#N/A</v>
      </c>
      <c r="Z3413" s="132" t="e">
        <v>#N/A</v>
      </c>
      <c r="AA3413" s="132" t="e">
        <v>#N/A</v>
      </c>
      <c r="AB3413" s="132" t="e">
        <v>#N/A</v>
      </c>
      <c r="AC3413" s="132" t="e">
        <v>#N/A</v>
      </c>
      <c r="AD3413" s="132" t="e">
        <v>#N/A</v>
      </c>
      <c r="AE3413" s="132" t="e">
        <v>#N/A</v>
      </c>
      <c r="AF3413" s="132" t="e">
        <v>#N/A</v>
      </c>
    </row>
    <row r="3414" spans="1:32">
      <c r="A3414" s="129">
        <v>41486</v>
      </c>
      <c r="B3414" s="132">
        <v>1385607</v>
      </c>
      <c r="C3414" s="132">
        <v>129563</v>
      </c>
      <c r="D3414" s="132">
        <v>568348</v>
      </c>
      <c r="E3414" s="132">
        <v>142818</v>
      </c>
      <c r="F3414" s="132">
        <v>259881</v>
      </c>
      <c r="G3414" s="132">
        <v>1223504</v>
      </c>
      <c r="H3414" s="132">
        <v>69619</v>
      </c>
      <c r="I3414" s="132">
        <v>59219</v>
      </c>
      <c r="J3414" s="132">
        <v>50080</v>
      </c>
      <c r="K3414" s="132">
        <v>15550</v>
      </c>
      <c r="L3414" s="132">
        <v>2340</v>
      </c>
      <c r="M3414" s="132">
        <v>162103</v>
      </c>
      <c r="N3414" s="132">
        <v>1385607</v>
      </c>
      <c r="R3414" s="132">
        <v>157760</v>
      </c>
      <c r="S3414" s="132">
        <v>124600</v>
      </c>
      <c r="T3414" s="132">
        <v>294118</v>
      </c>
      <c r="U3414" s="132">
        <v>77307</v>
      </c>
      <c r="V3414" s="132">
        <v>33240</v>
      </c>
      <c r="W3414" s="132">
        <v>22250</v>
      </c>
      <c r="X3414" s="132">
        <v>57678</v>
      </c>
      <c r="Y3414" s="132">
        <v>21540</v>
      </c>
      <c r="Z3414" s="132">
        <v>19120</v>
      </c>
      <c r="AA3414" s="132">
        <v>38230</v>
      </c>
      <c r="AB3414" s="132">
        <v>0</v>
      </c>
      <c r="AC3414" s="132">
        <v>10935</v>
      </c>
      <c r="AD3414" s="132">
        <v>0</v>
      </c>
      <c r="AE3414" s="132">
        <v>40505</v>
      </c>
      <c r="AF3414" s="132">
        <v>15600</v>
      </c>
    </row>
    <row r="3415" spans="1:32">
      <c r="A3415" s="129">
        <v>41487</v>
      </c>
      <c r="B3415" s="132" t="e">
        <v>#N/A</v>
      </c>
      <c r="C3415" s="132" t="e">
        <v>#N/A</v>
      </c>
      <c r="D3415" s="132" t="e">
        <v>#N/A</v>
      </c>
      <c r="E3415" s="132" t="e">
        <v>#N/A</v>
      </c>
      <c r="F3415" s="132" t="e">
        <v>#N/A</v>
      </c>
      <c r="G3415" s="132" t="e">
        <v>#N/A</v>
      </c>
      <c r="H3415" s="132" t="e">
        <v>#N/A</v>
      </c>
      <c r="I3415" s="132" t="e">
        <v>#N/A</v>
      </c>
      <c r="J3415" s="132" t="e">
        <v>#N/A</v>
      </c>
      <c r="K3415" s="132" t="e">
        <v>#N/A</v>
      </c>
      <c r="L3415" s="132" t="e">
        <v>#N/A</v>
      </c>
      <c r="M3415" s="132" t="e">
        <v>#N/A</v>
      </c>
      <c r="N3415" s="132" t="e">
        <v>#N/A</v>
      </c>
      <c r="R3415" s="132" t="e">
        <v>#N/A</v>
      </c>
      <c r="S3415" s="132" t="e">
        <v>#N/A</v>
      </c>
      <c r="T3415" s="132" t="e">
        <v>#N/A</v>
      </c>
      <c r="U3415" s="132" t="e">
        <v>#N/A</v>
      </c>
      <c r="V3415" s="132" t="e">
        <v>#N/A</v>
      </c>
      <c r="W3415" s="132" t="e">
        <v>#N/A</v>
      </c>
      <c r="X3415" s="132" t="e">
        <v>#N/A</v>
      </c>
      <c r="Y3415" s="132" t="e">
        <v>#N/A</v>
      </c>
      <c r="Z3415" s="132" t="e">
        <v>#N/A</v>
      </c>
      <c r="AA3415" s="132" t="e">
        <v>#N/A</v>
      </c>
      <c r="AB3415" s="132" t="e">
        <v>#N/A</v>
      </c>
      <c r="AC3415" s="132" t="e">
        <v>#N/A</v>
      </c>
      <c r="AD3415" s="132" t="e">
        <v>#N/A</v>
      </c>
      <c r="AE3415" s="132" t="e">
        <v>#N/A</v>
      </c>
      <c r="AF3415" s="132" t="e">
        <v>#N/A</v>
      </c>
    </row>
    <row r="3416" spans="1:32">
      <c r="A3416" s="129">
        <v>41488</v>
      </c>
      <c r="B3416" s="132" t="e">
        <v>#N/A</v>
      </c>
      <c r="C3416" s="132" t="e">
        <v>#N/A</v>
      </c>
      <c r="D3416" s="132" t="e">
        <v>#N/A</v>
      </c>
      <c r="E3416" s="132" t="e">
        <v>#N/A</v>
      </c>
      <c r="F3416" s="132" t="e">
        <v>#N/A</v>
      </c>
      <c r="G3416" s="132" t="e">
        <v>#N/A</v>
      </c>
      <c r="H3416" s="132" t="e">
        <v>#N/A</v>
      </c>
      <c r="I3416" s="132" t="e">
        <v>#N/A</v>
      </c>
      <c r="J3416" s="132" t="e">
        <v>#N/A</v>
      </c>
      <c r="K3416" s="132" t="e">
        <v>#N/A</v>
      </c>
      <c r="L3416" s="132" t="e">
        <v>#N/A</v>
      </c>
      <c r="M3416" s="132" t="e">
        <v>#N/A</v>
      </c>
      <c r="N3416" s="132" t="e">
        <v>#N/A</v>
      </c>
      <c r="R3416" s="132" t="e">
        <v>#N/A</v>
      </c>
      <c r="S3416" s="132" t="e">
        <v>#N/A</v>
      </c>
      <c r="T3416" s="132" t="e">
        <v>#N/A</v>
      </c>
      <c r="U3416" s="132" t="e">
        <v>#N/A</v>
      </c>
      <c r="V3416" s="132" t="e">
        <v>#N/A</v>
      </c>
      <c r="W3416" s="132" t="e">
        <v>#N/A</v>
      </c>
      <c r="X3416" s="132" t="e">
        <v>#N/A</v>
      </c>
      <c r="Y3416" s="132" t="e">
        <v>#N/A</v>
      </c>
      <c r="Z3416" s="132" t="e">
        <v>#N/A</v>
      </c>
      <c r="AA3416" s="132" t="e">
        <v>#N/A</v>
      </c>
      <c r="AB3416" s="132" t="e">
        <v>#N/A</v>
      </c>
      <c r="AC3416" s="132" t="e">
        <v>#N/A</v>
      </c>
      <c r="AD3416" s="132" t="e">
        <v>#N/A</v>
      </c>
      <c r="AE3416" s="132" t="e">
        <v>#N/A</v>
      </c>
      <c r="AF3416" s="132" t="e">
        <v>#N/A</v>
      </c>
    </row>
    <row r="3417" spans="1:32">
      <c r="A3417" s="129">
        <v>41491</v>
      </c>
      <c r="B3417" s="132" t="e">
        <v>#N/A</v>
      </c>
      <c r="C3417" s="132" t="e">
        <v>#N/A</v>
      </c>
      <c r="D3417" s="132" t="e">
        <v>#N/A</v>
      </c>
      <c r="E3417" s="132" t="e">
        <v>#N/A</v>
      </c>
      <c r="F3417" s="132" t="e">
        <v>#N/A</v>
      </c>
      <c r="G3417" s="132" t="e">
        <v>#N/A</v>
      </c>
      <c r="H3417" s="132" t="e">
        <v>#N/A</v>
      </c>
      <c r="I3417" s="132" t="e">
        <v>#N/A</v>
      </c>
      <c r="J3417" s="132" t="e">
        <v>#N/A</v>
      </c>
      <c r="K3417" s="132" t="e">
        <v>#N/A</v>
      </c>
      <c r="L3417" s="132" t="e">
        <v>#N/A</v>
      </c>
      <c r="M3417" s="132" t="e">
        <v>#N/A</v>
      </c>
      <c r="N3417" s="132" t="e">
        <v>#N/A</v>
      </c>
      <c r="R3417" s="132" t="e">
        <v>#N/A</v>
      </c>
      <c r="S3417" s="132" t="e">
        <v>#N/A</v>
      </c>
      <c r="T3417" s="132" t="e">
        <v>#N/A</v>
      </c>
      <c r="U3417" s="132" t="e">
        <v>#N/A</v>
      </c>
      <c r="V3417" s="132" t="e">
        <v>#N/A</v>
      </c>
      <c r="W3417" s="132" t="e">
        <v>#N/A</v>
      </c>
      <c r="X3417" s="132" t="e">
        <v>#N/A</v>
      </c>
      <c r="Y3417" s="132" t="e">
        <v>#N/A</v>
      </c>
      <c r="Z3417" s="132" t="e">
        <v>#N/A</v>
      </c>
      <c r="AA3417" s="132" t="e">
        <v>#N/A</v>
      </c>
      <c r="AB3417" s="132" t="e">
        <v>#N/A</v>
      </c>
      <c r="AC3417" s="132" t="e">
        <v>#N/A</v>
      </c>
      <c r="AD3417" s="132" t="e">
        <v>#N/A</v>
      </c>
      <c r="AE3417" s="132" t="e">
        <v>#N/A</v>
      </c>
      <c r="AF3417" s="132" t="e">
        <v>#N/A</v>
      </c>
    </row>
    <row r="3418" spans="1:32">
      <c r="A3418" s="129">
        <v>41492</v>
      </c>
      <c r="B3418" s="132" t="e">
        <v>#N/A</v>
      </c>
      <c r="C3418" s="132" t="e">
        <v>#N/A</v>
      </c>
      <c r="D3418" s="132" t="e">
        <v>#N/A</v>
      </c>
      <c r="E3418" s="132" t="e">
        <v>#N/A</v>
      </c>
      <c r="F3418" s="132" t="e">
        <v>#N/A</v>
      </c>
      <c r="G3418" s="132" t="e">
        <v>#N/A</v>
      </c>
      <c r="H3418" s="132" t="e">
        <v>#N/A</v>
      </c>
      <c r="I3418" s="132" t="e">
        <v>#N/A</v>
      </c>
      <c r="J3418" s="132" t="e">
        <v>#N/A</v>
      </c>
      <c r="K3418" s="132" t="e">
        <v>#N/A</v>
      </c>
      <c r="L3418" s="132" t="e">
        <v>#N/A</v>
      </c>
      <c r="M3418" s="132" t="e">
        <v>#N/A</v>
      </c>
      <c r="N3418" s="132" t="e">
        <v>#N/A</v>
      </c>
      <c r="R3418" s="132" t="e">
        <v>#N/A</v>
      </c>
      <c r="S3418" s="132" t="e">
        <v>#N/A</v>
      </c>
      <c r="T3418" s="132" t="e">
        <v>#N/A</v>
      </c>
      <c r="U3418" s="132" t="e">
        <v>#N/A</v>
      </c>
      <c r="V3418" s="132" t="e">
        <v>#N/A</v>
      </c>
      <c r="W3418" s="132" t="e">
        <v>#N/A</v>
      </c>
      <c r="X3418" s="132" t="e">
        <v>#N/A</v>
      </c>
      <c r="Y3418" s="132" t="e">
        <v>#N/A</v>
      </c>
      <c r="Z3418" s="132" t="e">
        <v>#N/A</v>
      </c>
      <c r="AA3418" s="132" t="e">
        <v>#N/A</v>
      </c>
      <c r="AB3418" s="132" t="e">
        <v>#N/A</v>
      </c>
      <c r="AC3418" s="132" t="e">
        <v>#N/A</v>
      </c>
      <c r="AD3418" s="132" t="e">
        <v>#N/A</v>
      </c>
      <c r="AE3418" s="132" t="e">
        <v>#N/A</v>
      </c>
      <c r="AF3418" s="132" t="e">
        <v>#N/A</v>
      </c>
    </row>
    <row r="3419" spans="1:32">
      <c r="A3419" s="129">
        <v>41493</v>
      </c>
      <c r="B3419" s="132" t="e">
        <v>#N/A</v>
      </c>
      <c r="C3419" s="132" t="e">
        <v>#N/A</v>
      </c>
      <c r="D3419" s="132" t="e">
        <v>#N/A</v>
      </c>
      <c r="E3419" s="132" t="e">
        <v>#N/A</v>
      </c>
      <c r="F3419" s="132" t="e">
        <v>#N/A</v>
      </c>
      <c r="G3419" s="132" t="e">
        <v>#N/A</v>
      </c>
      <c r="H3419" s="132" t="e">
        <v>#N/A</v>
      </c>
      <c r="I3419" s="132" t="e">
        <v>#N/A</v>
      </c>
      <c r="J3419" s="132" t="e">
        <v>#N/A</v>
      </c>
      <c r="K3419" s="132" t="e">
        <v>#N/A</v>
      </c>
      <c r="L3419" s="132" t="e">
        <v>#N/A</v>
      </c>
      <c r="M3419" s="132" t="e">
        <v>#N/A</v>
      </c>
      <c r="N3419" s="132" t="e">
        <v>#N/A</v>
      </c>
      <c r="R3419" s="132" t="e">
        <v>#N/A</v>
      </c>
      <c r="S3419" s="132" t="e">
        <v>#N/A</v>
      </c>
      <c r="T3419" s="132" t="e">
        <v>#N/A</v>
      </c>
      <c r="U3419" s="132" t="e">
        <v>#N/A</v>
      </c>
      <c r="V3419" s="132" t="e">
        <v>#N/A</v>
      </c>
      <c r="W3419" s="132" t="e">
        <v>#N/A</v>
      </c>
      <c r="X3419" s="132" t="e">
        <v>#N/A</v>
      </c>
      <c r="Y3419" s="132" t="e">
        <v>#N/A</v>
      </c>
      <c r="Z3419" s="132" t="e">
        <v>#N/A</v>
      </c>
      <c r="AA3419" s="132" t="e">
        <v>#N/A</v>
      </c>
      <c r="AB3419" s="132" t="e">
        <v>#N/A</v>
      </c>
      <c r="AC3419" s="132" t="e">
        <v>#N/A</v>
      </c>
      <c r="AD3419" s="132" t="e">
        <v>#N/A</v>
      </c>
      <c r="AE3419" s="132" t="e">
        <v>#N/A</v>
      </c>
      <c r="AF3419" s="132" t="e">
        <v>#N/A</v>
      </c>
    </row>
    <row r="3420" spans="1:32">
      <c r="A3420" s="129">
        <v>41494</v>
      </c>
      <c r="B3420" s="132" t="e">
        <v>#N/A</v>
      </c>
      <c r="C3420" s="132" t="e">
        <v>#N/A</v>
      </c>
      <c r="D3420" s="132" t="e">
        <v>#N/A</v>
      </c>
      <c r="E3420" s="132" t="e">
        <v>#N/A</v>
      </c>
      <c r="F3420" s="132" t="e">
        <v>#N/A</v>
      </c>
      <c r="G3420" s="132" t="e">
        <v>#N/A</v>
      </c>
      <c r="H3420" s="132" t="e">
        <v>#N/A</v>
      </c>
      <c r="I3420" s="132" t="e">
        <v>#N/A</v>
      </c>
      <c r="J3420" s="132" t="e">
        <v>#N/A</v>
      </c>
      <c r="K3420" s="132" t="e">
        <v>#N/A</v>
      </c>
      <c r="L3420" s="132" t="e">
        <v>#N/A</v>
      </c>
      <c r="M3420" s="132" t="e">
        <v>#N/A</v>
      </c>
      <c r="N3420" s="132" t="e">
        <v>#N/A</v>
      </c>
      <c r="R3420" s="132" t="e">
        <v>#N/A</v>
      </c>
      <c r="S3420" s="132" t="e">
        <v>#N/A</v>
      </c>
      <c r="T3420" s="132" t="e">
        <v>#N/A</v>
      </c>
      <c r="U3420" s="132" t="e">
        <v>#N/A</v>
      </c>
      <c r="V3420" s="132" t="e">
        <v>#N/A</v>
      </c>
      <c r="W3420" s="132" t="e">
        <v>#N/A</v>
      </c>
      <c r="X3420" s="132" t="e">
        <v>#N/A</v>
      </c>
      <c r="Y3420" s="132" t="e">
        <v>#N/A</v>
      </c>
      <c r="Z3420" s="132" t="e">
        <v>#N/A</v>
      </c>
      <c r="AA3420" s="132" t="e">
        <v>#N/A</v>
      </c>
      <c r="AB3420" s="132" t="e">
        <v>#N/A</v>
      </c>
      <c r="AC3420" s="132" t="e">
        <v>#N/A</v>
      </c>
      <c r="AD3420" s="132" t="e">
        <v>#N/A</v>
      </c>
      <c r="AE3420" s="132" t="e">
        <v>#N/A</v>
      </c>
      <c r="AF3420" s="132" t="e">
        <v>#N/A</v>
      </c>
    </row>
    <row r="3421" spans="1:32">
      <c r="A3421" s="129">
        <v>41495</v>
      </c>
      <c r="B3421" s="132" t="e">
        <v>#N/A</v>
      </c>
      <c r="C3421" s="132" t="e">
        <v>#N/A</v>
      </c>
      <c r="D3421" s="132" t="e">
        <v>#N/A</v>
      </c>
      <c r="E3421" s="132" t="e">
        <v>#N/A</v>
      </c>
      <c r="F3421" s="132" t="e">
        <v>#N/A</v>
      </c>
      <c r="G3421" s="132" t="e">
        <v>#N/A</v>
      </c>
      <c r="H3421" s="132" t="e">
        <v>#N/A</v>
      </c>
      <c r="I3421" s="132" t="e">
        <v>#N/A</v>
      </c>
      <c r="J3421" s="132" t="e">
        <v>#N/A</v>
      </c>
      <c r="K3421" s="132" t="e">
        <v>#N/A</v>
      </c>
      <c r="L3421" s="132" t="e">
        <v>#N/A</v>
      </c>
      <c r="M3421" s="132" t="e">
        <v>#N/A</v>
      </c>
      <c r="N3421" s="132" t="e">
        <v>#N/A</v>
      </c>
      <c r="R3421" s="132" t="e">
        <v>#N/A</v>
      </c>
      <c r="S3421" s="132" t="e">
        <v>#N/A</v>
      </c>
      <c r="T3421" s="132" t="e">
        <v>#N/A</v>
      </c>
      <c r="U3421" s="132" t="e">
        <v>#N/A</v>
      </c>
      <c r="V3421" s="132" t="e">
        <v>#N/A</v>
      </c>
      <c r="W3421" s="132" t="e">
        <v>#N/A</v>
      </c>
      <c r="X3421" s="132" t="e">
        <v>#N/A</v>
      </c>
      <c r="Y3421" s="132" t="e">
        <v>#N/A</v>
      </c>
      <c r="Z3421" s="132" t="e">
        <v>#N/A</v>
      </c>
      <c r="AA3421" s="132" t="e">
        <v>#N/A</v>
      </c>
      <c r="AB3421" s="132" t="e">
        <v>#N/A</v>
      </c>
      <c r="AC3421" s="132" t="e">
        <v>#N/A</v>
      </c>
      <c r="AD3421" s="132" t="e">
        <v>#N/A</v>
      </c>
      <c r="AE3421" s="132" t="e">
        <v>#N/A</v>
      </c>
      <c r="AF3421" s="132" t="e">
        <v>#N/A</v>
      </c>
    </row>
    <row r="3422" spans="1:32">
      <c r="A3422" s="129">
        <v>41498</v>
      </c>
      <c r="B3422" s="132" t="e">
        <v>#N/A</v>
      </c>
      <c r="C3422" s="132" t="e">
        <v>#N/A</v>
      </c>
      <c r="D3422" s="132" t="e">
        <v>#N/A</v>
      </c>
      <c r="E3422" s="132" t="e">
        <v>#N/A</v>
      </c>
      <c r="F3422" s="132" t="e">
        <v>#N/A</v>
      </c>
      <c r="G3422" s="132" t="e">
        <v>#N/A</v>
      </c>
      <c r="H3422" s="132" t="e">
        <v>#N/A</v>
      </c>
      <c r="I3422" s="132" t="e">
        <v>#N/A</v>
      </c>
      <c r="J3422" s="132" t="e">
        <v>#N/A</v>
      </c>
      <c r="K3422" s="132" t="e">
        <v>#N/A</v>
      </c>
      <c r="L3422" s="132" t="e">
        <v>#N/A</v>
      </c>
      <c r="M3422" s="132" t="e">
        <v>#N/A</v>
      </c>
      <c r="N3422" s="132" t="e">
        <v>#N/A</v>
      </c>
      <c r="R3422" s="132" t="e">
        <v>#N/A</v>
      </c>
      <c r="S3422" s="132" t="e">
        <v>#N/A</v>
      </c>
      <c r="T3422" s="132" t="e">
        <v>#N/A</v>
      </c>
      <c r="U3422" s="132" t="e">
        <v>#N/A</v>
      </c>
      <c r="V3422" s="132" t="e">
        <v>#N/A</v>
      </c>
      <c r="W3422" s="132" t="e">
        <v>#N/A</v>
      </c>
      <c r="X3422" s="132" t="e">
        <v>#N/A</v>
      </c>
      <c r="Y3422" s="132" t="e">
        <v>#N/A</v>
      </c>
      <c r="Z3422" s="132" t="e">
        <v>#N/A</v>
      </c>
      <c r="AA3422" s="132" t="e">
        <v>#N/A</v>
      </c>
      <c r="AB3422" s="132" t="e">
        <v>#N/A</v>
      </c>
      <c r="AC3422" s="132" t="e">
        <v>#N/A</v>
      </c>
      <c r="AD3422" s="132" t="e">
        <v>#N/A</v>
      </c>
      <c r="AE3422" s="132" t="e">
        <v>#N/A</v>
      </c>
      <c r="AF3422" s="132" t="e">
        <v>#N/A</v>
      </c>
    </row>
    <row r="3423" spans="1:32">
      <c r="A3423" s="129">
        <v>41499</v>
      </c>
      <c r="B3423" s="132" t="e">
        <v>#N/A</v>
      </c>
      <c r="C3423" s="132" t="s">
        <v>239</v>
      </c>
      <c r="D3423" s="132">
        <v>222880</v>
      </c>
      <c r="E3423" s="132">
        <v>20580</v>
      </c>
      <c r="F3423" s="132">
        <v>84605</v>
      </c>
      <c r="G3423" s="132">
        <v>385895</v>
      </c>
      <c r="H3423" s="132">
        <v>22800</v>
      </c>
      <c r="I3423" s="132">
        <v>4142</v>
      </c>
      <c r="J3423" s="132">
        <v>5175</v>
      </c>
      <c r="K3423" s="132">
        <v>11790</v>
      </c>
      <c r="L3423" s="132">
        <v>500</v>
      </c>
      <c r="M3423" s="132">
        <v>35442</v>
      </c>
      <c r="N3423" s="132" t="e">
        <v>#N/A</v>
      </c>
      <c r="R3423" s="132">
        <v>59145</v>
      </c>
      <c r="S3423" s="132">
        <v>31750</v>
      </c>
      <c r="T3423" s="132">
        <v>111850</v>
      </c>
      <c r="U3423" s="132">
        <v>7215</v>
      </c>
      <c r="V3423" s="132">
        <v>4500</v>
      </c>
      <c r="W3423" s="132">
        <v>7700</v>
      </c>
      <c r="X3423" s="132">
        <v>14140</v>
      </c>
      <c r="Y3423" s="132">
        <v>7330</v>
      </c>
      <c r="Z3423" s="132">
        <v>1100</v>
      </c>
      <c r="AA3423" s="132">
        <v>32100</v>
      </c>
      <c r="AB3423" s="132">
        <v>0</v>
      </c>
      <c r="AC3423" s="132">
        <v>0</v>
      </c>
      <c r="AD3423" s="132">
        <v>0</v>
      </c>
      <c r="AE3423" s="132">
        <v>0</v>
      </c>
      <c r="AF3423" s="132">
        <v>2500</v>
      </c>
    </row>
    <row r="3424" spans="1:32">
      <c r="A3424" s="129">
        <v>41500</v>
      </c>
      <c r="B3424" s="132" t="e">
        <v>#N/A</v>
      </c>
      <c r="C3424" s="132" t="e">
        <v>#N/A</v>
      </c>
      <c r="D3424" s="132" t="e">
        <v>#N/A</v>
      </c>
      <c r="E3424" s="132" t="e">
        <v>#N/A</v>
      </c>
      <c r="F3424" s="132" t="e">
        <v>#N/A</v>
      </c>
      <c r="G3424" s="132" t="e">
        <v>#N/A</v>
      </c>
      <c r="H3424" s="132" t="e">
        <v>#N/A</v>
      </c>
      <c r="I3424" s="132" t="e">
        <v>#N/A</v>
      </c>
      <c r="J3424" s="132" t="e">
        <v>#N/A</v>
      </c>
      <c r="K3424" s="132" t="e">
        <v>#N/A</v>
      </c>
      <c r="L3424" s="132" t="e">
        <v>#N/A</v>
      </c>
      <c r="M3424" s="132" t="e">
        <v>#N/A</v>
      </c>
      <c r="N3424" s="132" t="e">
        <v>#N/A</v>
      </c>
      <c r="R3424" s="132" t="e">
        <v>#N/A</v>
      </c>
      <c r="S3424" s="132" t="e">
        <v>#N/A</v>
      </c>
      <c r="T3424" s="132" t="e">
        <v>#N/A</v>
      </c>
      <c r="U3424" s="132" t="e">
        <v>#N/A</v>
      </c>
      <c r="V3424" s="132" t="e">
        <v>#N/A</v>
      </c>
      <c r="W3424" s="132" t="e">
        <v>#N/A</v>
      </c>
      <c r="X3424" s="132" t="e">
        <v>#N/A</v>
      </c>
      <c r="Y3424" s="132" t="e">
        <v>#N/A</v>
      </c>
      <c r="Z3424" s="132" t="e">
        <v>#N/A</v>
      </c>
      <c r="AA3424" s="132" t="e">
        <v>#N/A</v>
      </c>
      <c r="AB3424" s="132" t="e">
        <v>#N/A</v>
      </c>
      <c r="AC3424" s="132" t="e">
        <v>#N/A</v>
      </c>
      <c r="AD3424" s="132" t="e">
        <v>#N/A</v>
      </c>
      <c r="AE3424" s="132" t="e">
        <v>#N/A</v>
      </c>
      <c r="AF3424" s="132" t="e">
        <v>#N/A</v>
      </c>
    </row>
    <row r="3425" spans="1:32">
      <c r="A3425" s="129">
        <v>41501</v>
      </c>
      <c r="B3425" s="132">
        <v>636466</v>
      </c>
      <c r="C3425" s="132" t="e">
        <v>#N/A</v>
      </c>
      <c r="D3425" s="132" t="e">
        <v>#N/A</v>
      </c>
      <c r="E3425" s="132" t="e">
        <v>#N/A</v>
      </c>
      <c r="F3425" s="132" t="e">
        <v>#N/A</v>
      </c>
      <c r="G3425" s="132" t="e">
        <v>#N/A</v>
      </c>
      <c r="H3425" s="132" t="e">
        <v>#N/A</v>
      </c>
      <c r="I3425" s="132" t="e">
        <v>#N/A</v>
      </c>
      <c r="J3425" s="132" t="e">
        <v>#N/A</v>
      </c>
      <c r="K3425" s="132" t="e">
        <v>#N/A</v>
      </c>
      <c r="L3425" s="132" t="e">
        <v>#N/A</v>
      </c>
      <c r="M3425" s="132" t="e">
        <v>#N/A</v>
      </c>
      <c r="N3425" s="132">
        <v>636466</v>
      </c>
      <c r="R3425" s="132" t="e">
        <v>#N/A</v>
      </c>
      <c r="S3425" s="132" t="e">
        <v>#N/A</v>
      </c>
      <c r="T3425" s="132" t="e">
        <v>#N/A</v>
      </c>
      <c r="U3425" s="132" t="e">
        <v>#N/A</v>
      </c>
      <c r="V3425" s="132" t="e">
        <v>#N/A</v>
      </c>
      <c r="W3425" s="132" t="e">
        <v>#N/A</v>
      </c>
      <c r="X3425" s="132" t="e">
        <v>#N/A</v>
      </c>
      <c r="Y3425" s="132" t="e">
        <v>#N/A</v>
      </c>
      <c r="Z3425" s="132" t="e">
        <v>#N/A</v>
      </c>
      <c r="AA3425" s="132" t="e">
        <v>#N/A</v>
      </c>
      <c r="AB3425" s="132" t="e">
        <v>#N/A</v>
      </c>
      <c r="AC3425" s="132" t="e">
        <v>#N/A</v>
      </c>
      <c r="AD3425" s="132" t="e">
        <v>#N/A</v>
      </c>
      <c r="AE3425" s="132" t="e">
        <v>#N/A</v>
      </c>
      <c r="AF3425" s="132" t="e">
        <v>#N/A</v>
      </c>
    </row>
    <row r="3426" spans="1:32">
      <c r="A3426" s="129">
        <v>41502</v>
      </c>
      <c r="B3426" s="132" t="e">
        <v>#N/A</v>
      </c>
      <c r="C3426" s="132">
        <v>38996</v>
      </c>
      <c r="D3426" s="132">
        <v>304825</v>
      </c>
      <c r="E3426" s="132">
        <v>43348</v>
      </c>
      <c r="F3426" s="132">
        <v>135355</v>
      </c>
      <c r="G3426" s="132">
        <v>570312</v>
      </c>
      <c r="H3426" s="132">
        <v>23800</v>
      </c>
      <c r="I3426" s="132">
        <v>13854</v>
      </c>
      <c r="J3426" s="132">
        <v>12325</v>
      </c>
      <c r="K3426" s="132">
        <v>12790</v>
      </c>
      <c r="L3426" s="132">
        <v>500</v>
      </c>
      <c r="M3426" s="132">
        <v>66154</v>
      </c>
      <c r="N3426" s="132" t="e">
        <v>#N/A</v>
      </c>
      <c r="R3426" s="132">
        <v>91145</v>
      </c>
      <c r="S3426" s="132">
        <v>31750</v>
      </c>
      <c r="T3426" s="132">
        <v>184870</v>
      </c>
      <c r="U3426" s="132">
        <v>7215</v>
      </c>
      <c r="V3426" s="132">
        <v>9500</v>
      </c>
      <c r="W3426" s="132">
        <v>13700</v>
      </c>
      <c r="X3426" s="132">
        <v>34765</v>
      </c>
      <c r="Y3426" s="132">
        <v>7330</v>
      </c>
      <c r="Z3426" s="132">
        <v>12934</v>
      </c>
      <c r="AA3426" s="132">
        <v>32100</v>
      </c>
      <c r="AB3426" s="132">
        <v>0</v>
      </c>
      <c r="AC3426" s="132">
        <v>0</v>
      </c>
      <c r="AD3426" s="132">
        <v>0</v>
      </c>
      <c r="AE3426" s="132">
        <v>0</v>
      </c>
      <c r="AF3426" s="132">
        <v>2500</v>
      </c>
    </row>
    <row r="3427" spans="1:32">
      <c r="A3427" s="129">
        <v>41505</v>
      </c>
      <c r="B3427" s="132" t="e">
        <v>#N/A</v>
      </c>
      <c r="C3427" s="132" t="e">
        <v>#N/A</v>
      </c>
      <c r="D3427" s="132" t="e">
        <v>#N/A</v>
      </c>
      <c r="E3427" s="132" t="e">
        <v>#N/A</v>
      </c>
      <c r="F3427" s="132" t="e">
        <v>#N/A</v>
      </c>
      <c r="G3427" s="132" t="e">
        <v>#N/A</v>
      </c>
      <c r="H3427" s="132" t="e">
        <v>#N/A</v>
      </c>
      <c r="I3427" s="132" t="e">
        <v>#N/A</v>
      </c>
      <c r="J3427" s="132" t="e">
        <v>#N/A</v>
      </c>
      <c r="K3427" s="132" t="e">
        <v>#N/A</v>
      </c>
      <c r="L3427" s="132" t="e">
        <v>#N/A</v>
      </c>
      <c r="M3427" s="132" t="e">
        <v>#N/A</v>
      </c>
      <c r="N3427" s="132" t="e">
        <v>#N/A</v>
      </c>
      <c r="R3427" s="132" t="e">
        <v>#N/A</v>
      </c>
      <c r="S3427" s="132" t="e">
        <v>#N/A</v>
      </c>
      <c r="T3427" s="132" t="e">
        <v>#N/A</v>
      </c>
      <c r="U3427" s="132" t="e">
        <v>#N/A</v>
      </c>
      <c r="V3427" s="132" t="e">
        <v>#N/A</v>
      </c>
      <c r="W3427" s="132" t="e">
        <v>#N/A</v>
      </c>
      <c r="X3427" s="132" t="e">
        <v>#N/A</v>
      </c>
      <c r="Y3427" s="132" t="e">
        <v>#N/A</v>
      </c>
      <c r="Z3427" s="132" t="e">
        <v>#N/A</v>
      </c>
      <c r="AA3427" s="132" t="e">
        <v>#N/A</v>
      </c>
      <c r="AB3427" s="132" t="e">
        <v>#N/A</v>
      </c>
      <c r="AC3427" s="132" t="e">
        <v>#N/A</v>
      </c>
      <c r="AD3427" s="132" t="e">
        <v>#N/A</v>
      </c>
      <c r="AE3427" s="132" t="e">
        <v>#N/A</v>
      </c>
      <c r="AF3427" s="132" t="e">
        <v>#N/A</v>
      </c>
    </row>
    <row r="3428" spans="1:32">
      <c r="A3428" s="129">
        <v>41506</v>
      </c>
      <c r="B3428" s="132">
        <v>891582</v>
      </c>
      <c r="C3428" s="132">
        <v>61036</v>
      </c>
      <c r="D3428" s="132">
        <v>387670</v>
      </c>
      <c r="E3428" s="132">
        <v>59983</v>
      </c>
      <c r="F3428" s="132">
        <v>221415</v>
      </c>
      <c r="G3428" s="132">
        <v>807208</v>
      </c>
      <c r="H3428" s="132">
        <v>24300</v>
      </c>
      <c r="I3428" s="132">
        <v>25324</v>
      </c>
      <c r="J3428" s="132">
        <v>39823</v>
      </c>
      <c r="K3428" s="132">
        <v>13290</v>
      </c>
      <c r="L3428" s="132">
        <v>900</v>
      </c>
      <c r="M3428" s="132">
        <v>84374</v>
      </c>
      <c r="N3428" s="132">
        <v>891582</v>
      </c>
      <c r="R3428" s="132">
        <v>109645</v>
      </c>
      <c r="S3428" s="132">
        <v>55750</v>
      </c>
      <c r="T3428" s="132">
        <v>208020</v>
      </c>
      <c r="U3428" s="132">
        <v>25155</v>
      </c>
      <c r="V3428" s="132">
        <v>17760</v>
      </c>
      <c r="W3428" s="132">
        <v>13700</v>
      </c>
      <c r="X3428" s="132">
        <v>42725</v>
      </c>
      <c r="Y3428" s="132">
        <v>25915</v>
      </c>
      <c r="Z3428" s="132">
        <v>12934</v>
      </c>
      <c r="AA3428" s="132">
        <v>32100</v>
      </c>
      <c r="AB3428" s="132">
        <v>0</v>
      </c>
      <c r="AC3428" s="132">
        <v>0</v>
      </c>
      <c r="AD3428" s="132">
        <v>0</v>
      </c>
      <c r="AE3428" s="132">
        <v>0</v>
      </c>
      <c r="AF3428" s="132">
        <v>2500</v>
      </c>
    </row>
    <row r="3429" spans="1:32">
      <c r="A3429" s="129">
        <v>41507</v>
      </c>
      <c r="B3429" s="132" t="e">
        <v>#N/A</v>
      </c>
      <c r="C3429" s="132" t="e">
        <v>#N/A</v>
      </c>
      <c r="D3429" s="132" t="e">
        <v>#N/A</v>
      </c>
      <c r="E3429" s="132" t="e">
        <v>#N/A</v>
      </c>
      <c r="F3429" s="132" t="e">
        <v>#N/A</v>
      </c>
      <c r="G3429" s="132" t="e">
        <v>#N/A</v>
      </c>
      <c r="H3429" s="132" t="e">
        <v>#N/A</v>
      </c>
      <c r="I3429" s="132" t="e">
        <v>#N/A</v>
      </c>
      <c r="J3429" s="132" t="e">
        <v>#N/A</v>
      </c>
      <c r="K3429" s="132" t="e">
        <v>#N/A</v>
      </c>
      <c r="L3429" s="132" t="e">
        <v>#N/A</v>
      </c>
      <c r="M3429" s="132" t="e">
        <v>#N/A</v>
      </c>
      <c r="N3429" s="132" t="e">
        <v>#N/A</v>
      </c>
      <c r="R3429" s="132" t="e">
        <v>#N/A</v>
      </c>
      <c r="S3429" s="132" t="e">
        <v>#N/A</v>
      </c>
      <c r="T3429" s="132" t="e">
        <v>#N/A</v>
      </c>
      <c r="U3429" s="132" t="e">
        <v>#N/A</v>
      </c>
      <c r="V3429" s="132" t="e">
        <v>#N/A</v>
      </c>
      <c r="W3429" s="132" t="e">
        <v>#N/A</v>
      </c>
      <c r="X3429" s="132" t="e">
        <v>#N/A</v>
      </c>
      <c r="Y3429" s="132" t="e">
        <v>#N/A</v>
      </c>
      <c r="Z3429" s="132" t="e">
        <v>#N/A</v>
      </c>
      <c r="AA3429" s="132" t="e">
        <v>#N/A</v>
      </c>
      <c r="AB3429" s="132" t="e">
        <v>#N/A</v>
      </c>
      <c r="AC3429" s="132" t="e">
        <v>#N/A</v>
      </c>
      <c r="AD3429" s="132" t="e">
        <v>#N/A</v>
      </c>
      <c r="AE3429" s="132" t="e">
        <v>#N/A</v>
      </c>
      <c r="AF3429" s="132" t="e">
        <v>#N/A</v>
      </c>
    </row>
    <row r="3430" spans="1:32">
      <c r="A3430" s="129">
        <v>41508</v>
      </c>
      <c r="B3430" s="132" t="e">
        <v>#N/A</v>
      </c>
      <c r="C3430" s="132" t="e">
        <v>#N/A</v>
      </c>
      <c r="D3430" s="132" t="e">
        <v>#N/A</v>
      </c>
      <c r="E3430" s="132" t="e">
        <v>#N/A</v>
      </c>
      <c r="F3430" s="132" t="e">
        <v>#N/A</v>
      </c>
      <c r="G3430" s="132" t="e">
        <v>#N/A</v>
      </c>
      <c r="H3430" s="132" t="e">
        <v>#N/A</v>
      </c>
      <c r="I3430" s="132" t="e">
        <v>#N/A</v>
      </c>
      <c r="J3430" s="132" t="e">
        <v>#N/A</v>
      </c>
      <c r="K3430" s="132" t="e">
        <v>#N/A</v>
      </c>
      <c r="L3430" s="132" t="e">
        <v>#N/A</v>
      </c>
      <c r="M3430" s="132" t="e">
        <v>#N/A</v>
      </c>
      <c r="N3430" s="132" t="e">
        <v>#N/A</v>
      </c>
      <c r="R3430" s="132" t="e">
        <v>#N/A</v>
      </c>
      <c r="S3430" s="132" t="e">
        <v>#N/A</v>
      </c>
      <c r="T3430" s="132" t="e">
        <v>#N/A</v>
      </c>
      <c r="U3430" s="132" t="e">
        <v>#N/A</v>
      </c>
      <c r="V3430" s="132" t="e">
        <v>#N/A</v>
      </c>
      <c r="W3430" s="132" t="e">
        <v>#N/A</v>
      </c>
      <c r="X3430" s="132" t="e">
        <v>#N/A</v>
      </c>
      <c r="Y3430" s="132" t="e">
        <v>#N/A</v>
      </c>
      <c r="Z3430" s="132" t="e">
        <v>#N/A</v>
      </c>
      <c r="AA3430" s="132" t="e">
        <v>#N/A</v>
      </c>
      <c r="AB3430" s="132" t="e">
        <v>#N/A</v>
      </c>
      <c r="AC3430" s="132" t="e">
        <v>#N/A</v>
      </c>
      <c r="AD3430" s="132" t="e">
        <v>#N/A</v>
      </c>
      <c r="AE3430" s="132" t="e">
        <v>#N/A</v>
      </c>
      <c r="AF3430" s="132" t="e">
        <v>#N/A</v>
      </c>
    </row>
    <row r="3431" spans="1:32">
      <c r="A3431" s="129">
        <v>41509</v>
      </c>
      <c r="B3431" s="132" t="e">
        <v>#N/A</v>
      </c>
      <c r="C3431" s="132" t="e">
        <v>#N/A</v>
      </c>
      <c r="D3431" s="132" t="e">
        <v>#N/A</v>
      </c>
      <c r="E3431" s="132" t="e">
        <v>#N/A</v>
      </c>
      <c r="F3431" s="132" t="e">
        <v>#N/A</v>
      </c>
      <c r="G3431" s="132" t="e">
        <v>#N/A</v>
      </c>
      <c r="H3431" s="132" t="e">
        <v>#N/A</v>
      </c>
      <c r="I3431" s="132" t="e">
        <v>#N/A</v>
      </c>
      <c r="J3431" s="132" t="e">
        <v>#N/A</v>
      </c>
      <c r="K3431" s="132" t="e">
        <v>#N/A</v>
      </c>
      <c r="L3431" s="132" t="e">
        <v>#N/A</v>
      </c>
      <c r="M3431" s="132" t="e">
        <v>#N/A</v>
      </c>
      <c r="N3431" s="132" t="e">
        <v>#N/A</v>
      </c>
      <c r="R3431" s="132" t="e">
        <v>#N/A</v>
      </c>
      <c r="S3431" s="132" t="e">
        <v>#N/A</v>
      </c>
      <c r="T3431" s="132" t="e">
        <v>#N/A</v>
      </c>
      <c r="U3431" s="132" t="e">
        <v>#N/A</v>
      </c>
      <c r="V3431" s="132" t="e">
        <v>#N/A</v>
      </c>
      <c r="W3431" s="132" t="e">
        <v>#N/A</v>
      </c>
      <c r="X3431" s="132" t="e">
        <v>#N/A</v>
      </c>
      <c r="Y3431" s="132" t="e">
        <v>#N/A</v>
      </c>
      <c r="Z3431" s="132" t="e">
        <v>#N/A</v>
      </c>
      <c r="AA3431" s="132" t="e">
        <v>#N/A</v>
      </c>
      <c r="AB3431" s="132" t="e">
        <v>#N/A</v>
      </c>
      <c r="AC3431" s="132" t="e">
        <v>#N/A</v>
      </c>
      <c r="AD3431" s="132" t="e">
        <v>#N/A</v>
      </c>
      <c r="AE3431" s="132" t="e">
        <v>#N/A</v>
      </c>
      <c r="AF3431" s="132" t="e">
        <v>#N/A</v>
      </c>
    </row>
    <row r="3432" spans="1:32">
      <c r="A3432" s="129">
        <v>41512</v>
      </c>
      <c r="B3432" s="132" t="e">
        <v>#N/A</v>
      </c>
      <c r="C3432" s="132">
        <v>77066</v>
      </c>
      <c r="D3432" s="132">
        <v>492683</v>
      </c>
      <c r="E3432" s="132">
        <v>80128</v>
      </c>
      <c r="F3432" s="132">
        <v>300865</v>
      </c>
      <c r="G3432" s="132">
        <v>1038506</v>
      </c>
      <c r="H3432" s="132">
        <v>39080</v>
      </c>
      <c r="I3432" s="132">
        <v>28124</v>
      </c>
      <c r="J3432" s="132">
        <v>48573</v>
      </c>
      <c r="K3432" s="132">
        <v>14950</v>
      </c>
      <c r="L3432" s="132">
        <v>900</v>
      </c>
      <c r="M3432" s="132">
        <v>101954</v>
      </c>
      <c r="N3432" s="132" t="e">
        <v>#N/A</v>
      </c>
      <c r="R3432" s="132">
        <v>129895</v>
      </c>
      <c r="S3432" s="132">
        <v>71450</v>
      </c>
      <c r="T3432" s="132">
        <v>258020</v>
      </c>
      <c r="U3432" s="132">
        <v>32025</v>
      </c>
      <c r="V3432" s="132">
        <v>21820</v>
      </c>
      <c r="W3432" s="132">
        <v>20700</v>
      </c>
      <c r="X3432" s="132">
        <v>44525</v>
      </c>
      <c r="Y3432" s="132">
        <v>29915</v>
      </c>
      <c r="Z3432" s="132">
        <v>12934</v>
      </c>
      <c r="AA3432" s="132">
        <v>40600</v>
      </c>
      <c r="AB3432" s="132">
        <v>0</v>
      </c>
      <c r="AC3432" s="132">
        <v>16413</v>
      </c>
      <c r="AD3432" s="132">
        <v>0</v>
      </c>
      <c r="AE3432" s="132">
        <v>0</v>
      </c>
      <c r="AF3432" s="132">
        <v>2500</v>
      </c>
    </row>
    <row r="3433" spans="1:32">
      <c r="A3433" s="129">
        <v>41513</v>
      </c>
      <c r="B3433" s="132" t="e">
        <v>#N/A</v>
      </c>
      <c r="C3433" s="132" t="e">
        <v>#N/A</v>
      </c>
      <c r="D3433" s="132" t="e">
        <v>#N/A</v>
      </c>
      <c r="E3433" s="132" t="e">
        <v>#N/A</v>
      </c>
      <c r="F3433" s="132" t="e">
        <v>#N/A</v>
      </c>
      <c r="G3433" s="132" t="e">
        <v>#N/A</v>
      </c>
      <c r="H3433" s="132" t="e">
        <v>#N/A</v>
      </c>
      <c r="I3433" s="132" t="e">
        <v>#N/A</v>
      </c>
      <c r="J3433" s="132" t="e">
        <v>#N/A</v>
      </c>
      <c r="K3433" s="132" t="e">
        <v>#N/A</v>
      </c>
      <c r="L3433" s="132" t="e">
        <v>#N/A</v>
      </c>
      <c r="M3433" s="132" t="e">
        <v>#N/A</v>
      </c>
      <c r="N3433" s="132" t="e">
        <v>#N/A</v>
      </c>
      <c r="R3433" s="132" t="e">
        <v>#N/A</v>
      </c>
      <c r="S3433" s="132" t="e">
        <v>#N/A</v>
      </c>
      <c r="T3433" s="132" t="e">
        <v>#N/A</v>
      </c>
      <c r="U3433" s="132" t="e">
        <v>#N/A</v>
      </c>
      <c r="V3433" s="132" t="e">
        <v>#N/A</v>
      </c>
      <c r="W3433" s="132" t="e">
        <v>#N/A</v>
      </c>
      <c r="X3433" s="132" t="e">
        <v>#N/A</v>
      </c>
      <c r="Y3433" s="132" t="e">
        <v>#N/A</v>
      </c>
      <c r="Z3433" s="132" t="e">
        <v>#N/A</v>
      </c>
      <c r="AA3433" s="132" t="e">
        <v>#N/A</v>
      </c>
      <c r="AB3433" s="132" t="e">
        <v>#N/A</v>
      </c>
      <c r="AC3433" s="132" t="e">
        <v>#N/A</v>
      </c>
      <c r="AD3433" s="132" t="e">
        <v>#N/A</v>
      </c>
      <c r="AE3433" s="132" t="e">
        <v>#N/A</v>
      </c>
      <c r="AF3433" s="132" t="e">
        <v>#N/A</v>
      </c>
    </row>
    <row r="3434" spans="1:32">
      <c r="A3434" s="129">
        <v>41514</v>
      </c>
      <c r="B3434" s="132" t="e">
        <v>#N/A</v>
      </c>
      <c r="C3434" s="132" t="e">
        <v>#N/A</v>
      </c>
      <c r="D3434" s="132" t="e">
        <v>#N/A</v>
      </c>
      <c r="E3434" s="132" t="e">
        <v>#N/A</v>
      </c>
      <c r="F3434" s="132" t="e">
        <v>#N/A</v>
      </c>
      <c r="G3434" s="132" t="e">
        <v>#N/A</v>
      </c>
      <c r="H3434" s="132" t="e">
        <v>#N/A</v>
      </c>
      <c r="I3434" s="132" t="e">
        <v>#N/A</v>
      </c>
      <c r="J3434" s="132" t="e">
        <v>#N/A</v>
      </c>
      <c r="K3434" s="132" t="e">
        <v>#N/A</v>
      </c>
      <c r="L3434" s="132" t="e">
        <v>#N/A</v>
      </c>
      <c r="M3434" s="132" t="e">
        <v>#N/A</v>
      </c>
      <c r="N3434" s="132" t="e">
        <v>#N/A</v>
      </c>
      <c r="R3434" s="132" t="e">
        <v>#N/A</v>
      </c>
      <c r="S3434" s="132" t="e">
        <v>#N/A</v>
      </c>
      <c r="T3434" s="132" t="e">
        <v>#N/A</v>
      </c>
      <c r="U3434" s="132" t="e">
        <v>#N/A</v>
      </c>
      <c r="V3434" s="132" t="e">
        <v>#N/A</v>
      </c>
      <c r="W3434" s="132" t="e">
        <v>#N/A</v>
      </c>
      <c r="X3434" s="132" t="e">
        <v>#N/A</v>
      </c>
      <c r="Y3434" s="132" t="e">
        <v>#N/A</v>
      </c>
      <c r="Z3434" s="132" t="e">
        <v>#N/A</v>
      </c>
      <c r="AA3434" s="132" t="e">
        <v>#N/A</v>
      </c>
      <c r="AB3434" s="132" t="e">
        <v>#N/A</v>
      </c>
      <c r="AC3434" s="132" t="e">
        <v>#N/A</v>
      </c>
      <c r="AD3434" s="132" t="e">
        <v>#N/A</v>
      </c>
      <c r="AE3434" s="132" t="e">
        <v>#N/A</v>
      </c>
      <c r="AF3434" s="132" t="e">
        <v>#N/A</v>
      </c>
    </row>
    <row r="3435" spans="1:32">
      <c r="A3435" s="129">
        <v>41515</v>
      </c>
      <c r="B3435" s="132" t="e">
        <v>#N/A</v>
      </c>
      <c r="C3435" s="132" t="e">
        <v>#N/A</v>
      </c>
      <c r="D3435" s="132" t="e">
        <v>#N/A</v>
      </c>
      <c r="E3435" s="132" t="e">
        <v>#N/A</v>
      </c>
      <c r="F3435" s="132" t="e">
        <v>#N/A</v>
      </c>
      <c r="G3435" s="132" t="e">
        <v>#N/A</v>
      </c>
      <c r="H3435" s="132" t="e">
        <v>#N/A</v>
      </c>
      <c r="I3435" s="132" t="e">
        <v>#N/A</v>
      </c>
      <c r="J3435" s="132" t="e">
        <v>#N/A</v>
      </c>
      <c r="K3435" s="132" t="e">
        <v>#N/A</v>
      </c>
      <c r="L3435" s="132" t="e">
        <v>#N/A</v>
      </c>
      <c r="M3435" s="132" t="e">
        <v>#N/A</v>
      </c>
      <c r="N3435" s="132" t="e">
        <v>#N/A</v>
      </c>
      <c r="R3435" s="132" t="e">
        <v>#N/A</v>
      </c>
      <c r="S3435" s="132" t="e">
        <v>#N/A</v>
      </c>
      <c r="T3435" s="132" t="e">
        <v>#N/A</v>
      </c>
      <c r="U3435" s="132" t="e">
        <v>#N/A</v>
      </c>
      <c r="V3435" s="132" t="e">
        <v>#N/A</v>
      </c>
      <c r="W3435" s="132" t="e">
        <v>#N/A</v>
      </c>
      <c r="X3435" s="132" t="e">
        <v>#N/A</v>
      </c>
      <c r="Y3435" s="132" t="e">
        <v>#N/A</v>
      </c>
      <c r="Z3435" s="132" t="e">
        <v>#N/A</v>
      </c>
      <c r="AA3435" s="132" t="e">
        <v>#N/A</v>
      </c>
      <c r="AB3435" s="132" t="e">
        <v>#N/A</v>
      </c>
      <c r="AC3435" s="132" t="e">
        <v>#N/A</v>
      </c>
      <c r="AD3435" s="132" t="e">
        <v>#N/A</v>
      </c>
      <c r="AE3435" s="132" t="e">
        <v>#N/A</v>
      </c>
      <c r="AF3435" s="132" t="e">
        <v>#N/A</v>
      </c>
    </row>
    <row r="3436" spans="1:32">
      <c r="A3436" s="129">
        <v>41516</v>
      </c>
      <c r="B3436" s="132" t="e">
        <v>#N/A</v>
      </c>
      <c r="C3436" s="132" t="e">
        <v>#N/A</v>
      </c>
      <c r="D3436" s="132" t="e">
        <v>#N/A</v>
      </c>
      <c r="E3436" s="132" t="e">
        <v>#N/A</v>
      </c>
      <c r="F3436" s="132" t="e">
        <v>#N/A</v>
      </c>
      <c r="G3436" s="132" t="e">
        <v>#N/A</v>
      </c>
      <c r="H3436" s="132" t="e">
        <v>#N/A</v>
      </c>
      <c r="I3436" s="132" t="e">
        <v>#N/A</v>
      </c>
      <c r="J3436" s="132" t="e">
        <v>#N/A</v>
      </c>
      <c r="K3436" s="132" t="e">
        <v>#N/A</v>
      </c>
      <c r="L3436" s="132" t="e">
        <v>#N/A</v>
      </c>
      <c r="M3436" s="132" t="e">
        <v>#N/A</v>
      </c>
      <c r="N3436" s="132" t="e">
        <v>#N/A</v>
      </c>
      <c r="R3436" s="132" t="e">
        <v>#N/A</v>
      </c>
      <c r="S3436" s="132" t="e">
        <v>#N/A</v>
      </c>
      <c r="T3436" s="132" t="e">
        <v>#N/A</v>
      </c>
      <c r="U3436" s="132" t="e">
        <v>#N/A</v>
      </c>
      <c r="V3436" s="132" t="e">
        <v>#N/A</v>
      </c>
      <c r="W3436" s="132" t="e">
        <v>#N/A</v>
      </c>
      <c r="X3436" s="132" t="e">
        <v>#N/A</v>
      </c>
      <c r="Y3436" s="132" t="e">
        <v>#N/A</v>
      </c>
      <c r="Z3436" s="132" t="e">
        <v>#N/A</v>
      </c>
      <c r="AA3436" s="132" t="e">
        <v>#N/A</v>
      </c>
      <c r="AB3436" s="132" t="e">
        <v>#N/A</v>
      </c>
      <c r="AC3436" s="132" t="e">
        <v>#N/A</v>
      </c>
      <c r="AD3436" s="132" t="e">
        <v>#N/A</v>
      </c>
      <c r="AE3436" s="132" t="e">
        <v>#N/A</v>
      </c>
      <c r="AF3436" s="132" t="e">
        <v>#N/A</v>
      </c>
    </row>
    <row r="3437" spans="1:32">
      <c r="A3437" s="129">
        <v>41520</v>
      </c>
      <c r="B3437" s="132" t="e">
        <v>#N/A</v>
      </c>
      <c r="C3437" s="132" t="e">
        <v>#N/A</v>
      </c>
      <c r="D3437" s="132" t="e">
        <v>#N/A</v>
      </c>
      <c r="E3437" s="132" t="e">
        <v>#N/A</v>
      </c>
      <c r="F3437" s="132" t="e">
        <v>#N/A</v>
      </c>
      <c r="G3437" s="132" t="e">
        <v>#N/A</v>
      </c>
      <c r="H3437" s="132" t="e">
        <v>#N/A</v>
      </c>
      <c r="I3437" s="132" t="e">
        <v>#N/A</v>
      </c>
      <c r="J3437" s="132" t="e">
        <v>#N/A</v>
      </c>
      <c r="K3437" s="132" t="e">
        <v>#N/A</v>
      </c>
      <c r="L3437" s="132" t="e">
        <v>#N/A</v>
      </c>
      <c r="M3437" s="132" t="e">
        <v>#N/A</v>
      </c>
      <c r="N3437" s="132" t="e">
        <v>#N/A</v>
      </c>
      <c r="R3437" s="132" t="e">
        <v>#N/A</v>
      </c>
      <c r="S3437" s="132" t="e">
        <v>#N/A</v>
      </c>
      <c r="T3437" s="132" t="e">
        <v>#N/A</v>
      </c>
      <c r="U3437" s="132" t="e">
        <v>#N/A</v>
      </c>
      <c r="V3437" s="132" t="e">
        <v>#N/A</v>
      </c>
      <c r="W3437" s="132" t="e">
        <v>#N/A</v>
      </c>
      <c r="X3437" s="132" t="e">
        <v>#N/A</v>
      </c>
      <c r="Y3437" s="132" t="e">
        <v>#N/A</v>
      </c>
      <c r="Z3437" s="132" t="e">
        <v>#N/A</v>
      </c>
      <c r="AA3437" s="132" t="e">
        <v>#N/A</v>
      </c>
      <c r="AB3437" s="132" t="e">
        <v>#N/A</v>
      </c>
      <c r="AC3437" s="132" t="e">
        <v>#N/A</v>
      </c>
      <c r="AD3437" s="132" t="e">
        <v>#N/A</v>
      </c>
      <c r="AE3437" s="132" t="e">
        <v>#N/A</v>
      </c>
      <c r="AF3437" s="132" t="e">
        <v>#N/A</v>
      </c>
    </row>
    <row r="3438" spans="1:32">
      <c r="A3438" s="129">
        <v>41521</v>
      </c>
      <c r="B3438" s="132" t="e">
        <v>#N/A</v>
      </c>
      <c r="C3438" s="132" t="e">
        <v>#N/A</v>
      </c>
      <c r="D3438" s="132" t="e">
        <v>#N/A</v>
      </c>
      <c r="E3438" s="132" t="e">
        <v>#N/A</v>
      </c>
      <c r="F3438" s="132" t="e">
        <v>#N/A</v>
      </c>
      <c r="G3438" s="132" t="e">
        <v>#N/A</v>
      </c>
      <c r="H3438" s="132" t="e">
        <v>#N/A</v>
      </c>
      <c r="I3438" s="132" t="e">
        <v>#N/A</v>
      </c>
      <c r="J3438" s="132" t="e">
        <v>#N/A</v>
      </c>
      <c r="K3438" s="132" t="e">
        <v>#N/A</v>
      </c>
      <c r="L3438" s="132" t="e">
        <v>#N/A</v>
      </c>
      <c r="M3438" s="132" t="e">
        <v>#N/A</v>
      </c>
      <c r="N3438" s="132" t="e">
        <v>#N/A</v>
      </c>
      <c r="R3438" s="132" t="e">
        <v>#N/A</v>
      </c>
      <c r="S3438" s="132" t="e">
        <v>#N/A</v>
      </c>
      <c r="T3438" s="132" t="e">
        <v>#N/A</v>
      </c>
      <c r="U3438" s="132" t="e">
        <v>#N/A</v>
      </c>
      <c r="V3438" s="132" t="e">
        <v>#N/A</v>
      </c>
      <c r="W3438" s="132" t="e">
        <v>#N/A</v>
      </c>
      <c r="X3438" s="132" t="e">
        <v>#N/A</v>
      </c>
      <c r="Y3438" s="132" t="e">
        <v>#N/A</v>
      </c>
      <c r="Z3438" s="132" t="e">
        <v>#N/A</v>
      </c>
      <c r="AA3438" s="132" t="e">
        <v>#N/A</v>
      </c>
      <c r="AB3438" s="132" t="e">
        <v>#N/A</v>
      </c>
      <c r="AC3438" s="132" t="e">
        <v>#N/A</v>
      </c>
      <c r="AD3438" s="132" t="e">
        <v>#N/A</v>
      </c>
      <c r="AE3438" s="132" t="e">
        <v>#N/A</v>
      </c>
      <c r="AF3438" s="132" t="e">
        <v>#N/A</v>
      </c>
    </row>
    <row r="3439" spans="1:32">
      <c r="A3439" s="129">
        <v>41522</v>
      </c>
      <c r="B3439" s="132" t="e">
        <v>#N/A</v>
      </c>
      <c r="C3439" s="132" t="e">
        <v>#N/A</v>
      </c>
      <c r="D3439" s="132" t="e">
        <v>#N/A</v>
      </c>
      <c r="E3439" s="132" t="e">
        <v>#N/A</v>
      </c>
      <c r="F3439" s="132" t="e">
        <v>#N/A</v>
      </c>
      <c r="G3439" s="132" t="e">
        <v>#N/A</v>
      </c>
      <c r="H3439" s="132" t="e">
        <v>#N/A</v>
      </c>
      <c r="I3439" s="132" t="e">
        <v>#N/A</v>
      </c>
      <c r="J3439" s="132" t="e">
        <v>#N/A</v>
      </c>
      <c r="K3439" s="132" t="e">
        <v>#N/A</v>
      </c>
      <c r="L3439" s="132" t="e">
        <v>#N/A</v>
      </c>
      <c r="M3439" s="132" t="e">
        <v>#N/A</v>
      </c>
      <c r="N3439" s="132" t="e">
        <v>#N/A</v>
      </c>
      <c r="R3439" s="132" t="e">
        <v>#N/A</v>
      </c>
      <c r="S3439" s="132" t="e">
        <v>#N/A</v>
      </c>
      <c r="T3439" s="132" t="e">
        <v>#N/A</v>
      </c>
      <c r="U3439" s="132" t="e">
        <v>#N/A</v>
      </c>
      <c r="V3439" s="132" t="e">
        <v>#N/A</v>
      </c>
      <c r="W3439" s="132" t="e">
        <v>#N/A</v>
      </c>
      <c r="X3439" s="132" t="e">
        <v>#N/A</v>
      </c>
      <c r="Y3439" s="132" t="e">
        <v>#N/A</v>
      </c>
      <c r="Z3439" s="132" t="e">
        <v>#N/A</v>
      </c>
      <c r="AA3439" s="132" t="e">
        <v>#N/A</v>
      </c>
      <c r="AB3439" s="132" t="e">
        <v>#N/A</v>
      </c>
      <c r="AC3439" s="132" t="e">
        <v>#N/A</v>
      </c>
      <c r="AD3439" s="132" t="e">
        <v>#N/A</v>
      </c>
      <c r="AE3439" s="132" t="e">
        <v>#N/A</v>
      </c>
      <c r="AF3439" s="132" t="e">
        <v>#N/A</v>
      </c>
    </row>
    <row r="3440" spans="1:32">
      <c r="A3440" s="129">
        <v>41523</v>
      </c>
      <c r="B3440" s="132" t="e">
        <v>#N/A</v>
      </c>
      <c r="C3440" s="132" t="e">
        <v>#N/A</v>
      </c>
      <c r="D3440" s="132" t="e">
        <v>#N/A</v>
      </c>
      <c r="E3440" s="132" t="e">
        <v>#N/A</v>
      </c>
      <c r="F3440" s="132" t="e">
        <v>#N/A</v>
      </c>
      <c r="G3440" s="132" t="e">
        <v>#N/A</v>
      </c>
      <c r="H3440" s="132" t="e">
        <v>#N/A</v>
      </c>
      <c r="I3440" s="132" t="e">
        <v>#N/A</v>
      </c>
      <c r="J3440" s="132" t="e">
        <v>#N/A</v>
      </c>
      <c r="K3440" s="132" t="e">
        <v>#N/A</v>
      </c>
      <c r="L3440" s="132" t="e">
        <v>#N/A</v>
      </c>
      <c r="M3440" s="132" t="e">
        <v>#N/A</v>
      </c>
      <c r="N3440" s="132" t="e">
        <v>#N/A</v>
      </c>
      <c r="R3440" s="132" t="e">
        <v>#N/A</v>
      </c>
      <c r="S3440" s="132" t="e">
        <v>#N/A</v>
      </c>
      <c r="T3440" s="132" t="e">
        <v>#N/A</v>
      </c>
      <c r="U3440" s="132" t="e">
        <v>#N/A</v>
      </c>
      <c r="V3440" s="132" t="e">
        <v>#N/A</v>
      </c>
      <c r="W3440" s="132" t="e">
        <v>#N/A</v>
      </c>
      <c r="X3440" s="132" t="e">
        <v>#N/A</v>
      </c>
      <c r="Y3440" s="132" t="e">
        <v>#N/A</v>
      </c>
      <c r="Z3440" s="132" t="e">
        <v>#N/A</v>
      </c>
      <c r="AA3440" s="132" t="e">
        <v>#N/A</v>
      </c>
      <c r="AB3440" s="132" t="e">
        <v>#N/A</v>
      </c>
      <c r="AC3440" s="132" t="e">
        <v>#N/A</v>
      </c>
      <c r="AD3440" s="132" t="e">
        <v>#N/A</v>
      </c>
      <c r="AE3440" s="132" t="e">
        <v>#N/A</v>
      </c>
      <c r="AF3440" s="132" t="e">
        <v>#N/A</v>
      </c>
    </row>
    <row r="3441" spans="1:32">
      <c r="A3441" s="129">
        <v>41526</v>
      </c>
      <c r="B3441" s="132" t="e">
        <v>#N/A</v>
      </c>
      <c r="C3441" s="132" t="e">
        <v>#N/A</v>
      </c>
      <c r="D3441" s="132" t="e">
        <v>#N/A</v>
      </c>
      <c r="E3441" s="132" t="e">
        <v>#N/A</v>
      </c>
      <c r="F3441" s="132" t="e">
        <v>#N/A</v>
      </c>
      <c r="G3441" s="132" t="e">
        <v>#N/A</v>
      </c>
      <c r="H3441" s="132" t="e">
        <v>#N/A</v>
      </c>
      <c r="I3441" s="132" t="e">
        <v>#N/A</v>
      </c>
      <c r="J3441" s="132" t="e">
        <v>#N/A</v>
      </c>
      <c r="K3441" s="132" t="e">
        <v>#N/A</v>
      </c>
      <c r="L3441" s="132" t="e">
        <v>#N/A</v>
      </c>
      <c r="M3441" s="132" t="e">
        <v>#N/A</v>
      </c>
      <c r="N3441" s="132" t="e">
        <v>#N/A</v>
      </c>
      <c r="R3441" s="132" t="e">
        <v>#N/A</v>
      </c>
      <c r="S3441" s="132" t="e">
        <v>#N/A</v>
      </c>
      <c r="T3441" s="132" t="e">
        <v>#N/A</v>
      </c>
      <c r="U3441" s="132" t="e">
        <v>#N/A</v>
      </c>
      <c r="V3441" s="132" t="e">
        <v>#N/A</v>
      </c>
      <c r="W3441" s="132" t="e">
        <v>#N/A</v>
      </c>
      <c r="X3441" s="132" t="e">
        <v>#N/A</v>
      </c>
      <c r="Y3441" s="132" t="e">
        <v>#N/A</v>
      </c>
      <c r="Z3441" s="132" t="e">
        <v>#N/A</v>
      </c>
      <c r="AA3441" s="132" t="e">
        <v>#N/A</v>
      </c>
      <c r="AB3441" s="132" t="e">
        <v>#N/A</v>
      </c>
      <c r="AC3441" s="132" t="e">
        <v>#N/A</v>
      </c>
      <c r="AD3441" s="132" t="e">
        <v>#N/A</v>
      </c>
      <c r="AE3441" s="132" t="e">
        <v>#N/A</v>
      </c>
      <c r="AF3441" s="132" t="e">
        <v>#N/A</v>
      </c>
    </row>
    <row r="3442" spans="1:32">
      <c r="A3442" s="129">
        <v>41527</v>
      </c>
      <c r="B3442" s="132">
        <v>449821</v>
      </c>
      <c r="C3442" s="132" t="e">
        <v>#N/A</v>
      </c>
      <c r="D3442" s="132" t="e">
        <v>#N/A</v>
      </c>
      <c r="E3442" s="132" t="e">
        <v>#N/A</v>
      </c>
      <c r="F3442" s="132" t="e">
        <v>#N/A</v>
      </c>
      <c r="G3442" s="132" t="e">
        <v>#N/A</v>
      </c>
      <c r="H3442" s="132" t="e">
        <v>#N/A</v>
      </c>
      <c r="I3442" s="132" t="e">
        <v>#N/A</v>
      </c>
      <c r="J3442" s="132" t="e">
        <v>#N/A</v>
      </c>
      <c r="K3442" s="132" t="e">
        <v>#N/A</v>
      </c>
      <c r="L3442" s="132" t="e">
        <v>#N/A</v>
      </c>
      <c r="M3442" s="132" t="e">
        <v>#N/A</v>
      </c>
      <c r="N3442" s="132">
        <v>449821</v>
      </c>
      <c r="R3442" s="132" t="e">
        <v>#N/A</v>
      </c>
      <c r="S3442" s="132" t="e">
        <v>#N/A</v>
      </c>
      <c r="T3442" s="132" t="e">
        <v>#N/A</v>
      </c>
      <c r="U3442" s="132" t="e">
        <v>#N/A</v>
      </c>
      <c r="V3442" s="132" t="e">
        <v>#N/A</v>
      </c>
      <c r="W3442" s="132" t="e">
        <v>#N/A</v>
      </c>
      <c r="X3442" s="132" t="e">
        <v>#N/A</v>
      </c>
      <c r="Y3442" s="132" t="e">
        <v>#N/A</v>
      </c>
      <c r="Z3442" s="132" t="e">
        <v>#N/A</v>
      </c>
      <c r="AA3442" s="132" t="e">
        <v>#N/A</v>
      </c>
      <c r="AB3442" s="132" t="e">
        <v>#N/A</v>
      </c>
      <c r="AC3442" s="132" t="e">
        <v>#N/A</v>
      </c>
      <c r="AD3442" s="132" t="e">
        <v>#N/A</v>
      </c>
      <c r="AE3442" s="132" t="e">
        <v>#N/A</v>
      </c>
      <c r="AF3442" s="132" t="e">
        <v>#N/A</v>
      </c>
    </row>
    <row r="3443" spans="1:32">
      <c r="A3443" s="129">
        <v>41528</v>
      </c>
      <c r="B3443" s="132" t="e">
        <v>#N/A</v>
      </c>
      <c r="C3443" s="132">
        <v>41660</v>
      </c>
      <c r="D3443" s="132">
        <v>184443</v>
      </c>
      <c r="E3443" s="132">
        <v>33280</v>
      </c>
      <c r="F3443" s="132">
        <v>119300</v>
      </c>
      <c r="G3443" s="132">
        <v>414749</v>
      </c>
      <c r="H3443" s="132">
        <v>4198</v>
      </c>
      <c r="I3443" s="132">
        <v>21509</v>
      </c>
      <c r="J3443" s="132">
        <v>10286</v>
      </c>
      <c r="K3443" s="132">
        <v>12400</v>
      </c>
      <c r="L3443" s="132">
        <v>1700</v>
      </c>
      <c r="M3443" s="132">
        <v>35072</v>
      </c>
      <c r="N3443" s="132" t="e">
        <v>#N/A</v>
      </c>
      <c r="R3443" s="132">
        <v>36900</v>
      </c>
      <c r="S3443" s="132">
        <v>49500</v>
      </c>
      <c r="T3443" s="132">
        <v>83370</v>
      </c>
      <c r="U3443" s="132">
        <v>52083</v>
      </c>
      <c r="V3443" s="132">
        <v>2500</v>
      </c>
      <c r="W3443" s="132">
        <v>500</v>
      </c>
      <c r="X3443" s="132">
        <v>31906</v>
      </c>
      <c r="Y3443" s="132">
        <v>2000</v>
      </c>
      <c r="Z3443" s="132">
        <v>9100</v>
      </c>
      <c r="AA3443" s="132">
        <v>8500</v>
      </c>
      <c r="AB3443" s="132" t="e">
        <v>#N/A</v>
      </c>
      <c r="AC3443" s="132" t="e">
        <v>#N/A</v>
      </c>
      <c r="AD3443" s="132">
        <v>5000</v>
      </c>
      <c r="AE3443" s="132" t="e">
        <v>#N/A</v>
      </c>
      <c r="AF3443" s="132">
        <v>4890</v>
      </c>
    </row>
    <row r="3444" spans="1:32">
      <c r="A3444" s="129">
        <v>41529</v>
      </c>
      <c r="B3444" s="132" t="e">
        <v>#N/A</v>
      </c>
      <c r="C3444" s="132" t="e">
        <v>#N/A</v>
      </c>
      <c r="D3444" s="132" t="e">
        <v>#N/A</v>
      </c>
      <c r="E3444" s="132" t="e">
        <v>#N/A</v>
      </c>
      <c r="F3444" s="132" t="e">
        <v>#N/A</v>
      </c>
      <c r="G3444" s="132" t="e">
        <v>#N/A</v>
      </c>
      <c r="H3444" s="132" t="e">
        <v>#N/A</v>
      </c>
      <c r="I3444" s="132" t="e">
        <v>#N/A</v>
      </c>
      <c r="J3444" s="132" t="e">
        <v>#N/A</v>
      </c>
      <c r="K3444" s="132" t="e">
        <v>#N/A</v>
      </c>
      <c r="L3444" s="132" t="e">
        <v>#N/A</v>
      </c>
      <c r="M3444" s="132" t="e">
        <v>#N/A</v>
      </c>
      <c r="N3444" s="132" t="e">
        <v>#N/A</v>
      </c>
      <c r="R3444" s="132" t="e">
        <v>#N/A</v>
      </c>
      <c r="S3444" s="132" t="e">
        <v>#N/A</v>
      </c>
      <c r="T3444" s="132" t="e">
        <v>#N/A</v>
      </c>
      <c r="U3444" s="132" t="e">
        <v>#N/A</v>
      </c>
      <c r="V3444" s="132" t="e">
        <v>#N/A</v>
      </c>
      <c r="W3444" s="132" t="e">
        <v>#N/A</v>
      </c>
      <c r="X3444" s="132" t="e">
        <v>#N/A</v>
      </c>
      <c r="Y3444" s="132" t="e">
        <v>#N/A</v>
      </c>
      <c r="Z3444" s="132" t="e">
        <v>#N/A</v>
      </c>
      <c r="AA3444" s="132" t="e">
        <v>#N/A</v>
      </c>
      <c r="AB3444" s="132" t="e">
        <v>#N/A</v>
      </c>
      <c r="AC3444" s="132" t="e">
        <v>#N/A</v>
      </c>
      <c r="AD3444" s="132" t="e">
        <v>#N/A</v>
      </c>
      <c r="AE3444" s="132" t="e">
        <v>#N/A</v>
      </c>
      <c r="AF3444" s="132" t="e">
        <v>#N/A</v>
      </c>
    </row>
    <row r="3445" spans="1:32">
      <c r="A3445" s="129">
        <v>41530</v>
      </c>
      <c r="B3445" s="132" t="e">
        <v>#N/A</v>
      </c>
      <c r="C3445" s="132" t="e">
        <v>#N/A</v>
      </c>
      <c r="D3445" s="132" t="e">
        <v>#N/A</v>
      </c>
      <c r="E3445" s="132" t="e">
        <v>#N/A</v>
      </c>
      <c r="F3445" s="132" t="e">
        <v>#N/A</v>
      </c>
      <c r="G3445" s="132" t="e">
        <v>#N/A</v>
      </c>
      <c r="H3445" s="132" t="e">
        <v>#N/A</v>
      </c>
      <c r="I3445" s="132" t="e">
        <v>#N/A</v>
      </c>
      <c r="J3445" s="132" t="e">
        <v>#N/A</v>
      </c>
      <c r="K3445" s="132" t="e">
        <v>#N/A</v>
      </c>
      <c r="L3445" s="132" t="e">
        <v>#N/A</v>
      </c>
      <c r="M3445" s="132" t="e">
        <v>#N/A</v>
      </c>
      <c r="N3445" s="132" t="e">
        <v>#N/A</v>
      </c>
      <c r="R3445" s="132" t="e">
        <v>#N/A</v>
      </c>
      <c r="S3445" s="132" t="e">
        <v>#N/A</v>
      </c>
      <c r="T3445" s="132" t="e">
        <v>#N/A</v>
      </c>
      <c r="U3445" s="132" t="e">
        <v>#N/A</v>
      </c>
      <c r="V3445" s="132" t="e">
        <v>#N/A</v>
      </c>
      <c r="W3445" s="132" t="e">
        <v>#N/A</v>
      </c>
      <c r="X3445" s="132" t="e">
        <v>#N/A</v>
      </c>
      <c r="Y3445" s="132" t="e">
        <v>#N/A</v>
      </c>
      <c r="Z3445" s="132" t="e">
        <v>#N/A</v>
      </c>
      <c r="AA3445" s="132" t="e">
        <v>#N/A</v>
      </c>
      <c r="AB3445" s="132" t="e">
        <v>#N/A</v>
      </c>
      <c r="AC3445" s="132" t="e">
        <v>#N/A</v>
      </c>
      <c r="AD3445" s="132" t="e">
        <v>#N/A</v>
      </c>
      <c r="AE3445" s="132" t="e">
        <v>#N/A</v>
      </c>
      <c r="AF3445" s="132" t="e">
        <v>#N/A</v>
      </c>
    </row>
    <row r="3446" spans="1:32">
      <c r="A3446" s="129">
        <v>41533</v>
      </c>
      <c r="B3446" s="132" t="e">
        <v>#N/A</v>
      </c>
      <c r="C3446" s="132" t="e">
        <v>#N/A</v>
      </c>
      <c r="D3446" s="132" t="e">
        <v>#N/A</v>
      </c>
      <c r="E3446" s="132" t="e">
        <v>#N/A</v>
      </c>
      <c r="F3446" s="132" t="e">
        <v>#N/A</v>
      </c>
      <c r="G3446" s="132" t="e">
        <v>#N/A</v>
      </c>
      <c r="H3446" s="132" t="e">
        <v>#N/A</v>
      </c>
      <c r="I3446" s="132" t="e">
        <v>#N/A</v>
      </c>
      <c r="J3446" s="132" t="e">
        <v>#N/A</v>
      </c>
      <c r="K3446" s="132" t="e">
        <v>#N/A</v>
      </c>
      <c r="L3446" s="132" t="e">
        <v>#N/A</v>
      </c>
      <c r="M3446" s="132" t="e">
        <v>#N/A</v>
      </c>
      <c r="N3446" s="132" t="e">
        <v>#N/A</v>
      </c>
      <c r="R3446" s="132" t="e">
        <v>#N/A</v>
      </c>
      <c r="S3446" s="132" t="e">
        <v>#N/A</v>
      </c>
      <c r="T3446" s="132" t="e">
        <v>#N/A</v>
      </c>
      <c r="U3446" s="132" t="e">
        <v>#N/A</v>
      </c>
      <c r="V3446" s="132" t="e">
        <v>#N/A</v>
      </c>
      <c r="W3446" s="132" t="e">
        <v>#N/A</v>
      </c>
      <c r="X3446" s="132" t="e">
        <v>#N/A</v>
      </c>
      <c r="Y3446" s="132" t="e">
        <v>#N/A</v>
      </c>
      <c r="Z3446" s="132" t="e">
        <v>#N/A</v>
      </c>
      <c r="AA3446" s="132" t="e">
        <v>#N/A</v>
      </c>
      <c r="AB3446" s="132" t="e">
        <v>#N/A</v>
      </c>
      <c r="AC3446" s="132" t="e">
        <v>#N/A</v>
      </c>
      <c r="AD3446" s="132" t="e">
        <v>#N/A</v>
      </c>
      <c r="AE3446" s="132" t="e">
        <v>#N/A</v>
      </c>
      <c r="AF3446" s="132" t="e">
        <v>#N/A</v>
      </c>
    </row>
    <row r="3447" spans="1:32">
      <c r="A3447" s="129">
        <v>41534</v>
      </c>
      <c r="B3447" s="132" t="e">
        <v>#N/A</v>
      </c>
      <c r="C3447" s="132">
        <v>54360</v>
      </c>
      <c r="D3447" s="132">
        <v>272823</v>
      </c>
      <c r="E3447" s="132">
        <v>42180</v>
      </c>
      <c r="F3447" s="132">
        <v>236075</v>
      </c>
      <c r="G3447" s="132">
        <v>654170</v>
      </c>
      <c r="H3447" s="132">
        <v>20248</v>
      </c>
      <c r="I3447" s="132">
        <v>24359</v>
      </c>
      <c r="J3447" s="132">
        <v>17396</v>
      </c>
      <c r="K3447" s="132">
        <v>13706</v>
      </c>
      <c r="L3447" s="132">
        <v>2700</v>
      </c>
      <c r="M3447" s="132">
        <v>61472</v>
      </c>
      <c r="N3447" s="132" t="e">
        <v>#N/A</v>
      </c>
      <c r="R3447" s="132">
        <v>142675</v>
      </c>
      <c r="S3447" s="132">
        <v>49500</v>
      </c>
      <c r="T3447" s="132">
        <v>112770</v>
      </c>
      <c r="U3447" s="132">
        <v>62333</v>
      </c>
      <c r="V3447" s="132">
        <v>22810</v>
      </c>
      <c r="W3447" s="132">
        <v>1700</v>
      </c>
      <c r="X3447" s="132">
        <v>43412</v>
      </c>
      <c r="Y3447" s="132">
        <v>2500</v>
      </c>
      <c r="Z3447" s="132">
        <v>9100</v>
      </c>
      <c r="AA3447" s="132">
        <v>8500</v>
      </c>
      <c r="AB3447" s="132">
        <v>0</v>
      </c>
      <c r="AC3447" s="132">
        <v>0</v>
      </c>
      <c r="AD3447" s="132">
        <v>5000</v>
      </c>
      <c r="AE3447" s="132">
        <v>0</v>
      </c>
      <c r="AF3447" s="132">
        <v>4890</v>
      </c>
    </row>
    <row r="3448" spans="1:32">
      <c r="A3448" s="129">
        <v>41535</v>
      </c>
      <c r="B3448" s="132" t="e">
        <v>#N/A</v>
      </c>
      <c r="C3448" s="132" t="e">
        <v>#N/A</v>
      </c>
      <c r="D3448" s="132" t="e">
        <v>#N/A</v>
      </c>
      <c r="E3448" s="132" t="e">
        <v>#N/A</v>
      </c>
      <c r="F3448" s="132" t="e">
        <v>#N/A</v>
      </c>
      <c r="G3448" s="132" t="e">
        <v>#N/A</v>
      </c>
      <c r="H3448" s="132" t="e">
        <v>#N/A</v>
      </c>
      <c r="I3448" s="132" t="e">
        <v>#N/A</v>
      </c>
      <c r="J3448" s="132" t="e">
        <v>#N/A</v>
      </c>
      <c r="K3448" s="132" t="e">
        <v>#N/A</v>
      </c>
      <c r="L3448" s="132" t="e">
        <v>#N/A</v>
      </c>
      <c r="M3448" s="132" t="e">
        <v>#N/A</v>
      </c>
      <c r="N3448" s="132" t="e">
        <v>#N/A</v>
      </c>
      <c r="R3448" s="132" t="e">
        <v>#N/A</v>
      </c>
      <c r="S3448" s="132" t="e">
        <v>#N/A</v>
      </c>
      <c r="T3448" s="132" t="e">
        <v>#N/A</v>
      </c>
      <c r="U3448" s="132" t="e">
        <v>#N/A</v>
      </c>
      <c r="V3448" s="132" t="e">
        <v>#N/A</v>
      </c>
      <c r="W3448" s="132" t="e">
        <v>#N/A</v>
      </c>
      <c r="X3448" s="132" t="e">
        <v>#N/A</v>
      </c>
      <c r="Y3448" s="132" t="e">
        <v>#N/A</v>
      </c>
      <c r="Z3448" s="132" t="e">
        <v>#N/A</v>
      </c>
      <c r="AA3448" s="132" t="e">
        <v>#N/A</v>
      </c>
      <c r="AB3448" s="132" t="e">
        <v>#N/A</v>
      </c>
      <c r="AC3448" s="132" t="e">
        <v>#N/A</v>
      </c>
      <c r="AD3448" s="132" t="e">
        <v>#N/A</v>
      </c>
      <c r="AE3448" s="132" t="e">
        <v>#N/A</v>
      </c>
      <c r="AF3448" s="132" t="e">
        <v>#N/A</v>
      </c>
    </row>
    <row r="3449" spans="1:32">
      <c r="A3449" s="129">
        <v>41536</v>
      </c>
      <c r="B3449" s="132" t="e">
        <v>#N/A</v>
      </c>
      <c r="C3449" s="132" t="e">
        <v>#N/A</v>
      </c>
      <c r="D3449" s="132" t="e">
        <v>#N/A</v>
      </c>
      <c r="E3449" s="132" t="e">
        <v>#N/A</v>
      </c>
      <c r="F3449" s="132" t="e">
        <v>#N/A</v>
      </c>
      <c r="G3449" s="132" t="e">
        <v>#N/A</v>
      </c>
      <c r="H3449" s="132" t="e">
        <v>#N/A</v>
      </c>
      <c r="I3449" s="132" t="e">
        <v>#N/A</v>
      </c>
      <c r="J3449" s="132" t="e">
        <v>#N/A</v>
      </c>
      <c r="K3449" s="132" t="e">
        <v>#N/A</v>
      </c>
      <c r="L3449" s="132" t="e">
        <v>#N/A</v>
      </c>
      <c r="M3449" s="132" t="e">
        <v>#N/A</v>
      </c>
      <c r="N3449" s="132" t="e">
        <v>#N/A</v>
      </c>
      <c r="R3449" s="132" t="e">
        <v>#N/A</v>
      </c>
      <c r="S3449" s="132" t="e">
        <v>#N/A</v>
      </c>
      <c r="T3449" s="132" t="e">
        <v>#N/A</v>
      </c>
      <c r="U3449" s="132" t="e">
        <v>#N/A</v>
      </c>
      <c r="V3449" s="132" t="e">
        <v>#N/A</v>
      </c>
      <c r="W3449" s="132" t="e">
        <v>#N/A</v>
      </c>
      <c r="X3449" s="132" t="e">
        <v>#N/A</v>
      </c>
      <c r="Y3449" s="132" t="e">
        <v>#N/A</v>
      </c>
      <c r="Z3449" s="132" t="e">
        <v>#N/A</v>
      </c>
      <c r="AA3449" s="132" t="e">
        <v>#N/A</v>
      </c>
      <c r="AB3449" s="132" t="e">
        <v>#N/A</v>
      </c>
      <c r="AC3449" s="132" t="e">
        <v>#N/A</v>
      </c>
      <c r="AD3449" s="132" t="e">
        <v>#N/A</v>
      </c>
      <c r="AE3449" s="132" t="e">
        <v>#N/A</v>
      </c>
      <c r="AF3449" s="132" t="e">
        <v>#N/A</v>
      </c>
    </row>
    <row r="3450" spans="1:32">
      <c r="A3450" s="129">
        <v>41537</v>
      </c>
      <c r="B3450" s="132">
        <v>973512</v>
      </c>
      <c r="C3450" s="132" t="e">
        <v>#N/A</v>
      </c>
      <c r="D3450" s="132" t="e">
        <v>#N/A</v>
      </c>
      <c r="E3450" s="132" t="e">
        <v>#N/A</v>
      </c>
      <c r="F3450" s="132" t="e">
        <v>#N/A</v>
      </c>
      <c r="G3450" s="132" t="e">
        <v>#N/A</v>
      </c>
      <c r="H3450" s="132" t="e">
        <v>#N/A</v>
      </c>
      <c r="I3450" s="132" t="e">
        <v>#N/A</v>
      </c>
      <c r="J3450" s="132" t="e">
        <v>#N/A</v>
      </c>
      <c r="K3450" s="132" t="e">
        <v>#N/A</v>
      </c>
      <c r="L3450" s="132" t="e">
        <v>#N/A</v>
      </c>
      <c r="M3450" s="132" t="e">
        <v>#N/A</v>
      </c>
      <c r="N3450" s="132">
        <v>973512</v>
      </c>
      <c r="R3450" s="132" t="e">
        <v>#N/A</v>
      </c>
      <c r="S3450" s="132" t="e">
        <v>#N/A</v>
      </c>
      <c r="T3450" s="132" t="e">
        <v>#N/A</v>
      </c>
      <c r="U3450" s="132" t="e">
        <v>#N/A</v>
      </c>
      <c r="V3450" s="132" t="e">
        <v>#N/A</v>
      </c>
      <c r="W3450" s="132" t="e">
        <v>#N/A</v>
      </c>
      <c r="X3450" s="132" t="e">
        <v>#N/A</v>
      </c>
      <c r="Y3450" s="132" t="e">
        <v>#N/A</v>
      </c>
      <c r="Z3450" s="132" t="e">
        <v>#N/A</v>
      </c>
      <c r="AA3450" s="132" t="e">
        <v>#N/A</v>
      </c>
      <c r="AB3450" s="132" t="e">
        <v>#N/A</v>
      </c>
      <c r="AC3450" s="132" t="e">
        <v>#N/A</v>
      </c>
      <c r="AD3450" s="132" t="e">
        <v>#N/A</v>
      </c>
      <c r="AE3450" s="132" t="e">
        <v>#N/A</v>
      </c>
      <c r="AF3450" s="132" t="e">
        <v>#N/A</v>
      </c>
    </row>
    <row r="3451" spans="1:32">
      <c r="A3451" s="129">
        <v>41540</v>
      </c>
      <c r="B3451" s="132" t="e">
        <v>#N/A</v>
      </c>
      <c r="C3451" s="132">
        <v>67660</v>
      </c>
      <c r="D3451" s="132">
        <v>333668</v>
      </c>
      <c r="E3451" s="132">
        <v>70755</v>
      </c>
      <c r="F3451" s="132">
        <v>354510</v>
      </c>
      <c r="G3451" s="132">
        <v>888390</v>
      </c>
      <c r="H3451" s="132">
        <v>33698</v>
      </c>
      <c r="I3451" s="132">
        <v>28159</v>
      </c>
      <c r="J3451" s="132">
        <v>23346</v>
      </c>
      <c r="K3451" s="132">
        <v>18871</v>
      </c>
      <c r="L3451" s="132">
        <v>2900</v>
      </c>
      <c r="M3451" s="132">
        <v>85122</v>
      </c>
      <c r="N3451" s="132" t="e">
        <v>#N/A</v>
      </c>
      <c r="R3451" s="132">
        <v>206600</v>
      </c>
      <c r="S3451" s="132">
        <v>55000</v>
      </c>
      <c r="T3451" s="132">
        <v>158920</v>
      </c>
      <c r="U3451" s="132">
        <v>71483</v>
      </c>
      <c r="V3451" s="132">
        <v>28770</v>
      </c>
      <c r="W3451" s="132">
        <v>1700</v>
      </c>
      <c r="X3451" s="132">
        <v>55622</v>
      </c>
      <c r="Y3451" s="132">
        <v>9500</v>
      </c>
      <c r="Z3451" s="132">
        <v>9100</v>
      </c>
      <c r="AA3451" s="132">
        <v>8500</v>
      </c>
      <c r="AB3451" s="132">
        <v>0</v>
      </c>
      <c r="AC3451" s="132">
        <v>0</v>
      </c>
      <c r="AD3451" s="132">
        <v>5000</v>
      </c>
      <c r="AE3451" s="132">
        <v>0</v>
      </c>
      <c r="AF3451" s="132">
        <v>4890</v>
      </c>
    </row>
    <row r="3452" spans="1:32">
      <c r="A3452" s="129">
        <v>41541</v>
      </c>
      <c r="B3452" s="132" t="e">
        <v>#N/A</v>
      </c>
      <c r="C3452" s="132" t="e">
        <v>#N/A</v>
      </c>
      <c r="D3452" s="132" t="e">
        <v>#N/A</v>
      </c>
      <c r="E3452" s="132" t="e">
        <v>#N/A</v>
      </c>
      <c r="F3452" s="132" t="e">
        <v>#N/A</v>
      </c>
      <c r="G3452" s="132" t="e">
        <v>#N/A</v>
      </c>
      <c r="H3452" s="132" t="e">
        <v>#N/A</v>
      </c>
      <c r="I3452" s="132" t="e">
        <v>#N/A</v>
      </c>
      <c r="J3452" s="132" t="e">
        <v>#N/A</v>
      </c>
      <c r="K3452" s="132" t="e">
        <v>#N/A</v>
      </c>
      <c r="L3452" s="132" t="e">
        <v>#N/A</v>
      </c>
      <c r="M3452" s="132" t="e">
        <v>#N/A</v>
      </c>
      <c r="N3452" s="132" t="e">
        <v>#N/A</v>
      </c>
      <c r="R3452" s="132" t="e">
        <v>#N/A</v>
      </c>
      <c r="S3452" s="132" t="e">
        <v>#N/A</v>
      </c>
      <c r="T3452" s="132" t="e">
        <v>#N/A</v>
      </c>
      <c r="U3452" s="132" t="e">
        <v>#N/A</v>
      </c>
      <c r="V3452" s="132" t="e">
        <v>#N/A</v>
      </c>
      <c r="W3452" s="132" t="e">
        <v>#N/A</v>
      </c>
      <c r="X3452" s="132" t="e">
        <v>#N/A</v>
      </c>
      <c r="Y3452" s="132" t="e">
        <v>#N/A</v>
      </c>
      <c r="Z3452" s="132" t="e">
        <v>#N/A</v>
      </c>
      <c r="AA3452" s="132" t="e">
        <v>#N/A</v>
      </c>
      <c r="AB3452" s="132" t="e">
        <v>#N/A</v>
      </c>
      <c r="AC3452" s="132" t="e">
        <v>#N/A</v>
      </c>
      <c r="AD3452" s="132" t="e">
        <v>#N/A</v>
      </c>
      <c r="AE3452" s="132" t="e">
        <v>#N/A</v>
      </c>
      <c r="AF3452" s="132" t="e">
        <v>#N/A</v>
      </c>
    </row>
    <row r="3453" spans="1:32">
      <c r="A3453" s="129">
        <v>41542</v>
      </c>
      <c r="B3453" s="132">
        <v>1213583</v>
      </c>
      <c r="C3453" s="132">
        <v>84356</v>
      </c>
      <c r="D3453" s="132">
        <v>437778</v>
      </c>
      <c r="E3453" s="132">
        <v>84625</v>
      </c>
      <c r="F3453" s="132">
        <v>433410</v>
      </c>
      <c r="G3453" s="132">
        <v>1113997</v>
      </c>
      <c r="H3453" s="132">
        <v>37848</v>
      </c>
      <c r="I3453" s="132">
        <v>31723</v>
      </c>
      <c r="J3453" s="132">
        <v>31507</v>
      </c>
      <c r="K3453" s="132">
        <v>22641</v>
      </c>
      <c r="L3453" s="132">
        <v>2900</v>
      </c>
      <c r="M3453" s="132">
        <v>99586</v>
      </c>
      <c r="N3453" s="132">
        <v>1213583</v>
      </c>
      <c r="R3453" s="132">
        <v>232600</v>
      </c>
      <c r="S3453" s="132">
        <v>90200</v>
      </c>
      <c r="T3453" s="132">
        <v>200244</v>
      </c>
      <c r="U3453" s="132">
        <v>71483</v>
      </c>
      <c r="V3453" s="132">
        <v>33770</v>
      </c>
      <c r="W3453" s="132">
        <v>1700</v>
      </c>
      <c r="X3453" s="132">
        <v>62208</v>
      </c>
      <c r="Y3453" s="132">
        <v>9500</v>
      </c>
      <c r="Z3453" s="132">
        <v>9100</v>
      </c>
      <c r="AA3453" s="132">
        <v>16900</v>
      </c>
      <c r="AB3453" s="132">
        <v>0</v>
      </c>
      <c r="AC3453" s="132">
        <v>0</v>
      </c>
      <c r="AD3453" s="132">
        <v>5000</v>
      </c>
      <c r="AE3453" s="132">
        <v>24900</v>
      </c>
      <c r="AF3453" s="132">
        <v>4890</v>
      </c>
    </row>
    <row r="3454" spans="1:32">
      <c r="A3454" s="129">
        <v>41543</v>
      </c>
      <c r="B3454" s="132" t="e">
        <v>#N/A</v>
      </c>
      <c r="C3454" s="132" t="e">
        <v>#N/A</v>
      </c>
      <c r="D3454" s="132" t="e">
        <v>#N/A</v>
      </c>
      <c r="E3454" s="132" t="e">
        <v>#N/A</v>
      </c>
      <c r="F3454" s="132" t="e">
        <v>#N/A</v>
      </c>
      <c r="G3454" s="132" t="e">
        <v>#N/A</v>
      </c>
      <c r="H3454" s="132" t="e">
        <v>#N/A</v>
      </c>
      <c r="I3454" s="132" t="e">
        <v>#N/A</v>
      </c>
      <c r="J3454" s="132" t="e">
        <v>#N/A</v>
      </c>
      <c r="K3454" s="132" t="e">
        <v>#N/A</v>
      </c>
      <c r="L3454" s="132" t="e">
        <v>#N/A</v>
      </c>
      <c r="M3454" s="132" t="e">
        <v>#N/A</v>
      </c>
      <c r="N3454" s="132" t="e">
        <v>#N/A</v>
      </c>
      <c r="R3454" s="132" t="e">
        <v>#N/A</v>
      </c>
      <c r="S3454" s="132" t="e">
        <v>#N/A</v>
      </c>
      <c r="T3454" s="132" t="e">
        <v>#N/A</v>
      </c>
      <c r="U3454" s="132" t="e">
        <v>#N/A</v>
      </c>
      <c r="V3454" s="132" t="e">
        <v>#N/A</v>
      </c>
      <c r="W3454" s="132" t="e">
        <v>#N/A</v>
      </c>
      <c r="X3454" s="132" t="e">
        <v>#N/A</v>
      </c>
      <c r="Y3454" s="132" t="e">
        <v>#N/A</v>
      </c>
      <c r="Z3454" s="132" t="e">
        <v>#N/A</v>
      </c>
      <c r="AA3454" s="132" t="e">
        <v>#N/A</v>
      </c>
      <c r="AB3454" s="132" t="e">
        <v>#N/A</v>
      </c>
      <c r="AC3454" s="132" t="e">
        <v>#N/A</v>
      </c>
      <c r="AD3454" s="132" t="e">
        <v>#N/A</v>
      </c>
      <c r="AE3454" s="132" t="e">
        <v>#N/A</v>
      </c>
      <c r="AF3454" s="132" t="e">
        <v>#N/A</v>
      </c>
    </row>
    <row r="3455" spans="1:32">
      <c r="A3455" s="129">
        <v>41544</v>
      </c>
      <c r="B3455" s="132" t="e">
        <v>#N/A</v>
      </c>
      <c r="C3455" s="132" t="e">
        <v>#N/A</v>
      </c>
      <c r="D3455" s="132" t="e">
        <v>#N/A</v>
      </c>
      <c r="E3455" s="132" t="e">
        <v>#N/A</v>
      </c>
      <c r="F3455" s="132" t="e">
        <v>#N/A</v>
      </c>
      <c r="G3455" s="132" t="e">
        <v>#N/A</v>
      </c>
      <c r="H3455" s="132" t="e">
        <v>#N/A</v>
      </c>
      <c r="I3455" s="132" t="e">
        <v>#N/A</v>
      </c>
      <c r="J3455" s="132" t="e">
        <v>#N/A</v>
      </c>
      <c r="K3455" s="132" t="e">
        <v>#N/A</v>
      </c>
      <c r="L3455" s="132" t="e">
        <v>#N/A</v>
      </c>
      <c r="M3455" s="132" t="e">
        <v>#N/A</v>
      </c>
      <c r="N3455" s="132" t="e">
        <v>#N/A</v>
      </c>
      <c r="R3455" s="132" t="e">
        <v>#N/A</v>
      </c>
      <c r="S3455" s="132" t="e">
        <v>#N/A</v>
      </c>
      <c r="T3455" s="132" t="e">
        <v>#N/A</v>
      </c>
      <c r="U3455" s="132" t="e">
        <v>#N/A</v>
      </c>
      <c r="V3455" s="132" t="e">
        <v>#N/A</v>
      </c>
      <c r="W3455" s="132" t="e">
        <v>#N/A</v>
      </c>
      <c r="X3455" s="132" t="e">
        <v>#N/A</v>
      </c>
      <c r="Y3455" s="132" t="e">
        <v>#N/A</v>
      </c>
      <c r="Z3455" s="132" t="e">
        <v>#N/A</v>
      </c>
      <c r="AA3455" s="132" t="e">
        <v>#N/A</v>
      </c>
      <c r="AB3455" s="132" t="e">
        <v>#N/A</v>
      </c>
      <c r="AC3455" s="132" t="e">
        <v>#N/A</v>
      </c>
      <c r="AD3455" s="132" t="e">
        <v>#N/A</v>
      </c>
      <c r="AE3455" s="132" t="e">
        <v>#N/A</v>
      </c>
      <c r="AF3455" s="132" t="e">
        <v>#N/A</v>
      </c>
    </row>
    <row r="3456" spans="1:32">
      <c r="A3456" s="129">
        <v>41547</v>
      </c>
      <c r="B3456" s="132">
        <v>1504803</v>
      </c>
      <c r="C3456" s="132">
        <v>102256</v>
      </c>
      <c r="D3456" s="132">
        <v>558638</v>
      </c>
      <c r="E3456" s="132">
        <v>100925</v>
      </c>
      <c r="F3456" s="132">
        <v>524460</v>
      </c>
      <c r="G3456" s="132">
        <v>1388117</v>
      </c>
      <c r="H3456" s="132">
        <v>49498</v>
      </c>
      <c r="I3456" s="132">
        <v>34073</v>
      </c>
      <c r="J3456" s="132">
        <v>43567</v>
      </c>
      <c r="K3456" s="132">
        <v>27141</v>
      </c>
      <c r="L3456" s="132">
        <v>2900</v>
      </c>
      <c r="M3456" s="132">
        <v>116686</v>
      </c>
      <c r="N3456" s="132">
        <v>1504803</v>
      </c>
      <c r="R3456" s="132">
        <v>287100</v>
      </c>
      <c r="S3456" s="132">
        <v>107200</v>
      </c>
      <c r="T3456" s="132">
        <v>267194</v>
      </c>
      <c r="U3456" s="132">
        <v>87893</v>
      </c>
      <c r="V3456" s="132">
        <v>48770</v>
      </c>
      <c r="W3456" s="132">
        <v>1700</v>
      </c>
      <c r="X3456" s="132">
        <v>62208</v>
      </c>
      <c r="Y3456" s="132">
        <v>27650</v>
      </c>
      <c r="Z3456" s="132">
        <v>19700</v>
      </c>
      <c r="AA3456" s="132">
        <v>25350</v>
      </c>
      <c r="AB3456" s="132">
        <v>0</v>
      </c>
      <c r="AC3456" s="132">
        <v>0</v>
      </c>
      <c r="AD3456" s="132">
        <v>5000</v>
      </c>
      <c r="AE3456" s="132">
        <v>24900</v>
      </c>
      <c r="AF3456" s="132">
        <v>4890</v>
      </c>
    </row>
    <row r="3457" spans="1:32">
      <c r="A3457" s="129">
        <v>41548</v>
      </c>
      <c r="B3457" s="132" t="e">
        <v>#N/A</v>
      </c>
      <c r="C3457" s="132" t="e">
        <v>#N/A</v>
      </c>
      <c r="D3457" s="132" t="e">
        <v>#N/A</v>
      </c>
      <c r="E3457" s="132" t="e">
        <v>#N/A</v>
      </c>
      <c r="F3457" s="132" t="e">
        <v>#N/A</v>
      </c>
      <c r="G3457" s="132" t="e">
        <v>#N/A</v>
      </c>
      <c r="H3457" s="132" t="e">
        <v>#N/A</v>
      </c>
      <c r="I3457" s="132" t="e">
        <v>#N/A</v>
      </c>
      <c r="J3457" s="132" t="e">
        <v>#N/A</v>
      </c>
      <c r="K3457" s="132" t="e">
        <v>#N/A</v>
      </c>
      <c r="L3457" s="132" t="e">
        <v>#N/A</v>
      </c>
      <c r="M3457" s="132" t="e">
        <v>#N/A</v>
      </c>
      <c r="N3457" s="132" t="e">
        <v>#N/A</v>
      </c>
      <c r="R3457" s="132" t="e">
        <v>#N/A</v>
      </c>
      <c r="S3457" s="132" t="e">
        <v>#N/A</v>
      </c>
      <c r="T3457" s="132" t="e">
        <v>#N/A</v>
      </c>
      <c r="U3457" s="132" t="e">
        <v>#N/A</v>
      </c>
      <c r="V3457" s="132" t="e">
        <v>#N/A</v>
      </c>
      <c r="W3457" s="132" t="e">
        <v>#N/A</v>
      </c>
      <c r="X3457" s="132" t="e">
        <v>#N/A</v>
      </c>
      <c r="Y3457" s="132" t="e">
        <v>#N/A</v>
      </c>
      <c r="Z3457" s="132" t="e">
        <v>#N/A</v>
      </c>
      <c r="AA3457" s="132" t="e">
        <v>#N/A</v>
      </c>
      <c r="AB3457" s="132" t="e">
        <v>#N/A</v>
      </c>
      <c r="AC3457" s="132" t="e">
        <v>#N/A</v>
      </c>
      <c r="AD3457" s="132" t="e">
        <v>#N/A</v>
      </c>
      <c r="AE3457" s="132" t="e">
        <v>#N/A</v>
      </c>
      <c r="AF3457" s="132" t="e">
        <v>#N/A</v>
      </c>
    </row>
    <row r="3458" spans="1:32">
      <c r="A3458" s="129">
        <v>41549</v>
      </c>
      <c r="B3458" s="132" t="e">
        <v>#N/A</v>
      </c>
      <c r="C3458" s="132" t="e">
        <v>#N/A</v>
      </c>
      <c r="D3458" s="132" t="e">
        <v>#N/A</v>
      </c>
      <c r="E3458" s="132" t="e">
        <v>#N/A</v>
      </c>
      <c r="F3458" s="132" t="e">
        <v>#N/A</v>
      </c>
      <c r="G3458" s="132" t="e">
        <v>#N/A</v>
      </c>
      <c r="H3458" s="132" t="e">
        <v>#N/A</v>
      </c>
      <c r="I3458" s="132" t="e">
        <v>#N/A</v>
      </c>
      <c r="J3458" s="132" t="e">
        <v>#N/A</v>
      </c>
      <c r="K3458" s="132" t="e">
        <v>#N/A</v>
      </c>
      <c r="L3458" s="132" t="e">
        <v>#N/A</v>
      </c>
      <c r="M3458" s="132" t="e">
        <v>#N/A</v>
      </c>
      <c r="N3458" s="132" t="e">
        <v>#N/A</v>
      </c>
      <c r="R3458" s="132" t="e">
        <v>#N/A</v>
      </c>
      <c r="S3458" s="132" t="e">
        <v>#N/A</v>
      </c>
      <c r="T3458" s="132" t="e">
        <v>#N/A</v>
      </c>
      <c r="U3458" s="132" t="e">
        <v>#N/A</v>
      </c>
      <c r="V3458" s="132" t="e">
        <v>#N/A</v>
      </c>
      <c r="W3458" s="132" t="e">
        <v>#N/A</v>
      </c>
      <c r="X3458" s="132" t="e">
        <v>#N/A</v>
      </c>
      <c r="Y3458" s="132" t="e">
        <v>#N/A</v>
      </c>
      <c r="Z3458" s="132" t="e">
        <v>#N/A</v>
      </c>
      <c r="AA3458" s="132" t="e">
        <v>#N/A</v>
      </c>
      <c r="AB3458" s="132" t="e">
        <v>#N/A</v>
      </c>
      <c r="AC3458" s="132" t="e">
        <v>#N/A</v>
      </c>
      <c r="AD3458" s="132" t="e">
        <v>#N/A</v>
      </c>
      <c r="AE3458" s="132" t="e">
        <v>#N/A</v>
      </c>
      <c r="AF3458" s="132" t="e">
        <v>#N/A</v>
      </c>
    </row>
    <row r="3459" spans="1:32">
      <c r="A3459" s="129">
        <v>41550</v>
      </c>
      <c r="B3459" s="132" t="e">
        <v>#N/A</v>
      </c>
      <c r="C3459" s="132" t="e">
        <v>#N/A</v>
      </c>
      <c r="D3459" s="132" t="e">
        <v>#N/A</v>
      </c>
      <c r="E3459" s="132" t="e">
        <v>#N/A</v>
      </c>
      <c r="F3459" s="132" t="e">
        <v>#N/A</v>
      </c>
      <c r="G3459" s="132" t="e">
        <v>#N/A</v>
      </c>
      <c r="H3459" s="132" t="e">
        <v>#N/A</v>
      </c>
      <c r="I3459" s="132" t="e">
        <v>#N/A</v>
      </c>
      <c r="J3459" s="132" t="e">
        <v>#N/A</v>
      </c>
      <c r="K3459" s="132" t="e">
        <v>#N/A</v>
      </c>
      <c r="L3459" s="132" t="e">
        <v>#N/A</v>
      </c>
      <c r="M3459" s="132" t="e">
        <v>#N/A</v>
      </c>
      <c r="N3459" s="132" t="e">
        <v>#N/A</v>
      </c>
      <c r="R3459" s="132" t="e">
        <v>#N/A</v>
      </c>
      <c r="S3459" s="132" t="e">
        <v>#N/A</v>
      </c>
      <c r="T3459" s="132" t="e">
        <v>#N/A</v>
      </c>
      <c r="U3459" s="132" t="e">
        <v>#N/A</v>
      </c>
      <c r="V3459" s="132" t="e">
        <v>#N/A</v>
      </c>
      <c r="W3459" s="132" t="e">
        <v>#N/A</v>
      </c>
      <c r="X3459" s="132" t="e">
        <v>#N/A</v>
      </c>
      <c r="Y3459" s="132" t="e">
        <v>#N/A</v>
      </c>
      <c r="Z3459" s="132" t="e">
        <v>#N/A</v>
      </c>
      <c r="AA3459" s="132" t="e">
        <v>#N/A</v>
      </c>
      <c r="AB3459" s="132" t="e">
        <v>#N/A</v>
      </c>
      <c r="AC3459" s="132" t="e">
        <v>#N/A</v>
      </c>
      <c r="AD3459" s="132" t="e">
        <v>#N/A</v>
      </c>
      <c r="AE3459" s="132" t="e">
        <v>#N/A</v>
      </c>
      <c r="AF3459" s="132" t="e">
        <v>#N/A</v>
      </c>
    </row>
    <row r="3460" spans="1:32">
      <c r="A3460" s="129">
        <v>41551</v>
      </c>
      <c r="B3460" s="132" t="e">
        <v>#N/A</v>
      </c>
      <c r="C3460" s="132" t="e">
        <v>#N/A</v>
      </c>
      <c r="D3460" s="132" t="e">
        <v>#N/A</v>
      </c>
      <c r="E3460" s="132" t="e">
        <v>#N/A</v>
      </c>
      <c r="F3460" s="132" t="e">
        <v>#N/A</v>
      </c>
      <c r="G3460" s="132" t="e">
        <v>#N/A</v>
      </c>
      <c r="H3460" s="132" t="e">
        <v>#N/A</v>
      </c>
      <c r="I3460" s="132" t="e">
        <v>#N/A</v>
      </c>
      <c r="J3460" s="132" t="e">
        <v>#N/A</v>
      </c>
      <c r="K3460" s="132" t="e">
        <v>#N/A</v>
      </c>
      <c r="L3460" s="132" t="e">
        <v>#N/A</v>
      </c>
      <c r="M3460" s="132" t="e">
        <v>#N/A</v>
      </c>
      <c r="N3460" s="132" t="e">
        <v>#N/A</v>
      </c>
      <c r="R3460" s="132" t="e">
        <v>#N/A</v>
      </c>
      <c r="S3460" s="132" t="e">
        <v>#N/A</v>
      </c>
      <c r="T3460" s="132" t="e">
        <v>#N/A</v>
      </c>
      <c r="U3460" s="132" t="e">
        <v>#N/A</v>
      </c>
      <c r="V3460" s="132" t="e">
        <v>#N/A</v>
      </c>
      <c r="W3460" s="132" t="e">
        <v>#N/A</v>
      </c>
      <c r="X3460" s="132" t="e">
        <v>#N/A</v>
      </c>
      <c r="Y3460" s="132" t="e">
        <v>#N/A</v>
      </c>
      <c r="Z3460" s="132" t="e">
        <v>#N/A</v>
      </c>
      <c r="AA3460" s="132" t="e">
        <v>#N/A</v>
      </c>
      <c r="AB3460" s="132" t="e">
        <v>#N/A</v>
      </c>
      <c r="AC3460" s="132" t="e">
        <v>#N/A</v>
      </c>
      <c r="AD3460" s="132" t="e">
        <v>#N/A</v>
      </c>
      <c r="AE3460" s="132" t="e">
        <v>#N/A</v>
      </c>
      <c r="AF3460" s="132" t="e">
        <v>#N/A</v>
      </c>
    </row>
    <row r="3461" spans="1:32">
      <c r="A3461" s="129">
        <v>41554</v>
      </c>
      <c r="B3461" s="132" t="e">
        <v>#N/A</v>
      </c>
      <c r="C3461" s="132" t="e">
        <v>#N/A</v>
      </c>
      <c r="D3461" s="132" t="e">
        <v>#N/A</v>
      </c>
      <c r="E3461" s="132" t="e">
        <v>#N/A</v>
      </c>
      <c r="F3461" s="132" t="e">
        <v>#N/A</v>
      </c>
      <c r="G3461" s="132" t="e">
        <v>#N/A</v>
      </c>
      <c r="H3461" s="132" t="e">
        <v>#N/A</v>
      </c>
      <c r="I3461" s="132" t="e">
        <v>#N/A</v>
      </c>
      <c r="J3461" s="132" t="e">
        <v>#N/A</v>
      </c>
      <c r="K3461" s="132" t="e">
        <v>#N/A</v>
      </c>
      <c r="L3461" s="132" t="e">
        <v>#N/A</v>
      </c>
      <c r="M3461" s="132" t="e">
        <v>#N/A</v>
      </c>
      <c r="N3461" s="132" t="e">
        <v>#N/A</v>
      </c>
      <c r="R3461" s="132" t="e">
        <v>#N/A</v>
      </c>
      <c r="S3461" s="132" t="e">
        <v>#N/A</v>
      </c>
      <c r="T3461" s="132" t="e">
        <v>#N/A</v>
      </c>
      <c r="U3461" s="132" t="e">
        <v>#N/A</v>
      </c>
      <c r="V3461" s="132" t="e">
        <v>#N/A</v>
      </c>
      <c r="W3461" s="132" t="e">
        <v>#N/A</v>
      </c>
      <c r="X3461" s="132" t="e">
        <v>#N/A</v>
      </c>
      <c r="Y3461" s="132" t="e">
        <v>#N/A</v>
      </c>
      <c r="Z3461" s="132" t="e">
        <v>#N/A</v>
      </c>
      <c r="AA3461" s="132" t="e">
        <v>#N/A</v>
      </c>
      <c r="AB3461" s="132" t="e">
        <v>#N/A</v>
      </c>
      <c r="AC3461" s="132" t="e">
        <v>#N/A</v>
      </c>
      <c r="AD3461" s="132" t="e">
        <v>#N/A</v>
      </c>
      <c r="AE3461" s="132" t="e">
        <v>#N/A</v>
      </c>
      <c r="AF3461" s="132" t="e">
        <v>#N/A</v>
      </c>
    </row>
    <row r="3462" spans="1:32">
      <c r="A3462" s="129">
        <v>41555</v>
      </c>
      <c r="B3462" s="132" t="e">
        <v>#N/A</v>
      </c>
      <c r="C3462" s="132" t="e">
        <v>#N/A</v>
      </c>
      <c r="D3462" s="132" t="e">
        <v>#N/A</v>
      </c>
      <c r="E3462" s="132" t="e">
        <v>#N/A</v>
      </c>
      <c r="F3462" s="132" t="e">
        <v>#N/A</v>
      </c>
      <c r="G3462" s="132" t="e">
        <v>#N/A</v>
      </c>
      <c r="H3462" s="132" t="e">
        <v>#N/A</v>
      </c>
      <c r="I3462" s="132" t="e">
        <v>#N/A</v>
      </c>
      <c r="J3462" s="132" t="e">
        <v>#N/A</v>
      </c>
      <c r="K3462" s="132" t="e">
        <v>#N/A</v>
      </c>
      <c r="L3462" s="132" t="e">
        <v>#N/A</v>
      </c>
      <c r="M3462" s="132" t="e">
        <v>#N/A</v>
      </c>
      <c r="N3462" s="132" t="e">
        <v>#N/A</v>
      </c>
      <c r="R3462" s="132" t="e">
        <v>#N/A</v>
      </c>
      <c r="S3462" s="132" t="e">
        <v>#N/A</v>
      </c>
      <c r="T3462" s="132" t="e">
        <v>#N/A</v>
      </c>
      <c r="U3462" s="132" t="e">
        <v>#N/A</v>
      </c>
      <c r="V3462" s="132" t="e">
        <v>#N/A</v>
      </c>
      <c r="W3462" s="132" t="e">
        <v>#N/A</v>
      </c>
      <c r="X3462" s="132" t="e">
        <v>#N/A</v>
      </c>
      <c r="Y3462" s="132" t="e">
        <v>#N/A</v>
      </c>
      <c r="Z3462" s="132" t="e">
        <v>#N/A</v>
      </c>
      <c r="AA3462" s="132" t="e">
        <v>#N/A</v>
      </c>
      <c r="AB3462" s="132" t="e">
        <v>#N/A</v>
      </c>
      <c r="AC3462" s="132" t="e">
        <v>#N/A</v>
      </c>
      <c r="AD3462" s="132" t="e">
        <v>#N/A</v>
      </c>
      <c r="AE3462" s="132" t="e">
        <v>#N/A</v>
      </c>
      <c r="AF3462" s="132" t="e">
        <v>#N/A</v>
      </c>
    </row>
    <row r="3463" spans="1:32">
      <c r="A3463" s="129">
        <v>41556</v>
      </c>
      <c r="B3463" s="132" t="e">
        <v>#N/A</v>
      </c>
      <c r="C3463" s="132" t="e">
        <v>#N/A</v>
      </c>
      <c r="D3463" s="132" t="e">
        <v>#N/A</v>
      </c>
      <c r="E3463" s="132" t="e">
        <v>#N/A</v>
      </c>
      <c r="F3463" s="132" t="e">
        <v>#N/A</v>
      </c>
      <c r="G3463" s="132" t="e">
        <v>#N/A</v>
      </c>
      <c r="H3463" s="132" t="e">
        <v>#N/A</v>
      </c>
      <c r="I3463" s="132" t="e">
        <v>#N/A</v>
      </c>
      <c r="J3463" s="132" t="e">
        <v>#N/A</v>
      </c>
      <c r="K3463" s="132" t="e">
        <v>#N/A</v>
      </c>
      <c r="L3463" s="132" t="e">
        <v>#N/A</v>
      </c>
      <c r="M3463" s="132" t="e">
        <v>#N/A</v>
      </c>
      <c r="N3463" s="132" t="e">
        <v>#N/A</v>
      </c>
      <c r="R3463" s="132" t="e">
        <v>#N/A</v>
      </c>
      <c r="S3463" s="132" t="e">
        <v>#N/A</v>
      </c>
      <c r="T3463" s="132" t="e">
        <v>#N/A</v>
      </c>
      <c r="U3463" s="132" t="e">
        <v>#N/A</v>
      </c>
      <c r="V3463" s="132" t="e">
        <v>#N/A</v>
      </c>
      <c r="W3463" s="132" t="e">
        <v>#N/A</v>
      </c>
      <c r="X3463" s="132" t="e">
        <v>#N/A</v>
      </c>
      <c r="Y3463" s="132" t="e">
        <v>#N/A</v>
      </c>
      <c r="Z3463" s="132" t="e">
        <v>#N/A</v>
      </c>
      <c r="AA3463" s="132" t="e">
        <v>#N/A</v>
      </c>
      <c r="AB3463" s="132" t="e">
        <v>#N/A</v>
      </c>
      <c r="AC3463" s="132" t="e">
        <v>#N/A</v>
      </c>
      <c r="AD3463" s="132" t="e">
        <v>#N/A</v>
      </c>
      <c r="AE3463" s="132" t="e">
        <v>#N/A</v>
      </c>
      <c r="AF3463" s="132" t="e">
        <v>#N/A</v>
      </c>
    </row>
    <row r="3464" spans="1:32">
      <c r="A3464" s="129">
        <v>41557</v>
      </c>
      <c r="B3464" s="132">
        <v>550877</v>
      </c>
      <c r="C3464" s="132" t="e">
        <v>#N/A</v>
      </c>
      <c r="D3464" s="132" t="e">
        <v>#N/A</v>
      </c>
      <c r="E3464" s="132" t="e">
        <v>#N/A</v>
      </c>
      <c r="F3464" s="132" t="e">
        <v>#N/A</v>
      </c>
      <c r="G3464" s="132" t="e">
        <v>#N/A</v>
      </c>
      <c r="H3464" s="132" t="e">
        <v>#N/A</v>
      </c>
      <c r="I3464" s="132" t="e">
        <v>#N/A</v>
      </c>
      <c r="J3464" s="132" t="e">
        <v>#N/A</v>
      </c>
      <c r="K3464" s="132" t="e">
        <v>#N/A</v>
      </c>
      <c r="L3464" s="132" t="e">
        <v>#N/A</v>
      </c>
      <c r="M3464" s="132" t="e">
        <v>#N/A</v>
      </c>
      <c r="N3464" s="132">
        <v>550877</v>
      </c>
      <c r="R3464" s="132" t="e">
        <v>#N/A</v>
      </c>
      <c r="S3464" s="132" t="e">
        <v>#N/A</v>
      </c>
      <c r="T3464" s="132" t="e">
        <v>#N/A</v>
      </c>
      <c r="U3464" s="132" t="e">
        <v>#N/A</v>
      </c>
      <c r="V3464" s="132" t="e">
        <v>#N/A</v>
      </c>
      <c r="W3464" s="132" t="e">
        <v>#N/A</v>
      </c>
      <c r="X3464" s="132" t="e">
        <v>#N/A</v>
      </c>
      <c r="Y3464" s="132" t="e">
        <v>#N/A</v>
      </c>
      <c r="Z3464" s="132" t="e">
        <v>#N/A</v>
      </c>
      <c r="AA3464" s="132" t="e">
        <v>#N/A</v>
      </c>
      <c r="AB3464" s="132" t="e">
        <v>#N/A</v>
      </c>
      <c r="AC3464" s="132" t="e">
        <v>#N/A</v>
      </c>
      <c r="AD3464" s="132" t="e">
        <v>#N/A</v>
      </c>
      <c r="AE3464" s="132" t="e">
        <v>#N/A</v>
      </c>
      <c r="AF3464" s="132" t="e">
        <v>#N/A</v>
      </c>
    </row>
    <row r="3465" spans="1:32">
      <c r="A3465" s="129">
        <v>41558</v>
      </c>
      <c r="B3465" s="132" t="e">
        <v>#N/A</v>
      </c>
      <c r="C3465" s="132">
        <v>42570</v>
      </c>
      <c r="D3465" s="132">
        <v>232947</v>
      </c>
      <c r="E3465" s="132">
        <v>54900</v>
      </c>
      <c r="F3465" s="132">
        <v>99770</v>
      </c>
      <c r="G3465" s="132">
        <v>490897</v>
      </c>
      <c r="H3465" s="132">
        <v>18470</v>
      </c>
      <c r="I3465" s="132">
        <v>27510</v>
      </c>
      <c r="J3465" s="132">
        <v>15760</v>
      </c>
      <c r="K3465" s="132">
        <v>4580</v>
      </c>
      <c r="L3465" s="132">
        <v>0</v>
      </c>
      <c r="M3465" s="132">
        <v>59980</v>
      </c>
      <c r="N3465" s="132" t="e">
        <v>#N/A</v>
      </c>
      <c r="R3465" s="132">
        <v>48180</v>
      </c>
      <c r="S3465" s="132">
        <v>76945</v>
      </c>
      <c r="T3465" s="132">
        <v>106500</v>
      </c>
      <c r="U3465" s="132">
        <v>52060</v>
      </c>
      <c r="V3465" s="132">
        <v>0</v>
      </c>
      <c r="W3465" s="132">
        <v>1200</v>
      </c>
      <c r="X3465" s="132">
        <v>13610</v>
      </c>
      <c r="Y3465" s="132">
        <v>3000</v>
      </c>
      <c r="Z3465" s="132">
        <v>1310</v>
      </c>
      <c r="AA3465" s="132">
        <v>20500</v>
      </c>
      <c r="AB3465" s="132">
        <v>0</v>
      </c>
      <c r="AC3465" s="132">
        <v>0</v>
      </c>
      <c r="AD3465" s="132">
        <v>0</v>
      </c>
      <c r="AE3465" s="132">
        <v>22900</v>
      </c>
      <c r="AF3465" s="132">
        <v>4500</v>
      </c>
    </row>
    <row r="3466" spans="1:32">
      <c r="A3466" s="129">
        <v>41561</v>
      </c>
      <c r="B3466" s="132" t="e">
        <v>#N/A</v>
      </c>
      <c r="C3466" s="132" t="e">
        <v>#N/A</v>
      </c>
      <c r="D3466" s="132" t="e">
        <v>#N/A</v>
      </c>
      <c r="E3466" s="132" t="e">
        <v>#N/A</v>
      </c>
      <c r="F3466" s="132" t="e">
        <v>#N/A</v>
      </c>
      <c r="G3466" s="132" t="e">
        <v>#N/A</v>
      </c>
      <c r="H3466" s="132" t="e">
        <v>#N/A</v>
      </c>
      <c r="I3466" s="132" t="e">
        <v>#N/A</v>
      </c>
      <c r="J3466" s="132" t="e">
        <v>#N/A</v>
      </c>
      <c r="K3466" s="132" t="e">
        <v>#N/A</v>
      </c>
      <c r="L3466" s="132" t="e">
        <v>#N/A</v>
      </c>
      <c r="M3466" s="132" t="e">
        <v>#N/A</v>
      </c>
      <c r="N3466" s="132" t="e">
        <v>#N/A</v>
      </c>
      <c r="R3466" s="132" t="e">
        <v>#N/A</v>
      </c>
      <c r="S3466" s="132" t="e">
        <v>#N/A</v>
      </c>
      <c r="T3466" s="132" t="e">
        <v>#N/A</v>
      </c>
      <c r="U3466" s="132" t="e">
        <v>#N/A</v>
      </c>
      <c r="V3466" s="132" t="e">
        <v>#N/A</v>
      </c>
      <c r="W3466" s="132" t="e">
        <v>#N/A</v>
      </c>
      <c r="X3466" s="132" t="e">
        <v>#N/A</v>
      </c>
      <c r="Y3466" s="132" t="e">
        <v>#N/A</v>
      </c>
      <c r="Z3466" s="132" t="e">
        <v>#N/A</v>
      </c>
      <c r="AA3466" s="132" t="e">
        <v>#N/A</v>
      </c>
      <c r="AB3466" s="132" t="e">
        <v>#N/A</v>
      </c>
      <c r="AC3466" s="132" t="e">
        <v>#N/A</v>
      </c>
      <c r="AD3466" s="132" t="e">
        <v>#N/A</v>
      </c>
      <c r="AE3466" s="132" t="e">
        <v>#N/A</v>
      </c>
      <c r="AF3466" s="132" t="e">
        <v>#N/A</v>
      </c>
    </row>
    <row r="3467" spans="1:32">
      <c r="A3467" s="129">
        <v>41562</v>
      </c>
      <c r="B3467" s="132">
        <v>799853</v>
      </c>
      <c r="C3467" s="132" t="e">
        <v>#N/A</v>
      </c>
      <c r="D3467" s="132" t="e">
        <v>#N/A</v>
      </c>
      <c r="E3467" s="132" t="e">
        <v>#N/A</v>
      </c>
      <c r="F3467" s="132" t="e">
        <v>#N/A</v>
      </c>
      <c r="G3467" s="132" t="e">
        <v>#N/A</v>
      </c>
      <c r="H3467" s="132" t="e">
        <v>#N/A</v>
      </c>
      <c r="I3467" s="132" t="e">
        <v>#N/A</v>
      </c>
      <c r="J3467" s="132" t="e">
        <v>#N/A</v>
      </c>
      <c r="K3467" s="132" t="e">
        <v>#N/A</v>
      </c>
      <c r="L3467" s="132" t="e">
        <v>#N/A</v>
      </c>
      <c r="M3467" s="132" t="e">
        <v>#N/A</v>
      </c>
      <c r="N3467" s="132">
        <v>799853</v>
      </c>
      <c r="R3467" s="132" t="e">
        <v>#N/A</v>
      </c>
      <c r="S3467" s="132" t="e">
        <v>#N/A</v>
      </c>
      <c r="T3467" s="132" t="e">
        <v>#N/A</v>
      </c>
      <c r="U3467" s="132" t="e">
        <v>#N/A</v>
      </c>
      <c r="V3467" s="132" t="e">
        <v>#N/A</v>
      </c>
      <c r="W3467" s="132" t="e">
        <v>#N/A</v>
      </c>
      <c r="X3467" s="132" t="e">
        <v>#N/A</v>
      </c>
      <c r="Y3467" s="132" t="e">
        <v>#N/A</v>
      </c>
      <c r="Z3467" s="132" t="e">
        <v>#N/A</v>
      </c>
      <c r="AA3467" s="132" t="e">
        <v>#N/A</v>
      </c>
      <c r="AB3467" s="132" t="e">
        <v>#N/A</v>
      </c>
      <c r="AC3467" s="132" t="e">
        <v>#N/A</v>
      </c>
      <c r="AD3467" s="132" t="e">
        <v>#N/A</v>
      </c>
      <c r="AE3467" s="132" t="e">
        <v>#N/A</v>
      </c>
      <c r="AF3467" s="132" t="e">
        <v>#N/A</v>
      </c>
    </row>
    <row r="3468" spans="1:32">
      <c r="A3468" s="129">
        <v>41563</v>
      </c>
      <c r="B3468" s="132" t="e">
        <v>#N/A</v>
      </c>
      <c r="C3468" s="132">
        <v>58240</v>
      </c>
      <c r="D3468" s="132">
        <v>325272</v>
      </c>
      <c r="E3468" s="132">
        <v>66600</v>
      </c>
      <c r="F3468" s="132">
        <v>164690</v>
      </c>
      <c r="G3468" s="132">
        <v>704331</v>
      </c>
      <c r="H3468" s="132">
        <v>39862</v>
      </c>
      <c r="I3468" s="132">
        <v>35710</v>
      </c>
      <c r="J3468" s="132">
        <v>30199</v>
      </c>
      <c r="K3468" s="132">
        <v>4580</v>
      </c>
      <c r="L3468" s="132">
        <v>2500</v>
      </c>
      <c r="M3468" s="132">
        <v>95522</v>
      </c>
      <c r="N3468" s="132" t="e">
        <v>#N/A</v>
      </c>
      <c r="R3468" s="132">
        <v>78180</v>
      </c>
      <c r="S3468" s="132">
        <v>88945</v>
      </c>
      <c r="T3468" s="132">
        <v>167260</v>
      </c>
      <c r="U3468" s="132">
        <v>68460</v>
      </c>
      <c r="V3468" s="132">
        <v>610</v>
      </c>
      <c r="W3468" s="132">
        <v>1200</v>
      </c>
      <c r="X3468" s="132">
        <v>36940</v>
      </c>
      <c r="Y3468" s="132">
        <v>5000</v>
      </c>
      <c r="Z3468" s="132">
        <v>1310</v>
      </c>
      <c r="AA3468" s="132">
        <v>20500</v>
      </c>
      <c r="AB3468" s="132">
        <v>0</v>
      </c>
      <c r="AC3468" s="132">
        <v>0</v>
      </c>
      <c r="AD3468" s="132">
        <v>0</v>
      </c>
      <c r="AE3468" s="132">
        <v>22900</v>
      </c>
      <c r="AF3468" s="132">
        <v>4500</v>
      </c>
    </row>
    <row r="3469" spans="1:32">
      <c r="A3469" s="129">
        <v>41564</v>
      </c>
      <c r="B3469" s="132" t="e">
        <v>#N/A</v>
      </c>
      <c r="C3469" s="132" t="e">
        <v>#N/A</v>
      </c>
      <c r="D3469" s="132" t="e">
        <v>#N/A</v>
      </c>
      <c r="E3469" s="132" t="e">
        <v>#N/A</v>
      </c>
      <c r="F3469" s="132" t="e">
        <v>#N/A</v>
      </c>
      <c r="G3469" s="132" t="e">
        <v>#N/A</v>
      </c>
      <c r="H3469" s="132" t="e">
        <v>#N/A</v>
      </c>
      <c r="I3469" s="132" t="e">
        <v>#N/A</v>
      </c>
      <c r="J3469" s="132" t="e">
        <v>#N/A</v>
      </c>
      <c r="K3469" s="132" t="e">
        <v>#N/A</v>
      </c>
      <c r="L3469" s="132" t="e">
        <v>#N/A</v>
      </c>
      <c r="M3469" s="132" t="e">
        <v>#N/A</v>
      </c>
      <c r="N3469" s="132" t="e">
        <v>#N/A</v>
      </c>
      <c r="R3469" s="132" t="e">
        <v>#N/A</v>
      </c>
      <c r="S3469" s="132" t="e">
        <v>#N/A</v>
      </c>
      <c r="T3469" s="132" t="e">
        <v>#N/A</v>
      </c>
      <c r="U3469" s="132" t="e">
        <v>#N/A</v>
      </c>
      <c r="V3469" s="132" t="e">
        <v>#N/A</v>
      </c>
      <c r="W3469" s="132" t="e">
        <v>#N/A</v>
      </c>
      <c r="X3469" s="132" t="e">
        <v>#N/A</v>
      </c>
      <c r="Y3469" s="132" t="e">
        <v>#N/A</v>
      </c>
      <c r="Z3469" s="132" t="e">
        <v>#N/A</v>
      </c>
      <c r="AA3469" s="132" t="e">
        <v>#N/A</v>
      </c>
      <c r="AB3469" s="132" t="e">
        <v>#N/A</v>
      </c>
      <c r="AC3469" s="132" t="e">
        <v>#N/A</v>
      </c>
      <c r="AD3469" s="132" t="e">
        <v>#N/A</v>
      </c>
      <c r="AE3469" s="132" t="e">
        <v>#N/A</v>
      </c>
      <c r="AF3469" s="132" t="e">
        <v>#N/A</v>
      </c>
    </row>
    <row r="3470" spans="1:32">
      <c r="A3470" s="129">
        <v>41565</v>
      </c>
      <c r="B3470" s="132" t="e">
        <v>#N/A</v>
      </c>
      <c r="C3470" s="132" t="e">
        <v>#N/A</v>
      </c>
      <c r="D3470" s="132" t="e">
        <v>#N/A</v>
      </c>
      <c r="E3470" s="132" t="e">
        <v>#N/A</v>
      </c>
      <c r="F3470" s="132" t="e">
        <v>#N/A</v>
      </c>
      <c r="G3470" s="132" t="e">
        <v>#N/A</v>
      </c>
      <c r="H3470" s="132" t="e">
        <v>#N/A</v>
      </c>
      <c r="I3470" s="132" t="e">
        <v>#N/A</v>
      </c>
      <c r="J3470" s="132" t="e">
        <v>#N/A</v>
      </c>
      <c r="K3470" s="132" t="e">
        <v>#N/A</v>
      </c>
      <c r="L3470" s="132" t="e">
        <v>#N/A</v>
      </c>
      <c r="M3470" s="132" t="e">
        <v>#N/A</v>
      </c>
      <c r="N3470" s="132" t="e">
        <v>#N/A</v>
      </c>
      <c r="R3470" s="132" t="e">
        <v>#N/A</v>
      </c>
      <c r="S3470" s="132" t="e">
        <v>#N/A</v>
      </c>
      <c r="T3470" s="132" t="e">
        <v>#N/A</v>
      </c>
      <c r="U3470" s="132" t="e">
        <v>#N/A</v>
      </c>
      <c r="V3470" s="132" t="e">
        <v>#N/A</v>
      </c>
      <c r="W3470" s="132" t="e">
        <v>#N/A</v>
      </c>
      <c r="X3470" s="132" t="e">
        <v>#N/A</v>
      </c>
      <c r="Y3470" s="132" t="e">
        <v>#N/A</v>
      </c>
      <c r="Z3470" s="132" t="e">
        <v>#N/A</v>
      </c>
      <c r="AA3470" s="132" t="e">
        <v>#N/A</v>
      </c>
      <c r="AB3470" s="132" t="e">
        <v>#N/A</v>
      </c>
      <c r="AC3470" s="132" t="e">
        <v>#N/A</v>
      </c>
      <c r="AD3470" s="132" t="e">
        <v>#N/A</v>
      </c>
      <c r="AE3470" s="132" t="e">
        <v>#N/A</v>
      </c>
      <c r="AF3470" s="132" t="e">
        <v>#N/A</v>
      </c>
    </row>
    <row r="3471" spans="1:32">
      <c r="A3471" s="129">
        <v>41568</v>
      </c>
      <c r="B3471" s="132" t="e">
        <v>#N/A</v>
      </c>
      <c r="C3471" s="132">
        <v>71540</v>
      </c>
      <c r="D3471" s="132">
        <v>415851</v>
      </c>
      <c r="E3471" s="132">
        <v>74635</v>
      </c>
      <c r="F3471" s="132">
        <v>247775</v>
      </c>
      <c r="G3471" s="132">
        <v>935632</v>
      </c>
      <c r="H3471" s="132">
        <v>45612</v>
      </c>
      <c r="I3471" s="132">
        <v>37510</v>
      </c>
      <c r="J3471" s="132">
        <v>50124</v>
      </c>
      <c r="K3471" s="132">
        <v>7630</v>
      </c>
      <c r="L3471" s="132">
        <v>3060</v>
      </c>
      <c r="M3471" s="132">
        <v>115372</v>
      </c>
      <c r="N3471" s="132" t="e">
        <v>#N/A</v>
      </c>
      <c r="R3471" s="132">
        <v>121082</v>
      </c>
      <c r="S3471" s="132">
        <v>107445</v>
      </c>
      <c r="T3471" s="132">
        <v>204560</v>
      </c>
      <c r="U3471" s="132">
        <v>68460</v>
      </c>
      <c r="V3471" s="132">
        <v>6110</v>
      </c>
      <c r="W3471" s="132">
        <v>1200</v>
      </c>
      <c r="X3471" s="132">
        <v>46190</v>
      </c>
      <c r="Y3471" s="132">
        <v>7000</v>
      </c>
      <c r="Z3471" s="132">
        <v>1310</v>
      </c>
      <c r="AA3471" s="132">
        <v>37320</v>
      </c>
      <c r="AB3471" s="132">
        <v>0</v>
      </c>
      <c r="AC3471" s="132">
        <v>0</v>
      </c>
      <c r="AD3471" s="132">
        <v>0</v>
      </c>
      <c r="AE3471" s="132">
        <v>22900</v>
      </c>
      <c r="AF3471" s="132">
        <v>7650</v>
      </c>
    </row>
    <row r="3472" spans="1:32">
      <c r="A3472" s="129">
        <v>41569</v>
      </c>
      <c r="B3472" s="132" t="e">
        <v>#N/A</v>
      </c>
      <c r="C3472" s="132" t="e">
        <v>#N/A</v>
      </c>
      <c r="D3472" s="132" t="e">
        <v>#N/A</v>
      </c>
      <c r="E3472" s="132" t="e">
        <v>#N/A</v>
      </c>
      <c r="F3472" s="132" t="e">
        <v>#N/A</v>
      </c>
      <c r="G3472" s="132" t="e">
        <v>#N/A</v>
      </c>
      <c r="H3472" s="132" t="e">
        <v>#N/A</v>
      </c>
      <c r="I3472" s="132" t="e">
        <v>#N/A</v>
      </c>
      <c r="J3472" s="132" t="e">
        <v>#N/A</v>
      </c>
      <c r="K3472" s="132" t="e">
        <v>#N/A</v>
      </c>
      <c r="L3472" s="132" t="e">
        <v>#N/A</v>
      </c>
      <c r="M3472" s="132" t="e">
        <v>#N/A</v>
      </c>
      <c r="N3472" s="132" t="e">
        <v>#N/A</v>
      </c>
      <c r="R3472" s="132" t="e">
        <v>#N/A</v>
      </c>
      <c r="S3472" s="132" t="e">
        <v>#N/A</v>
      </c>
      <c r="T3472" s="132" t="e">
        <v>#N/A</v>
      </c>
      <c r="U3472" s="132" t="e">
        <v>#N/A</v>
      </c>
      <c r="V3472" s="132" t="e">
        <v>#N/A</v>
      </c>
      <c r="W3472" s="132" t="e">
        <v>#N/A</v>
      </c>
      <c r="X3472" s="132" t="e">
        <v>#N/A</v>
      </c>
      <c r="Y3472" s="132" t="e">
        <v>#N/A</v>
      </c>
      <c r="Z3472" s="132" t="e">
        <v>#N/A</v>
      </c>
      <c r="AA3472" s="132" t="e">
        <v>#N/A</v>
      </c>
      <c r="AB3472" s="132" t="e">
        <v>#N/A</v>
      </c>
      <c r="AC3472" s="132" t="e">
        <v>#N/A</v>
      </c>
      <c r="AD3472" s="132" t="e">
        <v>#N/A</v>
      </c>
      <c r="AE3472" s="132" t="e">
        <v>#N/A</v>
      </c>
      <c r="AF3472" s="132" t="e">
        <v>#N/A</v>
      </c>
    </row>
    <row r="3473" spans="1:32">
      <c r="A3473" s="129">
        <v>41570</v>
      </c>
      <c r="B3473" s="132" t="e">
        <v>#N/A</v>
      </c>
      <c r="C3473" s="132" t="e">
        <v>#N/A</v>
      </c>
      <c r="D3473" s="132" t="e">
        <v>#N/A</v>
      </c>
      <c r="E3473" s="132" t="e">
        <v>#N/A</v>
      </c>
      <c r="F3473" s="132" t="e">
        <v>#N/A</v>
      </c>
      <c r="G3473" s="132" t="e">
        <v>#N/A</v>
      </c>
      <c r="H3473" s="132" t="e">
        <v>#N/A</v>
      </c>
      <c r="I3473" s="132" t="e">
        <v>#N/A</v>
      </c>
      <c r="J3473" s="132" t="e">
        <v>#N/A</v>
      </c>
      <c r="K3473" s="132" t="e">
        <v>#N/A</v>
      </c>
      <c r="L3473" s="132" t="e">
        <v>#N/A</v>
      </c>
      <c r="M3473" s="132" t="e">
        <v>#N/A</v>
      </c>
      <c r="N3473" s="132" t="e">
        <v>#N/A</v>
      </c>
      <c r="R3473" s="132" t="e">
        <v>#N/A</v>
      </c>
      <c r="S3473" s="132" t="e">
        <v>#N/A</v>
      </c>
      <c r="T3473" s="132" t="e">
        <v>#N/A</v>
      </c>
      <c r="U3473" s="132" t="e">
        <v>#N/A</v>
      </c>
      <c r="V3473" s="132" t="e">
        <v>#N/A</v>
      </c>
      <c r="W3473" s="132" t="e">
        <v>#N/A</v>
      </c>
      <c r="X3473" s="132" t="e">
        <v>#N/A</v>
      </c>
      <c r="Y3473" s="132" t="e">
        <v>#N/A</v>
      </c>
      <c r="Z3473" s="132" t="e">
        <v>#N/A</v>
      </c>
      <c r="AA3473" s="132" t="e">
        <v>#N/A</v>
      </c>
      <c r="AB3473" s="132" t="e">
        <v>#N/A</v>
      </c>
      <c r="AC3473" s="132" t="e">
        <v>#N/A</v>
      </c>
      <c r="AD3473" s="132" t="e">
        <v>#N/A</v>
      </c>
      <c r="AE3473" s="132" t="e">
        <v>#N/A</v>
      </c>
      <c r="AF3473" s="132" t="e">
        <v>#N/A</v>
      </c>
    </row>
    <row r="3474" spans="1:32">
      <c r="A3474" s="129">
        <v>41571</v>
      </c>
      <c r="B3474" s="132" t="e">
        <v>#N/A</v>
      </c>
      <c r="C3474" s="132" t="e">
        <v>#N/A</v>
      </c>
      <c r="D3474" s="132" t="e">
        <v>#N/A</v>
      </c>
      <c r="E3474" s="132" t="e">
        <v>#N/A</v>
      </c>
      <c r="F3474" s="132" t="e">
        <v>#N/A</v>
      </c>
      <c r="G3474" s="132" t="e">
        <v>#N/A</v>
      </c>
      <c r="H3474" s="132" t="e">
        <v>#N/A</v>
      </c>
      <c r="I3474" s="132" t="e">
        <v>#N/A</v>
      </c>
      <c r="J3474" s="132" t="e">
        <v>#N/A</v>
      </c>
      <c r="K3474" s="132" t="e">
        <v>#N/A</v>
      </c>
      <c r="L3474" s="132" t="e">
        <v>#N/A</v>
      </c>
      <c r="M3474" s="132" t="e">
        <v>#N/A</v>
      </c>
      <c r="N3474" s="132" t="e">
        <v>#N/A</v>
      </c>
      <c r="R3474" s="132" t="e">
        <v>#N/A</v>
      </c>
      <c r="S3474" s="132" t="e">
        <v>#N/A</v>
      </c>
      <c r="T3474" s="132" t="e">
        <v>#N/A</v>
      </c>
      <c r="U3474" s="132" t="e">
        <v>#N/A</v>
      </c>
      <c r="V3474" s="132" t="e">
        <v>#N/A</v>
      </c>
      <c r="W3474" s="132" t="e">
        <v>#N/A</v>
      </c>
      <c r="X3474" s="132" t="e">
        <v>#N/A</v>
      </c>
      <c r="Y3474" s="132" t="e">
        <v>#N/A</v>
      </c>
      <c r="Z3474" s="132" t="e">
        <v>#N/A</v>
      </c>
      <c r="AA3474" s="132" t="e">
        <v>#N/A</v>
      </c>
      <c r="AB3474" s="132" t="e">
        <v>#N/A</v>
      </c>
      <c r="AC3474" s="132" t="e">
        <v>#N/A</v>
      </c>
      <c r="AD3474" s="132" t="e">
        <v>#N/A</v>
      </c>
      <c r="AE3474" s="132" t="e">
        <v>#N/A</v>
      </c>
      <c r="AF3474" s="132" t="e">
        <v>#N/A</v>
      </c>
    </row>
    <row r="3475" spans="1:32">
      <c r="A3475" s="129">
        <v>41572</v>
      </c>
      <c r="B3475" s="132">
        <v>1259841</v>
      </c>
      <c r="C3475" s="132" t="e">
        <v>#N/A</v>
      </c>
      <c r="D3475" s="132" t="e">
        <v>#N/A</v>
      </c>
      <c r="E3475" s="132" t="e">
        <v>#N/A</v>
      </c>
      <c r="F3475" s="132" t="e">
        <v>#N/A</v>
      </c>
      <c r="G3475" s="132" t="e">
        <v>#N/A</v>
      </c>
      <c r="H3475" s="132" t="e">
        <v>#N/A</v>
      </c>
      <c r="I3475" s="132" t="e">
        <v>#N/A</v>
      </c>
      <c r="J3475" s="132" t="e">
        <v>#N/A</v>
      </c>
      <c r="K3475" s="132" t="e">
        <v>#N/A</v>
      </c>
      <c r="L3475" s="132" t="e">
        <v>#N/A</v>
      </c>
      <c r="M3475" s="132" t="e">
        <v>#N/A</v>
      </c>
      <c r="N3475" s="132">
        <v>1259841</v>
      </c>
      <c r="R3475" s="132" t="e">
        <v>#N/A</v>
      </c>
      <c r="S3475" s="132" t="e">
        <v>#N/A</v>
      </c>
      <c r="T3475" s="132" t="e">
        <v>#N/A</v>
      </c>
      <c r="U3475" s="132" t="e">
        <v>#N/A</v>
      </c>
      <c r="V3475" s="132" t="e">
        <v>#N/A</v>
      </c>
      <c r="W3475" s="132" t="e">
        <v>#N/A</v>
      </c>
      <c r="X3475" s="132" t="e">
        <v>#N/A</v>
      </c>
      <c r="Y3475" s="132" t="e">
        <v>#N/A</v>
      </c>
      <c r="Z3475" s="132" t="e">
        <v>#N/A</v>
      </c>
      <c r="AA3475" s="132" t="e">
        <v>#N/A</v>
      </c>
      <c r="AB3475" s="132" t="e">
        <v>#N/A</v>
      </c>
      <c r="AC3475" s="132" t="e">
        <v>#N/A</v>
      </c>
      <c r="AD3475" s="132" t="e">
        <v>#N/A</v>
      </c>
      <c r="AE3475" s="132" t="e">
        <v>#N/A</v>
      </c>
      <c r="AF3475" s="132" t="e">
        <v>#N/A</v>
      </c>
    </row>
    <row r="3476" spans="1:32">
      <c r="A3476" s="129">
        <v>41575</v>
      </c>
      <c r="B3476" s="132" t="e">
        <v>#N/A</v>
      </c>
      <c r="C3476" s="132">
        <v>90964</v>
      </c>
      <c r="D3476" s="132">
        <v>507251</v>
      </c>
      <c r="E3476" s="132">
        <v>96783</v>
      </c>
      <c r="F3476" s="132">
        <v>298775</v>
      </c>
      <c r="G3476" s="132">
        <v>1132004</v>
      </c>
      <c r="H3476" s="132">
        <v>52062</v>
      </c>
      <c r="I3476" s="132">
        <v>40745</v>
      </c>
      <c r="J3476" s="132">
        <v>55424</v>
      </c>
      <c r="K3476" s="132">
        <v>8230</v>
      </c>
      <c r="L3476" s="132">
        <v>4840</v>
      </c>
      <c r="M3476" s="132">
        <v>127837</v>
      </c>
      <c r="N3476" s="132" t="e">
        <v>#N/A</v>
      </c>
      <c r="R3476" s="132">
        <v>147182</v>
      </c>
      <c r="S3476" s="132">
        <v>112745</v>
      </c>
      <c r="T3476" s="132">
        <v>288050</v>
      </c>
      <c r="U3476" s="132">
        <v>70960</v>
      </c>
      <c r="V3476" s="132">
        <v>19610</v>
      </c>
      <c r="W3476" s="132">
        <v>1200</v>
      </c>
      <c r="X3476" s="132">
        <v>56207</v>
      </c>
      <c r="Y3476" s="132">
        <v>10000</v>
      </c>
      <c r="Z3476" s="132">
        <v>1310</v>
      </c>
      <c r="AA3476" s="132">
        <v>37320</v>
      </c>
      <c r="AB3476" s="132">
        <v>0</v>
      </c>
      <c r="AC3476" s="132">
        <v>0</v>
      </c>
      <c r="AD3476" s="132">
        <v>0</v>
      </c>
      <c r="AE3476" s="132">
        <v>22900</v>
      </c>
      <c r="AF3476" s="132">
        <v>7650</v>
      </c>
    </row>
    <row r="3477" spans="1:32">
      <c r="A3477" s="129">
        <v>41576</v>
      </c>
      <c r="B3477" s="132" t="e">
        <v>#N/A</v>
      </c>
      <c r="C3477" s="132" t="e">
        <v>#N/A</v>
      </c>
      <c r="D3477" s="132" t="e">
        <v>#N/A</v>
      </c>
      <c r="E3477" s="132" t="e">
        <v>#N/A</v>
      </c>
      <c r="F3477" s="132" t="e">
        <v>#N/A</v>
      </c>
      <c r="G3477" s="132" t="e">
        <v>#N/A</v>
      </c>
      <c r="H3477" s="132" t="e">
        <v>#N/A</v>
      </c>
      <c r="I3477" s="132" t="e">
        <v>#N/A</v>
      </c>
      <c r="J3477" s="132" t="e">
        <v>#N/A</v>
      </c>
      <c r="K3477" s="132" t="e">
        <v>#N/A</v>
      </c>
      <c r="L3477" s="132" t="e">
        <v>#N/A</v>
      </c>
      <c r="M3477" s="132" t="e">
        <v>#N/A</v>
      </c>
      <c r="N3477" s="132" t="e">
        <v>#N/A</v>
      </c>
      <c r="R3477" s="132" t="e">
        <v>#N/A</v>
      </c>
      <c r="S3477" s="132" t="e">
        <v>#N/A</v>
      </c>
      <c r="T3477" s="132" t="e">
        <v>#N/A</v>
      </c>
      <c r="U3477" s="132" t="e">
        <v>#N/A</v>
      </c>
      <c r="V3477" s="132" t="e">
        <v>#N/A</v>
      </c>
      <c r="W3477" s="132" t="e">
        <v>#N/A</v>
      </c>
      <c r="X3477" s="132" t="e">
        <v>#N/A</v>
      </c>
      <c r="Y3477" s="132" t="e">
        <v>#N/A</v>
      </c>
      <c r="Z3477" s="132" t="e">
        <v>#N/A</v>
      </c>
      <c r="AA3477" s="132" t="e">
        <v>#N/A</v>
      </c>
      <c r="AB3477" s="132" t="e">
        <v>#N/A</v>
      </c>
      <c r="AC3477" s="132" t="e">
        <v>#N/A</v>
      </c>
      <c r="AD3477" s="132" t="e">
        <v>#N/A</v>
      </c>
      <c r="AE3477" s="132" t="e">
        <v>#N/A</v>
      </c>
      <c r="AF3477" s="132" t="e">
        <v>#N/A</v>
      </c>
    </row>
    <row r="3478" spans="1:32">
      <c r="A3478" s="129">
        <v>41577</v>
      </c>
      <c r="B3478" s="132" t="e">
        <v>#N/A</v>
      </c>
      <c r="C3478" s="132" t="e">
        <v>#N/A</v>
      </c>
      <c r="D3478" s="132" t="e">
        <v>#N/A</v>
      </c>
      <c r="E3478" s="132" t="e">
        <v>#N/A</v>
      </c>
      <c r="F3478" s="132" t="e">
        <v>#N/A</v>
      </c>
      <c r="G3478" s="132" t="e">
        <v>#N/A</v>
      </c>
      <c r="H3478" s="132" t="e">
        <v>#N/A</v>
      </c>
      <c r="I3478" s="132" t="e">
        <v>#N/A</v>
      </c>
      <c r="J3478" s="132" t="e">
        <v>#N/A</v>
      </c>
      <c r="K3478" s="132" t="e">
        <v>#N/A</v>
      </c>
      <c r="L3478" s="132" t="e">
        <v>#N/A</v>
      </c>
      <c r="M3478" s="132" t="e">
        <v>#N/A</v>
      </c>
      <c r="N3478" s="132" t="e">
        <v>#N/A</v>
      </c>
      <c r="R3478" s="132" t="e">
        <v>#N/A</v>
      </c>
      <c r="S3478" s="132" t="e">
        <v>#N/A</v>
      </c>
      <c r="T3478" s="132" t="e">
        <v>#N/A</v>
      </c>
      <c r="U3478" s="132" t="e">
        <v>#N/A</v>
      </c>
      <c r="V3478" s="132" t="e">
        <v>#N/A</v>
      </c>
      <c r="W3478" s="132" t="e">
        <v>#N/A</v>
      </c>
      <c r="X3478" s="132" t="e">
        <v>#N/A</v>
      </c>
      <c r="Y3478" s="132" t="e">
        <v>#N/A</v>
      </c>
      <c r="Z3478" s="132" t="e">
        <v>#N/A</v>
      </c>
      <c r="AA3478" s="132" t="e">
        <v>#N/A</v>
      </c>
      <c r="AB3478" s="132" t="e">
        <v>#N/A</v>
      </c>
      <c r="AC3478" s="132" t="e">
        <v>#N/A</v>
      </c>
      <c r="AD3478" s="132" t="e">
        <v>#N/A</v>
      </c>
      <c r="AE3478" s="132" t="e">
        <v>#N/A</v>
      </c>
      <c r="AF3478" s="132" t="e">
        <v>#N/A</v>
      </c>
    </row>
    <row r="3479" spans="1:32">
      <c r="A3479" s="129">
        <v>41578</v>
      </c>
      <c r="B3479" s="132">
        <v>1548063</v>
      </c>
      <c r="C3479" s="132" t="e">
        <v>#N/A</v>
      </c>
      <c r="D3479" s="132" t="e">
        <v>#N/A</v>
      </c>
      <c r="E3479" s="132" t="e">
        <v>#N/A</v>
      </c>
      <c r="F3479" s="132" t="e">
        <v>#N/A</v>
      </c>
      <c r="G3479" s="132" t="e">
        <v>#N/A</v>
      </c>
      <c r="H3479" s="132" t="e">
        <v>#N/A</v>
      </c>
      <c r="I3479" s="132" t="e">
        <v>#N/A</v>
      </c>
      <c r="J3479" s="132" t="e">
        <v>#N/A</v>
      </c>
      <c r="K3479" s="132" t="e">
        <v>#N/A</v>
      </c>
      <c r="L3479" s="132" t="e">
        <v>#N/A</v>
      </c>
      <c r="M3479" s="132" t="e">
        <v>#N/A</v>
      </c>
      <c r="N3479" s="132">
        <v>1548063</v>
      </c>
      <c r="R3479" s="132" t="e">
        <v>#N/A</v>
      </c>
      <c r="S3479" s="132" t="e">
        <v>#N/A</v>
      </c>
      <c r="T3479" s="132" t="e">
        <v>#N/A</v>
      </c>
      <c r="U3479" s="132" t="e">
        <v>#N/A</v>
      </c>
      <c r="V3479" s="132" t="e">
        <v>#N/A</v>
      </c>
      <c r="W3479" s="132" t="e">
        <v>#N/A</v>
      </c>
      <c r="X3479" s="132" t="e">
        <v>#N/A</v>
      </c>
      <c r="Y3479" s="132" t="e">
        <v>#N/A</v>
      </c>
      <c r="Z3479" s="132" t="e">
        <v>#N/A</v>
      </c>
      <c r="AA3479" s="132" t="e">
        <v>#N/A</v>
      </c>
      <c r="AB3479" s="132" t="e">
        <v>#N/A</v>
      </c>
      <c r="AC3479" s="132" t="e">
        <v>#N/A</v>
      </c>
      <c r="AD3479" s="132" t="e">
        <v>#N/A</v>
      </c>
      <c r="AE3479" s="132" t="e">
        <v>#N/A</v>
      </c>
      <c r="AF3479" s="132" t="e">
        <v>#N/A</v>
      </c>
    </row>
    <row r="3480" spans="1:32">
      <c r="A3480" s="129">
        <v>41579</v>
      </c>
      <c r="B3480" s="132" t="e">
        <v>#N/A</v>
      </c>
      <c r="C3480" s="132">
        <v>98864</v>
      </c>
      <c r="D3480" s="132">
        <v>621056</v>
      </c>
      <c r="E3480" s="132">
        <v>124653</v>
      </c>
      <c r="F3480" s="132">
        <v>374975</v>
      </c>
      <c r="G3480" s="132">
        <v>1389231</v>
      </c>
      <c r="H3480" s="132">
        <v>68432</v>
      </c>
      <c r="I3480" s="132">
        <v>48670</v>
      </c>
      <c r="J3480" s="132">
        <v>67826</v>
      </c>
      <c r="K3480" s="132">
        <v>9230</v>
      </c>
      <c r="L3480" s="132">
        <v>4840</v>
      </c>
      <c r="M3480" s="132">
        <v>158832</v>
      </c>
      <c r="N3480" s="132" t="e">
        <v>#N/A</v>
      </c>
      <c r="R3480" s="132">
        <v>203182</v>
      </c>
      <c r="S3480" s="132">
        <v>145945</v>
      </c>
      <c r="T3480" s="132">
        <v>354750</v>
      </c>
      <c r="U3480" s="132">
        <v>112540</v>
      </c>
      <c r="V3480" s="132">
        <v>22610</v>
      </c>
      <c r="W3480" s="132">
        <v>5000</v>
      </c>
      <c r="X3480" s="132">
        <v>56207</v>
      </c>
      <c r="Y3480" s="132">
        <v>23100</v>
      </c>
      <c r="Z3480" s="132">
        <v>1310</v>
      </c>
      <c r="AA3480" s="132">
        <v>45770</v>
      </c>
      <c r="AB3480" s="132">
        <v>0</v>
      </c>
      <c r="AC3480" s="132">
        <v>0</v>
      </c>
      <c r="AD3480" s="132">
        <v>12000</v>
      </c>
      <c r="AE3480" s="132">
        <v>29470</v>
      </c>
      <c r="AF3480" s="132">
        <v>13650</v>
      </c>
    </row>
    <row r="3481" spans="1:32">
      <c r="A3481" s="129">
        <v>41582</v>
      </c>
      <c r="B3481" s="132" t="e">
        <v>#N/A</v>
      </c>
      <c r="C3481" s="132" t="e">
        <v>#N/A</v>
      </c>
      <c r="D3481" s="132" t="e">
        <v>#N/A</v>
      </c>
      <c r="E3481" s="132" t="e">
        <v>#N/A</v>
      </c>
      <c r="F3481" s="132" t="e">
        <v>#N/A</v>
      </c>
      <c r="G3481" s="132" t="e">
        <v>#N/A</v>
      </c>
      <c r="H3481" s="132" t="e">
        <v>#N/A</v>
      </c>
      <c r="I3481" s="132" t="e">
        <v>#N/A</v>
      </c>
      <c r="J3481" s="132" t="e">
        <v>#N/A</v>
      </c>
      <c r="K3481" s="132" t="e">
        <v>#N/A</v>
      </c>
      <c r="L3481" s="132" t="e">
        <v>#N/A</v>
      </c>
      <c r="M3481" s="132" t="e">
        <v>#N/A</v>
      </c>
      <c r="N3481" s="132" t="e">
        <v>#N/A</v>
      </c>
      <c r="R3481" s="132" t="e">
        <v>#N/A</v>
      </c>
      <c r="S3481" s="132" t="e">
        <v>#N/A</v>
      </c>
      <c r="T3481" s="132" t="e">
        <v>#N/A</v>
      </c>
      <c r="U3481" s="132" t="e">
        <v>#N/A</v>
      </c>
      <c r="V3481" s="132" t="e">
        <v>#N/A</v>
      </c>
      <c r="W3481" s="132" t="e">
        <v>#N/A</v>
      </c>
      <c r="X3481" s="132" t="e">
        <v>#N/A</v>
      </c>
      <c r="Y3481" s="132" t="e">
        <v>#N/A</v>
      </c>
      <c r="Z3481" s="132" t="e">
        <v>#N/A</v>
      </c>
      <c r="AA3481" s="132" t="e">
        <v>#N/A</v>
      </c>
      <c r="AB3481" s="132" t="e">
        <v>#N/A</v>
      </c>
      <c r="AC3481" s="132" t="e">
        <v>#N/A</v>
      </c>
      <c r="AD3481" s="132" t="e">
        <v>#N/A</v>
      </c>
      <c r="AE3481" s="132" t="e">
        <v>#N/A</v>
      </c>
      <c r="AF3481" s="132" t="e">
        <v>#N/A</v>
      </c>
    </row>
    <row r="3482" spans="1:32">
      <c r="A3482" s="129">
        <v>41583</v>
      </c>
      <c r="B3482" s="132" t="e">
        <v>#N/A</v>
      </c>
      <c r="C3482" s="132" t="e">
        <v>#N/A</v>
      </c>
      <c r="D3482" s="132" t="e">
        <v>#N/A</v>
      </c>
      <c r="E3482" s="132" t="e">
        <v>#N/A</v>
      </c>
      <c r="F3482" s="132" t="e">
        <v>#N/A</v>
      </c>
      <c r="G3482" s="132" t="e">
        <v>#N/A</v>
      </c>
      <c r="H3482" s="132" t="e">
        <v>#N/A</v>
      </c>
      <c r="I3482" s="132" t="e">
        <v>#N/A</v>
      </c>
      <c r="J3482" s="132" t="e">
        <v>#N/A</v>
      </c>
      <c r="K3482" s="132" t="e">
        <v>#N/A</v>
      </c>
      <c r="L3482" s="132" t="e">
        <v>#N/A</v>
      </c>
      <c r="M3482" s="132" t="e">
        <v>#N/A</v>
      </c>
      <c r="N3482" s="132" t="e">
        <v>#N/A</v>
      </c>
      <c r="R3482" s="132" t="e">
        <v>#N/A</v>
      </c>
      <c r="S3482" s="132" t="e">
        <v>#N/A</v>
      </c>
      <c r="T3482" s="132" t="e">
        <v>#N/A</v>
      </c>
      <c r="U3482" s="132" t="e">
        <v>#N/A</v>
      </c>
      <c r="V3482" s="132" t="e">
        <v>#N/A</v>
      </c>
      <c r="W3482" s="132" t="e">
        <v>#N/A</v>
      </c>
      <c r="X3482" s="132" t="e">
        <v>#N/A</v>
      </c>
      <c r="Y3482" s="132" t="e">
        <v>#N/A</v>
      </c>
      <c r="Z3482" s="132" t="e">
        <v>#N/A</v>
      </c>
      <c r="AA3482" s="132" t="e">
        <v>#N/A</v>
      </c>
      <c r="AB3482" s="132" t="e">
        <v>#N/A</v>
      </c>
      <c r="AC3482" s="132" t="e">
        <v>#N/A</v>
      </c>
      <c r="AD3482" s="132" t="e">
        <v>#N/A</v>
      </c>
      <c r="AE3482" s="132" t="e">
        <v>#N/A</v>
      </c>
      <c r="AF3482" s="132" t="e">
        <v>#N/A</v>
      </c>
    </row>
    <row r="3483" spans="1:32">
      <c r="A3483" s="129">
        <v>41584</v>
      </c>
      <c r="B3483" s="132" t="e">
        <v>#N/A</v>
      </c>
      <c r="C3483" s="132" t="e">
        <v>#N/A</v>
      </c>
      <c r="D3483" s="132" t="e">
        <v>#N/A</v>
      </c>
      <c r="E3483" s="132" t="e">
        <v>#N/A</v>
      </c>
      <c r="F3483" s="132" t="e">
        <v>#N/A</v>
      </c>
      <c r="G3483" s="132" t="e">
        <v>#N/A</v>
      </c>
      <c r="H3483" s="132" t="e">
        <v>#N/A</v>
      </c>
      <c r="I3483" s="132" t="e">
        <v>#N/A</v>
      </c>
      <c r="J3483" s="132" t="e">
        <v>#N/A</v>
      </c>
      <c r="K3483" s="132" t="e">
        <v>#N/A</v>
      </c>
      <c r="L3483" s="132" t="e">
        <v>#N/A</v>
      </c>
      <c r="M3483" s="132" t="e">
        <v>#N/A</v>
      </c>
      <c r="N3483" s="132" t="e">
        <v>#N/A</v>
      </c>
      <c r="R3483" s="132" t="e">
        <v>#N/A</v>
      </c>
      <c r="S3483" s="132" t="e">
        <v>#N/A</v>
      </c>
      <c r="T3483" s="132" t="e">
        <v>#N/A</v>
      </c>
      <c r="U3483" s="132" t="e">
        <v>#N/A</v>
      </c>
      <c r="V3483" s="132" t="e">
        <v>#N/A</v>
      </c>
      <c r="W3483" s="132" t="e">
        <v>#N/A</v>
      </c>
      <c r="X3483" s="132" t="e">
        <v>#N/A</v>
      </c>
      <c r="Y3483" s="132" t="e">
        <v>#N/A</v>
      </c>
      <c r="Z3483" s="132" t="e">
        <v>#N/A</v>
      </c>
      <c r="AA3483" s="132" t="e">
        <v>#N/A</v>
      </c>
      <c r="AB3483" s="132" t="e">
        <v>#N/A</v>
      </c>
      <c r="AC3483" s="132" t="e">
        <v>#N/A</v>
      </c>
      <c r="AD3483" s="132" t="e">
        <v>#N/A</v>
      </c>
      <c r="AE3483" s="132" t="e">
        <v>#N/A</v>
      </c>
      <c r="AF3483" s="132" t="e">
        <v>#N/A</v>
      </c>
    </row>
    <row r="3484" spans="1:32">
      <c r="A3484" s="129">
        <v>41585</v>
      </c>
      <c r="B3484" s="132" t="e">
        <v>#N/A</v>
      </c>
      <c r="C3484" s="132" t="e">
        <v>#N/A</v>
      </c>
      <c r="D3484" s="132" t="e">
        <v>#N/A</v>
      </c>
      <c r="E3484" s="132" t="e">
        <v>#N/A</v>
      </c>
      <c r="F3484" s="132" t="e">
        <v>#N/A</v>
      </c>
      <c r="G3484" s="132" t="e">
        <v>#N/A</v>
      </c>
      <c r="H3484" s="132" t="e">
        <v>#N/A</v>
      </c>
      <c r="I3484" s="132" t="e">
        <v>#N/A</v>
      </c>
      <c r="J3484" s="132" t="e">
        <v>#N/A</v>
      </c>
      <c r="K3484" s="132" t="e">
        <v>#N/A</v>
      </c>
      <c r="L3484" s="132" t="e">
        <v>#N/A</v>
      </c>
      <c r="M3484" s="132" t="e">
        <v>#N/A</v>
      </c>
      <c r="N3484" s="132" t="e">
        <v>#N/A</v>
      </c>
      <c r="R3484" s="132" t="e">
        <v>#N/A</v>
      </c>
      <c r="S3484" s="132" t="e">
        <v>#N/A</v>
      </c>
      <c r="T3484" s="132" t="e">
        <v>#N/A</v>
      </c>
      <c r="U3484" s="132" t="e">
        <v>#N/A</v>
      </c>
      <c r="V3484" s="132" t="e">
        <v>#N/A</v>
      </c>
      <c r="W3484" s="132" t="e">
        <v>#N/A</v>
      </c>
      <c r="X3484" s="132" t="e">
        <v>#N/A</v>
      </c>
      <c r="Y3484" s="132" t="e">
        <v>#N/A</v>
      </c>
      <c r="Z3484" s="132" t="e">
        <v>#N/A</v>
      </c>
      <c r="AA3484" s="132" t="e">
        <v>#N/A</v>
      </c>
      <c r="AB3484" s="132" t="e">
        <v>#N/A</v>
      </c>
      <c r="AC3484" s="132" t="e">
        <v>#N/A</v>
      </c>
      <c r="AD3484" s="132" t="e">
        <v>#N/A</v>
      </c>
      <c r="AE3484" s="132" t="e">
        <v>#N/A</v>
      </c>
      <c r="AF3484" s="132" t="e">
        <v>#N/A</v>
      </c>
    </row>
    <row r="3485" spans="1:32">
      <c r="A3485" s="129">
        <v>41586</v>
      </c>
      <c r="B3485" s="132" t="e">
        <v>#N/A</v>
      </c>
      <c r="C3485" s="132" t="e">
        <v>#N/A</v>
      </c>
      <c r="D3485" s="132" t="e">
        <v>#N/A</v>
      </c>
      <c r="E3485" s="132" t="e">
        <v>#N/A</v>
      </c>
      <c r="F3485" s="132" t="e">
        <v>#N/A</v>
      </c>
      <c r="G3485" s="132" t="e">
        <v>#N/A</v>
      </c>
      <c r="H3485" s="132" t="e">
        <v>#N/A</v>
      </c>
      <c r="I3485" s="132" t="e">
        <v>#N/A</v>
      </c>
      <c r="J3485" s="132" t="e">
        <v>#N/A</v>
      </c>
      <c r="K3485" s="132" t="e">
        <v>#N/A</v>
      </c>
      <c r="L3485" s="132" t="e">
        <v>#N/A</v>
      </c>
      <c r="M3485" s="132" t="e">
        <v>#N/A</v>
      </c>
      <c r="N3485" s="132" t="e">
        <v>#N/A</v>
      </c>
      <c r="R3485" s="132" t="e">
        <v>#N/A</v>
      </c>
      <c r="S3485" s="132" t="e">
        <v>#N/A</v>
      </c>
      <c r="T3485" s="132" t="e">
        <v>#N/A</v>
      </c>
      <c r="U3485" s="132" t="e">
        <v>#N/A</v>
      </c>
      <c r="V3485" s="132" t="e">
        <v>#N/A</v>
      </c>
      <c r="W3485" s="132" t="e">
        <v>#N/A</v>
      </c>
      <c r="X3485" s="132" t="e">
        <v>#N/A</v>
      </c>
      <c r="Y3485" s="132" t="e">
        <v>#N/A</v>
      </c>
      <c r="Z3485" s="132" t="e">
        <v>#N/A</v>
      </c>
      <c r="AA3485" s="132" t="e">
        <v>#N/A</v>
      </c>
      <c r="AB3485" s="132" t="e">
        <v>#N/A</v>
      </c>
      <c r="AC3485" s="132" t="e">
        <v>#N/A</v>
      </c>
      <c r="AD3485" s="132" t="e">
        <v>#N/A</v>
      </c>
      <c r="AE3485" s="132" t="e">
        <v>#N/A</v>
      </c>
      <c r="AF3485" s="132" t="e">
        <v>#N/A</v>
      </c>
    </row>
    <row r="3486" spans="1:32">
      <c r="A3486" s="129">
        <v>41589</v>
      </c>
      <c r="B3486" s="132" t="e">
        <v>#N/A</v>
      </c>
      <c r="C3486" s="132" t="e">
        <v>#N/A</v>
      </c>
      <c r="D3486" s="132" t="e">
        <v>#N/A</v>
      </c>
      <c r="E3486" s="132" t="e">
        <v>#N/A</v>
      </c>
      <c r="F3486" s="132" t="e">
        <v>#N/A</v>
      </c>
      <c r="G3486" s="132" t="e">
        <v>#N/A</v>
      </c>
      <c r="H3486" s="132" t="e">
        <v>#N/A</v>
      </c>
      <c r="I3486" s="132" t="e">
        <v>#N/A</v>
      </c>
      <c r="J3486" s="132" t="e">
        <v>#N/A</v>
      </c>
      <c r="K3486" s="132" t="e">
        <v>#N/A</v>
      </c>
      <c r="L3486" s="132" t="e">
        <v>#N/A</v>
      </c>
      <c r="M3486" s="132" t="e">
        <v>#N/A</v>
      </c>
      <c r="N3486" s="132" t="e">
        <v>#N/A</v>
      </c>
      <c r="R3486" s="132" t="e">
        <v>#N/A</v>
      </c>
      <c r="S3486" s="132" t="e">
        <v>#N/A</v>
      </c>
      <c r="T3486" s="132" t="e">
        <v>#N/A</v>
      </c>
      <c r="U3486" s="132" t="e">
        <v>#N/A</v>
      </c>
      <c r="V3486" s="132" t="e">
        <v>#N/A</v>
      </c>
      <c r="W3486" s="132" t="e">
        <v>#N/A</v>
      </c>
      <c r="X3486" s="132" t="e">
        <v>#N/A</v>
      </c>
      <c r="Y3486" s="132" t="e">
        <v>#N/A</v>
      </c>
      <c r="Z3486" s="132" t="e">
        <v>#N/A</v>
      </c>
      <c r="AA3486" s="132" t="e">
        <v>#N/A</v>
      </c>
      <c r="AB3486" s="132" t="e">
        <v>#N/A</v>
      </c>
      <c r="AC3486" s="132" t="e">
        <v>#N/A</v>
      </c>
      <c r="AD3486" s="132" t="e">
        <v>#N/A</v>
      </c>
      <c r="AE3486" s="132" t="e">
        <v>#N/A</v>
      </c>
      <c r="AF3486" s="132" t="e">
        <v>#N/A</v>
      </c>
    </row>
    <row r="3487" spans="1:32">
      <c r="A3487" s="129">
        <v>41590</v>
      </c>
      <c r="B3487" s="132" t="e">
        <v>#N/A</v>
      </c>
      <c r="C3487" s="132" t="e">
        <v>#N/A</v>
      </c>
      <c r="D3487" s="132" t="e">
        <v>#N/A</v>
      </c>
      <c r="E3487" s="132" t="e">
        <v>#N/A</v>
      </c>
      <c r="F3487" s="132" t="e">
        <v>#N/A</v>
      </c>
      <c r="G3487" s="132" t="e">
        <v>#N/A</v>
      </c>
      <c r="H3487" s="132" t="e">
        <v>#N/A</v>
      </c>
      <c r="I3487" s="132" t="e">
        <v>#N/A</v>
      </c>
      <c r="J3487" s="132" t="e">
        <v>#N/A</v>
      </c>
      <c r="K3487" s="132" t="e">
        <v>#N/A</v>
      </c>
      <c r="L3487" s="132" t="e">
        <v>#N/A</v>
      </c>
      <c r="M3487" s="132" t="e">
        <v>#N/A</v>
      </c>
      <c r="N3487" s="132" t="e">
        <v>#N/A</v>
      </c>
      <c r="R3487" s="132" t="e">
        <v>#N/A</v>
      </c>
      <c r="S3487" s="132" t="e">
        <v>#N/A</v>
      </c>
      <c r="T3487" s="132" t="e">
        <v>#N/A</v>
      </c>
      <c r="U3487" s="132" t="e">
        <v>#N/A</v>
      </c>
      <c r="V3487" s="132" t="e">
        <v>#N/A</v>
      </c>
      <c r="W3487" s="132" t="e">
        <v>#N/A</v>
      </c>
      <c r="X3487" s="132" t="e">
        <v>#N/A</v>
      </c>
      <c r="Y3487" s="132" t="e">
        <v>#N/A</v>
      </c>
      <c r="Z3487" s="132" t="e">
        <v>#N/A</v>
      </c>
      <c r="AA3487" s="132" t="e">
        <v>#N/A</v>
      </c>
      <c r="AB3487" s="132" t="e">
        <v>#N/A</v>
      </c>
      <c r="AC3487" s="132" t="e">
        <v>#N/A</v>
      </c>
      <c r="AD3487" s="132" t="e">
        <v>#N/A</v>
      </c>
      <c r="AE3487" s="132" t="e">
        <v>#N/A</v>
      </c>
      <c r="AF3487" s="132" t="e">
        <v>#N/A</v>
      </c>
    </row>
    <row r="3488" spans="1:32">
      <c r="A3488" s="129">
        <v>41591</v>
      </c>
      <c r="B3488" s="132" t="e">
        <v>#N/A</v>
      </c>
      <c r="C3488" s="132">
        <v>56933</v>
      </c>
      <c r="D3488" s="132">
        <v>157300</v>
      </c>
      <c r="E3488" s="132">
        <v>58435</v>
      </c>
      <c r="F3488" s="132">
        <v>115600</v>
      </c>
      <c r="G3488" s="132">
        <v>445540</v>
      </c>
      <c r="H3488" s="132">
        <v>18885</v>
      </c>
      <c r="I3488" s="132">
        <v>31812</v>
      </c>
      <c r="J3488" s="132">
        <v>17757</v>
      </c>
      <c r="K3488" s="132">
        <v>11215</v>
      </c>
      <c r="L3488" s="132">
        <v>0</v>
      </c>
      <c r="M3488" s="132">
        <v>50697</v>
      </c>
      <c r="N3488" s="132" t="e">
        <v>#N/A</v>
      </c>
      <c r="R3488" s="132">
        <v>78500</v>
      </c>
      <c r="S3488" s="132">
        <v>4600</v>
      </c>
      <c r="T3488" s="132">
        <v>119990</v>
      </c>
      <c r="U3488" s="132">
        <v>53865</v>
      </c>
      <c r="V3488" s="132">
        <v>15810</v>
      </c>
      <c r="W3488" s="132">
        <v>1200</v>
      </c>
      <c r="X3488" s="132">
        <v>22550</v>
      </c>
      <c r="Y3488" s="132">
        <v>0</v>
      </c>
      <c r="Z3488" s="132">
        <v>11000</v>
      </c>
      <c r="AA3488" s="132">
        <v>0</v>
      </c>
      <c r="AB3488" s="132">
        <v>0</v>
      </c>
      <c r="AC3488" s="132">
        <v>0</v>
      </c>
      <c r="AD3488" s="132">
        <v>0</v>
      </c>
      <c r="AE3488" s="132">
        <v>0</v>
      </c>
      <c r="AF3488" s="132">
        <v>10030</v>
      </c>
    </row>
    <row r="3489" spans="1:32">
      <c r="A3489" s="129">
        <v>41592</v>
      </c>
      <c r="B3489" s="132" t="e">
        <v>#N/A</v>
      </c>
      <c r="C3489" s="132" t="e">
        <v>#N/A</v>
      </c>
      <c r="D3489" s="132" t="e">
        <v>#N/A</v>
      </c>
      <c r="E3489" s="132" t="e">
        <v>#N/A</v>
      </c>
      <c r="F3489" s="132" t="e">
        <v>#N/A</v>
      </c>
      <c r="G3489" s="132" t="e">
        <v>#N/A</v>
      </c>
      <c r="H3489" s="132" t="e">
        <v>#N/A</v>
      </c>
      <c r="I3489" s="132" t="e">
        <v>#N/A</v>
      </c>
      <c r="J3489" s="132" t="e">
        <v>#N/A</v>
      </c>
      <c r="K3489" s="132" t="e">
        <v>#N/A</v>
      </c>
      <c r="L3489" s="132" t="e">
        <v>#N/A</v>
      </c>
      <c r="M3489" s="132" t="e">
        <v>#N/A</v>
      </c>
      <c r="N3489" s="132" t="e">
        <v>#N/A</v>
      </c>
      <c r="R3489" s="132" t="e">
        <v>#N/A</v>
      </c>
      <c r="S3489" s="132" t="e">
        <v>#N/A</v>
      </c>
      <c r="T3489" s="132" t="e">
        <v>#N/A</v>
      </c>
      <c r="U3489" s="132" t="e">
        <v>#N/A</v>
      </c>
      <c r="V3489" s="132" t="e">
        <v>#N/A</v>
      </c>
      <c r="W3489" s="132" t="e">
        <v>#N/A</v>
      </c>
      <c r="X3489" s="132" t="e">
        <v>#N/A</v>
      </c>
      <c r="Y3489" s="132" t="e">
        <v>#N/A</v>
      </c>
      <c r="Z3489" s="132" t="e">
        <v>#N/A</v>
      </c>
      <c r="AA3489" s="132" t="e">
        <v>#N/A</v>
      </c>
      <c r="AB3489" s="132" t="e">
        <v>#N/A</v>
      </c>
      <c r="AC3489" s="132" t="e">
        <v>#N/A</v>
      </c>
      <c r="AD3489" s="132" t="e">
        <v>#N/A</v>
      </c>
      <c r="AE3489" s="132" t="e">
        <v>#N/A</v>
      </c>
      <c r="AF3489" s="132" t="e">
        <v>#N/A</v>
      </c>
    </row>
    <row r="3490" spans="1:32">
      <c r="A3490" s="129">
        <v>41593</v>
      </c>
      <c r="B3490" s="132">
        <v>734476</v>
      </c>
      <c r="C3490" s="132">
        <v>66253</v>
      </c>
      <c r="D3490" s="132">
        <v>239680</v>
      </c>
      <c r="E3490" s="132">
        <v>65050</v>
      </c>
      <c r="F3490" s="132">
        <v>212344</v>
      </c>
      <c r="G3490" s="132">
        <v>665909</v>
      </c>
      <c r="H3490" s="132">
        <v>27705</v>
      </c>
      <c r="I3490" s="132">
        <v>40412</v>
      </c>
      <c r="J3490" s="132">
        <v>28887</v>
      </c>
      <c r="K3490" s="132">
        <v>18195</v>
      </c>
      <c r="L3490" s="132">
        <v>0</v>
      </c>
      <c r="M3490" s="132">
        <v>68567</v>
      </c>
      <c r="N3490" s="132">
        <v>734476</v>
      </c>
      <c r="R3490" s="132">
        <v>136350</v>
      </c>
      <c r="S3490" s="132">
        <v>19600</v>
      </c>
      <c r="T3490" s="132">
        <v>139990</v>
      </c>
      <c r="U3490" s="132">
        <v>71765</v>
      </c>
      <c r="V3490" s="132">
        <v>25810</v>
      </c>
      <c r="W3490" s="132">
        <v>1200</v>
      </c>
      <c r="X3490" s="132">
        <v>38694</v>
      </c>
      <c r="Y3490" s="132">
        <v>0</v>
      </c>
      <c r="Z3490" s="132">
        <v>11000</v>
      </c>
      <c r="AA3490" s="132">
        <v>0</v>
      </c>
      <c r="AB3490" s="132">
        <v>0</v>
      </c>
      <c r="AC3490" s="132">
        <v>0</v>
      </c>
      <c r="AD3490" s="132">
        <v>0</v>
      </c>
      <c r="AE3490" s="132">
        <v>10000</v>
      </c>
      <c r="AF3490" s="132">
        <v>10710</v>
      </c>
    </row>
    <row r="3491" spans="1:32">
      <c r="A3491" s="129">
        <v>41596</v>
      </c>
      <c r="B3491" s="132" t="e">
        <v>#N/A</v>
      </c>
      <c r="C3491" s="132" t="e">
        <v>#N/A</v>
      </c>
      <c r="D3491" s="132" t="e">
        <v>#N/A</v>
      </c>
      <c r="E3491" s="132" t="e">
        <v>#N/A</v>
      </c>
      <c r="F3491" s="132" t="e">
        <v>#N/A</v>
      </c>
      <c r="G3491" s="132" t="e">
        <v>#N/A</v>
      </c>
      <c r="H3491" s="132" t="e">
        <v>#N/A</v>
      </c>
      <c r="I3491" s="132" t="e">
        <v>#N/A</v>
      </c>
      <c r="J3491" s="132" t="e">
        <v>#N/A</v>
      </c>
      <c r="K3491" s="132" t="e">
        <v>#N/A</v>
      </c>
      <c r="L3491" s="132" t="e">
        <v>#N/A</v>
      </c>
      <c r="M3491" s="132" t="e">
        <v>#N/A</v>
      </c>
      <c r="N3491" s="132" t="e">
        <v>#N/A</v>
      </c>
      <c r="R3491" s="132" t="e">
        <v>#N/A</v>
      </c>
      <c r="S3491" s="132" t="e">
        <v>#N/A</v>
      </c>
      <c r="T3491" s="132" t="e">
        <v>#N/A</v>
      </c>
      <c r="U3491" s="132" t="e">
        <v>#N/A</v>
      </c>
      <c r="V3491" s="132" t="e">
        <v>#N/A</v>
      </c>
      <c r="W3491" s="132" t="e">
        <v>#N/A</v>
      </c>
      <c r="X3491" s="132" t="e">
        <v>#N/A</v>
      </c>
      <c r="Y3491" s="132" t="e">
        <v>#N/A</v>
      </c>
      <c r="Z3491" s="132" t="e">
        <v>#N/A</v>
      </c>
      <c r="AA3491" s="132" t="e">
        <v>#N/A</v>
      </c>
      <c r="AB3491" s="132" t="e">
        <v>#N/A</v>
      </c>
      <c r="AC3491" s="132" t="e">
        <v>#N/A</v>
      </c>
      <c r="AD3491" s="132" t="e">
        <v>#N/A</v>
      </c>
      <c r="AE3491" s="132" t="e">
        <v>#N/A</v>
      </c>
      <c r="AF3491" s="132" t="e">
        <v>#N/A</v>
      </c>
    </row>
    <row r="3492" spans="1:32">
      <c r="A3492" s="129">
        <v>41597</v>
      </c>
      <c r="B3492" s="132" t="e">
        <v>#N/A</v>
      </c>
      <c r="C3492" s="132" t="e">
        <v>#N/A</v>
      </c>
      <c r="D3492" s="132" t="e">
        <v>#N/A</v>
      </c>
      <c r="E3492" s="132" t="e">
        <v>#N/A</v>
      </c>
      <c r="F3492" s="132" t="e">
        <v>#N/A</v>
      </c>
      <c r="G3492" s="132" t="e">
        <v>#N/A</v>
      </c>
      <c r="H3492" s="132" t="e">
        <v>#N/A</v>
      </c>
      <c r="I3492" s="132" t="e">
        <v>#N/A</v>
      </c>
      <c r="J3492" s="132" t="e">
        <v>#N/A</v>
      </c>
      <c r="K3492" s="132" t="e">
        <v>#N/A</v>
      </c>
      <c r="L3492" s="132" t="e">
        <v>#N/A</v>
      </c>
      <c r="M3492" s="132" t="e">
        <v>#N/A</v>
      </c>
      <c r="N3492" s="132" t="e">
        <v>#N/A</v>
      </c>
      <c r="R3492" s="132" t="e">
        <v>#N/A</v>
      </c>
      <c r="S3492" s="132" t="e">
        <v>#N/A</v>
      </c>
      <c r="T3492" s="132" t="e">
        <v>#N/A</v>
      </c>
      <c r="U3492" s="132" t="e">
        <v>#N/A</v>
      </c>
      <c r="V3492" s="132" t="e">
        <v>#N/A</v>
      </c>
      <c r="W3492" s="132" t="e">
        <v>#N/A</v>
      </c>
      <c r="X3492" s="132" t="e">
        <v>#N/A</v>
      </c>
      <c r="Y3492" s="132" t="e">
        <v>#N/A</v>
      </c>
      <c r="Z3492" s="132" t="e">
        <v>#N/A</v>
      </c>
      <c r="AA3492" s="132" t="e">
        <v>#N/A</v>
      </c>
      <c r="AB3492" s="132" t="e">
        <v>#N/A</v>
      </c>
      <c r="AC3492" s="132" t="e">
        <v>#N/A</v>
      </c>
      <c r="AD3492" s="132" t="e">
        <v>#N/A</v>
      </c>
      <c r="AE3492" s="132" t="e">
        <v>#N/A</v>
      </c>
      <c r="AF3492" s="132" t="e">
        <v>#N/A</v>
      </c>
    </row>
    <row r="3493" spans="1:32">
      <c r="A3493" s="129">
        <v>41598</v>
      </c>
      <c r="B3493" s="132">
        <v>975011</v>
      </c>
      <c r="C3493" s="132">
        <v>115291</v>
      </c>
      <c r="D3493" s="132">
        <v>314274</v>
      </c>
      <c r="E3493" s="132">
        <v>84568</v>
      </c>
      <c r="F3493" s="132">
        <v>262699</v>
      </c>
      <c r="G3493" s="132">
        <v>887114</v>
      </c>
      <c r="H3493" s="132">
        <v>30145</v>
      </c>
      <c r="I3493" s="132">
        <v>51302</v>
      </c>
      <c r="J3493" s="132">
        <v>45587</v>
      </c>
      <c r="K3493" s="132">
        <v>18195</v>
      </c>
      <c r="L3493" s="132">
        <v>800</v>
      </c>
      <c r="M3493" s="132">
        <v>87897</v>
      </c>
      <c r="N3493" s="132">
        <v>975011</v>
      </c>
      <c r="R3493" s="132">
        <v>200745</v>
      </c>
      <c r="S3493" s="132">
        <v>39500</v>
      </c>
      <c r="T3493" s="132">
        <v>183950</v>
      </c>
      <c r="U3493" s="132">
        <v>80445</v>
      </c>
      <c r="V3493" s="132">
        <v>27310</v>
      </c>
      <c r="W3493" s="132">
        <v>5200</v>
      </c>
      <c r="X3493" s="132">
        <v>51954</v>
      </c>
      <c r="Y3493" s="132">
        <v>800</v>
      </c>
      <c r="Z3493" s="132">
        <v>11000</v>
      </c>
      <c r="AA3493" s="132">
        <v>0</v>
      </c>
      <c r="AB3493" s="132">
        <v>0</v>
      </c>
      <c r="AC3493" s="132">
        <v>0</v>
      </c>
      <c r="AD3493" s="132">
        <v>0</v>
      </c>
      <c r="AE3493" s="132">
        <v>10000</v>
      </c>
      <c r="AF3493" s="132">
        <v>10710</v>
      </c>
    </row>
    <row r="3494" spans="1:32">
      <c r="A3494" s="129">
        <v>41599</v>
      </c>
      <c r="B3494" s="132" t="e">
        <v>#N/A</v>
      </c>
      <c r="C3494" s="132" t="e">
        <v>#N/A</v>
      </c>
      <c r="D3494" s="132" t="e">
        <v>#N/A</v>
      </c>
      <c r="E3494" s="132" t="e">
        <v>#N/A</v>
      </c>
      <c r="F3494" s="132" t="e">
        <v>#N/A</v>
      </c>
      <c r="G3494" s="132" t="e">
        <v>#N/A</v>
      </c>
      <c r="H3494" s="132" t="e">
        <v>#N/A</v>
      </c>
      <c r="I3494" s="132" t="e">
        <v>#N/A</v>
      </c>
      <c r="J3494" s="132" t="e">
        <v>#N/A</v>
      </c>
      <c r="K3494" s="132" t="e">
        <v>#N/A</v>
      </c>
      <c r="L3494" s="132" t="e">
        <v>#N/A</v>
      </c>
      <c r="M3494" s="132" t="e">
        <v>#N/A</v>
      </c>
      <c r="N3494" s="132" t="e">
        <v>#N/A</v>
      </c>
      <c r="R3494" s="132" t="e">
        <v>#N/A</v>
      </c>
      <c r="S3494" s="132" t="e">
        <v>#N/A</v>
      </c>
      <c r="T3494" s="132" t="e">
        <v>#N/A</v>
      </c>
      <c r="U3494" s="132" t="e">
        <v>#N/A</v>
      </c>
      <c r="V3494" s="132" t="e">
        <v>#N/A</v>
      </c>
      <c r="W3494" s="132" t="e">
        <v>#N/A</v>
      </c>
      <c r="X3494" s="132" t="e">
        <v>#N/A</v>
      </c>
      <c r="Y3494" s="132" t="e">
        <v>#N/A</v>
      </c>
      <c r="Z3494" s="132" t="e">
        <v>#N/A</v>
      </c>
      <c r="AA3494" s="132" t="e">
        <v>#N/A</v>
      </c>
      <c r="AB3494" s="132" t="e">
        <v>#N/A</v>
      </c>
      <c r="AC3494" s="132" t="e">
        <v>#N/A</v>
      </c>
      <c r="AD3494" s="132" t="e">
        <v>#N/A</v>
      </c>
      <c r="AE3494" s="132" t="e">
        <v>#N/A</v>
      </c>
      <c r="AF3494" s="132" t="e">
        <v>#N/A</v>
      </c>
    </row>
    <row r="3495" spans="1:32">
      <c r="A3495" s="129">
        <v>41600</v>
      </c>
      <c r="B3495" s="132" t="e">
        <v>#N/A</v>
      </c>
      <c r="C3495" s="132" t="e">
        <v>#N/A</v>
      </c>
      <c r="D3495" s="132" t="e">
        <v>#N/A</v>
      </c>
      <c r="E3495" s="132" t="e">
        <v>#N/A</v>
      </c>
      <c r="F3495" s="132" t="e">
        <v>#N/A</v>
      </c>
      <c r="G3495" s="132" t="e">
        <v>#N/A</v>
      </c>
      <c r="H3495" s="132" t="e">
        <v>#N/A</v>
      </c>
      <c r="I3495" s="132" t="e">
        <v>#N/A</v>
      </c>
      <c r="J3495" s="132" t="e">
        <v>#N/A</v>
      </c>
      <c r="K3495" s="132" t="e">
        <v>#N/A</v>
      </c>
      <c r="L3495" s="132" t="e">
        <v>#N/A</v>
      </c>
      <c r="M3495" s="132" t="e">
        <v>#N/A</v>
      </c>
      <c r="N3495" s="132" t="e">
        <v>#N/A</v>
      </c>
      <c r="R3495" s="132" t="e">
        <v>#N/A</v>
      </c>
      <c r="S3495" s="132" t="e">
        <v>#N/A</v>
      </c>
      <c r="T3495" s="132" t="e">
        <v>#N/A</v>
      </c>
      <c r="U3495" s="132" t="e">
        <v>#N/A</v>
      </c>
      <c r="V3495" s="132" t="e">
        <v>#N/A</v>
      </c>
      <c r="W3495" s="132" t="e">
        <v>#N/A</v>
      </c>
      <c r="X3495" s="132" t="e">
        <v>#N/A</v>
      </c>
      <c r="Y3495" s="132" t="e">
        <v>#N/A</v>
      </c>
      <c r="Z3495" s="132" t="e">
        <v>#N/A</v>
      </c>
      <c r="AA3495" s="132" t="e">
        <v>#N/A</v>
      </c>
      <c r="AB3495" s="132" t="e">
        <v>#N/A</v>
      </c>
      <c r="AC3495" s="132" t="e">
        <v>#N/A</v>
      </c>
      <c r="AD3495" s="132" t="e">
        <v>#N/A</v>
      </c>
      <c r="AE3495" s="132" t="e">
        <v>#N/A</v>
      </c>
      <c r="AF3495" s="132" t="e">
        <v>#N/A</v>
      </c>
    </row>
    <row r="3496" spans="1:32">
      <c r="A3496" s="129">
        <v>41603</v>
      </c>
      <c r="B3496" s="132">
        <v>1230878</v>
      </c>
      <c r="C3496" s="132">
        <v>141442</v>
      </c>
      <c r="D3496" s="132">
        <v>393439</v>
      </c>
      <c r="E3496" s="132">
        <v>103868</v>
      </c>
      <c r="F3496" s="132">
        <v>348775</v>
      </c>
      <c r="G3496" s="132">
        <v>1121056</v>
      </c>
      <c r="H3496" s="132">
        <v>36845</v>
      </c>
      <c r="I3496" s="132">
        <v>58927</v>
      </c>
      <c r="J3496" s="132">
        <v>54387</v>
      </c>
      <c r="K3496" s="132">
        <v>18995</v>
      </c>
      <c r="L3496" s="132">
        <v>7800</v>
      </c>
      <c r="M3496" s="132">
        <v>109822</v>
      </c>
      <c r="N3496" s="132">
        <v>1230878</v>
      </c>
      <c r="R3496" s="132">
        <v>274945</v>
      </c>
      <c r="S3496" s="132">
        <v>39500</v>
      </c>
      <c r="T3496" s="132">
        <v>250746</v>
      </c>
      <c r="U3496" s="132">
        <v>97070</v>
      </c>
      <c r="V3496" s="132">
        <v>29510</v>
      </c>
      <c r="W3496" s="132">
        <v>13200</v>
      </c>
      <c r="X3496" s="132">
        <v>57604</v>
      </c>
      <c r="Y3496" s="132">
        <v>18210</v>
      </c>
      <c r="Z3496" s="132">
        <v>11000</v>
      </c>
      <c r="AA3496" s="132">
        <v>4800</v>
      </c>
      <c r="AB3496" s="132">
        <v>0</v>
      </c>
      <c r="AC3496" s="132">
        <v>0</v>
      </c>
      <c r="AD3496" s="132">
        <v>0</v>
      </c>
      <c r="AE3496" s="132">
        <v>10000</v>
      </c>
      <c r="AF3496" s="132">
        <v>10710</v>
      </c>
    </row>
    <row r="3497" spans="1:32">
      <c r="A3497" s="129">
        <v>41604</v>
      </c>
      <c r="B3497" s="132" t="e">
        <v>#N/A</v>
      </c>
      <c r="C3497" s="132" t="e">
        <v>#N/A</v>
      </c>
      <c r="D3497" s="132" t="e">
        <v>#N/A</v>
      </c>
      <c r="E3497" s="132" t="e">
        <v>#N/A</v>
      </c>
      <c r="F3497" s="132" t="e">
        <v>#N/A</v>
      </c>
      <c r="G3497" s="132" t="e">
        <v>#N/A</v>
      </c>
      <c r="H3497" s="132" t="e">
        <v>#N/A</v>
      </c>
      <c r="I3497" s="132" t="e">
        <v>#N/A</v>
      </c>
      <c r="J3497" s="132" t="e">
        <v>#N/A</v>
      </c>
      <c r="K3497" s="132" t="e">
        <v>#N/A</v>
      </c>
      <c r="L3497" s="132" t="e">
        <v>#N/A</v>
      </c>
      <c r="M3497" s="132" t="e">
        <v>#N/A</v>
      </c>
      <c r="N3497" s="132" t="e">
        <v>#N/A</v>
      </c>
      <c r="R3497" s="132" t="e">
        <v>#N/A</v>
      </c>
      <c r="S3497" s="132" t="e">
        <v>#N/A</v>
      </c>
      <c r="T3497" s="132" t="e">
        <v>#N/A</v>
      </c>
      <c r="U3497" s="132" t="e">
        <v>#N/A</v>
      </c>
      <c r="V3497" s="132" t="e">
        <v>#N/A</v>
      </c>
      <c r="W3497" s="132" t="e">
        <v>#N/A</v>
      </c>
      <c r="X3497" s="132" t="e">
        <v>#N/A</v>
      </c>
      <c r="Y3497" s="132" t="e">
        <v>#N/A</v>
      </c>
      <c r="Z3497" s="132" t="e">
        <v>#N/A</v>
      </c>
      <c r="AA3497" s="132" t="e">
        <v>#N/A</v>
      </c>
      <c r="AB3497" s="132" t="e">
        <v>#N/A</v>
      </c>
      <c r="AC3497" s="132" t="e">
        <v>#N/A</v>
      </c>
      <c r="AD3497" s="132" t="e">
        <v>#N/A</v>
      </c>
      <c r="AE3497" s="132" t="e">
        <v>#N/A</v>
      </c>
      <c r="AF3497" s="132" t="e">
        <v>#N/A</v>
      </c>
    </row>
    <row r="3498" spans="1:32">
      <c r="A3498" s="129">
        <v>41605</v>
      </c>
      <c r="B3498" s="132" t="e">
        <v>#N/A</v>
      </c>
      <c r="C3498" s="132" t="e">
        <v>#N/A</v>
      </c>
      <c r="D3498" s="132" t="e">
        <v>#N/A</v>
      </c>
      <c r="E3498" s="132" t="e">
        <v>#N/A</v>
      </c>
      <c r="F3498" s="132" t="e">
        <v>#N/A</v>
      </c>
      <c r="G3498" s="132" t="e">
        <v>#N/A</v>
      </c>
      <c r="H3498" s="132" t="e">
        <v>#N/A</v>
      </c>
      <c r="I3498" s="132" t="e">
        <v>#N/A</v>
      </c>
      <c r="J3498" s="132" t="e">
        <v>#N/A</v>
      </c>
      <c r="K3498" s="132" t="e">
        <v>#N/A</v>
      </c>
      <c r="L3498" s="132" t="e">
        <v>#N/A</v>
      </c>
      <c r="M3498" s="132" t="e">
        <v>#N/A</v>
      </c>
      <c r="N3498" s="132" t="e">
        <v>#N/A</v>
      </c>
      <c r="R3498" s="132" t="e">
        <v>#N/A</v>
      </c>
      <c r="S3498" s="132" t="e">
        <v>#N/A</v>
      </c>
      <c r="T3498" s="132" t="e">
        <v>#N/A</v>
      </c>
      <c r="U3498" s="132" t="e">
        <v>#N/A</v>
      </c>
      <c r="V3498" s="132" t="e">
        <v>#N/A</v>
      </c>
      <c r="W3498" s="132" t="e">
        <v>#N/A</v>
      </c>
      <c r="X3498" s="132" t="e">
        <v>#N/A</v>
      </c>
      <c r="Y3498" s="132" t="e">
        <v>#N/A</v>
      </c>
      <c r="Z3498" s="132" t="e">
        <v>#N/A</v>
      </c>
      <c r="AA3498" s="132" t="e">
        <v>#N/A</v>
      </c>
      <c r="AB3498" s="132" t="e">
        <v>#N/A</v>
      </c>
      <c r="AC3498" s="132" t="e">
        <v>#N/A</v>
      </c>
      <c r="AD3498" s="132" t="e">
        <v>#N/A</v>
      </c>
      <c r="AE3498" s="132" t="e">
        <v>#N/A</v>
      </c>
      <c r="AF3498" s="132" t="e">
        <v>#N/A</v>
      </c>
    </row>
    <row r="3499" spans="1:32">
      <c r="A3499" s="129">
        <v>41607</v>
      </c>
      <c r="B3499" s="132" t="e">
        <v>#N/A</v>
      </c>
      <c r="C3499" s="132" t="e">
        <v>#N/A</v>
      </c>
      <c r="D3499" s="132" t="e">
        <v>#N/A</v>
      </c>
      <c r="E3499" s="132" t="e">
        <v>#N/A</v>
      </c>
      <c r="F3499" s="132" t="e">
        <v>#N/A</v>
      </c>
      <c r="G3499" s="132" t="e">
        <v>#N/A</v>
      </c>
      <c r="H3499" s="132" t="e">
        <v>#N/A</v>
      </c>
      <c r="I3499" s="132" t="e">
        <v>#N/A</v>
      </c>
      <c r="J3499" s="132" t="e">
        <v>#N/A</v>
      </c>
      <c r="K3499" s="132" t="e">
        <v>#N/A</v>
      </c>
      <c r="L3499" s="132" t="e">
        <v>#N/A</v>
      </c>
      <c r="M3499" s="132" t="e">
        <v>#N/A</v>
      </c>
      <c r="N3499" s="132" t="e">
        <v>#N/A</v>
      </c>
      <c r="R3499" s="132" t="e">
        <v>#N/A</v>
      </c>
      <c r="S3499" s="132" t="e">
        <v>#N/A</v>
      </c>
      <c r="T3499" s="132" t="e">
        <v>#N/A</v>
      </c>
      <c r="U3499" s="132" t="e">
        <v>#N/A</v>
      </c>
      <c r="V3499" s="132" t="e">
        <v>#N/A</v>
      </c>
      <c r="W3499" s="132" t="e">
        <v>#N/A</v>
      </c>
      <c r="X3499" s="132" t="e">
        <v>#N/A</v>
      </c>
      <c r="Y3499" s="132" t="e">
        <v>#N/A</v>
      </c>
      <c r="Z3499" s="132" t="e">
        <v>#N/A</v>
      </c>
      <c r="AA3499" s="132" t="e">
        <v>#N/A</v>
      </c>
      <c r="AB3499" s="132" t="e">
        <v>#N/A</v>
      </c>
      <c r="AC3499" s="132" t="e">
        <v>#N/A</v>
      </c>
      <c r="AD3499" s="132" t="e">
        <v>#N/A</v>
      </c>
      <c r="AE3499" s="132" t="e">
        <v>#N/A</v>
      </c>
      <c r="AF3499" s="132" t="e">
        <v>#N/A</v>
      </c>
    </row>
    <row r="3500" spans="1:32">
      <c r="A3500" s="129">
        <v>41610</v>
      </c>
      <c r="B3500" s="132" t="e">
        <v>#N/A</v>
      </c>
      <c r="C3500" s="132" t="e">
        <v>#N/A</v>
      </c>
      <c r="D3500" s="132" t="e">
        <v>#N/A</v>
      </c>
      <c r="E3500" s="132" t="e">
        <v>#N/A</v>
      </c>
      <c r="F3500" s="132" t="e">
        <v>#N/A</v>
      </c>
      <c r="G3500" s="132" t="e">
        <v>#N/A</v>
      </c>
      <c r="H3500" s="132" t="e">
        <v>#N/A</v>
      </c>
      <c r="I3500" s="132" t="e">
        <v>#N/A</v>
      </c>
      <c r="J3500" s="132" t="e">
        <v>#N/A</v>
      </c>
      <c r="K3500" s="132" t="e">
        <v>#N/A</v>
      </c>
      <c r="L3500" s="132" t="e">
        <v>#N/A</v>
      </c>
      <c r="M3500" s="132" t="e">
        <v>#N/A</v>
      </c>
      <c r="N3500" s="132" t="e">
        <v>#N/A</v>
      </c>
      <c r="R3500" s="132" t="e">
        <v>#N/A</v>
      </c>
      <c r="S3500" s="132" t="e">
        <v>#N/A</v>
      </c>
      <c r="T3500" s="132" t="e">
        <v>#N/A</v>
      </c>
      <c r="U3500" s="132" t="e">
        <v>#N/A</v>
      </c>
      <c r="V3500" s="132" t="e">
        <v>#N/A</v>
      </c>
      <c r="W3500" s="132" t="e">
        <v>#N/A</v>
      </c>
      <c r="X3500" s="132" t="e">
        <v>#N/A</v>
      </c>
      <c r="Y3500" s="132" t="e">
        <v>#N/A</v>
      </c>
      <c r="Z3500" s="132" t="e">
        <v>#N/A</v>
      </c>
      <c r="AA3500" s="132" t="e">
        <v>#N/A</v>
      </c>
      <c r="AB3500" s="132" t="e">
        <v>#N/A</v>
      </c>
      <c r="AC3500" s="132" t="e">
        <v>#N/A</v>
      </c>
      <c r="AD3500" s="132" t="e">
        <v>#N/A</v>
      </c>
      <c r="AE3500" s="132" t="e">
        <v>#N/A</v>
      </c>
      <c r="AF3500" s="132" t="e">
        <v>#N/A</v>
      </c>
    </row>
    <row r="3501" spans="1:32">
      <c r="A3501" s="129">
        <v>41611</v>
      </c>
      <c r="B3501" s="132" t="e">
        <v>#N/A</v>
      </c>
      <c r="C3501" s="132" t="e">
        <v>#N/A</v>
      </c>
      <c r="D3501" s="132" t="e">
        <v>#N/A</v>
      </c>
      <c r="E3501" s="132" t="e">
        <v>#N/A</v>
      </c>
      <c r="F3501" s="132" t="e">
        <v>#N/A</v>
      </c>
      <c r="G3501" s="132" t="e">
        <v>#N/A</v>
      </c>
      <c r="H3501" s="132" t="e">
        <v>#N/A</v>
      </c>
      <c r="I3501" s="132" t="e">
        <v>#N/A</v>
      </c>
      <c r="J3501" s="132" t="e">
        <v>#N/A</v>
      </c>
      <c r="K3501" s="132" t="e">
        <v>#N/A</v>
      </c>
      <c r="L3501" s="132" t="e">
        <v>#N/A</v>
      </c>
      <c r="M3501" s="132" t="e">
        <v>#N/A</v>
      </c>
      <c r="N3501" s="132" t="e">
        <v>#N/A</v>
      </c>
      <c r="R3501" s="132" t="e">
        <v>#N/A</v>
      </c>
      <c r="S3501" s="132" t="e">
        <v>#N/A</v>
      </c>
      <c r="T3501" s="132" t="e">
        <v>#N/A</v>
      </c>
      <c r="U3501" s="132" t="e">
        <v>#N/A</v>
      </c>
      <c r="V3501" s="132" t="e">
        <v>#N/A</v>
      </c>
      <c r="W3501" s="132" t="e">
        <v>#N/A</v>
      </c>
      <c r="X3501" s="132" t="e">
        <v>#N/A</v>
      </c>
      <c r="Y3501" s="132" t="e">
        <v>#N/A</v>
      </c>
      <c r="Z3501" s="132" t="e">
        <v>#N/A</v>
      </c>
      <c r="AA3501" s="132" t="e">
        <v>#N/A</v>
      </c>
      <c r="AB3501" s="132" t="e">
        <v>#N/A</v>
      </c>
      <c r="AC3501" s="132" t="e">
        <v>#N/A</v>
      </c>
      <c r="AD3501" s="132" t="e">
        <v>#N/A</v>
      </c>
      <c r="AE3501" s="132" t="e">
        <v>#N/A</v>
      </c>
      <c r="AF3501" s="132" t="e">
        <v>#N/A</v>
      </c>
    </row>
    <row r="3502" spans="1:32">
      <c r="A3502" s="129">
        <v>41612</v>
      </c>
      <c r="B3502" s="132" t="e">
        <v>#N/A</v>
      </c>
      <c r="C3502" s="132" t="e">
        <v>#N/A</v>
      </c>
      <c r="D3502" s="132" t="e">
        <v>#N/A</v>
      </c>
      <c r="E3502" s="132" t="e">
        <v>#N/A</v>
      </c>
      <c r="F3502" s="132" t="e">
        <v>#N/A</v>
      </c>
      <c r="G3502" s="132" t="e">
        <v>#N/A</v>
      </c>
      <c r="H3502" s="132" t="e">
        <v>#N/A</v>
      </c>
      <c r="I3502" s="132" t="e">
        <v>#N/A</v>
      </c>
      <c r="J3502" s="132" t="e">
        <v>#N/A</v>
      </c>
      <c r="K3502" s="132" t="e">
        <v>#N/A</v>
      </c>
      <c r="L3502" s="132" t="e">
        <v>#N/A</v>
      </c>
      <c r="M3502" s="132" t="e">
        <v>#N/A</v>
      </c>
      <c r="N3502" s="132" t="e">
        <v>#N/A</v>
      </c>
      <c r="R3502" s="132" t="e">
        <v>#N/A</v>
      </c>
      <c r="S3502" s="132" t="e">
        <v>#N/A</v>
      </c>
      <c r="T3502" s="132" t="e">
        <v>#N/A</v>
      </c>
      <c r="U3502" s="132" t="e">
        <v>#N/A</v>
      </c>
      <c r="V3502" s="132" t="e">
        <v>#N/A</v>
      </c>
      <c r="W3502" s="132" t="e">
        <v>#N/A</v>
      </c>
      <c r="X3502" s="132" t="e">
        <v>#N/A</v>
      </c>
      <c r="Y3502" s="132" t="e">
        <v>#N/A</v>
      </c>
      <c r="Z3502" s="132" t="e">
        <v>#N/A</v>
      </c>
      <c r="AA3502" s="132" t="e">
        <v>#N/A</v>
      </c>
      <c r="AB3502" s="132" t="e">
        <v>#N/A</v>
      </c>
      <c r="AC3502" s="132" t="e">
        <v>#N/A</v>
      </c>
      <c r="AD3502" s="132" t="e">
        <v>#N/A</v>
      </c>
      <c r="AE3502" s="132" t="e">
        <v>#N/A</v>
      </c>
      <c r="AF3502" s="132" t="e">
        <v>#N/A</v>
      </c>
    </row>
    <row r="3503" spans="1:32">
      <c r="A3503" s="129">
        <v>41613</v>
      </c>
      <c r="B3503" s="132" t="e">
        <v>#N/A</v>
      </c>
      <c r="C3503" s="132" t="e">
        <v>#N/A</v>
      </c>
      <c r="D3503" s="132" t="e">
        <v>#N/A</v>
      </c>
      <c r="E3503" s="132" t="e">
        <v>#N/A</v>
      </c>
      <c r="F3503" s="132" t="e">
        <v>#N/A</v>
      </c>
      <c r="G3503" s="132" t="e">
        <v>#N/A</v>
      </c>
      <c r="H3503" s="132" t="e">
        <v>#N/A</v>
      </c>
      <c r="I3503" s="132" t="e">
        <v>#N/A</v>
      </c>
      <c r="J3503" s="132" t="e">
        <v>#N/A</v>
      </c>
      <c r="K3503" s="132" t="e">
        <v>#N/A</v>
      </c>
      <c r="L3503" s="132" t="e">
        <v>#N/A</v>
      </c>
      <c r="M3503" s="132" t="e">
        <v>#N/A</v>
      </c>
      <c r="N3503" s="132" t="e">
        <v>#N/A</v>
      </c>
      <c r="R3503" s="132" t="e">
        <v>#N/A</v>
      </c>
      <c r="S3503" s="132" t="e">
        <v>#N/A</v>
      </c>
      <c r="T3503" s="132" t="e">
        <v>#N/A</v>
      </c>
      <c r="U3503" s="132" t="e">
        <v>#N/A</v>
      </c>
      <c r="V3503" s="132" t="e">
        <v>#N/A</v>
      </c>
      <c r="W3503" s="132" t="e">
        <v>#N/A</v>
      </c>
      <c r="X3503" s="132" t="e">
        <v>#N/A</v>
      </c>
      <c r="Y3503" s="132" t="e">
        <v>#N/A</v>
      </c>
      <c r="Z3503" s="132" t="e">
        <v>#N/A</v>
      </c>
      <c r="AA3503" s="132" t="e">
        <v>#N/A</v>
      </c>
      <c r="AB3503" s="132" t="e">
        <v>#N/A</v>
      </c>
      <c r="AC3503" s="132" t="e">
        <v>#N/A</v>
      </c>
      <c r="AD3503" s="132" t="e">
        <v>#N/A</v>
      </c>
      <c r="AE3503" s="132" t="e">
        <v>#N/A</v>
      </c>
      <c r="AF3503" s="132" t="e">
        <v>#N/A</v>
      </c>
    </row>
    <row r="3504" spans="1:32">
      <c r="A3504" s="129">
        <v>41614</v>
      </c>
      <c r="B3504" s="132" t="e">
        <v>#N/A</v>
      </c>
      <c r="C3504" s="132" t="e">
        <v>#N/A</v>
      </c>
      <c r="D3504" s="132" t="e">
        <v>#N/A</v>
      </c>
      <c r="E3504" s="132" t="e">
        <v>#N/A</v>
      </c>
      <c r="F3504" s="132" t="e">
        <v>#N/A</v>
      </c>
      <c r="G3504" s="132" t="e">
        <v>#N/A</v>
      </c>
      <c r="H3504" s="132" t="e">
        <v>#N/A</v>
      </c>
      <c r="I3504" s="132" t="e">
        <v>#N/A</v>
      </c>
      <c r="J3504" s="132" t="e">
        <v>#N/A</v>
      </c>
      <c r="K3504" s="132" t="e">
        <v>#N/A</v>
      </c>
      <c r="L3504" s="132" t="e">
        <v>#N/A</v>
      </c>
      <c r="M3504" s="132" t="e">
        <v>#N/A</v>
      </c>
      <c r="N3504" s="132" t="e">
        <v>#N/A</v>
      </c>
      <c r="R3504" s="132" t="e">
        <v>#N/A</v>
      </c>
      <c r="S3504" s="132" t="e">
        <v>#N/A</v>
      </c>
      <c r="T3504" s="132" t="e">
        <v>#N/A</v>
      </c>
      <c r="U3504" s="132" t="e">
        <v>#N/A</v>
      </c>
      <c r="V3504" s="132" t="e">
        <v>#N/A</v>
      </c>
      <c r="W3504" s="132" t="e">
        <v>#N/A</v>
      </c>
      <c r="X3504" s="132" t="e">
        <v>#N/A</v>
      </c>
      <c r="Y3504" s="132" t="e">
        <v>#N/A</v>
      </c>
      <c r="Z3504" s="132" t="e">
        <v>#N/A</v>
      </c>
      <c r="AA3504" s="132" t="e">
        <v>#N/A</v>
      </c>
      <c r="AB3504" s="132" t="e">
        <v>#N/A</v>
      </c>
      <c r="AC3504" s="132" t="e">
        <v>#N/A</v>
      </c>
      <c r="AD3504" s="132" t="e">
        <v>#N/A</v>
      </c>
      <c r="AE3504" s="132" t="e">
        <v>#N/A</v>
      </c>
      <c r="AF3504" s="132" t="e">
        <v>#N/A</v>
      </c>
    </row>
    <row r="3505" spans="1:32">
      <c r="A3505" s="129">
        <v>41617</v>
      </c>
      <c r="B3505" s="132" t="e">
        <v>#N/A</v>
      </c>
      <c r="C3505" s="132" t="e">
        <v>#N/A</v>
      </c>
      <c r="D3505" s="132" t="e">
        <v>#N/A</v>
      </c>
      <c r="E3505" s="132" t="e">
        <v>#N/A</v>
      </c>
      <c r="F3505" s="132" t="e">
        <v>#N/A</v>
      </c>
      <c r="G3505" s="132" t="e">
        <v>#N/A</v>
      </c>
      <c r="H3505" s="132" t="e">
        <v>#N/A</v>
      </c>
      <c r="I3505" s="132" t="e">
        <v>#N/A</v>
      </c>
      <c r="J3505" s="132" t="e">
        <v>#N/A</v>
      </c>
      <c r="K3505" s="132" t="e">
        <v>#N/A</v>
      </c>
      <c r="L3505" s="132" t="e">
        <v>#N/A</v>
      </c>
      <c r="M3505" s="132" t="e">
        <v>#N/A</v>
      </c>
      <c r="N3505" s="132" t="e">
        <v>#N/A</v>
      </c>
      <c r="R3505" s="132" t="e">
        <v>#N/A</v>
      </c>
      <c r="S3505" s="132" t="e">
        <v>#N/A</v>
      </c>
      <c r="T3505" s="132" t="e">
        <v>#N/A</v>
      </c>
      <c r="U3505" s="132" t="e">
        <v>#N/A</v>
      </c>
      <c r="V3505" s="132" t="e">
        <v>#N/A</v>
      </c>
      <c r="W3505" s="132" t="e">
        <v>#N/A</v>
      </c>
      <c r="X3505" s="132" t="e">
        <v>#N/A</v>
      </c>
      <c r="Y3505" s="132" t="e">
        <v>#N/A</v>
      </c>
      <c r="Z3505" s="132" t="e">
        <v>#N/A</v>
      </c>
      <c r="AA3505" s="132" t="e">
        <v>#N/A</v>
      </c>
      <c r="AB3505" s="132" t="e">
        <v>#N/A</v>
      </c>
      <c r="AC3505" s="132" t="e">
        <v>#N/A</v>
      </c>
      <c r="AD3505" s="132" t="e">
        <v>#N/A</v>
      </c>
      <c r="AE3505" s="132" t="e">
        <v>#N/A</v>
      </c>
      <c r="AF3505" s="132" t="e">
        <v>#N/A</v>
      </c>
    </row>
    <row r="3506" spans="1:32">
      <c r="A3506" s="129">
        <v>41618</v>
      </c>
      <c r="B3506" s="132">
        <v>366898</v>
      </c>
      <c r="C3506" s="132">
        <v>43885</v>
      </c>
      <c r="D3506" s="132">
        <v>151035</v>
      </c>
      <c r="E3506" s="132">
        <v>49550</v>
      </c>
      <c r="F3506" s="132">
        <v>44087</v>
      </c>
      <c r="G3506" s="132">
        <v>314437</v>
      </c>
      <c r="H3506" s="132">
        <v>24700</v>
      </c>
      <c r="I3506" s="132">
        <v>19541</v>
      </c>
      <c r="J3506" s="132">
        <v>8700</v>
      </c>
      <c r="K3506" s="132">
        <v>9880</v>
      </c>
      <c r="L3506" s="132">
        <v>0</v>
      </c>
      <c r="M3506" s="132">
        <v>52461</v>
      </c>
      <c r="N3506" s="132">
        <v>366898</v>
      </c>
      <c r="R3506" s="132">
        <v>31315</v>
      </c>
      <c r="S3506" s="132">
        <v>12000</v>
      </c>
      <c r="T3506" s="132">
        <v>107330</v>
      </c>
      <c r="U3506" s="132">
        <v>64300</v>
      </c>
      <c r="V3506" s="132">
        <v>1460</v>
      </c>
      <c r="W3506" s="132">
        <v>1680</v>
      </c>
      <c r="X3506" s="132">
        <v>22010</v>
      </c>
      <c r="Y3506" s="132">
        <v>500</v>
      </c>
      <c r="Z3506" s="132">
        <v>1450</v>
      </c>
      <c r="AA3506" s="132">
        <v>0</v>
      </c>
      <c r="AB3506" s="132">
        <v>4000</v>
      </c>
      <c r="AC3506" s="132">
        <v>20000</v>
      </c>
      <c r="AD3506" s="132">
        <v>0</v>
      </c>
      <c r="AE3506" s="132">
        <v>0</v>
      </c>
      <c r="AF3506" s="132">
        <v>0</v>
      </c>
    </row>
    <row r="3507" spans="1:32">
      <c r="A3507" s="129">
        <v>41619</v>
      </c>
      <c r="B3507" s="132" t="e">
        <v>#N/A</v>
      </c>
      <c r="C3507" s="132" t="e">
        <v>#N/A</v>
      </c>
      <c r="D3507" s="132" t="e">
        <v>#N/A</v>
      </c>
      <c r="E3507" s="132" t="e">
        <v>#N/A</v>
      </c>
      <c r="F3507" s="132" t="e">
        <v>#N/A</v>
      </c>
      <c r="G3507" s="132" t="e">
        <v>#N/A</v>
      </c>
      <c r="H3507" s="132" t="e">
        <v>#N/A</v>
      </c>
      <c r="I3507" s="132" t="e">
        <v>#N/A</v>
      </c>
      <c r="J3507" s="132" t="e">
        <v>#N/A</v>
      </c>
      <c r="K3507" s="132" t="e">
        <v>#N/A</v>
      </c>
      <c r="L3507" s="132" t="e">
        <v>#N/A</v>
      </c>
      <c r="M3507" s="132" t="e">
        <v>#N/A</v>
      </c>
      <c r="N3507" s="132" t="e">
        <v>#N/A</v>
      </c>
      <c r="R3507" s="132" t="e">
        <v>#N/A</v>
      </c>
      <c r="S3507" s="132" t="e">
        <v>#N/A</v>
      </c>
      <c r="T3507" s="132" t="e">
        <v>#N/A</v>
      </c>
      <c r="U3507" s="132" t="e">
        <v>#N/A</v>
      </c>
      <c r="V3507" s="132" t="e">
        <v>#N/A</v>
      </c>
      <c r="W3507" s="132" t="e">
        <v>#N/A</v>
      </c>
      <c r="X3507" s="132" t="e">
        <v>#N/A</v>
      </c>
      <c r="Y3507" s="132" t="e">
        <v>#N/A</v>
      </c>
      <c r="Z3507" s="132" t="e">
        <v>#N/A</v>
      </c>
      <c r="AA3507" s="132" t="e">
        <v>#N/A</v>
      </c>
      <c r="AB3507" s="132" t="e">
        <v>#N/A</v>
      </c>
      <c r="AC3507" s="132" t="e">
        <v>#N/A</v>
      </c>
      <c r="AD3507" s="132" t="e">
        <v>#N/A</v>
      </c>
      <c r="AE3507" s="132" t="e">
        <v>#N/A</v>
      </c>
      <c r="AF3507" s="132" t="e">
        <v>#N/A</v>
      </c>
    </row>
    <row r="3508" spans="1:32">
      <c r="A3508" s="129">
        <v>41620</v>
      </c>
      <c r="B3508" s="132" t="e">
        <v>#N/A</v>
      </c>
      <c r="C3508" s="132" t="e">
        <v>#N/A</v>
      </c>
      <c r="D3508" s="132" t="e">
        <v>#N/A</v>
      </c>
      <c r="E3508" s="132" t="e">
        <v>#N/A</v>
      </c>
      <c r="F3508" s="132" t="e">
        <v>#N/A</v>
      </c>
      <c r="G3508" s="132" t="e">
        <v>#N/A</v>
      </c>
      <c r="H3508" s="132" t="e">
        <v>#N/A</v>
      </c>
      <c r="I3508" s="132" t="e">
        <v>#N/A</v>
      </c>
      <c r="J3508" s="132" t="e">
        <v>#N/A</v>
      </c>
      <c r="K3508" s="132" t="e">
        <v>#N/A</v>
      </c>
      <c r="L3508" s="132" t="e">
        <v>#N/A</v>
      </c>
      <c r="M3508" s="132" t="e">
        <v>#N/A</v>
      </c>
      <c r="N3508" s="132" t="e">
        <v>#N/A</v>
      </c>
      <c r="R3508" s="132" t="e">
        <v>#N/A</v>
      </c>
      <c r="S3508" s="132" t="e">
        <v>#N/A</v>
      </c>
      <c r="T3508" s="132" t="e">
        <v>#N/A</v>
      </c>
      <c r="U3508" s="132" t="e">
        <v>#N/A</v>
      </c>
      <c r="V3508" s="132" t="e">
        <v>#N/A</v>
      </c>
      <c r="W3508" s="132" t="e">
        <v>#N/A</v>
      </c>
      <c r="X3508" s="132" t="e">
        <v>#N/A</v>
      </c>
      <c r="Y3508" s="132" t="e">
        <v>#N/A</v>
      </c>
      <c r="Z3508" s="132" t="e">
        <v>#N/A</v>
      </c>
      <c r="AA3508" s="132" t="e">
        <v>#N/A</v>
      </c>
      <c r="AB3508" s="132" t="e">
        <v>#N/A</v>
      </c>
      <c r="AC3508" s="132" t="e">
        <v>#N/A</v>
      </c>
      <c r="AD3508" s="132" t="e">
        <v>#N/A</v>
      </c>
      <c r="AE3508" s="132" t="e">
        <v>#N/A</v>
      </c>
      <c r="AF3508" s="132" t="e">
        <v>#N/A</v>
      </c>
    </row>
    <row r="3509" spans="1:32">
      <c r="A3509" s="129">
        <v>41621</v>
      </c>
      <c r="B3509" s="132" t="e">
        <v>#N/A</v>
      </c>
      <c r="C3509" s="132" t="e">
        <v>#N/A</v>
      </c>
      <c r="D3509" s="132" t="e">
        <v>#N/A</v>
      </c>
      <c r="E3509" s="132" t="e">
        <v>#N/A</v>
      </c>
      <c r="F3509" s="132" t="e">
        <v>#N/A</v>
      </c>
      <c r="G3509" s="132" t="e">
        <v>#N/A</v>
      </c>
      <c r="H3509" s="132" t="e">
        <v>#N/A</v>
      </c>
      <c r="I3509" s="132" t="e">
        <v>#N/A</v>
      </c>
      <c r="J3509" s="132" t="e">
        <v>#N/A</v>
      </c>
      <c r="K3509" s="132" t="e">
        <v>#N/A</v>
      </c>
      <c r="L3509" s="132" t="e">
        <v>#N/A</v>
      </c>
      <c r="M3509" s="132" t="e">
        <v>#N/A</v>
      </c>
      <c r="N3509" s="132" t="e">
        <v>#N/A</v>
      </c>
      <c r="R3509" s="132" t="e">
        <v>#N/A</v>
      </c>
      <c r="S3509" s="132" t="e">
        <v>#N/A</v>
      </c>
      <c r="T3509" s="132" t="e">
        <v>#N/A</v>
      </c>
      <c r="U3509" s="132" t="e">
        <v>#N/A</v>
      </c>
      <c r="V3509" s="132" t="e">
        <v>#N/A</v>
      </c>
      <c r="W3509" s="132" t="e">
        <v>#N/A</v>
      </c>
      <c r="X3509" s="132" t="e">
        <v>#N/A</v>
      </c>
      <c r="Y3509" s="132" t="e">
        <v>#N/A</v>
      </c>
      <c r="Z3509" s="132" t="e">
        <v>#N/A</v>
      </c>
      <c r="AA3509" s="132" t="e">
        <v>#N/A</v>
      </c>
      <c r="AB3509" s="132" t="e">
        <v>#N/A</v>
      </c>
      <c r="AC3509" s="132" t="e">
        <v>#N/A</v>
      </c>
      <c r="AD3509" s="132" t="e">
        <v>#N/A</v>
      </c>
      <c r="AE3509" s="132" t="e">
        <v>#N/A</v>
      </c>
      <c r="AF3509" s="132" t="e">
        <v>#N/A</v>
      </c>
    </row>
    <row r="3510" spans="1:32">
      <c r="A3510" s="129">
        <v>41624</v>
      </c>
      <c r="B3510" s="132" t="e">
        <v>#N/A</v>
      </c>
      <c r="C3510" s="132" t="e">
        <v>#N/A</v>
      </c>
      <c r="D3510" s="132" t="e">
        <v>#N/A</v>
      </c>
      <c r="E3510" s="132" t="e">
        <v>#N/A</v>
      </c>
      <c r="F3510" s="132" t="e">
        <v>#N/A</v>
      </c>
      <c r="G3510" s="132" t="e">
        <v>#N/A</v>
      </c>
      <c r="H3510" s="132" t="e">
        <v>#N/A</v>
      </c>
      <c r="I3510" s="132" t="e">
        <v>#N/A</v>
      </c>
      <c r="J3510" s="132" t="e">
        <v>#N/A</v>
      </c>
      <c r="K3510" s="132" t="e">
        <v>#N/A</v>
      </c>
      <c r="L3510" s="132" t="e">
        <v>#N/A</v>
      </c>
      <c r="M3510" s="132" t="e">
        <v>#N/A</v>
      </c>
      <c r="N3510" s="132" t="e">
        <v>#N/A</v>
      </c>
      <c r="R3510" s="132" t="e">
        <v>#N/A</v>
      </c>
      <c r="S3510" s="132" t="e">
        <v>#N/A</v>
      </c>
      <c r="T3510" s="132" t="e">
        <v>#N/A</v>
      </c>
      <c r="U3510" s="132" t="e">
        <v>#N/A</v>
      </c>
      <c r="V3510" s="132" t="e">
        <v>#N/A</v>
      </c>
      <c r="W3510" s="132" t="e">
        <v>#N/A</v>
      </c>
      <c r="X3510" s="132" t="e">
        <v>#N/A</v>
      </c>
      <c r="Y3510" s="132" t="e">
        <v>#N/A</v>
      </c>
      <c r="Z3510" s="132" t="e">
        <v>#N/A</v>
      </c>
      <c r="AA3510" s="132" t="e">
        <v>#N/A</v>
      </c>
      <c r="AB3510" s="132" t="e">
        <v>#N/A</v>
      </c>
      <c r="AC3510" s="132" t="e">
        <v>#N/A</v>
      </c>
      <c r="AD3510" s="132" t="e">
        <v>#N/A</v>
      </c>
      <c r="AE3510" s="132" t="e">
        <v>#N/A</v>
      </c>
      <c r="AF3510" s="132" t="e">
        <v>#N/A</v>
      </c>
    </row>
    <row r="3511" spans="1:32">
      <c r="A3511" s="129">
        <v>41625</v>
      </c>
      <c r="B3511" s="132" t="e">
        <v>#N/A</v>
      </c>
      <c r="C3511" s="132">
        <v>76814</v>
      </c>
      <c r="D3511" s="132">
        <v>241812</v>
      </c>
      <c r="E3511" s="132">
        <v>81118</v>
      </c>
      <c r="F3511" s="132">
        <v>119087</v>
      </c>
      <c r="G3511" s="132">
        <v>568165</v>
      </c>
      <c r="H3511" s="132">
        <v>25700</v>
      </c>
      <c r="I3511" s="132">
        <v>24741</v>
      </c>
      <c r="J3511" s="132">
        <v>25299</v>
      </c>
      <c r="K3511" s="132">
        <v>9880</v>
      </c>
      <c r="L3511" s="132">
        <v>1800</v>
      </c>
      <c r="M3511" s="132">
        <v>76391</v>
      </c>
      <c r="N3511" s="132" t="e">
        <v>#N/A</v>
      </c>
      <c r="R3511" s="132">
        <v>97315</v>
      </c>
      <c r="S3511" s="132">
        <v>12000</v>
      </c>
      <c r="T3511" s="132">
        <v>168030</v>
      </c>
      <c r="U3511" s="132">
        <v>78094</v>
      </c>
      <c r="V3511" s="132">
        <v>1460</v>
      </c>
      <c r="W3511" s="132">
        <v>1680</v>
      </c>
      <c r="X3511" s="132">
        <v>47290</v>
      </c>
      <c r="Y3511" s="132">
        <v>500</v>
      </c>
      <c r="Z3511" s="132">
        <v>2400</v>
      </c>
      <c r="AA3511" s="132">
        <v>0</v>
      </c>
      <c r="AB3511" s="132">
        <v>4000</v>
      </c>
      <c r="AC3511" s="132">
        <v>20000</v>
      </c>
      <c r="AD3511" s="132">
        <v>855</v>
      </c>
      <c r="AE3511" s="132">
        <v>0</v>
      </c>
      <c r="AF3511" s="132">
        <v>8500</v>
      </c>
    </row>
    <row r="3512" spans="1:32">
      <c r="A3512" s="129">
        <v>41626</v>
      </c>
      <c r="B3512" s="132" t="e">
        <v>#N/A</v>
      </c>
      <c r="C3512" s="132" t="e">
        <v>#N/A</v>
      </c>
      <c r="D3512" s="132" t="e">
        <v>#N/A</v>
      </c>
      <c r="E3512" s="132" t="e">
        <v>#N/A</v>
      </c>
      <c r="F3512" s="132" t="e">
        <v>#N/A</v>
      </c>
      <c r="G3512" s="132" t="e">
        <v>#N/A</v>
      </c>
      <c r="H3512" s="132" t="e">
        <v>#N/A</v>
      </c>
      <c r="I3512" s="132" t="e">
        <v>#N/A</v>
      </c>
      <c r="J3512" s="132" t="e">
        <v>#N/A</v>
      </c>
      <c r="K3512" s="132" t="e">
        <v>#N/A</v>
      </c>
      <c r="L3512" s="132" t="e">
        <v>#N/A</v>
      </c>
      <c r="M3512" s="132" t="e">
        <v>#N/A</v>
      </c>
      <c r="N3512" s="132" t="e">
        <v>#N/A</v>
      </c>
      <c r="R3512" s="132" t="e">
        <v>#N/A</v>
      </c>
      <c r="S3512" s="132" t="e">
        <v>#N/A</v>
      </c>
      <c r="T3512" s="132" t="e">
        <v>#N/A</v>
      </c>
      <c r="U3512" s="132" t="e">
        <v>#N/A</v>
      </c>
      <c r="V3512" s="132" t="e">
        <v>#N/A</v>
      </c>
      <c r="W3512" s="132" t="e">
        <v>#N/A</v>
      </c>
      <c r="X3512" s="132" t="e">
        <v>#N/A</v>
      </c>
      <c r="Y3512" s="132" t="e">
        <v>#N/A</v>
      </c>
      <c r="Z3512" s="132" t="e">
        <v>#N/A</v>
      </c>
      <c r="AA3512" s="132" t="e">
        <v>#N/A</v>
      </c>
      <c r="AB3512" s="132" t="e">
        <v>#N/A</v>
      </c>
      <c r="AC3512" s="132" t="e">
        <v>#N/A</v>
      </c>
      <c r="AD3512" s="132" t="e">
        <v>#N/A</v>
      </c>
      <c r="AE3512" s="132" t="e">
        <v>#N/A</v>
      </c>
      <c r="AF3512" s="132" t="e">
        <v>#N/A</v>
      </c>
    </row>
    <row r="3513" spans="1:32">
      <c r="A3513" s="129">
        <v>41627</v>
      </c>
      <c r="B3513" s="132" t="e">
        <v>#N/A</v>
      </c>
      <c r="C3513" s="132" t="e">
        <v>#N/A</v>
      </c>
      <c r="D3513" s="132" t="e">
        <v>#N/A</v>
      </c>
      <c r="E3513" s="132" t="e">
        <v>#N/A</v>
      </c>
      <c r="F3513" s="132" t="e">
        <v>#N/A</v>
      </c>
      <c r="G3513" s="132" t="e">
        <v>#N/A</v>
      </c>
      <c r="H3513" s="132" t="e">
        <v>#N/A</v>
      </c>
      <c r="I3513" s="132" t="e">
        <v>#N/A</v>
      </c>
      <c r="J3513" s="132" t="e">
        <v>#N/A</v>
      </c>
      <c r="K3513" s="132" t="e">
        <v>#N/A</v>
      </c>
      <c r="L3513" s="132" t="e">
        <v>#N/A</v>
      </c>
      <c r="M3513" s="132" t="e">
        <v>#N/A</v>
      </c>
      <c r="N3513" s="132" t="e">
        <v>#N/A</v>
      </c>
      <c r="R3513" s="132" t="e">
        <v>#N/A</v>
      </c>
      <c r="S3513" s="132" t="e">
        <v>#N/A</v>
      </c>
      <c r="T3513" s="132" t="e">
        <v>#N/A</v>
      </c>
      <c r="U3513" s="132" t="e">
        <v>#N/A</v>
      </c>
      <c r="V3513" s="132" t="e">
        <v>#N/A</v>
      </c>
      <c r="W3513" s="132" t="e">
        <v>#N/A</v>
      </c>
      <c r="X3513" s="132" t="e">
        <v>#N/A</v>
      </c>
      <c r="Y3513" s="132" t="e">
        <v>#N/A</v>
      </c>
      <c r="Z3513" s="132" t="e">
        <v>#N/A</v>
      </c>
      <c r="AA3513" s="132" t="e">
        <v>#N/A</v>
      </c>
      <c r="AB3513" s="132" t="e">
        <v>#N/A</v>
      </c>
      <c r="AC3513" s="132" t="e">
        <v>#N/A</v>
      </c>
      <c r="AD3513" s="132" t="e">
        <v>#N/A</v>
      </c>
      <c r="AE3513" s="132" t="e">
        <v>#N/A</v>
      </c>
      <c r="AF3513" s="132" t="e">
        <v>#N/A</v>
      </c>
    </row>
    <row r="3514" spans="1:32">
      <c r="A3514" s="129">
        <v>41628</v>
      </c>
      <c r="B3514" s="132">
        <v>879596</v>
      </c>
      <c r="C3514" s="132">
        <v>82814</v>
      </c>
      <c r="D3514" s="132">
        <v>356712</v>
      </c>
      <c r="E3514" s="132">
        <v>93998</v>
      </c>
      <c r="F3514" s="132">
        <v>178667</v>
      </c>
      <c r="G3514" s="132">
        <v>790525</v>
      </c>
      <c r="H3514" s="132">
        <v>29850</v>
      </c>
      <c r="I3514" s="132">
        <v>26451</v>
      </c>
      <c r="J3514" s="132">
        <v>48969</v>
      </c>
      <c r="K3514" s="132">
        <v>11130</v>
      </c>
      <c r="L3514" s="132">
        <v>1800</v>
      </c>
      <c r="M3514" s="132">
        <v>89071</v>
      </c>
      <c r="N3514" s="132">
        <v>879596</v>
      </c>
      <c r="R3514" s="132">
        <v>112315</v>
      </c>
      <c r="S3514" s="132">
        <v>24150</v>
      </c>
      <c r="T3514" s="132">
        <v>235290</v>
      </c>
      <c r="U3514" s="132">
        <v>84194</v>
      </c>
      <c r="V3514" s="132">
        <v>3460</v>
      </c>
      <c r="W3514" s="132">
        <v>2880</v>
      </c>
      <c r="X3514" s="132">
        <v>47290</v>
      </c>
      <c r="Y3514" s="132">
        <v>500</v>
      </c>
      <c r="Z3514" s="132">
        <v>2400</v>
      </c>
      <c r="AA3514" s="132">
        <v>8000</v>
      </c>
      <c r="AB3514" s="132">
        <v>4000</v>
      </c>
      <c r="AC3514" s="132">
        <v>20000</v>
      </c>
      <c r="AD3514" s="132">
        <v>855</v>
      </c>
      <c r="AE3514" s="132">
        <v>0</v>
      </c>
      <c r="AF3514" s="132">
        <v>8500</v>
      </c>
    </row>
    <row r="3515" spans="1:32">
      <c r="A3515" s="129">
        <v>41631</v>
      </c>
      <c r="B3515" s="132" t="e">
        <v>#N/A</v>
      </c>
      <c r="C3515" s="132" t="e">
        <v>#N/A</v>
      </c>
      <c r="D3515" s="132" t="e">
        <v>#N/A</v>
      </c>
      <c r="E3515" s="132" t="e">
        <v>#N/A</v>
      </c>
      <c r="F3515" s="132" t="e">
        <v>#N/A</v>
      </c>
      <c r="G3515" s="132" t="e">
        <v>#N/A</v>
      </c>
      <c r="H3515" s="132" t="e">
        <v>#N/A</v>
      </c>
      <c r="I3515" s="132" t="e">
        <v>#N/A</v>
      </c>
      <c r="J3515" s="132" t="e">
        <v>#N/A</v>
      </c>
      <c r="K3515" s="132" t="e">
        <v>#N/A</v>
      </c>
      <c r="L3515" s="132" t="e">
        <v>#N/A</v>
      </c>
      <c r="M3515" s="132" t="e">
        <v>#N/A</v>
      </c>
      <c r="N3515" s="132" t="e">
        <v>#N/A</v>
      </c>
      <c r="R3515" s="132" t="e">
        <v>#N/A</v>
      </c>
      <c r="S3515" s="132" t="e">
        <v>#N/A</v>
      </c>
      <c r="T3515" s="132" t="e">
        <v>#N/A</v>
      </c>
      <c r="U3515" s="132" t="e">
        <v>#N/A</v>
      </c>
      <c r="V3515" s="132" t="e">
        <v>#N/A</v>
      </c>
      <c r="W3515" s="132" t="e">
        <v>#N/A</v>
      </c>
      <c r="X3515" s="132" t="e">
        <v>#N/A</v>
      </c>
      <c r="Y3515" s="132" t="e">
        <v>#N/A</v>
      </c>
      <c r="Z3515" s="132" t="e">
        <v>#N/A</v>
      </c>
      <c r="AA3515" s="132" t="e">
        <v>#N/A</v>
      </c>
      <c r="AB3515" s="132" t="e">
        <v>#N/A</v>
      </c>
      <c r="AC3515" s="132" t="e">
        <v>#N/A</v>
      </c>
      <c r="AD3515" s="132" t="e">
        <v>#N/A</v>
      </c>
      <c r="AE3515" s="132" t="e">
        <v>#N/A</v>
      </c>
      <c r="AF3515" s="132" t="e">
        <v>#N/A</v>
      </c>
    </row>
    <row r="3516" spans="1:32">
      <c r="A3516" s="129">
        <v>41632</v>
      </c>
      <c r="B3516" s="132" t="e">
        <v>#N/A</v>
      </c>
      <c r="C3516" s="132" t="e">
        <v>#N/A</v>
      </c>
      <c r="D3516" s="132" t="e">
        <v>#N/A</v>
      </c>
      <c r="E3516" s="132" t="e">
        <v>#N/A</v>
      </c>
      <c r="F3516" s="132" t="e">
        <v>#N/A</v>
      </c>
      <c r="G3516" s="132" t="e">
        <v>#N/A</v>
      </c>
      <c r="H3516" s="132" t="e">
        <v>#N/A</v>
      </c>
      <c r="I3516" s="132" t="e">
        <v>#N/A</v>
      </c>
      <c r="J3516" s="132" t="e">
        <v>#N/A</v>
      </c>
      <c r="K3516" s="132" t="e">
        <v>#N/A</v>
      </c>
      <c r="L3516" s="132" t="e">
        <v>#N/A</v>
      </c>
      <c r="M3516" s="132" t="e">
        <v>#N/A</v>
      </c>
      <c r="N3516" s="132" t="e">
        <v>#N/A</v>
      </c>
      <c r="R3516" s="132" t="e">
        <v>#N/A</v>
      </c>
      <c r="S3516" s="132" t="e">
        <v>#N/A</v>
      </c>
      <c r="T3516" s="132" t="e">
        <v>#N/A</v>
      </c>
      <c r="U3516" s="132" t="e">
        <v>#N/A</v>
      </c>
      <c r="V3516" s="132" t="e">
        <v>#N/A</v>
      </c>
      <c r="W3516" s="132" t="e">
        <v>#N/A</v>
      </c>
      <c r="X3516" s="132" t="e">
        <v>#N/A</v>
      </c>
      <c r="Y3516" s="132" t="e">
        <v>#N/A</v>
      </c>
      <c r="Z3516" s="132" t="e">
        <v>#N/A</v>
      </c>
      <c r="AA3516" s="132" t="e">
        <v>#N/A</v>
      </c>
      <c r="AB3516" s="132" t="e">
        <v>#N/A</v>
      </c>
      <c r="AC3516" s="132" t="e">
        <v>#N/A</v>
      </c>
      <c r="AD3516" s="132" t="e">
        <v>#N/A</v>
      </c>
      <c r="AE3516" s="132" t="e">
        <v>#N/A</v>
      </c>
      <c r="AF3516" s="132" t="e">
        <v>#N/A</v>
      </c>
    </row>
    <row r="3517" spans="1:32">
      <c r="A3517" s="129">
        <v>41634</v>
      </c>
      <c r="B3517" s="132" t="e">
        <v>#N/A</v>
      </c>
      <c r="C3517" s="132" t="e">
        <v>#N/A</v>
      </c>
      <c r="D3517" s="132" t="e">
        <v>#N/A</v>
      </c>
      <c r="E3517" s="132" t="e">
        <v>#N/A</v>
      </c>
      <c r="F3517" s="132" t="e">
        <v>#N/A</v>
      </c>
      <c r="G3517" s="132" t="e">
        <v>#N/A</v>
      </c>
      <c r="H3517" s="132" t="e">
        <v>#N/A</v>
      </c>
      <c r="I3517" s="132" t="e">
        <v>#N/A</v>
      </c>
      <c r="J3517" s="132" t="e">
        <v>#N/A</v>
      </c>
      <c r="K3517" s="132" t="e">
        <v>#N/A</v>
      </c>
      <c r="L3517" s="132" t="e">
        <v>#N/A</v>
      </c>
      <c r="M3517" s="132" t="e">
        <v>#N/A</v>
      </c>
      <c r="N3517" s="132" t="e">
        <v>#N/A</v>
      </c>
      <c r="R3517" s="132" t="e">
        <v>#N/A</v>
      </c>
      <c r="S3517" s="132" t="e">
        <v>#N/A</v>
      </c>
      <c r="T3517" s="132" t="e">
        <v>#N/A</v>
      </c>
      <c r="U3517" s="132" t="e">
        <v>#N/A</v>
      </c>
      <c r="V3517" s="132" t="e">
        <v>#N/A</v>
      </c>
      <c r="W3517" s="132" t="e">
        <v>#N/A</v>
      </c>
      <c r="X3517" s="132" t="e">
        <v>#N/A</v>
      </c>
      <c r="Y3517" s="132" t="e">
        <v>#N/A</v>
      </c>
      <c r="Z3517" s="132" t="e">
        <v>#N/A</v>
      </c>
      <c r="AA3517" s="132" t="e">
        <v>#N/A</v>
      </c>
      <c r="AB3517" s="132" t="e">
        <v>#N/A</v>
      </c>
      <c r="AC3517" s="132" t="e">
        <v>#N/A</v>
      </c>
      <c r="AD3517" s="132" t="e">
        <v>#N/A</v>
      </c>
      <c r="AE3517" s="132" t="e">
        <v>#N/A</v>
      </c>
      <c r="AF3517" s="132" t="e">
        <v>#N/A</v>
      </c>
    </row>
    <row r="3518" spans="1:32">
      <c r="A3518" s="129">
        <v>41635</v>
      </c>
      <c r="B3518" s="132" t="e">
        <v>#N/A</v>
      </c>
      <c r="C3518" s="132" t="e">
        <v>#N/A</v>
      </c>
      <c r="D3518" s="132" t="e">
        <v>#N/A</v>
      </c>
      <c r="E3518" s="132" t="e">
        <v>#N/A</v>
      </c>
      <c r="F3518" s="132" t="e">
        <v>#N/A</v>
      </c>
      <c r="G3518" s="132" t="e">
        <v>#N/A</v>
      </c>
      <c r="H3518" s="132" t="e">
        <v>#N/A</v>
      </c>
      <c r="I3518" s="132" t="e">
        <v>#N/A</v>
      </c>
      <c r="J3518" s="132" t="e">
        <v>#N/A</v>
      </c>
      <c r="K3518" s="132" t="e">
        <v>#N/A</v>
      </c>
      <c r="L3518" s="132" t="e">
        <v>#N/A</v>
      </c>
      <c r="M3518" s="132" t="e">
        <v>#N/A</v>
      </c>
      <c r="N3518" s="132" t="e">
        <v>#N/A</v>
      </c>
      <c r="R3518" s="132" t="e">
        <v>#N/A</v>
      </c>
      <c r="S3518" s="132" t="e">
        <v>#N/A</v>
      </c>
      <c r="T3518" s="132" t="e">
        <v>#N/A</v>
      </c>
      <c r="U3518" s="132" t="e">
        <v>#N/A</v>
      </c>
      <c r="V3518" s="132" t="e">
        <v>#N/A</v>
      </c>
      <c r="W3518" s="132" t="e">
        <v>#N/A</v>
      </c>
      <c r="X3518" s="132" t="e">
        <v>#N/A</v>
      </c>
      <c r="Y3518" s="132" t="e">
        <v>#N/A</v>
      </c>
      <c r="Z3518" s="132" t="e">
        <v>#N/A</v>
      </c>
      <c r="AA3518" s="132" t="e">
        <v>#N/A</v>
      </c>
      <c r="AB3518" s="132" t="e">
        <v>#N/A</v>
      </c>
      <c r="AC3518" s="132" t="e">
        <v>#N/A</v>
      </c>
      <c r="AD3518" s="132" t="e">
        <v>#N/A</v>
      </c>
      <c r="AE3518" s="132" t="e">
        <v>#N/A</v>
      </c>
      <c r="AF3518" s="132" t="e">
        <v>#N/A</v>
      </c>
    </row>
    <row r="3519" spans="1:32">
      <c r="A3519" s="129">
        <v>41638</v>
      </c>
      <c r="B3519" s="132" t="e">
        <v>#N/A</v>
      </c>
      <c r="C3519" s="132" t="e">
        <v>#N/A</v>
      </c>
      <c r="D3519" s="132" t="e">
        <v>#N/A</v>
      </c>
      <c r="E3519" s="132" t="e">
        <v>#N/A</v>
      </c>
      <c r="F3519" s="132" t="e">
        <v>#N/A</v>
      </c>
      <c r="G3519" s="132" t="e">
        <v>#N/A</v>
      </c>
      <c r="H3519" s="132" t="e">
        <v>#N/A</v>
      </c>
      <c r="I3519" s="132" t="e">
        <v>#N/A</v>
      </c>
      <c r="J3519" s="132" t="e">
        <v>#N/A</v>
      </c>
      <c r="K3519" s="132" t="e">
        <v>#N/A</v>
      </c>
      <c r="L3519" s="132" t="e">
        <v>#N/A</v>
      </c>
      <c r="M3519" s="132" t="e">
        <v>#N/A</v>
      </c>
      <c r="N3519" s="132" t="e">
        <v>#N/A</v>
      </c>
      <c r="R3519" s="132" t="e">
        <v>#N/A</v>
      </c>
      <c r="S3519" s="132" t="e">
        <v>#N/A</v>
      </c>
      <c r="T3519" s="132" t="e">
        <v>#N/A</v>
      </c>
      <c r="U3519" s="132" t="e">
        <v>#N/A</v>
      </c>
      <c r="V3519" s="132" t="e">
        <v>#N/A</v>
      </c>
      <c r="W3519" s="132" t="e">
        <v>#N/A</v>
      </c>
      <c r="X3519" s="132" t="e">
        <v>#N/A</v>
      </c>
      <c r="Y3519" s="132" t="e">
        <v>#N/A</v>
      </c>
      <c r="Z3519" s="132" t="e">
        <v>#N/A</v>
      </c>
      <c r="AA3519" s="132" t="e">
        <v>#N/A</v>
      </c>
      <c r="AB3519" s="132" t="e">
        <v>#N/A</v>
      </c>
      <c r="AC3519" s="132" t="e">
        <v>#N/A</v>
      </c>
      <c r="AD3519" s="132" t="e">
        <v>#N/A</v>
      </c>
      <c r="AE3519" s="132" t="e">
        <v>#N/A</v>
      </c>
      <c r="AF3519" s="132" t="e">
        <v>#N/A</v>
      </c>
    </row>
    <row r="3520" spans="1:32">
      <c r="A3520" s="129">
        <v>41639</v>
      </c>
      <c r="B3520" s="132">
        <v>1423644</v>
      </c>
      <c r="C3520" s="132">
        <v>127229</v>
      </c>
      <c r="D3520" s="132">
        <v>641918</v>
      </c>
      <c r="E3520" s="132">
        <v>126098</v>
      </c>
      <c r="F3520" s="132">
        <v>276864</v>
      </c>
      <c r="G3520" s="132">
        <v>1293763</v>
      </c>
      <c r="H3520" s="132">
        <v>46350</v>
      </c>
      <c r="I3520" s="132">
        <v>36361</v>
      </c>
      <c r="J3520" s="132">
        <v>69969</v>
      </c>
      <c r="K3520" s="132">
        <v>21680</v>
      </c>
      <c r="L3520" s="132">
        <v>2700</v>
      </c>
      <c r="M3520" s="132">
        <v>129881</v>
      </c>
      <c r="N3520" s="132">
        <v>1423644</v>
      </c>
      <c r="R3520" s="132">
        <v>202715</v>
      </c>
      <c r="S3520" s="132">
        <v>52600</v>
      </c>
      <c r="T3520" s="132">
        <v>379600</v>
      </c>
      <c r="U3520" s="132">
        <v>102444</v>
      </c>
      <c r="V3520" s="132">
        <v>8460</v>
      </c>
      <c r="W3520" s="132">
        <v>2880</v>
      </c>
      <c r="X3520" s="132">
        <v>64490</v>
      </c>
      <c r="Y3520" s="132">
        <v>9900</v>
      </c>
      <c r="Z3520" s="132">
        <v>23700</v>
      </c>
      <c r="AA3520" s="132">
        <v>17000</v>
      </c>
      <c r="AB3520" s="132">
        <v>9500</v>
      </c>
      <c r="AC3520" s="132">
        <v>20000</v>
      </c>
      <c r="AD3520" s="132">
        <v>855</v>
      </c>
      <c r="AE3520" s="132">
        <v>15590</v>
      </c>
      <c r="AF3520" s="132">
        <v>8500</v>
      </c>
    </row>
    <row r="3521" spans="1:32">
      <c r="A3521" s="129">
        <v>41641</v>
      </c>
      <c r="B3521" s="132" t="e">
        <v>#N/A</v>
      </c>
      <c r="C3521" s="132" t="e">
        <v>#N/A</v>
      </c>
      <c r="D3521" s="132" t="e">
        <v>#N/A</v>
      </c>
      <c r="E3521" s="132" t="e">
        <v>#N/A</v>
      </c>
      <c r="F3521" s="132" t="e">
        <v>#N/A</v>
      </c>
      <c r="G3521" s="132" t="e">
        <v>#N/A</v>
      </c>
      <c r="H3521" s="132" t="e">
        <v>#N/A</v>
      </c>
      <c r="I3521" s="132" t="e">
        <v>#N/A</v>
      </c>
      <c r="J3521" s="132" t="e">
        <v>#N/A</v>
      </c>
      <c r="K3521" s="132" t="e">
        <v>#N/A</v>
      </c>
      <c r="L3521" s="132" t="e">
        <v>#N/A</v>
      </c>
      <c r="M3521" s="132" t="e">
        <v>#N/A</v>
      </c>
      <c r="N3521" s="132" t="e">
        <v>#N/A</v>
      </c>
      <c r="R3521" s="132" t="e">
        <v>#N/A</v>
      </c>
      <c r="S3521" s="132" t="e">
        <v>#N/A</v>
      </c>
      <c r="T3521" s="132" t="e">
        <v>#N/A</v>
      </c>
      <c r="U3521" s="132" t="e">
        <v>#N/A</v>
      </c>
      <c r="V3521" s="132" t="e">
        <v>#N/A</v>
      </c>
      <c r="W3521" s="132" t="e">
        <v>#N/A</v>
      </c>
      <c r="X3521" s="132" t="e">
        <v>#N/A</v>
      </c>
      <c r="Y3521" s="132" t="e">
        <v>#N/A</v>
      </c>
      <c r="Z3521" s="132" t="e">
        <v>#N/A</v>
      </c>
      <c r="AA3521" s="132" t="e">
        <v>#N/A</v>
      </c>
      <c r="AB3521" s="132" t="e">
        <v>#N/A</v>
      </c>
      <c r="AC3521" s="132" t="e">
        <v>#N/A</v>
      </c>
      <c r="AD3521" s="132" t="e">
        <v>#N/A</v>
      </c>
      <c r="AE3521" s="132" t="e">
        <v>#N/A</v>
      </c>
      <c r="AF3521" s="132" t="e">
        <v>#N/A</v>
      </c>
    </row>
    <row r="3522" spans="1:32">
      <c r="A3522" s="129">
        <v>41642</v>
      </c>
      <c r="B3522" s="132" t="e">
        <v>#N/A</v>
      </c>
      <c r="C3522" s="132" t="e">
        <v>#N/A</v>
      </c>
      <c r="D3522" s="132" t="e">
        <v>#N/A</v>
      </c>
      <c r="E3522" s="132" t="e">
        <v>#N/A</v>
      </c>
      <c r="F3522" s="132" t="e">
        <v>#N/A</v>
      </c>
      <c r="G3522" s="132" t="e">
        <v>#N/A</v>
      </c>
      <c r="H3522" s="132" t="e">
        <v>#N/A</v>
      </c>
      <c r="I3522" s="132" t="e">
        <v>#N/A</v>
      </c>
      <c r="J3522" s="132" t="e">
        <v>#N/A</v>
      </c>
      <c r="K3522" s="132" t="e">
        <v>#N/A</v>
      </c>
      <c r="L3522" s="132" t="e">
        <v>#N/A</v>
      </c>
      <c r="M3522" s="132" t="e">
        <v>#N/A</v>
      </c>
      <c r="N3522" s="132" t="e">
        <v>#N/A</v>
      </c>
      <c r="R3522" s="132" t="e">
        <v>#N/A</v>
      </c>
      <c r="S3522" s="132" t="e">
        <v>#N/A</v>
      </c>
      <c r="T3522" s="132" t="e">
        <v>#N/A</v>
      </c>
      <c r="U3522" s="132" t="e">
        <v>#N/A</v>
      </c>
      <c r="V3522" s="132" t="e">
        <v>#N/A</v>
      </c>
      <c r="W3522" s="132" t="e">
        <v>#N/A</v>
      </c>
      <c r="X3522" s="132" t="e">
        <v>#N/A</v>
      </c>
      <c r="Y3522" s="132" t="e">
        <v>#N/A</v>
      </c>
      <c r="Z3522" s="132" t="e">
        <v>#N/A</v>
      </c>
      <c r="AA3522" s="132" t="e">
        <v>#N/A</v>
      </c>
      <c r="AB3522" s="132" t="e">
        <v>#N/A</v>
      </c>
      <c r="AC3522" s="132" t="e">
        <v>#N/A</v>
      </c>
      <c r="AD3522" s="132" t="e">
        <v>#N/A</v>
      </c>
      <c r="AE3522" s="132" t="e">
        <v>#N/A</v>
      </c>
      <c r="AF3522" s="132" t="e">
        <v>#N/A</v>
      </c>
    </row>
    <row r="3523" spans="1:32">
      <c r="A3523" s="129">
        <v>41645</v>
      </c>
      <c r="B3523" s="132" t="e">
        <v>#N/A</v>
      </c>
      <c r="C3523" s="132" t="e">
        <v>#N/A</v>
      </c>
      <c r="D3523" s="132" t="e">
        <v>#N/A</v>
      </c>
      <c r="E3523" s="132" t="e">
        <v>#N/A</v>
      </c>
      <c r="F3523" s="132" t="e">
        <v>#N/A</v>
      </c>
      <c r="G3523" s="132" t="e">
        <v>#N/A</v>
      </c>
      <c r="H3523" s="132" t="e">
        <v>#N/A</v>
      </c>
      <c r="I3523" s="132" t="e">
        <v>#N/A</v>
      </c>
      <c r="J3523" s="132" t="e">
        <v>#N/A</v>
      </c>
      <c r="K3523" s="132" t="e">
        <v>#N/A</v>
      </c>
      <c r="L3523" s="132" t="e">
        <v>#N/A</v>
      </c>
      <c r="M3523" s="132" t="e">
        <v>#N/A</v>
      </c>
      <c r="N3523" s="132" t="e">
        <v>#N/A</v>
      </c>
      <c r="R3523" s="132" t="e">
        <v>#N/A</v>
      </c>
      <c r="S3523" s="132" t="e">
        <v>#N/A</v>
      </c>
      <c r="T3523" s="132" t="e">
        <v>#N/A</v>
      </c>
      <c r="U3523" s="132" t="e">
        <v>#N/A</v>
      </c>
      <c r="V3523" s="132" t="e">
        <v>#N/A</v>
      </c>
      <c r="W3523" s="132" t="e">
        <v>#N/A</v>
      </c>
      <c r="X3523" s="132" t="e">
        <v>#N/A</v>
      </c>
      <c r="Y3523" s="132" t="e">
        <v>#N/A</v>
      </c>
      <c r="Z3523" s="132" t="e">
        <v>#N/A</v>
      </c>
      <c r="AA3523" s="132" t="e">
        <v>#N/A</v>
      </c>
      <c r="AB3523" s="132" t="e">
        <v>#N/A</v>
      </c>
      <c r="AC3523" s="132" t="e">
        <v>#N/A</v>
      </c>
      <c r="AD3523" s="132" t="e">
        <v>#N/A</v>
      </c>
      <c r="AE3523" s="132" t="e">
        <v>#N/A</v>
      </c>
      <c r="AF3523" s="132" t="e">
        <v>#N/A</v>
      </c>
    </row>
    <row r="3524" spans="1:32">
      <c r="A3524" s="129">
        <v>41646</v>
      </c>
      <c r="B3524" s="132" t="e">
        <v>#N/A</v>
      </c>
      <c r="C3524" s="132" t="e">
        <v>#N/A</v>
      </c>
      <c r="D3524" s="132" t="e">
        <v>#N/A</v>
      </c>
      <c r="E3524" s="132" t="e">
        <v>#N/A</v>
      </c>
      <c r="F3524" s="132" t="e">
        <v>#N/A</v>
      </c>
      <c r="G3524" s="132" t="e">
        <v>#N/A</v>
      </c>
      <c r="H3524" s="132" t="e">
        <v>#N/A</v>
      </c>
      <c r="I3524" s="132" t="e">
        <v>#N/A</v>
      </c>
      <c r="J3524" s="132" t="e">
        <v>#N/A</v>
      </c>
      <c r="K3524" s="132" t="e">
        <v>#N/A</v>
      </c>
      <c r="L3524" s="132" t="e">
        <v>#N/A</v>
      </c>
      <c r="M3524" s="132" t="e">
        <v>#N/A</v>
      </c>
      <c r="N3524" s="132" t="e">
        <v>#N/A</v>
      </c>
      <c r="R3524" s="132" t="e">
        <v>#N/A</v>
      </c>
      <c r="S3524" s="132" t="e">
        <v>#N/A</v>
      </c>
      <c r="T3524" s="132" t="e">
        <v>#N/A</v>
      </c>
      <c r="U3524" s="132" t="e">
        <v>#N/A</v>
      </c>
      <c r="V3524" s="132" t="e">
        <v>#N/A</v>
      </c>
      <c r="W3524" s="132" t="e">
        <v>#N/A</v>
      </c>
      <c r="X3524" s="132" t="e">
        <v>#N/A</v>
      </c>
      <c r="Y3524" s="132" t="e">
        <v>#N/A</v>
      </c>
      <c r="Z3524" s="132" t="e">
        <v>#N/A</v>
      </c>
      <c r="AA3524" s="132" t="e">
        <v>#N/A</v>
      </c>
      <c r="AB3524" s="132" t="e">
        <v>#N/A</v>
      </c>
      <c r="AC3524" s="132" t="e">
        <v>#N/A</v>
      </c>
      <c r="AD3524" s="132" t="e">
        <v>#N/A</v>
      </c>
      <c r="AE3524" s="132" t="e">
        <v>#N/A</v>
      </c>
      <c r="AF3524" s="132" t="e">
        <v>#N/A</v>
      </c>
    </row>
    <row r="3525" spans="1:32">
      <c r="A3525" s="129">
        <v>41647</v>
      </c>
      <c r="B3525" s="132" t="e">
        <v>#N/A</v>
      </c>
      <c r="C3525" s="132" t="e">
        <v>#N/A</v>
      </c>
      <c r="D3525" s="132" t="e">
        <v>#N/A</v>
      </c>
      <c r="E3525" s="132" t="e">
        <v>#N/A</v>
      </c>
      <c r="F3525" s="132" t="e">
        <v>#N/A</v>
      </c>
      <c r="G3525" s="132" t="e">
        <v>#N/A</v>
      </c>
      <c r="H3525" s="132" t="e">
        <v>#N/A</v>
      </c>
      <c r="I3525" s="132" t="e">
        <v>#N/A</v>
      </c>
      <c r="J3525" s="132" t="e">
        <v>#N/A</v>
      </c>
      <c r="K3525" s="132" t="e">
        <v>#N/A</v>
      </c>
      <c r="L3525" s="132" t="e">
        <v>#N/A</v>
      </c>
      <c r="M3525" s="132" t="e">
        <v>#N/A</v>
      </c>
      <c r="N3525" s="132" t="e">
        <v>#N/A</v>
      </c>
      <c r="R3525" s="132" t="e">
        <v>#N/A</v>
      </c>
      <c r="S3525" s="132" t="e">
        <v>#N/A</v>
      </c>
      <c r="T3525" s="132" t="e">
        <v>#N/A</v>
      </c>
      <c r="U3525" s="132" t="e">
        <v>#N/A</v>
      </c>
      <c r="V3525" s="132" t="e">
        <v>#N/A</v>
      </c>
      <c r="W3525" s="132" t="e">
        <v>#N/A</v>
      </c>
      <c r="X3525" s="132" t="e">
        <v>#N/A</v>
      </c>
      <c r="Y3525" s="132" t="e">
        <v>#N/A</v>
      </c>
      <c r="Z3525" s="132" t="e">
        <v>#N/A</v>
      </c>
      <c r="AA3525" s="132" t="e">
        <v>#N/A</v>
      </c>
      <c r="AB3525" s="132" t="e">
        <v>#N/A</v>
      </c>
      <c r="AC3525" s="132" t="e">
        <v>#N/A</v>
      </c>
      <c r="AD3525" s="132" t="e">
        <v>#N/A</v>
      </c>
      <c r="AE3525" s="132" t="e">
        <v>#N/A</v>
      </c>
      <c r="AF3525" s="132" t="e">
        <v>#N/A</v>
      </c>
    </row>
    <row r="3526" spans="1:32">
      <c r="A3526" s="129">
        <v>41648</v>
      </c>
      <c r="B3526" s="132" t="e">
        <v>#N/A</v>
      </c>
      <c r="C3526" s="132" t="e">
        <v>#N/A</v>
      </c>
      <c r="D3526" s="132" t="e">
        <v>#N/A</v>
      </c>
      <c r="E3526" s="132" t="e">
        <v>#N/A</v>
      </c>
      <c r="F3526" s="132" t="e">
        <v>#N/A</v>
      </c>
      <c r="G3526" s="132" t="e">
        <v>#N/A</v>
      </c>
      <c r="H3526" s="132" t="e">
        <v>#N/A</v>
      </c>
      <c r="I3526" s="132" t="e">
        <v>#N/A</v>
      </c>
      <c r="J3526" s="132" t="e">
        <v>#N/A</v>
      </c>
      <c r="K3526" s="132" t="e">
        <v>#N/A</v>
      </c>
      <c r="L3526" s="132" t="e">
        <v>#N/A</v>
      </c>
      <c r="M3526" s="132" t="e">
        <v>#N/A</v>
      </c>
      <c r="N3526" s="132" t="e">
        <v>#N/A</v>
      </c>
      <c r="R3526" s="132" t="e">
        <v>#N/A</v>
      </c>
      <c r="S3526" s="132" t="e">
        <v>#N/A</v>
      </c>
      <c r="T3526" s="132" t="e">
        <v>#N/A</v>
      </c>
      <c r="U3526" s="132" t="e">
        <v>#N/A</v>
      </c>
      <c r="V3526" s="132" t="e">
        <v>#N/A</v>
      </c>
      <c r="W3526" s="132" t="e">
        <v>#N/A</v>
      </c>
      <c r="X3526" s="132" t="e">
        <v>#N/A</v>
      </c>
      <c r="Y3526" s="132" t="e">
        <v>#N/A</v>
      </c>
      <c r="Z3526" s="132" t="e">
        <v>#N/A</v>
      </c>
      <c r="AA3526" s="132" t="e">
        <v>#N/A</v>
      </c>
      <c r="AB3526" s="132" t="e">
        <v>#N/A</v>
      </c>
      <c r="AC3526" s="132" t="e">
        <v>#N/A</v>
      </c>
      <c r="AD3526" s="132" t="e">
        <v>#N/A</v>
      </c>
      <c r="AE3526" s="132" t="e">
        <v>#N/A</v>
      </c>
      <c r="AF3526" s="132" t="e">
        <v>#N/A</v>
      </c>
    </row>
    <row r="3527" spans="1:32">
      <c r="A3527" s="129">
        <v>41649</v>
      </c>
      <c r="B3527" s="132">
        <v>284693</v>
      </c>
      <c r="C3527" s="132">
        <v>46282</v>
      </c>
      <c r="D3527" s="132">
        <v>158979</v>
      </c>
      <c r="E3527" s="132">
        <v>28197</v>
      </c>
      <c r="F3527" s="132">
        <v>42050</v>
      </c>
      <c r="G3527" s="132">
        <v>263598</v>
      </c>
      <c r="H3527" s="132">
        <v>11880</v>
      </c>
      <c r="I3527" s="132">
        <v>57085</v>
      </c>
      <c r="J3527" s="132">
        <v>14790</v>
      </c>
      <c r="K3527" s="132">
        <v>17900</v>
      </c>
      <c r="L3527" s="132">
        <v>2850</v>
      </c>
      <c r="M3527" s="132">
        <v>21095</v>
      </c>
      <c r="N3527" s="132">
        <v>284693</v>
      </c>
      <c r="R3527" s="132">
        <v>16000</v>
      </c>
      <c r="S3527" s="132" t="e">
        <v>#N/A</v>
      </c>
      <c r="T3527" s="132">
        <v>99800</v>
      </c>
      <c r="U3527" s="132">
        <v>35105</v>
      </c>
      <c r="V3527" s="132" t="e">
        <v>#N/A</v>
      </c>
      <c r="W3527" s="132" t="e">
        <v>#N/A</v>
      </c>
      <c r="X3527" s="132">
        <v>10270</v>
      </c>
      <c r="Y3527" s="132">
        <v>11550</v>
      </c>
      <c r="Z3527" s="132">
        <v>22668</v>
      </c>
      <c r="AA3527" s="132" t="e">
        <v>#N/A</v>
      </c>
      <c r="AB3527" s="132" t="e">
        <v>#N/A</v>
      </c>
      <c r="AC3527" s="132" t="e">
        <v>#N/A</v>
      </c>
      <c r="AD3527" s="132">
        <v>4000</v>
      </c>
      <c r="AE3527" s="132">
        <v>18700</v>
      </c>
      <c r="AF3527" s="132">
        <v>1500</v>
      </c>
    </row>
    <row r="3528" spans="1:32">
      <c r="A3528" s="129">
        <v>41652</v>
      </c>
      <c r="B3528" s="132" t="e">
        <v>#N/A</v>
      </c>
      <c r="C3528" s="132" t="e">
        <v>#N/A</v>
      </c>
      <c r="D3528" s="132" t="e">
        <v>#N/A</v>
      </c>
      <c r="E3528" s="132" t="e">
        <v>#N/A</v>
      </c>
      <c r="F3528" s="132" t="e">
        <v>#N/A</v>
      </c>
      <c r="G3528" s="132" t="e">
        <v>#N/A</v>
      </c>
      <c r="H3528" s="132" t="e">
        <v>#N/A</v>
      </c>
      <c r="I3528" s="132" t="e">
        <v>#N/A</v>
      </c>
      <c r="J3528" s="132" t="e">
        <v>#N/A</v>
      </c>
      <c r="K3528" s="132" t="e">
        <v>#N/A</v>
      </c>
      <c r="L3528" s="132" t="e">
        <v>#N/A</v>
      </c>
      <c r="M3528" s="132" t="e">
        <v>#N/A</v>
      </c>
      <c r="N3528" s="132" t="e">
        <v>#N/A</v>
      </c>
      <c r="R3528" s="132" t="e">
        <v>#N/A</v>
      </c>
      <c r="S3528" s="132" t="e">
        <v>#N/A</v>
      </c>
      <c r="T3528" s="132" t="e">
        <v>#N/A</v>
      </c>
      <c r="U3528" s="132" t="e">
        <v>#N/A</v>
      </c>
      <c r="V3528" s="132" t="e">
        <v>#N/A</v>
      </c>
      <c r="W3528" s="132" t="e">
        <v>#N/A</v>
      </c>
      <c r="X3528" s="132" t="e">
        <v>#N/A</v>
      </c>
      <c r="Y3528" s="132" t="e">
        <v>#N/A</v>
      </c>
      <c r="Z3528" s="132" t="e">
        <v>#N/A</v>
      </c>
      <c r="AA3528" s="132" t="e">
        <v>#N/A</v>
      </c>
      <c r="AB3528" s="132" t="e">
        <v>#N/A</v>
      </c>
      <c r="AC3528" s="132" t="e">
        <v>#N/A</v>
      </c>
      <c r="AD3528" s="132" t="e">
        <v>#N/A</v>
      </c>
      <c r="AE3528" s="132" t="e">
        <v>#N/A</v>
      </c>
      <c r="AF3528" s="132" t="e">
        <v>#N/A</v>
      </c>
    </row>
    <row r="3529" spans="1:32">
      <c r="A3529" s="129">
        <v>41653</v>
      </c>
      <c r="B3529" s="132" t="e">
        <v>#N/A</v>
      </c>
      <c r="C3529" s="132" t="e">
        <v>#N/A</v>
      </c>
      <c r="D3529" s="132" t="e">
        <v>#N/A</v>
      </c>
      <c r="E3529" s="132" t="e">
        <v>#N/A</v>
      </c>
      <c r="F3529" s="132" t="e">
        <v>#N/A</v>
      </c>
      <c r="G3529" s="132" t="e">
        <v>#N/A</v>
      </c>
      <c r="H3529" s="132" t="e">
        <v>#N/A</v>
      </c>
      <c r="I3529" s="132" t="e">
        <v>#N/A</v>
      </c>
      <c r="J3529" s="132" t="e">
        <v>#N/A</v>
      </c>
      <c r="K3529" s="132" t="e">
        <v>#N/A</v>
      </c>
      <c r="L3529" s="132" t="e">
        <v>#N/A</v>
      </c>
      <c r="M3529" s="132" t="e">
        <v>#N/A</v>
      </c>
      <c r="N3529" s="132" t="e">
        <v>#N/A</v>
      </c>
      <c r="R3529" s="132" t="e">
        <v>#N/A</v>
      </c>
      <c r="S3529" s="132" t="e">
        <v>#N/A</v>
      </c>
      <c r="T3529" s="132" t="e">
        <v>#N/A</v>
      </c>
      <c r="U3529" s="132" t="e">
        <v>#N/A</v>
      </c>
      <c r="V3529" s="132" t="e">
        <v>#N/A</v>
      </c>
      <c r="W3529" s="132" t="e">
        <v>#N/A</v>
      </c>
      <c r="X3529" s="132" t="e">
        <v>#N/A</v>
      </c>
      <c r="Y3529" s="132" t="e">
        <v>#N/A</v>
      </c>
      <c r="Z3529" s="132" t="e">
        <v>#N/A</v>
      </c>
      <c r="AA3529" s="132" t="e">
        <v>#N/A</v>
      </c>
      <c r="AB3529" s="132" t="e">
        <v>#N/A</v>
      </c>
      <c r="AC3529" s="132" t="e">
        <v>#N/A</v>
      </c>
      <c r="AD3529" s="132" t="e">
        <v>#N/A</v>
      </c>
      <c r="AE3529" s="132" t="e">
        <v>#N/A</v>
      </c>
      <c r="AF3529" s="132" t="e">
        <v>#N/A</v>
      </c>
    </row>
    <row r="3530" spans="1:32">
      <c r="A3530" s="129">
        <v>41654</v>
      </c>
      <c r="B3530" s="132">
        <v>467817</v>
      </c>
      <c r="C3530" s="132">
        <v>60095</v>
      </c>
      <c r="D3530" s="132">
        <v>219750</v>
      </c>
      <c r="E3530" s="132">
        <v>42077</v>
      </c>
      <c r="F3530" s="132">
        <v>52895</v>
      </c>
      <c r="G3530" s="132">
        <v>417007</v>
      </c>
      <c r="H3530" s="132">
        <v>21380</v>
      </c>
      <c r="I3530" s="132">
        <v>17930</v>
      </c>
      <c r="J3530" s="132">
        <v>29590</v>
      </c>
      <c r="K3530" s="132">
        <v>8900</v>
      </c>
      <c r="L3530" s="132">
        <v>5350</v>
      </c>
      <c r="M3530" s="132">
        <v>50810</v>
      </c>
      <c r="N3530" s="132">
        <v>467817</v>
      </c>
      <c r="R3530" s="132">
        <v>22400</v>
      </c>
      <c r="S3530" s="132" t="e">
        <v>#N/A</v>
      </c>
      <c r="T3530" s="132">
        <v>170300</v>
      </c>
      <c r="U3530" s="132">
        <v>68764</v>
      </c>
      <c r="V3530" s="132">
        <v>5000</v>
      </c>
      <c r="W3530" s="132" t="e">
        <v>#N/A</v>
      </c>
      <c r="X3530" s="132">
        <v>17750</v>
      </c>
      <c r="Y3530" s="132">
        <v>11550</v>
      </c>
      <c r="Z3530" s="132">
        <v>22668</v>
      </c>
      <c r="AA3530" s="132" t="e">
        <v>#N/A</v>
      </c>
      <c r="AB3530" s="132" t="e">
        <v>#N/A</v>
      </c>
      <c r="AC3530" s="132" t="e">
        <v>#N/A</v>
      </c>
      <c r="AD3530" s="132">
        <v>0.4</v>
      </c>
      <c r="AE3530" s="132">
        <v>18700</v>
      </c>
      <c r="AF3530" s="132">
        <v>1500</v>
      </c>
    </row>
    <row r="3531" spans="1:32">
      <c r="A3531" s="129">
        <v>41655</v>
      </c>
      <c r="B3531" s="132" t="e">
        <v>#N/A</v>
      </c>
      <c r="C3531" s="132" t="e">
        <v>#N/A</v>
      </c>
      <c r="D3531" s="132" t="e">
        <v>#N/A</v>
      </c>
      <c r="E3531" s="132" t="e">
        <v>#N/A</v>
      </c>
      <c r="F3531" s="132" t="e">
        <v>#N/A</v>
      </c>
      <c r="G3531" s="132" t="e">
        <v>#N/A</v>
      </c>
      <c r="H3531" s="132" t="e">
        <v>#N/A</v>
      </c>
      <c r="I3531" s="132" t="e">
        <v>#N/A</v>
      </c>
      <c r="J3531" s="132" t="e">
        <v>#N/A</v>
      </c>
      <c r="K3531" s="132" t="e">
        <v>#N/A</v>
      </c>
      <c r="L3531" s="132" t="e">
        <v>#N/A</v>
      </c>
      <c r="M3531" s="132" t="e">
        <v>#N/A</v>
      </c>
      <c r="N3531" s="132" t="e">
        <v>#N/A</v>
      </c>
      <c r="R3531" s="132" t="e">
        <v>#N/A</v>
      </c>
      <c r="S3531" s="132" t="e">
        <v>#N/A</v>
      </c>
      <c r="T3531" s="132" t="e">
        <v>#N/A</v>
      </c>
      <c r="U3531" s="132" t="e">
        <v>#N/A</v>
      </c>
      <c r="V3531" s="132" t="e">
        <v>#N/A</v>
      </c>
      <c r="W3531" s="132" t="e">
        <v>#N/A</v>
      </c>
      <c r="X3531" s="132" t="e">
        <v>#N/A</v>
      </c>
      <c r="Y3531" s="132" t="e">
        <v>#N/A</v>
      </c>
      <c r="Z3531" s="132" t="e">
        <v>#N/A</v>
      </c>
      <c r="AA3531" s="132" t="e">
        <v>#N/A</v>
      </c>
      <c r="AB3531" s="132" t="e">
        <v>#N/A</v>
      </c>
      <c r="AC3531" s="132" t="e">
        <v>#N/A</v>
      </c>
      <c r="AD3531" s="132" t="e">
        <v>#N/A</v>
      </c>
      <c r="AE3531" s="132" t="e">
        <v>#N/A</v>
      </c>
      <c r="AF3531" s="132" t="e">
        <v>#N/A</v>
      </c>
    </row>
    <row r="3532" spans="1:32">
      <c r="A3532" s="129">
        <v>41656</v>
      </c>
      <c r="B3532" s="132" t="e">
        <v>#N/A</v>
      </c>
      <c r="C3532" s="132" t="e">
        <v>#N/A</v>
      </c>
      <c r="D3532" s="132" t="e">
        <v>#N/A</v>
      </c>
      <c r="E3532" s="132" t="e">
        <v>#N/A</v>
      </c>
      <c r="F3532" s="132" t="e">
        <v>#N/A</v>
      </c>
      <c r="G3532" s="132" t="e">
        <v>#N/A</v>
      </c>
      <c r="H3532" s="132" t="e">
        <v>#N/A</v>
      </c>
      <c r="I3532" s="132" t="e">
        <v>#N/A</v>
      </c>
      <c r="J3532" s="132" t="e">
        <v>#N/A</v>
      </c>
      <c r="K3532" s="132" t="e">
        <v>#N/A</v>
      </c>
      <c r="L3532" s="132" t="e">
        <v>#N/A</v>
      </c>
      <c r="M3532" s="132" t="e">
        <v>#N/A</v>
      </c>
      <c r="N3532" s="132" t="e">
        <v>#N/A</v>
      </c>
      <c r="R3532" s="132" t="e">
        <v>#N/A</v>
      </c>
      <c r="S3532" s="132" t="e">
        <v>#N/A</v>
      </c>
      <c r="T3532" s="132" t="e">
        <v>#N/A</v>
      </c>
      <c r="U3532" s="132" t="e">
        <v>#N/A</v>
      </c>
      <c r="V3532" s="132" t="e">
        <v>#N/A</v>
      </c>
      <c r="W3532" s="132" t="e">
        <v>#N/A</v>
      </c>
      <c r="X3532" s="132" t="e">
        <v>#N/A</v>
      </c>
      <c r="Y3532" s="132" t="e">
        <v>#N/A</v>
      </c>
      <c r="Z3532" s="132" t="e">
        <v>#N/A</v>
      </c>
      <c r="AA3532" s="132" t="e">
        <v>#N/A</v>
      </c>
      <c r="AB3532" s="132" t="e">
        <v>#N/A</v>
      </c>
      <c r="AC3532" s="132" t="e">
        <v>#N/A</v>
      </c>
      <c r="AD3532" s="132" t="e">
        <v>#N/A</v>
      </c>
      <c r="AE3532" s="132" t="e">
        <v>#N/A</v>
      </c>
      <c r="AF3532" s="132" t="e">
        <v>#N/A</v>
      </c>
    </row>
    <row r="3533" spans="1:32">
      <c r="A3533" s="129">
        <v>41660</v>
      </c>
      <c r="B3533" s="132" t="e">
        <v>#N/A</v>
      </c>
      <c r="C3533" s="132" t="e">
        <v>#N/A</v>
      </c>
      <c r="D3533" s="132" t="e">
        <v>#N/A</v>
      </c>
      <c r="E3533" s="132" t="e">
        <v>#N/A</v>
      </c>
      <c r="F3533" s="132" t="e">
        <v>#N/A</v>
      </c>
      <c r="G3533" s="132" t="e">
        <v>#N/A</v>
      </c>
      <c r="H3533" s="132" t="e">
        <v>#N/A</v>
      </c>
      <c r="I3533" s="132" t="e">
        <v>#N/A</v>
      </c>
      <c r="J3533" s="132" t="e">
        <v>#N/A</v>
      </c>
      <c r="K3533" s="132" t="e">
        <v>#N/A</v>
      </c>
      <c r="L3533" s="132" t="e">
        <v>#N/A</v>
      </c>
      <c r="M3533" s="132" t="e">
        <v>#N/A</v>
      </c>
      <c r="N3533" s="132" t="e">
        <v>#N/A</v>
      </c>
      <c r="R3533" s="132" t="e">
        <v>#N/A</v>
      </c>
      <c r="S3533" s="132" t="e">
        <v>#N/A</v>
      </c>
      <c r="T3533" s="132" t="e">
        <v>#N/A</v>
      </c>
      <c r="U3533" s="132" t="e">
        <v>#N/A</v>
      </c>
      <c r="V3533" s="132" t="e">
        <v>#N/A</v>
      </c>
      <c r="W3533" s="132" t="e">
        <v>#N/A</v>
      </c>
      <c r="X3533" s="132" t="e">
        <v>#N/A</v>
      </c>
      <c r="Y3533" s="132" t="e">
        <v>#N/A</v>
      </c>
      <c r="Z3533" s="132" t="e">
        <v>#N/A</v>
      </c>
      <c r="AA3533" s="132" t="e">
        <v>#N/A</v>
      </c>
      <c r="AB3533" s="132" t="e">
        <v>#N/A</v>
      </c>
      <c r="AC3533" s="132" t="e">
        <v>#N/A</v>
      </c>
      <c r="AD3533" s="132" t="e">
        <v>#N/A</v>
      </c>
      <c r="AE3533" s="132" t="e">
        <v>#N/A</v>
      </c>
      <c r="AF3533" s="132" t="e">
        <v>#N/A</v>
      </c>
    </row>
    <row r="3534" spans="1:32">
      <c r="A3534" s="129">
        <v>41661</v>
      </c>
      <c r="B3534" s="132" t="e">
        <v>#N/A</v>
      </c>
      <c r="C3534" s="132" t="e">
        <v>#N/A</v>
      </c>
      <c r="D3534" s="132" t="e">
        <v>#N/A</v>
      </c>
      <c r="E3534" s="132" t="e">
        <v>#N/A</v>
      </c>
      <c r="F3534" s="132" t="e">
        <v>#N/A</v>
      </c>
      <c r="G3534" s="132" t="e">
        <v>#N/A</v>
      </c>
      <c r="H3534" s="132" t="e">
        <v>#N/A</v>
      </c>
      <c r="I3534" s="132" t="e">
        <v>#N/A</v>
      </c>
      <c r="J3534" s="132" t="e">
        <v>#N/A</v>
      </c>
      <c r="K3534" s="132" t="e">
        <v>#N/A</v>
      </c>
      <c r="L3534" s="132" t="e">
        <v>#N/A</v>
      </c>
      <c r="M3534" s="132" t="e">
        <v>#N/A</v>
      </c>
      <c r="N3534" s="132" t="e">
        <v>#N/A</v>
      </c>
      <c r="R3534" s="132" t="e">
        <v>#N/A</v>
      </c>
      <c r="S3534" s="132" t="e">
        <v>#N/A</v>
      </c>
      <c r="T3534" s="132" t="e">
        <v>#N/A</v>
      </c>
      <c r="U3534" s="132" t="e">
        <v>#N/A</v>
      </c>
      <c r="V3534" s="132" t="e">
        <v>#N/A</v>
      </c>
      <c r="W3534" s="132" t="e">
        <v>#N/A</v>
      </c>
      <c r="X3534" s="132" t="e">
        <v>#N/A</v>
      </c>
      <c r="Y3534" s="132" t="e">
        <v>#N/A</v>
      </c>
      <c r="Z3534" s="132" t="e">
        <v>#N/A</v>
      </c>
      <c r="AA3534" s="132" t="e">
        <v>#N/A</v>
      </c>
      <c r="AB3534" s="132" t="e">
        <v>#N/A</v>
      </c>
      <c r="AC3534" s="132" t="e">
        <v>#N/A</v>
      </c>
      <c r="AD3534" s="132" t="e">
        <v>#N/A</v>
      </c>
      <c r="AE3534" s="132" t="e">
        <v>#N/A</v>
      </c>
      <c r="AF3534" s="132" t="e">
        <v>#N/A</v>
      </c>
    </row>
    <row r="3535" spans="1:32">
      <c r="A3535" s="129">
        <v>41662</v>
      </c>
      <c r="B3535" s="132" t="e">
        <v>#N/A</v>
      </c>
      <c r="C3535" s="132" t="e">
        <v>#N/A</v>
      </c>
      <c r="D3535" s="132" t="e">
        <v>#N/A</v>
      </c>
      <c r="E3535" s="132" t="e">
        <v>#N/A</v>
      </c>
      <c r="F3535" s="132" t="e">
        <v>#N/A</v>
      </c>
      <c r="G3535" s="132" t="e">
        <v>#N/A</v>
      </c>
      <c r="H3535" s="132" t="e">
        <v>#N/A</v>
      </c>
      <c r="I3535" s="132" t="e">
        <v>#N/A</v>
      </c>
      <c r="J3535" s="132" t="e">
        <v>#N/A</v>
      </c>
      <c r="K3535" s="132" t="e">
        <v>#N/A</v>
      </c>
      <c r="L3535" s="132" t="e">
        <v>#N/A</v>
      </c>
      <c r="M3535" s="132" t="e">
        <v>#N/A</v>
      </c>
      <c r="N3535" s="132" t="e">
        <v>#N/A</v>
      </c>
      <c r="R3535" s="132" t="e">
        <v>#N/A</v>
      </c>
      <c r="S3535" s="132" t="e">
        <v>#N/A</v>
      </c>
      <c r="T3535" s="132" t="e">
        <v>#N/A</v>
      </c>
      <c r="U3535" s="132" t="e">
        <v>#N/A</v>
      </c>
      <c r="V3535" s="132" t="e">
        <v>#N/A</v>
      </c>
      <c r="W3535" s="132" t="e">
        <v>#N/A</v>
      </c>
      <c r="X3535" s="132" t="e">
        <v>#N/A</v>
      </c>
      <c r="Y3535" s="132" t="e">
        <v>#N/A</v>
      </c>
      <c r="Z3535" s="132" t="e">
        <v>#N/A</v>
      </c>
      <c r="AA3535" s="132" t="e">
        <v>#N/A</v>
      </c>
      <c r="AB3535" s="132" t="e">
        <v>#N/A</v>
      </c>
      <c r="AC3535" s="132" t="e">
        <v>#N/A</v>
      </c>
      <c r="AD3535" s="132" t="e">
        <v>#N/A</v>
      </c>
      <c r="AE3535" s="132" t="e">
        <v>#N/A</v>
      </c>
      <c r="AF3535" s="132" t="e">
        <v>#N/A</v>
      </c>
    </row>
    <row r="3536" spans="1:32">
      <c r="A3536" s="129">
        <v>41663</v>
      </c>
      <c r="B3536" s="132" t="e">
        <v>#N/A</v>
      </c>
      <c r="C3536" s="132" t="e">
        <v>#N/A</v>
      </c>
      <c r="D3536" s="132" t="e">
        <v>#N/A</v>
      </c>
      <c r="E3536" s="132" t="e">
        <v>#N/A</v>
      </c>
      <c r="F3536" s="132" t="e">
        <v>#N/A</v>
      </c>
      <c r="G3536" s="132" t="e">
        <v>#N/A</v>
      </c>
      <c r="H3536" s="132" t="e">
        <v>#N/A</v>
      </c>
      <c r="I3536" s="132" t="e">
        <v>#N/A</v>
      </c>
      <c r="J3536" s="132" t="e">
        <v>#N/A</v>
      </c>
      <c r="K3536" s="132" t="e">
        <v>#N/A</v>
      </c>
      <c r="L3536" s="132" t="e">
        <v>#N/A</v>
      </c>
      <c r="M3536" s="132" t="e">
        <v>#N/A</v>
      </c>
      <c r="N3536" s="132" t="e">
        <v>#N/A</v>
      </c>
      <c r="R3536" s="132" t="e">
        <v>#N/A</v>
      </c>
      <c r="S3536" s="132" t="e">
        <v>#N/A</v>
      </c>
      <c r="T3536" s="132" t="e">
        <v>#N/A</v>
      </c>
      <c r="U3536" s="132" t="e">
        <v>#N/A</v>
      </c>
      <c r="V3536" s="132" t="e">
        <v>#N/A</v>
      </c>
      <c r="W3536" s="132" t="e">
        <v>#N/A</v>
      </c>
      <c r="X3536" s="132" t="e">
        <v>#N/A</v>
      </c>
      <c r="Y3536" s="132" t="e">
        <v>#N/A</v>
      </c>
      <c r="Z3536" s="132" t="e">
        <v>#N/A</v>
      </c>
      <c r="AA3536" s="132" t="e">
        <v>#N/A</v>
      </c>
      <c r="AB3536" s="132" t="e">
        <v>#N/A</v>
      </c>
      <c r="AC3536" s="132" t="e">
        <v>#N/A</v>
      </c>
      <c r="AD3536" s="132" t="e">
        <v>#N/A</v>
      </c>
      <c r="AE3536" s="132" t="e">
        <v>#N/A</v>
      </c>
      <c r="AF3536" s="132" t="e">
        <v>#N/A</v>
      </c>
    </row>
    <row r="3537" spans="1:32">
      <c r="A3537" s="129">
        <v>41666</v>
      </c>
      <c r="B3537" s="132">
        <v>1017662</v>
      </c>
      <c r="C3537" s="132">
        <v>111265</v>
      </c>
      <c r="D3537" s="132">
        <v>433210</v>
      </c>
      <c r="E3537" s="132">
        <v>77647</v>
      </c>
      <c r="F3537" s="132">
        <v>214530</v>
      </c>
      <c r="G3537" s="132">
        <v>937222</v>
      </c>
      <c r="H3537" s="132">
        <v>29910</v>
      </c>
      <c r="I3537" s="132">
        <v>35730</v>
      </c>
      <c r="J3537" s="132">
        <v>48490</v>
      </c>
      <c r="K3537" s="132">
        <v>16630</v>
      </c>
      <c r="L3537" s="132">
        <v>5950</v>
      </c>
      <c r="M3537" s="132">
        <v>80440</v>
      </c>
      <c r="N3537" s="132">
        <v>1017662</v>
      </c>
      <c r="R3537" s="132">
        <v>108250</v>
      </c>
      <c r="S3537" s="132">
        <v>22800</v>
      </c>
      <c r="T3537" s="132">
        <v>287240</v>
      </c>
      <c r="U3537" s="132">
        <v>98284</v>
      </c>
      <c r="V3537" s="132">
        <v>5950</v>
      </c>
      <c r="W3537" s="132" t="e">
        <v>#N/A</v>
      </c>
      <c r="X3537" s="132">
        <v>46030</v>
      </c>
      <c r="Y3537" s="132">
        <v>26240</v>
      </c>
      <c r="Z3537" s="132">
        <v>22668</v>
      </c>
      <c r="AA3537" s="132">
        <v>8000</v>
      </c>
      <c r="AB3537" s="132" t="e">
        <v>#N/A</v>
      </c>
      <c r="AC3537" s="132" t="e">
        <v>#N/A</v>
      </c>
      <c r="AD3537" s="132">
        <v>4000</v>
      </c>
      <c r="AE3537" s="132">
        <v>18700</v>
      </c>
      <c r="AF3537" s="132">
        <v>1500</v>
      </c>
    </row>
    <row r="3538" spans="1:32">
      <c r="A3538" s="129">
        <v>41667</v>
      </c>
      <c r="B3538" s="132" t="e">
        <v>#N/A</v>
      </c>
      <c r="C3538" s="132" t="e">
        <v>#N/A</v>
      </c>
      <c r="D3538" s="132" t="e">
        <v>#N/A</v>
      </c>
      <c r="E3538" s="132" t="e">
        <v>#N/A</v>
      </c>
      <c r="F3538" s="132" t="e">
        <v>#N/A</v>
      </c>
      <c r="G3538" s="132" t="e">
        <v>#N/A</v>
      </c>
      <c r="H3538" s="132" t="e">
        <v>#N/A</v>
      </c>
      <c r="I3538" s="132" t="e">
        <v>#N/A</v>
      </c>
      <c r="J3538" s="132" t="e">
        <v>#N/A</v>
      </c>
      <c r="K3538" s="132" t="e">
        <v>#N/A</v>
      </c>
      <c r="L3538" s="132" t="e">
        <v>#N/A</v>
      </c>
      <c r="M3538" s="132" t="e">
        <v>#N/A</v>
      </c>
      <c r="N3538" s="132" t="e">
        <v>#N/A</v>
      </c>
      <c r="R3538" s="132" t="e">
        <v>#N/A</v>
      </c>
      <c r="S3538" s="132" t="e">
        <v>#N/A</v>
      </c>
      <c r="T3538" s="132" t="e">
        <v>#N/A</v>
      </c>
      <c r="U3538" s="132" t="e">
        <v>#N/A</v>
      </c>
      <c r="V3538" s="132" t="e">
        <v>#N/A</v>
      </c>
      <c r="W3538" s="132" t="e">
        <v>#N/A</v>
      </c>
      <c r="X3538" s="132" t="e">
        <v>#N/A</v>
      </c>
      <c r="Y3538" s="132" t="e">
        <v>#N/A</v>
      </c>
      <c r="Z3538" s="132" t="e">
        <v>#N/A</v>
      </c>
      <c r="AA3538" s="132" t="e">
        <v>#N/A</v>
      </c>
      <c r="AB3538" s="132" t="e">
        <v>#N/A</v>
      </c>
      <c r="AC3538" s="132" t="e">
        <v>#N/A</v>
      </c>
      <c r="AD3538" s="132" t="e">
        <v>#N/A</v>
      </c>
      <c r="AE3538" s="132" t="e">
        <v>#N/A</v>
      </c>
      <c r="AF3538" s="132" t="e">
        <v>#N/A</v>
      </c>
    </row>
    <row r="3539" spans="1:32">
      <c r="A3539" s="129">
        <v>41668</v>
      </c>
      <c r="B3539" s="132" t="e">
        <v>#N/A</v>
      </c>
      <c r="C3539" s="132" t="e">
        <v>#N/A</v>
      </c>
      <c r="D3539" s="132" t="e">
        <v>#N/A</v>
      </c>
      <c r="E3539" s="132" t="e">
        <v>#N/A</v>
      </c>
      <c r="F3539" s="132" t="e">
        <v>#N/A</v>
      </c>
      <c r="G3539" s="132" t="e">
        <v>#N/A</v>
      </c>
      <c r="H3539" s="132" t="e">
        <v>#N/A</v>
      </c>
      <c r="I3539" s="132" t="e">
        <v>#N/A</v>
      </c>
      <c r="J3539" s="132" t="e">
        <v>#N/A</v>
      </c>
      <c r="K3539" s="132" t="e">
        <v>#N/A</v>
      </c>
      <c r="L3539" s="132" t="e">
        <v>#N/A</v>
      </c>
      <c r="M3539" s="132" t="e">
        <v>#N/A</v>
      </c>
      <c r="N3539" s="132" t="e">
        <v>#N/A</v>
      </c>
      <c r="R3539" s="132" t="e">
        <v>#N/A</v>
      </c>
      <c r="S3539" s="132" t="e">
        <v>#N/A</v>
      </c>
      <c r="T3539" s="132" t="e">
        <v>#N/A</v>
      </c>
      <c r="U3539" s="132" t="e">
        <v>#N/A</v>
      </c>
      <c r="V3539" s="132" t="e">
        <v>#N/A</v>
      </c>
      <c r="W3539" s="132" t="e">
        <v>#N/A</v>
      </c>
      <c r="X3539" s="132" t="e">
        <v>#N/A</v>
      </c>
      <c r="Y3539" s="132" t="e">
        <v>#N/A</v>
      </c>
      <c r="Z3539" s="132" t="e">
        <v>#N/A</v>
      </c>
      <c r="AA3539" s="132" t="e">
        <v>#N/A</v>
      </c>
      <c r="AB3539" s="132" t="e">
        <v>#N/A</v>
      </c>
      <c r="AC3539" s="132" t="e">
        <v>#N/A</v>
      </c>
      <c r="AD3539" s="132" t="e">
        <v>#N/A</v>
      </c>
      <c r="AE3539" s="132" t="e">
        <v>#N/A</v>
      </c>
      <c r="AF3539" s="132" t="e">
        <v>#N/A</v>
      </c>
    </row>
    <row r="3540" spans="1:32">
      <c r="A3540" s="129">
        <v>41669</v>
      </c>
      <c r="B3540" s="132" t="e">
        <v>#N/A</v>
      </c>
      <c r="C3540" s="132" t="e">
        <v>#N/A</v>
      </c>
      <c r="D3540" s="132" t="e">
        <v>#N/A</v>
      </c>
      <c r="E3540" s="132" t="e">
        <v>#N/A</v>
      </c>
      <c r="F3540" s="132" t="e">
        <v>#N/A</v>
      </c>
      <c r="G3540" s="132" t="e">
        <v>#N/A</v>
      </c>
      <c r="H3540" s="132" t="e">
        <v>#N/A</v>
      </c>
      <c r="I3540" s="132" t="e">
        <v>#N/A</v>
      </c>
      <c r="J3540" s="132" t="e">
        <v>#N/A</v>
      </c>
      <c r="K3540" s="132" t="e">
        <v>#N/A</v>
      </c>
      <c r="L3540" s="132" t="e">
        <v>#N/A</v>
      </c>
      <c r="M3540" s="132" t="e">
        <v>#N/A</v>
      </c>
      <c r="N3540" s="132" t="e">
        <v>#N/A</v>
      </c>
      <c r="R3540" s="132" t="e">
        <v>#N/A</v>
      </c>
      <c r="S3540" s="132" t="e">
        <v>#N/A</v>
      </c>
      <c r="T3540" s="132" t="e">
        <v>#N/A</v>
      </c>
      <c r="U3540" s="132" t="e">
        <v>#N/A</v>
      </c>
      <c r="V3540" s="132" t="e">
        <v>#N/A</v>
      </c>
      <c r="W3540" s="132" t="e">
        <v>#N/A</v>
      </c>
      <c r="X3540" s="132" t="e">
        <v>#N/A</v>
      </c>
      <c r="Y3540" s="132" t="e">
        <v>#N/A</v>
      </c>
      <c r="Z3540" s="132" t="e">
        <v>#N/A</v>
      </c>
      <c r="AA3540" s="132" t="e">
        <v>#N/A</v>
      </c>
      <c r="AB3540" s="132" t="e">
        <v>#N/A</v>
      </c>
      <c r="AC3540" s="132" t="e">
        <v>#N/A</v>
      </c>
      <c r="AD3540" s="132" t="e">
        <v>#N/A</v>
      </c>
      <c r="AE3540" s="132" t="e">
        <v>#N/A</v>
      </c>
      <c r="AF3540" s="132" t="e">
        <v>#N/A</v>
      </c>
    </row>
    <row r="3541" spans="1:32">
      <c r="A3541" s="129">
        <v>41670</v>
      </c>
      <c r="B3541" s="132">
        <v>1269266</v>
      </c>
      <c r="C3541" s="132" t="e">
        <v>#N/A</v>
      </c>
      <c r="D3541" s="132" t="e">
        <v>#N/A</v>
      </c>
      <c r="E3541" s="132" t="e">
        <v>#N/A</v>
      </c>
      <c r="F3541" s="132" t="e">
        <v>#N/A</v>
      </c>
      <c r="G3541" s="132" t="e">
        <v>#N/A</v>
      </c>
      <c r="H3541" s="132" t="e">
        <v>#N/A</v>
      </c>
      <c r="I3541" s="132" t="e">
        <v>#N/A</v>
      </c>
      <c r="J3541" s="132" t="e">
        <v>#N/A</v>
      </c>
      <c r="K3541" s="132" t="e">
        <v>#N/A</v>
      </c>
      <c r="L3541" s="132" t="e">
        <v>#N/A</v>
      </c>
      <c r="M3541" s="132" t="e">
        <v>#N/A</v>
      </c>
      <c r="N3541" s="132">
        <v>1269266</v>
      </c>
      <c r="R3541" s="132" t="e">
        <v>#N/A</v>
      </c>
      <c r="S3541" s="132" t="e">
        <v>#N/A</v>
      </c>
      <c r="T3541" s="132" t="e">
        <v>#N/A</v>
      </c>
      <c r="U3541" s="132" t="e">
        <v>#N/A</v>
      </c>
      <c r="V3541" s="132" t="e">
        <v>#N/A</v>
      </c>
      <c r="W3541" s="132" t="e">
        <v>#N/A</v>
      </c>
      <c r="X3541" s="132" t="e">
        <v>#N/A</v>
      </c>
      <c r="Y3541" s="132" t="e">
        <v>#N/A</v>
      </c>
      <c r="Z3541" s="132" t="e">
        <v>#N/A</v>
      </c>
      <c r="AA3541" s="132" t="e">
        <v>#N/A</v>
      </c>
      <c r="AB3541" s="132" t="e">
        <v>#N/A</v>
      </c>
      <c r="AC3541" s="132" t="e">
        <v>#N/A</v>
      </c>
      <c r="AD3541" s="132" t="e">
        <v>#N/A</v>
      </c>
      <c r="AE3541" s="132" t="e">
        <v>#N/A</v>
      </c>
      <c r="AF3541" s="132" t="e">
        <v>#N/A</v>
      </c>
    </row>
    <row r="3542" spans="1:32">
      <c r="A3542" s="129">
        <v>41673</v>
      </c>
      <c r="B3542" s="132" t="e">
        <v>#N/A</v>
      </c>
      <c r="C3542" s="132">
        <v>136960</v>
      </c>
      <c r="D3542" s="132">
        <v>529235</v>
      </c>
      <c r="E3542" s="132">
        <v>103268</v>
      </c>
      <c r="F3542" s="132">
        <v>238080</v>
      </c>
      <c r="G3542" s="132">
        <v>1146486</v>
      </c>
      <c r="H3542" s="132">
        <v>51825</v>
      </c>
      <c r="I3542" s="132">
        <v>47850</v>
      </c>
      <c r="J3542" s="132">
        <v>63325</v>
      </c>
      <c r="K3542" s="132">
        <v>23730</v>
      </c>
      <c r="L3542" s="132">
        <v>6680</v>
      </c>
      <c r="M3542" s="132">
        <v>122780</v>
      </c>
      <c r="N3542" s="132" t="e">
        <v>#N/A</v>
      </c>
      <c r="R3542" s="132">
        <v>108250</v>
      </c>
      <c r="S3542" s="132">
        <v>55300</v>
      </c>
      <c r="T3542" s="132">
        <v>327250</v>
      </c>
      <c r="U3542" s="132">
        <v>138204</v>
      </c>
      <c r="V3542" s="132">
        <v>5950</v>
      </c>
      <c r="W3542" s="132" t="e">
        <v>#N/A</v>
      </c>
      <c r="X3542" s="132">
        <v>57430</v>
      </c>
      <c r="Y3542" s="132">
        <v>39550</v>
      </c>
      <c r="Z3542" s="132">
        <v>23588</v>
      </c>
      <c r="AA3542" s="132">
        <v>24400</v>
      </c>
      <c r="AB3542" s="132" t="e">
        <v>#N/A</v>
      </c>
      <c r="AC3542" s="132" t="e">
        <v>#N/A</v>
      </c>
      <c r="AD3542" s="132">
        <v>8768</v>
      </c>
      <c r="AE3542" s="132">
        <v>18700</v>
      </c>
      <c r="AF3542" s="132">
        <v>9950</v>
      </c>
    </row>
    <row r="3543" spans="1:32">
      <c r="A3543" s="129">
        <v>41674</v>
      </c>
      <c r="B3543" s="132" t="e">
        <v>#N/A</v>
      </c>
      <c r="C3543" s="132" t="e">
        <v>#N/A</v>
      </c>
      <c r="D3543" s="132" t="e">
        <v>#N/A</v>
      </c>
      <c r="E3543" s="132" t="e">
        <v>#N/A</v>
      </c>
      <c r="F3543" s="132" t="e">
        <v>#N/A</v>
      </c>
      <c r="G3543" s="132" t="e">
        <v>#N/A</v>
      </c>
      <c r="H3543" s="132" t="e">
        <v>#N/A</v>
      </c>
      <c r="I3543" s="132" t="e">
        <v>#N/A</v>
      </c>
      <c r="J3543" s="132" t="e">
        <v>#N/A</v>
      </c>
      <c r="K3543" s="132" t="e">
        <v>#N/A</v>
      </c>
      <c r="L3543" s="132" t="e">
        <v>#N/A</v>
      </c>
      <c r="M3543" s="132" t="e">
        <v>#N/A</v>
      </c>
      <c r="N3543" s="132" t="e">
        <v>#N/A</v>
      </c>
      <c r="R3543" s="132" t="e">
        <v>#N/A</v>
      </c>
      <c r="S3543" s="132" t="e">
        <v>#N/A</v>
      </c>
      <c r="T3543" s="132" t="e">
        <v>#N/A</v>
      </c>
      <c r="U3543" s="132" t="e">
        <v>#N/A</v>
      </c>
      <c r="V3543" s="132" t="e">
        <v>#N/A</v>
      </c>
      <c r="W3543" s="132" t="e">
        <v>#N/A</v>
      </c>
      <c r="X3543" s="132" t="e">
        <v>#N/A</v>
      </c>
      <c r="Y3543" s="132" t="e">
        <v>#N/A</v>
      </c>
      <c r="Z3543" s="132" t="e">
        <v>#N/A</v>
      </c>
      <c r="AA3543" s="132" t="e">
        <v>#N/A</v>
      </c>
      <c r="AB3543" s="132" t="e">
        <v>#N/A</v>
      </c>
      <c r="AC3543" s="132" t="e">
        <v>#N/A</v>
      </c>
      <c r="AD3543" s="132" t="e">
        <v>#N/A</v>
      </c>
      <c r="AE3543" s="132" t="e">
        <v>#N/A</v>
      </c>
      <c r="AF3543" s="132" t="e">
        <v>#N/A</v>
      </c>
    </row>
    <row r="3544" spans="1:32">
      <c r="A3544" s="129">
        <v>41675</v>
      </c>
      <c r="B3544" s="132" t="e">
        <v>#N/A</v>
      </c>
      <c r="C3544" s="132" t="e">
        <v>#N/A</v>
      </c>
      <c r="D3544" s="132" t="e">
        <v>#N/A</v>
      </c>
      <c r="E3544" s="132" t="e">
        <v>#N/A</v>
      </c>
      <c r="F3544" s="132" t="e">
        <v>#N/A</v>
      </c>
      <c r="G3544" s="132" t="e">
        <v>#N/A</v>
      </c>
      <c r="H3544" s="132" t="e">
        <v>#N/A</v>
      </c>
      <c r="I3544" s="132" t="e">
        <v>#N/A</v>
      </c>
      <c r="J3544" s="132" t="e">
        <v>#N/A</v>
      </c>
      <c r="K3544" s="132" t="e">
        <v>#N/A</v>
      </c>
      <c r="L3544" s="132" t="e">
        <v>#N/A</v>
      </c>
      <c r="M3544" s="132" t="e">
        <v>#N/A</v>
      </c>
      <c r="N3544" s="132" t="e">
        <v>#N/A</v>
      </c>
      <c r="R3544" s="132" t="e">
        <v>#N/A</v>
      </c>
      <c r="S3544" s="132" t="e">
        <v>#N/A</v>
      </c>
      <c r="T3544" s="132" t="e">
        <v>#N/A</v>
      </c>
      <c r="U3544" s="132" t="e">
        <v>#N/A</v>
      </c>
      <c r="V3544" s="132" t="e">
        <v>#N/A</v>
      </c>
      <c r="W3544" s="132" t="e">
        <v>#N/A</v>
      </c>
      <c r="X3544" s="132" t="e">
        <v>#N/A</v>
      </c>
      <c r="Y3544" s="132" t="e">
        <v>#N/A</v>
      </c>
      <c r="Z3544" s="132" t="e">
        <v>#N/A</v>
      </c>
      <c r="AA3544" s="132" t="e">
        <v>#N/A</v>
      </c>
      <c r="AB3544" s="132" t="e">
        <v>#N/A</v>
      </c>
      <c r="AC3544" s="132" t="e">
        <v>#N/A</v>
      </c>
      <c r="AD3544" s="132" t="e">
        <v>#N/A</v>
      </c>
      <c r="AE3544" s="132" t="e">
        <v>#N/A</v>
      </c>
      <c r="AF3544" s="132" t="e">
        <v>#N/A</v>
      </c>
    </row>
    <row r="3545" spans="1:32">
      <c r="A3545" s="129">
        <v>41676</v>
      </c>
      <c r="B3545" s="132" t="e">
        <v>#N/A</v>
      </c>
      <c r="C3545" s="132" t="e">
        <v>#N/A</v>
      </c>
      <c r="D3545" s="132" t="e">
        <v>#N/A</v>
      </c>
      <c r="E3545" s="132" t="e">
        <v>#N/A</v>
      </c>
      <c r="F3545" s="132" t="e">
        <v>#N/A</v>
      </c>
      <c r="G3545" s="132" t="e">
        <v>#N/A</v>
      </c>
      <c r="H3545" s="132" t="e">
        <v>#N/A</v>
      </c>
      <c r="I3545" s="132" t="e">
        <v>#N/A</v>
      </c>
      <c r="J3545" s="132" t="e">
        <v>#N/A</v>
      </c>
      <c r="K3545" s="132" t="e">
        <v>#N/A</v>
      </c>
      <c r="L3545" s="132" t="e">
        <v>#N/A</v>
      </c>
      <c r="M3545" s="132" t="e">
        <v>#N/A</v>
      </c>
      <c r="N3545" s="132" t="e">
        <v>#N/A</v>
      </c>
      <c r="R3545" s="132" t="e">
        <v>#N/A</v>
      </c>
      <c r="S3545" s="132" t="e">
        <v>#N/A</v>
      </c>
      <c r="T3545" s="132" t="e">
        <v>#N/A</v>
      </c>
      <c r="U3545" s="132" t="e">
        <v>#N/A</v>
      </c>
      <c r="V3545" s="132" t="e">
        <v>#N/A</v>
      </c>
      <c r="W3545" s="132" t="e">
        <v>#N/A</v>
      </c>
      <c r="X3545" s="132" t="e">
        <v>#N/A</v>
      </c>
      <c r="Y3545" s="132" t="e">
        <v>#N/A</v>
      </c>
      <c r="Z3545" s="132" t="e">
        <v>#N/A</v>
      </c>
      <c r="AA3545" s="132" t="e">
        <v>#N/A</v>
      </c>
      <c r="AB3545" s="132" t="e">
        <v>#N/A</v>
      </c>
      <c r="AC3545" s="132" t="e">
        <v>#N/A</v>
      </c>
      <c r="AD3545" s="132" t="e">
        <v>#N/A</v>
      </c>
      <c r="AE3545" s="132" t="e">
        <v>#N/A</v>
      </c>
      <c r="AF3545" s="132" t="e">
        <v>#N/A</v>
      </c>
    </row>
    <row r="3546" spans="1:32">
      <c r="A3546" s="129">
        <v>41677</v>
      </c>
      <c r="B3546" s="132" t="e">
        <v>#N/A</v>
      </c>
      <c r="C3546" s="132" t="e">
        <v>#N/A</v>
      </c>
      <c r="D3546" s="132" t="e">
        <v>#N/A</v>
      </c>
      <c r="E3546" s="132" t="e">
        <v>#N/A</v>
      </c>
      <c r="F3546" s="132" t="e">
        <v>#N/A</v>
      </c>
      <c r="G3546" s="132" t="e">
        <v>#N/A</v>
      </c>
      <c r="H3546" s="132" t="e">
        <v>#N/A</v>
      </c>
      <c r="I3546" s="132" t="e">
        <v>#N/A</v>
      </c>
      <c r="J3546" s="132" t="e">
        <v>#N/A</v>
      </c>
      <c r="K3546" s="132" t="e">
        <v>#N/A</v>
      </c>
      <c r="L3546" s="132" t="e">
        <v>#N/A</v>
      </c>
      <c r="M3546" s="132" t="e">
        <v>#N/A</v>
      </c>
      <c r="N3546" s="132" t="e">
        <v>#N/A</v>
      </c>
      <c r="R3546" s="132" t="e">
        <v>#N/A</v>
      </c>
      <c r="S3546" s="132" t="e">
        <v>#N/A</v>
      </c>
      <c r="T3546" s="132" t="e">
        <v>#N/A</v>
      </c>
      <c r="U3546" s="132" t="e">
        <v>#N/A</v>
      </c>
      <c r="V3546" s="132" t="e">
        <v>#N/A</v>
      </c>
      <c r="W3546" s="132" t="e">
        <v>#N/A</v>
      </c>
      <c r="X3546" s="132" t="e">
        <v>#N/A</v>
      </c>
      <c r="Y3546" s="132" t="e">
        <v>#N/A</v>
      </c>
      <c r="Z3546" s="132" t="e">
        <v>#N/A</v>
      </c>
      <c r="AA3546" s="132" t="e">
        <v>#N/A</v>
      </c>
      <c r="AB3546" s="132" t="e">
        <v>#N/A</v>
      </c>
      <c r="AC3546" s="132" t="e">
        <v>#N/A</v>
      </c>
      <c r="AD3546" s="132" t="e">
        <v>#N/A</v>
      </c>
      <c r="AE3546" s="132" t="e">
        <v>#N/A</v>
      </c>
      <c r="AF3546" s="132" t="e">
        <v>#N/A</v>
      </c>
    </row>
    <row r="3547" spans="1:32">
      <c r="A3547" s="129">
        <v>41680</v>
      </c>
      <c r="B3547" s="132">
        <v>308485</v>
      </c>
      <c r="C3547" s="132">
        <v>47510</v>
      </c>
      <c r="D3547" s="132">
        <v>139975</v>
      </c>
      <c r="E3547" s="132">
        <v>20870</v>
      </c>
      <c r="F3547" s="132">
        <v>31070</v>
      </c>
      <c r="G3547" s="132">
        <v>274985</v>
      </c>
      <c r="H3547" s="132">
        <v>6750</v>
      </c>
      <c r="I3547" s="132">
        <v>20070</v>
      </c>
      <c r="J3547" s="132">
        <v>5050</v>
      </c>
      <c r="K3547" s="132">
        <v>2350</v>
      </c>
      <c r="L3547" s="132" t="e">
        <v>#N/A</v>
      </c>
      <c r="M3547" s="132">
        <v>33500</v>
      </c>
      <c r="N3547" s="132">
        <v>308485</v>
      </c>
      <c r="R3547" s="132">
        <v>30140</v>
      </c>
      <c r="S3547" s="132">
        <v>38000</v>
      </c>
      <c r="T3547" s="132">
        <v>59540</v>
      </c>
      <c r="U3547" s="132">
        <v>37295</v>
      </c>
      <c r="V3547" s="132">
        <v>8750</v>
      </c>
      <c r="W3547" s="132" t="e">
        <v>#N/A</v>
      </c>
      <c r="X3547" s="132">
        <v>2850</v>
      </c>
      <c r="Y3547" s="132">
        <v>9000</v>
      </c>
      <c r="Z3547" s="132">
        <v>10850</v>
      </c>
      <c r="AA3547" s="132">
        <v>8400</v>
      </c>
      <c r="AB3547" s="132">
        <v>6700</v>
      </c>
      <c r="AC3547" s="132" t="e">
        <v>#N/A</v>
      </c>
      <c r="AD3547" s="132" t="e">
        <v>#N/A</v>
      </c>
      <c r="AE3547" s="132">
        <v>9905</v>
      </c>
      <c r="AF3547" s="132" t="e">
        <v>#N/A</v>
      </c>
    </row>
    <row r="3548" spans="1:32">
      <c r="A3548" s="129">
        <v>41681</v>
      </c>
      <c r="B3548" s="132" t="e">
        <v>#N/A</v>
      </c>
      <c r="C3548" s="132" t="e">
        <v>#N/A</v>
      </c>
      <c r="D3548" s="132" t="e">
        <v>#N/A</v>
      </c>
      <c r="E3548" s="132" t="e">
        <v>#N/A</v>
      </c>
      <c r="F3548" s="132" t="e">
        <v>#N/A</v>
      </c>
      <c r="G3548" s="132" t="e">
        <v>#N/A</v>
      </c>
      <c r="H3548" s="132" t="e">
        <v>#N/A</v>
      </c>
      <c r="I3548" s="132" t="e">
        <v>#N/A</v>
      </c>
      <c r="J3548" s="132" t="e">
        <v>#N/A</v>
      </c>
      <c r="K3548" s="132" t="e">
        <v>#N/A</v>
      </c>
      <c r="L3548" s="132" t="e">
        <v>#N/A</v>
      </c>
      <c r="M3548" s="132" t="e">
        <v>#N/A</v>
      </c>
      <c r="N3548" s="132" t="e">
        <v>#N/A</v>
      </c>
      <c r="R3548" s="132" t="e">
        <v>#N/A</v>
      </c>
      <c r="S3548" s="132" t="e">
        <v>#N/A</v>
      </c>
      <c r="T3548" s="132" t="e">
        <v>#N/A</v>
      </c>
      <c r="U3548" s="132" t="e">
        <v>#N/A</v>
      </c>
      <c r="V3548" s="132" t="e">
        <v>#N/A</v>
      </c>
      <c r="W3548" s="132" t="e">
        <v>#N/A</v>
      </c>
      <c r="X3548" s="132" t="e">
        <v>#N/A</v>
      </c>
      <c r="Y3548" s="132" t="e">
        <v>#N/A</v>
      </c>
      <c r="Z3548" s="132" t="e">
        <v>#N/A</v>
      </c>
      <c r="AA3548" s="132" t="e">
        <v>#N/A</v>
      </c>
      <c r="AB3548" s="132" t="e">
        <v>#N/A</v>
      </c>
      <c r="AC3548" s="132" t="e">
        <v>#N/A</v>
      </c>
      <c r="AD3548" s="132" t="e">
        <v>#N/A</v>
      </c>
      <c r="AE3548" s="132" t="e">
        <v>#N/A</v>
      </c>
      <c r="AF3548" s="132" t="e">
        <v>#N/A</v>
      </c>
    </row>
    <row r="3549" spans="1:32">
      <c r="A3549" s="129">
        <v>41682</v>
      </c>
      <c r="B3549" s="132" t="e">
        <v>#N/A</v>
      </c>
      <c r="C3549" s="132" t="e">
        <v>#N/A</v>
      </c>
      <c r="D3549" s="132" t="e">
        <v>#N/A</v>
      </c>
      <c r="E3549" s="132" t="e">
        <v>#N/A</v>
      </c>
      <c r="F3549" s="132" t="e">
        <v>#N/A</v>
      </c>
      <c r="G3549" s="132" t="e">
        <v>#N/A</v>
      </c>
      <c r="H3549" s="132" t="e">
        <v>#N/A</v>
      </c>
      <c r="I3549" s="132" t="e">
        <v>#N/A</v>
      </c>
      <c r="J3549" s="132" t="e">
        <v>#N/A</v>
      </c>
      <c r="K3549" s="132" t="e">
        <v>#N/A</v>
      </c>
      <c r="L3549" s="132" t="e">
        <v>#N/A</v>
      </c>
      <c r="M3549" s="132" t="e">
        <v>#N/A</v>
      </c>
      <c r="N3549" s="132" t="e">
        <v>#N/A</v>
      </c>
      <c r="R3549" s="132" t="e">
        <v>#N/A</v>
      </c>
      <c r="S3549" s="132" t="e">
        <v>#N/A</v>
      </c>
      <c r="T3549" s="132" t="e">
        <v>#N/A</v>
      </c>
      <c r="U3549" s="132" t="e">
        <v>#N/A</v>
      </c>
      <c r="V3549" s="132" t="e">
        <v>#N/A</v>
      </c>
      <c r="W3549" s="132" t="e">
        <v>#N/A</v>
      </c>
      <c r="X3549" s="132" t="e">
        <v>#N/A</v>
      </c>
      <c r="Y3549" s="132" t="e">
        <v>#N/A</v>
      </c>
      <c r="Z3549" s="132" t="e">
        <v>#N/A</v>
      </c>
      <c r="AA3549" s="132" t="e">
        <v>#N/A</v>
      </c>
      <c r="AB3549" s="132" t="e">
        <v>#N/A</v>
      </c>
      <c r="AC3549" s="132" t="e">
        <v>#N/A</v>
      </c>
      <c r="AD3549" s="132" t="e">
        <v>#N/A</v>
      </c>
      <c r="AE3549" s="132" t="e">
        <v>#N/A</v>
      </c>
      <c r="AF3549" s="132" t="e">
        <v>#N/A</v>
      </c>
    </row>
    <row r="3550" spans="1:32">
      <c r="A3550" s="129">
        <v>41683</v>
      </c>
      <c r="B3550" s="132" t="e">
        <v>#N/A</v>
      </c>
      <c r="C3550" s="132" t="e">
        <v>#N/A</v>
      </c>
      <c r="D3550" s="132" t="e">
        <v>#N/A</v>
      </c>
      <c r="E3550" s="132" t="e">
        <v>#N/A</v>
      </c>
      <c r="F3550" s="132" t="e">
        <v>#N/A</v>
      </c>
      <c r="G3550" s="132" t="e">
        <v>#N/A</v>
      </c>
      <c r="H3550" s="132" t="e">
        <v>#N/A</v>
      </c>
      <c r="I3550" s="132" t="e">
        <v>#N/A</v>
      </c>
      <c r="J3550" s="132" t="e">
        <v>#N/A</v>
      </c>
      <c r="K3550" s="132" t="e">
        <v>#N/A</v>
      </c>
      <c r="L3550" s="132" t="e">
        <v>#N/A</v>
      </c>
      <c r="M3550" s="132" t="e">
        <v>#N/A</v>
      </c>
      <c r="N3550" s="132" t="e">
        <v>#N/A</v>
      </c>
      <c r="R3550" s="132" t="e">
        <v>#N/A</v>
      </c>
      <c r="S3550" s="132" t="e">
        <v>#N/A</v>
      </c>
      <c r="T3550" s="132" t="e">
        <v>#N/A</v>
      </c>
      <c r="U3550" s="132" t="e">
        <v>#N/A</v>
      </c>
      <c r="V3550" s="132" t="e">
        <v>#N/A</v>
      </c>
      <c r="W3550" s="132" t="e">
        <v>#N/A</v>
      </c>
      <c r="X3550" s="132" t="e">
        <v>#N/A</v>
      </c>
      <c r="Y3550" s="132" t="e">
        <v>#N/A</v>
      </c>
      <c r="Z3550" s="132" t="e">
        <v>#N/A</v>
      </c>
      <c r="AA3550" s="132" t="e">
        <v>#N/A</v>
      </c>
      <c r="AB3550" s="132" t="e">
        <v>#N/A</v>
      </c>
      <c r="AC3550" s="132" t="e">
        <v>#N/A</v>
      </c>
      <c r="AD3550" s="132" t="e">
        <v>#N/A</v>
      </c>
      <c r="AE3550" s="132" t="e">
        <v>#N/A</v>
      </c>
      <c r="AF3550" s="132" t="e">
        <v>#N/A</v>
      </c>
    </row>
    <row r="3551" spans="1:32">
      <c r="A3551" s="129">
        <v>41684</v>
      </c>
      <c r="B3551" s="132" t="e">
        <v>#N/A</v>
      </c>
      <c r="C3551" s="132" t="e">
        <v>#N/A</v>
      </c>
      <c r="D3551" s="132" t="e">
        <v>#N/A</v>
      </c>
      <c r="E3551" s="132" t="e">
        <v>#N/A</v>
      </c>
      <c r="F3551" s="132" t="e">
        <v>#N/A</v>
      </c>
      <c r="G3551" s="132" t="e">
        <v>#N/A</v>
      </c>
      <c r="H3551" s="132" t="e">
        <v>#N/A</v>
      </c>
      <c r="I3551" s="132" t="e">
        <v>#N/A</v>
      </c>
      <c r="J3551" s="132" t="e">
        <v>#N/A</v>
      </c>
      <c r="K3551" s="132" t="e">
        <v>#N/A</v>
      </c>
      <c r="L3551" s="132" t="e">
        <v>#N/A</v>
      </c>
      <c r="M3551" s="132" t="e">
        <v>#N/A</v>
      </c>
      <c r="N3551" s="132" t="e">
        <v>#N/A</v>
      </c>
      <c r="R3551" s="132" t="e">
        <v>#N/A</v>
      </c>
      <c r="S3551" s="132" t="e">
        <v>#N/A</v>
      </c>
      <c r="T3551" s="132" t="e">
        <v>#N/A</v>
      </c>
      <c r="U3551" s="132" t="e">
        <v>#N/A</v>
      </c>
      <c r="V3551" s="132" t="e">
        <v>#N/A</v>
      </c>
      <c r="W3551" s="132" t="e">
        <v>#N/A</v>
      </c>
      <c r="X3551" s="132" t="e">
        <v>#N/A</v>
      </c>
      <c r="Y3551" s="132" t="e">
        <v>#N/A</v>
      </c>
      <c r="Z3551" s="132" t="e">
        <v>#N/A</v>
      </c>
      <c r="AA3551" s="132" t="e">
        <v>#N/A</v>
      </c>
      <c r="AB3551" s="132" t="e">
        <v>#N/A</v>
      </c>
      <c r="AC3551" s="132" t="e">
        <v>#N/A</v>
      </c>
      <c r="AD3551" s="132" t="e">
        <v>#N/A</v>
      </c>
      <c r="AE3551" s="132" t="e">
        <v>#N/A</v>
      </c>
      <c r="AF3551" s="132" t="e">
        <v>#N/A</v>
      </c>
    </row>
    <row r="3552" spans="1:32">
      <c r="A3552" s="129">
        <v>41688</v>
      </c>
      <c r="B3552" s="132" t="e">
        <v>#N/A</v>
      </c>
      <c r="C3552" s="132" t="e">
        <v>#N/A</v>
      </c>
      <c r="D3552" s="132" t="e">
        <v>#N/A</v>
      </c>
      <c r="E3552" s="132" t="e">
        <v>#N/A</v>
      </c>
      <c r="F3552" s="132" t="e">
        <v>#N/A</v>
      </c>
      <c r="G3552" s="132" t="e">
        <v>#N/A</v>
      </c>
      <c r="H3552" s="132" t="e">
        <v>#N/A</v>
      </c>
      <c r="I3552" s="132" t="e">
        <v>#N/A</v>
      </c>
      <c r="J3552" s="132" t="e">
        <v>#N/A</v>
      </c>
      <c r="K3552" s="132" t="e">
        <v>#N/A</v>
      </c>
      <c r="L3552" s="132" t="e">
        <v>#N/A</v>
      </c>
      <c r="M3552" s="132" t="e">
        <v>#N/A</v>
      </c>
      <c r="N3552" s="132" t="e">
        <v>#N/A</v>
      </c>
      <c r="R3552" s="132" t="e">
        <v>#N/A</v>
      </c>
      <c r="S3552" s="132" t="e">
        <v>#N/A</v>
      </c>
      <c r="T3552" s="132" t="e">
        <v>#N/A</v>
      </c>
      <c r="U3552" s="132" t="e">
        <v>#N/A</v>
      </c>
      <c r="V3552" s="132" t="e">
        <v>#N/A</v>
      </c>
      <c r="W3552" s="132" t="e">
        <v>#N/A</v>
      </c>
      <c r="X3552" s="132" t="e">
        <v>#N/A</v>
      </c>
      <c r="Y3552" s="132" t="e">
        <v>#N/A</v>
      </c>
      <c r="Z3552" s="132" t="e">
        <v>#N/A</v>
      </c>
      <c r="AA3552" s="132" t="e">
        <v>#N/A</v>
      </c>
      <c r="AB3552" s="132" t="e">
        <v>#N/A</v>
      </c>
      <c r="AC3552" s="132" t="e">
        <v>#N/A</v>
      </c>
      <c r="AD3552" s="132" t="e">
        <v>#N/A</v>
      </c>
      <c r="AE3552" s="132" t="e">
        <v>#N/A</v>
      </c>
      <c r="AF3552" s="132" t="e">
        <v>#N/A</v>
      </c>
    </row>
    <row r="3553" spans="1:32">
      <c r="A3553" s="129">
        <v>41689</v>
      </c>
      <c r="B3553" s="132" t="e">
        <v>#N/A</v>
      </c>
      <c r="C3553" s="132" t="e">
        <v>#N/A</v>
      </c>
      <c r="D3553" s="132" t="e">
        <v>#N/A</v>
      </c>
      <c r="E3553" s="132" t="e">
        <v>#N/A</v>
      </c>
      <c r="F3553" s="132" t="e">
        <v>#N/A</v>
      </c>
      <c r="G3553" s="132" t="e">
        <v>#N/A</v>
      </c>
      <c r="H3553" s="132" t="e">
        <v>#N/A</v>
      </c>
      <c r="I3553" s="132" t="e">
        <v>#N/A</v>
      </c>
      <c r="J3553" s="132" t="e">
        <v>#N/A</v>
      </c>
      <c r="K3553" s="132" t="e">
        <v>#N/A</v>
      </c>
      <c r="L3553" s="132" t="e">
        <v>#N/A</v>
      </c>
      <c r="M3553" s="132" t="e">
        <v>#N/A</v>
      </c>
      <c r="N3553" s="132" t="e">
        <v>#N/A</v>
      </c>
      <c r="R3553" s="132" t="e">
        <v>#N/A</v>
      </c>
      <c r="S3553" s="132" t="e">
        <v>#N/A</v>
      </c>
      <c r="T3553" s="132" t="e">
        <v>#N/A</v>
      </c>
      <c r="U3553" s="132" t="e">
        <v>#N/A</v>
      </c>
      <c r="V3553" s="132" t="e">
        <v>#N/A</v>
      </c>
      <c r="W3553" s="132" t="e">
        <v>#N/A</v>
      </c>
      <c r="X3553" s="132" t="e">
        <v>#N/A</v>
      </c>
      <c r="Y3553" s="132" t="e">
        <v>#N/A</v>
      </c>
      <c r="Z3553" s="132" t="e">
        <v>#N/A</v>
      </c>
      <c r="AA3553" s="132" t="e">
        <v>#N/A</v>
      </c>
      <c r="AB3553" s="132" t="e">
        <v>#N/A</v>
      </c>
      <c r="AC3553" s="132" t="e">
        <v>#N/A</v>
      </c>
      <c r="AD3553" s="132" t="e">
        <v>#N/A</v>
      </c>
      <c r="AE3553" s="132" t="e">
        <v>#N/A</v>
      </c>
      <c r="AF3553" s="132" t="e">
        <v>#N/A</v>
      </c>
    </row>
    <row r="3554" spans="1:32">
      <c r="A3554" s="129">
        <v>41690</v>
      </c>
      <c r="B3554" s="132">
        <v>867901</v>
      </c>
      <c r="C3554" s="132">
        <v>77989</v>
      </c>
      <c r="D3554" s="132">
        <v>397300</v>
      </c>
      <c r="E3554" s="132">
        <v>76650</v>
      </c>
      <c r="F3554" s="132">
        <v>127275</v>
      </c>
      <c r="G3554" s="132">
        <v>803841</v>
      </c>
      <c r="H3554" s="132">
        <v>30280</v>
      </c>
      <c r="I3554" s="132">
        <v>25760</v>
      </c>
      <c r="J3554" s="132">
        <v>42919</v>
      </c>
      <c r="K3554" s="132">
        <v>9645</v>
      </c>
      <c r="L3554" s="132">
        <v>250</v>
      </c>
      <c r="M3554" s="132">
        <v>64060</v>
      </c>
      <c r="N3554" s="132">
        <v>867901</v>
      </c>
      <c r="R3554" s="132">
        <v>101690</v>
      </c>
      <c r="S3554" s="132">
        <v>91650</v>
      </c>
      <c r="T3554" s="132">
        <v>173747</v>
      </c>
      <c r="U3554" s="132">
        <v>51920</v>
      </c>
      <c r="V3554" s="132">
        <v>10900</v>
      </c>
      <c r="W3554" s="132">
        <v>1200</v>
      </c>
      <c r="X3554" s="132">
        <v>48888</v>
      </c>
      <c r="Y3554" s="132">
        <v>22300</v>
      </c>
      <c r="Z3554" s="132">
        <v>11860</v>
      </c>
      <c r="AA3554" s="132">
        <v>31900</v>
      </c>
      <c r="AB3554" s="132">
        <v>9200</v>
      </c>
      <c r="AC3554" s="132" t="e">
        <v>#N/A</v>
      </c>
      <c r="AD3554" s="132" t="e">
        <v>#N/A</v>
      </c>
      <c r="AE3554" s="132">
        <v>21605</v>
      </c>
      <c r="AF3554" s="132">
        <v>11700</v>
      </c>
    </row>
    <row r="3555" spans="1:32">
      <c r="A3555" s="129">
        <v>41691</v>
      </c>
      <c r="B3555" s="132" t="e">
        <v>#N/A</v>
      </c>
      <c r="C3555" s="132" t="e">
        <v>#N/A</v>
      </c>
      <c r="D3555" s="132" t="e">
        <v>#N/A</v>
      </c>
      <c r="E3555" s="132" t="e">
        <v>#N/A</v>
      </c>
      <c r="F3555" s="132" t="e">
        <v>#N/A</v>
      </c>
      <c r="G3555" s="132" t="e">
        <v>#N/A</v>
      </c>
      <c r="H3555" s="132" t="e">
        <v>#N/A</v>
      </c>
      <c r="I3555" s="132" t="e">
        <v>#N/A</v>
      </c>
      <c r="J3555" s="132" t="e">
        <v>#N/A</v>
      </c>
      <c r="K3555" s="132" t="e">
        <v>#N/A</v>
      </c>
      <c r="L3555" s="132" t="e">
        <v>#N/A</v>
      </c>
      <c r="M3555" s="132" t="e">
        <v>#N/A</v>
      </c>
      <c r="N3555" s="132" t="e">
        <v>#N/A</v>
      </c>
      <c r="R3555" s="132" t="e">
        <v>#N/A</v>
      </c>
      <c r="S3555" s="132" t="e">
        <v>#N/A</v>
      </c>
      <c r="T3555" s="132" t="e">
        <v>#N/A</v>
      </c>
      <c r="U3555" s="132" t="e">
        <v>#N/A</v>
      </c>
      <c r="V3555" s="132" t="e">
        <v>#N/A</v>
      </c>
      <c r="W3555" s="132" t="e">
        <v>#N/A</v>
      </c>
      <c r="X3555" s="132" t="e">
        <v>#N/A</v>
      </c>
      <c r="Y3555" s="132" t="e">
        <v>#N/A</v>
      </c>
      <c r="Z3555" s="132" t="e">
        <v>#N/A</v>
      </c>
      <c r="AA3555" s="132" t="e">
        <v>#N/A</v>
      </c>
      <c r="AB3555" s="132" t="e">
        <v>#N/A</v>
      </c>
      <c r="AC3555" s="132" t="e">
        <v>#N/A</v>
      </c>
      <c r="AD3555" s="132" t="e">
        <v>#N/A</v>
      </c>
      <c r="AE3555" s="132" t="e">
        <v>#N/A</v>
      </c>
      <c r="AF3555" s="132" t="e">
        <v>#N/A</v>
      </c>
    </row>
    <row r="3556" spans="1:32">
      <c r="A3556" s="129">
        <v>41694</v>
      </c>
      <c r="B3556" s="132" t="e">
        <v>#N/A</v>
      </c>
      <c r="C3556" s="132" t="e">
        <v>#N/A</v>
      </c>
      <c r="D3556" s="132" t="e">
        <v>#N/A</v>
      </c>
      <c r="E3556" s="132" t="e">
        <v>#N/A</v>
      </c>
      <c r="F3556" s="132" t="e">
        <v>#N/A</v>
      </c>
      <c r="G3556" s="132" t="e">
        <v>#N/A</v>
      </c>
      <c r="H3556" s="132" t="e">
        <v>#N/A</v>
      </c>
      <c r="I3556" s="132" t="e">
        <v>#N/A</v>
      </c>
      <c r="J3556" s="132" t="e">
        <v>#N/A</v>
      </c>
      <c r="K3556" s="132" t="e">
        <v>#N/A</v>
      </c>
      <c r="L3556" s="132" t="e">
        <v>#N/A</v>
      </c>
      <c r="M3556" s="132" t="e">
        <v>#N/A</v>
      </c>
      <c r="N3556" s="132" t="e">
        <v>#N/A</v>
      </c>
      <c r="R3556" s="132" t="e">
        <v>#N/A</v>
      </c>
      <c r="S3556" s="132" t="e">
        <v>#N/A</v>
      </c>
      <c r="T3556" s="132" t="e">
        <v>#N/A</v>
      </c>
      <c r="U3556" s="132" t="e">
        <v>#N/A</v>
      </c>
      <c r="V3556" s="132" t="e">
        <v>#N/A</v>
      </c>
      <c r="W3556" s="132" t="e">
        <v>#N/A</v>
      </c>
      <c r="X3556" s="132" t="e">
        <v>#N/A</v>
      </c>
      <c r="Y3556" s="132" t="e">
        <v>#N/A</v>
      </c>
      <c r="Z3556" s="132" t="e">
        <v>#N/A</v>
      </c>
      <c r="AA3556" s="132" t="e">
        <v>#N/A</v>
      </c>
      <c r="AB3556" s="132" t="e">
        <v>#N/A</v>
      </c>
      <c r="AC3556" s="132" t="e">
        <v>#N/A</v>
      </c>
      <c r="AD3556" s="132" t="e">
        <v>#N/A</v>
      </c>
      <c r="AE3556" s="132" t="e">
        <v>#N/A</v>
      </c>
      <c r="AF3556" s="132" t="e">
        <v>#N/A</v>
      </c>
    </row>
    <row r="3557" spans="1:32">
      <c r="A3557" s="129">
        <v>41695</v>
      </c>
      <c r="B3557" s="132">
        <v>1051836</v>
      </c>
      <c r="C3557" s="132">
        <v>89129</v>
      </c>
      <c r="D3557" s="132">
        <v>453225</v>
      </c>
      <c r="E3557" s="132">
        <v>96260</v>
      </c>
      <c r="F3557" s="132">
        <v>177375</v>
      </c>
      <c r="G3557" s="132">
        <v>970836</v>
      </c>
      <c r="H3557" s="132">
        <v>33030</v>
      </c>
      <c r="I3557" s="132">
        <v>32540</v>
      </c>
      <c r="J3557" s="132">
        <v>49139</v>
      </c>
      <c r="K3557" s="132">
        <v>9645</v>
      </c>
      <c r="L3557" s="132">
        <v>3180</v>
      </c>
      <c r="M3557" s="132">
        <v>81000</v>
      </c>
      <c r="N3557" s="132">
        <v>1051836</v>
      </c>
      <c r="R3557" s="132">
        <v>125090</v>
      </c>
      <c r="S3557" s="132">
        <v>91650</v>
      </c>
      <c r="T3557" s="132">
        <v>236947</v>
      </c>
      <c r="U3557" s="132">
        <v>63450</v>
      </c>
      <c r="V3557" s="132">
        <v>15900</v>
      </c>
      <c r="W3557" s="132">
        <v>1200</v>
      </c>
      <c r="X3557" s="132">
        <v>48888</v>
      </c>
      <c r="Y3557" s="132">
        <v>31980</v>
      </c>
      <c r="Z3557" s="132">
        <v>25310</v>
      </c>
      <c r="AA3557" s="132">
        <v>35400</v>
      </c>
      <c r="AB3557" s="132">
        <v>9200</v>
      </c>
      <c r="AC3557" s="132" t="e">
        <v>#N/A</v>
      </c>
      <c r="AD3557" s="132">
        <v>4500</v>
      </c>
      <c r="AE3557" s="132">
        <v>21605</v>
      </c>
      <c r="AF3557" s="132">
        <v>13200</v>
      </c>
    </row>
    <row r="3558" spans="1:32">
      <c r="A3558" s="129">
        <v>41696</v>
      </c>
      <c r="B3558" s="132" t="e">
        <v>#N/A</v>
      </c>
      <c r="C3558" s="132" t="e">
        <v>#N/A</v>
      </c>
      <c r="D3558" s="132" t="e">
        <v>#N/A</v>
      </c>
      <c r="E3558" s="132" t="e">
        <v>#N/A</v>
      </c>
      <c r="F3558" s="132" t="e">
        <v>#N/A</v>
      </c>
      <c r="G3558" s="132" t="e">
        <v>#N/A</v>
      </c>
      <c r="H3558" s="132" t="e">
        <v>#N/A</v>
      </c>
      <c r="I3558" s="132" t="e">
        <v>#N/A</v>
      </c>
      <c r="J3558" s="132" t="e">
        <v>#N/A</v>
      </c>
      <c r="K3558" s="132" t="e">
        <v>#N/A</v>
      </c>
      <c r="L3558" s="132" t="e">
        <v>#N/A</v>
      </c>
      <c r="M3558" s="132" t="e">
        <v>#N/A</v>
      </c>
      <c r="N3558" s="132" t="e">
        <v>#N/A</v>
      </c>
      <c r="R3558" s="132" t="e">
        <v>#N/A</v>
      </c>
      <c r="S3558" s="132" t="e">
        <v>#N/A</v>
      </c>
      <c r="T3558" s="132" t="e">
        <v>#N/A</v>
      </c>
      <c r="U3558" s="132" t="e">
        <v>#N/A</v>
      </c>
      <c r="V3558" s="132" t="e">
        <v>#N/A</v>
      </c>
      <c r="W3558" s="132" t="e">
        <v>#N/A</v>
      </c>
      <c r="X3558" s="132" t="e">
        <v>#N/A</v>
      </c>
      <c r="Y3558" s="132" t="e">
        <v>#N/A</v>
      </c>
      <c r="Z3558" s="132" t="e">
        <v>#N/A</v>
      </c>
      <c r="AA3558" s="132" t="e">
        <v>#N/A</v>
      </c>
      <c r="AB3558" s="132" t="e">
        <v>#N/A</v>
      </c>
      <c r="AC3558" s="132" t="e">
        <v>#N/A</v>
      </c>
      <c r="AD3558" s="132" t="e">
        <v>#N/A</v>
      </c>
      <c r="AE3558" s="132" t="e">
        <v>#N/A</v>
      </c>
      <c r="AF3558" s="132" t="e">
        <v>#N/A</v>
      </c>
    </row>
    <row r="3559" spans="1:32">
      <c r="A3559" s="129">
        <v>41697</v>
      </c>
      <c r="B3559" s="132" t="e">
        <v>#N/A</v>
      </c>
      <c r="C3559" s="132" t="e">
        <v>#N/A</v>
      </c>
      <c r="D3559" s="132" t="e">
        <v>#N/A</v>
      </c>
      <c r="E3559" s="132" t="e">
        <v>#N/A</v>
      </c>
      <c r="F3559" s="132" t="e">
        <v>#N/A</v>
      </c>
      <c r="G3559" s="132" t="e">
        <v>#N/A</v>
      </c>
      <c r="H3559" s="132" t="e">
        <v>#N/A</v>
      </c>
      <c r="I3559" s="132" t="e">
        <v>#N/A</v>
      </c>
      <c r="J3559" s="132" t="e">
        <v>#N/A</v>
      </c>
      <c r="K3559" s="132" t="e">
        <v>#N/A</v>
      </c>
      <c r="L3559" s="132" t="e">
        <v>#N/A</v>
      </c>
      <c r="M3559" s="132" t="e">
        <v>#N/A</v>
      </c>
      <c r="N3559" s="132" t="e">
        <v>#N/A</v>
      </c>
      <c r="R3559" s="132" t="e">
        <v>#N/A</v>
      </c>
      <c r="S3559" s="132" t="e">
        <v>#N/A</v>
      </c>
      <c r="T3559" s="132" t="e">
        <v>#N/A</v>
      </c>
      <c r="U3559" s="132" t="e">
        <v>#N/A</v>
      </c>
      <c r="V3559" s="132" t="e">
        <v>#N/A</v>
      </c>
      <c r="W3559" s="132" t="e">
        <v>#N/A</v>
      </c>
      <c r="X3559" s="132" t="e">
        <v>#N/A</v>
      </c>
      <c r="Y3559" s="132" t="e">
        <v>#N/A</v>
      </c>
      <c r="Z3559" s="132" t="e">
        <v>#N/A</v>
      </c>
      <c r="AA3559" s="132" t="e">
        <v>#N/A</v>
      </c>
      <c r="AB3559" s="132" t="e">
        <v>#N/A</v>
      </c>
      <c r="AC3559" s="132" t="e">
        <v>#N/A</v>
      </c>
      <c r="AD3559" s="132" t="e">
        <v>#N/A</v>
      </c>
      <c r="AE3559" s="132" t="e">
        <v>#N/A</v>
      </c>
      <c r="AF3559" s="132" t="e">
        <v>#N/A</v>
      </c>
    </row>
    <row r="3560" spans="1:32">
      <c r="A3560" s="129">
        <v>41698</v>
      </c>
      <c r="B3560" s="132" t="e">
        <v>#N/A</v>
      </c>
      <c r="C3560" s="132">
        <v>96344</v>
      </c>
      <c r="D3560" s="132">
        <v>525700</v>
      </c>
      <c r="E3560" s="132">
        <v>107160</v>
      </c>
      <c r="F3560" s="132">
        <v>237505</v>
      </c>
      <c r="G3560" s="132">
        <v>1140556</v>
      </c>
      <c r="H3560" s="132">
        <v>34130</v>
      </c>
      <c r="I3560" s="132">
        <v>36950</v>
      </c>
      <c r="J3560" s="132">
        <v>52639</v>
      </c>
      <c r="K3560" s="132">
        <v>10145</v>
      </c>
      <c r="L3560" s="132">
        <v>6180</v>
      </c>
      <c r="M3560" s="132">
        <v>101510</v>
      </c>
      <c r="N3560" s="132" t="e">
        <v>#N/A</v>
      </c>
      <c r="R3560" s="132">
        <v>141090</v>
      </c>
      <c r="S3560" s="132">
        <v>91650</v>
      </c>
      <c r="T3560" s="132">
        <v>287947</v>
      </c>
      <c r="U3560" s="132">
        <v>73115</v>
      </c>
      <c r="V3560" s="132">
        <v>17400</v>
      </c>
      <c r="W3560" s="132">
        <v>1200</v>
      </c>
      <c r="X3560" s="132">
        <v>50488</v>
      </c>
      <c r="Y3560" s="132">
        <v>31980</v>
      </c>
      <c r="Z3560" s="132">
        <v>25310</v>
      </c>
      <c r="AA3560" s="132">
        <v>43800</v>
      </c>
      <c r="AB3560" s="132">
        <v>9200</v>
      </c>
      <c r="AC3560" s="132" t="e">
        <v>#N/A</v>
      </c>
      <c r="AD3560" s="132">
        <v>4500</v>
      </c>
      <c r="AE3560" s="132">
        <v>21605</v>
      </c>
      <c r="AF3560" s="132">
        <v>31200</v>
      </c>
    </row>
    <row r="3561" spans="1:32">
      <c r="A3561" s="129">
        <v>41701</v>
      </c>
      <c r="B3561" s="132" t="e">
        <v>#N/A</v>
      </c>
      <c r="C3561" s="132" t="e">
        <v>#N/A</v>
      </c>
      <c r="D3561" s="132" t="e">
        <v>#N/A</v>
      </c>
      <c r="E3561" s="132" t="e">
        <v>#N/A</v>
      </c>
      <c r="F3561" s="132" t="e">
        <v>#N/A</v>
      </c>
      <c r="G3561" s="132" t="e">
        <v>#N/A</v>
      </c>
      <c r="H3561" s="132" t="e">
        <v>#N/A</v>
      </c>
      <c r="I3561" s="132" t="e">
        <v>#N/A</v>
      </c>
      <c r="J3561" s="132" t="e">
        <v>#N/A</v>
      </c>
      <c r="K3561" s="132" t="e">
        <v>#N/A</v>
      </c>
      <c r="L3561" s="132" t="e">
        <v>#N/A</v>
      </c>
      <c r="M3561" s="132" t="e">
        <v>#N/A</v>
      </c>
      <c r="N3561" s="132" t="e">
        <v>#N/A</v>
      </c>
      <c r="R3561" s="132" t="e">
        <v>#N/A</v>
      </c>
      <c r="S3561" s="132" t="e">
        <v>#N/A</v>
      </c>
      <c r="T3561" s="132" t="e">
        <v>#N/A</v>
      </c>
      <c r="U3561" s="132" t="e">
        <v>#N/A</v>
      </c>
      <c r="V3561" s="132" t="e">
        <v>#N/A</v>
      </c>
      <c r="W3561" s="132" t="e">
        <v>#N/A</v>
      </c>
      <c r="X3561" s="132" t="e">
        <v>#N/A</v>
      </c>
      <c r="Y3561" s="132" t="e">
        <v>#N/A</v>
      </c>
      <c r="Z3561" s="132" t="e">
        <v>#N/A</v>
      </c>
      <c r="AA3561" s="132" t="e">
        <v>#N/A</v>
      </c>
      <c r="AB3561" s="132" t="e">
        <v>#N/A</v>
      </c>
      <c r="AC3561" s="132" t="e">
        <v>#N/A</v>
      </c>
      <c r="AD3561" s="132" t="e">
        <v>#N/A</v>
      </c>
      <c r="AE3561" s="132" t="e">
        <v>#N/A</v>
      </c>
      <c r="AF3561" s="132" t="e">
        <v>#N/A</v>
      </c>
    </row>
    <row r="3562" spans="1:32">
      <c r="A3562" s="129">
        <v>41702</v>
      </c>
      <c r="B3562" s="132" t="e">
        <v>#N/A</v>
      </c>
      <c r="C3562" s="132" t="e">
        <v>#N/A</v>
      </c>
      <c r="D3562" s="132" t="e">
        <v>#N/A</v>
      </c>
      <c r="E3562" s="132" t="e">
        <v>#N/A</v>
      </c>
      <c r="F3562" s="132" t="e">
        <v>#N/A</v>
      </c>
      <c r="G3562" s="132" t="e">
        <v>#N/A</v>
      </c>
      <c r="H3562" s="132" t="e">
        <v>#N/A</v>
      </c>
      <c r="I3562" s="132" t="e">
        <v>#N/A</v>
      </c>
      <c r="J3562" s="132" t="e">
        <v>#N/A</v>
      </c>
      <c r="K3562" s="132" t="e">
        <v>#N/A</v>
      </c>
      <c r="L3562" s="132" t="e">
        <v>#N/A</v>
      </c>
      <c r="M3562" s="132" t="e">
        <v>#N/A</v>
      </c>
      <c r="N3562" s="132" t="e">
        <v>#N/A</v>
      </c>
      <c r="R3562" s="132" t="e">
        <v>#N/A</v>
      </c>
      <c r="S3562" s="132" t="e">
        <v>#N/A</v>
      </c>
      <c r="T3562" s="132" t="e">
        <v>#N/A</v>
      </c>
      <c r="U3562" s="132" t="e">
        <v>#N/A</v>
      </c>
      <c r="V3562" s="132" t="e">
        <v>#N/A</v>
      </c>
      <c r="W3562" s="132" t="e">
        <v>#N/A</v>
      </c>
      <c r="X3562" s="132" t="e">
        <v>#N/A</v>
      </c>
      <c r="Y3562" s="132" t="e">
        <v>#N/A</v>
      </c>
      <c r="Z3562" s="132" t="e">
        <v>#N/A</v>
      </c>
      <c r="AA3562" s="132" t="e">
        <v>#N/A</v>
      </c>
      <c r="AB3562" s="132" t="e">
        <v>#N/A</v>
      </c>
      <c r="AC3562" s="132" t="e">
        <v>#N/A</v>
      </c>
      <c r="AD3562" s="132" t="e">
        <v>#N/A</v>
      </c>
      <c r="AE3562" s="132" t="e">
        <v>#N/A</v>
      </c>
      <c r="AF3562" s="132" t="e">
        <v>#N/A</v>
      </c>
    </row>
    <row r="3563" spans="1:32">
      <c r="A3563" s="129">
        <v>41703</v>
      </c>
      <c r="B3563" s="132" t="e">
        <v>#N/A</v>
      </c>
      <c r="C3563" s="132" t="e">
        <v>#N/A</v>
      </c>
      <c r="D3563" s="132" t="e">
        <v>#N/A</v>
      </c>
      <c r="E3563" s="132" t="e">
        <v>#N/A</v>
      </c>
      <c r="F3563" s="132" t="e">
        <v>#N/A</v>
      </c>
      <c r="G3563" s="132" t="e">
        <v>#N/A</v>
      </c>
      <c r="H3563" s="132" t="e">
        <v>#N/A</v>
      </c>
      <c r="I3563" s="132" t="e">
        <v>#N/A</v>
      </c>
      <c r="J3563" s="132" t="e">
        <v>#N/A</v>
      </c>
      <c r="K3563" s="132" t="e">
        <v>#N/A</v>
      </c>
      <c r="L3563" s="132" t="e">
        <v>#N/A</v>
      </c>
      <c r="M3563" s="132" t="e">
        <v>#N/A</v>
      </c>
      <c r="N3563" s="132" t="e">
        <v>#N/A</v>
      </c>
      <c r="R3563" s="132" t="e">
        <v>#N/A</v>
      </c>
      <c r="S3563" s="132" t="e">
        <v>#N/A</v>
      </c>
      <c r="T3563" s="132" t="e">
        <v>#N/A</v>
      </c>
      <c r="U3563" s="132" t="e">
        <v>#N/A</v>
      </c>
      <c r="V3563" s="132" t="e">
        <v>#N/A</v>
      </c>
      <c r="W3563" s="132" t="e">
        <v>#N/A</v>
      </c>
      <c r="X3563" s="132" t="e">
        <v>#N/A</v>
      </c>
      <c r="Y3563" s="132" t="e">
        <v>#N/A</v>
      </c>
      <c r="Z3563" s="132" t="e">
        <v>#N/A</v>
      </c>
      <c r="AA3563" s="132" t="e">
        <v>#N/A</v>
      </c>
      <c r="AB3563" s="132" t="e">
        <v>#N/A</v>
      </c>
      <c r="AC3563" s="132" t="e">
        <v>#N/A</v>
      </c>
      <c r="AD3563" s="132" t="e">
        <v>#N/A</v>
      </c>
      <c r="AE3563" s="132" t="e">
        <v>#N/A</v>
      </c>
      <c r="AF3563" s="132" t="e">
        <v>#N/A</v>
      </c>
    </row>
    <row r="3564" spans="1:32">
      <c r="A3564" s="129">
        <v>41704</v>
      </c>
      <c r="B3564" s="132" t="e">
        <v>#N/A</v>
      </c>
      <c r="C3564" s="132" t="e">
        <v>#N/A</v>
      </c>
      <c r="D3564" s="132" t="e">
        <v>#N/A</v>
      </c>
      <c r="E3564" s="132" t="e">
        <v>#N/A</v>
      </c>
      <c r="F3564" s="132" t="e">
        <v>#N/A</v>
      </c>
      <c r="G3564" s="132" t="e">
        <v>#N/A</v>
      </c>
      <c r="H3564" s="132" t="e">
        <v>#N/A</v>
      </c>
      <c r="I3564" s="132" t="e">
        <v>#N/A</v>
      </c>
      <c r="J3564" s="132" t="e">
        <v>#N/A</v>
      </c>
      <c r="K3564" s="132" t="e">
        <v>#N/A</v>
      </c>
      <c r="L3564" s="132" t="e">
        <v>#N/A</v>
      </c>
      <c r="M3564" s="132" t="e">
        <v>#N/A</v>
      </c>
      <c r="N3564" s="132" t="e">
        <v>#N/A</v>
      </c>
      <c r="R3564" s="132" t="e">
        <v>#N/A</v>
      </c>
      <c r="S3564" s="132" t="e">
        <v>#N/A</v>
      </c>
      <c r="T3564" s="132" t="e">
        <v>#N/A</v>
      </c>
      <c r="U3564" s="132" t="e">
        <v>#N/A</v>
      </c>
      <c r="V3564" s="132" t="e">
        <v>#N/A</v>
      </c>
      <c r="W3564" s="132" t="e">
        <v>#N/A</v>
      </c>
      <c r="X3564" s="132" t="e">
        <v>#N/A</v>
      </c>
      <c r="Y3564" s="132" t="e">
        <v>#N/A</v>
      </c>
      <c r="Z3564" s="132" t="e">
        <v>#N/A</v>
      </c>
      <c r="AA3564" s="132" t="e">
        <v>#N/A</v>
      </c>
      <c r="AB3564" s="132" t="e">
        <v>#N/A</v>
      </c>
      <c r="AC3564" s="132" t="e">
        <v>#N/A</v>
      </c>
      <c r="AD3564" s="132" t="e">
        <v>#N/A</v>
      </c>
      <c r="AE3564" s="132" t="e">
        <v>#N/A</v>
      </c>
      <c r="AF3564" s="132" t="e">
        <v>#N/A</v>
      </c>
    </row>
    <row r="3565" spans="1:32">
      <c r="A3565" s="129">
        <v>41705</v>
      </c>
      <c r="B3565" s="132" t="e">
        <v>#N/A</v>
      </c>
      <c r="C3565" s="132" t="e">
        <v>#N/A</v>
      </c>
      <c r="D3565" s="132" t="e">
        <v>#N/A</v>
      </c>
      <c r="E3565" s="132" t="e">
        <v>#N/A</v>
      </c>
      <c r="F3565" s="132" t="e">
        <v>#N/A</v>
      </c>
      <c r="G3565" s="132" t="e">
        <v>#N/A</v>
      </c>
      <c r="H3565" s="132" t="e">
        <v>#N/A</v>
      </c>
      <c r="I3565" s="132" t="e">
        <v>#N/A</v>
      </c>
      <c r="J3565" s="132" t="e">
        <v>#N/A</v>
      </c>
      <c r="K3565" s="132" t="e">
        <v>#N/A</v>
      </c>
      <c r="L3565" s="132" t="e">
        <v>#N/A</v>
      </c>
      <c r="M3565" s="132" t="e">
        <v>#N/A</v>
      </c>
      <c r="N3565" s="132" t="e">
        <v>#N/A</v>
      </c>
      <c r="R3565" s="132" t="e">
        <v>#N/A</v>
      </c>
      <c r="S3565" s="132" t="e">
        <v>#N/A</v>
      </c>
      <c r="T3565" s="132" t="e">
        <v>#N/A</v>
      </c>
      <c r="U3565" s="132" t="e">
        <v>#N/A</v>
      </c>
      <c r="V3565" s="132" t="e">
        <v>#N/A</v>
      </c>
      <c r="W3565" s="132" t="e">
        <v>#N/A</v>
      </c>
      <c r="X3565" s="132" t="e">
        <v>#N/A</v>
      </c>
      <c r="Y3565" s="132" t="e">
        <v>#N/A</v>
      </c>
      <c r="Z3565" s="132" t="e">
        <v>#N/A</v>
      </c>
      <c r="AA3565" s="132" t="e">
        <v>#N/A</v>
      </c>
      <c r="AB3565" s="132" t="e">
        <v>#N/A</v>
      </c>
      <c r="AC3565" s="132" t="e">
        <v>#N/A</v>
      </c>
      <c r="AD3565" s="132" t="e">
        <v>#N/A</v>
      </c>
      <c r="AE3565" s="132" t="e">
        <v>#N/A</v>
      </c>
      <c r="AF3565" s="132" t="e">
        <v>#N/A</v>
      </c>
    </row>
    <row r="3566" spans="1:32">
      <c r="A3566" s="129">
        <v>41708</v>
      </c>
      <c r="B3566" s="132">
        <v>297064</v>
      </c>
      <c r="C3566" s="132">
        <v>23680</v>
      </c>
      <c r="D3566" s="132">
        <v>101367</v>
      </c>
      <c r="E3566" s="132">
        <v>14860</v>
      </c>
      <c r="F3566" s="132">
        <v>105477</v>
      </c>
      <c r="G3566" s="132">
        <v>282664</v>
      </c>
      <c r="H3566" s="132">
        <v>3450</v>
      </c>
      <c r="I3566" s="132">
        <v>10350</v>
      </c>
      <c r="J3566" s="132">
        <v>18410</v>
      </c>
      <c r="K3566" s="132">
        <v>10420</v>
      </c>
      <c r="L3566" s="132" t="e">
        <v>#N/A</v>
      </c>
      <c r="M3566" s="132">
        <v>14400</v>
      </c>
      <c r="N3566" s="132">
        <v>297064</v>
      </c>
      <c r="R3566" s="132">
        <v>39500</v>
      </c>
      <c r="S3566" s="132">
        <v>2000</v>
      </c>
      <c r="T3566" s="132">
        <v>32800</v>
      </c>
      <c r="U3566" s="132">
        <v>13320</v>
      </c>
      <c r="V3566" s="132">
        <v>15000</v>
      </c>
      <c r="W3566" s="132">
        <v>1200</v>
      </c>
      <c r="X3566" s="132">
        <v>17647</v>
      </c>
      <c r="Y3566" s="132">
        <v>2700</v>
      </c>
      <c r="Z3566" s="132">
        <v>7500</v>
      </c>
      <c r="AA3566" s="132">
        <v>8500</v>
      </c>
      <c r="AB3566" s="132" t="e">
        <v>#N/A</v>
      </c>
      <c r="AC3566" s="132" t="e">
        <v>#N/A</v>
      </c>
      <c r="AD3566" s="132">
        <v>10200</v>
      </c>
      <c r="AE3566" s="132" t="e">
        <v>#N/A</v>
      </c>
      <c r="AF3566" s="132">
        <v>500</v>
      </c>
    </row>
    <row r="3567" spans="1:32">
      <c r="A3567" s="129">
        <v>41709</v>
      </c>
      <c r="B3567" s="132" t="e">
        <v>#N/A</v>
      </c>
      <c r="C3567" s="132" t="e">
        <v>#N/A</v>
      </c>
      <c r="D3567" s="132" t="e">
        <v>#N/A</v>
      </c>
      <c r="E3567" s="132" t="e">
        <v>#N/A</v>
      </c>
      <c r="F3567" s="132" t="e">
        <v>#N/A</v>
      </c>
      <c r="G3567" s="132" t="e">
        <v>#N/A</v>
      </c>
      <c r="H3567" s="132" t="e">
        <v>#N/A</v>
      </c>
      <c r="I3567" s="132" t="e">
        <v>#N/A</v>
      </c>
      <c r="J3567" s="132" t="e">
        <v>#N/A</v>
      </c>
      <c r="K3567" s="132" t="e">
        <v>#N/A</v>
      </c>
      <c r="L3567" s="132" t="e">
        <v>#N/A</v>
      </c>
      <c r="M3567" s="132" t="e">
        <v>#N/A</v>
      </c>
      <c r="N3567" s="132" t="e">
        <v>#N/A</v>
      </c>
      <c r="R3567" s="132" t="e">
        <v>#N/A</v>
      </c>
      <c r="S3567" s="132" t="e">
        <v>#N/A</v>
      </c>
      <c r="T3567" s="132" t="e">
        <v>#N/A</v>
      </c>
      <c r="U3567" s="132" t="e">
        <v>#N/A</v>
      </c>
      <c r="V3567" s="132" t="e">
        <v>#N/A</v>
      </c>
      <c r="W3567" s="132" t="e">
        <v>#N/A</v>
      </c>
      <c r="X3567" s="132" t="e">
        <v>#N/A</v>
      </c>
      <c r="Y3567" s="132" t="e">
        <v>#N/A</v>
      </c>
      <c r="Z3567" s="132" t="e">
        <v>#N/A</v>
      </c>
      <c r="AA3567" s="132" t="e">
        <v>#N/A</v>
      </c>
      <c r="AB3567" s="132" t="e">
        <v>#N/A</v>
      </c>
      <c r="AC3567" s="132" t="e">
        <v>#N/A</v>
      </c>
      <c r="AD3567" s="132" t="e">
        <v>#N/A</v>
      </c>
      <c r="AE3567" s="132" t="e">
        <v>#N/A</v>
      </c>
      <c r="AF3567" s="132" t="e">
        <v>#N/A</v>
      </c>
    </row>
    <row r="3568" spans="1:32">
      <c r="A3568" s="129">
        <v>41710</v>
      </c>
      <c r="B3568" s="132" t="e">
        <v>#N/A</v>
      </c>
      <c r="C3568" s="132" t="e">
        <v>#N/A</v>
      </c>
      <c r="D3568" s="132" t="e">
        <v>#N/A</v>
      </c>
      <c r="E3568" s="132" t="e">
        <v>#N/A</v>
      </c>
      <c r="F3568" s="132" t="e">
        <v>#N/A</v>
      </c>
      <c r="G3568" s="132" t="e">
        <v>#N/A</v>
      </c>
      <c r="H3568" s="132" t="e">
        <v>#N/A</v>
      </c>
      <c r="I3568" s="132" t="e">
        <v>#N/A</v>
      </c>
      <c r="J3568" s="132" t="e">
        <v>#N/A</v>
      </c>
      <c r="K3568" s="132" t="e">
        <v>#N/A</v>
      </c>
      <c r="L3568" s="132" t="e">
        <v>#N/A</v>
      </c>
      <c r="M3568" s="132" t="e">
        <v>#N/A</v>
      </c>
      <c r="N3568" s="132" t="e">
        <v>#N/A</v>
      </c>
      <c r="R3568" s="132" t="e">
        <v>#N/A</v>
      </c>
      <c r="S3568" s="132" t="e">
        <v>#N/A</v>
      </c>
      <c r="T3568" s="132" t="e">
        <v>#N/A</v>
      </c>
      <c r="U3568" s="132" t="e">
        <v>#N/A</v>
      </c>
      <c r="V3568" s="132" t="e">
        <v>#N/A</v>
      </c>
      <c r="W3568" s="132" t="e">
        <v>#N/A</v>
      </c>
      <c r="X3568" s="132" t="e">
        <v>#N/A</v>
      </c>
      <c r="Y3568" s="132" t="e">
        <v>#N/A</v>
      </c>
      <c r="Z3568" s="132" t="e">
        <v>#N/A</v>
      </c>
      <c r="AA3568" s="132" t="e">
        <v>#N/A</v>
      </c>
      <c r="AB3568" s="132" t="e">
        <v>#N/A</v>
      </c>
      <c r="AC3568" s="132" t="e">
        <v>#N/A</v>
      </c>
      <c r="AD3568" s="132" t="e">
        <v>#N/A</v>
      </c>
      <c r="AE3568" s="132" t="e">
        <v>#N/A</v>
      </c>
      <c r="AF3568" s="132" t="e">
        <v>#N/A</v>
      </c>
    </row>
    <row r="3569" spans="1:32">
      <c r="A3569" s="129">
        <v>41711</v>
      </c>
      <c r="B3569" s="132" t="e">
        <v>#N/A</v>
      </c>
      <c r="C3569" s="132" t="e">
        <v>#N/A</v>
      </c>
      <c r="D3569" s="132" t="e">
        <v>#N/A</v>
      </c>
      <c r="E3569" s="132" t="e">
        <v>#N/A</v>
      </c>
      <c r="F3569" s="132" t="e">
        <v>#N/A</v>
      </c>
      <c r="G3569" s="132" t="e">
        <v>#N/A</v>
      </c>
      <c r="H3569" s="132" t="e">
        <v>#N/A</v>
      </c>
      <c r="I3569" s="132" t="e">
        <v>#N/A</v>
      </c>
      <c r="J3569" s="132" t="e">
        <v>#N/A</v>
      </c>
      <c r="K3569" s="132" t="e">
        <v>#N/A</v>
      </c>
      <c r="L3569" s="132" t="e">
        <v>#N/A</v>
      </c>
      <c r="M3569" s="132" t="e">
        <v>#N/A</v>
      </c>
      <c r="N3569" s="132" t="e">
        <v>#N/A</v>
      </c>
      <c r="R3569" s="132" t="e">
        <v>#N/A</v>
      </c>
      <c r="S3569" s="132" t="e">
        <v>#N/A</v>
      </c>
      <c r="T3569" s="132" t="e">
        <v>#N/A</v>
      </c>
      <c r="U3569" s="132" t="e">
        <v>#N/A</v>
      </c>
      <c r="V3569" s="132" t="e">
        <v>#N/A</v>
      </c>
      <c r="W3569" s="132" t="e">
        <v>#N/A</v>
      </c>
      <c r="X3569" s="132" t="e">
        <v>#N/A</v>
      </c>
      <c r="Y3569" s="132" t="e">
        <v>#N/A</v>
      </c>
      <c r="Z3569" s="132" t="e">
        <v>#N/A</v>
      </c>
      <c r="AA3569" s="132" t="e">
        <v>#N/A</v>
      </c>
      <c r="AB3569" s="132" t="e">
        <v>#N/A</v>
      </c>
      <c r="AC3569" s="132" t="e">
        <v>#N/A</v>
      </c>
      <c r="AD3569" s="132" t="e">
        <v>#N/A</v>
      </c>
      <c r="AE3569" s="132" t="e">
        <v>#N/A</v>
      </c>
      <c r="AF3569" s="132" t="e">
        <v>#N/A</v>
      </c>
    </row>
    <row r="3570" spans="1:32">
      <c r="A3570" s="129">
        <v>41712</v>
      </c>
      <c r="B3570" s="132" t="e">
        <v>#N/A</v>
      </c>
      <c r="C3570" s="132" t="e">
        <v>#N/A</v>
      </c>
      <c r="D3570" s="132" t="e">
        <v>#N/A</v>
      </c>
      <c r="E3570" s="132" t="e">
        <v>#N/A</v>
      </c>
      <c r="F3570" s="132" t="e">
        <v>#N/A</v>
      </c>
      <c r="G3570" s="132" t="e">
        <v>#N/A</v>
      </c>
      <c r="H3570" s="132" t="e">
        <v>#N/A</v>
      </c>
      <c r="I3570" s="132" t="e">
        <v>#N/A</v>
      </c>
      <c r="J3570" s="132" t="e">
        <v>#N/A</v>
      </c>
      <c r="K3570" s="132" t="e">
        <v>#N/A</v>
      </c>
      <c r="L3570" s="132" t="e">
        <v>#N/A</v>
      </c>
      <c r="M3570" s="132" t="e">
        <v>#N/A</v>
      </c>
      <c r="N3570" s="132" t="e">
        <v>#N/A</v>
      </c>
      <c r="R3570" s="132" t="e">
        <v>#N/A</v>
      </c>
      <c r="S3570" s="132" t="e">
        <v>#N/A</v>
      </c>
      <c r="T3570" s="132" t="e">
        <v>#N/A</v>
      </c>
      <c r="U3570" s="132" t="e">
        <v>#N/A</v>
      </c>
      <c r="V3570" s="132" t="e">
        <v>#N/A</v>
      </c>
      <c r="W3570" s="132" t="e">
        <v>#N/A</v>
      </c>
      <c r="X3570" s="132" t="e">
        <v>#N/A</v>
      </c>
      <c r="Y3570" s="132" t="e">
        <v>#N/A</v>
      </c>
      <c r="Z3570" s="132" t="e">
        <v>#N/A</v>
      </c>
      <c r="AA3570" s="132" t="e">
        <v>#N/A</v>
      </c>
      <c r="AB3570" s="132" t="e">
        <v>#N/A</v>
      </c>
      <c r="AC3570" s="132" t="e">
        <v>#N/A</v>
      </c>
      <c r="AD3570" s="132" t="e">
        <v>#N/A</v>
      </c>
      <c r="AE3570" s="132" t="e">
        <v>#N/A</v>
      </c>
      <c r="AF3570" s="132" t="e">
        <v>#N/A</v>
      </c>
    </row>
    <row r="3571" spans="1:32">
      <c r="A3571" s="129">
        <v>41715</v>
      </c>
      <c r="B3571" s="132">
        <v>468855</v>
      </c>
      <c r="C3571" s="132">
        <v>46180</v>
      </c>
      <c r="D3571" s="132">
        <v>170732</v>
      </c>
      <c r="E3571" s="132">
        <v>21160</v>
      </c>
      <c r="F3571" s="132">
        <v>123987</v>
      </c>
      <c r="G3571" s="132">
        <v>427989</v>
      </c>
      <c r="H3571" s="132">
        <v>28160</v>
      </c>
      <c r="I3571" s="132">
        <v>11586</v>
      </c>
      <c r="J3571" s="132">
        <v>31210</v>
      </c>
      <c r="K3571" s="132">
        <v>11720</v>
      </c>
      <c r="L3571" s="132" t="e">
        <v>#N/A</v>
      </c>
      <c r="M3571" s="132">
        <v>40866</v>
      </c>
      <c r="N3571" s="132">
        <v>468855</v>
      </c>
      <c r="R3571" s="132">
        <v>48500</v>
      </c>
      <c r="S3571" s="132">
        <v>24000</v>
      </c>
      <c r="T3571" s="132">
        <v>77865</v>
      </c>
      <c r="U3571" s="132">
        <v>13320</v>
      </c>
      <c r="V3571" s="132">
        <v>15000</v>
      </c>
      <c r="W3571" s="132">
        <v>1200</v>
      </c>
      <c r="X3571" s="132">
        <v>23667</v>
      </c>
      <c r="Y3571" s="132">
        <v>11700</v>
      </c>
      <c r="Z3571" s="132">
        <v>17140</v>
      </c>
      <c r="AA3571" s="132">
        <v>16900</v>
      </c>
      <c r="AB3571" s="132" t="e">
        <v>#N/A</v>
      </c>
      <c r="AC3571" s="132" t="e">
        <v>#N/A</v>
      </c>
      <c r="AD3571" s="132">
        <v>10200</v>
      </c>
      <c r="AE3571" s="132" t="e">
        <v>#N/A</v>
      </c>
      <c r="AF3571" s="132">
        <v>500</v>
      </c>
    </row>
    <row r="3572" spans="1:32">
      <c r="A3572" s="129">
        <v>41716</v>
      </c>
      <c r="B3572" s="132" t="e">
        <v>#N/A</v>
      </c>
      <c r="C3572" s="132" t="e">
        <v>#N/A</v>
      </c>
      <c r="D3572" s="132" t="e">
        <v>#N/A</v>
      </c>
      <c r="E3572" s="132" t="e">
        <v>#N/A</v>
      </c>
      <c r="F3572" s="132" t="e">
        <v>#N/A</v>
      </c>
      <c r="G3572" s="132" t="e">
        <v>#N/A</v>
      </c>
      <c r="H3572" s="132" t="e">
        <v>#N/A</v>
      </c>
      <c r="I3572" s="132" t="e">
        <v>#N/A</v>
      </c>
      <c r="J3572" s="132" t="e">
        <v>#N/A</v>
      </c>
      <c r="K3572" s="132" t="e">
        <v>#N/A</v>
      </c>
      <c r="L3572" s="132" t="e">
        <v>#N/A</v>
      </c>
      <c r="M3572" s="132" t="e">
        <v>#N/A</v>
      </c>
      <c r="N3572" s="132" t="e">
        <v>#N/A</v>
      </c>
      <c r="R3572" s="132" t="e">
        <v>#N/A</v>
      </c>
      <c r="S3572" s="132" t="e">
        <v>#N/A</v>
      </c>
      <c r="T3572" s="132" t="e">
        <v>#N/A</v>
      </c>
      <c r="U3572" s="132" t="e">
        <v>#N/A</v>
      </c>
      <c r="V3572" s="132" t="e">
        <v>#N/A</v>
      </c>
      <c r="W3572" s="132" t="e">
        <v>#N/A</v>
      </c>
      <c r="X3572" s="132" t="e">
        <v>#N/A</v>
      </c>
      <c r="Y3572" s="132" t="e">
        <v>#N/A</v>
      </c>
      <c r="Z3572" s="132" t="e">
        <v>#N/A</v>
      </c>
      <c r="AA3572" s="132" t="e">
        <v>#N/A</v>
      </c>
      <c r="AB3572" s="132" t="e">
        <v>#N/A</v>
      </c>
      <c r="AC3572" s="132" t="e">
        <v>#N/A</v>
      </c>
      <c r="AD3572" s="132" t="e">
        <v>#N/A</v>
      </c>
      <c r="AE3572" s="132" t="e">
        <v>#N/A</v>
      </c>
      <c r="AF3572" s="132" t="e">
        <v>#N/A</v>
      </c>
    </row>
    <row r="3573" spans="1:32">
      <c r="A3573" s="129">
        <v>41717</v>
      </c>
      <c r="B3573" s="132" t="e">
        <v>#N/A</v>
      </c>
      <c r="C3573" s="132" t="e">
        <v>#N/A</v>
      </c>
      <c r="D3573" s="132" t="e">
        <v>#N/A</v>
      </c>
      <c r="E3573" s="132" t="e">
        <v>#N/A</v>
      </c>
      <c r="F3573" s="132" t="e">
        <v>#N/A</v>
      </c>
      <c r="G3573" s="132" t="e">
        <v>#N/A</v>
      </c>
      <c r="H3573" s="132" t="e">
        <v>#N/A</v>
      </c>
      <c r="I3573" s="132" t="e">
        <v>#N/A</v>
      </c>
      <c r="J3573" s="132" t="e">
        <v>#N/A</v>
      </c>
      <c r="K3573" s="132" t="e">
        <v>#N/A</v>
      </c>
      <c r="L3573" s="132" t="e">
        <v>#N/A</v>
      </c>
      <c r="M3573" s="132" t="e">
        <v>#N/A</v>
      </c>
      <c r="N3573" s="132" t="e">
        <v>#N/A</v>
      </c>
      <c r="R3573" s="132" t="e">
        <v>#N/A</v>
      </c>
      <c r="S3573" s="132" t="e">
        <v>#N/A</v>
      </c>
      <c r="T3573" s="132" t="e">
        <v>#N/A</v>
      </c>
      <c r="U3573" s="132" t="e">
        <v>#N/A</v>
      </c>
      <c r="V3573" s="132" t="e">
        <v>#N/A</v>
      </c>
      <c r="W3573" s="132" t="e">
        <v>#N/A</v>
      </c>
      <c r="X3573" s="132" t="e">
        <v>#N/A</v>
      </c>
      <c r="Y3573" s="132" t="e">
        <v>#N/A</v>
      </c>
      <c r="Z3573" s="132" t="e">
        <v>#N/A</v>
      </c>
      <c r="AA3573" s="132" t="e">
        <v>#N/A</v>
      </c>
      <c r="AB3573" s="132" t="e">
        <v>#N/A</v>
      </c>
      <c r="AC3573" s="132" t="e">
        <v>#N/A</v>
      </c>
      <c r="AD3573" s="132" t="e">
        <v>#N/A</v>
      </c>
      <c r="AE3573" s="132" t="e">
        <v>#N/A</v>
      </c>
      <c r="AF3573" s="132" t="e">
        <v>#N/A</v>
      </c>
    </row>
    <row r="3574" spans="1:32">
      <c r="A3574" s="129">
        <v>41718</v>
      </c>
      <c r="B3574" s="132">
        <v>763363</v>
      </c>
      <c r="C3574" s="132">
        <v>68680</v>
      </c>
      <c r="D3574" s="132">
        <v>275262</v>
      </c>
      <c r="E3574" s="132">
        <v>48210</v>
      </c>
      <c r="F3574" s="132">
        <v>195487</v>
      </c>
      <c r="G3574" s="132">
        <v>701869</v>
      </c>
      <c r="H3574" s="132">
        <v>28160</v>
      </c>
      <c r="I3574" s="132">
        <v>23636</v>
      </c>
      <c r="J3574" s="132">
        <v>51210</v>
      </c>
      <c r="K3574" s="132">
        <v>13220</v>
      </c>
      <c r="L3574" s="132">
        <v>1700</v>
      </c>
      <c r="M3574" s="132">
        <v>61494</v>
      </c>
      <c r="N3574" s="132">
        <v>763363</v>
      </c>
      <c r="R3574" s="132">
        <v>88000</v>
      </c>
      <c r="S3574" s="132">
        <v>24000</v>
      </c>
      <c r="T3574" s="132">
        <v>122365</v>
      </c>
      <c r="U3574" s="132">
        <v>59373</v>
      </c>
      <c r="V3574" s="132">
        <v>15000</v>
      </c>
      <c r="W3574" s="132">
        <v>1200</v>
      </c>
      <c r="X3574" s="132">
        <v>33087</v>
      </c>
      <c r="Y3574" s="132">
        <v>11700</v>
      </c>
      <c r="Z3574" s="132">
        <v>17140</v>
      </c>
      <c r="AA3574" s="132">
        <v>33360</v>
      </c>
      <c r="AB3574" s="132">
        <v>300</v>
      </c>
      <c r="AC3574" s="132" t="e">
        <v>#N/A</v>
      </c>
      <c r="AD3574" s="132">
        <v>10200</v>
      </c>
      <c r="AE3574" s="132">
        <v>1350</v>
      </c>
      <c r="AF3574" s="132">
        <v>56600</v>
      </c>
    </row>
    <row r="3575" spans="1:32">
      <c r="A3575" s="129">
        <v>41719</v>
      </c>
      <c r="B3575" s="132" t="e">
        <v>#N/A</v>
      </c>
      <c r="C3575" s="132" t="e">
        <v>#N/A</v>
      </c>
      <c r="D3575" s="132" t="e">
        <v>#N/A</v>
      </c>
      <c r="E3575" s="132" t="e">
        <v>#N/A</v>
      </c>
      <c r="F3575" s="132" t="e">
        <v>#N/A</v>
      </c>
      <c r="G3575" s="132" t="e">
        <v>#N/A</v>
      </c>
      <c r="H3575" s="132" t="e">
        <v>#N/A</v>
      </c>
      <c r="I3575" s="132" t="e">
        <v>#N/A</v>
      </c>
      <c r="J3575" s="132" t="e">
        <v>#N/A</v>
      </c>
      <c r="K3575" s="132" t="e">
        <v>#N/A</v>
      </c>
      <c r="L3575" s="132" t="e">
        <v>#N/A</v>
      </c>
      <c r="M3575" s="132" t="e">
        <v>#N/A</v>
      </c>
      <c r="N3575" s="132" t="e">
        <v>#N/A</v>
      </c>
      <c r="R3575" s="132" t="e">
        <v>#N/A</v>
      </c>
      <c r="S3575" s="132" t="e">
        <v>#N/A</v>
      </c>
      <c r="T3575" s="132" t="e">
        <v>#N/A</v>
      </c>
      <c r="U3575" s="132" t="e">
        <v>#N/A</v>
      </c>
      <c r="V3575" s="132" t="e">
        <v>#N/A</v>
      </c>
      <c r="W3575" s="132" t="e">
        <v>#N/A</v>
      </c>
      <c r="X3575" s="132" t="e">
        <v>#N/A</v>
      </c>
      <c r="Y3575" s="132" t="e">
        <v>#N/A</v>
      </c>
      <c r="Z3575" s="132" t="e">
        <v>#N/A</v>
      </c>
      <c r="AA3575" s="132" t="e">
        <v>#N/A</v>
      </c>
      <c r="AB3575" s="132" t="e">
        <v>#N/A</v>
      </c>
      <c r="AC3575" s="132" t="e">
        <v>#N/A</v>
      </c>
      <c r="AD3575" s="132" t="e">
        <v>#N/A</v>
      </c>
      <c r="AE3575" s="132" t="e">
        <v>#N/A</v>
      </c>
      <c r="AF3575" s="132" t="e">
        <v>#N/A</v>
      </c>
    </row>
    <row r="3576" spans="1:32">
      <c r="A3576" s="129">
        <v>41722</v>
      </c>
      <c r="B3576" s="132" t="e">
        <v>#N/A</v>
      </c>
      <c r="C3576" s="132" t="e">
        <v>#N/A</v>
      </c>
      <c r="D3576" s="132" t="e">
        <v>#N/A</v>
      </c>
      <c r="E3576" s="132" t="e">
        <v>#N/A</v>
      </c>
      <c r="F3576" s="132" t="e">
        <v>#N/A</v>
      </c>
      <c r="G3576" s="132" t="e">
        <v>#N/A</v>
      </c>
      <c r="H3576" s="132" t="e">
        <v>#N/A</v>
      </c>
      <c r="I3576" s="132" t="e">
        <v>#N/A</v>
      </c>
      <c r="J3576" s="132" t="e">
        <v>#N/A</v>
      </c>
      <c r="K3576" s="132" t="e">
        <v>#N/A</v>
      </c>
      <c r="L3576" s="132" t="e">
        <v>#N/A</v>
      </c>
      <c r="M3576" s="132" t="e">
        <v>#N/A</v>
      </c>
      <c r="N3576" s="132" t="e">
        <v>#N/A</v>
      </c>
      <c r="R3576" s="132" t="e">
        <v>#N/A</v>
      </c>
      <c r="S3576" s="132" t="e">
        <v>#N/A</v>
      </c>
      <c r="T3576" s="132" t="e">
        <v>#N/A</v>
      </c>
      <c r="U3576" s="132" t="e">
        <v>#N/A</v>
      </c>
      <c r="V3576" s="132" t="e">
        <v>#N/A</v>
      </c>
      <c r="W3576" s="132" t="e">
        <v>#N/A</v>
      </c>
      <c r="X3576" s="132" t="e">
        <v>#N/A</v>
      </c>
      <c r="Y3576" s="132" t="e">
        <v>#N/A</v>
      </c>
      <c r="Z3576" s="132" t="e">
        <v>#N/A</v>
      </c>
      <c r="AA3576" s="132" t="e">
        <v>#N/A</v>
      </c>
      <c r="AB3576" s="132" t="e">
        <v>#N/A</v>
      </c>
      <c r="AC3576" s="132" t="e">
        <v>#N/A</v>
      </c>
      <c r="AD3576" s="132" t="e">
        <v>#N/A</v>
      </c>
      <c r="AE3576" s="132" t="e">
        <v>#N/A</v>
      </c>
      <c r="AF3576" s="132" t="e">
        <v>#N/A</v>
      </c>
    </row>
    <row r="3577" spans="1:32">
      <c r="A3577" s="129">
        <v>41723</v>
      </c>
      <c r="B3577" s="132">
        <v>933593</v>
      </c>
      <c r="C3577" s="132">
        <v>92380</v>
      </c>
      <c r="D3577" s="132">
        <v>314962</v>
      </c>
      <c r="E3577" s="132">
        <v>61820</v>
      </c>
      <c r="F3577" s="132">
        <v>233437</v>
      </c>
      <c r="G3577" s="132" t="e">
        <v>#N/A</v>
      </c>
      <c r="H3577" s="132">
        <v>36980</v>
      </c>
      <c r="I3577" s="132" t="e">
        <v>#N/A</v>
      </c>
      <c r="J3577" s="132" t="e">
        <v>#N/A</v>
      </c>
      <c r="K3577" s="132" t="e">
        <v>#N/A</v>
      </c>
      <c r="L3577" s="132" t="e">
        <v>#N/A</v>
      </c>
      <c r="M3577" s="132" t="e">
        <v>#N/A</v>
      </c>
      <c r="N3577" s="132">
        <v>933593</v>
      </c>
      <c r="R3577" s="132">
        <v>115950</v>
      </c>
      <c r="S3577" s="132">
        <v>24000</v>
      </c>
      <c r="T3577" s="132">
        <v>139225</v>
      </c>
      <c r="U3577" s="132">
        <v>99173</v>
      </c>
      <c r="V3577" s="132" t="e">
        <v>#N/A</v>
      </c>
      <c r="W3577" s="132" t="e">
        <v>#N/A</v>
      </c>
      <c r="X3577" s="132" t="e">
        <v>#N/A</v>
      </c>
      <c r="Y3577" s="132" t="e">
        <v>#N/A</v>
      </c>
      <c r="Z3577" s="132" t="e">
        <v>#N/A</v>
      </c>
      <c r="AA3577" s="132" t="e">
        <v>#N/A</v>
      </c>
      <c r="AB3577" s="132" t="e">
        <v>#N/A</v>
      </c>
      <c r="AC3577" s="132" t="e">
        <v>#N/A</v>
      </c>
      <c r="AD3577" s="132" t="e">
        <v>#N/A</v>
      </c>
      <c r="AE3577" s="132" t="e">
        <v>#N/A</v>
      </c>
      <c r="AF3577" s="132" t="e">
        <v>#N/A</v>
      </c>
    </row>
    <row r="3578" spans="1:32">
      <c r="A3578" s="129">
        <v>41724</v>
      </c>
      <c r="B3578" s="132" t="e">
        <v>#N/A</v>
      </c>
      <c r="C3578" s="132" t="e">
        <v>#N/A</v>
      </c>
      <c r="D3578" s="132" t="e">
        <v>#N/A</v>
      </c>
      <c r="E3578" s="132" t="e">
        <v>#N/A</v>
      </c>
      <c r="F3578" s="132" t="e">
        <v>#N/A</v>
      </c>
      <c r="G3578" s="132" t="e">
        <v>#N/A</v>
      </c>
      <c r="H3578" s="132" t="e">
        <v>#N/A</v>
      </c>
      <c r="I3578" s="132" t="e">
        <v>#N/A</v>
      </c>
      <c r="J3578" s="132" t="e">
        <v>#N/A</v>
      </c>
      <c r="K3578" s="132" t="e">
        <v>#N/A</v>
      </c>
      <c r="L3578" s="132" t="e">
        <v>#N/A</v>
      </c>
      <c r="M3578" s="132" t="e">
        <v>#N/A</v>
      </c>
      <c r="N3578" s="132" t="e">
        <v>#N/A</v>
      </c>
      <c r="R3578" s="132" t="e">
        <v>#N/A</v>
      </c>
      <c r="S3578" s="132" t="e">
        <v>#N/A</v>
      </c>
      <c r="T3578" s="132" t="e">
        <v>#N/A</v>
      </c>
      <c r="U3578" s="132" t="e">
        <v>#N/A</v>
      </c>
      <c r="V3578" s="132" t="e">
        <v>#N/A</v>
      </c>
      <c r="W3578" s="132" t="e">
        <v>#N/A</v>
      </c>
      <c r="X3578" s="132" t="e">
        <v>#N/A</v>
      </c>
      <c r="Y3578" s="132" t="e">
        <v>#N/A</v>
      </c>
      <c r="Z3578" s="132" t="e">
        <v>#N/A</v>
      </c>
      <c r="AA3578" s="132" t="e">
        <v>#N/A</v>
      </c>
      <c r="AB3578" s="132" t="e">
        <v>#N/A</v>
      </c>
      <c r="AC3578" s="132" t="e">
        <v>#N/A</v>
      </c>
      <c r="AD3578" s="132" t="e">
        <v>#N/A</v>
      </c>
      <c r="AE3578" s="132" t="e">
        <v>#N/A</v>
      </c>
      <c r="AF3578" s="132" t="e">
        <v>#N/A</v>
      </c>
    </row>
    <row r="3579" spans="1:32">
      <c r="A3579" s="129">
        <v>41725</v>
      </c>
      <c r="B3579" s="132" t="e">
        <v>#N/A</v>
      </c>
      <c r="C3579" s="132" t="e">
        <v>#N/A</v>
      </c>
      <c r="D3579" s="132" t="e">
        <v>#N/A</v>
      </c>
      <c r="E3579" s="132" t="e">
        <v>#N/A</v>
      </c>
      <c r="F3579" s="132" t="e">
        <v>#N/A</v>
      </c>
      <c r="G3579" s="132" t="e">
        <v>#N/A</v>
      </c>
      <c r="H3579" s="132" t="e">
        <v>#N/A</v>
      </c>
      <c r="I3579" s="132" t="e">
        <v>#N/A</v>
      </c>
      <c r="J3579" s="132" t="e">
        <v>#N/A</v>
      </c>
      <c r="K3579" s="132" t="e">
        <v>#N/A</v>
      </c>
      <c r="L3579" s="132" t="e">
        <v>#N/A</v>
      </c>
      <c r="M3579" s="132" t="e">
        <v>#N/A</v>
      </c>
      <c r="N3579" s="132" t="e">
        <v>#N/A</v>
      </c>
      <c r="R3579" s="132" t="e">
        <v>#N/A</v>
      </c>
      <c r="S3579" s="132" t="e">
        <v>#N/A</v>
      </c>
      <c r="T3579" s="132" t="e">
        <v>#N/A</v>
      </c>
      <c r="U3579" s="132" t="e">
        <v>#N/A</v>
      </c>
      <c r="V3579" s="132" t="e">
        <v>#N/A</v>
      </c>
      <c r="W3579" s="132" t="e">
        <v>#N/A</v>
      </c>
      <c r="X3579" s="132" t="e">
        <v>#N/A</v>
      </c>
      <c r="Y3579" s="132" t="e">
        <v>#N/A</v>
      </c>
      <c r="Z3579" s="132" t="e">
        <v>#N/A</v>
      </c>
      <c r="AA3579" s="132" t="e">
        <v>#N/A</v>
      </c>
      <c r="AB3579" s="132" t="e">
        <v>#N/A</v>
      </c>
      <c r="AC3579" s="132" t="e">
        <v>#N/A</v>
      </c>
      <c r="AD3579" s="132" t="e">
        <v>#N/A</v>
      </c>
      <c r="AE3579" s="132" t="e">
        <v>#N/A</v>
      </c>
      <c r="AF3579" s="132" t="e">
        <v>#N/A</v>
      </c>
    </row>
    <row r="3580" spans="1:32">
      <c r="A3580" s="129">
        <v>41726</v>
      </c>
      <c r="B3580" s="132" t="e">
        <v>#N/A</v>
      </c>
      <c r="C3580" s="132" t="e">
        <v>#N/A</v>
      </c>
      <c r="D3580" s="132" t="e">
        <v>#N/A</v>
      </c>
      <c r="E3580" s="132" t="e">
        <v>#N/A</v>
      </c>
      <c r="F3580" s="132" t="e">
        <v>#N/A</v>
      </c>
      <c r="G3580" s="132" t="e">
        <v>#N/A</v>
      </c>
      <c r="H3580" s="132" t="e">
        <v>#N/A</v>
      </c>
      <c r="I3580" s="132" t="e">
        <v>#N/A</v>
      </c>
      <c r="J3580" s="132" t="e">
        <v>#N/A</v>
      </c>
      <c r="K3580" s="132" t="e">
        <v>#N/A</v>
      </c>
      <c r="L3580" s="132" t="e">
        <v>#N/A</v>
      </c>
      <c r="M3580" s="132" t="e">
        <v>#N/A</v>
      </c>
      <c r="N3580" s="132" t="e">
        <v>#N/A</v>
      </c>
      <c r="R3580" s="132" t="e">
        <v>#N/A</v>
      </c>
      <c r="S3580" s="132" t="e">
        <v>#N/A</v>
      </c>
      <c r="T3580" s="132" t="e">
        <v>#N/A</v>
      </c>
      <c r="U3580" s="132" t="e">
        <v>#N/A</v>
      </c>
      <c r="V3580" s="132" t="e">
        <v>#N/A</v>
      </c>
      <c r="W3580" s="132" t="e">
        <v>#N/A</v>
      </c>
      <c r="X3580" s="132" t="e">
        <v>#N/A</v>
      </c>
      <c r="Y3580" s="132" t="e">
        <v>#N/A</v>
      </c>
      <c r="Z3580" s="132" t="e">
        <v>#N/A</v>
      </c>
      <c r="AA3580" s="132" t="e">
        <v>#N/A</v>
      </c>
      <c r="AB3580" s="132" t="e">
        <v>#N/A</v>
      </c>
      <c r="AC3580" s="132" t="e">
        <v>#N/A</v>
      </c>
      <c r="AD3580" s="132" t="e">
        <v>#N/A</v>
      </c>
      <c r="AE3580" s="132" t="e">
        <v>#N/A</v>
      </c>
      <c r="AF3580" s="132" t="e">
        <v>#N/A</v>
      </c>
    </row>
    <row r="3581" spans="1:32">
      <c r="A3581" s="129">
        <v>41729</v>
      </c>
      <c r="B3581" s="132">
        <v>1200338</v>
      </c>
      <c r="C3581" s="132">
        <v>111480</v>
      </c>
      <c r="D3581" s="132">
        <v>422812</v>
      </c>
      <c r="E3581" s="132">
        <v>93255</v>
      </c>
      <c r="F3581" s="132">
        <v>279937</v>
      </c>
      <c r="G3581" s="132">
        <v>1082259</v>
      </c>
      <c r="H3581" s="132">
        <v>39830</v>
      </c>
      <c r="I3581" s="132">
        <v>39681</v>
      </c>
      <c r="J3581" s="132">
        <v>71660</v>
      </c>
      <c r="K3581" s="132">
        <v>25545</v>
      </c>
      <c r="L3581" s="132">
        <v>1900</v>
      </c>
      <c r="M3581" s="132">
        <v>118079</v>
      </c>
      <c r="N3581" s="132">
        <v>1200338</v>
      </c>
      <c r="R3581" s="132">
        <v>141750</v>
      </c>
      <c r="S3581" s="132">
        <v>38000</v>
      </c>
      <c r="T3581" s="132">
        <v>228175</v>
      </c>
      <c r="U3581" s="132">
        <v>99173</v>
      </c>
      <c r="V3581" s="132">
        <v>20100</v>
      </c>
      <c r="W3581" s="132">
        <v>1200</v>
      </c>
      <c r="X3581" s="132">
        <v>46762</v>
      </c>
      <c r="Y3581" s="132">
        <v>25600</v>
      </c>
      <c r="Z3581" s="132">
        <v>17140</v>
      </c>
      <c r="AA3581" s="132">
        <v>33360</v>
      </c>
      <c r="AB3581" s="132">
        <v>300</v>
      </c>
      <c r="AC3581" s="132">
        <v>9900</v>
      </c>
      <c r="AD3581" s="132">
        <v>21775</v>
      </c>
      <c r="AE3581" s="132">
        <v>1350</v>
      </c>
      <c r="AF3581" s="132">
        <v>59300</v>
      </c>
    </row>
    <row r="3582" spans="1:32">
      <c r="A3582" s="129">
        <v>41730</v>
      </c>
      <c r="B3582" s="132" t="e">
        <v>#N/A</v>
      </c>
      <c r="C3582" s="132" t="e">
        <v>#N/A</v>
      </c>
      <c r="D3582" s="132" t="e">
        <v>#N/A</v>
      </c>
      <c r="E3582" s="132" t="e">
        <v>#N/A</v>
      </c>
      <c r="F3582" s="132" t="e">
        <v>#N/A</v>
      </c>
      <c r="G3582" s="132" t="e">
        <v>#N/A</v>
      </c>
      <c r="H3582" s="132" t="e">
        <v>#N/A</v>
      </c>
      <c r="I3582" s="132" t="e">
        <v>#N/A</v>
      </c>
      <c r="J3582" s="132" t="e">
        <v>#N/A</v>
      </c>
      <c r="K3582" s="132" t="e">
        <v>#N/A</v>
      </c>
      <c r="L3582" s="132" t="e">
        <v>#N/A</v>
      </c>
      <c r="M3582" s="132" t="e">
        <v>#N/A</v>
      </c>
      <c r="N3582" s="132" t="e">
        <v>#N/A</v>
      </c>
      <c r="R3582" s="132" t="e">
        <v>#N/A</v>
      </c>
      <c r="S3582" s="132" t="e">
        <v>#N/A</v>
      </c>
      <c r="T3582" s="132" t="e">
        <v>#N/A</v>
      </c>
      <c r="U3582" s="132" t="e">
        <v>#N/A</v>
      </c>
      <c r="V3582" s="132" t="e">
        <v>#N/A</v>
      </c>
      <c r="W3582" s="132" t="e">
        <v>#N/A</v>
      </c>
      <c r="X3582" s="132" t="e">
        <v>#N/A</v>
      </c>
      <c r="Y3582" s="132" t="e">
        <v>#N/A</v>
      </c>
      <c r="Z3582" s="132" t="e">
        <v>#N/A</v>
      </c>
      <c r="AA3582" s="132" t="e">
        <v>#N/A</v>
      </c>
      <c r="AB3582" s="132" t="e">
        <v>#N/A</v>
      </c>
      <c r="AC3582" s="132" t="e">
        <v>#N/A</v>
      </c>
      <c r="AD3582" s="132" t="e">
        <v>#N/A</v>
      </c>
      <c r="AE3582" s="132" t="e">
        <v>#N/A</v>
      </c>
      <c r="AF3582" s="132" t="e">
        <v>#N/A</v>
      </c>
    </row>
    <row r="3583" spans="1:32">
      <c r="A3583" s="129">
        <v>41731</v>
      </c>
      <c r="B3583" s="132" t="e">
        <v>#N/A</v>
      </c>
      <c r="C3583" s="132" t="e">
        <v>#N/A</v>
      </c>
      <c r="D3583" s="132" t="e">
        <v>#N/A</v>
      </c>
      <c r="E3583" s="132" t="e">
        <v>#N/A</v>
      </c>
      <c r="F3583" s="132" t="e">
        <v>#N/A</v>
      </c>
      <c r="G3583" s="132" t="e">
        <v>#N/A</v>
      </c>
      <c r="H3583" s="132" t="e">
        <v>#N/A</v>
      </c>
      <c r="I3583" s="132" t="e">
        <v>#N/A</v>
      </c>
      <c r="J3583" s="132" t="e">
        <v>#N/A</v>
      </c>
      <c r="K3583" s="132" t="e">
        <v>#N/A</v>
      </c>
      <c r="L3583" s="132" t="e">
        <v>#N/A</v>
      </c>
      <c r="M3583" s="132" t="e">
        <v>#N/A</v>
      </c>
      <c r="N3583" s="132" t="e">
        <v>#N/A</v>
      </c>
      <c r="R3583" s="132" t="e">
        <v>#N/A</v>
      </c>
      <c r="S3583" s="132" t="e">
        <v>#N/A</v>
      </c>
      <c r="T3583" s="132" t="e">
        <v>#N/A</v>
      </c>
      <c r="U3583" s="132" t="e">
        <v>#N/A</v>
      </c>
      <c r="V3583" s="132" t="e">
        <v>#N/A</v>
      </c>
      <c r="W3583" s="132" t="e">
        <v>#N/A</v>
      </c>
      <c r="X3583" s="132" t="e">
        <v>#N/A</v>
      </c>
      <c r="Y3583" s="132" t="e">
        <v>#N/A</v>
      </c>
      <c r="Z3583" s="132" t="e">
        <v>#N/A</v>
      </c>
      <c r="AA3583" s="132" t="e">
        <v>#N/A</v>
      </c>
      <c r="AB3583" s="132" t="e">
        <v>#N/A</v>
      </c>
      <c r="AC3583" s="132" t="e">
        <v>#N/A</v>
      </c>
      <c r="AD3583" s="132" t="e">
        <v>#N/A</v>
      </c>
      <c r="AE3583" s="132" t="e">
        <v>#N/A</v>
      </c>
      <c r="AF3583" s="132" t="e">
        <v>#N/A</v>
      </c>
    </row>
    <row r="3584" spans="1:32">
      <c r="A3584" s="129">
        <v>41732</v>
      </c>
      <c r="B3584" s="132" t="e">
        <v>#N/A</v>
      </c>
      <c r="C3584" s="132" t="e">
        <v>#N/A</v>
      </c>
      <c r="D3584" s="132" t="e">
        <v>#N/A</v>
      </c>
      <c r="E3584" s="132" t="e">
        <v>#N/A</v>
      </c>
      <c r="F3584" s="132" t="e">
        <v>#N/A</v>
      </c>
      <c r="G3584" s="132" t="e">
        <v>#N/A</v>
      </c>
      <c r="H3584" s="132" t="e">
        <v>#N/A</v>
      </c>
      <c r="I3584" s="132" t="e">
        <v>#N/A</v>
      </c>
      <c r="J3584" s="132" t="e">
        <v>#N/A</v>
      </c>
      <c r="K3584" s="132" t="e">
        <v>#N/A</v>
      </c>
      <c r="L3584" s="132" t="e">
        <v>#N/A</v>
      </c>
      <c r="M3584" s="132" t="e">
        <v>#N/A</v>
      </c>
      <c r="N3584" s="132" t="e">
        <v>#N/A</v>
      </c>
      <c r="R3584" s="132" t="e">
        <v>#N/A</v>
      </c>
      <c r="S3584" s="132" t="e">
        <v>#N/A</v>
      </c>
      <c r="T3584" s="132" t="e">
        <v>#N/A</v>
      </c>
      <c r="U3584" s="132" t="e">
        <v>#N/A</v>
      </c>
      <c r="V3584" s="132" t="e">
        <v>#N/A</v>
      </c>
      <c r="W3584" s="132" t="e">
        <v>#N/A</v>
      </c>
      <c r="X3584" s="132" t="e">
        <v>#N/A</v>
      </c>
      <c r="Y3584" s="132" t="e">
        <v>#N/A</v>
      </c>
      <c r="Z3584" s="132" t="e">
        <v>#N/A</v>
      </c>
      <c r="AA3584" s="132" t="e">
        <v>#N/A</v>
      </c>
      <c r="AB3584" s="132" t="e">
        <v>#N/A</v>
      </c>
      <c r="AC3584" s="132" t="e">
        <v>#N/A</v>
      </c>
      <c r="AD3584" s="132" t="e">
        <v>#N/A</v>
      </c>
      <c r="AE3584" s="132" t="e">
        <v>#N/A</v>
      </c>
      <c r="AF3584" s="132" t="e">
        <v>#N/A</v>
      </c>
    </row>
    <row r="3585" spans="1:32">
      <c r="A3585" s="129">
        <v>41733</v>
      </c>
      <c r="B3585" s="132" t="e">
        <v>#N/A</v>
      </c>
      <c r="C3585" s="132" t="e">
        <v>#N/A</v>
      </c>
      <c r="D3585" s="132" t="e">
        <v>#N/A</v>
      </c>
      <c r="E3585" s="132" t="e">
        <v>#N/A</v>
      </c>
      <c r="F3585" s="132" t="e">
        <v>#N/A</v>
      </c>
      <c r="G3585" s="132" t="e">
        <v>#N/A</v>
      </c>
      <c r="H3585" s="132" t="e">
        <v>#N/A</v>
      </c>
      <c r="I3585" s="132" t="e">
        <v>#N/A</v>
      </c>
      <c r="J3585" s="132" t="e">
        <v>#N/A</v>
      </c>
      <c r="K3585" s="132" t="e">
        <v>#N/A</v>
      </c>
      <c r="L3585" s="132" t="e">
        <v>#N/A</v>
      </c>
      <c r="M3585" s="132" t="e">
        <v>#N/A</v>
      </c>
      <c r="N3585" s="132" t="e">
        <v>#N/A</v>
      </c>
      <c r="R3585" s="132" t="e">
        <v>#N/A</v>
      </c>
      <c r="S3585" s="132" t="e">
        <v>#N/A</v>
      </c>
      <c r="T3585" s="132" t="e">
        <v>#N/A</v>
      </c>
      <c r="U3585" s="132" t="e">
        <v>#N/A</v>
      </c>
      <c r="V3585" s="132" t="e">
        <v>#N/A</v>
      </c>
      <c r="W3585" s="132" t="e">
        <v>#N/A</v>
      </c>
      <c r="X3585" s="132" t="e">
        <v>#N/A</v>
      </c>
      <c r="Y3585" s="132" t="e">
        <v>#N/A</v>
      </c>
      <c r="Z3585" s="132" t="e">
        <v>#N/A</v>
      </c>
      <c r="AA3585" s="132" t="e">
        <v>#N/A</v>
      </c>
      <c r="AB3585" s="132" t="e">
        <v>#N/A</v>
      </c>
      <c r="AC3585" s="132" t="e">
        <v>#N/A</v>
      </c>
      <c r="AD3585" s="132" t="e">
        <v>#N/A</v>
      </c>
      <c r="AE3585" s="132" t="e">
        <v>#N/A</v>
      </c>
      <c r="AF3585" s="132" t="e">
        <v>#N/A</v>
      </c>
    </row>
    <row r="3586" spans="1:32">
      <c r="A3586" s="129">
        <v>41736</v>
      </c>
      <c r="B3586" s="132" t="e">
        <v>#N/A</v>
      </c>
      <c r="C3586" s="132" t="e">
        <v>#N/A</v>
      </c>
      <c r="D3586" s="132" t="e">
        <v>#N/A</v>
      </c>
      <c r="E3586" s="132" t="e">
        <v>#N/A</v>
      </c>
      <c r="F3586" s="132" t="e">
        <v>#N/A</v>
      </c>
      <c r="G3586" s="132" t="e">
        <v>#N/A</v>
      </c>
      <c r="H3586" s="132" t="e">
        <v>#N/A</v>
      </c>
      <c r="I3586" s="132" t="e">
        <v>#N/A</v>
      </c>
      <c r="J3586" s="132" t="e">
        <v>#N/A</v>
      </c>
      <c r="K3586" s="132" t="e">
        <v>#N/A</v>
      </c>
      <c r="L3586" s="132" t="e">
        <v>#N/A</v>
      </c>
      <c r="M3586" s="132" t="e">
        <v>#N/A</v>
      </c>
      <c r="N3586" s="132" t="e">
        <v>#N/A</v>
      </c>
      <c r="R3586" s="132" t="e">
        <v>#N/A</v>
      </c>
      <c r="S3586" s="132" t="e">
        <v>#N/A</v>
      </c>
      <c r="T3586" s="132" t="e">
        <v>#N/A</v>
      </c>
      <c r="U3586" s="132" t="e">
        <v>#N/A</v>
      </c>
      <c r="V3586" s="132" t="e">
        <v>#N/A</v>
      </c>
      <c r="W3586" s="132" t="e">
        <v>#N/A</v>
      </c>
      <c r="X3586" s="132" t="e">
        <v>#N/A</v>
      </c>
      <c r="Y3586" s="132" t="e">
        <v>#N/A</v>
      </c>
      <c r="Z3586" s="132" t="e">
        <v>#N/A</v>
      </c>
      <c r="AA3586" s="132" t="e">
        <v>#N/A</v>
      </c>
      <c r="AB3586" s="132" t="e">
        <v>#N/A</v>
      </c>
      <c r="AC3586" s="132" t="e">
        <v>#N/A</v>
      </c>
      <c r="AD3586" s="132" t="e">
        <v>#N/A</v>
      </c>
      <c r="AE3586" s="132" t="e">
        <v>#N/A</v>
      </c>
      <c r="AF3586" s="132" t="e">
        <v>#N/A</v>
      </c>
    </row>
    <row r="3587" spans="1:32">
      <c r="A3587" s="129">
        <v>41737</v>
      </c>
      <c r="B3587" s="132" t="e">
        <v>#N/A</v>
      </c>
      <c r="C3587" s="132" t="e">
        <v>#N/A</v>
      </c>
      <c r="D3587" s="132" t="e">
        <v>#N/A</v>
      </c>
      <c r="E3587" s="132" t="e">
        <v>#N/A</v>
      </c>
      <c r="F3587" s="132" t="e">
        <v>#N/A</v>
      </c>
      <c r="G3587" s="132" t="e">
        <v>#N/A</v>
      </c>
      <c r="H3587" s="132" t="e">
        <v>#N/A</v>
      </c>
      <c r="I3587" s="132" t="e">
        <v>#N/A</v>
      </c>
      <c r="J3587" s="132" t="e">
        <v>#N/A</v>
      </c>
      <c r="K3587" s="132" t="e">
        <v>#N/A</v>
      </c>
      <c r="L3587" s="132" t="e">
        <v>#N/A</v>
      </c>
      <c r="M3587" s="132" t="e">
        <v>#N/A</v>
      </c>
      <c r="N3587" s="132" t="e">
        <v>#N/A</v>
      </c>
      <c r="R3587" s="132" t="e">
        <v>#N/A</v>
      </c>
      <c r="S3587" s="132" t="e">
        <v>#N/A</v>
      </c>
      <c r="T3587" s="132" t="e">
        <v>#N/A</v>
      </c>
      <c r="U3587" s="132" t="e">
        <v>#N/A</v>
      </c>
      <c r="V3587" s="132" t="e">
        <v>#N/A</v>
      </c>
      <c r="W3587" s="132" t="e">
        <v>#N/A</v>
      </c>
      <c r="X3587" s="132" t="e">
        <v>#N/A</v>
      </c>
      <c r="Y3587" s="132" t="e">
        <v>#N/A</v>
      </c>
      <c r="Z3587" s="132" t="e">
        <v>#N/A</v>
      </c>
      <c r="AA3587" s="132" t="e">
        <v>#N/A</v>
      </c>
      <c r="AB3587" s="132" t="e">
        <v>#N/A</v>
      </c>
      <c r="AC3587" s="132" t="e">
        <v>#N/A</v>
      </c>
      <c r="AD3587" s="132" t="e">
        <v>#N/A</v>
      </c>
      <c r="AE3587" s="132" t="e">
        <v>#N/A</v>
      </c>
      <c r="AF3587" s="132" t="e">
        <v>#N/A</v>
      </c>
    </row>
    <row r="3588" spans="1:32">
      <c r="A3588" s="129">
        <v>41738</v>
      </c>
      <c r="B3588" s="132" t="e">
        <v>#N/A</v>
      </c>
      <c r="C3588" s="132" t="e">
        <v>#N/A</v>
      </c>
      <c r="D3588" s="132" t="e">
        <v>#N/A</v>
      </c>
      <c r="E3588" s="132" t="e">
        <v>#N/A</v>
      </c>
      <c r="F3588" s="132" t="e">
        <v>#N/A</v>
      </c>
      <c r="G3588" s="132" t="e">
        <v>#N/A</v>
      </c>
      <c r="H3588" s="132" t="e">
        <v>#N/A</v>
      </c>
      <c r="I3588" s="132" t="e">
        <v>#N/A</v>
      </c>
      <c r="J3588" s="132" t="e">
        <v>#N/A</v>
      </c>
      <c r="K3588" s="132" t="e">
        <v>#N/A</v>
      </c>
      <c r="L3588" s="132" t="e">
        <v>#N/A</v>
      </c>
      <c r="M3588" s="132" t="e">
        <v>#N/A</v>
      </c>
      <c r="N3588" s="132" t="e">
        <v>#N/A</v>
      </c>
      <c r="R3588" s="132" t="e">
        <v>#N/A</v>
      </c>
      <c r="S3588" s="132" t="e">
        <v>#N/A</v>
      </c>
      <c r="T3588" s="132" t="e">
        <v>#N/A</v>
      </c>
      <c r="U3588" s="132" t="e">
        <v>#N/A</v>
      </c>
      <c r="V3588" s="132" t="e">
        <v>#N/A</v>
      </c>
      <c r="W3588" s="132" t="e">
        <v>#N/A</v>
      </c>
      <c r="X3588" s="132" t="e">
        <v>#N/A</v>
      </c>
      <c r="Y3588" s="132" t="e">
        <v>#N/A</v>
      </c>
      <c r="Z3588" s="132" t="e">
        <v>#N/A</v>
      </c>
      <c r="AA3588" s="132" t="e">
        <v>#N/A</v>
      </c>
      <c r="AB3588" s="132" t="e">
        <v>#N/A</v>
      </c>
      <c r="AC3588" s="132" t="e">
        <v>#N/A</v>
      </c>
      <c r="AD3588" s="132" t="e">
        <v>#N/A</v>
      </c>
      <c r="AE3588" s="132" t="e">
        <v>#N/A</v>
      </c>
      <c r="AF3588" s="132" t="e">
        <v>#N/A</v>
      </c>
    </row>
    <row r="3589" spans="1:32">
      <c r="A3589" s="129">
        <v>41739</v>
      </c>
      <c r="B3589" s="132">
        <v>306605</v>
      </c>
      <c r="C3589" s="132">
        <v>17610</v>
      </c>
      <c r="D3589" s="132">
        <v>108590</v>
      </c>
      <c r="E3589" s="132">
        <v>27950</v>
      </c>
      <c r="F3589" s="132">
        <v>59420</v>
      </c>
      <c r="G3589" s="132">
        <v>271070</v>
      </c>
      <c r="H3589" s="132">
        <v>21730</v>
      </c>
      <c r="I3589" s="132">
        <v>7425</v>
      </c>
      <c r="J3589" s="132">
        <v>22650</v>
      </c>
      <c r="K3589" s="132">
        <v>7750</v>
      </c>
      <c r="L3589" s="132">
        <v>1700</v>
      </c>
      <c r="M3589" s="132">
        <v>35535</v>
      </c>
      <c r="N3589" s="132">
        <v>306605</v>
      </c>
      <c r="R3589" s="132">
        <v>49950</v>
      </c>
      <c r="S3589" s="132">
        <v>2000</v>
      </c>
      <c r="T3589" s="132">
        <v>37000</v>
      </c>
      <c r="U3589" s="132">
        <v>23590</v>
      </c>
      <c r="V3589" s="132">
        <v>4500</v>
      </c>
      <c r="W3589" s="132" t="e">
        <v>#N/A</v>
      </c>
      <c r="X3589" s="132">
        <v>29740</v>
      </c>
      <c r="Y3589" s="132">
        <v>2500</v>
      </c>
      <c r="Z3589" s="132">
        <v>10670</v>
      </c>
      <c r="AA3589" s="132" t="e">
        <v>#N/A</v>
      </c>
      <c r="AB3589" s="132">
        <v>7300</v>
      </c>
      <c r="AC3589" s="132" t="e">
        <v>#N/A</v>
      </c>
      <c r="AD3589" s="132">
        <v>5450</v>
      </c>
      <c r="AE3589" s="132">
        <v>8045</v>
      </c>
      <c r="AF3589" s="132">
        <v>10000</v>
      </c>
    </row>
    <row r="3590" spans="1:32">
      <c r="A3590" s="129">
        <v>41740</v>
      </c>
      <c r="B3590" s="132" t="e">
        <v>#N/A</v>
      </c>
      <c r="C3590" s="132" t="e">
        <v>#N/A</v>
      </c>
      <c r="D3590" s="132" t="e">
        <v>#N/A</v>
      </c>
      <c r="E3590" s="132" t="e">
        <v>#N/A</v>
      </c>
      <c r="F3590" s="132" t="e">
        <v>#N/A</v>
      </c>
      <c r="G3590" s="132" t="e">
        <v>#N/A</v>
      </c>
      <c r="H3590" s="132" t="e">
        <v>#N/A</v>
      </c>
      <c r="I3590" s="132" t="e">
        <v>#N/A</v>
      </c>
      <c r="J3590" s="132" t="e">
        <v>#N/A</v>
      </c>
      <c r="K3590" s="132" t="e">
        <v>#N/A</v>
      </c>
      <c r="L3590" s="132" t="e">
        <v>#N/A</v>
      </c>
      <c r="M3590" s="132" t="e">
        <v>#N/A</v>
      </c>
      <c r="N3590" s="132" t="e">
        <v>#N/A</v>
      </c>
      <c r="R3590" s="132" t="e">
        <v>#N/A</v>
      </c>
      <c r="S3590" s="132" t="e">
        <v>#N/A</v>
      </c>
      <c r="T3590" s="132" t="e">
        <v>#N/A</v>
      </c>
      <c r="U3590" s="132" t="e">
        <v>#N/A</v>
      </c>
      <c r="V3590" s="132" t="e">
        <v>#N/A</v>
      </c>
      <c r="W3590" s="132" t="e">
        <v>#N/A</v>
      </c>
      <c r="X3590" s="132" t="e">
        <v>#N/A</v>
      </c>
      <c r="Y3590" s="132" t="e">
        <v>#N/A</v>
      </c>
      <c r="Z3590" s="132" t="e">
        <v>#N/A</v>
      </c>
      <c r="AA3590" s="132" t="e">
        <v>#N/A</v>
      </c>
      <c r="AB3590" s="132" t="e">
        <v>#N/A</v>
      </c>
      <c r="AC3590" s="132" t="e">
        <v>#N/A</v>
      </c>
      <c r="AD3590" s="132" t="e">
        <v>#N/A</v>
      </c>
      <c r="AE3590" s="132" t="e">
        <v>#N/A</v>
      </c>
      <c r="AF3590" s="132" t="e">
        <v>#N/A</v>
      </c>
    </row>
    <row r="3591" spans="1:32">
      <c r="A3591" s="129">
        <v>41743</v>
      </c>
      <c r="B3591" s="132" t="e">
        <v>#N/A</v>
      </c>
      <c r="C3591" s="132" t="e">
        <v>#N/A</v>
      </c>
      <c r="D3591" s="132" t="e">
        <v>#N/A</v>
      </c>
      <c r="E3591" s="132" t="e">
        <v>#N/A</v>
      </c>
      <c r="F3591" s="132" t="e">
        <v>#N/A</v>
      </c>
      <c r="G3591" s="132" t="e">
        <v>#N/A</v>
      </c>
      <c r="H3591" s="132" t="e">
        <v>#N/A</v>
      </c>
      <c r="I3591" s="132" t="e">
        <v>#N/A</v>
      </c>
      <c r="J3591" s="132" t="e">
        <v>#N/A</v>
      </c>
      <c r="K3591" s="132" t="e">
        <v>#N/A</v>
      </c>
      <c r="L3591" s="132" t="e">
        <v>#N/A</v>
      </c>
      <c r="M3591" s="132" t="e">
        <v>#N/A</v>
      </c>
      <c r="N3591" s="132" t="e">
        <v>#N/A</v>
      </c>
      <c r="R3591" s="132" t="e">
        <v>#N/A</v>
      </c>
      <c r="S3591" s="132" t="e">
        <v>#N/A</v>
      </c>
      <c r="T3591" s="132" t="e">
        <v>#N/A</v>
      </c>
      <c r="U3591" s="132" t="e">
        <v>#N/A</v>
      </c>
      <c r="V3591" s="132" t="e">
        <v>#N/A</v>
      </c>
      <c r="W3591" s="132" t="e">
        <v>#N/A</v>
      </c>
      <c r="X3591" s="132" t="e">
        <v>#N/A</v>
      </c>
      <c r="Y3591" s="132" t="e">
        <v>#N/A</v>
      </c>
      <c r="Z3591" s="132" t="e">
        <v>#N/A</v>
      </c>
      <c r="AA3591" s="132" t="e">
        <v>#N/A</v>
      </c>
      <c r="AB3591" s="132" t="e">
        <v>#N/A</v>
      </c>
      <c r="AC3591" s="132" t="e">
        <v>#N/A</v>
      </c>
      <c r="AD3591" s="132" t="e">
        <v>#N/A</v>
      </c>
      <c r="AE3591" s="132" t="e">
        <v>#N/A</v>
      </c>
      <c r="AF3591" s="132" t="e">
        <v>#N/A</v>
      </c>
    </row>
    <row r="3592" spans="1:32">
      <c r="A3592" s="129">
        <v>41744</v>
      </c>
      <c r="B3592" s="132">
        <v>500057</v>
      </c>
      <c r="C3592" s="132">
        <v>32080</v>
      </c>
      <c r="D3592" s="132">
        <v>184390</v>
      </c>
      <c r="E3592" s="132">
        <v>48630</v>
      </c>
      <c r="F3592" s="132">
        <v>93420</v>
      </c>
      <c r="G3592" s="132">
        <v>449392</v>
      </c>
      <c r="H3592" s="132">
        <v>25630</v>
      </c>
      <c r="I3592" s="132">
        <v>11155</v>
      </c>
      <c r="J3592" s="132">
        <v>51822</v>
      </c>
      <c r="K3592" s="132">
        <v>7750</v>
      </c>
      <c r="L3592" s="132">
        <v>4700</v>
      </c>
      <c r="M3592" s="132">
        <v>50665</v>
      </c>
      <c r="N3592" s="132">
        <v>500057</v>
      </c>
      <c r="R3592" s="132">
        <v>85450</v>
      </c>
      <c r="S3592" s="132">
        <v>25500</v>
      </c>
      <c r="T3592" s="132">
        <v>47250</v>
      </c>
      <c r="U3592" s="132">
        <v>41745</v>
      </c>
      <c r="V3592" s="132">
        <v>17930</v>
      </c>
      <c r="W3592" s="132" t="e">
        <v>#N/A</v>
      </c>
      <c r="X3592" s="132">
        <v>31940</v>
      </c>
      <c r="Y3592" s="132">
        <v>8100</v>
      </c>
      <c r="Z3592" s="132">
        <v>13670</v>
      </c>
      <c r="AA3592" s="132" t="e">
        <v>#N/A</v>
      </c>
      <c r="AB3592" s="132">
        <v>7300</v>
      </c>
      <c r="AC3592" s="132">
        <v>14000</v>
      </c>
      <c r="AD3592" s="132">
        <v>5450</v>
      </c>
      <c r="AE3592" s="132">
        <v>8045</v>
      </c>
      <c r="AF3592" s="132">
        <v>10000</v>
      </c>
    </row>
    <row r="3593" spans="1:32">
      <c r="A3593" s="129">
        <v>41745</v>
      </c>
      <c r="B3593" s="132" t="e">
        <v>#N/A</v>
      </c>
      <c r="C3593" s="132" t="e">
        <v>#N/A</v>
      </c>
      <c r="D3593" s="132" t="e">
        <v>#N/A</v>
      </c>
      <c r="E3593" s="132" t="e">
        <v>#N/A</v>
      </c>
      <c r="F3593" s="132" t="e">
        <v>#N/A</v>
      </c>
      <c r="G3593" s="132" t="e">
        <v>#N/A</v>
      </c>
      <c r="H3593" s="132" t="e">
        <v>#N/A</v>
      </c>
      <c r="I3593" s="132" t="e">
        <v>#N/A</v>
      </c>
      <c r="J3593" s="132" t="e">
        <v>#N/A</v>
      </c>
      <c r="K3593" s="132" t="e">
        <v>#N/A</v>
      </c>
      <c r="L3593" s="132" t="e">
        <v>#N/A</v>
      </c>
      <c r="M3593" s="132" t="e">
        <v>#N/A</v>
      </c>
      <c r="N3593" s="132" t="e">
        <v>#N/A</v>
      </c>
      <c r="R3593" s="132" t="e">
        <v>#N/A</v>
      </c>
      <c r="S3593" s="132" t="e">
        <v>#N/A</v>
      </c>
      <c r="T3593" s="132" t="e">
        <v>#N/A</v>
      </c>
      <c r="U3593" s="132" t="e">
        <v>#N/A</v>
      </c>
      <c r="V3593" s="132" t="e">
        <v>#N/A</v>
      </c>
      <c r="W3593" s="132" t="e">
        <v>#N/A</v>
      </c>
      <c r="X3593" s="132" t="e">
        <v>#N/A</v>
      </c>
      <c r="Y3593" s="132" t="e">
        <v>#N/A</v>
      </c>
      <c r="Z3593" s="132" t="e">
        <v>#N/A</v>
      </c>
      <c r="AA3593" s="132" t="e">
        <v>#N/A</v>
      </c>
      <c r="AB3593" s="132" t="e">
        <v>#N/A</v>
      </c>
      <c r="AC3593" s="132" t="e">
        <v>#N/A</v>
      </c>
      <c r="AD3593" s="132" t="e">
        <v>#N/A</v>
      </c>
      <c r="AE3593" s="132" t="e">
        <v>#N/A</v>
      </c>
      <c r="AF3593" s="132" t="e">
        <v>#N/A</v>
      </c>
    </row>
    <row r="3594" spans="1:32">
      <c r="A3594" s="129">
        <v>41746</v>
      </c>
      <c r="B3594" s="132" t="e">
        <v>#N/A</v>
      </c>
      <c r="C3594" s="132" t="e">
        <v>#N/A</v>
      </c>
      <c r="D3594" s="132" t="e">
        <v>#N/A</v>
      </c>
      <c r="E3594" s="132" t="e">
        <v>#N/A</v>
      </c>
      <c r="F3594" s="132" t="e">
        <v>#N/A</v>
      </c>
      <c r="G3594" s="132" t="e">
        <v>#N/A</v>
      </c>
      <c r="H3594" s="132" t="e">
        <v>#N/A</v>
      </c>
      <c r="I3594" s="132" t="e">
        <v>#N/A</v>
      </c>
      <c r="J3594" s="132" t="e">
        <v>#N/A</v>
      </c>
      <c r="K3594" s="132" t="e">
        <v>#N/A</v>
      </c>
      <c r="L3594" s="132" t="e">
        <v>#N/A</v>
      </c>
      <c r="M3594" s="132" t="e">
        <v>#N/A</v>
      </c>
      <c r="N3594" s="132" t="e">
        <v>#N/A</v>
      </c>
      <c r="R3594" s="132" t="e">
        <v>#N/A</v>
      </c>
      <c r="S3594" s="132" t="e">
        <v>#N/A</v>
      </c>
      <c r="T3594" s="132" t="e">
        <v>#N/A</v>
      </c>
      <c r="U3594" s="132" t="e">
        <v>#N/A</v>
      </c>
      <c r="V3594" s="132" t="e">
        <v>#N/A</v>
      </c>
      <c r="W3594" s="132" t="e">
        <v>#N/A</v>
      </c>
      <c r="X3594" s="132" t="e">
        <v>#N/A</v>
      </c>
      <c r="Y3594" s="132" t="e">
        <v>#N/A</v>
      </c>
      <c r="Z3594" s="132" t="e">
        <v>#N/A</v>
      </c>
      <c r="AA3594" s="132" t="e">
        <v>#N/A</v>
      </c>
      <c r="AB3594" s="132" t="e">
        <v>#N/A</v>
      </c>
      <c r="AC3594" s="132" t="e">
        <v>#N/A</v>
      </c>
      <c r="AD3594" s="132" t="e">
        <v>#N/A</v>
      </c>
      <c r="AE3594" s="132" t="e">
        <v>#N/A</v>
      </c>
      <c r="AF3594" s="132" t="e">
        <v>#N/A</v>
      </c>
    </row>
    <row r="3595" spans="1:32">
      <c r="A3595" s="129">
        <v>41750</v>
      </c>
      <c r="B3595" s="132">
        <v>717842</v>
      </c>
      <c r="C3595" s="132">
        <v>50500</v>
      </c>
      <c r="D3595" s="132">
        <v>283700</v>
      </c>
      <c r="E3595" s="132">
        <v>61370</v>
      </c>
      <c r="F3595" s="132">
        <v>131720</v>
      </c>
      <c r="G3595" s="132">
        <v>654897</v>
      </c>
      <c r="H3595" s="132">
        <v>34610</v>
      </c>
      <c r="I3595" s="132">
        <v>13455</v>
      </c>
      <c r="J3595" s="132">
        <v>58322</v>
      </c>
      <c r="K3595" s="132">
        <v>12900</v>
      </c>
      <c r="L3595" s="132">
        <v>4700</v>
      </c>
      <c r="M3595" s="132">
        <v>62945</v>
      </c>
      <c r="N3595" s="132">
        <v>717842</v>
      </c>
      <c r="R3595" s="132">
        <v>109450</v>
      </c>
      <c r="S3595" s="132">
        <v>38190</v>
      </c>
      <c r="T3595" s="132">
        <v>131335</v>
      </c>
      <c r="U3595" s="132">
        <v>47225</v>
      </c>
      <c r="V3595" s="132">
        <v>27190</v>
      </c>
      <c r="W3595" s="132" t="e">
        <v>#N/A</v>
      </c>
      <c r="X3595" s="132">
        <v>37150</v>
      </c>
      <c r="Y3595" s="132">
        <v>13700</v>
      </c>
      <c r="Z3595" s="132">
        <v>24990</v>
      </c>
      <c r="AA3595" s="132">
        <v>8400</v>
      </c>
      <c r="AB3595" s="132">
        <v>7300</v>
      </c>
      <c r="AC3595" s="132">
        <v>14000</v>
      </c>
      <c r="AD3595" s="132">
        <v>5450</v>
      </c>
      <c r="AE3595" s="132">
        <v>8045</v>
      </c>
      <c r="AF3595" s="132">
        <v>10000</v>
      </c>
    </row>
    <row r="3596" spans="1:32">
      <c r="A3596" s="129">
        <v>41751</v>
      </c>
      <c r="B3596" s="132" t="e">
        <v>#N/A</v>
      </c>
      <c r="C3596" s="132" t="e">
        <v>#N/A</v>
      </c>
      <c r="D3596" s="132" t="e">
        <v>#N/A</v>
      </c>
      <c r="E3596" s="132" t="e">
        <v>#N/A</v>
      </c>
      <c r="F3596" s="132" t="e">
        <v>#N/A</v>
      </c>
      <c r="G3596" s="132" t="e">
        <v>#N/A</v>
      </c>
      <c r="H3596" s="132" t="e">
        <v>#N/A</v>
      </c>
      <c r="I3596" s="132" t="e">
        <v>#N/A</v>
      </c>
      <c r="J3596" s="132" t="e">
        <v>#N/A</v>
      </c>
      <c r="K3596" s="132" t="e">
        <v>#N/A</v>
      </c>
      <c r="L3596" s="132" t="e">
        <v>#N/A</v>
      </c>
      <c r="M3596" s="132" t="e">
        <v>#N/A</v>
      </c>
      <c r="N3596" s="132" t="e">
        <v>#N/A</v>
      </c>
      <c r="R3596" s="132" t="e">
        <v>#N/A</v>
      </c>
      <c r="S3596" s="132" t="e">
        <v>#N/A</v>
      </c>
      <c r="T3596" s="132" t="e">
        <v>#N/A</v>
      </c>
      <c r="U3596" s="132" t="e">
        <v>#N/A</v>
      </c>
      <c r="V3596" s="132" t="e">
        <v>#N/A</v>
      </c>
      <c r="W3596" s="132" t="e">
        <v>#N/A</v>
      </c>
      <c r="X3596" s="132" t="e">
        <v>#N/A</v>
      </c>
      <c r="Y3596" s="132" t="e">
        <v>#N/A</v>
      </c>
      <c r="Z3596" s="132" t="e">
        <v>#N/A</v>
      </c>
      <c r="AA3596" s="132" t="e">
        <v>#N/A</v>
      </c>
      <c r="AB3596" s="132" t="e">
        <v>#N/A</v>
      </c>
      <c r="AC3596" s="132" t="e">
        <v>#N/A</v>
      </c>
      <c r="AD3596" s="132" t="e">
        <v>#N/A</v>
      </c>
      <c r="AE3596" s="132" t="e">
        <v>#N/A</v>
      </c>
      <c r="AF3596" s="132" t="e">
        <v>#N/A</v>
      </c>
    </row>
    <row r="3597" spans="1:32">
      <c r="A3597" s="129">
        <v>41752</v>
      </c>
      <c r="B3597" s="132" t="e">
        <v>#N/A</v>
      </c>
      <c r="C3597" s="132" t="e">
        <v>#N/A</v>
      </c>
      <c r="D3597" s="132" t="e">
        <v>#N/A</v>
      </c>
      <c r="E3597" s="132" t="e">
        <v>#N/A</v>
      </c>
      <c r="F3597" s="132" t="e">
        <v>#N/A</v>
      </c>
      <c r="G3597" s="132" t="e">
        <v>#N/A</v>
      </c>
      <c r="H3597" s="132" t="e">
        <v>#N/A</v>
      </c>
      <c r="I3597" s="132" t="e">
        <v>#N/A</v>
      </c>
      <c r="J3597" s="132" t="e">
        <v>#N/A</v>
      </c>
      <c r="K3597" s="132" t="e">
        <v>#N/A</v>
      </c>
      <c r="L3597" s="132" t="e">
        <v>#N/A</v>
      </c>
      <c r="M3597" s="132" t="e">
        <v>#N/A</v>
      </c>
      <c r="N3597" s="132" t="e">
        <v>#N/A</v>
      </c>
      <c r="R3597" s="132" t="e">
        <v>#N/A</v>
      </c>
      <c r="S3597" s="132" t="e">
        <v>#N/A</v>
      </c>
      <c r="T3597" s="132" t="e">
        <v>#N/A</v>
      </c>
      <c r="U3597" s="132" t="e">
        <v>#N/A</v>
      </c>
      <c r="V3597" s="132" t="e">
        <v>#N/A</v>
      </c>
      <c r="W3597" s="132" t="e">
        <v>#N/A</v>
      </c>
      <c r="X3597" s="132" t="e">
        <v>#N/A</v>
      </c>
      <c r="Y3597" s="132" t="e">
        <v>#N/A</v>
      </c>
      <c r="Z3597" s="132" t="e">
        <v>#N/A</v>
      </c>
      <c r="AA3597" s="132" t="e">
        <v>#N/A</v>
      </c>
      <c r="AB3597" s="132" t="e">
        <v>#N/A</v>
      </c>
      <c r="AC3597" s="132" t="e">
        <v>#N/A</v>
      </c>
      <c r="AD3597" s="132" t="e">
        <v>#N/A</v>
      </c>
      <c r="AE3597" s="132" t="e">
        <v>#N/A</v>
      </c>
      <c r="AF3597" s="132" t="e">
        <v>#N/A</v>
      </c>
    </row>
    <row r="3598" spans="1:32">
      <c r="A3598" s="129">
        <v>41753</v>
      </c>
      <c r="B3598" s="132" t="e">
        <v>#N/A</v>
      </c>
      <c r="C3598" s="132" t="e">
        <v>#N/A</v>
      </c>
      <c r="D3598" s="132" t="e">
        <v>#N/A</v>
      </c>
      <c r="E3598" s="132" t="e">
        <v>#N/A</v>
      </c>
      <c r="F3598" s="132" t="e">
        <v>#N/A</v>
      </c>
      <c r="G3598" s="132" t="e">
        <v>#N/A</v>
      </c>
      <c r="H3598" s="132" t="e">
        <v>#N/A</v>
      </c>
      <c r="I3598" s="132" t="e">
        <v>#N/A</v>
      </c>
      <c r="J3598" s="132" t="e">
        <v>#N/A</v>
      </c>
      <c r="K3598" s="132" t="e">
        <v>#N/A</v>
      </c>
      <c r="L3598" s="132" t="e">
        <v>#N/A</v>
      </c>
      <c r="M3598" s="132" t="e">
        <v>#N/A</v>
      </c>
      <c r="N3598" s="132" t="e">
        <v>#N/A</v>
      </c>
      <c r="R3598" s="132" t="e">
        <v>#N/A</v>
      </c>
      <c r="S3598" s="132" t="e">
        <v>#N/A</v>
      </c>
      <c r="T3598" s="132" t="e">
        <v>#N/A</v>
      </c>
      <c r="U3598" s="132" t="e">
        <v>#N/A</v>
      </c>
      <c r="V3598" s="132" t="e">
        <v>#N/A</v>
      </c>
      <c r="W3598" s="132" t="e">
        <v>#N/A</v>
      </c>
      <c r="X3598" s="132" t="e">
        <v>#N/A</v>
      </c>
      <c r="Y3598" s="132" t="e">
        <v>#N/A</v>
      </c>
      <c r="Z3598" s="132" t="e">
        <v>#N/A</v>
      </c>
      <c r="AA3598" s="132" t="e">
        <v>#N/A</v>
      </c>
      <c r="AB3598" s="132" t="e">
        <v>#N/A</v>
      </c>
      <c r="AC3598" s="132" t="e">
        <v>#N/A</v>
      </c>
      <c r="AD3598" s="132" t="e">
        <v>#N/A</v>
      </c>
      <c r="AE3598" s="132" t="e">
        <v>#N/A</v>
      </c>
      <c r="AF3598" s="132" t="e">
        <v>#N/A</v>
      </c>
    </row>
    <row r="3599" spans="1:32">
      <c r="A3599" s="129">
        <v>41754</v>
      </c>
      <c r="B3599" s="132" t="e">
        <v>#N/A</v>
      </c>
      <c r="C3599" s="132">
        <v>72240</v>
      </c>
      <c r="D3599" s="132">
        <v>390989</v>
      </c>
      <c r="E3599" s="132">
        <v>88350</v>
      </c>
      <c r="F3599" s="132">
        <v>182160</v>
      </c>
      <c r="G3599" s="132">
        <v>873936</v>
      </c>
      <c r="H3599" s="132">
        <v>43740</v>
      </c>
      <c r="I3599" s="132">
        <v>29040</v>
      </c>
      <c r="J3599" s="132">
        <v>66872</v>
      </c>
      <c r="K3599" s="132">
        <v>12900</v>
      </c>
      <c r="L3599" s="132">
        <v>4700</v>
      </c>
      <c r="M3599" s="132">
        <v>91510</v>
      </c>
      <c r="N3599" s="132" t="e">
        <v>#N/A</v>
      </c>
      <c r="R3599" s="132">
        <v>146450</v>
      </c>
      <c r="S3599" s="132">
        <v>56690</v>
      </c>
      <c r="T3599" s="132">
        <v>208474</v>
      </c>
      <c r="U3599" s="132">
        <v>68875</v>
      </c>
      <c r="V3599" s="132">
        <v>31490</v>
      </c>
      <c r="W3599" s="132" t="e">
        <v>#N/A</v>
      </c>
      <c r="X3599" s="132">
        <v>47200</v>
      </c>
      <c r="Y3599" s="132">
        <v>18360</v>
      </c>
      <c r="Z3599" s="132">
        <v>33020</v>
      </c>
      <c r="AA3599" s="132">
        <v>8400</v>
      </c>
      <c r="AB3599" s="132">
        <v>7300</v>
      </c>
      <c r="AC3599" s="132">
        <v>21485</v>
      </c>
      <c r="AD3599" s="132">
        <v>5450</v>
      </c>
      <c r="AE3599" s="132">
        <v>8045</v>
      </c>
      <c r="AF3599" s="132">
        <v>16640</v>
      </c>
    </row>
    <row r="3600" spans="1:32">
      <c r="A3600" s="129">
        <v>41757</v>
      </c>
      <c r="B3600" s="132" t="e">
        <v>#N/A</v>
      </c>
      <c r="C3600" s="132" t="e">
        <v>#N/A</v>
      </c>
      <c r="D3600" s="132" t="e">
        <v>#N/A</v>
      </c>
      <c r="E3600" s="132" t="e">
        <v>#N/A</v>
      </c>
      <c r="F3600" s="132" t="e">
        <v>#N/A</v>
      </c>
      <c r="G3600" s="132" t="e">
        <v>#N/A</v>
      </c>
      <c r="H3600" s="132" t="e">
        <v>#N/A</v>
      </c>
      <c r="I3600" s="132" t="e">
        <v>#N/A</v>
      </c>
      <c r="J3600" s="132" t="e">
        <v>#N/A</v>
      </c>
      <c r="K3600" s="132" t="e">
        <v>#N/A</v>
      </c>
      <c r="L3600" s="132" t="e">
        <v>#N/A</v>
      </c>
      <c r="M3600" s="132" t="e">
        <v>#N/A</v>
      </c>
      <c r="N3600" s="132" t="e">
        <v>#N/A</v>
      </c>
      <c r="R3600" s="132" t="e">
        <v>#N/A</v>
      </c>
      <c r="S3600" s="132" t="e">
        <v>#N/A</v>
      </c>
      <c r="T3600" s="132" t="e">
        <v>#N/A</v>
      </c>
      <c r="U3600" s="132" t="e">
        <v>#N/A</v>
      </c>
      <c r="V3600" s="132" t="e">
        <v>#N/A</v>
      </c>
      <c r="W3600" s="132" t="e">
        <v>#N/A</v>
      </c>
      <c r="X3600" s="132" t="e">
        <v>#N/A</v>
      </c>
      <c r="Y3600" s="132" t="e">
        <v>#N/A</v>
      </c>
      <c r="Z3600" s="132" t="e">
        <v>#N/A</v>
      </c>
      <c r="AA3600" s="132" t="e">
        <v>#N/A</v>
      </c>
      <c r="AB3600" s="132" t="e">
        <v>#N/A</v>
      </c>
      <c r="AC3600" s="132" t="e">
        <v>#N/A</v>
      </c>
      <c r="AD3600" s="132" t="e">
        <v>#N/A</v>
      </c>
      <c r="AE3600" s="132" t="e">
        <v>#N/A</v>
      </c>
      <c r="AF3600" s="132" t="e">
        <v>#N/A</v>
      </c>
    </row>
    <row r="3601" spans="1:32">
      <c r="A3601" s="129">
        <v>41758</v>
      </c>
      <c r="B3601" s="132" t="e">
        <v>#N/A</v>
      </c>
      <c r="C3601" s="132" t="e">
        <v>#N/A</v>
      </c>
      <c r="D3601" s="132" t="e">
        <v>#N/A</v>
      </c>
      <c r="E3601" s="132" t="e">
        <v>#N/A</v>
      </c>
      <c r="F3601" s="132" t="e">
        <v>#N/A</v>
      </c>
      <c r="G3601" s="132" t="e">
        <v>#N/A</v>
      </c>
      <c r="H3601" s="132" t="e">
        <v>#N/A</v>
      </c>
      <c r="I3601" s="132" t="e">
        <v>#N/A</v>
      </c>
      <c r="J3601" s="132" t="e">
        <v>#N/A</v>
      </c>
      <c r="K3601" s="132" t="e">
        <v>#N/A</v>
      </c>
      <c r="L3601" s="132" t="e">
        <v>#N/A</v>
      </c>
      <c r="M3601" s="132" t="e">
        <v>#N/A</v>
      </c>
      <c r="N3601" s="132" t="e">
        <v>#N/A</v>
      </c>
      <c r="R3601" s="132" t="e">
        <v>#N/A</v>
      </c>
      <c r="S3601" s="132" t="e">
        <v>#N/A</v>
      </c>
      <c r="T3601" s="132" t="e">
        <v>#N/A</v>
      </c>
      <c r="U3601" s="132" t="e">
        <v>#N/A</v>
      </c>
      <c r="V3601" s="132" t="e">
        <v>#N/A</v>
      </c>
      <c r="W3601" s="132" t="e">
        <v>#N/A</v>
      </c>
      <c r="X3601" s="132" t="e">
        <v>#N/A</v>
      </c>
      <c r="Y3601" s="132" t="e">
        <v>#N/A</v>
      </c>
      <c r="Z3601" s="132" t="e">
        <v>#N/A</v>
      </c>
      <c r="AA3601" s="132" t="e">
        <v>#N/A</v>
      </c>
      <c r="AB3601" s="132" t="e">
        <v>#N/A</v>
      </c>
      <c r="AC3601" s="132" t="e">
        <v>#N/A</v>
      </c>
      <c r="AD3601" s="132" t="e">
        <v>#N/A</v>
      </c>
      <c r="AE3601" s="132" t="e">
        <v>#N/A</v>
      </c>
      <c r="AF3601" s="132" t="e">
        <v>#N/A</v>
      </c>
    </row>
    <row r="3602" spans="1:32">
      <c r="A3602" s="129">
        <v>41759</v>
      </c>
      <c r="B3602" s="132">
        <v>1220662</v>
      </c>
      <c r="C3602" s="132">
        <v>99810</v>
      </c>
      <c r="D3602" s="132">
        <v>483990</v>
      </c>
      <c r="E3602" s="132">
        <v>111450</v>
      </c>
      <c r="F3602" s="132">
        <v>248442</v>
      </c>
      <c r="G3602" s="132">
        <v>1109432</v>
      </c>
      <c r="H3602" s="132">
        <v>44740</v>
      </c>
      <c r="I3602" s="132">
        <v>33430</v>
      </c>
      <c r="J3602" s="132">
        <v>81185</v>
      </c>
      <c r="K3602" s="132">
        <v>18930</v>
      </c>
      <c r="L3602" s="132">
        <v>5450</v>
      </c>
      <c r="M3602" s="132">
        <v>111230</v>
      </c>
      <c r="N3602" s="132">
        <v>1220662</v>
      </c>
      <c r="R3602" s="132">
        <v>209840</v>
      </c>
      <c r="S3602" s="132">
        <v>56690</v>
      </c>
      <c r="T3602" s="132">
        <v>249474</v>
      </c>
      <c r="U3602" s="132">
        <v>89025</v>
      </c>
      <c r="V3602" s="132">
        <v>32990</v>
      </c>
      <c r="W3602" s="132" t="e">
        <v>#N/A</v>
      </c>
      <c r="X3602" s="132">
        <v>58000</v>
      </c>
      <c r="Y3602" s="132">
        <v>26110</v>
      </c>
      <c r="Z3602" s="132">
        <v>33020</v>
      </c>
      <c r="AA3602" s="132">
        <v>8400</v>
      </c>
      <c r="AB3602" s="132">
        <v>7300</v>
      </c>
      <c r="AC3602" s="132">
        <v>21485</v>
      </c>
      <c r="AD3602" s="132">
        <v>14950</v>
      </c>
      <c r="AE3602" s="132">
        <v>8045</v>
      </c>
      <c r="AF3602" s="132">
        <v>30489</v>
      </c>
    </row>
    <row r="3603" spans="1:32">
      <c r="A3603" s="129">
        <v>41760</v>
      </c>
      <c r="B3603" s="132" t="e">
        <v>#N/A</v>
      </c>
      <c r="C3603" s="132" t="e">
        <v>#N/A</v>
      </c>
      <c r="D3603" s="132" t="e">
        <v>#N/A</v>
      </c>
      <c r="E3603" s="132" t="e">
        <v>#N/A</v>
      </c>
      <c r="F3603" s="132" t="e">
        <v>#N/A</v>
      </c>
      <c r="G3603" s="132" t="e">
        <v>#N/A</v>
      </c>
      <c r="H3603" s="132" t="e">
        <v>#N/A</v>
      </c>
      <c r="I3603" s="132" t="e">
        <v>#N/A</v>
      </c>
      <c r="J3603" s="132" t="e">
        <v>#N/A</v>
      </c>
      <c r="K3603" s="132" t="e">
        <v>#N/A</v>
      </c>
      <c r="L3603" s="132" t="e">
        <v>#N/A</v>
      </c>
      <c r="M3603" s="132" t="e">
        <v>#N/A</v>
      </c>
      <c r="N3603" s="132" t="e">
        <v>#N/A</v>
      </c>
      <c r="R3603" s="132" t="e">
        <v>#N/A</v>
      </c>
      <c r="S3603" s="132" t="e">
        <v>#N/A</v>
      </c>
      <c r="T3603" s="132" t="e">
        <v>#N/A</v>
      </c>
      <c r="U3603" s="132" t="e">
        <v>#N/A</v>
      </c>
      <c r="V3603" s="132" t="e">
        <v>#N/A</v>
      </c>
      <c r="W3603" s="132" t="e">
        <v>#N/A</v>
      </c>
      <c r="X3603" s="132" t="e">
        <v>#N/A</v>
      </c>
      <c r="Y3603" s="132" t="e">
        <v>#N/A</v>
      </c>
      <c r="Z3603" s="132" t="e">
        <v>#N/A</v>
      </c>
      <c r="AA3603" s="132" t="e">
        <v>#N/A</v>
      </c>
      <c r="AB3603" s="132" t="e">
        <v>#N/A</v>
      </c>
      <c r="AC3603" s="132" t="e">
        <v>#N/A</v>
      </c>
      <c r="AD3603" s="132" t="e">
        <v>#N/A</v>
      </c>
      <c r="AE3603" s="132" t="e">
        <v>#N/A</v>
      </c>
      <c r="AF3603" s="132" t="e">
        <v>#N/A</v>
      </c>
    </row>
    <row r="3604" spans="1:32">
      <c r="A3604" s="129">
        <v>41761</v>
      </c>
      <c r="B3604" s="132" t="e">
        <v>#N/A</v>
      </c>
      <c r="C3604" s="132" t="e">
        <v>#N/A</v>
      </c>
      <c r="D3604" s="132" t="e">
        <v>#N/A</v>
      </c>
      <c r="E3604" s="132" t="e">
        <v>#N/A</v>
      </c>
      <c r="F3604" s="132" t="e">
        <v>#N/A</v>
      </c>
      <c r="G3604" s="132" t="e">
        <v>#N/A</v>
      </c>
      <c r="H3604" s="132" t="e">
        <v>#N/A</v>
      </c>
      <c r="I3604" s="132" t="e">
        <v>#N/A</v>
      </c>
      <c r="J3604" s="132" t="e">
        <v>#N/A</v>
      </c>
      <c r="K3604" s="132" t="e">
        <v>#N/A</v>
      </c>
      <c r="L3604" s="132" t="e">
        <v>#N/A</v>
      </c>
      <c r="M3604" s="132" t="e">
        <v>#N/A</v>
      </c>
      <c r="N3604" s="132" t="e">
        <v>#N/A</v>
      </c>
      <c r="R3604" s="132" t="e">
        <v>#N/A</v>
      </c>
      <c r="S3604" s="132" t="e">
        <v>#N/A</v>
      </c>
      <c r="T3604" s="132" t="e">
        <v>#N/A</v>
      </c>
      <c r="U3604" s="132" t="e">
        <v>#N/A</v>
      </c>
      <c r="V3604" s="132" t="e">
        <v>#N/A</v>
      </c>
      <c r="W3604" s="132" t="e">
        <v>#N/A</v>
      </c>
      <c r="X3604" s="132" t="e">
        <v>#N/A</v>
      </c>
      <c r="Y3604" s="132" t="e">
        <v>#N/A</v>
      </c>
      <c r="Z3604" s="132" t="e">
        <v>#N/A</v>
      </c>
      <c r="AA3604" s="132" t="e">
        <v>#N/A</v>
      </c>
      <c r="AB3604" s="132" t="e">
        <v>#N/A</v>
      </c>
      <c r="AC3604" s="132" t="e">
        <v>#N/A</v>
      </c>
      <c r="AD3604" s="132" t="e">
        <v>#N/A</v>
      </c>
      <c r="AE3604" s="132" t="e">
        <v>#N/A</v>
      </c>
      <c r="AF3604" s="132" t="e">
        <v>#N/A</v>
      </c>
    </row>
    <row r="3605" spans="1:32">
      <c r="A3605" s="129">
        <v>41764</v>
      </c>
      <c r="B3605" s="132" t="e">
        <v>#N/A</v>
      </c>
      <c r="C3605" s="132" t="e">
        <v>#N/A</v>
      </c>
      <c r="D3605" s="132" t="e">
        <v>#N/A</v>
      </c>
      <c r="E3605" s="132" t="e">
        <v>#N/A</v>
      </c>
      <c r="F3605" s="132" t="e">
        <v>#N/A</v>
      </c>
      <c r="G3605" s="132" t="e">
        <v>#N/A</v>
      </c>
      <c r="H3605" s="132" t="e">
        <v>#N/A</v>
      </c>
      <c r="I3605" s="132" t="e">
        <v>#N/A</v>
      </c>
      <c r="J3605" s="132" t="e">
        <v>#N/A</v>
      </c>
      <c r="K3605" s="132" t="e">
        <v>#N/A</v>
      </c>
      <c r="L3605" s="132" t="e">
        <v>#N/A</v>
      </c>
      <c r="M3605" s="132" t="e">
        <v>#N/A</v>
      </c>
      <c r="N3605" s="132" t="e">
        <v>#N/A</v>
      </c>
      <c r="R3605" s="132" t="e">
        <v>#N/A</v>
      </c>
      <c r="S3605" s="132" t="e">
        <v>#N/A</v>
      </c>
      <c r="T3605" s="132" t="e">
        <v>#N/A</v>
      </c>
      <c r="U3605" s="132" t="e">
        <v>#N/A</v>
      </c>
      <c r="V3605" s="132" t="e">
        <v>#N/A</v>
      </c>
      <c r="W3605" s="132" t="e">
        <v>#N/A</v>
      </c>
      <c r="X3605" s="132" t="e">
        <v>#N/A</v>
      </c>
      <c r="Y3605" s="132" t="e">
        <v>#N/A</v>
      </c>
      <c r="Z3605" s="132" t="e">
        <v>#N/A</v>
      </c>
      <c r="AA3605" s="132" t="e">
        <v>#N/A</v>
      </c>
      <c r="AB3605" s="132" t="e">
        <v>#N/A</v>
      </c>
      <c r="AC3605" s="132" t="e">
        <v>#N/A</v>
      </c>
      <c r="AD3605" s="132" t="e">
        <v>#N/A</v>
      </c>
      <c r="AE3605" s="132" t="e">
        <v>#N/A</v>
      </c>
      <c r="AF3605" s="132" t="e">
        <v>#N/A</v>
      </c>
    </row>
    <row r="3606" spans="1:32">
      <c r="A3606" s="129">
        <v>41765</v>
      </c>
      <c r="B3606" s="132" t="e">
        <v>#N/A</v>
      </c>
      <c r="C3606" s="132" t="e">
        <v>#N/A</v>
      </c>
      <c r="D3606" s="132" t="e">
        <v>#N/A</v>
      </c>
      <c r="E3606" s="132" t="e">
        <v>#N/A</v>
      </c>
      <c r="F3606" s="132" t="e">
        <v>#N/A</v>
      </c>
      <c r="G3606" s="132" t="e">
        <v>#N/A</v>
      </c>
      <c r="H3606" s="132" t="e">
        <v>#N/A</v>
      </c>
      <c r="I3606" s="132" t="e">
        <v>#N/A</v>
      </c>
      <c r="J3606" s="132" t="e">
        <v>#N/A</v>
      </c>
      <c r="K3606" s="132" t="e">
        <v>#N/A</v>
      </c>
      <c r="L3606" s="132" t="e">
        <v>#N/A</v>
      </c>
      <c r="M3606" s="132" t="e">
        <v>#N/A</v>
      </c>
      <c r="N3606" s="132" t="e">
        <v>#N/A</v>
      </c>
      <c r="R3606" s="132" t="e">
        <v>#N/A</v>
      </c>
      <c r="S3606" s="132" t="e">
        <v>#N/A</v>
      </c>
      <c r="T3606" s="132" t="e">
        <v>#N/A</v>
      </c>
      <c r="U3606" s="132" t="e">
        <v>#N/A</v>
      </c>
      <c r="V3606" s="132" t="e">
        <v>#N/A</v>
      </c>
      <c r="W3606" s="132" t="e">
        <v>#N/A</v>
      </c>
      <c r="X3606" s="132" t="e">
        <v>#N/A</v>
      </c>
      <c r="Y3606" s="132" t="e">
        <v>#N/A</v>
      </c>
      <c r="Z3606" s="132" t="e">
        <v>#N/A</v>
      </c>
      <c r="AA3606" s="132" t="e">
        <v>#N/A</v>
      </c>
      <c r="AB3606" s="132" t="e">
        <v>#N/A</v>
      </c>
      <c r="AC3606" s="132" t="e">
        <v>#N/A</v>
      </c>
      <c r="AD3606" s="132" t="e">
        <v>#N/A</v>
      </c>
      <c r="AE3606" s="132" t="e">
        <v>#N/A</v>
      </c>
      <c r="AF3606" s="132" t="e">
        <v>#N/A</v>
      </c>
    </row>
    <row r="3607" spans="1:32">
      <c r="A3607" s="129">
        <v>41766</v>
      </c>
      <c r="B3607" s="132" t="e">
        <v>#N/A</v>
      </c>
      <c r="C3607" s="132" t="e">
        <v>#N/A</v>
      </c>
      <c r="D3607" s="132" t="e">
        <v>#N/A</v>
      </c>
      <c r="E3607" s="132" t="e">
        <v>#N/A</v>
      </c>
      <c r="F3607" s="132" t="e">
        <v>#N/A</v>
      </c>
      <c r="G3607" s="132" t="e">
        <v>#N/A</v>
      </c>
      <c r="H3607" s="132" t="e">
        <v>#N/A</v>
      </c>
      <c r="I3607" s="132" t="e">
        <v>#N/A</v>
      </c>
      <c r="J3607" s="132" t="e">
        <v>#N/A</v>
      </c>
      <c r="K3607" s="132" t="e">
        <v>#N/A</v>
      </c>
      <c r="L3607" s="132" t="e">
        <v>#N/A</v>
      </c>
      <c r="M3607" s="132" t="e">
        <v>#N/A</v>
      </c>
      <c r="N3607" s="132" t="e">
        <v>#N/A</v>
      </c>
      <c r="R3607" s="132" t="e">
        <v>#N/A</v>
      </c>
      <c r="S3607" s="132" t="e">
        <v>#N/A</v>
      </c>
      <c r="T3607" s="132" t="e">
        <v>#N/A</v>
      </c>
      <c r="U3607" s="132" t="e">
        <v>#N/A</v>
      </c>
      <c r="V3607" s="132" t="e">
        <v>#N/A</v>
      </c>
      <c r="W3607" s="132" t="e">
        <v>#N/A</v>
      </c>
      <c r="X3607" s="132" t="e">
        <v>#N/A</v>
      </c>
      <c r="Y3607" s="132" t="e">
        <v>#N/A</v>
      </c>
      <c r="Z3607" s="132" t="e">
        <v>#N/A</v>
      </c>
      <c r="AA3607" s="132" t="e">
        <v>#N/A</v>
      </c>
      <c r="AB3607" s="132" t="e">
        <v>#N/A</v>
      </c>
      <c r="AC3607" s="132" t="e">
        <v>#N/A</v>
      </c>
      <c r="AD3607" s="132" t="e">
        <v>#N/A</v>
      </c>
      <c r="AE3607" s="132" t="e">
        <v>#N/A</v>
      </c>
      <c r="AF3607" s="132" t="e">
        <v>#N/A</v>
      </c>
    </row>
    <row r="3608" spans="1:32">
      <c r="A3608" s="129">
        <v>41767</v>
      </c>
      <c r="B3608" s="132" t="e">
        <v>#N/A</v>
      </c>
      <c r="C3608" s="132" t="e">
        <v>#N/A</v>
      </c>
      <c r="D3608" s="132" t="e">
        <v>#N/A</v>
      </c>
      <c r="E3608" s="132" t="e">
        <v>#N/A</v>
      </c>
      <c r="F3608" s="132" t="e">
        <v>#N/A</v>
      </c>
      <c r="G3608" s="132" t="e">
        <v>#N/A</v>
      </c>
      <c r="H3608" s="132" t="e">
        <v>#N/A</v>
      </c>
      <c r="I3608" s="132" t="e">
        <v>#N/A</v>
      </c>
      <c r="J3608" s="132" t="e">
        <v>#N/A</v>
      </c>
      <c r="K3608" s="132" t="e">
        <v>#N/A</v>
      </c>
      <c r="L3608" s="132" t="e">
        <v>#N/A</v>
      </c>
      <c r="M3608" s="132" t="e">
        <v>#N/A</v>
      </c>
      <c r="N3608" s="132" t="e">
        <v>#N/A</v>
      </c>
      <c r="R3608" s="132" t="e">
        <v>#N/A</v>
      </c>
      <c r="S3608" s="132" t="e">
        <v>#N/A</v>
      </c>
      <c r="T3608" s="132" t="e">
        <v>#N/A</v>
      </c>
      <c r="U3608" s="132" t="e">
        <v>#N/A</v>
      </c>
      <c r="V3608" s="132" t="e">
        <v>#N/A</v>
      </c>
      <c r="W3608" s="132" t="e">
        <v>#N/A</v>
      </c>
      <c r="X3608" s="132" t="e">
        <v>#N/A</v>
      </c>
      <c r="Y3608" s="132" t="e">
        <v>#N/A</v>
      </c>
      <c r="Z3608" s="132" t="e">
        <v>#N/A</v>
      </c>
      <c r="AA3608" s="132" t="e">
        <v>#N/A</v>
      </c>
      <c r="AB3608" s="132" t="e">
        <v>#N/A</v>
      </c>
      <c r="AC3608" s="132" t="e">
        <v>#N/A</v>
      </c>
      <c r="AD3608" s="132" t="e">
        <v>#N/A</v>
      </c>
      <c r="AE3608" s="132" t="e">
        <v>#N/A</v>
      </c>
      <c r="AF3608" s="132" t="e">
        <v>#N/A</v>
      </c>
    </row>
    <row r="3609" spans="1:32">
      <c r="A3609" s="129">
        <v>41768</v>
      </c>
      <c r="B3609" s="132" t="e">
        <v>#N/A</v>
      </c>
      <c r="C3609" s="132" t="e">
        <v>#N/A</v>
      </c>
      <c r="D3609" s="132" t="e">
        <v>#N/A</v>
      </c>
      <c r="E3609" s="132" t="e">
        <v>#N/A</v>
      </c>
      <c r="F3609" s="132" t="e">
        <v>#N/A</v>
      </c>
      <c r="G3609" s="132" t="e">
        <v>#N/A</v>
      </c>
      <c r="H3609" s="132" t="e">
        <v>#N/A</v>
      </c>
      <c r="I3609" s="132" t="e">
        <v>#N/A</v>
      </c>
      <c r="J3609" s="132" t="e">
        <v>#N/A</v>
      </c>
      <c r="K3609" s="132" t="e">
        <v>#N/A</v>
      </c>
      <c r="L3609" s="132" t="e">
        <v>#N/A</v>
      </c>
      <c r="M3609" s="132" t="e">
        <v>#N/A</v>
      </c>
      <c r="N3609" s="132" t="e">
        <v>#N/A</v>
      </c>
      <c r="R3609" s="132" t="e">
        <v>#N/A</v>
      </c>
      <c r="S3609" s="132" t="e">
        <v>#N/A</v>
      </c>
      <c r="T3609" s="132" t="e">
        <v>#N/A</v>
      </c>
      <c r="U3609" s="132" t="e">
        <v>#N/A</v>
      </c>
      <c r="V3609" s="132" t="e">
        <v>#N/A</v>
      </c>
      <c r="W3609" s="132" t="e">
        <v>#N/A</v>
      </c>
      <c r="X3609" s="132" t="e">
        <v>#N/A</v>
      </c>
      <c r="Y3609" s="132" t="e">
        <v>#N/A</v>
      </c>
      <c r="Z3609" s="132" t="e">
        <v>#N/A</v>
      </c>
      <c r="AA3609" s="132" t="e">
        <v>#N/A</v>
      </c>
      <c r="AB3609" s="132" t="e">
        <v>#N/A</v>
      </c>
      <c r="AC3609" s="132" t="e">
        <v>#N/A</v>
      </c>
      <c r="AD3609" s="132" t="e">
        <v>#N/A</v>
      </c>
      <c r="AE3609" s="132" t="e">
        <v>#N/A</v>
      </c>
      <c r="AF3609" s="132" t="e">
        <v>#N/A</v>
      </c>
    </row>
    <row r="3610" spans="1:32">
      <c r="A3610" s="129">
        <v>41771</v>
      </c>
      <c r="B3610" s="132">
        <v>386076</v>
      </c>
      <c r="C3610" s="132">
        <v>29020</v>
      </c>
      <c r="D3610" s="132">
        <v>100860</v>
      </c>
      <c r="E3610" s="132">
        <v>53568</v>
      </c>
      <c r="F3610" s="132">
        <v>96053</v>
      </c>
      <c r="G3610" s="132">
        <v>337677</v>
      </c>
      <c r="H3610" s="132">
        <v>25690</v>
      </c>
      <c r="I3610" s="132">
        <v>9759</v>
      </c>
      <c r="J3610" s="132">
        <v>17446</v>
      </c>
      <c r="K3610" s="132">
        <v>7400</v>
      </c>
      <c r="L3610" s="132">
        <v>150</v>
      </c>
      <c r="M3610" s="132">
        <v>48399</v>
      </c>
      <c r="N3610" s="132">
        <v>386076</v>
      </c>
      <c r="R3610" s="132">
        <v>25530</v>
      </c>
      <c r="S3610" s="132">
        <v>33120</v>
      </c>
      <c r="T3610" s="132">
        <v>43730</v>
      </c>
      <c r="U3610" s="132">
        <v>54961</v>
      </c>
      <c r="V3610" s="132">
        <v>1000</v>
      </c>
      <c r="W3610" s="132">
        <v>1200</v>
      </c>
      <c r="X3610" s="132">
        <v>24406</v>
      </c>
      <c r="Y3610" s="132">
        <v>2000</v>
      </c>
      <c r="Z3610" s="132">
        <v>11800</v>
      </c>
      <c r="AA3610" s="132" t="e">
        <v>#N/A</v>
      </c>
      <c r="AB3610" s="132" t="e">
        <v>#N/A</v>
      </c>
      <c r="AC3610" s="132">
        <v>10540</v>
      </c>
      <c r="AD3610" s="132" t="e">
        <v>#N/A</v>
      </c>
      <c r="AE3610" s="132">
        <v>1700</v>
      </c>
      <c r="AF3610" s="132">
        <v>31400</v>
      </c>
    </row>
    <row r="3611" spans="1:32">
      <c r="A3611" s="129">
        <v>41772</v>
      </c>
      <c r="B3611" s="132" t="e">
        <v>#N/A</v>
      </c>
      <c r="C3611" s="132" t="e">
        <v>#N/A</v>
      </c>
      <c r="D3611" s="132" t="e">
        <v>#N/A</v>
      </c>
      <c r="E3611" s="132" t="e">
        <v>#N/A</v>
      </c>
      <c r="F3611" s="132" t="e">
        <v>#N/A</v>
      </c>
      <c r="G3611" s="132" t="e">
        <v>#N/A</v>
      </c>
      <c r="H3611" s="132" t="e">
        <v>#N/A</v>
      </c>
      <c r="I3611" s="132" t="e">
        <v>#N/A</v>
      </c>
      <c r="J3611" s="132" t="e">
        <v>#N/A</v>
      </c>
      <c r="K3611" s="132" t="e">
        <v>#N/A</v>
      </c>
      <c r="L3611" s="132" t="e">
        <v>#N/A</v>
      </c>
      <c r="M3611" s="132" t="e">
        <v>#N/A</v>
      </c>
      <c r="N3611" s="132" t="e">
        <v>#N/A</v>
      </c>
      <c r="R3611" s="132" t="e">
        <v>#N/A</v>
      </c>
      <c r="S3611" s="132" t="e">
        <v>#N/A</v>
      </c>
      <c r="T3611" s="132" t="e">
        <v>#N/A</v>
      </c>
      <c r="U3611" s="132" t="e">
        <v>#N/A</v>
      </c>
      <c r="V3611" s="132" t="e">
        <v>#N/A</v>
      </c>
      <c r="W3611" s="132" t="e">
        <v>#N/A</v>
      </c>
      <c r="X3611" s="132" t="e">
        <v>#N/A</v>
      </c>
      <c r="Y3611" s="132" t="e">
        <v>#N/A</v>
      </c>
      <c r="Z3611" s="132" t="e">
        <v>#N/A</v>
      </c>
      <c r="AA3611" s="132" t="e">
        <v>#N/A</v>
      </c>
      <c r="AB3611" s="132" t="e">
        <v>#N/A</v>
      </c>
      <c r="AC3611" s="132" t="e">
        <v>#N/A</v>
      </c>
      <c r="AD3611" s="132" t="e">
        <v>#N/A</v>
      </c>
      <c r="AE3611" s="132" t="e">
        <v>#N/A</v>
      </c>
      <c r="AF3611" s="132" t="e">
        <v>#N/A</v>
      </c>
    </row>
    <row r="3612" spans="1:32">
      <c r="A3612" s="129">
        <v>41773</v>
      </c>
      <c r="B3612" s="132" t="e">
        <v>#N/A</v>
      </c>
      <c r="C3612" s="132" t="e">
        <v>#N/A</v>
      </c>
      <c r="D3612" s="132" t="e">
        <v>#N/A</v>
      </c>
      <c r="E3612" s="132" t="e">
        <v>#N/A</v>
      </c>
      <c r="F3612" s="132" t="e">
        <v>#N/A</v>
      </c>
      <c r="G3612" s="132" t="e">
        <v>#N/A</v>
      </c>
      <c r="H3612" s="132" t="e">
        <v>#N/A</v>
      </c>
      <c r="I3612" s="132" t="e">
        <v>#N/A</v>
      </c>
      <c r="J3612" s="132" t="e">
        <v>#N/A</v>
      </c>
      <c r="K3612" s="132" t="e">
        <v>#N/A</v>
      </c>
      <c r="L3612" s="132" t="e">
        <v>#N/A</v>
      </c>
      <c r="M3612" s="132" t="e">
        <v>#N/A</v>
      </c>
      <c r="N3612" s="132" t="e">
        <v>#N/A</v>
      </c>
      <c r="R3612" s="132" t="e">
        <v>#N/A</v>
      </c>
      <c r="S3612" s="132" t="e">
        <v>#N/A</v>
      </c>
      <c r="T3612" s="132" t="e">
        <v>#N/A</v>
      </c>
      <c r="U3612" s="132" t="e">
        <v>#N/A</v>
      </c>
      <c r="V3612" s="132" t="e">
        <v>#N/A</v>
      </c>
      <c r="W3612" s="132" t="e">
        <v>#N/A</v>
      </c>
      <c r="X3612" s="132" t="e">
        <v>#N/A</v>
      </c>
      <c r="Y3612" s="132" t="e">
        <v>#N/A</v>
      </c>
      <c r="Z3612" s="132" t="e">
        <v>#N/A</v>
      </c>
      <c r="AA3612" s="132" t="e">
        <v>#N/A</v>
      </c>
      <c r="AB3612" s="132" t="e">
        <v>#N/A</v>
      </c>
      <c r="AC3612" s="132" t="e">
        <v>#N/A</v>
      </c>
      <c r="AD3612" s="132" t="e">
        <v>#N/A</v>
      </c>
      <c r="AE3612" s="132" t="e">
        <v>#N/A</v>
      </c>
      <c r="AF3612" s="132" t="e">
        <v>#N/A</v>
      </c>
    </row>
    <row r="3613" spans="1:32">
      <c r="A3613" s="129">
        <v>41774</v>
      </c>
      <c r="B3613" s="132">
        <v>640101</v>
      </c>
      <c r="C3613" s="132">
        <v>47600</v>
      </c>
      <c r="D3613" s="132">
        <v>336012</v>
      </c>
      <c r="E3613" s="132">
        <v>50263</v>
      </c>
      <c r="F3613" s="132">
        <v>172553</v>
      </c>
      <c r="G3613" s="132">
        <v>31400</v>
      </c>
      <c r="H3613" s="132">
        <v>29740</v>
      </c>
      <c r="I3613" s="132">
        <v>34144</v>
      </c>
      <c r="J3613" s="132">
        <v>107965</v>
      </c>
      <c r="K3613" s="132">
        <v>65149</v>
      </c>
      <c r="L3613" s="132">
        <v>150</v>
      </c>
      <c r="M3613" s="132" t="e">
        <v>#N/A</v>
      </c>
      <c r="N3613" s="132">
        <v>640101</v>
      </c>
      <c r="R3613" s="132">
        <v>107965</v>
      </c>
      <c r="S3613" s="132">
        <v>40120</v>
      </c>
      <c r="T3613" s="132">
        <v>76230</v>
      </c>
      <c r="U3613" s="132">
        <v>56961</v>
      </c>
      <c r="V3613" s="132">
        <v>11559</v>
      </c>
      <c r="W3613" s="132" t="e">
        <v>#N/A</v>
      </c>
      <c r="X3613" s="132">
        <v>18000</v>
      </c>
      <c r="Y3613" s="132" t="e">
        <v>#N/A</v>
      </c>
      <c r="Z3613" s="132" t="e">
        <v>#N/A</v>
      </c>
      <c r="AA3613" s="132">
        <v>10295</v>
      </c>
      <c r="AB3613" s="132">
        <v>160481</v>
      </c>
      <c r="AC3613" s="132" t="e">
        <v>#N/A</v>
      </c>
      <c r="AD3613" s="132">
        <v>574952</v>
      </c>
      <c r="AE3613" s="132">
        <v>47655</v>
      </c>
      <c r="AF3613" s="132" t="e">
        <v>#N/A</v>
      </c>
    </row>
    <row r="3614" spans="1:32">
      <c r="A3614" s="129">
        <v>41775</v>
      </c>
      <c r="B3614" s="132" t="e">
        <v>#N/A</v>
      </c>
      <c r="C3614" s="132" t="e">
        <v>#N/A</v>
      </c>
      <c r="D3614" s="132" t="e">
        <v>#N/A</v>
      </c>
      <c r="E3614" s="132" t="e">
        <v>#N/A</v>
      </c>
      <c r="F3614" s="132" t="e">
        <v>#N/A</v>
      </c>
      <c r="G3614" s="132" t="e">
        <v>#N/A</v>
      </c>
      <c r="H3614" s="132" t="e">
        <v>#N/A</v>
      </c>
      <c r="I3614" s="132" t="e">
        <v>#N/A</v>
      </c>
      <c r="J3614" s="132" t="e">
        <v>#N/A</v>
      </c>
      <c r="K3614" s="132" t="e">
        <v>#N/A</v>
      </c>
      <c r="L3614" s="132" t="e">
        <v>#N/A</v>
      </c>
      <c r="M3614" s="132" t="e">
        <v>#N/A</v>
      </c>
      <c r="N3614" s="132" t="e">
        <v>#N/A</v>
      </c>
      <c r="R3614" s="132" t="e">
        <v>#N/A</v>
      </c>
      <c r="S3614" s="132" t="e">
        <v>#N/A</v>
      </c>
      <c r="T3614" s="132" t="e">
        <v>#N/A</v>
      </c>
      <c r="U3614" s="132" t="e">
        <v>#N/A</v>
      </c>
      <c r="V3614" s="132" t="e">
        <v>#N/A</v>
      </c>
      <c r="W3614" s="132" t="e">
        <v>#N/A</v>
      </c>
      <c r="X3614" s="132" t="e">
        <v>#N/A</v>
      </c>
      <c r="Y3614" s="132" t="e">
        <v>#N/A</v>
      </c>
      <c r="Z3614" s="132" t="e">
        <v>#N/A</v>
      </c>
      <c r="AA3614" s="132" t="e">
        <v>#N/A</v>
      </c>
      <c r="AB3614" s="132" t="e">
        <v>#N/A</v>
      </c>
      <c r="AC3614" s="132" t="e">
        <v>#N/A</v>
      </c>
      <c r="AD3614" s="132" t="e">
        <v>#N/A</v>
      </c>
      <c r="AE3614" s="132" t="e">
        <v>#N/A</v>
      </c>
      <c r="AF3614" s="132" t="e">
        <v>#N/A</v>
      </c>
    </row>
    <row r="3615" spans="1:32">
      <c r="A3615" s="129">
        <v>41778</v>
      </c>
      <c r="B3615" s="132" t="e">
        <v>#N/A</v>
      </c>
      <c r="C3615" s="132" t="e">
        <v>#N/A</v>
      </c>
      <c r="D3615" s="132" t="e">
        <v>#N/A</v>
      </c>
      <c r="E3615" s="132" t="e">
        <v>#N/A</v>
      </c>
      <c r="F3615" s="132" t="e">
        <v>#N/A</v>
      </c>
      <c r="G3615" s="132" t="e">
        <v>#N/A</v>
      </c>
      <c r="H3615" s="132" t="e">
        <v>#N/A</v>
      </c>
      <c r="I3615" s="132" t="e">
        <v>#N/A</v>
      </c>
      <c r="J3615" s="132" t="e">
        <v>#N/A</v>
      </c>
      <c r="K3615" s="132" t="e">
        <v>#N/A</v>
      </c>
      <c r="L3615" s="132" t="e">
        <v>#N/A</v>
      </c>
      <c r="M3615" s="132" t="e">
        <v>#N/A</v>
      </c>
      <c r="N3615" s="132" t="e">
        <v>#N/A</v>
      </c>
      <c r="R3615" s="132" t="e">
        <v>#N/A</v>
      </c>
      <c r="S3615" s="132" t="e">
        <v>#N/A</v>
      </c>
      <c r="T3615" s="132" t="e">
        <v>#N/A</v>
      </c>
      <c r="U3615" s="132" t="e">
        <v>#N/A</v>
      </c>
      <c r="V3615" s="132" t="e">
        <v>#N/A</v>
      </c>
      <c r="W3615" s="132" t="e">
        <v>#N/A</v>
      </c>
      <c r="X3615" s="132" t="e">
        <v>#N/A</v>
      </c>
      <c r="Y3615" s="132" t="e">
        <v>#N/A</v>
      </c>
      <c r="Z3615" s="132" t="e">
        <v>#N/A</v>
      </c>
      <c r="AA3615" s="132" t="e">
        <v>#N/A</v>
      </c>
      <c r="AB3615" s="132" t="e">
        <v>#N/A</v>
      </c>
      <c r="AC3615" s="132" t="e">
        <v>#N/A</v>
      </c>
      <c r="AD3615" s="132" t="e">
        <v>#N/A</v>
      </c>
      <c r="AE3615" s="132" t="e">
        <v>#N/A</v>
      </c>
      <c r="AF3615" s="132" t="e">
        <v>#N/A</v>
      </c>
    </row>
    <row r="3616" spans="1:32">
      <c r="A3616" s="129">
        <v>41779</v>
      </c>
      <c r="B3616" s="132">
        <v>854791</v>
      </c>
      <c r="C3616" s="132">
        <v>70015</v>
      </c>
      <c r="D3616" s="132">
        <v>263870</v>
      </c>
      <c r="E3616" s="132">
        <v>80468</v>
      </c>
      <c r="F3616" s="132">
        <v>260053</v>
      </c>
      <c r="G3616" s="132">
        <v>776722</v>
      </c>
      <c r="H3616" s="132">
        <v>35040</v>
      </c>
      <c r="I3616" s="132">
        <v>15179</v>
      </c>
      <c r="J3616" s="132">
        <v>48191</v>
      </c>
      <c r="K3616" s="132">
        <v>10295</v>
      </c>
      <c r="L3616" s="132">
        <v>150</v>
      </c>
      <c r="M3616" s="132">
        <v>78069</v>
      </c>
      <c r="N3616" s="132">
        <v>854791</v>
      </c>
      <c r="R3616" s="132">
        <v>158465</v>
      </c>
      <c r="S3616" s="132">
        <v>60270</v>
      </c>
      <c r="T3616" s="132">
        <v>110730</v>
      </c>
      <c r="U3616" s="132">
        <v>56961</v>
      </c>
      <c r="V3616" s="132">
        <v>8000</v>
      </c>
      <c r="W3616" s="132">
        <v>1200</v>
      </c>
      <c r="X3616" s="132">
        <v>39716</v>
      </c>
      <c r="Y3616" s="132">
        <v>22426</v>
      </c>
      <c r="Z3616" s="132">
        <v>13050</v>
      </c>
      <c r="AA3616" s="132" t="e">
        <v>#N/A</v>
      </c>
      <c r="AB3616" s="132" t="e">
        <v>#N/A</v>
      </c>
      <c r="AC3616" s="132">
        <v>10540</v>
      </c>
      <c r="AD3616" s="132" t="e">
        <v>#N/A</v>
      </c>
      <c r="AE3616" s="132">
        <v>1700</v>
      </c>
      <c r="AF3616" s="132">
        <v>31400</v>
      </c>
    </row>
    <row r="3617" spans="1:32">
      <c r="A3617" s="129">
        <v>41780</v>
      </c>
      <c r="B3617" s="132" t="e">
        <v>#N/A</v>
      </c>
      <c r="C3617" s="132" t="e">
        <v>#N/A</v>
      </c>
      <c r="D3617" s="132" t="e">
        <v>#N/A</v>
      </c>
      <c r="E3617" s="132" t="e">
        <v>#N/A</v>
      </c>
      <c r="F3617" s="132" t="e">
        <v>#N/A</v>
      </c>
      <c r="G3617" s="132" t="e">
        <v>#N/A</v>
      </c>
      <c r="H3617" s="132" t="e">
        <v>#N/A</v>
      </c>
      <c r="I3617" s="132" t="e">
        <v>#N/A</v>
      </c>
      <c r="J3617" s="132" t="e">
        <v>#N/A</v>
      </c>
      <c r="K3617" s="132" t="e">
        <v>#N/A</v>
      </c>
      <c r="L3617" s="132" t="e">
        <v>#N/A</v>
      </c>
      <c r="M3617" s="132" t="e">
        <v>#N/A</v>
      </c>
      <c r="N3617" s="132" t="e">
        <v>#N/A</v>
      </c>
      <c r="R3617" s="132" t="e">
        <v>#N/A</v>
      </c>
      <c r="S3617" s="132" t="e">
        <v>#N/A</v>
      </c>
      <c r="T3617" s="132" t="e">
        <v>#N/A</v>
      </c>
      <c r="U3617" s="132" t="e">
        <v>#N/A</v>
      </c>
      <c r="V3617" s="132" t="e">
        <v>#N/A</v>
      </c>
      <c r="W3617" s="132" t="e">
        <v>#N/A</v>
      </c>
      <c r="X3617" s="132" t="e">
        <v>#N/A</v>
      </c>
      <c r="Y3617" s="132" t="e">
        <v>#N/A</v>
      </c>
      <c r="Z3617" s="132" t="e">
        <v>#N/A</v>
      </c>
      <c r="AA3617" s="132" t="e">
        <v>#N/A</v>
      </c>
      <c r="AB3617" s="132" t="e">
        <v>#N/A</v>
      </c>
      <c r="AC3617" s="132" t="e">
        <v>#N/A</v>
      </c>
      <c r="AD3617" s="132" t="e">
        <v>#N/A</v>
      </c>
      <c r="AE3617" s="132" t="e">
        <v>#N/A</v>
      </c>
      <c r="AF3617" s="132" t="e">
        <v>#N/A</v>
      </c>
    </row>
    <row r="3618" spans="1:32">
      <c r="A3618" s="129">
        <v>41781</v>
      </c>
      <c r="B3618" s="132" t="e">
        <v>#N/A</v>
      </c>
      <c r="C3618" s="132" t="e">
        <v>#N/A</v>
      </c>
      <c r="D3618" s="132" t="e">
        <v>#N/A</v>
      </c>
      <c r="E3618" s="132" t="e">
        <v>#N/A</v>
      </c>
      <c r="F3618" s="132" t="e">
        <v>#N/A</v>
      </c>
      <c r="G3618" s="132" t="e">
        <v>#N/A</v>
      </c>
      <c r="H3618" s="132" t="e">
        <v>#N/A</v>
      </c>
      <c r="I3618" s="132" t="e">
        <v>#N/A</v>
      </c>
      <c r="J3618" s="132" t="e">
        <v>#N/A</v>
      </c>
      <c r="K3618" s="132" t="e">
        <v>#N/A</v>
      </c>
      <c r="L3618" s="132" t="e">
        <v>#N/A</v>
      </c>
      <c r="M3618" s="132" t="e">
        <v>#N/A</v>
      </c>
      <c r="N3618" s="132" t="e">
        <v>#N/A</v>
      </c>
      <c r="R3618" s="132" t="e">
        <v>#N/A</v>
      </c>
      <c r="S3618" s="132" t="e">
        <v>#N/A</v>
      </c>
      <c r="T3618" s="132" t="e">
        <v>#N/A</v>
      </c>
      <c r="U3618" s="132" t="e">
        <v>#N/A</v>
      </c>
      <c r="V3618" s="132" t="e">
        <v>#N/A</v>
      </c>
      <c r="W3618" s="132" t="e">
        <v>#N/A</v>
      </c>
      <c r="X3618" s="132" t="e">
        <v>#N/A</v>
      </c>
      <c r="Y3618" s="132" t="e">
        <v>#N/A</v>
      </c>
      <c r="Z3618" s="132" t="e">
        <v>#N/A</v>
      </c>
      <c r="AA3618" s="132" t="e">
        <v>#N/A</v>
      </c>
      <c r="AB3618" s="132" t="e">
        <v>#N/A</v>
      </c>
      <c r="AC3618" s="132" t="e">
        <v>#N/A</v>
      </c>
      <c r="AD3618" s="132" t="e">
        <v>#N/A</v>
      </c>
      <c r="AE3618" s="132" t="e">
        <v>#N/A</v>
      </c>
      <c r="AF3618" s="132" t="e">
        <v>#N/A</v>
      </c>
    </row>
    <row r="3619" spans="1:32">
      <c r="A3619" s="129">
        <v>41782</v>
      </c>
      <c r="B3619" s="132" t="e">
        <v>#N/A</v>
      </c>
      <c r="C3619" s="132" t="e">
        <v>#N/A</v>
      </c>
      <c r="D3619" s="132" t="e">
        <v>#N/A</v>
      </c>
      <c r="E3619" s="132" t="e">
        <v>#N/A</v>
      </c>
      <c r="F3619" s="132" t="e">
        <v>#N/A</v>
      </c>
      <c r="G3619" s="132" t="e">
        <v>#N/A</v>
      </c>
      <c r="H3619" s="132" t="e">
        <v>#N/A</v>
      </c>
      <c r="I3619" s="132" t="e">
        <v>#N/A</v>
      </c>
      <c r="J3619" s="132" t="e">
        <v>#N/A</v>
      </c>
      <c r="K3619" s="132" t="e">
        <v>#N/A</v>
      </c>
      <c r="L3619" s="132" t="e">
        <v>#N/A</v>
      </c>
      <c r="M3619" s="132" t="e">
        <v>#N/A</v>
      </c>
      <c r="N3619" s="132" t="e">
        <v>#N/A</v>
      </c>
      <c r="R3619" s="132" t="e">
        <v>#N/A</v>
      </c>
      <c r="S3619" s="132" t="e">
        <v>#N/A</v>
      </c>
      <c r="T3619" s="132" t="e">
        <v>#N/A</v>
      </c>
      <c r="U3619" s="132" t="e">
        <v>#N/A</v>
      </c>
      <c r="V3619" s="132" t="e">
        <v>#N/A</v>
      </c>
      <c r="W3619" s="132" t="e">
        <v>#N/A</v>
      </c>
      <c r="X3619" s="132" t="e">
        <v>#N/A</v>
      </c>
      <c r="Y3619" s="132" t="e">
        <v>#N/A</v>
      </c>
      <c r="Z3619" s="132" t="e">
        <v>#N/A</v>
      </c>
      <c r="AA3619" s="132" t="e">
        <v>#N/A</v>
      </c>
      <c r="AB3619" s="132" t="e">
        <v>#N/A</v>
      </c>
      <c r="AC3619" s="132" t="e">
        <v>#N/A</v>
      </c>
      <c r="AD3619" s="132" t="e">
        <v>#N/A</v>
      </c>
      <c r="AE3619" s="132" t="e">
        <v>#N/A</v>
      </c>
      <c r="AF3619" s="132" t="e">
        <v>#N/A</v>
      </c>
    </row>
    <row r="3620" spans="1:32">
      <c r="A3620" s="129">
        <v>41786</v>
      </c>
      <c r="B3620" s="132" t="e">
        <v>#N/A</v>
      </c>
      <c r="C3620" s="132" t="e">
        <v>#N/A</v>
      </c>
      <c r="D3620" s="132" t="e">
        <v>#N/A</v>
      </c>
      <c r="E3620" s="132" t="e">
        <v>#N/A</v>
      </c>
      <c r="F3620" s="132" t="e">
        <v>#N/A</v>
      </c>
      <c r="G3620" s="132" t="e">
        <v>#N/A</v>
      </c>
      <c r="H3620" s="132" t="e">
        <v>#N/A</v>
      </c>
      <c r="I3620" s="132" t="e">
        <v>#N/A</v>
      </c>
      <c r="J3620" s="132" t="e">
        <v>#N/A</v>
      </c>
      <c r="K3620" s="132" t="e">
        <v>#N/A</v>
      </c>
      <c r="L3620" s="132" t="e">
        <v>#N/A</v>
      </c>
      <c r="M3620" s="132" t="e">
        <v>#N/A</v>
      </c>
      <c r="N3620" s="132" t="e">
        <v>#N/A</v>
      </c>
      <c r="R3620" s="132" t="e">
        <v>#N/A</v>
      </c>
      <c r="S3620" s="132" t="e">
        <v>#N/A</v>
      </c>
      <c r="T3620" s="132" t="e">
        <v>#N/A</v>
      </c>
      <c r="U3620" s="132" t="e">
        <v>#N/A</v>
      </c>
      <c r="V3620" s="132" t="e">
        <v>#N/A</v>
      </c>
      <c r="W3620" s="132" t="e">
        <v>#N/A</v>
      </c>
      <c r="X3620" s="132" t="e">
        <v>#N/A</v>
      </c>
      <c r="Y3620" s="132" t="e">
        <v>#N/A</v>
      </c>
      <c r="Z3620" s="132" t="e">
        <v>#N/A</v>
      </c>
      <c r="AA3620" s="132" t="e">
        <v>#N/A</v>
      </c>
      <c r="AB3620" s="132" t="e">
        <v>#N/A</v>
      </c>
      <c r="AC3620" s="132" t="e">
        <v>#N/A</v>
      </c>
      <c r="AD3620" s="132" t="e">
        <v>#N/A</v>
      </c>
      <c r="AE3620" s="132" t="e">
        <v>#N/A</v>
      </c>
      <c r="AF3620" s="132" t="e">
        <v>#N/A</v>
      </c>
    </row>
    <row r="3621" spans="1:32">
      <c r="A3621" s="129">
        <v>41787</v>
      </c>
      <c r="B3621" s="132" t="e">
        <v>#N/A</v>
      </c>
      <c r="C3621" s="132" t="e">
        <v>#N/A</v>
      </c>
      <c r="D3621" s="132" t="e">
        <v>#N/A</v>
      </c>
      <c r="E3621" s="132" t="e">
        <v>#N/A</v>
      </c>
      <c r="F3621" s="132" t="e">
        <v>#N/A</v>
      </c>
      <c r="G3621" s="132" t="e">
        <v>#N/A</v>
      </c>
      <c r="H3621" s="132" t="e">
        <v>#N/A</v>
      </c>
      <c r="I3621" s="132" t="e">
        <v>#N/A</v>
      </c>
      <c r="J3621" s="132" t="e">
        <v>#N/A</v>
      </c>
      <c r="K3621" s="132" t="e">
        <v>#N/A</v>
      </c>
      <c r="L3621" s="132" t="e">
        <v>#N/A</v>
      </c>
      <c r="M3621" s="132" t="e">
        <v>#N/A</v>
      </c>
      <c r="N3621" s="132" t="e">
        <v>#N/A</v>
      </c>
      <c r="R3621" s="132" t="e">
        <v>#N/A</v>
      </c>
      <c r="S3621" s="132" t="e">
        <v>#N/A</v>
      </c>
      <c r="T3621" s="132" t="e">
        <v>#N/A</v>
      </c>
      <c r="U3621" s="132" t="e">
        <v>#N/A</v>
      </c>
      <c r="V3621" s="132" t="e">
        <v>#N/A</v>
      </c>
      <c r="W3621" s="132" t="e">
        <v>#N/A</v>
      </c>
      <c r="X3621" s="132" t="e">
        <v>#N/A</v>
      </c>
      <c r="Y3621" s="132" t="e">
        <v>#N/A</v>
      </c>
      <c r="Z3621" s="132" t="e">
        <v>#N/A</v>
      </c>
      <c r="AA3621" s="132" t="e">
        <v>#N/A</v>
      </c>
      <c r="AB3621" s="132" t="e">
        <v>#N/A</v>
      </c>
      <c r="AC3621" s="132" t="e">
        <v>#N/A</v>
      </c>
      <c r="AD3621" s="132" t="e">
        <v>#N/A</v>
      </c>
      <c r="AE3621" s="132" t="e">
        <v>#N/A</v>
      </c>
      <c r="AF3621" s="132" t="e">
        <v>#N/A</v>
      </c>
    </row>
    <row r="3622" spans="1:32">
      <c r="A3622" s="129">
        <v>41788</v>
      </c>
      <c r="B3622" s="132" t="e">
        <v>#N/A</v>
      </c>
      <c r="C3622" s="132" t="e">
        <v>#N/A</v>
      </c>
      <c r="D3622" s="132" t="e">
        <v>#N/A</v>
      </c>
      <c r="E3622" s="132" t="e">
        <v>#N/A</v>
      </c>
      <c r="F3622" s="132" t="e">
        <v>#N/A</v>
      </c>
      <c r="G3622" s="132" t="e">
        <v>#N/A</v>
      </c>
      <c r="H3622" s="132" t="e">
        <v>#N/A</v>
      </c>
      <c r="I3622" s="132" t="e">
        <v>#N/A</v>
      </c>
      <c r="J3622" s="132" t="e">
        <v>#N/A</v>
      </c>
      <c r="K3622" s="132" t="e">
        <v>#N/A</v>
      </c>
      <c r="L3622" s="132" t="e">
        <v>#N/A</v>
      </c>
      <c r="M3622" s="132" t="e">
        <v>#N/A</v>
      </c>
      <c r="N3622" s="132" t="e">
        <v>#N/A</v>
      </c>
      <c r="R3622" s="132" t="e">
        <v>#N/A</v>
      </c>
      <c r="S3622" s="132" t="e">
        <v>#N/A</v>
      </c>
      <c r="T3622" s="132" t="e">
        <v>#N/A</v>
      </c>
      <c r="U3622" s="132" t="e">
        <v>#N/A</v>
      </c>
      <c r="V3622" s="132" t="e">
        <v>#N/A</v>
      </c>
      <c r="W3622" s="132" t="e">
        <v>#N/A</v>
      </c>
      <c r="X3622" s="132" t="e">
        <v>#N/A</v>
      </c>
      <c r="Y3622" s="132" t="e">
        <v>#N/A</v>
      </c>
      <c r="Z3622" s="132" t="e">
        <v>#N/A</v>
      </c>
      <c r="AA3622" s="132" t="e">
        <v>#N/A</v>
      </c>
      <c r="AB3622" s="132" t="e">
        <v>#N/A</v>
      </c>
      <c r="AC3622" s="132" t="e">
        <v>#N/A</v>
      </c>
      <c r="AD3622" s="132" t="e">
        <v>#N/A</v>
      </c>
      <c r="AE3622" s="132" t="e">
        <v>#N/A</v>
      </c>
      <c r="AF3622" s="132" t="e">
        <v>#N/A</v>
      </c>
    </row>
    <row r="3623" spans="1:32">
      <c r="A3623" s="129">
        <v>41789</v>
      </c>
      <c r="B3623" s="132" t="e">
        <v>#N/A</v>
      </c>
      <c r="C3623" s="132" t="e">
        <v>#N/A</v>
      </c>
      <c r="D3623" s="132" t="e">
        <v>#N/A</v>
      </c>
      <c r="E3623" s="132" t="e">
        <v>#N/A</v>
      </c>
      <c r="F3623" s="132" t="e">
        <v>#N/A</v>
      </c>
      <c r="G3623" s="132" t="e">
        <v>#N/A</v>
      </c>
      <c r="H3623" s="132" t="e">
        <v>#N/A</v>
      </c>
      <c r="I3623" s="132" t="e">
        <v>#N/A</v>
      </c>
      <c r="J3623" s="132" t="e">
        <v>#N/A</v>
      </c>
      <c r="K3623" s="132" t="e">
        <v>#N/A</v>
      </c>
      <c r="L3623" s="132" t="e">
        <v>#N/A</v>
      </c>
      <c r="M3623" s="132" t="e">
        <v>#N/A</v>
      </c>
      <c r="N3623" s="132" t="e">
        <v>#N/A</v>
      </c>
      <c r="R3623" s="132" t="e">
        <v>#N/A</v>
      </c>
      <c r="S3623" s="132" t="e">
        <v>#N/A</v>
      </c>
      <c r="T3623" s="132" t="e">
        <v>#N/A</v>
      </c>
      <c r="U3623" s="132" t="e">
        <v>#N/A</v>
      </c>
      <c r="V3623" s="132" t="e">
        <v>#N/A</v>
      </c>
      <c r="W3623" s="132" t="e">
        <v>#N/A</v>
      </c>
      <c r="X3623" s="132" t="e">
        <v>#N/A</v>
      </c>
      <c r="Y3623" s="132" t="e">
        <v>#N/A</v>
      </c>
      <c r="Z3623" s="132" t="e">
        <v>#N/A</v>
      </c>
      <c r="AA3623" s="132" t="e">
        <v>#N/A</v>
      </c>
      <c r="AB3623" s="132" t="e">
        <v>#N/A</v>
      </c>
      <c r="AC3623" s="132" t="e">
        <v>#N/A</v>
      </c>
      <c r="AD3623" s="132" t="e">
        <v>#N/A</v>
      </c>
      <c r="AE3623" s="132" t="e">
        <v>#N/A</v>
      </c>
      <c r="AF3623" s="132" t="e">
        <v>#N/A</v>
      </c>
    </row>
    <row r="3624" spans="1:32">
      <c r="A3624" s="129">
        <v>41792</v>
      </c>
      <c r="B3624" s="132" t="e">
        <v>#N/A</v>
      </c>
      <c r="C3624" s="132">
        <v>111375</v>
      </c>
      <c r="D3624" s="132">
        <v>483895</v>
      </c>
      <c r="E3624" s="132">
        <v>109218</v>
      </c>
      <c r="F3624" s="132">
        <v>368303</v>
      </c>
      <c r="G3624" s="132">
        <v>1193341</v>
      </c>
      <c r="H3624" s="132">
        <v>53000</v>
      </c>
      <c r="I3624" s="132">
        <v>28253</v>
      </c>
      <c r="J3624" s="132">
        <v>52715</v>
      </c>
      <c r="K3624" s="132">
        <v>18625</v>
      </c>
      <c r="L3624" s="132">
        <v>150</v>
      </c>
      <c r="M3624" s="132">
        <v>135253</v>
      </c>
      <c r="N3624" s="132" t="e">
        <v>#N/A</v>
      </c>
      <c r="R3624" s="132">
        <v>263065</v>
      </c>
      <c r="S3624" s="132">
        <v>60270</v>
      </c>
      <c r="T3624" s="132">
        <v>243480</v>
      </c>
      <c r="U3624" s="132">
        <v>87150</v>
      </c>
      <c r="V3624" s="132">
        <v>11500</v>
      </c>
      <c r="W3624" s="132">
        <v>1200</v>
      </c>
      <c r="X3624" s="132">
        <v>47966</v>
      </c>
      <c r="Y3624" s="132">
        <v>29426</v>
      </c>
      <c r="Z3624" s="132">
        <v>23350</v>
      </c>
      <c r="AA3624" s="132">
        <v>7000</v>
      </c>
      <c r="AB3624" s="132" t="e">
        <v>#N/A</v>
      </c>
      <c r="AC3624" s="132">
        <v>10540</v>
      </c>
      <c r="AD3624" s="132">
        <v>17564</v>
      </c>
      <c r="AE3624" s="132">
        <v>6700</v>
      </c>
      <c r="AF3624" s="132">
        <v>31400</v>
      </c>
    </row>
    <row r="3625" spans="1:32">
      <c r="A3625" s="129">
        <v>41793</v>
      </c>
      <c r="B3625" s="132" t="e">
        <v>#N/A</v>
      </c>
      <c r="C3625" s="132" t="e">
        <v>#N/A</v>
      </c>
      <c r="D3625" s="132" t="e">
        <v>#N/A</v>
      </c>
      <c r="E3625" s="132" t="e">
        <v>#N/A</v>
      </c>
      <c r="F3625" s="132" t="e">
        <v>#N/A</v>
      </c>
      <c r="G3625" s="132" t="e">
        <v>#N/A</v>
      </c>
      <c r="H3625" s="132" t="e">
        <v>#N/A</v>
      </c>
      <c r="I3625" s="132" t="e">
        <v>#N/A</v>
      </c>
      <c r="J3625" s="132" t="e">
        <v>#N/A</v>
      </c>
      <c r="K3625" s="132" t="e">
        <v>#N/A</v>
      </c>
      <c r="L3625" s="132" t="e">
        <v>#N/A</v>
      </c>
      <c r="M3625" s="132" t="e">
        <v>#N/A</v>
      </c>
      <c r="N3625" s="132" t="e">
        <v>#N/A</v>
      </c>
      <c r="R3625" s="132" t="e">
        <v>#N/A</v>
      </c>
      <c r="S3625" s="132" t="e">
        <v>#N/A</v>
      </c>
      <c r="T3625" s="132" t="e">
        <v>#N/A</v>
      </c>
      <c r="U3625" s="132" t="e">
        <v>#N/A</v>
      </c>
      <c r="V3625" s="132" t="e">
        <v>#N/A</v>
      </c>
      <c r="W3625" s="132" t="e">
        <v>#N/A</v>
      </c>
      <c r="X3625" s="132" t="e">
        <v>#N/A</v>
      </c>
      <c r="Y3625" s="132" t="e">
        <v>#N/A</v>
      </c>
      <c r="Z3625" s="132" t="e">
        <v>#N/A</v>
      </c>
      <c r="AA3625" s="132" t="e">
        <v>#N/A</v>
      </c>
      <c r="AB3625" s="132" t="e">
        <v>#N/A</v>
      </c>
      <c r="AC3625" s="132" t="e">
        <v>#N/A</v>
      </c>
      <c r="AD3625" s="132" t="e">
        <v>#N/A</v>
      </c>
      <c r="AE3625" s="132" t="e">
        <v>#N/A</v>
      </c>
      <c r="AF3625" s="132" t="e">
        <v>#N/A</v>
      </c>
    </row>
    <row r="3626" spans="1:32">
      <c r="A3626" s="129">
        <v>41794</v>
      </c>
      <c r="B3626" s="132" t="e">
        <v>#N/A</v>
      </c>
      <c r="C3626" s="132" t="e">
        <v>#N/A</v>
      </c>
      <c r="D3626" s="132" t="e">
        <v>#N/A</v>
      </c>
      <c r="E3626" s="132" t="e">
        <v>#N/A</v>
      </c>
      <c r="F3626" s="132" t="e">
        <v>#N/A</v>
      </c>
      <c r="G3626" s="132" t="e">
        <v>#N/A</v>
      </c>
      <c r="H3626" s="132" t="e">
        <v>#N/A</v>
      </c>
      <c r="I3626" s="132" t="e">
        <v>#N/A</v>
      </c>
      <c r="J3626" s="132" t="e">
        <v>#N/A</v>
      </c>
      <c r="K3626" s="132" t="e">
        <v>#N/A</v>
      </c>
      <c r="L3626" s="132" t="e">
        <v>#N/A</v>
      </c>
      <c r="M3626" s="132" t="e">
        <v>#N/A</v>
      </c>
      <c r="N3626" s="132" t="e">
        <v>#N/A</v>
      </c>
      <c r="R3626" s="132" t="e">
        <v>#N/A</v>
      </c>
      <c r="S3626" s="132" t="e">
        <v>#N/A</v>
      </c>
      <c r="T3626" s="132" t="e">
        <v>#N/A</v>
      </c>
      <c r="U3626" s="132" t="e">
        <v>#N/A</v>
      </c>
      <c r="V3626" s="132" t="e">
        <v>#N/A</v>
      </c>
      <c r="W3626" s="132" t="e">
        <v>#N/A</v>
      </c>
      <c r="X3626" s="132" t="e">
        <v>#N/A</v>
      </c>
      <c r="Y3626" s="132" t="e">
        <v>#N/A</v>
      </c>
      <c r="Z3626" s="132" t="e">
        <v>#N/A</v>
      </c>
      <c r="AA3626" s="132" t="e">
        <v>#N/A</v>
      </c>
      <c r="AB3626" s="132" t="e">
        <v>#N/A</v>
      </c>
      <c r="AC3626" s="132" t="e">
        <v>#N/A</v>
      </c>
      <c r="AD3626" s="132" t="e">
        <v>#N/A</v>
      </c>
      <c r="AE3626" s="132" t="e">
        <v>#N/A</v>
      </c>
      <c r="AF3626" s="132" t="e">
        <v>#N/A</v>
      </c>
    </row>
    <row r="3627" spans="1:32">
      <c r="A3627" s="129">
        <v>41795</v>
      </c>
      <c r="B3627" s="132" t="e">
        <v>#N/A</v>
      </c>
      <c r="C3627" s="132" t="e">
        <v>#N/A</v>
      </c>
      <c r="D3627" s="132" t="e">
        <v>#N/A</v>
      </c>
      <c r="E3627" s="132" t="e">
        <v>#N/A</v>
      </c>
      <c r="F3627" s="132" t="e">
        <v>#N/A</v>
      </c>
      <c r="G3627" s="132" t="e">
        <v>#N/A</v>
      </c>
      <c r="H3627" s="132" t="e">
        <v>#N/A</v>
      </c>
      <c r="I3627" s="132" t="e">
        <v>#N/A</v>
      </c>
      <c r="J3627" s="132" t="e">
        <v>#N/A</v>
      </c>
      <c r="K3627" s="132" t="e">
        <v>#N/A</v>
      </c>
      <c r="L3627" s="132" t="e">
        <v>#N/A</v>
      </c>
      <c r="M3627" s="132" t="e">
        <v>#N/A</v>
      </c>
      <c r="N3627" s="132" t="e">
        <v>#N/A</v>
      </c>
      <c r="R3627" s="132" t="e">
        <v>#N/A</v>
      </c>
      <c r="S3627" s="132" t="e">
        <v>#N/A</v>
      </c>
      <c r="T3627" s="132" t="e">
        <v>#N/A</v>
      </c>
      <c r="U3627" s="132" t="e">
        <v>#N/A</v>
      </c>
      <c r="V3627" s="132" t="e">
        <v>#N/A</v>
      </c>
      <c r="W3627" s="132" t="e">
        <v>#N/A</v>
      </c>
      <c r="X3627" s="132" t="e">
        <v>#N/A</v>
      </c>
      <c r="Y3627" s="132" t="e">
        <v>#N/A</v>
      </c>
      <c r="Z3627" s="132" t="e">
        <v>#N/A</v>
      </c>
      <c r="AA3627" s="132" t="e">
        <v>#N/A</v>
      </c>
      <c r="AB3627" s="132" t="e">
        <v>#N/A</v>
      </c>
      <c r="AC3627" s="132" t="e">
        <v>#N/A</v>
      </c>
      <c r="AD3627" s="132" t="e">
        <v>#N/A</v>
      </c>
      <c r="AE3627" s="132" t="e">
        <v>#N/A</v>
      </c>
      <c r="AF3627" s="132" t="e">
        <v>#N/A</v>
      </c>
    </row>
    <row r="3628" spans="1:32">
      <c r="A3628" s="129">
        <v>41796</v>
      </c>
      <c r="B3628" s="132" t="e">
        <v>#N/A</v>
      </c>
      <c r="C3628" s="132" t="e">
        <v>#N/A</v>
      </c>
      <c r="D3628" s="132" t="e">
        <v>#N/A</v>
      </c>
      <c r="E3628" s="132" t="e">
        <v>#N/A</v>
      </c>
      <c r="F3628" s="132" t="e">
        <v>#N/A</v>
      </c>
      <c r="G3628" s="132" t="e">
        <v>#N/A</v>
      </c>
      <c r="H3628" s="132" t="e">
        <v>#N/A</v>
      </c>
      <c r="I3628" s="132" t="e">
        <v>#N/A</v>
      </c>
      <c r="J3628" s="132" t="e">
        <v>#N/A</v>
      </c>
      <c r="K3628" s="132" t="e">
        <v>#N/A</v>
      </c>
      <c r="L3628" s="132" t="e">
        <v>#N/A</v>
      </c>
      <c r="M3628" s="132" t="e">
        <v>#N/A</v>
      </c>
      <c r="N3628" s="132" t="e">
        <v>#N/A</v>
      </c>
      <c r="R3628" s="132" t="e">
        <v>#N/A</v>
      </c>
      <c r="S3628" s="132" t="e">
        <v>#N/A</v>
      </c>
      <c r="T3628" s="132" t="e">
        <v>#N/A</v>
      </c>
      <c r="U3628" s="132" t="e">
        <v>#N/A</v>
      </c>
      <c r="V3628" s="132" t="e">
        <v>#N/A</v>
      </c>
      <c r="W3628" s="132" t="e">
        <v>#N/A</v>
      </c>
      <c r="X3628" s="132" t="e">
        <v>#N/A</v>
      </c>
      <c r="Y3628" s="132" t="e">
        <v>#N/A</v>
      </c>
      <c r="Z3628" s="132" t="e">
        <v>#N/A</v>
      </c>
      <c r="AA3628" s="132" t="e">
        <v>#N/A</v>
      </c>
      <c r="AB3628" s="132" t="e">
        <v>#N/A</v>
      </c>
      <c r="AC3628" s="132" t="e">
        <v>#N/A</v>
      </c>
      <c r="AD3628" s="132" t="e">
        <v>#N/A</v>
      </c>
      <c r="AE3628" s="132" t="e">
        <v>#N/A</v>
      </c>
      <c r="AF3628" s="132" t="e">
        <v>#N/A</v>
      </c>
    </row>
    <row r="3629" spans="1:32">
      <c r="A3629" s="129">
        <v>41799</v>
      </c>
      <c r="B3629" s="132" t="e">
        <v>#N/A</v>
      </c>
      <c r="C3629" s="132" t="e">
        <v>#N/A</v>
      </c>
      <c r="D3629" s="132" t="e">
        <v>#N/A</v>
      </c>
      <c r="E3629" s="132" t="e">
        <v>#N/A</v>
      </c>
      <c r="F3629" s="132" t="e">
        <v>#N/A</v>
      </c>
      <c r="G3629" s="132" t="e">
        <v>#N/A</v>
      </c>
      <c r="H3629" s="132" t="e">
        <v>#N/A</v>
      </c>
      <c r="I3629" s="132" t="e">
        <v>#N/A</v>
      </c>
      <c r="J3629" s="132" t="e">
        <v>#N/A</v>
      </c>
      <c r="K3629" s="132" t="e">
        <v>#N/A</v>
      </c>
      <c r="L3629" s="132" t="e">
        <v>#N/A</v>
      </c>
      <c r="M3629" s="132" t="e">
        <v>#N/A</v>
      </c>
      <c r="N3629" s="132" t="e">
        <v>#N/A</v>
      </c>
      <c r="R3629" s="132" t="e">
        <v>#N/A</v>
      </c>
      <c r="S3629" s="132" t="e">
        <v>#N/A</v>
      </c>
      <c r="T3629" s="132" t="e">
        <v>#N/A</v>
      </c>
      <c r="U3629" s="132" t="e">
        <v>#N/A</v>
      </c>
      <c r="V3629" s="132" t="e">
        <v>#N/A</v>
      </c>
      <c r="W3629" s="132" t="e">
        <v>#N/A</v>
      </c>
      <c r="X3629" s="132" t="e">
        <v>#N/A</v>
      </c>
      <c r="Y3629" s="132" t="e">
        <v>#N/A</v>
      </c>
      <c r="Z3629" s="132" t="e">
        <v>#N/A</v>
      </c>
      <c r="AA3629" s="132" t="e">
        <v>#N/A</v>
      </c>
      <c r="AB3629" s="132" t="e">
        <v>#N/A</v>
      </c>
      <c r="AC3629" s="132" t="e">
        <v>#N/A</v>
      </c>
      <c r="AD3629" s="132" t="e">
        <v>#N/A</v>
      </c>
      <c r="AE3629" s="132" t="e">
        <v>#N/A</v>
      </c>
      <c r="AF3629" s="132" t="e">
        <v>#N/A</v>
      </c>
    </row>
    <row r="3630" spans="1:32">
      <c r="A3630" s="129">
        <v>41800</v>
      </c>
      <c r="B3630" s="132">
        <v>372944</v>
      </c>
      <c r="C3630" s="132">
        <v>30275</v>
      </c>
      <c r="D3630" s="132">
        <v>118365</v>
      </c>
      <c r="E3630" s="132">
        <v>26520</v>
      </c>
      <c r="F3630" s="132">
        <v>93174</v>
      </c>
      <c r="G3630" s="132">
        <v>329251</v>
      </c>
      <c r="H3630" s="132">
        <v>23309</v>
      </c>
      <c r="I3630" s="132">
        <v>6000</v>
      </c>
      <c r="J3630" s="132">
        <v>10900</v>
      </c>
      <c r="K3630" s="132">
        <v>4700</v>
      </c>
      <c r="L3630" s="132">
        <v>2998</v>
      </c>
      <c r="M3630" s="132">
        <v>43693</v>
      </c>
      <c r="N3630" s="132">
        <v>372944</v>
      </c>
      <c r="R3630" s="132">
        <v>72120</v>
      </c>
      <c r="S3630" s="132" t="e">
        <v>#N/A</v>
      </c>
      <c r="T3630" s="132">
        <v>29638</v>
      </c>
      <c r="U3630" s="132">
        <v>43065</v>
      </c>
      <c r="V3630" s="132">
        <v>6160</v>
      </c>
      <c r="W3630" s="132" t="e">
        <v>#N/A</v>
      </c>
      <c r="X3630" s="132">
        <v>32220</v>
      </c>
      <c r="Y3630" s="132">
        <v>5500</v>
      </c>
      <c r="Z3630" s="132" t="e">
        <v>#N/A</v>
      </c>
      <c r="AA3630" s="132">
        <v>16500</v>
      </c>
      <c r="AB3630" s="132" t="e">
        <v>#N/A</v>
      </c>
      <c r="AC3630" s="132" t="e">
        <v>#N/A</v>
      </c>
      <c r="AD3630" s="132" t="e">
        <v>#N/A</v>
      </c>
      <c r="AE3630" s="132">
        <v>16500</v>
      </c>
      <c r="AF3630" s="132" t="e">
        <v>#N/A</v>
      </c>
    </row>
    <row r="3631" spans="1:32">
      <c r="A3631" s="129">
        <v>41801</v>
      </c>
      <c r="B3631" s="132" t="e">
        <v>#N/A</v>
      </c>
      <c r="C3631" s="132" t="e">
        <v>#N/A</v>
      </c>
      <c r="D3631" s="132" t="e">
        <v>#N/A</v>
      </c>
      <c r="E3631" s="132" t="e">
        <v>#N/A</v>
      </c>
      <c r="F3631" s="132" t="e">
        <v>#N/A</v>
      </c>
      <c r="G3631" s="132" t="e">
        <v>#N/A</v>
      </c>
      <c r="H3631" s="132" t="e">
        <v>#N/A</v>
      </c>
      <c r="I3631" s="132" t="e">
        <v>#N/A</v>
      </c>
      <c r="J3631" s="132" t="e">
        <v>#N/A</v>
      </c>
      <c r="K3631" s="132" t="e">
        <v>#N/A</v>
      </c>
      <c r="L3631" s="132" t="e">
        <v>#N/A</v>
      </c>
      <c r="M3631" s="132" t="e">
        <v>#N/A</v>
      </c>
      <c r="N3631" s="132" t="e">
        <v>#N/A</v>
      </c>
      <c r="R3631" s="132" t="e">
        <v>#N/A</v>
      </c>
      <c r="S3631" s="132" t="e">
        <v>#N/A</v>
      </c>
      <c r="T3631" s="132" t="e">
        <v>#N/A</v>
      </c>
      <c r="U3631" s="132" t="e">
        <v>#N/A</v>
      </c>
      <c r="V3631" s="132" t="e">
        <v>#N/A</v>
      </c>
      <c r="W3631" s="132" t="e">
        <v>#N/A</v>
      </c>
      <c r="X3631" s="132" t="e">
        <v>#N/A</v>
      </c>
      <c r="Y3631" s="132" t="e">
        <v>#N/A</v>
      </c>
      <c r="Z3631" s="132" t="e">
        <v>#N/A</v>
      </c>
      <c r="AA3631" s="132" t="e">
        <v>#N/A</v>
      </c>
      <c r="AB3631" s="132" t="e">
        <v>#N/A</v>
      </c>
      <c r="AC3631" s="132" t="e">
        <v>#N/A</v>
      </c>
      <c r="AD3631" s="132" t="e">
        <v>#N/A</v>
      </c>
      <c r="AE3631" s="132" t="e">
        <v>#N/A</v>
      </c>
      <c r="AF3631" s="132" t="e">
        <v>#N/A</v>
      </c>
    </row>
    <row r="3632" spans="1:32">
      <c r="A3632" s="129">
        <v>41802</v>
      </c>
      <c r="B3632" s="132" t="e">
        <v>#N/A</v>
      </c>
      <c r="C3632" s="132" t="e">
        <v>#N/A</v>
      </c>
      <c r="D3632" s="132" t="e">
        <v>#N/A</v>
      </c>
      <c r="E3632" s="132" t="e">
        <v>#N/A</v>
      </c>
      <c r="F3632" s="132" t="e">
        <v>#N/A</v>
      </c>
      <c r="G3632" s="132" t="e">
        <v>#N/A</v>
      </c>
      <c r="H3632" s="132" t="e">
        <v>#N/A</v>
      </c>
      <c r="I3632" s="132" t="e">
        <v>#N/A</v>
      </c>
      <c r="J3632" s="132" t="e">
        <v>#N/A</v>
      </c>
      <c r="K3632" s="132" t="e">
        <v>#N/A</v>
      </c>
      <c r="L3632" s="132" t="e">
        <v>#N/A</v>
      </c>
      <c r="M3632" s="132" t="e">
        <v>#N/A</v>
      </c>
      <c r="N3632" s="132" t="e">
        <v>#N/A</v>
      </c>
      <c r="R3632" s="132" t="e">
        <v>#N/A</v>
      </c>
      <c r="S3632" s="132" t="e">
        <v>#N/A</v>
      </c>
      <c r="T3632" s="132" t="e">
        <v>#N/A</v>
      </c>
      <c r="U3632" s="132" t="e">
        <v>#N/A</v>
      </c>
      <c r="V3632" s="132" t="e">
        <v>#N/A</v>
      </c>
      <c r="W3632" s="132" t="e">
        <v>#N/A</v>
      </c>
      <c r="X3632" s="132" t="e">
        <v>#N/A</v>
      </c>
      <c r="Y3632" s="132" t="e">
        <v>#N/A</v>
      </c>
      <c r="Z3632" s="132" t="e">
        <v>#N/A</v>
      </c>
      <c r="AA3632" s="132" t="e">
        <v>#N/A</v>
      </c>
      <c r="AB3632" s="132" t="e">
        <v>#N/A</v>
      </c>
      <c r="AC3632" s="132" t="e">
        <v>#N/A</v>
      </c>
      <c r="AD3632" s="132" t="e">
        <v>#N/A</v>
      </c>
      <c r="AE3632" s="132" t="e">
        <v>#N/A</v>
      </c>
      <c r="AF3632" s="132" t="e">
        <v>#N/A</v>
      </c>
    </row>
    <row r="3633" spans="1:32">
      <c r="A3633" s="129">
        <v>41803</v>
      </c>
      <c r="B3633" s="132" t="e">
        <v>#N/A</v>
      </c>
      <c r="C3633" s="132" t="e">
        <v>#N/A</v>
      </c>
      <c r="D3633" s="132" t="e">
        <v>#N/A</v>
      </c>
      <c r="E3633" s="132" t="e">
        <v>#N/A</v>
      </c>
      <c r="F3633" s="132" t="e">
        <v>#N/A</v>
      </c>
      <c r="G3633" s="132" t="e">
        <v>#N/A</v>
      </c>
      <c r="H3633" s="132" t="e">
        <v>#N/A</v>
      </c>
      <c r="I3633" s="132" t="e">
        <v>#N/A</v>
      </c>
      <c r="J3633" s="132" t="e">
        <v>#N/A</v>
      </c>
      <c r="K3633" s="132" t="e">
        <v>#N/A</v>
      </c>
      <c r="L3633" s="132" t="e">
        <v>#N/A</v>
      </c>
      <c r="M3633" s="132" t="e">
        <v>#N/A</v>
      </c>
      <c r="N3633" s="132" t="e">
        <v>#N/A</v>
      </c>
      <c r="R3633" s="132" t="e">
        <v>#N/A</v>
      </c>
      <c r="S3633" s="132" t="e">
        <v>#N/A</v>
      </c>
      <c r="T3633" s="132" t="e">
        <v>#N/A</v>
      </c>
      <c r="U3633" s="132" t="e">
        <v>#N/A</v>
      </c>
      <c r="V3633" s="132" t="e">
        <v>#N/A</v>
      </c>
      <c r="W3633" s="132" t="e">
        <v>#N/A</v>
      </c>
      <c r="X3633" s="132" t="e">
        <v>#N/A</v>
      </c>
      <c r="Y3633" s="132" t="e">
        <v>#N/A</v>
      </c>
      <c r="Z3633" s="132" t="e">
        <v>#N/A</v>
      </c>
      <c r="AA3633" s="132" t="e">
        <v>#N/A</v>
      </c>
      <c r="AB3633" s="132" t="e">
        <v>#N/A</v>
      </c>
      <c r="AC3633" s="132" t="e">
        <v>#N/A</v>
      </c>
      <c r="AD3633" s="132" t="e">
        <v>#N/A</v>
      </c>
      <c r="AE3633" s="132" t="e">
        <v>#N/A</v>
      </c>
      <c r="AF3633" s="132" t="e">
        <v>#N/A</v>
      </c>
    </row>
    <row r="3634" spans="1:32">
      <c r="A3634" s="129">
        <v>41806</v>
      </c>
      <c r="B3634" s="132">
        <v>586701</v>
      </c>
      <c r="C3634" s="132">
        <v>39725</v>
      </c>
      <c r="D3634" s="132">
        <v>211733</v>
      </c>
      <c r="E3634" s="132">
        <v>50614</v>
      </c>
      <c r="F3634" s="132">
        <v>141144</v>
      </c>
      <c r="G3634" s="132">
        <v>529813</v>
      </c>
      <c r="H3634" s="132">
        <v>24509</v>
      </c>
      <c r="I3634" s="132">
        <v>15230</v>
      </c>
      <c r="J3634" s="132">
        <v>30330</v>
      </c>
      <c r="K3634" s="132">
        <v>4700</v>
      </c>
      <c r="L3634" s="132">
        <v>4498</v>
      </c>
      <c r="M3634" s="132">
        <v>56888</v>
      </c>
      <c r="N3634" s="132">
        <v>586701</v>
      </c>
      <c r="R3634" s="132">
        <v>114090</v>
      </c>
      <c r="S3634" s="132">
        <v>20000</v>
      </c>
      <c r="T3634" s="132">
        <v>67138</v>
      </c>
      <c r="U3634" s="132">
        <v>84459</v>
      </c>
      <c r="V3634" s="132">
        <v>10110</v>
      </c>
      <c r="W3634" s="132">
        <v>1200</v>
      </c>
      <c r="X3634" s="132">
        <v>36820</v>
      </c>
      <c r="Y3634" s="132">
        <v>5500</v>
      </c>
      <c r="Z3634" s="132" t="e">
        <v>#N/A</v>
      </c>
      <c r="AA3634" s="132">
        <v>25500</v>
      </c>
      <c r="AB3634" s="132" t="e">
        <v>#N/A</v>
      </c>
      <c r="AC3634" s="132" t="e">
        <v>#N/A</v>
      </c>
      <c r="AD3634" s="132" t="e">
        <v>#N/A</v>
      </c>
      <c r="AE3634" s="132">
        <v>16500</v>
      </c>
      <c r="AF3634" s="132" t="e">
        <v>#N/A</v>
      </c>
    </row>
    <row r="3635" spans="1:32">
      <c r="A3635" s="129">
        <v>41807</v>
      </c>
      <c r="B3635" s="132" t="e">
        <v>#N/A</v>
      </c>
      <c r="C3635" s="132" t="e">
        <v>#N/A</v>
      </c>
      <c r="D3635" s="132" t="e">
        <v>#N/A</v>
      </c>
      <c r="E3635" s="132" t="e">
        <v>#N/A</v>
      </c>
      <c r="F3635" s="132" t="e">
        <v>#N/A</v>
      </c>
      <c r="G3635" s="132" t="e">
        <v>#N/A</v>
      </c>
      <c r="H3635" s="132" t="e">
        <v>#N/A</v>
      </c>
      <c r="I3635" s="132" t="e">
        <v>#N/A</v>
      </c>
      <c r="J3635" s="132" t="e">
        <v>#N/A</v>
      </c>
      <c r="K3635" s="132" t="e">
        <v>#N/A</v>
      </c>
      <c r="L3635" s="132" t="e">
        <v>#N/A</v>
      </c>
      <c r="M3635" s="132" t="e">
        <v>#N/A</v>
      </c>
      <c r="N3635" s="132" t="e">
        <v>#N/A</v>
      </c>
      <c r="R3635" s="132" t="e">
        <v>#N/A</v>
      </c>
      <c r="S3635" s="132" t="e">
        <v>#N/A</v>
      </c>
      <c r="T3635" s="132" t="e">
        <v>#N/A</v>
      </c>
      <c r="U3635" s="132" t="e">
        <v>#N/A</v>
      </c>
      <c r="V3635" s="132" t="e">
        <v>#N/A</v>
      </c>
      <c r="W3635" s="132" t="e">
        <v>#N/A</v>
      </c>
      <c r="X3635" s="132" t="e">
        <v>#N/A</v>
      </c>
      <c r="Y3635" s="132" t="e">
        <v>#N/A</v>
      </c>
      <c r="Z3635" s="132" t="e">
        <v>#N/A</v>
      </c>
      <c r="AA3635" s="132" t="e">
        <v>#N/A</v>
      </c>
      <c r="AB3635" s="132" t="e">
        <v>#N/A</v>
      </c>
      <c r="AC3635" s="132" t="e">
        <v>#N/A</v>
      </c>
      <c r="AD3635" s="132" t="e">
        <v>#N/A</v>
      </c>
      <c r="AE3635" s="132" t="e">
        <v>#N/A</v>
      </c>
      <c r="AF3635" s="132" t="e">
        <v>#N/A</v>
      </c>
    </row>
    <row r="3636" spans="1:32">
      <c r="A3636" s="129">
        <v>41808</v>
      </c>
      <c r="B3636" s="132" t="e">
        <v>#N/A</v>
      </c>
      <c r="C3636" s="132" t="e">
        <v>#N/A</v>
      </c>
      <c r="D3636" s="132" t="e">
        <v>#N/A</v>
      </c>
      <c r="E3636" s="132" t="e">
        <v>#N/A</v>
      </c>
      <c r="F3636" s="132" t="e">
        <v>#N/A</v>
      </c>
      <c r="G3636" s="132" t="e">
        <v>#N/A</v>
      </c>
      <c r="H3636" s="132" t="e">
        <v>#N/A</v>
      </c>
      <c r="I3636" s="132" t="e">
        <v>#N/A</v>
      </c>
      <c r="J3636" s="132" t="e">
        <v>#N/A</v>
      </c>
      <c r="K3636" s="132" t="e">
        <v>#N/A</v>
      </c>
      <c r="L3636" s="132" t="e">
        <v>#N/A</v>
      </c>
      <c r="M3636" s="132" t="e">
        <v>#N/A</v>
      </c>
      <c r="N3636" s="132" t="e">
        <v>#N/A</v>
      </c>
      <c r="R3636" s="132" t="e">
        <v>#N/A</v>
      </c>
      <c r="S3636" s="132" t="e">
        <v>#N/A</v>
      </c>
      <c r="T3636" s="132" t="e">
        <v>#N/A</v>
      </c>
      <c r="U3636" s="132" t="e">
        <v>#N/A</v>
      </c>
      <c r="V3636" s="132" t="e">
        <v>#N/A</v>
      </c>
      <c r="W3636" s="132" t="e">
        <v>#N/A</v>
      </c>
      <c r="X3636" s="132" t="e">
        <v>#N/A</v>
      </c>
      <c r="Y3636" s="132" t="e">
        <v>#N/A</v>
      </c>
      <c r="Z3636" s="132" t="e">
        <v>#N/A</v>
      </c>
      <c r="AA3636" s="132" t="e">
        <v>#N/A</v>
      </c>
      <c r="AB3636" s="132" t="e">
        <v>#N/A</v>
      </c>
      <c r="AC3636" s="132" t="e">
        <v>#N/A</v>
      </c>
      <c r="AD3636" s="132" t="e">
        <v>#N/A</v>
      </c>
      <c r="AE3636" s="132" t="e">
        <v>#N/A</v>
      </c>
      <c r="AF3636" s="132" t="e">
        <v>#N/A</v>
      </c>
    </row>
    <row r="3637" spans="1:32">
      <c r="A3637" s="129">
        <v>41809</v>
      </c>
      <c r="B3637" s="132" t="e">
        <v>#N/A</v>
      </c>
      <c r="C3637" s="132" t="e">
        <v>#N/A</v>
      </c>
      <c r="D3637" s="132" t="e">
        <v>#N/A</v>
      </c>
      <c r="E3637" s="132" t="e">
        <v>#N/A</v>
      </c>
      <c r="F3637" s="132" t="e">
        <v>#N/A</v>
      </c>
      <c r="G3637" s="132" t="e">
        <v>#N/A</v>
      </c>
      <c r="H3637" s="132" t="e">
        <v>#N/A</v>
      </c>
      <c r="I3637" s="132" t="e">
        <v>#N/A</v>
      </c>
      <c r="J3637" s="132" t="e">
        <v>#N/A</v>
      </c>
      <c r="K3637" s="132" t="e">
        <v>#N/A</v>
      </c>
      <c r="L3637" s="132" t="e">
        <v>#N/A</v>
      </c>
      <c r="M3637" s="132" t="e">
        <v>#N/A</v>
      </c>
      <c r="N3637" s="132" t="e">
        <v>#N/A</v>
      </c>
      <c r="R3637" s="132" t="e">
        <v>#N/A</v>
      </c>
      <c r="S3637" s="132" t="e">
        <v>#N/A</v>
      </c>
      <c r="T3637" s="132" t="e">
        <v>#N/A</v>
      </c>
      <c r="U3637" s="132" t="e">
        <v>#N/A</v>
      </c>
      <c r="V3637" s="132" t="e">
        <v>#N/A</v>
      </c>
      <c r="W3637" s="132" t="e">
        <v>#N/A</v>
      </c>
      <c r="X3637" s="132" t="e">
        <v>#N/A</v>
      </c>
      <c r="Y3637" s="132" t="e">
        <v>#N/A</v>
      </c>
      <c r="Z3637" s="132" t="e">
        <v>#N/A</v>
      </c>
      <c r="AA3637" s="132" t="e">
        <v>#N/A</v>
      </c>
      <c r="AB3637" s="132" t="e">
        <v>#N/A</v>
      </c>
      <c r="AC3637" s="132" t="e">
        <v>#N/A</v>
      </c>
      <c r="AD3637" s="132" t="e">
        <v>#N/A</v>
      </c>
      <c r="AE3637" s="132" t="e">
        <v>#N/A</v>
      </c>
      <c r="AF3637" s="132" t="e">
        <v>#N/A</v>
      </c>
    </row>
    <row r="3638" spans="1:32">
      <c r="A3638" s="129">
        <v>41810</v>
      </c>
      <c r="B3638" s="132">
        <v>781546</v>
      </c>
      <c r="C3638" s="132" t="e">
        <v>#N/A</v>
      </c>
      <c r="D3638" s="132" t="e">
        <v>#N/A</v>
      </c>
      <c r="E3638" s="132" t="e">
        <v>#N/A</v>
      </c>
      <c r="F3638" s="132" t="e">
        <v>#N/A</v>
      </c>
      <c r="G3638" s="132" t="e">
        <v>#N/A</v>
      </c>
      <c r="H3638" s="132" t="e">
        <v>#N/A</v>
      </c>
      <c r="I3638" s="132" t="e">
        <v>#N/A</v>
      </c>
      <c r="J3638" s="132" t="e">
        <v>#N/A</v>
      </c>
      <c r="K3638" s="132" t="e">
        <v>#N/A</v>
      </c>
      <c r="L3638" s="132" t="e">
        <v>#N/A</v>
      </c>
      <c r="M3638" s="132" t="e">
        <v>#N/A</v>
      </c>
      <c r="N3638" s="132">
        <v>781546</v>
      </c>
      <c r="R3638" s="132" t="e">
        <v>#N/A</v>
      </c>
      <c r="S3638" s="132" t="e">
        <v>#N/A</v>
      </c>
      <c r="T3638" s="132" t="e">
        <v>#N/A</v>
      </c>
      <c r="U3638" s="132" t="e">
        <v>#N/A</v>
      </c>
      <c r="V3638" s="132" t="e">
        <v>#N/A</v>
      </c>
      <c r="W3638" s="132" t="e">
        <v>#N/A</v>
      </c>
      <c r="X3638" s="132" t="e">
        <v>#N/A</v>
      </c>
      <c r="Y3638" s="132" t="e">
        <v>#N/A</v>
      </c>
      <c r="Z3638" s="132" t="e">
        <v>#N/A</v>
      </c>
      <c r="AA3638" s="132" t="e">
        <v>#N/A</v>
      </c>
      <c r="AB3638" s="132" t="e">
        <v>#N/A</v>
      </c>
      <c r="AC3638" s="132" t="e">
        <v>#N/A</v>
      </c>
      <c r="AD3638" s="132" t="e">
        <v>#N/A</v>
      </c>
      <c r="AE3638" s="132" t="e">
        <v>#N/A</v>
      </c>
      <c r="AF3638" s="132" t="e">
        <v>#N/A</v>
      </c>
    </row>
    <row r="3639" spans="1:32">
      <c r="A3639" s="129">
        <v>41813</v>
      </c>
      <c r="B3639" s="132" t="e">
        <v>#N/A</v>
      </c>
      <c r="C3639" s="132">
        <v>79225</v>
      </c>
      <c r="D3639" s="132">
        <v>294988</v>
      </c>
      <c r="E3639" s="132">
        <v>60124</v>
      </c>
      <c r="F3639" s="132">
        <v>181044</v>
      </c>
      <c r="G3639" s="132">
        <v>713078</v>
      </c>
      <c r="H3639" s="132">
        <v>29269</v>
      </c>
      <c r="I3639" s="132">
        <v>20750</v>
      </c>
      <c r="J3639" s="132">
        <v>35430</v>
      </c>
      <c r="K3639" s="132">
        <v>6700</v>
      </c>
      <c r="L3639" s="132">
        <v>4498</v>
      </c>
      <c r="M3639" s="132">
        <v>68468</v>
      </c>
      <c r="N3639" s="132" t="e">
        <v>#N/A</v>
      </c>
      <c r="R3639" s="132">
        <v>160090</v>
      </c>
      <c r="S3639" s="132">
        <v>27800</v>
      </c>
      <c r="T3639" s="132">
        <v>89638</v>
      </c>
      <c r="U3639" s="132">
        <v>86459</v>
      </c>
      <c r="V3639" s="132">
        <v>10110</v>
      </c>
      <c r="W3639" s="132">
        <v>1200</v>
      </c>
      <c r="X3639" s="132">
        <v>49520</v>
      </c>
      <c r="Y3639" s="132">
        <v>12100</v>
      </c>
      <c r="Z3639" s="132">
        <v>7645</v>
      </c>
      <c r="AA3639" s="132">
        <v>35080</v>
      </c>
      <c r="AB3639" s="132">
        <v>500</v>
      </c>
      <c r="AC3639" s="132" t="e">
        <v>#N/A</v>
      </c>
      <c r="AD3639" s="132" t="e">
        <v>#N/A</v>
      </c>
      <c r="AE3639" s="132">
        <v>17800</v>
      </c>
      <c r="AF3639" s="132" t="e">
        <v>#N/A</v>
      </c>
    </row>
    <row r="3640" spans="1:32">
      <c r="A3640" s="129">
        <v>41814</v>
      </c>
      <c r="B3640" s="132" t="e">
        <v>#N/A</v>
      </c>
      <c r="C3640" s="132" t="e">
        <v>#N/A</v>
      </c>
      <c r="D3640" s="132" t="e">
        <v>#N/A</v>
      </c>
      <c r="E3640" s="132" t="e">
        <v>#N/A</v>
      </c>
      <c r="F3640" s="132" t="e">
        <v>#N/A</v>
      </c>
      <c r="G3640" s="132" t="e">
        <v>#N/A</v>
      </c>
      <c r="H3640" s="132" t="e">
        <v>#N/A</v>
      </c>
      <c r="I3640" s="132" t="e">
        <v>#N/A</v>
      </c>
      <c r="J3640" s="132" t="e">
        <v>#N/A</v>
      </c>
      <c r="K3640" s="132" t="e">
        <v>#N/A</v>
      </c>
      <c r="L3640" s="132" t="e">
        <v>#N/A</v>
      </c>
      <c r="M3640" s="132" t="e">
        <v>#N/A</v>
      </c>
      <c r="N3640" s="132" t="e">
        <v>#N/A</v>
      </c>
      <c r="R3640" s="132" t="e">
        <v>#N/A</v>
      </c>
      <c r="S3640" s="132" t="e">
        <v>#N/A</v>
      </c>
      <c r="T3640" s="132" t="e">
        <v>#N/A</v>
      </c>
      <c r="U3640" s="132" t="e">
        <v>#N/A</v>
      </c>
      <c r="V3640" s="132" t="e">
        <v>#N/A</v>
      </c>
      <c r="W3640" s="132" t="e">
        <v>#N/A</v>
      </c>
      <c r="X3640" s="132" t="e">
        <v>#N/A</v>
      </c>
      <c r="Y3640" s="132" t="e">
        <v>#N/A</v>
      </c>
      <c r="Z3640" s="132" t="e">
        <v>#N/A</v>
      </c>
      <c r="AA3640" s="132" t="e">
        <v>#N/A</v>
      </c>
      <c r="AB3640" s="132" t="e">
        <v>#N/A</v>
      </c>
      <c r="AC3640" s="132" t="e">
        <v>#N/A</v>
      </c>
      <c r="AD3640" s="132" t="e">
        <v>#N/A</v>
      </c>
      <c r="AE3640" s="132" t="e">
        <v>#N/A</v>
      </c>
      <c r="AF3640" s="132" t="e">
        <v>#N/A</v>
      </c>
    </row>
    <row r="3641" spans="1:32">
      <c r="A3641" s="129">
        <v>41815</v>
      </c>
      <c r="B3641" s="132">
        <v>1096146</v>
      </c>
      <c r="C3641" s="132">
        <v>93425</v>
      </c>
      <c r="D3641" s="132">
        <v>408538</v>
      </c>
      <c r="E3641" s="132">
        <v>100264</v>
      </c>
      <c r="F3641" s="132">
        <v>298509</v>
      </c>
      <c r="G3641" s="132">
        <v>1011923</v>
      </c>
      <c r="H3641" s="132">
        <v>38644</v>
      </c>
      <c r="I3641" s="132">
        <v>21250</v>
      </c>
      <c r="J3641" s="132">
        <v>38430</v>
      </c>
      <c r="K3641" s="132">
        <v>6700</v>
      </c>
      <c r="L3641" s="132">
        <v>4498</v>
      </c>
      <c r="M3641" s="132">
        <v>84223</v>
      </c>
      <c r="N3641" s="132">
        <v>1096146</v>
      </c>
      <c r="R3641" s="132">
        <v>222155</v>
      </c>
      <c r="S3641" s="132">
        <v>33800</v>
      </c>
      <c r="T3641" s="132">
        <v>162938</v>
      </c>
      <c r="U3641" s="132">
        <v>103459</v>
      </c>
      <c r="V3641" s="132">
        <v>12110</v>
      </c>
      <c r="W3641" s="132">
        <v>1200</v>
      </c>
      <c r="X3641" s="132">
        <v>57520</v>
      </c>
      <c r="Y3641" s="132">
        <v>21100</v>
      </c>
      <c r="Z3641" s="132">
        <v>7645</v>
      </c>
      <c r="AA3641" s="132">
        <v>43880</v>
      </c>
      <c r="AB3641" s="132">
        <v>500</v>
      </c>
      <c r="AC3641" s="132" t="e">
        <v>#N/A</v>
      </c>
      <c r="AD3641" s="132" t="e">
        <v>#N/A</v>
      </c>
      <c r="AE3641" s="132">
        <v>17800</v>
      </c>
      <c r="AF3641" s="132">
        <v>19490</v>
      </c>
    </row>
    <row r="3642" spans="1:32">
      <c r="A3642" s="129">
        <v>41816</v>
      </c>
      <c r="B3642" s="132" t="e">
        <v>#N/A</v>
      </c>
      <c r="C3642" s="132" t="e">
        <v>#N/A</v>
      </c>
      <c r="D3642" s="132" t="e">
        <v>#N/A</v>
      </c>
      <c r="E3642" s="132" t="e">
        <v>#N/A</v>
      </c>
      <c r="F3642" s="132" t="e">
        <v>#N/A</v>
      </c>
      <c r="G3642" s="132" t="e">
        <v>#N/A</v>
      </c>
      <c r="H3642" s="132" t="e">
        <v>#N/A</v>
      </c>
      <c r="I3642" s="132" t="e">
        <v>#N/A</v>
      </c>
      <c r="J3642" s="132" t="e">
        <v>#N/A</v>
      </c>
      <c r="K3642" s="132" t="e">
        <v>#N/A</v>
      </c>
      <c r="L3642" s="132" t="e">
        <v>#N/A</v>
      </c>
      <c r="M3642" s="132" t="e">
        <v>#N/A</v>
      </c>
      <c r="N3642" s="132" t="e">
        <v>#N/A</v>
      </c>
      <c r="R3642" s="132" t="e">
        <v>#N/A</v>
      </c>
      <c r="S3642" s="132" t="e">
        <v>#N/A</v>
      </c>
      <c r="T3642" s="132" t="e">
        <v>#N/A</v>
      </c>
      <c r="U3642" s="132" t="e">
        <v>#N/A</v>
      </c>
      <c r="V3642" s="132" t="e">
        <v>#N/A</v>
      </c>
      <c r="W3642" s="132" t="e">
        <v>#N/A</v>
      </c>
      <c r="X3642" s="132" t="e">
        <v>#N/A</v>
      </c>
      <c r="Y3642" s="132" t="e">
        <v>#N/A</v>
      </c>
      <c r="Z3642" s="132" t="e">
        <v>#N/A</v>
      </c>
      <c r="AA3642" s="132" t="e">
        <v>#N/A</v>
      </c>
      <c r="AB3642" s="132" t="e">
        <v>#N/A</v>
      </c>
      <c r="AC3642" s="132" t="e">
        <v>#N/A</v>
      </c>
      <c r="AD3642" s="132" t="e">
        <v>#N/A</v>
      </c>
      <c r="AE3642" s="132" t="e">
        <v>#N/A</v>
      </c>
      <c r="AF3642" s="132" t="e">
        <v>#N/A</v>
      </c>
    </row>
    <row r="3643" spans="1:32">
      <c r="A3643" s="129">
        <v>41817</v>
      </c>
      <c r="B3643" s="132" t="e">
        <v>#N/A</v>
      </c>
      <c r="C3643" s="132" t="e">
        <v>#N/A</v>
      </c>
      <c r="D3643" s="132" t="e">
        <v>#N/A</v>
      </c>
      <c r="E3643" s="132" t="e">
        <v>#N/A</v>
      </c>
      <c r="F3643" s="132" t="e">
        <v>#N/A</v>
      </c>
      <c r="G3643" s="132" t="e">
        <v>#N/A</v>
      </c>
      <c r="H3643" s="132" t="e">
        <v>#N/A</v>
      </c>
      <c r="I3643" s="132" t="e">
        <v>#N/A</v>
      </c>
      <c r="J3643" s="132" t="e">
        <v>#N/A</v>
      </c>
      <c r="K3643" s="132" t="e">
        <v>#N/A</v>
      </c>
      <c r="L3643" s="132" t="e">
        <v>#N/A</v>
      </c>
      <c r="M3643" s="132" t="e">
        <v>#N/A</v>
      </c>
      <c r="N3643" s="132" t="e">
        <v>#N/A</v>
      </c>
      <c r="R3643" s="132" t="e">
        <v>#N/A</v>
      </c>
      <c r="S3643" s="132" t="e">
        <v>#N/A</v>
      </c>
      <c r="T3643" s="132" t="e">
        <v>#N/A</v>
      </c>
      <c r="U3643" s="132" t="e">
        <v>#N/A</v>
      </c>
      <c r="V3643" s="132" t="e">
        <v>#N/A</v>
      </c>
      <c r="W3643" s="132" t="e">
        <v>#N/A</v>
      </c>
      <c r="X3643" s="132" t="e">
        <v>#N/A</v>
      </c>
      <c r="Y3643" s="132" t="e">
        <v>#N/A</v>
      </c>
      <c r="Z3643" s="132" t="e">
        <v>#N/A</v>
      </c>
      <c r="AA3643" s="132" t="e">
        <v>#N/A</v>
      </c>
      <c r="AB3643" s="132" t="e">
        <v>#N/A</v>
      </c>
      <c r="AC3643" s="132" t="e">
        <v>#N/A</v>
      </c>
      <c r="AD3643" s="132" t="e">
        <v>#N/A</v>
      </c>
      <c r="AE3643" s="132" t="e">
        <v>#N/A</v>
      </c>
      <c r="AF3643" s="132" t="e">
        <v>#N/A</v>
      </c>
    </row>
    <row r="3644" spans="1:32">
      <c r="A3644" s="129">
        <v>41820</v>
      </c>
      <c r="B3644" s="132">
        <v>1389806</v>
      </c>
      <c r="C3644" s="132">
        <v>108825</v>
      </c>
      <c r="D3644" s="132">
        <v>598503</v>
      </c>
      <c r="E3644" s="132">
        <v>110664</v>
      </c>
      <c r="F3644" s="132">
        <v>323009</v>
      </c>
      <c r="G3644" s="132">
        <v>1280048</v>
      </c>
      <c r="H3644" s="132">
        <v>55709</v>
      </c>
      <c r="I3644" s="132">
        <v>26385</v>
      </c>
      <c r="J3644" s="132">
        <v>59430</v>
      </c>
      <c r="K3644" s="132">
        <v>9945</v>
      </c>
      <c r="L3644" s="132">
        <v>4748</v>
      </c>
      <c r="M3644" s="132">
        <v>109758</v>
      </c>
      <c r="N3644" s="132">
        <v>1389806</v>
      </c>
      <c r="R3644" s="132">
        <v>251205</v>
      </c>
      <c r="S3644" s="132">
        <v>50300</v>
      </c>
      <c r="T3644" s="132">
        <v>266638</v>
      </c>
      <c r="U3644" s="132">
        <v>127244</v>
      </c>
      <c r="V3644" s="132">
        <v>16910</v>
      </c>
      <c r="W3644" s="132">
        <v>1200</v>
      </c>
      <c r="X3644" s="132">
        <v>60920</v>
      </c>
      <c r="Y3644" s="132">
        <v>21100</v>
      </c>
      <c r="Z3644" s="132">
        <v>7645</v>
      </c>
      <c r="AA3644" s="132">
        <v>56680</v>
      </c>
      <c r="AB3644" s="132">
        <v>500</v>
      </c>
      <c r="AC3644" s="132" t="e">
        <v>#N/A</v>
      </c>
      <c r="AD3644" s="132" t="e">
        <v>#N/A</v>
      </c>
      <c r="AE3644" s="132">
        <v>17800</v>
      </c>
      <c r="AF3644" s="132">
        <v>19490</v>
      </c>
    </row>
    <row r="3645" spans="1:32">
      <c r="A3645" s="129">
        <v>41821</v>
      </c>
      <c r="B3645" s="132" t="e">
        <v>#N/A</v>
      </c>
      <c r="C3645" s="132" t="e">
        <v>#N/A</v>
      </c>
      <c r="D3645" s="132" t="e">
        <v>#N/A</v>
      </c>
      <c r="E3645" s="132" t="e">
        <v>#N/A</v>
      </c>
      <c r="F3645" s="132" t="e">
        <v>#N/A</v>
      </c>
      <c r="G3645" s="132" t="e">
        <v>#N/A</v>
      </c>
      <c r="H3645" s="132" t="e">
        <v>#N/A</v>
      </c>
      <c r="I3645" s="132" t="e">
        <v>#N/A</v>
      </c>
      <c r="J3645" s="132" t="e">
        <v>#N/A</v>
      </c>
      <c r="K3645" s="132" t="e">
        <v>#N/A</v>
      </c>
      <c r="L3645" s="132" t="e">
        <v>#N/A</v>
      </c>
      <c r="M3645" s="132" t="e">
        <v>#N/A</v>
      </c>
      <c r="N3645" s="132" t="e">
        <v>#N/A</v>
      </c>
      <c r="R3645" s="132" t="e">
        <v>#N/A</v>
      </c>
      <c r="S3645" s="132" t="e">
        <v>#N/A</v>
      </c>
      <c r="T3645" s="132" t="e">
        <v>#N/A</v>
      </c>
      <c r="U3645" s="132" t="e">
        <v>#N/A</v>
      </c>
      <c r="V3645" s="132" t="e">
        <v>#N/A</v>
      </c>
      <c r="W3645" s="132" t="e">
        <v>#N/A</v>
      </c>
      <c r="X3645" s="132" t="e">
        <v>#N/A</v>
      </c>
      <c r="Y3645" s="132" t="e">
        <v>#N/A</v>
      </c>
      <c r="Z3645" s="132" t="e">
        <v>#N/A</v>
      </c>
      <c r="AA3645" s="132" t="e">
        <v>#N/A</v>
      </c>
      <c r="AB3645" s="132" t="e">
        <v>#N/A</v>
      </c>
      <c r="AC3645" s="132" t="e">
        <v>#N/A</v>
      </c>
      <c r="AD3645" s="132" t="e">
        <v>#N/A</v>
      </c>
      <c r="AE3645" s="132" t="e">
        <v>#N/A</v>
      </c>
      <c r="AF3645" s="132" t="e">
        <v>#N/A</v>
      </c>
    </row>
    <row r="3646" spans="1:32">
      <c r="A3646" s="129">
        <v>41822</v>
      </c>
      <c r="B3646" s="132" t="e">
        <v>#N/A</v>
      </c>
      <c r="C3646" s="132" t="e">
        <v>#N/A</v>
      </c>
      <c r="D3646" s="132" t="e">
        <v>#N/A</v>
      </c>
      <c r="E3646" s="132" t="e">
        <v>#N/A</v>
      </c>
      <c r="F3646" s="132" t="e">
        <v>#N/A</v>
      </c>
      <c r="G3646" s="132" t="e">
        <v>#N/A</v>
      </c>
      <c r="H3646" s="132" t="e">
        <v>#N/A</v>
      </c>
      <c r="I3646" s="132" t="e">
        <v>#N/A</v>
      </c>
      <c r="J3646" s="132" t="e">
        <v>#N/A</v>
      </c>
      <c r="K3646" s="132" t="e">
        <v>#N/A</v>
      </c>
      <c r="L3646" s="132" t="e">
        <v>#N/A</v>
      </c>
      <c r="M3646" s="132" t="e">
        <v>#N/A</v>
      </c>
      <c r="N3646" s="132" t="e">
        <v>#N/A</v>
      </c>
      <c r="R3646" s="132" t="e">
        <v>#N/A</v>
      </c>
      <c r="S3646" s="132" t="e">
        <v>#N/A</v>
      </c>
      <c r="T3646" s="132" t="e">
        <v>#N/A</v>
      </c>
      <c r="U3646" s="132" t="e">
        <v>#N/A</v>
      </c>
      <c r="V3646" s="132" t="e">
        <v>#N/A</v>
      </c>
      <c r="W3646" s="132" t="e">
        <v>#N/A</v>
      </c>
      <c r="X3646" s="132" t="e">
        <v>#N/A</v>
      </c>
      <c r="Y3646" s="132" t="e">
        <v>#N/A</v>
      </c>
      <c r="Z3646" s="132" t="e">
        <v>#N/A</v>
      </c>
      <c r="AA3646" s="132" t="e">
        <v>#N/A</v>
      </c>
      <c r="AB3646" s="132" t="e">
        <v>#N/A</v>
      </c>
      <c r="AC3646" s="132" t="e">
        <v>#N/A</v>
      </c>
      <c r="AD3646" s="132" t="e">
        <v>#N/A</v>
      </c>
      <c r="AE3646" s="132" t="e">
        <v>#N/A</v>
      </c>
      <c r="AF3646" s="132" t="e">
        <v>#N/A</v>
      </c>
    </row>
    <row r="3647" spans="1:32">
      <c r="A3647" s="129">
        <v>41823</v>
      </c>
      <c r="B3647" s="132" t="e">
        <v>#N/A</v>
      </c>
      <c r="C3647" s="132" t="e">
        <v>#N/A</v>
      </c>
      <c r="D3647" s="132" t="e">
        <v>#N/A</v>
      </c>
      <c r="E3647" s="132" t="e">
        <v>#N/A</v>
      </c>
      <c r="F3647" s="132" t="e">
        <v>#N/A</v>
      </c>
      <c r="G3647" s="132" t="e">
        <v>#N/A</v>
      </c>
      <c r="H3647" s="132" t="e">
        <v>#N/A</v>
      </c>
      <c r="I3647" s="132" t="e">
        <v>#N/A</v>
      </c>
      <c r="J3647" s="132" t="e">
        <v>#N/A</v>
      </c>
      <c r="K3647" s="132" t="e">
        <v>#N/A</v>
      </c>
      <c r="L3647" s="132" t="e">
        <v>#N/A</v>
      </c>
      <c r="M3647" s="132" t="e">
        <v>#N/A</v>
      </c>
      <c r="N3647" s="132" t="e">
        <v>#N/A</v>
      </c>
      <c r="R3647" s="132" t="e">
        <v>#N/A</v>
      </c>
      <c r="S3647" s="132" t="e">
        <v>#N/A</v>
      </c>
      <c r="T3647" s="132" t="e">
        <v>#N/A</v>
      </c>
      <c r="U3647" s="132" t="e">
        <v>#N/A</v>
      </c>
      <c r="V3647" s="132" t="e">
        <v>#N/A</v>
      </c>
      <c r="W3647" s="132" t="e">
        <v>#N/A</v>
      </c>
      <c r="X3647" s="132" t="e">
        <v>#N/A</v>
      </c>
      <c r="Y3647" s="132" t="e">
        <v>#N/A</v>
      </c>
      <c r="Z3647" s="132" t="e">
        <v>#N/A</v>
      </c>
      <c r="AA3647" s="132" t="e">
        <v>#N/A</v>
      </c>
      <c r="AB3647" s="132" t="e">
        <v>#N/A</v>
      </c>
      <c r="AC3647" s="132" t="e">
        <v>#N/A</v>
      </c>
      <c r="AD3647" s="132" t="e">
        <v>#N/A</v>
      </c>
      <c r="AE3647" s="132" t="e">
        <v>#N/A</v>
      </c>
      <c r="AF3647" s="132" t="e">
        <v>#N/A</v>
      </c>
    </row>
    <row r="3648" spans="1:32">
      <c r="A3648" s="129">
        <v>41827</v>
      </c>
      <c r="B3648" s="132" t="e">
        <v>#N/A</v>
      </c>
      <c r="C3648" s="132" t="e">
        <v>#N/A</v>
      </c>
      <c r="D3648" s="132" t="e">
        <v>#N/A</v>
      </c>
      <c r="E3648" s="132" t="e">
        <v>#N/A</v>
      </c>
      <c r="F3648" s="132" t="e">
        <v>#N/A</v>
      </c>
      <c r="G3648" s="132" t="e">
        <v>#N/A</v>
      </c>
      <c r="H3648" s="132" t="e">
        <v>#N/A</v>
      </c>
      <c r="I3648" s="132" t="e">
        <v>#N/A</v>
      </c>
      <c r="J3648" s="132" t="e">
        <v>#N/A</v>
      </c>
      <c r="K3648" s="132" t="e">
        <v>#N/A</v>
      </c>
      <c r="L3648" s="132" t="e">
        <v>#N/A</v>
      </c>
      <c r="M3648" s="132" t="e">
        <v>#N/A</v>
      </c>
      <c r="N3648" s="132" t="e">
        <v>#N/A</v>
      </c>
      <c r="R3648" s="132" t="e">
        <v>#N/A</v>
      </c>
      <c r="S3648" s="132" t="e">
        <v>#N/A</v>
      </c>
      <c r="T3648" s="132" t="e">
        <v>#N/A</v>
      </c>
      <c r="U3648" s="132" t="e">
        <v>#N/A</v>
      </c>
      <c r="V3648" s="132" t="e">
        <v>#N/A</v>
      </c>
      <c r="W3648" s="132" t="e">
        <v>#N/A</v>
      </c>
      <c r="X3648" s="132" t="e">
        <v>#N/A</v>
      </c>
      <c r="Y3648" s="132" t="e">
        <v>#N/A</v>
      </c>
      <c r="Z3648" s="132" t="e">
        <v>#N/A</v>
      </c>
      <c r="AA3648" s="132" t="e">
        <v>#N/A</v>
      </c>
      <c r="AB3648" s="132" t="e">
        <v>#N/A</v>
      </c>
      <c r="AC3648" s="132" t="e">
        <v>#N/A</v>
      </c>
      <c r="AD3648" s="132" t="e">
        <v>#N/A</v>
      </c>
      <c r="AE3648" s="132" t="e">
        <v>#N/A</v>
      </c>
      <c r="AF3648" s="132" t="e">
        <v>#N/A</v>
      </c>
    </row>
    <row r="3649" spans="1:32">
      <c r="A3649" s="129">
        <v>41828</v>
      </c>
      <c r="B3649" s="132" t="e">
        <v>#N/A</v>
      </c>
      <c r="C3649" s="132" t="e">
        <v>#N/A</v>
      </c>
      <c r="D3649" s="132" t="e">
        <v>#N/A</v>
      </c>
      <c r="E3649" s="132" t="e">
        <v>#N/A</v>
      </c>
      <c r="F3649" s="132" t="e">
        <v>#N/A</v>
      </c>
      <c r="G3649" s="132" t="e">
        <v>#N/A</v>
      </c>
      <c r="H3649" s="132" t="e">
        <v>#N/A</v>
      </c>
      <c r="I3649" s="132" t="e">
        <v>#N/A</v>
      </c>
      <c r="J3649" s="132" t="e">
        <v>#N/A</v>
      </c>
      <c r="K3649" s="132" t="e">
        <v>#N/A</v>
      </c>
      <c r="L3649" s="132" t="e">
        <v>#N/A</v>
      </c>
      <c r="M3649" s="132" t="e">
        <v>#N/A</v>
      </c>
      <c r="N3649" s="132" t="e">
        <v>#N/A</v>
      </c>
      <c r="R3649" s="132" t="e">
        <v>#N/A</v>
      </c>
      <c r="S3649" s="132" t="e">
        <v>#N/A</v>
      </c>
      <c r="T3649" s="132" t="e">
        <v>#N/A</v>
      </c>
      <c r="U3649" s="132" t="e">
        <v>#N/A</v>
      </c>
      <c r="V3649" s="132" t="e">
        <v>#N/A</v>
      </c>
      <c r="W3649" s="132" t="e">
        <v>#N/A</v>
      </c>
      <c r="X3649" s="132" t="e">
        <v>#N/A</v>
      </c>
      <c r="Y3649" s="132" t="e">
        <v>#N/A</v>
      </c>
      <c r="Z3649" s="132" t="e">
        <v>#N/A</v>
      </c>
      <c r="AA3649" s="132" t="e">
        <v>#N/A</v>
      </c>
      <c r="AB3649" s="132" t="e">
        <v>#N/A</v>
      </c>
      <c r="AC3649" s="132" t="e">
        <v>#N/A</v>
      </c>
      <c r="AD3649" s="132" t="e">
        <v>#N/A</v>
      </c>
      <c r="AE3649" s="132" t="e">
        <v>#N/A</v>
      </c>
      <c r="AF3649" s="132" t="e">
        <v>#N/A</v>
      </c>
    </row>
    <row r="3650" spans="1:32">
      <c r="A3650" s="129">
        <v>41829</v>
      </c>
      <c r="B3650" s="132" t="e">
        <v>#N/A</v>
      </c>
      <c r="C3650" s="132" t="e">
        <v>#N/A</v>
      </c>
      <c r="D3650" s="132" t="e">
        <v>#N/A</v>
      </c>
      <c r="E3650" s="132" t="e">
        <v>#N/A</v>
      </c>
      <c r="F3650" s="132" t="e">
        <v>#N/A</v>
      </c>
      <c r="G3650" s="132" t="e">
        <v>#N/A</v>
      </c>
      <c r="H3650" s="132" t="e">
        <v>#N/A</v>
      </c>
      <c r="I3650" s="132" t="e">
        <v>#N/A</v>
      </c>
      <c r="J3650" s="132" t="e">
        <v>#N/A</v>
      </c>
      <c r="K3650" s="132" t="e">
        <v>#N/A</v>
      </c>
      <c r="L3650" s="132" t="e">
        <v>#N/A</v>
      </c>
      <c r="M3650" s="132" t="e">
        <v>#N/A</v>
      </c>
      <c r="N3650" s="132" t="e">
        <v>#N/A</v>
      </c>
      <c r="R3650" s="132" t="e">
        <v>#N/A</v>
      </c>
      <c r="S3650" s="132" t="e">
        <v>#N/A</v>
      </c>
      <c r="T3650" s="132" t="e">
        <v>#N/A</v>
      </c>
      <c r="U3650" s="132" t="e">
        <v>#N/A</v>
      </c>
      <c r="V3650" s="132" t="e">
        <v>#N/A</v>
      </c>
      <c r="W3650" s="132" t="e">
        <v>#N/A</v>
      </c>
      <c r="X3650" s="132" t="e">
        <v>#N/A</v>
      </c>
      <c r="Y3650" s="132" t="e">
        <v>#N/A</v>
      </c>
      <c r="Z3650" s="132" t="e">
        <v>#N/A</v>
      </c>
      <c r="AA3650" s="132" t="e">
        <v>#N/A</v>
      </c>
      <c r="AB3650" s="132" t="e">
        <v>#N/A</v>
      </c>
      <c r="AC3650" s="132" t="e">
        <v>#N/A</v>
      </c>
      <c r="AD3650" s="132" t="e">
        <v>#N/A</v>
      </c>
      <c r="AE3650" s="132" t="e">
        <v>#N/A</v>
      </c>
      <c r="AF3650" s="132" t="e">
        <v>#N/A</v>
      </c>
    </row>
    <row r="3651" spans="1:32">
      <c r="A3651" s="129">
        <v>41830</v>
      </c>
      <c r="B3651" s="132">
        <v>442640</v>
      </c>
      <c r="C3651" s="132">
        <v>40580</v>
      </c>
      <c r="D3651" s="132">
        <v>172895</v>
      </c>
      <c r="E3651" s="132">
        <v>28740</v>
      </c>
      <c r="F3651" s="132">
        <v>108980</v>
      </c>
      <c r="G3651" s="132">
        <v>394315</v>
      </c>
      <c r="H3651" s="132">
        <v>8300</v>
      </c>
      <c r="I3651" s="132">
        <v>16310</v>
      </c>
      <c r="J3651" s="132">
        <v>18290</v>
      </c>
      <c r="K3651" s="132">
        <v>5600</v>
      </c>
      <c r="L3651" s="132">
        <v>3685</v>
      </c>
      <c r="M3651" s="132">
        <v>48325</v>
      </c>
      <c r="N3651" s="132">
        <v>442640</v>
      </c>
      <c r="R3651" s="132">
        <v>97410</v>
      </c>
      <c r="S3651" s="132">
        <v>7150</v>
      </c>
      <c r="T3651" s="132">
        <v>110870</v>
      </c>
      <c r="U3651" s="132">
        <v>13560</v>
      </c>
      <c r="V3651" s="132">
        <v>6960</v>
      </c>
      <c r="W3651" s="132" t="e">
        <v>#N/A</v>
      </c>
      <c r="X3651" s="132">
        <v>20445</v>
      </c>
      <c r="Y3651" s="132">
        <v>10700</v>
      </c>
      <c r="Z3651" s="132" t="e">
        <v>#N/A</v>
      </c>
      <c r="AA3651" s="132" t="e">
        <v>#N/A</v>
      </c>
      <c r="AB3651" s="132">
        <v>5750</v>
      </c>
      <c r="AC3651" s="132">
        <v>9160</v>
      </c>
      <c r="AD3651" s="132">
        <v>13700</v>
      </c>
      <c r="AE3651" s="132">
        <v>12500</v>
      </c>
      <c r="AF3651" s="132" t="e">
        <v>#N/A</v>
      </c>
    </row>
    <row r="3652" spans="1:32">
      <c r="A3652" s="129">
        <v>41831</v>
      </c>
      <c r="B3652" s="132" t="e">
        <v>#N/A</v>
      </c>
      <c r="C3652" s="132" t="e">
        <v>#N/A</v>
      </c>
      <c r="D3652" s="132" t="e">
        <v>#N/A</v>
      </c>
      <c r="E3652" s="132" t="e">
        <v>#N/A</v>
      </c>
      <c r="F3652" s="132" t="e">
        <v>#N/A</v>
      </c>
      <c r="G3652" s="132" t="e">
        <v>#N/A</v>
      </c>
      <c r="H3652" s="132" t="e">
        <v>#N/A</v>
      </c>
      <c r="I3652" s="132" t="e">
        <v>#N/A</v>
      </c>
      <c r="J3652" s="132" t="e">
        <v>#N/A</v>
      </c>
      <c r="K3652" s="132" t="e">
        <v>#N/A</v>
      </c>
      <c r="L3652" s="132" t="e">
        <v>#N/A</v>
      </c>
      <c r="M3652" s="132" t="e">
        <v>#N/A</v>
      </c>
      <c r="N3652" s="132" t="e">
        <v>#N/A</v>
      </c>
      <c r="R3652" s="132" t="e">
        <v>#N/A</v>
      </c>
      <c r="S3652" s="132" t="e">
        <v>#N/A</v>
      </c>
      <c r="T3652" s="132" t="e">
        <v>#N/A</v>
      </c>
      <c r="U3652" s="132" t="e">
        <v>#N/A</v>
      </c>
      <c r="V3652" s="132" t="e">
        <v>#N/A</v>
      </c>
      <c r="W3652" s="132" t="e">
        <v>#N/A</v>
      </c>
      <c r="X3652" s="132" t="e">
        <v>#N/A</v>
      </c>
      <c r="Y3652" s="132" t="e">
        <v>#N/A</v>
      </c>
      <c r="Z3652" s="132" t="e">
        <v>#N/A</v>
      </c>
      <c r="AA3652" s="132" t="e">
        <v>#N/A</v>
      </c>
      <c r="AB3652" s="132" t="e">
        <v>#N/A</v>
      </c>
      <c r="AC3652" s="132" t="e">
        <v>#N/A</v>
      </c>
      <c r="AD3652" s="132" t="e">
        <v>#N/A</v>
      </c>
      <c r="AE3652" s="132" t="e">
        <v>#N/A</v>
      </c>
      <c r="AF3652" s="132" t="e">
        <v>#N/A</v>
      </c>
    </row>
    <row r="3653" spans="1:32">
      <c r="A3653" s="129">
        <v>41834</v>
      </c>
      <c r="B3653" s="132" t="e">
        <v>#N/A</v>
      </c>
      <c r="C3653" s="132" t="e">
        <v>#N/A</v>
      </c>
      <c r="D3653" s="132" t="e">
        <v>#N/A</v>
      </c>
      <c r="E3653" s="132" t="e">
        <v>#N/A</v>
      </c>
      <c r="F3653" s="132" t="e">
        <v>#N/A</v>
      </c>
      <c r="G3653" s="132" t="e">
        <v>#N/A</v>
      </c>
      <c r="H3653" s="132" t="e">
        <v>#N/A</v>
      </c>
      <c r="I3653" s="132" t="e">
        <v>#N/A</v>
      </c>
      <c r="J3653" s="132" t="e">
        <v>#N/A</v>
      </c>
      <c r="K3653" s="132" t="e">
        <v>#N/A</v>
      </c>
      <c r="L3653" s="132" t="e">
        <v>#N/A</v>
      </c>
      <c r="M3653" s="132" t="e">
        <v>#N/A</v>
      </c>
      <c r="N3653" s="132" t="e">
        <v>#N/A</v>
      </c>
      <c r="R3653" s="132" t="e">
        <v>#N/A</v>
      </c>
      <c r="S3653" s="132" t="e">
        <v>#N/A</v>
      </c>
      <c r="T3653" s="132" t="e">
        <v>#N/A</v>
      </c>
      <c r="U3653" s="132" t="e">
        <v>#N/A</v>
      </c>
      <c r="V3653" s="132" t="e">
        <v>#N/A</v>
      </c>
      <c r="W3653" s="132" t="e">
        <v>#N/A</v>
      </c>
      <c r="X3653" s="132" t="e">
        <v>#N/A</v>
      </c>
      <c r="Y3653" s="132" t="e">
        <v>#N/A</v>
      </c>
      <c r="Z3653" s="132" t="e">
        <v>#N/A</v>
      </c>
      <c r="AA3653" s="132" t="e">
        <v>#N/A</v>
      </c>
      <c r="AB3653" s="132" t="e">
        <v>#N/A</v>
      </c>
      <c r="AC3653" s="132" t="e">
        <v>#N/A</v>
      </c>
      <c r="AD3653" s="132" t="e">
        <v>#N/A</v>
      </c>
      <c r="AE3653" s="132" t="e">
        <v>#N/A</v>
      </c>
      <c r="AF3653" s="132" t="e">
        <v>#N/A</v>
      </c>
    </row>
    <row r="3654" spans="1:32">
      <c r="A3654" s="129">
        <v>41835</v>
      </c>
      <c r="B3654" s="132">
        <v>653675</v>
      </c>
      <c r="C3654" s="132">
        <v>51745</v>
      </c>
      <c r="D3654" s="132">
        <v>242135</v>
      </c>
      <c r="E3654" s="132">
        <v>60560</v>
      </c>
      <c r="F3654" s="132">
        <v>170450</v>
      </c>
      <c r="G3654" s="132">
        <v>586040</v>
      </c>
      <c r="H3654" s="132">
        <v>15150</v>
      </c>
      <c r="I3654" s="132">
        <v>22160</v>
      </c>
      <c r="J3654" s="132">
        <v>19290</v>
      </c>
      <c r="K3654" s="132">
        <v>13430</v>
      </c>
      <c r="L3654" s="132">
        <v>4685</v>
      </c>
      <c r="M3654" s="132">
        <v>67635</v>
      </c>
      <c r="N3654" s="132">
        <v>653675</v>
      </c>
      <c r="R3654" s="132">
        <v>119080</v>
      </c>
      <c r="S3654" s="132">
        <v>7150</v>
      </c>
      <c r="T3654" s="132">
        <v>142360</v>
      </c>
      <c r="U3654" s="132">
        <v>25560</v>
      </c>
      <c r="V3654" s="132">
        <v>6960</v>
      </c>
      <c r="W3654" s="132" t="e">
        <v>#N/A</v>
      </c>
      <c r="X3654" s="132">
        <v>33355</v>
      </c>
      <c r="Y3654" s="132">
        <v>10700</v>
      </c>
      <c r="Z3654" s="132">
        <v>11560</v>
      </c>
      <c r="AA3654" s="132" t="e">
        <v>#N/A</v>
      </c>
      <c r="AB3654" s="132">
        <v>5750</v>
      </c>
      <c r="AC3654" s="132">
        <v>9160</v>
      </c>
      <c r="AD3654" s="132">
        <v>13700</v>
      </c>
      <c r="AE3654" s="132">
        <v>12500</v>
      </c>
      <c r="AF3654" s="132">
        <v>7250</v>
      </c>
    </row>
    <row r="3655" spans="1:32">
      <c r="A3655" s="129">
        <v>41836</v>
      </c>
      <c r="B3655" s="132" t="e">
        <v>#N/A</v>
      </c>
      <c r="C3655" s="132" t="e">
        <v>#N/A</v>
      </c>
      <c r="D3655" s="132" t="e">
        <v>#N/A</v>
      </c>
      <c r="E3655" s="132" t="e">
        <v>#N/A</v>
      </c>
      <c r="F3655" s="132" t="e">
        <v>#N/A</v>
      </c>
      <c r="G3655" s="132" t="e">
        <v>#N/A</v>
      </c>
      <c r="H3655" s="132" t="e">
        <v>#N/A</v>
      </c>
      <c r="I3655" s="132" t="e">
        <v>#N/A</v>
      </c>
      <c r="J3655" s="132" t="e">
        <v>#N/A</v>
      </c>
      <c r="K3655" s="132" t="e">
        <v>#N/A</v>
      </c>
      <c r="L3655" s="132" t="e">
        <v>#N/A</v>
      </c>
      <c r="M3655" s="132" t="e">
        <v>#N/A</v>
      </c>
      <c r="N3655" s="132" t="e">
        <v>#N/A</v>
      </c>
      <c r="R3655" s="132" t="e">
        <v>#N/A</v>
      </c>
      <c r="S3655" s="132" t="e">
        <v>#N/A</v>
      </c>
      <c r="T3655" s="132" t="e">
        <v>#N/A</v>
      </c>
      <c r="U3655" s="132" t="e">
        <v>#N/A</v>
      </c>
      <c r="V3655" s="132" t="e">
        <v>#N/A</v>
      </c>
      <c r="W3655" s="132" t="e">
        <v>#N/A</v>
      </c>
      <c r="X3655" s="132" t="e">
        <v>#N/A</v>
      </c>
      <c r="Y3655" s="132" t="e">
        <v>#N/A</v>
      </c>
      <c r="Z3655" s="132" t="e">
        <v>#N/A</v>
      </c>
      <c r="AA3655" s="132" t="e">
        <v>#N/A</v>
      </c>
      <c r="AB3655" s="132" t="e">
        <v>#N/A</v>
      </c>
      <c r="AC3655" s="132" t="e">
        <v>#N/A</v>
      </c>
      <c r="AD3655" s="132" t="e">
        <v>#N/A</v>
      </c>
      <c r="AE3655" s="132" t="e">
        <v>#N/A</v>
      </c>
      <c r="AF3655" s="132" t="e">
        <v>#N/A</v>
      </c>
    </row>
    <row r="3656" spans="1:32">
      <c r="A3656" s="129">
        <v>41837</v>
      </c>
      <c r="B3656" s="132" t="e">
        <v>#N/A</v>
      </c>
      <c r="C3656" s="132" t="e">
        <v>#N/A</v>
      </c>
      <c r="D3656" s="132" t="e">
        <v>#N/A</v>
      </c>
      <c r="E3656" s="132" t="e">
        <v>#N/A</v>
      </c>
      <c r="F3656" s="132" t="e">
        <v>#N/A</v>
      </c>
      <c r="G3656" s="132" t="e">
        <v>#N/A</v>
      </c>
      <c r="H3656" s="132" t="e">
        <v>#N/A</v>
      </c>
      <c r="I3656" s="132" t="e">
        <v>#N/A</v>
      </c>
      <c r="J3656" s="132" t="e">
        <v>#N/A</v>
      </c>
      <c r="K3656" s="132" t="e">
        <v>#N/A</v>
      </c>
      <c r="L3656" s="132" t="e">
        <v>#N/A</v>
      </c>
      <c r="M3656" s="132" t="e">
        <v>#N/A</v>
      </c>
      <c r="N3656" s="132" t="e">
        <v>#N/A</v>
      </c>
      <c r="R3656" s="132" t="e">
        <v>#N/A</v>
      </c>
      <c r="S3656" s="132" t="e">
        <v>#N/A</v>
      </c>
      <c r="T3656" s="132" t="e">
        <v>#N/A</v>
      </c>
      <c r="U3656" s="132" t="e">
        <v>#N/A</v>
      </c>
      <c r="V3656" s="132" t="e">
        <v>#N/A</v>
      </c>
      <c r="W3656" s="132" t="e">
        <v>#N/A</v>
      </c>
      <c r="X3656" s="132" t="e">
        <v>#N/A</v>
      </c>
      <c r="Y3656" s="132" t="e">
        <v>#N/A</v>
      </c>
      <c r="Z3656" s="132" t="e">
        <v>#N/A</v>
      </c>
      <c r="AA3656" s="132" t="e">
        <v>#N/A</v>
      </c>
      <c r="AB3656" s="132" t="e">
        <v>#N/A</v>
      </c>
      <c r="AC3656" s="132" t="e">
        <v>#N/A</v>
      </c>
      <c r="AD3656" s="132" t="e">
        <v>#N/A</v>
      </c>
      <c r="AE3656" s="132" t="e">
        <v>#N/A</v>
      </c>
      <c r="AF3656" s="132" t="e">
        <v>#N/A</v>
      </c>
    </row>
    <row r="3657" spans="1:32">
      <c r="A3657" s="129">
        <v>41838</v>
      </c>
      <c r="B3657" s="132" t="e">
        <v>#N/A</v>
      </c>
      <c r="C3657" s="132" t="e">
        <v>#N/A</v>
      </c>
      <c r="D3657" s="132" t="e">
        <v>#N/A</v>
      </c>
      <c r="E3657" s="132" t="e">
        <v>#N/A</v>
      </c>
      <c r="F3657" s="132" t="e">
        <v>#N/A</v>
      </c>
      <c r="G3657" s="132" t="e">
        <v>#N/A</v>
      </c>
      <c r="H3657" s="132" t="e">
        <v>#N/A</v>
      </c>
      <c r="I3657" s="132" t="e">
        <v>#N/A</v>
      </c>
      <c r="J3657" s="132" t="e">
        <v>#N/A</v>
      </c>
      <c r="K3657" s="132" t="e">
        <v>#N/A</v>
      </c>
      <c r="L3657" s="132" t="e">
        <v>#N/A</v>
      </c>
      <c r="M3657" s="132" t="e">
        <v>#N/A</v>
      </c>
      <c r="N3657" s="132" t="e">
        <v>#N/A</v>
      </c>
      <c r="R3657" s="132" t="e">
        <v>#N/A</v>
      </c>
      <c r="S3657" s="132" t="e">
        <v>#N/A</v>
      </c>
      <c r="T3657" s="132" t="e">
        <v>#N/A</v>
      </c>
      <c r="U3657" s="132" t="e">
        <v>#N/A</v>
      </c>
      <c r="V3657" s="132" t="e">
        <v>#N/A</v>
      </c>
      <c r="W3657" s="132" t="e">
        <v>#N/A</v>
      </c>
      <c r="X3657" s="132" t="e">
        <v>#N/A</v>
      </c>
      <c r="Y3657" s="132" t="e">
        <v>#N/A</v>
      </c>
      <c r="Z3657" s="132" t="e">
        <v>#N/A</v>
      </c>
      <c r="AA3657" s="132" t="e">
        <v>#N/A</v>
      </c>
      <c r="AB3657" s="132" t="e">
        <v>#N/A</v>
      </c>
      <c r="AC3657" s="132" t="e">
        <v>#N/A</v>
      </c>
      <c r="AD3657" s="132" t="e">
        <v>#N/A</v>
      </c>
      <c r="AE3657" s="132" t="e">
        <v>#N/A</v>
      </c>
      <c r="AF3657" s="132" t="e">
        <v>#N/A</v>
      </c>
    </row>
    <row r="3658" spans="1:32">
      <c r="A3658" s="129">
        <v>41841</v>
      </c>
      <c r="B3658" s="132">
        <v>864258</v>
      </c>
      <c r="C3658" s="132">
        <v>75722</v>
      </c>
      <c r="D3658" s="132">
        <v>297496</v>
      </c>
      <c r="E3658" s="132">
        <v>79560</v>
      </c>
      <c r="F3658" s="132">
        <v>224950</v>
      </c>
      <c r="G3658" s="132">
        <v>777173</v>
      </c>
      <c r="H3658" s="132">
        <v>25450</v>
      </c>
      <c r="I3658" s="132">
        <v>27310</v>
      </c>
      <c r="J3658" s="132">
        <v>43880</v>
      </c>
      <c r="K3658" s="132">
        <v>15530</v>
      </c>
      <c r="L3658" s="132">
        <v>4685</v>
      </c>
      <c r="M3658" s="132">
        <v>87085</v>
      </c>
      <c r="N3658" s="132">
        <v>864258</v>
      </c>
      <c r="R3658" s="132">
        <v>169580</v>
      </c>
      <c r="S3658" s="132">
        <v>18000</v>
      </c>
      <c r="T3658" s="132">
        <v>161620</v>
      </c>
      <c r="U3658" s="132">
        <v>47978</v>
      </c>
      <c r="V3658" s="132">
        <v>6960</v>
      </c>
      <c r="W3658" s="132" t="e">
        <v>#N/A</v>
      </c>
      <c r="X3658" s="132">
        <v>44255</v>
      </c>
      <c r="Y3658" s="132">
        <v>24750</v>
      </c>
      <c r="Z3658" s="132">
        <v>11560</v>
      </c>
      <c r="AA3658" s="132">
        <v>8400</v>
      </c>
      <c r="AB3658" s="132">
        <v>6050</v>
      </c>
      <c r="AC3658" s="132">
        <v>9160</v>
      </c>
      <c r="AD3658" s="132">
        <v>13700</v>
      </c>
      <c r="AE3658" s="132">
        <v>14270</v>
      </c>
      <c r="AF3658" s="132">
        <v>7250</v>
      </c>
    </row>
    <row r="3659" spans="1:32">
      <c r="A3659" s="129">
        <v>41842</v>
      </c>
      <c r="B3659" s="132" t="e">
        <v>#N/A</v>
      </c>
      <c r="C3659" s="132" t="e">
        <v>#N/A</v>
      </c>
      <c r="D3659" s="132" t="e">
        <v>#N/A</v>
      </c>
      <c r="E3659" s="132" t="e">
        <v>#N/A</v>
      </c>
      <c r="F3659" s="132" t="e">
        <v>#N/A</v>
      </c>
      <c r="G3659" s="132" t="e">
        <v>#N/A</v>
      </c>
      <c r="H3659" s="132" t="e">
        <v>#N/A</v>
      </c>
      <c r="I3659" s="132" t="e">
        <v>#N/A</v>
      </c>
      <c r="J3659" s="132" t="e">
        <v>#N/A</v>
      </c>
      <c r="K3659" s="132" t="e">
        <v>#N/A</v>
      </c>
      <c r="L3659" s="132" t="e">
        <v>#N/A</v>
      </c>
      <c r="M3659" s="132" t="e">
        <v>#N/A</v>
      </c>
      <c r="N3659" s="132" t="e">
        <v>#N/A</v>
      </c>
      <c r="R3659" s="132" t="e">
        <v>#N/A</v>
      </c>
      <c r="S3659" s="132" t="e">
        <v>#N/A</v>
      </c>
      <c r="T3659" s="132" t="e">
        <v>#N/A</v>
      </c>
      <c r="U3659" s="132" t="e">
        <v>#N/A</v>
      </c>
      <c r="V3659" s="132" t="e">
        <v>#N/A</v>
      </c>
      <c r="W3659" s="132" t="e">
        <v>#N/A</v>
      </c>
      <c r="X3659" s="132" t="e">
        <v>#N/A</v>
      </c>
      <c r="Y3659" s="132" t="e">
        <v>#N/A</v>
      </c>
      <c r="Z3659" s="132" t="e">
        <v>#N/A</v>
      </c>
      <c r="AA3659" s="132" t="e">
        <v>#N/A</v>
      </c>
      <c r="AB3659" s="132" t="e">
        <v>#N/A</v>
      </c>
      <c r="AC3659" s="132" t="e">
        <v>#N/A</v>
      </c>
      <c r="AD3659" s="132" t="e">
        <v>#N/A</v>
      </c>
      <c r="AE3659" s="132" t="e">
        <v>#N/A</v>
      </c>
      <c r="AF3659" s="132" t="e">
        <v>#N/A</v>
      </c>
    </row>
    <row r="3660" spans="1:32">
      <c r="A3660" s="129">
        <v>41843</v>
      </c>
      <c r="B3660" s="132" t="e">
        <v>#N/A</v>
      </c>
      <c r="C3660" s="132" t="e">
        <v>#N/A</v>
      </c>
      <c r="D3660" s="132" t="e">
        <v>#N/A</v>
      </c>
      <c r="E3660" s="132" t="e">
        <v>#N/A</v>
      </c>
      <c r="F3660" s="132" t="e">
        <v>#N/A</v>
      </c>
      <c r="G3660" s="132" t="e">
        <v>#N/A</v>
      </c>
      <c r="H3660" s="132" t="e">
        <v>#N/A</v>
      </c>
      <c r="I3660" s="132" t="e">
        <v>#N/A</v>
      </c>
      <c r="J3660" s="132" t="e">
        <v>#N/A</v>
      </c>
      <c r="K3660" s="132" t="e">
        <v>#N/A</v>
      </c>
      <c r="L3660" s="132" t="e">
        <v>#N/A</v>
      </c>
      <c r="M3660" s="132" t="e">
        <v>#N/A</v>
      </c>
      <c r="N3660" s="132" t="e">
        <v>#N/A</v>
      </c>
      <c r="R3660" s="132" t="e">
        <v>#N/A</v>
      </c>
      <c r="S3660" s="132" t="e">
        <v>#N/A</v>
      </c>
      <c r="T3660" s="132" t="e">
        <v>#N/A</v>
      </c>
      <c r="U3660" s="132" t="e">
        <v>#N/A</v>
      </c>
      <c r="V3660" s="132" t="e">
        <v>#N/A</v>
      </c>
      <c r="W3660" s="132" t="e">
        <v>#N/A</v>
      </c>
      <c r="X3660" s="132" t="e">
        <v>#N/A</v>
      </c>
      <c r="Y3660" s="132" t="e">
        <v>#N/A</v>
      </c>
      <c r="Z3660" s="132" t="e">
        <v>#N/A</v>
      </c>
      <c r="AA3660" s="132" t="e">
        <v>#N/A</v>
      </c>
      <c r="AB3660" s="132" t="e">
        <v>#N/A</v>
      </c>
      <c r="AC3660" s="132" t="e">
        <v>#N/A</v>
      </c>
      <c r="AD3660" s="132" t="e">
        <v>#N/A</v>
      </c>
      <c r="AE3660" s="132" t="e">
        <v>#N/A</v>
      </c>
      <c r="AF3660" s="132" t="e">
        <v>#N/A</v>
      </c>
    </row>
    <row r="3661" spans="1:32">
      <c r="A3661" s="129">
        <v>41844</v>
      </c>
      <c r="B3661" s="132" t="e">
        <v>#N/A</v>
      </c>
      <c r="C3661" s="132" t="e">
        <v>#N/A</v>
      </c>
      <c r="D3661" s="132" t="e">
        <v>#N/A</v>
      </c>
      <c r="E3661" s="132" t="e">
        <v>#N/A</v>
      </c>
      <c r="F3661" s="132" t="e">
        <v>#N/A</v>
      </c>
      <c r="G3661" s="132" t="e">
        <v>#N/A</v>
      </c>
      <c r="H3661" s="132" t="e">
        <v>#N/A</v>
      </c>
      <c r="I3661" s="132" t="e">
        <v>#N/A</v>
      </c>
      <c r="J3661" s="132" t="e">
        <v>#N/A</v>
      </c>
      <c r="K3661" s="132" t="e">
        <v>#N/A</v>
      </c>
      <c r="L3661" s="132" t="e">
        <v>#N/A</v>
      </c>
      <c r="M3661" s="132" t="e">
        <v>#N/A</v>
      </c>
      <c r="N3661" s="132" t="e">
        <v>#N/A</v>
      </c>
      <c r="R3661" s="132" t="e">
        <v>#N/A</v>
      </c>
      <c r="S3661" s="132" t="e">
        <v>#N/A</v>
      </c>
      <c r="T3661" s="132" t="e">
        <v>#N/A</v>
      </c>
      <c r="U3661" s="132" t="e">
        <v>#N/A</v>
      </c>
      <c r="V3661" s="132" t="e">
        <v>#N/A</v>
      </c>
      <c r="W3661" s="132" t="e">
        <v>#N/A</v>
      </c>
      <c r="X3661" s="132" t="e">
        <v>#N/A</v>
      </c>
      <c r="Y3661" s="132" t="e">
        <v>#N/A</v>
      </c>
      <c r="Z3661" s="132" t="e">
        <v>#N/A</v>
      </c>
      <c r="AA3661" s="132" t="e">
        <v>#N/A</v>
      </c>
      <c r="AB3661" s="132" t="e">
        <v>#N/A</v>
      </c>
      <c r="AC3661" s="132" t="e">
        <v>#N/A</v>
      </c>
      <c r="AD3661" s="132" t="e">
        <v>#N/A</v>
      </c>
      <c r="AE3661" s="132" t="e">
        <v>#N/A</v>
      </c>
      <c r="AF3661" s="132" t="e">
        <v>#N/A</v>
      </c>
    </row>
    <row r="3662" spans="1:32">
      <c r="A3662" s="129">
        <v>41845</v>
      </c>
      <c r="B3662" s="132">
        <v>1078253</v>
      </c>
      <c r="C3662" s="132" t="e">
        <v>#N/A</v>
      </c>
      <c r="D3662" s="132" t="e">
        <v>#N/A</v>
      </c>
      <c r="E3662" s="132" t="e">
        <v>#N/A</v>
      </c>
      <c r="F3662" s="132" t="e">
        <v>#N/A</v>
      </c>
      <c r="G3662" s="132" t="e">
        <v>#N/A</v>
      </c>
      <c r="H3662" s="132" t="e">
        <v>#N/A</v>
      </c>
      <c r="I3662" s="132" t="e">
        <v>#N/A</v>
      </c>
      <c r="J3662" s="132" t="e">
        <v>#N/A</v>
      </c>
      <c r="K3662" s="132" t="e">
        <v>#N/A</v>
      </c>
      <c r="L3662" s="132" t="e">
        <v>#N/A</v>
      </c>
      <c r="M3662" s="132" t="e">
        <v>#N/A</v>
      </c>
      <c r="N3662" s="132">
        <v>1078253</v>
      </c>
      <c r="R3662" s="132" t="e">
        <v>#N/A</v>
      </c>
      <c r="S3662" s="132" t="e">
        <v>#N/A</v>
      </c>
      <c r="T3662" s="132" t="e">
        <v>#N/A</v>
      </c>
      <c r="U3662" s="132" t="e">
        <v>#N/A</v>
      </c>
      <c r="V3662" s="132" t="e">
        <v>#N/A</v>
      </c>
      <c r="W3662" s="132" t="e">
        <v>#N/A</v>
      </c>
      <c r="X3662" s="132" t="e">
        <v>#N/A</v>
      </c>
      <c r="Y3662" s="132" t="e">
        <v>#N/A</v>
      </c>
      <c r="Z3662" s="132" t="e">
        <v>#N/A</v>
      </c>
      <c r="AA3662" s="132" t="e">
        <v>#N/A</v>
      </c>
      <c r="AB3662" s="132" t="e">
        <v>#N/A</v>
      </c>
      <c r="AC3662" s="132" t="e">
        <v>#N/A</v>
      </c>
      <c r="AD3662" s="132" t="e">
        <v>#N/A</v>
      </c>
      <c r="AE3662" s="132" t="e">
        <v>#N/A</v>
      </c>
      <c r="AF3662" s="132" t="e">
        <v>#N/A</v>
      </c>
    </row>
    <row r="3663" spans="1:32">
      <c r="A3663" s="129">
        <v>41848</v>
      </c>
      <c r="B3663" s="132" t="e">
        <v>#N/A</v>
      </c>
      <c r="C3663" s="132">
        <v>82302</v>
      </c>
      <c r="D3663" s="132">
        <v>355317</v>
      </c>
      <c r="E3663" s="132">
        <v>84860</v>
      </c>
      <c r="F3663" s="132">
        <v>344990</v>
      </c>
      <c r="G3663" s="132">
        <v>977988</v>
      </c>
      <c r="H3663" s="132">
        <v>31130</v>
      </c>
      <c r="I3663" s="132">
        <v>27810</v>
      </c>
      <c r="J3663" s="132">
        <v>53904</v>
      </c>
      <c r="K3663" s="132">
        <v>15530</v>
      </c>
      <c r="L3663" s="132">
        <v>7685</v>
      </c>
      <c r="M3663" s="132">
        <v>100265</v>
      </c>
      <c r="N3663" s="132" t="e">
        <v>#N/A</v>
      </c>
      <c r="R3663" s="132">
        <v>242380</v>
      </c>
      <c r="S3663" s="132">
        <v>37000</v>
      </c>
      <c r="T3663" s="132">
        <v>161620</v>
      </c>
      <c r="U3663" s="132">
        <v>66458</v>
      </c>
      <c r="V3663" s="132">
        <v>6960</v>
      </c>
      <c r="W3663" s="132">
        <v>1200</v>
      </c>
      <c r="X3663" s="132">
        <v>44255</v>
      </c>
      <c r="Y3663" s="132">
        <v>28750</v>
      </c>
      <c r="Z3663" s="132">
        <v>11560</v>
      </c>
      <c r="AA3663" s="132">
        <v>8400</v>
      </c>
      <c r="AB3663" s="132">
        <v>6050</v>
      </c>
      <c r="AC3663" s="132">
        <v>9160</v>
      </c>
      <c r="AD3663" s="132">
        <v>24900</v>
      </c>
      <c r="AE3663" s="132">
        <v>14270</v>
      </c>
      <c r="AF3663" s="132">
        <v>7250</v>
      </c>
    </row>
    <row r="3664" spans="1:32">
      <c r="A3664" s="129">
        <v>41849</v>
      </c>
      <c r="B3664" s="132" t="e">
        <v>#N/A</v>
      </c>
      <c r="C3664" s="132" t="e">
        <v>#N/A</v>
      </c>
      <c r="D3664" s="132" t="e">
        <v>#N/A</v>
      </c>
      <c r="E3664" s="132" t="e">
        <v>#N/A</v>
      </c>
      <c r="F3664" s="132" t="e">
        <v>#N/A</v>
      </c>
      <c r="G3664" s="132" t="e">
        <v>#N/A</v>
      </c>
      <c r="H3664" s="132" t="e">
        <v>#N/A</v>
      </c>
      <c r="I3664" s="132" t="e">
        <v>#N/A</v>
      </c>
      <c r="J3664" s="132" t="e">
        <v>#N/A</v>
      </c>
      <c r="K3664" s="132" t="e">
        <v>#N/A</v>
      </c>
      <c r="L3664" s="132" t="e">
        <v>#N/A</v>
      </c>
      <c r="M3664" s="132" t="e">
        <v>#N/A</v>
      </c>
      <c r="N3664" s="132" t="e">
        <v>#N/A</v>
      </c>
      <c r="R3664" s="132" t="e">
        <v>#N/A</v>
      </c>
      <c r="S3664" s="132" t="e">
        <v>#N/A</v>
      </c>
      <c r="T3664" s="132" t="e">
        <v>#N/A</v>
      </c>
      <c r="U3664" s="132" t="e">
        <v>#N/A</v>
      </c>
      <c r="V3664" s="132" t="e">
        <v>#N/A</v>
      </c>
      <c r="W3664" s="132" t="e">
        <v>#N/A</v>
      </c>
      <c r="X3664" s="132" t="e">
        <v>#N/A</v>
      </c>
      <c r="Y3664" s="132" t="e">
        <v>#N/A</v>
      </c>
      <c r="Z3664" s="132" t="e">
        <v>#N/A</v>
      </c>
      <c r="AA3664" s="132" t="e">
        <v>#N/A</v>
      </c>
      <c r="AB3664" s="132" t="e">
        <v>#N/A</v>
      </c>
      <c r="AC3664" s="132" t="e">
        <v>#N/A</v>
      </c>
      <c r="AD3664" s="132" t="e">
        <v>#N/A</v>
      </c>
      <c r="AE3664" s="132" t="e">
        <v>#N/A</v>
      </c>
      <c r="AF3664" s="132" t="e">
        <v>#N/A</v>
      </c>
    </row>
    <row r="3665" spans="1:32">
      <c r="A3665" s="129">
        <v>41850</v>
      </c>
      <c r="B3665" s="132" t="e">
        <v>#N/A</v>
      </c>
      <c r="C3665" s="132" t="e">
        <v>#N/A</v>
      </c>
      <c r="D3665" s="132" t="e">
        <v>#N/A</v>
      </c>
      <c r="E3665" s="132" t="e">
        <v>#N/A</v>
      </c>
      <c r="F3665" s="132" t="e">
        <v>#N/A</v>
      </c>
      <c r="G3665" s="132" t="e">
        <v>#N/A</v>
      </c>
      <c r="H3665" s="132" t="e">
        <v>#N/A</v>
      </c>
      <c r="I3665" s="132" t="e">
        <v>#N/A</v>
      </c>
      <c r="J3665" s="132" t="e">
        <v>#N/A</v>
      </c>
      <c r="K3665" s="132" t="e">
        <v>#N/A</v>
      </c>
      <c r="L3665" s="132" t="e">
        <v>#N/A</v>
      </c>
      <c r="M3665" s="132" t="e">
        <v>#N/A</v>
      </c>
      <c r="N3665" s="132" t="e">
        <v>#N/A</v>
      </c>
      <c r="R3665" s="132" t="e">
        <v>#N/A</v>
      </c>
      <c r="S3665" s="132" t="e">
        <v>#N/A</v>
      </c>
      <c r="T3665" s="132" t="e">
        <v>#N/A</v>
      </c>
      <c r="U3665" s="132" t="e">
        <v>#N/A</v>
      </c>
      <c r="V3665" s="132" t="e">
        <v>#N/A</v>
      </c>
      <c r="W3665" s="132" t="e">
        <v>#N/A</v>
      </c>
      <c r="X3665" s="132" t="e">
        <v>#N/A</v>
      </c>
      <c r="Y3665" s="132" t="e">
        <v>#N/A</v>
      </c>
      <c r="Z3665" s="132" t="e">
        <v>#N/A</v>
      </c>
      <c r="AA3665" s="132" t="e">
        <v>#N/A</v>
      </c>
      <c r="AB3665" s="132" t="e">
        <v>#N/A</v>
      </c>
      <c r="AC3665" s="132" t="e">
        <v>#N/A</v>
      </c>
      <c r="AD3665" s="132" t="e">
        <v>#N/A</v>
      </c>
      <c r="AE3665" s="132" t="e">
        <v>#N/A</v>
      </c>
      <c r="AF3665" s="132" t="e">
        <v>#N/A</v>
      </c>
    </row>
    <row r="3666" spans="1:32">
      <c r="A3666" s="129">
        <v>41851</v>
      </c>
      <c r="B3666" s="132">
        <v>1350233</v>
      </c>
      <c r="C3666" s="132">
        <v>93955</v>
      </c>
      <c r="D3666" s="132">
        <v>475389</v>
      </c>
      <c r="E3666" s="132">
        <v>97026</v>
      </c>
      <c r="F3666" s="132">
        <v>424159</v>
      </c>
      <c r="G3666" s="132">
        <v>1230348</v>
      </c>
      <c r="H3666" s="132">
        <v>45790</v>
      </c>
      <c r="I3666" s="132">
        <v>31510</v>
      </c>
      <c r="J3666" s="132">
        <v>59204</v>
      </c>
      <c r="K3666" s="132">
        <v>19030</v>
      </c>
      <c r="L3666" s="132">
        <v>7685</v>
      </c>
      <c r="M3666" s="132">
        <v>119885</v>
      </c>
      <c r="N3666" s="132">
        <v>1350233</v>
      </c>
      <c r="R3666" s="132">
        <v>339862</v>
      </c>
      <c r="S3666" s="132">
        <v>37000</v>
      </c>
      <c r="T3666" s="132">
        <v>244120</v>
      </c>
      <c r="U3666" s="132">
        <v>66458</v>
      </c>
      <c r="V3666" s="132">
        <v>6960</v>
      </c>
      <c r="W3666" s="132">
        <v>1200</v>
      </c>
      <c r="X3666" s="132">
        <v>55755</v>
      </c>
      <c r="Y3666" s="132">
        <v>28750</v>
      </c>
      <c r="Z3666" s="132">
        <v>20688</v>
      </c>
      <c r="AA3666" s="132">
        <v>8400</v>
      </c>
      <c r="AB3666" s="132">
        <v>6050</v>
      </c>
      <c r="AC3666" s="132">
        <v>9160</v>
      </c>
      <c r="AD3666" s="132">
        <v>24900</v>
      </c>
      <c r="AE3666" s="132">
        <v>14270</v>
      </c>
      <c r="AF3666" s="132">
        <v>27050</v>
      </c>
    </row>
    <row r="3667" spans="1:32">
      <c r="A3667" s="129">
        <v>41852</v>
      </c>
      <c r="B3667" s="132" t="e">
        <v>#N/A</v>
      </c>
      <c r="C3667" s="132" t="e">
        <v>#N/A</v>
      </c>
      <c r="D3667" s="132" t="e">
        <v>#N/A</v>
      </c>
      <c r="E3667" s="132" t="e">
        <v>#N/A</v>
      </c>
      <c r="F3667" s="132" t="e">
        <v>#N/A</v>
      </c>
      <c r="G3667" s="132" t="e">
        <v>#N/A</v>
      </c>
      <c r="H3667" s="132" t="e">
        <v>#N/A</v>
      </c>
      <c r="I3667" s="132" t="e">
        <v>#N/A</v>
      </c>
      <c r="J3667" s="132" t="e">
        <v>#N/A</v>
      </c>
      <c r="K3667" s="132" t="e">
        <v>#N/A</v>
      </c>
      <c r="L3667" s="132" t="e">
        <v>#N/A</v>
      </c>
      <c r="M3667" s="132" t="e">
        <v>#N/A</v>
      </c>
      <c r="N3667" s="132" t="e">
        <v>#N/A</v>
      </c>
      <c r="R3667" s="132" t="e">
        <v>#N/A</v>
      </c>
      <c r="S3667" s="132" t="e">
        <v>#N/A</v>
      </c>
      <c r="T3667" s="132" t="e">
        <v>#N/A</v>
      </c>
      <c r="U3667" s="132" t="e">
        <v>#N/A</v>
      </c>
      <c r="V3667" s="132" t="e">
        <v>#N/A</v>
      </c>
      <c r="W3667" s="132" t="e">
        <v>#N/A</v>
      </c>
      <c r="X3667" s="132" t="e">
        <v>#N/A</v>
      </c>
      <c r="Y3667" s="132" t="e">
        <v>#N/A</v>
      </c>
      <c r="Z3667" s="132" t="e">
        <v>#N/A</v>
      </c>
      <c r="AA3667" s="132" t="e">
        <v>#N/A</v>
      </c>
      <c r="AB3667" s="132" t="e">
        <v>#N/A</v>
      </c>
      <c r="AC3667" s="132" t="e">
        <v>#N/A</v>
      </c>
      <c r="AD3667" s="132" t="e">
        <v>#N/A</v>
      </c>
      <c r="AE3667" s="132" t="e">
        <v>#N/A</v>
      </c>
      <c r="AF3667" s="132" t="e">
        <v>#N/A</v>
      </c>
    </row>
    <row r="3668" spans="1:32">
      <c r="A3668" s="129">
        <v>41855</v>
      </c>
      <c r="B3668" s="132" t="e">
        <v>#N/A</v>
      </c>
      <c r="C3668" s="132" t="e">
        <v>#N/A</v>
      </c>
      <c r="D3668" s="132" t="e">
        <v>#N/A</v>
      </c>
      <c r="E3668" s="132" t="e">
        <v>#N/A</v>
      </c>
      <c r="F3668" s="132" t="e">
        <v>#N/A</v>
      </c>
      <c r="G3668" s="132" t="e">
        <v>#N/A</v>
      </c>
      <c r="H3668" s="132" t="e">
        <v>#N/A</v>
      </c>
      <c r="I3668" s="132" t="e">
        <v>#N/A</v>
      </c>
      <c r="J3668" s="132" t="e">
        <v>#N/A</v>
      </c>
      <c r="K3668" s="132" t="e">
        <v>#N/A</v>
      </c>
      <c r="L3668" s="132" t="e">
        <v>#N/A</v>
      </c>
      <c r="M3668" s="132" t="e">
        <v>#N/A</v>
      </c>
      <c r="N3668" s="132" t="e">
        <v>#N/A</v>
      </c>
      <c r="R3668" s="132" t="e">
        <v>#N/A</v>
      </c>
      <c r="S3668" s="132" t="e">
        <v>#N/A</v>
      </c>
      <c r="T3668" s="132" t="e">
        <v>#N/A</v>
      </c>
      <c r="U3668" s="132" t="e">
        <v>#N/A</v>
      </c>
      <c r="V3668" s="132" t="e">
        <v>#N/A</v>
      </c>
      <c r="W3668" s="132" t="e">
        <v>#N/A</v>
      </c>
      <c r="X3668" s="132" t="e">
        <v>#N/A</v>
      </c>
      <c r="Y3668" s="132" t="e">
        <v>#N/A</v>
      </c>
      <c r="Z3668" s="132" t="e">
        <v>#N/A</v>
      </c>
      <c r="AA3668" s="132" t="e">
        <v>#N/A</v>
      </c>
      <c r="AB3668" s="132" t="e">
        <v>#N/A</v>
      </c>
      <c r="AC3668" s="132" t="e">
        <v>#N/A</v>
      </c>
      <c r="AD3668" s="132" t="e">
        <v>#N/A</v>
      </c>
      <c r="AE3668" s="132" t="e">
        <v>#N/A</v>
      </c>
      <c r="AF3668" s="132" t="e">
        <v>#N/A</v>
      </c>
    </row>
    <row r="3669" spans="1:32">
      <c r="A3669" s="129">
        <v>41856</v>
      </c>
      <c r="B3669" s="132" t="e">
        <v>#N/A</v>
      </c>
      <c r="C3669" s="132" t="e">
        <v>#N/A</v>
      </c>
      <c r="D3669" s="132" t="e">
        <v>#N/A</v>
      </c>
      <c r="E3669" s="132" t="e">
        <v>#N/A</v>
      </c>
      <c r="F3669" s="132" t="e">
        <v>#N/A</v>
      </c>
      <c r="G3669" s="132" t="e">
        <v>#N/A</v>
      </c>
      <c r="H3669" s="132" t="e">
        <v>#N/A</v>
      </c>
      <c r="I3669" s="132" t="e">
        <v>#N/A</v>
      </c>
      <c r="J3669" s="132" t="e">
        <v>#N/A</v>
      </c>
      <c r="K3669" s="132" t="e">
        <v>#N/A</v>
      </c>
      <c r="L3669" s="132" t="e">
        <v>#N/A</v>
      </c>
      <c r="M3669" s="132" t="e">
        <v>#N/A</v>
      </c>
      <c r="N3669" s="132" t="e">
        <v>#N/A</v>
      </c>
      <c r="R3669" s="132" t="e">
        <v>#N/A</v>
      </c>
      <c r="S3669" s="132" t="e">
        <v>#N/A</v>
      </c>
      <c r="T3669" s="132" t="e">
        <v>#N/A</v>
      </c>
      <c r="U3669" s="132" t="e">
        <v>#N/A</v>
      </c>
      <c r="V3669" s="132" t="e">
        <v>#N/A</v>
      </c>
      <c r="W3669" s="132" t="e">
        <v>#N/A</v>
      </c>
      <c r="X3669" s="132" t="e">
        <v>#N/A</v>
      </c>
      <c r="Y3669" s="132" t="e">
        <v>#N/A</v>
      </c>
      <c r="Z3669" s="132" t="e">
        <v>#N/A</v>
      </c>
      <c r="AA3669" s="132" t="e">
        <v>#N/A</v>
      </c>
      <c r="AB3669" s="132" t="e">
        <v>#N/A</v>
      </c>
      <c r="AC3669" s="132" t="e">
        <v>#N/A</v>
      </c>
      <c r="AD3669" s="132" t="e">
        <v>#N/A</v>
      </c>
      <c r="AE3669" s="132" t="e">
        <v>#N/A</v>
      </c>
      <c r="AF3669" s="132" t="e">
        <v>#N/A</v>
      </c>
    </row>
    <row r="3670" spans="1:32">
      <c r="A3670" s="129">
        <v>41857</v>
      </c>
      <c r="B3670" s="132" t="e">
        <v>#N/A</v>
      </c>
      <c r="C3670" s="132" t="e">
        <v>#N/A</v>
      </c>
      <c r="D3670" s="132" t="e">
        <v>#N/A</v>
      </c>
      <c r="E3670" s="132" t="e">
        <v>#N/A</v>
      </c>
      <c r="F3670" s="132" t="e">
        <v>#N/A</v>
      </c>
      <c r="G3670" s="132" t="e">
        <v>#N/A</v>
      </c>
      <c r="H3670" s="132" t="e">
        <v>#N/A</v>
      </c>
      <c r="I3670" s="132" t="e">
        <v>#N/A</v>
      </c>
      <c r="J3670" s="132" t="e">
        <v>#N/A</v>
      </c>
      <c r="K3670" s="132" t="e">
        <v>#N/A</v>
      </c>
      <c r="L3670" s="132" t="e">
        <v>#N/A</v>
      </c>
      <c r="M3670" s="132" t="e">
        <v>#N/A</v>
      </c>
      <c r="N3670" s="132" t="e">
        <v>#N/A</v>
      </c>
      <c r="R3670" s="132" t="e">
        <v>#N/A</v>
      </c>
      <c r="S3670" s="132" t="e">
        <v>#N/A</v>
      </c>
      <c r="T3670" s="132" t="e">
        <v>#N/A</v>
      </c>
      <c r="U3670" s="132" t="e">
        <v>#N/A</v>
      </c>
      <c r="V3670" s="132" t="e">
        <v>#N/A</v>
      </c>
      <c r="W3670" s="132" t="e">
        <v>#N/A</v>
      </c>
      <c r="X3670" s="132" t="e">
        <v>#N/A</v>
      </c>
      <c r="Y3670" s="132" t="e">
        <v>#N/A</v>
      </c>
      <c r="Z3670" s="132" t="e">
        <v>#N/A</v>
      </c>
      <c r="AA3670" s="132" t="e">
        <v>#N/A</v>
      </c>
      <c r="AB3670" s="132" t="e">
        <v>#N/A</v>
      </c>
      <c r="AC3670" s="132" t="e">
        <v>#N/A</v>
      </c>
      <c r="AD3670" s="132" t="e">
        <v>#N/A</v>
      </c>
      <c r="AE3670" s="132" t="e">
        <v>#N/A</v>
      </c>
      <c r="AF3670" s="132" t="e">
        <v>#N/A</v>
      </c>
    </row>
    <row r="3671" spans="1:32">
      <c r="A3671" s="129">
        <v>41858</v>
      </c>
      <c r="B3671" s="132" t="e">
        <v>#N/A</v>
      </c>
      <c r="C3671" s="132" t="e">
        <v>#N/A</v>
      </c>
      <c r="D3671" s="132" t="e">
        <v>#N/A</v>
      </c>
      <c r="E3671" s="132" t="e">
        <v>#N/A</v>
      </c>
      <c r="F3671" s="132" t="e">
        <v>#N/A</v>
      </c>
      <c r="G3671" s="132" t="e">
        <v>#N/A</v>
      </c>
      <c r="H3671" s="132" t="e">
        <v>#N/A</v>
      </c>
      <c r="I3671" s="132" t="e">
        <v>#N/A</v>
      </c>
      <c r="J3671" s="132" t="e">
        <v>#N/A</v>
      </c>
      <c r="K3671" s="132" t="e">
        <v>#N/A</v>
      </c>
      <c r="L3671" s="132" t="e">
        <v>#N/A</v>
      </c>
      <c r="M3671" s="132" t="e">
        <v>#N/A</v>
      </c>
      <c r="N3671" s="132" t="e">
        <v>#N/A</v>
      </c>
      <c r="R3671" s="132" t="e">
        <v>#N/A</v>
      </c>
      <c r="S3671" s="132" t="e">
        <v>#N/A</v>
      </c>
      <c r="T3671" s="132" t="e">
        <v>#N/A</v>
      </c>
      <c r="U3671" s="132" t="e">
        <v>#N/A</v>
      </c>
      <c r="V3671" s="132" t="e">
        <v>#N/A</v>
      </c>
      <c r="W3671" s="132" t="e">
        <v>#N/A</v>
      </c>
      <c r="X3671" s="132" t="e">
        <v>#N/A</v>
      </c>
      <c r="Y3671" s="132" t="e">
        <v>#N/A</v>
      </c>
      <c r="Z3671" s="132" t="e">
        <v>#N/A</v>
      </c>
      <c r="AA3671" s="132" t="e">
        <v>#N/A</v>
      </c>
      <c r="AB3671" s="132" t="e">
        <v>#N/A</v>
      </c>
      <c r="AC3671" s="132" t="e">
        <v>#N/A</v>
      </c>
      <c r="AD3671" s="132" t="e">
        <v>#N/A</v>
      </c>
      <c r="AE3671" s="132" t="e">
        <v>#N/A</v>
      </c>
      <c r="AF3671" s="132" t="e">
        <v>#N/A</v>
      </c>
    </row>
    <row r="3672" spans="1:32">
      <c r="A3672" s="129">
        <v>41859</v>
      </c>
      <c r="B3672" s="132" t="e">
        <v>#N/A</v>
      </c>
      <c r="C3672" s="132" t="e">
        <v>#N/A</v>
      </c>
      <c r="D3672" s="132" t="e">
        <v>#N/A</v>
      </c>
      <c r="E3672" s="132" t="e">
        <v>#N/A</v>
      </c>
      <c r="F3672" s="132" t="e">
        <v>#N/A</v>
      </c>
      <c r="G3672" s="132" t="e">
        <v>#N/A</v>
      </c>
      <c r="H3672" s="132" t="e">
        <v>#N/A</v>
      </c>
      <c r="I3672" s="132" t="e">
        <v>#N/A</v>
      </c>
      <c r="J3672" s="132" t="e">
        <v>#N/A</v>
      </c>
      <c r="K3672" s="132" t="e">
        <v>#N/A</v>
      </c>
      <c r="L3672" s="132" t="e">
        <v>#N/A</v>
      </c>
      <c r="M3672" s="132" t="e">
        <v>#N/A</v>
      </c>
      <c r="N3672" s="132" t="e">
        <v>#N/A</v>
      </c>
      <c r="R3672" s="132" t="e">
        <v>#N/A</v>
      </c>
      <c r="S3672" s="132" t="e">
        <v>#N/A</v>
      </c>
      <c r="T3672" s="132" t="e">
        <v>#N/A</v>
      </c>
      <c r="U3672" s="132" t="e">
        <v>#N/A</v>
      </c>
      <c r="V3672" s="132" t="e">
        <v>#N/A</v>
      </c>
      <c r="W3672" s="132" t="e">
        <v>#N/A</v>
      </c>
      <c r="X3672" s="132" t="e">
        <v>#N/A</v>
      </c>
      <c r="Y3672" s="132" t="e">
        <v>#N/A</v>
      </c>
      <c r="Z3672" s="132" t="e">
        <v>#N/A</v>
      </c>
      <c r="AA3672" s="132" t="e">
        <v>#N/A</v>
      </c>
      <c r="AB3672" s="132" t="e">
        <v>#N/A</v>
      </c>
      <c r="AC3672" s="132" t="e">
        <v>#N/A</v>
      </c>
      <c r="AD3672" s="132" t="e">
        <v>#N/A</v>
      </c>
      <c r="AE3672" s="132" t="e">
        <v>#N/A</v>
      </c>
      <c r="AF3672" s="132" t="e">
        <v>#N/A</v>
      </c>
    </row>
    <row r="3673" spans="1:32">
      <c r="A3673" s="129">
        <v>41862</v>
      </c>
      <c r="B3673" s="132">
        <v>355874</v>
      </c>
      <c r="C3673" s="132">
        <v>19850</v>
      </c>
      <c r="D3673" s="132">
        <v>149090</v>
      </c>
      <c r="E3673" s="132">
        <v>29880</v>
      </c>
      <c r="F3673" s="132">
        <v>59600</v>
      </c>
      <c r="G3673" s="132">
        <v>316715</v>
      </c>
      <c r="H3673" s="132">
        <v>17610</v>
      </c>
      <c r="I3673" s="132">
        <v>10535</v>
      </c>
      <c r="J3673" s="132">
        <v>24055</v>
      </c>
      <c r="K3673" s="132">
        <v>2400</v>
      </c>
      <c r="L3673" s="132">
        <v>1980</v>
      </c>
      <c r="M3673" s="132">
        <v>39159</v>
      </c>
      <c r="N3673" s="132">
        <v>355874</v>
      </c>
      <c r="R3673" s="132">
        <v>127384</v>
      </c>
      <c r="S3673" s="132" t="e">
        <v>#N/A</v>
      </c>
      <c r="T3673" s="132">
        <v>43100</v>
      </c>
      <c r="U3673" s="132">
        <v>13000</v>
      </c>
      <c r="V3673" s="132">
        <v>1200</v>
      </c>
      <c r="W3673" s="132" t="e">
        <v>#N/A</v>
      </c>
      <c r="X3673" s="132">
        <v>4950</v>
      </c>
      <c r="Y3673" s="132">
        <v>23095</v>
      </c>
      <c r="Z3673" s="132">
        <v>1010</v>
      </c>
      <c r="AA3673" s="132" t="e">
        <v>#N/A</v>
      </c>
      <c r="AB3673" s="132" t="e">
        <v>#N/A</v>
      </c>
      <c r="AC3673" s="132" t="e">
        <v>#N/A</v>
      </c>
      <c r="AD3673" s="132" t="e">
        <v>#N/A</v>
      </c>
      <c r="AE3673" s="132" t="e">
        <v>#N/A</v>
      </c>
      <c r="AF3673" s="132" t="e">
        <v>#N/A</v>
      </c>
    </row>
    <row r="3674" spans="1:32">
      <c r="A3674" s="129">
        <v>41863</v>
      </c>
      <c r="B3674" s="132" t="e">
        <v>#N/A</v>
      </c>
      <c r="C3674" s="132" t="e">
        <v>#N/A</v>
      </c>
      <c r="D3674" s="132" t="e">
        <v>#N/A</v>
      </c>
      <c r="E3674" s="132" t="e">
        <v>#N/A</v>
      </c>
      <c r="F3674" s="132" t="e">
        <v>#N/A</v>
      </c>
      <c r="G3674" s="132" t="e">
        <v>#N/A</v>
      </c>
      <c r="H3674" s="132" t="e">
        <v>#N/A</v>
      </c>
      <c r="I3674" s="132" t="e">
        <v>#N/A</v>
      </c>
      <c r="J3674" s="132" t="e">
        <v>#N/A</v>
      </c>
      <c r="K3674" s="132" t="e">
        <v>#N/A</v>
      </c>
      <c r="L3674" s="132" t="e">
        <v>#N/A</v>
      </c>
      <c r="M3674" s="132" t="e">
        <v>#N/A</v>
      </c>
      <c r="N3674" s="132" t="e">
        <v>#N/A</v>
      </c>
      <c r="R3674" s="132" t="e">
        <v>#N/A</v>
      </c>
      <c r="S3674" s="132" t="e">
        <v>#N/A</v>
      </c>
      <c r="T3674" s="132" t="e">
        <v>#N/A</v>
      </c>
      <c r="U3674" s="132" t="e">
        <v>#N/A</v>
      </c>
      <c r="V3674" s="132" t="e">
        <v>#N/A</v>
      </c>
      <c r="W3674" s="132" t="e">
        <v>#N/A</v>
      </c>
      <c r="X3674" s="132" t="e">
        <v>#N/A</v>
      </c>
      <c r="Y3674" s="132" t="e">
        <v>#N/A</v>
      </c>
      <c r="Z3674" s="132" t="e">
        <v>#N/A</v>
      </c>
      <c r="AA3674" s="132" t="e">
        <v>#N/A</v>
      </c>
      <c r="AB3674" s="132" t="e">
        <v>#N/A</v>
      </c>
      <c r="AC3674" s="132" t="e">
        <v>#N/A</v>
      </c>
      <c r="AD3674" s="132" t="e">
        <v>#N/A</v>
      </c>
      <c r="AE3674" s="132" t="e">
        <v>#N/A</v>
      </c>
      <c r="AF3674" s="132" t="e">
        <v>#N/A</v>
      </c>
    </row>
    <row r="3675" spans="1:32">
      <c r="A3675" s="129">
        <v>41864</v>
      </c>
      <c r="B3675" s="132" t="e">
        <v>#N/A</v>
      </c>
      <c r="C3675" s="132" t="e">
        <v>#N/A</v>
      </c>
      <c r="D3675" s="132" t="e">
        <v>#N/A</v>
      </c>
      <c r="E3675" s="132" t="e">
        <v>#N/A</v>
      </c>
      <c r="F3675" s="132" t="e">
        <v>#N/A</v>
      </c>
      <c r="G3675" s="132" t="e">
        <v>#N/A</v>
      </c>
      <c r="H3675" s="132" t="e">
        <v>#N/A</v>
      </c>
      <c r="I3675" s="132" t="e">
        <v>#N/A</v>
      </c>
      <c r="J3675" s="132" t="e">
        <v>#N/A</v>
      </c>
      <c r="K3675" s="132" t="e">
        <v>#N/A</v>
      </c>
      <c r="L3675" s="132" t="e">
        <v>#N/A</v>
      </c>
      <c r="M3675" s="132" t="e">
        <v>#N/A</v>
      </c>
      <c r="N3675" s="132" t="e">
        <v>#N/A</v>
      </c>
      <c r="R3675" s="132" t="e">
        <v>#N/A</v>
      </c>
      <c r="S3675" s="132" t="e">
        <v>#N/A</v>
      </c>
      <c r="T3675" s="132" t="e">
        <v>#N/A</v>
      </c>
      <c r="U3675" s="132" t="e">
        <v>#N/A</v>
      </c>
      <c r="V3675" s="132" t="e">
        <v>#N/A</v>
      </c>
      <c r="W3675" s="132" t="e">
        <v>#N/A</v>
      </c>
      <c r="X3675" s="132" t="e">
        <v>#N/A</v>
      </c>
      <c r="Y3675" s="132" t="e">
        <v>#N/A</v>
      </c>
      <c r="Z3675" s="132" t="e">
        <v>#N/A</v>
      </c>
      <c r="AA3675" s="132" t="e">
        <v>#N/A</v>
      </c>
      <c r="AB3675" s="132" t="e">
        <v>#N/A</v>
      </c>
      <c r="AC3675" s="132" t="e">
        <v>#N/A</v>
      </c>
      <c r="AD3675" s="132" t="e">
        <v>#N/A</v>
      </c>
      <c r="AE3675" s="132" t="e">
        <v>#N/A</v>
      </c>
      <c r="AF3675" s="132" t="e">
        <v>#N/A</v>
      </c>
    </row>
    <row r="3676" spans="1:32">
      <c r="A3676" s="129">
        <v>41865</v>
      </c>
      <c r="B3676" s="132" t="e">
        <v>#N/A</v>
      </c>
      <c r="C3676" s="132" t="e">
        <v>#N/A</v>
      </c>
      <c r="D3676" s="132" t="e">
        <v>#N/A</v>
      </c>
      <c r="E3676" s="132" t="e">
        <v>#N/A</v>
      </c>
      <c r="F3676" s="132" t="e">
        <v>#N/A</v>
      </c>
      <c r="G3676" s="132" t="e">
        <v>#N/A</v>
      </c>
      <c r="H3676" s="132" t="e">
        <v>#N/A</v>
      </c>
      <c r="I3676" s="132" t="e">
        <v>#N/A</v>
      </c>
      <c r="J3676" s="132" t="e">
        <v>#N/A</v>
      </c>
      <c r="K3676" s="132" t="e">
        <v>#N/A</v>
      </c>
      <c r="L3676" s="132" t="e">
        <v>#N/A</v>
      </c>
      <c r="M3676" s="132" t="e">
        <v>#N/A</v>
      </c>
      <c r="N3676" s="132" t="e">
        <v>#N/A</v>
      </c>
      <c r="R3676" s="132" t="e">
        <v>#N/A</v>
      </c>
      <c r="S3676" s="132" t="e">
        <v>#N/A</v>
      </c>
      <c r="T3676" s="132" t="e">
        <v>#N/A</v>
      </c>
      <c r="U3676" s="132" t="e">
        <v>#N/A</v>
      </c>
      <c r="V3676" s="132" t="e">
        <v>#N/A</v>
      </c>
      <c r="W3676" s="132" t="e">
        <v>#N/A</v>
      </c>
      <c r="X3676" s="132" t="e">
        <v>#N/A</v>
      </c>
      <c r="Y3676" s="132" t="e">
        <v>#N/A</v>
      </c>
      <c r="Z3676" s="132" t="e">
        <v>#N/A</v>
      </c>
      <c r="AA3676" s="132" t="e">
        <v>#N/A</v>
      </c>
      <c r="AB3676" s="132" t="e">
        <v>#N/A</v>
      </c>
      <c r="AC3676" s="132" t="e">
        <v>#N/A</v>
      </c>
      <c r="AD3676" s="132" t="e">
        <v>#N/A</v>
      </c>
      <c r="AE3676" s="132" t="e">
        <v>#N/A</v>
      </c>
      <c r="AF3676" s="132" t="e">
        <v>#N/A</v>
      </c>
    </row>
    <row r="3677" spans="1:32">
      <c r="A3677" s="129">
        <v>41866</v>
      </c>
      <c r="B3677" s="132">
        <v>549784</v>
      </c>
      <c r="C3677" s="132" t="e">
        <v>#N/A</v>
      </c>
      <c r="D3677" s="132" t="e">
        <v>#N/A</v>
      </c>
      <c r="E3677" s="132" t="e">
        <v>#N/A</v>
      </c>
      <c r="F3677" s="132" t="e">
        <v>#N/A</v>
      </c>
      <c r="G3677" s="132" t="e">
        <v>#N/A</v>
      </c>
      <c r="H3677" s="132" t="e">
        <v>#N/A</v>
      </c>
      <c r="I3677" s="132" t="e">
        <v>#N/A</v>
      </c>
      <c r="J3677" s="132" t="e">
        <v>#N/A</v>
      </c>
      <c r="K3677" s="132" t="e">
        <v>#N/A</v>
      </c>
      <c r="L3677" s="132" t="e">
        <v>#N/A</v>
      </c>
      <c r="M3677" s="132" t="e">
        <v>#N/A</v>
      </c>
      <c r="N3677" s="132">
        <v>549784</v>
      </c>
      <c r="R3677" s="132" t="e">
        <v>#N/A</v>
      </c>
      <c r="S3677" s="132" t="e">
        <v>#N/A</v>
      </c>
      <c r="T3677" s="132" t="e">
        <v>#N/A</v>
      </c>
      <c r="U3677" s="132" t="e">
        <v>#N/A</v>
      </c>
      <c r="V3677" s="132" t="e">
        <v>#N/A</v>
      </c>
      <c r="W3677" s="132" t="e">
        <v>#N/A</v>
      </c>
      <c r="X3677" s="132" t="e">
        <v>#N/A</v>
      </c>
      <c r="Y3677" s="132" t="e">
        <v>#N/A</v>
      </c>
      <c r="Z3677" s="132" t="e">
        <v>#N/A</v>
      </c>
      <c r="AA3677" s="132" t="e">
        <v>#N/A</v>
      </c>
      <c r="AB3677" s="132" t="e">
        <v>#N/A</v>
      </c>
      <c r="AC3677" s="132" t="e">
        <v>#N/A</v>
      </c>
      <c r="AD3677" s="132" t="e">
        <v>#N/A</v>
      </c>
      <c r="AE3677" s="132" t="e">
        <v>#N/A</v>
      </c>
      <c r="AF3677" s="132" t="e">
        <v>#N/A</v>
      </c>
    </row>
    <row r="3678" spans="1:32">
      <c r="A3678" s="129">
        <v>41869</v>
      </c>
      <c r="B3678" s="132" t="e">
        <v>#N/A</v>
      </c>
      <c r="C3678" s="132">
        <v>47876</v>
      </c>
      <c r="D3678" s="132">
        <v>206838</v>
      </c>
      <c r="E3678" s="132">
        <v>41080</v>
      </c>
      <c r="F3678" s="132">
        <v>113617</v>
      </c>
      <c r="G3678" s="132">
        <v>499525</v>
      </c>
      <c r="H3678" s="132">
        <v>18560</v>
      </c>
      <c r="I3678" s="132">
        <v>16685</v>
      </c>
      <c r="J3678" s="132">
        <v>26394</v>
      </c>
      <c r="K3678" s="132">
        <v>2900</v>
      </c>
      <c r="L3678" s="132">
        <v>1980</v>
      </c>
      <c r="M3678" s="132">
        <v>50259</v>
      </c>
      <c r="N3678" s="132" t="e">
        <v>#N/A</v>
      </c>
      <c r="R3678" s="132">
        <v>170384</v>
      </c>
      <c r="S3678" s="132">
        <v>24250</v>
      </c>
      <c r="T3678" s="132">
        <v>46180</v>
      </c>
      <c r="U3678" s="132">
        <v>36889</v>
      </c>
      <c r="V3678" s="132">
        <v>8450</v>
      </c>
      <c r="W3678" s="132" t="e">
        <v>#N/A</v>
      </c>
      <c r="X3678" s="132">
        <v>20250</v>
      </c>
      <c r="Y3678" s="132">
        <v>23095</v>
      </c>
      <c r="Z3678" s="132">
        <v>1010</v>
      </c>
      <c r="AA3678" s="132">
        <v>8500</v>
      </c>
      <c r="AB3678" s="132" t="e">
        <v>#N/A</v>
      </c>
      <c r="AC3678" s="132" t="e">
        <v>#N/A</v>
      </c>
      <c r="AD3678" s="132">
        <v>11817</v>
      </c>
      <c r="AE3678" s="132" t="e">
        <v>#N/A</v>
      </c>
      <c r="AF3678" s="132">
        <v>25500</v>
      </c>
    </row>
    <row r="3679" spans="1:32">
      <c r="A3679" s="129">
        <v>41870</v>
      </c>
      <c r="B3679" s="132" t="e">
        <v>#N/A</v>
      </c>
      <c r="C3679" s="132" t="e">
        <v>#N/A</v>
      </c>
      <c r="D3679" s="132" t="e">
        <v>#N/A</v>
      </c>
      <c r="E3679" s="132" t="e">
        <v>#N/A</v>
      </c>
      <c r="F3679" s="132" t="e">
        <v>#N/A</v>
      </c>
      <c r="G3679" s="132" t="e">
        <v>#N/A</v>
      </c>
      <c r="H3679" s="132" t="e">
        <v>#N/A</v>
      </c>
      <c r="I3679" s="132" t="e">
        <v>#N/A</v>
      </c>
      <c r="J3679" s="132" t="e">
        <v>#N/A</v>
      </c>
      <c r="K3679" s="132" t="e">
        <v>#N/A</v>
      </c>
      <c r="L3679" s="132" t="e">
        <v>#N/A</v>
      </c>
      <c r="M3679" s="132" t="e">
        <v>#N/A</v>
      </c>
      <c r="N3679" s="132" t="e">
        <v>#N/A</v>
      </c>
      <c r="R3679" s="132" t="e">
        <v>#N/A</v>
      </c>
      <c r="S3679" s="132" t="e">
        <v>#N/A</v>
      </c>
      <c r="T3679" s="132" t="e">
        <v>#N/A</v>
      </c>
      <c r="U3679" s="132" t="e">
        <v>#N/A</v>
      </c>
      <c r="V3679" s="132" t="e">
        <v>#N/A</v>
      </c>
      <c r="W3679" s="132" t="e">
        <v>#N/A</v>
      </c>
      <c r="X3679" s="132" t="e">
        <v>#N/A</v>
      </c>
      <c r="Y3679" s="132" t="e">
        <v>#N/A</v>
      </c>
      <c r="Z3679" s="132" t="e">
        <v>#N/A</v>
      </c>
      <c r="AA3679" s="132" t="e">
        <v>#N/A</v>
      </c>
      <c r="AB3679" s="132" t="e">
        <v>#N/A</v>
      </c>
      <c r="AC3679" s="132" t="e">
        <v>#N/A</v>
      </c>
      <c r="AD3679" s="132" t="e">
        <v>#N/A</v>
      </c>
      <c r="AE3679" s="132" t="e">
        <v>#N/A</v>
      </c>
      <c r="AF3679" s="132" t="e">
        <v>#N/A</v>
      </c>
    </row>
    <row r="3680" spans="1:32">
      <c r="A3680" s="129">
        <v>41871</v>
      </c>
      <c r="B3680" s="132">
        <v>792817</v>
      </c>
      <c r="C3680" s="132">
        <v>63346</v>
      </c>
      <c r="D3680" s="132">
        <v>303307</v>
      </c>
      <c r="E3680" s="132">
        <v>63413</v>
      </c>
      <c r="F3680" s="132">
        <v>188797</v>
      </c>
      <c r="G3680" s="132">
        <v>721288</v>
      </c>
      <c r="H3680" s="132">
        <v>23500</v>
      </c>
      <c r="I3680" s="132">
        <v>23485</v>
      </c>
      <c r="J3680" s="132">
        <v>33655</v>
      </c>
      <c r="K3680" s="132">
        <v>5300</v>
      </c>
      <c r="L3680" s="132">
        <v>3410</v>
      </c>
      <c r="M3680" s="132">
        <v>71529</v>
      </c>
      <c r="N3680" s="132">
        <v>792817</v>
      </c>
      <c r="R3680" s="132">
        <v>254836</v>
      </c>
      <c r="S3680" s="132">
        <v>24250</v>
      </c>
      <c r="T3680" s="132">
        <v>60520</v>
      </c>
      <c r="U3680" s="132">
        <v>54925</v>
      </c>
      <c r="V3680" s="132">
        <v>18370</v>
      </c>
      <c r="W3680" s="132" t="e">
        <v>#N/A</v>
      </c>
      <c r="X3680" s="132">
        <v>34917</v>
      </c>
      <c r="Y3680" s="132">
        <v>40145</v>
      </c>
      <c r="Z3680" s="132">
        <v>12265</v>
      </c>
      <c r="AA3680" s="132">
        <v>8500</v>
      </c>
      <c r="AB3680" s="132" t="e">
        <v>#N/A</v>
      </c>
      <c r="AC3680" s="132" t="e">
        <v>#N/A</v>
      </c>
      <c r="AD3680" s="132">
        <v>11817</v>
      </c>
      <c r="AE3680" s="132">
        <v>600</v>
      </c>
      <c r="AF3680" s="132">
        <v>25500</v>
      </c>
    </row>
    <row r="3681" spans="1:32">
      <c r="A3681" s="129">
        <v>41872</v>
      </c>
      <c r="B3681" s="132" t="e">
        <v>#N/A</v>
      </c>
      <c r="C3681" s="132" t="e">
        <v>#N/A</v>
      </c>
      <c r="D3681" s="132" t="e">
        <v>#N/A</v>
      </c>
      <c r="E3681" s="132" t="e">
        <v>#N/A</v>
      </c>
      <c r="F3681" s="132" t="e">
        <v>#N/A</v>
      </c>
      <c r="G3681" s="132" t="e">
        <v>#N/A</v>
      </c>
      <c r="H3681" s="132" t="e">
        <v>#N/A</v>
      </c>
      <c r="I3681" s="132" t="e">
        <v>#N/A</v>
      </c>
      <c r="J3681" s="132" t="e">
        <v>#N/A</v>
      </c>
      <c r="K3681" s="132" t="e">
        <v>#N/A</v>
      </c>
      <c r="L3681" s="132" t="e">
        <v>#N/A</v>
      </c>
      <c r="M3681" s="132" t="e">
        <v>#N/A</v>
      </c>
      <c r="N3681" s="132" t="e">
        <v>#N/A</v>
      </c>
      <c r="R3681" s="132" t="e">
        <v>#N/A</v>
      </c>
      <c r="S3681" s="132" t="e">
        <v>#N/A</v>
      </c>
      <c r="T3681" s="132" t="e">
        <v>#N/A</v>
      </c>
      <c r="U3681" s="132" t="e">
        <v>#N/A</v>
      </c>
      <c r="V3681" s="132" t="e">
        <v>#N/A</v>
      </c>
      <c r="W3681" s="132" t="e">
        <v>#N/A</v>
      </c>
      <c r="X3681" s="132" t="e">
        <v>#N/A</v>
      </c>
      <c r="Y3681" s="132" t="e">
        <v>#N/A</v>
      </c>
      <c r="Z3681" s="132" t="e">
        <v>#N/A</v>
      </c>
      <c r="AA3681" s="132" t="e">
        <v>#N/A</v>
      </c>
      <c r="AB3681" s="132" t="e">
        <v>#N/A</v>
      </c>
      <c r="AC3681" s="132" t="e">
        <v>#N/A</v>
      </c>
      <c r="AD3681" s="132" t="e">
        <v>#N/A</v>
      </c>
      <c r="AE3681" s="132" t="e">
        <v>#N/A</v>
      </c>
      <c r="AF3681" s="132" t="e">
        <v>#N/A</v>
      </c>
    </row>
    <row r="3682" spans="1:32">
      <c r="A3682" s="129">
        <v>41873</v>
      </c>
      <c r="B3682" s="132" t="e">
        <v>#N/A</v>
      </c>
      <c r="C3682" s="132" t="e">
        <v>#N/A</v>
      </c>
      <c r="D3682" s="132" t="e">
        <v>#N/A</v>
      </c>
      <c r="E3682" s="132" t="e">
        <v>#N/A</v>
      </c>
      <c r="F3682" s="132" t="e">
        <v>#N/A</v>
      </c>
      <c r="G3682" s="132" t="e">
        <v>#N/A</v>
      </c>
      <c r="H3682" s="132" t="e">
        <v>#N/A</v>
      </c>
      <c r="I3682" s="132" t="e">
        <v>#N/A</v>
      </c>
      <c r="J3682" s="132" t="e">
        <v>#N/A</v>
      </c>
      <c r="K3682" s="132" t="e">
        <v>#N/A</v>
      </c>
      <c r="L3682" s="132" t="e">
        <v>#N/A</v>
      </c>
      <c r="M3682" s="132" t="e">
        <v>#N/A</v>
      </c>
      <c r="N3682" s="132" t="e">
        <v>#N/A</v>
      </c>
      <c r="R3682" s="132" t="e">
        <v>#N/A</v>
      </c>
      <c r="S3682" s="132" t="e">
        <v>#N/A</v>
      </c>
      <c r="T3682" s="132" t="e">
        <v>#N/A</v>
      </c>
      <c r="U3682" s="132" t="e">
        <v>#N/A</v>
      </c>
      <c r="V3682" s="132" t="e">
        <v>#N/A</v>
      </c>
      <c r="W3682" s="132" t="e">
        <v>#N/A</v>
      </c>
      <c r="X3682" s="132" t="e">
        <v>#N/A</v>
      </c>
      <c r="Y3682" s="132" t="e">
        <v>#N/A</v>
      </c>
      <c r="Z3682" s="132" t="e">
        <v>#N/A</v>
      </c>
      <c r="AA3682" s="132" t="e">
        <v>#N/A</v>
      </c>
      <c r="AB3682" s="132" t="e">
        <v>#N/A</v>
      </c>
      <c r="AC3682" s="132" t="e">
        <v>#N/A</v>
      </c>
      <c r="AD3682" s="132" t="e">
        <v>#N/A</v>
      </c>
      <c r="AE3682" s="132" t="e">
        <v>#N/A</v>
      </c>
      <c r="AF3682" s="132" t="e">
        <v>#N/A</v>
      </c>
    </row>
    <row r="3683" spans="1:32">
      <c r="A3683" s="129">
        <v>41876</v>
      </c>
      <c r="B3683" s="132">
        <v>956092</v>
      </c>
      <c r="C3683" s="132">
        <v>81446</v>
      </c>
      <c r="D3683" s="132">
        <v>331057</v>
      </c>
      <c r="E3683" s="132">
        <v>73913</v>
      </c>
      <c r="F3683" s="132">
        <v>272397</v>
      </c>
      <c r="G3683" s="132">
        <v>873648</v>
      </c>
      <c r="H3683" s="132">
        <v>31815</v>
      </c>
      <c r="I3683" s="132">
        <v>24085</v>
      </c>
      <c r="J3683" s="132">
        <v>33655</v>
      </c>
      <c r="K3683" s="132">
        <v>5480</v>
      </c>
      <c r="L3683" s="132">
        <v>5410</v>
      </c>
      <c r="M3683" s="132">
        <v>82444</v>
      </c>
      <c r="N3683" s="132">
        <v>956092</v>
      </c>
      <c r="R3683" s="132">
        <v>327936</v>
      </c>
      <c r="S3683" s="132">
        <v>40050</v>
      </c>
      <c r="T3683" s="132">
        <v>71520</v>
      </c>
      <c r="U3683" s="132">
        <v>54925</v>
      </c>
      <c r="V3683" s="132">
        <v>18370</v>
      </c>
      <c r="W3683" s="132" t="e">
        <v>#N/A</v>
      </c>
      <c r="X3683" s="132">
        <v>34917</v>
      </c>
      <c r="Y3683" s="132">
        <v>42445</v>
      </c>
      <c r="Z3683" s="132">
        <v>12265</v>
      </c>
      <c r="AA3683" s="132">
        <v>8500</v>
      </c>
      <c r="AB3683" s="132" t="e">
        <v>#N/A</v>
      </c>
      <c r="AC3683" s="132" t="e">
        <v>#N/A</v>
      </c>
      <c r="AD3683" s="132">
        <v>11817</v>
      </c>
      <c r="AE3683" s="132">
        <v>600</v>
      </c>
      <c r="AF3683" s="132">
        <v>25500</v>
      </c>
    </row>
    <row r="3684" spans="1:32">
      <c r="A3684" s="129">
        <v>41877</v>
      </c>
      <c r="B3684" s="132" t="e">
        <v>#N/A</v>
      </c>
      <c r="C3684" s="132" t="e">
        <v>#N/A</v>
      </c>
      <c r="D3684" s="132" t="e">
        <v>#N/A</v>
      </c>
      <c r="E3684" s="132" t="e">
        <v>#N/A</v>
      </c>
      <c r="F3684" s="132" t="e">
        <v>#N/A</v>
      </c>
      <c r="G3684" s="132" t="e">
        <v>#N/A</v>
      </c>
      <c r="H3684" s="132" t="e">
        <v>#N/A</v>
      </c>
      <c r="I3684" s="132" t="e">
        <v>#N/A</v>
      </c>
      <c r="J3684" s="132" t="e">
        <v>#N/A</v>
      </c>
      <c r="K3684" s="132" t="e">
        <v>#N/A</v>
      </c>
      <c r="L3684" s="132" t="e">
        <v>#N/A</v>
      </c>
      <c r="M3684" s="132" t="e">
        <v>#N/A</v>
      </c>
      <c r="N3684" s="132" t="e">
        <v>#N/A</v>
      </c>
      <c r="R3684" s="132" t="e">
        <v>#N/A</v>
      </c>
      <c r="S3684" s="132" t="e">
        <v>#N/A</v>
      </c>
      <c r="T3684" s="132" t="e">
        <v>#N/A</v>
      </c>
      <c r="U3684" s="132" t="e">
        <v>#N/A</v>
      </c>
      <c r="V3684" s="132" t="e">
        <v>#N/A</v>
      </c>
      <c r="W3684" s="132" t="e">
        <v>#N/A</v>
      </c>
      <c r="X3684" s="132" t="e">
        <v>#N/A</v>
      </c>
      <c r="Y3684" s="132" t="e">
        <v>#N/A</v>
      </c>
      <c r="Z3684" s="132" t="e">
        <v>#N/A</v>
      </c>
      <c r="AA3684" s="132" t="e">
        <v>#N/A</v>
      </c>
      <c r="AB3684" s="132" t="e">
        <v>#N/A</v>
      </c>
      <c r="AC3684" s="132" t="e">
        <v>#N/A</v>
      </c>
      <c r="AD3684" s="132" t="e">
        <v>#N/A</v>
      </c>
      <c r="AE3684" s="132" t="e">
        <v>#N/A</v>
      </c>
      <c r="AF3684" s="132" t="e">
        <v>#N/A</v>
      </c>
    </row>
    <row r="3685" spans="1:32">
      <c r="A3685" s="129">
        <v>41878</v>
      </c>
      <c r="B3685" s="132" t="e">
        <v>#N/A</v>
      </c>
      <c r="C3685" s="132" t="e">
        <v>#N/A</v>
      </c>
      <c r="D3685" s="132" t="e">
        <v>#N/A</v>
      </c>
      <c r="E3685" s="132" t="e">
        <v>#N/A</v>
      </c>
      <c r="F3685" s="132" t="e">
        <v>#N/A</v>
      </c>
      <c r="G3685" s="132" t="e">
        <v>#N/A</v>
      </c>
      <c r="H3685" s="132" t="e">
        <v>#N/A</v>
      </c>
      <c r="I3685" s="132" t="e">
        <v>#N/A</v>
      </c>
      <c r="J3685" s="132" t="e">
        <v>#N/A</v>
      </c>
      <c r="K3685" s="132" t="e">
        <v>#N/A</v>
      </c>
      <c r="L3685" s="132" t="e">
        <v>#N/A</v>
      </c>
      <c r="M3685" s="132" t="e">
        <v>#N/A</v>
      </c>
      <c r="N3685" s="132" t="e">
        <v>#N/A</v>
      </c>
      <c r="R3685" s="132" t="e">
        <v>#N/A</v>
      </c>
      <c r="S3685" s="132" t="e">
        <v>#N/A</v>
      </c>
      <c r="T3685" s="132" t="e">
        <v>#N/A</v>
      </c>
      <c r="U3685" s="132" t="e">
        <v>#N/A</v>
      </c>
      <c r="V3685" s="132" t="e">
        <v>#N/A</v>
      </c>
      <c r="W3685" s="132" t="e">
        <v>#N/A</v>
      </c>
      <c r="X3685" s="132" t="e">
        <v>#N/A</v>
      </c>
      <c r="Y3685" s="132" t="e">
        <v>#N/A</v>
      </c>
      <c r="Z3685" s="132" t="e">
        <v>#N/A</v>
      </c>
      <c r="AA3685" s="132" t="e">
        <v>#N/A</v>
      </c>
      <c r="AB3685" s="132" t="e">
        <v>#N/A</v>
      </c>
      <c r="AC3685" s="132" t="e">
        <v>#N/A</v>
      </c>
      <c r="AD3685" s="132" t="e">
        <v>#N/A</v>
      </c>
      <c r="AE3685" s="132" t="e">
        <v>#N/A</v>
      </c>
      <c r="AF3685" s="132" t="e">
        <v>#N/A</v>
      </c>
    </row>
    <row r="3686" spans="1:32">
      <c r="A3686" s="129">
        <v>41879</v>
      </c>
      <c r="B3686" s="132" t="e">
        <v>#N/A</v>
      </c>
      <c r="C3686" s="132" t="e">
        <v>#N/A</v>
      </c>
      <c r="D3686" s="132" t="e">
        <v>#N/A</v>
      </c>
      <c r="E3686" s="132" t="e">
        <v>#N/A</v>
      </c>
      <c r="F3686" s="132" t="e">
        <v>#N/A</v>
      </c>
      <c r="G3686" s="132" t="e">
        <v>#N/A</v>
      </c>
      <c r="H3686" s="132" t="e">
        <v>#N/A</v>
      </c>
      <c r="I3686" s="132" t="e">
        <v>#N/A</v>
      </c>
      <c r="J3686" s="132" t="e">
        <v>#N/A</v>
      </c>
      <c r="K3686" s="132" t="e">
        <v>#N/A</v>
      </c>
      <c r="L3686" s="132" t="e">
        <v>#N/A</v>
      </c>
      <c r="M3686" s="132" t="e">
        <v>#N/A</v>
      </c>
      <c r="N3686" s="132" t="e">
        <v>#N/A</v>
      </c>
      <c r="R3686" s="132" t="e">
        <v>#N/A</v>
      </c>
      <c r="S3686" s="132" t="e">
        <v>#N/A</v>
      </c>
      <c r="T3686" s="132" t="e">
        <v>#N/A</v>
      </c>
      <c r="U3686" s="132" t="e">
        <v>#N/A</v>
      </c>
      <c r="V3686" s="132" t="e">
        <v>#N/A</v>
      </c>
      <c r="W3686" s="132" t="e">
        <v>#N/A</v>
      </c>
      <c r="X3686" s="132" t="e">
        <v>#N/A</v>
      </c>
      <c r="Y3686" s="132" t="e">
        <v>#N/A</v>
      </c>
      <c r="Z3686" s="132" t="e">
        <v>#N/A</v>
      </c>
      <c r="AA3686" s="132" t="e">
        <v>#N/A</v>
      </c>
      <c r="AB3686" s="132" t="e">
        <v>#N/A</v>
      </c>
      <c r="AC3686" s="132" t="e">
        <v>#N/A</v>
      </c>
      <c r="AD3686" s="132" t="e">
        <v>#N/A</v>
      </c>
      <c r="AE3686" s="132" t="e">
        <v>#N/A</v>
      </c>
      <c r="AF3686" s="132" t="e">
        <v>#N/A</v>
      </c>
    </row>
    <row r="3687" spans="1:32">
      <c r="A3687" s="129">
        <v>41880</v>
      </c>
      <c r="B3687" s="132" t="e">
        <v>#N/A</v>
      </c>
      <c r="C3687" s="132" t="e">
        <v>#N/A</v>
      </c>
      <c r="D3687" s="132" t="e">
        <v>#N/A</v>
      </c>
      <c r="E3687" s="132" t="e">
        <v>#N/A</v>
      </c>
      <c r="F3687" s="132" t="e">
        <v>#N/A</v>
      </c>
      <c r="G3687" s="132" t="e">
        <v>#N/A</v>
      </c>
      <c r="H3687" s="132" t="e">
        <v>#N/A</v>
      </c>
      <c r="I3687" s="132" t="e">
        <v>#N/A</v>
      </c>
      <c r="J3687" s="132" t="e">
        <v>#N/A</v>
      </c>
      <c r="K3687" s="132" t="e">
        <v>#N/A</v>
      </c>
      <c r="L3687" s="132" t="e">
        <v>#N/A</v>
      </c>
      <c r="M3687" s="132" t="e">
        <v>#N/A</v>
      </c>
      <c r="N3687" s="132" t="e">
        <v>#N/A</v>
      </c>
      <c r="R3687" s="132" t="e">
        <v>#N/A</v>
      </c>
      <c r="S3687" s="132" t="e">
        <v>#N/A</v>
      </c>
      <c r="T3687" s="132" t="e">
        <v>#N/A</v>
      </c>
      <c r="U3687" s="132" t="e">
        <v>#N/A</v>
      </c>
      <c r="V3687" s="132" t="e">
        <v>#N/A</v>
      </c>
      <c r="W3687" s="132" t="e">
        <v>#N/A</v>
      </c>
      <c r="X3687" s="132" t="e">
        <v>#N/A</v>
      </c>
      <c r="Y3687" s="132" t="e">
        <v>#N/A</v>
      </c>
      <c r="Z3687" s="132" t="e">
        <v>#N/A</v>
      </c>
      <c r="AA3687" s="132" t="e">
        <v>#N/A</v>
      </c>
      <c r="AB3687" s="132" t="e">
        <v>#N/A</v>
      </c>
      <c r="AC3687" s="132" t="e">
        <v>#N/A</v>
      </c>
      <c r="AD3687" s="132" t="e">
        <v>#N/A</v>
      </c>
      <c r="AE3687" s="132" t="e">
        <v>#N/A</v>
      </c>
      <c r="AF3687" s="132" t="e">
        <v>#N/A</v>
      </c>
    </row>
    <row r="3688" spans="1:32">
      <c r="A3688" s="129">
        <v>41884</v>
      </c>
      <c r="B3688" s="132" t="e">
        <v>#N/A</v>
      </c>
      <c r="C3688" s="132" t="e">
        <v>#N/A</v>
      </c>
      <c r="D3688" s="132" t="e">
        <v>#N/A</v>
      </c>
      <c r="E3688" s="132" t="e">
        <v>#N/A</v>
      </c>
      <c r="F3688" s="132" t="e">
        <v>#N/A</v>
      </c>
      <c r="G3688" s="132" t="e">
        <v>#N/A</v>
      </c>
      <c r="H3688" s="132" t="e">
        <v>#N/A</v>
      </c>
      <c r="I3688" s="132" t="e">
        <v>#N/A</v>
      </c>
      <c r="J3688" s="132" t="e">
        <v>#N/A</v>
      </c>
      <c r="K3688" s="132" t="e">
        <v>#N/A</v>
      </c>
      <c r="L3688" s="132" t="e">
        <v>#N/A</v>
      </c>
      <c r="M3688" s="132" t="e">
        <v>#N/A</v>
      </c>
      <c r="N3688" s="132" t="e">
        <v>#N/A</v>
      </c>
      <c r="R3688" s="132" t="e">
        <v>#N/A</v>
      </c>
      <c r="S3688" s="132" t="e">
        <v>#N/A</v>
      </c>
      <c r="T3688" s="132" t="e">
        <v>#N/A</v>
      </c>
      <c r="U3688" s="132" t="e">
        <v>#N/A</v>
      </c>
      <c r="V3688" s="132" t="e">
        <v>#N/A</v>
      </c>
      <c r="W3688" s="132" t="e">
        <v>#N/A</v>
      </c>
      <c r="X3688" s="132" t="e">
        <v>#N/A</v>
      </c>
      <c r="Y3688" s="132" t="e">
        <v>#N/A</v>
      </c>
      <c r="Z3688" s="132" t="e">
        <v>#N/A</v>
      </c>
      <c r="AA3688" s="132" t="e">
        <v>#N/A</v>
      </c>
      <c r="AB3688" s="132" t="e">
        <v>#N/A</v>
      </c>
      <c r="AC3688" s="132" t="e">
        <v>#N/A</v>
      </c>
      <c r="AD3688" s="132" t="e">
        <v>#N/A</v>
      </c>
      <c r="AE3688" s="132" t="e">
        <v>#N/A</v>
      </c>
      <c r="AF3688" s="132" t="e">
        <v>#N/A</v>
      </c>
    </row>
    <row r="3689" spans="1:32">
      <c r="A3689" s="129">
        <v>41885</v>
      </c>
      <c r="B3689" s="132" t="e">
        <v>#N/A</v>
      </c>
      <c r="C3689" s="132" t="e">
        <v>#N/A</v>
      </c>
      <c r="D3689" s="132" t="e">
        <v>#N/A</v>
      </c>
      <c r="E3689" s="132" t="e">
        <v>#N/A</v>
      </c>
      <c r="F3689" s="132" t="e">
        <v>#N/A</v>
      </c>
      <c r="G3689" s="132" t="e">
        <v>#N/A</v>
      </c>
      <c r="H3689" s="132" t="e">
        <v>#N/A</v>
      </c>
      <c r="I3689" s="132" t="e">
        <v>#N/A</v>
      </c>
      <c r="J3689" s="132" t="e">
        <v>#N/A</v>
      </c>
      <c r="K3689" s="132" t="e">
        <v>#N/A</v>
      </c>
      <c r="L3689" s="132" t="e">
        <v>#N/A</v>
      </c>
      <c r="M3689" s="132" t="e">
        <v>#N/A</v>
      </c>
      <c r="N3689" s="132" t="e">
        <v>#N/A</v>
      </c>
      <c r="R3689" s="132" t="e">
        <v>#N/A</v>
      </c>
      <c r="S3689" s="132" t="e">
        <v>#N/A</v>
      </c>
      <c r="T3689" s="132" t="e">
        <v>#N/A</v>
      </c>
      <c r="U3689" s="132" t="e">
        <v>#N/A</v>
      </c>
      <c r="V3689" s="132" t="e">
        <v>#N/A</v>
      </c>
      <c r="W3689" s="132" t="e">
        <v>#N/A</v>
      </c>
      <c r="X3689" s="132" t="e">
        <v>#N/A</v>
      </c>
      <c r="Y3689" s="132" t="e">
        <v>#N/A</v>
      </c>
      <c r="Z3689" s="132" t="e">
        <v>#N/A</v>
      </c>
      <c r="AA3689" s="132" t="e">
        <v>#N/A</v>
      </c>
      <c r="AB3689" s="132" t="e">
        <v>#N/A</v>
      </c>
      <c r="AC3689" s="132" t="e">
        <v>#N/A</v>
      </c>
      <c r="AD3689" s="132" t="e">
        <v>#N/A</v>
      </c>
      <c r="AE3689" s="132" t="e">
        <v>#N/A</v>
      </c>
      <c r="AF3689" s="132" t="e">
        <v>#N/A</v>
      </c>
    </row>
    <row r="3690" spans="1:32">
      <c r="A3690" s="129">
        <v>41886</v>
      </c>
      <c r="B3690" s="132" t="e">
        <v>#N/A</v>
      </c>
      <c r="C3690" s="132" t="e">
        <v>#N/A</v>
      </c>
      <c r="D3690" s="132" t="e">
        <v>#N/A</v>
      </c>
      <c r="E3690" s="132" t="e">
        <v>#N/A</v>
      </c>
      <c r="F3690" s="132" t="e">
        <v>#N/A</v>
      </c>
      <c r="G3690" s="132" t="e">
        <v>#N/A</v>
      </c>
      <c r="H3690" s="132" t="e">
        <v>#N/A</v>
      </c>
      <c r="I3690" s="132" t="e">
        <v>#N/A</v>
      </c>
      <c r="J3690" s="132" t="e">
        <v>#N/A</v>
      </c>
      <c r="K3690" s="132" t="e">
        <v>#N/A</v>
      </c>
      <c r="L3690" s="132" t="e">
        <v>#N/A</v>
      </c>
      <c r="M3690" s="132" t="e">
        <v>#N/A</v>
      </c>
      <c r="N3690" s="132" t="e">
        <v>#N/A</v>
      </c>
      <c r="R3690" s="132" t="e">
        <v>#N/A</v>
      </c>
      <c r="S3690" s="132" t="e">
        <v>#N/A</v>
      </c>
      <c r="T3690" s="132" t="e">
        <v>#N/A</v>
      </c>
      <c r="U3690" s="132" t="e">
        <v>#N/A</v>
      </c>
      <c r="V3690" s="132" t="e">
        <v>#N/A</v>
      </c>
      <c r="W3690" s="132" t="e">
        <v>#N/A</v>
      </c>
      <c r="X3690" s="132" t="e">
        <v>#N/A</v>
      </c>
      <c r="Y3690" s="132" t="e">
        <v>#N/A</v>
      </c>
      <c r="Z3690" s="132" t="e">
        <v>#N/A</v>
      </c>
      <c r="AA3690" s="132" t="e">
        <v>#N/A</v>
      </c>
      <c r="AB3690" s="132" t="e">
        <v>#N/A</v>
      </c>
      <c r="AC3690" s="132" t="e">
        <v>#N/A</v>
      </c>
      <c r="AD3690" s="132" t="e">
        <v>#N/A</v>
      </c>
      <c r="AE3690" s="132" t="e">
        <v>#N/A</v>
      </c>
      <c r="AF3690" s="132" t="e">
        <v>#N/A</v>
      </c>
    </row>
    <row r="3691" spans="1:32">
      <c r="A3691" s="129">
        <v>41887</v>
      </c>
      <c r="B3691" s="132" t="e">
        <v>#N/A</v>
      </c>
      <c r="C3691" s="132" t="e">
        <v>#N/A</v>
      </c>
      <c r="D3691" s="132" t="e">
        <v>#N/A</v>
      </c>
      <c r="E3691" s="132" t="e">
        <v>#N/A</v>
      </c>
      <c r="F3691" s="132" t="e">
        <v>#N/A</v>
      </c>
      <c r="G3691" s="132" t="e">
        <v>#N/A</v>
      </c>
      <c r="H3691" s="132" t="e">
        <v>#N/A</v>
      </c>
      <c r="I3691" s="132" t="e">
        <v>#N/A</v>
      </c>
      <c r="J3691" s="132" t="e">
        <v>#N/A</v>
      </c>
      <c r="K3691" s="132" t="e">
        <v>#N/A</v>
      </c>
      <c r="L3691" s="132" t="e">
        <v>#N/A</v>
      </c>
      <c r="M3691" s="132" t="e">
        <v>#N/A</v>
      </c>
      <c r="N3691" s="132" t="e">
        <v>#N/A</v>
      </c>
      <c r="R3691" s="132" t="e">
        <v>#N/A</v>
      </c>
      <c r="S3691" s="132" t="e">
        <v>#N/A</v>
      </c>
      <c r="T3691" s="132" t="e">
        <v>#N/A</v>
      </c>
      <c r="U3691" s="132" t="e">
        <v>#N/A</v>
      </c>
      <c r="V3691" s="132" t="e">
        <v>#N/A</v>
      </c>
      <c r="W3691" s="132" t="e">
        <v>#N/A</v>
      </c>
      <c r="X3691" s="132" t="e">
        <v>#N/A</v>
      </c>
      <c r="Y3691" s="132" t="e">
        <v>#N/A</v>
      </c>
      <c r="Z3691" s="132" t="e">
        <v>#N/A</v>
      </c>
      <c r="AA3691" s="132" t="e">
        <v>#N/A</v>
      </c>
      <c r="AB3691" s="132" t="e">
        <v>#N/A</v>
      </c>
      <c r="AC3691" s="132" t="e">
        <v>#N/A</v>
      </c>
      <c r="AD3691" s="132" t="e">
        <v>#N/A</v>
      </c>
      <c r="AE3691" s="132" t="e">
        <v>#N/A</v>
      </c>
      <c r="AF3691" s="132" t="e">
        <v>#N/A</v>
      </c>
    </row>
    <row r="3692" spans="1:32">
      <c r="A3692" s="129">
        <v>41890</v>
      </c>
      <c r="B3692" s="132" t="e">
        <v>#N/A</v>
      </c>
      <c r="C3692" s="132" t="e">
        <v>#N/A</v>
      </c>
      <c r="D3692" s="132" t="e">
        <v>#N/A</v>
      </c>
      <c r="E3692" s="132" t="e">
        <v>#N/A</v>
      </c>
      <c r="F3692" s="132" t="e">
        <v>#N/A</v>
      </c>
      <c r="G3692" s="132" t="e">
        <v>#N/A</v>
      </c>
      <c r="H3692" s="132" t="e">
        <v>#N/A</v>
      </c>
      <c r="I3692" s="132" t="e">
        <v>#N/A</v>
      </c>
      <c r="J3692" s="132" t="e">
        <v>#N/A</v>
      </c>
      <c r="K3692" s="132" t="e">
        <v>#N/A</v>
      </c>
      <c r="L3692" s="132" t="e">
        <v>#N/A</v>
      </c>
      <c r="M3692" s="132" t="e">
        <v>#N/A</v>
      </c>
      <c r="N3692" s="132" t="e">
        <v>#N/A</v>
      </c>
      <c r="R3692" s="132" t="e">
        <v>#N/A</v>
      </c>
      <c r="S3692" s="132" t="e">
        <v>#N/A</v>
      </c>
      <c r="T3692" s="132" t="e">
        <v>#N/A</v>
      </c>
      <c r="U3692" s="132" t="e">
        <v>#N/A</v>
      </c>
      <c r="V3692" s="132" t="e">
        <v>#N/A</v>
      </c>
      <c r="W3692" s="132" t="e">
        <v>#N/A</v>
      </c>
      <c r="X3692" s="132" t="e">
        <v>#N/A</v>
      </c>
      <c r="Y3692" s="132" t="e">
        <v>#N/A</v>
      </c>
      <c r="Z3692" s="132" t="e">
        <v>#N/A</v>
      </c>
      <c r="AA3692" s="132" t="e">
        <v>#N/A</v>
      </c>
      <c r="AB3692" s="132" t="e">
        <v>#N/A</v>
      </c>
      <c r="AC3692" s="132" t="e">
        <v>#N/A</v>
      </c>
      <c r="AD3692" s="132" t="e">
        <v>#N/A</v>
      </c>
      <c r="AE3692" s="132" t="e">
        <v>#N/A</v>
      </c>
      <c r="AF3692" s="132" t="e">
        <v>#N/A</v>
      </c>
    </row>
    <row r="3693" spans="1:32">
      <c r="A3693" s="129">
        <v>41891</v>
      </c>
      <c r="B3693" s="132" t="e">
        <v>#N/A</v>
      </c>
      <c r="C3693" s="132" t="e">
        <v>#N/A</v>
      </c>
      <c r="D3693" s="132" t="e">
        <v>#N/A</v>
      </c>
      <c r="E3693" s="132" t="e">
        <v>#N/A</v>
      </c>
      <c r="F3693" s="132" t="e">
        <v>#N/A</v>
      </c>
      <c r="G3693" s="132" t="e">
        <v>#N/A</v>
      </c>
      <c r="H3693" s="132" t="e">
        <v>#N/A</v>
      </c>
      <c r="I3693" s="132" t="e">
        <v>#N/A</v>
      </c>
      <c r="J3693" s="132" t="e">
        <v>#N/A</v>
      </c>
      <c r="K3693" s="132" t="e">
        <v>#N/A</v>
      </c>
      <c r="L3693" s="132" t="e">
        <v>#N/A</v>
      </c>
      <c r="M3693" s="132" t="e">
        <v>#N/A</v>
      </c>
      <c r="N3693" s="132" t="e">
        <v>#N/A</v>
      </c>
      <c r="R3693" s="132" t="e">
        <v>#N/A</v>
      </c>
      <c r="S3693" s="132" t="e">
        <v>#N/A</v>
      </c>
      <c r="T3693" s="132" t="e">
        <v>#N/A</v>
      </c>
      <c r="U3693" s="132" t="e">
        <v>#N/A</v>
      </c>
      <c r="V3693" s="132" t="e">
        <v>#N/A</v>
      </c>
      <c r="W3693" s="132" t="e">
        <v>#N/A</v>
      </c>
      <c r="X3693" s="132" t="e">
        <v>#N/A</v>
      </c>
      <c r="Y3693" s="132" t="e">
        <v>#N/A</v>
      </c>
      <c r="Z3693" s="132" t="e">
        <v>#N/A</v>
      </c>
      <c r="AA3693" s="132" t="e">
        <v>#N/A</v>
      </c>
      <c r="AB3693" s="132" t="e">
        <v>#N/A</v>
      </c>
      <c r="AC3693" s="132" t="e">
        <v>#N/A</v>
      </c>
      <c r="AD3693" s="132" t="e">
        <v>#N/A</v>
      </c>
      <c r="AE3693" s="132" t="e">
        <v>#N/A</v>
      </c>
      <c r="AF3693" s="132" t="e">
        <v>#N/A</v>
      </c>
    </row>
    <row r="3694" spans="1:32">
      <c r="A3694" s="129">
        <v>41892</v>
      </c>
      <c r="B3694" s="132">
        <v>484330</v>
      </c>
      <c r="C3694" s="132">
        <v>21697</v>
      </c>
      <c r="D3694" s="132">
        <v>171411</v>
      </c>
      <c r="E3694" s="132">
        <v>36950</v>
      </c>
      <c r="F3694" s="132">
        <v>160595</v>
      </c>
      <c r="G3694" s="132">
        <v>452278</v>
      </c>
      <c r="H3694" s="132">
        <v>4400</v>
      </c>
      <c r="I3694" s="132">
        <v>11032</v>
      </c>
      <c r="J3694" s="132">
        <v>2695</v>
      </c>
      <c r="K3694" s="132">
        <v>10080</v>
      </c>
      <c r="L3694" s="132">
        <v>900</v>
      </c>
      <c r="M3694" s="132">
        <v>32052</v>
      </c>
      <c r="N3694" s="132">
        <v>484330</v>
      </c>
      <c r="R3694" s="132">
        <v>130725</v>
      </c>
      <c r="S3694" s="132">
        <v>7500</v>
      </c>
      <c r="T3694" s="132">
        <v>76530</v>
      </c>
      <c r="U3694" s="132">
        <v>9330</v>
      </c>
      <c r="V3694" s="132">
        <v>8200</v>
      </c>
      <c r="W3694" s="132" t="e">
        <v>#N/A</v>
      </c>
      <c r="X3694" s="132">
        <v>19070</v>
      </c>
      <c r="Y3694" s="132" t="e">
        <v>#N/A</v>
      </c>
      <c r="Z3694" s="132">
        <v>11200</v>
      </c>
      <c r="AA3694" s="132">
        <v>18400</v>
      </c>
      <c r="AB3694" s="132" t="e">
        <v>#N/A</v>
      </c>
      <c r="AC3694" s="132" t="e">
        <v>#N/A</v>
      </c>
      <c r="AD3694" s="132">
        <v>7028</v>
      </c>
      <c r="AE3694" s="132">
        <v>10000</v>
      </c>
      <c r="AF3694" s="132" t="e">
        <v>#N/A</v>
      </c>
    </row>
    <row r="3695" spans="1:32">
      <c r="A3695" s="129">
        <v>41893</v>
      </c>
      <c r="B3695" s="132" t="e">
        <v>#N/A</v>
      </c>
      <c r="C3695" s="132" t="e">
        <v>#N/A</v>
      </c>
      <c r="D3695" s="132" t="e">
        <v>#N/A</v>
      </c>
      <c r="E3695" s="132" t="e">
        <v>#N/A</v>
      </c>
      <c r="F3695" s="132" t="e">
        <v>#N/A</v>
      </c>
      <c r="G3695" s="132" t="e">
        <v>#N/A</v>
      </c>
      <c r="H3695" s="132" t="e">
        <v>#N/A</v>
      </c>
      <c r="I3695" s="132" t="e">
        <v>#N/A</v>
      </c>
      <c r="J3695" s="132" t="e">
        <v>#N/A</v>
      </c>
      <c r="K3695" s="132" t="e">
        <v>#N/A</v>
      </c>
      <c r="L3695" s="132" t="e">
        <v>#N/A</v>
      </c>
      <c r="M3695" s="132" t="e">
        <v>#N/A</v>
      </c>
      <c r="N3695" s="132" t="e">
        <v>#N/A</v>
      </c>
      <c r="R3695" s="132" t="e">
        <v>#N/A</v>
      </c>
      <c r="S3695" s="132" t="e">
        <v>#N/A</v>
      </c>
      <c r="T3695" s="132" t="e">
        <v>#N/A</v>
      </c>
      <c r="U3695" s="132" t="e">
        <v>#N/A</v>
      </c>
      <c r="V3695" s="132" t="e">
        <v>#N/A</v>
      </c>
      <c r="W3695" s="132" t="e">
        <v>#N/A</v>
      </c>
      <c r="X3695" s="132" t="e">
        <v>#N/A</v>
      </c>
      <c r="Y3695" s="132" t="e">
        <v>#N/A</v>
      </c>
      <c r="Z3695" s="132" t="e">
        <v>#N/A</v>
      </c>
      <c r="AA3695" s="132" t="e">
        <v>#N/A</v>
      </c>
      <c r="AB3695" s="132" t="e">
        <v>#N/A</v>
      </c>
      <c r="AC3695" s="132" t="e">
        <v>#N/A</v>
      </c>
      <c r="AD3695" s="132" t="e">
        <v>#N/A</v>
      </c>
      <c r="AE3695" s="132" t="e">
        <v>#N/A</v>
      </c>
      <c r="AF3695" s="132" t="e">
        <v>#N/A</v>
      </c>
    </row>
    <row r="3696" spans="1:32">
      <c r="A3696" s="129">
        <v>41894</v>
      </c>
      <c r="B3696" s="132" t="e">
        <v>#N/A</v>
      </c>
      <c r="C3696" s="132" t="e">
        <v>#N/A</v>
      </c>
      <c r="D3696" s="132" t="e">
        <v>#N/A</v>
      </c>
      <c r="E3696" s="132" t="e">
        <v>#N/A</v>
      </c>
      <c r="F3696" s="132" t="e">
        <v>#N/A</v>
      </c>
      <c r="G3696" s="132" t="e">
        <v>#N/A</v>
      </c>
      <c r="H3696" s="132" t="e">
        <v>#N/A</v>
      </c>
      <c r="I3696" s="132" t="e">
        <v>#N/A</v>
      </c>
      <c r="J3696" s="132" t="e">
        <v>#N/A</v>
      </c>
      <c r="K3696" s="132" t="e">
        <v>#N/A</v>
      </c>
      <c r="L3696" s="132" t="e">
        <v>#N/A</v>
      </c>
      <c r="M3696" s="132" t="e">
        <v>#N/A</v>
      </c>
      <c r="N3696" s="132" t="e">
        <v>#N/A</v>
      </c>
      <c r="R3696" s="132" t="e">
        <v>#N/A</v>
      </c>
      <c r="S3696" s="132" t="e">
        <v>#N/A</v>
      </c>
      <c r="T3696" s="132" t="e">
        <v>#N/A</v>
      </c>
      <c r="U3696" s="132" t="e">
        <v>#N/A</v>
      </c>
      <c r="V3696" s="132" t="e">
        <v>#N/A</v>
      </c>
      <c r="W3696" s="132" t="e">
        <v>#N/A</v>
      </c>
      <c r="X3696" s="132" t="e">
        <v>#N/A</v>
      </c>
      <c r="Y3696" s="132" t="e">
        <v>#N/A</v>
      </c>
      <c r="Z3696" s="132" t="e">
        <v>#N/A</v>
      </c>
      <c r="AA3696" s="132" t="e">
        <v>#N/A</v>
      </c>
      <c r="AB3696" s="132" t="e">
        <v>#N/A</v>
      </c>
      <c r="AC3696" s="132" t="e">
        <v>#N/A</v>
      </c>
      <c r="AD3696" s="132" t="e">
        <v>#N/A</v>
      </c>
      <c r="AE3696" s="132" t="e">
        <v>#N/A</v>
      </c>
      <c r="AF3696" s="132" t="e">
        <v>#N/A</v>
      </c>
    </row>
    <row r="3697" spans="1:32">
      <c r="A3697" s="129">
        <v>41897</v>
      </c>
      <c r="B3697" s="132">
        <v>735334</v>
      </c>
      <c r="C3697" s="132">
        <v>26997</v>
      </c>
      <c r="D3697" s="132">
        <v>232095</v>
      </c>
      <c r="E3697" s="132">
        <v>50640</v>
      </c>
      <c r="F3697" s="132">
        <v>308395</v>
      </c>
      <c r="G3697" s="132">
        <v>691932</v>
      </c>
      <c r="H3697" s="132">
        <v>4900</v>
      </c>
      <c r="I3697" s="132">
        <v>13482</v>
      </c>
      <c r="J3697" s="132">
        <v>5695</v>
      </c>
      <c r="K3697" s="132">
        <v>16330</v>
      </c>
      <c r="L3697" s="132">
        <v>1100</v>
      </c>
      <c r="M3697" s="132">
        <v>43402</v>
      </c>
      <c r="N3697" s="132">
        <v>735334</v>
      </c>
      <c r="R3697" s="132">
        <v>226365</v>
      </c>
      <c r="S3697" s="132">
        <v>7500</v>
      </c>
      <c r="T3697" s="132">
        <v>84030</v>
      </c>
      <c r="U3697" s="132">
        <v>15980</v>
      </c>
      <c r="V3697" s="132">
        <v>8200</v>
      </c>
      <c r="W3697" s="132" t="e">
        <v>#N/A</v>
      </c>
      <c r="X3697" s="132">
        <v>32920</v>
      </c>
      <c r="Y3697" s="132">
        <v>11524</v>
      </c>
      <c r="Z3697" s="132">
        <v>11200</v>
      </c>
      <c r="AA3697" s="132">
        <v>18400</v>
      </c>
      <c r="AB3697" s="132" t="e">
        <v>#N/A</v>
      </c>
      <c r="AC3697" s="132" t="e">
        <v>#N/A</v>
      </c>
      <c r="AD3697" s="132">
        <v>7028</v>
      </c>
      <c r="AE3697" s="132">
        <v>12690</v>
      </c>
      <c r="AF3697" s="132" t="e">
        <v>#N/A</v>
      </c>
    </row>
    <row r="3698" spans="1:32">
      <c r="A3698" s="129">
        <v>41898</v>
      </c>
      <c r="B3698" s="132" t="e">
        <v>#N/A</v>
      </c>
      <c r="C3698" s="132" t="e">
        <v>#N/A</v>
      </c>
      <c r="D3698" s="132" t="e">
        <v>#N/A</v>
      </c>
      <c r="E3698" s="132" t="e">
        <v>#N/A</v>
      </c>
      <c r="F3698" s="132" t="e">
        <v>#N/A</v>
      </c>
      <c r="G3698" s="132" t="e">
        <v>#N/A</v>
      </c>
      <c r="H3698" s="132" t="e">
        <v>#N/A</v>
      </c>
      <c r="I3698" s="132" t="e">
        <v>#N/A</v>
      </c>
      <c r="J3698" s="132" t="e">
        <v>#N/A</v>
      </c>
      <c r="K3698" s="132" t="e">
        <v>#N/A</v>
      </c>
      <c r="L3698" s="132" t="e">
        <v>#N/A</v>
      </c>
      <c r="M3698" s="132" t="e">
        <v>#N/A</v>
      </c>
      <c r="N3698" s="132" t="e">
        <v>#N/A</v>
      </c>
      <c r="R3698" s="132" t="e">
        <v>#N/A</v>
      </c>
      <c r="S3698" s="132" t="e">
        <v>#N/A</v>
      </c>
      <c r="T3698" s="132" t="e">
        <v>#N/A</v>
      </c>
      <c r="U3698" s="132" t="e">
        <v>#N/A</v>
      </c>
      <c r="V3698" s="132" t="e">
        <v>#N/A</v>
      </c>
      <c r="W3698" s="132" t="e">
        <v>#N/A</v>
      </c>
      <c r="X3698" s="132" t="e">
        <v>#N/A</v>
      </c>
      <c r="Y3698" s="132" t="e">
        <v>#N/A</v>
      </c>
      <c r="Z3698" s="132" t="e">
        <v>#N/A</v>
      </c>
      <c r="AA3698" s="132" t="e">
        <v>#N/A</v>
      </c>
      <c r="AB3698" s="132" t="e">
        <v>#N/A</v>
      </c>
      <c r="AC3698" s="132" t="e">
        <v>#N/A</v>
      </c>
      <c r="AD3698" s="132" t="e">
        <v>#N/A</v>
      </c>
      <c r="AE3698" s="132" t="e">
        <v>#N/A</v>
      </c>
      <c r="AF3698" s="132" t="e">
        <v>#N/A</v>
      </c>
    </row>
    <row r="3699" spans="1:32">
      <c r="A3699" s="129">
        <v>41899</v>
      </c>
      <c r="B3699" s="132" t="e">
        <v>#N/A</v>
      </c>
      <c r="C3699" s="132" t="e">
        <v>#N/A</v>
      </c>
      <c r="D3699" s="132" t="e">
        <v>#N/A</v>
      </c>
      <c r="E3699" s="132" t="e">
        <v>#N/A</v>
      </c>
      <c r="F3699" s="132" t="e">
        <v>#N/A</v>
      </c>
      <c r="G3699" s="132" t="e">
        <v>#N/A</v>
      </c>
      <c r="H3699" s="132" t="e">
        <v>#N/A</v>
      </c>
      <c r="I3699" s="132" t="e">
        <v>#N/A</v>
      </c>
      <c r="J3699" s="132" t="e">
        <v>#N/A</v>
      </c>
      <c r="K3699" s="132" t="e">
        <v>#N/A</v>
      </c>
      <c r="L3699" s="132" t="e">
        <v>#N/A</v>
      </c>
      <c r="M3699" s="132" t="e">
        <v>#N/A</v>
      </c>
      <c r="N3699" s="132" t="e">
        <v>#N/A</v>
      </c>
      <c r="R3699" s="132" t="e">
        <v>#N/A</v>
      </c>
      <c r="S3699" s="132" t="e">
        <v>#N/A</v>
      </c>
      <c r="T3699" s="132" t="e">
        <v>#N/A</v>
      </c>
      <c r="U3699" s="132" t="e">
        <v>#N/A</v>
      </c>
      <c r="V3699" s="132" t="e">
        <v>#N/A</v>
      </c>
      <c r="W3699" s="132" t="e">
        <v>#N/A</v>
      </c>
      <c r="X3699" s="132" t="e">
        <v>#N/A</v>
      </c>
      <c r="Y3699" s="132" t="e">
        <v>#N/A</v>
      </c>
      <c r="Z3699" s="132" t="e">
        <v>#N/A</v>
      </c>
      <c r="AA3699" s="132" t="e">
        <v>#N/A</v>
      </c>
      <c r="AB3699" s="132" t="e">
        <v>#N/A</v>
      </c>
      <c r="AC3699" s="132" t="e">
        <v>#N/A</v>
      </c>
      <c r="AD3699" s="132" t="e">
        <v>#N/A</v>
      </c>
      <c r="AE3699" s="132" t="e">
        <v>#N/A</v>
      </c>
      <c r="AF3699" s="132" t="e">
        <v>#N/A</v>
      </c>
    </row>
    <row r="3700" spans="1:32">
      <c r="A3700" s="129">
        <v>41900</v>
      </c>
      <c r="B3700" s="132" t="e">
        <v>#N/A</v>
      </c>
      <c r="C3700" s="132" t="e">
        <v>#N/A</v>
      </c>
      <c r="D3700" s="132" t="e">
        <v>#N/A</v>
      </c>
      <c r="E3700" s="132" t="e">
        <v>#N/A</v>
      </c>
      <c r="F3700" s="132" t="e">
        <v>#N/A</v>
      </c>
      <c r="G3700" s="132" t="e">
        <v>#N/A</v>
      </c>
      <c r="H3700" s="132" t="e">
        <v>#N/A</v>
      </c>
      <c r="I3700" s="132" t="e">
        <v>#N/A</v>
      </c>
      <c r="J3700" s="132" t="e">
        <v>#N/A</v>
      </c>
      <c r="K3700" s="132" t="e">
        <v>#N/A</v>
      </c>
      <c r="L3700" s="132" t="e">
        <v>#N/A</v>
      </c>
      <c r="M3700" s="132" t="e">
        <v>#N/A</v>
      </c>
      <c r="N3700" s="132" t="e">
        <v>#N/A</v>
      </c>
      <c r="R3700" s="132" t="e">
        <v>#N/A</v>
      </c>
      <c r="S3700" s="132" t="e">
        <v>#N/A</v>
      </c>
      <c r="T3700" s="132" t="e">
        <v>#N/A</v>
      </c>
      <c r="U3700" s="132" t="e">
        <v>#N/A</v>
      </c>
      <c r="V3700" s="132" t="e">
        <v>#N/A</v>
      </c>
      <c r="W3700" s="132" t="e">
        <v>#N/A</v>
      </c>
      <c r="X3700" s="132" t="e">
        <v>#N/A</v>
      </c>
      <c r="Y3700" s="132" t="e">
        <v>#N/A</v>
      </c>
      <c r="Z3700" s="132" t="e">
        <v>#N/A</v>
      </c>
      <c r="AA3700" s="132" t="e">
        <v>#N/A</v>
      </c>
      <c r="AB3700" s="132" t="e">
        <v>#N/A</v>
      </c>
      <c r="AC3700" s="132" t="e">
        <v>#N/A</v>
      </c>
      <c r="AD3700" s="132" t="e">
        <v>#N/A</v>
      </c>
      <c r="AE3700" s="132" t="e">
        <v>#N/A</v>
      </c>
      <c r="AF3700" s="132" t="e">
        <v>#N/A</v>
      </c>
    </row>
    <row r="3701" spans="1:32">
      <c r="A3701" s="129">
        <v>41901</v>
      </c>
      <c r="B3701" s="132" t="e">
        <v>#N/A</v>
      </c>
      <c r="C3701" s="132" t="e">
        <v>#N/A</v>
      </c>
      <c r="D3701" s="132" t="e">
        <v>#N/A</v>
      </c>
      <c r="E3701" s="132" t="e">
        <v>#N/A</v>
      </c>
      <c r="F3701" s="132" t="e">
        <v>#N/A</v>
      </c>
      <c r="G3701" s="132" t="e">
        <v>#N/A</v>
      </c>
      <c r="H3701" s="132" t="e">
        <v>#N/A</v>
      </c>
      <c r="I3701" s="132" t="e">
        <v>#N/A</v>
      </c>
      <c r="J3701" s="132" t="e">
        <v>#N/A</v>
      </c>
      <c r="K3701" s="132" t="e">
        <v>#N/A</v>
      </c>
      <c r="L3701" s="132" t="e">
        <v>#N/A</v>
      </c>
      <c r="M3701" s="132" t="e">
        <v>#N/A</v>
      </c>
      <c r="N3701" s="132" t="e">
        <v>#N/A</v>
      </c>
      <c r="R3701" s="132" t="e">
        <v>#N/A</v>
      </c>
      <c r="S3701" s="132" t="e">
        <v>#N/A</v>
      </c>
      <c r="T3701" s="132" t="e">
        <v>#N/A</v>
      </c>
      <c r="U3701" s="132" t="e">
        <v>#N/A</v>
      </c>
      <c r="V3701" s="132" t="e">
        <v>#N/A</v>
      </c>
      <c r="W3701" s="132" t="e">
        <v>#N/A</v>
      </c>
      <c r="X3701" s="132" t="e">
        <v>#N/A</v>
      </c>
      <c r="Y3701" s="132" t="e">
        <v>#N/A</v>
      </c>
      <c r="Z3701" s="132" t="e">
        <v>#N/A</v>
      </c>
      <c r="AA3701" s="132" t="e">
        <v>#N/A</v>
      </c>
      <c r="AB3701" s="132" t="e">
        <v>#N/A</v>
      </c>
      <c r="AC3701" s="132" t="e">
        <v>#N/A</v>
      </c>
      <c r="AD3701" s="132" t="e">
        <v>#N/A</v>
      </c>
      <c r="AE3701" s="132" t="e">
        <v>#N/A</v>
      </c>
      <c r="AF3701" s="132" t="e">
        <v>#N/A</v>
      </c>
    </row>
    <row r="3702" spans="1:32">
      <c r="A3702" s="129">
        <v>41904</v>
      </c>
      <c r="B3702" s="132">
        <v>998689</v>
      </c>
      <c r="C3702" s="132">
        <v>54182</v>
      </c>
      <c r="D3702" s="132">
        <v>325885</v>
      </c>
      <c r="E3702" s="132">
        <v>62265</v>
      </c>
      <c r="F3702" s="132">
        <v>393645</v>
      </c>
      <c r="G3702" s="132">
        <v>935622</v>
      </c>
      <c r="H3702" s="132">
        <v>11350</v>
      </c>
      <c r="I3702" s="132">
        <v>22847</v>
      </c>
      <c r="J3702" s="132">
        <v>17945</v>
      </c>
      <c r="K3702" s="132">
        <v>17030</v>
      </c>
      <c r="L3702" s="132">
        <v>2000</v>
      </c>
      <c r="M3702" s="132">
        <v>63067</v>
      </c>
      <c r="N3702" s="132">
        <v>998689</v>
      </c>
      <c r="R3702" s="132">
        <v>320615</v>
      </c>
      <c r="S3702" s="132">
        <v>7500</v>
      </c>
      <c r="T3702" s="132">
        <v>134150</v>
      </c>
      <c r="U3702" s="132">
        <v>33180</v>
      </c>
      <c r="V3702" s="132">
        <v>8200</v>
      </c>
      <c r="W3702" s="132">
        <v>1200</v>
      </c>
      <c r="X3702" s="132">
        <v>44370</v>
      </c>
      <c r="Y3702" s="132">
        <v>28034</v>
      </c>
      <c r="Z3702" s="132">
        <v>11200</v>
      </c>
      <c r="AA3702" s="132">
        <v>18400</v>
      </c>
      <c r="AB3702" s="132" t="e">
        <v>#N/A</v>
      </c>
      <c r="AC3702" s="132" t="e">
        <v>#N/A</v>
      </c>
      <c r="AD3702" s="132">
        <v>15053</v>
      </c>
      <c r="AE3702" s="132">
        <v>15690</v>
      </c>
      <c r="AF3702" s="132" t="e">
        <v>#N/A</v>
      </c>
    </row>
    <row r="3703" spans="1:32">
      <c r="A3703" s="129">
        <v>41905</v>
      </c>
      <c r="B3703" s="132" t="e">
        <v>#N/A</v>
      </c>
      <c r="C3703" s="132" t="e">
        <v>#N/A</v>
      </c>
      <c r="D3703" s="132" t="e">
        <v>#N/A</v>
      </c>
      <c r="E3703" s="132" t="e">
        <v>#N/A</v>
      </c>
      <c r="F3703" s="132" t="e">
        <v>#N/A</v>
      </c>
      <c r="G3703" s="132" t="e">
        <v>#N/A</v>
      </c>
      <c r="H3703" s="132" t="e">
        <v>#N/A</v>
      </c>
      <c r="I3703" s="132" t="e">
        <v>#N/A</v>
      </c>
      <c r="J3703" s="132" t="e">
        <v>#N/A</v>
      </c>
      <c r="K3703" s="132" t="e">
        <v>#N/A</v>
      </c>
      <c r="L3703" s="132" t="e">
        <v>#N/A</v>
      </c>
      <c r="M3703" s="132" t="e">
        <v>#N/A</v>
      </c>
      <c r="N3703" s="132" t="e">
        <v>#N/A</v>
      </c>
      <c r="R3703" s="132" t="e">
        <v>#N/A</v>
      </c>
      <c r="S3703" s="132" t="e">
        <v>#N/A</v>
      </c>
      <c r="T3703" s="132" t="e">
        <v>#N/A</v>
      </c>
      <c r="U3703" s="132" t="e">
        <v>#N/A</v>
      </c>
      <c r="V3703" s="132" t="e">
        <v>#N/A</v>
      </c>
      <c r="W3703" s="132" t="e">
        <v>#N/A</v>
      </c>
      <c r="X3703" s="132" t="e">
        <v>#N/A</v>
      </c>
      <c r="Y3703" s="132" t="e">
        <v>#N/A</v>
      </c>
      <c r="Z3703" s="132" t="e">
        <v>#N/A</v>
      </c>
      <c r="AA3703" s="132" t="e">
        <v>#N/A</v>
      </c>
      <c r="AB3703" s="132" t="e">
        <v>#N/A</v>
      </c>
      <c r="AC3703" s="132" t="e">
        <v>#N/A</v>
      </c>
      <c r="AD3703" s="132" t="e">
        <v>#N/A</v>
      </c>
      <c r="AE3703" s="132" t="e">
        <v>#N/A</v>
      </c>
      <c r="AF3703" s="132" t="e">
        <v>#N/A</v>
      </c>
    </row>
    <row r="3704" spans="1:32">
      <c r="A3704" s="129">
        <v>41906</v>
      </c>
      <c r="B3704" s="132" t="e">
        <v>#N/A</v>
      </c>
      <c r="C3704" s="132" t="e">
        <v>#N/A</v>
      </c>
      <c r="D3704" s="132" t="e">
        <v>#N/A</v>
      </c>
      <c r="E3704" s="132" t="e">
        <v>#N/A</v>
      </c>
      <c r="F3704" s="132" t="e">
        <v>#N/A</v>
      </c>
      <c r="G3704" s="132" t="e">
        <v>#N/A</v>
      </c>
      <c r="H3704" s="132" t="e">
        <v>#N/A</v>
      </c>
      <c r="I3704" s="132" t="e">
        <v>#N/A</v>
      </c>
      <c r="J3704" s="132" t="e">
        <v>#N/A</v>
      </c>
      <c r="K3704" s="132" t="e">
        <v>#N/A</v>
      </c>
      <c r="L3704" s="132" t="e">
        <v>#N/A</v>
      </c>
      <c r="M3704" s="132" t="e">
        <v>#N/A</v>
      </c>
      <c r="N3704" s="132" t="e">
        <v>#N/A</v>
      </c>
      <c r="R3704" s="132" t="e">
        <v>#N/A</v>
      </c>
      <c r="S3704" s="132" t="e">
        <v>#N/A</v>
      </c>
      <c r="T3704" s="132" t="e">
        <v>#N/A</v>
      </c>
      <c r="U3704" s="132" t="e">
        <v>#N/A</v>
      </c>
      <c r="V3704" s="132" t="e">
        <v>#N/A</v>
      </c>
      <c r="W3704" s="132" t="e">
        <v>#N/A</v>
      </c>
      <c r="X3704" s="132" t="e">
        <v>#N/A</v>
      </c>
      <c r="Y3704" s="132" t="e">
        <v>#N/A</v>
      </c>
      <c r="Z3704" s="132" t="e">
        <v>#N/A</v>
      </c>
      <c r="AA3704" s="132" t="e">
        <v>#N/A</v>
      </c>
      <c r="AB3704" s="132" t="e">
        <v>#N/A</v>
      </c>
      <c r="AC3704" s="132" t="e">
        <v>#N/A</v>
      </c>
      <c r="AD3704" s="132" t="e">
        <v>#N/A</v>
      </c>
      <c r="AE3704" s="132" t="e">
        <v>#N/A</v>
      </c>
      <c r="AF3704" s="132" t="e">
        <v>#N/A</v>
      </c>
    </row>
    <row r="3705" spans="1:32">
      <c r="A3705" s="129">
        <v>41907</v>
      </c>
      <c r="B3705" s="132">
        <v>1286901</v>
      </c>
      <c r="C3705" s="132">
        <v>65622</v>
      </c>
      <c r="D3705" s="132">
        <v>402584</v>
      </c>
      <c r="E3705" s="132">
        <v>81281</v>
      </c>
      <c r="F3705" s="132">
        <v>506595</v>
      </c>
      <c r="G3705" s="132">
        <v>1191107</v>
      </c>
      <c r="H3705" s="132">
        <v>16690</v>
      </c>
      <c r="I3705" s="132">
        <v>33234</v>
      </c>
      <c r="J3705" s="132">
        <v>26775</v>
      </c>
      <c r="K3705" s="132">
        <v>19580</v>
      </c>
      <c r="L3705" s="132">
        <v>2000</v>
      </c>
      <c r="M3705" s="132">
        <v>95794</v>
      </c>
      <c r="N3705" s="132">
        <v>1286901</v>
      </c>
      <c r="R3705" s="132">
        <v>425890</v>
      </c>
      <c r="S3705" s="132">
        <v>14500</v>
      </c>
      <c r="T3705" s="132">
        <v>146750</v>
      </c>
      <c r="U3705" s="132">
        <v>60060</v>
      </c>
      <c r="V3705" s="132">
        <v>9160</v>
      </c>
      <c r="W3705" s="132">
        <v>1200</v>
      </c>
      <c r="X3705" s="132">
        <v>47620</v>
      </c>
      <c r="Y3705" s="132">
        <v>28034</v>
      </c>
      <c r="Z3705" s="132">
        <v>19289</v>
      </c>
      <c r="AA3705" s="132">
        <v>18400</v>
      </c>
      <c r="AB3705" s="132" t="e">
        <v>#N/A</v>
      </c>
      <c r="AC3705" s="132" t="e">
        <v>#N/A</v>
      </c>
      <c r="AD3705" s="132">
        <v>15053</v>
      </c>
      <c r="AE3705" s="132">
        <v>15690</v>
      </c>
      <c r="AF3705" s="132">
        <v>15500</v>
      </c>
    </row>
    <row r="3706" spans="1:32">
      <c r="A3706" s="129">
        <v>41908</v>
      </c>
      <c r="B3706" s="132" t="e">
        <v>#N/A</v>
      </c>
      <c r="C3706" s="132" t="e">
        <v>#N/A</v>
      </c>
      <c r="D3706" s="132" t="e">
        <v>#N/A</v>
      </c>
      <c r="E3706" s="132" t="e">
        <v>#N/A</v>
      </c>
      <c r="F3706" s="132" t="e">
        <v>#N/A</v>
      </c>
      <c r="G3706" s="132" t="e">
        <v>#N/A</v>
      </c>
      <c r="H3706" s="132" t="e">
        <v>#N/A</v>
      </c>
      <c r="I3706" s="132" t="e">
        <v>#N/A</v>
      </c>
      <c r="J3706" s="132" t="e">
        <v>#N/A</v>
      </c>
      <c r="K3706" s="132" t="e">
        <v>#N/A</v>
      </c>
      <c r="L3706" s="132" t="e">
        <v>#N/A</v>
      </c>
      <c r="M3706" s="132" t="e">
        <v>#N/A</v>
      </c>
      <c r="N3706" s="132" t="e">
        <v>#N/A</v>
      </c>
      <c r="R3706" s="132" t="e">
        <v>#N/A</v>
      </c>
      <c r="S3706" s="132" t="e">
        <v>#N/A</v>
      </c>
      <c r="T3706" s="132" t="e">
        <v>#N/A</v>
      </c>
      <c r="U3706" s="132" t="e">
        <v>#N/A</v>
      </c>
      <c r="V3706" s="132" t="e">
        <v>#N/A</v>
      </c>
      <c r="W3706" s="132" t="e">
        <v>#N/A</v>
      </c>
      <c r="X3706" s="132" t="e">
        <v>#N/A</v>
      </c>
      <c r="Y3706" s="132" t="e">
        <v>#N/A</v>
      </c>
      <c r="Z3706" s="132" t="e">
        <v>#N/A</v>
      </c>
      <c r="AA3706" s="132" t="e">
        <v>#N/A</v>
      </c>
      <c r="AB3706" s="132" t="e">
        <v>#N/A</v>
      </c>
      <c r="AC3706" s="132" t="e">
        <v>#N/A</v>
      </c>
      <c r="AD3706" s="132" t="e">
        <v>#N/A</v>
      </c>
      <c r="AE3706" s="132" t="e">
        <v>#N/A</v>
      </c>
      <c r="AF3706" s="132" t="e">
        <v>#N/A</v>
      </c>
    </row>
    <row r="3707" spans="1:32">
      <c r="A3707" s="129">
        <v>41911</v>
      </c>
      <c r="B3707" s="132" t="e">
        <v>#N/A</v>
      </c>
      <c r="C3707" s="132" t="e">
        <v>#N/A</v>
      </c>
      <c r="D3707" s="132" t="e">
        <v>#N/A</v>
      </c>
      <c r="E3707" s="132" t="e">
        <v>#N/A</v>
      </c>
      <c r="F3707" s="132" t="e">
        <v>#N/A</v>
      </c>
      <c r="G3707" s="132" t="e">
        <v>#N/A</v>
      </c>
      <c r="H3707" s="132" t="e">
        <v>#N/A</v>
      </c>
      <c r="I3707" s="132" t="e">
        <v>#N/A</v>
      </c>
      <c r="J3707" s="132" t="e">
        <v>#N/A</v>
      </c>
      <c r="K3707" s="132" t="e">
        <v>#N/A</v>
      </c>
      <c r="L3707" s="132" t="e">
        <v>#N/A</v>
      </c>
      <c r="M3707" s="132" t="e">
        <v>#N/A</v>
      </c>
      <c r="N3707" s="132" t="e">
        <v>#N/A</v>
      </c>
      <c r="R3707" s="132" t="e">
        <v>#N/A</v>
      </c>
      <c r="S3707" s="132" t="e">
        <v>#N/A</v>
      </c>
      <c r="T3707" s="132" t="e">
        <v>#N/A</v>
      </c>
      <c r="U3707" s="132" t="e">
        <v>#N/A</v>
      </c>
      <c r="V3707" s="132" t="e">
        <v>#N/A</v>
      </c>
      <c r="W3707" s="132" t="e">
        <v>#N/A</v>
      </c>
      <c r="X3707" s="132" t="e">
        <v>#N/A</v>
      </c>
      <c r="Y3707" s="132" t="e">
        <v>#N/A</v>
      </c>
      <c r="Z3707" s="132" t="e">
        <v>#N/A</v>
      </c>
      <c r="AA3707" s="132" t="e">
        <v>#N/A</v>
      </c>
      <c r="AB3707" s="132" t="e">
        <v>#N/A</v>
      </c>
      <c r="AC3707" s="132" t="e">
        <v>#N/A</v>
      </c>
      <c r="AD3707" s="132" t="e">
        <v>#N/A</v>
      </c>
      <c r="AE3707" s="132" t="e">
        <v>#N/A</v>
      </c>
      <c r="AF3707" s="132" t="e">
        <v>#N/A</v>
      </c>
    </row>
    <row r="3708" spans="1:32">
      <c r="A3708" s="129">
        <v>41912</v>
      </c>
      <c r="B3708" s="132">
        <v>1494371</v>
      </c>
      <c r="C3708" s="132">
        <v>83292</v>
      </c>
      <c r="D3708" s="132">
        <v>459814</v>
      </c>
      <c r="E3708" s="132">
        <v>97871</v>
      </c>
      <c r="F3708" s="132">
        <v>578995</v>
      </c>
      <c r="G3708" s="132">
        <v>1389547</v>
      </c>
      <c r="H3708" s="132">
        <v>18190</v>
      </c>
      <c r="I3708" s="132">
        <v>37884</v>
      </c>
      <c r="J3708" s="132">
        <v>28625</v>
      </c>
      <c r="K3708" s="132">
        <v>25010</v>
      </c>
      <c r="L3708" s="132">
        <v>4500</v>
      </c>
      <c r="M3708" s="132">
        <v>104824</v>
      </c>
      <c r="N3708" s="132">
        <v>1494371</v>
      </c>
      <c r="R3708" s="132">
        <v>491230</v>
      </c>
      <c r="S3708" s="132">
        <v>26750</v>
      </c>
      <c r="T3708" s="132">
        <v>186750</v>
      </c>
      <c r="U3708" s="132">
        <v>61560</v>
      </c>
      <c r="V3708" s="132">
        <v>9160</v>
      </c>
      <c r="W3708" s="132">
        <v>1200</v>
      </c>
      <c r="X3708" s="132">
        <v>47620</v>
      </c>
      <c r="Y3708" s="132">
        <v>30334</v>
      </c>
      <c r="Z3708" s="132">
        <v>19289</v>
      </c>
      <c r="AA3708" s="132">
        <v>28400</v>
      </c>
      <c r="AB3708" s="132" t="e">
        <v>#N/A</v>
      </c>
      <c r="AC3708" s="132" t="e">
        <v>#N/A</v>
      </c>
      <c r="AD3708" s="132">
        <v>15053</v>
      </c>
      <c r="AE3708" s="132">
        <v>15690</v>
      </c>
      <c r="AF3708" s="132">
        <v>34500</v>
      </c>
    </row>
    <row r="3709" spans="1:32">
      <c r="A3709" s="129">
        <v>41913</v>
      </c>
      <c r="B3709" s="132" t="e">
        <v>#N/A</v>
      </c>
      <c r="C3709" s="132" t="e">
        <v>#N/A</v>
      </c>
      <c r="D3709" s="132" t="e">
        <v>#N/A</v>
      </c>
      <c r="E3709" s="132" t="e">
        <v>#N/A</v>
      </c>
      <c r="F3709" s="132" t="e">
        <v>#N/A</v>
      </c>
      <c r="G3709" s="132" t="e">
        <v>#N/A</v>
      </c>
      <c r="H3709" s="132" t="e">
        <v>#N/A</v>
      </c>
      <c r="I3709" s="132" t="e">
        <v>#N/A</v>
      </c>
      <c r="J3709" s="132" t="e">
        <v>#N/A</v>
      </c>
      <c r="K3709" s="132" t="e">
        <v>#N/A</v>
      </c>
      <c r="L3709" s="132" t="e">
        <v>#N/A</v>
      </c>
      <c r="M3709" s="132" t="e">
        <v>#N/A</v>
      </c>
      <c r="N3709" s="132" t="e">
        <v>#N/A</v>
      </c>
      <c r="R3709" s="132" t="e">
        <v>#N/A</v>
      </c>
      <c r="S3709" s="132" t="e">
        <v>#N/A</v>
      </c>
      <c r="T3709" s="132" t="e">
        <v>#N/A</v>
      </c>
      <c r="U3709" s="132" t="e">
        <v>#N/A</v>
      </c>
      <c r="V3709" s="132" t="e">
        <v>#N/A</v>
      </c>
      <c r="W3709" s="132" t="e">
        <v>#N/A</v>
      </c>
      <c r="X3709" s="132" t="e">
        <v>#N/A</v>
      </c>
      <c r="Y3709" s="132" t="e">
        <v>#N/A</v>
      </c>
      <c r="Z3709" s="132" t="e">
        <v>#N/A</v>
      </c>
      <c r="AA3709" s="132" t="e">
        <v>#N/A</v>
      </c>
      <c r="AB3709" s="132" t="e">
        <v>#N/A</v>
      </c>
      <c r="AC3709" s="132" t="e">
        <v>#N/A</v>
      </c>
      <c r="AD3709" s="132" t="e">
        <v>#N/A</v>
      </c>
      <c r="AE3709" s="132" t="e">
        <v>#N/A</v>
      </c>
      <c r="AF3709" s="132" t="e">
        <v>#N/A</v>
      </c>
    </row>
    <row r="3710" spans="1:32">
      <c r="A3710" s="129">
        <v>41914</v>
      </c>
      <c r="B3710" s="132" t="e">
        <v>#N/A</v>
      </c>
      <c r="C3710" s="132" t="e">
        <v>#N/A</v>
      </c>
      <c r="D3710" s="132" t="e">
        <v>#N/A</v>
      </c>
      <c r="E3710" s="132" t="e">
        <v>#N/A</v>
      </c>
      <c r="F3710" s="132" t="e">
        <v>#N/A</v>
      </c>
      <c r="G3710" s="132" t="e">
        <v>#N/A</v>
      </c>
      <c r="H3710" s="132" t="e">
        <v>#N/A</v>
      </c>
      <c r="I3710" s="132" t="e">
        <v>#N/A</v>
      </c>
      <c r="J3710" s="132" t="e">
        <v>#N/A</v>
      </c>
      <c r="K3710" s="132" t="e">
        <v>#N/A</v>
      </c>
      <c r="L3710" s="132" t="e">
        <v>#N/A</v>
      </c>
      <c r="M3710" s="132" t="e">
        <v>#N/A</v>
      </c>
      <c r="N3710" s="132" t="e">
        <v>#N/A</v>
      </c>
      <c r="R3710" s="132" t="e">
        <v>#N/A</v>
      </c>
      <c r="S3710" s="132" t="e">
        <v>#N/A</v>
      </c>
      <c r="T3710" s="132" t="e">
        <v>#N/A</v>
      </c>
      <c r="U3710" s="132" t="e">
        <v>#N/A</v>
      </c>
      <c r="V3710" s="132" t="e">
        <v>#N/A</v>
      </c>
      <c r="W3710" s="132" t="e">
        <v>#N/A</v>
      </c>
      <c r="X3710" s="132" t="e">
        <v>#N/A</v>
      </c>
      <c r="Y3710" s="132" t="e">
        <v>#N/A</v>
      </c>
      <c r="Z3710" s="132" t="e">
        <v>#N/A</v>
      </c>
      <c r="AA3710" s="132" t="e">
        <v>#N/A</v>
      </c>
      <c r="AB3710" s="132" t="e">
        <v>#N/A</v>
      </c>
      <c r="AC3710" s="132" t="e">
        <v>#N/A</v>
      </c>
      <c r="AD3710" s="132" t="e">
        <v>#N/A</v>
      </c>
      <c r="AE3710" s="132" t="e">
        <v>#N/A</v>
      </c>
      <c r="AF3710" s="132" t="e">
        <v>#N/A</v>
      </c>
    </row>
    <row r="3711" spans="1:32">
      <c r="A3711" s="129">
        <v>41915</v>
      </c>
      <c r="B3711" s="132" t="e">
        <v>#N/A</v>
      </c>
      <c r="C3711" s="132" t="e">
        <v>#N/A</v>
      </c>
      <c r="D3711" s="132" t="e">
        <v>#N/A</v>
      </c>
      <c r="E3711" s="132" t="e">
        <v>#N/A</v>
      </c>
      <c r="F3711" s="132" t="e">
        <v>#N/A</v>
      </c>
      <c r="G3711" s="132" t="e">
        <v>#N/A</v>
      </c>
      <c r="H3711" s="132" t="e">
        <v>#N/A</v>
      </c>
      <c r="I3711" s="132" t="e">
        <v>#N/A</v>
      </c>
      <c r="J3711" s="132" t="e">
        <v>#N/A</v>
      </c>
      <c r="K3711" s="132" t="e">
        <v>#N/A</v>
      </c>
      <c r="L3711" s="132" t="e">
        <v>#N/A</v>
      </c>
      <c r="M3711" s="132" t="e">
        <v>#N/A</v>
      </c>
      <c r="N3711" s="132" t="e">
        <v>#N/A</v>
      </c>
      <c r="R3711" s="132" t="e">
        <v>#N/A</v>
      </c>
      <c r="S3711" s="132" t="e">
        <v>#N/A</v>
      </c>
      <c r="T3711" s="132" t="e">
        <v>#N/A</v>
      </c>
      <c r="U3711" s="132" t="e">
        <v>#N/A</v>
      </c>
      <c r="V3711" s="132" t="e">
        <v>#N/A</v>
      </c>
      <c r="W3711" s="132" t="e">
        <v>#N/A</v>
      </c>
      <c r="X3711" s="132" t="e">
        <v>#N/A</v>
      </c>
      <c r="Y3711" s="132" t="e">
        <v>#N/A</v>
      </c>
      <c r="Z3711" s="132" t="e">
        <v>#N/A</v>
      </c>
      <c r="AA3711" s="132" t="e">
        <v>#N/A</v>
      </c>
      <c r="AB3711" s="132" t="e">
        <v>#N/A</v>
      </c>
      <c r="AC3711" s="132" t="e">
        <v>#N/A</v>
      </c>
      <c r="AD3711" s="132" t="e">
        <v>#N/A</v>
      </c>
      <c r="AE3711" s="132" t="e">
        <v>#N/A</v>
      </c>
      <c r="AF3711" s="132" t="e">
        <v>#N/A</v>
      </c>
    </row>
    <row r="3712" spans="1:32">
      <c r="A3712" s="129">
        <v>41918</v>
      </c>
      <c r="B3712" s="132" t="e">
        <v>#N/A</v>
      </c>
      <c r="C3712" s="132" t="e">
        <v>#N/A</v>
      </c>
      <c r="D3712" s="132" t="e">
        <v>#N/A</v>
      </c>
      <c r="E3712" s="132" t="e">
        <v>#N/A</v>
      </c>
      <c r="F3712" s="132" t="e">
        <v>#N/A</v>
      </c>
      <c r="G3712" s="132" t="e">
        <v>#N/A</v>
      </c>
      <c r="H3712" s="132" t="e">
        <v>#N/A</v>
      </c>
      <c r="I3712" s="132" t="e">
        <v>#N/A</v>
      </c>
      <c r="J3712" s="132" t="e">
        <v>#N/A</v>
      </c>
      <c r="K3712" s="132" t="e">
        <v>#N/A</v>
      </c>
      <c r="L3712" s="132" t="e">
        <v>#N/A</v>
      </c>
      <c r="M3712" s="132" t="e">
        <v>#N/A</v>
      </c>
      <c r="N3712" s="132" t="e">
        <v>#N/A</v>
      </c>
      <c r="R3712" s="132" t="e">
        <v>#N/A</v>
      </c>
      <c r="S3712" s="132" t="e">
        <v>#N/A</v>
      </c>
      <c r="T3712" s="132" t="e">
        <v>#N/A</v>
      </c>
      <c r="U3712" s="132" t="e">
        <v>#N/A</v>
      </c>
      <c r="V3712" s="132" t="e">
        <v>#N/A</v>
      </c>
      <c r="W3712" s="132" t="e">
        <v>#N/A</v>
      </c>
      <c r="X3712" s="132" t="e">
        <v>#N/A</v>
      </c>
      <c r="Y3712" s="132" t="e">
        <v>#N/A</v>
      </c>
      <c r="Z3712" s="132" t="e">
        <v>#N/A</v>
      </c>
      <c r="AA3712" s="132" t="e">
        <v>#N/A</v>
      </c>
      <c r="AB3712" s="132" t="e">
        <v>#N/A</v>
      </c>
      <c r="AC3712" s="132" t="e">
        <v>#N/A</v>
      </c>
      <c r="AD3712" s="132" t="e">
        <v>#N/A</v>
      </c>
      <c r="AE3712" s="132" t="e">
        <v>#N/A</v>
      </c>
      <c r="AF3712" s="132" t="e">
        <v>#N/A</v>
      </c>
    </row>
    <row r="3713" spans="1:32">
      <c r="A3713" s="129">
        <v>41919</v>
      </c>
      <c r="B3713" s="132" t="e">
        <v>#N/A</v>
      </c>
      <c r="C3713" s="132" t="e">
        <v>#N/A</v>
      </c>
      <c r="D3713" s="132" t="e">
        <v>#N/A</v>
      </c>
      <c r="E3713" s="132" t="e">
        <v>#N/A</v>
      </c>
      <c r="F3713" s="132" t="e">
        <v>#N/A</v>
      </c>
      <c r="G3713" s="132" t="e">
        <v>#N/A</v>
      </c>
      <c r="H3713" s="132" t="e">
        <v>#N/A</v>
      </c>
      <c r="I3713" s="132" t="e">
        <v>#N/A</v>
      </c>
      <c r="J3713" s="132" t="e">
        <v>#N/A</v>
      </c>
      <c r="K3713" s="132" t="e">
        <v>#N/A</v>
      </c>
      <c r="L3713" s="132" t="e">
        <v>#N/A</v>
      </c>
      <c r="M3713" s="132" t="e">
        <v>#N/A</v>
      </c>
      <c r="N3713" s="132" t="e">
        <v>#N/A</v>
      </c>
      <c r="R3713" s="132" t="e">
        <v>#N/A</v>
      </c>
      <c r="S3713" s="132" t="e">
        <v>#N/A</v>
      </c>
      <c r="T3713" s="132" t="e">
        <v>#N/A</v>
      </c>
      <c r="U3713" s="132" t="e">
        <v>#N/A</v>
      </c>
      <c r="V3713" s="132" t="e">
        <v>#N/A</v>
      </c>
      <c r="W3713" s="132" t="e">
        <v>#N/A</v>
      </c>
      <c r="X3713" s="132" t="e">
        <v>#N/A</v>
      </c>
      <c r="Y3713" s="132" t="e">
        <v>#N/A</v>
      </c>
      <c r="Z3713" s="132" t="e">
        <v>#N/A</v>
      </c>
      <c r="AA3713" s="132" t="e">
        <v>#N/A</v>
      </c>
      <c r="AB3713" s="132" t="e">
        <v>#N/A</v>
      </c>
      <c r="AC3713" s="132" t="e">
        <v>#N/A</v>
      </c>
      <c r="AD3713" s="132" t="e">
        <v>#N/A</v>
      </c>
      <c r="AE3713" s="132" t="e">
        <v>#N/A</v>
      </c>
      <c r="AF3713" s="132" t="e">
        <v>#N/A</v>
      </c>
    </row>
    <row r="3714" spans="1:32">
      <c r="A3714" s="129">
        <v>41920</v>
      </c>
      <c r="B3714" s="132" t="e">
        <v>#N/A</v>
      </c>
      <c r="C3714" s="132" t="e">
        <v>#N/A</v>
      </c>
      <c r="D3714" s="132" t="e">
        <v>#N/A</v>
      </c>
      <c r="E3714" s="132" t="e">
        <v>#N/A</v>
      </c>
      <c r="F3714" s="132" t="e">
        <v>#N/A</v>
      </c>
      <c r="G3714" s="132" t="e">
        <v>#N/A</v>
      </c>
      <c r="H3714" s="132" t="e">
        <v>#N/A</v>
      </c>
      <c r="I3714" s="132" t="e">
        <v>#N/A</v>
      </c>
      <c r="J3714" s="132" t="e">
        <v>#N/A</v>
      </c>
      <c r="K3714" s="132" t="e">
        <v>#N/A</v>
      </c>
      <c r="L3714" s="132" t="e">
        <v>#N/A</v>
      </c>
      <c r="M3714" s="132" t="e">
        <v>#N/A</v>
      </c>
      <c r="N3714" s="132" t="e">
        <v>#N/A</v>
      </c>
      <c r="R3714" s="132" t="e">
        <v>#N/A</v>
      </c>
      <c r="S3714" s="132" t="e">
        <v>#N/A</v>
      </c>
      <c r="T3714" s="132" t="e">
        <v>#N/A</v>
      </c>
      <c r="U3714" s="132" t="e">
        <v>#N/A</v>
      </c>
      <c r="V3714" s="132" t="e">
        <v>#N/A</v>
      </c>
      <c r="W3714" s="132" t="e">
        <v>#N/A</v>
      </c>
      <c r="X3714" s="132" t="e">
        <v>#N/A</v>
      </c>
      <c r="Y3714" s="132" t="e">
        <v>#N/A</v>
      </c>
      <c r="Z3714" s="132" t="e">
        <v>#N/A</v>
      </c>
      <c r="AA3714" s="132" t="e">
        <v>#N/A</v>
      </c>
      <c r="AB3714" s="132" t="e">
        <v>#N/A</v>
      </c>
      <c r="AC3714" s="132" t="e">
        <v>#N/A</v>
      </c>
      <c r="AD3714" s="132" t="e">
        <v>#N/A</v>
      </c>
      <c r="AE3714" s="132" t="e">
        <v>#N/A</v>
      </c>
      <c r="AF3714" s="132" t="e">
        <v>#N/A</v>
      </c>
    </row>
    <row r="3715" spans="1:32">
      <c r="A3715" s="129">
        <v>41921</v>
      </c>
      <c r="B3715" s="132" t="e">
        <v>#N/A</v>
      </c>
      <c r="C3715" s="132" t="e">
        <v>#N/A</v>
      </c>
      <c r="D3715" s="132" t="e">
        <v>#N/A</v>
      </c>
      <c r="E3715" s="132" t="e">
        <v>#N/A</v>
      </c>
      <c r="F3715" s="132" t="e">
        <v>#N/A</v>
      </c>
      <c r="G3715" s="132" t="e">
        <v>#N/A</v>
      </c>
      <c r="H3715" s="132" t="e">
        <v>#N/A</v>
      </c>
      <c r="I3715" s="132" t="e">
        <v>#N/A</v>
      </c>
      <c r="J3715" s="132" t="e">
        <v>#N/A</v>
      </c>
      <c r="K3715" s="132" t="e">
        <v>#N/A</v>
      </c>
      <c r="L3715" s="132" t="e">
        <v>#N/A</v>
      </c>
      <c r="M3715" s="132" t="e">
        <v>#N/A</v>
      </c>
      <c r="N3715" s="132" t="e">
        <v>#N/A</v>
      </c>
      <c r="R3715" s="132" t="e">
        <v>#N/A</v>
      </c>
      <c r="S3715" s="132" t="e">
        <v>#N/A</v>
      </c>
      <c r="T3715" s="132" t="e">
        <v>#N/A</v>
      </c>
      <c r="U3715" s="132" t="e">
        <v>#N/A</v>
      </c>
      <c r="V3715" s="132" t="e">
        <v>#N/A</v>
      </c>
      <c r="W3715" s="132" t="e">
        <v>#N/A</v>
      </c>
      <c r="X3715" s="132" t="e">
        <v>#N/A</v>
      </c>
      <c r="Y3715" s="132" t="e">
        <v>#N/A</v>
      </c>
      <c r="Z3715" s="132" t="e">
        <v>#N/A</v>
      </c>
      <c r="AA3715" s="132" t="e">
        <v>#N/A</v>
      </c>
      <c r="AB3715" s="132" t="e">
        <v>#N/A</v>
      </c>
      <c r="AC3715" s="132" t="e">
        <v>#N/A</v>
      </c>
      <c r="AD3715" s="132" t="e">
        <v>#N/A</v>
      </c>
      <c r="AE3715" s="132" t="e">
        <v>#N/A</v>
      </c>
      <c r="AF3715" s="132" t="e">
        <v>#N/A</v>
      </c>
    </row>
    <row r="3716" spans="1:32">
      <c r="A3716" s="129">
        <v>41922</v>
      </c>
      <c r="B3716" s="132">
        <v>395940</v>
      </c>
      <c r="C3716" s="132">
        <v>18960</v>
      </c>
      <c r="D3716" s="132">
        <v>146435</v>
      </c>
      <c r="E3716" s="132">
        <v>28140</v>
      </c>
      <c r="F3716" s="132">
        <v>115930</v>
      </c>
      <c r="G3716" s="132">
        <v>352510</v>
      </c>
      <c r="H3716" s="132">
        <v>20460</v>
      </c>
      <c r="I3716" s="132">
        <v>8350</v>
      </c>
      <c r="J3716" s="132">
        <v>10750</v>
      </c>
      <c r="K3716" s="132">
        <v>3400</v>
      </c>
      <c r="L3716" s="132">
        <v>1120</v>
      </c>
      <c r="M3716" s="132">
        <v>43430</v>
      </c>
      <c r="N3716" s="132">
        <v>395940</v>
      </c>
      <c r="R3716" s="132">
        <v>68400</v>
      </c>
      <c r="S3716" s="132">
        <v>16000</v>
      </c>
      <c r="T3716" s="132">
        <v>78700</v>
      </c>
      <c r="U3716" s="132">
        <v>29700</v>
      </c>
      <c r="V3716" s="132">
        <v>1200</v>
      </c>
      <c r="W3716" s="132">
        <v>4200</v>
      </c>
      <c r="X3716" s="132">
        <v>40320</v>
      </c>
      <c r="Y3716" s="132">
        <v>1000</v>
      </c>
      <c r="Z3716" s="132">
        <v>1260</v>
      </c>
      <c r="AA3716" s="132" t="e">
        <v>#N/A</v>
      </c>
      <c r="AB3716" s="132" t="e">
        <v>#N/A</v>
      </c>
      <c r="AC3716" s="132" t="e">
        <v>#N/A</v>
      </c>
      <c r="AD3716" s="132">
        <v>10500</v>
      </c>
      <c r="AE3716" s="132" t="e">
        <v>#N/A</v>
      </c>
      <c r="AF3716" s="132" t="e">
        <v>#N/A</v>
      </c>
    </row>
    <row r="3717" spans="1:32">
      <c r="A3717" s="129">
        <v>41925</v>
      </c>
      <c r="B3717" s="132" t="e">
        <v>#N/A</v>
      </c>
      <c r="C3717" s="132" t="e">
        <v>#N/A</v>
      </c>
      <c r="D3717" s="132" t="e">
        <v>#N/A</v>
      </c>
      <c r="E3717" s="132" t="e">
        <v>#N/A</v>
      </c>
      <c r="F3717" s="132" t="e">
        <v>#N/A</v>
      </c>
      <c r="G3717" s="132" t="e">
        <v>#N/A</v>
      </c>
      <c r="H3717" s="132" t="e">
        <v>#N/A</v>
      </c>
      <c r="I3717" s="132" t="e">
        <v>#N/A</v>
      </c>
      <c r="J3717" s="132" t="e">
        <v>#N/A</v>
      </c>
      <c r="K3717" s="132" t="e">
        <v>#N/A</v>
      </c>
      <c r="L3717" s="132" t="e">
        <v>#N/A</v>
      </c>
      <c r="M3717" s="132" t="e">
        <v>#N/A</v>
      </c>
      <c r="N3717" s="132" t="e">
        <v>#N/A</v>
      </c>
      <c r="R3717" s="132" t="e">
        <v>#N/A</v>
      </c>
      <c r="S3717" s="132" t="e">
        <v>#N/A</v>
      </c>
      <c r="T3717" s="132" t="e">
        <v>#N/A</v>
      </c>
      <c r="U3717" s="132" t="e">
        <v>#N/A</v>
      </c>
      <c r="V3717" s="132" t="e">
        <v>#N/A</v>
      </c>
      <c r="W3717" s="132" t="e">
        <v>#N/A</v>
      </c>
      <c r="X3717" s="132" t="e">
        <v>#N/A</v>
      </c>
      <c r="Y3717" s="132" t="e">
        <v>#N/A</v>
      </c>
      <c r="Z3717" s="132" t="e">
        <v>#N/A</v>
      </c>
      <c r="AA3717" s="132" t="e">
        <v>#N/A</v>
      </c>
      <c r="AB3717" s="132" t="e">
        <v>#N/A</v>
      </c>
      <c r="AC3717" s="132" t="e">
        <v>#N/A</v>
      </c>
      <c r="AD3717" s="132" t="e">
        <v>#N/A</v>
      </c>
      <c r="AE3717" s="132" t="e">
        <v>#N/A</v>
      </c>
      <c r="AF3717" s="132" t="e">
        <v>#N/A</v>
      </c>
    </row>
    <row r="3718" spans="1:32">
      <c r="A3718" s="129">
        <v>41926</v>
      </c>
      <c r="B3718" s="132" t="e">
        <v>#N/A</v>
      </c>
      <c r="C3718" s="132" t="e">
        <v>#N/A</v>
      </c>
      <c r="D3718" s="132" t="e">
        <v>#N/A</v>
      </c>
      <c r="E3718" s="132" t="e">
        <v>#N/A</v>
      </c>
      <c r="F3718" s="132" t="e">
        <v>#N/A</v>
      </c>
      <c r="G3718" s="132" t="e">
        <v>#N/A</v>
      </c>
      <c r="H3718" s="132" t="e">
        <v>#N/A</v>
      </c>
      <c r="I3718" s="132" t="e">
        <v>#N/A</v>
      </c>
      <c r="J3718" s="132" t="e">
        <v>#N/A</v>
      </c>
      <c r="K3718" s="132" t="e">
        <v>#N/A</v>
      </c>
      <c r="L3718" s="132" t="e">
        <v>#N/A</v>
      </c>
      <c r="M3718" s="132" t="e">
        <v>#N/A</v>
      </c>
      <c r="N3718" s="132" t="e">
        <v>#N/A</v>
      </c>
      <c r="R3718" s="132" t="e">
        <v>#N/A</v>
      </c>
      <c r="S3718" s="132" t="e">
        <v>#N/A</v>
      </c>
      <c r="T3718" s="132" t="e">
        <v>#N/A</v>
      </c>
      <c r="U3718" s="132" t="e">
        <v>#N/A</v>
      </c>
      <c r="V3718" s="132" t="e">
        <v>#N/A</v>
      </c>
      <c r="W3718" s="132" t="e">
        <v>#N/A</v>
      </c>
      <c r="X3718" s="132" t="e">
        <v>#N/A</v>
      </c>
      <c r="Y3718" s="132" t="e">
        <v>#N/A</v>
      </c>
      <c r="Z3718" s="132" t="e">
        <v>#N/A</v>
      </c>
      <c r="AA3718" s="132" t="e">
        <v>#N/A</v>
      </c>
      <c r="AB3718" s="132" t="e">
        <v>#N/A</v>
      </c>
      <c r="AC3718" s="132" t="e">
        <v>#N/A</v>
      </c>
      <c r="AD3718" s="132" t="e">
        <v>#N/A</v>
      </c>
      <c r="AE3718" s="132" t="e">
        <v>#N/A</v>
      </c>
      <c r="AF3718" s="132" t="e">
        <v>#N/A</v>
      </c>
    </row>
    <row r="3719" spans="1:32">
      <c r="A3719" s="129">
        <v>41927</v>
      </c>
      <c r="B3719" s="132">
        <v>621145</v>
      </c>
      <c r="C3719" s="132">
        <v>33012</v>
      </c>
      <c r="D3719" s="132">
        <v>194893</v>
      </c>
      <c r="E3719" s="132">
        <v>41835</v>
      </c>
      <c r="F3719" s="132">
        <v>216630</v>
      </c>
      <c r="G3719" s="132">
        <v>548070</v>
      </c>
      <c r="H3719" s="132">
        <v>23940</v>
      </c>
      <c r="I3719" s="132">
        <v>21600</v>
      </c>
      <c r="J3719" s="132">
        <v>16430</v>
      </c>
      <c r="K3719" s="132">
        <v>3400</v>
      </c>
      <c r="L3719" s="132">
        <v>1120</v>
      </c>
      <c r="M3719" s="132">
        <v>73075</v>
      </c>
      <c r="N3719" s="132">
        <v>621145</v>
      </c>
      <c r="R3719" s="132">
        <v>116500</v>
      </c>
      <c r="S3719" s="132">
        <v>16000</v>
      </c>
      <c r="T3719" s="132">
        <v>79600</v>
      </c>
      <c r="U3719" s="132">
        <v>41850</v>
      </c>
      <c r="V3719" s="132">
        <v>2700</v>
      </c>
      <c r="W3719" s="132">
        <v>4200</v>
      </c>
      <c r="X3719" s="132">
        <v>45720</v>
      </c>
      <c r="Y3719" s="132">
        <v>15502</v>
      </c>
      <c r="Z3719" s="132">
        <v>1260</v>
      </c>
      <c r="AA3719" s="132" t="e">
        <v>#N/A</v>
      </c>
      <c r="AB3719" s="132">
        <v>800</v>
      </c>
      <c r="AC3719" s="132">
        <v>3300</v>
      </c>
      <c r="AD3719" s="132">
        <v>18375</v>
      </c>
      <c r="AE3719" s="132">
        <v>2150</v>
      </c>
      <c r="AF3719" s="132" t="e">
        <v>#N/A</v>
      </c>
    </row>
    <row r="3720" spans="1:32">
      <c r="A3720" s="129">
        <v>41928</v>
      </c>
      <c r="B3720" s="132" t="e">
        <v>#N/A</v>
      </c>
      <c r="C3720" s="132" t="e">
        <v>#N/A</v>
      </c>
      <c r="D3720" s="132" t="e">
        <v>#N/A</v>
      </c>
      <c r="E3720" s="132" t="e">
        <v>#N/A</v>
      </c>
      <c r="F3720" s="132" t="e">
        <v>#N/A</v>
      </c>
      <c r="G3720" s="132" t="e">
        <v>#N/A</v>
      </c>
      <c r="H3720" s="132" t="e">
        <v>#N/A</v>
      </c>
      <c r="I3720" s="132" t="e">
        <v>#N/A</v>
      </c>
      <c r="J3720" s="132" t="e">
        <v>#N/A</v>
      </c>
      <c r="K3720" s="132" t="e">
        <v>#N/A</v>
      </c>
      <c r="L3720" s="132" t="e">
        <v>#N/A</v>
      </c>
      <c r="M3720" s="132" t="e">
        <v>#N/A</v>
      </c>
      <c r="N3720" s="132" t="e">
        <v>#N/A</v>
      </c>
      <c r="R3720" s="132" t="e">
        <v>#N/A</v>
      </c>
      <c r="S3720" s="132" t="e">
        <v>#N/A</v>
      </c>
      <c r="T3720" s="132" t="e">
        <v>#N/A</v>
      </c>
      <c r="U3720" s="132" t="e">
        <v>#N/A</v>
      </c>
      <c r="V3720" s="132" t="e">
        <v>#N/A</v>
      </c>
      <c r="W3720" s="132" t="e">
        <v>#N/A</v>
      </c>
      <c r="X3720" s="132" t="e">
        <v>#N/A</v>
      </c>
      <c r="Y3720" s="132" t="e">
        <v>#N/A</v>
      </c>
      <c r="Z3720" s="132" t="e">
        <v>#N/A</v>
      </c>
      <c r="AA3720" s="132" t="e">
        <v>#N/A</v>
      </c>
      <c r="AB3720" s="132" t="e">
        <v>#N/A</v>
      </c>
      <c r="AC3720" s="132" t="e">
        <v>#N/A</v>
      </c>
      <c r="AD3720" s="132" t="e">
        <v>#N/A</v>
      </c>
      <c r="AE3720" s="132" t="e">
        <v>#N/A</v>
      </c>
      <c r="AF3720" s="132" t="e">
        <v>#N/A</v>
      </c>
    </row>
    <row r="3721" spans="1:32">
      <c r="A3721" s="129">
        <v>41929</v>
      </c>
      <c r="B3721" s="132" t="e">
        <v>#N/A</v>
      </c>
      <c r="C3721" s="132" t="e">
        <v>#N/A</v>
      </c>
      <c r="D3721" s="132" t="e">
        <v>#N/A</v>
      </c>
      <c r="E3721" s="132" t="e">
        <v>#N/A</v>
      </c>
      <c r="F3721" s="132" t="e">
        <v>#N/A</v>
      </c>
      <c r="G3721" s="132" t="e">
        <v>#N/A</v>
      </c>
      <c r="H3721" s="132" t="e">
        <v>#N/A</v>
      </c>
      <c r="I3721" s="132" t="e">
        <v>#N/A</v>
      </c>
      <c r="J3721" s="132" t="e">
        <v>#N/A</v>
      </c>
      <c r="K3721" s="132" t="e">
        <v>#N/A</v>
      </c>
      <c r="L3721" s="132" t="e">
        <v>#N/A</v>
      </c>
      <c r="M3721" s="132" t="e">
        <v>#N/A</v>
      </c>
      <c r="N3721" s="132" t="e">
        <v>#N/A</v>
      </c>
      <c r="R3721" s="132" t="e">
        <v>#N/A</v>
      </c>
      <c r="S3721" s="132" t="e">
        <v>#N/A</v>
      </c>
      <c r="T3721" s="132" t="e">
        <v>#N/A</v>
      </c>
      <c r="U3721" s="132" t="e">
        <v>#N/A</v>
      </c>
      <c r="V3721" s="132" t="e">
        <v>#N/A</v>
      </c>
      <c r="W3721" s="132" t="e">
        <v>#N/A</v>
      </c>
      <c r="X3721" s="132" t="e">
        <v>#N/A</v>
      </c>
      <c r="Y3721" s="132" t="e">
        <v>#N/A</v>
      </c>
      <c r="Z3721" s="132" t="e">
        <v>#N/A</v>
      </c>
      <c r="AA3721" s="132" t="e">
        <v>#N/A</v>
      </c>
      <c r="AB3721" s="132" t="e">
        <v>#N/A</v>
      </c>
      <c r="AC3721" s="132" t="e">
        <v>#N/A</v>
      </c>
      <c r="AD3721" s="132" t="e">
        <v>#N/A</v>
      </c>
      <c r="AE3721" s="132" t="e">
        <v>#N/A</v>
      </c>
      <c r="AF3721" s="132" t="e">
        <v>#N/A</v>
      </c>
    </row>
    <row r="3722" spans="1:32">
      <c r="A3722" s="129">
        <v>41932</v>
      </c>
      <c r="B3722" s="132">
        <v>884628</v>
      </c>
      <c r="C3722" s="132">
        <v>46412</v>
      </c>
      <c r="D3722" s="132">
        <v>280381</v>
      </c>
      <c r="E3722" s="132">
        <v>51145</v>
      </c>
      <c r="F3722" s="132">
        <v>332080</v>
      </c>
      <c r="G3722" s="132">
        <v>795121</v>
      </c>
      <c r="H3722" s="132">
        <v>27662</v>
      </c>
      <c r="I3722" s="132">
        <v>32835</v>
      </c>
      <c r="J3722" s="132">
        <v>23238</v>
      </c>
      <c r="K3722" s="132">
        <v>8900</v>
      </c>
      <c r="L3722" s="132">
        <v>1510</v>
      </c>
      <c r="M3722" s="132">
        <v>89507</v>
      </c>
      <c r="N3722" s="132">
        <v>884628</v>
      </c>
      <c r="R3722" s="132">
        <v>188800</v>
      </c>
      <c r="S3722" s="132">
        <v>16000</v>
      </c>
      <c r="T3722" s="132">
        <v>101800</v>
      </c>
      <c r="U3722" s="132">
        <v>55350</v>
      </c>
      <c r="V3722" s="132">
        <v>5660</v>
      </c>
      <c r="W3722" s="132">
        <v>5400</v>
      </c>
      <c r="X3722" s="132">
        <v>60942</v>
      </c>
      <c r="Y3722" s="132">
        <v>17214</v>
      </c>
      <c r="Z3722" s="132">
        <v>11862</v>
      </c>
      <c r="AA3722" s="132" t="e">
        <v>#N/A</v>
      </c>
      <c r="AB3722" s="132">
        <v>800</v>
      </c>
      <c r="AC3722" s="132">
        <v>9050</v>
      </c>
      <c r="AD3722" s="132">
        <v>18375</v>
      </c>
      <c r="AE3722" s="132">
        <v>2150</v>
      </c>
      <c r="AF3722" s="132">
        <v>6000</v>
      </c>
    </row>
    <row r="3723" spans="1:32">
      <c r="A3723" s="129">
        <v>41933</v>
      </c>
      <c r="B3723" s="132" t="e">
        <v>#N/A</v>
      </c>
      <c r="C3723" s="132" t="e">
        <v>#N/A</v>
      </c>
      <c r="D3723" s="132" t="e">
        <v>#N/A</v>
      </c>
      <c r="E3723" s="132" t="e">
        <v>#N/A</v>
      </c>
      <c r="F3723" s="132" t="e">
        <v>#N/A</v>
      </c>
      <c r="G3723" s="132" t="e">
        <v>#N/A</v>
      </c>
      <c r="H3723" s="132" t="e">
        <v>#N/A</v>
      </c>
      <c r="I3723" s="132" t="e">
        <v>#N/A</v>
      </c>
      <c r="J3723" s="132" t="e">
        <v>#N/A</v>
      </c>
      <c r="K3723" s="132" t="e">
        <v>#N/A</v>
      </c>
      <c r="L3723" s="132" t="e">
        <v>#N/A</v>
      </c>
      <c r="M3723" s="132" t="e">
        <v>#N/A</v>
      </c>
      <c r="N3723" s="132" t="e">
        <v>#N/A</v>
      </c>
      <c r="R3723" s="132" t="e">
        <v>#N/A</v>
      </c>
      <c r="S3723" s="132" t="e">
        <v>#N/A</v>
      </c>
      <c r="T3723" s="132" t="e">
        <v>#N/A</v>
      </c>
      <c r="U3723" s="132" t="e">
        <v>#N/A</v>
      </c>
      <c r="V3723" s="132" t="e">
        <v>#N/A</v>
      </c>
      <c r="W3723" s="132" t="e">
        <v>#N/A</v>
      </c>
      <c r="X3723" s="132" t="e">
        <v>#N/A</v>
      </c>
      <c r="Y3723" s="132" t="e">
        <v>#N/A</v>
      </c>
      <c r="Z3723" s="132" t="e">
        <v>#N/A</v>
      </c>
      <c r="AA3723" s="132" t="e">
        <v>#N/A</v>
      </c>
      <c r="AB3723" s="132" t="e">
        <v>#N/A</v>
      </c>
      <c r="AC3723" s="132" t="e">
        <v>#N/A</v>
      </c>
      <c r="AD3723" s="132" t="e">
        <v>#N/A</v>
      </c>
      <c r="AE3723" s="132" t="e">
        <v>#N/A</v>
      </c>
      <c r="AF3723" s="132" t="e">
        <v>#N/A</v>
      </c>
    </row>
    <row r="3724" spans="1:32">
      <c r="A3724" s="129">
        <v>41934</v>
      </c>
      <c r="B3724" s="132" t="e">
        <v>#N/A</v>
      </c>
      <c r="C3724" s="132" t="e">
        <v>#N/A</v>
      </c>
      <c r="D3724" s="132" t="e">
        <v>#N/A</v>
      </c>
      <c r="E3724" s="132" t="e">
        <v>#N/A</v>
      </c>
      <c r="F3724" s="132" t="e">
        <v>#N/A</v>
      </c>
      <c r="G3724" s="132" t="e">
        <v>#N/A</v>
      </c>
      <c r="H3724" s="132" t="e">
        <v>#N/A</v>
      </c>
      <c r="I3724" s="132" t="e">
        <v>#N/A</v>
      </c>
      <c r="J3724" s="132" t="e">
        <v>#N/A</v>
      </c>
      <c r="K3724" s="132" t="e">
        <v>#N/A</v>
      </c>
      <c r="L3724" s="132" t="e">
        <v>#N/A</v>
      </c>
      <c r="M3724" s="132" t="e">
        <v>#N/A</v>
      </c>
      <c r="N3724" s="132" t="e">
        <v>#N/A</v>
      </c>
      <c r="R3724" s="132" t="e">
        <v>#N/A</v>
      </c>
      <c r="S3724" s="132" t="e">
        <v>#N/A</v>
      </c>
      <c r="T3724" s="132" t="e">
        <v>#N/A</v>
      </c>
      <c r="U3724" s="132" t="e">
        <v>#N/A</v>
      </c>
      <c r="V3724" s="132" t="e">
        <v>#N/A</v>
      </c>
      <c r="W3724" s="132" t="e">
        <v>#N/A</v>
      </c>
      <c r="X3724" s="132" t="e">
        <v>#N/A</v>
      </c>
      <c r="Y3724" s="132" t="e">
        <v>#N/A</v>
      </c>
      <c r="Z3724" s="132" t="e">
        <v>#N/A</v>
      </c>
      <c r="AA3724" s="132" t="e">
        <v>#N/A</v>
      </c>
      <c r="AB3724" s="132" t="e">
        <v>#N/A</v>
      </c>
      <c r="AC3724" s="132" t="e">
        <v>#N/A</v>
      </c>
      <c r="AD3724" s="132" t="e">
        <v>#N/A</v>
      </c>
      <c r="AE3724" s="132" t="e">
        <v>#N/A</v>
      </c>
      <c r="AF3724" s="132" t="e">
        <v>#N/A</v>
      </c>
    </row>
    <row r="3725" spans="1:32">
      <c r="A3725" s="129">
        <v>41935</v>
      </c>
      <c r="B3725" s="132" t="e">
        <v>#N/A</v>
      </c>
      <c r="C3725" s="132" t="e">
        <v>#N/A</v>
      </c>
      <c r="D3725" s="132" t="e">
        <v>#N/A</v>
      </c>
      <c r="E3725" s="132" t="e">
        <v>#N/A</v>
      </c>
      <c r="F3725" s="132" t="e">
        <v>#N/A</v>
      </c>
      <c r="G3725" s="132" t="e">
        <v>#N/A</v>
      </c>
      <c r="H3725" s="132" t="e">
        <v>#N/A</v>
      </c>
      <c r="I3725" s="132" t="e">
        <v>#N/A</v>
      </c>
      <c r="J3725" s="132" t="e">
        <v>#N/A</v>
      </c>
      <c r="K3725" s="132" t="e">
        <v>#N/A</v>
      </c>
      <c r="L3725" s="132" t="e">
        <v>#N/A</v>
      </c>
      <c r="M3725" s="132" t="e">
        <v>#N/A</v>
      </c>
      <c r="N3725" s="132" t="e">
        <v>#N/A</v>
      </c>
      <c r="R3725" s="132" t="e">
        <v>#N/A</v>
      </c>
      <c r="S3725" s="132" t="e">
        <v>#N/A</v>
      </c>
      <c r="T3725" s="132" t="e">
        <v>#N/A</v>
      </c>
      <c r="U3725" s="132" t="e">
        <v>#N/A</v>
      </c>
      <c r="V3725" s="132" t="e">
        <v>#N/A</v>
      </c>
      <c r="W3725" s="132" t="e">
        <v>#N/A</v>
      </c>
      <c r="X3725" s="132" t="e">
        <v>#N/A</v>
      </c>
      <c r="Y3725" s="132" t="e">
        <v>#N/A</v>
      </c>
      <c r="Z3725" s="132" t="e">
        <v>#N/A</v>
      </c>
      <c r="AA3725" s="132" t="e">
        <v>#N/A</v>
      </c>
      <c r="AB3725" s="132" t="e">
        <v>#N/A</v>
      </c>
      <c r="AC3725" s="132" t="e">
        <v>#N/A</v>
      </c>
      <c r="AD3725" s="132" t="e">
        <v>#N/A</v>
      </c>
      <c r="AE3725" s="132" t="e">
        <v>#N/A</v>
      </c>
      <c r="AF3725" s="132" t="e">
        <v>#N/A</v>
      </c>
    </row>
    <row r="3726" spans="1:32">
      <c r="A3726" s="129">
        <v>41936</v>
      </c>
      <c r="B3726" s="132" t="e">
        <v>#N/A</v>
      </c>
      <c r="C3726" s="132" t="e">
        <v>#N/A</v>
      </c>
      <c r="D3726" s="132" t="e">
        <v>#N/A</v>
      </c>
      <c r="E3726" s="132" t="e">
        <v>#N/A</v>
      </c>
      <c r="F3726" s="132" t="e">
        <v>#N/A</v>
      </c>
      <c r="G3726" s="132" t="e">
        <v>#N/A</v>
      </c>
      <c r="H3726" s="132" t="e">
        <v>#N/A</v>
      </c>
      <c r="I3726" s="132" t="e">
        <v>#N/A</v>
      </c>
      <c r="J3726" s="132" t="e">
        <v>#N/A</v>
      </c>
      <c r="K3726" s="132" t="e">
        <v>#N/A</v>
      </c>
      <c r="L3726" s="132" t="e">
        <v>#N/A</v>
      </c>
      <c r="M3726" s="132" t="e">
        <v>#N/A</v>
      </c>
      <c r="N3726" s="132" t="e">
        <v>#N/A</v>
      </c>
      <c r="R3726" s="132" t="e">
        <v>#N/A</v>
      </c>
      <c r="S3726" s="132" t="e">
        <v>#N/A</v>
      </c>
      <c r="T3726" s="132" t="e">
        <v>#N/A</v>
      </c>
      <c r="U3726" s="132" t="e">
        <v>#N/A</v>
      </c>
      <c r="V3726" s="132" t="e">
        <v>#N/A</v>
      </c>
      <c r="W3726" s="132" t="e">
        <v>#N/A</v>
      </c>
      <c r="X3726" s="132" t="e">
        <v>#N/A</v>
      </c>
      <c r="Y3726" s="132" t="e">
        <v>#N/A</v>
      </c>
      <c r="Z3726" s="132" t="e">
        <v>#N/A</v>
      </c>
      <c r="AA3726" s="132" t="e">
        <v>#N/A</v>
      </c>
      <c r="AB3726" s="132" t="e">
        <v>#N/A</v>
      </c>
      <c r="AC3726" s="132" t="e">
        <v>#N/A</v>
      </c>
      <c r="AD3726" s="132" t="e">
        <v>#N/A</v>
      </c>
      <c r="AE3726" s="132" t="e">
        <v>#N/A</v>
      </c>
      <c r="AF3726" s="132" t="e">
        <v>#N/A</v>
      </c>
    </row>
    <row r="3727" spans="1:32">
      <c r="A3727" s="129">
        <v>41939</v>
      </c>
      <c r="B3727" s="132">
        <v>1136943</v>
      </c>
      <c r="C3727" s="132">
        <v>55212</v>
      </c>
      <c r="D3727" s="132">
        <v>372881</v>
      </c>
      <c r="E3727" s="132">
        <v>76420</v>
      </c>
      <c r="F3727" s="132">
        <v>409265</v>
      </c>
      <c r="G3727" s="132">
        <v>1031456</v>
      </c>
      <c r="H3727" s="132">
        <v>30562</v>
      </c>
      <c r="I3727" s="132">
        <v>34235</v>
      </c>
      <c r="J3727" s="132">
        <v>34613</v>
      </c>
      <c r="K3727" s="132">
        <v>8900</v>
      </c>
      <c r="L3727" s="132">
        <v>1510</v>
      </c>
      <c r="M3727" s="132">
        <v>105487</v>
      </c>
      <c r="N3727" s="132">
        <v>1136943</v>
      </c>
      <c r="R3727" s="132">
        <v>204600</v>
      </c>
      <c r="S3727" s="132">
        <v>46000</v>
      </c>
      <c r="T3727" s="132">
        <v>151290</v>
      </c>
      <c r="U3727" s="132">
        <v>58250</v>
      </c>
      <c r="V3727" s="132">
        <v>5660</v>
      </c>
      <c r="W3727" s="132">
        <v>5400</v>
      </c>
      <c r="X3727" s="132">
        <v>63942</v>
      </c>
      <c r="Y3727" s="132">
        <v>22914</v>
      </c>
      <c r="Z3727" s="132">
        <v>11862</v>
      </c>
      <c r="AA3727" s="132">
        <v>8000</v>
      </c>
      <c r="AB3727" s="132">
        <v>800</v>
      </c>
      <c r="AC3727" s="132">
        <v>9050</v>
      </c>
      <c r="AD3727" s="132">
        <v>21525</v>
      </c>
      <c r="AE3727" s="132">
        <v>2150</v>
      </c>
      <c r="AF3727" s="132">
        <v>41635</v>
      </c>
    </row>
    <row r="3728" spans="1:32">
      <c r="A3728" s="129">
        <v>41940</v>
      </c>
      <c r="B3728" s="132" t="e">
        <v>#N/A</v>
      </c>
      <c r="C3728" s="132" t="e">
        <v>#N/A</v>
      </c>
      <c r="D3728" s="132" t="e">
        <v>#N/A</v>
      </c>
      <c r="E3728" s="132" t="e">
        <v>#N/A</v>
      </c>
      <c r="F3728" s="132" t="e">
        <v>#N/A</v>
      </c>
      <c r="G3728" s="132" t="e">
        <v>#N/A</v>
      </c>
      <c r="H3728" s="132" t="e">
        <v>#N/A</v>
      </c>
      <c r="I3728" s="132" t="e">
        <v>#N/A</v>
      </c>
      <c r="J3728" s="132" t="e">
        <v>#N/A</v>
      </c>
      <c r="K3728" s="132" t="e">
        <v>#N/A</v>
      </c>
      <c r="L3728" s="132" t="e">
        <v>#N/A</v>
      </c>
      <c r="M3728" s="132" t="e">
        <v>#N/A</v>
      </c>
      <c r="N3728" s="132" t="e">
        <v>#N/A</v>
      </c>
      <c r="R3728" s="132" t="e">
        <v>#N/A</v>
      </c>
      <c r="S3728" s="132" t="e">
        <v>#N/A</v>
      </c>
      <c r="T3728" s="132" t="e">
        <v>#N/A</v>
      </c>
      <c r="U3728" s="132" t="e">
        <v>#N/A</v>
      </c>
      <c r="V3728" s="132" t="e">
        <v>#N/A</v>
      </c>
      <c r="W3728" s="132" t="e">
        <v>#N/A</v>
      </c>
      <c r="X3728" s="132" t="e">
        <v>#N/A</v>
      </c>
      <c r="Y3728" s="132" t="e">
        <v>#N/A</v>
      </c>
      <c r="Z3728" s="132" t="e">
        <v>#N/A</v>
      </c>
      <c r="AA3728" s="132" t="e">
        <v>#N/A</v>
      </c>
      <c r="AB3728" s="132" t="e">
        <v>#N/A</v>
      </c>
      <c r="AC3728" s="132" t="e">
        <v>#N/A</v>
      </c>
      <c r="AD3728" s="132" t="e">
        <v>#N/A</v>
      </c>
      <c r="AE3728" s="132" t="e">
        <v>#N/A</v>
      </c>
      <c r="AF3728" s="132" t="e">
        <v>#N/A</v>
      </c>
    </row>
    <row r="3729" spans="1:32">
      <c r="A3729" s="129">
        <v>41941</v>
      </c>
      <c r="B3729" s="132" t="e">
        <v>#N/A</v>
      </c>
      <c r="C3729" s="132" t="e">
        <v>#N/A</v>
      </c>
      <c r="D3729" s="132" t="e">
        <v>#N/A</v>
      </c>
      <c r="E3729" s="132" t="e">
        <v>#N/A</v>
      </c>
      <c r="F3729" s="132" t="e">
        <v>#N/A</v>
      </c>
      <c r="G3729" s="132" t="e">
        <v>#N/A</v>
      </c>
      <c r="H3729" s="132" t="e">
        <v>#N/A</v>
      </c>
      <c r="I3729" s="132" t="e">
        <v>#N/A</v>
      </c>
      <c r="J3729" s="132" t="e">
        <v>#N/A</v>
      </c>
      <c r="K3729" s="132" t="e">
        <v>#N/A</v>
      </c>
      <c r="L3729" s="132" t="e">
        <v>#N/A</v>
      </c>
      <c r="M3729" s="132" t="e">
        <v>#N/A</v>
      </c>
      <c r="N3729" s="132" t="e">
        <v>#N/A</v>
      </c>
      <c r="R3729" s="132" t="e">
        <v>#N/A</v>
      </c>
      <c r="S3729" s="132" t="e">
        <v>#N/A</v>
      </c>
      <c r="T3729" s="132" t="e">
        <v>#N/A</v>
      </c>
      <c r="U3729" s="132" t="e">
        <v>#N/A</v>
      </c>
      <c r="V3729" s="132" t="e">
        <v>#N/A</v>
      </c>
      <c r="W3729" s="132" t="e">
        <v>#N/A</v>
      </c>
      <c r="X3729" s="132" t="e">
        <v>#N/A</v>
      </c>
      <c r="Y3729" s="132" t="e">
        <v>#N/A</v>
      </c>
      <c r="Z3729" s="132" t="e">
        <v>#N/A</v>
      </c>
      <c r="AA3729" s="132" t="e">
        <v>#N/A</v>
      </c>
      <c r="AB3729" s="132" t="e">
        <v>#N/A</v>
      </c>
      <c r="AC3729" s="132" t="e">
        <v>#N/A</v>
      </c>
      <c r="AD3729" s="132" t="e">
        <v>#N/A</v>
      </c>
      <c r="AE3729" s="132" t="e">
        <v>#N/A</v>
      </c>
      <c r="AF3729" s="132" t="e">
        <v>#N/A</v>
      </c>
    </row>
    <row r="3730" spans="1:32">
      <c r="A3730" s="129">
        <v>41942</v>
      </c>
      <c r="B3730" s="132" t="e">
        <v>#N/A</v>
      </c>
      <c r="C3730" s="132" t="e">
        <v>#N/A</v>
      </c>
      <c r="D3730" s="132" t="e">
        <v>#N/A</v>
      </c>
      <c r="E3730" s="132" t="e">
        <v>#N/A</v>
      </c>
      <c r="F3730" s="132" t="e">
        <v>#N/A</v>
      </c>
      <c r="G3730" s="132" t="e">
        <v>#N/A</v>
      </c>
      <c r="H3730" s="132" t="e">
        <v>#N/A</v>
      </c>
      <c r="I3730" s="132" t="e">
        <v>#N/A</v>
      </c>
      <c r="J3730" s="132" t="e">
        <v>#N/A</v>
      </c>
      <c r="K3730" s="132" t="e">
        <v>#N/A</v>
      </c>
      <c r="L3730" s="132" t="e">
        <v>#N/A</v>
      </c>
      <c r="M3730" s="132" t="e">
        <v>#N/A</v>
      </c>
      <c r="N3730" s="132" t="e">
        <v>#N/A</v>
      </c>
      <c r="R3730" s="132" t="e">
        <v>#N/A</v>
      </c>
      <c r="S3730" s="132" t="e">
        <v>#N/A</v>
      </c>
      <c r="T3730" s="132" t="e">
        <v>#N/A</v>
      </c>
      <c r="U3730" s="132" t="e">
        <v>#N/A</v>
      </c>
      <c r="V3730" s="132" t="e">
        <v>#N/A</v>
      </c>
      <c r="W3730" s="132" t="e">
        <v>#N/A</v>
      </c>
      <c r="X3730" s="132" t="e">
        <v>#N/A</v>
      </c>
      <c r="Y3730" s="132" t="e">
        <v>#N/A</v>
      </c>
      <c r="Z3730" s="132" t="e">
        <v>#N/A</v>
      </c>
      <c r="AA3730" s="132" t="e">
        <v>#N/A</v>
      </c>
      <c r="AB3730" s="132" t="e">
        <v>#N/A</v>
      </c>
      <c r="AC3730" s="132" t="e">
        <v>#N/A</v>
      </c>
      <c r="AD3730" s="132" t="e">
        <v>#N/A</v>
      </c>
      <c r="AE3730" s="132" t="e">
        <v>#N/A</v>
      </c>
      <c r="AF3730" s="132" t="e">
        <v>#N/A</v>
      </c>
    </row>
    <row r="3731" spans="1:32">
      <c r="A3731" s="129">
        <v>41943</v>
      </c>
      <c r="B3731" s="132">
        <v>1463982</v>
      </c>
      <c r="C3731" s="132">
        <v>90187</v>
      </c>
      <c r="D3731" s="132">
        <v>479143</v>
      </c>
      <c r="E3731" s="132">
        <v>108870</v>
      </c>
      <c r="F3731" s="132">
        <v>515809</v>
      </c>
      <c r="G3731" s="132">
        <v>1325055</v>
      </c>
      <c r="H3731" s="132">
        <v>48012</v>
      </c>
      <c r="I3731" s="132">
        <v>42700</v>
      </c>
      <c r="J3731" s="132">
        <v>41173</v>
      </c>
      <c r="K3731" s="132">
        <v>9908</v>
      </c>
      <c r="L3731" s="132">
        <v>4035</v>
      </c>
      <c r="M3731" s="132">
        <v>138927</v>
      </c>
      <c r="N3731" s="132">
        <v>1463982</v>
      </c>
      <c r="R3731" s="132">
        <v>335829</v>
      </c>
      <c r="S3731" s="132">
        <v>46000</v>
      </c>
      <c r="T3731" s="132">
        <v>254790</v>
      </c>
      <c r="U3731" s="132">
        <v>88850</v>
      </c>
      <c r="V3731" s="132">
        <v>5660</v>
      </c>
      <c r="W3731" s="132">
        <v>5400</v>
      </c>
      <c r="X3731" s="132">
        <v>85500</v>
      </c>
      <c r="Y3731" s="132">
        <v>22914</v>
      </c>
      <c r="Z3731" s="132">
        <v>11862</v>
      </c>
      <c r="AA3731" s="132">
        <v>15492</v>
      </c>
      <c r="AB3731" s="132">
        <v>800</v>
      </c>
      <c r="AC3731" s="132">
        <v>9050</v>
      </c>
      <c r="AD3731" s="132">
        <v>21525</v>
      </c>
      <c r="AE3731" s="132">
        <v>13210</v>
      </c>
      <c r="AF3731" s="132">
        <v>41635</v>
      </c>
    </row>
    <row r="3732" spans="1:32">
      <c r="A3732" s="129">
        <v>41946</v>
      </c>
      <c r="B3732" s="132" t="e">
        <v>#N/A</v>
      </c>
      <c r="C3732" s="132" t="e">
        <v>#N/A</v>
      </c>
      <c r="D3732" s="132" t="e">
        <v>#N/A</v>
      </c>
      <c r="E3732" s="132" t="e">
        <v>#N/A</v>
      </c>
      <c r="F3732" s="132" t="e">
        <v>#N/A</v>
      </c>
      <c r="G3732" s="132" t="e">
        <v>#N/A</v>
      </c>
      <c r="H3732" s="132" t="e">
        <v>#N/A</v>
      </c>
      <c r="I3732" s="132" t="e">
        <v>#N/A</v>
      </c>
      <c r="J3732" s="132" t="e">
        <v>#N/A</v>
      </c>
      <c r="K3732" s="132" t="e">
        <v>#N/A</v>
      </c>
      <c r="L3732" s="132" t="e">
        <v>#N/A</v>
      </c>
      <c r="M3732" s="132" t="e">
        <v>#N/A</v>
      </c>
      <c r="N3732" s="132" t="e">
        <v>#N/A</v>
      </c>
      <c r="R3732" s="132" t="e">
        <v>#N/A</v>
      </c>
      <c r="S3732" s="132" t="e">
        <v>#N/A</v>
      </c>
      <c r="T3732" s="132" t="e">
        <v>#N/A</v>
      </c>
      <c r="U3732" s="132" t="e">
        <v>#N/A</v>
      </c>
      <c r="V3732" s="132" t="e">
        <v>#N/A</v>
      </c>
      <c r="W3732" s="132" t="e">
        <v>#N/A</v>
      </c>
      <c r="X3732" s="132" t="e">
        <v>#N/A</v>
      </c>
      <c r="Y3732" s="132" t="e">
        <v>#N/A</v>
      </c>
      <c r="Z3732" s="132" t="e">
        <v>#N/A</v>
      </c>
      <c r="AA3732" s="132" t="e">
        <v>#N/A</v>
      </c>
      <c r="AB3732" s="132" t="e">
        <v>#N/A</v>
      </c>
      <c r="AC3732" s="132" t="e">
        <v>#N/A</v>
      </c>
      <c r="AD3732" s="132" t="e">
        <v>#N/A</v>
      </c>
      <c r="AE3732" s="132" t="e">
        <v>#N/A</v>
      </c>
      <c r="AF3732" s="132" t="e">
        <v>#N/A</v>
      </c>
    </row>
    <row r="3733" spans="1:32">
      <c r="A3733" s="129">
        <v>41947</v>
      </c>
      <c r="B3733" s="132" t="e">
        <v>#N/A</v>
      </c>
      <c r="C3733" s="132" t="e">
        <v>#N/A</v>
      </c>
      <c r="D3733" s="132" t="e">
        <v>#N/A</v>
      </c>
      <c r="E3733" s="132" t="e">
        <v>#N/A</v>
      </c>
      <c r="F3733" s="132" t="e">
        <v>#N/A</v>
      </c>
      <c r="G3733" s="132" t="e">
        <v>#N/A</v>
      </c>
      <c r="H3733" s="132" t="e">
        <v>#N/A</v>
      </c>
      <c r="I3733" s="132" t="e">
        <v>#N/A</v>
      </c>
      <c r="J3733" s="132" t="e">
        <v>#N/A</v>
      </c>
      <c r="K3733" s="132" t="e">
        <v>#N/A</v>
      </c>
      <c r="L3733" s="132" t="e">
        <v>#N/A</v>
      </c>
      <c r="M3733" s="132" t="e">
        <v>#N/A</v>
      </c>
      <c r="N3733" s="132" t="e">
        <v>#N/A</v>
      </c>
      <c r="R3733" s="132" t="e">
        <v>#N/A</v>
      </c>
      <c r="S3733" s="132" t="e">
        <v>#N/A</v>
      </c>
      <c r="T3733" s="132" t="e">
        <v>#N/A</v>
      </c>
      <c r="U3733" s="132" t="e">
        <v>#N/A</v>
      </c>
      <c r="V3733" s="132" t="e">
        <v>#N/A</v>
      </c>
      <c r="W3733" s="132" t="e">
        <v>#N/A</v>
      </c>
      <c r="X3733" s="132" t="e">
        <v>#N/A</v>
      </c>
      <c r="Y3733" s="132" t="e">
        <v>#N/A</v>
      </c>
      <c r="Z3733" s="132" t="e">
        <v>#N/A</v>
      </c>
      <c r="AA3733" s="132" t="e">
        <v>#N/A</v>
      </c>
      <c r="AB3733" s="132" t="e">
        <v>#N/A</v>
      </c>
      <c r="AC3733" s="132" t="e">
        <v>#N/A</v>
      </c>
      <c r="AD3733" s="132" t="e">
        <v>#N/A</v>
      </c>
      <c r="AE3733" s="132" t="e">
        <v>#N/A</v>
      </c>
      <c r="AF3733" s="132" t="e">
        <v>#N/A</v>
      </c>
    </row>
    <row r="3734" spans="1:32">
      <c r="A3734" s="129">
        <v>41948</v>
      </c>
      <c r="B3734" s="132" t="e">
        <v>#N/A</v>
      </c>
      <c r="C3734" s="132" t="e">
        <v>#N/A</v>
      </c>
      <c r="D3734" s="132" t="e">
        <v>#N/A</v>
      </c>
      <c r="E3734" s="132" t="e">
        <v>#N/A</v>
      </c>
      <c r="F3734" s="132" t="e">
        <v>#N/A</v>
      </c>
      <c r="G3734" s="132" t="e">
        <v>#N/A</v>
      </c>
      <c r="H3734" s="132" t="e">
        <v>#N/A</v>
      </c>
      <c r="I3734" s="132" t="e">
        <v>#N/A</v>
      </c>
      <c r="J3734" s="132" t="e">
        <v>#N/A</v>
      </c>
      <c r="K3734" s="132" t="e">
        <v>#N/A</v>
      </c>
      <c r="L3734" s="132" t="e">
        <v>#N/A</v>
      </c>
      <c r="M3734" s="132" t="e">
        <v>#N/A</v>
      </c>
      <c r="N3734" s="132" t="e">
        <v>#N/A</v>
      </c>
      <c r="R3734" s="132" t="e">
        <v>#N/A</v>
      </c>
      <c r="S3734" s="132" t="e">
        <v>#N/A</v>
      </c>
      <c r="T3734" s="132" t="e">
        <v>#N/A</v>
      </c>
      <c r="U3734" s="132" t="e">
        <v>#N/A</v>
      </c>
      <c r="V3734" s="132" t="e">
        <v>#N/A</v>
      </c>
      <c r="W3734" s="132" t="e">
        <v>#N/A</v>
      </c>
      <c r="X3734" s="132" t="e">
        <v>#N/A</v>
      </c>
      <c r="Y3734" s="132" t="e">
        <v>#N/A</v>
      </c>
      <c r="Z3734" s="132" t="e">
        <v>#N/A</v>
      </c>
      <c r="AA3734" s="132" t="e">
        <v>#N/A</v>
      </c>
      <c r="AB3734" s="132" t="e">
        <v>#N/A</v>
      </c>
      <c r="AC3734" s="132" t="e">
        <v>#N/A</v>
      </c>
      <c r="AD3734" s="132" t="e">
        <v>#N/A</v>
      </c>
      <c r="AE3734" s="132" t="e">
        <v>#N/A</v>
      </c>
      <c r="AF3734" s="132" t="e">
        <v>#N/A</v>
      </c>
    </row>
    <row r="3735" spans="1:32">
      <c r="A3735" s="129">
        <v>41949</v>
      </c>
      <c r="B3735" s="132" t="e">
        <v>#N/A</v>
      </c>
      <c r="C3735" s="132" t="e">
        <v>#N/A</v>
      </c>
      <c r="D3735" s="132" t="e">
        <v>#N/A</v>
      </c>
      <c r="E3735" s="132" t="e">
        <v>#N/A</v>
      </c>
      <c r="F3735" s="132" t="e">
        <v>#N/A</v>
      </c>
      <c r="G3735" s="132" t="e">
        <v>#N/A</v>
      </c>
      <c r="H3735" s="132" t="e">
        <v>#N/A</v>
      </c>
      <c r="I3735" s="132" t="e">
        <v>#N/A</v>
      </c>
      <c r="J3735" s="132" t="e">
        <v>#N/A</v>
      </c>
      <c r="K3735" s="132" t="e">
        <v>#N/A</v>
      </c>
      <c r="L3735" s="132" t="e">
        <v>#N/A</v>
      </c>
      <c r="M3735" s="132" t="e">
        <v>#N/A</v>
      </c>
      <c r="N3735" s="132" t="e">
        <v>#N/A</v>
      </c>
      <c r="R3735" s="132" t="e">
        <v>#N/A</v>
      </c>
      <c r="S3735" s="132" t="e">
        <v>#N/A</v>
      </c>
      <c r="T3735" s="132" t="e">
        <v>#N/A</v>
      </c>
      <c r="U3735" s="132" t="e">
        <v>#N/A</v>
      </c>
      <c r="V3735" s="132" t="e">
        <v>#N/A</v>
      </c>
      <c r="W3735" s="132" t="e">
        <v>#N/A</v>
      </c>
      <c r="X3735" s="132" t="e">
        <v>#N/A</v>
      </c>
      <c r="Y3735" s="132" t="e">
        <v>#N/A</v>
      </c>
      <c r="Z3735" s="132" t="e">
        <v>#N/A</v>
      </c>
      <c r="AA3735" s="132" t="e">
        <v>#N/A</v>
      </c>
      <c r="AB3735" s="132" t="e">
        <v>#N/A</v>
      </c>
      <c r="AC3735" s="132" t="e">
        <v>#N/A</v>
      </c>
      <c r="AD3735" s="132" t="e">
        <v>#N/A</v>
      </c>
      <c r="AE3735" s="132" t="e">
        <v>#N/A</v>
      </c>
      <c r="AF3735" s="132" t="e">
        <v>#N/A</v>
      </c>
    </row>
    <row r="3736" spans="1:32">
      <c r="A3736" s="129">
        <v>41950</v>
      </c>
      <c r="B3736" s="132" t="e">
        <v>#N/A</v>
      </c>
      <c r="C3736" s="132" t="e">
        <v>#N/A</v>
      </c>
      <c r="D3736" s="132" t="e">
        <v>#N/A</v>
      </c>
      <c r="E3736" s="132" t="e">
        <v>#N/A</v>
      </c>
      <c r="F3736" s="132" t="e">
        <v>#N/A</v>
      </c>
      <c r="G3736" s="132" t="e">
        <v>#N/A</v>
      </c>
      <c r="H3736" s="132" t="e">
        <v>#N/A</v>
      </c>
      <c r="I3736" s="132" t="e">
        <v>#N/A</v>
      </c>
      <c r="J3736" s="132" t="e">
        <v>#N/A</v>
      </c>
      <c r="K3736" s="132" t="e">
        <v>#N/A</v>
      </c>
      <c r="L3736" s="132" t="e">
        <v>#N/A</v>
      </c>
      <c r="M3736" s="132" t="e">
        <v>#N/A</v>
      </c>
      <c r="N3736" s="132" t="e">
        <v>#N/A</v>
      </c>
      <c r="R3736" s="132" t="e">
        <v>#N/A</v>
      </c>
      <c r="S3736" s="132" t="e">
        <v>#N/A</v>
      </c>
      <c r="T3736" s="132" t="e">
        <v>#N/A</v>
      </c>
      <c r="U3736" s="132" t="e">
        <v>#N/A</v>
      </c>
      <c r="V3736" s="132" t="e">
        <v>#N/A</v>
      </c>
      <c r="W3736" s="132" t="e">
        <v>#N/A</v>
      </c>
      <c r="X3736" s="132" t="e">
        <v>#N/A</v>
      </c>
      <c r="Y3736" s="132" t="e">
        <v>#N/A</v>
      </c>
      <c r="Z3736" s="132" t="e">
        <v>#N/A</v>
      </c>
      <c r="AA3736" s="132" t="e">
        <v>#N/A</v>
      </c>
      <c r="AB3736" s="132" t="e">
        <v>#N/A</v>
      </c>
      <c r="AC3736" s="132" t="e">
        <v>#N/A</v>
      </c>
      <c r="AD3736" s="132" t="e">
        <v>#N/A</v>
      </c>
      <c r="AE3736" s="132" t="e">
        <v>#N/A</v>
      </c>
      <c r="AF3736" s="132" t="e">
        <v>#N/A</v>
      </c>
    </row>
    <row r="3737" spans="1:32">
      <c r="A3737" s="129">
        <v>41953</v>
      </c>
      <c r="B3737" s="132">
        <v>395249</v>
      </c>
      <c r="C3737" s="132">
        <v>21690</v>
      </c>
      <c r="D3737" s="132">
        <v>138414</v>
      </c>
      <c r="E3737" s="132">
        <v>47490</v>
      </c>
      <c r="F3737" s="132">
        <v>69500</v>
      </c>
      <c r="G3737" s="132">
        <v>367599</v>
      </c>
      <c r="H3737" s="132">
        <v>3330</v>
      </c>
      <c r="I3737" s="132">
        <v>9720</v>
      </c>
      <c r="J3737" s="132">
        <v>34860</v>
      </c>
      <c r="K3737" s="132">
        <v>12075</v>
      </c>
      <c r="L3737" s="132">
        <v>3000</v>
      </c>
      <c r="M3737" s="132">
        <v>27650</v>
      </c>
      <c r="N3737" s="132">
        <v>395249</v>
      </c>
      <c r="R3737" s="132">
        <v>73000</v>
      </c>
      <c r="S3737" s="132">
        <v>10500</v>
      </c>
      <c r="T3737" s="132">
        <v>113423</v>
      </c>
      <c r="U3737" s="132">
        <v>16125</v>
      </c>
      <c r="V3737" s="132">
        <v>15000</v>
      </c>
      <c r="W3737" s="132" t="e">
        <v>#N/A</v>
      </c>
      <c r="X3737" s="132">
        <v>17340</v>
      </c>
      <c r="Y3737" s="132">
        <v>14400</v>
      </c>
      <c r="Z3737" s="132">
        <v>9435</v>
      </c>
      <c r="AA3737" s="132" t="e">
        <v>#N/A</v>
      </c>
      <c r="AB3737" s="132" t="e">
        <v>#N/A</v>
      </c>
      <c r="AC3737" s="132">
        <v>20750</v>
      </c>
      <c r="AD3737" s="132" t="e">
        <v>#N/A</v>
      </c>
      <c r="AE3737" s="132" t="e">
        <v>#N/A</v>
      </c>
      <c r="AF3737" s="132" t="e">
        <v>#N/A</v>
      </c>
    </row>
    <row r="3738" spans="1:32">
      <c r="A3738" s="129">
        <v>41954</v>
      </c>
      <c r="B3738" s="132" t="e">
        <v>#N/A</v>
      </c>
      <c r="C3738" s="132" t="e">
        <v>#N/A</v>
      </c>
      <c r="D3738" s="132" t="e">
        <v>#N/A</v>
      </c>
      <c r="E3738" s="132" t="e">
        <v>#N/A</v>
      </c>
      <c r="F3738" s="132" t="e">
        <v>#N/A</v>
      </c>
      <c r="G3738" s="132" t="e">
        <v>#N/A</v>
      </c>
      <c r="H3738" s="132" t="e">
        <v>#N/A</v>
      </c>
      <c r="I3738" s="132" t="e">
        <v>#N/A</v>
      </c>
      <c r="J3738" s="132" t="e">
        <v>#N/A</v>
      </c>
      <c r="K3738" s="132" t="e">
        <v>#N/A</v>
      </c>
      <c r="L3738" s="132" t="e">
        <v>#N/A</v>
      </c>
      <c r="M3738" s="132" t="e">
        <v>#N/A</v>
      </c>
      <c r="N3738" s="132" t="e">
        <v>#N/A</v>
      </c>
      <c r="R3738" s="132" t="e">
        <v>#N/A</v>
      </c>
      <c r="S3738" s="132" t="e">
        <v>#N/A</v>
      </c>
      <c r="T3738" s="132" t="e">
        <v>#N/A</v>
      </c>
      <c r="U3738" s="132" t="e">
        <v>#N/A</v>
      </c>
      <c r="V3738" s="132" t="e">
        <v>#N/A</v>
      </c>
      <c r="W3738" s="132" t="e">
        <v>#N/A</v>
      </c>
      <c r="X3738" s="132" t="e">
        <v>#N/A</v>
      </c>
      <c r="Y3738" s="132" t="e">
        <v>#N/A</v>
      </c>
      <c r="Z3738" s="132" t="e">
        <v>#N/A</v>
      </c>
      <c r="AA3738" s="132" t="e">
        <v>#N/A</v>
      </c>
      <c r="AB3738" s="132" t="e">
        <v>#N/A</v>
      </c>
      <c r="AC3738" s="132" t="e">
        <v>#N/A</v>
      </c>
      <c r="AD3738" s="132" t="e">
        <v>#N/A</v>
      </c>
      <c r="AE3738" s="132" t="e">
        <v>#N/A</v>
      </c>
      <c r="AF3738" s="132" t="e">
        <v>#N/A</v>
      </c>
    </row>
    <row r="3739" spans="1:32">
      <c r="A3739" s="129">
        <v>41955</v>
      </c>
      <c r="B3739" s="132" t="e">
        <v>#N/A</v>
      </c>
      <c r="C3739" s="132" t="e">
        <v>#N/A</v>
      </c>
      <c r="D3739" s="132" t="e">
        <v>#N/A</v>
      </c>
      <c r="E3739" s="132" t="e">
        <v>#N/A</v>
      </c>
      <c r="F3739" s="132" t="e">
        <v>#N/A</v>
      </c>
      <c r="G3739" s="132" t="e">
        <v>#N/A</v>
      </c>
      <c r="H3739" s="132" t="e">
        <v>#N/A</v>
      </c>
      <c r="I3739" s="132" t="e">
        <v>#N/A</v>
      </c>
      <c r="J3739" s="132" t="e">
        <v>#N/A</v>
      </c>
      <c r="K3739" s="132" t="e">
        <v>#N/A</v>
      </c>
      <c r="L3739" s="132" t="e">
        <v>#N/A</v>
      </c>
      <c r="M3739" s="132" t="e">
        <v>#N/A</v>
      </c>
      <c r="N3739" s="132" t="e">
        <v>#N/A</v>
      </c>
      <c r="R3739" s="132" t="e">
        <v>#N/A</v>
      </c>
      <c r="S3739" s="132" t="e">
        <v>#N/A</v>
      </c>
      <c r="T3739" s="132" t="e">
        <v>#N/A</v>
      </c>
      <c r="U3739" s="132" t="e">
        <v>#N/A</v>
      </c>
      <c r="V3739" s="132" t="e">
        <v>#N/A</v>
      </c>
      <c r="W3739" s="132" t="e">
        <v>#N/A</v>
      </c>
      <c r="X3739" s="132" t="e">
        <v>#N/A</v>
      </c>
      <c r="Y3739" s="132" t="e">
        <v>#N/A</v>
      </c>
      <c r="Z3739" s="132" t="e">
        <v>#N/A</v>
      </c>
      <c r="AA3739" s="132" t="e">
        <v>#N/A</v>
      </c>
      <c r="AB3739" s="132" t="e">
        <v>#N/A</v>
      </c>
      <c r="AC3739" s="132" t="e">
        <v>#N/A</v>
      </c>
      <c r="AD3739" s="132" t="e">
        <v>#N/A</v>
      </c>
      <c r="AE3739" s="132" t="e">
        <v>#N/A</v>
      </c>
      <c r="AF3739" s="132" t="e">
        <v>#N/A</v>
      </c>
    </row>
    <row r="3740" spans="1:32">
      <c r="A3740" s="129">
        <v>41956</v>
      </c>
      <c r="B3740" s="132" t="e">
        <v>#N/A</v>
      </c>
      <c r="C3740" s="132" t="e">
        <v>#N/A</v>
      </c>
      <c r="D3740" s="132" t="e">
        <v>#N/A</v>
      </c>
      <c r="E3740" s="132" t="e">
        <v>#N/A</v>
      </c>
      <c r="F3740" s="132" t="e">
        <v>#N/A</v>
      </c>
      <c r="G3740" s="132" t="e">
        <v>#N/A</v>
      </c>
      <c r="H3740" s="132" t="e">
        <v>#N/A</v>
      </c>
      <c r="I3740" s="132" t="e">
        <v>#N/A</v>
      </c>
      <c r="J3740" s="132" t="e">
        <v>#N/A</v>
      </c>
      <c r="K3740" s="132" t="e">
        <v>#N/A</v>
      </c>
      <c r="L3740" s="132" t="e">
        <v>#N/A</v>
      </c>
      <c r="M3740" s="132" t="e">
        <v>#N/A</v>
      </c>
      <c r="N3740" s="132" t="e">
        <v>#N/A</v>
      </c>
      <c r="R3740" s="132" t="e">
        <v>#N/A</v>
      </c>
      <c r="S3740" s="132" t="e">
        <v>#N/A</v>
      </c>
      <c r="T3740" s="132" t="e">
        <v>#N/A</v>
      </c>
      <c r="U3740" s="132" t="e">
        <v>#N/A</v>
      </c>
      <c r="V3740" s="132" t="e">
        <v>#N/A</v>
      </c>
      <c r="W3740" s="132" t="e">
        <v>#N/A</v>
      </c>
      <c r="X3740" s="132" t="e">
        <v>#N/A</v>
      </c>
      <c r="Y3740" s="132" t="e">
        <v>#N/A</v>
      </c>
      <c r="Z3740" s="132" t="e">
        <v>#N/A</v>
      </c>
      <c r="AA3740" s="132" t="e">
        <v>#N/A</v>
      </c>
      <c r="AB3740" s="132" t="e">
        <v>#N/A</v>
      </c>
      <c r="AC3740" s="132" t="e">
        <v>#N/A</v>
      </c>
      <c r="AD3740" s="132" t="e">
        <v>#N/A</v>
      </c>
      <c r="AE3740" s="132" t="e">
        <v>#N/A</v>
      </c>
      <c r="AF3740" s="132" t="e">
        <v>#N/A</v>
      </c>
    </row>
    <row r="3741" spans="1:32">
      <c r="A3741" s="129">
        <v>41957</v>
      </c>
      <c r="B3741" s="132" t="e">
        <v>#N/A</v>
      </c>
      <c r="C3741" s="132" t="e">
        <v>#N/A</v>
      </c>
      <c r="D3741" s="132" t="e">
        <v>#N/A</v>
      </c>
      <c r="E3741" s="132" t="e">
        <v>#N/A</v>
      </c>
      <c r="F3741" s="132" t="e">
        <v>#N/A</v>
      </c>
      <c r="G3741" s="132" t="e">
        <v>#N/A</v>
      </c>
      <c r="H3741" s="132" t="e">
        <v>#N/A</v>
      </c>
      <c r="I3741" s="132" t="e">
        <v>#N/A</v>
      </c>
      <c r="J3741" s="132" t="e">
        <v>#N/A</v>
      </c>
      <c r="K3741" s="132" t="e">
        <v>#N/A</v>
      </c>
      <c r="L3741" s="132" t="e">
        <v>#N/A</v>
      </c>
      <c r="M3741" s="132" t="e">
        <v>#N/A</v>
      </c>
      <c r="N3741" s="132" t="e">
        <v>#N/A</v>
      </c>
      <c r="R3741" s="132" t="e">
        <v>#N/A</v>
      </c>
      <c r="S3741" s="132" t="e">
        <v>#N/A</v>
      </c>
      <c r="T3741" s="132" t="e">
        <v>#N/A</v>
      </c>
      <c r="U3741" s="132" t="e">
        <v>#N/A</v>
      </c>
      <c r="V3741" s="132" t="e">
        <v>#N/A</v>
      </c>
      <c r="W3741" s="132" t="e">
        <v>#N/A</v>
      </c>
      <c r="X3741" s="132" t="e">
        <v>#N/A</v>
      </c>
      <c r="Y3741" s="132" t="e">
        <v>#N/A</v>
      </c>
      <c r="Z3741" s="132" t="e">
        <v>#N/A</v>
      </c>
      <c r="AA3741" s="132" t="e">
        <v>#N/A</v>
      </c>
      <c r="AB3741" s="132" t="e">
        <v>#N/A</v>
      </c>
      <c r="AC3741" s="132" t="e">
        <v>#N/A</v>
      </c>
      <c r="AD3741" s="132" t="e">
        <v>#N/A</v>
      </c>
      <c r="AE3741" s="132" t="e">
        <v>#N/A</v>
      </c>
      <c r="AF3741" s="132" t="e">
        <v>#N/A</v>
      </c>
    </row>
    <row r="3742" spans="1:32">
      <c r="A3742" s="129">
        <v>41960</v>
      </c>
      <c r="B3742" s="132">
        <v>605624</v>
      </c>
      <c r="C3742" s="132">
        <v>33475</v>
      </c>
      <c r="D3742" s="132">
        <v>242614</v>
      </c>
      <c r="E3742" s="132">
        <v>67290</v>
      </c>
      <c r="F3742" s="132">
        <v>139550</v>
      </c>
      <c r="G3742" s="132">
        <v>554534</v>
      </c>
      <c r="H3742" s="132">
        <v>12880</v>
      </c>
      <c r="I3742" s="132">
        <v>13760</v>
      </c>
      <c r="J3742" s="132">
        <v>38660</v>
      </c>
      <c r="K3742" s="132">
        <v>14075</v>
      </c>
      <c r="L3742" s="132">
        <v>5450</v>
      </c>
      <c r="M3742" s="132">
        <v>51090</v>
      </c>
      <c r="N3742" s="132">
        <v>605624</v>
      </c>
      <c r="R3742" s="132">
        <v>106000</v>
      </c>
      <c r="S3742" s="132">
        <v>10500</v>
      </c>
      <c r="T3742" s="132">
        <v>178423</v>
      </c>
      <c r="U3742" s="132">
        <v>30125</v>
      </c>
      <c r="V3742" s="132">
        <v>15000</v>
      </c>
      <c r="W3742" s="132">
        <v>1200</v>
      </c>
      <c r="X3742" s="132">
        <v>20540</v>
      </c>
      <c r="Y3742" s="132">
        <v>14400</v>
      </c>
      <c r="Z3742" s="132">
        <v>9435</v>
      </c>
      <c r="AA3742" s="132" t="e">
        <v>#N/A</v>
      </c>
      <c r="AB3742" s="132" t="e">
        <v>#N/A</v>
      </c>
      <c r="AC3742" s="132">
        <v>20750</v>
      </c>
      <c r="AD3742" s="132" t="e">
        <v>#N/A</v>
      </c>
      <c r="AE3742" s="132">
        <v>3175</v>
      </c>
      <c r="AF3742" s="132">
        <v>900</v>
      </c>
    </row>
    <row r="3743" spans="1:32">
      <c r="A3743" s="129">
        <v>41961</v>
      </c>
      <c r="B3743" s="132" t="e">
        <v>#N/A</v>
      </c>
      <c r="C3743" s="132" t="e">
        <v>#N/A</v>
      </c>
      <c r="D3743" s="132" t="e">
        <v>#N/A</v>
      </c>
      <c r="E3743" s="132" t="e">
        <v>#N/A</v>
      </c>
      <c r="F3743" s="132" t="e">
        <v>#N/A</v>
      </c>
      <c r="G3743" s="132" t="e">
        <v>#N/A</v>
      </c>
      <c r="H3743" s="132" t="e">
        <v>#N/A</v>
      </c>
      <c r="I3743" s="132" t="e">
        <v>#N/A</v>
      </c>
      <c r="J3743" s="132" t="e">
        <v>#N/A</v>
      </c>
      <c r="K3743" s="132" t="e">
        <v>#N/A</v>
      </c>
      <c r="L3743" s="132" t="e">
        <v>#N/A</v>
      </c>
      <c r="M3743" s="132" t="e">
        <v>#N/A</v>
      </c>
      <c r="N3743" s="132" t="e">
        <v>#N/A</v>
      </c>
      <c r="R3743" s="132" t="e">
        <v>#N/A</v>
      </c>
      <c r="S3743" s="132" t="e">
        <v>#N/A</v>
      </c>
      <c r="T3743" s="132" t="e">
        <v>#N/A</v>
      </c>
      <c r="U3743" s="132" t="e">
        <v>#N/A</v>
      </c>
      <c r="V3743" s="132" t="e">
        <v>#N/A</v>
      </c>
      <c r="W3743" s="132" t="e">
        <v>#N/A</v>
      </c>
      <c r="X3743" s="132" t="e">
        <v>#N/A</v>
      </c>
      <c r="Y3743" s="132" t="e">
        <v>#N/A</v>
      </c>
      <c r="Z3743" s="132" t="e">
        <v>#N/A</v>
      </c>
      <c r="AA3743" s="132" t="e">
        <v>#N/A</v>
      </c>
      <c r="AB3743" s="132" t="e">
        <v>#N/A</v>
      </c>
      <c r="AC3743" s="132" t="e">
        <v>#N/A</v>
      </c>
      <c r="AD3743" s="132" t="e">
        <v>#N/A</v>
      </c>
      <c r="AE3743" s="132" t="e">
        <v>#N/A</v>
      </c>
      <c r="AF3743" s="132" t="e">
        <v>#N/A</v>
      </c>
    </row>
    <row r="3744" spans="1:32">
      <c r="A3744" s="129">
        <v>41962</v>
      </c>
      <c r="B3744" s="132" t="e">
        <v>#N/A</v>
      </c>
      <c r="C3744" s="132" t="e">
        <v>#N/A</v>
      </c>
      <c r="D3744" s="132" t="e">
        <v>#N/A</v>
      </c>
      <c r="E3744" s="132" t="e">
        <v>#N/A</v>
      </c>
      <c r="F3744" s="132" t="e">
        <v>#N/A</v>
      </c>
      <c r="G3744" s="132" t="e">
        <v>#N/A</v>
      </c>
      <c r="H3744" s="132" t="e">
        <v>#N/A</v>
      </c>
      <c r="I3744" s="132" t="e">
        <v>#N/A</v>
      </c>
      <c r="J3744" s="132" t="e">
        <v>#N/A</v>
      </c>
      <c r="K3744" s="132" t="e">
        <v>#N/A</v>
      </c>
      <c r="L3744" s="132" t="e">
        <v>#N/A</v>
      </c>
      <c r="M3744" s="132" t="e">
        <v>#N/A</v>
      </c>
      <c r="N3744" s="132" t="e">
        <v>#N/A</v>
      </c>
      <c r="R3744" s="132" t="e">
        <v>#N/A</v>
      </c>
      <c r="S3744" s="132" t="e">
        <v>#N/A</v>
      </c>
      <c r="T3744" s="132" t="e">
        <v>#N/A</v>
      </c>
      <c r="U3744" s="132" t="e">
        <v>#N/A</v>
      </c>
      <c r="V3744" s="132" t="e">
        <v>#N/A</v>
      </c>
      <c r="W3744" s="132" t="e">
        <v>#N/A</v>
      </c>
      <c r="X3744" s="132" t="e">
        <v>#N/A</v>
      </c>
      <c r="Y3744" s="132" t="e">
        <v>#N/A</v>
      </c>
      <c r="Z3744" s="132" t="e">
        <v>#N/A</v>
      </c>
      <c r="AA3744" s="132" t="e">
        <v>#N/A</v>
      </c>
      <c r="AB3744" s="132" t="e">
        <v>#N/A</v>
      </c>
      <c r="AC3744" s="132" t="e">
        <v>#N/A</v>
      </c>
      <c r="AD3744" s="132" t="e">
        <v>#N/A</v>
      </c>
      <c r="AE3744" s="132" t="e">
        <v>#N/A</v>
      </c>
      <c r="AF3744" s="132" t="e">
        <v>#N/A</v>
      </c>
    </row>
    <row r="3745" spans="1:32">
      <c r="A3745" s="129">
        <v>41963</v>
      </c>
      <c r="B3745" s="132">
        <v>843707</v>
      </c>
      <c r="C3745" s="132">
        <v>51875</v>
      </c>
      <c r="D3745" s="132">
        <v>328024</v>
      </c>
      <c r="E3745" s="132">
        <v>82205</v>
      </c>
      <c r="F3745" s="132">
        <v>194185</v>
      </c>
      <c r="G3745" s="132">
        <v>755239</v>
      </c>
      <c r="H3745" s="132">
        <v>20810</v>
      </c>
      <c r="I3745" s="132">
        <v>20780</v>
      </c>
      <c r="J3745" s="132">
        <v>54495</v>
      </c>
      <c r="K3745" s="132">
        <v>21435</v>
      </c>
      <c r="L3745" s="132">
        <v>6300</v>
      </c>
      <c r="M3745" s="132">
        <v>88468</v>
      </c>
      <c r="N3745" s="132">
        <v>843707</v>
      </c>
      <c r="R3745" s="132">
        <v>131050</v>
      </c>
      <c r="S3745" s="132">
        <v>10500</v>
      </c>
      <c r="T3745" s="132">
        <v>210230</v>
      </c>
      <c r="U3745" s="132">
        <v>44355</v>
      </c>
      <c r="V3745" s="132">
        <v>16400</v>
      </c>
      <c r="W3745" s="132">
        <v>1200</v>
      </c>
      <c r="X3745" s="132">
        <v>37470</v>
      </c>
      <c r="Y3745" s="132">
        <v>26450</v>
      </c>
      <c r="Z3745" s="132">
        <v>9965</v>
      </c>
      <c r="AA3745" s="132" t="e">
        <v>#N/A</v>
      </c>
      <c r="AB3745" s="132" t="e">
        <v>#N/A</v>
      </c>
      <c r="AC3745" s="132">
        <v>20750</v>
      </c>
      <c r="AD3745" s="132" t="e">
        <v>#N/A</v>
      </c>
      <c r="AE3745" s="132">
        <v>3175</v>
      </c>
      <c r="AF3745" s="132">
        <v>900</v>
      </c>
    </row>
    <row r="3746" spans="1:32">
      <c r="A3746" s="129">
        <v>41964</v>
      </c>
      <c r="B3746" s="132" t="e">
        <v>#N/A</v>
      </c>
      <c r="C3746" s="132" t="e">
        <v>#N/A</v>
      </c>
      <c r="D3746" s="132" t="e">
        <v>#N/A</v>
      </c>
      <c r="E3746" s="132" t="e">
        <v>#N/A</v>
      </c>
      <c r="F3746" s="132" t="e">
        <v>#N/A</v>
      </c>
      <c r="G3746" s="132" t="e">
        <v>#N/A</v>
      </c>
      <c r="H3746" s="132" t="e">
        <v>#N/A</v>
      </c>
      <c r="I3746" s="132" t="e">
        <v>#N/A</v>
      </c>
      <c r="J3746" s="132" t="e">
        <v>#N/A</v>
      </c>
      <c r="K3746" s="132" t="e">
        <v>#N/A</v>
      </c>
      <c r="L3746" s="132" t="e">
        <v>#N/A</v>
      </c>
      <c r="M3746" s="132" t="e">
        <v>#N/A</v>
      </c>
      <c r="N3746" s="132" t="e">
        <v>#N/A</v>
      </c>
      <c r="R3746" s="132" t="e">
        <v>#N/A</v>
      </c>
      <c r="S3746" s="132" t="e">
        <v>#N/A</v>
      </c>
      <c r="T3746" s="132" t="e">
        <v>#N/A</v>
      </c>
      <c r="U3746" s="132" t="e">
        <v>#N/A</v>
      </c>
      <c r="V3746" s="132" t="e">
        <v>#N/A</v>
      </c>
      <c r="W3746" s="132" t="e">
        <v>#N/A</v>
      </c>
      <c r="X3746" s="132" t="e">
        <v>#N/A</v>
      </c>
      <c r="Y3746" s="132" t="e">
        <v>#N/A</v>
      </c>
      <c r="Z3746" s="132" t="e">
        <v>#N/A</v>
      </c>
      <c r="AA3746" s="132" t="e">
        <v>#N/A</v>
      </c>
      <c r="AB3746" s="132" t="e">
        <v>#N/A</v>
      </c>
      <c r="AC3746" s="132" t="e">
        <v>#N/A</v>
      </c>
      <c r="AD3746" s="132" t="e">
        <v>#N/A</v>
      </c>
      <c r="AE3746" s="132" t="e">
        <v>#N/A</v>
      </c>
      <c r="AF3746" s="132" t="e">
        <v>#N/A</v>
      </c>
    </row>
    <row r="3747" spans="1:32">
      <c r="A3747" s="129">
        <v>41967</v>
      </c>
      <c r="B3747" s="132" t="e">
        <v>#N/A</v>
      </c>
      <c r="C3747" s="132" t="e">
        <v>#N/A</v>
      </c>
      <c r="D3747" s="132" t="e">
        <v>#N/A</v>
      </c>
      <c r="E3747" s="132" t="e">
        <v>#N/A</v>
      </c>
      <c r="F3747" s="132" t="e">
        <v>#N/A</v>
      </c>
      <c r="G3747" s="132" t="e">
        <v>#N/A</v>
      </c>
      <c r="H3747" s="132" t="e">
        <v>#N/A</v>
      </c>
      <c r="I3747" s="132" t="e">
        <v>#N/A</v>
      </c>
      <c r="J3747" s="132" t="e">
        <v>#N/A</v>
      </c>
      <c r="K3747" s="132" t="e">
        <v>#N/A</v>
      </c>
      <c r="L3747" s="132" t="e">
        <v>#N/A</v>
      </c>
      <c r="M3747" s="132" t="e">
        <v>#N/A</v>
      </c>
      <c r="N3747" s="132" t="e">
        <v>#N/A</v>
      </c>
      <c r="R3747" s="132" t="e">
        <v>#N/A</v>
      </c>
      <c r="S3747" s="132" t="e">
        <v>#N/A</v>
      </c>
      <c r="T3747" s="132" t="e">
        <v>#N/A</v>
      </c>
      <c r="U3747" s="132" t="e">
        <v>#N/A</v>
      </c>
      <c r="V3747" s="132" t="e">
        <v>#N/A</v>
      </c>
      <c r="W3747" s="132" t="e">
        <v>#N/A</v>
      </c>
      <c r="X3747" s="132" t="e">
        <v>#N/A</v>
      </c>
      <c r="Y3747" s="132" t="e">
        <v>#N/A</v>
      </c>
      <c r="Z3747" s="132" t="e">
        <v>#N/A</v>
      </c>
      <c r="AA3747" s="132" t="e">
        <v>#N/A</v>
      </c>
      <c r="AB3747" s="132" t="e">
        <v>#N/A</v>
      </c>
      <c r="AC3747" s="132" t="e">
        <v>#N/A</v>
      </c>
      <c r="AD3747" s="132" t="e">
        <v>#N/A</v>
      </c>
      <c r="AE3747" s="132" t="e">
        <v>#N/A</v>
      </c>
      <c r="AF3747" s="132" t="e">
        <v>#N/A</v>
      </c>
    </row>
    <row r="3748" spans="1:32">
      <c r="A3748" s="129">
        <v>41968</v>
      </c>
      <c r="B3748" s="132">
        <v>1098870</v>
      </c>
      <c r="C3748" s="132">
        <v>63393</v>
      </c>
      <c r="D3748" s="132">
        <v>393494</v>
      </c>
      <c r="E3748" s="132">
        <v>98855</v>
      </c>
      <c r="F3748" s="132">
        <v>312435</v>
      </c>
      <c r="G3748" s="132">
        <v>981377</v>
      </c>
      <c r="H3748" s="132">
        <v>26185</v>
      </c>
      <c r="I3748" s="132">
        <v>25930</v>
      </c>
      <c r="J3748" s="132">
        <v>63445</v>
      </c>
      <c r="K3748" s="132">
        <v>26435</v>
      </c>
      <c r="L3748" s="132">
        <v>6300</v>
      </c>
      <c r="M3748" s="132">
        <v>117493</v>
      </c>
      <c r="N3748" s="132">
        <v>1098870</v>
      </c>
      <c r="R3748" s="132">
        <v>205900</v>
      </c>
      <c r="S3748" s="132">
        <v>10500</v>
      </c>
      <c r="T3748" s="132">
        <v>274053</v>
      </c>
      <c r="U3748" s="132">
        <v>59780</v>
      </c>
      <c r="V3748" s="132">
        <v>16400</v>
      </c>
      <c r="W3748" s="132">
        <v>1200</v>
      </c>
      <c r="X3748" s="132">
        <v>48570</v>
      </c>
      <c r="Y3748" s="132">
        <v>27850</v>
      </c>
      <c r="Z3748" s="132">
        <v>11903</v>
      </c>
      <c r="AA3748" s="132" t="e">
        <v>#N/A</v>
      </c>
      <c r="AB3748" s="132" t="e">
        <v>#N/A</v>
      </c>
      <c r="AC3748" s="132">
        <v>20750</v>
      </c>
      <c r="AD3748" s="132" t="e">
        <v>#N/A</v>
      </c>
      <c r="AE3748" s="132">
        <v>3175</v>
      </c>
      <c r="AF3748" s="132">
        <v>900</v>
      </c>
    </row>
    <row r="3749" spans="1:32">
      <c r="A3749" s="129">
        <v>41969</v>
      </c>
      <c r="B3749" s="132" t="e">
        <v>#N/A</v>
      </c>
      <c r="C3749" s="132" t="e">
        <v>#N/A</v>
      </c>
      <c r="D3749" s="132" t="e">
        <v>#N/A</v>
      </c>
      <c r="E3749" s="132" t="e">
        <v>#N/A</v>
      </c>
      <c r="F3749" s="132" t="e">
        <v>#N/A</v>
      </c>
      <c r="G3749" s="132" t="e">
        <v>#N/A</v>
      </c>
      <c r="H3749" s="132" t="e">
        <v>#N/A</v>
      </c>
      <c r="I3749" s="132" t="e">
        <v>#N/A</v>
      </c>
      <c r="J3749" s="132" t="e">
        <v>#N/A</v>
      </c>
      <c r="K3749" s="132" t="e">
        <v>#N/A</v>
      </c>
      <c r="L3749" s="132" t="e">
        <v>#N/A</v>
      </c>
      <c r="M3749" s="132" t="e">
        <v>#N/A</v>
      </c>
      <c r="N3749" s="132" t="e">
        <v>#N/A</v>
      </c>
      <c r="R3749" s="132" t="e">
        <v>#N/A</v>
      </c>
      <c r="S3749" s="132" t="e">
        <v>#N/A</v>
      </c>
      <c r="T3749" s="132" t="e">
        <v>#N/A</v>
      </c>
      <c r="U3749" s="132" t="e">
        <v>#N/A</v>
      </c>
      <c r="V3749" s="132" t="e">
        <v>#N/A</v>
      </c>
      <c r="W3749" s="132" t="e">
        <v>#N/A</v>
      </c>
      <c r="X3749" s="132" t="e">
        <v>#N/A</v>
      </c>
      <c r="Y3749" s="132" t="e">
        <v>#N/A</v>
      </c>
      <c r="Z3749" s="132" t="e">
        <v>#N/A</v>
      </c>
      <c r="AA3749" s="132" t="e">
        <v>#N/A</v>
      </c>
      <c r="AB3749" s="132" t="e">
        <v>#N/A</v>
      </c>
      <c r="AC3749" s="132" t="e">
        <v>#N/A</v>
      </c>
      <c r="AD3749" s="132" t="e">
        <v>#N/A</v>
      </c>
      <c r="AE3749" s="132" t="e">
        <v>#N/A</v>
      </c>
      <c r="AF3749" s="132" t="e">
        <v>#N/A</v>
      </c>
    </row>
    <row r="3750" spans="1:32">
      <c r="A3750" s="129">
        <v>41971</v>
      </c>
      <c r="B3750" s="132" t="e">
        <v>#N/A</v>
      </c>
      <c r="C3750" s="132" t="e">
        <v>#N/A</v>
      </c>
      <c r="D3750" s="132" t="e">
        <v>#N/A</v>
      </c>
      <c r="E3750" s="132" t="e">
        <v>#N/A</v>
      </c>
      <c r="F3750" s="132" t="e">
        <v>#N/A</v>
      </c>
      <c r="G3750" s="132" t="e">
        <v>#N/A</v>
      </c>
      <c r="H3750" s="132" t="e">
        <v>#N/A</v>
      </c>
      <c r="I3750" s="132" t="e">
        <v>#N/A</v>
      </c>
      <c r="J3750" s="132" t="e">
        <v>#N/A</v>
      </c>
      <c r="K3750" s="132" t="e">
        <v>#N/A</v>
      </c>
      <c r="L3750" s="132" t="e">
        <v>#N/A</v>
      </c>
      <c r="M3750" s="132" t="e">
        <v>#N/A</v>
      </c>
      <c r="N3750" s="132" t="e">
        <v>#N/A</v>
      </c>
      <c r="R3750" s="132" t="e">
        <v>#N/A</v>
      </c>
      <c r="S3750" s="132" t="e">
        <v>#N/A</v>
      </c>
      <c r="T3750" s="132" t="e">
        <v>#N/A</v>
      </c>
      <c r="U3750" s="132" t="e">
        <v>#N/A</v>
      </c>
      <c r="V3750" s="132" t="e">
        <v>#N/A</v>
      </c>
      <c r="W3750" s="132" t="e">
        <v>#N/A</v>
      </c>
      <c r="X3750" s="132" t="e">
        <v>#N/A</v>
      </c>
      <c r="Y3750" s="132" t="e">
        <v>#N/A</v>
      </c>
      <c r="Z3750" s="132" t="e">
        <v>#N/A</v>
      </c>
      <c r="AA3750" s="132" t="e">
        <v>#N/A</v>
      </c>
      <c r="AB3750" s="132" t="e">
        <v>#N/A</v>
      </c>
      <c r="AC3750" s="132" t="e">
        <v>#N/A</v>
      </c>
      <c r="AD3750" s="132" t="e">
        <v>#N/A</v>
      </c>
      <c r="AE3750" s="132" t="e">
        <v>#N/A</v>
      </c>
      <c r="AF3750" s="132" t="e">
        <v>#N/A</v>
      </c>
    </row>
    <row r="3751" spans="1:32">
      <c r="A3751" s="129">
        <v>41974</v>
      </c>
      <c r="B3751" s="132">
        <v>1310509</v>
      </c>
      <c r="C3751" s="132">
        <v>79593</v>
      </c>
      <c r="D3751" s="132">
        <v>456211</v>
      </c>
      <c r="E3751" s="132">
        <v>114105</v>
      </c>
      <c r="F3751" s="132">
        <v>402557</v>
      </c>
      <c r="G3751" s="132">
        <v>1181441</v>
      </c>
      <c r="H3751" s="132">
        <v>30860</v>
      </c>
      <c r="I3751" s="132">
        <v>29330</v>
      </c>
      <c r="J3751" s="132">
        <v>71420</v>
      </c>
      <c r="K3751" s="132">
        <v>27235</v>
      </c>
      <c r="L3751" s="132">
        <v>6300</v>
      </c>
      <c r="M3751" s="132">
        <v>129068</v>
      </c>
      <c r="N3751" s="132">
        <v>1310509</v>
      </c>
      <c r="R3751" s="132">
        <v>270900</v>
      </c>
      <c r="S3751" s="132">
        <v>24500</v>
      </c>
      <c r="T3751" s="132">
        <v>296178</v>
      </c>
      <c r="U3751" s="132">
        <v>72980</v>
      </c>
      <c r="V3751" s="132">
        <v>16400</v>
      </c>
      <c r="W3751" s="132">
        <v>1200</v>
      </c>
      <c r="X3751" s="132">
        <v>55350</v>
      </c>
      <c r="Y3751" s="132">
        <v>37350</v>
      </c>
      <c r="Z3751" s="132">
        <v>22120</v>
      </c>
      <c r="AA3751" s="132" t="e">
        <v>#N/A</v>
      </c>
      <c r="AB3751" s="132" t="e">
        <v>#N/A</v>
      </c>
      <c r="AC3751" s="132">
        <v>20750</v>
      </c>
      <c r="AD3751" s="132" t="e">
        <v>#N/A</v>
      </c>
      <c r="AE3751" s="132">
        <v>3175</v>
      </c>
      <c r="AF3751" s="132">
        <v>2650</v>
      </c>
    </row>
    <row r="3752" spans="1:32">
      <c r="A3752" s="129">
        <v>41975</v>
      </c>
      <c r="B3752" s="132" t="e">
        <v>#N/A</v>
      </c>
      <c r="C3752" s="132" t="e">
        <v>#N/A</v>
      </c>
      <c r="D3752" s="132" t="e">
        <v>#N/A</v>
      </c>
      <c r="E3752" s="132" t="e">
        <v>#N/A</v>
      </c>
      <c r="F3752" s="132" t="e">
        <v>#N/A</v>
      </c>
      <c r="G3752" s="132" t="e">
        <v>#N/A</v>
      </c>
      <c r="H3752" s="132" t="e">
        <v>#N/A</v>
      </c>
      <c r="I3752" s="132" t="e">
        <v>#N/A</v>
      </c>
      <c r="J3752" s="132" t="e">
        <v>#N/A</v>
      </c>
      <c r="K3752" s="132" t="e">
        <v>#N/A</v>
      </c>
      <c r="L3752" s="132" t="e">
        <v>#N/A</v>
      </c>
      <c r="M3752" s="132" t="e">
        <v>#N/A</v>
      </c>
      <c r="N3752" s="132" t="e">
        <v>#N/A</v>
      </c>
      <c r="R3752" s="132" t="e">
        <v>#N/A</v>
      </c>
      <c r="S3752" s="132" t="e">
        <v>#N/A</v>
      </c>
      <c r="T3752" s="132" t="e">
        <v>#N/A</v>
      </c>
      <c r="U3752" s="132" t="e">
        <v>#N/A</v>
      </c>
      <c r="V3752" s="132" t="e">
        <v>#N/A</v>
      </c>
      <c r="W3752" s="132" t="e">
        <v>#N/A</v>
      </c>
      <c r="X3752" s="132" t="e">
        <v>#N/A</v>
      </c>
      <c r="Y3752" s="132" t="e">
        <v>#N/A</v>
      </c>
      <c r="Z3752" s="132" t="e">
        <v>#N/A</v>
      </c>
      <c r="AA3752" s="132" t="e">
        <v>#N/A</v>
      </c>
      <c r="AB3752" s="132" t="e">
        <v>#N/A</v>
      </c>
      <c r="AC3752" s="132" t="e">
        <v>#N/A</v>
      </c>
      <c r="AD3752" s="132" t="e">
        <v>#N/A</v>
      </c>
      <c r="AE3752" s="132" t="e">
        <v>#N/A</v>
      </c>
      <c r="AF3752" s="132" t="e">
        <v>#N/A</v>
      </c>
    </row>
    <row r="3753" spans="1:32">
      <c r="A3753" s="129">
        <v>41976</v>
      </c>
      <c r="B3753" s="132" t="e">
        <v>#N/A</v>
      </c>
      <c r="C3753" s="132" t="e">
        <v>#N/A</v>
      </c>
      <c r="D3753" s="132" t="e">
        <v>#N/A</v>
      </c>
      <c r="E3753" s="132" t="e">
        <v>#N/A</v>
      </c>
      <c r="F3753" s="132" t="e">
        <v>#N/A</v>
      </c>
      <c r="G3753" s="132" t="e">
        <v>#N/A</v>
      </c>
      <c r="H3753" s="132" t="e">
        <v>#N/A</v>
      </c>
      <c r="I3753" s="132" t="e">
        <v>#N/A</v>
      </c>
      <c r="J3753" s="132" t="e">
        <v>#N/A</v>
      </c>
      <c r="K3753" s="132" t="e">
        <v>#N/A</v>
      </c>
      <c r="L3753" s="132" t="e">
        <v>#N/A</v>
      </c>
      <c r="M3753" s="132" t="e">
        <v>#N/A</v>
      </c>
      <c r="N3753" s="132" t="e">
        <v>#N/A</v>
      </c>
      <c r="R3753" s="132" t="e">
        <v>#N/A</v>
      </c>
      <c r="S3753" s="132" t="e">
        <v>#N/A</v>
      </c>
      <c r="T3753" s="132" t="e">
        <v>#N/A</v>
      </c>
      <c r="U3753" s="132" t="e">
        <v>#N/A</v>
      </c>
      <c r="V3753" s="132" t="e">
        <v>#N/A</v>
      </c>
      <c r="W3753" s="132" t="e">
        <v>#N/A</v>
      </c>
      <c r="X3753" s="132" t="e">
        <v>#N/A</v>
      </c>
      <c r="Y3753" s="132" t="e">
        <v>#N/A</v>
      </c>
      <c r="Z3753" s="132" t="e">
        <v>#N/A</v>
      </c>
      <c r="AA3753" s="132" t="e">
        <v>#N/A</v>
      </c>
      <c r="AB3753" s="132" t="e">
        <v>#N/A</v>
      </c>
      <c r="AC3753" s="132" t="e">
        <v>#N/A</v>
      </c>
      <c r="AD3753" s="132" t="e">
        <v>#N/A</v>
      </c>
      <c r="AE3753" s="132" t="e">
        <v>#N/A</v>
      </c>
      <c r="AF3753" s="132" t="e">
        <v>#N/A</v>
      </c>
    </row>
    <row r="3754" spans="1:32">
      <c r="A3754" s="129">
        <v>41977</v>
      </c>
      <c r="B3754" s="132" t="e">
        <v>#N/A</v>
      </c>
      <c r="C3754" s="132" t="e">
        <v>#N/A</v>
      </c>
      <c r="D3754" s="132" t="e">
        <v>#N/A</v>
      </c>
      <c r="E3754" s="132" t="e">
        <v>#N/A</v>
      </c>
      <c r="F3754" s="132" t="e">
        <v>#N/A</v>
      </c>
      <c r="G3754" s="132" t="e">
        <v>#N/A</v>
      </c>
      <c r="H3754" s="132" t="e">
        <v>#N/A</v>
      </c>
      <c r="I3754" s="132" t="e">
        <v>#N/A</v>
      </c>
      <c r="J3754" s="132" t="e">
        <v>#N/A</v>
      </c>
      <c r="K3754" s="132" t="e">
        <v>#N/A</v>
      </c>
      <c r="L3754" s="132" t="e">
        <v>#N/A</v>
      </c>
      <c r="M3754" s="132" t="e">
        <v>#N/A</v>
      </c>
      <c r="N3754" s="132" t="e">
        <v>#N/A</v>
      </c>
      <c r="R3754" s="132" t="e">
        <v>#N/A</v>
      </c>
      <c r="S3754" s="132" t="e">
        <v>#N/A</v>
      </c>
      <c r="T3754" s="132" t="e">
        <v>#N/A</v>
      </c>
      <c r="U3754" s="132" t="e">
        <v>#N/A</v>
      </c>
      <c r="V3754" s="132" t="e">
        <v>#N/A</v>
      </c>
      <c r="W3754" s="132" t="e">
        <v>#N/A</v>
      </c>
      <c r="X3754" s="132" t="e">
        <v>#N/A</v>
      </c>
      <c r="Y3754" s="132" t="e">
        <v>#N/A</v>
      </c>
      <c r="Z3754" s="132" t="e">
        <v>#N/A</v>
      </c>
      <c r="AA3754" s="132" t="e">
        <v>#N/A</v>
      </c>
      <c r="AB3754" s="132" t="e">
        <v>#N/A</v>
      </c>
      <c r="AC3754" s="132" t="e">
        <v>#N/A</v>
      </c>
      <c r="AD3754" s="132" t="e">
        <v>#N/A</v>
      </c>
      <c r="AE3754" s="132" t="e">
        <v>#N/A</v>
      </c>
      <c r="AF3754" s="132" t="e">
        <v>#N/A</v>
      </c>
    </row>
    <row r="3755" spans="1:32">
      <c r="A3755" s="129">
        <v>41978</v>
      </c>
      <c r="B3755" s="132" t="e">
        <v>#N/A</v>
      </c>
      <c r="C3755" s="132" t="e">
        <v>#N/A</v>
      </c>
      <c r="D3755" s="132" t="e">
        <v>#N/A</v>
      </c>
      <c r="E3755" s="132" t="e">
        <v>#N/A</v>
      </c>
      <c r="F3755" s="132" t="e">
        <v>#N/A</v>
      </c>
      <c r="G3755" s="132" t="e">
        <v>#N/A</v>
      </c>
      <c r="H3755" s="132" t="e">
        <v>#N/A</v>
      </c>
      <c r="I3755" s="132" t="e">
        <v>#N/A</v>
      </c>
      <c r="J3755" s="132" t="e">
        <v>#N/A</v>
      </c>
      <c r="K3755" s="132" t="e">
        <v>#N/A</v>
      </c>
      <c r="L3755" s="132" t="e">
        <v>#N/A</v>
      </c>
      <c r="M3755" s="132" t="e">
        <v>#N/A</v>
      </c>
      <c r="N3755" s="132" t="e">
        <v>#N/A</v>
      </c>
      <c r="R3755" s="132" t="e">
        <v>#N/A</v>
      </c>
      <c r="S3755" s="132" t="e">
        <v>#N/A</v>
      </c>
      <c r="T3755" s="132" t="e">
        <v>#N/A</v>
      </c>
      <c r="U3755" s="132" t="e">
        <v>#N/A</v>
      </c>
      <c r="V3755" s="132" t="e">
        <v>#N/A</v>
      </c>
      <c r="W3755" s="132" t="e">
        <v>#N/A</v>
      </c>
      <c r="X3755" s="132" t="e">
        <v>#N/A</v>
      </c>
      <c r="Y3755" s="132" t="e">
        <v>#N/A</v>
      </c>
      <c r="Z3755" s="132" t="e">
        <v>#N/A</v>
      </c>
      <c r="AA3755" s="132" t="e">
        <v>#N/A</v>
      </c>
      <c r="AB3755" s="132" t="e">
        <v>#N/A</v>
      </c>
      <c r="AC3755" s="132" t="e">
        <v>#N/A</v>
      </c>
      <c r="AD3755" s="132" t="e">
        <v>#N/A</v>
      </c>
      <c r="AE3755" s="132" t="e">
        <v>#N/A</v>
      </c>
      <c r="AF3755" s="132" t="e">
        <v>#N/A</v>
      </c>
    </row>
    <row r="3756" spans="1:32">
      <c r="A3756" s="129">
        <v>41981</v>
      </c>
      <c r="B3756" s="132" t="e">
        <v>#N/A</v>
      </c>
      <c r="C3756" s="132" t="e">
        <v>#N/A</v>
      </c>
      <c r="D3756" s="132" t="e">
        <v>#N/A</v>
      </c>
      <c r="E3756" s="132" t="e">
        <v>#N/A</v>
      </c>
      <c r="F3756" s="132" t="e">
        <v>#N/A</v>
      </c>
      <c r="G3756" s="132" t="e">
        <v>#N/A</v>
      </c>
      <c r="H3756" s="132" t="e">
        <v>#N/A</v>
      </c>
      <c r="I3756" s="132" t="e">
        <v>#N/A</v>
      </c>
      <c r="J3756" s="132" t="e">
        <v>#N/A</v>
      </c>
      <c r="K3756" s="132" t="e">
        <v>#N/A</v>
      </c>
      <c r="L3756" s="132" t="e">
        <v>#N/A</v>
      </c>
      <c r="M3756" s="132" t="e">
        <v>#N/A</v>
      </c>
      <c r="N3756" s="132" t="e">
        <v>#N/A</v>
      </c>
      <c r="R3756" s="132" t="e">
        <v>#N/A</v>
      </c>
      <c r="S3756" s="132" t="e">
        <v>#N/A</v>
      </c>
      <c r="T3756" s="132" t="e">
        <v>#N/A</v>
      </c>
      <c r="U3756" s="132" t="e">
        <v>#N/A</v>
      </c>
      <c r="V3756" s="132" t="e">
        <v>#N/A</v>
      </c>
      <c r="W3756" s="132" t="e">
        <v>#N/A</v>
      </c>
      <c r="X3756" s="132" t="e">
        <v>#N/A</v>
      </c>
      <c r="Y3756" s="132" t="e">
        <v>#N/A</v>
      </c>
      <c r="Z3756" s="132" t="e">
        <v>#N/A</v>
      </c>
      <c r="AA3756" s="132" t="e">
        <v>#N/A</v>
      </c>
      <c r="AB3756" s="132" t="e">
        <v>#N/A</v>
      </c>
      <c r="AC3756" s="132" t="e">
        <v>#N/A</v>
      </c>
      <c r="AD3756" s="132" t="e">
        <v>#N/A</v>
      </c>
      <c r="AE3756" s="132" t="e">
        <v>#N/A</v>
      </c>
      <c r="AF3756" s="132" t="e">
        <v>#N/A</v>
      </c>
    </row>
    <row r="3757" spans="1:32">
      <c r="A3757" s="129">
        <v>41982</v>
      </c>
      <c r="B3757" s="132" t="e">
        <v>#N/A</v>
      </c>
      <c r="C3757" s="132" t="e">
        <v>#N/A</v>
      </c>
      <c r="D3757" s="132" t="e">
        <v>#N/A</v>
      </c>
      <c r="E3757" s="132" t="e">
        <v>#N/A</v>
      </c>
      <c r="F3757" s="132" t="e">
        <v>#N/A</v>
      </c>
      <c r="G3757" s="132" t="e">
        <v>#N/A</v>
      </c>
      <c r="H3757" s="132" t="e">
        <v>#N/A</v>
      </c>
      <c r="I3757" s="132" t="e">
        <v>#N/A</v>
      </c>
      <c r="J3757" s="132" t="e">
        <v>#N/A</v>
      </c>
      <c r="K3757" s="132" t="e">
        <v>#N/A</v>
      </c>
      <c r="L3757" s="132" t="e">
        <v>#N/A</v>
      </c>
      <c r="M3757" s="132" t="e">
        <v>#N/A</v>
      </c>
      <c r="N3757" s="132" t="e">
        <v>#N/A</v>
      </c>
      <c r="R3757" s="132" t="e">
        <v>#N/A</v>
      </c>
      <c r="S3757" s="132" t="e">
        <v>#N/A</v>
      </c>
      <c r="T3757" s="132" t="e">
        <v>#N/A</v>
      </c>
      <c r="U3757" s="132" t="e">
        <v>#N/A</v>
      </c>
      <c r="V3757" s="132" t="e">
        <v>#N/A</v>
      </c>
      <c r="W3757" s="132" t="e">
        <v>#N/A</v>
      </c>
      <c r="X3757" s="132" t="e">
        <v>#N/A</v>
      </c>
      <c r="Y3757" s="132" t="e">
        <v>#N/A</v>
      </c>
      <c r="Z3757" s="132" t="e">
        <v>#N/A</v>
      </c>
      <c r="AA3757" s="132" t="e">
        <v>#N/A</v>
      </c>
      <c r="AB3757" s="132" t="e">
        <v>#N/A</v>
      </c>
      <c r="AC3757" s="132" t="e">
        <v>#N/A</v>
      </c>
      <c r="AD3757" s="132" t="e">
        <v>#N/A</v>
      </c>
      <c r="AE3757" s="132" t="e">
        <v>#N/A</v>
      </c>
      <c r="AF3757" s="132" t="e">
        <v>#N/A</v>
      </c>
    </row>
    <row r="3758" spans="1:32">
      <c r="A3758" s="129">
        <v>41983</v>
      </c>
      <c r="B3758" s="132">
        <v>395929</v>
      </c>
      <c r="C3758" s="132">
        <v>51410</v>
      </c>
      <c r="D3758" s="132">
        <v>139762</v>
      </c>
      <c r="E3758" s="132">
        <v>27446</v>
      </c>
      <c r="F3758" s="132">
        <v>103998</v>
      </c>
      <c r="G3758" s="132">
        <v>347876</v>
      </c>
      <c r="H3758" s="132">
        <v>26680</v>
      </c>
      <c r="I3758" s="132">
        <v>10043</v>
      </c>
      <c r="J3758" s="132">
        <v>12800</v>
      </c>
      <c r="K3758" s="132">
        <v>9985</v>
      </c>
      <c r="L3758" s="132">
        <v>300</v>
      </c>
      <c r="M3758" s="132">
        <v>48053</v>
      </c>
      <c r="N3758" s="132">
        <v>395929</v>
      </c>
      <c r="R3758" s="132">
        <v>64000</v>
      </c>
      <c r="S3758" s="132" t="e">
        <v>#N/A</v>
      </c>
      <c r="T3758" s="132">
        <v>75500</v>
      </c>
      <c r="U3758" s="132">
        <v>30800</v>
      </c>
      <c r="V3758" s="132">
        <v>8800</v>
      </c>
      <c r="W3758" s="132" t="e">
        <v>#N/A</v>
      </c>
      <c r="X3758" s="132">
        <v>22351</v>
      </c>
      <c r="Y3758" s="132" t="e">
        <v>#N/A</v>
      </c>
      <c r="Z3758" s="132" t="e">
        <v>#N/A</v>
      </c>
      <c r="AA3758" s="132" t="e">
        <v>#N/A</v>
      </c>
      <c r="AB3758" s="132" t="e">
        <v>#N/A</v>
      </c>
      <c r="AC3758" s="132" t="e">
        <v>#N/A</v>
      </c>
      <c r="AD3758" s="132" t="e">
        <v>#N/A</v>
      </c>
      <c r="AE3758" s="132" t="e">
        <v>#N/A</v>
      </c>
      <c r="AF3758" s="132" t="e">
        <v>#N/A</v>
      </c>
    </row>
    <row r="3759" spans="1:32">
      <c r="A3759" s="129">
        <v>41984</v>
      </c>
      <c r="B3759" s="132" t="e">
        <v>#N/A</v>
      </c>
      <c r="C3759" s="132" t="e">
        <v>#N/A</v>
      </c>
      <c r="D3759" s="132" t="e">
        <v>#N/A</v>
      </c>
      <c r="E3759" s="132" t="e">
        <v>#N/A</v>
      </c>
      <c r="F3759" s="132" t="e">
        <v>#N/A</v>
      </c>
      <c r="G3759" s="132" t="e">
        <v>#N/A</v>
      </c>
      <c r="H3759" s="132" t="e">
        <v>#N/A</v>
      </c>
      <c r="I3759" s="132" t="e">
        <v>#N/A</v>
      </c>
      <c r="J3759" s="132" t="e">
        <v>#N/A</v>
      </c>
      <c r="K3759" s="132" t="e">
        <v>#N/A</v>
      </c>
      <c r="L3759" s="132" t="e">
        <v>#N/A</v>
      </c>
      <c r="M3759" s="132" t="e">
        <v>#N/A</v>
      </c>
      <c r="N3759" s="132" t="e">
        <v>#N/A</v>
      </c>
      <c r="R3759" s="132" t="e">
        <v>#N/A</v>
      </c>
      <c r="S3759" s="132" t="e">
        <v>#N/A</v>
      </c>
      <c r="T3759" s="132" t="e">
        <v>#N/A</v>
      </c>
      <c r="U3759" s="132" t="e">
        <v>#N/A</v>
      </c>
      <c r="V3759" s="132" t="e">
        <v>#N/A</v>
      </c>
      <c r="W3759" s="132" t="e">
        <v>#N/A</v>
      </c>
      <c r="X3759" s="132" t="e">
        <v>#N/A</v>
      </c>
      <c r="Y3759" s="132" t="e">
        <v>#N/A</v>
      </c>
      <c r="Z3759" s="132" t="e">
        <v>#N/A</v>
      </c>
      <c r="AA3759" s="132" t="e">
        <v>#N/A</v>
      </c>
      <c r="AB3759" s="132" t="e">
        <v>#N/A</v>
      </c>
      <c r="AC3759" s="132" t="e">
        <v>#N/A</v>
      </c>
      <c r="AD3759" s="132" t="e">
        <v>#N/A</v>
      </c>
      <c r="AE3759" s="132" t="e">
        <v>#N/A</v>
      </c>
      <c r="AF3759" s="132" t="e">
        <v>#N/A</v>
      </c>
    </row>
    <row r="3760" spans="1:32">
      <c r="A3760" s="129">
        <v>41985</v>
      </c>
      <c r="B3760" s="132" t="e">
        <v>#N/A</v>
      </c>
      <c r="C3760" s="132" t="e">
        <v>#N/A</v>
      </c>
      <c r="D3760" s="132" t="e">
        <v>#N/A</v>
      </c>
      <c r="E3760" s="132" t="e">
        <v>#N/A</v>
      </c>
      <c r="F3760" s="132" t="e">
        <v>#N/A</v>
      </c>
      <c r="G3760" s="132" t="e">
        <v>#N/A</v>
      </c>
      <c r="H3760" s="132" t="e">
        <v>#N/A</v>
      </c>
      <c r="I3760" s="132" t="e">
        <v>#N/A</v>
      </c>
      <c r="J3760" s="132" t="e">
        <v>#N/A</v>
      </c>
      <c r="K3760" s="132" t="e">
        <v>#N/A</v>
      </c>
      <c r="L3760" s="132" t="e">
        <v>#N/A</v>
      </c>
      <c r="M3760" s="132" t="e">
        <v>#N/A</v>
      </c>
      <c r="N3760" s="132" t="e">
        <v>#N/A</v>
      </c>
      <c r="R3760" s="132" t="e">
        <v>#N/A</v>
      </c>
      <c r="S3760" s="132" t="e">
        <v>#N/A</v>
      </c>
      <c r="T3760" s="132" t="e">
        <v>#N/A</v>
      </c>
      <c r="U3760" s="132" t="e">
        <v>#N/A</v>
      </c>
      <c r="V3760" s="132" t="e">
        <v>#N/A</v>
      </c>
      <c r="W3760" s="132" t="e">
        <v>#N/A</v>
      </c>
      <c r="X3760" s="132" t="e">
        <v>#N/A</v>
      </c>
      <c r="Y3760" s="132" t="e">
        <v>#N/A</v>
      </c>
      <c r="Z3760" s="132" t="e">
        <v>#N/A</v>
      </c>
      <c r="AA3760" s="132" t="e">
        <v>#N/A</v>
      </c>
      <c r="AB3760" s="132" t="e">
        <v>#N/A</v>
      </c>
      <c r="AC3760" s="132" t="e">
        <v>#N/A</v>
      </c>
      <c r="AD3760" s="132" t="e">
        <v>#N/A</v>
      </c>
      <c r="AE3760" s="132" t="e">
        <v>#N/A</v>
      </c>
      <c r="AF3760" s="132" t="e">
        <v>#N/A</v>
      </c>
    </row>
    <row r="3761" spans="1:32">
      <c r="A3761" s="129">
        <v>41988</v>
      </c>
      <c r="B3761" s="132">
        <v>618134</v>
      </c>
      <c r="C3761" s="132">
        <v>57960</v>
      </c>
      <c r="D3761" s="132">
        <v>196102</v>
      </c>
      <c r="E3761" s="132">
        <v>33386</v>
      </c>
      <c r="F3761" s="132">
        <v>211140</v>
      </c>
      <c r="G3761" s="132">
        <v>552081</v>
      </c>
      <c r="H3761" s="132">
        <v>31180</v>
      </c>
      <c r="I3761" s="132">
        <v>18643</v>
      </c>
      <c r="J3761" s="132">
        <v>34953</v>
      </c>
      <c r="K3761" s="132">
        <v>10715</v>
      </c>
      <c r="L3761" s="132">
        <v>300</v>
      </c>
      <c r="M3761" s="132">
        <v>66053</v>
      </c>
      <c r="N3761" s="132">
        <v>618134</v>
      </c>
      <c r="R3761" s="132">
        <v>140972</v>
      </c>
      <c r="S3761" s="132">
        <v>2000</v>
      </c>
      <c r="T3761" s="132">
        <v>119290</v>
      </c>
      <c r="U3761" s="132">
        <v>35300</v>
      </c>
      <c r="V3761" s="132">
        <v>11800</v>
      </c>
      <c r="W3761" s="132">
        <v>1200</v>
      </c>
      <c r="X3761" s="132">
        <v>40551</v>
      </c>
      <c r="Y3761" s="132" t="e">
        <v>#N/A</v>
      </c>
      <c r="Z3761" s="132" t="e">
        <v>#N/A</v>
      </c>
      <c r="AA3761" s="132" t="e">
        <v>#N/A</v>
      </c>
      <c r="AB3761" s="132" t="e">
        <v>#N/A</v>
      </c>
      <c r="AC3761" s="132">
        <v>4300</v>
      </c>
      <c r="AD3761" s="132">
        <v>2500</v>
      </c>
      <c r="AE3761" s="132" t="e">
        <v>#N/A</v>
      </c>
      <c r="AF3761" s="132" t="e">
        <v>#N/A</v>
      </c>
    </row>
    <row r="3762" spans="1:32">
      <c r="A3762" s="129">
        <v>41989</v>
      </c>
      <c r="B3762" s="132" t="e">
        <v>#N/A</v>
      </c>
      <c r="C3762" s="132" t="e">
        <v>#N/A</v>
      </c>
      <c r="D3762" s="132" t="e">
        <v>#N/A</v>
      </c>
      <c r="E3762" s="132" t="e">
        <v>#N/A</v>
      </c>
      <c r="F3762" s="132" t="e">
        <v>#N/A</v>
      </c>
      <c r="G3762" s="132" t="e">
        <v>#N/A</v>
      </c>
      <c r="H3762" s="132" t="e">
        <v>#N/A</v>
      </c>
      <c r="I3762" s="132" t="e">
        <v>#N/A</v>
      </c>
      <c r="J3762" s="132" t="e">
        <v>#N/A</v>
      </c>
      <c r="K3762" s="132" t="e">
        <v>#N/A</v>
      </c>
      <c r="L3762" s="132" t="e">
        <v>#N/A</v>
      </c>
      <c r="M3762" s="132" t="e">
        <v>#N/A</v>
      </c>
      <c r="N3762" s="132" t="e">
        <v>#N/A</v>
      </c>
      <c r="R3762" s="132" t="e">
        <v>#N/A</v>
      </c>
      <c r="S3762" s="132" t="e">
        <v>#N/A</v>
      </c>
      <c r="T3762" s="132" t="e">
        <v>#N/A</v>
      </c>
      <c r="U3762" s="132" t="e">
        <v>#N/A</v>
      </c>
      <c r="V3762" s="132" t="e">
        <v>#N/A</v>
      </c>
      <c r="W3762" s="132" t="e">
        <v>#N/A</v>
      </c>
      <c r="X3762" s="132" t="e">
        <v>#N/A</v>
      </c>
      <c r="Y3762" s="132" t="e">
        <v>#N/A</v>
      </c>
      <c r="Z3762" s="132" t="e">
        <v>#N/A</v>
      </c>
      <c r="AA3762" s="132" t="e">
        <v>#N/A</v>
      </c>
      <c r="AB3762" s="132" t="e">
        <v>#N/A</v>
      </c>
      <c r="AC3762" s="132" t="e">
        <v>#N/A</v>
      </c>
      <c r="AD3762" s="132" t="e">
        <v>#N/A</v>
      </c>
      <c r="AE3762" s="132" t="e">
        <v>#N/A</v>
      </c>
      <c r="AF3762" s="132" t="e">
        <v>#N/A</v>
      </c>
    </row>
    <row r="3763" spans="1:32">
      <c r="A3763" s="129">
        <v>41990</v>
      </c>
      <c r="B3763" s="132" t="e">
        <v>#N/A</v>
      </c>
      <c r="C3763" s="132" t="e">
        <v>#N/A</v>
      </c>
      <c r="D3763" s="132" t="e">
        <v>#N/A</v>
      </c>
      <c r="E3763" s="132" t="e">
        <v>#N/A</v>
      </c>
      <c r="F3763" s="132" t="e">
        <v>#N/A</v>
      </c>
      <c r="G3763" s="132" t="e">
        <v>#N/A</v>
      </c>
      <c r="H3763" s="132" t="e">
        <v>#N/A</v>
      </c>
      <c r="I3763" s="132" t="e">
        <v>#N/A</v>
      </c>
      <c r="J3763" s="132" t="e">
        <v>#N/A</v>
      </c>
      <c r="K3763" s="132" t="e">
        <v>#N/A</v>
      </c>
      <c r="L3763" s="132" t="e">
        <v>#N/A</v>
      </c>
      <c r="M3763" s="132" t="e">
        <v>#N/A</v>
      </c>
      <c r="N3763" s="132" t="e">
        <v>#N/A</v>
      </c>
      <c r="R3763" s="132" t="e">
        <v>#N/A</v>
      </c>
      <c r="S3763" s="132" t="e">
        <v>#N/A</v>
      </c>
      <c r="T3763" s="132" t="e">
        <v>#N/A</v>
      </c>
      <c r="U3763" s="132" t="e">
        <v>#N/A</v>
      </c>
      <c r="V3763" s="132" t="e">
        <v>#N/A</v>
      </c>
      <c r="W3763" s="132" t="e">
        <v>#N/A</v>
      </c>
      <c r="X3763" s="132" t="e">
        <v>#N/A</v>
      </c>
      <c r="Y3763" s="132" t="e">
        <v>#N/A</v>
      </c>
      <c r="Z3763" s="132" t="e">
        <v>#N/A</v>
      </c>
      <c r="AA3763" s="132" t="e">
        <v>#N/A</v>
      </c>
      <c r="AB3763" s="132" t="e">
        <v>#N/A</v>
      </c>
      <c r="AC3763" s="132" t="e">
        <v>#N/A</v>
      </c>
      <c r="AD3763" s="132" t="e">
        <v>#N/A</v>
      </c>
      <c r="AE3763" s="132" t="e">
        <v>#N/A</v>
      </c>
      <c r="AF3763" s="132" t="e">
        <v>#N/A</v>
      </c>
    </row>
    <row r="3764" spans="1:32">
      <c r="A3764" s="129">
        <v>41991</v>
      </c>
      <c r="B3764" s="132" t="e">
        <v>#N/A</v>
      </c>
      <c r="C3764" s="132" t="e">
        <v>#N/A</v>
      </c>
      <c r="D3764" s="132" t="e">
        <v>#N/A</v>
      </c>
      <c r="E3764" s="132" t="e">
        <v>#N/A</v>
      </c>
      <c r="F3764" s="132" t="e">
        <v>#N/A</v>
      </c>
      <c r="G3764" s="132" t="e">
        <v>#N/A</v>
      </c>
      <c r="H3764" s="132" t="e">
        <v>#N/A</v>
      </c>
      <c r="I3764" s="132" t="e">
        <v>#N/A</v>
      </c>
      <c r="J3764" s="132" t="e">
        <v>#N/A</v>
      </c>
      <c r="K3764" s="132" t="e">
        <v>#N/A</v>
      </c>
      <c r="L3764" s="132" t="e">
        <v>#N/A</v>
      </c>
      <c r="M3764" s="132" t="e">
        <v>#N/A</v>
      </c>
      <c r="N3764" s="132" t="e">
        <v>#N/A</v>
      </c>
      <c r="R3764" s="132" t="e">
        <v>#N/A</v>
      </c>
      <c r="S3764" s="132" t="e">
        <v>#N/A</v>
      </c>
      <c r="T3764" s="132" t="e">
        <v>#N/A</v>
      </c>
      <c r="U3764" s="132" t="e">
        <v>#N/A</v>
      </c>
      <c r="V3764" s="132" t="e">
        <v>#N/A</v>
      </c>
      <c r="W3764" s="132" t="e">
        <v>#N/A</v>
      </c>
      <c r="X3764" s="132" t="e">
        <v>#N/A</v>
      </c>
      <c r="Y3764" s="132" t="e">
        <v>#N/A</v>
      </c>
      <c r="Z3764" s="132" t="e">
        <v>#N/A</v>
      </c>
      <c r="AA3764" s="132" t="e">
        <v>#N/A</v>
      </c>
      <c r="AB3764" s="132" t="e">
        <v>#N/A</v>
      </c>
      <c r="AC3764" s="132" t="e">
        <v>#N/A</v>
      </c>
      <c r="AD3764" s="132" t="e">
        <v>#N/A</v>
      </c>
      <c r="AE3764" s="132" t="e">
        <v>#N/A</v>
      </c>
      <c r="AF3764" s="132" t="e">
        <v>#N/A</v>
      </c>
    </row>
    <row r="3765" spans="1:32">
      <c r="A3765" s="129">
        <v>41992</v>
      </c>
      <c r="B3765" s="132" t="e">
        <v>#N/A</v>
      </c>
      <c r="C3765" s="132" t="e">
        <v>#N/A</v>
      </c>
      <c r="D3765" s="132" t="e">
        <v>#N/A</v>
      </c>
      <c r="E3765" s="132" t="e">
        <v>#N/A</v>
      </c>
      <c r="F3765" s="132" t="e">
        <v>#N/A</v>
      </c>
      <c r="G3765" s="132" t="e">
        <v>#N/A</v>
      </c>
      <c r="H3765" s="132" t="e">
        <v>#N/A</v>
      </c>
      <c r="I3765" s="132" t="e">
        <v>#N/A</v>
      </c>
      <c r="J3765" s="132" t="e">
        <v>#N/A</v>
      </c>
      <c r="K3765" s="132" t="e">
        <v>#N/A</v>
      </c>
      <c r="L3765" s="132" t="e">
        <v>#N/A</v>
      </c>
      <c r="M3765" s="132" t="e">
        <v>#N/A</v>
      </c>
      <c r="N3765" s="132" t="e">
        <v>#N/A</v>
      </c>
      <c r="R3765" s="132" t="e">
        <v>#N/A</v>
      </c>
      <c r="S3765" s="132" t="e">
        <v>#N/A</v>
      </c>
      <c r="T3765" s="132" t="e">
        <v>#N/A</v>
      </c>
      <c r="U3765" s="132" t="e">
        <v>#N/A</v>
      </c>
      <c r="V3765" s="132" t="e">
        <v>#N/A</v>
      </c>
      <c r="W3765" s="132" t="e">
        <v>#N/A</v>
      </c>
      <c r="X3765" s="132" t="e">
        <v>#N/A</v>
      </c>
      <c r="Y3765" s="132" t="e">
        <v>#N/A</v>
      </c>
      <c r="Z3765" s="132" t="e">
        <v>#N/A</v>
      </c>
      <c r="AA3765" s="132" t="e">
        <v>#N/A</v>
      </c>
      <c r="AB3765" s="132" t="e">
        <v>#N/A</v>
      </c>
      <c r="AC3765" s="132" t="e">
        <v>#N/A</v>
      </c>
      <c r="AD3765" s="132" t="e">
        <v>#N/A</v>
      </c>
      <c r="AE3765" s="132" t="e">
        <v>#N/A</v>
      </c>
      <c r="AF3765" s="132" t="e">
        <v>#N/A</v>
      </c>
    </row>
    <row r="3766" spans="1:32">
      <c r="A3766" s="129">
        <v>41995</v>
      </c>
      <c r="B3766" s="132">
        <v>906594</v>
      </c>
      <c r="C3766" s="132">
        <v>69010</v>
      </c>
      <c r="D3766" s="132">
        <v>252712</v>
      </c>
      <c r="E3766" s="132">
        <v>60071</v>
      </c>
      <c r="F3766" s="132">
        <v>352330</v>
      </c>
      <c r="G3766" s="132">
        <v>819186</v>
      </c>
      <c r="H3766" s="132">
        <v>34480</v>
      </c>
      <c r="I3766" s="132">
        <v>30198</v>
      </c>
      <c r="J3766" s="132">
        <v>49283</v>
      </c>
      <c r="K3766" s="132">
        <v>12515</v>
      </c>
      <c r="L3766" s="132">
        <v>300</v>
      </c>
      <c r="M3766" s="132">
        <v>87408</v>
      </c>
      <c r="N3766" s="132">
        <v>906594</v>
      </c>
      <c r="R3766" s="132">
        <v>186362</v>
      </c>
      <c r="S3766" s="132">
        <v>2000</v>
      </c>
      <c r="T3766" s="132">
        <v>148905</v>
      </c>
      <c r="U3766" s="132">
        <v>49600</v>
      </c>
      <c r="V3766" s="132">
        <v>21600</v>
      </c>
      <c r="W3766" s="132">
        <v>1200</v>
      </c>
      <c r="X3766" s="132">
        <v>40551</v>
      </c>
      <c r="Y3766" s="132">
        <v>11630</v>
      </c>
      <c r="Z3766" s="132" t="e">
        <v>#N/A</v>
      </c>
      <c r="AA3766" s="132">
        <v>4250</v>
      </c>
      <c r="AB3766" s="132">
        <v>450</v>
      </c>
      <c r="AC3766" s="132">
        <v>4300</v>
      </c>
      <c r="AD3766" s="132">
        <v>2500</v>
      </c>
      <c r="AE3766" s="132">
        <v>555</v>
      </c>
      <c r="AF3766" s="132">
        <v>4500</v>
      </c>
    </row>
    <row r="3767" spans="1:32">
      <c r="A3767" s="129">
        <v>41996</v>
      </c>
      <c r="B3767" s="132" t="e">
        <v>#N/A</v>
      </c>
      <c r="C3767" s="132" t="e">
        <v>#N/A</v>
      </c>
      <c r="D3767" s="132" t="e">
        <v>#N/A</v>
      </c>
      <c r="E3767" s="132" t="e">
        <v>#N/A</v>
      </c>
      <c r="F3767" s="132" t="e">
        <v>#N/A</v>
      </c>
      <c r="G3767" s="132" t="e">
        <v>#N/A</v>
      </c>
      <c r="H3767" s="132" t="e">
        <v>#N/A</v>
      </c>
      <c r="I3767" s="132" t="e">
        <v>#N/A</v>
      </c>
      <c r="J3767" s="132" t="e">
        <v>#N/A</v>
      </c>
      <c r="K3767" s="132" t="e">
        <v>#N/A</v>
      </c>
      <c r="L3767" s="132" t="e">
        <v>#N/A</v>
      </c>
      <c r="M3767" s="132" t="e">
        <v>#N/A</v>
      </c>
      <c r="N3767" s="132" t="e">
        <v>#N/A</v>
      </c>
      <c r="R3767" s="132" t="e">
        <v>#N/A</v>
      </c>
      <c r="S3767" s="132" t="e">
        <v>#N/A</v>
      </c>
      <c r="T3767" s="132" t="e">
        <v>#N/A</v>
      </c>
      <c r="U3767" s="132" t="e">
        <v>#N/A</v>
      </c>
      <c r="V3767" s="132" t="e">
        <v>#N/A</v>
      </c>
      <c r="W3767" s="132" t="e">
        <v>#N/A</v>
      </c>
      <c r="X3767" s="132" t="e">
        <v>#N/A</v>
      </c>
      <c r="Y3767" s="132" t="e">
        <v>#N/A</v>
      </c>
      <c r="Z3767" s="132" t="e">
        <v>#N/A</v>
      </c>
      <c r="AA3767" s="132" t="e">
        <v>#N/A</v>
      </c>
      <c r="AB3767" s="132" t="e">
        <v>#N/A</v>
      </c>
      <c r="AC3767" s="132" t="e">
        <v>#N/A</v>
      </c>
      <c r="AD3767" s="132" t="e">
        <v>#N/A</v>
      </c>
      <c r="AE3767" s="132" t="e">
        <v>#N/A</v>
      </c>
      <c r="AF3767" s="132" t="e">
        <v>#N/A</v>
      </c>
    </row>
    <row r="3768" spans="1:32">
      <c r="A3768" s="129">
        <v>41997</v>
      </c>
      <c r="B3768" s="132" t="e">
        <v>#N/A</v>
      </c>
      <c r="C3768" s="132" t="e">
        <v>#N/A</v>
      </c>
      <c r="D3768" s="132" t="e">
        <v>#N/A</v>
      </c>
      <c r="E3768" s="132" t="e">
        <v>#N/A</v>
      </c>
      <c r="F3768" s="132" t="e">
        <v>#N/A</v>
      </c>
      <c r="G3768" s="132" t="e">
        <v>#N/A</v>
      </c>
      <c r="H3768" s="132" t="e">
        <v>#N/A</v>
      </c>
      <c r="I3768" s="132" t="e">
        <v>#N/A</v>
      </c>
      <c r="J3768" s="132" t="e">
        <v>#N/A</v>
      </c>
      <c r="K3768" s="132" t="e">
        <v>#N/A</v>
      </c>
      <c r="L3768" s="132" t="e">
        <v>#N/A</v>
      </c>
      <c r="M3768" s="132" t="e">
        <v>#N/A</v>
      </c>
      <c r="N3768" s="132" t="e">
        <v>#N/A</v>
      </c>
      <c r="R3768" s="132" t="e">
        <v>#N/A</v>
      </c>
      <c r="S3768" s="132" t="e">
        <v>#N/A</v>
      </c>
      <c r="T3768" s="132" t="e">
        <v>#N/A</v>
      </c>
      <c r="U3768" s="132" t="e">
        <v>#N/A</v>
      </c>
      <c r="V3768" s="132" t="e">
        <v>#N/A</v>
      </c>
      <c r="W3768" s="132" t="e">
        <v>#N/A</v>
      </c>
      <c r="X3768" s="132" t="e">
        <v>#N/A</v>
      </c>
      <c r="Y3768" s="132" t="e">
        <v>#N/A</v>
      </c>
      <c r="Z3768" s="132" t="e">
        <v>#N/A</v>
      </c>
      <c r="AA3768" s="132" t="e">
        <v>#N/A</v>
      </c>
      <c r="AB3768" s="132" t="e">
        <v>#N/A</v>
      </c>
      <c r="AC3768" s="132" t="e">
        <v>#N/A</v>
      </c>
      <c r="AD3768" s="132" t="e">
        <v>#N/A</v>
      </c>
      <c r="AE3768" s="132" t="e">
        <v>#N/A</v>
      </c>
      <c r="AF3768" s="132" t="e">
        <v>#N/A</v>
      </c>
    </row>
    <row r="3769" spans="1:32">
      <c r="A3769" s="129">
        <v>41999</v>
      </c>
      <c r="B3769" s="132" t="e">
        <v>#N/A</v>
      </c>
      <c r="C3769" s="132" t="e">
        <v>#N/A</v>
      </c>
      <c r="D3769" s="132" t="e">
        <v>#N/A</v>
      </c>
      <c r="E3769" s="132" t="e">
        <v>#N/A</v>
      </c>
      <c r="F3769" s="132" t="e">
        <v>#N/A</v>
      </c>
      <c r="G3769" s="132" t="e">
        <v>#N/A</v>
      </c>
      <c r="H3769" s="132" t="e">
        <v>#N/A</v>
      </c>
      <c r="I3769" s="132" t="e">
        <v>#N/A</v>
      </c>
      <c r="J3769" s="132" t="e">
        <v>#N/A</v>
      </c>
      <c r="K3769" s="132" t="e">
        <v>#N/A</v>
      </c>
      <c r="L3769" s="132" t="e">
        <v>#N/A</v>
      </c>
      <c r="M3769" s="132" t="e">
        <v>#N/A</v>
      </c>
      <c r="N3769" s="132" t="e">
        <v>#N/A</v>
      </c>
      <c r="R3769" s="132" t="e">
        <v>#N/A</v>
      </c>
      <c r="S3769" s="132" t="e">
        <v>#N/A</v>
      </c>
      <c r="T3769" s="132" t="e">
        <v>#N/A</v>
      </c>
      <c r="U3769" s="132" t="e">
        <v>#N/A</v>
      </c>
      <c r="V3769" s="132" t="e">
        <v>#N/A</v>
      </c>
      <c r="W3769" s="132" t="e">
        <v>#N/A</v>
      </c>
      <c r="X3769" s="132" t="e">
        <v>#N/A</v>
      </c>
      <c r="Y3769" s="132" t="e">
        <v>#N/A</v>
      </c>
      <c r="Z3769" s="132" t="e">
        <v>#N/A</v>
      </c>
      <c r="AA3769" s="132" t="e">
        <v>#N/A</v>
      </c>
      <c r="AB3769" s="132" t="e">
        <v>#N/A</v>
      </c>
      <c r="AC3769" s="132" t="e">
        <v>#N/A</v>
      </c>
      <c r="AD3769" s="132" t="e">
        <v>#N/A</v>
      </c>
      <c r="AE3769" s="132" t="e">
        <v>#N/A</v>
      </c>
      <c r="AF3769" s="132" t="e">
        <v>#N/A</v>
      </c>
    </row>
    <row r="3770" spans="1:32">
      <c r="A3770" s="129">
        <v>42002</v>
      </c>
      <c r="B3770" s="132" t="e">
        <v>#N/A</v>
      </c>
      <c r="C3770" s="132" t="e">
        <v>#N/A</v>
      </c>
      <c r="D3770" s="132" t="e">
        <v>#N/A</v>
      </c>
      <c r="E3770" s="132" t="e">
        <v>#N/A</v>
      </c>
      <c r="F3770" s="132" t="e">
        <v>#N/A</v>
      </c>
      <c r="G3770" s="132" t="e">
        <v>#N/A</v>
      </c>
      <c r="H3770" s="132" t="e">
        <v>#N/A</v>
      </c>
      <c r="I3770" s="132" t="e">
        <v>#N/A</v>
      </c>
      <c r="J3770" s="132" t="e">
        <v>#N/A</v>
      </c>
      <c r="K3770" s="132" t="e">
        <v>#N/A</v>
      </c>
      <c r="L3770" s="132" t="e">
        <v>#N/A</v>
      </c>
      <c r="M3770" s="132" t="e">
        <v>#N/A</v>
      </c>
      <c r="N3770" s="132" t="e">
        <v>#N/A</v>
      </c>
      <c r="R3770" s="132" t="e">
        <v>#N/A</v>
      </c>
      <c r="S3770" s="132" t="e">
        <v>#N/A</v>
      </c>
      <c r="T3770" s="132" t="e">
        <v>#N/A</v>
      </c>
      <c r="U3770" s="132" t="e">
        <v>#N/A</v>
      </c>
      <c r="V3770" s="132" t="e">
        <v>#N/A</v>
      </c>
      <c r="W3770" s="132" t="e">
        <v>#N/A</v>
      </c>
      <c r="X3770" s="132" t="e">
        <v>#N/A</v>
      </c>
      <c r="Y3770" s="132" t="e">
        <v>#N/A</v>
      </c>
      <c r="Z3770" s="132" t="e">
        <v>#N/A</v>
      </c>
      <c r="AA3770" s="132" t="e">
        <v>#N/A</v>
      </c>
      <c r="AB3770" s="132" t="e">
        <v>#N/A</v>
      </c>
      <c r="AC3770" s="132" t="e">
        <v>#N/A</v>
      </c>
      <c r="AD3770" s="132" t="e">
        <v>#N/A</v>
      </c>
      <c r="AE3770" s="132" t="e">
        <v>#N/A</v>
      </c>
      <c r="AF3770" s="132" t="e">
        <v>#N/A</v>
      </c>
    </row>
    <row r="3771" spans="1:32">
      <c r="A3771" s="129">
        <v>42003</v>
      </c>
      <c r="B3771" s="132" t="e">
        <v>#N/A</v>
      </c>
      <c r="C3771" s="132" t="e">
        <v>#N/A</v>
      </c>
      <c r="D3771" s="132" t="e">
        <v>#N/A</v>
      </c>
      <c r="E3771" s="132" t="e">
        <v>#N/A</v>
      </c>
      <c r="F3771" s="132" t="e">
        <v>#N/A</v>
      </c>
      <c r="G3771" s="132" t="e">
        <v>#N/A</v>
      </c>
      <c r="H3771" s="132" t="e">
        <v>#N/A</v>
      </c>
      <c r="I3771" s="132" t="e">
        <v>#N/A</v>
      </c>
      <c r="J3771" s="132" t="e">
        <v>#N/A</v>
      </c>
      <c r="K3771" s="132" t="e">
        <v>#N/A</v>
      </c>
      <c r="L3771" s="132" t="e">
        <v>#N/A</v>
      </c>
      <c r="M3771" s="132" t="e">
        <v>#N/A</v>
      </c>
      <c r="N3771" s="132" t="e">
        <v>#N/A</v>
      </c>
      <c r="R3771" s="132" t="e">
        <v>#N/A</v>
      </c>
      <c r="S3771" s="132" t="e">
        <v>#N/A</v>
      </c>
      <c r="T3771" s="132" t="e">
        <v>#N/A</v>
      </c>
      <c r="U3771" s="132" t="e">
        <v>#N/A</v>
      </c>
      <c r="V3771" s="132" t="e">
        <v>#N/A</v>
      </c>
      <c r="W3771" s="132" t="e">
        <v>#N/A</v>
      </c>
      <c r="X3771" s="132" t="e">
        <v>#N/A</v>
      </c>
      <c r="Y3771" s="132" t="e">
        <v>#N/A</v>
      </c>
      <c r="Z3771" s="132" t="e">
        <v>#N/A</v>
      </c>
      <c r="AA3771" s="132" t="e">
        <v>#N/A</v>
      </c>
      <c r="AB3771" s="132" t="e">
        <v>#N/A</v>
      </c>
      <c r="AC3771" s="132" t="e">
        <v>#N/A</v>
      </c>
      <c r="AD3771" s="132" t="e">
        <v>#N/A</v>
      </c>
      <c r="AE3771" s="132" t="e">
        <v>#N/A</v>
      </c>
      <c r="AF3771" s="132" t="e">
        <v>#N/A</v>
      </c>
    </row>
    <row r="3772" spans="1:32">
      <c r="A3772" s="129">
        <v>42004</v>
      </c>
      <c r="B3772" s="132">
        <v>1298461</v>
      </c>
      <c r="C3772" s="132">
        <v>85908</v>
      </c>
      <c r="D3772" s="132">
        <v>410576</v>
      </c>
      <c r="E3772" s="132">
        <v>70451</v>
      </c>
      <c r="F3772" s="132">
        <v>524235</v>
      </c>
      <c r="G3772" s="132">
        <v>1186423</v>
      </c>
      <c r="H3772" s="132">
        <v>39135</v>
      </c>
      <c r="I3772" s="132">
        <v>41773</v>
      </c>
      <c r="J3772" s="132">
        <v>50783</v>
      </c>
      <c r="K3772" s="132">
        <v>16515</v>
      </c>
      <c r="L3772" s="132">
        <v>4800</v>
      </c>
      <c r="M3772" s="132">
        <v>112038</v>
      </c>
      <c r="N3772" s="132">
        <v>1298461</v>
      </c>
      <c r="R3772" s="132">
        <v>359767</v>
      </c>
      <c r="S3772" s="132">
        <v>37700</v>
      </c>
      <c r="T3772" s="132">
        <v>228191</v>
      </c>
      <c r="U3772" s="132">
        <v>70750</v>
      </c>
      <c r="V3772" s="132">
        <v>22550</v>
      </c>
      <c r="W3772" s="132">
        <v>1200</v>
      </c>
      <c r="X3772" s="132">
        <v>46061</v>
      </c>
      <c r="Y3772" s="132">
        <v>18030</v>
      </c>
      <c r="Z3772" s="132">
        <v>11271</v>
      </c>
      <c r="AA3772" s="132">
        <v>21250</v>
      </c>
      <c r="AB3772" s="132">
        <v>450</v>
      </c>
      <c r="AC3772" s="132">
        <v>4300</v>
      </c>
      <c r="AD3772" s="132">
        <v>2500</v>
      </c>
      <c r="AE3772" s="132">
        <v>555</v>
      </c>
      <c r="AF3772" s="132">
        <v>4500</v>
      </c>
    </row>
    <row r="3773" spans="1:32">
      <c r="A3773" s="129">
        <v>42006</v>
      </c>
      <c r="B3773" s="132" t="e">
        <v>#N/A</v>
      </c>
      <c r="C3773" s="132" t="e">
        <v>#N/A</v>
      </c>
      <c r="D3773" s="132" t="e">
        <v>#N/A</v>
      </c>
      <c r="E3773" s="132" t="e">
        <v>#N/A</v>
      </c>
      <c r="F3773" s="132" t="e">
        <v>#N/A</v>
      </c>
      <c r="G3773" s="132" t="e">
        <v>#N/A</v>
      </c>
      <c r="H3773" s="132" t="e">
        <v>#N/A</v>
      </c>
      <c r="I3773" s="132" t="e">
        <v>#N/A</v>
      </c>
      <c r="J3773" s="132" t="e">
        <v>#N/A</v>
      </c>
      <c r="K3773" s="132" t="e">
        <v>#N/A</v>
      </c>
      <c r="L3773" s="132" t="e">
        <v>#N/A</v>
      </c>
      <c r="M3773" s="132" t="e">
        <v>#N/A</v>
      </c>
      <c r="N3773" s="132" t="e">
        <v>#N/A</v>
      </c>
      <c r="R3773" s="132" t="e">
        <v>#N/A</v>
      </c>
      <c r="S3773" s="132" t="e">
        <v>#N/A</v>
      </c>
      <c r="T3773" s="132" t="e">
        <v>#N/A</v>
      </c>
      <c r="U3773" s="132" t="e">
        <v>#N/A</v>
      </c>
      <c r="V3773" s="132" t="e">
        <v>#N/A</v>
      </c>
      <c r="W3773" s="132" t="e">
        <v>#N/A</v>
      </c>
      <c r="X3773" s="132" t="e">
        <v>#N/A</v>
      </c>
      <c r="Y3773" s="132" t="e">
        <v>#N/A</v>
      </c>
      <c r="Z3773" s="132" t="e">
        <v>#N/A</v>
      </c>
      <c r="AA3773" s="132" t="e">
        <v>#N/A</v>
      </c>
      <c r="AB3773" s="132" t="e">
        <v>#N/A</v>
      </c>
      <c r="AC3773" s="132" t="e">
        <v>#N/A</v>
      </c>
      <c r="AD3773" s="132" t="e">
        <v>#N/A</v>
      </c>
      <c r="AE3773" s="132" t="e">
        <v>#N/A</v>
      </c>
      <c r="AF3773" s="132" t="e">
        <v>#N/A</v>
      </c>
    </row>
    <row r="3774" spans="1:32">
      <c r="A3774" s="129">
        <v>42009</v>
      </c>
      <c r="B3774" s="132" t="e">
        <v>#N/A</v>
      </c>
      <c r="C3774" s="132" t="e">
        <v>#N/A</v>
      </c>
      <c r="D3774" s="132" t="e">
        <v>#N/A</v>
      </c>
      <c r="E3774" s="132" t="e">
        <v>#N/A</v>
      </c>
      <c r="F3774" s="132" t="e">
        <v>#N/A</v>
      </c>
      <c r="G3774" s="132" t="e">
        <v>#N/A</v>
      </c>
      <c r="H3774" s="132" t="e">
        <v>#N/A</v>
      </c>
      <c r="I3774" s="132" t="e">
        <v>#N/A</v>
      </c>
      <c r="J3774" s="132" t="e">
        <v>#N/A</v>
      </c>
      <c r="K3774" s="132" t="e">
        <v>#N/A</v>
      </c>
      <c r="L3774" s="132" t="e">
        <v>#N/A</v>
      </c>
      <c r="M3774" s="132" t="e">
        <v>#N/A</v>
      </c>
      <c r="N3774" s="132" t="e">
        <v>#N/A</v>
      </c>
      <c r="R3774" s="132" t="e">
        <v>#N/A</v>
      </c>
      <c r="S3774" s="132" t="e">
        <v>#N/A</v>
      </c>
      <c r="T3774" s="132" t="e">
        <v>#N/A</v>
      </c>
      <c r="U3774" s="132" t="e">
        <v>#N/A</v>
      </c>
      <c r="V3774" s="132" t="e">
        <v>#N/A</v>
      </c>
      <c r="W3774" s="132" t="e">
        <v>#N/A</v>
      </c>
      <c r="X3774" s="132" t="e">
        <v>#N/A</v>
      </c>
      <c r="Y3774" s="132" t="e">
        <v>#N/A</v>
      </c>
      <c r="Z3774" s="132" t="e">
        <v>#N/A</v>
      </c>
      <c r="AA3774" s="132" t="e">
        <v>#N/A</v>
      </c>
      <c r="AB3774" s="132" t="e">
        <v>#N/A</v>
      </c>
      <c r="AC3774" s="132" t="e">
        <v>#N/A</v>
      </c>
      <c r="AD3774" s="132" t="e">
        <v>#N/A</v>
      </c>
      <c r="AE3774" s="132" t="e">
        <v>#N/A</v>
      </c>
      <c r="AF3774" s="132" t="e">
        <v>#N/A</v>
      </c>
    </row>
    <row r="3775" spans="1:32">
      <c r="A3775" s="129">
        <v>42010</v>
      </c>
      <c r="B3775" s="132" t="e">
        <v>#N/A</v>
      </c>
      <c r="C3775" s="132" t="e">
        <v>#N/A</v>
      </c>
      <c r="D3775" s="132" t="e">
        <v>#N/A</v>
      </c>
      <c r="E3775" s="132" t="e">
        <v>#N/A</v>
      </c>
      <c r="F3775" s="132" t="e">
        <v>#N/A</v>
      </c>
      <c r="G3775" s="132" t="e">
        <v>#N/A</v>
      </c>
      <c r="H3775" s="132" t="e">
        <v>#N/A</v>
      </c>
      <c r="I3775" s="132" t="e">
        <v>#N/A</v>
      </c>
      <c r="J3775" s="132" t="e">
        <v>#N/A</v>
      </c>
      <c r="K3775" s="132" t="e">
        <v>#N/A</v>
      </c>
      <c r="L3775" s="132" t="e">
        <v>#N/A</v>
      </c>
      <c r="M3775" s="132" t="e">
        <v>#N/A</v>
      </c>
      <c r="N3775" s="132" t="e">
        <v>#N/A</v>
      </c>
      <c r="R3775" s="132" t="e">
        <v>#N/A</v>
      </c>
      <c r="S3775" s="132" t="e">
        <v>#N/A</v>
      </c>
      <c r="T3775" s="132" t="e">
        <v>#N/A</v>
      </c>
      <c r="U3775" s="132" t="e">
        <v>#N/A</v>
      </c>
      <c r="V3775" s="132" t="e">
        <v>#N/A</v>
      </c>
      <c r="W3775" s="132" t="e">
        <v>#N/A</v>
      </c>
      <c r="X3775" s="132" t="e">
        <v>#N/A</v>
      </c>
      <c r="Y3775" s="132" t="e">
        <v>#N/A</v>
      </c>
      <c r="Z3775" s="132" t="e">
        <v>#N/A</v>
      </c>
      <c r="AA3775" s="132" t="e">
        <v>#N/A</v>
      </c>
      <c r="AB3775" s="132" t="e">
        <v>#N/A</v>
      </c>
      <c r="AC3775" s="132" t="e">
        <v>#N/A</v>
      </c>
      <c r="AD3775" s="132" t="e">
        <v>#N/A</v>
      </c>
      <c r="AE3775" s="132" t="e">
        <v>#N/A</v>
      </c>
      <c r="AF3775" s="132" t="e">
        <v>#N/A</v>
      </c>
    </row>
    <row r="3776" spans="1:32">
      <c r="A3776" s="129">
        <v>42011</v>
      </c>
      <c r="B3776" s="132" t="e">
        <v>#N/A</v>
      </c>
      <c r="C3776" s="132" t="e">
        <v>#N/A</v>
      </c>
      <c r="D3776" s="132" t="e">
        <v>#N/A</v>
      </c>
      <c r="E3776" s="132" t="e">
        <v>#N/A</v>
      </c>
      <c r="F3776" s="132" t="e">
        <v>#N/A</v>
      </c>
      <c r="G3776" s="132" t="e">
        <v>#N/A</v>
      </c>
      <c r="H3776" s="132" t="e">
        <v>#N/A</v>
      </c>
      <c r="I3776" s="132" t="e">
        <v>#N/A</v>
      </c>
      <c r="J3776" s="132" t="e">
        <v>#N/A</v>
      </c>
      <c r="K3776" s="132" t="e">
        <v>#N/A</v>
      </c>
      <c r="L3776" s="132" t="e">
        <v>#N/A</v>
      </c>
      <c r="M3776" s="132" t="e">
        <v>#N/A</v>
      </c>
      <c r="N3776" s="132" t="e">
        <v>#N/A</v>
      </c>
      <c r="R3776" s="132" t="e">
        <v>#N/A</v>
      </c>
      <c r="S3776" s="132" t="e">
        <v>#N/A</v>
      </c>
      <c r="T3776" s="132" t="e">
        <v>#N/A</v>
      </c>
      <c r="U3776" s="132" t="e">
        <v>#N/A</v>
      </c>
      <c r="V3776" s="132" t="e">
        <v>#N/A</v>
      </c>
      <c r="W3776" s="132" t="e">
        <v>#N/A</v>
      </c>
      <c r="X3776" s="132" t="e">
        <v>#N/A</v>
      </c>
      <c r="Y3776" s="132" t="e">
        <v>#N/A</v>
      </c>
      <c r="Z3776" s="132" t="e">
        <v>#N/A</v>
      </c>
      <c r="AA3776" s="132" t="e">
        <v>#N/A</v>
      </c>
      <c r="AB3776" s="132" t="e">
        <v>#N/A</v>
      </c>
      <c r="AC3776" s="132" t="e">
        <v>#N/A</v>
      </c>
      <c r="AD3776" s="132" t="e">
        <v>#N/A</v>
      </c>
      <c r="AE3776" s="132" t="e">
        <v>#N/A</v>
      </c>
      <c r="AF3776" s="132" t="e">
        <v>#N/A</v>
      </c>
    </row>
    <row r="3777" spans="1:32">
      <c r="A3777" s="129">
        <v>42012</v>
      </c>
      <c r="B3777" s="132" t="e">
        <v>#N/A</v>
      </c>
      <c r="C3777" s="132" t="e">
        <v>#N/A</v>
      </c>
      <c r="D3777" s="132" t="e">
        <v>#N/A</v>
      </c>
      <c r="E3777" s="132" t="e">
        <v>#N/A</v>
      </c>
      <c r="F3777" s="132" t="e">
        <v>#N/A</v>
      </c>
      <c r="G3777" s="132" t="e">
        <v>#N/A</v>
      </c>
      <c r="H3777" s="132" t="e">
        <v>#N/A</v>
      </c>
      <c r="I3777" s="132" t="e">
        <v>#N/A</v>
      </c>
      <c r="J3777" s="132" t="e">
        <v>#N/A</v>
      </c>
      <c r="K3777" s="132" t="e">
        <v>#N/A</v>
      </c>
      <c r="L3777" s="132" t="e">
        <v>#N/A</v>
      </c>
      <c r="M3777" s="132" t="e">
        <v>#N/A</v>
      </c>
      <c r="N3777" s="132" t="e">
        <v>#N/A</v>
      </c>
      <c r="R3777" s="132" t="e">
        <v>#N/A</v>
      </c>
      <c r="S3777" s="132" t="e">
        <v>#N/A</v>
      </c>
      <c r="T3777" s="132" t="e">
        <v>#N/A</v>
      </c>
      <c r="U3777" s="132" t="e">
        <v>#N/A</v>
      </c>
      <c r="V3777" s="132" t="e">
        <v>#N/A</v>
      </c>
      <c r="W3777" s="132" t="e">
        <v>#N/A</v>
      </c>
      <c r="X3777" s="132" t="e">
        <v>#N/A</v>
      </c>
      <c r="Y3777" s="132" t="e">
        <v>#N/A</v>
      </c>
      <c r="Z3777" s="132" t="e">
        <v>#N/A</v>
      </c>
      <c r="AA3777" s="132" t="e">
        <v>#N/A</v>
      </c>
      <c r="AB3777" s="132" t="e">
        <v>#N/A</v>
      </c>
      <c r="AC3777" s="132" t="e">
        <v>#N/A</v>
      </c>
      <c r="AD3777" s="132" t="e">
        <v>#N/A</v>
      </c>
      <c r="AE3777" s="132" t="e">
        <v>#N/A</v>
      </c>
      <c r="AF3777" s="132" t="e">
        <v>#N/A</v>
      </c>
    </row>
    <row r="3778" spans="1:32">
      <c r="A3778" s="129">
        <v>42013</v>
      </c>
      <c r="B3778" s="132" t="e">
        <v>#N/A</v>
      </c>
      <c r="C3778" s="132" t="e">
        <v>#N/A</v>
      </c>
      <c r="D3778" s="132" t="e">
        <v>#N/A</v>
      </c>
      <c r="E3778" s="132" t="e">
        <v>#N/A</v>
      </c>
      <c r="F3778" s="132" t="e">
        <v>#N/A</v>
      </c>
      <c r="G3778" s="132" t="e">
        <v>#N/A</v>
      </c>
      <c r="H3778" s="132" t="e">
        <v>#N/A</v>
      </c>
      <c r="I3778" s="132" t="e">
        <v>#N/A</v>
      </c>
      <c r="J3778" s="132" t="e">
        <v>#N/A</v>
      </c>
      <c r="K3778" s="132" t="e">
        <v>#N/A</v>
      </c>
      <c r="L3778" s="132" t="e">
        <v>#N/A</v>
      </c>
      <c r="M3778" s="132" t="e">
        <v>#N/A</v>
      </c>
      <c r="N3778" s="132" t="e">
        <v>#N/A</v>
      </c>
      <c r="R3778" s="132" t="e">
        <v>#N/A</v>
      </c>
      <c r="S3778" s="132" t="e">
        <v>#N/A</v>
      </c>
      <c r="T3778" s="132" t="e">
        <v>#N/A</v>
      </c>
      <c r="U3778" s="132" t="e">
        <v>#N/A</v>
      </c>
      <c r="V3778" s="132" t="e">
        <v>#N/A</v>
      </c>
      <c r="W3778" s="132" t="e">
        <v>#N/A</v>
      </c>
      <c r="X3778" s="132" t="e">
        <v>#N/A</v>
      </c>
      <c r="Y3778" s="132" t="e">
        <v>#N/A</v>
      </c>
      <c r="Z3778" s="132" t="e">
        <v>#N/A</v>
      </c>
      <c r="AA3778" s="132" t="e">
        <v>#N/A</v>
      </c>
      <c r="AB3778" s="132" t="e">
        <v>#N/A</v>
      </c>
      <c r="AC3778" s="132" t="e">
        <v>#N/A</v>
      </c>
      <c r="AD3778" s="132" t="e">
        <v>#N/A</v>
      </c>
      <c r="AE3778" s="132" t="e">
        <v>#N/A</v>
      </c>
      <c r="AF3778" s="132" t="e">
        <v>#N/A</v>
      </c>
    </row>
    <row r="3779" spans="1:32">
      <c r="A3779" s="129">
        <v>42016</v>
      </c>
      <c r="B3779" s="132" t="e">
        <v>#N/A</v>
      </c>
      <c r="C3779" s="132" t="e">
        <v>#N/A</v>
      </c>
      <c r="D3779" s="132" t="e">
        <v>#N/A</v>
      </c>
      <c r="E3779" s="132" t="e">
        <v>#N/A</v>
      </c>
      <c r="F3779" s="132" t="e">
        <v>#N/A</v>
      </c>
      <c r="G3779" s="132" t="e">
        <v>#N/A</v>
      </c>
      <c r="H3779" s="132" t="e">
        <v>#N/A</v>
      </c>
      <c r="I3779" s="132" t="e">
        <v>#N/A</v>
      </c>
      <c r="J3779" s="132" t="e">
        <v>#N/A</v>
      </c>
      <c r="K3779" s="132" t="e">
        <v>#N/A</v>
      </c>
      <c r="L3779" s="132" t="e">
        <v>#N/A</v>
      </c>
      <c r="M3779" s="132" t="e">
        <v>#N/A</v>
      </c>
      <c r="N3779" s="132" t="e">
        <v>#N/A</v>
      </c>
      <c r="R3779" s="132" t="e">
        <v>#N/A</v>
      </c>
      <c r="S3779" s="132" t="e">
        <v>#N/A</v>
      </c>
      <c r="T3779" s="132" t="e">
        <v>#N/A</v>
      </c>
      <c r="U3779" s="132" t="e">
        <v>#N/A</v>
      </c>
      <c r="V3779" s="132" t="e">
        <v>#N/A</v>
      </c>
      <c r="W3779" s="132" t="e">
        <v>#N/A</v>
      </c>
      <c r="X3779" s="132" t="e">
        <v>#N/A</v>
      </c>
      <c r="Y3779" s="132" t="e">
        <v>#N/A</v>
      </c>
      <c r="Z3779" s="132" t="e">
        <v>#N/A</v>
      </c>
      <c r="AA3779" s="132" t="e">
        <v>#N/A</v>
      </c>
      <c r="AB3779" s="132" t="e">
        <v>#N/A</v>
      </c>
      <c r="AC3779" s="132" t="e">
        <v>#N/A</v>
      </c>
      <c r="AD3779" s="132" t="e">
        <v>#N/A</v>
      </c>
      <c r="AE3779" s="132" t="e">
        <v>#N/A</v>
      </c>
      <c r="AF3779" s="132" t="e">
        <v>#N/A</v>
      </c>
    </row>
    <row r="3780" spans="1:32">
      <c r="A3780" s="129">
        <v>42017</v>
      </c>
      <c r="B3780" s="132" t="e">
        <v>#N/A</v>
      </c>
      <c r="C3780" s="132">
        <v>24940</v>
      </c>
      <c r="D3780" s="132">
        <v>82160</v>
      </c>
      <c r="E3780" s="132">
        <v>19690</v>
      </c>
      <c r="F3780" s="132">
        <v>107570</v>
      </c>
      <c r="G3780" s="132">
        <v>272678</v>
      </c>
      <c r="H3780" s="132">
        <v>20880</v>
      </c>
      <c r="I3780" s="132">
        <v>8130</v>
      </c>
      <c r="J3780" s="132">
        <v>24560</v>
      </c>
      <c r="K3780" s="132">
        <v>3608</v>
      </c>
      <c r="L3780" s="132">
        <v>4926</v>
      </c>
      <c r="M3780" s="132">
        <v>48036</v>
      </c>
      <c r="N3780" s="132" t="e">
        <v>#N/A</v>
      </c>
      <c r="R3780" s="132">
        <v>46300</v>
      </c>
      <c r="S3780" s="132">
        <v>0</v>
      </c>
      <c r="T3780" s="132">
        <v>34000</v>
      </c>
      <c r="U3780" s="132">
        <v>3000</v>
      </c>
      <c r="V3780" s="132">
        <v>1200</v>
      </c>
      <c r="W3780" s="132">
        <v>0</v>
      </c>
      <c r="X3780" s="132">
        <v>41323</v>
      </c>
      <c r="Y3780" s="132">
        <v>9500</v>
      </c>
      <c r="Z3780" s="132">
        <v>7475</v>
      </c>
      <c r="AA3780" s="132">
        <v>0</v>
      </c>
      <c r="AB3780" s="132">
        <v>0</v>
      </c>
      <c r="AC3780" s="132">
        <v>0</v>
      </c>
      <c r="AD3780" s="132">
        <v>16850</v>
      </c>
      <c r="AE3780" s="132">
        <v>0</v>
      </c>
      <c r="AF3780" s="132">
        <v>2585</v>
      </c>
    </row>
    <row r="3781" spans="1:32">
      <c r="A3781" s="129">
        <v>42018</v>
      </c>
      <c r="B3781" s="132" t="e">
        <v>#N/A</v>
      </c>
      <c r="C3781" s="132" t="e">
        <v>#N/A</v>
      </c>
      <c r="D3781" s="132" t="e">
        <v>#N/A</v>
      </c>
      <c r="E3781" s="132" t="e">
        <v>#N/A</v>
      </c>
      <c r="F3781" s="132" t="e">
        <v>#N/A</v>
      </c>
      <c r="G3781" s="132" t="e">
        <v>#N/A</v>
      </c>
      <c r="H3781" s="132" t="e">
        <v>#N/A</v>
      </c>
      <c r="I3781" s="132" t="e">
        <v>#N/A</v>
      </c>
      <c r="J3781" s="132" t="e">
        <v>#N/A</v>
      </c>
      <c r="K3781" s="132" t="e">
        <v>#N/A</v>
      </c>
      <c r="L3781" s="132" t="e">
        <v>#N/A</v>
      </c>
      <c r="M3781" s="132" t="e">
        <v>#N/A</v>
      </c>
      <c r="N3781" s="132" t="e">
        <v>#N/A</v>
      </c>
      <c r="R3781" s="132" t="e">
        <v>#N/A</v>
      </c>
      <c r="S3781" s="132" t="e">
        <v>#N/A</v>
      </c>
      <c r="T3781" s="132" t="e">
        <v>#N/A</v>
      </c>
      <c r="U3781" s="132" t="e">
        <v>#N/A</v>
      </c>
      <c r="V3781" s="132" t="e">
        <v>#N/A</v>
      </c>
      <c r="W3781" s="132" t="e">
        <v>#N/A</v>
      </c>
      <c r="X3781" s="132" t="e">
        <v>#N/A</v>
      </c>
      <c r="Y3781" s="132" t="e">
        <v>#N/A</v>
      </c>
      <c r="Z3781" s="132" t="e">
        <v>#N/A</v>
      </c>
      <c r="AA3781" s="132" t="e">
        <v>#N/A</v>
      </c>
      <c r="AB3781" s="132" t="e">
        <v>#N/A</v>
      </c>
      <c r="AC3781" s="132" t="e">
        <v>#N/A</v>
      </c>
      <c r="AD3781" s="132" t="e">
        <v>#N/A</v>
      </c>
      <c r="AE3781" s="132" t="e">
        <v>#N/A</v>
      </c>
      <c r="AF3781" s="132" t="e">
        <v>#N/A</v>
      </c>
    </row>
    <row r="3782" spans="1:32">
      <c r="A3782" s="129">
        <v>42019</v>
      </c>
      <c r="B3782" s="132">
        <v>545410</v>
      </c>
      <c r="C3782" s="132">
        <v>28740</v>
      </c>
      <c r="D3782" s="132">
        <v>207104</v>
      </c>
      <c r="E3782" s="132">
        <v>36602</v>
      </c>
      <c r="F3782" s="132">
        <v>142970</v>
      </c>
      <c r="G3782" s="132">
        <v>494474</v>
      </c>
      <c r="H3782" s="132">
        <v>22080</v>
      </c>
      <c r="I3782" s="132">
        <v>8630</v>
      </c>
      <c r="J3782" s="132">
        <v>50560</v>
      </c>
      <c r="K3782" s="132">
        <v>4208</v>
      </c>
      <c r="L3782" s="132">
        <v>4926</v>
      </c>
      <c r="M3782" s="132">
        <v>50936</v>
      </c>
      <c r="N3782" s="132">
        <v>545410</v>
      </c>
      <c r="R3782" s="132">
        <v>69700</v>
      </c>
      <c r="S3782" s="132">
        <v>0</v>
      </c>
      <c r="T3782" s="132">
        <v>100000</v>
      </c>
      <c r="U3782" s="132">
        <v>12675</v>
      </c>
      <c r="V3782" s="132">
        <v>8650</v>
      </c>
      <c r="W3782" s="132">
        <v>1200</v>
      </c>
      <c r="X3782" s="132">
        <v>43573</v>
      </c>
      <c r="Y3782" s="132">
        <v>9500</v>
      </c>
      <c r="Z3782" s="132">
        <v>7475</v>
      </c>
      <c r="AA3782" s="132">
        <v>24000</v>
      </c>
      <c r="AB3782" s="132">
        <v>0</v>
      </c>
      <c r="AC3782" s="132">
        <v>18750</v>
      </c>
      <c r="AD3782" s="132">
        <v>16850</v>
      </c>
      <c r="AE3782" s="132">
        <v>0</v>
      </c>
      <c r="AF3782" s="132">
        <v>2585</v>
      </c>
    </row>
    <row r="3783" spans="1:32">
      <c r="A3783" s="129">
        <v>42020</v>
      </c>
      <c r="B3783" s="132" t="e">
        <v>#N/A</v>
      </c>
      <c r="C3783" s="132" t="e">
        <v>#N/A</v>
      </c>
      <c r="D3783" s="132" t="e">
        <v>#N/A</v>
      </c>
      <c r="E3783" s="132" t="e">
        <v>#N/A</v>
      </c>
      <c r="F3783" s="132" t="e">
        <v>#N/A</v>
      </c>
      <c r="G3783" s="132" t="e">
        <v>#N/A</v>
      </c>
      <c r="H3783" s="132" t="e">
        <v>#N/A</v>
      </c>
      <c r="I3783" s="132" t="e">
        <v>#N/A</v>
      </c>
      <c r="J3783" s="132" t="e">
        <v>#N/A</v>
      </c>
      <c r="K3783" s="132" t="e">
        <v>#N/A</v>
      </c>
      <c r="L3783" s="132" t="e">
        <v>#N/A</v>
      </c>
      <c r="M3783" s="132" t="e">
        <v>#N/A</v>
      </c>
      <c r="N3783" s="132" t="e">
        <v>#N/A</v>
      </c>
      <c r="R3783" s="132" t="e">
        <v>#N/A</v>
      </c>
      <c r="S3783" s="132" t="e">
        <v>#N/A</v>
      </c>
      <c r="T3783" s="132" t="e">
        <v>#N/A</v>
      </c>
      <c r="U3783" s="132" t="e">
        <v>#N/A</v>
      </c>
      <c r="V3783" s="132" t="e">
        <v>#N/A</v>
      </c>
      <c r="W3783" s="132" t="e">
        <v>#N/A</v>
      </c>
      <c r="X3783" s="132" t="e">
        <v>#N/A</v>
      </c>
      <c r="Y3783" s="132" t="e">
        <v>#N/A</v>
      </c>
      <c r="Z3783" s="132" t="e">
        <v>#N/A</v>
      </c>
      <c r="AA3783" s="132" t="e">
        <v>#N/A</v>
      </c>
      <c r="AB3783" s="132" t="e">
        <v>#N/A</v>
      </c>
      <c r="AC3783" s="132" t="e">
        <v>#N/A</v>
      </c>
      <c r="AD3783" s="132" t="e">
        <v>#N/A</v>
      </c>
      <c r="AE3783" s="132" t="e">
        <v>#N/A</v>
      </c>
      <c r="AF3783" s="132" t="e">
        <v>#N/A</v>
      </c>
    </row>
    <row r="3784" spans="1:32">
      <c r="A3784" s="129">
        <v>42024</v>
      </c>
      <c r="B3784" s="132">
        <v>709370</v>
      </c>
      <c r="C3784" s="132">
        <v>43340</v>
      </c>
      <c r="D3784" s="132">
        <v>255904</v>
      </c>
      <c r="E3784" s="132">
        <v>49802</v>
      </c>
      <c r="F3784" s="132">
        <v>191020</v>
      </c>
      <c r="G3784" s="132">
        <v>646214</v>
      </c>
      <c r="H3784" s="132">
        <v>23100</v>
      </c>
      <c r="I3784" s="132">
        <v>19580</v>
      </c>
      <c r="J3784" s="132">
        <v>67190</v>
      </c>
      <c r="K3784" s="132">
        <v>9468</v>
      </c>
      <c r="L3784" s="132">
        <v>4926</v>
      </c>
      <c r="M3784" s="132">
        <v>63156</v>
      </c>
      <c r="N3784" s="132">
        <v>709370</v>
      </c>
      <c r="R3784" s="132">
        <v>103150</v>
      </c>
      <c r="S3784" s="132">
        <v>12000</v>
      </c>
      <c r="T3784" s="132">
        <v>122800</v>
      </c>
      <c r="U3784" s="132">
        <v>33815</v>
      </c>
      <c r="V3784" s="132">
        <v>12250</v>
      </c>
      <c r="W3784" s="132">
        <v>1200</v>
      </c>
      <c r="X3784" s="132">
        <v>48373</v>
      </c>
      <c r="Y3784" s="132">
        <v>23200</v>
      </c>
      <c r="Z3784" s="132">
        <v>7475</v>
      </c>
      <c r="AA3784" s="132">
        <v>24000</v>
      </c>
      <c r="AB3784" s="132">
        <v>0</v>
      </c>
      <c r="AC3784" s="132">
        <v>25500</v>
      </c>
      <c r="AD3784" s="132">
        <v>16850</v>
      </c>
      <c r="AE3784" s="132">
        <v>0</v>
      </c>
      <c r="AF3784" s="132">
        <v>12585</v>
      </c>
    </row>
    <row r="3785" spans="1:32">
      <c r="A3785" s="129">
        <v>42025</v>
      </c>
      <c r="B3785" s="132" t="e">
        <v>#N/A</v>
      </c>
      <c r="C3785" s="132" t="e">
        <v>#N/A</v>
      </c>
      <c r="D3785" s="132" t="e">
        <v>#N/A</v>
      </c>
      <c r="E3785" s="132" t="e">
        <v>#N/A</v>
      </c>
      <c r="F3785" s="132" t="e">
        <v>#N/A</v>
      </c>
      <c r="G3785" s="132" t="e">
        <v>#N/A</v>
      </c>
      <c r="H3785" s="132" t="e">
        <v>#N/A</v>
      </c>
      <c r="I3785" s="132" t="e">
        <v>#N/A</v>
      </c>
      <c r="J3785" s="132" t="e">
        <v>#N/A</v>
      </c>
      <c r="K3785" s="132" t="e">
        <v>#N/A</v>
      </c>
      <c r="L3785" s="132" t="e">
        <v>#N/A</v>
      </c>
      <c r="M3785" s="132" t="e">
        <v>#N/A</v>
      </c>
      <c r="N3785" s="132" t="e">
        <v>#N/A</v>
      </c>
      <c r="R3785" s="132" t="e">
        <v>#N/A</v>
      </c>
      <c r="S3785" s="132" t="e">
        <v>#N/A</v>
      </c>
      <c r="T3785" s="132" t="e">
        <v>#N/A</v>
      </c>
      <c r="U3785" s="132" t="e">
        <v>#N/A</v>
      </c>
      <c r="V3785" s="132" t="e">
        <v>#N/A</v>
      </c>
      <c r="W3785" s="132" t="e">
        <v>#N/A</v>
      </c>
      <c r="X3785" s="132" t="e">
        <v>#N/A</v>
      </c>
      <c r="Y3785" s="132" t="e">
        <v>#N/A</v>
      </c>
      <c r="Z3785" s="132" t="e">
        <v>#N/A</v>
      </c>
      <c r="AA3785" s="132" t="e">
        <v>#N/A</v>
      </c>
      <c r="AB3785" s="132" t="e">
        <v>#N/A</v>
      </c>
      <c r="AC3785" s="132" t="e">
        <v>#N/A</v>
      </c>
      <c r="AD3785" s="132" t="e">
        <v>#N/A</v>
      </c>
      <c r="AE3785" s="132" t="e">
        <v>#N/A</v>
      </c>
      <c r="AF3785" s="132" t="e">
        <v>#N/A</v>
      </c>
    </row>
    <row r="3786" spans="1:32">
      <c r="A3786" s="129">
        <v>42026</v>
      </c>
      <c r="B3786" s="132" t="e">
        <v>#N/A</v>
      </c>
      <c r="C3786" s="132" t="e">
        <v>#N/A</v>
      </c>
      <c r="D3786" s="132" t="e">
        <v>#N/A</v>
      </c>
      <c r="E3786" s="132" t="e">
        <v>#N/A</v>
      </c>
      <c r="F3786" s="132" t="e">
        <v>#N/A</v>
      </c>
      <c r="G3786" s="132" t="e">
        <v>#N/A</v>
      </c>
      <c r="H3786" s="132" t="e">
        <v>#N/A</v>
      </c>
      <c r="I3786" s="132" t="e">
        <v>#N/A</v>
      </c>
      <c r="J3786" s="132" t="e">
        <v>#N/A</v>
      </c>
      <c r="K3786" s="132" t="e">
        <v>#N/A</v>
      </c>
      <c r="L3786" s="132" t="e">
        <v>#N/A</v>
      </c>
      <c r="M3786" s="132" t="e">
        <v>#N/A</v>
      </c>
      <c r="N3786" s="132" t="e">
        <v>#N/A</v>
      </c>
      <c r="R3786" s="132" t="e">
        <v>#N/A</v>
      </c>
      <c r="S3786" s="132" t="e">
        <v>#N/A</v>
      </c>
      <c r="T3786" s="132" t="e">
        <v>#N/A</v>
      </c>
      <c r="U3786" s="132" t="e">
        <v>#N/A</v>
      </c>
      <c r="V3786" s="132" t="e">
        <v>#N/A</v>
      </c>
      <c r="W3786" s="132" t="e">
        <v>#N/A</v>
      </c>
      <c r="X3786" s="132" t="e">
        <v>#N/A</v>
      </c>
      <c r="Y3786" s="132" t="e">
        <v>#N/A</v>
      </c>
      <c r="Z3786" s="132" t="e">
        <v>#N/A</v>
      </c>
      <c r="AA3786" s="132" t="e">
        <v>#N/A</v>
      </c>
      <c r="AB3786" s="132" t="e">
        <v>#N/A</v>
      </c>
      <c r="AC3786" s="132" t="e">
        <v>#N/A</v>
      </c>
      <c r="AD3786" s="132" t="e">
        <v>#N/A</v>
      </c>
      <c r="AE3786" s="132" t="e">
        <v>#N/A</v>
      </c>
      <c r="AF3786" s="132" t="e">
        <v>#N/A</v>
      </c>
    </row>
    <row r="3787" spans="1:32">
      <c r="A3787" s="129">
        <v>42027</v>
      </c>
      <c r="B3787" s="132" t="e">
        <v>#N/A</v>
      </c>
      <c r="C3787" s="132" t="e">
        <v>#N/A</v>
      </c>
      <c r="D3787" s="132" t="e">
        <v>#N/A</v>
      </c>
      <c r="E3787" s="132" t="e">
        <v>#N/A</v>
      </c>
      <c r="F3787" s="132" t="e">
        <v>#N/A</v>
      </c>
      <c r="G3787" s="132" t="e">
        <v>#N/A</v>
      </c>
      <c r="H3787" s="132" t="e">
        <v>#N/A</v>
      </c>
      <c r="I3787" s="132" t="e">
        <v>#N/A</v>
      </c>
      <c r="J3787" s="132" t="e">
        <v>#N/A</v>
      </c>
      <c r="K3787" s="132" t="e">
        <v>#N/A</v>
      </c>
      <c r="L3787" s="132" t="e">
        <v>#N/A</v>
      </c>
      <c r="M3787" s="132" t="e">
        <v>#N/A</v>
      </c>
      <c r="N3787" s="132" t="e">
        <v>#N/A</v>
      </c>
      <c r="R3787" s="132" t="e">
        <v>#N/A</v>
      </c>
      <c r="S3787" s="132" t="e">
        <v>#N/A</v>
      </c>
      <c r="T3787" s="132" t="e">
        <v>#N/A</v>
      </c>
      <c r="U3787" s="132" t="e">
        <v>#N/A</v>
      </c>
      <c r="V3787" s="132" t="e">
        <v>#N/A</v>
      </c>
      <c r="W3787" s="132" t="e">
        <v>#N/A</v>
      </c>
      <c r="X3787" s="132" t="e">
        <v>#N/A</v>
      </c>
      <c r="Y3787" s="132" t="e">
        <v>#N/A</v>
      </c>
      <c r="Z3787" s="132" t="e">
        <v>#N/A</v>
      </c>
      <c r="AA3787" s="132" t="e">
        <v>#N/A</v>
      </c>
      <c r="AB3787" s="132" t="e">
        <v>#N/A</v>
      </c>
      <c r="AC3787" s="132" t="e">
        <v>#N/A</v>
      </c>
      <c r="AD3787" s="132" t="e">
        <v>#N/A</v>
      </c>
      <c r="AE3787" s="132" t="e">
        <v>#N/A</v>
      </c>
      <c r="AF3787" s="132" t="e">
        <v>#N/A</v>
      </c>
    </row>
    <row r="3788" spans="1:32">
      <c r="A3788" s="129">
        <v>42030</v>
      </c>
      <c r="B3788" s="132">
        <v>877730</v>
      </c>
      <c r="C3788" s="132">
        <v>74852</v>
      </c>
      <c r="D3788" s="132">
        <v>320752</v>
      </c>
      <c r="E3788" s="132">
        <v>76977</v>
      </c>
      <c r="F3788" s="132">
        <v>216520</v>
      </c>
      <c r="G3788" s="132">
        <v>802707</v>
      </c>
      <c r="H3788" s="132">
        <v>27670</v>
      </c>
      <c r="I3788" s="132">
        <v>23877</v>
      </c>
      <c r="J3788" s="132">
        <v>72190</v>
      </c>
      <c r="K3788" s="132">
        <v>11426</v>
      </c>
      <c r="L3788" s="132">
        <v>4926</v>
      </c>
      <c r="M3788" s="132">
        <v>75023</v>
      </c>
      <c r="N3788" s="132">
        <v>877730</v>
      </c>
      <c r="R3788" s="132">
        <v>123150</v>
      </c>
      <c r="S3788" s="132">
        <v>12000</v>
      </c>
      <c r="T3788" s="132">
        <v>155600</v>
      </c>
      <c r="U3788" s="132">
        <v>68040</v>
      </c>
      <c r="V3788" s="132">
        <v>14750</v>
      </c>
      <c r="W3788" s="132">
        <v>1200</v>
      </c>
      <c r="X3788" s="132">
        <v>60355</v>
      </c>
      <c r="Y3788" s="132">
        <v>36800</v>
      </c>
      <c r="Z3788" s="132">
        <v>18528</v>
      </c>
      <c r="AA3788" s="132">
        <v>24000</v>
      </c>
      <c r="AB3788" s="132">
        <v>0</v>
      </c>
      <c r="AC3788" s="132">
        <v>25500</v>
      </c>
      <c r="AD3788" s="132">
        <v>16850</v>
      </c>
      <c r="AE3788" s="132">
        <v>0</v>
      </c>
      <c r="AF3788" s="132">
        <v>12585</v>
      </c>
    </row>
    <row r="3789" spans="1:32">
      <c r="A3789" s="129">
        <v>42031</v>
      </c>
      <c r="B3789" s="132" t="e">
        <v>#N/A</v>
      </c>
      <c r="C3789" s="132" t="e">
        <v>#N/A</v>
      </c>
      <c r="D3789" s="132" t="e">
        <v>#N/A</v>
      </c>
      <c r="E3789" s="132" t="e">
        <v>#N/A</v>
      </c>
      <c r="F3789" s="132" t="e">
        <v>#N/A</v>
      </c>
      <c r="G3789" s="132" t="e">
        <v>#N/A</v>
      </c>
      <c r="H3789" s="132" t="e">
        <v>#N/A</v>
      </c>
      <c r="I3789" s="132" t="e">
        <v>#N/A</v>
      </c>
      <c r="J3789" s="132" t="e">
        <v>#N/A</v>
      </c>
      <c r="K3789" s="132" t="e">
        <v>#N/A</v>
      </c>
      <c r="L3789" s="132" t="e">
        <v>#N/A</v>
      </c>
      <c r="M3789" s="132" t="e">
        <v>#N/A</v>
      </c>
      <c r="N3789" s="132" t="e">
        <v>#N/A</v>
      </c>
      <c r="R3789" s="132" t="e">
        <v>#N/A</v>
      </c>
      <c r="S3789" s="132" t="e">
        <v>#N/A</v>
      </c>
      <c r="T3789" s="132" t="e">
        <v>#N/A</v>
      </c>
      <c r="U3789" s="132" t="e">
        <v>#N/A</v>
      </c>
      <c r="V3789" s="132" t="e">
        <v>#N/A</v>
      </c>
      <c r="W3789" s="132" t="e">
        <v>#N/A</v>
      </c>
      <c r="X3789" s="132" t="e">
        <v>#N/A</v>
      </c>
      <c r="Y3789" s="132" t="e">
        <v>#N/A</v>
      </c>
      <c r="Z3789" s="132" t="e">
        <v>#N/A</v>
      </c>
      <c r="AA3789" s="132" t="e">
        <v>#N/A</v>
      </c>
      <c r="AB3789" s="132" t="e">
        <v>#N/A</v>
      </c>
      <c r="AC3789" s="132" t="e">
        <v>#N/A</v>
      </c>
      <c r="AD3789" s="132" t="e">
        <v>#N/A</v>
      </c>
      <c r="AE3789" s="132" t="e">
        <v>#N/A</v>
      </c>
      <c r="AF3789" s="132" t="e">
        <v>#N/A</v>
      </c>
    </row>
    <row r="3790" spans="1:32">
      <c r="A3790" s="129">
        <v>42032</v>
      </c>
      <c r="B3790" s="132" t="e">
        <v>#N/A</v>
      </c>
      <c r="C3790" s="132" t="e">
        <v>#N/A</v>
      </c>
      <c r="D3790" s="132" t="e">
        <v>#N/A</v>
      </c>
      <c r="E3790" s="132" t="e">
        <v>#N/A</v>
      </c>
      <c r="F3790" s="132" t="e">
        <v>#N/A</v>
      </c>
      <c r="G3790" s="132" t="e">
        <v>#N/A</v>
      </c>
      <c r="H3790" s="132" t="e">
        <v>#N/A</v>
      </c>
      <c r="I3790" s="132" t="e">
        <v>#N/A</v>
      </c>
      <c r="J3790" s="132" t="e">
        <v>#N/A</v>
      </c>
      <c r="K3790" s="132" t="e">
        <v>#N/A</v>
      </c>
      <c r="L3790" s="132" t="e">
        <v>#N/A</v>
      </c>
      <c r="M3790" s="132" t="e">
        <v>#N/A</v>
      </c>
      <c r="N3790" s="132" t="e">
        <v>#N/A</v>
      </c>
      <c r="R3790" s="132" t="e">
        <v>#N/A</v>
      </c>
      <c r="S3790" s="132" t="e">
        <v>#N/A</v>
      </c>
      <c r="T3790" s="132" t="e">
        <v>#N/A</v>
      </c>
      <c r="U3790" s="132" t="e">
        <v>#N/A</v>
      </c>
      <c r="V3790" s="132" t="e">
        <v>#N/A</v>
      </c>
      <c r="W3790" s="132" t="e">
        <v>#N/A</v>
      </c>
      <c r="X3790" s="132" t="e">
        <v>#N/A</v>
      </c>
      <c r="Y3790" s="132" t="e">
        <v>#N/A</v>
      </c>
      <c r="Z3790" s="132" t="e">
        <v>#N/A</v>
      </c>
      <c r="AA3790" s="132" t="e">
        <v>#N/A</v>
      </c>
      <c r="AB3790" s="132" t="e">
        <v>#N/A</v>
      </c>
      <c r="AC3790" s="132" t="e">
        <v>#N/A</v>
      </c>
      <c r="AD3790" s="132" t="e">
        <v>#N/A</v>
      </c>
      <c r="AE3790" s="132" t="e">
        <v>#N/A</v>
      </c>
      <c r="AF3790" s="132" t="e">
        <v>#N/A</v>
      </c>
    </row>
    <row r="3791" spans="1:32">
      <c r="A3791" s="129">
        <v>42033</v>
      </c>
      <c r="B3791" s="132" t="e">
        <v>#N/A</v>
      </c>
      <c r="C3791" s="132" t="e">
        <v>#N/A</v>
      </c>
      <c r="D3791" s="132" t="e">
        <v>#N/A</v>
      </c>
      <c r="E3791" s="132" t="e">
        <v>#N/A</v>
      </c>
      <c r="F3791" s="132" t="e">
        <v>#N/A</v>
      </c>
      <c r="G3791" s="132" t="e">
        <v>#N/A</v>
      </c>
      <c r="H3791" s="132" t="e">
        <v>#N/A</v>
      </c>
      <c r="I3791" s="132" t="e">
        <v>#N/A</v>
      </c>
      <c r="J3791" s="132" t="e">
        <v>#N/A</v>
      </c>
      <c r="K3791" s="132" t="e">
        <v>#N/A</v>
      </c>
      <c r="L3791" s="132" t="e">
        <v>#N/A</v>
      </c>
      <c r="M3791" s="132" t="e">
        <v>#N/A</v>
      </c>
      <c r="N3791" s="132" t="e">
        <v>#N/A</v>
      </c>
      <c r="R3791" s="132" t="e">
        <v>#N/A</v>
      </c>
      <c r="S3791" s="132" t="e">
        <v>#N/A</v>
      </c>
      <c r="T3791" s="132" t="e">
        <v>#N/A</v>
      </c>
      <c r="U3791" s="132" t="e">
        <v>#N/A</v>
      </c>
      <c r="V3791" s="132" t="e">
        <v>#N/A</v>
      </c>
      <c r="W3791" s="132" t="e">
        <v>#N/A</v>
      </c>
      <c r="X3791" s="132" t="e">
        <v>#N/A</v>
      </c>
      <c r="Y3791" s="132" t="e">
        <v>#N/A</v>
      </c>
      <c r="Z3791" s="132" t="e">
        <v>#N/A</v>
      </c>
      <c r="AA3791" s="132" t="e">
        <v>#N/A</v>
      </c>
      <c r="AB3791" s="132" t="e">
        <v>#N/A</v>
      </c>
      <c r="AC3791" s="132" t="e">
        <v>#N/A</v>
      </c>
      <c r="AD3791" s="132" t="e">
        <v>#N/A</v>
      </c>
      <c r="AE3791" s="132" t="e">
        <v>#N/A</v>
      </c>
      <c r="AF3791" s="132" t="e">
        <v>#N/A</v>
      </c>
    </row>
    <row r="3792" spans="1:32">
      <c r="A3792" s="129">
        <v>42034</v>
      </c>
      <c r="B3792" s="132" t="e">
        <v>#N/A</v>
      </c>
      <c r="C3792" s="132" t="e">
        <v>#N/A</v>
      </c>
      <c r="D3792" s="132" t="e">
        <v>#N/A</v>
      </c>
      <c r="E3792" s="132" t="e">
        <v>#N/A</v>
      </c>
      <c r="F3792" s="132" t="e">
        <v>#N/A</v>
      </c>
      <c r="G3792" s="132" t="e">
        <v>#N/A</v>
      </c>
      <c r="H3792" s="132" t="e">
        <v>#N/A</v>
      </c>
      <c r="I3792" s="132" t="e">
        <v>#N/A</v>
      </c>
      <c r="J3792" s="132" t="e">
        <v>#N/A</v>
      </c>
      <c r="K3792" s="132" t="e">
        <v>#N/A</v>
      </c>
      <c r="L3792" s="132" t="e">
        <v>#N/A</v>
      </c>
      <c r="M3792" s="132" t="e">
        <v>#N/A</v>
      </c>
      <c r="N3792" s="132" t="e">
        <v>#N/A</v>
      </c>
      <c r="R3792" s="132" t="e">
        <v>#N/A</v>
      </c>
      <c r="S3792" s="132" t="e">
        <v>#N/A</v>
      </c>
      <c r="T3792" s="132" t="e">
        <v>#N/A</v>
      </c>
      <c r="U3792" s="132" t="e">
        <v>#N/A</v>
      </c>
      <c r="V3792" s="132" t="e">
        <v>#N/A</v>
      </c>
      <c r="W3792" s="132" t="e">
        <v>#N/A</v>
      </c>
      <c r="X3792" s="132" t="e">
        <v>#N/A</v>
      </c>
      <c r="Y3792" s="132" t="e">
        <v>#N/A</v>
      </c>
      <c r="Z3792" s="132" t="e">
        <v>#N/A</v>
      </c>
      <c r="AA3792" s="132" t="e">
        <v>#N/A</v>
      </c>
      <c r="AB3792" s="132" t="e">
        <v>#N/A</v>
      </c>
      <c r="AC3792" s="132" t="e">
        <v>#N/A</v>
      </c>
      <c r="AD3792" s="132" t="e">
        <v>#N/A</v>
      </c>
      <c r="AE3792" s="132" t="e">
        <v>#N/A</v>
      </c>
      <c r="AF3792" s="132" t="e">
        <v>#N/A</v>
      </c>
    </row>
    <row r="3793" spans="1:32">
      <c r="A3793" s="129">
        <v>42037</v>
      </c>
      <c r="B3793" s="132">
        <v>1109188</v>
      </c>
      <c r="C3793" s="132">
        <v>109506</v>
      </c>
      <c r="D3793" s="132">
        <v>402202</v>
      </c>
      <c r="E3793" s="132">
        <v>90557</v>
      </c>
      <c r="F3793" s="132">
        <v>276770</v>
      </c>
      <c r="G3793" s="132">
        <v>1011166</v>
      </c>
      <c r="H3793" s="132">
        <v>34168</v>
      </c>
      <c r="I3793" s="132">
        <v>36627</v>
      </c>
      <c r="J3793" s="132">
        <v>79190</v>
      </c>
      <c r="K3793" s="132">
        <v>16251</v>
      </c>
      <c r="L3793" s="132">
        <v>4926</v>
      </c>
      <c r="M3793" s="132">
        <v>98022</v>
      </c>
      <c r="N3793" s="132">
        <v>1109188</v>
      </c>
      <c r="R3793" s="132">
        <v>162900</v>
      </c>
      <c r="S3793" s="132">
        <v>36150</v>
      </c>
      <c r="T3793" s="132">
        <v>209800</v>
      </c>
      <c r="U3793" s="132">
        <v>134598</v>
      </c>
      <c r="V3793" s="132">
        <v>14750</v>
      </c>
      <c r="W3793" s="132">
        <v>1200</v>
      </c>
      <c r="X3793" s="132">
        <v>62955</v>
      </c>
      <c r="Y3793" s="132">
        <v>45730</v>
      </c>
      <c r="Z3793" s="132">
        <v>18528</v>
      </c>
      <c r="AA3793" s="132">
        <v>24000</v>
      </c>
      <c r="AB3793" s="132">
        <v>0</v>
      </c>
      <c r="AC3793" s="132">
        <v>25500</v>
      </c>
      <c r="AD3793" s="132">
        <v>16850</v>
      </c>
      <c r="AE3793" s="132">
        <v>18270</v>
      </c>
      <c r="AF3793" s="132">
        <v>12585</v>
      </c>
    </row>
    <row r="3794" spans="1:32">
      <c r="A3794" s="129">
        <v>42038</v>
      </c>
      <c r="B3794" s="132" t="e">
        <v>#N/A</v>
      </c>
      <c r="C3794" s="132" t="e">
        <v>#N/A</v>
      </c>
      <c r="D3794" s="132" t="e">
        <v>#N/A</v>
      </c>
      <c r="E3794" s="132" t="e">
        <v>#N/A</v>
      </c>
      <c r="F3794" s="132" t="e">
        <v>#N/A</v>
      </c>
      <c r="G3794" s="132" t="e">
        <v>#N/A</v>
      </c>
      <c r="H3794" s="132" t="e">
        <v>#N/A</v>
      </c>
      <c r="I3794" s="132" t="e">
        <v>#N/A</v>
      </c>
      <c r="J3794" s="132" t="e">
        <v>#N/A</v>
      </c>
      <c r="K3794" s="132" t="e">
        <v>#N/A</v>
      </c>
      <c r="L3794" s="132" t="e">
        <v>#N/A</v>
      </c>
      <c r="M3794" s="132" t="e">
        <v>#N/A</v>
      </c>
      <c r="N3794" s="132" t="e">
        <v>#N/A</v>
      </c>
      <c r="R3794" s="132" t="e">
        <v>#N/A</v>
      </c>
      <c r="S3794" s="132" t="e">
        <v>#N/A</v>
      </c>
      <c r="T3794" s="132" t="e">
        <v>#N/A</v>
      </c>
      <c r="U3794" s="132" t="e">
        <v>#N/A</v>
      </c>
      <c r="V3794" s="132" t="e">
        <v>#N/A</v>
      </c>
      <c r="W3794" s="132" t="e">
        <v>#N/A</v>
      </c>
      <c r="X3794" s="132" t="e">
        <v>#N/A</v>
      </c>
      <c r="Y3794" s="132" t="e">
        <v>#N/A</v>
      </c>
      <c r="Z3794" s="132" t="e">
        <v>#N/A</v>
      </c>
      <c r="AA3794" s="132" t="e">
        <v>#N/A</v>
      </c>
      <c r="AB3794" s="132" t="e">
        <v>#N/A</v>
      </c>
      <c r="AC3794" s="132" t="e">
        <v>#N/A</v>
      </c>
      <c r="AD3794" s="132" t="e">
        <v>#N/A</v>
      </c>
      <c r="AE3794" s="132" t="e">
        <v>#N/A</v>
      </c>
      <c r="AF3794" s="132" t="e">
        <v>#N/A</v>
      </c>
    </row>
    <row r="3795" spans="1:32">
      <c r="A3795" s="129">
        <v>42039</v>
      </c>
      <c r="B3795" s="132" t="e">
        <v>#N/A</v>
      </c>
      <c r="C3795" s="132" t="e">
        <v>#N/A</v>
      </c>
      <c r="D3795" s="132" t="e">
        <v>#N/A</v>
      </c>
      <c r="E3795" s="132" t="e">
        <v>#N/A</v>
      </c>
      <c r="F3795" s="132" t="e">
        <v>#N/A</v>
      </c>
      <c r="G3795" s="132" t="e">
        <v>#N/A</v>
      </c>
      <c r="H3795" s="132" t="e">
        <v>#N/A</v>
      </c>
      <c r="I3795" s="132" t="e">
        <v>#N/A</v>
      </c>
      <c r="J3795" s="132" t="e">
        <v>#N/A</v>
      </c>
      <c r="K3795" s="132" t="e">
        <v>#N/A</v>
      </c>
      <c r="L3795" s="132" t="e">
        <v>#N/A</v>
      </c>
      <c r="M3795" s="132" t="e">
        <v>#N/A</v>
      </c>
      <c r="N3795" s="132" t="e">
        <v>#N/A</v>
      </c>
      <c r="R3795" s="132" t="e">
        <v>#N/A</v>
      </c>
      <c r="S3795" s="132" t="e">
        <v>#N/A</v>
      </c>
      <c r="T3795" s="132" t="e">
        <v>#N/A</v>
      </c>
      <c r="U3795" s="132" t="e">
        <v>#N/A</v>
      </c>
      <c r="V3795" s="132" t="e">
        <v>#N/A</v>
      </c>
      <c r="W3795" s="132" t="e">
        <v>#N/A</v>
      </c>
      <c r="X3795" s="132" t="e">
        <v>#N/A</v>
      </c>
      <c r="Y3795" s="132" t="e">
        <v>#N/A</v>
      </c>
      <c r="Z3795" s="132" t="e">
        <v>#N/A</v>
      </c>
      <c r="AA3795" s="132" t="e">
        <v>#N/A</v>
      </c>
      <c r="AB3795" s="132" t="e">
        <v>#N/A</v>
      </c>
      <c r="AC3795" s="132" t="e">
        <v>#N/A</v>
      </c>
      <c r="AD3795" s="132" t="e">
        <v>#N/A</v>
      </c>
      <c r="AE3795" s="132" t="e">
        <v>#N/A</v>
      </c>
      <c r="AF3795" s="132" t="e">
        <v>#N/A</v>
      </c>
    </row>
    <row r="3796" spans="1:32">
      <c r="A3796" s="129">
        <v>42040</v>
      </c>
      <c r="B3796" s="132" t="e">
        <v>#N/A</v>
      </c>
      <c r="C3796" s="132" t="e">
        <v>#N/A</v>
      </c>
      <c r="D3796" s="132" t="e">
        <v>#N/A</v>
      </c>
      <c r="E3796" s="132" t="e">
        <v>#N/A</v>
      </c>
      <c r="F3796" s="132" t="e">
        <v>#N/A</v>
      </c>
      <c r="G3796" s="132" t="e">
        <v>#N/A</v>
      </c>
      <c r="H3796" s="132" t="e">
        <v>#N/A</v>
      </c>
      <c r="I3796" s="132" t="e">
        <v>#N/A</v>
      </c>
      <c r="J3796" s="132" t="e">
        <v>#N/A</v>
      </c>
      <c r="K3796" s="132" t="e">
        <v>#N/A</v>
      </c>
      <c r="L3796" s="132" t="e">
        <v>#N/A</v>
      </c>
      <c r="M3796" s="132" t="e">
        <v>#N/A</v>
      </c>
      <c r="N3796" s="132" t="e">
        <v>#N/A</v>
      </c>
      <c r="R3796" s="132" t="e">
        <v>#N/A</v>
      </c>
      <c r="S3796" s="132" t="e">
        <v>#N/A</v>
      </c>
      <c r="T3796" s="132" t="e">
        <v>#N/A</v>
      </c>
      <c r="U3796" s="132" t="e">
        <v>#N/A</v>
      </c>
      <c r="V3796" s="132" t="e">
        <v>#N/A</v>
      </c>
      <c r="W3796" s="132" t="e">
        <v>#N/A</v>
      </c>
      <c r="X3796" s="132" t="e">
        <v>#N/A</v>
      </c>
      <c r="Y3796" s="132" t="e">
        <v>#N/A</v>
      </c>
      <c r="Z3796" s="132" t="e">
        <v>#N/A</v>
      </c>
      <c r="AA3796" s="132" t="e">
        <v>#N/A</v>
      </c>
      <c r="AB3796" s="132" t="e">
        <v>#N/A</v>
      </c>
      <c r="AC3796" s="132" t="e">
        <v>#N/A</v>
      </c>
      <c r="AD3796" s="132" t="e">
        <v>#N/A</v>
      </c>
      <c r="AE3796" s="132" t="e">
        <v>#N/A</v>
      </c>
      <c r="AF3796" s="132" t="e">
        <v>#N/A</v>
      </c>
    </row>
    <row r="3797" spans="1:32">
      <c r="A3797" s="129">
        <v>42041</v>
      </c>
      <c r="B3797" s="132" t="e">
        <v>#N/A</v>
      </c>
      <c r="C3797" s="132" t="e">
        <v>#N/A</v>
      </c>
      <c r="D3797" s="132" t="e">
        <v>#N/A</v>
      </c>
      <c r="E3797" s="132" t="e">
        <v>#N/A</v>
      </c>
      <c r="F3797" s="132" t="e">
        <v>#N/A</v>
      </c>
      <c r="G3797" s="132" t="e">
        <v>#N/A</v>
      </c>
      <c r="H3797" s="132" t="e">
        <v>#N/A</v>
      </c>
      <c r="I3797" s="132" t="e">
        <v>#N/A</v>
      </c>
      <c r="J3797" s="132" t="e">
        <v>#N/A</v>
      </c>
      <c r="K3797" s="132" t="e">
        <v>#N/A</v>
      </c>
      <c r="L3797" s="132" t="e">
        <v>#N/A</v>
      </c>
      <c r="M3797" s="132" t="e">
        <v>#N/A</v>
      </c>
      <c r="N3797" s="132" t="e">
        <v>#N/A</v>
      </c>
      <c r="R3797" s="132" t="e">
        <v>#N/A</v>
      </c>
      <c r="S3797" s="132" t="e">
        <v>#N/A</v>
      </c>
      <c r="T3797" s="132" t="e">
        <v>#N/A</v>
      </c>
      <c r="U3797" s="132" t="e">
        <v>#N/A</v>
      </c>
      <c r="V3797" s="132" t="e">
        <v>#N/A</v>
      </c>
      <c r="W3797" s="132" t="e">
        <v>#N/A</v>
      </c>
      <c r="X3797" s="132" t="e">
        <v>#N/A</v>
      </c>
      <c r="Y3797" s="132" t="e">
        <v>#N/A</v>
      </c>
      <c r="Z3797" s="132" t="e">
        <v>#N/A</v>
      </c>
      <c r="AA3797" s="132" t="e">
        <v>#N/A</v>
      </c>
      <c r="AB3797" s="132" t="e">
        <v>#N/A</v>
      </c>
      <c r="AC3797" s="132" t="e">
        <v>#N/A</v>
      </c>
      <c r="AD3797" s="132" t="e">
        <v>#N/A</v>
      </c>
      <c r="AE3797" s="132" t="e">
        <v>#N/A</v>
      </c>
      <c r="AF3797" s="132" t="e">
        <v>#N/A</v>
      </c>
    </row>
    <row r="3798" spans="1:32">
      <c r="A3798" s="129">
        <v>42044</v>
      </c>
      <c r="B3798" s="132" t="e">
        <v>#N/A</v>
      </c>
      <c r="C3798" s="132" t="e">
        <v>#N/A</v>
      </c>
      <c r="D3798" s="132" t="e">
        <v>#N/A</v>
      </c>
      <c r="E3798" s="132" t="e">
        <v>#N/A</v>
      </c>
      <c r="F3798" s="132" t="e">
        <v>#N/A</v>
      </c>
      <c r="G3798" s="132" t="e">
        <v>#N/A</v>
      </c>
      <c r="H3798" s="132" t="e">
        <v>#N/A</v>
      </c>
      <c r="I3798" s="132" t="e">
        <v>#N/A</v>
      </c>
      <c r="J3798" s="132" t="e">
        <v>#N/A</v>
      </c>
      <c r="K3798" s="132" t="e">
        <v>#N/A</v>
      </c>
      <c r="L3798" s="132" t="e">
        <v>#N/A</v>
      </c>
      <c r="M3798" s="132" t="e">
        <v>#N/A</v>
      </c>
      <c r="N3798" s="132" t="e">
        <v>#N/A</v>
      </c>
      <c r="R3798" s="132" t="e">
        <v>#N/A</v>
      </c>
      <c r="S3798" s="132" t="e">
        <v>#N/A</v>
      </c>
      <c r="T3798" s="132" t="e">
        <v>#N/A</v>
      </c>
      <c r="U3798" s="132" t="e">
        <v>#N/A</v>
      </c>
      <c r="V3798" s="132" t="e">
        <v>#N/A</v>
      </c>
      <c r="W3798" s="132" t="e">
        <v>#N/A</v>
      </c>
      <c r="X3798" s="132" t="e">
        <v>#N/A</v>
      </c>
      <c r="Y3798" s="132" t="e">
        <v>#N/A</v>
      </c>
      <c r="Z3798" s="132" t="e">
        <v>#N/A</v>
      </c>
      <c r="AA3798" s="132" t="e">
        <v>#N/A</v>
      </c>
      <c r="AB3798" s="132" t="e">
        <v>#N/A</v>
      </c>
      <c r="AC3798" s="132" t="e">
        <v>#N/A</v>
      </c>
      <c r="AD3798" s="132" t="e">
        <v>#N/A</v>
      </c>
      <c r="AE3798" s="132" t="e">
        <v>#N/A</v>
      </c>
      <c r="AF3798" s="132" t="e">
        <v>#N/A</v>
      </c>
    </row>
    <row r="3799" spans="1:32">
      <c r="A3799" s="129">
        <v>42045</v>
      </c>
      <c r="B3799" s="132">
        <v>307122</v>
      </c>
      <c r="C3799" s="132">
        <v>37050</v>
      </c>
      <c r="D3799" s="132">
        <v>65132</v>
      </c>
      <c r="E3799" s="132">
        <v>30060</v>
      </c>
      <c r="F3799" s="132">
        <v>98160</v>
      </c>
      <c r="G3799" s="132">
        <v>250542</v>
      </c>
      <c r="H3799" s="132">
        <v>22710</v>
      </c>
      <c r="I3799" s="132">
        <v>7570</v>
      </c>
      <c r="J3799" s="132">
        <v>1500</v>
      </c>
      <c r="K3799" s="132">
        <v>10810</v>
      </c>
      <c r="L3799" s="132">
        <v>0</v>
      </c>
      <c r="M3799" s="132">
        <v>56580</v>
      </c>
      <c r="N3799" s="132">
        <v>307122</v>
      </c>
      <c r="R3799" s="132">
        <v>34400</v>
      </c>
      <c r="S3799" s="132">
        <v>16150</v>
      </c>
      <c r="T3799" s="132">
        <v>19812</v>
      </c>
      <c r="U3799" s="132">
        <v>15020</v>
      </c>
      <c r="V3799" s="132">
        <v>0</v>
      </c>
      <c r="W3799" s="132">
        <v>1200</v>
      </c>
      <c r="X3799" s="132">
        <v>23130</v>
      </c>
      <c r="Y3799" s="132">
        <v>0</v>
      </c>
      <c r="Z3799" s="132">
        <v>1010</v>
      </c>
      <c r="AA3799" s="132">
        <v>8400</v>
      </c>
      <c r="AB3799" s="132">
        <v>3650</v>
      </c>
      <c r="AC3799" s="132">
        <v>0</v>
      </c>
      <c r="AD3799" s="132">
        <v>0</v>
      </c>
      <c r="AE3799" s="132">
        <v>0</v>
      </c>
      <c r="AF3799" s="132">
        <v>0</v>
      </c>
    </row>
    <row r="3800" spans="1:32">
      <c r="A3800" s="129">
        <v>42046</v>
      </c>
      <c r="B3800" s="132" t="e">
        <v>#N/A</v>
      </c>
      <c r="C3800" s="132" t="e">
        <v>#N/A</v>
      </c>
      <c r="D3800" s="132" t="e">
        <v>#N/A</v>
      </c>
      <c r="E3800" s="132" t="e">
        <v>#N/A</v>
      </c>
      <c r="F3800" s="132" t="e">
        <v>#N/A</v>
      </c>
      <c r="G3800" s="132" t="e">
        <v>#N/A</v>
      </c>
      <c r="H3800" s="132" t="e">
        <v>#N/A</v>
      </c>
      <c r="I3800" s="132" t="e">
        <v>#N/A</v>
      </c>
      <c r="J3800" s="132" t="e">
        <v>#N/A</v>
      </c>
      <c r="K3800" s="132" t="e">
        <v>#N/A</v>
      </c>
      <c r="L3800" s="132" t="e">
        <v>#N/A</v>
      </c>
      <c r="M3800" s="132" t="e">
        <v>#N/A</v>
      </c>
      <c r="N3800" s="132" t="e">
        <v>#N/A</v>
      </c>
      <c r="R3800" s="132" t="e">
        <v>#N/A</v>
      </c>
      <c r="S3800" s="132" t="e">
        <v>#N/A</v>
      </c>
      <c r="T3800" s="132" t="e">
        <v>#N/A</v>
      </c>
      <c r="U3800" s="132" t="e">
        <v>#N/A</v>
      </c>
      <c r="V3800" s="132" t="e">
        <v>#N/A</v>
      </c>
      <c r="W3800" s="132" t="e">
        <v>#N/A</v>
      </c>
      <c r="X3800" s="132" t="e">
        <v>#N/A</v>
      </c>
      <c r="Y3800" s="132" t="e">
        <v>#N/A</v>
      </c>
      <c r="Z3800" s="132" t="e">
        <v>#N/A</v>
      </c>
      <c r="AA3800" s="132" t="e">
        <v>#N/A</v>
      </c>
      <c r="AB3800" s="132" t="e">
        <v>#N/A</v>
      </c>
      <c r="AC3800" s="132" t="e">
        <v>#N/A</v>
      </c>
      <c r="AD3800" s="132" t="e">
        <v>#N/A</v>
      </c>
      <c r="AE3800" s="132" t="e">
        <v>#N/A</v>
      </c>
      <c r="AF3800" s="132" t="e">
        <v>#N/A</v>
      </c>
    </row>
    <row r="3801" spans="1:32">
      <c r="A3801" s="129">
        <v>42047</v>
      </c>
      <c r="B3801" s="132" t="e">
        <v>#N/A</v>
      </c>
      <c r="C3801" s="132" t="e">
        <v>#N/A</v>
      </c>
      <c r="D3801" s="132" t="e">
        <v>#N/A</v>
      </c>
      <c r="E3801" s="132" t="e">
        <v>#N/A</v>
      </c>
      <c r="F3801" s="132" t="e">
        <v>#N/A</v>
      </c>
      <c r="G3801" s="132" t="e">
        <v>#N/A</v>
      </c>
      <c r="H3801" s="132" t="e">
        <v>#N/A</v>
      </c>
      <c r="I3801" s="132" t="e">
        <v>#N/A</v>
      </c>
      <c r="J3801" s="132" t="e">
        <v>#N/A</v>
      </c>
      <c r="K3801" s="132" t="e">
        <v>#N/A</v>
      </c>
      <c r="L3801" s="132" t="e">
        <v>#N/A</v>
      </c>
      <c r="M3801" s="132" t="e">
        <v>#N/A</v>
      </c>
      <c r="N3801" s="132" t="e">
        <v>#N/A</v>
      </c>
      <c r="R3801" s="132" t="e">
        <v>#N/A</v>
      </c>
      <c r="S3801" s="132" t="e">
        <v>#N/A</v>
      </c>
      <c r="T3801" s="132" t="e">
        <v>#N/A</v>
      </c>
      <c r="U3801" s="132" t="e">
        <v>#N/A</v>
      </c>
      <c r="V3801" s="132" t="e">
        <v>#N/A</v>
      </c>
      <c r="W3801" s="132" t="e">
        <v>#N/A</v>
      </c>
      <c r="X3801" s="132" t="e">
        <v>#N/A</v>
      </c>
      <c r="Y3801" s="132" t="e">
        <v>#N/A</v>
      </c>
      <c r="Z3801" s="132" t="e">
        <v>#N/A</v>
      </c>
      <c r="AA3801" s="132" t="e">
        <v>#N/A</v>
      </c>
      <c r="AB3801" s="132" t="e">
        <v>#N/A</v>
      </c>
      <c r="AC3801" s="132" t="e">
        <v>#N/A</v>
      </c>
      <c r="AD3801" s="132" t="e">
        <v>#N/A</v>
      </c>
      <c r="AE3801" s="132" t="e">
        <v>#N/A</v>
      </c>
      <c r="AF3801" s="132" t="e">
        <v>#N/A</v>
      </c>
    </row>
    <row r="3802" spans="1:32">
      <c r="A3802" s="129">
        <v>42048</v>
      </c>
      <c r="B3802" s="132" t="e">
        <v>#N/A</v>
      </c>
      <c r="C3802" s="132" t="e">
        <v>#N/A</v>
      </c>
      <c r="D3802" s="132" t="e">
        <v>#N/A</v>
      </c>
      <c r="E3802" s="132" t="e">
        <v>#N/A</v>
      </c>
      <c r="F3802" s="132" t="e">
        <v>#N/A</v>
      </c>
      <c r="G3802" s="132" t="e">
        <v>#N/A</v>
      </c>
      <c r="H3802" s="132" t="e">
        <v>#N/A</v>
      </c>
      <c r="I3802" s="132" t="e">
        <v>#N/A</v>
      </c>
      <c r="J3802" s="132" t="e">
        <v>#N/A</v>
      </c>
      <c r="K3802" s="132" t="e">
        <v>#N/A</v>
      </c>
      <c r="L3802" s="132" t="e">
        <v>#N/A</v>
      </c>
      <c r="M3802" s="132" t="e">
        <v>#N/A</v>
      </c>
      <c r="N3802" s="132" t="e">
        <v>#N/A</v>
      </c>
      <c r="R3802" s="132" t="e">
        <v>#N/A</v>
      </c>
      <c r="S3802" s="132" t="e">
        <v>#N/A</v>
      </c>
      <c r="T3802" s="132" t="e">
        <v>#N/A</v>
      </c>
      <c r="U3802" s="132" t="e">
        <v>#N/A</v>
      </c>
      <c r="V3802" s="132" t="e">
        <v>#N/A</v>
      </c>
      <c r="W3802" s="132" t="e">
        <v>#N/A</v>
      </c>
      <c r="X3802" s="132" t="e">
        <v>#N/A</v>
      </c>
      <c r="Y3802" s="132" t="e">
        <v>#N/A</v>
      </c>
      <c r="Z3802" s="132" t="e">
        <v>#N/A</v>
      </c>
      <c r="AA3802" s="132" t="e">
        <v>#N/A</v>
      </c>
      <c r="AB3802" s="132" t="e">
        <v>#N/A</v>
      </c>
      <c r="AC3802" s="132" t="e">
        <v>#N/A</v>
      </c>
      <c r="AD3802" s="132" t="e">
        <v>#N/A</v>
      </c>
      <c r="AE3802" s="132" t="e">
        <v>#N/A</v>
      </c>
      <c r="AF3802" s="132" t="e">
        <v>#N/A</v>
      </c>
    </row>
    <row r="3803" spans="1:32">
      <c r="A3803" s="129">
        <v>42052</v>
      </c>
      <c r="B3803" s="132" t="e">
        <v>#N/A</v>
      </c>
      <c r="C3803" s="132" t="e">
        <v>#N/A</v>
      </c>
      <c r="D3803" s="132" t="e">
        <v>#N/A</v>
      </c>
      <c r="E3803" s="132" t="e">
        <v>#N/A</v>
      </c>
      <c r="F3803" s="132" t="e">
        <v>#N/A</v>
      </c>
      <c r="G3803" s="132" t="e">
        <v>#N/A</v>
      </c>
      <c r="H3803" s="132" t="e">
        <v>#N/A</v>
      </c>
      <c r="I3803" s="132" t="e">
        <v>#N/A</v>
      </c>
      <c r="J3803" s="132" t="e">
        <v>#N/A</v>
      </c>
      <c r="K3803" s="132" t="e">
        <v>#N/A</v>
      </c>
      <c r="L3803" s="132" t="e">
        <v>#N/A</v>
      </c>
      <c r="M3803" s="132" t="e">
        <v>#N/A</v>
      </c>
      <c r="N3803" s="132" t="e">
        <v>#N/A</v>
      </c>
      <c r="R3803" s="132" t="e">
        <v>#N/A</v>
      </c>
      <c r="S3803" s="132" t="e">
        <v>#N/A</v>
      </c>
      <c r="T3803" s="132" t="e">
        <v>#N/A</v>
      </c>
      <c r="U3803" s="132" t="e">
        <v>#N/A</v>
      </c>
      <c r="V3803" s="132" t="e">
        <v>#N/A</v>
      </c>
      <c r="W3803" s="132" t="e">
        <v>#N/A</v>
      </c>
      <c r="X3803" s="132" t="e">
        <v>#N/A</v>
      </c>
      <c r="Y3803" s="132" t="e">
        <v>#N/A</v>
      </c>
      <c r="Z3803" s="132" t="e">
        <v>#N/A</v>
      </c>
      <c r="AA3803" s="132" t="e">
        <v>#N/A</v>
      </c>
      <c r="AB3803" s="132" t="e">
        <v>#N/A</v>
      </c>
      <c r="AC3803" s="132" t="e">
        <v>#N/A</v>
      </c>
      <c r="AD3803" s="132" t="e">
        <v>#N/A</v>
      </c>
      <c r="AE3803" s="132" t="e">
        <v>#N/A</v>
      </c>
      <c r="AF3803" s="132" t="e">
        <v>#N/A</v>
      </c>
    </row>
    <row r="3804" spans="1:32">
      <c r="A3804" s="129">
        <v>42053</v>
      </c>
      <c r="B3804" s="132" t="e">
        <v>#N/A</v>
      </c>
      <c r="C3804" s="132" t="e">
        <v>#N/A</v>
      </c>
      <c r="D3804" s="132" t="e">
        <v>#N/A</v>
      </c>
      <c r="E3804" s="132" t="e">
        <v>#N/A</v>
      </c>
      <c r="F3804" s="132" t="e">
        <v>#N/A</v>
      </c>
      <c r="G3804" s="132" t="e">
        <v>#N/A</v>
      </c>
      <c r="H3804" s="132" t="e">
        <v>#N/A</v>
      </c>
      <c r="I3804" s="132" t="e">
        <v>#N/A</v>
      </c>
      <c r="J3804" s="132" t="e">
        <v>#N/A</v>
      </c>
      <c r="K3804" s="132" t="e">
        <v>#N/A</v>
      </c>
      <c r="L3804" s="132" t="e">
        <v>#N/A</v>
      </c>
      <c r="M3804" s="132" t="e">
        <v>#N/A</v>
      </c>
      <c r="N3804" s="132" t="e">
        <v>#N/A</v>
      </c>
      <c r="R3804" s="132" t="e">
        <v>#N/A</v>
      </c>
      <c r="S3804" s="132" t="e">
        <v>#N/A</v>
      </c>
      <c r="T3804" s="132" t="e">
        <v>#N/A</v>
      </c>
      <c r="U3804" s="132" t="e">
        <v>#N/A</v>
      </c>
      <c r="V3804" s="132" t="e">
        <v>#N/A</v>
      </c>
      <c r="W3804" s="132" t="e">
        <v>#N/A</v>
      </c>
      <c r="X3804" s="132" t="e">
        <v>#N/A</v>
      </c>
      <c r="Y3804" s="132" t="e">
        <v>#N/A</v>
      </c>
      <c r="Z3804" s="132" t="e">
        <v>#N/A</v>
      </c>
      <c r="AA3804" s="132" t="e">
        <v>#N/A</v>
      </c>
      <c r="AB3804" s="132" t="e">
        <v>#N/A</v>
      </c>
      <c r="AC3804" s="132" t="e">
        <v>#N/A</v>
      </c>
      <c r="AD3804" s="132" t="e">
        <v>#N/A</v>
      </c>
      <c r="AE3804" s="132" t="e">
        <v>#N/A</v>
      </c>
      <c r="AF3804" s="132" t="e">
        <v>#N/A</v>
      </c>
    </row>
    <row r="3805" spans="1:32">
      <c r="A3805" s="129">
        <v>42054</v>
      </c>
      <c r="B3805" s="132" t="e">
        <v>#N/A</v>
      </c>
      <c r="C3805" s="132" t="e">
        <v>#N/A</v>
      </c>
      <c r="D3805" s="132" t="e">
        <v>#N/A</v>
      </c>
      <c r="E3805" s="132" t="e">
        <v>#N/A</v>
      </c>
      <c r="F3805" s="132" t="e">
        <v>#N/A</v>
      </c>
      <c r="G3805" s="132" t="e">
        <v>#N/A</v>
      </c>
      <c r="H3805" s="132" t="e">
        <v>#N/A</v>
      </c>
      <c r="I3805" s="132" t="e">
        <v>#N/A</v>
      </c>
      <c r="J3805" s="132" t="e">
        <v>#N/A</v>
      </c>
      <c r="K3805" s="132" t="e">
        <v>#N/A</v>
      </c>
      <c r="L3805" s="132" t="e">
        <v>#N/A</v>
      </c>
      <c r="M3805" s="132" t="e">
        <v>#N/A</v>
      </c>
      <c r="N3805" s="132" t="e">
        <v>#N/A</v>
      </c>
      <c r="R3805" s="132" t="e">
        <v>#N/A</v>
      </c>
      <c r="S3805" s="132" t="e">
        <v>#N/A</v>
      </c>
      <c r="T3805" s="132" t="e">
        <v>#N/A</v>
      </c>
      <c r="U3805" s="132" t="e">
        <v>#N/A</v>
      </c>
      <c r="V3805" s="132" t="e">
        <v>#N/A</v>
      </c>
      <c r="W3805" s="132" t="e">
        <v>#N/A</v>
      </c>
      <c r="X3805" s="132" t="e">
        <v>#N/A</v>
      </c>
      <c r="Y3805" s="132" t="e">
        <v>#N/A</v>
      </c>
      <c r="Z3805" s="132" t="e">
        <v>#N/A</v>
      </c>
      <c r="AA3805" s="132" t="e">
        <v>#N/A</v>
      </c>
      <c r="AB3805" s="132" t="e">
        <v>#N/A</v>
      </c>
      <c r="AC3805" s="132" t="e">
        <v>#N/A</v>
      </c>
      <c r="AD3805" s="132" t="e">
        <v>#N/A</v>
      </c>
      <c r="AE3805" s="132" t="e">
        <v>#N/A</v>
      </c>
      <c r="AF3805" s="132" t="e">
        <v>#N/A</v>
      </c>
    </row>
    <row r="3806" spans="1:32">
      <c r="A3806" s="129">
        <v>42055</v>
      </c>
      <c r="B3806" s="132" t="e">
        <v>#N/A</v>
      </c>
      <c r="C3806" s="132" t="e">
        <v>#N/A</v>
      </c>
      <c r="D3806" s="132" t="e">
        <v>#N/A</v>
      </c>
      <c r="E3806" s="132" t="e">
        <v>#N/A</v>
      </c>
      <c r="F3806" s="132" t="e">
        <v>#N/A</v>
      </c>
      <c r="G3806" s="132" t="e">
        <v>#N/A</v>
      </c>
      <c r="H3806" s="132" t="e">
        <v>#N/A</v>
      </c>
      <c r="I3806" s="132" t="e">
        <v>#N/A</v>
      </c>
      <c r="J3806" s="132" t="e">
        <v>#N/A</v>
      </c>
      <c r="K3806" s="132" t="e">
        <v>#N/A</v>
      </c>
      <c r="L3806" s="132" t="e">
        <v>#N/A</v>
      </c>
      <c r="M3806" s="132" t="e">
        <v>#N/A</v>
      </c>
      <c r="N3806" s="132" t="e">
        <v>#N/A</v>
      </c>
      <c r="R3806" s="132" t="e">
        <v>#N/A</v>
      </c>
      <c r="S3806" s="132" t="e">
        <v>#N/A</v>
      </c>
      <c r="T3806" s="132" t="e">
        <v>#N/A</v>
      </c>
      <c r="U3806" s="132" t="e">
        <v>#N/A</v>
      </c>
      <c r="V3806" s="132" t="e">
        <v>#N/A</v>
      </c>
      <c r="W3806" s="132" t="e">
        <v>#N/A</v>
      </c>
      <c r="X3806" s="132" t="e">
        <v>#N/A</v>
      </c>
      <c r="Y3806" s="132" t="e">
        <v>#N/A</v>
      </c>
      <c r="Z3806" s="132" t="e">
        <v>#N/A</v>
      </c>
      <c r="AA3806" s="132" t="e">
        <v>#N/A</v>
      </c>
      <c r="AB3806" s="132" t="e">
        <v>#N/A</v>
      </c>
      <c r="AC3806" s="132" t="e">
        <v>#N/A</v>
      </c>
      <c r="AD3806" s="132" t="e">
        <v>#N/A</v>
      </c>
      <c r="AE3806" s="132" t="e">
        <v>#N/A</v>
      </c>
      <c r="AF3806" s="132" t="e">
        <v>#N/A</v>
      </c>
    </row>
    <row r="3807" spans="1:32">
      <c r="A3807" s="129">
        <v>42058</v>
      </c>
      <c r="B3807" s="132">
        <v>702707</v>
      </c>
      <c r="C3807" s="132">
        <v>66460</v>
      </c>
      <c r="D3807" s="132">
        <v>212002</v>
      </c>
      <c r="E3807" s="132">
        <v>52835</v>
      </c>
      <c r="F3807" s="132">
        <v>219110</v>
      </c>
      <c r="G3807" s="132">
        <v>600277</v>
      </c>
      <c r="H3807" s="132">
        <v>36590</v>
      </c>
      <c r="I3807" s="132">
        <v>26330</v>
      </c>
      <c r="J3807" s="132">
        <v>22110</v>
      </c>
      <c r="K3807" s="132">
        <v>11810</v>
      </c>
      <c r="L3807" s="132">
        <v>4500</v>
      </c>
      <c r="M3807" s="132">
        <v>102430</v>
      </c>
      <c r="N3807" s="132">
        <v>702707</v>
      </c>
      <c r="R3807" s="132">
        <v>143650</v>
      </c>
      <c r="S3807" s="132">
        <v>21150</v>
      </c>
      <c r="T3807" s="132">
        <v>34812</v>
      </c>
      <c r="U3807" s="132">
        <v>40945</v>
      </c>
      <c r="V3807" s="132">
        <v>15560</v>
      </c>
      <c r="W3807" s="132">
        <v>1200</v>
      </c>
      <c r="X3807" s="132">
        <v>45300</v>
      </c>
      <c r="Y3807" s="132">
        <v>0</v>
      </c>
      <c r="Z3807" s="132">
        <v>3010</v>
      </c>
      <c r="AA3807" s="132">
        <v>16400</v>
      </c>
      <c r="AB3807" s="132">
        <v>4250</v>
      </c>
      <c r="AC3807" s="132">
        <v>0</v>
      </c>
      <c r="AD3807" s="132">
        <v>1100</v>
      </c>
      <c r="AE3807" s="132">
        <v>800</v>
      </c>
      <c r="AF3807" s="132">
        <v>4180</v>
      </c>
    </row>
    <row r="3808" spans="1:32">
      <c r="A3808" s="129">
        <v>42059</v>
      </c>
      <c r="B3808" s="132" t="e">
        <v>#N/A</v>
      </c>
      <c r="C3808" s="132" t="e">
        <v>#N/A</v>
      </c>
      <c r="D3808" s="132" t="e">
        <v>#N/A</v>
      </c>
      <c r="E3808" s="132" t="e">
        <v>#N/A</v>
      </c>
      <c r="F3808" s="132" t="e">
        <v>#N/A</v>
      </c>
      <c r="G3808" s="132" t="e">
        <v>#N/A</v>
      </c>
      <c r="H3808" s="132" t="e">
        <v>#N/A</v>
      </c>
      <c r="I3808" s="132" t="e">
        <v>#N/A</v>
      </c>
      <c r="J3808" s="132" t="e">
        <v>#N/A</v>
      </c>
      <c r="K3808" s="132" t="e">
        <v>#N/A</v>
      </c>
      <c r="L3808" s="132" t="e">
        <v>#N/A</v>
      </c>
      <c r="M3808" s="132" t="e">
        <v>#N/A</v>
      </c>
      <c r="N3808" s="132" t="e">
        <v>#N/A</v>
      </c>
      <c r="R3808" s="132" t="e">
        <v>#N/A</v>
      </c>
      <c r="S3808" s="132" t="e">
        <v>#N/A</v>
      </c>
      <c r="T3808" s="132" t="e">
        <v>#N/A</v>
      </c>
      <c r="U3808" s="132" t="e">
        <v>#N/A</v>
      </c>
      <c r="V3808" s="132" t="e">
        <v>#N/A</v>
      </c>
      <c r="W3808" s="132" t="e">
        <v>#N/A</v>
      </c>
      <c r="X3808" s="132" t="e">
        <v>#N/A</v>
      </c>
      <c r="Y3808" s="132" t="e">
        <v>#N/A</v>
      </c>
      <c r="Z3808" s="132" t="e">
        <v>#N/A</v>
      </c>
      <c r="AA3808" s="132" t="e">
        <v>#N/A</v>
      </c>
      <c r="AB3808" s="132" t="e">
        <v>#N/A</v>
      </c>
      <c r="AC3808" s="132" t="e">
        <v>#N/A</v>
      </c>
      <c r="AD3808" s="132" t="e">
        <v>#N/A</v>
      </c>
      <c r="AE3808" s="132" t="e">
        <v>#N/A</v>
      </c>
      <c r="AF3808" s="132" t="e">
        <v>#N/A</v>
      </c>
    </row>
    <row r="3809" spans="1:32">
      <c r="A3809" s="129">
        <v>42060</v>
      </c>
      <c r="B3809" s="132">
        <v>815763</v>
      </c>
      <c r="C3809" s="132">
        <v>81060</v>
      </c>
      <c r="D3809" s="132">
        <v>237512</v>
      </c>
      <c r="E3809" s="132">
        <v>55585</v>
      </c>
      <c r="F3809" s="132">
        <v>266695</v>
      </c>
      <c r="G3809" s="132">
        <v>707618</v>
      </c>
      <c r="H3809" s="132">
        <v>37805</v>
      </c>
      <c r="I3809" s="132">
        <v>26830</v>
      </c>
      <c r="J3809" s="132">
        <v>28160</v>
      </c>
      <c r="K3809" s="132">
        <v>15906</v>
      </c>
      <c r="L3809" s="132">
        <v>4500</v>
      </c>
      <c r="M3809" s="132">
        <v>108145</v>
      </c>
      <c r="N3809" s="132">
        <v>815763</v>
      </c>
      <c r="R3809" s="132">
        <v>189475</v>
      </c>
      <c r="S3809" s="132">
        <v>33150</v>
      </c>
      <c r="T3809" s="132">
        <v>43312</v>
      </c>
      <c r="U3809" s="132">
        <v>52455</v>
      </c>
      <c r="V3809" s="132">
        <v>15560</v>
      </c>
      <c r="W3809" s="132">
        <v>1200</v>
      </c>
      <c r="X3809" s="132">
        <v>47656</v>
      </c>
      <c r="Y3809" s="132">
        <v>18210</v>
      </c>
      <c r="Z3809" s="132">
        <v>3010</v>
      </c>
      <c r="AA3809" s="132">
        <v>16400</v>
      </c>
      <c r="AB3809" s="132">
        <v>4250</v>
      </c>
      <c r="AC3809" s="132">
        <v>0</v>
      </c>
      <c r="AD3809" s="132">
        <v>1100</v>
      </c>
      <c r="AE3809" s="132">
        <v>800</v>
      </c>
      <c r="AF3809" s="132">
        <v>10300</v>
      </c>
    </row>
    <row r="3810" spans="1:32">
      <c r="A3810" s="129">
        <v>42061</v>
      </c>
      <c r="B3810" s="132" t="e">
        <v>#N/A</v>
      </c>
      <c r="C3810" s="132" t="e">
        <v>#N/A</v>
      </c>
      <c r="D3810" s="132" t="e">
        <v>#N/A</v>
      </c>
      <c r="E3810" s="132" t="e">
        <v>#N/A</v>
      </c>
      <c r="F3810" s="132" t="e">
        <v>#N/A</v>
      </c>
      <c r="G3810" s="132" t="e">
        <v>#N/A</v>
      </c>
      <c r="H3810" s="132" t="e">
        <v>#N/A</v>
      </c>
      <c r="I3810" s="132" t="e">
        <v>#N/A</v>
      </c>
      <c r="J3810" s="132" t="e">
        <v>#N/A</v>
      </c>
      <c r="K3810" s="132" t="e">
        <v>#N/A</v>
      </c>
      <c r="L3810" s="132" t="e">
        <v>#N/A</v>
      </c>
      <c r="M3810" s="132" t="e">
        <v>#N/A</v>
      </c>
      <c r="N3810" s="132" t="e">
        <v>#N/A</v>
      </c>
      <c r="R3810" s="132" t="e">
        <v>#N/A</v>
      </c>
      <c r="S3810" s="132" t="e">
        <v>#N/A</v>
      </c>
      <c r="T3810" s="132" t="e">
        <v>#N/A</v>
      </c>
      <c r="U3810" s="132" t="e">
        <v>#N/A</v>
      </c>
      <c r="V3810" s="132" t="e">
        <v>#N/A</v>
      </c>
      <c r="W3810" s="132" t="e">
        <v>#N/A</v>
      </c>
      <c r="X3810" s="132" t="e">
        <v>#N/A</v>
      </c>
      <c r="Y3810" s="132" t="e">
        <v>#N/A</v>
      </c>
      <c r="Z3810" s="132" t="e">
        <v>#N/A</v>
      </c>
      <c r="AA3810" s="132" t="e">
        <v>#N/A</v>
      </c>
      <c r="AB3810" s="132" t="e">
        <v>#N/A</v>
      </c>
      <c r="AC3810" s="132" t="e">
        <v>#N/A</v>
      </c>
      <c r="AD3810" s="132" t="e">
        <v>#N/A</v>
      </c>
      <c r="AE3810" s="132" t="e">
        <v>#N/A</v>
      </c>
      <c r="AF3810" s="132" t="e">
        <v>#N/A</v>
      </c>
    </row>
    <row r="3811" spans="1:32">
      <c r="A3811" s="129">
        <v>42062</v>
      </c>
      <c r="B3811" s="132" t="e">
        <v>#N/A</v>
      </c>
      <c r="C3811" s="132" t="e">
        <v>#N/A</v>
      </c>
      <c r="D3811" s="132" t="e">
        <v>#N/A</v>
      </c>
      <c r="E3811" s="132" t="e">
        <v>#N/A</v>
      </c>
      <c r="F3811" s="132" t="e">
        <v>#N/A</v>
      </c>
      <c r="G3811" s="132" t="e">
        <v>#N/A</v>
      </c>
      <c r="H3811" s="132" t="e">
        <v>#N/A</v>
      </c>
      <c r="I3811" s="132" t="e">
        <v>#N/A</v>
      </c>
      <c r="J3811" s="132" t="e">
        <v>#N/A</v>
      </c>
      <c r="K3811" s="132" t="e">
        <v>#N/A</v>
      </c>
      <c r="L3811" s="132" t="e">
        <v>#N/A</v>
      </c>
      <c r="M3811" s="132" t="e">
        <v>#N/A</v>
      </c>
      <c r="N3811" s="132" t="e">
        <v>#N/A</v>
      </c>
      <c r="R3811" s="132" t="e">
        <v>#N/A</v>
      </c>
      <c r="S3811" s="132" t="e">
        <v>#N/A</v>
      </c>
      <c r="T3811" s="132" t="e">
        <v>#N/A</v>
      </c>
      <c r="U3811" s="132" t="e">
        <v>#N/A</v>
      </c>
      <c r="V3811" s="132" t="e">
        <v>#N/A</v>
      </c>
      <c r="W3811" s="132" t="e">
        <v>#N/A</v>
      </c>
      <c r="X3811" s="132" t="e">
        <v>#N/A</v>
      </c>
      <c r="Y3811" s="132" t="e">
        <v>#N/A</v>
      </c>
      <c r="Z3811" s="132" t="e">
        <v>#N/A</v>
      </c>
      <c r="AA3811" s="132" t="e">
        <v>#N/A</v>
      </c>
      <c r="AB3811" s="132" t="e">
        <v>#N/A</v>
      </c>
      <c r="AC3811" s="132" t="e">
        <v>#N/A</v>
      </c>
      <c r="AD3811" s="132" t="e">
        <v>#N/A</v>
      </c>
      <c r="AE3811" s="132" t="e">
        <v>#N/A</v>
      </c>
      <c r="AF3811" s="132" t="e">
        <v>#N/A</v>
      </c>
    </row>
    <row r="3812" spans="1:32">
      <c r="A3812" s="129">
        <v>42065</v>
      </c>
      <c r="B3812" s="132">
        <v>993376</v>
      </c>
      <c r="C3812" s="132">
        <v>86152</v>
      </c>
      <c r="D3812" s="132">
        <v>272558</v>
      </c>
      <c r="E3812" s="132">
        <v>62660</v>
      </c>
      <c r="F3812" s="132">
        <v>330795</v>
      </c>
      <c r="G3812" s="132">
        <v>830131</v>
      </c>
      <c r="H3812" s="132">
        <v>88805</v>
      </c>
      <c r="I3812" s="132">
        <v>30680</v>
      </c>
      <c r="J3812" s="132">
        <v>32560</v>
      </c>
      <c r="K3812" s="132">
        <v>16706</v>
      </c>
      <c r="L3812" s="132">
        <v>4500</v>
      </c>
      <c r="M3812" s="132">
        <v>163245</v>
      </c>
      <c r="N3812" s="132">
        <v>993376</v>
      </c>
      <c r="R3812" s="132">
        <v>246575</v>
      </c>
      <c r="S3812" s="132">
        <v>40150</v>
      </c>
      <c r="T3812" s="132">
        <v>43312</v>
      </c>
      <c r="U3812" s="132">
        <v>65963</v>
      </c>
      <c r="V3812" s="132">
        <v>16560</v>
      </c>
      <c r="W3812" s="132">
        <v>1200</v>
      </c>
      <c r="X3812" s="132">
        <v>52161</v>
      </c>
      <c r="Y3812" s="132">
        <v>18210</v>
      </c>
      <c r="Z3812" s="132">
        <v>3010</v>
      </c>
      <c r="AA3812" s="132">
        <v>24400</v>
      </c>
      <c r="AB3812" s="132">
        <v>4250</v>
      </c>
      <c r="AC3812" s="132">
        <v>0</v>
      </c>
      <c r="AD3812" s="132">
        <v>1100</v>
      </c>
      <c r="AE3812" s="132">
        <v>800</v>
      </c>
      <c r="AF3812" s="132">
        <v>19300</v>
      </c>
    </row>
    <row r="3813" spans="1:32">
      <c r="A3813" s="129">
        <v>42066</v>
      </c>
      <c r="B3813" s="132" t="e">
        <v>#N/A</v>
      </c>
      <c r="C3813" s="132" t="e">
        <v>#N/A</v>
      </c>
      <c r="D3813" s="132" t="e">
        <v>#N/A</v>
      </c>
      <c r="E3813" s="132" t="e">
        <v>#N/A</v>
      </c>
      <c r="F3813" s="132" t="e">
        <v>#N/A</v>
      </c>
      <c r="G3813" s="132" t="e">
        <v>#N/A</v>
      </c>
      <c r="H3813" s="132" t="e">
        <v>#N/A</v>
      </c>
      <c r="I3813" s="132" t="e">
        <v>#N/A</v>
      </c>
      <c r="J3813" s="132" t="e">
        <v>#N/A</v>
      </c>
      <c r="K3813" s="132" t="e">
        <v>#N/A</v>
      </c>
      <c r="L3813" s="132" t="e">
        <v>#N/A</v>
      </c>
      <c r="M3813" s="132" t="e">
        <v>#N/A</v>
      </c>
      <c r="N3813" s="132" t="e">
        <v>#N/A</v>
      </c>
      <c r="R3813" s="132" t="e">
        <v>#N/A</v>
      </c>
      <c r="S3813" s="132" t="e">
        <v>#N/A</v>
      </c>
      <c r="T3813" s="132" t="e">
        <v>#N/A</v>
      </c>
      <c r="U3813" s="132" t="e">
        <v>#N/A</v>
      </c>
      <c r="V3813" s="132" t="e">
        <v>#N/A</v>
      </c>
      <c r="W3813" s="132" t="e">
        <v>#N/A</v>
      </c>
      <c r="X3813" s="132" t="e">
        <v>#N/A</v>
      </c>
      <c r="Y3813" s="132" t="e">
        <v>#N/A</v>
      </c>
      <c r="Z3813" s="132" t="e">
        <v>#N/A</v>
      </c>
      <c r="AA3813" s="132" t="e">
        <v>#N/A</v>
      </c>
      <c r="AB3813" s="132" t="e">
        <v>#N/A</v>
      </c>
      <c r="AC3813" s="132" t="e">
        <v>#N/A</v>
      </c>
      <c r="AD3813" s="132" t="e">
        <v>#N/A</v>
      </c>
      <c r="AE3813" s="132" t="e">
        <v>#N/A</v>
      </c>
      <c r="AF3813" s="132" t="e">
        <v>#N/A</v>
      </c>
    </row>
    <row r="3814" spans="1:32">
      <c r="A3814" s="129">
        <v>42067</v>
      </c>
      <c r="B3814" s="132" t="e">
        <v>#N/A</v>
      </c>
      <c r="C3814" s="132" t="e">
        <v>#N/A</v>
      </c>
      <c r="D3814" s="132" t="e">
        <v>#N/A</v>
      </c>
      <c r="E3814" s="132" t="e">
        <v>#N/A</v>
      </c>
      <c r="F3814" s="132" t="e">
        <v>#N/A</v>
      </c>
      <c r="G3814" s="132" t="e">
        <v>#N/A</v>
      </c>
      <c r="H3814" s="132" t="e">
        <v>#N/A</v>
      </c>
      <c r="I3814" s="132" t="e">
        <v>#N/A</v>
      </c>
      <c r="J3814" s="132" t="e">
        <v>#N/A</v>
      </c>
      <c r="K3814" s="132" t="e">
        <v>#N/A</v>
      </c>
      <c r="L3814" s="132" t="e">
        <v>#N/A</v>
      </c>
      <c r="M3814" s="132" t="e">
        <v>#N/A</v>
      </c>
      <c r="N3814" s="132" t="e">
        <v>#N/A</v>
      </c>
      <c r="R3814" s="132" t="e">
        <v>#N/A</v>
      </c>
      <c r="S3814" s="132" t="e">
        <v>#N/A</v>
      </c>
      <c r="T3814" s="132" t="e">
        <v>#N/A</v>
      </c>
      <c r="U3814" s="132" t="e">
        <v>#N/A</v>
      </c>
      <c r="V3814" s="132" t="e">
        <v>#N/A</v>
      </c>
      <c r="W3814" s="132" t="e">
        <v>#N/A</v>
      </c>
      <c r="X3814" s="132" t="e">
        <v>#N/A</v>
      </c>
      <c r="Y3814" s="132" t="e">
        <v>#N/A</v>
      </c>
      <c r="Z3814" s="132" t="e">
        <v>#N/A</v>
      </c>
      <c r="AA3814" s="132" t="e">
        <v>#N/A</v>
      </c>
      <c r="AB3814" s="132" t="e">
        <v>#N/A</v>
      </c>
      <c r="AC3814" s="132" t="e">
        <v>#N/A</v>
      </c>
      <c r="AD3814" s="132" t="e">
        <v>#N/A</v>
      </c>
      <c r="AE3814" s="132" t="e">
        <v>#N/A</v>
      </c>
      <c r="AF3814" s="132" t="e">
        <v>#N/A</v>
      </c>
    </row>
    <row r="3815" spans="1:32">
      <c r="A3815" s="129">
        <v>42068</v>
      </c>
      <c r="B3815" s="132" t="e">
        <v>#N/A</v>
      </c>
      <c r="C3815" s="132" t="e">
        <v>#N/A</v>
      </c>
      <c r="D3815" s="132" t="e">
        <v>#N/A</v>
      </c>
      <c r="E3815" s="132" t="e">
        <v>#N/A</v>
      </c>
      <c r="F3815" s="132" t="e">
        <v>#N/A</v>
      </c>
      <c r="G3815" s="132" t="e">
        <v>#N/A</v>
      </c>
      <c r="H3815" s="132" t="e">
        <v>#N/A</v>
      </c>
      <c r="I3815" s="132" t="e">
        <v>#N/A</v>
      </c>
      <c r="J3815" s="132" t="e">
        <v>#N/A</v>
      </c>
      <c r="K3815" s="132" t="e">
        <v>#N/A</v>
      </c>
      <c r="L3815" s="132" t="e">
        <v>#N/A</v>
      </c>
      <c r="M3815" s="132" t="e">
        <v>#N/A</v>
      </c>
      <c r="N3815" s="132" t="e">
        <v>#N/A</v>
      </c>
      <c r="R3815" s="132" t="e">
        <v>#N/A</v>
      </c>
      <c r="S3815" s="132" t="e">
        <v>#N/A</v>
      </c>
      <c r="T3815" s="132" t="e">
        <v>#N/A</v>
      </c>
      <c r="U3815" s="132" t="e">
        <v>#N/A</v>
      </c>
      <c r="V3815" s="132" t="e">
        <v>#N/A</v>
      </c>
      <c r="W3815" s="132" t="e">
        <v>#N/A</v>
      </c>
      <c r="X3815" s="132" t="e">
        <v>#N/A</v>
      </c>
      <c r="Y3815" s="132" t="e">
        <v>#N/A</v>
      </c>
      <c r="Z3815" s="132" t="e">
        <v>#N/A</v>
      </c>
      <c r="AA3815" s="132" t="e">
        <v>#N/A</v>
      </c>
      <c r="AB3815" s="132" t="e">
        <v>#N/A</v>
      </c>
      <c r="AC3815" s="132" t="e">
        <v>#N/A</v>
      </c>
      <c r="AD3815" s="132" t="e">
        <v>#N/A</v>
      </c>
      <c r="AE3815" s="132" t="e">
        <v>#N/A</v>
      </c>
      <c r="AF3815" s="132" t="e">
        <v>#N/A</v>
      </c>
    </row>
    <row r="3816" spans="1:32">
      <c r="A3816" s="129">
        <v>42069</v>
      </c>
      <c r="B3816" s="132" t="e">
        <v>#N/A</v>
      </c>
      <c r="C3816" s="132" t="e">
        <v>#N/A</v>
      </c>
      <c r="D3816" s="132" t="e">
        <v>#N/A</v>
      </c>
      <c r="E3816" s="132" t="e">
        <v>#N/A</v>
      </c>
      <c r="F3816" s="132" t="e">
        <v>#N/A</v>
      </c>
      <c r="G3816" s="132" t="e">
        <v>#N/A</v>
      </c>
      <c r="H3816" s="132" t="e">
        <v>#N/A</v>
      </c>
      <c r="I3816" s="132" t="e">
        <v>#N/A</v>
      </c>
      <c r="J3816" s="132" t="e">
        <v>#N/A</v>
      </c>
      <c r="K3816" s="132" t="e">
        <v>#N/A</v>
      </c>
      <c r="L3816" s="132" t="e">
        <v>#N/A</v>
      </c>
      <c r="M3816" s="132" t="e">
        <v>#N/A</v>
      </c>
      <c r="N3816" s="132" t="e">
        <v>#N/A</v>
      </c>
      <c r="R3816" s="132" t="e">
        <v>#N/A</v>
      </c>
      <c r="S3816" s="132" t="e">
        <v>#N/A</v>
      </c>
      <c r="T3816" s="132" t="e">
        <v>#N/A</v>
      </c>
      <c r="U3816" s="132" t="e">
        <v>#N/A</v>
      </c>
      <c r="V3816" s="132" t="e">
        <v>#N/A</v>
      </c>
      <c r="W3816" s="132" t="e">
        <v>#N/A</v>
      </c>
      <c r="X3816" s="132" t="e">
        <v>#N/A</v>
      </c>
      <c r="Y3816" s="132" t="e">
        <v>#N/A</v>
      </c>
      <c r="Z3816" s="132" t="e">
        <v>#N/A</v>
      </c>
      <c r="AA3816" s="132" t="e">
        <v>#N/A</v>
      </c>
      <c r="AB3816" s="132" t="e">
        <v>#N/A</v>
      </c>
      <c r="AC3816" s="132" t="e">
        <v>#N/A</v>
      </c>
      <c r="AD3816" s="132" t="e">
        <v>#N/A</v>
      </c>
      <c r="AE3816" s="132" t="e">
        <v>#N/A</v>
      </c>
      <c r="AF3816" s="132" t="e">
        <v>#N/A</v>
      </c>
    </row>
    <row r="3817" spans="1:32">
      <c r="A3817" s="129">
        <v>42072</v>
      </c>
      <c r="B3817" s="132" t="e">
        <v>#N/A</v>
      </c>
      <c r="C3817" s="132" t="e">
        <v>#N/A</v>
      </c>
      <c r="D3817" s="132" t="e">
        <v>#N/A</v>
      </c>
      <c r="E3817" s="132" t="e">
        <v>#N/A</v>
      </c>
      <c r="F3817" s="132" t="e">
        <v>#N/A</v>
      </c>
      <c r="G3817" s="132" t="e">
        <v>#N/A</v>
      </c>
      <c r="H3817" s="132" t="e">
        <v>#N/A</v>
      </c>
      <c r="I3817" s="132" t="e">
        <v>#N/A</v>
      </c>
      <c r="J3817" s="132" t="e">
        <v>#N/A</v>
      </c>
      <c r="K3817" s="132" t="e">
        <v>#N/A</v>
      </c>
      <c r="L3817" s="132" t="e">
        <v>#N/A</v>
      </c>
      <c r="M3817" s="132" t="e">
        <v>#N/A</v>
      </c>
      <c r="N3817" s="132" t="e">
        <v>#N/A</v>
      </c>
      <c r="R3817" s="132" t="e">
        <v>#N/A</v>
      </c>
      <c r="S3817" s="132" t="e">
        <v>#N/A</v>
      </c>
      <c r="T3817" s="132" t="e">
        <v>#N/A</v>
      </c>
      <c r="U3817" s="132" t="e">
        <v>#N/A</v>
      </c>
      <c r="V3817" s="132" t="e">
        <v>#N/A</v>
      </c>
      <c r="W3817" s="132" t="e">
        <v>#N/A</v>
      </c>
      <c r="X3817" s="132" t="e">
        <v>#N/A</v>
      </c>
      <c r="Y3817" s="132" t="e">
        <v>#N/A</v>
      </c>
      <c r="Z3817" s="132" t="e">
        <v>#N/A</v>
      </c>
      <c r="AA3817" s="132" t="e">
        <v>#N/A</v>
      </c>
      <c r="AB3817" s="132" t="e">
        <v>#N/A</v>
      </c>
      <c r="AC3817" s="132" t="e">
        <v>#N/A</v>
      </c>
      <c r="AD3817" s="132" t="e">
        <v>#N/A</v>
      </c>
      <c r="AE3817" s="132" t="e">
        <v>#N/A</v>
      </c>
      <c r="AF3817" s="132" t="e">
        <v>#N/A</v>
      </c>
    </row>
    <row r="3818" spans="1:32">
      <c r="A3818" s="129">
        <v>42073</v>
      </c>
      <c r="B3818" s="132">
        <v>247698</v>
      </c>
      <c r="C3818" s="132">
        <v>24457</v>
      </c>
      <c r="D3818" s="132">
        <v>115192</v>
      </c>
      <c r="E3818" s="132">
        <v>30864</v>
      </c>
      <c r="F3818" s="132">
        <v>32000</v>
      </c>
      <c r="G3818" s="132">
        <v>219503</v>
      </c>
      <c r="H3818" s="132">
        <v>13650</v>
      </c>
      <c r="I3818" s="132">
        <v>7705</v>
      </c>
      <c r="J3818" s="132">
        <v>6540</v>
      </c>
      <c r="K3818" s="132">
        <v>2500</v>
      </c>
      <c r="L3818" s="132">
        <v>6200</v>
      </c>
      <c r="M3818" s="132">
        <v>28195</v>
      </c>
      <c r="N3818" s="132">
        <v>247698</v>
      </c>
      <c r="R3818" s="132">
        <v>43900</v>
      </c>
      <c r="S3818" s="132">
        <v>31300</v>
      </c>
      <c r="T3818" s="132">
        <v>24000</v>
      </c>
      <c r="U3818" s="132">
        <v>29215</v>
      </c>
      <c r="V3818" s="132">
        <v>2200</v>
      </c>
      <c r="W3818" s="132">
        <v>0</v>
      </c>
      <c r="X3818" s="132">
        <v>19590</v>
      </c>
      <c r="Y3818" s="132">
        <v>0</v>
      </c>
      <c r="Z3818" s="132">
        <v>17803</v>
      </c>
      <c r="AA3818" s="132">
        <v>9500</v>
      </c>
      <c r="AB3818" s="132">
        <v>0</v>
      </c>
      <c r="AC3818" s="132">
        <v>0</v>
      </c>
      <c r="AD3818" s="132">
        <v>0</v>
      </c>
      <c r="AE3818" s="132">
        <v>0</v>
      </c>
      <c r="AF3818" s="132">
        <v>0</v>
      </c>
    </row>
    <row r="3819" spans="1:32">
      <c r="A3819" s="129">
        <v>42074</v>
      </c>
      <c r="B3819" s="132" t="e">
        <v>#N/A</v>
      </c>
      <c r="C3819" s="132" t="e">
        <v>#N/A</v>
      </c>
      <c r="D3819" s="132" t="e">
        <v>#N/A</v>
      </c>
      <c r="E3819" s="132" t="e">
        <v>#N/A</v>
      </c>
      <c r="F3819" s="132" t="e">
        <v>#N/A</v>
      </c>
      <c r="G3819" s="132" t="e">
        <v>#N/A</v>
      </c>
      <c r="H3819" s="132" t="e">
        <v>#N/A</v>
      </c>
      <c r="I3819" s="132" t="e">
        <v>#N/A</v>
      </c>
      <c r="J3819" s="132" t="e">
        <v>#N/A</v>
      </c>
      <c r="K3819" s="132" t="e">
        <v>#N/A</v>
      </c>
      <c r="L3819" s="132" t="e">
        <v>#N/A</v>
      </c>
      <c r="M3819" s="132" t="e">
        <v>#N/A</v>
      </c>
      <c r="N3819" s="132" t="e">
        <v>#N/A</v>
      </c>
      <c r="R3819" s="132" t="e">
        <v>#N/A</v>
      </c>
      <c r="S3819" s="132" t="e">
        <v>#N/A</v>
      </c>
      <c r="T3819" s="132" t="e">
        <v>#N/A</v>
      </c>
      <c r="U3819" s="132" t="e">
        <v>#N/A</v>
      </c>
      <c r="V3819" s="132" t="e">
        <v>#N/A</v>
      </c>
      <c r="W3819" s="132" t="e">
        <v>#N/A</v>
      </c>
      <c r="X3819" s="132" t="e">
        <v>#N/A</v>
      </c>
      <c r="Y3819" s="132" t="e">
        <v>#N/A</v>
      </c>
      <c r="Z3819" s="132" t="e">
        <v>#N/A</v>
      </c>
      <c r="AA3819" s="132" t="e">
        <v>#N/A</v>
      </c>
      <c r="AB3819" s="132" t="e">
        <v>#N/A</v>
      </c>
      <c r="AC3819" s="132" t="e">
        <v>#N/A</v>
      </c>
      <c r="AD3819" s="132" t="e">
        <v>#N/A</v>
      </c>
      <c r="AE3819" s="132" t="e">
        <v>#N/A</v>
      </c>
      <c r="AF3819" s="132" t="e">
        <v>#N/A</v>
      </c>
    </row>
    <row r="3820" spans="1:32">
      <c r="A3820" s="129">
        <v>42075</v>
      </c>
      <c r="B3820" s="132" t="e">
        <v>#N/A</v>
      </c>
      <c r="C3820" s="132" t="e">
        <v>#N/A</v>
      </c>
      <c r="D3820" s="132" t="e">
        <v>#N/A</v>
      </c>
      <c r="E3820" s="132" t="e">
        <v>#N/A</v>
      </c>
      <c r="F3820" s="132" t="e">
        <v>#N/A</v>
      </c>
      <c r="G3820" s="132" t="e">
        <v>#N/A</v>
      </c>
      <c r="H3820" s="132" t="e">
        <v>#N/A</v>
      </c>
      <c r="I3820" s="132" t="e">
        <v>#N/A</v>
      </c>
      <c r="J3820" s="132" t="e">
        <v>#N/A</v>
      </c>
      <c r="K3820" s="132" t="e">
        <v>#N/A</v>
      </c>
      <c r="L3820" s="132" t="e">
        <v>#N/A</v>
      </c>
      <c r="M3820" s="132" t="e">
        <v>#N/A</v>
      </c>
      <c r="N3820" s="132" t="e">
        <v>#N/A</v>
      </c>
      <c r="R3820" s="132" t="e">
        <v>#N/A</v>
      </c>
      <c r="S3820" s="132" t="e">
        <v>#N/A</v>
      </c>
      <c r="T3820" s="132" t="e">
        <v>#N/A</v>
      </c>
      <c r="U3820" s="132" t="e">
        <v>#N/A</v>
      </c>
      <c r="V3820" s="132" t="e">
        <v>#N/A</v>
      </c>
      <c r="W3820" s="132" t="e">
        <v>#N/A</v>
      </c>
      <c r="X3820" s="132" t="e">
        <v>#N/A</v>
      </c>
      <c r="Y3820" s="132" t="e">
        <v>#N/A</v>
      </c>
      <c r="Z3820" s="132" t="e">
        <v>#N/A</v>
      </c>
      <c r="AA3820" s="132" t="e">
        <v>#N/A</v>
      </c>
      <c r="AB3820" s="132" t="e">
        <v>#N/A</v>
      </c>
      <c r="AC3820" s="132" t="e">
        <v>#N/A</v>
      </c>
      <c r="AD3820" s="132" t="e">
        <v>#N/A</v>
      </c>
      <c r="AE3820" s="132" t="e">
        <v>#N/A</v>
      </c>
      <c r="AF3820" s="132" t="e">
        <v>#N/A</v>
      </c>
    </row>
    <row r="3821" spans="1:32">
      <c r="A3821" s="129">
        <v>42076</v>
      </c>
      <c r="B3821" s="132" t="e">
        <v>#N/A</v>
      </c>
      <c r="C3821" s="132" t="e">
        <v>#N/A</v>
      </c>
      <c r="D3821" s="132" t="e">
        <v>#N/A</v>
      </c>
      <c r="E3821" s="132" t="e">
        <v>#N/A</v>
      </c>
      <c r="F3821" s="132" t="e">
        <v>#N/A</v>
      </c>
      <c r="G3821" s="132" t="e">
        <v>#N/A</v>
      </c>
      <c r="H3821" s="132" t="e">
        <v>#N/A</v>
      </c>
      <c r="I3821" s="132" t="e">
        <v>#N/A</v>
      </c>
      <c r="J3821" s="132" t="e">
        <v>#N/A</v>
      </c>
      <c r="K3821" s="132" t="e">
        <v>#N/A</v>
      </c>
      <c r="L3821" s="132" t="e">
        <v>#N/A</v>
      </c>
      <c r="M3821" s="132" t="e">
        <v>#N/A</v>
      </c>
      <c r="N3821" s="132" t="e">
        <v>#N/A</v>
      </c>
      <c r="R3821" s="132" t="e">
        <v>#N/A</v>
      </c>
      <c r="S3821" s="132" t="e">
        <v>#N/A</v>
      </c>
      <c r="T3821" s="132" t="e">
        <v>#N/A</v>
      </c>
      <c r="U3821" s="132" t="e">
        <v>#N/A</v>
      </c>
      <c r="V3821" s="132" t="e">
        <v>#N/A</v>
      </c>
      <c r="W3821" s="132" t="e">
        <v>#N/A</v>
      </c>
      <c r="X3821" s="132" t="e">
        <v>#N/A</v>
      </c>
      <c r="Y3821" s="132" t="e">
        <v>#N/A</v>
      </c>
      <c r="Z3821" s="132" t="e">
        <v>#N/A</v>
      </c>
      <c r="AA3821" s="132" t="e">
        <v>#N/A</v>
      </c>
      <c r="AB3821" s="132" t="e">
        <v>#N/A</v>
      </c>
      <c r="AC3821" s="132" t="e">
        <v>#N/A</v>
      </c>
      <c r="AD3821" s="132" t="e">
        <v>#N/A</v>
      </c>
      <c r="AE3821" s="132" t="e">
        <v>#N/A</v>
      </c>
      <c r="AF3821" s="132" t="e">
        <v>#N/A</v>
      </c>
    </row>
    <row r="3822" spans="1:32">
      <c r="A3822" s="129">
        <v>42079</v>
      </c>
      <c r="B3822" s="132">
        <v>484453</v>
      </c>
      <c r="C3822" s="132">
        <v>41687</v>
      </c>
      <c r="D3822" s="132">
        <v>208447</v>
      </c>
      <c r="E3822" s="132">
        <v>66834</v>
      </c>
      <c r="F3822" s="132">
        <v>55500</v>
      </c>
      <c r="G3822" s="132">
        <v>409803</v>
      </c>
      <c r="H3822" s="132">
        <v>20680</v>
      </c>
      <c r="I3822" s="132">
        <v>32055</v>
      </c>
      <c r="J3822" s="132">
        <v>22340</v>
      </c>
      <c r="K3822" s="132">
        <v>5545</v>
      </c>
      <c r="L3822" s="132">
        <v>9320</v>
      </c>
      <c r="M3822" s="132">
        <v>74650</v>
      </c>
      <c r="N3822" s="132">
        <v>484453</v>
      </c>
      <c r="R3822" s="132">
        <v>60400</v>
      </c>
      <c r="S3822" s="132">
        <v>31300</v>
      </c>
      <c r="T3822" s="132">
        <v>39870</v>
      </c>
      <c r="U3822" s="132">
        <v>52615</v>
      </c>
      <c r="V3822" s="132">
        <v>10840</v>
      </c>
      <c r="W3822" s="132">
        <v>0</v>
      </c>
      <c r="X3822" s="132">
        <v>38520</v>
      </c>
      <c r="Y3822" s="132">
        <v>5730</v>
      </c>
      <c r="Z3822" s="132">
        <v>18813</v>
      </c>
      <c r="AA3822" s="132">
        <v>9500</v>
      </c>
      <c r="AB3822" s="132">
        <v>350</v>
      </c>
      <c r="AC3822" s="132">
        <v>25980</v>
      </c>
      <c r="AD3822" s="132">
        <v>0</v>
      </c>
      <c r="AE3822" s="132">
        <v>26375</v>
      </c>
      <c r="AF3822" s="132">
        <v>10000</v>
      </c>
    </row>
    <row r="3823" spans="1:32">
      <c r="A3823" s="129">
        <v>42080</v>
      </c>
      <c r="B3823" s="132" t="e">
        <v>#N/A</v>
      </c>
      <c r="C3823" s="132" t="e">
        <v>#N/A</v>
      </c>
      <c r="D3823" s="132" t="e">
        <v>#N/A</v>
      </c>
      <c r="E3823" s="132" t="e">
        <v>#N/A</v>
      </c>
      <c r="F3823" s="132" t="e">
        <v>#N/A</v>
      </c>
      <c r="G3823" s="132" t="e">
        <v>#N/A</v>
      </c>
      <c r="H3823" s="132" t="e">
        <v>#N/A</v>
      </c>
      <c r="I3823" s="132" t="e">
        <v>#N/A</v>
      </c>
      <c r="J3823" s="132" t="e">
        <v>#N/A</v>
      </c>
      <c r="K3823" s="132" t="e">
        <v>#N/A</v>
      </c>
      <c r="L3823" s="132" t="e">
        <v>#N/A</v>
      </c>
      <c r="M3823" s="132" t="e">
        <v>#N/A</v>
      </c>
      <c r="N3823" s="132" t="e">
        <v>#N/A</v>
      </c>
      <c r="R3823" s="132" t="e">
        <v>#N/A</v>
      </c>
      <c r="S3823" s="132" t="e">
        <v>#N/A</v>
      </c>
      <c r="T3823" s="132" t="e">
        <v>#N/A</v>
      </c>
      <c r="U3823" s="132" t="e">
        <v>#N/A</v>
      </c>
      <c r="V3823" s="132" t="e">
        <v>#N/A</v>
      </c>
      <c r="W3823" s="132" t="e">
        <v>#N/A</v>
      </c>
      <c r="X3823" s="132" t="e">
        <v>#N/A</v>
      </c>
      <c r="Y3823" s="132" t="e">
        <v>#N/A</v>
      </c>
      <c r="Z3823" s="132" t="e">
        <v>#N/A</v>
      </c>
      <c r="AA3823" s="132" t="e">
        <v>#N/A</v>
      </c>
      <c r="AB3823" s="132" t="e">
        <v>#N/A</v>
      </c>
      <c r="AC3823" s="132" t="e">
        <v>#N/A</v>
      </c>
      <c r="AD3823" s="132" t="e">
        <v>#N/A</v>
      </c>
      <c r="AE3823" s="132" t="e">
        <v>#N/A</v>
      </c>
      <c r="AF3823" s="132" t="e">
        <v>#N/A</v>
      </c>
    </row>
    <row r="3824" spans="1:32">
      <c r="A3824" s="129">
        <v>42081</v>
      </c>
      <c r="B3824" s="132" t="e">
        <v>#N/A</v>
      </c>
      <c r="C3824" s="132" t="e">
        <v>#N/A</v>
      </c>
      <c r="D3824" s="132" t="e">
        <v>#N/A</v>
      </c>
      <c r="E3824" s="132" t="e">
        <v>#N/A</v>
      </c>
      <c r="F3824" s="132" t="e">
        <v>#N/A</v>
      </c>
      <c r="G3824" s="132" t="e">
        <v>#N/A</v>
      </c>
      <c r="H3824" s="132" t="e">
        <v>#N/A</v>
      </c>
      <c r="I3824" s="132" t="e">
        <v>#N/A</v>
      </c>
      <c r="J3824" s="132" t="e">
        <v>#N/A</v>
      </c>
      <c r="K3824" s="132" t="e">
        <v>#N/A</v>
      </c>
      <c r="L3824" s="132" t="e">
        <v>#N/A</v>
      </c>
      <c r="M3824" s="132" t="e">
        <v>#N/A</v>
      </c>
      <c r="N3824" s="132" t="e">
        <v>#N/A</v>
      </c>
      <c r="R3824" s="132" t="e">
        <v>#N/A</v>
      </c>
      <c r="S3824" s="132" t="e">
        <v>#N/A</v>
      </c>
      <c r="T3824" s="132" t="e">
        <v>#N/A</v>
      </c>
      <c r="U3824" s="132" t="e">
        <v>#N/A</v>
      </c>
      <c r="V3824" s="132" t="e">
        <v>#N/A</v>
      </c>
      <c r="W3824" s="132" t="e">
        <v>#N/A</v>
      </c>
      <c r="X3824" s="132" t="e">
        <v>#N/A</v>
      </c>
      <c r="Y3824" s="132" t="e">
        <v>#N/A</v>
      </c>
      <c r="Z3824" s="132" t="e">
        <v>#N/A</v>
      </c>
      <c r="AA3824" s="132" t="e">
        <v>#N/A</v>
      </c>
      <c r="AB3824" s="132" t="e">
        <v>#N/A</v>
      </c>
      <c r="AC3824" s="132" t="e">
        <v>#N/A</v>
      </c>
      <c r="AD3824" s="132" t="e">
        <v>#N/A</v>
      </c>
      <c r="AE3824" s="132" t="e">
        <v>#N/A</v>
      </c>
      <c r="AF3824" s="132" t="e">
        <v>#N/A</v>
      </c>
    </row>
    <row r="3825" spans="1:32">
      <c r="A3825" s="129">
        <v>42082</v>
      </c>
      <c r="B3825" s="132" t="e">
        <v>#N/A</v>
      </c>
      <c r="C3825" s="132" t="e">
        <v>#N/A</v>
      </c>
      <c r="D3825" s="132" t="e">
        <v>#N/A</v>
      </c>
      <c r="E3825" s="132" t="e">
        <v>#N/A</v>
      </c>
      <c r="F3825" s="132" t="e">
        <v>#N/A</v>
      </c>
      <c r="G3825" s="132" t="e">
        <v>#N/A</v>
      </c>
      <c r="H3825" s="132" t="e">
        <v>#N/A</v>
      </c>
      <c r="I3825" s="132" t="e">
        <v>#N/A</v>
      </c>
      <c r="J3825" s="132" t="e">
        <v>#N/A</v>
      </c>
      <c r="K3825" s="132" t="e">
        <v>#N/A</v>
      </c>
      <c r="L3825" s="132" t="e">
        <v>#N/A</v>
      </c>
      <c r="M3825" s="132" t="e">
        <v>#N/A</v>
      </c>
      <c r="N3825" s="132" t="e">
        <v>#N/A</v>
      </c>
      <c r="R3825" s="132" t="e">
        <v>#N/A</v>
      </c>
      <c r="S3825" s="132" t="e">
        <v>#N/A</v>
      </c>
      <c r="T3825" s="132" t="e">
        <v>#N/A</v>
      </c>
      <c r="U3825" s="132" t="e">
        <v>#N/A</v>
      </c>
      <c r="V3825" s="132" t="e">
        <v>#N/A</v>
      </c>
      <c r="W3825" s="132" t="e">
        <v>#N/A</v>
      </c>
      <c r="X3825" s="132" t="e">
        <v>#N/A</v>
      </c>
      <c r="Y3825" s="132" t="e">
        <v>#N/A</v>
      </c>
      <c r="Z3825" s="132" t="e">
        <v>#N/A</v>
      </c>
      <c r="AA3825" s="132" t="e">
        <v>#N/A</v>
      </c>
      <c r="AB3825" s="132" t="e">
        <v>#N/A</v>
      </c>
      <c r="AC3825" s="132" t="e">
        <v>#N/A</v>
      </c>
      <c r="AD3825" s="132" t="e">
        <v>#N/A</v>
      </c>
      <c r="AE3825" s="132" t="e">
        <v>#N/A</v>
      </c>
      <c r="AF3825" s="132" t="e">
        <v>#N/A</v>
      </c>
    </row>
    <row r="3826" spans="1:32">
      <c r="A3826" s="129">
        <v>42083</v>
      </c>
      <c r="B3826" s="132">
        <v>652837</v>
      </c>
      <c r="C3826" s="132">
        <v>54763</v>
      </c>
      <c r="D3826" s="132">
        <v>253999</v>
      </c>
      <c r="E3826" s="132">
        <v>70920</v>
      </c>
      <c r="F3826" s="132">
        <v>133500</v>
      </c>
      <c r="G3826" s="132">
        <v>568217</v>
      </c>
      <c r="H3826" s="132">
        <v>25180</v>
      </c>
      <c r="I3826" s="132">
        <v>33525</v>
      </c>
      <c r="J3826" s="132">
        <v>38640</v>
      </c>
      <c r="K3826" s="132">
        <v>5545</v>
      </c>
      <c r="L3826" s="132">
        <v>10320</v>
      </c>
      <c r="M3826" s="132">
        <v>84620</v>
      </c>
      <c r="N3826" s="132">
        <v>652837</v>
      </c>
      <c r="R3826" s="132">
        <v>127900</v>
      </c>
      <c r="S3826" s="132">
        <v>31300</v>
      </c>
      <c r="T3826" s="132">
        <v>50870</v>
      </c>
      <c r="U3826" s="132">
        <v>52615</v>
      </c>
      <c r="V3826" s="132">
        <v>16690</v>
      </c>
      <c r="W3826" s="132">
        <v>0</v>
      </c>
      <c r="X3826" s="132">
        <v>49535</v>
      </c>
      <c r="Y3826" s="132">
        <v>9930</v>
      </c>
      <c r="Z3826" s="132">
        <v>27942</v>
      </c>
      <c r="AA3826" s="132">
        <v>9500</v>
      </c>
      <c r="AB3826" s="132">
        <v>350</v>
      </c>
      <c r="AC3826" s="132">
        <v>32480</v>
      </c>
      <c r="AD3826" s="132">
        <v>0</v>
      </c>
      <c r="AE3826" s="132">
        <v>26375</v>
      </c>
      <c r="AF3826" s="132">
        <v>10000</v>
      </c>
    </row>
    <row r="3827" spans="1:32">
      <c r="A3827" s="129">
        <v>42086</v>
      </c>
      <c r="B3827" s="132" t="e">
        <v>#N/A</v>
      </c>
      <c r="C3827" s="132" t="e">
        <v>#N/A</v>
      </c>
      <c r="D3827" s="132" t="e">
        <v>#N/A</v>
      </c>
      <c r="E3827" s="132" t="e">
        <v>#N/A</v>
      </c>
      <c r="F3827" s="132" t="e">
        <v>#N/A</v>
      </c>
      <c r="G3827" s="132" t="e">
        <v>#N/A</v>
      </c>
      <c r="H3827" s="132" t="e">
        <v>#N/A</v>
      </c>
      <c r="I3827" s="132" t="e">
        <v>#N/A</v>
      </c>
      <c r="J3827" s="132" t="e">
        <v>#N/A</v>
      </c>
      <c r="K3827" s="132" t="e">
        <v>#N/A</v>
      </c>
      <c r="L3827" s="132" t="e">
        <v>#N/A</v>
      </c>
      <c r="M3827" s="132" t="e">
        <v>#N/A</v>
      </c>
      <c r="N3827" s="132" t="e">
        <v>#N/A</v>
      </c>
      <c r="R3827" s="132" t="e">
        <v>#N/A</v>
      </c>
      <c r="S3827" s="132" t="e">
        <v>#N/A</v>
      </c>
      <c r="T3827" s="132" t="e">
        <v>#N/A</v>
      </c>
      <c r="U3827" s="132" t="e">
        <v>#N/A</v>
      </c>
      <c r="V3827" s="132" t="e">
        <v>#N/A</v>
      </c>
      <c r="W3827" s="132" t="e">
        <v>#N/A</v>
      </c>
      <c r="X3827" s="132" t="e">
        <v>#N/A</v>
      </c>
      <c r="Y3827" s="132" t="e">
        <v>#N/A</v>
      </c>
      <c r="Z3827" s="132" t="e">
        <v>#N/A</v>
      </c>
      <c r="AA3827" s="132" t="e">
        <v>#N/A</v>
      </c>
      <c r="AB3827" s="132" t="e">
        <v>#N/A</v>
      </c>
      <c r="AC3827" s="132" t="e">
        <v>#N/A</v>
      </c>
      <c r="AD3827" s="132" t="e">
        <v>#N/A</v>
      </c>
      <c r="AE3827" s="132" t="e">
        <v>#N/A</v>
      </c>
      <c r="AF3827" s="132" t="e">
        <v>#N/A</v>
      </c>
    </row>
    <row r="3828" spans="1:32">
      <c r="A3828" s="129">
        <v>42087</v>
      </c>
      <c r="B3828" s="132" t="e">
        <v>#N/A</v>
      </c>
      <c r="C3828" s="132" t="e">
        <v>#N/A</v>
      </c>
      <c r="D3828" s="132" t="e">
        <v>#N/A</v>
      </c>
      <c r="E3828" s="132" t="e">
        <v>#N/A</v>
      </c>
      <c r="F3828" s="132" t="e">
        <v>#N/A</v>
      </c>
      <c r="G3828" s="132" t="e">
        <v>#N/A</v>
      </c>
      <c r="H3828" s="132" t="e">
        <v>#N/A</v>
      </c>
      <c r="I3828" s="132" t="e">
        <v>#N/A</v>
      </c>
      <c r="J3828" s="132" t="e">
        <v>#N/A</v>
      </c>
      <c r="K3828" s="132" t="e">
        <v>#N/A</v>
      </c>
      <c r="L3828" s="132" t="e">
        <v>#N/A</v>
      </c>
      <c r="M3828" s="132" t="e">
        <v>#N/A</v>
      </c>
      <c r="N3828" s="132" t="e">
        <v>#N/A</v>
      </c>
      <c r="R3828" s="132" t="e">
        <v>#N/A</v>
      </c>
      <c r="S3828" s="132" t="e">
        <v>#N/A</v>
      </c>
      <c r="T3828" s="132" t="e">
        <v>#N/A</v>
      </c>
      <c r="U3828" s="132" t="e">
        <v>#N/A</v>
      </c>
      <c r="V3828" s="132" t="e">
        <v>#N/A</v>
      </c>
      <c r="W3828" s="132" t="e">
        <v>#N/A</v>
      </c>
      <c r="X3828" s="132" t="e">
        <v>#N/A</v>
      </c>
      <c r="Y3828" s="132" t="e">
        <v>#N/A</v>
      </c>
      <c r="Z3828" s="132" t="e">
        <v>#N/A</v>
      </c>
      <c r="AA3828" s="132" t="e">
        <v>#N/A</v>
      </c>
      <c r="AB3828" s="132" t="e">
        <v>#N/A</v>
      </c>
      <c r="AC3828" s="132" t="e">
        <v>#N/A</v>
      </c>
      <c r="AD3828" s="132" t="e">
        <v>#N/A</v>
      </c>
      <c r="AE3828" s="132" t="e">
        <v>#N/A</v>
      </c>
      <c r="AF3828" s="132" t="e">
        <v>#N/A</v>
      </c>
    </row>
    <row r="3829" spans="1:32">
      <c r="A3829" s="129">
        <v>42088</v>
      </c>
      <c r="B3829" s="132">
        <v>846217</v>
      </c>
      <c r="C3829" s="132">
        <v>76828</v>
      </c>
      <c r="D3829" s="132">
        <v>308979</v>
      </c>
      <c r="E3829" s="132">
        <v>76045</v>
      </c>
      <c r="F3829" s="132">
        <v>226175</v>
      </c>
      <c r="G3829" s="132">
        <v>747462</v>
      </c>
      <c r="H3829" s="132">
        <v>30980</v>
      </c>
      <c r="I3829" s="132">
        <v>35625</v>
      </c>
      <c r="J3829" s="132">
        <v>38640</v>
      </c>
      <c r="K3829" s="132">
        <v>9345</v>
      </c>
      <c r="L3829" s="132">
        <v>10320</v>
      </c>
      <c r="M3829" s="132">
        <v>98755</v>
      </c>
      <c r="N3829" s="132">
        <v>846217</v>
      </c>
      <c r="R3829" s="132">
        <v>217075</v>
      </c>
      <c r="S3829" s="132">
        <v>31300</v>
      </c>
      <c r="T3829" s="132">
        <v>52170</v>
      </c>
      <c r="U3829" s="132">
        <v>60215</v>
      </c>
      <c r="V3829" s="132">
        <v>16690</v>
      </c>
      <c r="W3829" s="132">
        <v>0</v>
      </c>
      <c r="X3829" s="132">
        <v>52235</v>
      </c>
      <c r="Y3829" s="132">
        <v>22630</v>
      </c>
      <c r="Z3829" s="132">
        <v>27942</v>
      </c>
      <c r="AA3829" s="132">
        <v>31500</v>
      </c>
      <c r="AB3829" s="132">
        <v>350</v>
      </c>
      <c r="AC3829" s="132">
        <v>32480</v>
      </c>
      <c r="AD3829" s="132">
        <v>0</v>
      </c>
      <c r="AE3829" s="132">
        <v>26375</v>
      </c>
      <c r="AF3829" s="132">
        <v>10000</v>
      </c>
    </row>
    <row r="3830" spans="1:32">
      <c r="A3830" s="129">
        <v>42089</v>
      </c>
      <c r="B3830" s="132" t="e">
        <v>#N/A</v>
      </c>
      <c r="C3830" s="132" t="e">
        <v>#N/A</v>
      </c>
      <c r="D3830" s="132" t="e">
        <v>#N/A</v>
      </c>
      <c r="E3830" s="132" t="e">
        <v>#N/A</v>
      </c>
      <c r="F3830" s="132" t="e">
        <v>#N/A</v>
      </c>
      <c r="G3830" s="132" t="e">
        <v>#N/A</v>
      </c>
      <c r="H3830" s="132" t="e">
        <v>#N/A</v>
      </c>
      <c r="I3830" s="132" t="e">
        <v>#N/A</v>
      </c>
      <c r="J3830" s="132" t="e">
        <v>#N/A</v>
      </c>
      <c r="K3830" s="132" t="e">
        <v>#N/A</v>
      </c>
      <c r="L3830" s="132" t="e">
        <v>#N/A</v>
      </c>
      <c r="M3830" s="132" t="e">
        <v>#N/A</v>
      </c>
      <c r="N3830" s="132" t="e">
        <v>#N/A</v>
      </c>
      <c r="R3830" s="132" t="e">
        <v>#N/A</v>
      </c>
      <c r="S3830" s="132" t="e">
        <v>#N/A</v>
      </c>
      <c r="T3830" s="132" t="e">
        <v>#N/A</v>
      </c>
      <c r="U3830" s="132" t="e">
        <v>#N/A</v>
      </c>
      <c r="V3830" s="132" t="e">
        <v>#N/A</v>
      </c>
      <c r="W3830" s="132" t="e">
        <v>#N/A</v>
      </c>
      <c r="X3830" s="132" t="e">
        <v>#N/A</v>
      </c>
      <c r="Y3830" s="132" t="e">
        <v>#N/A</v>
      </c>
      <c r="Z3830" s="132" t="e">
        <v>#N/A</v>
      </c>
      <c r="AA3830" s="132" t="e">
        <v>#N/A</v>
      </c>
      <c r="AB3830" s="132" t="e">
        <v>#N/A</v>
      </c>
      <c r="AC3830" s="132" t="e">
        <v>#N/A</v>
      </c>
      <c r="AD3830" s="132" t="e">
        <v>#N/A</v>
      </c>
      <c r="AE3830" s="132" t="e">
        <v>#N/A</v>
      </c>
      <c r="AF3830" s="132" t="e">
        <v>#N/A</v>
      </c>
    </row>
    <row r="3831" spans="1:32">
      <c r="A3831" s="129">
        <v>42090</v>
      </c>
      <c r="B3831" s="132" t="e">
        <v>#N/A</v>
      </c>
      <c r="C3831" s="132" t="e">
        <v>#N/A</v>
      </c>
      <c r="D3831" s="132" t="e">
        <v>#N/A</v>
      </c>
      <c r="E3831" s="132" t="e">
        <v>#N/A</v>
      </c>
      <c r="F3831" s="132" t="e">
        <v>#N/A</v>
      </c>
      <c r="G3831" s="132" t="e">
        <v>#N/A</v>
      </c>
      <c r="H3831" s="132" t="e">
        <v>#N/A</v>
      </c>
      <c r="I3831" s="132" t="e">
        <v>#N/A</v>
      </c>
      <c r="J3831" s="132" t="e">
        <v>#N/A</v>
      </c>
      <c r="K3831" s="132" t="e">
        <v>#N/A</v>
      </c>
      <c r="L3831" s="132" t="e">
        <v>#N/A</v>
      </c>
      <c r="M3831" s="132" t="e">
        <v>#N/A</v>
      </c>
      <c r="N3831" s="132" t="e">
        <v>#N/A</v>
      </c>
      <c r="R3831" s="132" t="e">
        <v>#N/A</v>
      </c>
      <c r="S3831" s="132" t="e">
        <v>#N/A</v>
      </c>
      <c r="T3831" s="132" t="e">
        <v>#N/A</v>
      </c>
      <c r="U3831" s="132" t="e">
        <v>#N/A</v>
      </c>
      <c r="V3831" s="132" t="e">
        <v>#N/A</v>
      </c>
      <c r="W3831" s="132" t="e">
        <v>#N/A</v>
      </c>
      <c r="X3831" s="132" t="e">
        <v>#N/A</v>
      </c>
      <c r="Y3831" s="132" t="e">
        <v>#N/A</v>
      </c>
      <c r="Z3831" s="132" t="e">
        <v>#N/A</v>
      </c>
      <c r="AA3831" s="132" t="e">
        <v>#N/A</v>
      </c>
      <c r="AB3831" s="132" t="e">
        <v>#N/A</v>
      </c>
      <c r="AC3831" s="132" t="e">
        <v>#N/A</v>
      </c>
      <c r="AD3831" s="132" t="e">
        <v>#N/A</v>
      </c>
      <c r="AE3831" s="132" t="e">
        <v>#N/A</v>
      </c>
      <c r="AF3831" s="132" t="e">
        <v>#N/A</v>
      </c>
    </row>
    <row r="3832" spans="1:32">
      <c r="A3832" s="129">
        <v>42093</v>
      </c>
      <c r="B3832" s="132" t="e">
        <v>#N/A</v>
      </c>
      <c r="C3832" s="132" t="e">
        <v>#N/A</v>
      </c>
      <c r="D3832" s="132" t="e">
        <v>#N/A</v>
      </c>
      <c r="E3832" s="132" t="e">
        <v>#N/A</v>
      </c>
      <c r="F3832" s="132" t="e">
        <v>#N/A</v>
      </c>
      <c r="G3832" s="132" t="e">
        <v>#N/A</v>
      </c>
      <c r="H3832" s="132" t="e">
        <v>#N/A</v>
      </c>
      <c r="I3832" s="132" t="e">
        <v>#N/A</v>
      </c>
      <c r="J3832" s="132" t="e">
        <v>#N/A</v>
      </c>
      <c r="K3832" s="132" t="e">
        <v>#N/A</v>
      </c>
      <c r="L3832" s="132" t="e">
        <v>#N/A</v>
      </c>
      <c r="M3832" s="132" t="e">
        <v>#N/A</v>
      </c>
      <c r="N3832" s="132" t="e">
        <v>#N/A</v>
      </c>
      <c r="R3832" s="132" t="e">
        <v>#N/A</v>
      </c>
      <c r="S3832" s="132" t="e">
        <v>#N/A</v>
      </c>
      <c r="T3832" s="132" t="e">
        <v>#N/A</v>
      </c>
      <c r="U3832" s="132" t="e">
        <v>#N/A</v>
      </c>
      <c r="V3832" s="132" t="e">
        <v>#N/A</v>
      </c>
      <c r="W3832" s="132" t="e">
        <v>#N/A</v>
      </c>
      <c r="X3832" s="132" t="e">
        <v>#N/A</v>
      </c>
      <c r="Y3832" s="132" t="e">
        <v>#N/A</v>
      </c>
      <c r="Z3832" s="132" t="e">
        <v>#N/A</v>
      </c>
      <c r="AA3832" s="132" t="e">
        <v>#N/A</v>
      </c>
      <c r="AB3832" s="132" t="e">
        <v>#N/A</v>
      </c>
      <c r="AC3832" s="132" t="e">
        <v>#N/A</v>
      </c>
      <c r="AD3832" s="132" t="e">
        <v>#N/A</v>
      </c>
      <c r="AE3832" s="132" t="e">
        <v>#N/A</v>
      </c>
      <c r="AF3832" s="132" t="e">
        <v>#N/A</v>
      </c>
    </row>
    <row r="3833" spans="1:32">
      <c r="A3833" s="129">
        <v>42094</v>
      </c>
      <c r="B3833" s="132">
        <v>1140355</v>
      </c>
      <c r="C3833" s="132">
        <v>105173</v>
      </c>
      <c r="D3833" s="132">
        <v>406119</v>
      </c>
      <c r="E3833" s="132">
        <v>94775</v>
      </c>
      <c r="F3833" s="132">
        <v>345688</v>
      </c>
      <c r="G3833" s="132">
        <v>1030240</v>
      </c>
      <c r="H3833" s="132">
        <v>34840</v>
      </c>
      <c r="I3833" s="132">
        <v>37825</v>
      </c>
      <c r="J3833" s="132">
        <v>49640</v>
      </c>
      <c r="K3833" s="132">
        <v>11645</v>
      </c>
      <c r="L3833" s="132">
        <v>10320</v>
      </c>
      <c r="M3833" s="132">
        <v>110115</v>
      </c>
      <c r="N3833" s="132">
        <v>1140355</v>
      </c>
      <c r="R3833" s="132">
        <v>297590</v>
      </c>
      <c r="S3833" s="132">
        <v>41300</v>
      </c>
      <c r="T3833" s="132">
        <v>138870</v>
      </c>
      <c r="U3833" s="132">
        <v>94915</v>
      </c>
      <c r="V3833" s="132">
        <v>17650</v>
      </c>
      <c r="W3833" s="132">
        <v>1200</v>
      </c>
      <c r="X3833" s="132">
        <v>54620</v>
      </c>
      <c r="Y3833" s="132">
        <v>22630</v>
      </c>
      <c r="Z3833" s="132">
        <v>27942</v>
      </c>
      <c r="AA3833" s="132">
        <v>31500</v>
      </c>
      <c r="AB3833" s="132">
        <v>350</v>
      </c>
      <c r="AC3833" s="132">
        <v>32480</v>
      </c>
      <c r="AD3833" s="132">
        <v>0</v>
      </c>
      <c r="AE3833" s="132">
        <v>26375</v>
      </c>
      <c r="AF3833" s="132">
        <v>10000</v>
      </c>
    </row>
    <row r="3834" spans="1:32">
      <c r="A3834" s="129">
        <v>42095</v>
      </c>
      <c r="B3834" s="132" t="e">
        <v>#N/A</v>
      </c>
      <c r="C3834" s="132" t="e">
        <v>#N/A</v>
      </c>
      <c r="D3834" s="132" t="e">
        <v>#N/A</v>
      </c>
      <c r="E3834" s="132" t="e">
        <v>#N/A</v>
      </c>
      <c r="F3834" s="132" t="e">
        <v>#N/A</v>
      </c>
      <c r="G3834" s="132" t="e">
        <v>#N/A</v>
      </c>
      <c r="H3834" s="132" t="e">
        <v>#N/A</v>
      </c>
      <c r="I3834" s="132" t="e">
        <v>#N/A</v>
      </c>
      <c r="J3834" s="132" t="e">
        <v>#N/A</v>
      </c>
      <c r="K3834" s="132" t="e">
        <v>#N/A</v>
      </c>
      <c r="L3834" s="132" t="e">
        <v>#N/A</v>
      </c>
      <c r="M3834" s="132" t="e">
        <v>#N/A</v>
      </c>
      <c r="N3834" s="132" t="e">
        <v>#N/A</v>
      </c>
      <c r="R3834" s="132" t="e">
        <v>#N/A</v>
      </c>
      <c r="S3834" s="132" t="e">
        <v>#N/A</v>
      </c>
      <c r="T3834" s="132" t="e">
        <v>#N/A</v>
      </c>
      <c r="U3834" s="132" t="e">
        <v>#N/A</v>
      </c>
      <c r="V3834" s="132" t="e">
        <v>#N/A</v>
      </c>
      <c r="W3834" s="132" t="e">
        <v>#N/A</v>
      </c>
      <c r="X3834" s="132" t="e">
        <v>#N/A</v>
      </c>
      <c r="Y3834" s="132" t="e">
        <v>#N/A</v>
      </c>
      <c r="Z3834" s="132" t="e">
        <v>#N/A</v>
      </c>
      <c r="AA3834" s="132" t="e">
        <v>#N/A</v>
      </c>
      <c r="AB3834" s="132" t="e">
        <v>#N/A</v>
      </c>
      <c r="AC3834" s="132" t="e">
        <v>#N/A</v>
      </c>
      <c r="AD3834" s="132" t="e">
        <v>#N/A</v>
      </c>
      <c r="AE3834" s="132" t="e">
        <v>#N/A</v>
      </c>
      <c r="AF3834" s="132" t="e">
        <v>#N/A</v>
      </c>
    </row>
    <row r="3835" spans="1:32">
      <c r="A3835" s="129">
        <v>42096</v>
      </c>
      <c r="B3835" s="132" t="e">
        <v>#N/A</v>
      </c>
      <c r="C3835" s="132" t="e">
        <v>#N/A</v>
      </c>
      <c r="D3835" s="132" t="e">
        <v>#N/A</v>
      </c>
      <c r="E3835" s="132" t="e">
        <v>#N/A</v>
      </c>
      <c r="F3835" s="132" t="e">
        <v>#N/A</v>
      </c>
      <c r="G3835" s="132" t="e">
        <v>#N/A</v>
      </c>
      <c r="H3835" s="132" t="e">
        <v>#N/A</v>
      </c>
      <c r="I3835" s="132" t="e">
        <v>#N/A</v>
      </c>
      <c r="J3835" s="132" t="e">
        <v>#N/A</v>
      </c>
      <c r="K3835" s="132" t="e">
        <v>#N/A</v>
      </c>
      <c r="L3835" s="132" t="e">
        <v>#N/A</v>
      </c>
      <c r="M3835" s="132" t="e">
        <v>#N/A</v>
      </c>
      <c r="N3835" s="132" t="e">
        <v>#N/A</v>
      </c>
      <c r="R3835" s="132" t="e">
        <v>#N/A</v>
      </c>
      <c r="S3835" s="132" t="e">
        <v>#N/A</v>
      </c>
      <c r="T3835" s="132" t="e">
        <v>#N/A</v>
      </c>
      <c r="U3835" s="132" t="e">
        <v>#N/A</v>
      </c>
      <c r="V3835" s="132" t="e">
        <v>#N/A</v>
      </c>
      <c r="W3835" s="132" t="e">
        <v>#N/A</v>
      </c>
      <c r="X3835" s="132" t="e">
        <v>#N/A</v>
      </c>
      <c r="Y3835" s="132" t="e">
        <v>#N/A</v>
      </c>
      <c r="Z3835" s="132" t="e">
        <v>#N/A</v>
      </c>
      <c r="AA3835" s="132" t="e">
        <v>#N/A</v>
      </c>
      <c r="AB3835" s="132" t="e">
        <v>#N/A</v>
      </c>
      <c r="AC3835" s="132" t="e">
        <v>#N/A</v>
      </c>
      <c r="AD3835" s="132" t="e">
        <v>#N/A</v>
      </c>
      <c r="AE3835" s="132" t="e">
        <v>#N/A</v>
      </c>
      <c r="AF3835" s="132" t="e">
        <v>#N/A</v>
      </c>
    </row>
    <row r="3836" spans="1:32">
      <c r="A3836" s="129">
        <v>42100</v>
      </c>
      <c r="B3836" s="132" t="e">
        <v>#N/A</v>
      </c>
      <c r="C3836" s="132" t="e">
        <v>#N/A</v>
      </c>
      <c r="D3836" s="132" t="e">
        <v>#N/A</v>
      </c>
      <c r="E3836" s="132" t="e">
        <v>#N/A</v>
      </c>
      <c r="F3836" s="132" t="e">
        <v>#N/A</v>
      </c>
      <c r="G3836" s="132" t="e">
        <v>#N/A</v>
      </c>
      <c r="H3836" s="132" t="e">
        <v>#N/A</v>
      </c>
      <c r="I3836" s="132" t="e">
        <v>#N/A</v>
      </c>
      <c r="J3836" s="132" t="e">
        <v>#N/A</v>
      </c>
      <c r="K3836" s="132" t="e">
        <v>#N/A</v>
      </c>
      <c r="L3836" s="132" t="e">
        <v>#N/A</v>
      </c>
      <c r="M3836" s="132" t="e">
        <v>#N/A</v>
      </c>
      <c r="N3836" s="132" t="e">
        <v>#N/A</v>
      </c>
      <c r="R3836" s="132" t="e">
        <v>#N/A</v>
      </c>
      <c r="S3836" s="132" t="e">
        <v>#N/A</v>
      </c>
      <c r="T3836" s="132" t="e">
        <v>#N/A</v>
      </c>
      <c r="U3836" s="132" t="e">
        <v>#N/A</v>
      </c>
      <c r="V3836" s="132" t="e">
        <v>#N/A</v>
      </c>
      <c r="W3836" s="132" t="e">
        <v>#N/A</v>
      </c>
      <c r="X3836" s="132" t="e">
        <v>#N/A</v>
      </c>
      <c r="Y3836" s="132" t="e">
        <v>#N/A</v>
      </c>
      <c r="Z3836" s="132" t="e">
        <v>#N/A</v>
      </c>
      <c r="AA3836" s="132" t="e">
        <v>#N/A</v>
      </c>
      <c r="AB3836" s="132" t="e">
        <v>#N/A</v>
      </c>
      <c r="AC3836" s="132" t="e">
        <v>#N/A</v>
      </c>
      <c r="AD3836" s="132" t="e">
        <v>#N/A</v>
      </c>
      <c r="AE3836" s="132" t="e">
        <v>#N/A</v>
      </c>
      <c r="AF3836" s="132" t="e">
        <v>#N/A</v>
      </c>
    </row>
    <row r="3837" spans="1:32">
      <c r="A3837" s="129">
        <v>42101</v>
      </c>
      <c r="B3837" s="132" t="e">
        <v>#N/A</v>
      </c>
      <c r="C3837" s="132" t="e">
        <v>#N/A</v>
      </c>
      <c r="D3837" s="132" t="e">
        <v>#N/A</v>
      </c>
      <c r="E3837" s="132" t="e">
        <v>#N/A</v>
      </c>
      <c r="F3837" s="132" t="e">
        <v>#N/A</v>
      </c>
      <c r="G3837" s="132" t="e">
        <v>#N/A</v>
      </c>
      <c r="H3837" s="132" t="e">
        <v>#N/A</v>
      </c>
      <c r="I3837" s="132" t="e">
        <v>#N/A</v>
      </c>
      <c r="J3837" s="132" t="e">
        <v>#N/A</v>
      </c>
      <c r="K3837" s="132" t="e">
        <v>#N/A</v>
      </c>
      <c r="L3837" s="132" t="e">
        <v>#N/A</v>
      </c>
      <c r="M3837" s="132" t="e">
        <v>#N/A</v>
      </c>
      <c r="N3837" s="132" t="e">
        <v>#N/A</v>
      </c>
      <c r="R3837" s="132" t="e">
        <v>#N/A</v>
      </c>
      <c r="S3837" s="132" t="e">
        <v>#N/A</v>
      </c>
      <c r="T3837" s="132" t="e">
        <v>#N/A</v>
      </c>
      <c r="U3837" s="132" t="e">
        <v>#N/A</v>
      </c>
      <c r="V3837" s="132" t="e">
        <v>#N/A</v>
      </c>
      <c r="W3837" s="132" t="e">
        <v>#N/A</v>
      </c>
      <c r="X3837" s="132" t="e">
        <v>#N/A</v>
      </c>
      <c r="Y3837" s="132" t="e">
        <v>#N/A</v>
      </c>
      <c r="Z3837" s="132" t="e">
        <v>#N/A</v>
      </c>
      <c r="AA3837" s="132" t="e">
        <v>#N/A</v>
      </c>
      <c r="AB3837" s="132" t="e">
        <v>#N/A</v>
      </c>
      <c r="AC3837" s="132" t="e">
        <v>#N/A</v>
      </c>
      <c r="AD3837" s="132" t="e">
        <v>#N/A</v>
      </c>
      <c r="AE3837" s="132" t="e">
        <v>#N/A</v>
      </c>
      <c r="AF3837" s="132" t="e">
        <v>#N/A</v>
      </c>
    </row>
    <row r="3838" spans="1:32">
      <c r="A3838" s="129">
        <v>42102</v>
      </c>
      <c r="B3838" s="132" t="e">
        <v>#N/A</v>
      </c>
      <c r="C3838" s="132" t="e">
        <v>#N/A</v>
      </c>
      <c r="D3838" s="132" t="e">
        <v>#N/A</v>
      </c>
      <c r="E3838" s="132" t="e">
        <v>#N/A</v>
      </c>
      <c r="F3838" s="132" t="e">
        <v>#N/A</v>
      </c>
      <c r="G3838" s="132" t="e">
        <v>#N/A</v>
      </c>
      <c r="H3838" s="132" t="e">
        <v>#N/A</v>
      </c>
      <c r="I3838" s="132" t="e">
        <v>#N/A</v>
      </c>
      <c r="J3838" s="132" t="e">
        <v>#N/A</v>
      </c>
      <c r="K3838" s="132" t="e">
        <v>#N/A</v>
      </c>
      <c r="L3838" s="132" t="e">
        <v>#N/A</v>
      </c>
      <c r="M3838" s="132" t="e">
        <v>#N/A</v>
      </c>
      <c r="N3838" s="132" t="e">
        <v>#N/A</v>
      </c>
      <c r="R3838" s="132" t="e">
        <v>#N/A</v>
      </c>
      <c r="S3838" s="132" t="e">
        <v>#N/A</v>
      </c>
      <c r="T3838" s="132" t="e">
        <v>#N/A</v>
      </c>
      <c r="U3838" s="132" t="e">
        <v>#N/A</v>
      </c>
      <c r="V3838" s="132" t="e">
        <v>#N/A</v>
      </c>
      <c r="W3838" s="132" t="e">
        <v>#N/A</v>
      </c>
      <c r="X3838" s="132" t="e">
        <v>#N/A</v>
      </c>
      <c r="Y3838" s="132" t="e">
        <v>#N/A</v>
      </c>
      <c r="Z3838" s="132" t="e">
        <v>#N/A</v>
      </c>
      <c r="AA3838" s="132" t="e">
        <v>#N/A</v>
      </c>
      <c r="AB3838" s="132" t="e">
        <v>#N/A</v>
      </c>
      <c r="AC3838" s="132" t="e">
        <v>#N/A</v>
      </c>
      <c r="AD3838" s="132" t="e">
        <v>#N/A</v>
      </c>
      <c r="AE3838" s="132" t="e">
        <v>#N/A</v>
      </c>
      <c r="AF3838" s="132" t="e">
        <v>#N/A</v>
      </c>
    </row>
    <row r="3839" spans="1:32">
      <c r="A3839" s="129">
        <v>42103</v>
      </c>
      <c r="B3839" s="132" t="e">
        <v>#N/A</v>
      </c>
      <c r="C3839" s="132" t="e">
        <v>#N/A</v>
      </c>
      <c r="D3839" s="132" t="e">
        <v>#N/A</v>
      </c>
      <c r="E3839" s="132" t="e">
        <v>#N/A</v>
      </c>
      <c r="F3839" s="132" t="e">
        <v>#N/A</v>
      </c>
      <c r="G3839" s="132" t="e">
        <v>#N/A</v>
      </c>
      <c r="H3839" s="132" t="e">
        <v>#N/A</v>
      </c>
      <c r="I3839" s="132" t="e">
        <v>#N/A</v>
      </c>
      <c r="J3839" s="132" t="e">
        <v>#N/A</v>
      </c>
      <c r="K3839" s="132" t="e">
        <v>#N/A</v>
      </c>
      <c r="L3839" s="132" t="e">
        <v>#N/A</v>
      </c>
      <c r="M3839" s="132" t="e">
        <v>#N/A</v>
      </c>
      <c r="N3839" s="132" t="e">
        <v>#N/A</v>
      </c>
      <c r="R3839" s="132" t="e">
        <v>#N/A</v>
      </c>
      <c r="S3839" s="132" t="e">
        <v>#N/A</v>
      </c>
      <c r="T3839" s="132" t="e">
        <v>#N/A</v>
      </c>
      <c r="U3839" s="132" t="e">
        <v>#N/A</v>
      </c>
      <c r="V3839" s="132" t="e">
        <v>#N/A</v>
      </c>
      <c r="W3839" s="132" t="e">
        <v>#N/A</v>
      </c>
      <c r="X3839" s="132" t="e">
        <v>#N/A</v>
      </c>
      <c r="Y3839" s="132" t="e">
        <v>#N/A</v>
      </c>
      <c r="Z3839" s="132" t="e">
        <v>#N/A</v>
      </c>
      <c r="AA3839" s="132" t="e">
        <v>#N/A</v>
      </c>
      <c r="AB3839" s="132" t="e">
        <v>#N/A</v>
      </c>
      <c r="AC3839" s="132" t="e">
        <v>#N/A</v>
      </c>
      <c r="AD3839" s="132" t="e">
        <v>#N/A</v>
      </c>
      <c r="AE3839" s="132" t="e">
        <v>#N/A</v>
      </c>
      <c r="AF3839" s="132" t="e">
        <v>#N/A</v>
      </c>
    </row>
    <row r="3840" spans="1:32">
      <c r="A3840" s="129">
        <v>42104</v>
      </c>
      <c r="B3840" s="132">
        <v>320508</v>
      </c>
      <c r="C3840" s="132">
        <v>41830</v>
      </c>
      <c r="D3840" s="132">
        <v>162021</v>
      </c>
      <c r="E3840" s="132">
        <v>21960</v>
      </c>
      <c r="F3840" s="132">
        <v>30100</v>
      </c>
      <c r="G3840" s="132">
        <v>287238</v>
      </c>
      <c r="H3840" s="132">
        <v>17150</v>
      </c>
      <c r="I3840" s="132">
        <v>9120</v>
      </c>
      <c r="J3840" s="132">
        <v>13607</v>
      </c>
      <c r="K3840" s="132">
        <v>12220</v>
      </c>
      <c r="L3840" s="132">
        <v>0</v>
      </c>
      <c r="M3840" s="132">
        <v>33270</v>
      </c>
      <c r="N3840" s="132">
        <v>320508</v>
      </c>
      <c r="R3840" s="132">
        <v>37650</v>
      </c>
      <c r="S3840" s="132">
        <v>28380</v>
      </c>
      <c r="T3840" s="132">
        <v>29200</v>
      </c>
      <c r="U3840" s="132">
        <v>17720</v>
      </c>
      <c r="V3840" s="132">
        <v>2000</v>
      </c>
      <c r="W3840" s="132">
        <v>0</v>
      </c>
      <c r="X3840" s="132">
        <v>42340</v>
      </c>
      <c r="Y3840" s="132">
        <v>5985</v>
      </c>
      <c r="Z3840" s="132">
        <v>3700</v>
      </c>
      <c r="AA3840" s="132">
        <v>0</v>
      </c>
      <c r="AB3840" s="132">
        <v>250</v>
      </c>
      <c r="AC3840" s="132">
        <v>0</v>
      </c>
      <c r="AD3840" s="132">
        <v>0</v>
      </c>
      <c r="AE3840" s="132">
        <v>500</v>
      </c>
      <c r="AF3840" s="132">
        <v>2560</v>
      </c>
    </row>
    <row r="3841" spans="1:32">
      <c r="A3841" s="129">
        <v>42107</v>
      </c>
      <c r="B3841" s="132" t="e">
        <v>#N/A</v>
      </c>
      <c r="C3841" s="132" t="e">
        <v>#N/A</v>
      </c>
      <c r="D3841" s="132" t="e">
        <v>#N/A</v>
      </c>
      <c r="E3841" s="132" t="e">
        <v>#N/A</v>
      </c>
      <c r="F3841" s="132" t="e">
        <v>#N/A</v>
      </c>
      <c r="G3841" s="132" t="e">
        <v>#N/A</v>
      </c>
      <c r="H3841" s="132" t="e">
        <v>#N/A</v>
      </c>
      <c r="I3841" s="132" t="e">
        <v>#N/A</v>
      </c>
      <c r="J3841" s="132" t="e">
        <v>#N/A</v>
      </c>
      <c r="K3841" s="132" t="e">
        <v>#N/A</v>
      </c>
      <c r="L3841" s="132" t="e">
        <v>#N/A</v>
      </c>
      <c r="M3841" s="132" t="e">
        <v>#N/A</v>
      </c>
      <c r="N3841" s="132" t="e">
        <v>#N/A</v>
      </c>
      <c r="R3841" s="132" t="e">
        <v>#N/A</v>
      </c>
      <c r="S3841" s="132" t="e">
        <v>#N/A</v>
      </c>
      <c r="T3841" s="132" t="e">
        <v>#N/A</v>
      </c>
      <c r="U3841" s="132" t="e">
        <v>#N/A</v>
      </c>
      <c r="V3841" s="132" t="e">
        <v>#N/A</v>
      </c>
      <c r="W3841" s="132" t="e">
        <v>#N/A</v>
      </c>
      <c r="X3841" s="132" t="e">
        <v>#N/A</v>
      </c>
      <c r="Y3841" s="132" t="e">
        <v>#N/A</v>
      </c>
      <c r="Z3841" s="132" t="e">
        <v>#N/A</v>
      </c>
      <c r="AA3841" s="132" t="e">
        <v>#N/A</v>
      </c>
      <c r="AB3841" s="132" t="e">
        <v>#N/A</v>
      </c>
      <c r="AC3841" s="132" t="e">
        <v>#N/A</v>
      </c>
      <c r="AD3841" s="132" t="e">
        <v>#N/A</v>
      </c>
      <c r="AE3841" s="132" t="e">
        <v>#N/A</v>
      </c>
      <c r="AF3841" s="132" t="e">
        <v>#N/A</v>
      </c>
    </row>
    <row r="3842" spans="1:32">
      <c r="A3842" s="129">
        <v>42108</v>
      </c>
      <c r="B3842" s="132" t="e">
        <v>#N/A</v>
      </c>
      <c r="C3842" s="132" t="e">
        <v>#N/A</v>
      </c>
      <c r="D3842" s="132" t="e">
        <v>#N/A</v>
      </c>
      <c r="E3842" s="132" t="e">
        <v>#N/A</v>
      </c>
      <c r="F3842" s="132" t="e">
        <v>#N/A</v>
      </c>
      <c r="G3842" s="132" t="e">
        <v>#N/A</v>
      </c>
      <c r="H3842" s="132" t="e">
        <v>#N/A</v>
      </c>
      <c r="I3842" s="132" t="e">
        <v>#N/A</v>
      </c>
      <c r="J3842" s="132" t="e">
        <v>#N/A</v>
      </c>
      <c r="K3842" s="132" t="e">
        <v>#N/A</v>
      </c>
      <c r="L3842" s="132" t="e">
        <v>#N/A</v>
      </c>
      <c r="M3842" s="132" t="e">
        <v>#N/A</v>
      </c>
      <c r="N3842" s="132" t="e">
        <v>#N/A</v>
      </c>
      <c r="R3842" s="132" t="e">
        <v>#N/A</v>
      </c>
      <c r="S3842" s="132" t="e">
        <v>#N/A</v>
      </c>
      <c r="T3842" s="132" t="e">
        <v>#N/A</v>
      </c>
      <c r="U3842" s="132" t="e">
        <v>#N/A</v>
      </c>
      <c r="V3842" s="132" t="e">
        <v>#N/A</v>
      </c>
      <c r="W3842" s="132" t="e">
        <v>#N/A</v>
      </c>
      <c r="X3842" s="132" t="e">
        <v>#N/A</v>
      </c>
      <c r="Y3842" s="132" t="e">
        <v>#N/A</v>
      </c>
      <c r="Z3842" s="132" t="e">
        <v>#N/A</v>
      </c>
      <c r="AA3842" s="132" t="e">
        <v>#N/A</v>
      </c>
      <c r="AB3842" s="132" t="e">
        <v>#N/A</v>
      </c>
      <c r="AC3842" s="132" t="e">
        <v>#N/A</v>
      </c>
      <c r="AD3842" s="132" t="e">
        <v>#N/A</v>
      </c>
      <c r="AE3842" s="132" t="e">
        <v>#N/A</v>
      </c>
      <c r="AF3842" s="132" t="e">
        <v>#N/A</v>
      </c>
    </row>
    <row r="3843" spans="1:32">
      <c r="A3843" s="129">
        <v>42109</v>
      </c>
      <c r="B3843" s="132">
        <v>470058</v>
      </c>
      <c r="C3843" s="132">
        <v>53930</v>
      </c>
      <c r="D3843" s="132">
        <v>248471</v>
      </c>
      <c r="E3843" s="132">
        <v>27760</v>
      </c>
      <c r="F3843" s="132">
        <v>44100</v>
      </c>
      <c r="G3843" s="132">
        <v>427388</v>
      </c>
      <c r="H3843" s="132">
        <v>21950</v>
      </c>
      <c r="I3843" s="132">
        <v>13120</v>
      </c>
      <c r="J3843" s="132">
        <v>27907</v>
      </c>
      <c r="K3843" s="132">
        <v>17170</v>
      </c>
      <c r="L3843" s="132">
        <v>0</v>
      </c>
      <c r="M3843" s="132">
        <v>42670</v>
      </c>
      <c r="N3843" s="132">
        <v>470058</v>
      </c>
      <c r="R3843" s="132">
        <v>55650</v>
      </c>
      <c r="S3843" s="132">
        <v>28380</v>
      </c>
      <c r="T3843" s="132">
        <v>84700</v>
      </c>
      <c r="U3843" s="132">
        <v>39720</v>
      </c>
      <c r="V3843" s="132">
        <v>2000</v>
      </c>
      <c r="W3843" s="132">
        <v>0</v>
      </c>
      <c r="X3843" s="132">
        <v>49590</v>
      </c>
      <c r="Y3843" s="132">
        <v>15485</v>
      </c>
      <c r="Z3843" s="132">
        <v>3700</v>
      </c>
      <c r="AA3843" s="132">
        <v>0</v>
      </c>
      <c r="AB3843" s="132">
        <v>250</v>
      </c>
      <c r="AC3843" s="132">
        <v>0</v>
      </c>
      <c r="AD3843" s="132">
        <v>0</v>
      </c>
      <c r="AE3843" s="132">
        <v>500</v>
      </c>
      <c r="AF3843" s="132">
        <v>2560</v>
      </c>
    </row>
    <row r="3844" spans="1:32">
      <c r="A3844" s="129">
        <v>42110</v>
      </c>
      <c r="B3844" s="132" t="e">
        <v>#N/A</v>
      </c>
      <c r="C3844" s="132" t="e">
        <v>#N/A</v>
      </c>
      <c r="D3844" s="132" t="e">
        <v>#N/A</v>
      </c>
      <c r="E3844" s="132" t="e">
        <v>#N/A</v>
      </c>
      <c r="F3844" s="132" t="e">
        <v>#N/A</v>
      </c>
      <c r="G3844" s="132" t="e">
        <v>#N/A</v>
      </c>
      <c r="H3844" s="132" t="e">
        <v>#N/A</v>
      </c>
      <c r="I3844" s="132" t="e">
        <v>#N/A</v>
      </c>
      <c r="J3844" s="132" t="e">
        <v>#N/A</v>
      </c>
      <c r="K3844" s="132" t="e">
        <v>#N/A</v>
      </c>
      <c r="L3844" s="132" t="e">
        <v>#N/A</v>
      </c>
      <c r="M3844" s="132" t="e">
        <v>#N/A</v>
      </c>
      <c r="N3844" s="132" t="e">
        <v>#N/A</v>
      </c>
      <c r="R3844" s="132" t="e">
        <v>#N/A</v>
      </c>
      <c r="S3844" s="132" t="e">
        <v>#N/A</v>
      </c>
      <c r="T3844" s="132" t="e">
        <v>#N/A</v>
      </c>
      <c r="U3844" s="132" t="e">
        <v>#N/A</v>
      </c>
      <c r="V3844" s="132" t="e">
        <v>#N/A</v>
      </c>
      <c r="W3844" s="132" t="e">
        <v>#N/A</v>
      </c>
      <c r="X3844" s="132" t="e">
        <v>#N/A</v>
      </c>
      <c r="Y3844" s="132" t="e">
        <v>#N/A</v>
      </c>
      <c r="Z3844" s="132" t="e">
        <v>#N/A</v>
      </c>
      <c r="AA3844" s="132" t="e">
        <v>#N/A</v>
      </c>
      <c r="AB3844" s="132" t="e">
        <v>#N/A</v>
      </c>
      <c r="AC3844" s="132" t="e">
        <v>#N/A</v>
      </c>
      <c r="AD3844" s="132" t="e">
        <v>#N/A</v>
      </c>
      <c r="AE3844" s="132" t="e">
        <v>#N/A</v>
      </c>
      <c r="AF3844" s="132" t="e">
        <v>#N/A</v>
      </c>
    </row>
    <row r="3845" spans="1:32">
      <c r="A3845" s="129">
        <v>42111</v>
      </c>
      <c r="B3845" s="132" t="e">
        <v>#N/A</v>
      </c>
      <c r="C3845" s="132" t="e">
        <v>#N/A</v>
      </c>
      <c r="D3845" s="132" t="e">
        <v>#N/A</v>
      </c>
      <c r="E3845" s="132" t="e">
        <v>#N/A</v>
      </c>
      <c r="F3845" s="132" t="e">
        <v>#N/A</v>
      </c>
      <c r="G3845" s="132" t="e">
        <v>#N/A</v>
      </c>
      <c r="H3845" s="132" t="e">
        <v>#N/A</v>
      </c>
      <c r="I3845" s="132" t="e">
        <v>#N/A</v>
      </c>
      <c r="J3845" s="132" t="e">
        <v>#N/A</v>
      </c>
      <c r="K3845" s="132" t="e">
        <v>#N/A</v>
      </c>
      <c r="L3845" s="132" t="e">
        <v>#N/A</v>
      </c>
      <c r="M3845" s="132" t="e">
        <v>#N/A</v>
      </c>
      <c r="N3845" s="132" t="e">
        <v>#N/A</v>
      </c>
      <c r="R3845" s="132" t="e">
        <v>#N/A</v>
      </c>
      <c r="S3845" s="132" t="e">
        <v>#N/A</v>
      </c>
      <c r="T3845" s="132" t="e">
        <v>#N/A</v>
      </c>
      <c r="U3845" s="132" t="e">
        <v>#N/A</v>
      </c>
      <c r="V3845" s="132" t="e">
        <v>#N/A</v>
      </c>
      <c r="W3845" s="132" t="e">
        <v>#N/A</v>
      </c>
      <c r="X3845" s="132" t="e">
        <v>#N/A</v>
      </c>
      <c r="Y3845" s="132" t="e">
        <v>#N/A</v>
      </c>
      <c r="Z3845" s="132" t="e">
        <v>#N/A</v>
      </c>
      <c r="AA3845" s="132" t="e">
        <v>#N/A</v>
      </c>
      <c r="AB3845" s="132" t="e">
        <v>#N/A</v>
      </c>
      <c r="AC3845" s="132" t="e">
        <v>#N/A</v>
      </c>
      <c r="AD3845" s="132" t="e">
        <v>#N/A</v>
      </c>
      <c r="AE3845" s="132" t="e">
        <v>#N/A</v>
      </c>
      <c r="AF3845" s="132" t="e">
        <v>#N/A</v>
      </c>
    </row>
    <row r="3846" spans="1:32">
      <c r="A3846" s="129">
        <v>42114</v>
      </c>
      <c r="B3846" s="132">
        <v>706753</v>
      </c>
      <c r="C3846" s="132">
        <v>85880</v>
      </c>
      <c r="D3846" s="132">
        <v>352396</v>
      </c>
      <c r="E3846" s="132">
        <v>69370</v>
      </c>
      <c r="F3846" s="132">
        <v>57050</v>
      </c>
      <c r="G3846" s="132">
        <v>630423</v>
      </c>
      <c r="H3846" s="132">
        <v>29050</v>
      </c>
      <c r="I3846" s="132">
        <v>21900</v>
      </c>
      <c r="J3846" s="132">
        <v>34707</v>
      </c>
      <c r="K3846" s="132">
        <v>18670</v>
      </c>
      <c r="L3846" s="132">
        <v>7300</v>
      </c>
      <c r="M3846" s="132">
        <v>76330</v>
      </c>
      <c r="N3846" s="132">
        <v>706753</v>
      </c>
      <c r="R3846" s="132">
        <v>82300</v>
      </c>
      <c r="S3846" s="132">
        <v>28380</v>
      </c>
      <c r="T3846" s="132">
        <v>140985</v>
      </c>
      <c r="U3846" s="132">
        <v>106190</v>
      </c>
      <c r="V3846" s="132">
        <v>10000</v>
      </c>
      <c r="W3846" s="132">
        <v>0</v>
      </c>
      <c r="X3846" s="132">
        <v>55340</v>
      </c>
      <c r="Y3846" s="132">
        <v>26485</v>
      </c>
      <c r="Z3846" s="132">
        <v>3700</v>
      </c>
      <c r="AA3846" s="132">
        <v>0</v>
      </c>
      <c r="AB3846" s="132">
        <v>250</v>
      </c>
      <c r="AC3846" s="132">
        <v>0</v>
      </c>
      <c r="AD3846" s="132">
        <v>0</v>
      </c>
      <c r="AE3846" s="132">
        <v>500</v>
      </c>
      <c r="AF3846" s="132">
        <v>2560</v>
      </c>
    </row>
    <row r="3847" spans="1:32">
      <c r="A3847" s="129">
        <v>42115</v>
      </c>
      <c r="B3847" s="132" t="e">
        <v>#N/A</v>
      </c>
      <c r="C3847" s="132" t="e">
        <v>#N/A</v>
      </c>
      <c r="D3847" s="132" t="e">
        <v>#N/A</v>
      </c>
      <c r="E3847" s="132" t="e">
        <v>#N/A</v>
      </c>
      <c r="F3847" s="132" t="e">
        <v>#N/A</v>
      </c>
      <c r="G3847" s="132" t="e">
        <v>#N/A</v>
      </c>
      <c r="H3847" s="132" t="e">
        <v>#N/A</v>
      </c>
      <c r="I3847" s="132" t="e">
        <v>#N/A</v>
      </c>
      <c r="J3847" s="132" t="e">
        <v>#N/A</v>
      </c>
      <c r="K3847" s="132" t="e">
        <v>#N/A</v>
      </c>
      <c r="L3847" s="132" t="e">
        <v>#N/A</v>
      </c>
      <c r="M3847" s="132" t="e">
        <v>#N/A</v>
      </c>
      <c r="N3847" s="132" t="e">
        <v>#N/A</v>
      </c>
      <c r="R3847" s="132" t="e">
        <v>#N/A</v>
      </c>
      <c r="S3847" s="132" t="e">
        <v>#N/A</v>
      </c>
      <c r="T3847" s="132" t="e">
        <v>#N/A</v>
      </c>
      <c r="U3847" s="132" t="e">
        <v>#N/A</v>
      </c>
      <c r="V3847" s="132" t="e">
        <v>#N/A</v>
      </c>
      <c r="W3847" s="132" t="e">
        <v>#N/A</v>
      </c>
      <c r="X3847" s="132" t="e">
        <v>#N/A</v>
      </c>
      <c r="Y3847" s="132" t="e">
        <v>#N/A</v>
      </c>
      <c r="Z3847" s="132" t="e">
        <v>#N/A</v>
      </c>
      <c r="AA3847" s="132" t="e">
        <v>#N/A</v>
      </c>
      <c r="AB3847" s="132" t="e">
        <v>#N/A</v>
      </c>
      <c r="AC3847" s="132" t="e">
        <v>#N/A</v>
      </c>
      <c r="AD3847" s="132" t="e">
        <v>#N/A</v>
      </c>
      <c r="AE3847" s="132" t="e">
        <v>#N/A</v>
      </c>
      <c r="AF3847" s="132" t="e">
        <v>#N/A</v>
      </c>
    </row>
    <row r="3848" spans="1:32">
      <c r="A3848" s="129">
        <v>42116</v>
      </c>
      <c r="B3848" s="132" t="e">
        <v>#N/A</v>
      </c>
      <c r="C3848" s="132" t="e">
        <v>#N/A</v>
      </c>
      <c r="D3848" s="132" t="e">
        <v>#N/A</v>
      </c>
      <c r="E3848" s="132" t="e">
        <v>#N/A</v>
      </c>
      <c r="F3848" s="132" t="e">
        <v>#N/A</v>
      </c>
      <c r="G3848" s="132" t="e">
        <v>#N/A</v>
      </c>
      <c r="H3848" s="132" t="e">
        <v>#N/A</v>
      </c>
      <c r="I3848" s="132" t="e">
        <v>#N/A</v>
      </c>
      <c r="J3848" s="132" t="e">
        <v>#N/A</v>
      </c>
      <c r="K3848" s="132" t="e">
        <v>#N/A</v>
      </c>
      <c r="L3848" s="132" t="e">
        <v>#N/A</v>
      </c>
      <c r="M3848" s="132" t="e">
        <v>#N/A</v>
      </c>
      <c r="N3848" s="132" t="e">
        <v>#N/A</v>
      </c>
      <c r="R3848" s="132" t="e">
        <v>#N/A</v>
      </c>
      <c r="S3848" s="132" t="e">
        <v>#N/A</v>
      </c>
      <c r="T3848" s="132" t="e">
        <v>#N/A</v>
      </c>
      <c r="U3848" s="132" t="e">
        <v>#N/A</v>
      </c>
      <c r="V3848" s="132" t="e">
        <v>#N/A</v>
      </c>
      <c r="W3848" s="132" t="e">
        <v>#N/A</v>
      </c>
      <c r="X3848" s="132" t="e">
        <v>#N/A</v>
      </c>
      <c r="Y3848" s="132" t="e">
        <v>#N/A</v>
      </c>
      <c r="Z3848" s="132" t="e">
        <v>#N/A</v>
      </c>
      <c r="AA3848" s="132" t="e">
        <v>#N/A</v>
      </c>
      <c r="AB3848" s="132" t="e">
        <v>#N/A</v>
      </c>
      <c r="AC3848" s="132" t="e">
        <v>#N/A</v>
      </c>
      <c r="AD3848" s="132" t="e">
        <v>#N/A</v>
      </c>
      <c r="AE3848" s="132" t="e">
        <v>#N/A</v>
      </c>
      <c r="AF3848" s="132" t="e">
        <v>#N/A</v>
      </c>
    </row>
    <row r="3849" spans="1:32">
      <c r="A3849" s="129">
        <v>42117</v>
      </c>
      <c r="B3849" s="132" t="e">
        <v>#N/A</v>
      </c>
      <c r="C3849" s="132" t="e">
        <v>#N/A</v>
      </c>
      <c r="D3849" s="132" t="e">
        <v>#N/A</v>
      </c>
      <c r="E3849" s="132" t="e">
        <v>#N/A</v>
      </c>
      <c r="F3849" s="132" t="e">
        <v>#N/A</v>
      </c>
      <c r="G3849" s="132" t="e">
        <v>#N/A</v>
      </c>
      <c r="H3849" s="132" t="e">
        <v>#N/A</v>
      </c>
      <c r="I3849" s="132" t="e">
        <v>#N/A</v>
      </c>
      <c r="J3849" s="132" t="e">
        <v>#N/A</v>
      </c>
      <c r="K3849" s="132" t="e">
        <v>#N/A</v>
      </c>
      <c r="L3849" s="132" t="e">
        <v>#N/A</v>
      </c>
      <c r="M3849" s="132" t="e">
        <v>#N/A</v>
      </c>
      <c r="N3849" s="132" t="e">
        <v>#N/A</v>
      </c>
      <c r="R3849" s="132" t="e">
        <v>#N/A</v>
      </c>
      <c r="S3849" s="132" t="e">
        <v>#N/A</v>
      </c>
      <c r="T3849" s="132" t="e">
        <v>#N/A</v>
      </c>
      <c r="U3849" s="132" t="e">
        <v>#N/A</v>
      </c>
      <c r="V3849" s="132" t="e">
        <v>#N/A</v>
      </c>
      <c r="W3849" s="132" t="e">
        <v>#N/A</v>
      </c>
      <c r="X3849" s="132" t="e">
        <v>#N/A</v>
      </c>
      <c r="Y3849" s="132" t="e">
        <v>#N/A</v>
      </c>
      <c r="Z3849" s="132" t="e">
        <v>#N/A</v>
      </c>
      <c r="AA3849" s="132" t="e">
        <v>#N/A</v>
      </c>
      <c r="AB3849" s="132" t="e">
        <v>#N/A</v>
      </c>
      <c r="AC3849" s="132" t="e">
        <v>#N/A</v>
      </c>
      <c r="AD3849" s="132" t="e">
        <v>#N/A</v>
      </c>
      <c r="AE3849" s="132" t="e">
        <v>#N/A</v>
      </c>
      <c r="AF3849" s="132" t="e">
        <v>#N/A</v>
      </c>
    </row>
    <row r="3850" spans="1:32">
      <c r="A3850" s="129">
        <v>42118</v>
      </c>
      <c r="B3850" s="132" t="e">
        <v>#N/A</v>
      </c>
      <c r="C3850" s="132" t="e">
        <v>#N/A</v>
      </c>
      <c r="D3850" s="132" t="e">
        <v>#N/A</v>
      </c>
      <c r="E3850" s="132" t="e">
        <v>#N/A</v>
      </c>
      <c r="F3850" s="132" t="e">
        <v>#N/A</v>
      </c>
      <c r="G3850" s="132" t="e">
        <v>#N/A</v>
      </c>
      <c r="H3850" s="132" t="e">
        <v>#N/A</v>
      </c>
      <c r="I3850" s="132" t="e">
        <v>#N/A</v>
      </c>
      <c r="J3850" s="132" t="e">
        <v>#N/A</v>
      </c>
      <c r="K3850" s="132" t="e">
        <v>#N/A</v>
      </c>
      <c r="L3850" s="132" t="e">
        <v>#N/A</v>
      </c>
      <c r="M3850" s="132" t="e">
        <v>#N/A</v>
      </c>
      <c r="N3850" s="132" t="e">
        <v>#N/A</v>
      </c>
      <c r="R3850" s="132" t="e">
        <v>#N/A</v>
      </c>
      <c r="S3850" s="132" t="e">
        <v>#N/A</v>
      </c>
      <c r="T3850" s="132" t="e">
        <v>#N/A</v>
      </c>
      <c r="U3850" s="132" t="e">
        <v>#N/A</v>
      </c>
      <c r="V3850" s="132" t="e">
        <v>#N/A</v>
      </c>
      <c r="W3850" s="132" t="e">
        <v>#N/A</v>
      </c>
      <c r="X3850" s="132" t="e">
        <v>#N/A</v>
      </c>
      <c r="Y3850" s="132" t="e">
        <v>#N/A</v>
      </c>
      <c r="Z3850" s="132" t="e">
        <v>#N/A</v>
      </c>
      <c r="AA3850" s="132" t="e">
        <v>#N/A</v>
      </c>
      <c r="AB3850" s="132" t="e">
        <v>#N/A</v>
      </c>
      <c r="AC3850" s="132" t="e">
        <v>#N/A</v>
      </c>
      <c r="AD3850" s="132" t="e">
        <v>#N/A</v>
      </c>
      <c r="AE3850" s="132" t="e">
        <v>#N/A</v>
      </c>
      <c r="AF3850" s="132" t="e">
        <v>#N/A</v>
      </c>
    </row>
    <row r="3851" spans="1:32">
      <c r="A3851" s="129">
        <v>42121</v>
      </c>
      <c r="B3851" s="132">
        <v>906594</v>
      </c>
      <c r="C3851" s="132">
        <v>109930</v>
      </c>
      <c r="D3851" s="132">
        <v>474734</v>
      </c>
      <c r="E3851" s="132">
        <v>86653</v>
      </c>
      <c r="F3851" s="132">
        <v>66000</v>
      </c>
      <c r="G3851" s="132">
        <v>817184</v>
      </c>
      <c r="H3851" s="132">
        <v>30730</v>
      </c>
      <c r="I3851" s="132">
        <v>33300</v>
      </c>
      <c r="J3851" s="132">
        <v>41807</v>
      </c>
      <c r="K3851" s="132">
        <v>22460</v>
      </c>
      <c r="L3851" s="132">
        <v>7300</v>
      </c>
      <c r="M3851" s="132">
        <v>89410</v>
      </c>
      <c r="N3851" s="132">
        <v>906594</v>
      </c>
      <c r="R3851" s="132">
        <v>82300</v>
      </c>
      <c r="S3851" s="132">
        <v>28380</v>
      </c>
      <c r="T3851" s="132">
        <v>196285</v>
      </c>
      <c r="U3851" s="132">
        <v>119990</v>
      </c>
      <c r="V3851" s="132">
        <v>15000</v>
      </c>
      <c r="W3851" s="132">
        <v>1200</v>
      </c>
      <c r="X3851" s="132">
        <v>57220</v>
      </c>
      <c r="Y3851" s="132">
        <v>39135</v>
      </c>
      <c r="Z3851" s="132">
        <v>12900</v>
      </c>
      <c r="AA3851" s="132">
        <v>8000</v>
      </c>
      <c r="AB3851" s="132">
        <v>250</v>
      </c>
      <c r="AC3851" s="132">
        <v>0</v>
      </c>
      <c r="AD3851" s="132">
        <v>0</v>
      </c>
      <c r="AE3851" s="132">
        <v>500</v>
      </c>
      <c r="AF3851" s="132">
        <v>10560</v>
      </c>
    </row>
    <row r="3852" spans="1:32">
      <c r="A3852" s="129">
        <v>42122</v>
      </c>
      <c r="B3852" s="132" t="e">
        <v>#N/A</v>
      </c>
      <c r="C3852" s="132" t="e">
        <v>#N/A</v>
      </c>
      <c r="D3852" s="132" t="e">
        <v>#N/A</v>
      </c>
      <c r="E3852" s="132" t="e">
        <v>#N/A</v>
      </c>
      <c r="F3852" s="132" t="e">
        <v>#N/A</v>
      </c>
      <c r="G3852" s="132" t="e">
        <v>#N/A</v>
      </c>
      <c r="H3852" s="132" t="e">
        <v>#N/A</v>
      </c>
      <c r="I3852" s="132" t="e">
        <v>#N/A</v>
      </c>
      <c r="J3852" s="132" t="e">
        <v>#N/A</v>
      </c>
      <c r="K3852" s="132" t="e">
        <v>#N/A</v>
      </c>
      <c r="L3852" s="132" t="e">
        <v>#N/A</v>
      </c>
      <c r="M3852" s="132" t="e">
        <v>#N/A</v>
      </c>
      <c r="N3852" s="132" t="e">
        <v>#N/A</v>
      </c>
      <c r="R3852" s="132" t="e">
        <v>#N/A</v>
      </c>
      <c r="S3852" s="132" t="e">
        <v>#N/A</v>
      </c>
      <c r="T3852" s="132" t="e">
        <v>#N/A</v>
      </c>
      <c r="U3852" s="132" t="e">
        <v>#N/A</v>
      </c>
      <c r="V3852" s="132" t="e">
        <v>#N/A</v>
      </c>
      <c r="W3852" s="132" t="e">
        <v>#N/A</v>
      </c>
      <c r="X3852" s="132" t="e">
        <v>#N/A</v>
      </c>
      <c r="Y3852" s="132" t="e">
        <v>#N/A</v>
      </c>
      <c r="Z3852" s="132" t="e">
        <v>#N/A</v>
      </c>
      <c r="AA3852" s="132" t="e">
        <v>#N/A</v>
      </c>
      <c r="AB3852" s="132" t="e">
        <v>#N/A</v>
      </c>
      <c r="AC3852" s="132" t="e">
        <v>#N/A</v>
      </c>
      <c r="AD3852" s="132" t="e">
        <v>#N/A</v>
      </c>
      <c r="AE3852" s="132" t="e">
        <v>#N/A</v>
      </c>
      <c r="AF3852" s="132" t="e">
        <v>#N/A</v>
      </c>
    </row>
    <row r="3853" spans="1:32">
      <c r="A3853" s="129">
        <v>42123</v>
      </c>
      <c r="B3853" s="132" t="e">
        <v>#N/A</v>
      </c>
      <c r="C3853" s="132" t="e">
        <v>#N/A</v>
      </c>
      <c r="D3853" s="132" t="e">
        <v>#N/A</v>
      </c>
      <c r="E3853" s="132" t="e">
        <v>#N/A</v>
      </c>
      <c r="F3853" s="132" t="e">
        <v>#N/A</v>
      </c>
      <c r="G3853" s="132" t="e">
        <v>#N/A</v>
      </c>
      <c r="H3853" s="132" t="e">
        <v>#N/A</v>
      </c>
      <c r="I3853" s="132" t="e">
        <v>#N/A</v>
      </c>
      <c r="J3853" s="132" t="e">
        <v>#N/A</v>
      </c>
      <c r="K3853" s="132" t="e">
        <v>#N/A</v>
      </c>
      <c r="L3853" s="132" t="e">
        <v>#N/A</v>
      </c>
      <c r="M3853" s="132" t="e">
        <v>#N/A</v>
      </c>
      <c r="N3853" s="132" t="e">
        <v>#N/A</v>
      </c>
      <c r="R3853" s="132" t="e">
        <v>#N/A</v>
      </c>
      <c r="S3853" s="132" t="e">
        <v>#N/A</v>
      </c>
      <c r="T3853" s="132" t="e">
        <v>#N/A</v>
      </c>
      <c r="U3853" s="132" t="e">
        <v>#N/A</v>
      </c>
      <c r="V3853" s="132" t="e">
        <v>#N/A</v>
      </c>
      <c r="W3853" s="132" t="e">
        <v>#N/A</v>
      </c>
      <c r="X3853" s="132" t="e">
        <v>#N/A</v>
      </c>
      <c r="Y3853" s="132" t="e">
        <v>#N/A</v>
      </c>
      <c r="Z3853" s="132" t="e">
        <v>#N/A</v>
      </c>
      <c r="AA3853" s="132" t="e">
        <v>#N/A</v>
      </c>
      <c r="AB3853" s="132" t="e">
        <v>#N/A</v>
      </c>
      <c r="AC3853" s="132" t="e">
        <v>#N/A</v>
      </c>
      <c r="AD3853" s="132" t="e">
        <v>#N/A</v>
      </c>
      <c r="AE3853" s="132" t="e">
        <v>#N/A</v>
      </c>
      <c r="AF3853" s="132" t="e">
        <v>#N/A</v>
      </c>
    </row>
    <row r="3854" spans="1:32">
      <c r="A3854" s="129">
        <v>42124</v>
      </c>
      <c r="B3854" s="132">
        <v>1077114</v>
      </c>
      <c r="C3854" s="132">
        <v>120480</v>
      </c>
      <c r="D3854" s="132">
        <v>559984</v>
      </c>
      <c r="E3854" s="132">
        <v>107953</v>
      </c>
      <c r="F3854" s="132">
        <v>90300</v>
      </c>
      <c r="G3854" s="132">
        <v>975434</v>
      </c>
      <c r="H3854" s="132">
        <v>31730</v>
      </c>
      <c r="I3854" s="132">
        <v>34970</v>
      </c>
      <c r="J3854" s="132">
        <v>48307</v>
      </c>
      <c r="K3854" s="132">
        <v>22960</v>
      </c>
      <c r="L3854" s="132">
        <v>7300</v>
      </c>
      <c r="M3854" s="132">
        <v>101680</v>
      </c>
      <c r="N3854" s="132">
        <v>1077114</v>
      </c>
      <c r="R3854" s="132">
        <v>92800</v>
      </c>
      <c r="S3854" s="132">
        <v>28380</v>
      </c>
      <c r="T3854" s="132">
        <v>256785</v>
      </c>
      <c r="U3854" s="132">
        <v>138290</v>
      </c>
      <c r="V3854" s="132">
        <v>15000</v>
      </c>
      <c r="W3854" s="132">
        <v>1200</v>
      </c>
      <c r="X3854" s="132">
        <v>64520</v>
      </c>
      <c r="Y3854" s="132">
        <v>39135</v>
      </c>
      <c r="Z3854" s="132">
        <v>12900</v>
      </c>
      <c r="AA3854" s="132">
        <v>18000</v>
      </c>
      <c r="AB3854" s="132">
        <v>250</v>
      </c>
      <c r="AC3854" s="132">
        <v>0</v>
      </c>
      <c r="AD3854" s="132">
        <v>2000</v>
      </c>
      <c r="AE3854" s="132">
        <v>500</v>
      </c>
      <c r="AF3854" s="132">
        <v>11530</v>
      </c>
    </row>
    <row r="3855" spans="1:32">
      <c r="A3855" s="129">
        <v>42125</v>
      </c>
      <c r="B3855" s="132" t="e">
        <v>#N/A</v>
      </c>
      <c r="C3855" s="132" t="e">
        <v>#N/A</v>
      </c>
      <c r="D3855" s="132" t="e">
        <v>#N/A</v>
      </c>
      <c r="E3855" s="132" t="e">
        <v>#N/A</v>
      </c>
      <c r="F3855" s="132" t="e">
        <v>#N/A</v>
      </c>
      <c r="G3855" s="132" t="e">
        <v>#N/A</v>
      </c>
      <c r="H3855" s="132" t="e">
        <v>#N/A</v>
      </c>
      <c r="I3855" s="132" t="e">
        <v>#N/A</v>
      </c>
      <c r="J3855" s="132" t="e">
        <v>#N/A</v>
      </c>
      <c r="K3855" s="132" t="e">
        <v>#N/A</v>
      </c>
      <c r="L3855" s="132" t="e">
        <v>#N/A</v>
      </c>
      <c r="M3855" s="132" t="e">
        <v>#N/A</v>
      </c>
      <c r="N3855" s="132" t="e">
        <v>#N/A</v>
      </c>
      <c r="R3855" s="132" t="e">
        <v>#N/A</v>
      </c>
      <c r="S3855" s="132" t="e">
        <v>#N/A</v>
      </c>
      <c r="T3855" s="132" t="e">
        <v>#N/A</v>
      </c>
      <c r="U3855" s="132" t="e">
        <v>#N/A</v>
      </c>
      <c r="V3855" s="132" t="e">
        <v>#N/A</v>
      </c>
      <c r="W3855" s="132" t="e">
        <v>#N/A</v>
      </c>
      <c r="X3855" s="132" t="e">
        <v>#N/A</v>
      </c>
      <c r="Y3855" s="132" t="e">
        <v>#N/A</v>
      </c>
      <c r="Z3855" s="132" t="e">
        <v>#N/A</v>
      </c>
      <c r="AA3855" s="132" t="e">
        <v>#N/A</v>
      </c>
      <c r="AB3855" s="132" t="e">
        <v>#N/A</v>
      </c>
      <c r="AC3855" s="132" t="e">
        <v>#N/A</v>
      </c>
      <c r="AD3855" s="132" t="e">
        <v>#N/A</v>
      </c>
      <c r="AE3855" s="132" t="e">
        <v>#N/A</v>
      </c>
      <c r="AF3855" s="132" t="e">
        <v>#N/A</v>
      </c>
    </row>
    <row r="3856" spans="1:32">
      <c r="A3856" s="129">
        <v>42128</v>
      </c>
      <c r="B3856" s="132" t="e">
        <v>#N/A</v>
      </c>
      <c r="C3856" s="132" t="e">
        <v>#N/A</v>
      </c>
      <c r="D3856" s="132" t="e">
        <v>#N/A</v>
      </c>
      <c r="E3856" s="132" t="e">
        <v>#N/A</v>
      </c>
      <c r="F3856" s="132" t="e">
        <v>#N/A</v>
      </c>
      <c r="G3856" s="132" t="e">
        <v>#N/A</v>
      </c>
      <c r="H3856" s="132" t="e">
        <v>#N/A</v>
      </c>
      <c r="I3856" s="132" t="e">
        <v>#N/A</v>
      </c>
      <c r="J3856" s="132" t="e">
        <v>#N/A</v>
      </c>
      <c r="K3856" s="132" t="e">
        <v>#N/A</v>
      </c>
      <c r="L3856" s="132" t="e">
        <v>#N/A</v>
      </c>
      <c r="M3856" s="132" t="e">
        <v>#N/A</v>
      </c>
      <c r="N3856" s="132" t="e">
        <v>#N/A</v>
      </c>
      <c r="R3856" s="132" t="e">
        <v>#N/A</v>
      </c>
      <c r="S3856" s="132" t="e">
        <v>#N/A</v>
      </c>
      <c r="T3856" s="132" t="e">
        <v>#N/A</v>
      </c>
      <c r="U3856" s="132" t="e">
        <v>#N/A</v>
      </c>
      <c r="V3856" s="132" t="e">
        <v>#N/A</v>
      </c>
      <c r="W3856" s="132" t="e">
        <v>#N/A</v>
      </c>
      <c r="X3856" s="132" t="e">
        <v>#N/A</v>
      </c>
      <c r="Y3856" s="132" t="e">
        <v>#N/A</v>
      </c>
      <c r="Z3856" s="132" t="e">
        <v>#N/A</v>
      </c>
      <c r="AA3856" s="132" t="e">
        <v>#N/A</v>
      </c>
      <c r="AB3856" s="132" t="e">
        <v>#N/A</v>
      </c>
      <c r="AC3856" s="132" t="e">
        <v>#N/A</v>
      </c>
      <c r="AD3856" s="132" t="e">
        <v>#N/A</v>
      </c>
      <c r="AE3856" s="132" t="e">
        <v>#N/A</v>
      </c>
      <c r="AF3856" s="132" t="e">
        <v>#N/A</v>
      </c>
    </row>
    <row r="3857" spans="1:32">
      <c r="A3857" s="129">
        <v>42129</v>
      </c>
      <c r="B3857" s="132" t="e">
        <v>#N/A</v>
      </c>
      <c r="C3857" s="132" t="e">
        <v>#N/A</v>
      </c>
      <c r="D3857" s="132" t="e">
        <v>#N/A</v>
      </c>
      <c r="E3857" s="132" t="e">
        <v>#N/A</v>
      </c>
      <c r="F3857" s="132" t="e">
        <v>#N/A</v>
      </c>
      <c r="G3857" s="132" t="e">
        <v>#N/A</v>
      </c>
      <c r="H3857" s="132" t="e">
        <v>#N/A</v>
      </c>
      <c r="I3857" s="132" t="e">
        <v>#N/A</v>
      </c>
      <c r="J3857" s="132" t="e">
        <v>#N/A</v>
      </c>
      <c r="K3857" s="132" t="e">
        <v>#N/A</v>
      </c>
      <c r="L3857" s="132" t="e">
        <v>#N/A</v>
      </c>
      <c r="M3857" s="132" t="e">
        <v>#N/A</v>
      </c>
      <c r="N3857" s="132" t="e">
        <v>#N/A</v>
      </c>
      <c r="R3857" s="132" t="e">
        <v>#N/A</v>
      </c>
      <c r="S3857" s="132" t="e">
        <v>#N/A</v>
      </c>
      <c r="T3857" s="132" t="e">
        <v>#N/A</v>
      </c>
      <c r="U3857" s="132" t="e">
        <v>#N/A</v>
      </c>
      <c r="V3857" s="132" t="e">
        <v>#N/A</v>
      </c>
      <c r="W3857" s="132" t="e">
        <v>#N/A</v>
      </c>
      <c r="X3857" s="132" t="e">
        <v>#N/A</v>
      </c>
      <c r="Y3857" s="132" t="e">
        <v>#N/A</v>
      </c>
      <c r="Z3857" s="132" t="e">
        <v>#N/A</v>
      </c>
      <c r="AA3857" s="132" t="e">
        <v>#N/A</v>
      </c>
      <c r="AB3857" s="132" t="e">
        <v>#N/A</v>
      </c>
      <c r="AC3857" s="132" t="e">
        <v>#N/A</v>
      </c>
      <c r="AD3857" s="132" t="e">
        <v>#N/A</v>
      </c>
      <c r="AE3857" s="132" t="e">
        <v>#N/A</v>
      </c>
      <c r="AF3857" s="132" t="e">
        <v>#N/A</v>
      </c>
    </row>
    <row r="3858" spans="1:32">
      <c r="A3858" s="129">
        <v>42130</v>
      </c>
      <c r="B3858" s="132" t="e">
        <v>#N/A</v>
      </c>
      <c r="C3858" s="132" t="e">
        <v>#N/A</v>
      </c>
      <c r="D3858" s="132" t="e">
        <v>#N/A</v>
      </c>
      <c r="E3858" s="132" t="e">
        <v>#N/A</v>
      </c>
      <c r="F3858" s="132" t="e">
        <v>#N/A</v>
      </c>
      <c r="G3858" s="132" t="e">
        <v>#N/A</v>
      </c>
      <c r="H3858" s="132" t="e">
        <v>#N/A</v>
      </c>
      <c r="I3858" s="132" t="e">
        <v>#N/A</v>
      </c>
      <c r="J3858" s="132" t="e">
        <v>#N/A</v>
      </c>
      <c r="K3858" s="132" t="e">
        <v>#N/A</v>
      </c>
      <c r="L3858" s="132" t="e">
        <v>#N/A</v>
      </c>
      <c r="M3858" s="132" t="e">
        <v>#N/A</v>
      </c>
      <c r="N3858" s="132" t="e">
        <v>#N/A</v>
      </c>
      <c r="R3858" s="132" t="e">
        <v>#N/A</v>
      </c>
      <c r="S3858" s="132" t="e">
        <v>#N/A</v>
      </c>
      <c r="T3858" s="132" t="e">
        <v>#N/A</v>
      </c>
      <c r="U3858" s="132" t="e">
        <v>#N/A</v>
      </c>
      <c r="V3858" s="132" t="e">
        <v>#N/A</v>
      </c>
      <c r="W3858" s="132" t="e">
        <v>#N/A</v>
      </c>
      <c r="X3858" s="132" t="e">
        <v>#N/A</v>
      </c>
      <c r="Y3858" s="132" t="e">
        <v>#N/A</v>
      </c>
      <c r="Z3858" s="132" t="e">
        <v>#N/A</v>
      </c>
      <c r="AA3858" s="132" t="e">
        <v>#N/A</v>
      </c>
      <c r="AB3858" s="132" t="e">
        <v>#N/A</v>
      </c>
      <c r="AC3858" s="132" t="e">
        <v>#N/A</v>
      </c>
      <c r="AD3858" s="132" t="e">
        <v>#N/A</v>
      </c>
      <c r="AE3858" s="132" t="e">
        <v>#N/A</v>
      </c>
      <c r="AF3858" s="132" t="e">
        <v>#N/A</v>
      </c>
    </row>
    <row r="3859" spans="1:32">
      <c r="A3859" s="129">
        <v>42131</v>
      </c>
      <c r="B3859" s="132" t="e">
        <v>#N/A</v>
      </c>
      <c r="C3859" s="132" t="e">
        <v>#N/A</v>
      </c>
      <c r="D3859" s="132" t="e">
        <v>#N/A</v>
      </c>
      <c r="E3859" s="132" t="e">
        <v>#N/A</v>
      </c>
      <c r="F3859" s="132" t="e">
        <v>#N/A</v>
      </c>
      <c r="G3859" s="132" t="e">
        <v>#N/A</v>
      </c>
      <c r="H3859" s="132" t="e">
        <v>#N/A</v>
      </c>
      <c r="I3859" s="132" t="e">
        <v>#N/A</v>
      </c>
      <c r="J3859" s="132" t="e">
        <v>#N/A</v>
      </c>
      <c r="K3859" s="132" t="e">
        <v>#N/A</v>
      </c>
      <c r="L3859" s="132" t="e">
        <v>#N/A</v>
      </c>
      <c r="M3859" s="132" t="e">
        <v>#N/A</v>
      </c>
      <c r="N3859" s="132" t="e">
        <v>#N/A</v>
      </c>
      <c r="R3859" s="132" t="e">
        <v>#N/A</v>
      </c>
      <c r="S3859" s="132" t="e">
        <v>#N/A</v>
      </c>
      <c r="T3859" s="132" t="e">
        <v>#N/A</v>
      </c>
      <c r="U3859" s="132" t="e">
        <v>#N/A</v>
      </c>
      <c r="V3859" s="132" t="e">
        <v>#N/A</v>
      </c>
      <c r="W3859" s="132" t="e">
        <v>#N/A</v>
      </c>
      <c r="X3859" s="132" t="e">
        <v>#N/A</v>
      </c>
      <c r="Y3859" s="132" t="e">
        <v>#N/A</v>
      </c>
      <c r="Z3859" s="132" t="e">
        <v>#N/A</v>
      </c>
      <c r="AA3859" s="132" t="e">
        <v>#N/A</v>
      </c>
      <c r="AB3859" s="132" t="e">
        <v>#N/A</v>
      </c>
      <c r="AC3859" s="132" t="e">
        <v>#N/A</v>
      </c>
      <c r="AD3859" s="132" t="e">
        <v>#N/A</v>
      </c>
      <c r="AE3859" s="132" t="e">
        <v>#N/A</v>
      </c>
      <c r="AF3859" s="132" t="e">
        <v>#N/A</v>
      </c>
    </row>
    <row r="3860" spans="1:32">
      <c r="A3860" s="129">
        <v>42132</v>
      </c>
      <c r="B3860" s="132" t="e">
        <v>#N/A</v>
      </c>
      <c r="C3860" s="132" t="e">
        <v>#N/A</v>
      </c>
      <c r="D3860" s="132" t="e">
        <v>#N/A</v>
      </c>
      <c r="E3860" s="132" t="e">
        <v>#N/A</v>
      </c>
      <c r="F3860" s="132" t="e">
        <v>#N/A</v>
      </c>
      <c r="G3860" s="132" t="e">
        <v>#N/A</v>
      </c>
      <c r="H3860" s="132" t="e">
        <v>#N/A</v>
      </c>
      <c r="I3860" s="132" t="e">
        <v>#N/A</v>
      </c>
      <c r="J3860" s="132" t="e">
        <v>#N/A</v>
      </c>
      <c r="K3860" s="132" t="e">
        <v>#N/A</v>
      </c>
      <c r="L3860" s="132" t="e">
        <v>#N/A</v>
      </c>
      <c r="M3860" s="132" t="e">
        <v>#N/A</v>
      </c>
      <c r="N3860" s="132" t="e">
        <v>#N/A</v>
      </c>
      <c r="R3860" s="132" t="e">
        <v>#N/A</v>
      </c>
      <c r="S3860" s="132" t="e">
        <v>#N/A</v>
      </c>
      <c r="T3860" s="132" t="e">
        <v>#N/A</v>
      </c>
      <c r="U3860" s="132" t="e">
        <v>#N/A</v>
      </c>
      <c r="V3860" s="132" t="e">
        <v>#N/A</v>
      </c>
      <c r="W3860" s="132" t="e">
        <v>#N/A</v>
      </c>
      <c r="X3860" s="132" t="e">
        <v>#N/A</v>
      </c>
      <c r="Y3860" s="132" t="e">
        <v>#N/A</v>
      </c>
      <c r="Z3860" s="132" t="e">
        <v>#N/A</v>
      </c>
      <c r="AA3860" s="132" t="e">
        <v>#N/A</v>
      </c>
      <c r="AB3860" s="132" t="e">
        <v>#N/A</v>
      </c>
      <c r="AC3860" s="132" t="e">
        <v>#N/A</v>
      </c>
      <c r="AD3860" s="132" t="e">
        <v>#N/A</v>
      </c>
      <c r="AE3860" s="132" t="e">
        <v>#N/A</v>
      </c>
      <c r="AF3860" s="132" t="e">
        <v>#N/A</v>
      </c>
    </row>
    <row r="3861" spans="1:32">
      <c r="A3861" s="129">
        <v>42135</v>
      </c>
      <c r="B3861" s="132">
        <v>464520</v>
      </c>
      <c r="C3861" s="132">
        <v>36800</v>
      </c>
      <c r="D3861" s="132">
        <v>207012</v>
      </c>
      <c r="E3861" s="132">
        <v>39013</v>
      </c>
      <c r="F3861" s="132">
        <v>116700</v>
      </c>
      <c r="G3861" s="132">
        <v>431185</v>
      </c>
      <c r="H3861" s="132">
        <v>14600</v>
      </c>
      <c r="I3861" s="132">
        <v>8010</v>
      </c>
      <c r="J3861" s="132">
        <v>18140</v>
      </c>
      <c r="K3861" s="132">
        <v>3900</v>
      </c>
      <c r="L3861" s="132">
        <v>580</v>
      </c>
      <c r="M3861" s="132">
        <v>33335</v>
      </c>
      <c r="N3861" s="132">
        <v>464520</v>
      </c>
      <c r="R3861" s="132">
        <v>103030</v>
      </c>
      <c r="S3861" s="132">
        <v>16500</v>
      </c>
      <c r="T3861" s="132">
        <v>122285</v>
      </c>
      <c r="U3861" s="132">
        <v>14800</v>
      </c>
      <c r="V3861" s="132">
        <v>5700</v>
      </c>
      <c r="W3861" s="132">
        <v>0</v>
      </c>
      <c r="X3861" s="132">
        <v>18590</v>
      </c>
      <c r="Y3861" s="132">
        <v>9500</v>
      </c>
      <c r="Z3861" s="132">
        <v>5100</v>
      </c>
      <c r="AA3861" s="132">
        <v>0</v>
      </c>
      <c r="AB3861" s="132">
        <v>0</v>
      </c>
      <c r="AC3861" s="132">
        <v>13500</v>
      </c>
      <c r="AD3861" s="132">
        <v>0</v>
      </c>
      <c r="AE3861" s="132">
        <v>4000</v>
      </c>
      <c r="AF3861" s="132">
        <v>0</v>
      </c>
    </row>
    <row r="3862" spans="1:32">
      <c r="A3862" s="129">
        <v>42136</v>
      </c>
      <c r="B3862" s="132" t="e">
        <v>#N/A</v>
      </c>
      <c r="C3862" s="132" t="e">
        <v>#N/A</v>
      </c>
      <c r="D3862" s="132" t="e">
        <v>#N/A</v>
      </c>
      <c r="E3862" s="132" t="e">
        <v>#N/A</v>
      </c>
      <c r="F3862" s="132" t="e">
        <v>#N/A</v>
      </c>
      <c r="G3862" s="132" t="e">
        <v>#N/A</v>
      </c>
      <c r="H3862" s="132" t="e">
        <v>#N/A</v>
      </c>
      <c r="I3862" s="132" t="e">
        <v>#N/A</v>
      </c>
      <c r="J3862" s="132" t="e">
        <v>#N/A</v>
      </c>
      <c r="K3862" s="132" t="e">
        <v>#N/A</v>
      </c>
      <c r="L3862" s="132" t="e">
        <v>#N/A</v>
      </c>
      <c r="M3862" s="132" t="e">
        <v>#N/A</v>
      </c>
      <c r="N3862" s="132" t="e">
        <v>#N/A</v>
      </c>
      <c r="R3862" s="132" t="e">
        <v>#N/A</v>
      </c>
      <c r="S3862" s="132" t="e">
        <v>#N/A</v>
      </c>
      <c r="T3862" s="132" t="e">
        <v>#N/A</v>
      </c>
      <c r="U3862" s="132" t="e">
        <v>#N/A</v>
      </c>
      <c r="V3862" s="132" t="e">
        <v>#N/A</v>
      </c>
      <c r="W3862" s="132" t="e">
        <v>#N/A</v>
      </c>
      <c r="X3862" s="132" t="e">
        <v>#N/A</v>
      </c>
      <c r="Y3862" s="132" t="e">
        <v>#N/A</v>
      </c>
      <c r="Z3862" s="132" t="e">
        <v>#N/A</v>
      </c>
      <c r="AA3862" s="132" t="e">
        <v>#N/A</v>
      </c>
      <c r="AB3862" s="132" t="e">
        <v>#N/A</v>
      </c>
      <c r="AC3862" s="132" t="e">
        <v>#N/A</v>
      </c>
      <c r="AD3862" s="132" t="e">
        <v>#N/A</v>
      </c>
      <c r="AE3862" s="132" t="e">
        <v>#N/A</v>
      </c>
      <c r="AF3862" s="132" t="e">
        <v>#N/A</v>
      </c>
    </row>
    <row r="3863" spans="1:32">
      <c r="A3863" s="129">
        <v>42137</v>
      </c>
      <c r="B3863" s="132" t="e">
        <v>#N/A</v>
      </c>
      <c r="C3863" s="132" t="e">
        <v>#N/A</v>
      </c>
      <c r="D3863" s="132" t="e">
        <v>#N/A</v>
      </c>
      <c r="E3863" s="132" t="e">
        <v>#N/A</v>
      </c>
      <c r="F3863" s="132" t="e">
        <v>#N/A</v>
      </c>
      <c r="G3863" s="132" t="e">
        <v>#N/A</v>
      </c>
      <c r="H3863" s="132" t="e">
        <v>#N/A</v>
      </c>
      <c r="I3863" s="132" t="e">
        <v>#N/A</v>
      </c>
      <c r="J3863" s="132" t="e">
        <v>#N/A</v>
      </c>
      <c r="K3863" s="132" t="e">
        <v>#N/A</v>
      </c>
      <c r="L3863" s="132" t="e">
        <v>#N/A</v>
      </c>
      <c r="M3863" s="132" t="e">
        <v>#N/A</v>
      </c>
      <c r="N3863" s="132" t="e">
        <v>#N/A</v>
      </c>
      <c r="R3863" s="132" t="e">
        <v>#N/A</v>
      </c>
      <c r="S3863" s="132" t="e">
        <v>#N/A</v>
      </c>
      <c r="T3863" s="132" t="e">
        <v>#N/A</v>
      </c>
      <c r="U3863" s="132" t="e">
        <v>#N/A</v>
      </c>
      <c r="V3863" s="132" t="e">
        <v>#N/A</v>
      </c>
      <c r="W3863" s="132" t="e">
        <v>#N/A</v>
      </c>
      <c r="X3863" s="132" t="e">
        <v>#N/A</v>
      </c>
      <c r="Y3863" s="132" t="e">
        <v>#N/A</v>
      </c>
      <c r="Z3863" s="132" t="e">
        <v>#N/A</v>
      </c>
      <c r="AA3863" s="132" t="e">
        <v>#N/A</v>
      </c>
      <c r="AB3863" s="132" t="e">
        <v>#N/A</v>
      </c>
      <c r="AC3863" s="132" t="e">
        <v>#N/A</v>
      </c>
      <c r="AD3863" s="132" t="e">
        <v>#N/A</v>
      </c>
      <c r="AE3863" s="132" t="e">
        <v>#N/A</v>
      </c>
      <c r="AF3863" s="132" t="e">
        <v>#N/A</v>
      </c>
    </row>
    <row r="3864" spans="1:32">
      <c r="A3864" s="129">
        <v>42138</v>
      </c>
      <c r="B3864" s="132" t="e">
        <v>#N/A</v>
      </c>
      <c r="C3864" s="132" t="e">
        <v>#N/A</v>
      </c>
      <c r="D3864" s="132" t="e">
        <v>#N/A</v>
      </c>
      <c r="E3864" s="132" t="e">
        <v>#N/A</v>
      </c>
      <c r="F3864" s="132" t="e">
        <v>#N/A</v>
      </c>
      <c r="G3864" s="132" t="e">
        <v>#N/A</v>
      </c>
      <c r="H3864" s="132" t="e">
        <v>#N/A</v>
      </c>
      <c r="I3864" s="132" t="e">
        <v>#N/A</v>
      </c>
      <c r="J3864" s="132" t="e">
        <v>#N/A</v>
      </c>
      <c r="K3864" s="132" t="e">
        <v>#N/A</v>
      </c>
      <c r="L3864" s="132" t="e">
        <v>#N/A</v>
      </c>
      <c r="M3864" s="132" t="e">
        <v>#N/A</v>
      </c>
      <c r="N3864" s="132" t="e">
        <v>#N/A</v>
      </c>
      <c r="R3864" s="132" t="e">
        <v>#N/A</v>
      </c>
      <c r="S3864" s="132" t="e">
        <v>#N/A</v>
      </c>
      <c r="T3864" s="132" t="e">
        <v>#N/A</v>
      </c>
      <c r="U3864" s="132" t="e">
        <v>#N/A</v>
      </c>
      <c r="V3864" s="132" t="e">
        <v>#N/A</v>
      </c>
      <c r="W3864" s="132" t="e">
        <v>#N/A</v>
      </c>
      <c r="X3864" s="132" t="e">
        <v>#N/A</v>
      </c>
      <c r="Y3864" s="132" t="e">
        <v>#N/A</v>
      </c>
      <c r="Z3864" s="132" t="e">
        <v>#N/A</v>
      </c>
      <c r="AA3864" s="132" t="e">
        <v>#N/A</v>
      </c>
      <c r="AB3864" s="132" t="e">
        <v>#N/A</v>
      </c>
      <c r="AC3864" s="132" t="e">
        <v>#N/A</v>
      </c>
      <c r="AD3864" s="132" t="e">
        <v>#N/A</v>
      </c>
      <c r="AE3864" s="132" t="e">
        <v>#N/A</v>
      </c>
      <c r="AF3864" s="132" t="e">
        <v>#N/A</v>
      </c>
    </row>
    <row r="3865" spans="1:32">
      <c r="A3865" s="129">
        <v>42139</v>
      </c>
      <c r="B3865" s="132">
        <v>733613</v>
      </c>
      <c r="C3865" s="132">
        <v>47600</v>
      </c>
      <c r="D3865" s="132">
        <v>336012</v>
      </c>
      <c r="E3865" s="132">
        <v>50263</v>
      </c>
      <c r="F3865" s="132">
        <v>205450</v>
      </c>
      <c r="G3865" s="132">
        <v>679243</v>
      </c>
      <c r="H3865" s="132">
        <v>21920</v>
      </c>
      <c r="I3865" s="132">
        <v>20055</v>
      </c>
      <c r="J3865" s="132">
        <v>23640</v>
      </c>
      <c r="K3865" s="132">
        <v>6208</v>
      </c>
      <c r="L3865" s="132">
        <v>780</v>
      </c>
      <c r="M3865" s="132">
        <v>54370</v>
      </c>
      <c r="N3865" s="132">
        <v>733613</v>
      </c>
      <c r="R3865" s="132">
        <v>162280</v>
      </c>
      <c r="S3865" s="132">
        <v>31500</v>
      </c>
      <c r="T3865" s="132">
        <v>196735</v>
      </c>
      <c r="U3865" s="132">
        <v>23800</v>
      </c>
      <c r="V3865" s="132">
        <v>5700</v>
      </c>
      <c r="W3865" s="132">
        <v>0</v>
      </c>
      <c r="X3865" s="132">
        <v>41138</v>
      </c>
      <c r="Y3865" s="132">
        <v>10000</v>
      </c>
      <c r="Z3865" s="132">
        <v>5920</v>
      </c>
      <c r="AA3865" s="132">
        <v>8000</v>
      </c>
      <c r="AB3865" s="132">
        <v>350</v>
      </c>
      <c r="AC3865" s="132">
        <v>13500</v>
      </c>
      <c r="AD3865" s="132">
        <v>0</v>
      </c>
      <c r="AE3865" s="132">
        <v>9060</v>
      </c>
      <c r="AF3865" s="132">
        <v>0</v>
      </c>
    </row>
    <row r="3866" spans="1:32">
      <c r="A3866" s="129">
        <v>42142</v>
      </c>
      <c r="B3866" s="132" t="e">
        <v>#N/A</v>
      </c>
      <c r="C3866" s="132" t="e">
        <v>#N/A</v>
      </c>
      <c r="D3866" s="132" t="e">
        <v>#N/A</v>
      </c>
      <c r="E3866" s="132" t="e">
        <v>#N/A</v>
      </c>
      <c r="F3866" s="132" t="e">
        <v>#N/A</v>
      </c>
      <c r="G3866" s="132" t="e">
        <v>#N/A</v>
      </c>
      <c r="H3866" s="132" t="e">
        <v>#N/A</v>
      </c>
      <c r="I3866" s="132" t="e">
        <v>#N/A</v>
      </c>
      <c r="J3866" s="132" t="e">
        <v>#N/A</v>
      </c>
      <c r="K3866" s="132" t="e">
        <v>#N/A</v>
      </c>
      <c r="L3866" s="132" t="e">
        <v>#N/A</v>
      </c>
      <c r="M3866" s="132" t="e">
        <v>#N/A</v>
      </c>
      <c r="N3866" s="132" t="e">
        <v>#N/A</v>
      </c>
      <c r="R3866" s="132" t="e">
        <v>#N/A</v>
      </c>
      <c r="S3866" s="132" t="e">
        <v>#N/A</v>
      </c>
      <c r="T3866" s="132" t="e">
        <v>#N/A</v>
      </c>
      <c r="U3866" s="132" t="e">
        <v>#N/A</v>
      </c>
      <c r="V3866" s="132" t="e">
        <v>#N/A</v>
      </c>
      <c r="W3866" s="132" t="e">
        <v>#N/A</v>
      </c>
      <c r="X3866" s="132" t="e">
        <v>#N/A</v>
      </c>
      <c r="Y3866" s="132" t="e">
        <v>#N/A</v>
      </c>
      <c r="Z3866" s="132" t="e">
        <v>#N/A</v>
      </c>
      <c r="AA3866" s="132" t="e">
        <v>#N/A</v>
      </c>
      <c r="AB3866" s="132" t="e">
        <v>#N/A</v>
      </c>
      <c r="AC3866" s="132" t="e">
        <v>#N/A</v>
      </c>
      <c r="AD3866" s="132" t="e">
        <v>#N/A</v>
      </c>
      <c r="AE3866" s="132" t="e">
        <v>#N/A</v>
      </c>
      <c r="AF3866" s="132" t="e">
        <v>#N/A</v>
      </c>
    </row>
    <row r="3867" spans="1:32">
      <c r="A3867" s="129">
        <v>42143</v>
      </c>
      <c r="B3867" s="132" t="e">
        <v>#N/A</v>
      </c>
      <c r="C3867" s="132" t="e">
        <v>#N/A</v>
      </c>
      <c r="D3867" s="132" t="e">
        <v>#N/A</v>
      </c>
      <c r="E3867" s="132" t="e">
        <v>#N/A</v>
      </c>
      <c r="F3867" s="132" t="e">
        <v>#N/A</v>
      </c>
      <c r="G3867" s="132" t="e">
        <v>#N/A</v>
      </c>
      <c r="H3867" s="132" t="e">
        <v>#N/A</v>
      </c>
      <c r="I3867" s="132" t="e">
        <v>#N/A</v>
      </c>
      <c r="J3867" s="132" t="e">
        <v>#N/A</v>
      </c>
      <c r="K3867" s="132" t="e">
        <v>#N/A</v>
      </c>
      <c r="L3867" s="132" t="e">
        <v>#N/A</v>
      </c>
      <c r="M3867" s="132" t="e">
        <v>#N/A</v>
      </c>
      <c r="N3867" s="132" t="e">
        <v>#N/A</v>
      </c>
      <c r="R3867" s="132" t="e">
        <v>#N/A</v>
      </c>
      <c r="S3867" s="132" t="e">
        <v>#N/A</v>
      </c>
      <c r="T3867" s="132" t="e">
        <v>#N/A</v>
      </c>
      <c r="U3867" s="132" t="e">
        <v>#N/A</v>
      </c>
      <c r="V3867" s="132" t="e">
        <v>#N/A</v>
      </c>
      <c r="W3867" s="132" t="e">
        <v>#N/A</v>
      </c>
      <c r="X3867" s="132" t="e">
        <v>#N/A</v>
      </c>
      <c r="Y3867" s="132" t="e">
        <v>#N/A</v>
      </c>
      <c r="Z3867" s="132" t="e">
        <v>#N/A</v>
      </c>
      <c r="AA3867" s="132" t="e">
        <v>#N/A</v>
      </c>
      <c r="AB3867" s="132" t="e">
        <v>#N/A</v>
      </c>
      <c r="AC3867" s="132" t="e">
        <v>#N/A</v>
      </c>
      <c r="AD3867" s="132" t="e">
        <v>#N/A</v>
      </c>
      <c r="AE3867" s="132" t="e">
        <v>#N/A</v>
      </c>
      <c r="AF3867" s="132" t="e">
        <v>#N/A</v>
      </c>
    </row>
    <row r="3868" spans="1:32">
      <c r="A3868" s="129">
        <v>42144</v>
      </c>
      <c r="B3868" s="132">
        <v>1046966</v>
      </c>
      <c r="C3868" s="132">
        <v>69440</v>
      </c>
      <c r="D3868" s="132">
        <v>432150</v>
      </c>
      <c r="E3868" s="132">
        <v>85263</v>
      </c>
      <c r="F3868" s="132">
        <v>306500</v>
      </c>
      <c r="G3868" s="132">
        <v>967776</v>
      </c>
      <c r="H3868" s="132">
        <v>29240</v>
      </c>
      <c r="I3868" s="132">
        <v>27555</v>
      </c>
      <c r="J3868" s="132">
        <v>47040</v>
      </c>
      <c r="K3868" s="132">
        <v>10558</v>
      </c>
      <c r="L3868" s="132">
        <v>780</v>
      </c>
      <c r="M3868" s="132">
        <v>79190</v>
      </c>
      <c r="N3868" s="132">
        <v>1046966</v>
      </c>
      <c r="R3868" s="132">
        <v>250530</v>
      </c>
      <c r="S3868" s="132">
        <v>31500</v>
      </c>
      <c r="T3868" s="132">
        <v>272915</v>
      </c>
      <c r="U3868" s="132">
        <v>42300</v>
      </c>
      <c r="V3868" s="132">
        <v>20220</v>
      </c>
      <c r="W3868" s="132">
        <v>0</v>
      </c>
      <c r="X3868" s="132">
        <v>47378</v>
      </c>
      <c r="Y3868" s="132">
        <v>16090</v>
      </c>
      <c r="Z3868" s="132">
        <v>5920</v>
      </c>
      <c r="AA3868" s="132">
        <v>16000</v>
      </c>
      <c r="AB3868" s="132">
        <v>350</v>
      </c>
      <c r="AC3868" s="132">
        <v>13500</v>
      </c>
      <c r="AD3868" s="132">
        <v>0</v>
      </c>
      <c r="AE3868" s="132">
        <v>16560</v>
      </c>
      <c r="AF3868" s="132">
        <v>0</v>
      </c>
    </row>
    <row r="3869" spans="1:32">
      <c r="A3869" s="129">
        <v>42145</v>
      </c>
      <c r="B3869" s="132" t="e">
        <v>#N/A</v>
      </c>
      <c r="C3869" s="132" t="e">
        <v>#N/A</v>
      </c>
      <c r="D3869" s="132" t="e">
        <v>#N/A</v>
      </c>
      <c r="E3869" s="132" t="e">
        <v>#N/A</v>
      </c>
      <c r="F3869" s="132" t="e">
        <v>#N/A</v>
      </c>
      <c r="G3869" s="132" t="e">
        <v>#N/A</v>
      </c>
      <c r="H3869" s="132" t="e">
        <v>#N/A</v>
      </c>
      <c r="I3869" s="132" t="e">
        <v>#N/A</v>
      </c>
      <c r="J3869" s="132" t="e">
        <v>#N/A</v>
      </c>
      <c r="K3869" s="132" t="e">
        <v>#N/A</v>
      </c>
      <c r="L3869" s="132" t="e">
        <v>#N/A</v>
      </c>
      <c r="M3869" s="132" t="e">
        <v>#N/A</v>
      </c>
      <c r="N3869" s="132" t="e">
        <v>#N/A</v>
      </c>
      <c r="R3869" s="132" t="e">
        <v>#N/A</v>
      </c>
      <c r="S3869" s="132" t="e">
        <v>#N/A</v>
      </c>
      <c r="T3869" s="132" t="e">
        <v>#N/A</v>
      </c>
      <c r="U3869" s="132" t="e">
        <v>#N/A</v>
      </c>
      <c r="V3869" s="132" t="e">
        <v>#N/A</v>
      </c>
      <c r="W3869" s="132" t="e">
        <v>#N/A</v>
      </c>
      <c r="X3869" s="132" t="e">
        <v>#N/A</v>
      </c>
      <c r="Y3869" s="132" t="e">
        <v>#N/A</v>
      </c>
      <c r="Z3869" s="132" t="e">
        <v>#N/A</v>
      </c>
      <c r="AA3869" s="132" t="e">
        <v>#N/A</v>
      </c>
      <c r="AB3869" s="132" t="e">
        <v>#N/A</v>
      </c>
      <c r="AC3869" s="132" t="e">
        <v>#N/A</v>
      </c>
      <c r="AD3869" s="132" t="e">
        <v>#N/A</v>
      </c>
      <c r="AE3869" s="132" t="e">
        <v>#N/A</v>
      </c>
      <c r="AF3869" s="132" t="e">
        <v>#N/A</v>
      </c>
    </row>
    <row r="3870" spans="1:32">
      <c r="A3870" s="129">
        <v>42146</v>
      </c>
      <c r="B3870" s="132" t="e">
        <v>#N/A</v>
      </c>
      <c r="C3870" s="132" t="e">
        <v>#N/A</v>
      </c>
      <c r="D3870" s="132" t="e">
        <v>#N/A</v>
      </c>
      <c r="E3870" s="132" t="e">
        <v>#N/A</v>
      </c>
      <c r="F3870" s="132" t="e">
        <v>#N/A</v>
      </c>
      <c r="G3870" s="132" t="e">
        <v>#N/A</v>
      </c>
      <c r="H3870" s="132" t="e">
        <v>#N/A</v>
      </c>
      <c r="I3870" s="132" t="e">
        <v>#N/A</v>
      </c>
      <c r="J3870" s="132" t="e">
        <v>#N/A</v>
      </c>
      <c r="K3870" s="132" t="e">
        <v>#N/A</v>
      </c>
      <c r="L3870" s="132" t="e">
        <v>#N/A</v>
      </c>
      <c r="M3870" s="132" t="e">
        <v>#N/A</v>
      </c>
      <c r="N3870" s="132" t="e">
        <v>#N/A</v>
      </c>
      <c r="R3870" s="132" t="e">
        <v>#N/A</v>
      </c>
      <c r="S3870" s="132" t="e">
        <v>#N/A</v>
      </c>
      <c r="T3870" s="132" t="e">
        <v>#N/A</v>
      </c>
      <c r="U3870" s="132" t="e">
        <v>#N/A</v>
      </c>
      <c r="V3870" s="132" t="e">
        <v>#N/A</v>
      </c>
      <c r="W3870" s="132" t="e">
        <v>#N/A</v>
      </c>
      <c r="X3870" s="132" t="e">
        <v>#N/A</v>
      </c>
      <c r="Y3870" s="132" t="e">
        <v>#N/A</v>
      </c>
      <c r="Z3870" s="132" t="e">
        <v>#N/A</v>
      </c>
      <c r="AA3870" s="132" t="e">
        <v>#N/A</v>
      </c>
      <c r="AB3870" s="132" t="e">
        <v>#N/A</v>
      </c>
      <c r="AC3870" s="132" t="e">
        <v>#N/A</v>
      </c>
      <c r="AD3870" s="132" t="e">
        <v>#N/A</v>
      </c>
      <c r="AE3870" s="132" t="e">
        <v>#N/A</v>
      </c>
      <c r="AF3870" s="132" t="e">
        <v>#N/A</v>
      </c>
    </row>
    <row r="3871" spans="1:32">
      <c r="A3871" s="129">
        <v>42150</v>
      </c>
      <c r="B3871" s="132" t="e">
        <v>#N/A</v>
      </c>
      <c r="C3871" s="132" t="e">
        <v>#N/A</v>
      </c>
      <c r="D3871" s="132" t="e">
        <v>#N/A</v>
      </c>
      <c r="E3871" s="132" t="e">
        <v>#N/A</v>
      </c>
      <c r="F3871" s="132" t="e">
        <v>#N/A</v>
      </c>
      <c r="G3871" s="132" t="e">
        <v>#N/A</v>
      </c>
      <c r="H3871" s="132" t="e">
        <v>#N/A</v>
      </c>
      <c r="I3871" s="132" t="e">
        <v>#N/A</v>
      </c>
      <c r="J3871" s="132" t="e">
        <v>#N/A</v>
      </c>
      <c r="K3871" s="132" t="e">
        <v>#N/A</v>
      </c>
      <c r="L3871" s="132" t="e">
        <v>#N/A</v>
      </c>
      <c r="M3871" s="132" t="e">
        <v>#N/A</v>
      </c>
      <c r="N3871" s="132" t="e">
        <v>#N/A</v>
      </c>
      <c r="R3871" s="132" t="e">
        <v>#N/A</v>
      </c>
      <c r="S3871" s="132" t="e">
        <v>#N/A</v>
      </c>
      <c r="T3871" s="132" t="e">
        <v>#N/A</v>
      </c>
      <c r="U3871" s="132" t="e">
        <v>#N/A</v>
      </c>
      <c r="V3871" s="132" t="e">
        <v>#N/A</v>
      </c>
      <c r="W3871" s="132" t="e">
        <v>#N/A</v>
      </c>
      <c r="X3871" s="132" t="e">
        <v>#N/A</v>
      </c>
      <c r="Y3871" s="132" t="e">
        <v>#N/A</v>
      </c>
      <c r="Z3871" s="132" t="e">
        <v>#N/A</v>
      </c>
      <c r="AA3871" s="132" t="e">
        <v>#N/A</v>
      </c>
      <c r="AB3871" s="132" t="e">
        <v>#N/A</v>
      </c>
      <c r="AC3871" s="132" t="e">
        <v>#N/A</v>
      </c>
      <c r="AD3871" s="132" t="e">
        <v>#N/A</v>
      </c>
      <c r="AE3871" s="132" t="e">
        <v>#N/A</v>
      </c>
      <c r="AF3871" s="132" t="e">
        <v>#N/A</v>
      </c>
    </row>
    <row r="3872" spans="1:32">
      <c r="A3872" s="129">
        <v>42151</v>
      </c>
      <c r="B3872" s="132" t="e">
        <v>#N/A</v>
      </c>
      <c r="C3872" s="132" t="e">
        <v>#N/A</v>
      </c>
      <c r="D3872" s="132" t="e">
        <v>#N/A</v>
      </c>
      <c r="E3872" s="132" t="e">
        <v>#N/A</v>
      </c>
      <c r="F3872" s="132" t="e">
        <v>#N/A</v>
      </c>
      <c r="G3872" s="132" t="e">
        <v>#N/A</v>
      </c>
      <c r="H3872" s="132" t="e">
        <v>#N/A</v>
      </c>
      <c r="I3872" s="132" t="e">
        <v>#N/A</v>
      </c>
      <c r="J3872" s="132" t="e">
        <v>#N/A</v>
      </c>
      <c r="K3872" s="132" t="e">
        <v>#N/A</v>
      </c>
      <c r="L3872" s="132" t="e">
        <v>#N/A</v>
      </c>
      <c r="M3872" s="132" t="e">
        <v>#N/A</v>
      </c>
      <c r="N3872" s="132" t="e">
        <v>#N/A</v>
      </c>
      <c r="R3872" s="132" t="e">
        <v>#N/A</v>
      </c>
      <c r="S3872" s="132" t="e">
        <v>#N/A</v>
      </c>
      <c r="T3872" s="132" t="e">
        <v>#N/A</v>
      </c>
      <c r="U3872" s="132" t="e">
        <v>#N/A</v>
      </c>
      <c r="V3872" s="132" t="e">
        <v>#N/A</v>
      </c>
      <c r="W3872" s="132" t="e">
        <v>#N/A</v>
      </c>
      <c r="X3872" s="132" t="e">
        <v>#N/A</v>
      </c>
      <c r="Y3872" s="132" t="e">
        <v>#N/A</v>
      </c>
      <c r="Z3872" s="132" t="e">
        <v>#N/A</v>
      </c>
      <c r="AA3872" s="132" t="e">
        <v>#N/A</v>
      </c>
      <c r="AB3872" s="132" t="e">
        <v>#N/A</v>
      </c>
      <c r="AC3872" s="132" t="e">
        <v>#N/A</v>
      </c>
      <c r="AD3872" s="132" t="e">
        <v>#N/A</v>
      </c>
      <c r="AE3872" s="132" t="e">
        <v>#N/A</v>
      </c>
      <c r="AF3872" s="132" t="e">
        <v>#N/A</v>
      </c>
    </row>
    <row r="3873" spans="1:32">
      <c r="A3873" s="129">
        <v>42152</v>
      </c>
      <c r="B3873" s="132" t="e">
        <v>#N/A</v>
      </c>
      <c r="C3873" s="132" t="e">
        <v>#N/A</v>
      </c>
      <c r="D3873" s="132" t="e">
        <v>#N/A</v>
      </c>
      <c r="E3873" s="132" t="e">
        <v>#N/A</v>
      </c>
      <c r="F3873" s="132" t="e">
        <v>#N/A</v>
      </c>
      <c r="G3873" s="132" t="e">
        <v>#N/A</v>
      </c>
      <c r="H3873" s="132" t="e">
        <v>#N/A</v>
      </c>
      <c r="I3873" s="132" t="e">
        <v>#N/A</v>
      </c>
      <c r="J3873" s="132" t="e">
        <v>#N/A</v>
      </c>
      <c r="K3873" s="132" t="e">
        <v>#N/A</v>
      </c>
      <c r="L3873" s="132" t="e">
        <v>#N/A</v>
      </c>
      <c r="M3873" s="132" t="e">
        <v>#N/A</v>
      </c>
      <c r="N3873" s="132" t="e">
        <v>#N/A</v>
      </c>
      <c r="R3873" s="132" t="e">
        <v>#N/A</v>
      </c>
      <c r="S3873" s="132" t="e">
        <v>#N/A</v>
      </c>
      <c r="T3873" s="132" t="e">
        <v>#N/A</v>
      </c>
      <c r="U3873" s="132" t="e">
        <v>#N/A</v>
      </c>
      <c r="V3873" s="132" t="e">
        <v>#N/A</v>
      </c>
      <c r="W3873" s="132" t="e">
        <v>#N/A</v>
      </c>
      <c r="X3873" s="132" t="e">
        <v>#N/A</v>
      </c>
      <c r="Y3873" s="132" t="e">
        <v>#N/A</v>
      </c>
      <c r="Z3873" s="132" t="e">
        <v>#N/A</v>
      </c>
      <c r="AA3873" s="132" t="e">
        <v>#N/A</v>
      </c>
      <c r="AB3873" s="132" t="e">
        <v>#N/A</v>
      </c>
      <c r="AC3873" s="132" t="e">
        <v>#N/A</v>
      </c>
      <c r="AD3873" s="132" t="e">
        <v>#N/A</v>
      </c>
      <c r="AE3873" s="132" t="e">
        <v>#N/A</v>
      </c>
      <c r="AF3873" s="132" t="e">
        <v>#N/A</v>
      </c>
    </row>
    <row r="3874" spans="1:32">
      <c r="A3874" s="129">
        <v>42153</v>
      </c>
      <c r="B3874" s="132" t="e">
        <v>#N/A</v>
      </c>
      <c r="C3874" s="132" t="e">
        <v>#N/A</v>
      </c>
      <c r="D3874" s="132" t="e">
        <v>#N/A</v>
      </c>
      <c r="E3874" s="132" t="e">
        <v>#N/A</v>
      </c>
      <c r="F3874" s="132" t="e">
        <v>#N/A</v>
      </c>
      <c r="G3874" s="132" t="e">
        <v>#N/A</v>
      </c>
      <c r="H3874" s="132" t="e">
        <v>#N/A</v>
      </c>
      <c r="I3874" s="132" t="e">
        <v>#N/A</v>
      </c>
      <c r="J3874" s="132" t="e">
        <v>#N/A</v>
      </c>
      <c r="K3874" s="132" t="e">
        <v>#N/A</v>
      </c>
      <c r="L3874" s="132" t="e">
        <v>#N/A</v>
      </c>
      <c r="M3874" s="132" t="e">
        <v>#N/A</v>
      </c>
      <c r="N3874" s="132" t="e">
        <v>#N/A</v>
      </c>
      <c r="R3874" s="132" t="e">
        <v>#N/A</v>
      </c>
      <c r="S3874" s="132" t="e">
        <v>#N/A</v>
      </c>
      <c r="T3874" s="132" t="e">
        <v>#N/A</v>
      </c>
      <c r="U3874" s="132" t="e">
        <v>#N/A</v>
      </c>
      <c r="V3874" s="132" t="e">
        <v>#N/A</v>
      </c>
      <c r="W3874" s="132" t="e">
        <v>#N/A</v>
      </c>
      <c r="X3874" s="132" t="e">
        <v>#N/A</v>
      </c>
      <c r="Y3874" s="132" t="e">
        <v>#N/A</v>
      </c>
      <c r="Z3874" s="132" t="e">
        <v>#N/A</v>
      </c>
      <c r="AA3874" s="132" t="e">
        <v>#N/A</v>
      </c>
      <c r="AB3874" s="132" t="e">
        <v>#N/A</v>
      </c>
      <c r="AC3874" s="132" t="e">
        <v>#N/A</v>
      </c>
      <c r="AD3874" s="132" t="e">
        <v>#N/A</v>
      </c>
      <c r="AE3874" s="132" t="e">
        <v>#N/A</v>
      </c>
      <c r="AF3874" s="132" t="e">
        <v>#N/A</v>
      </c>
    </row>
    <row r="3875" spans="1:32">
      <c r="A3875" s="129">
        <v>42156</v>
      </c>
      <c r="B3875" s="132">
        <v>1550675</v>
      </c>
      <c r="C3875" s="132">
        <v>123916</v>
      </c>
      <c r="D3875" s="132">
        <v>638114</v>
      </c>
      <c r="E3875" s="132">
        <v>114537</v>
      </c>
      <c r="F3875" s="132">
        <v>461500</v>
      </c>
      <c r="G3875" s="132">
        <v>1428265</v>
      </c>
      <c r="H3875" s="132">
        <v>44715</v>
      </c>
      <c r="I3875" s="132">
        <v>36000</v>
      </c>
      <c r="J3875" s="132">
        <v>52060</v>
      </c>
      <c r="K3875" s="132">
        <v>12863</v>
      </c>
      <c r="L3875" s="132">
        <v>6680</v>
      </c>
      <c r="M3875" s="132">
        <v>122410</v>
      </c>
      <c r="N3875" s="132">
        <v>1550675</v>
      </c>
      <c r="R3875" s="132">
        <v>345080</v>
      </c>
      <c r="S3875" s="132">
        <v>31500</v>
      </c>
      <c r="T3875" s="132">
        <v>393475</v>
      </c>
      <c r="U3875" s="132">
        <v>56735</v>
      </c>
      <c r="V3875" s="132">
        <v>20220</v>
      </c>
      <c r="W3875" s="132">
        <v>1200</v>
      </c>
      <c r="X3875" s="132">
        <v>76644</v>
      </c>
      <c r="Y3875" s="132">
        <v>28364</v>
      </c>
      <c r="Z3875" s="132">
        <v>18049</v>
      </c>
      <c r="AA3875" s="132">
        <v>16000</v>
      </c>
      <c r="AB3875" s="132">
        <v>350</v>
      </c>
      <c r="AC3875" s="132">
        <v>13500</v>
      </c>
      <c r="AD3875" s="132">
        <v>0</v>
      </c>
      <c r="AE3875" s="132">
        <v>16560</v>
      </c>
      <c r="AF3875" s="132">
        <v>0</v>
      </c>
    </row>
    <row r="3876" spans="1:32">
      <c r="A3876" s="129">
        <v>42157</v>
      </c>
      <c r="B3876" s="132" t="e">
        <v>#N/A</v>
      </c>
      <c r="C3876" s="132" t="e">
        <v>#N/A</v>
      </c>
      <c r="D3876" s="132" t="e">
        <v>#N/A</v>
      </c>
      <c r="E3876" s="132" t="e">
        <v>#N/A</v>
      </c>
      <c r="F3876" s="132" t="e">
        <v>#N/A</v>
      </c>
      <c r="G3876" s="132" t="e">
        <v>#N/A</v>
      </c>
      <c r="H3876" s="132" t="e">
        <v>#N/A</v>
      </c>
      <c r="I3876" s="132" t="e">
        <v>#N/A</v>
      </c>
      <c r="J3876" s="132" t="e">
        <v>#N/A</v>
      </c>
      <c r="K3876" s="132" t="e">
        <v>#N/A</v>
      </c>
      <c r="L3876" s="132" t="e">
        <v>#N/A</v>
      </c>
      <c r="M3876" s="132" t="e">
        <v>#N/A</v>
      </c>
      <c r="N3876" s="132" t="e">
        <v>#N/A</v>
      </c>
      <c r="R3876" s="132" t="e">
        <v>#N/A</v>
      </c>
      <c r="S3876" s="132" t="e">
        <v>#N/A</v>
      </c>
      <c r="T3876" s="132" t="e">
        <v>#N/A</v>
      </c>
      <c r="U3876" s="132" t="e">
        <v>#N/A</v>
      </c>
      <c r="V3876" s="132" t="e">
        <v>#N/A</v>
      </c>
      <c r="W3876" s="132" t="e">
        <v>#N/A</v>
      </c>
      <c r="X3876" s="132" t="e">
        <v>#N/A</v>
      </c>
      <c r="Y3876" s="132" t="e">
        <v>#N/A</v>
      </c>
      <c r="Z3876" s="132" t="e">
        <v>#N/A</v>
      </c>
      <c r="AA3876" s="132" t="e">
        <v>#N/A</v>
      </c>
      <c r="AB3876" s="132" t="e">
        <v>#N/A</v>
      </c>
      <c r="AC3876" s="132" t="e">
        <v>#N/A</v>
      </c>
      <c r="AD3876" s="132" t="e">
        <v>#N/A</v>
      </c>
      <c r="AE3876" s="132" t="e">
        <v>#N/A</v>
      </c>
      <c r="AF3876" s="132" t="e">
        <v>#N/A</v>
      </c>
    </row>
    <row r="3877" spans="1:32">
      <c r="A3877" s="129">
        <v>42158</v>
      </c>
      <c r="B3877" s="132" t="e">
        <v>#N/A</v>
      </c>
      <c r="C3877" s="132" t="e">
        <v>#N/A</v>
      </c>
      <c r="D3877" s="132" t="e">
        <v>#N/A</v>
      </c>
      <c r="E3877" s="132" t="e">
        <v>#N/A</v>
      </c>
      <c r="F3877" s="132" t="e">
        <v>#N/A</v>
      </c>
      <c r="G3877" s="132" t="e">
        <v>#N/A</v>
      </c>
      <c r="H3877" s="132" t="e">
        <v>#N/A</v>
      </c>
      <c r="I3877" s="132" t="e">
        <v>#N/A</v>
      </c>
      <c r="J3877" s="132" t="e">
        <v>#N/A</v>
      </c>
      <c r="K3877" s="132" t="e">
        <v>#N/A</v>
      </c>
      <c r="L3877" s="132" t="e">
        <v>#N/A</v>
      </c>
      <c r="M3877" s="132" t="e">
        <v>#N/A</v>
      </c>
      <c r="N3877" s="132" t="e">
        <v>#N/A</v>
      </c>
      <c r="R3877" s="132" t="e">
        <v>#N/A</v>
      </c>
      <c r="S3877" s="132" t="e">
        <v>#N/A</v>
      </c>
      <c r="T3877" s="132" t="e">
        <v>#N/A</v>
      </c>
      <c r="U3877" s="132" t="e">
        <v>#N/A</v>
      </c>
      <c r="V3877" s="132" t="e">
        <v>#N/A</v>
      </c>
      <c r="W3877" s="132" t="e">
        <v>#N/A</v>
      </c>
      <c r="X3877" s="132" t="e">
        <v>#N/A</v>
      </c>
      <c r="Y3877" s="132" t="e">
        <v>#N/A</v>
      </c>
      <c r="Z3877" s="132" t="e">
        <v>#N/A</v>
      </c>
      <c r="AA3877" s="132" t="e">
        <v>#N/A</v>
      </c>
      <c r="AB3877" s="132" t="e">
        <v>#N/A</v>
      </c>
      <c r="AC3877" s="132" t="e">
        <v>#N/A</v>
      </c>
      <c r="AD3877" s="132" t="e">
        <v>#N/A</v>
      </c>
      <c r="AE3877" s="132" t="e">
        <v>#N/A</v>
      </c>
      <c r="AF3877" s="132" t="e">
        <v>#N/A</v>
      </c>
    </row>
    <row r="3878" spans="1:32">
      <c r="A3878" s="129">
        <v>42159</v>
      </c>
      <c r="B3878" s="132" t="e">
        <v>#N/A</v>
      </c>
      <c r="C3878" s="132" t="e">
        <v>#N/A</v>
      </c>
      <c r="D3878" s="132" t="e">
        <v>#N/A</v>
      </c>
      <c r="E3878" s="132" t="e">
        <v>#N/A</v>
      </c>
      <c r="F3878" s="132" t="e">
        <v>#N/A</v>
      </c>
      <c r="G3878" s="132" t="e">
        <v>#N/A</v>
      </c>
      <c r="H3878" s="132" t="e">
        <v>#N/A</v>
      </c>
      <c r="I3878" s="132" t="e">
        <v>#N/A</v>
      </c>
      <c r="J3878" s="132" t="e">
        <v>#N/A</v>
      </c>
      <c r="K3878" s="132" t="e">
        <v>#N/A</v>
      </c>
      <c r="L3878" s="132" t="e">
        <v>#N/A</v>
      </c>
      <c r="M3878" s="132" t="e">
        <v>#N/A</v>
      </c>
      <c r="N3878" s="132" t="e">
        <v>#N/A</v>
      </c>
      <c r="R3878" s="132" t="e">
        <v>#N/A</v>
      </c>
      <c r="S3878" s="132" t="e">
        <v>#N/A</v>
      </c>
      <c r="T3878" s="132" t="e">
        <v>#N/A</v>
      </c>
      <c r="U3878" s="132" t="e">
        <v>#N/A</v>
      </c>
      <c r="V3878" s="132" t="e">
        <v>#N/A</v>
      </c>
      <c r="W3878" s="132" t="e">
        <v>#N/A</v>
      </c>
      <c r="X3878" s="132" t="e">
        <v>#N/A</v>
      </c>
      <c r="Y3878" s="132" t="e">
        <v>#N/A</v>
      </c>
      <c r="Z3878" s="132" t="e">
        <v>#N/A</v>
      </c>
      <c r="AA3878" s="132" t="e">
        <v>#N/A</v>
      </c>
      <c r="AB3878" s="132" t="e">
        <v>#N/A</v>
      </c>
      <c r="AC3878" s="132" t="e">
        <v>#N/A</v>
      </c>
      <c r="AD3878" s="132" t="e">
        <v>#N/A</v>
      </c>
      <c r="AE3878" s="132" t="e">
        <v>#N/A</v>
      </c>
      <c r="AF3878" s="132" t="e">
        <v>#N/A</v>
      </c>
    </row>
    <row r="3879" spans="1:32">
      <c r="A3879" s="129">
        <v>42160</v>
      </c>
      <c r="B3879" s="132" t="e">
        <v>#N/A</v>
      </c>
      <c r="C3879" s="132" t="e">
        <v>#N/A</v>
      </c>
      <c r="D3879" s="132" t="e">
        <v>#N/A</v>
      </c>
      <c r="E3879" s="132" t="e">
        <v>#N/A</v>
      </c>
      <c r="F3879" s="132" t="e">
        <v>#N/A</v>
      </c>
      <c r="G3879" s="132" t="e">
        <v>#N/A</v>
      </c>
      <c r="H3879" s="132" t="e">
        <v>#N/A</v>
      </c>
      <c r="I3879" s="132" t="e">
        <v>#N/A</v>
      </c>
      <c r="J3879" s="132" t="e">
        <v>#N/A</v>
      </c>
      <c r="K3879" s="132" t="e">
        <v>#N/A</v>
      </c>
      <c r="L3879" s="132" t="e">
        <v>#N/A</v>
      </c>
      <c r="M3879" s="132" t="e">
        <v>#N/A</v>
      </c>
      <c r="N3879" s="132" t="e">
        <v>#N/A</v>
      </c>
      <c r="R3879" s="132" t="e">
        <v>#N/A</v>
      </c>
      <c r="S3879" s="132" t="e">
        <v>#N/A</v>
      </c>
      <c r="T3879" s="132" t="e">
        <v>#N/A</v>
      </c>
      <c r="U3879" s="132" t="e">
        <v>#N/A</v>
      </c>
      <c r="V3879" s="132" t="e">
        <v>#N/A</v>
      </c>
      <c r="W3879" s="132" t="e">
        <v>#N/A</v>
      </c>
      <c r="X3879" s="132" t="e">
        <v>#N/A</v>
      </c>
      <c r="Y3879" s="132" t="e">
        <v>#N/A</v>
      </c>
      <c r="Z3879" s="132" t="e">
        <v>#N/A</v>
      </c>
      <c r="AA3879" s="132" t="e">
        <v>#N/A</v>
      </c>
      <c r="AB3879" s="132" t="e">
        <v>#N/A</v>
      </c>
      <c r="AC3879" s="132" t="e">
        <v>#N/A</v>
      </c>
      <c r="AD3879" s="132" t="e">
        <v>#N/A</v>
      </c>
      <c r="AE3879" s="132" t="e">
        <v>#N/A</v>
      </c>
      <c r="AF3879" s="132" t="e">
        <v>#N/A</v>
      </c>
    </row>
    <row r="3880" spans="1:32">
      <c r="A3880" s="129">
        <v>42163</v>
      </c>
      <c r="B3880" s="132" t="e">
        <v>#N/A</v>
      </c>
      <c r="C3880" s="132" t="e">
        <v>#N/A</v>
      </c>
      <c r="D3880" s="132" t="e">
        <v>#N/A</v>
      </c>
      <c r="E3880" s="132" t="e">
        <v>#N/A</v>
      </c>
      <c r="F3880" s="132" t="e">
        <v>#N/A</v>
      </c>
      <c r="G3880" s="132" t="e">
        <v>#N/A</v>
      </c>
      <c r="H3880" s="132" t="e">
        <v>#N/A</v>
      </c>
      <c r="I3880" s="132" t="e">
        <v>#N/A</v>
      </c>
      <c r="J3880" s="132" t="e">
        <v>#N/A</v>
      </c>
      <c r="K3880" s="132" t="e">
        <v>#N/A</v>
      </c>
      <c r="L3880" s="132" t="e">
        <v>#N/A</v>
      </c>
      <c r="M3880" s="132" t="e">
        <v>#N/A</v>
      </c>
      <c r="N3880" s="132" t="e">
        <v>#N/A</v>
      </c>
      <c r="R3880" s="132" t="e">
        <v>#N/A</v>
      </c>
      <c r="S3880" s="132" t="e">
        <v>#N/A</v>
      </c>
      <c r="T3880" s="132" t="e">
        <v>#N/A</v>
      </c>
      <c r="U3880" s="132" t="e">
        <v>#N/A</v>
      </c>
      <c r="V3880" s="132" t="e">
        <v>#N/A</v>
      </c>
      <c r="W3880" s="132" t="e">
        <v>#N/A</v>
      </c>
      <c r="X3880" s="132" t="e">
        <v>#N/A</v>
      </c>
      <c r="Y3880" s="132" t="e">
        <v>#N/A</v>
      </c>
      <c r="Z3880" s="132" t="e">
        <v>#N/A</v>
      </c>
      <c r="AA3880" s="132" t="e">
        <v>#N/A</v>
      </c>
      <c r="AB3880" s="132" t="e">
        <v>#N/A</v>
      </c>
      <c r="AC3880" s="132" t="e">
        <v>#N/A</v>
      </c>
      <c r="AD3880" s="132" t="e">
        <v>#N/A</v>
      </c>
      <c r="AE3880" s="132" t="e">
        <v>#N/A</v>
      </c>
      <c r="AF3880" s="132" t="e">
        <v>#N/A</v>
      </c>
    </row>
    <row r="3881" spans="1:32">
      <c r="A3881" s="129">
        <v>42164</v>
      </c>
      <c r="B3881" s="132" t="e">
        <v>#N/A</v>
      </c>
      <c r="C3881" s="132" t="e">
        <v>#N/A</v>
      </c>
      <c r="D3881" s="132" t="e">
        <v>#N/A</v>
      </c>
      <c r="E3881" s="132" t="e">
        <v>#N/A</v>
      </c>
      <c r="F3881" s="132" t="e">
        <v>#N/A</v>
      </c>
      <c r="G3881" s="132" t="e">
        <v>#N/A</v>
      </c>
      <c r="H3881" s="132" t="e">
        <v>#N/A</v>
      </c>
      <c r="I3881" s="132" t="e">
        <v>#N/A</v>
      </c>
      <c r="J3881" s="132" t="e">
        <v>#N/A</v>
      </c>
      <c r="K3881" s="132" t="e">
        <v>#N/A</v>
      </c>
      <c r="L3881" s="132" t="e">
        <v>#N/A</v>
      </c>
      <c r="M3881" s="132" t="e">
        <v>#N/A</v>
      </c>
      <c r="N3881" s="132" t="e">
        <v>#N/A</v>
      </c>
      <c r="R3881" s="132" t="e">
        <v>#N/A</v>
      </c>
      <c r="S3881" s="132" t="e">
        <v>#N/A</v>
      </c>
      <c r="T3881" s="132" t="e">
        <v>#N/A</v>
      </c>
      <c r="U3881" s="132" t="e">
        <v>#N/A</v>
      </c>
      <c r="V3881" s="132" t="e">
        <v>#N/A</v>
      </c>
      <c r="W3881" s="132" t="e">
        <v>#N/A</v>
      </c>
      <c r="X3881" s="132" t="e">
        <v>#N/A</v>
      </c>
      <c r="Y3881" s="132" t="e">
        <v>#N/A</v>
      </c>
      <c r="Z3881" s="132" t="e">
        <v>#N/A</v>
      </c>
      <c r="AA3881" s="132" t="e">
        <v>#N/A</v>
      </c>
      <c r="AB3881" s="132" t="e">
        <v>#N/A</v>
      </c>
      <c r="AC3881" s="132" t="e">
        <v>#N/A</v>
      </c>
      <c r="AD3881" s="132" t="e">
        <v>#N/A</v>
      </c>
      <c r="AE3881" s="132" t="e">
        <v>#N/A</v>
      </c>
      <c r="AF3881" s="132" t="e">
        <v>#N/A</v>
      </c>
    </row>
    <row r="3882" spans="1:32">
      <c r="A3882" s="129">
        <v>42165</v>
      </c>
      <c r="B3882" s="132">
        <v>473307</v>
      </c>
      <c r="C3882" s="132">
        <v>31865</v>
      </c>
      <c r="D3882" s="132">
        <v>171582</v>
      </c>
      <c r="E3882" s="132">
        <v>50545</v>
      </c>
      <c r="F3882" s="132">
        <v>129000</v>
      </c>
      <c r="G3882" s="132">
        <v>425512</v>
      </c>
      <c r="H3882" s="132">
        <v>6960</v>
      </c>
      <c r="I3882" s="132">
        <v>24335</v>
      </c>
      <c r="J3882" s="132">
        <v>15120</v>
      </c>
      <c r="K3882" s="132">
        <v>9600</v>
      </c>
      <c r="L3882" s="132">
        <v>0</v>
      </c>
      <c r="M3882" s="132">
        <v>47795</v>
      </c>
      <c r="N3882" s="132">
        <v>473307</v>
      </c>
      <c r="R3882" s="132">
        <v>75300</v>
      </c>
      <c r="S3882" s="132">
        <v>22300</v>
      </c>
      <c r="T3882" s="132">
        <v>85010</v>
      </c>
      <c r="U3882" s="132">
        <v>21650</v>
      </c>
      <c r="V3882" s="132">
        <v>0</v>
      </c>
      <c r="W3882" s="132">
        <v>0</v>
      </c>
      <c r="X3882" s="132">
        <v>6750</v>
      </c>
      <c r="Y3882" s="132">
        <v>12500</v>
      </c>
      <c r="Z3882" s="132">
        <v>0</v>
      </c>
      <c r="AA3882" s="132">
        <v>8000</v>
      </c>
      <c r="AB3882" s="132">
        <v>4330</v>
      </c>
      <c r="AC3882" s="132">
        <v>21800</v>
      </c>
      <c r="AD3882" s="132">
        <v>21000</v>
      </c>
      <c r="AE3882" s="132">
        <v>51055</v>
      </c>
      <c r="AF3882" s="132">
        <v>3400</v>
      </c>
    </row>
    <row r="3883" spans="1:32">
      <c r="A3883" s="129">
        <v>42166</v>
      </c>
      <c r="B3883" s="132" t="e">
        <v>#N/A</v>
      </c>
      <c r="C3883" s="132" t="e">
        <v>#N/A</v>
      </c>
      <c r="D3883" s="132" t="e">
        <v>#N/A</v>
      </c>
      <c r="E3883" s="132" t="e">
        <v>#N/A</v>
      </c>
      <c r="F3883" s="132" t="e">
        <v>#N/A</v>
      </c>
      <c r="G3883" s="132" t="e">
        <v>#N/A</v>
      </c>
      <c r="H3883" s="132" t="e">
        <v>#N/A</v>
      </c>
      <c r="I3883" s="132" t="e">
        <v>#N/A</v>
      </c>
      <c r="J3883" s="132" t="e">
        <v>#N/A</v>
      </c>
      <c r="K3883" s="132" t="e">
        <v>#N/A</v>
      </c>
      <c r="L3883" s="132" t="e">
        <v>#N/A</v>
      </c>
      <c r="M3883" s="132" t="e">
        <v>#N/A</v>
      </c>
      <c r="N3883" s="132" t="e">
        <v>#N/A</v>
      </c>
      <c r="R3883" s="132" t="e">
        <v>#N/A</v>
      </c>
      <c r="S3883" s="132" t="e">
        <v>#N/A</v>
      </c>
      <c r="T3883" s="132" t="e">
        <v>#N/A</v>
      </c>
      <c r="U3883" s="132" t="e">
        <v>#N/A</v>
      </c>
      <c r="V3883" s="132" t="e">
        <v>#N/A</v>
      </c>
      <c r="W3883" s="132" t="e">
        <v>#N/A</v>
      </c>
      <c r="X3883" s="132" t="e">
        <v>#N/A</v>
      </c>
      <c r="Y3883" s="132" t="e">
        <v>#N/A</v>
      </c>
      <c r="Z3883" s="132" t="e">
        <v>#N/A</v>
      </c>
      <c r="AA3883" s="132" t="e">
        <v>#N/A</v>
      </c>
      <c r="AB3883" s="132" t="e">
        <v>#N/A</v>
      </c>
      <c r="AC3883" s="132" t="e">
        <v>#N/A</v>
      </c>
      <c r="AD3883" s="132" t="e">
        <v>#N/A</v>
      </c>
      <c r="AE3883" s="132" t="e">
        <v>#N/A</v>
      </c>
      <c r="AF3883" s="132" t="e">
        <v>#N/A</v>
      </c>
    </row>
    <row r="3884" spans="1:32">
      <c r="A3884" s="129">
        <v>42167</v>
      </c>
      <c r="B3884" s="132" t="e">
        <v>#N/A</v>
      </c>
      <c r="C3884" s="132" t="e">
        <v>#N/A</v>
      </c>
      <c r="D3884" s="132" t="e">
        <v>#N/A</v>
      </c>
      <c r="E3884" s="132" t="e">
        <v>#N/A</v>
      </c>
      <c r="F3884" s="132" t="e">
        <v>#N/A</v>
      </c>
      <c r="G3884" s="132" t="e">
        <v>#N/A</v>
      </c>
      <c r="H3884" s="132" t="e">
        <v>#N/A</v>
      </c>
      <c r="I3884" s="132" t="e">
        <v>#N/A</v>
      </c>
      <c r="J3884" s="132" t="e">
        <v>#N/A</v>
      </c>
      <c r="K3884" s="132" t="e">
        <v>#N/A</v>
      </c>
      <c r="L3884" s="132" t="e">
        <v>#N/A</v>
      </c>
      <c r="M3884" s="132" t="e">
        <v>#N/A</v>
      </c>
      <c r="N3884" s="132" t="e">
        <v>#N/A</v>
      </c>
      <c r="R3884" s="132" t="e">
        <v>#N/A</v>
      </c>
      <c r="S3884" s="132" t="e">
        <v>#N/A</v>
      </c>
      <c r="T3884" s="132" t="e">
        <v>#N/A</v>
      </c>
      <c r="U3884" s="132" t="e">
        <v>#N/A</v>
      </c>
      <c r="V3884" s="132" t="e">
        <v>#N/A</v>
      </c>
      <c r="W3884" s="132" t="e">
        <v>#N/A</v>
      </c>
      <c r="X3884" s="132" t="e">
        <v>#N/A</v>
      </c>
      <c r="Y3884" s="132" t="e">
        <v>#N/A</v>
      </c>
      <c r="Z3884" s="132" t="e">
        <v>#N/A</v>
      </c>
      <c r="AA3884" s="132" t="e">
        <v>#N/A</v>
      </c>
      <c r="AB3884" s="132" t="e">
        <v>#N/A</v>
      </c>
      <c r="AC3884" s="132" t="e">
        <v>#N/A</v>
      </c>
      <c r="AD3884" s="132" t="e">
        <v>#N/A</v>
      </c>
      <c r="AE3884" s="132" t="e">
        <v>#N/A</v>
      </c>
      <c r="AF3884" s="132" t="e">
        <v>#N/A</v>
      </c>
    </row>
    <row r="3885" spans="1:32">
      <c r="A3885" s="129">
        <v>42170</v>
      </c>
      <c r="B3885" s="132">
        <v>782854</v>
      </c>
      <c r="C3885" s="132">
        <v>35085</v>
      </c>
      <c r="D3885" s="132">
        <v>310999</v>
      </c>
      <c r="E3885" s="132">
        <v>51845</v>
      </c>
      <c r="F3885" s="132">
        <v>265400</v>
      </c>
      <c r="G3885" s="132">
        <v>727049</v>
      </c>
      <c r="H3885" s="132">
        <v>8460</v>
      </c>
      <c r="I3885" s="132">
        <v>25845</v>
      </c>
      <c r="J3885" s="132">
        <v>18120</v>
      </c>
      <c r="K3885" s="132">
        <v>9600</v>
      </c>
      <c r="L3885" s="132">
        <v>0</v>
      </c>
      <c r="M3885" s="132">
        <v>55805</v>
      </c>
      <c r="N3885" s="132">
        <v>782854</v>
      </c>
      <c r="R3885" s="132">
        <v>148800</v>
      </c>
      <c r="S3885" s="132">
        <v>22300</v>
      </c>
      <c r="T3885" s="132">
        <v>149770</v>
      </c>
      <c r="U3885" s="132">
        <v>21650</v>
      </c>
      <c r="V3885" s="132">
        <v>0</v>
      </c>
      <c r="W3885" s="132">
        <v>0</v>
      </c>
      <c r="X3885" s="132">
        <v>14480</v>
      </c>
      <c r="Y3885" s="132">
        <v>15000</v>
      </c>
      <c r="Z3885" s="132">
        <v>3307</v>
      </c>
      <c r="AA3885" s="132">
        <v>24300</v>
      </c>
      <c r="AB3885" s="132">
        <v>4330</v>
      </c>
      <c r="AC3885" s="132">
        <v>21800</v>
      </c>
      <c r="AD3885" s="132">
        <v>21000</v>
      </c>
      <c r="AE3885" s="132">
        <v>51055</v>
      </c>
      <c r="AF3885" s="132">
        <v>3400</v>
      </c>
    </row>
    <row r="3886" spans="1:32">
      <c r="A3886" s="129">
        <v>42171</v>
      </c>
      <c r="B3886" s="132" t="e">
        <v>#N/A</v>
      </c>
      <c r="C3886" s="132" t="e">
        <v>#N/A</v>
      </c>
      <c r="D3886" s="132" t="e">
        <v>#N/A</v>
      </c>
      <c r="E3886" s="132" t="e">
        <v>#N/A</v>
      </c>
      <c r="F3886" s="132" t="e">
        <v>#N/A</v>
      </c>
      <c r="G3886" s="132" t="e">
        <v>#N/A</v>
      </c>
      <c r="H3886" s="132" t="e">
        <v>#N/A</v>
      </c>
      <c r="I3886" s="132" t="e">
        <v>#N/A</v>
      </c>
      <c r="J3886" s="132" t="e">
        <v>#N/A</v>
      </c>
      <c r="K3886" s="132" t="e">
        <v>#N/A</v>
      </c>
      <c r="L3886" s="132" t="e">
        <v>#N/A</v>
      </c>
      <c r="M3886" s="132" t="e">
        <v>#N/A</v>
      </c>
      <c r="N3886" s="132" t="e">
        <v>#N/A</v>
      </c>
      <c r="R3886" s="132" t="e">
        <v>#N/A</v>
      </c>
      <c r="S3886" s="132" t="e">
        <v>#N/A</v>
      </c>
      <c r="T3886" s="132" t="e">
        <v>#N/A</v>
      </c>
      <c r="U3886" s="132" t="e">
        <v>#N/A</v>
      </c>
      <c r="V3886" s="132" t="e">
        <v>#N/A</v>
      </c>
      <c r="W3886" s="132" t="e">
        <v>#N/A</v>
      </c>
      <c r="X3886" s="132" t="e">
        <v>#N/A</v>
      </c>
      <c r="Y3886" s="132" t="e">
        <v>#N/A</v>
      </c>
      <c r="Z3886" s="132" t="e">
        <v>#N/A</v>
      </c>
      <c r="AA3886" s="132" t="e">
        <v>#N/A</v>
      </c>
      <c r="AB3886" s="132" t="e">
        <v>#N/A</v>
      </c>
      <c r="AC3886" s="132" t="e">
        <v>#N/A</v>
      </c>
      <c r="AD3886" s="132" t="e">
        <v>#N/A</v>
      </c>
      <c r="AE3886" s="132" t="e">
        <v>#N/A</v>
      </c>
      <c r="AF3886" s="132" t="e">
        <v>#N/A</v>
      </c>
    </row>
    <row r="3887" spans="1:32">
      <c r="A3887" s="129">
        <v>42172</v>
      </c>
      <c r="B3887" s="132" t="e">
        <v>#N/A</v>
      </c>
      <c r="C3887" s="132" t="e">
        <v>#N/A</v>
      </c>
      <c r="D3887" s="132" t="e">
        <v>#N/A</v>
      </c>
      <c r="E3887" s="132" t="e">
        <v>#N/A</v>
      </c>
      <c r="F3887" s="132" t="e">
        <v>#N/A</v>
      </c>
      <c r="G3887" s="132" t="e">
        <v>#N/A</v>
      </c>
      <c r="H3887" s="132" t="e">
        <v>#N/A</v>
      </c>
      <c r="I3887" s="132" t="e">
        <v>#N/A</v>
      </c>
      <c r="J3887" s="132" t="e">
        <v>#N/A</v>
      </c>
      <c r="K3887" s="132" t="e">
        <v>#N/A</v>
      </c>
      <c r="L3887" s="132" t="e">
        <v>#N/A</v>
      </c>
      <c r="M3887" s="132" t="e">
        <v>#N/A</v>
      </c>
      <c r="N3887" s="132" t="e">
        <v>#N/A</v>
      </c>
      <c r="R3887" s="132" t="e">
        <v>#N/A</v>
      </c>
      <c r="S3887" s="132" t="e">
        <v>#N/A</v>
      </c>
      <c r="T3887" s="132" t="e">
        <v>#N/A</v>
      </c>
      <c r="U3887" s="132" t="e">
        <v>#N/A</v>
      </c>
      <c r="V3887" s="132" t="e">
        <v>#N/A</v>
      </c>
      <c r="W3887" s="132" t="e">
        <v>#N/A</v>
      </c>
      <c r="X3887" s="132" t="e">
        <v>#N/A</v>
      </c>
      <c r="Y3887" s="132" t="e">
        <v>#N/A</v>
      </c>
      <c r="Z3887" s="132" t="e">
        <v>#N/A</v>
      </c>
      <c r="AA3887" s="132" t="e">
        <v>#N/A</v>
      </c>
      <c r="AB3887" s="132" t="e">
        <v>#N/A</v>
      </c>
      <c r="AC3887" s="132" t="e">
        <v>#N/A</v>
      </c>
      <c r="AD3887" s="132" t="e">
        <v>#N/A</v>
      </c>
      <c r="AE3887" s="132" t="e">
        <v>#N/A</v>
      </c>
      <c r="AF3887" s="132" t="e">
        <v>#N/A</v>
      </c>
    </row>
    <row r="3888" spans="1:32">
      <c r="A3888" s="129">
        <v>42173</v>
      </c>
      <c r="B3888" s="132" t="e">
        <v>#N/A</v>
      </c>
      <c r="C3888" s="132" t="e">
        <v>#N/A</v>
      </c>
      <c r="D3888" s="132" t="e">
        <v>#N/A</v>
      </c>
      <c r="E3888" s="132" t="e">
        <v>#N/A</v>
      </c>
      <c r="F3888" s="132" t="e">
        <v>#N/A</v>
      </c>
      <c r="G3888" s="132" t="e">
        <v>#N/A</v>
      </c>
      <c r="H3888" s="132" t="e">
        <v>#N/A</v>
      </c>
      <c r="I3888" s="132" t="e">
        <v>#N/A</v>
      </c>
      <c r="J3888" s="132" t="e">
        <v>#N/A</v>
      </c>
      <c r="K3888" s="132" t="e">
        <v>#N/A</v>
      </c>
      <c r="L3888" s="132" t="e">
        <v>#N/A</v>
      </c>
      <c r="M3888" s="132" t="e">
        <v>#N/A</v>
      </c>
      <c r="N3888" s="132" t="e">
        <v>#N/A</v>
      </c>
      <c r="R3888" s="132" t="e">
        <v>#N/A</v>
      </c>
      <c r="S3888" s="132" t="e">
        <v>#N/A</v>
      </c>
      <c r="T3888" s="132" t="e">
        <v>#N/A</v>
      </c>
      <c r="U3888" s="132" t="e">
        <v>#N/A</v>
      </c>
      <c r="V3888" s="132" t="e">
        <v>#N/A</v>
      </c>
      <c r="W3888" s="132" t="e">
        <v>#N/A</v>
      </c>
      <c r="X3888" s="132" t="e">
        <v>#N/A</v>
      </c>
      <c r="Y3888" s="132" t="e">
        <v>#N/A</v>
      </c>
      <c r="Z3888" s="132" t="e">
        <v>#N/A</v>
      </c>
      <c r="AA3888" s="132" t="e">
        <v>#N/A</v>
      </c>
      <c r="AB3888" s="132" t="e">
        <v>#N/A</v>
      </c>
      <c r="AC3888" s="132" t="e">
        <v>#N/A</v>
      </c>
      <c r="AD3888" s="132" t="e">
        <v>#N/A</v>
      </c>
      <c r="AE3888" s="132" t="e">
        <v>#N/A</v>
      </c>
      <c r="AF3888" s="132" t="e">
        <v>#N/A</v>
      </c>
    </row>
    <row r="3889" spans="1:32">
      <c r="A3889" s="129">
        <v>42174</v>
      </c>
      <c r="B3889" s="132" t="e">
        <v>#N/A</v>
      </c>
      <c r="C3889" s="132" t="e">
        <v>#N/A</v>
      </c>
      <c r="D3889" s="132" t="e">
        <v>#N/A</v>
      </c>
      <c r="E3889" s="132" t="e">
        <v>#N/A</v>
      </c>
      <c r="F3889" s="132" t="e">
        <v>#N/A</v>
      </c>
      <c r="G3889" s="132" t="e">
        <v>#N/A</v>
      </c>
      <c r="H3889" s="132" t="e">
        <v>#N/A</v>
      </c>
      <c r="I3889" s="132" t="e">
        <v>#N/A</v>
      </c>
      <c r="J3889" s="132" t="e">
        <v>#N/A</v>
      </c>
      <c r="K3889" s="132" t="e">
        <v>#N/A</v>
      </c>
      <c r="L3889" s="132" t="e">
        <v>#N/A</v>
      </c>
      <c r="M3889" s="132" t="e">
        <v>#N/A</v>
      </c>
      <c r="N3889" s="132" t="e">
        <v>#N/A</v>
      </c>
      <c r="R3889" s="132" t="e">
        <v>#N/A</v>
      </c>
      <c r="S3889" s="132" t="e">
        <v>#N/A</v>
      </c>
      <c r="T3889" s="132" t="e">
        <v>#N/A</v>
      </c>
      <c r="U3889" s="132" t="e">
        <v>#N/A</v>
      </c>
      <c r="V3889" s="132" t="e">
        <v>#N/A</v>
      </c>
      <c r="W3889" s="132" t="e">
        <v>#N/A</v>
      </c>
      <c r="X3889" s="132" t="e">
        <v>#N/A</v>
      </c>
      <c r="Y3889" s="132" t="e">
        <v>#N/A</v>
      </c>
      <c r="Z3889" s="132" t="e">
        <v>#N/A</v>
      </c>
      <c r="AA3889" s="132" t="e">
        <v>#N/A</v>
      </c>
      <c r="AB3889" s="132" t="e">
        <v>#N/A</v>
      </c>
      <c r="AC3889" s="132" t="e">
        <v>#N/A</v>
      </c>
      <c r="AD3889" s="132" t="e">
        <v>#N/A</v>
      </c>
      <c r="AE3889" s="132" t="e">
        <v>#N/A</v>
      </c>
      <c r="AF3889" s="132" t="e">
        <v>#N/A</v>
      </c>
    </row>
    <row r="3890" spans="1:32">
      <c r="A3890" s="129">
        <v>42177</v>
      </c>
      <c r="B3890" s="132">
        <v>1081734</v>
      </c>
      <c r="C3890" s="132">
        <v>59900</v>
      </c>
      <c r="D3890" s="132">
        <v>413124</v>
      </c>
      <c r="E3890" s="132">
        <v>77992</v>
      </c>
      <c r="F3890" s="132">
        <v>348975</v>
      </c>
      <c r="G3890" s="132">
        <v>993566</v>
      </c>
      <c r="H3890" s="132">
        <v>26343</v>
      </c>
      <c r="I3890" s="132">
        <v>33475</v>
      </c>
      <c r="J3890" s="132">
        <v>32720</v>
      </c>
      <c r="K3890" s="132">
        <v>18055</v>
      </c>
      <c r="L3890" s="132">
        <v>0</v>
      </c>
      <c r="M3890" s="132">
        <v>88168</v>
      </c>
      <c r="N3890" s="132">
        <v>1081734</v>
      </c>
      <c r="R3890" s="132">
        <v>201700</v>
      </c>
      <c r="S3890" s="132">
        <v>30050</v>
      </c>
      <c r="T3890" s="132">
        <v>212270</v>
      </c>
      <c r="U3890" s="132">
        <v>32650</v>
      </c>
      <c r="V3890" s="132">
        <v>0</v>
      </c>
      <c r="W3890" s="132">
        <v>0</v>
      </c>
      <c r="X3890" s="132">
        <v>34916</v>
      </c>
      <c r="Y3890" s="132">
        <v>17500</v>
      </c>
      <c r="Z3890" s="132">
        <v>3307</v>
      </c>
      <c r="AA3890" s="132">
        <v>24300</v>
      </c>
      <c r="AB3890" s="132">
        <v>4330</v>
      </c>
      <c r="AC3890" s="132">
        <v>54600</v>
      </c>
      <c r="AD3890" s="132">
        <v>21000</v>
      </c>
      <c r="AE3890" s="132">
        <v>51055</v>
      </c>
      <c r="AF3890" s="132">
        <v>11400</v>
      </c>
    </row>
    <row r="3891" spans="1:32">
      <c r="A3891" s="129">
        <v>42178</v>
      </c>
      <c r="B3891" s="132" t="e">
        <v>#N/A</v>
      </c>
      <c r="C3891" s="132" t="e">
        <v>#N/A</v>
      </c>
      <c r="D3891" s="132" t="e">
        <v>#N/A</v>
      </c>
      <c r="E3891" s="132" t="e">
        <v>#N/A</v>
      </c>
      <c r="F3891" s="132" t="e">
        <v>#N/A</v>
      </c>
      <c r="G3891" s="132" t="e">
        <v>#N/A</v>
      </c>
      <c r="H3891" s="132" t="e">
        <v>#N/A</v>
      </c>
      <c r="I3891" s="132" t="e">
        <v>#N/A</v>
      </c>
      <c r="J3891" s="132" t="e">
        <v>#N/A</v>
      </c>
      <c r="K3891" s="132" t="e">
        <v>#N/A</v>
      </c>
      <c r="L3891" s="132" t="e">
        <v>#N/A</v>
      </c>
      <c r="M3891" s="132" t="e">
        <v>#N/A</v>
      </c>
      <c r="N3891" s="132" t="e">
        <v>#N/A</v>
      </c>
      <c r="R3891" s="132" t="e">
        <v>#N/A</v>
      </c>
      <c r="S3891" s="132" t="e">
        <v>#N/A</v>
      </c>
      <c r="T3891" s="132" t="e">
        <v>#N/A</v>
      </c>
      <c r="U3891" s="132" t="e">
        <v>#N/A</v>
      </c>
      <c r="V3891" s="132" t="e">
        <v>#N/A</v>
      </c>
      <c r="W3891" s="132" t="e">
        <v>#N/A</v>
      </c>
      <c r="X3891" s="132" t="e">
        <v>#N/A</v>
      </c>
      <c r="Y3891" s="132" t="e">
        <v>#N/A</v>
      </c>
      <c r="Z3891" s="132" t="e">
        <v>#N/A</v>
      </c>
      <c r="AA3891" s="132" t="e">
        <v>#N/A</v>
      </c>
      <c r="AB3891" s="132" t="e">
        <v>#N/A</v>
      </c>
      <c r="AC3891" s="132" t="e">
        <v>#N/A</v>
      </c>
      <c r="AD3891" s="132" t="e">
        <v>#N/A</v>
      </c>
      <c r="AE3891" s="132" t="e">
        <v>#N/A</v>
      </c>
      <c r="AF3891" s="132" t="e">
        <v>#N/A</v>
      </c>
    </row>
    <row r="3892" spans="1:32">
      <c r="A3892" s="129">
        <v>42179</v>
      </c>
      <c r="B3892" s="132" t="e">
        <v>#N/A</v>
      </c>
      <c r="C3892" s="132" t="e">
        <v>#N/A</v>
      </c>
      <c r="D3892" s="132" t="e">
        <v>#N/A</v>
      </c>
      <c r="E3892" s="132" t="e">
        <v>#N/A</v>
      </c>
      <c r="F3892" s="132" t="e">
        <v>#N/A</v>
      </c>
      <c r="G3892" s="132" t="e">
        <v>#N/A</v>
      </c>
      <c r="H3892" s="132" t="e">
        <v>#N/A</v>
      </c>
      <c r="I3892" s="132" t="e">
        <v>#N/A</v>
      </c>
      <c r="J3892" s="132" t="e">
        <v>#N/A</v>
      </c>
      <c r="K3892" s="132" t="e">
        <v>#N/A</v>
      </c>
      <c r="L3892" s="132" t="e">
        <v>#N/A</v>
      </c>
      <c r="M3892" s="132" t="e">
        <v>#N/A</v>
      </c>
      <c r="N3892" s="132" t="e">
        <v>#N/A</v>
      </c>
      <c r="R3892" s="132" t="e">
        <v>#N/A</v>
      </c>
      <c r="S3892" s="132" t="e">
        <v>#N/A</v>
      </c>
      <c r="T3892" s="132" t="e">
        <v>#N/A</v>
      </c>
      <c r="U3892" s="132" t="e">
        <v>#N/A</v>
      </c>
      <c r="V3892" s="132" t="e">
        <v>#N/A</v>
      </c>
      <c r="W3892" s="132" t="e">
        <v>#N/A</v>
      </c>
      <c r="X3892" s="132" t="e">
        <v>#N/A</v>
      </c>
      <c r="Y3892" s="132" t="e">
        <v>#N/A</v>
      </c>
      <c r="Z3892" s="132" t="e">
        <v>#N/A</v>
      </c>
      <c r="AA3892" s="132" t="e">
        <v>#N/A</v>
      </c>
      <c r="AB3892" s="132" t="e">
        <v>#N/A</v>
      </c>
      <c r="AC3892" s="132" t="e">
        <v>#N/A</v>
      </c>
      <c r="AD3892" s="132" t="e">
        <v>#N/A</v>
      </c>
      <c r="AE3892" s="132" t="e">
        <v>#N/A</v>
      </c>
      <c r="AF3892" s="132" t="e">
        <v>#N/A</v>
      </c>
    </row>
    <row r="3893" spans="1:32">
      <c r="A3893" s="129">
        <v>42180</v>
      </c>
      <c r="B3893" s="132">
        <v>1393204</v>
      </c>
      <c r="C3893" s="132">
        <v>79350</v>
      </c>
      <c r="D3893" s="132">
        <v>470624</v>
      </c>
      <c r="E3893" s="132">
        <v>123387</v>
      </c>
      <c r="F3893" s="132">
        <v>466755</v>
      </c>
      <c r="G3893" s="132">
        <v>1254481</v>
      </c>
      <c r="H3893" s="132">
        <v>51623</v>
      </c>
      <c r="I3893" s="132">
        <v>41175</v>
      </c>
      <c r="J3893" s="132">
        <v>48320</v>
      </c>
      <c r="K3893" s="132">
        <v>21055</v>
      </c>
      <c r="L3893" s="132">
        <v>0</v>
      </c>
      <c r="M3893" s="132">
        <v>138723</v>
      </c>
      <c r="N3893" s="132">
        <v>1393204</v>
      </c>
      <c r="R3893" s="132">
        <v>300230</v>
      </c>
      <c r="S3893" s="132">
        <v>30050</v>
      </c>
      <c r="T3893" s="132">
        <v>245320</v>
      </c>
      <c r="U3893" s="132">
        <v>56270</v>
      </c>
      <c r="V3893" s="132">
        <v>0</v>
      </c>
      <c r="W3893" s="132">
        <v>1200</v>
      </c>
      <c r="X3893" s="132">
        <v>41556</v>
      </c>
      <c r="Y3893" s="132">
        <v>42350</v>
      </c>
      <c r="Z3893" s="132">
        <v>3307</v>
      </c>
      <c r="AA3893" s="132">
        <v>24300</v>
      </c>
      <c r="AB3893" s="132">
        <v>4330</v>
      </c>
      <c r="AC3893" s="132">
        <v>54600</v>
      </c>
      <c r="AD3893" s="132">
        <v>21000</v>
      </c>
      <c r="AE3893" s="132">
        <v>51055</v>
      </c>
      <c r="AF3893" s="132">
        <v>11400</v>
      </c>
    </row>
    <row r="3894" spans="1:32">
      <c r="A3894" s="129">
        <v>42181</v>
      </c>
      <c r="B3894" s="132" t="e">
        <v>#N/A</v>
      </c>
      <c r="C3894" s="132" t="e">
        <v>#N/A</v>
      </c>
      <c r="D3894" s="132" t="e">
        <v>#N/A</v>
      </c>
      <c r="E3894" s="132" t="e">
        <v>#N/A</v>
      </c>
      <c r="F3894" s="132" t="e">
        <v>#N/A</v>
      </c>
      <c r="G3894" s="132" t="e">
        <v>#N/A</v>
      </c>
      <c r="H3894" s="132" t="e">
        <v>#N/A</v>
      </c>
      <c r="I3894" s="132" t="e">
        <v>#N/A</v>
      </c>
      <c r="J3894" s="132" t="e">
        <v>#N/A</v>
      </c>
      <c r="K3894" s="132" t="e">
        <v>#N/A</v>
      </c>
      <c r="L3894" s="132" t="e">
        <v>#N/A</v>
      </c>
      <c r="M3894" s="132" t="e">
        <v>#N/A</v>
      </c>
      <c r="N3894" s="132" t="e">
        <v>#N/A</v>
      </c>
      <c r="R3894" s="132" t="e">
        <v>#N/A</v>
      </c>
      <c r="S3894" s="132" t="e">
        <v>#N/A</v>
      </c>
      <c r="T3894" s="132" t="e">
        <v>#N/A</v>
      </c>
      <c r="U3894" s="132" t="e">
        <v>#N/A</v>
      </c>
      <c r="V3894" s="132" t="e">
        <v>#N/A</v>
      </c>
      <c r="W3894" s="132" t="e">
        <v>#N/A</v>
      </c>
      <c r="X3894" s="132" t="e">
        <v>#N/A</v>
      </c>
      <c r="Y3894" s="132" t="e">
        <v>#N/A</v>
      </c>
      <c r="Z3894" s="132" t="e">
        <v>#N/A</v>
      </c>
      <c r="AA3894" s="132" t="e">
        <v>#N/A</v>
      </c>
      <c r="AB3894" s="132" t="e">
        <v>#N/A</v>
      </c>
      <c r="AC3894" s="132" t="e">
        <v>#N/A</v>
      </c>
      <c r="AD3894" s="132" t="e">
        <v>#N/A</v>
      </c>
      <c r="AE3894" s="132" t="e">
        <v>#N/A</v>
      </c>
      <c r="AF3894" s="132" t="e">
        <v>#N/A</v>
      </c>
    </row>
    <row r="3895" spans="1:32">
      <c r="A3895" s="129">
        <v>42184</v>
      </c>
      <c r="B3895" s="132" t="e">
        <v>#N/A</v>
      </c>
      <c r="C3895" s="132" t="e">
        <v>#N/A</v>
      </c>
      <c r="D3895" s="132" t="e">
        <v>#N/A</v>
      </c>
      <c r="E3895" s="132" t="e">
        <v>#N/A</v>
      </c>
      <c r="F3895" s="132" t="e">
        <v>#N/A</v>
      </c>
      <c r="G3895" s="132" t="e">
        <v>#N/A</v>
      </c>
      <c r="H3895" s="132" t="e">
        <v>#N/A</v>
      </c>
      <c r="I3895" s="132" t="e">
        <v>#N/A</v>
      </c>
      <c r="J3895" s="132" t="e">
        <v>#N/A</v>
      </c>
      <c r="K3895" s="132" t="e">
        <v>#N/A</v>
      </c>
      <c r="L3895" s="132" t="e">
        <v>#N/A</v>
      </c>
      <c r="M3895" s="132" t="e">
        <v>#N/A</v>
      </c>
      <c r="N3895" s="132" t="e">
        <v>#N/A</v>
      </c>
      <c r="R3895" s="132" t="e">
        <v>#N/A</v>
      </c>
      <c r="S3895" s="132" t="e">
        <v>#N/A</v>
      </c>
      <c r="T3895" s="132" t="e">
        <v>#N/A</v>
      </c>
      <c r="U3895" s="132" t="e">
        <v>#N/A</v>
      </c>
      <c r="V3895" s="132" t="e">
        <v>#N/A</v>
      </c>
      <c r="W3895" s="132" t="e">
        <v>#N/A</v>
      </c>
      <c r="X3895" s="132" t="e">
        <v>#N/A</v>
      </c>
      <c r="Y3895" s="132" t="e">
        <v>#N/A</v>
      </c>
      <c r="Z3895" s="132" t="e">
        <v>#N/A</v>
      </c>
      <c r="AA3895" s="132" t="e">
        <v>#N/A</v>
      </c>
      <c r="AB3895" s="132" t="e">
        <v>#N/A</v>
      </c>
      <c r="AC3895" s="132" t="e">
        <v>#N/A</v>
      </c>
      <c r="AD3895" s="132" t="e">
        <v>#N/A</v>
      </c>
      <c r="AE3895" s="132" t="e">
        <v>#N/A</v>
      </c>
      <c r="AF3895" s="132" t="e">
        <v>#N/A</v>
      </c>
    </row>
    <row r="3896" spans="1:32">
      <c r="A3896" s="129">
        <v>42185</v>
      </c>
      <c r="B3896" s="132">
        <v>1696096</v>
      </c>
      <c r="C3896" s="132">
        <v>108467</v>
      </c>
      <c r="D3896" s="132">
        <v>527351</v>
      </c>
      <c r="E3896" s="132">
        <v>130340</v>
      </c>
      <c r="F3896" s="132">
        <v>623725</v>
      </c>
      <c r="G3896" s="132">
        <v>1539803</v>
      </c>
      <c r="H3896" s="132">
        <v>63323</v>
      </c>
      <c r="I3896" s="132">
        <v>42795</v>
      </c>
      <c r="J3896" s="132">
        <v>70870</v>
      </c>
      <c r="K3896" s="132">
        <v>23360</v>
      </c>
      <c r="L3896" s="132">
        <v>2500</v>
      </c>
      <c r="M3896" s="132">
        <v>156293</v>
      </c>
      <c r="N3896" s="132">
        <v>1696096</v>
      </c>
      <c r="R3896" s="132">
        <v>411930</v>
      </c>
      <c r="S3896" s="132">
        <v>49850</v>
      </c>
      <c r="T3896" s="132">
        <v>272320</v>
      </c>
      <c r="U3896" s="132">
        <v>59170</v>
      </c>
      <c r="V3896" s="132">
        <v>6300</v>
      </c>
      <c r="W3896" s="132">
        <v>1200</v>
      </c>
      <c r="X3896" s="132">
        <v>54146</v>
      </c>
      <c r="Y3896" s="132">
        <v>48350</v>
      </c>
      <c r="Z3896" s="132">
        <v>12889</v>
      </c>
      <c r="AA3896" s="132">
        <v>24300</v>
      </c>
      <c r="AB3896" s="132">
        <v>4330</v>
      </c>
      <c r="AC3896" s="132">
        <v>54600</v>
      </c>
      <c r="AD3896" s="132">
        <v>21000</v>
      </c>
      <c r="AE3896" s="132">
        <v>71810</v>
      </c>
      <c r="AF3896" s="132">
        <v>42500</v>
      </c>
    </row>
    <row r="3897" spans="1:32">
      <c r="A3897" s="129">
        <v>42186</v>
      </c>
      <c r="B3897" s="132" t="e">
        <v>#N/A</v>
      </c>
      <c r="C3897" s="132" t="e">
        <v>#N/A</v>
      </c>
      <c r="D3897" s="132" t="e">
        <v>#N/A</v>
      </c>
      <c r="E3897" s="132" t="e">
        <v>#N/A</v>
      </c>
      <c r="F3897" s="132" t="e">
        <v>#N/A</v>
      </c>
      <c r="G3897" s="132" t="e">
        <v>#N/A</v>
      </c>
      <c r="H3897" s="132" t="e">
        <v>#N/A</v>
      </c>
      <c r="I3897" s="132" t="e">
        <v>#N/A</v>
      </c>
      <c r="J3897" s="132" t="e">
        <v>#N/A</v>
      </c>
      <c r="K3897" s="132" t="e">
        <v>#N/A</v>
      </c>
      <c r="L3897" s="132" t="e">
        <v>#N/A</v>
      </c>
      <c r="M3897" s="132" t="e">
        <v>#N/A</v>
      </c>
      <c r="N3897" s="132" t="e">
        <v>#N/A</v>
      </c>
      <c r="R3897" s="132" t="e">
        <v>#N/A</v>
      </c>
      <c r="S3897" s="132" t="e">
        <v>#N/A</v>
      </c>
      <c r="T3897" s="132" t="e">
        <v>#N/A</v>
      </c>
      <c r="U3897" s="132" t="e">
        <v>#N/A</v>
      </c>
      <c r="V3897" s="132" t="e">
        <v>#N/A</v>
      </c>
      <c r="W3897" s="132" t="e">
        <v>#N/A</v>
      </c>
      <c r="X3897" s="132" t="e">
        <v>#N/A</v>
      </c>
      <c r="Y3897" s="132" t="e">
        <v>#N/A</v>
      </c>
      <c r="Z3897" s="132" t="e">
        <v>#N/A</v>
      </c>
      <c r="AA3897" s="132" t="e">
        <v>#N/A</v>
      </c>
      <c r="AB3897" s="132" t="e">
        <v>#N/A</v>
      </c>
      <c r="AC3897" s="132" t="e">
        <v>#N/A</v>
      </c>
      <c r="AD3897" s="132" t="e">
        <v>#N/A</v>
      </c>
      <c r="AE3897" s="132" t="e">
        <v>#N/A</v>
      </c>
      <c r="AF3897" s="132" t="e">
        <v>#N/A</v>
      </c>
    </row>
    <row r="3898" spans="1:32">
      <c r="A3898" s="129">
        <v>42187</v>
      </c>
      <c r="B3898" s="132" t="e">
        <v>#N/A</v>
      </c>
      <c r="C3898" s="132" t="e">
        <v>#N/A</v>
      </c>
      <c r="D3898" s="132" t="e">
        <v>#N/A</v>
      </c>
      <c r="E3898" s="132" t="e">
        <v>#N/A</v>
      </c>
      <c r="F3898" s="132" t="e">
        <v>#N/A</v>
      </c>
      <c r="G3898" s="132" t="e">
        <v>#N/A</v>
      </c>
      <c r="H3898" s="132" t="e">
        <v>#N/A</v>
      </c>
      <c r="I3898" s="132" t="e">
        <v>#N/A</v>
      </c>
      <c r="J3898" s="132" t="e">
        <v>#N/A</v>
      </c>
      <c r="K3898" s="132" t="e">
        <v>#N/A</v>
      </c>
      <c r="L3898" s="132" t="e">
        <v>#N/A</v>
      </c>
      <c r="M3898" s="132" t="e">
        <v>#N/A</v>
      </c>
      <c r="N3898" s="132" t="e">
        <v>#N/A</v>
      </c>
      <c r="R3898" s="132" t="e">
        <v>#N/A</v>
      </c>
      <c r="S3898" s="132" t="e">
        <v>#N/A</v>
      </c>
      <c r="T3898" s="132" t="e">
        <v>#N/A</v>
      </c>
      <c r="U3898" s="132" t="e">
        <v>#N/A</v>
      </c>
      <c r="V3898" s="132" t="e">
        <v>#N/A</v>
      </c>
      <c r="W3898" s="132" t="e">
        <v>#N/A</v>
      </c>
      <c r="X3898" s="132" t="e">
        <v>#N/A</v>
      </c>
      <c r="Y3898" s="132" t="e">
        <v>#N/A</v>
      </c>
      <c r="Z3898" s="132" t="e">
        <v>#N/A</v>
      </c>
      <c r="AA3898" s="132" t="e">
        <v>#N/A</v>
      </c>
      <c r="AB3898" s="132" t="e">
        <v>#N/A</v>
      </c>
      <c r="AC3898" s="132" t="e">
        <v>#N/A</v>
      </c>
      <c r="AD3898" s="132" t="e">
        <v>#N/A</v>
      </c>
      <c r="AE3898" s="132" t="e">
        <v>#N/A</v>
      </c>
      <c r="AF3898" s="132" t="e">
        <v>#N/A</v>
      </c>
    </row>
    <row r="3899" spans="1:32">
      <c r="A3899" s="129">
        <v>42191</v>
      </c>
      <c r="B3899" s="132" t="e">
        <v>#N/A</v>
      </c>
      <c r="C3899" s="132" t="e">
        <v>#N/A</v>
      </c>
      <c r="D3899" s="132" t="e">
        <v>#N/A</v>
      </c>
      <c r="E3899" s="132" t="e">
        <v>#N/A</v>
      </c>
      <c r="F3899" s="132" t="e">
        <v>#N/A</v>
      </c>
      <c r="G3899" s="132" t="e">
        <v>#N/A</v>
      </c>
      <c r="H3899" s="132" t="e">
        <v>#N/A</v>
      </c>
      <c r="I3899" s="132" t="e">
        <v>#N/A</v>
      </c>
      <c r="J3899" s="132" t="e">
        <v>#N/A</v>
      </c>
      <c r="K3899" s="132" t="e">
        <v>#N/A</v>
      </c>
      <c r="L3899" s="132" t="e">
        <v>#N/A</v>
      </c>
      <c r="M3899" s="132" t="e">
        <v>#N/A</v>
      </c>
      <c r="N3899" s="132" t="e">
        <v>#N/A</v>
      </c>
      <c r="R3899" s="132" t="e">
        <v>#N/A</v>
      </c>
      <c r="S3899" s="132" t="e">
        <v>#N/A</v>
      </c>
      <c r="T3899" s="132" t="e">
        <v>#N/A</v>
      </c>
      <c r="U3899" s="132" t="e">
        <v>#N/A</v>
      </c>
      <c r="V3899" s="132" t="e">
        <v>#N/A</v>
      </c>
      <c r="W3899" s="132" t="e">
        <v>#N/A</v>
      </c>
      <c r="X3899" s="132" t="e">
        <v>#N/A</v>
      </c>
      <c r="Y3899" s="132" t="e">
        <v>#N/A</v>
      </c>
      <c r="Z3899" s="132" t="e">
        <v>#N/A</v>
      </c>
      <c r="AA3899" s="132" t="e">
        <v>#N/A</v>
      </c>
      <c r="AB3899" s="132" t="e">
        <v>#N/A</v>
      </c>
      <c r="AC3899" s="132" t="e">
        <v>#N/A</v>
      </c>
      <c r="AD3899" s="132" t="e">
        <v>#N/A</v>
      </c>
      <c r="AE3899" s="132" t="e">
        <v>#N/A</v>
      </c>
      <c r="AF3899" s="132" t="e">
        <v>#N/A</v>
      </c>
    </row>
    <row r="3900" spans="1:32">
      <c r="A3900" s="129">
        <v>42192</v>
      </c>
      <c r="B3900" s="132" t="e">
        <v>#N/A</v>
      </c>
      <c r="C3900" s="132" t="e">
        <v>#N/A</v>
      </c>
      <c r="D3900" s="132" t="e">
        <v>#N/A</v>
      </c>
      <c r="E3900" s="132" t="e">
        <v>#N/A</v>
      </c>
      <c r="F3900" s="132" t="e">
        <v>#N/A</v>
      </c>
      <c r="G3900" s="132" t="e">
        <v>#N/A</v>
      </c>
      <c r="H3900" s="132" t="e">
        <v>#N/A</v>
      </c>
      <c r="I3900" s="132" t="e">
        <v>#N/A</v>
      </c>
      <c r="J3900" s="132" t="e">
        <v>#N/A</v>
      </c>
      <c r="K3900" s="132" t="e">
        <v>#N/A</v>
      </c>
      <c r="L3900" s="132" t="e">
        <v>#N/A</v>
      </c>
      <c r="M3900" s="132" t="e">
        <v>#N/A</v>
      </c>
      <c r="N3900" s="132" t="e">
        <v>#N/A</v>
      </c>
      <c r="R3900" s="132" t="e">
        <v>#N/A</v>
      </c>
      <c r="S3900" s="132" t="e">
        <v>#N/A</v>
      </c>
      <c r="T3900" s="132" t="e">
        <v>#N/A</v>
      </c>
      <c r="U3900" s="132" t="e">
        <v>#N/A</v>
      </c>
      <c r="V3900" s="132" t="e">
        <v>#N/A</v>
      </c>
      <c r="W3900" s="132" t="e">
        <v>#N/A</v>
      </c>
      <c r="X3900" s="132" t="e">
        <v>#N/A</v>
      </c>
      <c r="Y3900" s="132" t="e">
        <v>#N/A</v>
      </c>
      <c r="Z3900" s="132" t="e">
        <v>#N/A</v>
      </c>
      <c r="AA3900" s="132" t="e">
        <v>#N/A</v>
      </c>
      <c r="AB3900" s="132" t="e">
        <v>#N/A</v>
      </c>
      <c r="AC3900" s="132" t="e">
        <v>#N/A</v>
      </c>
      <c r="AD3900" s="132" t="e">
        <v>#N/A</v>
      </c>
      <c r="AE3900" s="132" t="e">
        <v>#N/A</v>
      </c>
      <c r="AF3900" s="132" t="e">
        <v>#N/A</v>
      </c>
    </row>
    <row r="3901" spans="1:32">
      <c r="A3901" s="129">
        <v>42193</v>
      </c>
      <c r="B3901" s="132" t="e">
        <v>#N/A</v>
      </c>
      <c r="C3901" s="132" t="e">
        <v>#N/A</v>
      </c>
      <c r="D3901" s="132" t="e">
        <v>#N/A</v>
      </c>
      <c r="E3901" s="132" t="e">
        <v>#N/A</v>
      </c>
      <c r="F3901" s="132" t="e">
        <v>#N/A</v>
      </c>
      <c r="G3901" s="132" t="e">
        <v>#N/A</v>
      </c>
      <c r="H3901" s="132" t="e">
        <v>#N/A</v>
      </c>
      <c r="I3901" s="132" t="e">
        <v>#N/A</v>
      </c>
      <c r="J3901" s="132" t="e">
        <v>#N/A</v>
      </c>
      <c r="K3901" s="132" t="e">
        <v>#N/A</v>
      </c>
      <c r="L3901" s="132" t="e">
        <v>#N/A</v>
      </c>
      <c r="M3901" s="132" t="e">
        <v>#N/A</v>
      </c>
      <c r="N3901" s="132" t="e">
        <v>#N/A</v>
      </c>
      <c r="R3901" s="132" t="e">
        <v>#N/A</v>
      </c>
      <c r="S3901" s="132" t="e">
        <v>#N/A</v>
      </c>
      <c r="T3901" s="132" t="e">
        <v>#N/A</v>
      </c>
      <c r="U3901" s="132" t="e">
        <v>#N/A</v>
      </c>
      <c r="V3901" s="132" t="e">
        <v>#N/A</v>
      </c>
      <c r="W3901" s="132" t="e">
        <v>#N/A</v>
      </c>
      <c r="X3901" s="132" t="e">
        <v>#N/A</v>
      </c>
      <c r="Y3901" s="132" t="e">
        <v>#N/A</v>
      </c>
      <c r="Z3901" s="132" t="e">
        <v>#N/A</v>
      </c>
      <c r="AA3901" s="132" t="e">
        <v>#N/A</v>
      </c>
      <c r="AB3901" s="132" t="e">
        <v>#N/A</v>
      </c>
      <c r="AC3901" s="132" t="e">
        <v>#N/A</v>
      </c>
      <c r="AD3901" s="132" t="e">
        <v>#N/A</v>
      </c>
      <c r="AE3901" s="132" t="e">
        <v>#N/A</v>
      </c>
      <c r="AF3901" s="132" t="e">
        <v>#N/A</v>
      </c>
    </row>
    <row r="3902" spans="1:32">
      <c r="A3902" s="129">
        <v>42194</v>
      </c>
      <c r="B3902" s="132" t="e">
        <v>#N/A</v>
      </c>
      <c r="C3902" s="132" t="e">
        <v>#N/A</v>
      </c>
      <c r="D3902" s="132" t="e">
        <v>#N/A</v>
      </c>
      <c r="E3902" s="132" t="e">
        <v>#N/A</v>
      </c>
      <c r="F3902" s="132" t="e">
        <v>#N/A</v>
      </c>
      <c r="G3902" s="132" t="e">
        <v>#N/A</v>
      </c>
      <c r="H3902" s="132" t="e">
        <v>#N/A</v>
      </c>
      <c r="I3902" s="132" t="e">
        <v>#N/A</v>
      </c>
      <c r="J3902" s="132" t="e">
        <v>#N/A</v>
      </c>
      <c r="K3902" s="132" t="e">
        <v>#N/A</v>
      </c>
      <c r="L3902" s="132" t="e">
        <v>#N/A</v>
      </c>
      <c r="M3902" s="132" t="e">
        <v>#N/A</v>
      </c>
      <c r="N3902" s="132" t="e">
        <v>#N/A</v>
      </c>
      <c r="R3902" s="132" t="e">
        <v>#N/A</v>
      </c>
      <c r="S3902" s="132" t="e">
        <v>#N/A</v>
      </c>
      <c r="T3902" s="132" t="e">
        <v>#N/A</v>
      </c>
      <c r="U3902" s="132" t="e">
        <v>#N/A</v>
      </c>
      <c r="V3902" s="132" t="e">
        <v>#N/A</v>
      </c>
      <c r="W3902" s="132" t="e">
        <v>#N/A</v>
      </c>
      <c r="X3902" s="132" t="e">
        <v>#N/A</v>
      </c>
      <c r="Y3902" s="132" t="e">
        <v>#N/A</v>
      </c>
      <c r="Z3902" s="132" t="e">
        <v>#N/A</v>
      </c>
      <c r="AA3902" s="132" t="e">
        <v>#N/A</v>
      </c>
      <c r="AB3902" s="132" t="e">
        <v>#N/A</v>
      </c>
      <c r="AC3902" s="132" t="e">
        <v>#N/A</v>
      </c>
      <c r="AD3902" s="132" t="e">
        <v>#N/A</v>
      </c>
      <c r="AE3902" s="132" t="e">
        <v>#N/A</v>
      </c>
      <c r="AF3902" s="132" t="e">
        <v>#N/A</v>
      </c>
    </row>
    <row r="3903" spans="1:32">
      <c r="A3903" s="129">
        <v>42195</v>
      </c>
      <c r="B3903" s="132">
        <v>308875</v>
      </c>
      <c r="C3903" s="132">
        <v>22861</v>
      </c>
      <c r="D3903" s="132">
        <v>165366</v>
      </c>
      <c r="E3903" s="132">
        <v>19559</v>
      </c>
      <c r="F3903" s="132">
        <v>11780</v>
      </c>
      <c r="G3903" s="132">
        <v>268626</v>
      </c>
      <c r="H3903" s="132">
        <v>13870</v>
      </c>
      <c r="I3903" s="132">
        <v>9379</v>
      </c>
      <c r="J3903" s="132">
        <v>26820</v>
      </c>
      <c r="K3903" s="132">
        <v>12920</v>
      </c>
      <c r="L3903" s="132">
        <v>750</v>
      </c>
      <c r="M3903" s="132">
        <v>40249</v>
      </c>
      <c r="N3903" s="132">
        <v>308875</v>
      </c>
      <c r="R3903" s="132">
        <v>10500</v>
      </c>
      <c r="S3903" s="132">
        <v>5500</v>
      </c>
      <c r="T3903" s="132">
        <v>89227</v>
      </c>
      <c r="U3903" s="132">
        <v>35564</v>
      </c>
      <c r="V3903" s="132">
        <v>12800</v>
      </c>
      <c r="W3903" s="132">
        <v>0</v>
      </c>
      <c r="X3903" s="132">
        <v>13880</v>
      </c>
      <c r="Y3903" s="132">
        <v>0</v>
      </c>
      <c r="Z3903" s="132">
        <v>7844</v>
      </c>
      <c r="AA3903" s="132">
        <v>0</v>
      </c>
      <c r="AB3903" s="132">
        <v>0</v>
      </c>
      <c r="AC3903" s="132">
        <v>7610</v>
      </c>
      <c r="AD3903" s="132">
        <v>4666</v>
      </c>
      <c r="AE3903" s="132">
        <v>0</v>
      </c>
      <c r="AF3903" s="132">
        <v>11523</v>
      </c>
    </row>
    <row r="3904" spans="1:32">
      <c r="A3904" s="129">
        <v>42198</v>
      </c>
      <c r="B3904" s="132" t="e">
        <v>#N/A</v>
      </c>
      <c r="C3904" s="132" t="e">
        <v>#N/A</v>
      </c>
      <c r="D3904" s="132" t="e">
        <v>#N/A</v>
      </c>
      <c r="E3904" s="132" t="e">
        <v>#N/A</v>
      </c>
      <c r="F3904" s="132" t="e">
        <v>#N/A</v>
      </c>
      <c r="G3904" s="132" t="e">
        <v>#N/A</v>
      </c>
      <c r="H3904" s="132" t="e">
        <v>#N/A</v>
      </c>
      <c r="I3904" s="132" t="e">
        <v>#N/A</v>
      </c>
      <c r="J3904" s="132" t="e">
        <v>#N/A</v>
      </c>
      <c r="K3904" s="132" t="e">
        <v>#N/A</v>
      </c>
      <c r="L3904" s="132" t="e">
        <v>#N/A</v>
      </c>
      <c r="M3904" s="132" t="e">
        <v>#N/A</v>
      </c>
      <c r="N3904" s="132" t="e">
        <v>#N/A</v>
      </c>
      <c r="R3904" s="132" t="e">
        <v>#N/A</v>
      </c>
      <c r="S3904" s="132" t="e">
        <v>#N/A</v>
      </c>
      <c r="T3904" s="132" t="e">
        <v>#N/A</v>
      </c>
      <c r="U3904" s="132" t="e">
        <v>#N/A</v>
      </c>
      <c r="V3904" s="132" t="e">
        <v>#N/A</v>
      </c>
      <c r="W3904" s="132" t="e">
        <v>#N/A</v>
      </c>
      <c r="X3904" s="132" t="e">
        <v>#N/A</v>
      </c>
      <c r="Y3904" s="132" t="e">
        <v>#N/A</v>
      </c>
      <c r="Z3904" s="132" t="e">
        <v>#N/A</v>
      </c>
      <c r="AA3904" s="132" t="e">
        <v>#N/A</v>
      </c>
      <c r="AB3904" s="132" t="e">
        <v>#N/A</v>
      </c>
      <c r="AC3904" s="132" t="e">
        <v>#N/A</v>
      </c>
      <c r="AD3904" s="132" t="e">
        <v>#N/A</v>
      </c>
      <c r="AE3904" s="132" t="e">
        <v>#N/A</v>
      </c>
      <c r="AF3904" s="132" t="e">
        <v>#N/A</v>
      </c>
    </row>
    <row r="3905" spans="1:32">
      <c r="A3905" s="129">
        <v>42199</v>
      </c>
      <c r="B3905" s="132" t="e">
        <v>#N/A</v>
      </c>
      <c r="C3905" s="132" t="e">
        <v>#N/A</v>
      </c>
      <c r="D3905" s="132" t="e">
        <v>#N/A</v>
      </c>
      <c r="E3905" s="132" t="e">
        <v>#N/A</v>
      </c>
      <c r="F3905" s="132" t="e">
        <v>#N/A</v>
      </c>
      <c r="G3905" s="132" t="e">
        <v>#N/A</v>
      </c>
      <c r="H3905" s="132" t="e">
        <v>#N/A</v>
      </c>
      <c r="I3905" s="132" t="e">
        <v>#N/A</v>
      </c>
      <c r="J3905" s="132" t="e">
        <v>#N/A</v>
      </c>
      <c r="K3905" s="132" t="e">
        <v>#N/A</v>
      </c>
      <c r="L3905" s="132" t="e">
        <v>#N/A</v>
      </c>
      <c r="M3905" s="132" t="e">
        <v>#N/A</v>
      </c>
      <c r="N3905" s="132" t="e">
        <v>#N/A</v>
      </c>
      <c r="R3905" s="132" t="e">
        <v>#N/A</v>
      </c>
      <c r="S3905" s="132" t="e">
        <v>#N/A</v>
      </c>
      <c r="T3905" s="132" t="e">
        <v>#N/A</v>
      </c>
      <c r="U3905" s="132" t="e">
        <v>#N/A</v>
      </c>
      <c r="V3905" s="132" t="e">
        <v>#N/A</v>
      </c>
      <c r="W3905" s="132" t="e">
        <v>#N/A</v>
      </c>
      <c r="X3905" s="132" t="e">
        <v>#N/A</v>
      </c>
      <c r="Y3905" s="132" t="e">
        <v>#N/A</v>
      </c>
      <c r="Z3905" s="132" t="e">
        <v>#N/A</v>
      </c>
      <c r="AA3905" s="132" t="e">
        <v>#N/A</v>
      </c>
      <c r="AB3905" s="132" t="e">
        <v>#N/A</v>
      </c>
      <c r="AC3905" s="132" t="e">
        <v>#N/A</v>
      </c>
      <c r="AD3905" s="132" t="e">
        <v>#N/A</v>
      </c>
      <c r="AE3905" s="132" t="e">
        <v>#N/A</v>
      </c>
      <c r="AF3905" s="132" t="e">
        <v>#N/A</v>
      </c>
    </row>
    <row r="3906" spans="1:32">
      <c r="A3906" s="129">
        <v>42200</v>
      </c>
      <c r="B3906" s="132">
        <v>664641</v>
      </c>
      <c r="C3906" s="132">
        <v>47456</v>
      </c>
      <c r="D3906" s="132">
        <v>290312</v>
      </c>
      <c r="E3906" s="132">
        <v>51359</v>
      </c>
      <c r="F3906" s="132">
        <v>149945</v>
      </c>
      <c r="G3906" s="132">
        <v>605732</v>
      </c>
      <c r="H3906" s="132">
        <v>16370</v>
      </c>
      <c r="I3906" s="132">
        <v>19739</v>
      </c>
      <c r="J3906" s="132">
        <v>37920</v>
      </c>
      <c r="K3906" s="132">
        <v>19420</v>
      </c>
      <c r="L3906" s="132">
        <v>750</v>
      </c>
      <c r="M3906" s="132">
        <v>58909</v>
      </c>
      <c r="N3906" s="132">
        <v>664641</v>
      </c>
      <c r="R3906" s="132">
        <v>95800</v>
      </c>
      <c r="S3906" s="132">
        <v>23400</v>
      </c>
      <c r="T3906" s="132">
        <v>158697</v>
      </c>
      <c r="U3906" s="132">
        <v>55064</v>
      </c>
      <c r="V3906" s="132">
        <v>12800</v>
      </c>
      <c r="W3906" s="132">
        <v>0</v>
      </c>
      <c r="X3906" s="132">
        <v>32200</v>
      </c>
      <c r="Y3906" s="132">
        <v>4000</v>
      </c>
      <c r="Z3906" s="132">
        <v>18794</v>
      </c>
      <c r="AA3906" s="132">
        <v>0</v>
      </c>
      <c r="AB3906" s="132">
        <v>0</v>
      </c>
      <c r="AC3906" s="132">
        <v>35815</v>
      </c>
      <c r="AD3906" s="132">
        <v>4666</v>
      </c>
      <c r="AE3906" s="132">
        <v>0</v>
      </c>
      <c r="AF3906" s="132">
        <v>20523</v>
      </c>
    </row>
    <row r="3907" spans="1:32">
      <c r="A3907" s="129">
        <v>42201</v>
      </c>
      <c r="B3907" s="132" t="e">
        <v>#N/A</v>
      </c>
      <c r="C3907" s="132" t="e">
        <v>#N/A</v>
      </c>
      <c r="D3907" s="132" t="e">
        <v>#N/A</v>
      </c>
      <c r="E3907" s="132" t="e">
        <v>#N/A</v>
      </c>
      <c r="F3907" s="132" t="e">
        <v>#N/A</v>
      </c>
      <c r="G3907" s="132" t="e">
        <v>#N/A</v>
      </c>
      <c r="H3907" s="132" t="e">
        <v>#N/A</v>
      </c>
      <c r="I3907" s="132" t="e">
        <v>#N/A</v>
      </c>
      <c r="J3907" s="132" t="e">
        <v>#N/A</v>
      </c>
      <c r="K3907" s="132" t="e">
        <v>#N/A</v>
      </c>
      <c r="L3907" s="132" t="e">
        <v>#N/A</v>
      </c>
      <c r="M3907" s="132" t="e">
        <v>#N/A</v>
      </c>
      <c r="N3907" s="132" t="e">
        <v>#N/A</v>
      </c>
      <c r="R3907" s="132" t="e">
        <v>#N/A</v>
      </c>
      <c r="S3907" s="132" t="e">
        <v>#N/A</v>
      </c>
      <c r="T3907" s="132" t="e">
        <v>#N/A</v>
      </c>
      <c r="U3907" s="132" t="e">
        <v>#N/A</v>
      </c>
      <c r="V3907" s="132" t="e">
        <v>#N/A</v>
      </c>
      <c r="W3907" s="132" t="e">
        <v>#N/A</v>
      </c>
      <c r="X3907" s="132" t="e">
        <v>#N/A</v>
      </c>
      <c r="Y3907" s="132" t="e">
        <v>#N/A</v>
      </c>
      <c r="Z3907" s="132" t="e">
        <v>#N/A</v>
      </c>
      <c r="AA3907" s="132" t="e">
        <v>#N/A</v>
      </c>
      <c r="AB3907" s="132" t="e">
        <v>#N/A</v>
      </c>
      <c r="AC3907" s="132" t="e">
        <v>#N/A</v>
      </c>
      <c r="AD3907" s="132" t="e">
        <v>#N/A</v>
      </c>
      <c r="AE3907" s="132" t="e">
        <v>#N/A</v>
      </c>
      <c r="AF3907" s="132" t="e">
        <v>#N/A</v>
      </c>
    </row>
    <row r="3908" spans="1:32">
      <c r="A3908" s="129">
        <v>42202</v>
      </c>
      <c r="B3908" s="132" t="e">
        <v>#N/A</v>
      </c>
      <c r="C3908" s="132" t="e">
        <v>#N/A</v>
      </c>
      <c r="D3908" s="132" t="e">
        <v>#N/A</v>
      </c>
      <c r="E3908" s="132" t="e">
        <v>#N/A</v>
      </c>
      <c r="F3908" s="132" t="e">
        <v>#N/A</v>
      </c>
      <c r="G3908" s="132" t="e">
        <v>#N/A</v>
      </c>
      <c r="H3908" s="132" t="e">
        <v>#N/A</v>
      </c>
      <c r="I3908" s="132" t="e">
        <v>#N/A</v>
      </c>
      <c r="J3908" s="132" t="e">
        <v>#N/A</v>
      </c>
      <c r="K3908" s="132" t="e">
        <v>#N/A</v>
      </c>
      <c r="L3908" s="132" t="e">
        <v>#N/A</v>
      </c>
      <c r="M3908" s="132" t="e">
        <v>#N/A</v>
      </c>
      <c r="N3908" s="132" t="e">
        <v>#N/A</v>
      </c>
      <c r="R3908" s="132" t="e">
        <v>#N/A</v>
      </c>
      <c r="S3908" s="132" t="e">
        <v>#N/A</v>
      </c>
      <c r="T3908" s="132" t="e">
        <v>#N/A</v>
      </c>
      <c r="U3908" s="132" t="e">
        <v>#N/A</v>
      </c>
      <c r="V3908" s="132" t="e">
        <v>#N/A</v>
      </c>
      <c r="W3908" s="132" t="e">
        <v>#N/A</v>
      </c>
      <c r="X3908" s="132" t="e">
        <v>#N/A</v>
      </c>
      <c r="Y3908" s="132" t="e">
        <v>#N/A</v>
      </c>
      <c r="Z3908" s="132" t="e">
        <v>#N/A</v>
      </c>
      <c r="AA3908" s="132" t="e">
        <v>#N/A</v>
      </c>
      <c r="AB3908" s="132" t="e">
        <v>#N/A</v>
      </c>
      <c r="AC3908" s="132" t="e">
        <v>#N/A</v>
      </c>
      <c r="AD3908" s="132" t="e">
        <v>#N/A</v>
      </c>
      <c r="AE3908" s="132" t="e">
        <v>#N/A</v>
      </c>
      <c r="AF3908" s="132" t="e">
        <v>#N/A</v>
      </c>
    </row>
    <row r="3909" spans="1:32">
      <c r="A3909" s="129">
        <v>42205</v>
      </c>
      <c r="B3909" s="132">
        <v>907627</v>
      </c>
      <c r="C3909" s="132">
        <v>61256</v>
      </c>
      <c r="D3909" s="132">
        <v>361112</v>
      </c>
      <c r="E3909" s="132">
        <v>56799</v>
      </c>
      <c r="F3909" s="132">
        <v>278445</v>
      </c>
      <c r="G3909" s="132">
        <v>825180</v>
      </c>
      <c r="H3909" s="132">
        <v>36408</v>
      </c>
      <c r="I3909" s="132">
        <v>22639</v>
      </c>
      <c r="J3909" s="132">
        <v>37920</v>
      </c>
      <c r="K3909" s="132">
        <v>19828</v>
      </c>
      <c r="L3909" s="132">
        <v>750</v>
      </c>
      <c r="M3909" s="132">
        <v>82447</v>
      </c>
      <c r="N3909" s="132">
        <v>907627</v>
      </c>
      <c r="R3909" s="132">
        <v>193400</v>
      </c>
      <c r="S3909" s="132">
        <v>23400</v>
      </c>
      <c r="T3909" s="132">
        <v>184097</v>
      </c>
      <c r="U3909" s="132">
        <v>83364</v>
      </c>
      <c r="V3909" s="132">
        <v>12800</v>
      </c>
      <c r="W3909" s="132">
        <v>0</v>
      </c>
      <c r="X3909" s="132">
        <v>36508</v>
      </c>
      <c r="Y3909" s="132">
        <v>5000</v>
      </c>
      <c r="Z3909" s="132">
        <v>18794</v>
      </c>
      <c r="AA3909" s="132">
        <v>10000</v>
      </c>
      <c r="AB3909" s="132">
        <v>0</v>
      </c>
      <c r="AC3909" s="132">
        <v>35815</v>
      </c>
      <c r="AD3909" s="132">
        <v>4666</v>
      </c>
      <c r="AE3909" s="132">
        <v>1100</v>
      </c>
      <c r="AF3909" s="132">
        <v>20523</v>
      </c>
    </row>
    <row r="3910" spans="1:32">
      <c r="A3910" s="129">
        <v>42206</v>
      </c>
      <c r="B3910" s="132" t="e">
        <v>#N/A</v>
      </c>
      <c r="C3910" s="132" t="e">
        <v>#N/A</v>
      </c>
      <c r="D3910" s="132" t="e">
        <v>#N/A</v>
      </c>
      <c r="E3910" s="132" t="e">
        <v>#N/A</v>
      </c>
      <c r="F3910" s="132" t="e">
        <v>#N/A</v>
      </c>
      <c r="G3910" s="132" t="e">
        <v>#N/A</v>
      </c>
      <c r="H3910" s="132" t="e">
        <v>#N/A</v>
      </c>
      <c r="I3910" s="132" t="e">
        <v>#N/A</v>
      </c>
      <c r="J3910" s="132" t="e">
        <v>#N/A</v>
      </c>
      <c r="K3910" s="132" t="e">
        <v>#N/A</v>
      </c>
      <c r="L3910" s="132" t="e">
        <v>#N/A</v>
      </c>
      <c r="M3910" s="132" t="e">
        <v>#N/A</v>
      </c>
      <c r="N3910" s="132" t="e">
        <v>#N/A</v>
      </c>
      <c r="R3910" s="132" t="e">
        <v>#N/A</v>
      </c>
      <c r="S3910" s="132" t="e">
        <v>#N/A</v>
      </c>
      <c r="T3910" s="132" t="e">
        <v>#N/A</v>
      </c>
      <c r="U3910" s="132" t="e">
        <v>#N/A</v>
      </c>
      <c r="V3910" s="132" t="e">
        <v>#N/A</v>
      </c>
      <c r="W3910" s="132" t="e">
        <v>#N/A</v>
      </c>
      <c r="X3910" s="132" t="e">
        <v>#N/A</v>
      </c>
      <c r="Y3910" s="132" t="e">
        <v>#N/A</v>
      </c>
      <c r="Z3910" s="132" t="e">
        <v>#N/A</v>
      </c>
      <c r="AA3910" s="132" t="e">
        <v>#N/A</v>
      </c>
      <c r="AB3910" s="132" t="e">
        <v>#N/A</v>
      </c>
      <c r="AC3910" s="132" t="e">
        <v>#N/A</v>
      </c>
      <c r="AD3910" s="132" t="e">
        <v>#N/A</v>
      </c>
      <c r="AE3910" s="132" t="e">
        <v>#N/A</v>
      </c>
      <c r="AF3910" s="132" t="e">
        <v>#N/A</v>
      </c>
    </row>
    <row r="3911" spans="1:32">
      <c r="A3911" s="129">
        <v>42207</v>
      </c>
      <c r="B3911" s="132" t="e">
        <v>#N/A</v>
      </c>
      <c r="C3911" s="132" t="e">
        <v>#N/A</v>
      </c>
      <c r="D3911" s="132" t="e">
        <v>#N/A</v>
      </c>
      <c r="E3911" s="132" t="e">
        <v>#N/A</v>
      </c>
      <c r="F3911" s="132" t="e">
        <v>#N/A</v>
      </c>
      <c r="G3911" s="132" t="e">
        <v>#N/A</v>
      </c>
      <c r="H3911" s="132" t="e">
        <v>#N/A</v>
      </c>
      <c r="I3911" s="132" t="e">
        <v>#N/A</v>
      </c>
      <c r="J3911" s="132" t="e">
        <v>#N/A</v>
      </c>
      <c r="K3911" s="132" t="e">
        <v>#N/A</v>
      </c>
      <c r="L3911" s="132" t="e">
        <v>#N/A</v>
      </c>
      <c r="M3911" s="132" t="e">
        <v>#N/A</v>
      </c>
      <c r="N3911" s="132" t="e">
        <v>#N/A</v>
      </c>
      <c r="R3911" s="132" t="e">
        <v>#N/A</v>
      </c>
      <c r="S3911" s="132" t="e">
        <v>#N/A</v>
      </c>
      <c r="T3911" s="132" t="e">
        <v>#N/A</v>
      </c>
      <c r="U3911" s="132" t="e">
        <v>#N/A</v>
      </c>
      <c r="V3911" s="132" t="e">
        <v>#N/A</v>
      </c>
      <c r="W3911" s="132" t="e">
        <v>#N/A</v>
      </c>
      <c r="X3911" s="132" t="e">
        <v>#N/A</v>
      </c>
      <c r="Y3911" s="132" t="e">
        <v>#N/A</v>
      </c>
      <c r="Z3911" s="132" t="e">
        <v>#N/A</v>
      </c>
      <c r="AA3911" s="132" t="e">
        <v>#N/A</v>
      </c>
      <c r="AB3911" s="132" t="e">
        <v>#N/A</v>
      </c>
      <c r="AC3911" s="132" t="e">
        <v>#N/A</v>
      </c>
      <c r="AD3911" s="132" t="e">
        <v>#N/A</v>
      </c>
      <c r="AE3911" s="132" t="e">
        <v>#N/A</v>
      </c>
      <c r="AF3911" s="132" t="e">
        <v>#N/A</v>
      </c>
    </row>
    <row r="3912" spans="1:32">
      <c r="A3912" s="129">
        <v>42208</v>
      </c>
      <c r="B3912" s="132" t="e">
        <v>#N/A</v>
      </c>
      <c r="C3912" s="132" t="e">
        <v>#N/A</v>
      </c>
      <c r="D3912" s="132" t="e">
        <v>#N/A</v>
      </c>
      <c r="E3912" s="132" t="e">
        <v>#N/A</v>
      </c>
      <c r="F3912" s="132" t="e">
        <v>#N/A</v>
      </c>
      <c r="G3912" s="132" t="e">
        <v>#N/A</v>
      </c>
      <c r="H3912" s="132" t="e">
        <v>#N/A</v>
      </c>
      <c r="I3912" s="132" t="e">
        <v>#N/A</v>
      </c>
      <c r="J3912" s="132" t="e">
        <v>#N/A</v>
      </c>
      <c r="K3912" s="132" t="e">
        <v>#N/A</v>
      </c>
      <c r="L3912" s="132" t="e">
        <v>#N/A</v>
      </c>
      <c r="M3912" s="132" t="e">
        <v>#N/A</v>
      </c>
      <c r="N3912" s="132" t="e">
        <v>#N/A</v>
      </c>
      <c r="R3912" s="132" t="e">
        <v>#N/A</v>
      </c>
      <c r="S3912" s="132" t="e">
        <v>#N/A</v>
      </c>
      <c r="T3912" s="132" t="e">
        <v>#N/A</v>
      </c>
      <c r="U3912" s="132" t="e">
        <v>#N/A</v>
      </c>
      <c r="V3912" s="132" t="e">
        <v>#N/A</v>
      </c>
      <c r="W3912" s="132" t="e">
        <v>#N/A</v>
      </c>
      <c r="X3912" s="132" t="e">
        <v>#N/A</v>
      </c>
      <c r="Y3912" s="132" t="e">
        <v>#N/A</v>
      </c>
      <c r="Z3912" s="132" t="e">
        <v>#N/A</v>
      </c>
      <c r="AA3912" s="132" t="e">
        <v>#N/A</v>
      </c>
      <c r="AB3912" s="132" t="e">
        <v>#N/A</v>
      </c>
      <c r="AC3912" s="132" t="e">
        <v>#N/A</v>
      </c>
      <c r="AD3912" s="132" t="e">
        <v>#N/A</v>
      </c>
      <c r="AE3912" s="132" t="e">
        <v>#N/A</v>
      </c>
      <c r="AF3912" s="132" t="e">
        <v>#N/A</v>
      </c>
    </row>
    <row r="3913" spans="1:32">
      <c r="A3913" s="129">
        <v>42209</v>
      </c>
      <c r="B3913" s="132" t="e">
        <v>#N/A</v>
      </c>
      <c r="C3913" s="132" t="e">
        <v>#N/A</v>
      </c>
      <c r="D3913" s="132" t="e">
        <v>#N/A</v>
      </c>
      <c r="E3913" s="132" t="e">
        <v>#N/A</v>
      </c>
      <c r="F3913" s="132" t="e">
        <v>#N/A</v>
      </c>
      <c r="G3913" s="132" t="e">
        <v>#N/A</v>
      </c>
      <c r="H3913" s="132" t="e">
        <v>#N/A</v>
      </c>
      <c r="I3913" s="132" t="e">
        <v>#N/A</v>
      </c>
      <c r="J3913" s="132" t="e">
        <v>#N/A</v>
      </c>
      <c r="K3913" s="132" t="e">
        <v>#N/A</v>
      </c>
      <c r="L3913" s="132" t="e">
        <v>#N/A</v>
      </c>
      <c r="M3913" s="132" t="e">
        <v>#N/A</v>
      </c>
      <c r="N3913" s="132" t="e">
        <v>#N/A</v>
      </c>
      <c r="R3913" s="132" t="e">
        <v>#N/A</v>
      </c>
      <c r="S3913" s="132" t="e">
        <v>#N/A</v>
      </c>
      <c r="T3913" s="132" t="e">
        <v>#N/A</v>
      </c>
      <c r="U3913" s="132" t="e">
        <v>#N/A</v>
      </c>
      <c r="V3913" s="132" t="e">
        <v>#N/A</v>
      </c>
      <c r="W3913" s="132" t="e">
        <v>#N/A</v>
      </c>
      <c r="X3913" s="132" t="e">
        <v>#N/A</v>
      </c>
      <c r="Y3913" s="132" t="e">
        <v>#N/A</v>
      </c>
      <c r="Z3913" s="132" t="e">
        <v>#N/A</v>
      </c>
      <c r="AA3913" s="132" t="e">
        <v>#N/A</v>
      </c>
      <c r="AB3913" s="132" t="e">
        <v>#N/A</v>
      </c>
      <c r="AC3913" s="132" t="e">
        <v>#N/A</v>
      </c>
      <c r="AD3913" s="132" t="e">
        <v>#N/A</v>
      </c>
      <c r="AE3913" s="132" t="e">
        <v>#N/A</v>
      </c>
      <c r="AF3913" s="132" t="e">
        <v>#N/A</v>
      </c>
    </row>
    <row r="3914" spans="1:32">
      <c r="A3914" s="129">
        <v>42212</v>
      </c>
      <c r="B3914" s="132">
        <v>1178568</v>
      </c>
      <c r="C3914" s="132">
        <v>80096</v>
      </c>
      <c r="D3914" s="132">
        <v>482372</v>
      </c>
      <c r="E3914" s="132">
        <v>74849</v>
      </c>
      <c r="F3914" s="132">
        <v>331645</v>
      </c>
      <c r="G3914" s="132">
        <v>1064451</v>
      </c>
      <c r="H3914" s="132">
        <v>58008</v>
      </c>
      <c r="I3914" s="132">
        <v>29959</v>
      </c>
      <c r="J3914" s="132">
        <v>54291</v>
      </c>
      <c r="K3914" s="132">
        <v>19828</v>
      </c>
      <c r="L3914" s="132">
        <v>1050</v>
      </c>
      <c r="M3914" s="132">
        <v>114117</v>
      </c>
      <c r="N3914" s="132">
        <v>1178568</v>
      </c>
      <c r="R3914" s="132">
        <v>227100</v>
      </c>
      <c r="S3914" s="132">
        <v>30300</v>
      </c>
      <c r="T3914" s="132">
        <v>227447</v>
      </c>
      <c r="U3914" s="132">
        <v>97774</v>
      </c>
      <c r="V3914" s="132">
        <v>21671</v>
      </c>
      <c r="W3914" s="132">
        <v>0</v>
      </c>
      <c r="X3914" s="132">
        <v>40958</v>
      </c>
      <c r="Y3914" s="132">
        <v>27050</v>
      </c>
      <c r="Z3914" s="132">
        <v>18794</v>
      </c>
      <c r="AA3914" s="132">
        <v>23500</v>
      </c>
      <c r="AB3914" s="132">
        <v>0</v>
      </c>
      <c r="AC3914" s="132">
        <v>35815</v>
      </c>
      <c r="AD3914" s="132">
        <v>4666</v>
      </c>
      <c r="AE3914" s="132">
        <v>1100</v>
      </c>
      <c r="AF3914" s="132">
        <v>33023</v>
      </c>
    </row>
    <row r="3915" spans="1:32">
      <c r="A3915" s="129">
        <v>42213</v>
      </c>
      <c r="B3915" s="132" t="e">
        <v>#N/A</v>
      </c>
      <c r="C3915" s="132" t="e">
        <v>#N/A</v>
      </c>
      <c r="D3915" s="132" t="e">
        <v>#N/A</v>
      </c>
      <c r="E3915" s="132" t="e">
        <v>#N/A</v>
      </c>
      <c r="F3915" s="132" t="e">
        <v>#N/A</v>
      </c>
      <c r="G3915" s="132" t="e">
        <v>#N/A</v>
      </c>
      <c r="H3915" s="132" t="e">
        <v>#N/A</v>
      </c>
      <c r="I3915" s="132" t="e">
        <v>#N/A</v>
      </c>
      <c r="J3915" s="132" t="e">
        <v>#N/A</v>
      </c>
      <c r="K3915" s="132" t="e">
        <v>#N/A</v>
      </c>
      <c r="L3915" s="132" t="e">
        <v>#N/A</v>
      </c>
      <c r="M3915" s="132" t="e">
        <v>#N/A</v>
      </c>
      <c r="N3915" s="132" t="e">
        <v>#N/A</v>
      </c>
      <c r="R3915" s="132" t="e">
        <v>#N/A</v>
      </c>
      <c r="S3915" s="132" t="e">
        <v>#N/A</v>
      </c>
      <c r="T3915" s="132" t="e">
        <v>#N/A</v>
      </c>
      <c r="U3915" s="132" t="e">
        <v>#N/A</v>
      </c>
      <c r="V3915" s="132" t="e">
        <v>#N/A</v>
      </c>
      <c r="W3915" s="132" t="e">
        <v>#N/A</v>
      </c>
      <c r="X3915" s="132" t="e">
        <v>#N/A</v>
      </c>
      <c r="Y3915" s="132" t="e">
        <v>#N/A</v>
      </c>
      <c r="Z3915" s="132" t="e">
        <v>#N/A</v>
      </c>
      <c r="AA3915" s="132" t="e">
        <v>#N/A</v>
      </c>
      <c r="AB3915" s="132" t="e">
        <v>#N/A</v>
      </c>
      <c r="AC3915" s="132" t="e">
        <v>#N/A</v>
      </c>
      <c r="AD3915" s="132" t="e">
        <v>#N/A</v>
      </c>
      <c r="AE3915" s="132" t="e">
        <v>#N/A</v>
      </c>
      <c r="AF3915" s="132" t="e">
        <v>#N/A</v>
      </c>
    </row>
    <row r="3916" spans="1:32">
      <c r="A3916" s="129">
        <v>42214</v>
      </c>
      <c r="B3916" s="132" t="e">
        <v>#N/A</v>
      </c>
      <c r="C3916" s="132" t="e">
        <v>#N/A</v>
      </c>
      <c r="D3916" s="132" t="e">
        <v>#N/A</v>
      </c>
      <c r="E3916" s="132" t="e">
        <v>#N/A</v>
      </c>
      <c r="F3916" s="132" t="e">
        <v>#N/A</v>
      </c>
      <c r="G3916" s="132" t="e">
        <v>#N/A</v>
      </c>
      <c r="H3916" s="132" t="e">
        <v>#N/A</v>
      </c>
      <c r="I3916" s="132" t="e">
        <v>#N/A</v>
      </c>
      <c r="J3916" s="132" t="e">
        <v>#N/A</v>
      </c>
      <c r="K3916" s="132" t="e">
        <v>#N/A</v>
      </c>
      <c r="L3916" s="132" t="e">
        <v>#N/A</v>
      </c>
      <c r="M3916" s="132" t="e">
        <v>#N/A</v>
      </c>
      <c r="N3916" s="132" t="e">
        <v>#N/A</v>
      </c>
      <c r="R3916" s="132" t="e">
        <v>#N/A</v>
      </c>
      <c r="S3916" s="132" t="e">
        <v>#N/A</v>
      </c>
      <c r="T3916" s="132" t="e">
        <v>#N/A</v>
      </c>
      <c r="U3916" s="132" t="e">
        <v>#N/A</v>
      </c>
      <c r="V3916" s="132" t="e">
        <v>#N/A</v>
      </c>
      <c r="W3916" s="132" t="e">
        <v>#N/A</v>
      </c>
      <c r="X3916" s="132" t="e">
        <v>#N/A</v>
      </c>
      <c r="Y3916" s="132" t="e">
        <v>#N/A</v>
      </c>
      <c r="Z3916" s="132" t="e">
        <v>#N/A</v>
      </c>
      <c r="AA3916" s="132" t="e">
        <v>#N/A</v>
      </c>
      <c r="AB3916" s="132" t="e">
        <v>#N/A</v>
      </c>
      <c r="AC3916" s="132" t="e">
        <v>#N/A</v>
      </c>
      <c r="AD3916" s="132" t="e">
        <v>#N/A</v>
      </c>
      <c r="AE3916" s="132" t="e">
        <v>#N/A</v>
      </c>
      <c r="AF3916" s="132" t="e">
        <v>#N/A</v>
      </c>
    </row>
    <row r="3917" spans="1:32">
      <c r="A3917" s="129">
        <v>42215</v>
      </c>
      <c r="B3917" s="132" t="e">
        <v>#N/A</v>
      </c>
      <c r="C3917" s="132" t="e">
        <v>#N/A</v>
      </c>
      <c r="D3917" s="132" t="e">
        <v>#N/A</v>
      </c>
      <c r="E3917" s="132" t="e">
        <v>#N/A</v>
      </c>
      <c r="F3917" s="132" t="e">
        <v>#N/A</v>
      </c>
      <c r="G3917" s="132" t="e">
        <v>#N/A</v>
      </c>
      <c r="H3917" s="132" t="e">
        <v>#N/A</v>
      </c>
      <c r="I3917" s="132" t="e">
        <v>#N/A</v>
      </c>
      <c r="J3917" s="132" t="e">
        <v>#N/A</v>
      </c>
      <c r="K3917" s="132" t="e">
        <v>#N/A</v>
      </c>
      <c r="L3917" s="132" t="e">
        <v>#N/A</v>
      </c>
      <c r="M3917" s="132" t="e">
        <v>#N/A</v>
      </c>
      <c r="N3917" s="132" t="e">
        <v>#N/A</v>
      </c>
      <c r="R3917" s="132" t="e">
        <v>#N/A</v>
      </c>
      <c r="S3917" s="132" t="e">
        <v>#N/A</v>
      </c>
      <c r="T3917" s="132" t="e">
        <v>#N/A</v>
      </c>
      <c r="U3917" s="132" t="e">
        <v>#N/A</v>
      </c>
      <c r="V3917" s="132" t="e">
        <v>#N/A</v>
      </c>
      <c r="W3917" s="132" t="e">
        <v>#N/A</v>
      </c>
      <c r="X3917" s="132" t="e">
        <v>#N/A</v>
      </c>
      <c r="Y3917" s="132" t="e">
        <v>#N/A</v>
      </c>
      <c r="Z3917" s="132" t="e">
        <v>#N/A</v>
      </c>
      <c r="AA3917" s="132" t="e">
        <v>#N/A</v>
      </c>
      <c r="AB3917" s="132" t="e">
        <v>#N/A</v>
      </c>
      <c r="AC3917" s="132" t="e">
        <v>#N/A</v>
      </c>
      <c r="AD3917" s="132" t="e">
        <v>#N/A</v>
      </c>
      <c r="AE3917" s="132" t="e">
        <v>#N/A</v>
      </c>
      <c r="AF3917" s="132" t="e">
        <v>#N/A</v>
      </c>
    </row>
    <row r="3918" spans="1:32">
      <c r="A3918" s="129">
        <v>42216</v>
      </c>
      <c r="B3918" s="132">
        <v>1539583</v>
      </c>
      <c r="C3918" s="132">
        <v>102351</v>
      </c>
      <c r="D3918" s="132">
        <v>640744</v>
      </c>
      <c r="E3918" s="132">
        <v>108434</v>
      </c>
      <c r="F3918" s="132">
        <v>453578</v>
      </c>
      <c r="G3918" s="132">
        <v>1412326</v>
      </c>
      <c r="H3918" s="132">
        <v>60428</v>
      </c>
      <c r="I3918" s="132">
        <v>34749</v>
      </c>
      <c r="J3918" s="132">
        <v>56791</v>
      </c>
      <c r="K3918" s="132">
        <v>20828</v>
      </c>
      <c r="L3918" s="132">
        <v>3550</v>
      </c>
      <c r="M3918" s="132">
        <v>127257</v>
      </c>
      <c r="N3918" s="132">
        <v>1539583</v>
      </c>
      <c r="R3918" s="132">
        <v>358200</v>
      </c>
      <c r="S3918" s="132">
        <v>30300</v>
      </c>
      <c r="T3918" s="132">
        <v>299947</v>
      </c>
      <c r="U3918" s="132">
        <v>115104</v>
      </c>
      <c r="V3918" s="132">
        <v>22671</v>
      </c>
      <c r="W3918" s="132">
        <v>1420</v>
      </c>
      <c r="X3918" s="132">
        <v>42448</v>
      </c>
      <c r="Y3918" s="132">
        <v>38050</v>
      </c>
      <c r="Z3918" s="132">
        <v>18794</v>
      </c>
      <c r="AA3918" s="132">
        <v>23500</v>
      </c>
      <c r="AB3918" s="132">
        <v>0</v>
      </c>
      <c r="AC3918" s="132">
        <v>35815</v>
      </c>
      <c r="AD3918" s="132">
        <v>4666</v>
      </c>
      <c r="AE3918" s="132">
        <v>28920</v>
      </c>
      <c r="AF3918" s="132">
        <v>33023</v>
      </c>
    </row>
    <row r="3919" spans="1:32">
      <c r="A3919" s="129">
        <v>42219</v>
      </c>
      <c r="B3919" s="132" t="e">
        <v>#N/A</v>
      </c>
      <c r="C3919" s="132" t="e">
        <v>#N/A</v>
      </c>
      <c r="D3919" s="132" t="e">
        <v>#N/A</v>
      </c>
      <c r="E3919" s="132" t="e">
        <v>#N/A</v>
      </c>
      <c r="F3919" s="132" t="e">
        <v>#N/A</v>
      </c>
      <c r="G3919" s="132" t="e">
        <v>#N/A</v>
      </c>
      <c r="H3919" s="132" t="e">
        <v>#N/A</v>
      </c>
      <c r="I3919" s="132" t="e">
        <v>#N/A</v>
      </c>
      <c r="J3919" s="132" t="e">
        <v>#N/A</v>
      </c>
      <c r="K3919" s="132" t="e">
        <v>#N/A</v>
      </c>
      <c r="L3919" s="132" t="e">
        <v>#N/A</v>
      </c>
      <c r="M3919" s="132" t="e">
        <v>#N/A</v>
      </c>
      <c r="N3919" s="132" t="e">
        <v>#N/A</v>
      </c>
      <c r="R3919" s="132" t="e">
        <v>#N/A</v>
      </c>
      <c r="S3919" s="132" t="e">
        <v>#N/A</v>
      </c>
      <c r="T3919" s="132" t="e">
        <v>#N/A</v>
      </c>
      <c r="U3919" s="132" t="e">
        <v>#N/A</v>
      </c>
      <c r="V3919" s="132" t="e">
        <v>#N/A</v>
      </c>
      <c r="W3919" s="132" t="e">
        <v>#N/A</v>
      </c>
      <c r="X3919" s="132" t="e">
        <v>#N/A</v>
      </c>
      <c r="Y3919" s="132" t="e">
        <v>#N/A</v>
      </c>
      <c r="Z3919" s="132" t="e">
        <v>#N/A</v>
      </c>
      <c r="AA3919" s="132" t="e">
        <v>#N/A</v>
      </c>
      <c r="AB3919" s="132" t="e">
        <v>#N/A</v>
      </c>
      <c r="AC3919" s="132" t="e">
        <v>#N/A</v>
      </c>
      <c r="AD3919" s="132" t="e">
        <v>#N/A</v>
      </c>
      <c r="AE3919" s="132" t="e">
        <v>#N/A</v>
      </c>
      <c r="AF3919" s="132" t="e">
        <v>#N/A</v>
      </c>
    </row>
    <row r="3920" spans="1:32">
      <c r="A3920" s="129">
        <v>42220</v>
      </c>
      <c r="B3920" s="132" t="e">
        <v>#N/A</v>
      </c>
      <c r="C3920" s="132" t="e">
        <v>#N/A</v>
      </c>
      <c r="D3920" s="132" t="e">
        <v>#N/A</v>
      </c>
      <c r="E3920" s="132" t="e">
        <v>#N/A</v>
      </c>
      <c r="F3920" s="132" t="e">
        <v>#N/A</v>
      </c>
      <c r="G3920" s="132" t="e">
        <v>#N/A</v>
      </c>
      <c r="H3920" s="132" t="e">
        <v>#N/A</v>
      </c>
      <c r="I3920" s="132" t="e">
        <v>#N/A</v>
      </c>
      <c r="J3920" s="132" t="e">
        <v>#N/A</v>
      </c>
      <c r="K3920" s="132" t="e">
        <v>#N/A</v>
      </c>
      <c r="L3920" s="132" t="e">
        <v>#N/A</v>
      </c>
      <c r="M3920" s="132" t="e">
        <v>#N/A</v>
      </c>
      <c r="N3920" s="132" t="e">
        <v>#N/A</v>
      </c>
      <c r="R3920" s="132" t="e">
        <v>#N/A</v>
      </c>
      <c r="S3920" s="132" t="e">
        <v>#N/A</v>
      </c>
      <c r="T3920" s="132" t="e">
        <v>#N/A</v>
      </c>
      <c r="U3920" s="132" t="e">
        <v>#N/A</v>
      </c>
      <c r="V3920" s="132" t="e">
        <v>#N/A</v>
      </c>
      <c r="W3920" s="132" t="e">
        <v>#N/A</v>
      </c>
      <c r="X3920" s="132" t="e">
        <v>#N/A</v>
      </c>
      <c r="Y3920" s="132" t="e">
        <v>#N/A</v>
      </c>
      <c r="Z3920" s="132" t="e">
        <v>#N/A</v>
      </c>
      <c r="AA3920" s="132" t="e">
        <v>#N/A</v>
      </c>
      <c r="AB3920" s="132" t="e">
        <v>#N/A</v>
      </c>
      <c r="AC3920" s="132" t="e">
        <v>#N/A</v>
      </c>
      <c r="AD3920" s="132" t="e">
        <v>#N/A</v>
      </c>
      <c r="AE3920" s="132" t="e">
        <v>#N/A</v>
      </c>
      <c r="AF3920" s="132" t="e">
        <v>#N/A</v>
      </c>
    </row>
    <row r="3921" spans="1:32">
      <c r="A3921" s="129">
        <v>42221</v>
      </c>
      <c r="B3921" s="132" t="e">
        <v>#N/A</v>
      </c>
      <c r="C3921" s="132" t="e">
        <v>#N/A</v>
      </c>
      <c r="D3921" s="132" t="e">
        <v>#N/A</v>
      </c>
      <c r="E3921" s="132" t="e">
        <v>#N/A</v>
      </c>
      <c r="F3921" s="132" t="e">
        <v>#N/A</v>
      </c>
      <c r="G3921" s="132" t="e">
        <v>#N/A</v>
      </c>
      <c r="H3921" s="132" t="e">
        <v>#N/A</v>
      </c>
      <c r="I3921" s="132" t="e">
        <v>#N/A</v>
      </c>
      <c r="J3921" s="132" t="e">
        <v>#N/A</v>
      </c>
      <c r="K3921" s="132" t="e">
        <v>#N/A</v>
      </c>
      <c r="L3921" s="132" t="e">
        <v>#N/A</v>
      </c>
      <c r="M3921" s="132" t="e">
        <v>#N/A</v>
      </c>
      <c r="N3921" s="132" t="e">
        <v>#N/A</v>
      </c>
      <c r="R3921" s="132" t="e">
        <v>#N/A</v>
      </c>
      <c r="S3921" s="132" t="e">
        <v>#N/A</v>
      </c>
      <c r="T3921" s="132" t="e">
        <v>#N/A</v>
      </c>
      <c r="U3921" s="132" t="e">
        <v>#N/A</v>
      </c>
      <c r="V3921" s="132" t="e">
        <v>#N/A</v>
      </c>
      <c r="W3921" s="132" t="e">
        <v>#N/A</v>
      </c>
      <c r="X3921" s="132" t="e">
        <v>#N/A</v>
      </c>
      <c r="Y3921" s="132" t="e">
        <v>#N/A</v>
      </c>
      <c r="Z3921" s="132" t="e">
        <v>#N/A</v>
      </c>
      <c r="AA3921" s="132" t="e">
        <v>#N/A</v>
      </c>
      <c r="AB3921" s="132" t="e">
        <v>#N/A</v>
      </c>
      <c r="AC3921" s="132" t="e">
        <v>#N/A</v>
      </c>
      <c r="AD3921" s="132" t="e">
        <v>#N/A</v>
      </c>
      <c r="AE3921" s="132" t="e">
        <v>#N/A</v>
      </c>
      <c r="AF3921" s="132" t="e">
        <v>#N/A</v>
      </c>
    </row>
    <row r="3922" spans="1:32">
      <c r="A3922" s="129">
        <v>42222</v>
      </c>
      <c r="B3922" s="132" t="e">
        <v>#N/A</v>
      </c>
      <c r="C3922" s="132" t="e">
        <v>#N/A</v>
      </c>
      <c r="D3922" s="132" t="e">
        <v>#N/A</v>
      </c>
      <c r="E3922" s="132" t="e">
        <v>#N/A</v>
      </c>
      <c r="F3922" s="132" t="e">
        <v>#N/A</v>
      </c>
      <c r="G3922" s="132" t="e">
        <v>#N/A</v>
      </c>
      <c r="H3922" s="132" t="e">
        <v>#N/A</v>
      </c>
      <c r="I3922" s="132" t="e">
        <v>#N/A</v>
      </c>
      <c r="J3922" s="132" t="e">
        <v>#N/A</v>
      </c>
      <c r="K3922" s="132" t="e">
        <v>#N/A</v>
      </c>
      <c r="L3922" s="132" t="e">
        <v>#N/A</v>
      </c>
      <c r="M3922" s="132" t="e">
        <v>#N/A</v>
      </c>
      <c r="N3922" s="132" t="e">
        <v>#N/A</v>
      </c>
      <c r="R3922" s="132" t="e">
        <v>#N/A</v>
      </c>
      <c r="S3922" s="132" t="e">
        <v>#N/A</v>
      </c>
      <c r="T3922" s="132" t="e">
        <v>#N/A</v>
      </c>
      <c r="U3922" s="132" t="e">
        <v>#N/A</v>
      </c>
      <c r="V3922" s="132" t="e">
        <v>#N/A</v>
      </c>
      <c r="W3922" s="132" t="e">
        <v>#N/A</v>
      </c>
      <c r="X3922" s="132" t="e">
        <v>#N/A</v>
      </c>
      <c r="Y3922" s="132" t="e">
        <v>#N/A</v>
      </c>
      <c r="Z3922" s="132" t="e">
        <v>#N/A</v>
      </c>
      <c r="AA3922" s="132" t="e">
        <v>#N/A</v>
      </c>
      <c r="AB3922" s="132" t="e">
        <v>#N/A</v>
      </c>
      <c r="AC3922" s="132" t="e">
        <v>#N/A</v>
      </c>
      <c r="AD3922" s="132" t="e">
        <v>#N/A</v>
      </c>
      <c r="AE3922" s="132" t="e">
        <v>#N/A</v>
      </c>
      <c r="AF3922" s="132" t="e">
        <v>#N/A</v>
      </c>
    </row>
    <row r="3923" spans="1:32">
      <c r="A3923" s="129">
        <v>42223</v>
      </c>
      <c r="B3923" s="132" t="e">
        <v>#N/A</v>
      </c>
      <c r="C3923" s="132" t="e">
        <v>#N/A</v>
      </c>
      <c r="D3923" s="132" t="e">
        <v>#N/A</v>
      </c>
      <c r="E3923" s="132" t="e">
        <v>#N/A</v>
      </c>
      <c r="F3923" s="132" t="e">
        <v>#N/A</v>
      </c>
      <c r="G3923" s="132" t="e">
        <v>#N/A</v>
      </c>
      <c r="H3923" s="132" t="e">
        <v>#N/A</v>
      </c>
      <c r="I3923" s="132" t="e">
        <v>#N/A</v>
      </c>
      <c r="J3923" s="132" t="e">
        <v>#N/A</v>
      </c>
      <c r="K3923" s="132" t="e">
        <v>#N/A</v>
      </c>
      <c r="L3923" s="132" t="e">
        <v>#N/A</v>
      </c>
      <c r="M3923" s="132" t="e">
        <v>#N/A</v>
      </c>
      <c r="N3923" s="132" t="e">
        <v>#N/A</v>
      </c>
      <c r="R3923" s="132" t="e">
        <v>#N/A</v>
      </c>
      <c r="S3923" s="132" t="e">
        <v>#N/A</v>
      </c>
      <c r="T3923" s="132" t="e">
        <v>#N/A</v>
      </c>
      <c r="U3923" s="132" t="e">
        <v>#N/A</v>
      </c>
      <c r="V3923" s="132" t="e">
        <v>#N/A</v>
      </c>
      <c r="W3923" s="132" t="e">
        <v>#N/A</v>
      </c>
      <c r="X3923" s="132" t="e">
        <v>#N/A</v>
      </c>
      <c r="Y3923" s="132" t="e">
        <v>#N/A</v>
      </c>
      <c r="Z3923" s="132" t="e">
        <v>#N/A</v>
      </c>
      <c r="AA3923" s="132" t="e">
        <v>#N/A</v>
      </c>
      <c r="AB3923" s="132" t="e">
        <v>#N/A</v>
      </c>
      <c r="AC3923" s="132" t="e">
        <v>#N/A</v>
      </c>
      <c r="AD3923" s="132" t="e">
        <v>#N/A</v>
      </c>
      <c r="AE3923" s="132" t="e">
        <v>#N/A</v>
      </c>
      <c r="AF3923" s="132" t="e">
        <v>#N/A</v>
      </c>
    </row>
    <row r="3924" spans="1:32">
      <c r="A3924" s="129">
        <v>42226</v>
      </c>
      <c r="B3924" s="132">
        <v>486451</v>
      </c>
      <c r="C3924" s="132">
        <v>14090</v>
      </c>
      <c r="D3924" s="132">
        <v>169930</v>
      </c>
      <c r="E3924" s="132">
        <v>29986</v>
      </c>
      <c r="F3924" s="132">
        <v>174985</v>
      </c>
      <c r="G3924" s="132">
        <v>450751</v>
      </c>
      <c r="H3924" s="132">
        <v>12755</v>
      </c>
      <c r="I3924" s="132">
        <v>3745</v>
      </c>
      <c r="J3924" s="132">
        <v>21350</v>
      </c>
      <c r="K3924" s="132">
        <v>3680</v>
      </c>
      <c r="L3924" s="132">
        <v>1300</v>
      </c>
      <c r="M3924" s="132">
        <v>35700</v>
      </c>
      <c r="N3924" s="132">
        <v>486451</v>
      </c>
      <c r="R3924" s="132">
        <v>106050</v>
      </c>
      <c r="S3924" s="132">
        <v>38500</v>
      </c>
      <c r="T3924" s="132">
        <v>94500</v>
      </c>
      <c r="U3924" s="132">
        <v>2000</v>
      </c>
      <c r="V3924" s="132">
        <v>0</v>
      </c>
      <c r="W3924" s="132">
        <v>0</v>
      </c>
      <c r="X3924" s="132">
        <v>17615</v>
      </c>
      <c r="Y3924" s="132">
        <v>21380</v>
      </c>
      <c r="Z3924" s="132">
        <v>5750</v>
      </c>
      <c r="AA3924" s="132">
        <v>15500</v>
      </c>
      <c r="AB3924" s="132">
        <v>0</v>
      </c>
      <c r="AC3924" s="132">
        <v>0</v>
      </c>
      <c r="AD3924" s="132">
        <v>8750</v>
      </c>
      <c r="AE3924" s="132">
        <v>1850</v>
      </c>
      <c r="AF3924" s="132">
        <v>14816</v>
      </c>
    </row>
    <row r="3925" spans="1:32">
      <c r="A3925" s="129">
        <v>42227</v>
      </c>
      <c r="B3925" s="132" t="e">
        <v>#N/A</v>
      </c>
      <c r="C3925" s="132" t="e">
        <v>#N/A</v>
      </c>
      <c r="D3925" s="132" t="e">
        <v>#N/A</v>
      </c>
      <c r="E3925" s="132" t="e">
        <v>#N/A</v>
      </c>
      <c r="F3925" s="132" t="e">
        <v>#N/A</v>
      </c>
      <c r="G3925" s="132" t="e">
        <v>#N/A</v>
      </c>
      <c r="H3925" s="132" t="e">
        <v>#N/A</v>
      </c>
      <c r="I3925" s="132" t="e">
        <v>#N/A</v>
      </c>
      <c r="J3925" s="132" t="e">
        <v>#N/A</v>
      </c>
      <c r="K3925" s="132" t="e">
        <v>#N/A</v>
      </c>
      <c r="L3925" s="132" t="e">
        <v>#N/A</v>
      </c>
      <c r="M3925" s="132" t="e">
        <v>#N/A</v>
      </c>
      <c r="N3925" s="132" t="e">
        <v>#N/A</v>
      </c>
      <c r="R3925" s="132" t="e">
        <v>#N/A</v>
      </c>
      <c r="S3925" s="132" t="e">
        <v>#N/A</v>
      </c>
      <c r="T3925" s="132" t="e">
        <v>#N/A</v>
      </c>
      <c r="U3925" s="132" t="e">
        <v>#N/A</v>
      </c>
      <c r="V3925" s="132" t="e">
        <v>#N/A</v>
      </c>
      <c r="W3925" s="132" t="e">
        <v>#N/A</v>
      </c>
      <c r="X3925" s="132" t="e">
        <v>#N/A</v>
      </c>
      <c r="Y3925" s="132" t="e">
        <v>#N/A</v>
      </c>
      <c r="Z3925" s="132" t="e">
        <v>#N/A</v>
      </c>
      <c r="AA3925" s="132" t="e">
        <v>#N/A</v>
      </c>
      <c r="AB3925" s="132" t="e">
        <v>#N/A</v>
      </c>
      <c r="AC3925" s="132" t="e">
        <v>#N/A</v>
      </c>
      <c r="AD3925" s="132" t="e">
        <v>#N/A</v>
      </c>
      <c r="AE3925" s="132" t="e">
        <v>#N/A</v>
      </c>
      <c r="AF3925" s="132" t="e">
        <v>#N/A</v>
      </c>
    </row>
    <row r="3926" spans="1:32">
      <c r="A3926" s="129">
        <v>42228</v>
      </c>
      <c r="B3926" s="132" t="e">
        <v>#N/A</v>
      </c>
      <c r="C3926" s="132" t="e">
        <v>#N/A</v>
      </c>
      <c r="D3926" s="132" t="e">
        <v>#N/A</v>
      </c>
      <c r="E3926" s="132" t="e">
        <v>#N/A</v>
      </c>
      <c r="F3926" s="132" t="e">
        <v>#N/A</v>
      </c>
      <c r="G3926" s="132" t="e">
        <v>#N/A</v>
      </c>
      <c r="H3926" s="132" t="e">
        <v>#N/A</v>
      </c>
      <c r="I3926" s="132" t="e">
        <v>#N/A</v>
      </c>
      <c r="J3926" s="132" t="e">
        <v>#N/A</v>
      </c>
      <c r="K3926" s="132" t="e">
        <v>#N/A</v>
      </c>
      <c r="L3926" s="132" t="e">
        <v>#N/A</v>
      </c>
      <c r="M3926" s="132" t="e">
        <v>#N/A</v>
      </c>
      <c r="N3926" s="132" t="e">
        <v>#N/A</v>
      </c>
      <c r="R3926" s="132" t="e">
        <v>#N/A</v>
      </c>
      <c r="S3926" s="132" t="e">
        <v>#N/A</v>
      </c>
      <c r="T3926" s="132" t="e">
        <v>#N/A</v>
      </c>
      <c r="U3926" s="132" t="e">
        <v>#N/A</v>
      </c>
      <c r="V3926" s="132" t="e">
        <v>#N/A</v>
      </c>
      <c r="W3926" s="132" t="e">
        <v>#N/A</v>
      </c>
      <c r="X3926" s="132" t="e">
        <v>#N/A</v>
      </c>
      <c r="Y3926" s="132" t="e">
        <v>#N/A</v>
      </c>
      <c r="Z3926" s="132" t="e">
        <v>#N/A</v>
      </c>
      <c r="AA3926" s="132" t="e">
        <v>#N/A</v>
      </c>
      <c r="AB3926" s="132" t="e">
        <v>#N/A</v>
      </c>
      <c r="AC3926" s="132" t="e">
        <v>#N/A</v>
      </c>
      <c r="AD3926" s="132" t="e">
        <v>#N/A</v>
      </c>
      <c r="AE3926" s="132" t="e">
        <v>#N/A</v>
      </c>
      <c r="AF3926" s="132" t="e">
        <v>#N/A</v>
      </c>
    </row>
    <row r="3927" spans="1:32">
      <c r="A3927" s="129">
        <v>42229</v>
      </c>
      <c r="B3927" s="132" t="e">
        <v>#N/A</v>
      </c>
      <c r="C3927" s="132" t="e">
        <v>#N/A</v>
      </c>
      <c r="D3927" s="132" t="e">
        <v>#N/A</v>
      </c>
      <c r="E3927" s="132" t="e">
        <v>#N/A</v>
      </c>
      <c r="F3927" s="132" t="e">
        <v>#N/A</v>
      </c>
      <c r="G3927" s="132" t="e">
        <v>#N/A</v>
      </c>
      <c r="H3927" s="132" t="e">
        <v>#N/A</v>
      </c>
      <c r="I3927" s="132" t="e">
        <v>#N/A</v>
      </c>
      <c r="J3927" s="132" t="e">
        <v>#N/A</v>
      </c>
      <c r="K3927" s="132" t="e">
        <v>#N/A</v>
      </c>
      <c r="L3927" s="132" t="e">
        <v>#N/A</v>
      </c>
      <c r="M3927" s="132" t="e">
        <v>#N/A</v>
      </c>
      <c r="N3927" s="132" t="e">
        <v>#N/A</v>
      </c>
      <c r="R3927" s="132" t="e">
        <v>#N/A</v>
      </c>
      <c r="S3927" s="132" t="e">
        <v>#N/A</v>
      </c>
      <c r="T3927" s="132" t="e">
        <v>#N/A</v>
      </c>
      <c r="U3927" s="132" t="e">
        <v>#N/A</v>
      </c>
      <c r="V3927" s="132" t="e">
        <v>#N/A</v>
      </c>
      <c r="W3927" s="132" t="e">
        <v>#N/A</v>
      </c>
      <c r="X3927" s="132" t="e">
        <v>#N/A</v>
      </c>
      <c r="Y3927" s="132" t="e">
        <v>#N/A</v>
      </c>
      <c r="Z3927" s="132" t="e">
        <v>#N/A</v>
      </c>
      <c r="AA3927" s="132" t="e">
        <v>#N/A</v>
      </c>
      <c r="AB3927" s="132" t="e">
        <v>#N/A</v>
      </c>
      <c r="AC3927" s="132" t="e">
        <v>#N/A</v>
      </c>
      <c r="AD3927" s="132" t="e">
        <v>#N/A</v>
      </c>
      <c r="AE3927" s="132" t="e">
        <v>#N/A</v>
      </c>
      <c r="AF3927" s="132" t="e">
        <v>#N/A</v>
      </c>
    </row>
    <row r="3928" spans="1:32">
      <c r="A3928" s="129">
        <v>42230</v>
      </c>
      <c r="B3928" s="132" t="e">
        <v>#N/A</v>
      </c>
      <c r="C3928" s="132" t="e">
        <v>#N/A</v>
      </c>
      <c r="D3928" s="132" t="e">
        <v>#N/A</v>
      </c>
      <c r="E3928" s="132" t="e">
        <v>#N/A</v>
      </c>
      <c r="F3928" s="132" t="e">
        <v>#N/A</v>
      </c>
      <c r="G3928" s="132" t="e">
        <v>#N/A</v>
      </c>
      <c r="H3928" s="132" t="e">
        <v>#N/A</v>
      </c>
      <c r="I3928" s="132" t="e">
        <v>#N/A</v>
      </c>
      <c r="J3928" s="132" t="e">
        <v>#N/A</v>
      </c>
      <c r="K3928" s="132" t="e">
        <v>#N/A</v>
      </c>
      <c r="L3928" s="132" t="e">
        <v>#N/A</v>
      </c>
      <c r="M3928" s="132" t="e">
        <v>#N/A</v>
      </c>
      <c r="N3928" s="132" t="e">
        <v>#N/A</v>
      </c>
      <c r="R3928" s="132" t="e">
        <v>#N/A</v>
      </c>
      <c r="S3928" s="132" t="e">
        <v>#N/A</v>
      </c>
      <c r="T3928" s="132" t="e">
        <v>#N/A</v>
      </c>
      <c r="U3928" s="132" t="e">
        <v>#N/A</v>
      </c>
      <c r="V3928" s="132" t="e">
        <v>#N/A</v>
      </c>
      <c r="W3928" s="132" t="e">
        <v>#N/A</v>
      </c>
      <c r="X3928" s="132" t="e">
        <v>#N/A</v>
      </c>
      <c r="Y3928" s="132" t="e">
        <v>#N/A</v>
      </c>
      <c r="Z3928" s="132" t="e">
        <v>#N/A</v>
      </c>
      <c r="AA3928" s="132" t="e">
        <v>#N/A</v>
      </c>
      <c r="AB3928" s="132" t="e">
        <v>#N/A</v>
      </c>
      <c r="AC3928" s="132" t="e">
        <v>#N/A</v>
      </c>
      <c r="AD3928" s="132" t="e">
        <v>#N/A</v>
      </c>
      <c r="AE3928" s="132" t="e">
        <v>#N/A</v>
      </c>
      <c r="AF3928" s="132" t="e">
        <v>#N/A</v>
      </c>
    </row>
    <row r="3929" spans="1:32">
      <c r="A3929" s="129">
        <v>42233</v>
      </c>
      <c r="B3929" s="132">
        <v>729834</v>
      </c>
      <c r="C3929" s="132">
        <v>21890</v>
      </c>
      <c r="D3929" s="132">
        <v>250010</v>
      </c>
      <c r="E3929" s="132">
        <v>53836</v>
      </c>
      <c r="F3929" s="132">
        <v>235735</v>
      </c>
      <c r="G3929" s="132">
        <v>652536</v>
      </c>
      <c r="H3929" s="132">
        <v>36665</v>
      </c>
      <c r="I3929" s="132">
        <v>10695</v>
      </c>
      <c r="J3929" s="132">
        <v>34880</v>
      </c>
      <c r="K3929" s="132">
        <v>12055</v>
      </c>
      <c r="L3929" s="132">
        <v>1300</v>
      </c>
      <c r="M3929" s="132">
        <v>77298</v>
      </c>
      <c r="N3929" s="132">
        <v>729834</v>
      </c>
      <c r="R3929" s="132">
        <v>121050</v>
      </c>
      <c r="S3929" s="132">
        <v>53200</v>
      </c>
      <c r="T3929" s="132">
        <v>118260</v>
      </c>
      <c r="U3929" s="132">
        <v>33095</v>
      </c>
      <c r="V3929" s="132">
        <v>6500</v>
      </c>
      <c r="W3929" s="132" t="e">
        <v>#N/A</v>
      </c>
      <c r="X3929" s="132">
        <v>37585</v>
      </c>
      <c r="Y3929" s="132">
        <v>26080</v>
      </c>
      <c r="Z3929" s="132">
        <v>6760</v>
      </c>
      <c r="AA3929" s="132">
        <v>20000</v>
      </c>
      <c r="AB3929" s="132" t="e">
        <v>#N/A</v>
      </c>
      <c r="AC3929" s="132" t="e">
        <v>#N/A</v>
      </c>
      <c r="AD3929" s="132">
        <v>22050</v>
      </c>
      <c r="AE3929" s="132">
        <v>1850</v>
      </c>
      <c r="AF3929" s="132">
        <v>53016</v>
      </c>
    </row>
    <row r="3930" spans="1:32">
      <c r="A3930" s="129">
        <v>42234</v>
      </c>
      <c r="B3930" s="132" t="e">
        <v>#N/A</v>
      </c>
      <c r="C3930" s="132" t="e">
        <v>#N/A</v>
      </c>
      <c r="D3930" s="132" t="e">
        <v>#N/A</v>
      </c>
      <c r="E3930" s="132" t="e">
        <v>#N/A</v>
      </c>
      <c r="F3930" s="132" t="e">
        <v>#N/A</v>
      </c>
      <c r="G3930" s="132" t="e">
        <v>#N/A</v>
      </c>
      <c r="H3930" s="132" t="e">
        <v>#N/A</v>
      </c>
      <c r="I3930" s="132" t="e">
        <v>#N/A</v>
      </c>
      <c r="J3930" s="132" t="e">
        <v>#N/A</v>
      </c>
      <c r="K3930" s="132" t="e">
        <v>#N/A</v>
      </c>
      <c r="L3930" s="132" t="e">
        <v>#N/A</v>
      </c>
      <c r="M3930" s="132" t="e">
        <v>#N/A</v>
      </c>
      <c r="N3930" s="132" t="e">
        <v>#N/A</v>
      </c>
      <c r="R3930" s="132" t="e">
        <v>#N/A</v>
      </c>
      <c r="S3930" s="132" t="e">
        <v>#N/A</v>
      </c>
      <c r="T3930" s="132" t="e">
        <v>#N/A</v>
      </c>
      <c r="U3930" s="132" t="e">
        <v>#N/A</v>
      </c>
      <c r="V3930" s="132" t="e">
        <v>#N/A</v>
      </c>
      <c r="W3930" s="132" t="e">
        <v>#N/A</v>
      </c>
      <c r="X3930" s="132" t="e">
        <v>#N/A</v>
      </c>
      <c r="Y3930" s="132" t="e">
        <v>#N/A</v>
      </c>
      <c r="Z3930" s="132" t="e">
        <v>#N/A</v>
      </c>
      <c r="AA3930" s="132" t="e">
        <v>#N/A</v>
      </c>
      <c r="AB3930" s="132" t="e">
        <v>#N/A</v>
      </c>
      <c r="AC3930" s="132" t="e">
        <v>#N/A</v>
      </c>
      <c r="AD3930" s="132" t="e">
        <v>#N/A</v>
      </c>
      <c r="AE3930" s="132" t="e">
        <v>#N/A</v>
      </c>
      <c r="AF3930" s="132" t="e">
        <v>#N/A</v>
      </c>
    </row>
    <row r="3931" spans="1:32">
      <c r="A3931" s="129">
        <v>42235</v>
      </c>
      <c r="B3931" s="132" t="e">
        <v>#N/A</v>
      </c>
      <c r="C3931" s="132" t="e">
        <v>#N/A</v>
      </c>
      <c r="D3931" s="132" t="e">
        <v>#N/A</v>
      </c>
      <c r="E3931" s="132" t="e">
        <v>#N/A</v>
      </c>
      <c r="F3931" s="132" t="e">
        <v>#N/A</v>
      </c>
      <c r="G3931" s="132" t="e">
        <v>#N/A</v>
      </c>
      <c r="H3931" s="132" t="e">
        <v>#N/A</v>
      </c>
      <c r="I3931" s="132" t="e">
        <v>#N/A</v>
      </c>
      <c r="J3931" s="132" t="e">
        <v>#N/A</v>
      </c>
      <c r="K3931" s="132" t="e">
        <v>#N/A</v>
      </c>
      <c r="L3931" s="132" t="e">
        <v>#N/A</v>
      </c>
      <c r="M3931" s="132" t="e">
        <v>#N/A</v>
      </c>
      <c r="N3931" s="132" t="e">
        <v>#N/A</v>
      </c>
      <c r="R3931" s="132" t="e">
        <v>#N/A</v>
      </c>
      <c r="S3931" s="132" t="e">
        <v>#N/A</v>
      </c>
      <c r="T3931" s="132" t="e">
        <v>#N/A</v>
      </c>
      <c r="U3931" s="132" t="e">
        <v>#N/A</v>
      </c>
      <c r="V3931" s="132" t="e">
        <v>#N/A</v>
      </c>
      <c r="W3931" s="132" t="e">
        <v>#N/A</v>
      </c>
      <c r="X3931" s="132" t="e">
        <v>#N/A</v>
      </c>
      <c r="Y3931" s="132" t="e">
        <v>#N/A</v>
      </c>
      <c r="Z3931" s="132" t="e">
        <v>#N/A</v>
      </c>
      <c r="AA3931" s="132" t="e">
        <v>#N/A</v>
      </c>
      <c r="AB3931" s="132" t="e">
        <v>#N/A</v>
      </c>
      <c r="AC3931" s="132" t="e">
        <v>#N/A</v>
      </c>
      <c r="AD3931" s="132" t="e">
        <v>#N/A</v>
      </c>
      <c r="AE3931" s="132" t="e">
        <v>#N/A</v>
      </c>
      <c r="AF3931" s="132" t="e">
        <v>#N/A</v>
      </c>
    </row>
    <row r="3932" spans="1:32">
      <c r="A3932" s="129">
        <v>42236</v>
      </c>
      <c r="B3932" s="132">
        <v>990835</v>
      </c>
      <c r="C3932" s="132">
        <v>32290</v>
      </c>
      <c r="D3932" s="132">
        <v>337381</v>
      </c>
      <c r="E3932" s="132">
        <v>75006</v>
      </c>
      <c r="F3932" s="132">
        <v>321835</v>
      </c>
      <c r="G3932" s="132">
        <v>893607</v>
      </c>
      <c r="H3932" s="132">
        <v>43645</v>
      </c>
      <c r="I3932" s="132">
        <v>22745</v>
      </c>
      <c r="J3932" s="132">
        <v>46980</v>
      </c>
      <c r="K3932" s="132">
        <v>22695</v>
      </c>
      <c r="L3932" s="132">
        <v>1300</v>
      </c>
      <c r="M3932" s="132">
        <v>97228</v>
      </c>
      <c r="N3932" s="132">
        <v>990835</v>
      </c>
      <c r="R3932" s="132">
        <v>170450</v>
      </c>
      <c r="S3932" s="132">
        <v>53200</v>
      </c>
      <c r="T3932" s="132">
        <v>146360</v>
      </c>
      <c r="U3932" s="132">
        <v>44145</v>
      </c>
      <c r="V3932" s="132">
        <v>15500</v>
      </c>
      <c r="W3932" s="132">
        <v>1430</v>
      </c>
      <c r="X3932" s="132">
        <v>45055</v>
      </c>
      <c r="Y3932" s="132">
        <v>37430</v>
      </c>
      <c r="Z3932" s="132">
        <v>6760</v>
      </c>
      <c r="AA3932" s="132">
        <v>27500</v>
      </c>
      <c r="AB3932" s="132">
        <v>0</v>
      </c>
      <c r="AC3932" s="132">
        <v>0</v>
      </c>
      <c r="AD3932" s="132">
        <v>22050</v>
      </c>
      <c r="AE3932" s="132">
        <v>1850</v>
      </c>
      <c r="AF3932" s="132">
        <v>53016</v>
      </c>
    </row>
    <row r="3933" spans="1:32">
      <c r="A3933" s="129">
        <v>42237</v>
      </c>
      <c r="B3933" s="132" t="e">
        <v>#N/A</v>
      </c>
      <c r="C3933" s="132" t="e">
        <v>#N/A</v>
      </c>
      <c r="D3933" s="132" t="e">
        <v>#N/A</v>
      </c>
      <c r="E3933" s="132" t="e">
        <v>#N/A</v>
      </c>
      <c r="F3933" s="132" t="e">
        <v>#N/A</v>
      </c>
      <c r="G3933" s="132" t="e">
        <v>#N/A</v>
      </c>
      <c r="H3933" s="132" t="e">
        <v>#N/A</v>
      </c>
      <c r="I3933" s="132" t="e">
        <v>#N/A</v>
      </c>
      <c r="J3933" s="132" t="e">
        <v>#N/A</v>
      </c>
      <c r="K3933" s="132" t="e">
        <v>#N/A</v>
      </c>
      <c r="L3933" s="132" t="e">
        <v>#N/A</v>
      </c>
      <c r="M3933" s="132" t="e">
        <v>#N/A</v>
      </c>
      <c r="N3933" s="132" t="e">
        <v>#N/A</v>
      </c>
      <c r="R3933" s="132" t="e">
        <v>#N/A</v>
      </c>
      <c r="S3933" s="132" t="e">
        <v>#N/A</v>
      </c>
      <c r="T3933" s="132" t="e">
        <v>#N/A</v>
      </c>
      <c r="U3933" s="132" t="e">
        <v>#N/A</v>
      </c>
      <c r="V3933" s="132" t="e">
        <v>#N/A</v>
      </c>
      <c r="W3933" s="132" t="e">
        <v>#N/A</v>
      </c>
      <c r="X3933" s="132" t="e">
        <v>#N/A</v>
      </c>
      <c r="Y3933" s="132" t="e">
        <v>#N/A</v>
      </c>
      <c r="Z3933" s="132" t="e">
        <v>#N/A</v>
      </c>
      <c r="AA3933" s="132" t="e">
        <v>#N/A</v>
      </c>
      <c r="AB3933" s="132" t="e">
        <v>#N/A</v>
      </c>
      <c r="AC3933" s="132" t="e">
        <v>#N/A</v>
      </c>
      <c r="AD3933" s="132" t="e">
        <v>#N/A</v>
      </c>
      <c r="AE3933" s="132" t="e">
        <v>#N/A</v>
      </c>
      <c r="AF3933" s="132" t="e">
        <v>#N/A</v>
      </c>
    </row>
    <row r="3934" spans="1:32">
      <c r="A3934" s="129">
        <v>42240</v>
      </c>
      <c r="B3934" s="132" t="e">
        <v>#N/A</v>
      </c>
      <c r="C3934" s="132" t="e">
        <v>#N/A</v>
      </c>
      <c r="D3934" s="132" t="e">
        <v>#N/A</v>
      </c>
      <c r="E3934" s="132" t="e">
        <v>#N/A</v>
      </c>
      <c r="F3934" s="132" t="e">
        <v>#N/A</v>
      </c>
      <c r="G3934" s="132" t="e">
        <v>#N/A</v>
      </c>
      <c r="H3934" s="132" t="e">
        <v>#N/A</v>
      </c>
      <c r="I3934" s="132" t="e">
        <v>#N/A</v>
      </c>
      <c r="J3934" s="132" t="e">
        <v>#N/A</v>
      </c>
      <c r="K3934" s="132" t="e">
        <v>#N/A</v>
      </c>
      <c r="L3934" s="132" t="e">
        <v>#N/A</v>
      </c>
      <c r="M3934" s="132" t="e">
        <v>#N/A</v>
      </c>
      <c r="N3934" s="132" t="e">
        <v>#N/A</v>
      </c>
      <c r="R3934" s="132" t="e">
        <v>#N/A</v>
      </c>
      <c r="S3934" s="132" t="e">
        <v>#N/A</v>
      </c>
      <c r="T3934" s="132" t="e">
        <v>#N/A</v>
      </c>
      <c r="U3934" s="132" t="e">
        <v>#N/A</v>
      </c>
      <c r="V3934" s="132" t="e">
        <v>#N/A</v>
      </c>
      <c r="W3934" s="132" t="e">
        <v>#N/A</v>
      </c>
      <c r="X3934" s="132" t="e">
        <v>#N/A</v>
      </c>
      <c r="Y3934" s="132" t="e">
        <v>#N/A</v>
      </c>
      <c r="Z3934" s="132" t="e">
        <v>#N/A</v>
      </c>
      <c r="AA3934" s="132" t="e">
        <v>#N/A</v>
      </c>
      <c r="AB3934" s="132" t="e">
        <v>#N/A</v>
      </c>
      <c r="AC3934" s="132" t="e">
        <v>#N/A</v>
      </c>
      <c r="AD3934" s="132" t="e">
        <v>#N/A</v>
      </c>
      <c r="AE3934" s="132" t="e">
        <v>#N/A</v>
      </c>
      <c r="AF3934" s="132" t="e">
        <v>#N/A</v>
      </c>
    </row>
    <row r="3935" spans="1:32">
      <c r="A3935" s="129">
        <v>42241</v>
      </c>
      <c r="B3935" s="132">
        <v>1285247</v>
      </c>
      <c r="C3935" s="132">
        <v>50100</v>
      </c>
      <c r="D3935" s="132">
        <v>400541</v>
      </c>
      <c r="E3935" s="132">
        <v>97871</v>
      </c>
      <c r="F3935" s="132">
        <v>425935</v>
      </c>
      <c r="G3935" s="132">
        <v>1167449</v>
      </c>
      <c r="H3935" s="132">
        <v>50245</v>
      </c>
      <c r="I3935" s="132">
        <v>35810</v>
      </c>
      <c r="J3935" s="132">
        <v>74930</v>
      </c>
      <c r="K3935" s="132">
        <v>15952</v>
      </c>
      <c r="L3935" s="132">
        <v>2300</v>
      </c>
      <c r="M3935" s="132">
        <v>117798</v>
      </c>
      <c r="N3935" s="132">
        <v>1285247</v>
      </c>
      <c r="R3935" s="132">
        <v>257050</v>
      </c>
      <c r="S3935" s="132">
        <v>73200</v>
      </c>
      <c r="T3935" s="132">
        <v>158660</v>
      </c>
      <c r="U3935" s="132">
        <v>52195</v>
      </c>
      <c r="V3935" s="132">
        <v>22700</v>
      </c>
      <c r="W3935" s="132">
        <v>1430</v>
      </c>
      <c r="X3935" s="132">
        <v>96647</v>
      </c>
      <c r="Y3935" s="132">
        <v>46430</v>
      </c>
      <c r="Z3935" s="132">
        <v>6760</v>
      </c>
      <c r="AA3935" s="132">
        <v>46000</v>
      </c>
      <c r="AB3935" s="132">
        <v>0</v>
      </c>
      <c r="AC3935" s="132">
        <v>0</v>
      </c>
      <c r="AD3935" s="132">
        <v>22050</v>
      </c>
      <c r="AE3935" s="132">
        <v>1850</v>
      </c>
      <c r="AF3935" s="132">
        <v>53016</v>
      </c>
    </row>
    <row r="3936" spans="1:32">
      <c r="A3936" s="129">
        <v>42242</v>
      </c>
      <c r="B3936" s="132" t="e">
        <v>#N/A</v>
      </c>
      <c r="C3936" s="132" t="e">
        <v>#N/A</v>
      </c>
      <c r="D3936" s="132" t="e">
        <v>#N/A</v>
      </c>
      <c r="E3936" s="132" t="e">
        <v>#N/A</v>
      </c>
      <c r="F3936" s="132" t="e">
        <v>#N/A</v>
      </c>
      <c r="G3936" s="132" t="e">
        <v>#N/A</v>
      </c>
      <c r="H3936" s="132" t="e">
        <v>#N/A</v>
      </c>
      <c r="I3936" s="132" t="e">
        <v>#N/A</v>
      </c>
      <c r="J3936" s="132" t="e">
        <v>#N/A</v>
      </c>
      <c r="K3936" s="132" t="e">
        <v>#N/A</v>
      </c>
      <c r="L3936" s="132" t="e">
        <v>#N/A</v>
      </c>
      <c r="M3936" s="132" t="e">
        <v>#N/A</v>
      </c>
      <c r="N3936" s="132" t="e">
        <v>#N/A</v>
      </c>
      <c r="R3936" s="132" t="e">
        <v>#N/A</v>
      </c>
      <c r="S3936" s="132" t="e">
        <v>#N/A</v>
      </c>
      <c r="T3936" s="132" t="e">
        <v>#N/A</v>
      </c>
      <c r="U3936" s="132" t="e">
        <v>#N/A</v>
      </c>
      <c r="V3936" s="132" t="e">
        <v>#N/A</v>
      </c>
      <c r="W3936" s="132" t="e">
        <v>#N/A</v>
      </c>
      <c r="X3936" s="132" t="e">
        <v>#N/A</v>
      </c>
      <c r="Y3936" s="132" t="e">
        <v>#N/A</v>
      </c>
      <c r="Z3936" s="132" t="e">
        <v>#N/A</v>
      </c>
      <c r="AA3936" s="132" t="e">
        <v>#N/A</v>
      </c>
      <c r="AB3936" s="132" t="e">
        <v>#N/A</v>
      </c>
      <c r="AC3936" s="132" t="e">
        <v>#N/A</v>
      </c>
      <c r="AD3936" s="132" t="e">
        <v>#N/A</v>
      </c>
      <c r="AE3936" s="132" t="e">
        <v>#N/A</v>
      </c>
      <c r="AF3936" s="132" t="e">
        <v>#N/A</v>
      </c>
    </row>
    <row r="3937" spans="1:32">
      <c r="A3937" s="129">
        <v>42243</v>
      </c>
      <c r="B3937" s="132" t="e">
        <v>#N/A</v>
      </c>
      <c r="C3937" s="132" t="e">
        <v>#N/A</v>
      </c>
      <c r="D3937" s="132" t="e">
        <v>#N/A</v>
      </c>
      <c r="E3937" s="132" t="e">
        <v>#N/A</v>
      </c>
      <c r="F3937" s="132" t="e">
        <v>#N/A</v>
      </c>
      <c r="G3937" s="132" t="e">
        <v>#N/A</v>
      </c>
      <c r="H3937" s="132" t="e">
        <v>#N/A</v>
      </c>
      <c r="I3937" s="132" t="e">
        <v>#N/A</v>
      </c>
      <c r="J3937" s="132" t="e">
        <v>#N/A</v>
      </c>
      <c r="K3937" s="132" t="e">
        <v>#N/A</v>
      </c>
      <c r="L3937" s="132" t="e">
        <v>#N/A</v>
      </c>
      <c r="M3937" s="132" t="e">
        <v>#N/A</v>
      </c>
      <c r="N3937" s="132" t="e">
        <v>#N/A</v>
      </c>
      <c r="R3937" s="132" t="e">
        <v>#N/A</v>
      </c>
      <c r="S3937" s="132" t="e">
        <v>#N/A</v>
      </c>
      <c r="T3937" s="132" t="e">
        <v>#N/A</v>
      </c>
      <c r="U3937" s="132" t="e">
        <v>#N/A</v>
      </c>
      <c r="V3937" s="132" t="e">
        <v>#N/A</v>
      </c>
      <c r="W3937" s="132" t="e">
        <v>#N/A</v>
      </c>
      <c r="X3937" s="132" t="e">
        <v>#N/A</v>
      </c>
      <c r="Y3937" s="132" t="e">
        <v>#N/A</v>
      </c>
      <c r="Z3937" s="132" t="e">
        <v>#N/A</v>
      </c>
      <c r="AA3937" s="132" t="e">
        <v>#N/A</v>
      </c>
      <c r="AB3937" s="132" t="e">
        <v>#N/A</v>
      </c>
      <c r="AC3937" s="132" t="e">
        <v>#N/A</v>
      </c>
      <c r="AD3937" s="132" t="e">
        <v>#N/A</v>
      </c>
      <c r="AE3937" s="132" t="e">
        <v>#N/A</v>
      </c>
      <c r="AF3937" s="132" t="e">
        <v>#N/A</v>
      </c>
    </row>
    <row r="3938" spans="1:32">
      <c r="A3938" s="129">
        <v>42244</v>
      </c>
      <c r="B3938" s="132" t="e">
        <v>#N/A</v>
      </c>
      <c r="C3938" s="132" t="e">
        <v>#N/A</v>
      </c>
      <c r="D3938" s="132" t="e">
        <v>#N/A</v>
      </c>
      <c r="E3938" s="132" t="e">
        <v>#N/A</v>
      </c>
      <c r="F3938" s="132" t="e">
        <v>#N/A</v>
      </c>
      <c r="G3938" s="132" t="e">
        <v>#N/A</v>
      </c>
      <c r="H3938" s="132" t="e">
        <v>#N/A</v>
      </c>
      <c r="I3938" s="132" t="e">
        <v>#N/A</v>
      </c>
      <c r="J3938" s="132" t="e">
        <v>#N/A</v>
      </c>
      <c r="K3938" s="132" t="e">
        <v>#N/A</v>
      </c>
      <c r="L3938" s="132" t="e">
        <v>#N/A</v>
      </c>
      <c r="M3938" s="132" t="e">
        <v>#N/A</v>
      </c>
      <c r="N3938" s="132" t="e">
        <v>#N/A</v>
      </c>
      <c r="R3938" s="132" t="e">
        <v>#N/A</v>
      </c>
      <c r="S3938" s="132" t="e">
        <v>#N/A</v>
      </c>
      <c r="T3938" s="132" t="e">
        <v>#N/A</v>
      </c>
      <c r="U3938" s="132" t="e">
        <v>#N/A</v>
      </c>
      <c r="V3938" s="132" t="e">
        <v>#N/A</v>
      </c>
      <c r="W3938" s="132" t="e">
        <v>#N/A</v>
      </c>
      <c r="X3938" s="132" t="e">
        <v>#N/A</v>
      </c>
      <c r="Y3938" s="132" t="e">
        <v>#N/A</v>
      </c>
      <c r="Z3938" s="132" t="e">
        <v>#N/A</v>
      </c>
      <c r="AA3938" s="132" t="e">
        <v>#N/A</v>
      </c>
      <c r="AB3938" s="132" t="e">
        <v>#N/A</v>
      </c>
      <c r="AC3938" s="132" t="e">
        <v>#N/A</v>
      </c>
      <c r="AD3938" s="132" t="e">
        <v>#N/A</v>
      </c>
      <c r="AE3938" s="132" t="e">
        <v>#N/A</v>
      </c>
      <c r="AF3938" s="132" t="e">
        <v>#N/A</v>
      </c>
    </row>
    <row r="3939" spans="1:32">
      <c r="A3939" s="129">
        <v>42247</v>
      </c>
      <c r="B3939" s="132">
        <v>1542017</v>
      </c>
      <c r="C3939" s="132">
        <v>64750</v>
      </c>
      <c r="D3939" s="132">
        <v>506501</v>
      </c>
      <c r="E3939" s="132">
        <v>123321</v>
      </c>
      <c r="F3939" s="132">
        <v>482035</v>
      </c>
      <c r="G3939" s="132">
        <v>1400159</v>
      </c>
      <c r="H3939" s="132">
        <v>57745</v>
      </c>
      <c r="I3939" s="132">
        <v>42870</v>
      </c>
      <c r="J3939" s="132">
        <v>79930</v>
      </c>
      <c r="K3939" s="132">
        <v>15952</v>
      </c>
      <c r="L3939" s="132">
        <v>2300</v>
      </c>
      <c r="M3939" s="132">
        <v>141858</v>
      </c>
      <c r="N3939" s="132">
        <v>1542017</v>
      </c>
      <c r="R3939" s="132">
        <v>284150</v>
      </c>
      <c r="S3939" s="132">
        <v>73200</v>
      </c>
      <c r="T3939" s="132">
        <v>227510</v>
      </c>
      <c r="U3939" s="132">
        <v>72575</v>
      </c>
      <c r="V3939" s="132">
        <v>22700</v>
      </c>
      <c r="W3939" s="132">
        <v>1430</v>
      </c>
      <c r="X3939" s="132">
        <v>97447</v>
      </c>
      <c r="Y3939" s="132">
        <v>49430</v>
      </c>
      <c r="Z3939" s="132">
        <v>16110</v>
      </c>
      <c r="AA3939" s="132">
        <v>46000</v>
      </c>
      <c r="AB3939" s="132">
        <v>0</v>
      </c>
      <c r="AC3939" s="132">
        <v>0</v>
      </c>
      <c r="AD3939" s="132">
        <v>22050</v>
      </c>
      <c r="AE3939" s="132">
        <v>1850</v>
      </c>
      <c r="AF3939" s="132">
        <v>53016</v>
      </c>
    </row>
    <row r="3940" spans="1:32">
      <c r="A3940" s="129">
        <v>42248</v>
      </c>
      <c r="B3940" s="132" t="e">
        <v>#N/A</v>
      </c>
      <c r="C3940" s="132" t="e">
        <v>#N/A</v>
      </c>
      <c r="D3940" s="132" t="e">
        <v>#N/A</v>
      </c>
      <c r="E3940" s="132" t="e">
        <v>#N/A</v>
      </c>
      <c r="F3940" s="132" t="e">
        <v>#N/A</v>
      </c>
      <c r="G3940" s="132" t="e">
        <v>#N/A</v>
      </c>
      <c r="H3940" s="132" t="e">
        <v>#N/A</v>
      </c>
      <c r="I3940" s="132" t="e">
        <v>#N/A</v>
      </c>
      <c r="J3940" s="132" t="e">
        <v>#N/A</v>
      </c>
      <c r="K3940" s="132" t="e">
        <v>#N/A</v>
      </c>
      <c r="L3940" s="132" t="e">
        <v>#N/A</v>
      </c>
      <c r="M3940" s="132" t="e">
        <v>#N/A</v>
      </c>
      <c r="N3940" s="132" t="e">
        <v>#N/A</v>
      </c>
      <c r="R3940" s="132" t="e">
        <v>#N/A</v>
      </c>
      <c r="S3940" s="132" t="e">
        <v>#N/A</v>
      </c>
      <c r="T3940" s="132" t="e">
        <v>#N/A</v>
      </c>
      <c r="U3940" s="132" t="e">
        <v>#N/A</v>
      </c>
      <c r="V3940" s="132" t="e">
        <v>#N/A</v>
      </c>
      <c r="W3940" s="132" t="e">
        <v>#N/A</v>
      </c>
      <c r="X3940" s="132" t="e">
        <v>#N/A</v>
      </c>
      <c r="Y3940" s="132" t="e">
        <v>#N/A</v>
      </c>
      <c r="Z3940" s="132" t="e">
        <v>#N/A</v>
      </c>
      <c r="AA3940" s="132" t="e">
        <v>#N/A</v>
      </c>
      <c r="AB3940" s="132" t="e">
        <v>#N/A</v>
      </c>
      <c r="AC3940" s="132" t="e">
        <v>#N/A</v>
      </c>
      <c r="AD3940" s="132" t="e">
        <v>#N/A</v>
      </c>
      <c r="AE3940" s="132" t="e">
        <v>#N/A</v>
      </c>
      <c r="AF3940" s="132" t="e">
        <v>#N/A</v>
      </c>
    </row>
    <row r="3941" spans="1:32">
      <c r="A3941" s="129">
        <v>42249</v>
      </c>
      <c r="B3941" s="132" t="e">
        <v>#N/A</v>
      </c>
      <c r="C3941" s="132" t="e">
        <v>#N/A</v>
      </c>
      <c r="D3941" s="132" t="e">
        <v>#N/A</v>
      </c>
      <c r="E3941" s="132" t="e">
        <v>#N/A</v>
      </c>
      <c r="F3941" s="132" t="e">
        <v>#N/A</v>
      </c>
      <c r="G3941" s="132" t="e">
        <v>#N/A</v>
      </c>
      <c r="H3941" s="132" t="e">
        <v>#N/A</v>
      </c>
      <c r="I3941" s="132" t="e">
        <v>#N/A</v>
      </c>
      <c r="J3941" s="132" t="e">
        <v>#N/A</v>
      </c>
      <c r="K3941" s="132" t="e">
        <v>#N/A</v>
      </c>
      <c r="L3941" s="132" t="e">
        <v>#N/A</v>
      </c>
      <c r="M3941" s="132" t="e">
        <v>#N/A</v>
      </c>
      <c r="N3941" s="132" t="e">
        <v>#N/A</v>
      </c>
      <c r="R3941" s="132" t="e">
        <v>#N/A</v>
      </c>
      <c r="S3941" s="132" t="e">
        <v>#N/A</v>
      </c>
      <c r="T3941" s="132" t="e">
        <v>#N/A</v>
      </c>
      <c r="U3941" s="132" t="e">
        <v>#N/A</v>
      </c>
      <c r="V3941" s="132" t="e">
        <v>#N/A</v>
      </c>
      <c r="W3941" s="132" t="e">
        <v>#N/A</v>
      </c>
      <c r="X3941" s="132" t="e">
        <v>#N/A</v>
      </c>
      <c r="Y3941" s="132" t="e">
        <v>#N/A</v>
      </c>
      <c r="Z3941" s="132" t="e">
        <v>#N/A</v>
      </c>
      <c r="AA3941" s="132" t="e">
        <v>#N/A</v>
      </c>
      <c r="AB3941" s="132" t="e">
        <v>#N/A</v>
      </c>
      <c r="AC3941" s="132" t="e">
        <v>#N/A</v>
      </c>
      <c r="AD3941" s="132" t="e">
        <v>#N/A</v>
      </c>
      <c r="AE3941" s="132" t="e">
        <v>#N/A</v>
      </c>
      <c r="AF3941" s="132" t="e">
        <v>#N/A</v>
      </c>
    </row>
    <row r="3942" spans="1:32">
      <c r="A3942" s="129">
        <v>42250</v>
      </c>
      <c r="B3942" s="132" t="e">
        <v>#N/A</v>
      </c>
      <c r="C3942" s="132" t="e">
        <v>#N/A</v>
      </c>
      <c r="D3942" s="132" t="e">
        <v>#N/A</v>
      </c>
      <c r="E3942" s="132" t="e">
        <v>#N/A</v>
      </c>
      <c r="F3942" s="132" t="e">
        <v>#N/A</v>
      </c>
      <c r="G3942" s="132" t="e">
        <v>#N/A</v>
      </c>
      <c r="H3942" s="132" t="e">
        <v>#N/A</v>
      </c>
      <c r="I3942" s="132" t="e">
        <v>#N/A</v>
      </c>
      <c r="J3942" s="132" t="e">
        <v>#N/A</v>
      </c>
      <c r="K3942" s="132" t="e">
        <v>#N/A</v>
      </c>
      <c r="L3942" s="132" t="e">
        <v>#N/A</v>
      </c>
      <c r="M3942" s="132" t="e">
        <v>#N/A</v>
      </c>
      <c r="N3942" s="132" t="e">
        <v>#N/A</v>
      </c>
      <c r="R3942" s="132" t="e">
        <v>#N/A</v>
      </c>
      <c r="S3942" s="132" t="e">
        <v>#N/A</v>
      </c>
      <c r="T3942" s="132" t="e">
        <v>#N/A</v>
      </c>
      <c r="U3942" s="132" t="e">
        <v>#N/A</v>
      </c>
      <c r="V3942" s="132" t="e">
        <v>#N/A</v>
      </c>
      <c r="W3942" s="132" t="e">
        <v>#N/A</v>
      </c>
      <c r="X3942" s="132" t="e">
        <v>#N/A</v>
      </c>
      <c r="Y3942" s="132" t="e">
        <v>#N/A</v>
      </c>
      <c r="Z3942" s="132" t="e">
        <v>#N/A</v>
      </c>
      <c r="AA3942" s="132" t="e">
        <v>#N/A</v>
      </c>
      <c r="AB3942" s="132" t="e">
        <v>#N/A</v>
      </c>
      <c r="AC3942" s="132" t="e">
        <v>#N/A</v>
      </c>
      <c r="AD3942" s="132" t="e">
        <v>#N/A</v>
      </c>
      <c r="AE3942" s="132" t="e">
        <v>#N/A</v>
      </c>
      <c r="AF3942" s="132" t="e">
        <v>#N/A</v>
      </c>
    </row>
    <row r="3943" spans="1:32">
      <c r="A3943" s="129">
        <v>42251</v>
      </c>
      <c r="B3943" s="132" t="e">
        <v>#N/A</v>
      </c>
      <c r="C3943" s="132" t="e">
        <v>#N/A</v>
      </c>
      <c r="D3943" s="132" t="e">
        <v>#N/A</v>
      </c>
      <c r="E3943" s="132" t="e">
        <v>#N/A</v>
      </c>
      <c r="F3943" s="132" t="e">
        <v>#N/A</v>
      </c>
      <c r="G3943" s="132" t="e">
        <v>#N/A</v>
      </c>
      <c r="H3943" s="132" t="e">
        <v>#N/A</v>
      </c>
      <c r="I3943" s="132" t="e">
        <v>#N/A</v>
      </c>
      <c r="J3943" s="132" t="e">
        <v>#N/A</v>
      </c>
      <c r="K3943" s="132" t="e">
        <v>#N/A</v>
      </c>
      <c r="L3943" s="132" t="e">
        <v>#N/A</v>
      </c>
      <c r="M3943" s="132" t="e">
        <v>#N/A</v>
      </c>
      <c r="N3943" s="132" t="e">
        <v>#N/A</v>
      </c>
      <c r="R3943" s="132" t="e">
        <v>#N/A</v>
      </c>
      <c r="S3943" s="132" t="e">
        <v>#N/A</v>
      </c>
      <c r="T3943" s="132" t="e">
        <v>#N/A</v>
      </c>
      <c r="U3943" s="132" t="e">
        <v>#N/A</v>
      </c>
      <c r="V3943" s="132" t="e">
        <v>#N/A</v>
      </c>
      <c r="W3943" s="132" t="e">
        <v>#N/A</v>
      </c>
      <c r="X3943" s="132" t="e">
        <v>#N/A</v>
      </c>
      <c r="Y3943" s="132" t="e">
        <v>#N/A</v>
      </c>
      <c r="Z3943" s="132" t="e">
        <v>#N/A</v>
      </c>
      <c r="AA3943" s="132" t="e">
        <v>#N/A</v>
      </c>
      <c r="AB3943" s="132" t="e">
        <v>#N/A</v>
      </c>
      <c r="AC3943" s="132" t="e">
        <v>#N/A</v>
      </c>
      <c r="AD3943" s="132" t="e">
        <v>#N/A</v>
      </c>
      <c r="AE3943" s="132" t="e">
        <v>#N/A</v>
      </c>
      <c r="AF3943" s="132" t="e">
        <v>#N/A</v>
      </c>
    </row>
    <row r="3944" spans="1:32">
      <c r="A3944" s="129">
        <v>42255</v>
      </c>
      <c r="B3944" s="132" t="e">
        <v>#N/A</v>
      </c>
      <c r="C3944" s="132" t="e">
        <v>#N/A</v>
      </c>
      <c r="D3944" s="132" t="e">
        <v>#N/A</v>
      </c>
      <c r="E3944" s="132" t="e">
        <v>#N/A</v>
      </c>
      <c r="F3944" s="132" t="e">
        <v>#N/A</v>
      </c>
      <c r="G3944" s="132" t="e">
        <v>#N/A</v>
      </c>
      <c r="H3944" s="132" t="e">
        <v>#N/A</v>
      </c>
      <c r="I3944" s="132" t="e">
        <v>#N/A</v>
      </c>
      <c r="J3944" s="132" t="e">
        <v>#N/A</v>
      </c>
      <c r="K3944" s="132" t="e">
        <v>#N/A</v>
      </c>
      <c r="L3944" s="132" t="e">
        <v>#N/A</v>
      </c>
      <c r="M3944" s="132" t="e">
        <v>#N/A</v>
      </c>
      <c r="N3944" s="132" t="e">
        <v>#N/A</v>
      </c>
      <c r="R3944" s="132" t="e">
        <v>#N/A</v>
      </c>
      <c r="S3944" s="132" t="e">
        <v>#N/A</v>
      </c>
      <c r="T3944" s="132" t="e">
        <v>#N/A</v>
      </c>
      <c r="U3944" s="132" t="e">
        <v>#N/A</v>
      </c>
      <c r="V3944" s="132" t="e">
        <v>#N/A</v>
      </c>
      <c r="W3944" s="132" t="e">
        <v>#N/A</v>
      </c>
      <c r="X3944" s="132" t="e">
        <v>#N/A</v>
      </c>
      <c r="Y3944" s="132" t="e">
        <v>#N/A</v>
      </c>
      <c r="Z3944" s="132" t="e">
        <v>#N/A</v>
      </c>
      <c r="AA3944" s="132" t="e">
        <v>#N/A</v>
      </c>
      <c r="AB3944" s="132" t="e">
        <v>#N/A</v>
      </c>
      <c r="AC3944" s="132" t="e">
        <v>#N/A</v>
      </c>
      <c r="AD3944" s="132" t="e">
        <v>#N/A</v>
      </c>
      <c r="AE3944" s="132" t="e">
        <v>#N/A</v>
      </c>
      <c r="AF3944" s="132" t="e">
        <v>#N/A</v>
      </c>
    </row>
    <row r="3945" spans="1:32">
      <c r="A3945" s="129">
        <v>42256</v>
      </c>
      <c r="B3945" s="132" t="e">
        <v>#N/A</v>
      </c>
      <c r="C3945" s="132" t="e">
        <v>#N/A</v>
      </c>
      <c r="D3945" s="132" t="e">
        <v>#N/A</v>
      </c>
      <c r="E3945" s="132" t="e">
        <v>#N/A</v>
      </c>
      <c r="F3945" s="132" t="e">
        <v>#N/A</v>
      </c>
      <c r="G3945" s="132" t="e">
        <v>#N/A</v>
      </c>
      <c r="H3945" s="132" t="e">
        <v>#N/A</v>
      </c>
      <c r="I3945" s="132" t="e">
        <v>#N/A</v>
      </c>
      <c r="J3945" s="132" t="e">
        <v>#N/A</v>
      </c>
      <c r="K3945" s="132" t="e">
        <v>#N/A</v>
      </c>
      <c r="L3945" s="132" t="e">
        <v>#N/A</v>
      </c>
      <c r="M3945" s="132" t="e">
        <v>#N/A</v>
      </c>
      <c r="N3945" s="132" t="e">
        <v>#N/A</v>
      </c>
      <c r="R3945" s="132" t="e">
        <v>#N/A</v>
      </c>
      <c r="S3945" s="132" t="e">
        <v>#N/A</v>
      </c>
      <c r="T3945" s="132" t="e">
        <v>#N/A</v>
      </c>
      <c r="U3945" s="132" t="e">
        <v>#N/A</v>
      </c>
      <c r="V3945" s="132" t="e">
        <v>#N/A</v>
      </c>
      <c r="W3945" s="132" t="e">
        <v>#N/A</v>
      </c>
      <c r="X3945" s="132" t="e">
        <v>#N/A</v>
      </c>
      <c r="Y3945" s="132" t="e">
        <v>#N/A</v>
      </c>
      <c r="Z3945" s="132" t="e">
        <v>#N/A</v>
      </c>
      <c r="AA3945" s="132" t="e">
        <v>#N/A</v>
      </c>
      <c r="AB3945" s="132" t="e">
        <v>#N/A</v>
      </c>
      <c r="AC3945" s="132" t="e">
        <v>#N/A</v>
      </c>
      <c r="AD3945" s="132" t="e">
        <v>#N/A</v>
      </c>
      <c r="AE3945" s="132" t="e">
        <v>#N/A</v>
      </c>
      <c r="AF3945" s="132" t="e">
        <v>#N/A</v>
      </c>
    </row>
    <row r="3946" spans="1:32">
      <c r="A3946" s="129">
        <v>42257</v>
      </c>
      <c r="B3946" s="132">
        <v>514972</v>
      </c>
      <c r="C3946" s="132">
        <v>35178</v>
      </c>
      <c r="D3946" s="132">
        <v>171139</v>
      </c>
      <c r="E3946" s="132">
        <v>35920</v>
      </c>
      <c r="F3946" s="132">
        <v>169669</v>
      </c>
      <c r="G3946" s="132">
        <v>483582</v>
      </c>
      <c r="H3946" s="132">
        <v>8500</v>
      </c>
      <c r="I3946" s="132">
        <v>10670</v>
      </c>
      <c r="J3946" s="132">
        <v>15886</v>
      </c>
      <c r="K3946" s="132">
        <v>8950</v>
      </c>
      <c r="L3946" s="132">
        <v>1500</v>
      </c>
      <c r="M3946" s="132">
        <v>31390</v>
      </c>
      <c r="N3946" s="132">
        <v>514972</v>
      </c>
      <c r="R3946" s="132">
        <v>86555</v>
      </c>
      <c r="S3946" s="132">
        <v>0</v>
      </c>
      <c r="T3946" s="132">
        <v>82440</v>
      </c>
      <c r="U3946" s="132">
        <v>26830</v>
      </c>
      <c r="V3946" s="132">
        <v>9620</v>
      </c>
      <c r="W3946" s="132">
        <v>0</v>
      </c>
      <c r="X3946" s="132">
        <v>21120</v>
      </c>
      <c r="Y3946" s="132">
        <v>0</v>
      </c>
      <c r="Z3946" s="132">
        <v>7692</v>
      </c>
      <c r="AA3946" s="132">
        <v>12200</v>
      </c>
      <c r="AB3946" s="132">
        <v>0</v>
      </c>
      <c r="AC3946" s="132">
        <v>3000</v>
      </c>
      <c r="AD3946" s="132">
        <v>18304</v>
      </c>
      <c r="AE3946" s="132">
        <v>0</v>
      </c>
      <c r="AF3946" s="132">
        <v>57056</v>
      </c>
    </row>
    <row r="3947" spans="1:32">
      <c r="A3947" s="129">
        <v>42258</v>
      </c>
      <c r="B3947" s="132" t="e">
        <v>#N/A</v>
      </c>
      <c r="C3947" s="132" t="e">
        <v>#N/A</v>
      </c>
      <c r="D3947" s="132" t="e">
        <v>#N/A</v>
      </c>
      <c r="E3947" s="132" t="e">
        <v>#N/A</v>
      </c>
      <c r="F3947" s="132" t="e">
        <v>#N/A</v>
      </c>
      <c r="G3947" s="132" t="e">
        <v>#N/A</v>
      </c>
      <c r="H3947" s="132" t="e">
        <v>#N/A</v>
      </c>
      <c r="I3947" s="132" t="e">
        <v>#N/A</v>
      </c>
      <c r="J3947" s="132" t="e">
        <v>#N/A</v>
      </c>
      <c r="K3947" s="132" t="e">
        <v>#N/A</v>
      </c>
      <c r="L3947" s="132" t="e">
        <v>#N/A</v>
      </c>
      <c r="M3947" s="132" t="e">
        <v>#N/A</v>
      </c>
      <c r="N3947" s="132" t="e">
        <v>#N/A</v>
      </c>
      <c r="R3947" s="132" t="e">
        <v>#N/A</v>
      </c>
      <c r="S3947" s="132" t="e">
        <v>#N/A</v>
      </c>
      <c r="T3947" s="132" t="e">
        <v>#N/A</v>
      </c>
      <c r="U3947" s="132" t="e">
        <v>#N/A</v>
      </c>
      <c r="V3947" s="132" t="e">
        <v>#N/A</v>
      </c>
      <c r="W3947" s="132" t="e">
        <v>#N/A</v>
      </c>
      <c r="X3947" s="132" t="e">
        <v>#N/A</v>
      </c>
      <c r="Y3947" s="132" t="e">
        <v>#N/A</v>
      </c>
      <c r="Z3947" s="132" t="e">
        <v>#N/A</v>
      </c>
      <c r="AA3947" s="132" t="e">
        <v>#N/A</v>
      </c>
      <c r="AB3947" s="132" t="e">
        <v>#N/A</v>
      </c>
      <c r="AC3947" s="132" t="e">
        <v>#N/A</v>
      </c>
      <c r="AD3947" s="132" t="e">
        <v>#N/A</v>
      </c>
      <c r="AE3947" s="132" t="e">
        <v>#N/A</v>
      </c>
      <c r="AF3947" s="132" t="e">
        <v>#N/A</v>
      </c>
    </row>
    <row r="3948" spans="1:32">
      <c r="A3948" s="129">
        <v>42261</v>
      </c>
      <c r="B3948" s="132" t="e">
        <v>#N/A</v>
      </c>
      <c r="C3948" s="132" t="e">
        <v>#N/A</v>
      </c>
      <c r="D3948" s="132" t="e">
        <v>#N/A</v>
      </c>
      <c r="E3948" s="132" t="e">
        <v>#N/A</v>
      </c>
      <c r="F3948" s="132" t="e">
        <v>#N/A</v>
      </c>
      <c r="G3948" s="132" t="e">
        <v>#N/A</v>
      </c>
      <c r="H3948" s="132" t="e">
        <v>#N/A</v>
      </c>
      <c r="I3948" s="132" t="e">
        <v>#N/A</v>
      </c>
      <c r="J3948" s="132" t="e">
        <v>#N/A</v>
      </c>
      <c r="K3948" s="132" t="e">
        <v>#N/A</v>
      </c>
      <c r="L3948" s="132" t="e">
        <v>#N/A</v>
      </c>
      <c r="M3948" s="132" t="e">
        <v>#N/A</v>
      </c>
      <c r="N3948" s="132" t="e">
        <v>#N/A</v>
      </c>
      <c r="R3948" s="132" t="e">
        <v>#N/A</v>
      </c>
      <c r="S3948" s="132" t="e">
        <v>#N/A</v>
      </c>
      <c r="T3948" s="132" t="e">
        <v>#N/A</v>
      </c>
      <c r="U3948" s="132" t="e">
        <v>#N/A</v>
      </c>
      <c r="V3948" s="132" t="e">
        <v>#N/A</v>
      </c>
      <c r="W3948" s="132" t="e">
        <v>#N/A</v>
      </c>
      <c r="X3948" s="132" t="e">
        <v>#N/A</v>
      </c>
      <c r="Y3948" s="132" t="e">
        <v>#N/A</v>
      </c>
      <c r="Z3948" s="132" t="e">
        <v>#N/A</v>
      </c>
      <c r="AA3948" s="132" t="e">
        <v>#N/A</v>
      </c>
      <c r="AB3948" s="132" t="e">
        <v>#N/A</v>
      </c>
      <c r="AC3948" s="132" t="e">
        <v>#N/A</v>
      </c>
      <c r="AD3948" s="132" t="e">
        <v>#N/A</v>
      </c>
      <c r="AE3948" s="132" t="e">
        <v>#N/A</v>
      </c>
      <c r="AF3948" s="132" t="e">
        <v>#N/A</v>
      </c>
    </row>
    <row r="3949" spans="1:32">
      <c r="A3949" s="129">
        <v>42262</v>
      </c>
      <c r="B3949" s="132">
        <v>756429</v>
      </c>
      <c r="C3949" s="132">
        <v>55628</v>
      </c>
      <c r="D3949" s="132">
        <v>271664</v>
      </c>
      <c r="E3949" s="132">
        <v>52002</v>
      </c>
      <c r="F3949" s="132">
        <v>225884</v>
      </c>
      <c r="G3949" s="132">
        <v>686049</v>
      </c>
      <c r="H3949" s="132">
        <v>27850</v>
      </c>
      <c r="I3949" s="132">
        <v>24620</v>
      </c>
      <c r="J3949" s="132">
        <v>21286</v>
      </c>
      <c r="K3949" s="132">
        <v>11050</v>
      </c>
      <c r="L3949" s="132">
        <v>2500</v>
      </c>
      <c r="M3949" s="132">
        <v>70380</v>
      </c>
      <c r="N3949" s="132">
        <v>756429</v>
      </c>
      <c r="R3949" s="132">
        <v>117770</v>
      </c>
      <c r="S3949" s="132">
        <v>0</v>
      </c>
      <c r="T3949" s="132">
        <v>128440</v>
      </c>
      <c r="U3949" s="132">
        <v>33320</v>
      </c>
      <c r="V3949" s="132">
        <v>12020</v>
      </c>
      <c r="W3949" s="132">
        <v>0</v>
      </c>
      <c r="X3949" s="132">
        <v>50819</v>
      </c>
      <c r="Y3949" s="132">
        <v>3485</v>
      </c>
      <c r="Z3949" s="132">
        <v>15915</v>
      </c>
      <c r="AA3949" s="132">
        <v>18000</v>
      </c>
      <c r="AB3949" s="132">
        <v>0</v>
      </c>
      <c r="AC3949" s="132">
        <v>3000</v>
      </c>
      <c r="AD3949" s="132">
        <v>18304</v>
      </c>
      <c r="AE3949" s="132">
        <v>26345</v>
      </c>
      <c r="AF3949" s="132">
        <v>57056</v>
      </c>
    </row>
    <row r="3950" spans="1:32">
      <c r="A3950" s="129">
        <v>42263</v>
      </c>
      <c r="B3950" s="132" t="e">
        <v>#N/A</v>
      </c>
      <c r="C3950" s="132" t="e">
        <v>#N/A</v>
      </c>
      <c r="D3950" s="132" t="e">
        <v>#N/A</v>
      </c>
      <c r="E3950" s="132" t="e">
        <v>#N/A</v>
      </c>
      <c r="F3950" s="132" t="e">
        <v>#N/A</v>
      </c>
      <c r="G3950" s="132" t="e">
        <v>#N/A</v>
      </c>
      <c r="H3950" s="132" t="e">
        <v>#N/A</v>
      </c>
      <c r="I3950" s="132" t="e">
        <v>#N/A</v>
      </c>
      <c r="J3950" s="132" t="e">
        <v>#N/A</v>
      </c>
      <c r="K3950" s="132" t="e">
        <v>#N/A</v>
      </c>
      <c r="L3950" s="132" t="e">
        <v>#N/A</v>
      </c>
      <c r="M3950" s="132" t="e">
        <v>#N/A</v>
      </c>
      <c r="N3950" s="132" t="e">
        <v>#N/A</v>
      </c>
      <c r="R3950" s="132" t="e">
        <v>#N/A</v>
      </c>
      <c r="S3950" s="132" t="e">
        <v>#N/A</v>
      </c>
      <c r="T3950" s="132" t="e">
        <v>#N/A</v>
      </c>
      <c r="U3950" s="132" t="e">
        <v>#N/A</v>
      </c>
      <c r="V3950" s="132" t="e">
        <v>#N/A</v>
      </c>
      <c r="W3950" s="132" t="e">
        <v>#N/A</v>
      </c>
      <c r="X3950" s="132" t="e">
        <v>#N/A</v>
      </c>
      <c r="Y3950" s="132" t="e">
        <v>#N/A</v>
      </c>
      <c r="Z3950" s="132" t="e">
        <v>#N/A</v>
      </c>
      <c r="AA3950" s="132" t="e">
        <v>#N/A</v>
      </c>
      <c r="AB3950" s="132" t="e">
        <v>#N/A</v>
      </c>
      <c r="AC3950" s="132" t="e">
        <v>#N/A</v>
      </c>
      <c r="AD3950" s="132" t="e">
        <v>#N/A</v>
      </c>
      <c r="AE3950" s="132" t="e">
        <v>#N/A</v>
      </c>
      <c r="AF3950" s="132" t="e">
        <v>#N/A</v>
      </c>
    </row>
    <row r="3951" spans="1:32">
      <c r="A3951" s="129">
        <v>42264</v>
      </c>
      <c r="B3951" s="132" t="e">
        <v>#N/A</v>
      </c>
      <c r="C3951" s="132" t="e">
        <v>#N/A</v>
      </c>
      <c r="D3951" s="132" t="e">
        <v>#N/A</v>
      </c>
      <c r="E3951" s="132" t="e">
        <v>#N/A</v>
      </c>
      <c r="F3951" s="132" t="e">
        <v>#N/A</v>
      </c>
      <c r="G3951" s="132" t="e">
        <v>#N/A</v>
      </c>
      <c r="H3951" s="132" t="e">
        <v>#N/A</v>
      </c>
      <c r="I3951" s="132" t="e">
        <v>#N/A</v>
      </c>
      <c r="J3951" s="132" t="e">
        <v>#N/A</v>
      </c>
      <c r="K3951" s="132" t="e">
        <v>#N/A</v>
      </c>
      <c r="L3951" s="132" t="e">
        <v>#N/A</v>
      </c>
      <c r="M3951" s="132" t="e">
        <v>#N/A</v>
      </c>
      <c r="N3951" s="132" t="e">
        <v>#N/A</v>
      </c>
      <c r="R3951" s="132" t="e">
        <v>#N/A</v>
      </c>
      <c r="S3951" s="132" t="e">
        <v>#N/A</v>
      </c>
      <c r="T3951" s="132" t="e">
        <v>#N/A</v>
      </c>
      <c r="U3951" s="132" t="e">
        <v>#N/A</v>
      </c>
      <c r="V3951" s="132" t="e">
        <v>#N/A</v>
      </c>
      <c r="W3951" s="132" t="e">
        <v>#N/A</v>
      </c>
      <c r="X3951" s="132" t="e">
        <v>#N/A</v>
      </c>
      <c r="Y3951" s="132" t="e">
        <v>#N/A</v>
      </c>
      <c r="Z3951" s="132" t="e">
        <v>#N/A</v>
      </c>
      <c r="AA3951" s="132" t="e">
        <v>#N/A</v>
      </c>
      <c r="AB3951" s="132" t="e">
        <v>#N/A</v>
      </c>
      <c r="AC3951" s="132" t="e">
        <v>#N/A</v>
      </c>
      <c r="AD3951" s="132" t="e">
        <v>#N/A</v>
      </c>
      <c r="AE3951" s="132" t="e">
        <v>#N/A</v>
      </c>
      <c r="AF3951" s="132" t="e">
        <v>#N/A</v>
      </c>
    </row>
    <row r="3952" spans="1:32">
      <c r="A3952" s="129">
        <v>42265</v>
      </c>
      <c r="B3952" s="132" t="e">
        <v>#N/A</v>
      </c>
      <c r="C3952" s="132" t="e">
        <v>#N/A</v>
      </c>
      <c r="D3952" s="132" t="e">
        <v>#N/A</v>
      </c>
      <c r="E3952" s="132" t="e">
        <v>#N/A</v>
      </c>
      <c r="F3952" s="132" t="e">
        <v>#N/A</v>
      </c>
      <c r="G3952" s="132" t="e">
        <v>#N/A</v>
      </c>
      <c r="H3952" s="132" t="e">
        <v>#N/A</v>
      </c>
      <c r="I3952" s="132" t="e">
        <v>#N/A</v>
      </c>
      <c r="J3952" s="132" t="e">
        <v>#N/A</v>
      </c>
      <c r="K3952" s="132" t="e">
        <v>#N/A</v>
      </c>
      <c r="L3952" s="132" t="e">
        <v>#N/A</v>
      </c>
      <c r="M3952" s="132" t="e">
        <v>#N/A</v>
      </c>
      <c r="N3952" s="132" t="e">
        <v>#N/A</v>
      </c>
      <c r="R3952" s="132" t="e">
        <v>#N/A</v>
      </c>
      <c r="S3952" s="132" t="e">
        <v>#N/A</v>
      </c>
      <c r="T3952" s="132" t="e">
        <v>#N/A</v>
      </c>
      <c r="U3952" s="132" t="e">
        <v>#N/A</v>
      </c>
      <c r="V3952" s="132" t="e">
        <v>#N/A</v>
      </c>
      <c r="W3952" s="132" t="e">
        <v>#N/A</v>
      </c>
      <c r="X3952" s="132" t="e">
        <v>#N/A</v>
      </c>
      <c r="Y3952" s="132" t="e">
        <v>#N/A</v>
      </c>
      <c r="Z3952" s="132" t="e">
        <v>#N/A</v>
      </c>
      <c r="AA3952" s="132" t="e">
        <v>#N/A</v>
      </c>
      <c r="AB3952" s="132" t="e">
        <v>#N/A</v>
      </c>
      <c r="AC3952" s="132" t="e">
        <v>#N/A</v>
      </c>
      <c r="AD3952" s="132" t="e">
        <v>#N/A</v>
      </c>
      <c r="AE3952" s="132" t="e">
        <v>#N/A</v>
      </c>
      <c r="AF3952" s="132" t="e">
        <v>#N/A</v>
      </c>
    </row>
    <row r="3953" spans="1:32">
      <c r="A3953" s="129">
        <v>42268</v>
      </c>
      <c r="B3953" s="132" t="e">
        <v>#N/A</v>
      </c>
      <c r="C3953" s="132" t="e">
        <v>#N/A</v>
      </c>
      <c r="D3953" s="132" t="e">
        <v>#N/A</v>
      </c>
      <c r="E3953" s="132" t="e">
        <v>#N/A</v>
      </c>
      <c r="F3953" s="132" t="e">
        <v>#N/A</v>
      </c>
      <c r="G3953" s="132" t="e">
        <v>#N/A</v>
      </c>
      <c r="H3953" s="132" t="e">
        <v>#N/A</v>
      </c>
      <c r="I3953" s="132" t="e">
        <v>#N/A</v>
      </c>
      <c r="J3953" s="132" t="e">
        <v>#N/A</v>
      </c>
      <c r="K3953" s="132" t="e">
        <v>#N/A</v>
      </c>
      <c r="L3953" s="132" t="e">
        <v>#N/A</v>
      </c>
      <c r="M3953" s="132" t="e">
        <v>#N/A</v>
      </c>
      <c r="N3953" s="132" t="e">
        <v>#N/A</v>
      </c>
      <c r="R3953" s="132" t="e">
        <v>#N/A</v>
      </c>
      <c r="S3953" s="132" t="e">
        <v>#N/A</v>
      </c>
      <c r="T3953" s="132" t="e">
        <v>#N/A</v>
      </c>
      <c r="U3953" s="132" t="e">
        <v>#N/A</v>
      </c>
      <c r="V3953" s="132" t="e">
        <v>#N/A</v>
      </c>
      <c r="W3953" s="132" t="e">
        <v>#N/A</v>
      </c>
      <c r="X3953" s="132" t="e">
        <v>#N/A</v>
      </c>
      <c r="Y3953" s="132" t="e">
        <v>#N/A</v>
      </c>
      <c r="Z3953" s="132" t="e">
        <v>#N/A</v>
      </c>
      <c r="AA3953" s="132" t="e">
        <v>#N/A</v>
      </c>
      <c r="AB3953" s="132" t="e">
        <v>#N/A</v>
      </c>
      <c r="AC3953" s="132" t="e">
        <v>#N/A</v>
      </c>
      <c r="AD3953" s="132" t="e">
        <v>#N/A</v>
      </c>
      <c r="AE3953" s="132" t="e">
        <v>#N/A</v>
      </c>
      <c r="AF3953" s="132" t="e">
        <v>#N/A</v>
      </c>
    </row>
    <row r="3954" spans="1:32">
      <c r="A3954" s="129">
        <v>42269</v>
      </c>
      <c r="B3954" s="132" t="e">
        <v>#N/A</v>
      </c>
      <c r="C3954" s="132" t="e">
        <v>#N/A</v>
      </c>
      <c r="D3954" s="132" t="e">
        <v>#N/A</v>
      </c>
      <c r="E3954" s="132" t="e">
        <v>#N/A</v>
      </c>
      <c r="F3954" s="132" t="e">
        <v>#N/A</v>
      </c>
      <c r="G3954" s="132" t="e">
        <v>#N/A</v>
      </c>
      <c r="H3954" s="132" t="e">
        <v>#N/A</v>
      </c>
      <c r="I3954" s="132" t="e">
        <v>#N/A</v>
      </c>
      <c r="J3954" s="132" t="e">
        <v>#N/A</v>
      </c>
      <c r="K3954" s="132" t="e">
        <v>#N/A</v>
      </c>
      <c r="L3954" s="132" t="e">
        <v>#N/A</v>
      </c>
      <c r="M3954" s="132" t="e">
        <v>#N/A</v>
      </c>
      <c r="N3954" s="132" t="e">
        <v>#N/A</v>
      </c>
      <c r="R3954" s="132" t="e">
        <v>#N/A</v>
      </c>
      <c r="S3954" s="132" t="e">
        <v>#N/A</v>
      </c>
      <c r="T3954" s="132" t="e">
        <v>#N/A</v>
      </c>
      <c r="U3954" s="132" t="e">
        <v>#N/A</v>
      </c>
      <c r="V3954" s="132" t="e">
        <v>#N/A</v>
      </c>
      <c r="W3954" s="132" t="e">
        <v>#N/A</v>
      </c>
      <c r="X3954" s="132" t="e">
        <v>#N/A</v>
      </c>
      <c r="Y3954" s="132" t="e">
        <v>#N/A</v>
      </c>
      <c r="Z3954" s="132" t="e">
        <v>#N/A</v>
      </c>
      <c r="AA3954" s="132" t="e">
        <v>#N/A</v>
      </c>
      <c r="AB3954" s="132" t="e">
        <v>#N/A</v>
      </c>
      <c r="AC3954" s="132" t="e">
        <v>#N/A</v>
      </c>
      <c r="AD3954" s="132" t="e">
        <v>#N/A</v>
      </c>
      <c r="AE3954" s="132" t="e">
        <v>#N/A</v>
      </c>
      <c r="AF3954" s="132" t="e">
        <v>#N/A</v>
      </c>
    </row>
    <row r="3955" spans="1:32">
      <c r="A3955" s="129">
        <v>42270</v>
      </c>
      <c r="B3955" s="132" t="e">
        <v>#N/A</v>
      </c>
      <c r="C3955" s="132" t="e">
        <v>#N/A</v>
      </c>
      <c r="D3955" s="132" t="e">
        <v>#N/A</v>
      </c>
      <c r="E3955" s="132" t="e">
        <v>#N/A</v>
      </c>
      <c r="F3955" s="132" t="e">
        <v>#N/A</v>
      </c>
      <c r="G3955" s="132" t="e">
        <v>#N/A</v>
      </c>
      <c r="H3955" s="132" t="e">
        <v>#N/A</v>
      </c>
      <c r="I3955" s="132" t="e">
        <v>#N/A</v>
      </c>
      <c r="J3955" s="132" t="e">
        <v>#N/A</v>
      </c>
      <c r="K3955" s="132" t="e">
        <v>#N/A</v>
      </c>
      <c r="L3955" s="132" t="e">
        <v>#N/A</v>
      </c>
      <c r="M3955" s="132" t="e">
        <v>#N/A</v>
      </c>
      <c r="N3955" s="132" t="e">
        <v>#N/A</v>
      </c>
      <c r="R3955" s="132" t="e">
        <v>#N/A</v>
      </c>
      <c r="S3955" s="132" t="e">
        <v>#N/A</v>
      </c>
      <c r="T3955" s="132" t="e">
        <v>#N/A</v>
      </c>
      <c r="U3955" s="132" t="e">
        <v>#N/A</v>
      </c>
      <c r="V3955" s="132" t="e">
        <v>#N/A</v>
      </c>
      <c r="W3955" s="132" t="e">
        <v>#N/A</v>
      </c>
      <c r="X3955" s="132" t="e">
        <v>#N/A</v>
      </c>
      <c r="Y3955" s="132" t="e">
        <v>#N/A</v>
      </c>
      <c r="Z3955" s="132" t="e">
        <v>#N/A</v>
      </c>
      <c r="AA3955" s="132" t="e">
        <v>#N/A</v>
      </c>
      <c r="AB3955" s="132" t="e">
        <v>#N/A</v>
      </c>
      <c r="AC3955" s="132" t="e">
        <v>#N/A</v>
      </c>
      <c r="AD3955" s="132" t="e">
        <v>#N/A</v>
      </c>
      <c r="AE3955" s="132" t="e">
        <v>#N/A</v>
      </c>
      <c r="AF3955" s="132" t="e">
        <v>#N/A</v>
      </c>
    </row>
    <row r="3956" spans="1:32">
      <c r="A3956" s="129">
        <v>42271</v>
      </c>
      <c r="B3956" s="132" t="e">
        <v>#N/A</v>
      </c>
      <c r="C3956" s="132" t="e">
        <v>#N/A</v>
      </c>
      <c r="D3956" s="132" t="e">
        <v>#N/A</v>
      </c>
      <c r="E3956" s="132" t="e">
        <v>#N/A</v>
      </c>
      <c r="F3956" s="132" t="e">
        <v>#N/A</v>
      </c>
      <c r="G3956" s="132" t="e">
        <v>#N/A</v>
      </c>
      <c r="H3956" s="132" t="e">
        <v>#N/A</v>
      </c>
      <c r="I3956" s="132" t="e">
        <v>#N/A</v>
      </c>
      <c r="J3956" s="132" t="e">
        <v>#N/A</v>
      </c>
      <c r="K3956" s="132" t="e">
        <v>#N/A</v>
      </c>
      <c r="L3956" s="132" t="e">
        <v>#N/A</v>
      </c>
      <c r="M3956" s="132" t="e">
        <v>#N/A</v>
      </c>
      <c r="N3956" s="132" t="e">
        <v>#N/A</v>
      </c>
      <c r="R3956" s="132" t="e">
        <v>#N/A</v>
      </c>
      <c r="S3956" s="132" t="e">
        <v>#N/A</v>
      </c>
      <c r="T3956" s="132" t="e">
        <v>#N/A</v>
      </c>
      <c r="U3956" s="132" t="e">
        <v>#N/A</v>
      </c>
      <c r="V3956" s="132" t="e">
        <v>#N/A</v>
      </c>
      <c r="W3956" s="132" t="e">
        <v>#N/A</v>
      </c>
      <c r="X3956" s="132" t="e">
        <v>#N/A</v>
      </c>
      <c r="Y3956" s="132" t="e">
        <v>#N/A</v>
      </c>
      <c r="Z3956" s="132" t="e">
        <v>#N/A</v>
      </c>
      <c r="AA3956" s="132" t="e">
        <v>#N/A</v>
      </c>
      <c r="AB3956" s="132" t="e">
        <v>#N/A</v>
      </c>
      <c r="AC3956" s="132" t="e">
        <v>#N/A</v>
      </c>
      <c r="AD3956" s="132" t="e">
        <v>#N/A</v>
      </c>
      <c r="AE3956" s="132" t="e">
        <v>#N/A</v>
      </c>
      <c r="AF3956" s="132" t="e">
        <v>#N/A</v>
      </c>
    </row>
    <row r="3957" spans="1:32">
      <c r="A3957" s="129">
        <v>42272</v>
      </c>
      <c r="B3957" s="132">
        <v>1339354</v>
      </c>
      <c r="C3957" s="132">
        <v>78658</v>
      </c>
      <c r="D3957" s="132">
        <v>395734</v>
      </c>
      <c r="E3957" s="132">
        <v>105112</v>
      </c>
      <c r="F3957" s="132">
        <v>445081</v>
      </c>
      <c r="G3957" s="132">
        <v>1153083</v>
      </c>
      <c r="H3957" s="132">
        <v>79956</v>
      </c>
      <c r="I3957" s="132">
        <v>39200</v>
      </c>
      <c r="J3957" s="132">
        <v>49186</v>
      </c>
      <c r="K3957" s="132">
        <v>14677</v>
      </c>
      <c r="L3957" s="132">
        <v>3850</v>
      </c>
      <c r="M3957" s="132">
        <v>186271</v>
      </c>
      <c r="N3957" s="132">
        <v>1339354</v>
      </c>
      <c r="R3957" s="132">
        <v>288910</v>
      </c>
      <c r="S3957" s="132">
        <v>0</v>
      </c>
      <c r="T3957" s="132">
        <v>174440</v>
      </c>
      <c r="U3957" s="132">
        <v>71619</v>
      </c>
      <c r="V3957" s="132">
        <v>12020</v>
      </c>
      <c r="W3957" s="132">
        <v>0</v>
      </c>
      <c r="X3957" s="132">
        <v>75715</v>
      </c>
      <c r="Y3957" s="132">
        <v>22335</v>
      </c>
      <c r="Z3957" s="132">
        <v>17433</v>
      </c>
      <c r="AA3957" s="132">
        <v>26000</v>
      </c>
      <c r="AB3957" s="132">
        <v>0</v>
      </c>
      <c r="AC3957" s="132">
        <v>24110</v>
      </c>
      <c r="AD3957" s="132">
        <v>18304</v>
      </c>
      <c r="AE3957" s="132">
        <v>29365</v>
      </c>
      <c r="AF3957" s="132">
        <v>111656</v>
      </c>
    </row>
    <row r="3958" spans="1:32">
      <c r="A3958" s="129">
        <v>42275</v>
      </c>
      <c r="B3958" s="132" t="e">
        <v>#N/A</v>
      </c>
      <c r="C3958" s="132" t="e">
        <v>#N/A</v>
      </c>
      <c r="D3958" s="132" t="e">
        <v>#N/A</v>
      </c>
      <c r="E3958" s="132" t="e">
        <v>#N/A</v>
      </c>
      <c r="F3958" s="132" t="e">
        <v>#N/A</v>
      </c>
      <c r="G3958" s="132" t="e">
        <v>#N/A</v>
      </c>
      <c r="H3958" s="132" t="e">
        <v>#N/A</v>
      </c>
      <c r="I3958" s="132" t="e">
        <v>#N/A</v>
      </c>
      <c r="J3958" s="132" t="e">
        <v>#N/A</v>
      </c>
      <c r="K3958" s="132" t="e">
        <v>#N/A</v>
      </c>
      <c r="L3958" s="132" t="e">
        <v>#N/A</v>
      </c>
      <c r="M3958" s="132" t="e">
        <v>#N/A</v>
      </c>
      <c r="N3958" s="132" t="e">
        <v>#N/A</v>
      </c>
      <c r="R3958" s="132" t="e">
        <v>#N/A</v>
      </c>
      <c r="S3958" s="132" t="e">
        <v>#N/A</v>
      </c>
      <c r="T3958" s="132" t="e">
        <v>#N/A</v>
      </c>
      <c r="U3958" s="132" t="e">
        <v>#N/A</v>
      </c>
      <c r="V3958" s="132" t="e">
        <v>#N/A</v>
      </c>
      <c r="W3958" s="132" t="e">
        <v>#N/A</v>
      </c>
      <c r="X3958" s="132" t="e">
        <v>#N/A</v>
      </c>
      <c r="Y3958" s="132" t="e">
        <v>#N/A</v>
      </c>
      <c r="Z3958" s="132" t="e">
        <v>#N/A</v>
      </c>
      <c r="AA3958" s="132" t="e">
        <v>#N/A</v>
      </c>
      <c r="AB3958" s="132" t="e">
        <v>#N/A</v>
      </c>
      <c r="AC3958" s="132" t="e">
        <v>#N/A</v>
      </c>
      <c r="AD3958" s="132" t="e">
        <v>#N/A</v>
      </c>
      <c r="AE3958" s="132" t="e">
        <v>#N/A</v>
      </c>
      <c r="AF3958" s="132" t="e">
        <v>#N/A</v>
      </c>
    </row>
    <row r="3959" spans="1:32">
      <c r="A3959" s="129">
        <v>42276</v>
      </c>
      <c r="B3959" s="132" t="e">
        <v>#N/A</v>
      </c>
      <c r="C3959" s="132" t="e">
        <v>#N/A</v>
      </c>
      <c r="D3959" s="132" t="e">
        <v>#N/A</v>
      </c>
      <c r="E3959" s="132" t="e">
        <v>#N/A</v>
      </c>
      <c r="F3959" s="132" t="e">
        <v>#N/A</v>
      </c>
      <c r="G3959" s="132" t="e">
        <v>#N/A</v>
      </c>
      <c r="H3959" s="132" t="e">
        <v>#N/A</v>
      </c>
      <c r="I3959" s="132" t="e">
        <v>#N/A</v>
      </c>
      <c r="J3959" s="132" t="e">
        <v>#N/A</v>
      </c>
      <c r="K3959" s="132" t="e">
        <v>#N/A</v>
      </c>
      <c r="L3959" s="132" t="e">
        <v>#N/A</v>
      </c>
      <c r="M3959" s="132" t="e">
        <v>#N/A</v>
      </c>
      <c r="N3959" s="132" t="e">
        <v>#N/A</v>
      </c>
      <c r="R3959" s="132" t="e">
        <v>#N/A</v>
      </c>
      <c r="S3959" s="132" t="e">
        <v>#N/A</v>
      </c>
      <c r="T3959" s="132" t="e">
        <v>#N/A</v>
      </c>
      <c r="U3959" s="132" t="e">
        <v>#N/A</v>
      </c>
      <c r="V3959" s="132" t="e">
        <v>#N/A</v>
      </c>
      <c r="W3959" s="132" t="e">
        <v>#N/A</v>
      </c>
      <c r="X3959" s="132" t="e">
        <v>#N/A</v>
      </c>
      <c r="Y3959" s="132" t="e">
        <v>#N/A</v>
      </c>
      <c r="Z3959" s="132" t="e">
        <v>#N/A</v>
      </c>
      <c r="AA3959" s="132" t="e">
        <v>#N/A</v>
      </c>
      <c r="AB3959" s="132" t="e">
        <v>#N/A</v>
      </c>
      <c r="AC3959" s="132" t="e">
        <v>#N/A</v>
      </c>
      <c r="AD3959" s="132" t="e">
        <v>#N/A</v>
      </c>
      <c r="AE3959" s="132" t="e">
        <v>#N/A</v>
      </c>
      <c r="AF3959" s="132" t="e">
        <v>#N/A</v>
      </c>
    </row>
    <row r="3960" spans="1:32">
      <c r="A3960" s="129">
        <v>42277</v>
      </c>
      <c r="B3960" s="132">
        <v>1552149</v>
      </c>
      <c r="C3960" s="132">
        <v>84500</v>
      </c>
      <c r="D3960" s="132">
        <v>482632</v>
      </c>
      <c r="E3960" s="132">
        <v>113797</v>
      </c>
      <c r="F3960" s="132">
        <v>526081</v>
      </c>
      <c r="G3960" s="132">
        <v>1353808</v>
      </c>
      <c r="H3960" s="132">
        <v>79956</v>
      </c>
      <c r="I3960" s="132">
        <v>42870</v>
      </c>
      <c r="J3960" s="132">
        <v>55186</v>
      </c>
      <c r="K3960" s="132">
        <v>18227</v>
      </c>
      <c r="L3960" s="132">
        <v>4150</v>
      </c>
      <c r="M3960" s="132">
        <v>198341</v>
      </c>
      <c r="N3960" s="132">
        <v>1552149</v>
      </c>
      <c r="R3960" s="132">
        <v>355910</v>
      </c>
      <c r="S3960" s="132">
        <v>0</v>
      </c>
      <c r="T3960" s="132">
        <v>221195</v>
      </c>
      <c r="U3960" s="132">
        <v>71619</v>
      </c>
      <c r="V3960" s="132">
        <v>15520</v>
      </c>
      <c r="W3960" s="132">
        <v>0</v>
      </c>
      <c r="X3960" s="132">
        <v>80965</v>
      </c>
      <c r="Y3960" s="132">
        <v>22335</v>
      </c>
      <c r="Z3960" s="132">
        <v>17433</v>
      </c>
      <c r="AA3960" s="132">
        <v>36500</v>
      </c>
      <c r="AB3960" s="132">
        <v>0</v>
      </c>
      <c r="AC3960" s="132">
        <v>24110</v>
      </c>
      <c r="AD3960" s="132">
        <v>18304</v>
      </c>
      <c r="AE3960" s="132">
        <v>29365</v>
      </c>
      <c r="AF3960" s="132">
        <v>111656</v>
      </c>
    </row>
    <row r="3961" spans="1:32">
      <c r="A3961" s="129">
        <v>42278</v>
      </c>
      <c r="B3961" s="132" t="e">
        <v>#N/A</v>
      </c>
      <c r="C3961" s="132" t="e">
        <v>#N/A</v>
      </c>
      <c r="D3961" s="132" t="e">
        <v>#N/A</v>
      </c>
      <c r="E3961" s="132" t="e">
        <v>#N/A</v>
      </c>
      <c r="F3961" s="132" t="e">
        <v>#N/A</v>
      </c>
      <c r="G3961" s="132" t="e">
        <v>#N/A</v>
      </c>
      <c r="H3961" s="132" t="e">
        <v>#N/A</v>
      </c>
      <c r="I3961" s="132" t="e">
        <v>#N/A</v>
      </c>
      <c r="J3961" s="132" t="e">
        <v>#N/A</v>
      </c>
      <c r="K3961" s="132" t="e">
        <v>#N/A</v>
      </c>
      <c r="L3961" s="132" t="e">
        <v>#N/A</v>
      </c>
      <c r="M3961" s="132" t="e">
        <v>#N/A</v>
      </c>
      <c r="N3961" s="132" t="e">
        <v>#N/A</v>
      </c>
      <c r="R3961" s="132" t="e">
        <v>#N/A</v>
      </c>
      <c r="S3961" s="132" t="e">
        <v>#N/A</v>
      </c>
      <c r="T3961" s="132" t="e">
        <v>#N/A</v>
      </c>
      <c r="U3961" s="132" t="e">
        <v>#N/A</v>
      </c>
      <c r="V3961" s="132" t="e">
        <v>#N/A</v>
      </c>
      <c r="W3961" s="132" t="e">
        <v>#N/A</v>
      </c>
      <c r="X3961" s="132" t="e">
        <v>#N/A</v>
      </c>
      <c r="Y3961" s="132" t="e">
        <v>#N/A</v>
      </c>
      <c r="Z3961" s="132" t="e">
        <v>#N/A</v>
      </c>
      <c r="AA3961" s="132" t="e">
        <v>#N/A</v>
      </c>
      <c r="AB3961" s="132" t="e">
        <v>#N/A</v>
      </c>
      <c r="AC3961" s="132" t="e">
        <v>#N/A</v>
      </c>
      <c r="AD3961" s="132" t="e">
        <v>#N/A</v>
      </c>
      <c r="AE3961" s="132" t="e">
        <v>#N/A</v>
      </c>
      <c r="AF3961" s="132" t="e">
        <v>#N/A</v>
      </c>
    </row>
    <row r="3962" spans="1:32">
      <c r="A3962" s="129">
        <v>42279</v>
      </c>
      <c r="B3962" s="132" t="e">
        <v>#N/A</v>
      </c>
      <c r="C3962" s="132" t="e">
        <v>#N/A</v>
      </c>
      <c r="D3962" s="132" t="e">
        <v>#N/A</v>
      </c>
      <c r="E3962" s="132" t="e">
        <v>#N/A</v>
      </c>
      <c r="F3962" s="132" t="e">
        <v>#N/A</v>
      </c>
      <c r="G3962" s="132" t="e">
        <v>#N/A</v>
      </c>
      <c r="H3962" s="132" t="e">
        <v>#N/A</v>
      </c>
      <c r="I3962" s="132" t="e">
        <v>#N/A</v>
      </c>
      <c r="J3962" s="132" t="e">
        <v>#N/A</v>
      </c>
      <c r="K3962" s="132" t="e">
        <v>#N/A</v>
      </c>
      <c r="L3962" s="132" t="e">
        <v>#N/A</v>
      </c>
      <c r="M3962" s="132" t="e">
        <v>#N/A</v>
      </c>
      <c r="N3962" s="132" t="e">
        <v>#N/A</v>
      </c>
      <c r="R3962" s="132" t="e">
        <v>#N/A</v>
      </c>
      <c r="S3962" s="132" t="e">
        <v>#N/A</v>
      </c>
      <c r="T3962" s="132" t="e">
        <v>#N/A</v>
      </c>
      <c r="U3962" s="132" t="e">
        <v>#N/A</v>
      </c>
      <c r="V3962" s="132" t="e">
        <v>#N/A</v>
      </c>
      <c r="W3962" s="132" t="e">
        <v>#N/A</v>
      </c>
      <c r="X3962" s="132" t="e">
        <v>#N/A</v>
      </c>
      <c r="Y3962" s="132" t="e">
        <v>#N/A</v>
      </c>
      <c r="Z3962" s="132" t="e">
        <v>#N/A</v>
      </c>
      <c r="AA3962" s="132" t="e">
        <v>#N/A</v>
      </c>
      <c r="AB3962" s="132" t="e">
        <v>#N/A</v>
      </c>
      <c r="AC3962" s="132" t="e">
        <v>#N/A</v>
      </c>
      <c r="AD3962" s="132" t="e">
        <v>#N/A</v>
      </c>
      <c r="AE3962" s="132" t="e">
        <v>#N/A</v>
      </c>
      <c r="AF3962" s="132" t="e">
        <v>#N/A</v>
      </c>
    </row>
    <row r="3963" spans="1:32">
      <c r="A3963" s="129">
        <v>42282</v>
      </c>
      <c r="B3963" s="132" t="e">
        <v>#N/A</v>
      </c>
      <c r="C3963" s="132" t="e">
        <v>#N/A</v>
      </c>
      <c r="D3963" s="132" t="e">
        <v>#N/A</v>
      </c>
      <c r="E3963" s="132" t="e">
        <v>#N/A</v>
      </c>
      <c r="F3963" s="132" t="e">
        <v>#N/A</v>
      </c>
      <c r="G3963" s="132" t="e">
        <v>#N/A</v>
      </c>
      <c r="H3963" s="132" t="e">
        <v>#N/A</v>
      </c>
      <c r="I3963" s="132" t="e">
        <v>#N/A</v>
      </c>
      <c r="J3963" s="132" t="e">
        <v>#N/A</v>
      </c>
      <c r="K3963" s="132" t="e">
        <v>#N/A</v>
      </c>
      <c r="L3963" s="132" t="e">
        <v>#N/A</v>
      </c>
      <c r="M3963" s="132" t="e">
        <v>#N/A</v>
      </c>
      <c r="N3963" s="132" t="e">
        <v>#N/A</v>
      </c>
      <c r="R3963" s="132" t="e">
        <v>#N/A</v>
      </c>
      <c r="S3963" s="132" t="e">
        <v>#N/A</v>
      </c>
      <c r="T3963" s="132" t="e">
        <v>#N/A</v>
      </c>
      <c r="U3963" s="132" t="e">
        <v>#N/A</v>
      </c>
      <c r="V3963" s="132" t="e">
        <v>#N/A</v>
      </c>
      <c r="W3963" s="132" t="e">
        <v>#N/A</v>
      </c>
      <c r="X3963" s="132" t="e">
        <v>#N/A</v>
      </c>
      <c r="Y3963" s="132" t="e">
        <v>#N/A</v>
      </c>
      <c r="Z3963" s="132" t="e">
        <v>#N/A</v>
      </c>
      <c r="AA3963" s="132" t="e">
        <v>#N/A</v>
      </c>
      <c r="AB3963" s="132" t="e">
        <v>#N/A</v>
      </c>
      <c r="AC3963" s="132" t="e">
        <v>#N/A</v>
      </c>
      <c r="AD3963" s="132" t="e">
        <v>#N/A</v>
      </c>
      <c r="AE3963" s="132" t="e">
        <v>#N/A</v>
      </c>
      <c r="AF3963" s="132" t="e">
        <v>#N/A</v>
      </c>
    </row>
    <row r="3964" spans="1:32">
      <c r="A3964" s="129">
        <v>42283</v>
      </c>
      <c r="B3964" s="132" t="e">
        <v>#N/A</v>
      </c>
      <c r="C3964" s="132" t="e">
        <v>#N/A</v>
      </c>
      <c r="D3964" s="132" t="e">
        <v>#N/A</v>
      </c>
      <c r="E3964" s="132" t="e">
        <v>#N/A</v>
      </c>
      <c r="F3964" s="132" t="e">
        <v>#N/A</v>
      </c>
      <c r="G3964" s="132" t="e">
        <v>#N/A</v>
      </c>
      <c r="H3964" s="132" t="e">
        <v>#N/A</v>
      </c>
      <c r="I3964" s="132" t="e">
        <v>#N/A</v>
      </c>
      <c r="J3964" s="132" t="e">
        <v>#N/A</v>
      </c>
      <c r="K3964" s="132" t="e">
        <v>#N/A</v>
      </c>
      <c r="L3964" s="132" t="e">
        <v>#N/A</v>
      </c>
      <c r="M3964" s="132" t="e">
        <v>#N/A</v>
      </c>
      <c r="N3964" s="132" t="e">
        <v>#N/A</v>
      </c>
      <c r="R3964" s="132" t="e">
        <v>#N/A</v>
      </c>
      <c r="S3964" s="132" t="e">
        <v>#N/A</v>
      </c>
      <c r="T3964" s="132" t="e">
        <v>#N/A</v>
      </c>
      <c r="U3964" s="132" t="e">
        <v>#N/A</v>
      </c>
      <c r="V3964" s="132" t="e">
        <v>#N/A</v>
      </c>
      <c r="W3964" s="132" t="e">
        <v>#N/A</v>
      </c>
      <c r="X3964" s="132" t="e">
        <v>#N/A</v>
      </c>
      <c r="Y3964" s="132" t="e">
        <v>#N/A</v>
      </c>
      <c r="Z3964" s="132" t="e">
        <v>#N/A</v>
      </c>
      <c r="AA3964" s="132" t="e">
        <v>#N/A</v>
      </c>
      <c r="AB3964" s="132" t="e">
        <v>#N/A</v>
      </c>
      <c r="AC3964" s="132" t="e">
        <v>#N/A</v>
      </c>
      <c r="AD3964" s="132" t="e">
        <v>#N/A</v>
      </c>
      <c r="AE3964" s="132" t="e">
        <v>#N/A</v>
      </c>
      <c r="AF3964" s="132" t="e">
        <v>#N/A</v>
      </c>
    </row>
    <row r="3965" spans="1:32">
      <c r="A3965" s="129">
        <v>42284</v>
      </c>
      <c r="B3965" s="132" t="e">
        <v>#N/A</v>
      </c>
      <c r="C3965" s="132" t="e">
        <v>#N/A</v>
      </c>
      <c r="D3965" s="132" t="e">
        <v>#N/A</v>
      </c>
      <c r="E3965" s="132" t="e">
        <v>#N/A</v>
      </c>
      <c r="F3965" s="132" t="e">
        <v>#N/A</v>
      </c>
      <c r="G3965" s="132" t="e">
        <v>#N/A</v>
      </c>
      <c r="H3965" s="132" t="e">
        <v>#N/A</v>
      </c>
      <c r="I3965" s="132" t="e">
        <v>#N/A</v>
      </c>
      <c r="J3965" s="132" t="e">
        <v>#N/A</v>
      </c>
      <c r="K3965" s="132" t="e">
        <v>#N/A</v>
      </c>
      <c r="L3965" s="132" t="e">
        <v>#N/A</v>
      </c>
      <c r="M3965" s="132" t="e">
        <v>#N/A</v>
      </c>
      <c r="N3965" s="132" t="e">
        <v>#N/A</v>
      </c>
      <c r="R3965" s="132" t="e">
        <v>#N/A</v>
      </c>
      <c r="S3965" s="132" t="e">
        <v>#N/A</v>
      </c>
      <c r="T3965" s="132" t="e">
        <v>#N/A</v>
      </c>
      <c r="U3965" s="132" t="e">
        <v>#N/A</v>
      </c>
      <c r="V3965" s="132" t="e">
        <v>#N/A</v>
      </c>
      <c r="W3965" s="132" t="e">
        <v>#N/A</v>
      </c>
      <c r="X3965" s="132" t="e">
        <v>#N/A</v>
      </c>
      <c r="Y3965" s="132" t="e">
        <v>#N/A</v>
      </c>
      <c r="Z3965" s="132" t="e">
        <v>#N/A</v>
      </c>
      <c r="AA3965" s="132" t="e">
        <v>#N/A</v>
      </c>
      <c r="AB3965" s="132" t="e">
        <v>#N/A</v>
      </c>
      <c r="AC3965" s="132" t="e">
        <v>#N/A</v>
      </c>
      <c r="AD3965" s="132" t="e">
        <v>#N/A</v>
      </c>
      <c r="AE3965" s="132" t="e">
        <v>#N/A</v>
      </c>
      <c r="AF3965" s="132" t="e">
        <v>#N/A</v>
      </c>
    </row>
    <row r="3966" spans="1:32">
      <c r="A3966" s="129">
        <v>42285</v>
      </c>
      <c r="B3966" s="132" t="e">
        <v>#N/A</v>
      </c>
      <c r="C3966" s="132" t="e">
        <v>#N/A</v>
      </c>
      <c r="D3966" s="132" t="e">
        <v>#N/A</v>
      </c>
      <c r="E3966" s="132" t="e">
        <v>#N/A</v>
      </c>
      <c r="F3966" s="132" t="e">
        <v>#N/A</v>
      </c>
      <c r="G3966" s="132" t="e">
        <v>#N/A</v>
      </c>
      <c r="H3966" s="132" t="e">
        <v>#N/A</v>
      </c>
      <c r="I3966" s="132" t="e">
        <v>#N/A</v>
      </c>
      <c r="J3966" s="132" t="e">
        <v>#N/A</v>
      </c>
      <c r="K3966" s="132" t="e">
        <v>#N/A</v>
      </c>
      <c r="L3966" s="132" t="e">
        <v>#N/A</v>
      </c>
      <c r="M3966" s="132" t="e">
        <v>#N/A</v>
      </c>
      <c r="N3966" s="132" t="e">
        <v>#N/A</v>
      </c>
      <c r="R3966" s="132" t="e">
        <v>#N/A</v>
      </c>
      <c r="S3966" s="132" t="e">
        <v>#N/A</v>
      </c>
      <c r="T3966" s="132" t="e">
        <v>#N/A</v>
      </c>
      <c r="U3966" s="132" t="e">
        <v>#N/A</v>
      </c>
      <c r="V3966" s="132" t="e">
        <v>#N/A</v>
      </c>
      <c r="W3966" s="132" t="e">
        <v>#N/A</v>
      </c>
      <c r="X3966" s="132" t="e">
        <v>#N/A</v>
      </c>
      <c r="Y3966" s="132" t="e">
        <v>#N/A</v>
      </c>
      <c r="Z3966" s="132" t="e">
        <v>#N/A</v>
      </c>
      <c r="AA3966" s="132" t="e">
        <v>#N/A</v>
      </c>
      <c r="AB3966" s="132" t="e">
        <v>#N/A</v>
      </c>
      <c r="AC3966" s="132" t="e">
        <v>#N/A</v>
      </c>
      <c r="AD3966" s="132" t="e">
        <v>#N/A</v>
      </c>
      <c r="AE3966" s="132" t="e">
        <v>#N/A</v>
      </c>
      <c r="AF3966" s="132" t="e">
        <v>#N/A</v>
      </c>
    </row>
    <row r="3967" spans="1:32">
      <c r="A3967" s="129">
        <v>42286</v>
      </c>
      <c r="B3967" s="132" t="e">
        <v>#N/A</v>
      </c>
      <c r="C3967" s="132" t="e">
        <v>#N/A</v>
      </c>
      <c r="D3967" s="132" t="e">
        <v>#N/A</v>
      </c>
      <c r="E3967" s="132" t="e">
        <v>#N/A</v>
      </c>
      <c r="F3967" s="132" t="e">
        <v>#N/A</v>
      </c>
      <c r="G3967" s="132" t="e">
        <v>#N/A</v>
      </c>
      <c r="H3967" s="132" t="e">
        <v>#N/A</v>
      </c>
      <c r="I3967" s="132" t="e">
        <v>#N/A</v>
      </c>
      <c r="J3967" s="132" t="e">
        <v>#N/A</v>
      </c>
      <c r="K3967" s="132" t="e">
        <v>#N/A</v>
      </c>
      <c r="L3967" s="132" t="e">
        <v>#N/A</v>
      </c>
      <c r="M3967" s="132" t="e">
        <v>#N/A</v>
      </c>
      <c r="N3967" s="132" t="e">
        <v>#N/A</v>
      </c>
      <c r="R3967" s="132" t="e">
        <v>#N/A</v>
      </c>
      <c r="S3967" s="132" t="e">
        <v>#N/A</v>
      </c>
      <c r="T3967" s="132" t="e">
        <v>#N/A</v>
      </c>
      <c r="U3967" s="132" t="e">
        <v>#N/A</v>
      </c>
      <c r="V3967" s="132" t="e">
        <v>#N/A</v>
      </c>
      <c r="W3967" s="132" t="e">
        <v>#N/A</v>
      </c>
      <c r="X3967" s="132" t="e">
        <v>#N/A</v>
      </c>
      <c r="Y3967" s="132" t="e">
        <v>#N/A</v>
      </c>
      <c r="Z3967" s="132" t="e">
        <v>#N/A</v>
      </c>
      <c r="AA3967" s="132" t="e">
        <v>#N/A</v>
      </c>
      <c r="AB3967" s="132" t="e">
        <v>#N/A</v>
      </c>
      <c r="AC3967" s="132" t="e">
        <v>#N/A</v>
      </c>
      <c r="AD3967" s="132" t="e">
        <v>#N/A</v>
      </c>
      <c r="AE3967" s="132" t="e">
        <v>#N/A</v>
      </c>
      <c r="AF3967" s="132" t="e">
        <v>#N/A</v>
      </c>
    </row>
    <row r="3968" spans="1:32">
      <c r="A3968" s="129">
        <v>42289</v>
      </c>
      <c r="B3968" s="132">
        <v>465886</v>
      </c>
      <c r="C3968" s="132">
        <v>32930</v>
      </c>
      <c r="D3968" s="132">
        <v>91038</v>
      </c>
      <c r="E3968" s="132">
        <v>36910</v>
      </c>
      <c r="F3968" s="132">
        <v>198369</v>
      </c>
      <c r="G3968" s="132">
        <v>420105</v>
      </c>
      <c r="H3968" s="132">
        <v>18450</v>
      </c>
      <c r="I3968" s="132">
        <v>16396</v>
      </c>
      <c r="J3968" s="132">
        <v>16983</v>
      </c>
      <c r="K3968" s="132">
        <v>3875</v>
      </c>
      <c r="L3968" s="132">
        <v>660</v>
      </c>
      <c r="M3968" s="132">
        <v>45781</v>
      </c>
      <c r="N3968" s="132">
        <v>465886</v>
      </c>
      <c r="R3968" s="132">
        <v>76650</v>
      </c>
      <c r="S3968" s="132">
        <v>18650</v>
      </c>
      <c r="T3968" s="132">
        <v>67200</v>
      </c>
      <c r="U3968" s="132">
        <v>38630</v>
      </c>
      <c r="V3968" s="132">
        <v>4900</v>
      </c>
      <c r="W3968" s="132">
        <v>0</v>
      </c>
      <c r="X3968" s="132">
        <v>17950</v>
      </c>
      <c r="Y3968" s="132">
        <v>0</v>
      </c>
      <c r="Z3968" s="132">
        <v>2850</v>
      </c>
      <c r="AA3968" s="132">
        <v>8000</v>
      </c>
      <c r="AB3968" s="132">
        <v>0</v>
      </c>
      <c r="AC3968" s="132">
        <v>19050</v>
      </c>
      <c r="AD3968" s="132">
        <v>0</v>
      </c>
      <c r="AE3968" s="132">
        <v>5090</v>
      </c>
      <c r="AF3968" s="132">
        <v>0</v>
      </c>
    </row>
    <row r="3969" spans="1:32">
      <c r="A3969" s="129">
        <v>42290</v>
      </c>
      <c r="B3969" s="132" t="e">
        <v>#N/A</v>
      </c>
      <c r="C3969" s="132" t="e">
        <v>#N/A</v>
      </c>
      <c r="D3969" s="132" t="e">
        <v>#N/A</v>
      </c>
      <c r="E3969" s="132" t="e">
        <v>#N/A</v>
      </c>
      <c r="F3969" s="132" t="e">
        <v>#N/A</v>
      </c>
      <c r="G3969" s="132" t="e">
        <v>#N/A</v>
      </c>
      <c r="H3969" s="132" t="e">
        <v>#N/A</v>
      </c>
      <c r="I3969" s="132" t="e">
        <v>#N/A</v>
      </c>
      <c r="J3969" s="132" t="e">
        <v>#N/A</v>
      </c>
      <c r="K3969" s="132" t="e">
        <v>#N/A</v>
      </c>
      <c r="L3969" s="132" t="e">
        <v>#N/A</v>
      </c>
      <c r="M3969" s="132" t="e">
        <v>#N/A</v>
      </c>
      <c r="N3969" s="132" t="e">
        <v>#N/A</v>
      </c>
      <c r="R3969" s="132" t="e">
        <v>#N/A</v>
      </c>
      <c r="S3969" s="132" t="e">
        <v>#N/A</v>
      </c>
      <c r="T3969" s="132" t="e">
        <v>#N/A</v>
      </c>
      <c r="U3969" s="132" t="e">
        <v>#N/A</v>
      </c>
      <c r="V3969" s="132" t="e">
        <v>#N/A</v>
      </c>
      <c r="W3969" s="132" t="e">
        <v>#N/A</v>
      </c>
      <c r="X3969" s="132" t="e">
        <v>#N/A</v>
      </c>
      <c r="Y3969" s="132" t="e">
        <v>#N/A</v>
      </c>
      <c r="Z3969" s="132" t="e">
        <v>#N/A</v>
      </c>
      <c r="AA3969" s="132" t="e">
        <v>#N/A</v>
      </c>
      <c r="AB3969" s="132" t="e">
        <v>#N/A</v>
      </c>
      <c r="AC3969" s="132" t="e">
        <v>#N/A</v>
      </c>
      <c r="AD3969" s="132" t="e">
        <v>#N/A</v>
      </c>
      <c r="AE3969" s="132" t="e">
        <v>#N/A</v>
      </c>
      <c r="AF3969" s="132" t="e">
        <v>#N/A</v>
      </c>
    </row>
    <row r="3970" spans="1:32">
      <c r="A3970" s="129">
        <v>42291</v>
      </c>
      <c r="B3970" s="132" t="e">
        <v>#N/A</v>
      </c>
      <c r="C3970" s="132" t="e">
        <v>#N/A</v>
      </c>
      <c r="D3970" s="132" t="e">
        <v>#N/A</v>
      </c>
      <c r="E3970" s="132" t="e">
        <v>#N/A</v>
      </c>
      <c r="F3970" s="132" t="e">
        <v>#N/A</v>
      </c>
      <c r="G3970" s="132" t="e">
        <v>#N/A</v>
      </c>
      <c r="H3970" s="132" t="e">
        <v>#N/A</v>
      </c>
      <c r="I3970" s="132" t="e">
        <v>#N/A</v>
      </c>
      <c r="J3970" s="132" t="e">
        <v>#N/A</v>
      </c>
      <c r="K3970" s="132" t="e">
        <v>#N/A</v>
      </c>
      <c r="L3970" s="132" t="e">
        <v>#N/A</v>
      </c>
      <c r="M3970" s="132" t="e">
        <v>#N/A</v>
      </c>
      <c r="N3970" s="132" t="e">
        <v>#N/A</v>
      </c>
      <c r="R3970" s="132" t="e">
        <v>#N/A</v>
      </c>
      <c r="S3970" s="132" t="e">
        <v>#N/A</v>
      </c>
      <c r="T3970" s="132" t="e">
        <v>#N/A</v>
      </c>
      <c r="U3970" s="132" t="e">
        <v>#N/A</v>
      </c>
      <c r="V3970" s="132" t="e">
        <v>#N/A</v>
      </c>
      <c r="W3970" s="132" t="e">
        <v>#N/A</v>
      </c>
      <c r="X3970" s="132" t="e">
        <v>#N/A</v>
      </c>
      <c r="Y3970" s="132" t="e">
        <v>#N/A</v>
      </c>
      <c r="Z3970" s="132" t="e">
        <v>#N/A</v>
      </c>
      <c r="AA3970" s="132" t="e">
        <v>#N/A</v>
      </c>
      <c r="AB3970" s="132" t="e">
        <v>#N/A</v>
      </c>
      <c r="AC3970" s="132" t="e">
        <v>#N/A</v>
      </c>
      <c r="AD3970" s="132" t="e">
        <v>#N/A</v>
      </c>
      <c r="AE3970" s="132" t="e">
        <v>#N/A</v>
      </c>
      <c r="AF3970" s="132" t="e">
        <v>#N/A</v>
      </c>
    </row>
    <row r="3971" spans="1:32">
      <c r="A3971" s="129">
        <v>42292</v>
      </c>
      <c r="B3971" s="132">
        <v>691064</v>
      </c>
      <c r="C3971" s="132">
        <v>44021</v>
      </c>
      <c r="D3971" s="132">
        <v>159588</v>
      </c>
      <c r="E3971" s="132">
        <v>52497</v>
      </c>
      <c r="F3971" s="132">
        <v>283769</v>
      </c>
      <c r="G3971" s="132">
        <v>624458</v>
      </c>
      <c r="H3971" s="132">
        <v>29250</v>
      </c>
      <c r="I3971" s="132">
        <v>22046</v>
      </c>
      <c r="J3971" s="132">
        <v>28008</v>
      </c>
      <c r="K3971" s="132">
        <v>9575</v>
      </c>
      <c r="L3971" s="132">
        <v>3035</v>
      </c>
      <c r="M3971" s="132">
        <v>66606</v>
      </c>
      <c r="N3971" s="132">
        <v>691064</v>
      </c>
      <c r="R3971" s="132">
        <v>153050</v>
      </c>
      <c r="S3971" s="132">
        <v>18650</v>
      </c>
      <c r="T3971" s="132">
        <v>101800</v>
      </c>
      <c r="U3971" s="132">
        <v>70066</v>
      </c>
      <c r="V3971" s="132">
        <v>4900</v>
      </c>
      <c r="W3971" s="132">
        <v>1430</v>
      </c>
      <c r="X3971" s="132">
        <v>20420</v>
      </c>
      <c r="Y3971" s="132">
        <v>8500</v>
      </c>
      <c r="Z3971" s="132">
        <v>13807</v>
      </c>
      <c r="AA3971" s="132">
        <v>8000</v>
      </c>
      <c r="AB3971" s="132">
        <v>0</v>
      </c>
      <c r="AC3971" s="132">
        <v>19050</v>
      </c>
      <c r="AD3971" s="132">
        <v>0</v>
      </c>
      <c r="AE3971" s="132">
        <v>5090</v>
      </c>
      <c r="AF3971" s="132">
        <v>15000</v>
      </c>
    </row>
    <row r="3972" spans="1:32">
      <c r="A3972" s="129">
        <v>42293</v>
      </c>
      <c r="B3972" s="132" t="e">
        <v>#N/A</v>
      </c>
      <c r="C3972" s="132" t="e">
        <v>#N/A</v>
      </c>
      <c r="D3972" s="132" t="e">
        <v>#N/A</v>
      </c>
      <c r="E3972" s="132" t="e">
        <v>#N/A</v>
      </c>
      <c r="F3972" s="132" t="e">
        <v>#N/A</v>
      </c>
      <c r="G3972" s="132" t="e">
        <v>#N/A</v>
      </c>
      <c r="H3972" s="132" t="e">
        <v>#N/A</v>
      </c>
      <c r="I3972" s="132" t="e">
        <v>#N/A</v>
      </c>
      <c r="J3972" s="132" t="e">
        <v>#N/A</v>
      </c>
      <c r="K3972" s="132" t="e">
        <v>#N/A</v>
      </c>
      <c r="L3972" s="132" t="e">
        <v>#N/A</v>
      </c>
      <c r="M3972" s="132" t="e">
        <v>#N/A</v>
      </c>
      <c r="N3972" s="132" t="e">
        <v>#N/A</v>
      </c>
      <c r="R3972" s="132" t="e">
        <v>#N/A</v>
      </c>
      <c r="S3972" s="132" t="e">
        <v>#N/A</v>
      </c>
      <c r="T3972" s="132" t="e">
        <v>#N/A</v>
      </c>
      <c r="U3972" s="132" t="e">
        <v>#N/A</v>
      </c>
      <c r="V3972" s="132" t="e">
        <v>#N/A</v>
      </c>
      <c r="W3972" s="132" t="e">
        <v>#N/A</v>
      </c>
      <c r="X3972" s="132" t="e">
        <v>#N/A</v>
      </c>
      <c r="Y3972" s="132" t="e">
        <v>#N/A</v>
      </c>
      <c r="Z3972" s="132" t="e">
        <v>#N/A</v>
      </c>
      <c r="AA3972" s="132" t="e">
        <v>#N/A</v>
      </c>
      <c r="AB3972" s="132" t="e">
        <v>#N/A</v>
      </c>
      <c r="AC3972" s="132" t="e">
        <v>#N/A</v>
      </c>
      <c r="AD3972" s="132" t="e">
        <v>#N/A</v>
      </c>
      <c r="AE3972" s="132" t="e">
        <v>#N/A</v>
      </c>
      <c r="AF3972" s="132" t="e">
        <v>#N/A</v>
      </c>
    </row>
    <row r="3973" spans="1:32">
      <c r="A3973" s="129">
        <v>42296</v>
      </c>
      <c r="B3973" s="132" t="e">
        <v>#N/A</v>
      </c>
      <c r="C3973" s="132" t="e">
        <v>#N/A</v>
      </c>
      <c r="D3973" s="132" t="e">
        <v>#N/A</v>
      </c>
      <c r="E3973" s="132" t="e">
        <v>#N/A</v>
      </c>
      <c r="F3973" s="132" t="e">
        <v>#N/A</v>
      </c>
      <c r="G3973" s="132" t="e">
        <v>#N/A</v>
      </c>
      <c r="H3973" s="132" t="e">
        <v>#N/A</v>
      </c>
      <c r="I3973" s="132" t="e">
        <v>#N/A</v>
      </c>
      <c r="J3973" s="132" t="e">
        <v>#N/A</v>
      </c>
      <c r="K3973" s="132" t="e">
        <v>#N/A</v>
      </c>
      <c r="L3973" s="132" t="e">
        <v>#N/A</v>
      </c>
      <c r="M3973" s="132" t="e">
        <v>#N/A</v>
      </c>
      <c r="N3973" s="132" t="e">
        <v>#N/A</v>
      </c>
      <c r="R3973" s="132" t="e">
        <v>#N/A</v>
      </c>
      <c r="S3973" s="132" t="e">
        <v>#N/A</v>
      </c>
      <c r="T3973" s="132" t="e">
        <v>#N/A</v>
      </c>
      <c r="U3973" s="132" t="e">
        <v>#N/A</v>
      </c>
      <c r="V3973" s="132" t="e">
        <v>#N/A</v>
      </c>
      <c r="W3973" s="132" t="e">
        <v>#N/A</v>
      </c>
      <c r="X3973" s="132" t="e">
        <v>#N/A</v>
      </c>
      <c r="Y3973" s="132" t="e">
        <v>#N/A</v>
      </c>
      <c r="Z3973" s="132" t="e">
        <v>#N/A</v>
      </c>
      <c r="AA3973" s="132" t="e">
        <v>#N/A</v>
      </c>
      <c r="AB3973" s="132" t="e">
        <v>#N/A</v>
      </c>
      <c r="AC3973" s="132" t="e">
        <v>#N/A</v>
      </c>
      <c r="AD3973" s="132" t="e">
        <v>#N/A</v>
      </c>
      <c r="AE3973" s="132" t="e">
        <v>#N/A</v>
      </c>
      <c r="AF3973" s="132" t="e">
        <v>#N/A</v>
      </c>
    </row>
    <row r="3974" spans="1:32">
      <c r="A3974" s="129">
        <v>42297</v>
      </c>
      <c r="B3974" s="132">
        <v>941134</v>
      </c>
      <c r="C3974" s="132">
        <v>53451</v>
      </c>
      <c r="D3974" s="132">
        <v>218918</v>
      </c>
      <c r="E3974" s="132">
        <v>58997</v>
      </c>
      <c r="F3974" s="132">
        <v>391679</v>
      </c>
      <c r="G3974" s="132">
        <v>845628</v>
      </c>
      <c r="H3974" s="132">
        <v>50450</v>
      </c>
      <c r="I3974" s="132">
        <v>25246</v>
      </c>
      <c r="J3974" s="132">
        <v>31008</v>
      </c>
      <c r="K3974" s="132">
        <v>11875</v>
      </c>
      <c r="L3974" s="132">
        <v>3035</v>
      </c>
      <c r="M3974" s="132">
        <v>95506</v>
      </c>
      <c r="N3974" s="132">
        <v>941134</v>
      </c>
      <c r="R3974" s="132">
        <v>252950</v>
      </c>
      <c r="S3974" s="132">
        <v>24650</v>
      </c>
      <c r="T3974" s="132">
        <v>108300</v>
      </c>
      <c r="U3974" s="132">
        <v>81866</v>
      </c>
      <c r="V3974" s="132">
        <v>5900</v>
      </c>
      <c r="W3974" s="132">
        <v>1430</v>
      </c>
      <c r="X3974" s="132">
        <v>26620</v>
      </c>
      <c r="Y3974" s="132">
        <v>9500</v>
      </c>
      <c r="Z3974" s="132">
        <v>13807</v>
      </c>
      <c r="AA3974" s="132">
        <v>8000</v>
      </c>
      <c r="AB3974" s="132">
        <v>0</v>
      </c>
      <c r="AC3974" s="132">
        <v>34680</v>
      </c>
      <c r="AD3974" s="132">
        <v>0</v>
      </c>
      <c r="AE3974" s="132">
        <v>5090</v>
      </c>
      <c r="AF3974" s="132">
        <v>15000</v>
      </c>
    </row>
    <row r="3975" spans="1:32">
      <c r="A3975" s="129">
        <v>42298</v>
      </c>
      <c r="B3975" s="132" t="e">
        <v>#N/A</v>
      </c>
      <c r="C3975" s="132" t="e">
        <v>#N/A</v>
      </c>
      <c r="D3975" s="132" t="e">
        <v>#N/A</v>
      </c>
      <c r="E3975" s="132" t="e">
        <v>#N/A</v>
      </c>
      <c r="F3975" s="132" t="e">
        <v>#N/A</v>
      </c>
      <c r="G3975" s="132" t="e">
        <v>#N/A</v>
      </c>
      <c r="H3975" s="132" t="e">
        <v>#N/A</v>
      </c>
      <c r="I3975" s="132" t="e">
        <v>#N/A</v>
      </c>
      <c r="J3975" s="132" t="e">
        <v>#N/A</v>
      </c>
      <c r="K3975" s="132" t="e">
        <v>#N/A</v>
      </c>
      <c r="L3975" s="132" t="e">
        <v>#N/A</v>
      </c>
      <c r="M3975" s="132" t="e">
        <v>#N/A</v>
      </c>
      <c r="N3975" s="132" t="e">
        <v>#N/A</v>
      </c>
      <c r="R3975" s="132" t="e">
        <v>#N/A</v>
      </c>
      <c r="S3975" s="132" t="e">
        <v>#N/A</v>
      </c>
      <c r="T3975" s="132" t="e">
        <v>#N/A</v>
      </c>
      <c r="U3975" s="132" t="e">
        <v>#N/A</v>
      </c>
      <c r="V3975" s="132" t="e">
        <v>#N/A</v>
      </c>
      <c r="W3975" s="132" t="e">
        <v>#N/A</v>
      </c>
      <c r="X3975" s="132" t="e">
        <v>#N/A</v>
      </c>
      <c r="Y3975" s="132" t="e">
        <v>#N/A</v>
      </c>
      <c r="Z3975" s="132" t="e">
        <v>#N/A</v>
      </c>
      <c r="AA3975" s="132" t="e">
        <v>#N/A</v>
      </c>
      <c r="AB3975" s="132" t="e">
        <v>#N/A</v>
      </c>
      <c r="AC3975" s="132" t="e">
        <v>#N/A</v>
      </c>
      <c r="AD3975" s="132" t="e">
        <v>#N/A</v>
      </c>
      <c r="AE3975" s="132" t="e">
        <v>#N/A</v>
      </c>
      <c r="AF3975" s="132" t="e">
        <v>#N/A</v>
      </c>
    </row>
    <row r="3976" spans="1:32">
      <c r="A3976" s="129">
        <v>42299</v>
      </c>
      <c r="B3976" s="132" t="e">
        <v>#N/A</v>
      </c>
      <c r="C3976" s="132" t="e">
        <v>#N/A</v>
      </c>
      <c r="D3976" s="132" t="e">
        <v>#N/A</v>
      </c>
      <c r="E3976" s="132" t="e">
        <v>#N/A</v>
      </c>
      <c r="F3976" s="132" t="e">
        <v>#N/A</v>
      </c>
      <c r="G3976" s="132" t="e">
        <v>#N/A</v>
      </c>
      <c r="H3976" s="132" t="e">
        <v>#N/A</v>
      </c>
      <c r="I3976" s="132" t="e">
        <v>#N/A</v>
      </c>
      <c r="J3976" s="132" t="e">
        <v>#N/A</v>
      </c>
      <c r="K3976" s="132" t="e">
        <v>#N/A</v>
      </c>
      <c r="L3976" s="132" t="e">
        <v>#N/A</v>
      </c>
      <c r="M3976" s="132" t="e">
        <v>#N/A</v>
      </c>
      <c r="N3976" s="132" t="e">
        <v>#N/A</v>
      </c>
      <c r="R3976" s="132" t="e">
        <v>#N/A</v>
      </c>
      <c r="S3976" s="132" t="e">
        <v>#N/A</v>
      </c>
      <c r="T3976" s="132" t="e">
        <v>#N/A</v>
      </c>
      <c r="U3976" s="132" t="e">
        <v>#N/A</v>
      </c>
      <c r="V3976" s="132" t="e">
        <v>#N/A</v>
      </c>
      <c r="W3976" s="132" t="e">
        <v>#N/A</v>
      </c>
      <c r="X3976" s="132" t="e">
        <v>#N/A</v>
      </c>
      <c r="Y3976" s="132" t="e">
        <v>#N/A</v>
      </c>
      <c r="Z3976" s="132" t="e">
        <v>#N/A</v>
      </c>
      <c r="AA3976" s="132" t="e">
        <v>#N/A</v>
      </c>
      <c r="AB3976" s="132" t="e">
        <v>#N/A</v>
      </c>
      <c r="AC3976" s="132" t="e">
        <v>#N/A</v>
      </c>
      <c r="AD3976" s="132" t="e">
        <v>#N/A</v>
      </c>
      <c r="AE3976" s="132" t="e">
        <v>#N/A</v>
      </c>
      <c r="AF3976" s="132" t="e">
        <v>#N/A</v>
      </c>
    </row>
    <row r="3977" spans="1:32">
      <c r="A3977" s="129">
        <v>42300</v>
      </c>
      <c r="B3977" s="132" t="e">
        <v>#N/A</v>
      </c>
      <c r="C3977" s="132" t="e">
        <v>#N/A</v>
      </c>
      <c r="D3977" s="132" t="e">
        <v>#N/A</v>
      </c>
      <c r="E3977" s="132" t="e">
        <v>#N/A</v>
      </c>
      <c r="F3977" s="132" t="e">
        <v>#N/A</v>
      </c>
      <c r="G3977" s="132" t="e">
        <v>#N/A</v>
      </c>
      <c r="H3977" s="132" t="e">
        <v>#N/A</v>
      </c>
      <c r="I3977" s="132" t="e">
        <v>#N/A</v>
      </c>
      <c r="J3977" s="132" t="e">
        <v>#N/A</v>
      </c>
      <c r="K3977" s="132" t="e">
        <v>#N/A</v>
      </c>
      <c r="L3977" s="132" t="e">
        <v>#N/A</v>
      </c>
      <c r="M3977" s="132" t="e">
        <v>#N/A</v>
      </c>
      <c r="N3977" s="132" t="e">
        <v>#N/A</v>
      </c>
      <c r="R3977" s="132" t="e">
        <v>#N/A</v>
      </c>
      <c r="S3977" s="132" t="e">
        <v>#N/A</v>
      </c>
      <c r="T3977" s="132" t="e">
        <v>#N/A</v>
      </c>
      <c r="U3977" s="132" t="e">
        <v>#N/A</v>
      </c>
      <c r="V3977" s="132" t="e">
        <v>#N/A</v>
      </c>
      <c r="W3977" s="132" t="e">
        <v>#N/A</v>
      </c>
      <c r="X3977" s="132" t="e">
        <v>#N/A</v>
      </c>
      <c r="Y3977" s="132" t="e">
        <v>#N/A</v>
      </c>
      <c r="Z3977" s="132" t="e">
        <v>#N/A</v>
      </c>
      <c r="AA3977" s="132" t="e">
        <v>#N/A</v>
      </c>
      <c r="AB3977" s="132" t="e">
        <v>#N/A</v>
      </c>
      <c r="AC3977" s="132" t="e">
        <v>#N/A</v>
      </c>
      <c r="AD3977" s="132" t="e">
        <v>#N/A</v>
      </c>
      <c r="AE3977" s="132" t="e">
        <v>#N/A</v>
      </c>
      <c r="AF3977" s="132" t="e">
        <v>#N/A</v>
      </c>
    </row>
    <row r="3978" spans="1:32">
      <c r="A3978" s="129">
        <v>42303</v>
      </c>
      <c r="B3978" s="132">
        <v>1226244</v>
      </c>
      <c r="C3978" s="132">
        <v>93611</v>
      </c>
      <c r="D3978" s="132">
        <v>270723</v>
      </c>
      <c r="E3978" s="132">
        <v>90767</v>
      </c>
      <c r="F3978" s="132">
        <v>479109</v>
      </c>
      <c r="G3978" s="132">
        <v>1103143</v>
      </c>
      <c r="H3978" s="132">
        <v>53350</v>
      </c>
      <c r="I3978" s="132">
        <v>46331</v>
      </c>
      <c r="J3978" s="132">
        <v>43158</v>
      </c>
      <c r="K3978" s="132">
        <v>16675</v>
      </c>
      <c r="L3978" s="132">
        <v>3535</v>
      </c>
      <c r="M3978" s="132">
        <v>123101</v>
      </c>
      <c r="N3978" s="132">
        <v>1226244</v>
      </c>
      <c r="R3978" s="132">
        <v>304800</v>
      </c>
      <c r="S3978" s="132">
        <v>24650</v>
      </c>
      <c r="T3978" s="132">
        <v>108700</v>
      </c>
      <c r="U3978" s="132">
        <v>117946</v>
      </c>
      <c r="V3978" s="132">
        <v>7900</v>
      </c>
      <c r="W3978" s="132">
        <v>1430</v>
      </c>
      <c r="X3978" s="132">
        <v>47500</v>
      </c>
      <c r="Y3978" s="132">
        <v>31150</v>
      </c>
      <c r="Z3978" s="132">
        <v>13807</v>
      </c>
      <c r="AA3978" s="132">
        <v>8000</v>
      </c>
      <c r="AB3978" s="132">
        <v>0</v>
      </c>
      <c r="AC3978" s="132">
        <v>35680</v>
      </c>
      <c r="AD3978" s="132">
        <v>6835</v>
      </c>
      <c r="AE3978" s="132">
        <v>5090</v>
      </c>
      <c r="AF3978" s="132">
        <v>52260</v>
      </c>
    </row>
    <row r="3979" spans="1:32">
      <c r="A3979" s="129">
        <v>42304</v>
      </c>
      <c r="B3979" s="132" t="e">
        <v>#N/A</v>
      </c>
      <c r="C3979" s="132" t="e">
        <v>#N/A</v>
      </c>
      <c r="D3979" s="132" t="e">
        <v>#N/A</v>
      </c>
      <c r="E3979" s="132" t="e">
        <v>#N/A</v>
      </c>
      <c r="F3979" s="132" t="e">
        <v>#N/A</v>
      </c>
      <c r="G3979" s="132" t="e">
        <v>#N/A</v>
      </c>
      <c r="H3979" s="132" t="e">
        <v>#N/A</v>
      </c>
      <c r="I3979" s="132" t="e">
        <v>#N/A</v>
      </c>
      <c r="J3979" s="132" t="e">
        <v>#N/A</v>
      </c>
      <c r="K3979" s="132" t="e">
        <v>#N/A</v>
      </c>
      <c r="L3979" s="132" t="e">
        <v>#N/A</v>
      </c>
      <c r="M3979" s="132" t="e">
        <v>#N/A</v>
      </c>
      <c r="N3979" s="132" t="e">
        <v>#N/A</v>
      </c>
      <c r="R3979" s="132" t="e">
        <v>#N/A</v>
      </c>
      <c r="S3979" s="132" t="e">
        <v>#N/A</v>
      </c>
      <c r="T3979" s="132" t="e">
        <v>#N/A</v>
      </c>
      <c r="U3979" s="132" t="e">
        <v>#N/A</v>
      </c>
      <c r="V3979" s="132" t="e">
        <v>#N/A</v>
      </c>
      <c r="W3979" s="132" t="e">
        <v>#N/A</v>
      </c>
      <c r="X3979" s="132" t="e">
        <v>#N/A</v>
      </c>
      <c r="Y3979" s="132" t="e">
        <v>#N/A</v>
      </c>
      <c r="Z3979" s="132" t="e">
        <v>#N/A</v>
      </c>
      <c r="AA3979" s="132" t="e">
        <v>#N/A</v>
      </c>
      <c r="AB3979" s="132" t="e">
        <v>#N/A</v>
      </c>
      <c r="AC3979" s="132" t="e">
        <v>#N/A</v>
      </c>
      <c r="AD3979" s="132" t="e">
        <v>#N/A</v>
      </c>
      <c r="AE3979" s="132" t="e">
        <v>#N/A</v>
      </c>
      <c r="AF3979" s="132" t="e">
        <v>#N/A</v>
      </c>
    </row>
    <row r="3980" spans="1:32">
      <c r="A3980" s="129">
        <v>42305</v>
      </c>
      <c r="B3980" s="132" t="e">
        <v>#N/A</v>
      </c>
      <c r="C3980" s="132" t="e">
        <v>#N/A</v>
      </c>
      <c r="D3980" s="132" t="e">
        <v>#N/A</v>
      </c>
      <c r="E3980" s="132" t="e">
        <v>#N/A</v>
      </c>
      <c r="F3980" s="132" t="e">
        <v>#N/A</v>
      </c>
      <c r="G3980" s="132" t="e">
        <v>#N/A</v>
      </c>
      <c r="H3980" s="132" t="e">
        <v>#N/A</v>
      </c>
      <c r="I3980" s="132" t="e">
        <v>#N/A</v>
      </c>
      <c r="J3980" s="132" t="e">
        <v>#N/A</v>
      </c>
      <c r="K3980" s="132" t="e">
        <v>#N/A</v>
      </c>
      <c r="L3980" s="132" t="e">
        <v>#N/A</v>
      </c>
      <c r="M3980" s="132" t="e">
        <v>#N/A</v>
      </c>
      <c r="N3980" s="132" t="e">
        <v>#N/A</v>
      </c>
      <c r="R3980" s="132" t="e">
        <v>#N/A</v>
      </c>
      <c r="S3980" s="132" t="e">
        <v>#N/A</v>
      </c>
      <c r="T3980" s="132" t="e">
        <v>#N/A</v>
      </c>
      <c r="U3980" s="132" t="e">
        <v>#N/A</v>
      </c>
      <c r="V3980" s="132" t="e">
        <v>#N/A</v>
      </c>
      <c r="W3980" s="132" t="e">
        <v>#N/A</v>
      </c>
      <c r="X3980" s="132" t="e">
        <v>#N/A</v>
      </c>
      <c r="Y3980" s="132" t="e">
        <v>#N/A</v>
      </c>
      <c r="Z3980" s="132" t="e">
        <v>#N/A</v>
      </c>
      <c r="AA3980" s="132" t="e">
        <v>#N/A</v>
      </c>
      <c r="AB3980" s="132" t="e">
        <v>#N/A</v>
      </c>
      <c r="AC3980" s="132" t="e">
        <v>#N/A</v>
      </c>
      <c r="AD3980" s="132" t="e">
        <v>#N/A</v>
      </c>
      <c r="AE3980" s="132" t="e">
        <v>#N/A</v>
      </c>
      <c r="AF3980" s="132" t="e">
        <v>#N/A</v>
      </c>
    </row>
    <row r="3981" spans="1:32">
      <c r="A3981" s="129">
        <v>42306</v>
      </c>
      <c r="B3981" s="132" t="e">
        <v>#N/A</v>
      </c>
      <c r="C3981" s="132" t="e">
        <v>#N/A</v>
      </c>
      <c r="D3981" s="132" t="e">
        <v>#N/A</v>
      </c>
      <c r="E3981" s="132" t="e">
        <v>#N/A</v>
      </c>
      <c r="F3981" s="132" t="e">
        <v>#N/A</v>
      </c>
      <c r="G3981" s="132" t="e">
        <v>#N/A</v>
      </c>
      <c r="H3981" s="132" t="e">
        <v>#N/A</v>
      </c>
      <c r="I3981" s="132" t="e">
        <v>#N/A</v>
      </c>
      <c r="J3981" s="132" t="e">
        <v>#N/A</v>
      </c>
      <c r="K3981" s="132" t="e">
        <v>#N/A</v>
      </c>
      <c r="L3981" s="132" t="e">
        <v>#N/A</v>
      </c>
      <c r="M3981" s="132" t="e">
        <v>#N/A</v>
      </c>
      <c r="N3981" s="132" t="e">
        <v>#N/A</v>
      </c>
      <c r="R3981" s="132" t="e">
        <v>#N/A</v>
      </c>
      <c r="S3981" s="132" t="e">
        <v>#N/A</v>
      </c>
      <c r="T3981" s="132" t="e">
        <v>#N/A</v>
      </c>
      <c r="U3981" s="132" t="e">
        <v>#N/A</v>
      </c>
      <c r="V3981" s="132" t="e">
        <v>#N/A</v>
      </c>
      <c r="W3981" s="132" t="e">
        <v>#N/A</v>
      </c>
      <c r="X3981" s="132" t="e">
        <v>#N/A</v>
      </c>
      <c r="Y3981" s="132" t="e">
        <v>#N/A</v>
      </c>
      <c r="Z3981" s="132" t="e">
        <v>#N/A</v>
      </c>
      <c r="AA3981" s="132" t="e">
        <v>#N/A</v>
      </c>
      <c r="AB3981" s="132" t="e">
        <v>#N/A</v>
      </c>
      <c r="AC3981" s="132" t="e">
        <v>#N/A</v>
      </c>
      <c r="AD3981" s="132" t="e">
        <v>#N/A</v>
      </c>
      <c r="AE3981" s="132" t="e">
        <v>#N/A</v>
      </c>
      <c r="AF3981" s="132" t="e">
        <v>#N/A</v>
      </c>
    </row>
    <row r="3982" spans="1:32">
      <c r="A3982" s="129">
        <v>42307</v>
      </c>
      <c r="B3982" s="132" t="e">
        <v>#N/A</v>
      </c>
      <c r="C3982" s="132" t="e">
        <v>#N/A</v>
      </c>
      <c r="D3982" s="132" t="e">
        <v>#N/A</v>
      </c>
      <c r="E3982" s="132" t="e">
        <v>#N/A</v>
      </c>
      <c r="F3982" s="132" t="e">
        <v>#N/A</v>
      </c>
      <c r="G3982" s="132" t="e">
        <v>#N/A</v>
      </c>
      <c r="H3982" s="132" t="e">
        <v>#N/A</v>
      </c>
      <c r="I3982" s="132" t="e">
        <v>#N/A</v>
      </c>
      <c r="J3982" s="132" t="e">
        <v>#N/A</v>
      </c>
      <c r="K3982" s="132" t="e">
        <v>#N/A</v>
      </c>
      <c r="L3982" s="132" t="e">
        <v>#N/A</v>
      </c>
      <c r="M3982" s="132" t="e">
        <v>#N/A</v>
      </c>
      <c r="N3982" s="132" t="e">
        <v>#N/A</v>
      </c>
      <c r="R3982" s="132" t="e">
        <v>#N/A</v>
      </c>
      <c r="S3982" s="132" t="e">
        <v>#N/A</v>
      </c>
      <c r="T3982" s="132" t="e">
        <v>#N/A</v>
      </c>
      <c r="U3982" s="132" t="e">
        <v>#N/A</v>
      </c>
      <c r="V3982" s="132" t="e">
        <v>#N/A</v>
      </c>
      <c r="W3982" s="132" t="e">
        <v>#N/A</v>
      </c>
      <c r="X3982" s="132" t="e">
        <v>#N/A</v>
      </c>
      <c r="Y3982" s="132" t="e">
        <v>#N/A</v>
      </c>
      <c r="Z3982" s="132" t="e">
        <v>#N/A</v>
      </c>
      <c r="AA3982" s="132" t="e">
        <v>#N/A</v>
      </c>
      <c r="AB3982" s="132" t="e">
        <v>#N/A</v>
      </c>
      <c r="AC3982" s="132" t="e">
        <v>#N/A</v>
      </c>
      <c r="AD3982" s="132" t="e">
        <v>#N/A</v>
      </c>
      <c r="AE3982" s="132" t="e">
        <v>#N/A</v>
      </c>
      <c r="AF3982" s="132" t="e">
        <v>#N/A</v>
      </c>
    </row>
    <row r="3983" spans="1:32">
      <c r="A3983" s="129">
        <v>42310</v>
      </c>
      <c r="B3983" s="132" t="e">
        <v>#N/A</v>
      </c>
      <c r="C3983" s="132" t="e">
        <v>#N/A</v>
      </c>
      <c r="D3983" s="132" t="e">
        <v>#N/A</v>
      </c>
      <c r="E3983" s="132" t="e">
        <v>#N/A</v>
      </c>
      <c r="F3983" s="132" t="e">
        <v>#N/A</v>
      </c>
      <c r="G3983" s="132" t="e">
        <v>#N/A</v>
      </c>
      <c r="H3983" s="132" t="e">
        <v>#N/A</v>
      </c>
      <c r="I3983" s="132" t="e">
        <v>#N/A</v>
      </c>
      <c r="J3983" s="132" t="e">
        <v>#N/A</v>
      </c>
      <c r="K3983" s="132" t="e">
        <v>#N/A</v>
      </c>
      <c r="L3983" s="132" t="e">
        <v>#N/A</v>
      </c>
      <c r="M3983" s="132" t="e">
        <v>#N/A</v>
      </c>
      <c r="N3983" s="132" t="e">
        <v>#N/A</v>
      </c>
      <c r="R3983" s="132" t="e">
        <v>#N/A</v>
      </c>
      <c r="S3983" s="132" t="e">
        <v>#N/A</v>
      </c>
      <c r="T3983" s="132" t="e">
        <v>#N/A</v>
      </c>
      <c r="U3983" s="132" t="e">
        <v>#N/A</v>
      </c>
      <c r="V3983" s="132" t="e">
        <v>#N/A</v>
      </c>
      <c r="W3983" s="132" t="e">
        <v>#N/A</v>
      </c>
      <c r="X3983" s="132" t="e">
        <v>#N/A</v>
      </c>
      <c r="Y3983" s="132" t="e">
        <v>#N/A</v>
      </c>
      <c r="Z3983" s="132" t="e">
        <v>#N/A</v>
      </c>
      <c r="AA3983" s="132" t="e">
        <v>#N/A</v>
      </c>
      <c r="AB3983" s="132" t="e">
        <v>#N/A</v>
      </c>
      <c r="AC3983" s="132" t="e">
        <v>#N/A</v>
      </c>
      <c r="AD3983" s="132" t="e">
        <v>#N/A</v>
      </c>
      <c r="AE3983" s="132" t="e">
        <v>#N/A</v>
      </c>
      <c r="AF3983" s="132" t="e">
        <v>#N/A</v>
      </c>
    </row>
    <row r="3984" spans="1:32">
      <c r="A3984" s="129">
        <v>42311</v>
      </c>
      <c r="B3984" s="132" t="e">
        <v>#N/A</v>
      </c>
      <c r="C3984" s="132" t="e">
        <v>#N/A</v>
      </c>
      <c r="D3984" s="132" t="e">
        <v>#N/A</v>
      </c>
      <c r="E3984" s="132" t="e">
        <v>#N/A</v>
      </c>
      <c r="F3984" s="132" t="e">
        <v>#N/A</v>
      </c>
      <c r="G3984" s="132" t="e">
        <v>#N/A</v>
      </c>
      <c r="H3984" s="132" t="e">
        <v>#N/A</v>
      </c>
      <c r="I3984" s="132" t="e">
        <v>#N/A</v>
      </c>
      <c r="J3984" s="132" t="e">
        <v>#N/A</v>
      </c>
      <c r="K3984" s="132" t="e">
        <v>#N/A</v>
      </c>
      <c r="L3984" s="132" t="e">
        <v>#N/A</v>
      </c>
      <c r="M3984" s="132" t="e">
        <v>#N/A</v>
      </c>
      <c r="N3984" s="132" t="e">
        <v>#N/A</v>
      </c>
      <c r="R3984" s="132" t="e">
        <v>#N/A</v>
      </c>
      <c r="S3984" s="132" t="e">
        <v>#N/A</v>
      </c>
      <c r="T3984" s="132" t="e">
        <v>#N/A</v>
      </c>
      <c r="U3984" s="132" t="e">
        <v>#N/A</v>
      </c>
      <c r="V3984" s="132" t="e">
        <v>#N/A</v>
      </c>
      <c r="W3984" s="132" t="e">
        <v>#N/A</v>
      </c>
      <c r="X3984" s="132" t="e">
        <v>#N/A</v>
      </c>
      <c r="Y3984" s="132" t="e">
        <v>#N/A</v>
      </c>
      <c r="Z3984" s="132" t="e">
        <v>#N/A</v>
      </c>
      <c r="AA3984" s="132" t="e">
        <v>#N/A</v>
      </c>
      <c r="AB3984" s="132" t="e">
        <v>#N/A</v>
      </c>
      <c r="AC3984" s="132" t="e">
        <v>#N/A</v>
      </c>
      <c r="AD3984" s="132" t="e">
        <v>#N/A</v>
      </c>
      <c r="AE3984" s="132" t="e">
        <v>#N/A</v>
      </c>
      <c r="AF3984" s="132" t="e">
        <v>#N/A</v>
      </c>
    </row>
    <row r="3985" spans="1:32">
      <c r="A3985" s="129">
        <v>42312</v>
      </c>
      <c r="B3985" s="132" t="e">
        <v>#N/A</v>
      </c>
      <c r="C3985" s="132" t="e">
        <v>#N/A</v>
      </c>
      <c r="D3985" s="132" t="e">
        <v>#N/A</v>
      </c>
      <c r="E3985" s="132" t="e">
        <v>#N/A</v>
      </c>
      <c r="F3985" s="132" t="e">
        <v>#N/A</v>
      </c>
      <c r="G3985" s="132" t="e">
        <v>#N/A</v>
      </c>
      <c r="H3985" s="132" t="e">
        <v>#N/A</v>
      </c>
      <c r="I3985" s="132" t="e">
        <v>#N/A</v>
      </c>
      <c r="J3985" s="132" t="e">
        <v>#N/A</v>
      </c>
      <c r="K3985" s="132" t="e">
        <v>#N/A</v>
      </c>
      <c r="L3985" s="132" t="e">
        <v>#N/A</v>
      </c>
      <c r="M3985" s="132" t="e">
        <v>#N/A</v>
      </c>
      <c r="N3985" s="132" t="e">
        <v>#N/A</v>
      </c>
      <c r="R3985" s="132" t="e">
        <v>#N/A</v>
      </c>
      <c r="S3985" s="132" t="e">
        <v>#N/A</v>
      </c>
      <c r="T3985" s="132" t="e">
        <v>#N/A</v>
      </c>
      <c r="U3985" s="132" t="e">
        <v>#N/A</v>
      </c>
      <c r="V3985" s="132" t="e">
        <v>#N/A</v>
      </c>
      <c r="W3985" s="132" t="e">
        <v>#N/A</v>
      </c>
      <c r="X3985" s="132" t="e">
        <v>#N/A</v>
      </c>
      <c r="Y3985" s="132" t="e">
        <v>#N/A</v>
      </c>
      <c r="Z3985" s="132" t="e">
        <v>#N/A</v>
      </c>
      <c r="AA3985" s="132" t="e">
        <v>#N/A</v>
      </c>
      <c r="AB3985" s="132" t="e">
        <v>#N/A</v>
      </c>
      <c r="AC3985" s="132" t="e">
        <v>#N/A</v>
      </c>
      <c r="AD3985" s="132" t="e">
        <v>#N/A</v>
      </c>
      <c r="AE3985" s="132" t="e">
        <v>#N/A</v>
      </c>
      <c r="AF3985" s="132" t="e">
        <v>#N/A</v>
      </c>
    </row>
    <row r="3986" spans="1:32">
      <c r="A3986" s="129">
        <v>42313</v>
      </c>
      <c r="B3986" s="132" t="e">
        <v>#N/A</v>
      </c>
      <c r="C3986" s="132" t="e">
        <v>#N/A</v>
      </c>
      <c r="D3986" s="132" t="e">
        <v>#N/A</v>
      </c>
      <c r="E3986" s="132" t="e">
        <v>#N/A</v>
      </c>
      <c r="F3986" s="132" t="e">
        <v>#N/A</v>
      </c>
      <c r="G3986" s="132" t="e">
        <v>#N/A</v>
      </c>
      <c r="H3986" s="132" t="e">
        <v>#N/A</v>
      </c>
      <c r="I3986" s="132" t="e">
        <v>#N/A</v>
      </c>
      <c r="J3986" s="132" t="e">
        <v>#N/A</v>
      </c>
      <c r="K3986" s="132" t="e">
        <v>#N/A</v>
      </c>
      <c r="L3986" s="132" t="e">
        <v>#N/A</v>
      </c>
      <c r="M3986" s="132" t="e">
        <v>#N/A</v>
      </c>
      <c r="N3986" s="132" t="e">
        <v>#N/A</v>
      </c>
      <c r="R3986" s="132" t="e">
        <v>#N/A</v>
      </c>
      <c r="S3986" s="132" t="e">
        <v>#N/A</v>
      </c>
      <c r="T3986" s="132" t="e">
        <v>#N/A</v>
      </c>
      <c r="U3986" s="132" t="e">
        <v>#N/A</v>
      </c>
      <c r="V3986" s="132" t="e">
        <v>#N/A</v>
      </c>
      <c r="W3986" s="132" t="e">
        <v>#N/A</v>
      </c>
      <c r="X3986" s="132" t="e">
        <v>#N/A</v>
      </c>
      <c r="Y3986" s="132" t="e">
        <v>#N/A</v>
      </c>
      <c r="Z3986" s="132" t="e">
        <v>#N/A</v>
      </c>
      <c r="AA3986" s="132" t="e">
        <v>#N/A</v>
      </c>
      <c r="AB3986" s="132" t="e">
        <v>#N/A</v>
      </c>
      <c r="AC3986" s="132" t="e">
        <v>#N/A</v>
      </c>
      <c r="AD3986" s="132" t="e">
        <v>#N/A</v>
      </c>
      <c r="AE3986" s="132" t="e">
        <v>#N/A</v>
      </c>
      <c r="AF3986" s="132" t="e">
        <v>#N/A</v>
      </c>
    </row>
    <row r="3987" spans="1:32">
      <c r="A3987" s="129">
        <v>42314</v>
      </c>
      <c r="B3987" s="132" t="e">
        <v>#N/A</v>
      </c>
      <c r="C3987" s="132" t="e">
        <v>#N/A</v>
      </c>
      <c r="D3987" s="132" t="e">
        <v>#N/A</v>
      </c>
      <c r="E3987" s="132" t="e">
        <v>#N/A</v>
      </c>
      <c r="F3987" s="132" t="e">
        <v>#N/A</v>
      </c>
      <c r="G3987" s="132" t="e">
        <v>#N/A</v>
      </c>
      <c r="H3987" s="132" t="e">
        <v>#N/A</v>
      </c>
      <c r="I3987" s="132" t="e">
        <v>#N/A</v>
      </c>
      <c r="J3987" s="132" t="e">
        <v>#N/A</v>
      </c>
      <c r="K3987" s="132" t="e">
        <v>#N/A</v>
      </c>
      <c r="L3987" s="132" t="e">
        <v>#N/A</v>
      </c>
      <c r="M3987" s="132" t="e">
        <v>#N/A</v>
      </c>
      <c r="N3987" s="132" t="e">
        <v>#N/A</v>
      </c>
      <c r="R3987" s="132" t="e">
        <v>#N/A</v>
      </c>
      <c r="S3987" s="132" t="e">
        <v>#N/A</v>
      </c>
      <c r="T3987" s="132" t="e">
        <v>#N/A</v>
      </c>
      <c r="U3987" s="132" t="e">
        <v>#N/A</v>
      </c>
      <c r="V3987" s="132" t="e">
        <v>#N/A</v>
      </c>
      <c r="W3987" s="132" t="e">
        <v>#N/A</v>
      </c>
      <c r="X3987" s="132" t="e">
        <v>#N/A</v>
      </c>
      <c r="Y3987" s="132" t="e">
        <v>#N/A</v>
      </c>
      <c r="Z3987" s="132" t="e">
        <v>#N/A</v>
      </c>
      <c r="AA3987" s="132" t="e">
        <v>#N/A</v>
      </c>
      <c r="AB3987" s="132" t="e">
        <v>#N/A</v>
      </c>
      <c r="AC3987" s="132" t="e">
        <v>#N/A</v>
      </c>
      <c r="AD3987" s="132" t="e">
        <v>#N/A</v>
      </c>
      <c r="AE3987" s="132" t="e">
        <v>#N/A</v>
      </c>
      <c r="AF3987" s="132" t="e">
        <v>#N/A</v>
      </c>
    </row>
    <row r="3988" spans="1:32">
      <c r="A3988" s="129">
        <v>42317</v>
      </c>
      <c r="B3988" s="132" t="e">
        <v>#N/A</v>
      </c>
      <c r="C3988" s="132" t="e">
        <v>#N/A</v>
      </c>
      <c r="D3988" s="132" t="e">
        <v>#N/A</v>
      </c>
      <c r="E3988" s="132" t="e">
        <v>#N/A</v>
      </c>
      <c r="F3988" s="132" t="e">
        <v>#N/A</v>
      </c>
      <c r="G3988" s="132" t="e">
        <v>#N/A</v>
      </c>
      <c r="H3988" s="132" t="e">
        <v>#N/A</v>
      </c>
      <c r="I3988" s="132" t="e">
        <v>#N/A</v>
      </c>
      <c r="J3988" s="132" t="e">
        <v>#N/A</v>
      </c>
      <c r="K3988" s="132" t="e">
        <v>#N/A</v>
      </c>
      <c r="L3988" s="132" t="e">
        <v>#N/A</v>
      </c>
      <c r="M3988" s="132" t="e">
        <v>#N/A</v>
      </c>
      <c r="N3988" s="132" t="e">
        <v>#N/A</v>
      </c>
      <c r="R3988" s="132" t="e">
        <v>#N/A</v>
      </c>
      <c r="S3988" s="132" t="e">
        <v>#N/A</v>
      </c>
      <c r="T3988" s="132" t="e">
        <v>#N/A</v>
      </c>
      <c r="U3988" s="132" t="e">
        <v>#N/A</v>
      </c>
      <c r="V3988" s="132" t="e">
        <v>#N/A</v>
      </c>
      <c r="W3988" s="132" t="e">
        <v>#N/A</v>
      </c>
      <c r="X3988" s="132" t="e">
        <v>#N/A</v>
      </c>
      <c r="Y3988" s="132" t="e">
        <v>#N/A</v>
      </c>
      <c r="Z3988" s="132" t="e">
        <v>#N/A</v>
      </c>
      <c r="AA3988" s="132" t="e">
        <v>#N/A</v>
      </c>
      <c r="AB3988" s="132" t="e">
        <v>#N/A</v>
      </c>
      <c r="AC3988" s="132" t="e">
        <v>#N/A</v>
      </c>
      <c r="AD3988" s="132" t="e">
        <v>#N/A</v>
      </c>
      <c r="AE3988" s="132" t="e">
        <v>#N/A</v>
      </c>
      <c r="AF3988" s="132" t="e">
        <v>#N/A</v>
      </c>
    </row>
    <row r="3989" spans="1:32">
      <c r="A3989" s="129">
        <v>42318</v>
      </c>
      <c r="B3989" s="132">
        <v>450670</v>
      </c>
      <c r="C3989" s="132">
        <v>4387</v>
      </c>
      <c r="D3989" s="132">
        <v>133972</v>
      </c>
      <c r="E3989" s="132">
        <v>33416</v>
      </c>
      <c r="F3989" s="132">
        <v>179060</v>
      </c>
      <c r="G3989" s="132">
        <v>425235</v>
      </c>
      <c r="H3989" s="132">
        <v>12385</v>
      </c>
      <c r="I3989" s="132">
        <v>2950</v>
      </c>
      <c r="J3989" s="132">
        <v>50600</v>
      </c>
      <c r="K3989" s="132">
        <v>5600</v>
      </c>
      <c r="L3989" s="132">
        <v>1300</v>
      </c>
      <c r="M3989" s="132">
        <v>25435</v>
      </c>
      <c r="N3989" s="132">
        <v>450670</v>
      </c>
      <c r="R3989" s="132">
        <v>143900</v>
      </c>
      <c r="S3989" s="132">
        <v>-0.1</v>
      </c>
      <c r="T3989" s="132">
        <v>53000</v>
      </c>
      <c r="U3989" s="132">
        <v>20305</v>
      </c>
      <c r="V3989" s="132">
        <v>10850</v>
      </c>
      <c r="W3989" s="132">
        <v>-0.1</v>
      </c>
      <c r="X3989" s="132">
        <v>13450</v>
      </c>
      <c r="Y3989" s="132">
        <v>8000</v>
      </c>
      <c r="Z3989" s="132">
        <v>5249</v>
      </c>
      <c r="AA3989" s="132">
        <v>8000</v>
      </c>
      <c r="AB3989" s="132">
        <v>-0.1</v>
      </c>
      <c r="AC3989" s="132">
        <v>-0.1</v>
      </c>
      <c r="AD3989" s="132">
        <v>1850</v>
      </c>
      <c r="AE3989" s="132">
        <v>-0.1</v>
      </c>
      <c r="AF3989" s="132">
        <v>2450</v>
      </c>
    </row>
    <row r="3990" spans="1:32">
      <c r="A3990" s="129">
        <v>42319</v>
      </c>
      <c r="B3990" s="132" t="e">
        <v>#N/A</v>
      </c>
      <c r="C3990" s="132" t="e">
        <v>#N/A</v>
      </c>
      <c r="D3990" s="132" t="e">
        <v>#N/A</v>
      </c>
      <c r="E3990" s="132" t="e">
        <v>#N/A</v>
      </c>
      <c r="F3990" s="132" t="e">
        <v>#N/A</v>
      </c>
      <c r="G3990" s="132" t="e">
        <v>#N/A</v>
      </c>
      <c r="H3990" s="132" t="e">
        <v>#N/A</v>
      </c>
      <c r="I3990" s="132" t="e">
        <v>#N/A</v>
      </c>
      <c r="J3990" s="132" t="e">
        <v>#N/A</v>
      </c>
      <c r="K3990" s="132" t="e">
        <v>#N/A</v>
      </c>
      <c r="L3990" s="132" t="e">
        <v>#N/A</v>
      </c>
      <c r="M3990" s="132" t="e">
        <v>#N/A</v>
      </c>
      <c r="N3990" s="132" t="e">
        <v>#N/A</v>
      </c>
      <c r="R3990" s="132" t="e">
        <v>#N/A</v>
      </c>
      <c r="S3990" s="132" t="e">
        <v>#N/A</v>
      </c>
      <c r="T3990" s="132" t="e">
        <v>#N/A</v>
      </c>
      <c r="U3990" s="132" t="e">
        <v>#N/A</v>
      </c>
      <c r="V3990" s="132" t="e">
        <v>#N/A</v>
      </c>
      <c r="W3990" s="132" t="e">
        <v>#N/A</v>
      </c>
      <c r="X3990" s="132" t="e">
        <v>#N/A</v>
      </c>
      <c r="Y3990" s="132" t="e">
        <v>#N/A</v>
      </c>
      <c r="Z3990" s="132" t="e">
        <v>#N/A</v>
      </c>
      <c r="AA3990" s="132" t="e">
        <v>#N/A</v>
      </c>
      <c r="AB3990" s="132" t="e">
        <v>#N/A</v>
      </c>
      <c r="AC3990" s="132" t="e">
        <v>#N/A</v>
      </c>
      <c r="AD3990" s="132" t="e">
        <v>#N/A</v>
      </c>
      <c r="AE3990" s="132" t="e">
        <v>#N/A</v>
      </c>
      <c r="AF3990" s="132" t="e">
        <v>#N/A</v>
      </c>
    </row>
    <row r="3991" spans="1:32">
      <c r="A3991" s="129">
        <v>42320</v>
      </c>
      <c r="B3991" s="132" t="e">
        <v>#N/A</v>
      </c>
      <c r="C3991" s="132" t="e">
        <v>#N/A</v>
      </c>
      <c r="D3991" s="132" t="e">
        <v>#N/A</v>
      </c>
      <c r="E3991" s="132" t="e">
        <v>#N/A</v>
      </c>
      <c r="F3991" s="132" t="e">
        <v>#N/A</v>
      </c>
      <c r="G3991" s="132" t="e">
        <v>#N/A</v>
      </c>
      <c r="H3991" s="132" t="e">
        <v>#N/A</v>
      </c>
      <c r="I3991" s="132" t="e">
        <v>#N/A</v>
      </c>
      <c r="J3991" s="132" t="e">
        <v>#N/A</v>
      </c>
      <c r="K3991" s="132" t="e">
        <v>#N/A</v>
      </c>
      <c r="L3991" s="132" t="e">
        <v>#N/A</v>
      </c>
      <c r="M3991" s="132" t="e">
        <v>#N/A</v>
      </c>
      <c r="N3991" s="132" t="e">
        <v>#N/A</v>
      </c>
      <c r="R3991" s="132" t="e">
        <v>#N/A</v>
      </c>
      <c r="S3991" s="132" t="e">
        <v>#N/A</v>
      </c>
      <c r="T3991" s="132" t="e">
        <v>#N/A</v>
      </c>
      <c r="U3991" s="132" t="e">
        <v>#N/A</v>
      </c>
      <c r="V3991" s="132" t="e">
        <v>#N/A</v>
      </c>
      <c r="W3991" s="132" t="e">
        <v>#N/A</v>
      </c>
      <c r="X3991" s="132" t="e">
        <v>#N/A</v>
      </c>
      <c r="Y3991" s="132" t="e">
        <v>#N/A</v>
      </c>
      <c r="Z3991" s="132" t="e">
        <v>#N/A</v>
      </c>
      <c r="AA3991" s="132" t="e">
        <v>#N/A</v>
      </c>
      <c r="AB3991" s="132" t="e">
        <v>#N/A</v>
      </c>
      <c r="AC3991" s="132" t="e">
        <v>#N/A</v>
      </c>
      <c r="AD3991" s="132" t="e">
        <v>#N/A</v>
      </c>
      <c r="AE3991" s="132" t="e">
        <v>#N/A</v>
      </c>
      <c r="AF3991" s="132" t="e">
        <v>#N/A</v>
      </c>
    </row>
    <row r="3992" spans="1:32">
      <c r="A3992" s="129">
        <v>42321</v>
      </c>
      <c r="B3992" s="132" t="e">
        <v>#N/A</v>
      </c>
      <c r="C3992" s="132" t="e">
        <v>#N/A</v>
      </c>
      <c r="D3992" s="132" t="e">
        <v>#N/A</v>
      </c>
      <c r="E3992" s="132" t="e">
        <v>#N/A</v>
      </c>
      <c r="F3992" s="132" t="e">
        <v>#N/A</v>
      </c>
      <c r="G3992" s="132" t="e">
        <v>#N/A</v>
      </c>
      <c r="H3992" s="132" t="e">
        <v>#N/A</v>
      </c>
      <c r="I3992" s="132" t="e">
        <v>#N/A</v>
      </c>
      <c r="J3992" s="132" t="e">
        <v>#N/A</v>
      </c>
      <c r="K3992" s="132" t="e">
        <v>#N/A</v>
      </c>
      <c r="L3992" s="132" t="e">
        <v>#N/A</v>
      </c>
      <c r="M3992" s="132" t="e">
        <v>#N/A</v>
      </c>
      <c r="N3992" s="132" t="e">
        <v>#N/A</v>
      </c>
      <c r="R3992" s="132" t="e">
        <v>#N/A</v>
      </c>
      <c r="S3992" s="132" t="e">
        <v>#N/A</v>
      </c>
      <c r="T3992" s="132" t="e">
        <v>#N/A</v>
      </c>
      <c r="U3992" s="132" t="e">
        <v>#N/A</v>
      </c>
      <c r="V3992" s="132" t="e">
        <v>#N/A</v>
      </c>
      <c r="W3992" s="132" t="e">
        <v>#N/A</v>
      </c>
      <c r="X3992" s="132" t="e">
        <v>#N/A</v>
      </c>
      <c r="Y3992" s="132" t="e">
        <v>#N/A</v>
      </c>
      <c r="Z3992" s="132" t="e">
        <v>#N/A</v>
      </c>
      <c r="AA3992" s="132" t="e">
        <v>#N/A</v>
      </c>
      <c r="AB3992" s="132" t="e">
        <v>#N/A</v>
      </c>
      <c r="AC3992" s="132" t="e">
        <v>#N/A</v>
      </c>
      <c r="AD3992" s="132" t="e">
        <v>#N/A</v>
      </c>
      <c r="AE3992" s="132" t="e">
        <v>#N/A</v>
      </c>
      <c r="AF3992" s="132" t="e">
        <v>#N/A</v>
      </c>
    </row>
    <row r="3993" spans="1:32">
      <c r="A3993" s="129">
        <v>42324</v>
      </c>
      <c r="B3993" s="132" t="e">
        <v>#N/A</v>
      </c>
      <c r="C3993" s="132" t="e">
        <v>#N/A</v>
      </c>
      <c r="D3993" s="132" t="e">
        <v>#N/A</v>
      </c>
      <c r="E3993" s="132" t="e">
        <v>#N/A</v>
      </c>
      <c r="F3993" s="132" t="e">
        <v>#N/A</v>
      </c>
      <c r="G3993" s="132" t="e">
        <v>#N/A</v>
      </c>
      <c r="H3993" s="132" t="e">
        <v>#N/A</v>
      </c>
      <c r="I3993" s="132" t="e">
        <v>#N/A</v>
      </c>
      <c r="J3993" s="132" t="e">
        <v>#N/A</v>
      </c>
      <c r="K3993" s="132" t="e">
        <v>#N/A</v>
      </c>
      <c r="L3993" s="132" t="e">
        <v>#N/A</v>
      </c>
      <c r="M3993" s="132" t="e">
        <v>#N/A</v>
      </c>
      <c r="N3993" s="132" t="e">
        <v>#N/A</v>
      </c>
      <c r="R3993" s="132" t="e">
        <v>#N/A</v>
      </c>
      <c r="S3993" s="132" t="e">
        <v>#N/A</v>
      </c>
      <c r="T3993" s="132" t="e">
        <v>#N/A</v>
      </c>
      <c r="U3993" s="132" t="e">
        <v>#N/A</v>
      </c>
      <c r="V3993" s="132" t="e">
        <v>#N/A</v>
      </c>
      <c r="W3993" s="132" t="e">
        <v>#N/A</v>
      </c>
      <c r="X3993" s="132" t="e">
        <v>#N/A</v>
      </c>
      <c r="Y3993" s="132" t="e">
        <v>#N/A</v>
      </c>
      <c r="Z3993" s="132" t="e">
        <v>#N/A</v>
      </c>
      <c r="AA3993" s="132" t="e">
        <v>#N/A</v>
      </c>
      <c r="AB3993" s="132" t="e">
        <v>#N/A</v>
      </c>
      <c r="AC3993" s="132" t="e">
        <v>#N/A</v>
      </c>
      <c r="AD3993" s="132" t="e">
        <v>#N/A</v>
      </c>
      <c r="AE3993" s="132" t="e">
        <v>#N/A</v>
      </c>
      <c r="AF3993" s="132" t="e">
        <v>#N/A</v>
      </c>
    </row>
    <row r="3994" spans="1:32">
      <c r="A3994" s="129">
        <v>42325</v>
      </c>
      <c r="B3994" s="132" t="e">
        <v>#N/A</v>
      </c>
      <c r="C3994" s="132" t="e">
        <v>#N/A</v>
      </c>
      <c r="D3994" s="132" t="e">
        <v>#N/A</v>
      </c>
      <c r="E3994" s="132" t="e">
        <v>#N/A</v>
      </c>
      <c r="F3994" s="132" t="e">
        <v>#N/A</v>
      </c>
      <c r="G3994" s="132" t="e">
        <v>#N/A</v>
      </c>
      <c r="H3994" s="132" t="e">
        <v>#N/A</v>
      </c>
      <c r="I3994" s="132" t="e">
        <v>#N/A</v>
      </c>
      <c r="J3994" s="132" t="e">
        <v>#N/A</v>
      </c>
      <c r="K3994" s="132" t="e">
        <v>#N/A</v>
      </c>
      <c r="L3994" s="132" t="e">
        <v>#N/A</v>
      </c>
      <c r="M3994" s="132" t="e">
        <v>#N/A</v>
      </c>
      <c r="N3994" s="132" t="e">
        <v>#N/A</v>
      </c>
      <c r="R3994" s="132" t="e">
        <v>#N/A</v>
      </c>
      <c r="S3994" s="132" t="e">
        <v>#N/A</v>
      </c>
      <c r="T3994" s="132" t="e">
        <v>#N/A</v>
      </c>
      <c r="U3994" s="132" t="e">
        <v>#N/A</v>
      </c>
      <c r="V3994" s="132" t="e">
        <v>#N/A</v>
      </c>
      <c r="W3994" s="132" t="e">
        <v>#N/A</v>
      </c>
      <c r="X3994" s="132" t="e">
        <v>#N/A</v>
      </c>
      <c r="Y3994" s="132" t="e">
        <v>#N/A</v>
      </c>
      <c r="Z3994" s="132" t="e">
        <v>#N/A</v>
      </c>
      <c r="AA3994" s="132" t="e">
        <v>#N/A</v>
      </c>
      <c r="AB3994" s="132" t="e">
        <v>#N/A</v>
      </c>
      <c r="AC3994" s="132" t="e">
        <v>#N/A</v>
      </c>
      <c r="AD3994" s="132" t="e">
        <v>#N/A</v>
      </c>
      <c r="AE3994" s="132" t="e">
        <v>#N/A</v>
      </c>
      <c r="AF3994" s="132" t="e">
        <v>#N/A</v>
      </c>
    </row>
    <row r="3995" spans="1:32">
      <c r="A3995" s="129">
        <v>42326</v>
      </c>
      <c r="B3995" s="132" t="e">
        <v>#N/A</v>
      </c>
      <c r="C3995" s="132" t="e">
        <v>#N/A</v>
      </c>
      <c r="D3995" s="132" t="e">
        <v>#N/A</v>
      </c>
      <c r="E3995" s="132" t="e">
        <v>#N/A</v>
      </c>
      <c r="F3995" s="132" t="e">
        <v>#N/A</v>
      </c>
      <c r="G3995" s="132" t="e">
        <v>#N/A</v>
      </c>
      <c r="H3995" s="132" t="e">
        <v>#N/A</v>
      </c>
      <c r="I3995" s="132" t="e">
        <v>#N/A</v>
      </c>
      <c r="J3995" s="132" t="e">
        <v>#N/A</v>
      </c>
      <c r="K3995" s="132" t="e">
        <v>#N/A</v>
      </c>
      <c r="L3995" s="132" t="e">
        <v>#N/A</v>
      </c>
      <c r="M3995" s="132" t="e">
        <v>#N/A</v>
      </c>
      <c r="N3995" s="132" t="e">
        <v>#N/A</v>
      </c>
      <c r="R3995" s="132" t="e">
        <v>#N/A</v>
      </c>
      <c r="S3995" s="132" t="e">
        <v>#N/A</v>
      </c>
      <c r="T3995" s="132" t="e">
        <v>#N/A</v>
      </c>
      <c r="U3995" s="132" t="e">
        <v>#N/A</v>
      </c>
      <c r="V3995" s="132" t="e">
        <v>#N/A</v>
      </c>
      <c r="W3995" s="132" t="e">
        <v>#N/A</v>
      </c>
      <c r="X3995" s="132" t="e">
        <v>#N/A</v>
      </c>
      <c r="Y3995" s="132" t="e">
        <v>#N/A</v>
      </c>
      <c r="Z3995" s="132" t="e">
        <v>#N/A</v>
      </c>
      <c r="AA3995" s="132" t="e">
        <v>#N/A</v>
      </c>
      <c r="AB3995" s="132" t="e">
        <v>#N/A</v>
      </c>
      <c r="AC3995" s="132" t="e">
        <v>#N/A</v>
      </c>
      <c r="AD3995" s="132" t="e">
        <v>#N/A</v>
      </c>
      <c r="AE3995" s="132" t="e">
        <v>#N/A</v>
      </c>
      <c r="AF3995" s="132" t="e">
        <v>#N/A</v>
      </c>
    </row>
    <row r="3996" spans="1:32">
      <c r="A3996" s="129">
        <v>42327</v>
      </c>
      <c r="B3996" s="132" t="e">
        <v>#N/A</v>
      </c>
      <c r="C3996" s="132" t="e">
        <v>#N/A</v>
      </c>
      <c r="D3996" s="132" t="e">
        <v>#N/A</v>
      </c>
      <c r="E3996" s="132" t="e">
        <v>#N/A</v>
      </c>
      <c r="F3996" s="132" t="e">
        <v>#N/A</v>
      </c>
      <c r="G3996" s="132" t="e">
        <v>#N/A</v>
      </c>
      <c r="H3996" s="132" t="e">
        <v>#N/A</v>
      </c>
      <c r="I3996" s="132" t="e">
        <v>#N/A</v>
      </c>
      <c r="J3996" s="132" t="e">
        <v>#N/A</v>
      </c>
      <c r="K3996" s="132" t="e">
        <v>#N/A</v>
      </c>
      <c r="L3996" s="132" t="e">
        <v>#N/A</v>
      </c>
      <c r="M3996" s="132" t="e">
        <v>#N/A</v>
      </c>
      <c r="N3996" s="132" t="e">
        <v>#N/A</v>
      </c>
      <c r="R3996" s="132" t="e">
        <v>#N/A</v>
      </c>
      <c r="S3996" s="132" t="e">
        <v>#N/A</v>
      </c>
      <c r="T3996" s="132" t="e">
        <v>#N/A</v>
      </c>
      <c r="U3996" s="132" t="e">
        <v>#N/A</v>
      </c>
      <c r="V3996" s="132" t="e">
        <v>#N/A</v>
      </c>
      <c r="W3996" s="132" t="e">
        <v>#N/A</v>
      </c>
      <c r="X3996" s="132" t="e">
        <v>#N/A</v>
      </c>
      <c r="Y3996" s="132" t="e">
        <v>#N/A</v>
      </c>
      <c r="Z3996" s="132" t="e">
        <v>#N/A</v>
      </c>
      <c r="AA3996" s="132" t="e">
        <v>#N/A</v>
      </c>
      <c r="AB3996" s="132" t="e">
        <v>#N/A</v>
      </c>
      <c r="AC3996" s="132" t="e">
        <v>#N/A</v>
      </c>
      <c r="AD3996" s="132" t="e">
        <v>#N/A</v>
      </c>
      <c r="AE3996" s="132" t="e">
        <v>#N/A</v>
      </c>
      <c r="AF3996" s="132" t="e">
        <v>#N/A</v>
      </c>
    </row>
    <row r="3997" spans="1:32">
      <c r="A3997" s="129">
        <v>42328</v>
      </c>
      <c r="B3997" s="132">
        <v>993943</v>
      </c>
      <c r="C3997" s="132">
        <v>65987</v>
      </c>
      <c r="D3997" s="132">
        <v>266942</v>
      </c>
      <c r="E3997" s="132">
        <v>70756</v>
      </c>
      <c r="F3997" s="132">
        <v>331245</v>
      </c>
      <c r="G3997" s="132">
        <v>909330</v>
      </c>
      <c r="H3997" s="132">
        <v>32815</v>
      </c>
      <c r="I3997" s="132">
        <v>28585</v>
      </c>
      <c r="J3997" s="132">
        <v>82460</v>
      </c>
      <c r="K3997" s="132">
        <v>10810</v>
      </c>
      <c r="L3997" s="132">
        <v>3800</v>
      </c>
      <c r="M3997" s="132">
        <v>84613</v>
      </c>
      <c r="N3997" s="132">
        <v>993943</v>
      </c>
      <c r="R3997" s="132">
        <v>230700</v>
      </c>
      <c r="S3997" s="132">
        <v>0</v>
      </c>
      <c r="T3997" s="132">
        <v>92900</v>
      </c>
      <c r="U3997" s="132">
        <v>66905</v>
      </c>
      <c r="V3997" s="132">
        <v>17850</v>
      </c>
      <c r="W3997" s="132">
        <v>0</v>
      </c>
      <c r="X3997" s="132">
        <v>40960</v>
      </c>
      <c r="Y3997" s="132">
        <v>22050</v>
      </c>
      <c r="Z3997" s="132">
        <v>6119</v>
      </c>
      <c r="AA3997" s="132">
        <v>8000</v>
      </c>
      <c r="AB3997" s="132">
        <v>0</v>
      </c>
      <c r="AC3997" s="132">
        <v>32250</v>
      </c>
      <c r="AD3997" s="132">
        <v>1850</v>
      </c>
      <c r="AE3997" s="132">
        <v>44935</v>
      </c>
      <c r="AF3997" s="132">
        <v>89000</v>
      </c>
    </row>
    <row r="3998" spans="1:32">
      <c r="A3998" s="129">
        <v>42331</v>
      </c>
      <c r="B3998" s="132" t="e">
        <v>#N/A</v>
      </c>
      <c r="C3998" s="132" t="e">
        <v>#N/A</v>
      </c>
      <c r="D3998" s="132" t="e">
        <v>#N/A</v>
      </c>
      <c r="E3998" s="132" t="e">
        <v>#N/A</v>
      </c>
      <c r="F3998" s="132" t="e">
        <v>#N/A</v>
      </c>
      <c r="G3998" s="132" t="e">
        <v>#N/A</v>
      </c>
      <c r="H3998" s="132" t="e">
        <v>#N/A</v>
      </c>
      <c r="I3998" s="132" t="e">
        <v>#N/A</v>
      </c>
      <c r="J3998" s="132" t="e">
        <v>#N/A</v>
      </c>
      <c r="K3998" s="132" t="e">
        <v>#N/A</v>
      </c>
      <c r="L3998" s="132" t="e">
        <v>#N/A</v>
      </c>
      <c r="M3998" s="132" t="e">
        <v>#N/A</v>
      </c>
      <c r="N3998" s="132" t="e">
        <v>#N/A</v>
      </c>
      <c r="R3998" s="132" t="e">
        <v>#N/A</v>
      </c>
      <c r="S3998" s="132" t="e">
        <v>#N/A</v>
      </c>
      <c r="T3998" s="132" t="e">
        <v>#N/A</v>
      </c>
      <c r="U3998" s="132" t="e">
        <v>#N/A</v>
      </c>
      <c r="V3998" s="132" t="e">
        <v>#N/A</v>
      </c>
      <c r="W3998" s="132" t="e">
        <v>#N/A</v>
      </c>
      <c r="X3998" s="132" t="e">
        <v>#N/A</v>
      </c>
      <c r="Y3998" s="132" t="e">
        <v>#N/A</v>
      </c>
      <c r="Z3998" s="132" t="e">
        <v>#N/A</v>
      </c>
      <c r="AA3998" s="132" t="e">
        <v>#N/A</v>
      </c>
      <c r="AB3998" s="132" t="e">
        <v>#N/A</v>
      </c>
      <c r="AC3998" s="132" t="e">
        <v>#N/A</v>
      </c>
      <c r="AD3998" s="132" t="e">
        <v>#N/A</v>
      </c>
      <c r="AE3998" s="132" t="e">
        <v>#N/A</v>
      </c>
      <c r="AF3998" s="132" t="e">
        <v>#N/A</v>
      </c>
    </row>
    <row r="3999" spans="1:32">
      <c r="A3999" s="129">
        <v>42332</v>
      </c>
      <c r="B3999" s="132" t="e">
        <v>#N/A</v>
      </c>
      <c r="C3999" s="132" t="e">
        <v>#N/A</v>
      </c>
      <c r="D3999" s="132" t="e">
        <v>#N/A</v>
      </c>
      <c r="E3999" s="132" t="e">
        <v>#N/A</v>
      </c>
      <c r="F3999" s="132" t="e">
        <v>#N/A</v>
      </c>
      <c r="G3999" s="132" t="e">
        <v>#N/A</v>
      </c>
      <c r="H3999" s="132" t="e">
        <v>#N/A</v>
      </c>
      <c r="I3999" s="132" t="e">
        <v>#N/A</v>
      </c>
      <c r="J3999" s="132" t="e">
        <v>#N/A</v>
      </c>
      <c r="K3999" s="132" t="e">
        <v>#N/A</v>
      </c>
      <c r="L3999" s="132" t="e">
        <v>#N/A</v>
      </c>
      <c r="M3999" s="132" t="e">
        <v>#N/A</v>
      </c>
      <c r="N3999" s="132" t="e">
        <v>#N/A</v>
      </c>
      <c r="R3999" s="132" t="e">
        <v>#N/A</v>
      </c>
      <c r="S3999" s="132" t="e">
        <v>#N/A</v>
      </c>
      <c r="T3999" s="132" t="e">
        <v>#N/A</v>
      </c>
      <c r="U3999" s="132" t="e">
        <v>#N/A</v>
      </c>
      <c r="V3999" s="132" t="e">
        <v>#N/A</v>
      </c>
      <c r="W3999" s="132" t="e">
        <v>#N/A</v>
      </c>
      <c r="X3999" s="132" t="e">
        <v>#N/A</v>
      </c>
      <c r="Y3999" s="132" t="e">
        <v>#N/A</v>
      </c>
      <c r="Z3999" s="132" t="e">
        <v>#N/A</v>
      </c>
      <c r="AA3999" s="132" t="e">
        <v>#N/A</v>
      </c>
      <c r="AB3999" s="132" t="e">
        <v>#N/A</v>
      </c>
      <c r="AC3999" s="132" t="e">
        <v>#N/A</v>
      </c>
      <c r="AD3999" s="132" t="e">
        <v>#N/A</v>
      </c>
      <c r="AE3999" s="132" t="e">
        <v>#N/A</v>
      </c>
      <c r="AF3999" s="132" t="e">
        <v>#N/A</v>
      </c>
    </row>
    <row r="4000" spans="1:32">
      <c r="A4000" s="129">
        <v>42333</v>
      </c>
      <c r="B4000" s="132">
        <v>1215953</v>
      </c>
      <c r="C4000" s="132">
        <v>92117</v>
      </c>
      <c r="D4000" s="132">
        <v>333302</v>
      </c>
      <c r="E4000" s="132">
        <v>91166</v>
      </c>
      <c r="F4000" s="132">
        <v>399755</v>
      </c>
      <c r="G4000" s="132">
        <v>1122290</v>
      </c>
      <c r="H4000" s="132">
        <v>33715</v>
      </c>
      <c r="I4000" s="132">
        <v>32235</v>
      </c>
      <c r="J4000" s="132">
        <v>95460</v>
      </c>
      <c r="K4000" s="132">
        <v>17860</v>
      </c>
      <c r="L4000" s="132">
        <v>3800</v>
      </c>
      <c r="M4000" s="132">
        <v>93663</v>
      </c>
      <c r="N4000" s="132">
        <v>1215953</v>
      </c>
      <c r="R4000" s="132">
        <v>251090</v>
      </c>
      <c r="S4000" s="132">
        <v>27000</v>
      </c>
      <c r="T4000" s="132">
        <v>139410</v>
      </c>
      <c r="U4000" s="132">
        <v>78705</v>
      </c>
      <c r="V4000" s="132">
        <v>22930</v>
      </c>
      <c r="W4000" s="132">
        <v>900</v>
      </c>
      <c r="X4000" s="132">
        <v>53520</v>
      </c>
      <c r="Y4000" s="132">
        <v>30250</v>
      </c>
      <c r="Z4000" s="132">
        <v>15019</v>
      </c>
      <c r="AA4000" s="132">
        <v>8000</v>
      </c>
      <c r="AB4000" s="132">
        <v>0</v>
      </c>
      <c r="AC4000" s="132">
        <v>32250</v>
      </c>
      <c r="AD4000" s="132">
        <v>1850</v>
      </c>
      <c r="AE4000" s="132">
        <v>45335</v>
      </c>
      <c r="AF4000" s="132">
        <v>89000</v>
      </c>
    </row>
    <row r="4001" spans="1:32">
      <c r="A4001" s="129">
        <v>42335</v>
      </c>
      <c r="B4001" s="132" t="e">
        <v>#N/A</v>
      </c>
      <c r="C4001" s="132" t="e">
        <v>#N/A</v>
      </c>
      <c r="D4001" s="132" t="e">
        <v>#N/A</v>
      </c>
      <c r="E4001" s="132" t="e">
        <v>#N/A</v>
      </c>
      <c r="F4001" s="132" t="e">
        <v>#N/A</v>
      </c>
      <c r="G4001" s="132" t="e">
        <v>#N/A</v>
      </c>
      <c r="H4001" s="132" t="e">
        <v>#N/A</v>
      </c>
      <c r="I4001" s="132" t="e">
        <v>#N/A</v>
      </c>
      <c r="J4001" s="132" t="e">
        <v>#N/A</v>
      </c>
      <c r="K4001" s="132" t="e">
        <v>#N/A</v>
      </c>
      <c r="L4001" s="132" t="e">
        <v>#N/A</v>
      </c>
      <c r="M4001" s="132" t="e">
        <v>#N/A</v>
      </c>
      <c r="N4001" s="132" t="e">
        <v>#N/A</v>
      </c>
      <c r="R4001" s="132" t="e">
        <v>#N/A</v>
      </c>
      <c r="S4001" s="132" t="e">
        <v>#N/A</v>
      </c>
      <c r="T4001" s="132" t="e">
        <v>#N/A</v>
      </c>
      <c r="U4001" s="132" t="e">
        <v>#N/A</v>
      </c>
      <c r="V4001" s="132" t="e">
        <v>#N/A</v>
      </c>
      <c r="W4001" s="132" t="e">
        <v>#N/A</v>
      </c>
      <c r="X4001" s="132" t="e">
        <v>#N/A</v>
      </c>
      <c r="Y4001" s="132" t="e">
        <v>#N/A</v>
      </c>
      <c r="Z4001" s="132" t="e">
        <v>#N/A</v>
      </c>
      <c r="AA4001" s="132" t="e">
        <v>#N/A</v>
      </c>
      <c r="AB4001" s="132" t="e">
        <v>#N/A</v>
      </c>
      <c r="AC4001" s="132" t="e">
        <v>#N/A</v>
      </c>
      <c r="AD4001" s="132" t="e">
        <v>#N/A</v>
      </c>
      <c r="AE4001" s="132" t="e">
        <v>#N/A</v>
      </c>
      <c r="AF4001" s="132" t="e">
        <v>#N/A</v>
      </c>
    </row>
    <row r="4002" spans="1:32">
      <c r="A4002" s="129">
        <v>42338</v>
      </c>
      <c r="B4002" s="132">
        <v>1351478</v>
      </c>
      <c r="C4002" s="132">
        <v>95817</v>
      </c>
      <c r="D4002" s="132">
        <v>355247</v>
      </c>
      <c r="E4002" s="132">
        <v>120076</v>
      </c>
      <c r="F4002" s="132">
        <v>455255</v>
      </c>
      <c r="G4002" s="132">
        <v>1247825</v>
      </c>
      <c r="H4002" s="132">
        <v>39935</v>
      </c>
      <c r="I4002" s="132">
        <v>34305</v>
      </c>
      <c r="J4002" s="132">
        <v>104940</v>
      </c>
      <c r="K4002" s="132">
        <v>19860</v>
      </c>
      <c r="L4002" s="132">
        <v>3800</v>
      </c>
      <c r="M4002" s="132">
        <v>103653</v>
      </c>
      <c r="N4002" s="132">
        <v>1351478</v>
      </c>
      <c r="R4002" s="132">
        <v>287590</v>
      </c>
      <c r="S4002" s="132">
        <v>27000</v>
      </c>
      <c r="T4002" s="132">
        <v>164010</v>
      </c>
      <c r="U4002" s="132">
        <v>82505</v>
      </c>
      <c r="V4002" s="132">
        <v>25730</v>
      </c>
      <c r="W4002" s="132">
        <v>2320</v>
      </c>
      <c r="X4002" s="132">
        <v>55270</v>
      </c>
      <c r="Y4002" s="132">
        <v>30250</v>
      </c>
      <c r="Z4002" s="132">
        <v>15019</v>
      </c>
      <c r="AA4002" s="132">
        <v>8000</v>
      </c>
      <c r="AB4002" s="132">
        <v>0</v>
      </c>
      <c r="AC4002" s="132">
        <v>32250</v>
      </c>
      <c r="AD4002" s="132">
        <v>1850</v>
      </c>
      <c r="AE4002" s="132">
        <v>45335</v>
      </c>
      <c r="AF4002" s="132">
        <v>99370</v>
      </c>
    </row>
    <row r="4003" spans="1:32">
      <c r="A4003" s="129">
        <v>42339</v>
      </c>
      <c r="B4003" s="132" t="e">
        <v>#N/A</v>
      </c>
      <c r="C4003" s="132" t="e">
        <v>#N/A</v>
      </c>
      <c r="D4003" s="132" t="e">
        <v>#N/A</v>
      </c>
      <c r="E4003" s="132" t="e">
        <v>#N/A</v>
      </c>
      <c r="F4003" s="132" t="e">
        <v>#N/A</v>
      </c>
      <c r="G4003" s="132" t="e">
        <v>#N/A</v>
      </c>
      <c r="H4003" s="132" t="e">
        <v>#N/A</v>
      </c>
      <c r="I4003" s="132" t="e">
        <v>#N/A</v>
      </c>
      <c r="J4003" s="132" t="e">
        <v>#N/A</v>
      </c>
      <c r="K4003" s="132" t="e">
        <v>#N/A</v>
      </c>
      <c r="L4003" s="132" t="e">
        <v>#N/A</v>
      </c>
      <c r="M4003" s="132" t="e">
        <v>#N/A</v>
      </c>
      <c r="N4003" s="132" t="e">
        <v>#N/A</v>
      </c>
      <c r="R4003" s="132" t="e">
        <v>#N/A</v>
      </c>
      <c r="S4003" s="132" t="e">
        <v>#N/A</v>
      </c>
      <c r="T4003" s="132" t="e">
        <v>#N/A</v>
      </c>
      <c r="U4003" s="132" t="e">
        <v>#N/A</v>
      </c>
      <c r="V4003" s="132" t="e">
        <v>#N/A</v>
      </c>
      <c r="W4003" s="132" t="e">
        <v>#N/A</v>
      </c>
      <c r="X4003" s="132" t="e">
        <v>#N/A</v>
      </c>
      <c r="Y4003" s="132" t="e">
        <v>#N/A</v>
      </c>
      <c r="Z4003" s="132" t="e">
        <v>#N/A</v>
      </c>
      <c r="AA4003" s="132" t="e">
        <v>#N/A</v>
      </c>
      <c r="AB4003" s="132" t="e">
        <v>#N/A</v>
      </c>
      <c r="AC4003" s="132" t="e">
        <v>#N/A</v>
      </c>
      <c r="AD4003" s="132" t="e">
        <v>#N/A</v>
      </c>
      <c r="AE4003" s="132" t="e">
        <v>#N/A</v>
      </c>
      <c r="AF4003" s="132" t="e">
        <v>#N/A</v>
      </c>
    </row>
    <row r="4004" spans="1:32">
      <c r="A4004" s="129">
        <v>42340</v>
      </c>
      <c r="B4004" s="132" t="e">
        <v>#N/A</v>
      </c>
      <c r="C4004" s="132" t="e">
        <v>#N/A</v>
      </c>
      <c r="D4004" s="132" t="e">
        <v>#N/A</v>
      </c>
      <c r="E4004" s="132" t="e">
        <v>#N/A</v>
      </c>
      <c r="F4004" s="132" t="e">
        <v>#N/A</v>
      </c>
      <c r="G4004" s="132" t="e">
        <v>#N/A</v>
      </c>
      <c r="H4004" s="132" t="e">
        <v>#N/A</v>
      </c>
      <c r="I4004" s="132" t="e">
        <v>#N/A</v>
      </c>
      <c r="J4004" s="132" t="e">
        <v>#N/A</v>
      </c>
      <c r="K4004" s="132" t="e">
        <v>#N/A</v>
      </c>
      <c r="L4004" s="132" t="e">
        <v>#N/A</v>
      </c>
      <c r="M4004" s="132" t="e">
        <v>#N/A</v>
      </c>
      <c r="N4004" s="132" t="e">
        <v>#N/A</v>
      </c>
      <c r="R4004" s="132" t="e">
        <v>#N/A</v>
      </c>
      <c r="S4004" s="132" t="e">
        <v>#N/A</v>
      </c>
      <c r="T4004" s="132" t="e">
        <v>#N/A</v>
      </c>
      <c r="U4004" s="132" t="e">
        <v>#N/A</v>
      </c>
      <c r="V4004" s="132" t="e">
        <v>#N/A</v>
      </c>
      <c r="W4004" s="132" t="e">
        <v>#N/A</v>
      </c>
      <c r="X4004" s="132" t="e">
        <v>#N/A</v>
      </c>
      <c r="Y4004" s="132" t="e">
        <v>#N/A</v>
      </c>
      <c r="Z4004" s="132" t="e">
        <v>#N/A</v>
      </c>
      <c r="AA4004" s="132" t="e">
        <v>#N/A</v>
      </c>
      <c r="AB4004" s="132" t="e">
        <v>#N/A</v>
      </c>
      <c r="AC4004" s="132" t="e">
        <v>#N/A</v>
      </c>
      <c r="AD4004" s="132" t="e">
        <v>#N/A</v>
      </c>
      <c r="AE4004" s="132" t="e">
        <v>#N/A</v>
      </c>
      <c r="AF4004" s="132" t="e">
        <v>#N/A</v>
      </c>
    </row>
    <row r="4005" spans="1:32">
      <c r="A4005" s="129">
        <v>42341</v>
      </c>
      <c r="B4005" s="132" t="e">
        <v>#N/A</v>
      </c>
      <c r="C4005" s="132" t="e">
        <v>#N/A</v>
      </c>
      <c r="D4005" s="132" t="e">
        <v>#N/A</v>
      </c>
      <c r="E4005" s="132" t="e">
        <v>#N/A</v>
      </c>
      <c r="F4005" s="132" t="e">
        <v>#N/A</v>
      </c>
      <c r="G4005" s="132" t="e">
        <v>#N/A</v>
      </c>
      <c r="H4005" s="132" t="e">
        <v>#N/A</v>
      </c>
      <c r="I4005" s="132" t="e">
        <v>#N/A</v>
      </c>
      <c r="J4005" s="132" t="e">
        <v>#N/A</v>
      </c>
      <c r="K4005" s="132" t="e">
        <v>#N/A</v>
      </c>
      <c r="L4005" s="132" t="e">
        <v>#N/A</v>
      </c>
      <c r="M4005" s="132" t="e">
        <v>#N/A</v>
      </c>
      <c r="N4005" s="132" t="e">
        <v>#N/A</v>
      </c>
      <c r="R4005" s="132" t="e">
        <v>#N/A</v>
      </c>
      <c r="S4005" s="132" t="e">
        <v>#N/A</v>
      </c>
      <c r="T4005" s="132" t="e">
        <v>#N/A</v>
      </c>
      <c r="U4005" s="132" t="e">
        <v>#N/A</v>
      </c>
      <c r="V4005" s="132" t="e">
        <v>#N/A</v>
      </c>
      <c r="W4005" s="132" t="e">
        <v>#N/A</v>
      </c>
      <c r="X4005" s="132" t="e">
        <v>#N/A</v>
      </c>
      <c r="Y4005" s="132" t="e">
        <v>#N/A</v>
      </c>
      <c r="Z4005" s="132" t="e">
        <v>#N/A</v>
      </c>
      <c r="AA4005" s="132" t="e">
        <v>#N/A</v>
      </c>
      <c r="AB4005" s="132" t="e">
        <v>#N/A</v>
      </c>
      <c r="AC4005" s="132" t="e">
        <v>#N/A</v>
      </c>
      <c r="AD4005" s="132" t="e">
        <v>#N/A</v>
      </c>
      <c r="AE4005" s="132" t="e">
        <v>#N/A</v>
      </c>
      <c r="AF4005" s="132" t="e">
        <v>#N/A</v>
      </c>
    </row>
    <row r="4006" spans="1:32">
      <c r="A4006" s="129">
        <v>42342</v>
      </c>
      <c r="B4006" s="132" t="e">
        <v>#N/A</v>
      </c>
      <c r="C4006" s="132" t="e">
        <v>#N/A</v>
      </c>
      <c r="D4006" s="132" t="e">
        <v>#N/A</v>
      </c>
      <c r="E4006" s="132" t="e">
        <v>#N/A</v>
      </c>
      <c r="F4006" s="132" t="e">
        <v>#N/A</v>
      </c>
      <c r="G4006" s="132" t="e">
        <v>#N/A</v>
      </c>
      <c r="H4006" s="132" t="e">
        <v>#N/A</v>
      </c>
      <c r="I4006" s="132" t="e">
        <v>#N/A</v>
      </c>
      <c r="J4006" s="132" t="e">
        <v>#N/A</v>
      </c>
      <c r="K4006" s="132" t="e">
        <v>#N/A</v>
      </c>
      <c r="L4006" s="132" t="e">
        <v>#N/A</v>
      </c>
      <c r="M4006" s="132" t="e">
        <v>#N/A</v>
      </c>
      <c r="N4006" s="132" t="e">
        <v>#N/A</v>
      </c>
      <c r="R4006" s="132" t="e">
        <v>#N/A</v>
      </c>
      <c r="S4006" s="132" t="e">
        <v>#N/A</v>
      </c>
      <c r="T4006" s="132" t="e">
        <v>#N/A</v>
      </c>
      <c r="U4006" s="132" t="e">
        <v>#N/A</v>
      </c>
      <c r="V4006" s="132" t="e">
        <v>#N/A</v>
      </c>
      <c r="W4006" s="132" t="e">
        <v>#N/A</v>
      </c>
      <c r="X4006" s="132" t="e">
        <v>#N/A</v>
      </c>
      <c r="Y4006" s="132" t="e">
        <v>#N/A</v>
      </c>
      <c r="Z4006" s="132" t="e">
        <v>#N/A</v>
      </c>
      <c r="AA4006" s="132" t="e">
        <v>#N/A</v>
      </c>
      <c r="AB4006" s="132" t="e">
        <v>#N/A</v>
      </c>
      <c r="AC4006" s="132" t="e">
        <v>#N/A</v>
      </c>
      <c r="AD4006" s="132" t="e">
        <v>#N/A</v>
      </c>
      <c r="AE4006" s="132" t="e">
        <v>#N/A</v>
      </c>
      <c r="AF4006" s="132" t="e">
        <v>#N/A</v>
      </c>
    </row>
    <row r="4007" spans="1:32">
      <c r="A4007" s="129">
        <v>42345</v>
      </c>
      <c r="B4007" s="132" t="e">
        <v>#N/A</v>
      </c>
      <c r="C4007" s="132" t="e">
        <v>#N/A</v>
      </c>
      <c r="D4007" s="132" t="e">
        <v>#N/A</v>
      </c>
      <c r="E4007" s="132" t="e">
        <v>#N/A</v>
      </c>
      <c r="F4007" s="132" t="e">
        <v>#N/A</v>
      </c>
      <c r="G4007" s="132" t="e">
        <v>#N/A</v>
      </c>
      <c r="H4007" s="132" t="e">
        <v>#N/A</v>
      </c>
      <c r="I4007" s="132" t="e">
        <v>#N/A</v>
      </c>
      <c r="J4007" s="132" t="e">
        <v>#N/A</v>
      </c>
      <c r="K4007" s="132" t="e">
        <v>#N/A</v>
      </c>
      <c r="L4007" s="132" t="e">
        <v>#N/A</v>
      </c>
      <c r="M4007" s="132" t="e">
        <v>#N/A</v>
      </c>
      <c r="N4007" s="132" t="e">
        <v>#N/A</v>
      </c>
      <c r="R4007" s="132" t="e">
        <v>#N/A</v>
      </c>
      <c r="S4007" s="132" t="e">
        <v>#N/A</v>
      </c>
      <c r="T4007" s="132" t="e">
        <v>#N/A</v>
      </c>
      <c r="U4007" s="132" t="e">
        <v>#N/A</v>
      </c>
      <c r="V4007" s="132" t="e">
        <v>#N/A</v>
      </c>
      <c r="W4007" s="132" t="e">
        <v>#N/A</v>
      </c>
      <c r="X4007" s="132" t="e">
        <v>#N/A</v>
      </c>
      <c r="Y4007" s="132" t="e">
        <v>#N/A</v>
      </c>
      <c r="Z4007" s="132" t="e">
        <v>#N/A</v>
      </c>
      <c r="AA4007" s="132" t="e">
        <v>#N/A</v>
      </c>
      <c r="AB4007" s="132" t="e">
        <v>#N/A</v>
      </c>
      <c r="AC4007" s="132" t="e">
        <v>#N/A</v>
      </c>
      <c r="AD4007" s="132" t="e">
        <v>#N/A</v>
      </c>
      <c r="AE4007" s="132" t="e">
        <v>#N/A</v>
      </c>
      <c r="AF4007" s="132" t="e">
        <v>#N/A</v>
      </c>
    </row>
    <row r="4008" spans="1:32">
      <c r="A4008" s="129">
        <v>42346</v>
      </c>
      <c r="B4008" s="132" t="e">
        <v>#N/A</v>
      </c>
      <c r="C4008" s="132" t="e">
        <v>#N/A</v>
      </c>
      <c r="D4008" s="132" t="e">
        <v>#N/A</v>
      </c>
      <c r="E4008" s="132" t="e">
        <v>#N/A</v>
      </c>
      <c r="F4008" s="132" t="e">
        <v>#N/A</v>
      </c>
      <c r="G4008" s="132" t="e">
        <v>#N/A</v>
      </c>
      <c r="H4008" s="132" t="e">
        <v>#N/A</v>
      </c>
      <c r="I4008" s="132" t="e">
        <v>#N/A</v>
      </c>
      <c r="J4008" s="132" t="e">
        <v>#N/A</v>
      </c>
      <c r="K4008" s="132" t="e">
        <v>#N/A</v>
      </c>
      <c r="L4008" s="132" t="e">
        <v>#N/A</v>
      </c>
      <c r="M4008" s="132" t="e">
        <v>#N/A</v>
      </c>
      <c r="N4008" s="132" t="e">
        <v>#N/A</v>
      </c>
      <c r="R4008" s="132" t="e">
        <v>#N/A</v>
      </c>
      <c r="S4008" s="132" t="e">
        <v>#N/A</v>
      </c>
      <c r="T4008" s="132" t="e">
        <v>#N/A</v>
      </c>
      <c r="U4008" s="132" t="e">
        <v>#N/A</v>
      </c>
      <c r="V4008" s="132" t="e">
        <v>#N/A</v>
      </c>
      <c r="W4008" s="132" t="e">
        <v>#N/A</v>
      </c>
      <c r="X4008" s="132" t="e">
        <v>#N/A</v>
      </c>
      <c r="Y4008" s="132" t="e">
        <v>#N/A</v>
      </c>
      <c r="Z4008" s="132" t="e">
        <v>#N/A</v>
      </c>
      <c r="AA4008" s="132" t="e">
        <v>#N/A</v>
      </c>
      <c r="AB4008" s="132" t="e">
        <v>#N/A</v>
      </c>
      <c r="AC4008" s="132" t="e">
        <v>#N/A</v>
      </c>
      <c r="AD4008" s="132" t="e">
        <v>#N/A</v>
      </c>
      <c r="AE4008" s="132" t="e">
        <v>#N/A</v>
      </c>
      <c r="AF4008" s="132" t="e">
        <v>#N/A</v>
      </c>
    </row>
    <row r="4009" spans="1:32">
      <c r="A4009" s="129">
        <v>42347</v>
      </c>
      <c r="B4009" s="132" t="e">
        <v>#N/A</v>
      </c>
      <c r="C4009" s="132" t="e">
        <v>#N/A</v>
      </c>
      <c r="D4009" s="132" t="e">
        <v>#N/A</v>
      </c>
      <c r="E4009" s="132" t="e">
        <v>#N/A</v>
      </c>
      <c r="F4009" s="132" t="e">
        <v>#N/A</v>
      </c>
      <c r="G4009" s="132" t="e">
        <v>#N/A</v>
      </c>
      <c r="H4009" s="132" t="e">
        <v>#N/A</v>
      </c>
      <c r="I4009" s="132" t="e">
        <v>#N/A</v>
      </c>
      <c r="J4009" s="132" t="e">
        <v>#N/A</v>
      </c>
      <c r="K4009" s="132" t="e">
        <v>#N/A</v>
      </c>
      <c r="L4009" s="132" t="e">
        <v>#N/A</v>
      </c>
      <c r="M4009" s="132" t="e">
        <v>#N/A</v>
      </c>
      <c r="N4009" s="132" t="e">
        <v>#N/A</v>
      </c>
      <c r="R4009" s="132" t="e">
        <v>#N/A</v>
      </c>
      <c r="S4009" s="132" t="e">
        <v>#N/A</v>
      </c>
      <c r="T4009" s="132" t="e">
        <v>#N/A</v>
      </c>
      <c r="U4009" s="132" t="e">
        <v>#N/A</v>
      </c>
      <c r="V4009" s="132" t="e">
        <v>#N/A</v>
      </c>
      <c r="W4009" s="132" t="e">
        <v>#N/A</v>
      </c>
      <c r="X4009" s="132" t="e">
        <v>#N/A</v>
      </c>
      <c r="Y4009" s="132" t="e">
        <v>#N/A</v>
      </c>
      <c r="Z4009" s="132" t="e">
        <v>#N/A</v>
      </c>
      <c r="AA4009" s="132" t="e">
        <v>#N/A</v>
      </c>
      <c r="AB4009" s="132" t="e">
        <v>#N/A</v>
      </c>
      <c r="AC4009" s="132" t="e">
        <v>#N/A</v>
      </c>
      <c r="AD4009" s="132" t="e">
        <v>#N/A</v>
      </c>
      <c r="AE4009" s="132" t="e">
        <v>#N/A</v>
      </c>
      <c r="AF4009" s="132" t="e">
        <v>#N/A</v>
      </c>
    </row>
    <row r="4010" spans="1:32">
      <c r="A4010" s="129">
        <v>42348</v>
      </c>
      <c r="B4010" s="132">
        <v>298587</v>
      </c>
      <c r="C4010" s="132">
        <v>29247</v>
      </c>
      <c r="D4010" s="132">
        <v>62835</v>
      </c>
      <c r="E4010" s="132">
        <v>21940</v>
      </c>
      <c r="F4010" s="132">
        <v>90990</v>
      </c>
      <c r="G4010" s="132">
        <v>274842</v>
      </c>
      <c r="H4010" s="132">
        <v>6845</v>
      </c>
      <c r="I4010" s="132">
        <v>10600</v>
      </c>
      <c r="J4010" s="132">
        <v>6500</v>
      </c>
      <c r="K4010" s="132">
        <v>4400</v>
      </c>
      <c r="L4010" s="132">
        <v>300</v>
      </c>
      <c r="M4010" s="132">
        <v>23745</v>
      </c>
      <c r="N4010" s="132">
        <v>298587</v>
      </c>
      <c r="R4010" s="132">
        <v>25550</v>
      </c>
      <c r="S4010" s="132">
        <v>5000</v>
      </c>
      <c r="T4010" s="132">
        <v>1100</v>
      </c>
      <c r="U4010" s="132">
        <v>34442</v>
      </c>
      <c r="V4010" s="132">
        <v>1800</v>
      </c>
      <c r="W4010" s="132">
        <v>0</v>
      </c>
      <c r="X4010" s="132">
        <v>9958</v>
      </c>
      <c r="Y4010" s="132">
        <v>2000</v>
      </c>
      <c r="Z4010" s="132">
        <v>737</v>
      </c>
      <c r="AA4010" s="132">
        <v>0</v>
      </c>
      <c r="AB4010" s="132">
        <v>0</v>
      </c>
      <c r="AC4010" s="132">
        <v>0</v>
      </c>
      <c r="AD4010" s="132">
        <v>3000</v>
      </c>
      <c r="AE4010" s="132">
        <v>0</v>
      </c>
      <c r="AF4010" s="132">
        <v>60000</v>
      </c>
    </row>
    <row r="4011" spans="1:32">
      <c r="A4011" s="129">
        <v>42349</v>
      </c>
      <c r="B4011" s="132" t="e">
        <v>#N/A</v>
      </c>
      <c r="C4011" s="132" t="e">
        <v>#N/A</v>
      </c>
      <c r="D4011" s="132" t="e">
        <v>#N/A</v>
      </c>
      <c r="E4011" s="132" t="e">
        <v>#N/A</v>
      </c>
      <c r="F4011" s="132" t="e">
        <v>#N/A</v>
      </c>
      <c r="G4011" s="132" t="e">
        <v>#N/A</v>
      </c>
      <c r="H4011" s="132" t="e">
        <v>#N/A</v>
      </c>
      <c r="I4011" s="132" t="e">
        <v>#N/A</v>
      </c>
      <c r="J4011" s="132" t="e">
        <v>#N/A</v>
      </c>
      <c r="K4011" s="132" t="e">
        <v>#N/A</v>
      </c>
      <c r="L4011" s="132" t="e">
        <v>#N/A</v>
      </c>
      <c r="M4011" s="132" t="e">
        <v>#N/A</v>
      </c>
      <c r="N4011" s="132" t="e">
        <v>#N/A</v>
      </c>
      <c r="R4011" s="132" t="e">
        <v>#N/A</v>
      </c>
      <c r="S4011" s="132" t="e">
        <v>#N/A</v>
      </c>
      <c r="T4011" s="132" t="e">
        <v>#N/A</v>
      </c>
      <c r="U4011" s="132" t="e">
        <v>#N/A</v>
      </c>
      <c r="V4011" s="132" t="e">
        <v>#N/A</v>
      </c>
      <c r="W4011" s="132" t="e">
        <v>#N/A</v>
      </c>
      <c r="X4011" s="132" t="e">
        <v>#N/A</v>
      </c>
      <c r="Y4011" s="132" t="e">
        <v>#N/A</v>
      </c>
      <c r="Z4011" s="132" t="e">
        <v>#N/A</v>
      </c>
      <c r="AA4011" s="132" t="e">
        <v>#N/A</v>
      </c>
      <c r="AB4011" s="132" t="e">
        <v>#N/A</v>
      </c>
      <c r="AC4011" s="132" t="e">
        <v>#N/A</v>
      </c>
      <c r="AD4011" s="132" t="e">
        <v>#N/A</v>
      </c>
      <c r="AE4011" s="132" t="e">
        <v>#N/A</v>
      </c>
      <c r="AF4011" s="132" t="e">
        <v>#N/A</v>
      </c>
    </row>
    <row r="4012" spans="1:32">
      <c r="A4012" s="129">
        <v>42352</v>
      </c>
      <c r="B4012" s="132" t="e">
        <v>#N/A</v>
      </c>
      <c r="C4012" s="132" t="e">
        <v>#N/A</v>
      </c>
      <c r="D4012" s="132" t="e">
        <v>#N/A</v>
      </c>
      <c r="E4012" s="132" t="e">
        <v>#N/A</v>
      </c>
      <c r="F4012" s="132" t="e">
        <v>#N/A</v>
      </c>
      <c r="G4012" s="132" t="e">
        <v>#N/A</v>
      </c>
      <c r="H4012" s="132" t="e">
        <v>#N/A</v>
      </c>
      <c r="I4012" s="132" t="e">
        <v>#N/A</v>
      </c>
      <c r="J4012" s="132" t="e">
        <v>#N/A</v>
      </c>
      <c r="K4012" s="132" t="e">
        <v>#N/A</v>
      </c>
      <c r="L4012" s="132" t="e">
        <v>#N/A</v>
      </c>
      <c r="M4012" s="132" t="e">
        <v>#N/A</v>
      </c>
      <c r="N4012" s="132" t="e">
        <v>#N/A</v>
      </c>
      <c r="R4012" s="132" t="e">
        <v>#N/A</v>
      </c>
      <c r="S4012" s="132" t="e">
        <v>#N/A</v>
      </c>
      <c r="T4012" s="132" t="e">
        <v>#N/A</v>
      </c>
      <c r="U4012" s="132" t="e">
        <v>#N/A</v>
      </c>
      <c r="V4012" s="132" t="e">
        <v>#N/A</v>
      </c>
      <c r="W4012" s="132" t="e">
        <v>#N/A</v>
      </c>
      <c r="X4012" s="132" t="e">
        <v>#N/A</v>
      </c>
      <c r="Y4012" s="132" t="e">
        <v>#N/A</v>
      </c>
      <c r="Z4012" s="132" t="e">
        <v>#N/A</v>
      </c>
      <c r="AA4012" s="132" t="e">
        <v>#N/A</v>
      </c>
      <c r="AB4012" s="132" t="e">
        <v>#N/A</v>
      </c>
      <c r="AC4012" s="132" t="e">
        <v>#N/A</v>
      </c>
      <c r="AD4012" s="132" t="e">
        <v>#N/A</v>
      </c>
      <c r="AE4012" s="132" t="e">
        <v>#N/A</v>
      </c>
      <c r="AF4012" s="132" t="e">
        <v>#N/A</v>
      </c>
    </row>
    <row r="4013" spans="1:32">
      <c r="A4013" s="129">
        <v>42353</v>
      </c>
      <c r="B4013" s="132">
        <v>463618</v>
      </c>
      <c r="C4013" s="132">
        <v>50007</v>
      </c>
      <c r="D4013" s="132">
        <v>107629</v>
      </c>
      <c r="E4013" s="132">
        <v>25257</v>
      </c>
      <c r="F4013" s="132">
        <v>158670</v>
      </c>
      <c r="G4013" s="132">
        <v>426993</v>
      </c>
      <c r="H4013" s="132">
        <v>15845</v>
      </c>
      <c r="I4013" s="132">
        <v>12800</v>
      </c>
      <c r="J4013" s="132">
        <v>12550</v>
      </c>
      <c r="K4013" s="132">
        <v>5600</v>
      </c>
      <c r="L4013" s="132">
        <v>300</v>
      </c>
      <c r="M4013" s="132">
        <v>36625</v>
      </c>
      <c r="N4013" s="132">
        <v>463618</v>
      </c>
      <c r="R4013" s="132">
        <v>43300</v>
      </c>
      <c r="S4013" s="132">
        <v>5000</v>
      </c>
      <c r="T4013" s="132">
        <v>20100</v>
      </c>
      <c r="U4013" s="132">
        <v>46942</v>
      </c>
      <c r="V4013" s="132">
        <v>6800</v>
      </c>
      <c r="W4013" s="132">
        <v>0</v>
      </c>
      <c r="X4013" s="132">
        <v>36709</v>
      </c>
      <c r="Y4013" s="132">
        <v>2000</v>
      </c>
      <c r="Z4013" s="132">
        <v>737</v>
      </c>
      <c r="AA4013" s="132">
        <v>10000</v>
      </c>
      <c r="AB4013" s="132">
        <v>0</v>
      </c>
      <c r="AC4013" s="132">
        <v>0</v>
      </c>
      <c r="AD4013" s="132">
        <v>3000</v>
      </c>
      <c r="AE4013" s="132">
        <v>0</v>
      </c>
      <c r="AF4013" s="132">
        <v>60000</v>
      </c>
    </row>
    <row r="4014" spans="1:32">
      <c r="A4014" s="129">
        <v>42354</v>
      </c>
      <c r="B4014" s="132" t="e">
        <v>#N/A</v>
      </c>
      <c r="C4014" s="132" t="e">
        <v>#N/A</v>
      </c>
      <c r="D4014" s="132" t="e">
        <v>#N/A</v>
      </c>
      <c r="E4014" s="132" t="e">
        <v>#N/A</v>
      </c>
      <c r="F4014" s="132" t="e">
        <v>#N/A</v>
      </c>
      <c r="G4014" s="132" t="e">
        <v>#N/A</v>
      </c>
      <c r="H4014" s="132" t="e">
        <v>#N/A</v>
      </c>
      <c r="I4014" s="132" t="e">
        <v>#N/A</v>
      </c>
      <c r="J4014" s="132" t="e">
        <v>#N/A</v>
      </c>
      <c r="K4014" s="132" t="e">
        <v>#N/A</v>
      </c>
      <c r="L4014" s="132" t="e">
        <v>#N/A</v>
      </c>
      <c r="M4014" s="132" t="e">
        <v>#N/A</v>
      </c>
      <c r="N4014" s="132" t="e">
        <v>#N/A</v>
      </c>
      <c r="R4014" s="132" t="e">
        <v>#N/A</v>
      </c>
      <c r="S4014" s="132" t="e">
        <v>#N/A</v>
      </c>
      <c r="T4014" s="132" t="e">
        <v>#N/A</v>
      </c>
      <c r="U4014" s="132" t="e">
        <v>#N/A</v>
      </c>
      <c r="V4014" s="132" t="e">
        <v>#N/A</v>
      </c>
      <c r="W4014" s="132" t="e">
        <v>#N/A</v>
      </c>
      <c r="X4014" s="132" t="e">
        <v>#N/A</v>
      </c>
      <c r="Y4014" s="132" t="e">
        <v>#N/A</v>
      </c>
      <c r="Z4014" s="132" t="e">
        <v>#N/A</v>
      </c>
      <c r="AA4014" s="132" t="e">
        <v>#N/A</v>
      </c>
      <c r="AB4014" s="132" t="e">
        <v>#N/A</v>
      </c>
      <c r="AC4014" s="132" t="e">
        <v>#N/A</v>
      </c>
      <c r="AD4014" s="132" t="e">
        <v>#N/A</v>
      </c>
      <c r="AE4014" s="132" t="e">
        <v>#N/A</v>
      </c>
      <c r="AF4014" s="132" t="e">
        <v>#N/A</v>
      </c>
    </row>
    <row r="4015" spans="1:32">
      <c r="A4015" s="129">
        <v>42355</v>
      </c>
      <c r="B4015" s="132" t="e">
        <v>#N/A</v>
      </c>
      <c r="C4015" s="132" t="e">
        <v>#N/A</v>
      </c>
      <c r="D4015" s="132" t="e">
        <v>#N/A</v>
      </c>
      <c r="E4015" s="132" t="e">
        <v>#N/A</v>
      </c>
      <c r="F4015" s="132" t="e">
        <v>#N/A</v>
      </c>
      <c r="G4015" s="132" t="e">
        <v>#N/A</v>
      </c>
      <c r="H4015" s="132" t="e">
        <v>#N/A</v>
      </c>
      <c r="I4015" s="132" t="e">
        <v>#N/A</v>
      </c>
      <c r="J4015" s="132" t="e">
        <v>#N/A</v>
      </c>
      <c r="K4015" s="132" t="e">
        <v>#N/A</v>
      </c>
      <c r="L4015" s="132" t="e">
        <v>#N/A</v>
      </c>
      <c r="M4015" s="132" t="e">
        <v>#N/A</v>
      </c>
      <c r="N4015" s="132" t="e">
        <v>#N/A</v>
      </c>
      <c r="R4015" s="132" t="e">
        <v>#N/A</v>
      </c>
      <c r="S4015" s="132" t="e">
        <v>#N/A</v>
      </c>
      <c r="T4015" s="132" t="e">
        <v>#N/A</v>
      </c>
      <c r="U4015" s="132" t="e">
        <v>#N/A</v>
      </c>
      <c r="V4015" s="132" t="e">
        <v>#N/A</v>
      </c>
      <c r="W4015" s="132" t="e">
        <v>#N/A</v>
      </c>
      <c r="X4015" s="132" t="e">
        <v>#N/A</v>
      </c>
      <c r="Y4015" s="132" t="e">
        <v>#N/A</v>
      </c>
      <c r="Z4015" s="132" t="e">
        <v>#N/A</v>
      </c>
      <c r="AA4015" s="132" t="e">
        <v>#N/A</v>
      </c>
      <c r="AB4015" s="132" t="e">
        <v>#N/A</v>
      </c>
      <c r="AC4015" s="132" t="e">
        <v>#N/A</v>
      </c>
      <c r="AD4015" s="132" t="e">
        <v>#N/A</v>
      </c>
      <c r="AE4015" s="132" t="e">
        <v>#N/A</v>
      </c>
      <c r="AF4015" s="132" t="e">
        <v>#N/A</v>
      </c>
    </row>
    <row r="4016" spans="1:32">
      <c r="A4016" s="129">
        <v>42356</v>
      </c>
      <c r="B4016" s="132" t="e">
        <v>#N/A</v>
      </c>
      <c r="C4016" s="132" t="e">
        <v>#N/A</v>
      </c>
      <c r="D4016" s="132" t="e">
        <v>#N/A</v>
      </c>
      <c r="E4016" s="132" t="e">
        <v>#N/A</v>
      </c>
      <c r="F4016" s="132" t="e">
        <v>#N/A</v>
      </c>
      <c r="G4016" s="132" t="e">
        <v>#N/A</v>
      </c>
      <c r="H4016" s="132" t="e">
        <v>#N/A</v>
      </c>
      <c r="I4016" s="132" t="e">
        <v>#N/A</v>
      </c>
      <c r="J4016" s="132" t="e">
        <v>#N/A</v>
      </c>
      <c r="K4016" s="132" t="e">
        <v>#N/A</v>
      </c>
      <c r="L4016" s="132" t="e">
        <v>#N/A</v>
      </c>
      <c r="M4016" s="132" t="e">
        <v>#N/A</v>
      </c>
      <c r="N4016" s="132" t="e">
        <v>#N/A</v>
      </c>
      <c r="R4016" s="132" t="e">
        <v>#N/A</v>
      </c>
      <c r="S4016" s="132" t="e">
        <v>#N/A</v>
      </c>
      <c r="T4016" s="132" t="e">
        <v>#N/A</v>
      </c>
      <c r="U4016" s="132" t="e">
        <v>#N/A</v>
      </c>
      <c r="V4016" s="132" t="e">
        <v>#N/A</v>
      </c>
      <c r="W4016" s="132" t="e">
        <v>#N/A</v>
      </c>
      <c r="X4016" s="132" t="e">
        <v>#N/A</v>
      </c>
      <c r="Y4016" s="132" t="e">
        <v>#N/A</v>
      </c>
      <c r="Z4016" s="132" t="e">
        <v>#N/A</v>
      </c>
      <c r="AA4016" s="132" t="e">
        <v>#N/A</v>
      </c>
      <c r="AB4016" s="132" t="e">
        <v>#N/A</v>
      </c>
      <c r="AC4016" s="132" t="e">
        <v>#N/A</v>
      </c>
      <c r="AD4016" s="132" t="e">
        <v>#N/A</v>
      </c>
      <c r="AE4016" s="132" t="e">
        <v>#N/A</v>
      </c>
      <c r="AF4016" s="132" t="e">
        <v>#N/A</v>
      </c>
    </row>
    <row r="4017" spans="1:32">
      <c r="A4017" s="129">
        <v>42359</v>
      </c>
      <c r="B4017" s="132" t="e">
        <v>#N/A</v>
      </c>
      <c r="C4017" s="132" t="e">
        <v>#N/A</v>
      </c>
      <c r="D4017" s="132" t="e">
        <v>#N/A</v>
      </c>
      <c r="E4017" s="132" t="e">
        <v>#N/A</v>
      </c>
      <c r="F4017" s="132" t="e">
        <v>#N/A</v>
      </c>
      <c r="G4017" s="132" t="e">
        <v>#N/A</v>
      </c>
      <c r="H4017" s="132" t="e">
        <v>#N/A</v>
      </c>
      <c r="I4017" s="132" t="e">
        <v>#N/A</v>
      </c>
      <c r="J4017" s="132" t="e">
        <v>#N/A</v>
      </c>
      <c r="K4017" s="132" t="e">
        <v>#N/A</v>
      </c>
      <c r="L4017" s="132" t="e">
        <v>#N/A</v>
      </c>
      <c r="M4017" s="132" t="e">
        <v>#N/A</v>
      </c>
      <c r="N4017" s="132" t="e">
        <v>#N/A</v>
      </c>
      <c r="R4017" s="132" t="e">
        <v>#N/A</v>
      </c>
      <c r="S4017" s="132" t="e">
        <v>#N/A</v>
      </c>
      <c r="T4017" s="132" t="e">
        <v>#N/A</v>
      </c>
      <c r="U4017" s="132" t="e">
        <v>#N/A</v>
      </c>
      <c r="V4017" s="132" t="e">
        <v>#N/A</v>
      </c>
      <c r="W4017" s="132" t="e">
        <v>#N/A</v>
      </c>
      <c r="X4017" s="132" t="e">
        <v>#N/A</v>
      </c>
      <c r="Y4017" s="132" t="e">
        <v>#N/A</v>
      </c>
      <c r="Z4017" s="132" t="e">
        <v>#N/A</v>
      </c>
      <c r="AA4017" s="132" t="e">
        <v>#N/A</v>
      </c>
      <c r="AB4017" s="132" t="e">
        <v>#N/A</v>
      </c>
      <c r="AC4017" s="132" t="e">
        <v>#N/A</v>
      </c>
      <c r="AD4017" s="132" t="e">
        <v>#N/A</v>
      </c>
      <c r="AE4017" s="132" t="e">
        <v>#N/A</v>
      </c>
      <c r="AF4017" s="132" t="e">
        <v>#N/A</v>
      </c>
    </row>
    <row r="4018" spans="1:32">
      <c r="A4018" s="129">
        <v>42360</v>
      </c>
      <c r="B4018" s="132" t="e">
        <v>#N/A</v>
      </c>
      <c r="C4018" s="132" t="e">
        <v>#N/A</v>
      </c>
      <c r="D4018" s="132" t="e">
        <v>#N/A</v>
      </c>
      <c r="E4018" s="132" t="e">
        <v>#N/A</v>
      </c>
      <c r="F4018" s="132" t="e">
        <v>#N/A</v>
      </c>
      <c r="G4018" s="132" t="e">
        <v>#N/A</v>
      </c>
      <c r="H4018" s="132" t="e">
        <v>#N/A</v>
      </c>
      <c r="I4018" s="132" t="e">
        <v>#N/A</v>
      </c>
      <c r="J4018" s="132" t="e">
        <v>#N/A</v>
      </c>
      <c r="K4018" s="132" t="e">
        <v>#N/A</v>
      </c>
      <c r="L4018" s="132" t="e">
        <v>#N/A</v>
      </c>
      <c r="M4018" s="132" t="e">
        <v>#N/A</v>
      </c>
      <c r="N4018" s="132" t="e">
        <v>#N/A</v>
      </c>
      <c r="R4018" s="132" t="e">
        <v>#N/A</v>
      </c>
      <c r="S4018" s="132" t="e">
        <v>#N/A</v>
      </c>
      <c r="T4018" s="132" t="e">
        <v>#N/A</v>
      </c>
      <c r="U4018" s="132" t="e">
        <v>#N/A</v>
      </c>
      <c r="V4018" s="132" t="e">
        <v>#N/A</v>
      </c>
      <c r="W4018" s="132" t="e">
        <v>#N/A</v>
      </c>
      <c r="X4018" s="132" t="e">
        <v>#N/A</v>
      </c>
      <c r="Y4018" s="132" t="e">
        <v>#N/A</v>
      </c>
      <c r="Z4018" s="132" t="e">
        <v>#N/A</v>
      </c>
      <c r="AA4018" s="132" t="e">
        <v>#N/A</v>
      </c>
      <c r="AB4018" s="132" t="e">
        <v>#N/A</v>
      </c>
      <c r="AC4018" s="132" t="e">
        <v>#N/A</v>
      </c>
      <c r="AD4018" s="132" t="e">
        <v>#N/A</v>
      </c>
      <c r="AE4018" s="132" t="e">
        <v>#N/A</v>
      </c>
      <c r="AF4018" s="132" t="e">
        <v>#N/A</v>
      </c>
    </row>
    <row r="4019" spans="1:32">
      <c r="A4019" s="129">
        <v>42361</v>
      </c>
      <c r="B4019" s="132" t="e">
        <v>#N/A</v>
      </c>
      <c r="C4019" s="132" t="e">
        <v>#N/A</v>
      </c>
      <c r="D4019" s="132" t="e">
        <v>#N/A</v>
      </c>
      <c r="E4019" s="132" t="e">
        <v>#N/A</v>
      </c>
      <c r="F4019" s="132" t="e">
        <v>#N/A</v>
      </c>
      <c r="G4019" s="132" t="e">
        <v>#N/A</v>
      </c>
      <c r="H4019" s="132" t="e">
        <v>#N/A</v>
      </c>
      <c r="I4019" s="132" t="e">
        <v>#N/A</v>
      </c>
      <c r="J4019" s="132" t="e">
        <v>#N/A</v>
      </c>
      <c r="K4019" s="132" t="e">
        <v>#N/A</v>
      </c>
      <c r="L4019" s="132" t="e">
        <v>#N/A</v>
      </c>
      <c r="M4019" s="132" t="e">
        <v>#N/A</v>
      </c>
      <c r="N4019" s="132" t="e">
        <v>#N/A</v>
      </c>
      <c r="R4019" s="132" t="e">
        <v>#N/A</v>
      </c>
      <c r="S4019" s="132" t="e">
        <v>#N/A</v>
      </c>
      <c r="T4019" s="132" t="e">
        <v>#N/A</v>
      </c>
      <c r="U4019" s="132" t="e">
        <v>#N/A</v>
      </c>
      <c r="V4019" s="132" t="e">
        <v>#N/A</v>
      </c>
      <c r="W4019" s="132" t="e">
        <v>#N/A</v>
      </c>
      <c r="X4019" s="132" t="e">
        <v>#N/A</v>
      </c>
      <c r="Y4019" s="132" t="e">
        <v>#N/A</v>
      </c>
      <c r="Z4019" s="132" t="e">
        <v>#N/A</v>
      </c>
      <c r="AA4019" s="132" t="e">
        <v>#N/A</v>
      </c>
      <c r="AB4019" s="132" t="e">
        <v>#N/A</v>
      </c>
      <c r="AC4019" s="132" t="e">
        <v>#N/A</v>
      </c>
      <c r="AD4019" s="132" t="e">
        <v>#N/A</v>
      </c>
      <c r="AE4019" s="132" t="e">
        <v>#N/A</v>
      </c>
      <c r="AF4019" s="132" t="e">
        <v>#N/A</v>
      </c>
    </row>
    <row r="4020" spans="1:32">
      <c r="A4020" s="129">
        <v>42362</v>
      </c>
      <c r="B4020" s="132" t="e">
        <v>#N/A</v>
      </c>
      <c r="C4020" s="132" t="e">
        <v>#N/A</v>
      </c>
      <c r="D4020" s="132" t="e">
        <v>#N/A</v>
      </c>
      <c r="E4020" s="132" t="e">
        <v>#N/A</v>
      </c>
      <c r="F4020" s="132" t="e">
        <v>#N/A</v>
      </c>
      <c r="G4020" s="132" t="e">
        <v>#N/A</v>
      </c>
      <c r="H4020" s="132" t="e">
        <v>#N/A</v>
      </c>
      <c r="I4020" s="132" t="e">
        <v>#N/A</v>
      </c>
      <c r="J4020" s="132" t="e">
        <v>#N/A</v>
      </c>
      <c r="K4020" s="132" t="e">
        <v>#N/A</v>
      </c>
      <c r="L4020" s="132" t="e">
        <v>#N/A</v>
      </c>
      <c r="M4020" s="132" t="e">
        <v>#N/A</v>
      </c>
      <c r="N4020" s="132" t="e">
        <v>#N/A</v>
      </c>
      <c r="R4020" s="132" t="e">
        <v>#N/A</v>
      </c>
      <c r="S4020" s="132" t="e">
        <v>#N/A</v>
      </c>
      <c r="T4020" s="132" t="e">
        <v>#N/A</v>
      </c>
      <c r="U4020" s="132" t="e">
        <v>#N/A</v>
      </c>
      <c r="V4020" s="132" t="e">
        <v>#N/A</v>
      </c>
      <c r="W4020" s="132" t="e">
        <v>#N/A</v>
      </c>
      <c r="X4020" s="132" t="e">
        <v>#N/A</v>
      </c>
      <c r="Y4020" s="132" t="e">
        <v>#N/A</v>
      </c>
      <c r="Z4020" s="132" t="e">
        <v>#N/A</v>
      </c>
      <c r="AA4020" s="132" t="e">
        <v>#N/A</v>
      </c>
      <c r="AB4020" s="132" t="e">
        <v>#N/A</v>
      </c>
      <c r="AC4020" s="132" t="e">
        <v>#N/A</v>
      </c>
      <c r="AD4020" s="132" t="e">
        <v>#N/A</v>
      </c>
      <c r="AE4020" s="132" t="e">
        <v>#N/A</v>
      </c>
      <c r="AF4020" s="132" t="e">
        <v>#N/A</v>
      </c>
    </row>
    <row r="4021" spans="1:32">
      <c r="A4021" s="129">
        <v>42366</v>
      </c>
      <c r="B4021" s="132" t="e">
        <v>#N/A</v>
      </c>
      <c r="C4021" s="132" t="e">
        <v>#N/A</v>
      </c>
      <c r="D4021" s="132" t="e">
        <v>#N/A</v>
      </c>
      <c r="E4021" s="132" t="e">
        <v>#N/A</v>
      </c>
      <c r="F4021" s="132" t="e">
        <v>#N/A</v>
      </c>
      <c r="G4021" s="132" t="e">
        <v>#N/A</v>
      </c>
      <c r="H4021" s="132" t="e">
        <v>#N/A</v>
      </c>
      <c r="I4021" s="132" t="e">
        <v>#N/A</v>
      </c>
      <c r="J4021" s="132" t="e">
        <v>#N/A</v>
      </c>
      <c r="K4021" s="132" t="e">
        <v>#N/A</v>
      </c>
      <c r="L4021" s="132" t="e">
        <v>#N/A</v>
      </c>
      <c r="M4021" s="132" t="e">
        <v>#N/A</v>
      </c>
      <c r="N4021" s="132" t="e">
        <v>#N/A</v>
      </c>
      <c r="R4021" s="132" t="e">
        <v>#N/A</v>
      </c>
      <c r="S4021" s="132" t="e">
        <v>#N/A</v>
      </c>
      <c r="T4021" s="132" t="e">
        <v>#N/A</v>
      </c>
      <c r="U4021" s="132" t="e">
        <v>#N/A</v>
      </c>
      <c r="V4021" s="132" t="e">
        <v>#N/A</v>
      </c>
      <c r="W4021" s="132" t="e">
        <v>#N/A</v>
      </c>
      <c r="X4021" s="132" t="e">
        <v>#N/A</v>
      </c>
      <c r="Y4021" s="132" t="e">
        <v>#N/A</v>
      </c>
      <c r="Z4021" s="132" t="e">
        <v>#N/A</v>
      </c>
      <c r="AA4021" s="132" t="e">
        <v>#N/A</v>
      </c>
      <c r="AB4021" s="132" t="e">
        <v>#N/A</v>
      </c>
      <c r="AC4021" s="132" t="e">
        <v>#N/A</v>
      </c>
      <c r="AD4021" s="132" t="e">
        <v>#N/A</v>
      </c>
      <c r="AE4021" s="132" t="e">
        <v>#N/A</v>
      </c>
      <c r="AF4021" s="132" t="e">
        <v>#N/A</v>
      </c>
    </row>
    <row r="4022" spans="1:32">
      <c r="A4022" s="129">
        <v>42367</v>
      </c>
      <c r="B4022" s="132" t="e">
        <v>#N/A</v>
      </c>
      <c r="C4022" s="132" t="e">
        <v>#N/A</v>
      </c>
      <c r="D4022" s="132" t="e">
        <v>#N/A</v>
      </c>
      <c r="E4022" s="132" t="e">
        <v>#N/A</v>
      </c>
      <c r="F4022" s="132" t="e">
        <v>#N/A</v>
      </c>
      <c r="G4022" s="132" t="e">
        <v>#N/A</v>
      </c>
      <c r="H4022" s="132" t="e">
        <v>#N/A</v>
      </c>
      <c r="I4022" s="132" t="e">
        <v>#N/A</v>
      </c>
      <c r="J4022" s="132" t="e">
        <v>#N/A</v>
      </c>
      <c r="K4022" s="132" t="e">
        <v>#N/A</v>
      </c>
      <c r="L4022" s="132" t="e">
        <v>#N/A</v>
      </c>
      <c r="M4022" s="132" t="e">
        <v>#N/A</v>
      </c>
      <c r="N4022" s="132" t="e">
        <v>#N/A</v>
      </c>
      <c r="R4022" s="132" t="e">
        <v>#N/A</v>
      </c>
      <c r="S4022" s="132" t="e">
        <v>#N/A</v>
      </c>
      <c r="T4022" s="132" t="e">
        <v>#N/A</v>
      </c>
      <c r="U4022" s="132" t="e">
        <v>#N/A</v>
      </c>
      <c r="V4022" s="132" t="e">
        <v>#N/A</v>
      </c>
      <c r="W4022" s="132" t="e">
        <v>#N/A</v>
      </c>
      <c r="X4022" s="132" t="e">
        <v>#N/A</v>
      </c>
      <c r="Y4022" s="132" t="e">
        <v>#N/A</v>
      </c>
      <c r="Z4022" s="132" t="e">
        <v>#N/A</v>
      </c>
      <c r="AA4022" s="132" t="e">
        <v>#N/A</v>
      </c>
      <c r="AB4022" s="132" t="e">
        <v>#N/A</v>
      </c>
      <c r="AC4022" s="132" t="e">
        <v>#N/A</v>
      </c>
      <c r="AD4022" s="132" t="e">
        <v>#N/A</v>
      </c>
      <c r="AE4022" s="132" t="e">
        <v>#N/A</v>
      </c>
      <c r="AF4022" s="132" t="e">
        <v>#N/A</v>
      </c>
    </row>
    <row r="4023" spans="1:32">
      <c r="A4023" s="129">
        <v>42368</v>
      </c>
      <c r="B4023" s="132" t="e">
        <v>#N/A</v>
      </c>
      <c r="C4023" s="132" t="e">
        <v>#N/A</v>
      </c>
      <c r="D4023" s="132" t="e">
        <v>#N/A</v>
      </c>
      <c r="E4023" s="132" t="e">
        <v>#N/A</v>
      </c>
      <c r="F4023" s="132" t="e">
        <v>#N/A</v>
      </c>
      <c r="G4023" s="132" t="e">
        <v>#N/A</v>
      </c>
      <c r="H4023" s="132" t="e">
        <v>#N/A</v>
      </c>
      <c r="I4023" s="132" t="e">
        <v>#N/A</v>
      </c>
      <c r="J4023" s="132" t="e">
        <v>#N/A</v>
      </c>
      <c r="K4023" s="132" t="e">
        <v>#N/A</v>
      </c>
      <c r="L4023" s="132" t="e">
        <v>#N/A</v>
      </c>
      <c r="M4023" s="132" t="e">
        <v>#N/A</v>
      </c>
      <c r="N4023" s="132" t="e">
        <v>#N/A</v>
      </c>
      <c r="R4023" s="132" t="e">
        <v>#N/A</v>
      </c>
      <c r="S4023" s="132" t="e">
        <v>#N/A</v>
      </c>
      <c r="T4023" s="132" t="e">
        <v>#N/A</v>
      </c>
      <c r="U4023" s="132" t="e">
        <v>#N/A</v>
      </c>
      <c r="V4023" s="132" t="e">
        <v>#N/A</v>
      </c>
      <c r="W4023" s="132" t="e">
        <v>#N/A</v>
      </c>
      <c r="X4023" s="132" t="e">
        <v>#N/A</v>
      </c>
      <c r="Y4023" s="132" t="e">
        <v>#N/A</v>
      </c>
      <c r="Z4023" s="132" t="e">
        <v>#N/A</v>
      </c>
      <c r="AA4023" s="132" t="e">
        <v>#N/A</v>
      </c>
      <c r="AB4023" s="132" t="e">
        <v>#N/A</v>
      </c>
      <c r="AC4023" s="132" t="e">
        <v>#N/A</v>
      </c>
      <c r="AD4023" s="132" t="e">
        <v>#N/A</v>
      </c>
      <c r="AE4023" s="132" t="e">
        <v>#N/A</v>
      </c>
      <c r="AF4023" s="132" t="e">
        <v>#N/A</v>
      </c>
    </row>
    <row r="4024" spans="1:32">
      <c r="A4024" s="129">
        <v>42369</v>
      </c>
      <c r="B4024" s="132">
        <v>1272150</v>
      </c>
      <c r="C4024" s="132">
        <v>88008</v>
      </c>
      <c r="D4024" s="132">
        <v>351394</v>
      </c>
      <c r="E4024" s="132">
        <v>83617</v>
      </c>
      <c r="F4024" s="132">
        <v>464410</v>
      </c>
      <c r="G4024" s="132">
        <v>1170330</v>
      </c>
      <c r="H4024" s="132">
        <v>42895</v>
      </c>
      <c r="I4024" s="132">
        <v>41090</v>
      </c>
      <c r="J4024" s="132">
        <v>57860</v>
      </c>
      <c r="K4024" s="132">
        <v>15156</v>
      </c>
      <c r="L4024" s="132">
        <v>3325</v>
      </c>
      <c r="M4024" s="132">
        <v>101820</v>
      </c>
      <c r="N4024" s="132">
        <v>1272150</v>
      </c>
      <c r="R4024" s="132">
        <v>293700</v>
      </c>
      <c r="S4024" s="132">
        <v>39500</v>
      </c>
      <c r="T4024" s="132">
        <v>92055</v>
      </c>
      <c r="U4024" s="132">
        <v>108342</v>
      </c>
      <c r="V4024" s="132">
        <v>11800</v>
      </c>
      <c r="W4024" s="132">
        <v>0</v>
      </c>
      <c r="X4024" s="132">
        <v>75055</v>
      </c>
      <c r="Y4024" s="132">
        <v>12050</v>
      </c>
      <c r="Z4024" s="132">
        <v>17687</v>
      </c>
      <c r="AA4024" s="132">
        <v>20000</v>
      </c>
      <c r="AB4024" s="132">
        <v>0</v>
      </c>
      <c r="AC4024" s="132">
        <v>38550</v>
      </c>
      <c r="AD4024" s="132">
        <v>3000</v>
      </c>
      <c r="AE4024" s="132">
        <v>0</v>
      </c>
      <c r="AF4024" s="132">
        <v>74150</v>
      </c>
    </row>
    <row r="4025" spans="1:32">
      <c r="A4025" s="129">
        <v>42373</v>
      </c>
      <c r="B4025" s="132" t="e">
        <v>#N/A</v>
      </c>
      <c r="C4025" s="132" t="e">
        <v>#N/A</v>
      </c>
      <c r="D4025" s="132" t="e">
        <v>#N/A</v>
      </c>
      <c r="E4025" s="132" t="e">
        <v>#N/A</v>
      </c>
      <c r="F4025" s="132" t="e">
        <v>#N/A</v>
      </c>
      <c r="G4025" s="132" t="e">
        <v>#N/A</v>
      </c>
      <c r="H4025" s="132" t="e">
        <v>#N/A</v>
      </c>
      <c r="I4025" s="132" t="e">
        <v>#N/A</v>
      </c>
      <c r="J4025" s="132" t="e">
        <v>#N/A</v>
      </c>
      <c r="K4025" s="132" t="e">
        <v>#N/A</v>
      </c>
      <c r="L4025" s="132" t="e">
        <v>#N/A</v>
      </c>
      <c r="M4025" s="132" t="e">
        <v>#N/A</v>
      </c>
      <c r="N4025" s="132" t="e">
        <v>#N/A</v>
      </c>
      <c r="R4025" s="132" t="e">
        <v>#N/A</v>
      </c>
      <c r="S4025" s="132" t="e">
        <v>#N/A</v>
      </c>
      <c r="T4025" s="132" t="e">
        <v>#N/A</v>
      </c>
      <c r="U4025" s="132" t="e">
        <v>#N/A</v>
      </c>
      <c r="V4025" s="132" t="e">
        <v>#N/A</v>
      </c>
      <c r="W4025" s="132" t="e">
        <v>#N/A</v>
      </c>
      <c r="X4025" s="132" t="e">
        <v>#N/A</v>
      </c>
      <c r="Y4025" s="132" t="e">
        <v>#N/A</v>
      </c>
      <c r="Z4025" s="132" t="e">
        <v>#N/A</v>
      </c>
      <c r="AA4025" s="132" t="e">
        <v>#N/A</v>
      </c>
      <c r="AB4025" s="132" t="e">
        <v>#N/A</v>
      </c>
      <c r="AC4025" s="132" t="e">
        <v>#N/A</v>
      </c>
      <c r="AD4025" s="132" t="e">
        <v>#N/A</v>
      </c>
      <c r="AE4025" s="132" t="e">
        <v>#N/A</v>
      </c>
      <c r="AF4025" s="132" t="e">
        <v>#N/A</v>
      </c>
    </row>
    <row r="4026" spans="1:32">
      <c r="A4026" s="129">
        <v>42374</v>
      </c>
      <c r="B4026" s="132" t="e">
        <v>#N/A</v>
      </c>
      <c r="C4026" s="132" t="e">
        <v>#N/A</v>
      </c>
      <c r="D4026" s="132" t="e">
        <v>#N/A</v>
      </c>
      <c r="E4026" s="132" t="e">
        <v>#N/A</v>
      </c>
      <c r="F4026" s="132" t="e">
        <v>#N/A</v>
      </c>
      <c r="G4026" s="132" t="e">
        <v>#N/A</v>
      </c>
      <c r="H4026" s="132" t="e">
        <v>#N/A</v>
      </c>
      <c r="I4026" s="132" t="e">
        <v>#N/A</v>
      </c>
      <c r="J4026" s="132" t="e">
        <v>#N/A</v>
      </c>
      <c r="K4026" s="132" t="e">
        <v>#N/A</v>
      </c>
      <c r="L4026" s="132" t="e">
        <v>#N/A</v>
      </c>
      <c r="M4026" s="132" t="e">
        <v>#N/A</v>
      </c>
      <c r="N4026" s="132" t="e">
        <v>#N/A</v>
      </c>
      <c r="R4026" s="132" t="e">
        <v>#N/A</v>
      </c>
      <c r="S4026" s="132" t="e">
        <v>#N/A</v>
      </c>
      <c r="T4026" s="132" t="e">
        <v>#N/A</v>
      </c>
      <c r="U4026" s="132" t="e">
        <v>#N/A</v>
      </c>
      <c r="V4026" s="132" t="e">
        <v>#N/A</v>
      </c>
      <c r="W4026" s="132" t="e">
        <v>#N/A</v>
      </c>
      <c r="X4026" s="132" t="e">
        <v>#N/A</v>
      </c>
      <c r="Y4026" s="132" t="e">
        <v>#N/A</v>
      </c>
      <c r="Z4026" s="132" t="e">
        <v>#N/A</v>
      </c>
      <c r="AA4026" s="132" t="e">
        <v>#N/A</v>
      </c>
      <c r="AB4026" s="132" t="e">
        <v>#N/A</v>
      </c>
      <c r="AC4026" s="132" t="e">
        <v>#N/A</v>
      </c>
      <c r="AD4026" s="132" t="e">
        <v>#N/A</v>
      </c>
      <c r="AE4026" s="132" t="e">
        <v>#N/A</v>
      </c>
      <c r="AF4026" s="132" t="e">
        <v>#N/A</v>
      </c>
    </row>
    <row r="4027" spans="1:32">
      <c r="A4027" s="129">
        <v>42375</v>
      </c>
      <c r="B4027" s="132" t="e">
        <v>#N/A</v>
      </c>
      <c r="C4027" s="132" t="e">
        <v>#N/A</v>
      </c>
      <c r="D4027" s="132" t="e">
        <v>#N/A</v>
      </c>
      <c r="E4027" s="132" t="e">
        <v>#N/A</v>
      </c>
      <c r="F4027" s="132" t="e">
        <v>#N/A</v>
      </c>
      <c r="G4027" s="132" t="e">
        <v>#N/A</v>
      </c>
      <c r="H4027" s="132" t="e">
        <v>#N/A</v>
      </c>
      <c r="I4027" s="132" t="e">
        <v>#N/A</v>
      </c>
      <c r="J4027" s="132" t="e">
        <v>#N/A</v>
      </c>
      <c r="K4027" s="132" t="e">
        <v>#N/A</v>
      </c>
      <c r="L4027" s="132" t="e">
        <v>#N/A</v>
      </c>
      <c r="M4027" s="132" t="e">
        <v>#N/A</v>
      </c>
      <c r="N4027" s="132" t="e">
        <v>#N/A</v>
      </c>
      <c r="R4027" s="132" t="e">
        <v>#N/A</v>
      </c>
      <c r="S4027" s="132" t="e">
        <v>#N/A</v>
      </c>
      <c r="T4027" s="132" t="e">
        <v>#N/A</v>
      </c>
      <c r="U4027" s="132" t="e">
        <v>#N/A</v>
      </c>
      <c r="V4027" s="132" t="e">
        <v>#N/A</v>
      </c>
      <c r="W4027" s="132" t="e">
        <v>#N/A</v>
      </c>
      <c r="X4027" s="132" t="e">
        <v>#N/A</v>
      </c>
      <c r="Y4027" s="132" t="e">
        <v>#N/A</v>
      </c>
      <c r="Z4027" s="132" t="e">
        <v>#N/A</v>
      </c>
      <c r="AA4027" s="132" t="e">
        <v>#N/A</v>
      </c>
      <c r="AB4027" s="132" t="e">
        <v>#N/A</v>
      </c>
      <c r="AC4027" s="132" t="e">
        <v>#N/A</v>
      </c>
      <c r="AD4027" s="132" t="e">
        <v>#N/A</v>
      </c>
      <c r="AE4027" s="132" t="e">
        <v>#N/A</v>
      </c>
      <c r="AF4027" s="132" t="e">
        <v>#N/A</v>
      </c>
    </row>
    <row r="4028" spans="1:32">
      <c r="A4028" s="129">
        <v>42376</v>
      </c>
      <c r="B4028" s="132" t="e">
        <v>#N/A</v>
      </c>
      <c r="C4028" s="132" t="e">
        <v>#N/A</v>
      </c>
      <c r="D4028" s="132" t="e">
        <v>#N/A</v>
      </c>
      <c r="E4028" s="132" t="e">
        <v>#N/A</v>
      </c>
      <c r="F4028" s="132" t="e">
        <v>#N/A</v>
      </c>
      <c r="G4028" s="132" t="e">
        <v>#N/A</v>
      </c>
      <c r="H4028" s="132" t="e">
        <v>#N/A</v>
      </c>
      <c r="I4028" s="132" t="e">
        <v>#N/A</v>
      </c>
      <c r="J4028" s="132" t="e">
        <v>#N/A</v>
      </c>
      <c r="K4028" s="132" t="e">
        <v>#N/A</v>
      </c>
      <c r="L4028" s="132" t="e">
        <v>#N/A</v>
      </c>
      <c r="M4028" s="132" t="e">
        <v>#N/A</v>
      </c>
      <c r="N4028" s="132" t="e">
        <v>#N/A</v>
      </c>
      <c r="R4028" s="132" t="e">
        <v>#N/A</v>
      </c>
      <c r="S4028" s="132" t="e">
        <v>#N/A</v>
      </c>
      <c r="T4028" s="132" t="e">
        <v>#N/A</v>
      </c>
      <c r="U4028" s="132" t="e">
        <v>#N/A</v>
      </c>
      <c r="V4028" s="132" t="e">
        <v>#N/A</v>
      </c>
      <c r="W4028" s="132" t="e">
        <v>#N/A</v>
      </c>
      <c r="X4028" s="132" t="e">
        <v>#N/A</v>
      </c>
      <c r="Y4028" s="132" t="e">
        <v>#N/A</v>
      </c>
      <c r="Z4028" s="132" t="e">
        <v>#N/A</v>
      </c>
      <c r="AA4028" s="132" t="e">
        <v>#N/A</v>
      </c>
      <c r="AB4028" s="132" t="e">
        <v>#N/A</v>
      </c>
      <c r="AC4028" s="132" t="e">
        <v>#N/A</v>
      </c>
      <c r="AD4028" s="132" t="e">
        <v>#N/A</v>
      </c>
      <c r="AE4028" s="132" t="e">
        <v>#N/A</v>
      </c>
      <c r="AF4028" s="132" t="e">
        <v>#N/A</v>
      </c>
    </row>
    <row r="4029" spans="1:32">
      <c r="A4029" s="129">
        <v>42377</v>
      </c>
      <c r="B4029" s="132" t="e">
        <v>#N/A</v>
      </c>
      <c r="C4029" s="132" t="e">
        <v>#N/A</v>
      </c>
      <c r="D4029" s="132" t="e">
        <v>#N/A</v>
      </c>
      <c r="E4029" s="132" t="e">
        <v>#N/A</v>
      </c>
      <c r="F4029" s="132" t="e">
        <v>#N/A</v>
      </c>
      <c r="G4029" s="132" t="e">
        <v>#N/A</v>
      </c>
      <c r="H4029" s="132" t="e">
        <v>#N/A</v>
      </c>
      <c r="I4029" s="132" t="e">
        <v>#N/A</v>
      </c>
      <c r="J4029" s="132" t="e">
        <v>#N/A</v>
      </c>
      <c r="K4029" s="132" t="e">
        <v>#N/A</v>
      </c>
      <c r="L4029" s="132" t="e">
        <v>#N/A</v>
      </c>
      <c r="M4029" s="132" t="e">
        <v>#N/A</v>
      </c>
      <c r="N4029" s="132" t="e">
        <v>#N/A</v>
      </c>
      <c r="R4029" s="132" t="e">
        <v>#N/A</v>
      </c>
      <c r="S4029" s="132" t="e">
        <v>#N/A</v>
      </c>
      <c r="T4029" s="132" t="e">
        <v>#N/A</v>
      </c>
      <c r="U4029" s="132" t="e">
        <v>#N/A</v>
      </c>
      <c r="V4029" s="132" t="e">
        <v>#N/A</v>
      </c>
      <c r="W4029" s="132" t="e">
        <v>#N/A</v>
      </c>
      <c r="X4029" s="132" t="e">
        <v>#N/A</v>
      </c>
      <c r="Y4029" s="132" t="e">
        <v>#N/A</v>
      </c>
      <c r="Z4029" s="132" t="e">
        <v>#N/A</v>
      </c>
      <c r="AA4029" s="132" t="e">
        <v>#N/A</v>
      </c>
      <c r="AB4029" s="132" t="e">
        <v>#N/A</v>
      </c>
      <c r="AC4029" s="132" t="e">
        <v>#N/A</v>
      </c>
      <c r="AD4029" s="132" t="e">
        <v>#N/A</v>
      </c>
      <c r="AE4029" s="132" t="e">
        <v>#N/A</v>
      </c>
      <c r="AF4029" s="132" t="e">
        <v>#N/A</v>
      </c>
    </row>
    <row r="4030" spans="1:32">
      <c r="A4030" s="129">
        <v>42380</v>
      </c>
      <c r="B4030" s="132" t="e">
        <v>#N/A</v>
      </c>
      <c r="C4030" s="132" t="e">
        <v>#N/A</v>
      </c>
      <c r="D4030" s="132" t="e">
        <v>#N/A</v>
      </c>
      <c r="E4030" s="132" t="e">
        <v>#N/A</v>
      </c>
      <c r="F4030" s="132" t="e">
        <v>#N/A</v>
      </c>
      <c r="G4030" s="132" t="e">
        <v>#N/A</v>
      </c>
      <c r="H4030" s="132" t="e">
        <v>#N/A</v>
      </c>
      <c r="I4030" s="132" t="e">
        <v>#N/A</v>
      </c>
      <c r="J4030" s="132" t="e">
        <v>#N/A</v>
      </c>
      <c r="K4030" s="132" t="e">
        <v>#N/A</v>
      </c>
      <c r="L4030" s="132" t="e">
        <v>#N/A</v>
      </c>
      <c r="M4030" s="132" t="e">
        <v>#N/A</v>
      </c>
      <c r="N4030" s="132" t="e">
        <v>#N/A</v>
      </c>
      <c r="R4030" s="132" t="e">
        <v>#N/A</v>
      </c>
      <c r="S4030" s="132" t="e">
        <v>#N/A</v>
      </c>
      <c r="T4030" s="132" t="e">
        <v>#N/A</v>
      </c>
      <c r="U4030" s="132" t="e">
        <v>#N/A</v>
      </c>
      <c r="V4030" s="132" t="e">
        <v>#N/A</v>
      </c>
      <c r="W4030" s="132" t="e">
        <v>#N/A</v>
      </c>
      <c r="X4030" s="132" t="e">
        <v>#N/A</v>
      </c>
      <c r="Y4030" s="132" t="e">
        <v>#N/A</v>
      </c>
      <c r="Z4030" s="132" t="e">
        <v>#N/A</v>
      </c>
      <c r="AA4030" s="132" t="e">
        <v>#N/A</v>
      </c>
      <c r="AB4030" s="132" t="e">
        <v>#N/A</v>
      </c>
      <c r="AC4030" s="132" t="e">
        <v>#N/A</v>
      </c>
      <c r="AD4030" s="132" t="e">
        <v>#N/A</v>
      </c>
      <c r="AE4030" s="132" t="e">
        <v>#N/A</v>
      </c>
      <c r="AF4030" s="132" t="e">
        <v>#N/A</v>
      </c>
    </row>
    <row r="4031" spans="1:32">
      <c r="A4031" s="129">
        <v>42381</v>
      </c>
      <c r="B4031" s="132" t="e">
        <v>#N/A</v>
      </c>
      <c r="C4031" s="132" t="e">
        <v>#N/A</v>
      </c>
      <c r="D4031" s="132" t="e">
        <v>#N/A</v>
      </c>
      <c r="E4031" s="132" t="e">
        <v>#N/A</v>
      </c>
      <c r="F4031" s="132" t="e">
        <v>#N/A</v>
      </c>
      <c r="G4031" s="132" t="e">
        <v>#N/A</v>
      </c>
      <c r="H4031" s="132" t="e">
        <v>#N/A</v>
      </c>
      <c r="I4031" s="132" t="e">
        <v>#N/A</v>
      </c>
      <c r="J4031" s="132" t="e">
        <v>#N/A</v>
      </c>
      <c r="K4031" s="132" t="e">
        <v>#N/A</v>
      </c>
      <c r="L4031" s="132" t="e">
        <v>#N/A</v>
      </c>
      <c r="M4031" s="132" t="e">
        <v>#N/A</v>
      </c>
      <c r="N4031" s="132" t="e">
        <v>#N/A</v>
      </c>
      <c r="R4031" s="132" t="e">
        <v>#N/A</v>
      </c>
      <c r="S4031" s="132" t="e">
        <v>#N/A</v>
      </c>
      <c r="T4031" s="132" t="e">
        <v>#N/A</v>
      </c>
      <c r="U4031" s="132" t="e">
        <v>#N/A</v>
      </c>
      <c r="V4031" s="132" t="e">
        <v>#N/A</v>
      </c>
      <c r="W4031" s="132" t="e">
        <v>#N/A</v>
      </c>
      <c r="X4031" s="132" t="e">
        <v>#N/A</v>
      </c>
      <c r="Y4031" s="132" t="e">
        <v>#N/A</v>
      </c>
      <c r="Z4031" s="132" t="e">
        <v>#N/A</v>
      </c>
      <c r="AA4031" s="132" t="e">
        <v>#N/A</v>
      </c>
      <c r="AB4031" s="132" t="e">
        <v>#N/A</v>
      </c>
      <c r="AC4031" s="132" t="e">
        <v>#N/A</v>
      </c>
      <c r="AD4031" s="132" t="e">
        <v>#N/A</v>
      </c>
      <c r="AE4031" s="132" t="e">
        <v>#N/A</v>
      </c>
      <c r="AF4031" s="132" t="e">
        <v>#N/A</v>
      </c>
    </row>
    <row r="4032" spans="1:32">
      <c r="A4032" s="129">
        <v>42382</v>
      </c>
      <c r="B4032" s="132" t="e">
        <v>#N/A</v>
      </c>
      <c r="C4032" s="132" t="e">
        <v>#N/A</v>
      </c>
      <c r="D4032" s="132" t="e">
        <v>#N/A</v>
      </c>
      <c r="E4032" s="132" t="e">
        <v>#N/A</v>
      </c>
      <c r="F4032" s="132" t="e">
        <v>#N/A</v>
      </c>
      <c r="G4032" s="132" t="e">
        <v>#N/A</v>
      </c>
      <c r="H4032" s="132" t="e">
        <v>#N/A</v>
      </c>
      <c r="I4032" s="132" t="e">
        <v>#N/A</v>
      </c>
      <c r="J4032" s="132" t="e">
        <v>#N/A</v>
      </c>
      <c r="K4032" s="132" t="e">
        <v>#N/A</v>
      </c>
      <c r="L4032" s="132" t="e">
        <v>#N/A</v>
      </c>
      <c r="M4032" s="132" t="e">
        <v>#N/A</v>
      </c>
      <c r="N4032" s="132" t="e">
        <v>#N/A</v>
      </c>
      <c r="R4032" s="132" t="e">
        <v>#N/A</v>
      </c>
      <c r="S4032" s="132" t="e">
        <v>#N/A</v>
      </c>
      <c r="T4032" s="132" t="e">
        <v>#N/A</v>
      </c>
      <c r="U4032" s="132" t="e">
        <v>#N/A</v>
      </c>
      <c r="V4032" s="132" t="e">
        <v>#N/A</v>
      </c>
      <c r="W4032" s="132" t="e">
        <v>#N/A</v>
      </c>
      <c r="X4032" s="132" t="e">
        <v>#N/A</v>
      </c>
      <c r="Y4032" s="132" t="e">
        <v>#N/A</v>
      </c>
      <c r="Z4032" s="132" t="e">
        <v>#N/A</v>
      </c>
      <c r="AA4032" s="132" t="e">
        <v>#N/A</v>
      </c>
      <c r="AB4032" s="132" t="e">
        <v>#N/A</v>
      </c>
      <c r="AC4032" s="132" t="e">
        <v>#N/A</v>
      </c>
      <c r="AD4032" s="132" t="e">
        <v>#N/A</v>
      </c>
      <c r="AE4032" s="132" t="e">
        <v>#N/A</v>
      </c>
      <c r="AF4032" s="132" t="e">
        <v>#N/A</v>
      </c>
    </row>
    <row r="4033" spans="1:32">
      <c r="A4033" s="129">
        <v>42383</v>
      </c>
      <c r="B4033" s="132" t="e">
        <v>#N/A</v>
      </c>
      <c r="C4033" s="132" t="e">
        <v>#N/A</v>
      </c>
      <c r="D4033" s="132" t="e">
        <v>#N/A</v>
      </c>
      <c r="E4033" s="132" t="e">
        <v>#N/A</v>
      </c>
      <c r="F4033" s="132" t="e">
        <v>#N/A</v>
      </c>
      <c r="G4033" s="132" t="e">
        <v>#N/A</v>
      </c>
      <c r="H4033" s="132" t="e">
        <v>#N/A</v>
      </c>
      <c r="I4033" s="132" t="e">
        <v>#N/A</v>
      </c>
      <c r="J4033" s="132" t="e">
        <v>#N/A</v>
      </c>
      <c r="K4033" s="132" t="e">
        <v>#N/A</v>
      </c>
      <c r="L4033" s="132" t="e">
        <v>#N/A</v>
      </c>
      <c r="M4033" s="132" t="e">
        <v>#N/A</v>
      </c>
      <c r="N4033" s="132" t="e">
        <v>#N/A</v>
      </c>
      <c r="R4033" s="132" t="e">
        <v>#N/A</v>
      </c>
      <c r="S4033" s="132" t="e">
        <v>#N/A</v>
      </c>
      <c r="T4033" s="132" t="e">
        <v>#N/A</v>
      </c>
      <c r="U4033" s="132" t="e">
        <v>#N/A</v>
      </c>
      <c r="V4033" s="132" t="e">
        <v>#N/A</v>
      </c>
      <c r="W4033" s="132" t="e">
        <v>#N/A</v>
      </c>
      <c r="X4033" s="132" t="e">
        <v>#N/A</v>
      </c>
      <c r="Y4033" s="132" t="e">
        <v>#N/A</v>
      </c>
      <c r="Z4033" s="132" t="e">
        <v>#N/A</v>
      </c>
      <c r="AA4033" s="132" t="e">
        <v>#N/A</v>
      </c>
      <c r="AB4033" s="132" t="e">
        <v>#N/A</v>
      </c>
      <c r="AC4033" s="132" t="e">
        <v>#N/A</v>
      </c>
      <c r="AD4033" s="132" t="e">
        <v>#N/A</v>
      </c>
      <c r="AE4033" s="132" t="e">
        <v>#N/A</v>
      </c>
      <c r="AF4033" s="132" t="e">
        <v>#N/A</v>
      </c>
    </row>
    <row r="4034" spans="1:32">
      <c r="A4034" s="129">
        <v>42384</v>
      </c>
      <c r="B4034" s="132">
        <v>489468</v>
      </c>
      <c r="C4034" s="132">
        <v>46150</v>
      </c>
      <c r="D4034" s="132">
        <v>155920</v>
      </c>
      <c r="E4034" s="132">
        <v>32640</v>
      </c>
      <c r="F4034" s="132">
        <v>167078</v>
      </c>
      <c r="G4034" s="132">
        <v>461918</v>
      </c>
      <c r="H4034" s="132">
        <v>10230</v>
      </c>
      <c r="I4034" s="132">
        <v>14005</v>
      </c>
      <c r="J4034" s="132">
        <v>32795</v>
      </c>
      <c r="K4034" s="132">
        <v>3343</v>
      </c>
      <c r="L4034" s="132">
        <v>0</v>
      </c>
      <c r="M4034" s="132">
        <v>27550</v>
      </c>
      <c r="N4034" s="132">
        <v>489468</v>
      </c>
      <c r="R4034" s="132">
        <v>80000</v>
      </c>
      <c r="S4034" s="132">
        <v>17000</v>
      </c>
      <c r="T4034" s="132">
        <v>75607</v>
      </c>
      <c r="U4034" s="132">
        <v>29300</v>
      </c>
      <c r="V4034" s="132">
        <v>16630</v>
      </c>
      <c r="W4034" s="132">
        <v>0</v>
      </c>
      <c r="X4034" s="132">
        <v>5548</v>
      </c>
      <c r="Y4034" s="132">
        <v>14900</v>
      </c>
      <c r="Z4034" s="132">
        <v>6200</v>
      </c>
      <c r="AA4034" s="132">
        <v>14000</v>
      </c>
      <c r="AB4034" s="132">
        <v>600</v>
      </c>
      <c r="AC4034" s="132">
        <v>31120</v>
      </c>
      <c r="AD4034" s="132">
        <v>4355</v>
      </c>
      <c r="AE4034" s="132">
        <v>28750</v>
      </c>
      <c r="AF4034" s="132">
        <v>27075</v>
      </c>
    </row>
    <row r="4035" spans="1:32">
      <c r="A4035" s="129">
        <v>42388</v>
      </c>
      <c r="B4035" s="132" t="e">
        <v>#N/A</v>
      </c>
      <c r="C4035" s="132" t="e">
        <v>#N/A</v>
      </c>
      <c r="D4035" s="132" t="e">
        <v>#N/A</v>
      </c>
      <c r="E4035" s="132" t="e">
        <v>#N/A</v>
      </c>
      <c r="F4035" s="132" t="e">
        <v>#N/A</v>
      </c>
      <c r="G4035" s="132" t="e">
        <v>#N/A</v>
      </c>
      <c r="H4035" s="132" t="e">
        <v>#N/A</v>
      </c>
      <c r="I4035" s="132" t="e">
        <v>#N/A</v>
      </c>
      <c r="J4035" s="132" t="e">
        <v>#N/A</v>
      </c>
      <c r="K4035" s="132" t="e">
        <v>#N/A</v>
      </c>
      <c r="L4035" s="132" t="e">
        <v>#N/A</v>
      </c>
      <c r="M4035" s="132" t="e">
        <v>#N/A</v>
      </c>
      <c r="N4035" s="132" t="e">
        <v>#N/A</v>
      </c>
      <c r="R4035" s="132" t="e">
        <v>#N/A</v>
      </c>
      <c r="S4035" s="132" t="e">
        <v>#N/A</v>
      </c>
      <c r="T4035" s="132" t="e">
        <v>#N/A</v>
      </c>
      <c r="U4035" s="132" t="e">
        <v>#N/A</v>
      </c>
      <c r="V4035" s="132" t="e">
        <v>#N/A</v>
      </c>
      <c r="W4035" s="132" t="e">
        <v>#N/A</v>
      </c>
      <c r="X4035" s="132" t="e">
        <v>#N/A</v>
      </c>
      <c r="Y4035" s="132" t="e">
        <v>#N/A</v>
      </c>
      <c r="Z4035" s="132" t="e">
        <v>#N/A</v>
      </c>
      <c r="AA4035" s="132" t="e">
        <v>#N/A</v>
      </c>
      <c r="AB4035" s="132" t="e">
        <v>#N/A</v>
      </c>
      <c r="AC4035" s="132" t="e">
        <v>#N/A</v>
      </c>
      <c r="AD4035" s="132" t="e">
        <v>#N/A</v>
      </c>
      <c r="AE4035" s="132" t="e">
        <v>#N/A</v>
      </c>
      <c r="AF4035" s="132" t="e">
        <v>#N/A</v>
      </c>
    </row>
    <row r="4036" spans="1:32">
      <c r="A4036" s="129">
        <v>42389</v>
      </c>
      <c r="B4036" s="132">
        <v>666288</v>
      </c>
      <c r="C4036" s="132">
        <v>54635</v>
      </c>
      <c r="D4036" s="132">
        <v>189120</v>
      </c>
      <c r="E4036" s="132">
        <v>55240</v>
      </c>
      <c r="F4036" s="132">
        <v>228978</v>
      </c>
      <c r="G4036" s="132">
        <v>615973</v>
      </c>
      <c r="H4036" s="132">
        <v>12220</v>
      </c>
      <c r="I4036" s="132">
        <v>22805</v>
      </c>
      <c r="J4036" s="132">
        <v>43515</v>
      </c>
      <c r="K4036" s="132">
        <v>12743</v>
      </c>
      <c r="L4036" s="132">
        <v>0</v>
      </c>
      <c r="M4036" s="132">
        <v>50315</v>
      </c>
      <c r="N4036" s="132">
        <v>666288</v>
      </c>
      <c r="R4036" s="132">
        <v>102500</v>
      </c>
      <c r="S4036" s="132">
        <v>17000</v>
      </c>
      <c r="T4036" s="132">
        <v>85607</v>
      </c>
      <c r="U4036" s="132">
        <v>44335</v>
      </c>
      <c r="V4036" s="132">
        <v>23350</v>
      </c>
      <c r="W4036" s="132">
        <v>1590</v>
      </c>
      <c r="X4036" s="132">
        <v>15818</v>
      </c>
      <c r="Y4036" s="132">
        <v>27860</v>
      </c>
      <c r="Z4036" s="132">
        <v>13300</v>
      </c>
      <c r="AA4036" s="132">
        <v>24000</v>
      </c>
      <c r="AB4036" s="132">
        <v>900</v>
      </c>
      <c r="AC4036" s="132">
        <v>38120</v>
      </c>
      <c r="AD4036" s="132">
        <v>4355</v>
      </c>
      <c r="AE4036" s="132">
        <v>29950</v>
      </c>
      <c r="AF4036" s="132">
        <v>27075</v>
      </c>
    </row>
    <row r="4037" spans="1:32">
      <c r="A4037" s="129">
        <v>42390</v>
      </c>
      <c r="B4037" s="132" t="e">
        <v>#N/A</v>
      </c>
      <c r="C4037" s="132" t="e">
        <v>#N/A</v>
      </c>
      <c r="D4037" s="132" t="e">
        <v>#N/A</v>
      </c>
      <c r="E4037" s="132" t="e">
        <v>#N/A</v>
      </c>
      <c r="F4037" s="132" t="e">
        <v>#N/A</v>
      </c>
      <c r="G4037" s="132" t="e">
        <v>#N/A</v>
      </c>
      <c r="H4037" s="132" t="e">
        <v>#N/A</v>
      </c>
      <c r="I4037" s="132" t="e">
        <v>#N/A</v>
      </c>
      <c r="J4037" s="132" t="e">
        <v>#N/A</v>
      </c>
      <c r="K4037" s="132" t="e">
        <v>#N/A</v>
      </c>
      <c r="L4037" s="132" t="e">
        <v>#N/A</v>
      </c>
      <c r="M4037" s="132" t="e">
        <v>#N/A</v>
      </c>
      <c r="N4037" s="132" t="e">
        <v>#N/A</v>
      </c>
      <c r="R4037" s="132" t="e">
        <v>#N/A</v>
      </c>
      <c r="S4037" s="132" t="e">
        <v>#N/A</v>
      </c>
      <c r="T4037" s="132" t="e">
        <v>#N/A</v>
      </c>
      <c r="U4037" s="132" t="e">
        <v>#N/A</v>
      </c>
      <c r="V4037" s="132" t="e">
        <v>#N/A</v>
      </c>
      <c r="W4037" s="132" t="e">
        <v>#N/A</v>
      </c>
      <c r="X4037" s="132" t="e">
        <v>#N/A</v>
      </c>
      <c r="Y4037" s="132" t="e">
        <v>#N/A</v>
      </c>
      <c r="Z4037" s="132" t="e">
        <v>#N/A</v>
      </c>
      <c r="AA4037" s="132" t="e">
        <v>#N/A</v>
      </c>
      <c r="AB4037" s="132" t="e">
        <v>#N/A</v>
      </c>
      <c r="AC4037" s="132" t="e">
        <v>#N/A</v>
      </c>
      <c r="AD4037" s="132" t="e">
        <v>#N/A</v>
      </c>
      <c r="AE4037" s="132" t="e">
        <v>#N/A</v>
      </c>
      <c r="AF4037" s="132" t="e">
        <v>#N/A</v>
      </c>
    </row>
    <row r="4038" spans="1:32">
      <c r="A4038" s="129">
        <v>42391</v>
      </c>
      <c r="B4038" s="132" t="e">
        <v>#N/A</v>
      </c>
      <c r="C4038" s="132" t="e">
        <v>#N/A</v>
      </c>
      <c r="D4038" s="132" t="e">
        <v>#N/A</v>
      </c>
      <c r="E4038" s="132" t="e">
        <v>#N/A</v>
      </c>
      <c r="F4038" s="132" t="e">
        <v>#N/A</v>
      </c>
      <c r="G4038" s="132" t="e">
        <v>#N/A</v>
      </c>
      <c r="H4038" s="132" t="e">
        <v>#N/A</v>
      </c>
      <c r="I4038" s="132" t="e">
        <v>#N/A</v>
      </c>
      <c r="J4038" s="132" t="e">
        <v>#N/A</v>
      </c>
      <c r="K4038" s="132" t="e">
        <v>#N/A</v>
      </c>
      <c r="L4038" s="132" t="e">
        <v>#N/A</v>
      </c>
      <c r="M4038" s="132" t="e">
        <v>#N/A</v>
      </c>
      <c r="N4038" s="132" t="e">
        <v>#N/A</v>
      </c>
      <c r="R4038" s="132" t="e">
        <v>#N/A</v>
      </c>
      <c r="S4038" s="132" t="e">
        <v>#N/A</v>
      </c>
      <c r="T4038" s="132" t="e">
        <v>#N/A</v>
      </c>
      <c r="U4038" s="132" t="e">
        <v>#N/A</v>
      </c>
      <c r="V4038" s="132" t="e">
        <v>#N/A</v>
      </c>
      <c r="W4038" s="132" t="e">
        <v>#N/A</v>
      </c>
      <c r="X4038" s="132" t="e">
        <v>#N/A</v>
      </c>
      <c r="Y4038" s="132" t="e">
        <v>#N/A</v>
      </c>
      <c r="Z4038" s="132" t="e">
        <v>#N/A</v>
      </c>
      <c r="AA4038" s="132" t="e">
        <v>#N/A</v>
      </c>
      <c r="AB4038" s="132" t="e">
        <v>#N/A</v>
      </c>
      <c r="AC4038" s="132" t="e">
        <v>#N/A</v>
      </c>
      <c r="AD4038" s="132" t="e">
        <v>#N/A</v>
      </c>
      <c r="AE4038" s="132" t="e">
        <v>#N/A</v>
      </c>
      <c r="AF4038" s="132" t="e">
        <v>#N/A</v>
      </c>
    </row>
    <row r="4039" spans="1:32">
      <c r="A4039" s="129">
        <v>42394</v>
      </c>
      <c r="B4039" s="132">
        <v>931173</v>
      </c>
      <c r="C4039" s="132">
        <v>76535</v>
      </c>
      <c r="D4039" s="132">
        <v>277785</v>
      </c>
      <c r="E4039" s="132">
        <v>68070</v>
      </c>
      <c r="F4039" s="132">
        <v>309598</v>
      </c>
      <c r="G4039" s="132">
        <v>857858</v>
      </c>
      <c r="H4039" s="132">
        <v>24170</v>
      </c>
      <c r="I4039" s="132">
        <v>29355</v>
      </c>
      <c r="J4039" s="132">
        <v>53955</v>
      </c>
      <c r="K4039" s="132">
        <v>13243</v>
      </c>
      <c r="L4039" s="132">
        <v>0</v>
      </c>
      <c r="M4039" s="132">
        <v>73315</v>
      </c>
      <c r="N4039" s="132">
        <v>931173</v>
      </c>
      <c r="R4039" s="132">
        <v>170000</v>
      </c>
      <c r="S4039" s="132">
        <v>29000</v>
      </c>
      <c r="T4039" s="132">
        <v>97607</v>
      </c>
      <c r="U4039" s="132">
        <v>54735</v>
      </c>
      <c r="V4039" s="132">
        <v>24350</v>
      </c>
      <c r="W4039" s="132">
        <v>1590</v>
      </c>
      <c r="X4039" s="132">
        <v>21818</v>
      </c>
      <c r="Y4039" s="132">
        <v>32860</v>
      </c>
      <c r="Z4039" s="132">
        <v>13300</v>
      </c>
      <c r="AA4039" s="132">
        <v>41350</v>
      </c>
      <c r="AB4039" s="132">
        <v>900</v>
      </c>
      <c r="AC4039" s="132">
        <v>38120</v>
      </c>
      <c r="AD4039" s="132">
        <v>7490</v>
      </c>
      <c r="AE4039" s="132">
        <v>29950</v>
      </c>
      <c r="AF4039" s="132">
        <v>50075</v>
      </c>
    </row>
    <row r="4040" spans="1:32">
      <c r="A4040" s="129">
        <v>42395</v>
      </c>
      <c r="B4040" s="132" t="e">
        <v>#N/A</v>
      </c>
      <c r="C4040" s="132" t="e">
        <v>#N/A</v>
      </c>
      <c r="D4040" s="132" t="e">
        <v>#N/A</v>
      </c>
      <c r="E4040" s="132" t="e">
        <v>#N/A</v>
      </c>
      <c r="F4040" s="132" t="e">
        <v>#N/A</v>
      </c>
      <c r="G4040" s="132" t="e">
        <v>#N/A</v>
      </c>
      <c r="H4040" s="132" t="e">
        <v>#N/A</v>
      </c>
      <c r="I4040" s="132" t="e">
        <v>#N/A</v>
      </c>
      <c r="J4040" s="132" t="e">
        <v>#N/A</v>
      </c>
      <c r="K4040" s="132" t="e">
        <v>#N/A</v>
      </c>
      <c r="L4040" s="132" t="e">
        <v>#N/A</v>
      </c>
      <c r="M4040" s="132" t="e">
        <v>#N/A</v>
      </c>
      <c r="N4040" s="132" t="e">
        <v>#N/A</v>
      </c>
      <c r="R4040" s="132" t="e">
        <v>#N/A</v>
      </c>
      <c r="S4040" s="132" t="e">
        <v>#N/A</v>
      </c>
      <c r="T4040" s="132" t="e">
        <v>#N/A</v>
      </c>
      <c r="U4040" s="132" t="e">
        <v>#N/A</v>
      </c>
      <c r="V4040" s="132" t="e">
        <v>#N/A</v>
      </c>
      <c r="W4040" s="132" t="e">
        <v>#N/A</v>
      </c>
      <c r="X4040" s="132" t="e">
        <v>#N/A</v>
      </c>
      <c r="Y4040" s="132" t="e">
        <v>#N/A</v>
      </c>
      <c r="Z4040" s="132" t="e">
        <v>#N/A</v>
      </c>
      <c r="AA4040" s="132" t="e">
        <v>#N/A</v>
      </c>
      <c r="AB4040" s="132" t="e">
        <v>#N/A</v>
      </c>
      <c r="AC4040" s="132" t="e">
        <v>#N/A</v>
      </c>
      <c r="AD4040" s="132" t="e">
        <v>#N/A</v>
      </c>
      <c r="AE4040" s="132" t="e">
        <v>#N/A</v>
      </c>
      <c r="AF4040" s="132" t="e">
        <v>#N/A</v>
      </c>
    </row>
    <row r="4041" spans="1:32">
      <c r="A4041" s="129">
        <v>42396</v>
      </c>
      <c r="B4041" s="132" t="e">
        <v>#N/A</v>
      </c>
      <c r="C4041" s="132" t="e">
        <v>#N/A</v>
      </c>
      <c r="D4041" s="132" t="e">
        <v>#N/A</v>
      </c>
      <c r="E4041" s="132" t="e">
        <v>#N/A</v>
      </c>
      <c r="F4041" s="132" t="e">
        <v>#N/A</v>
      </c>
      <c r="G4041" s="132" t="e">
        <v>#N/A</v>
      </c>
      <c r="H4041" s="132" t="e">
        <v>#N/A</v>
      </c>
      <c r="I4041" s="132" t="e">
        <v>#N/A</v>
      </c>
      <c r="J4041" s="132" t="e">
        <v>#N/A</v>
      </c>
      <c r="K4041" s="132" t="e">
        <v>#N/A</v>
      </c>
      <c r="L4041" s="132" t="e">
        <v>#N/A</v>
      </c>
      <c r="M4041" s="132" t="e">
        <v>#N/A</v>
      </c>
      <c r="N4041" s="132" t="e">
        <v>#N/A</v>
      </c>
      <c r="R4041" s="132" t="e">
        <v>#N/A</v>
      </c>
      <c r="S4041" s="132" t="e">
        <v>#N/A</v>
      </c>
      <c r="T4041" s="132" t="e">
        <v>#N/A</v>
      </c>
      <c r="U4041" s="132" t="e">
        <v>#N/A</v>
      </c>
      <c r="V4041" s="132" t="e">
        <v>#N/A</v>
      </c>
      <c r="W4041" s="132" t="e">
        <v>#N/A</v>
      </c>
      <c r="X4041" s="132" t="e">
        <v>#N/A</v>
      </c>
      <c r="Y4041" s="132" t="e">
        <v>#N/A</v>
      </c>
      <c r="Z4041" s="132" t="e">
        <v>#N/A</v>
      </c>
      <c r="AA4041" s="132" t="e">
        <v>#N/A</v>
      </c>
      <c r="AB4041" s="132" t="e">
        <v>#N/A</v>
      </c>
      <c r="AC4041" s="132" t="e">
        <v>#N/A</v>
      </c>
      <c r="AD4041" s="132" t="e">
        <v>#N/A</v>
      </c>
      <c r="AE4041" s="132" t="e">
        <v>#N/A</v>
      </c>
      <c r="AF4041" s="132" t="e">
        <v>#N/A</v>
      </c>
    </row>
    <row r="4042" spans="1:32">
      <c r="A4042" s="129">
        <v>42397</v>
      </c>
      <c r="B4042" s="132" t="e">
        <v>#N/A</v>
      </c>
      <c r="C4042" s="132" t="e">
        <v>#N/A</v>
      </c>
      <c r="D4042" s="132" t="e">
        <v>#N/A</v>
      </c>
      <c r="E4042" s="132" t="e">
        <v>#N/A</v>
      </c>
      <c r="F4042" s="132" t="e">
        <v>#N/A</v>
      </c>
      <c r="G4042" s="132" t="e">
        <v>#N/A</v>
      </c>
      <c r="H4042" s="132" t="e">
        <v>#N/A</v>
      </c>
      <c r="I4042" s="132" t="e">
        <v>#N/A</v>
      </c>
      <c r="J4042" s="132" t="e">
        <v>#N/A</v>
      </c>
      <c r="K4042" s="132" t="e">
        <v>#N/A</v>
      </c>
      <c r="L4042" s="132" t="e">
        <v>#N/A</v>
      </c>
      <c r="M4042" s="132" t="e">
        <v>#N/A</v>
      </c>
      <c r="N4042" s="132" t="e">
        <v>#N/A</v>
      </c>
      <c r="R4042" s="132" t="e">
        <v>#N/A</v>
      </c>
      <c r="S4042" s="132" t="e">
        <v>#N/A</v>
      </c>
      <c r="T4042" s="132" t="e">
        <v>#N/A</v>
      </c>
      <c r="U4042" s="132" t="e">
        <v>#N/A</v>
      </c>
      <c r="V4042" s="132" t="e">
        <v>#N/A</v>
      </c>
      <c r="W4042" s="132" t="e">
        <v>#N/A</v>
      </c>
      <c r="X4042" s="132" t="e">
        <v>#N/A</v>
      </c>
      <c r="Y4042" s="132" t="e">
        <v>#N/A</v>
      </c>
      <c r="Z4042" s="132" t="e">
        <v>#N/A</v>
      </c>
      <c r="AA4042" s="132" t="e">
        <v>#N/A</v>
      </c>
      <c r="AB4042" s="132" t="e">
        <v>#N/A</v>
      </c>
      <c r="AC4042" s="132" t="e">
        <v>#N/A</v>
      </c>
      <c r="AD4042" s="132" t="e">
        <v>#N/A</v>
      </c>
      <c r="AE4042" s="132" t="e">
        <v>#N/A</v>
      </c>
      <c r="AF4042" s="132" t="e">
        <v>#N/A</v>
      </c>
    </row>
    <row r="4043" spans="1:32">
      <c r="A4043" s="129">
        <v>42398</v>
      </c>
      <c r="B4043" s="132" t="e">
        <v>#N/A</v>
      </c>
      <c r="C4043" s="132" t="e">
        <v>#N/A</v>
      </c>
      <c r="D4043" s="132" t="e">
        <v>#N/A</v>
      </c>
      <c r="E4043" s="132" t="e">
        <v>#N/A</v>
      </c>
      <c r="F4043" s="132" t="e">
        <v>#N/A</v>
      </c>
      <c r="G4043" s="132" t="e">
        <v>#N/A</v>
      </c>
      <c r="H4043" s="132" t="e">
        <v>#N/A</v>
      </c>
      <c r="I4043" s="132" t="e">
        <v>#N/A</v>
      </c>
      <c r="J4043" s="132" t="e">
        <v>#N/A</v>
      </c>
      <c r="K4043" s="132" t="e">
        <v>#N/A</v>
      </c>
      <c r="L4043" s="132" t="e">
        <v>#N/A</v>
      </c>
      <c r="M4043" s="132" t="e">
        <v>#N/A</v>
      </c>
      <c r="N4043" s="132" t="e">
        <v>#N/A</v>
      </c>
      <c r="R4043" s="132" t="e">
        <v>#N/A</v>
      </c>
      <c r="S4043" s="132" t="e">
        <v>#N/A</v>
      </c>
      <c r="T4043" s="132" t="e">
        <v>#N/A</v>
      </c>
      <c r="U4043" s="132" t="e">
        <v>#N/A</v>
      </c>
      <c r="V4043" s="132" t="e">
        <v>#N/A</v>
      </c>
      <c r="W4043" s="132" t="e">
        <v>#N/A</v>
      </c>
      <c r="X4043" s="132" t="e">
        <v>#N/A</v>
      </c>
      <c r="Y4043" s="132" t="e">
        <v>#N/A</v>
      </c>
      <c r="Z4043" s="132" t="e">
        <v>#N/A</v>
      </c>
      <c r="AA4043" s="132" t="e">
        <v>#N/A</v>
      </c>
      <c r="AB4043" s="132" t="e">
        <v>#N/A</v>
      </c>
      <c r="AC4043" s="132" t="e">
        <v>#N/A</v>
      </c>
      <c r="AD4043" s="132" t="e">
        <v>#N/A</v>
      </c>
      <c r="AE4043" s="132" t="e">
        <v>#N/A</v>
      </c>
      <c r="AF4043" s="132" t="e">
        <v>#N/A</v>
      </c>
    </row>
    <row r="4044" spans="1:32">
      <c r="A4044" s="129">
        <v>42401</v>
      </c>
      <c r="B4044" s="132" t="e">
        <v>#N/A</v>
      </c>
      <c r="C4044" s="132" t="e">
        <v>#N/A</v>
      </c>
      <c r="D4044" s="132" t="e">
        <v>#N/A</v>
      </c>
      <c r="E4044" s="132" t="e">
        <v>#N/A</v>
      </c>
      <c r="F4044" s="132" t="e">
        <v>#N/A</v>
      </c>
      <c r="G4044" s="132" t="e">
        <v>#N/A</v>
      </c>
      <c r="H4044" s="132" t="e">
        <v>#N/A</v>
      </c>
      <c r="I4044" s="132" t="e">
        <v>#N/A</v>
      </c>
      <c r="J4044" s="132" t="e">
        <v>#N/A</v>
      </c>
      <c r="K4044" s="132" t="e">
        <v>#N/A</v>
      </c>
      <c r="L4044" s="132" t="e">
        <v>#N/A</v>
      </c>
      <c r="M4044" s="132" t="e">
        <v>#N/A</v>
      </c>
      <c r="N4044" s="132" t="e">
        <v>#N/A</v>
      </c>
      <c r="R4044" s="132" t="e">
        <v>#N/A</v>
      </c>
      <c r="S4044" s="132" t="e">
        <v>#N/A</v>
      </c>
      <c r="T4044" s="132" t="e">
        <v>#N/A</v>
      </c>
      <c r="U4044" s="132" t="e">
        <v>#N/A</v>
      </c>
      <c r="V4044" s="132" t="e">
        <v>#N/A</v>
      </c>
      <c r="W4044" s="132" t="e">
        <v>#N/A</v>
      </c>
      <c r="X4044" s="132" t="e">
        <v>#N/A</v>
      </c>
      <c r="Y4044" s="132" t="e">
        <v>#N/A</v>
      </c>
      <c r="Z4044" s="132" t="e">
        <v>#N/A</v>
      </c>
      <c r="AA4044" s="132" t="e">
        <v>#N/A</v>
      </c>
      <c r="AB4044" s="132" t="e">
        <v>#N/A</v>
      </c>
      <c r="AC4044" s="132" t="e">
        <v>#N/A</v>
      </c>
      <c r="AD4044" s="132" t="e">
        <v>#N/A</v>
      </c>
      <c r="AE4044" s="132" t="e">
        <v>#N/A</v>
      </c>
      <c r="AF4044" s="132" t="e">
        <v>#N/A</v>
      </c>
    </row>
    <row r="4045" spans="1:32">
      <c r="A4045" s="129">
        <v>42402</v>
      </c>
      <c r="B4045" s="132" t="e">
        <v>#N/A</v>
      </c>
      <c r="C4045" s="132" t="e">
        <v>#N/A</v>
      </c>
      <c r="D4045" s="132" t="e">
        <v>#N/A</v>
      </c>
      <c r="E4045" s="132" t="e">
        <v>#N/A</v>
      </c>
      <c r="F4045" s="132" t="e">
        <v>#N/A</v>
      </c>
      <c r="G4045" s="132" t="e">
        <v>#N/A</v>
      </c>
      <c r="H4045" s="132" t="e">
        <v>#N/A</v>
      </c>
      <c r="I4045" s="132" t="e">
        <v>#N/A</v>
      </c>
      <c r="J4045" s="132" t="e">
        <v>#N/A</v>
      </c>
      <c r="K4045" s="132" t="e">
        <v>#N/A</v>
      </c>
      <c r="L4045" s="132" t="e">
        <v>#N/A</v>
      </c>
      <c r="M4045" s="132" t="e">
        <v>#N/A</v>
      </c>
      <c r="N4045" s="132" t="e">
        <v>#N/A</v>
      </c>
      <c r="R4045" s="132" t="e">
        <v>#N/A</v>
      </c>
      <c r="S4045" s="132" t="e">
        <v>#N/A</v>
      </c>
      <c r="T4045" s="132" t="e">
        <v>#N/A</v>
      </c>
      <c r="U4045" s="132" t="e">
        <v>#N/A</v>
      </c>
      <c r="V4045" s="132" t="e">
        <v>#N/A</v>
      </c>
      <c r="W4045" s="132" t="e">
        <v>#N/A</v>
      </c>
      <c r="X4045" s="132" t="e">
        <v>#N/A</v>
      </c>
      <c r="Y4045" s="132" t="e">
        <v>#N/A</v>
      </c>
      <c r="Z4045" s="132" t="e">
        <v>#N/A</v>
      </c>
      <c r="AA4045" s="132" t="e">
        <v>#N/A</v>
      </c>
      <c r="AB4045" s="132" t="e">
        <v>#N/A</v>
      </c>
      <c r="AC4045" s="132" t="e">
        <v>#N/A</v>
      </c>
      <c r="AD4045" s="132" t="e">
        <v>#N/A</v>
      </c>
      <c r="AE4045" s="132" t="e">
        <v>#N/A</v>
      </c>
      <c r="AF4045" s="132" t="e">
        <v>#N/A</v>
      </c>
    </row>
    <row r="4046" spans="1:32">
      <c r="A4046" s="129">
        <v>42403</v>
      </c>
      <c r="B4046" s="132" t="e">
        <v>#N/A</v>
      </c>
      <c r="C4046" s="132" t="e">
        <v>#N/A</v>
      </c>
      <c r="D4046" s="132" t="e">
        <v>#N/A</v>
      </c>
      <c r="E4046" s="132" t="e">
        <v>#N/A</v>
      </c>
      <c r="F4046" s="132" t="e">
        <v>#N/A</v>
      </c>
      <c r="G4046" s="132" t="e">
        <v>#N/A</v>
      </c>
      <c r="H4046" s="132" t="e">
        <v>#N/A</v>
      </c>
      <c r="I4046" s="132" t="e">
        <v>#N/A</v>
      </c>
      <c r="J4046" s="132" t="e">
        <v>#N/A</v>
      </c>
      <c r="K4046" s="132" t="e">
        <v>#N/A</v>
      </c>
      <c r="L4046" s="132" t="e">
        <v>#N/A</v>
      </c>
      <c r="M4046" s="132" t="e">
        <v>#N/A</v>
      </c>
      <c r="N4046" s="132" t="e">
        <v>#N/A</v>
      </c>
      <c r="R4046" s="132" t="e">
        <v>#N/A</v>
      </c>
      <c r="S4046" s="132" t="e">
        <v>#N/A</v>
      </c>
      <c r="T4046" s="132" t="e">
        <v>#N/A</v>
      </c>
      <c r="U4046" s="132" t="e">
        <v>#N/A</v>
      </c>
      <c r="V4046" s="132" t="e">
        <v>#N/A</v>
      </c>
      <c r="W4046" s="132" t="e">
        <v>#N/A</v>
      </c>
      <c r="X4046" s="132" t="e">
        <v>#N/A</v>
      </c>
      <c r="Y4046" s="132" t="e">
        <v>#N/A</v>
      </c>
      <c r="Z4046" s="132" t="e">
        <v>#N/A</v>
      </c>
      <c r="AA4046" s="132" t="e">
        <v>#N/A</v>
      </c>
      <c r="AB4046" s="132" t="e">
        <v>#N/A</v>
      </c>
      <c r="AC4046" s="132" t="e">
        <v>#N/A</v>
      </c>
      <c r="AD4046" s="132" t="e">
        <v>#N/A</v>
      </c>
      <c r="AE4046" s="132" t="e">
        <v>#N/A</v>
      </c>
      <c r="AF4046" s="132" t="e">
        <v>#N/A</v>
      </c>
    </row>
    <row r="4047" spans="1:32">
      <c r="A4047" s="129">
        <v>42404</v>
      </c>
      <c r="B4047" s="132" t="e">
        <v>#N/A</v>
      </c>
      <c r="C4047" s="132" t="e">
        <v>#N/A</v>
      </c>
      <c r="D4047" s="132" t="e">
        <v>#N/A</v>
      </c>
      <c r="E4047" s="132" t="e">
        <v>#N/A</v>
      </c>
      <c r="F4047" s="132" t="e">
        <v>#N/A</v>
      </c>
      <c r="G4047" s="132" t="e">
        <v>#N/A</v>
      </c>
      <c r="H4047" s="132" t="e">
        <v>#N/A</v>
      </c>
      <c r="I4047" s="132" t="e">
        <v>#N/A</v>
      </c>
      <c r="J4047" s="132" t="e">
        <v>#N/A</v>
      </c>
      <c r="K4047" s="132" t="e">
        <v>#N/A</v>
      </c>
      <c r="L4047" s="132" t="e">
        <v>#N/A</v>
      </c>
      <c r="M4047" s="132" t="e">
        <v>#N/A</v>
      </c>
      <c r="N4047" s="132" t="e">
        <v>#N/A</v>
      </c>
      <c r="R4047" s="132" t="e">
        <v>#N/A</v>
      </c>
      <c r="S4047" s="132" t="e">
        <v>#N/A</v>
      </c>
      <c r="T4047" s="132" t="e">
        <v>#N/A</v>
      </c>
      <c r="U4047" s="132" t="e">
        <v>#N/A</v>
      </c>
      <c r="V4047" s="132" t="e">
        <v>#N/A</v>
      </c>
      <c r="W4047" s="132" t="e">
        <v>#N/A</v>
      </c>
      <c r="X4047" s="132" t="e">
        <v>#N/A</v>
      </c>
      <c r="Y4047" s="132" t="e">
        <v>#N/A</v>
      </c>
      <c r="Z4047" s="132" t="e">
        <v>#N/A</v>
      </c>
      <c r="AA4047" s="132" t="e">
        <v>#N/A</v>
      </c>
      <c r="AB4047" s="132" t="e">
        <v>#N/A</v>
      </c>
      <c r="AC4047" s="132" t="e">
        <v>#N/A</v>
      </c>
      <c r="AD4047" s="132" t="e">
        <v>#N/A</v>
      </c>
      <c r="AE4047" s="132" t="e">
        <v>#N/A</v>
      </c>
      <c r="AF4047" s="132" t="e">
        <v>#N/A</v>
      </c>
    </row>
    <row r="4048" spans="1:32">
      <c r="A4048" s="129">
        <v>42405</v>
      </c>
      <c r="B4048" s="132" t="e">
        <v>#N/A</v>
      </c>
      <c r="C4048" s="132" t="e">
        <v>#N/A</v>
      </c>
      <c r="D4048" s="132" t="e">
        <v>#N/A</v>
      </c>
      <c r="E4048" s="132" t="e">
        <v>#N/A</v>
      </c>
      <c r="F4048" s="132" t="e">
        <v>#N/A</v>
      </c>
      <c r="G4048" s="132" t="e">
        <v>#N/A</v>
      </c>
      <c r="H4048" s="132" t="e">
        <v>#N/A</v>
      </c>
      <c r="I4048" s="132" t="e">
        <v>#N/A</v>
      </c>
      <c r="J4048" s="132" t="e">
        <v>#N/A</v>
      </c>
      <c r="K4048" s="132" t="e">
        <v>#N/A</v>
      </c>
      <c r="L4048" s="132" t="e">
        <v>#N/A</v>
      </c>
      <c r="M4048" s="132" t="e">
        <v>#N/A</v>
      </c>
      <c r="N4048" s="132" t="e">
        <v>#N/A</v>
      </c>
      <c r="R4048" s="132" t="e">
        <v>#N/A</v>
      </c>
      <c r="S4048" s="132" t="e">
        <v>#N/A</v>
      </c>
      <c r="T4048" s="132" t="e">
        <v>#N/A</v>
      </c>
      <c r="U4048" s="132" t="e">
        <v>#N/A</v>
      </c>
      <c r="V4048" s="132" t="e">
        <v>#N/A</v>
      </c>
      <c r="W4048" s="132" t="e">
        <v>#N/A</v>
      </c>
      <c r="X4048" s="132" t="e">
        <v>#N/A</v>
      </c>
      <c r="Y4048" s="132" t="e">
        <v>#N/A</v>
      </c>
      <c r="Z4048" s="132" t="e">
        <v>#N/A</v>
      </c>
      <c r="AA4048" s="132" t="e">
        <v>#N/A</v>
      </c>
      <c r="AB4048" s="132" t="e">
        <v>#N/A</v>
      </c>
      <c r="AC4048" s="132" t="e">
        <v>#N/A</v>
      </c>
      <c r="AD4048" s="132" t="e">
        <v>#N/A</v>
      </c>
      <c r="AE4048" s="132" t="e">
        <v>#N/A</v>
      </c>
      <c r="AF4048" s="132" t="e">
        <v>#N/A</v>
      </c>
    </row>
    <row r="4049" spans="1:32">
      <c r="A4049" s="129">
        <v>42408</v>
      </c>
      <c r="B4049" s="132" t="e">
        <v>#N/A</v>
      </c>
      <c r="C4049" s="132" t="e">
        <v>#N/A</v>
      </c>
      <c r="D4049" s="132" t="e">
        <v>#N/A</v>
      </c>
      <c r="E4049" s="132" t="e">
        <v>#N/A</v>
      </c>
      <c r="F4049" s="132" t="e">
        <v>#N/A</v>
      </c>
      <c r="G4049" s="132" t="e">
        <v>#N/A</v>
      </c>
      <c r="H4049" s="132" t="e">
        <v>#N/A</v>
      </c>
      <c r="I4049" s="132" t="e">
        <v>#N/A</v>
      </c>
      <c r="J4049" s="132" t="e">
        <v>#N/A</v>
      </c>
      <c r="K4049" s="132" t="e">
        <v>#N/A</v>
      </c>
      <c r="L4049" s="132" t="e">
        <v>#N/A</v>
      </c>
      <c r="M4049" s="132" t="e">
        <v>#N/A</v>
      </c>
      <c r="N4049" s="132" t="e">
        <v>#N/A</v>
      </c>
      <c r="R4049" s="132" t="e">
        <v>#N/A</v>
      </c>
      <c r="S4049" s="132" t="e">
        <v>#N/A</v>
      </c>
      <c r="T4049" s="132" t="e">
        <v>#N/A</v>
      </c>
      <c r="U4049" s="132" t="e">
        <v>#N/A</v>
      </c>
      <c r="V4049" s="132" t="e">
        <v>#N/A</v>
      </c>
      <c r="W4049" s="132" t="e">
        <v>#N/A</v>
      </c>
      <c r="X4049" s="132" t="e">
        <v>#N/A</v>
      </c>
      <c r="Y4049" s="132" t="e">
        <v>#N/A</v>
      </c>
      <c r="Z4049" s="132" t="e">
        <v>#N/A</v>
      </c>
      <c r="AA4049" s="132" t="e">
        <v>#N/A</v>
      </c>
      <c r="AB4049" s="132" t="e">
        <v>#N/A</v>
      </c>
      <c r="AC4049" s="132" t="e">
        <v>#N/A</v>
      </c>
      <c r="AD4049" s="132" t="e">
        <v>#N/A</v>
      </c>
      <c r="AE4049" s="132" t="e">
        <v>#N/A</v>
      </c>
      <c r="AF4049" s="132" t="e">
        <v>#N/A</v>
      </c>
    </row>
    <row r="4050" spans="1:32">
      <c r="A4050" s="129">
        <v>42409</v>
      </c>
      <c r="B4050" s="132" t="e">
        <v>#N/A</v>
      </c>
      <c r="C4050" s="132" t="e">
        <v>#N/A</v>
      </c>
      <c r="D4050" s="132" t="e">
        <v>#N/A</v>
      </c>
      <c r="E4050" s="132" t="e">
        <v>#N/A</v>
      </c>
      <c r="F4050" s="132" t="e">
        <v>#N/A</v>
      </c>
      <c r="G4050" s="132" t="e">
        <v>#N/A</v>
      </c>
      <c r="H4050" s="132" t="e">
        <v>#N/A</v>
      </c>
      <c r="I4050" s="132" t="e">
        <v>#N/A</v>
      </c>
      <c r="J4050" s="132" t="e">
        <v>#N/A</v>
      </c>
      <c r="K4050" s="132" t="e">
        <v>#N/A</v>
      </c>
      <c r="L4050" s="132" t="e">
        <v>#N/A</v>
      </c>
      <c r="M4050" s="132" t="e">
        <v>#N/A</v>
      </c>
      <c r="N4050" s="132" t="e">
        <v>#N/A</v>
      </c>
      <c r="R4050" s="132" t="e">
        <v>#N/A</v>
      </c>
      <c r="S4050" s="132" t="e">
        <v>#N/A</v>
      </c>
      <c r="T4050" s="132" t="e">
        <v>#N/A</v>
      </c>
      <c r="U4050" s="132" t="e">
        <v>#N/A</v>
      </c>
      <c r="V4050" s="132" t="e">
        <v>#N/A</v>
      </c>
      <c r="W4050" s="132" t="e">
        <v>#N/A</v>
      </c>
      <c r="X4050" s="132" t="e">
        <v>#N/A</v>
      </c>
      <c r="Y4050" s="132" t="e">
        <v>#N/A</v>
      </c>
      <c r="Z4050" s="132" t="e">
        <v>#N/A</v>
      </c>
      <c r="AA4050" s="132" t="e">
        <v>#N/A</v>
      </c>
      <c r="AB4050" s="132" t="e">
        <v>#N/A</v>
      </c>
      <c r="AC4050" s="132" t="e">
        <v>#N/A</v>
      </c>
      <c r="AD4050" s="132" t="e">
        <v>#N/A</v>
      </c>
      <c r="AE4050" s="132" t="e">
        <v>#N/A</v>
      </c>
      <c r="AF4050" s="132" t="e">
        <v>#N/A</v>
      </c>
    </row>
    <row r="4051" spans="1:32">
      <c r="A4051" s="129">
        <v>42410</v>
      </c>
      <c r="B4051" s="132">
        <v>196968</v>
      </c>
      <c r="C4051" s="132">
        <v>22960</v>
      </c>
      <c r="D4051" s="132">
        <v>39575</v>
      </c>
      <c r="E4051" s="132">
        <v>21600</v>
      </c>
      <c r="F4051" s="132">
        <v>52300</v>
      </c>
      <c r="G4051" s="132">
        <v>166790</v>
      </c>
      <c r="H4051" s="132">
        <v>6300</v>
      </c>
      <c r="I4051" s="132">
        <v>13248</v>
      </c>
      <c r="J4051" s="132">
        <v>2500</v>
      </c>
      <c r="K4051" s="132">
        <v>4650</v>
      </c>
      <c r="L4051" s="132">
        <v>200</v>
      </c>
      <c r="M4051" s="132">
        <v>30178</v>
      </c>
      <c r="N4051" s="132">
        <v>196968</v>
      </c>
      <c r="R4051" s="132">
        <v>42500</v>
      </c>
      <c r="S4051" s="132">
        <v>0</v>
      </c>
      <c r="T4051" s="132">
        <v>24305</v>
      </c>
      <c r="U4051" s="132">
        <v>22398</v>
      </c>
      <c r="V4051" s="132">
        <v>0</v>
      </c>
      <c r="W4051" s="132">
        <v>3900</v>
      </c>
      <c r="X4051" s="132">
        <v>26715</v>
      </c>
      <c r="Y4051" s="132">
        <v>0</v>
      </c>
      <c r="Z4051" s="132">
        <v>0</v>
      </c>
      <c r="AA4051" s="132">
        <v>12000</v>
      </c>
      <c r="AB4051" s="132">
        <v>850</v>
      </c>
      <c r="AC4051" s="132">
        <v>0</v>
      </c>
      <c r="AD4051" s="132">
        <v>0</v>
      </c>
      <c r="AE4051" s="132">
        <v>0</v>
      </c>
      <c r="AF4051" s="132">
        <v>11000</v>
      </c>
    </row>
    <row r="4052" spans="1:32">
      <c r="A4052" s="129">
        <v>42411</v>
      </c>
      <c r="B4052" s="132" t="e">
        <v>#N/A</v>
      </c>
      <c r="C4052" s="132" t="e">
        <v>#N/A</v>
      </c>
      <c r="D4052" s="132" t="e">
        <v>#N/A</v>
      </c>
      <c r="E4052" s="132" t="e">
        <v>#N/A</v>
      </c>
      <c r="F4052" s="132" t="e">
        <v>#N/A</v>
      </c>
      <c r="G4052" s="132" t="e">
        <v>#N/A</v>
      </c>
      <c r="H4052" s="132" t="e">
        <v>#N/A</v>
      </c>
      <c r="I4052" s="132" t="e">
        <v>#N/A</v>
      </c>
      <c r="J4052" s="132" t="e">
        <v>#N/A</v>
      </c>
      <c r="K4052" s="132" t="e">
        <v>#N/A</v>
      </c>
      <c r="L4052" s="132" t="e">
        <v>#N/A</v>
      </c>
      <c r="M4052" s="132" t="e">
        <v>#N/A</v>
      </c>
      <c r="N4052" s="132" t="e">
        <v>#N/A</v>
      </c>
      <c r="R4052" s="132" t="e">
        <v>#N/A</v>
      </c>
      <c r="S4052" s="132" t="e">
        <v>#N/A</v>
      </c>
      <c r="T4052" s="132" t="e">
        <v>#N/A</v>
      </c>
      <c r="U4052" s="132" t="e">
        <v>#N/A</v>
      </c>
      <c r="V4052" s="132" t="e">
        <v>#N/A</v>
      </c>
      <c r="W4052" s="132" t="e">
        <v>#N/A</v>
      </c>
      <c r="X4052" s="132" t="e">
        <v>#N/A</v>
      </c>
      <c r="Y4052" s="132" t="e">
        <v>#N/A</v>
      </c>
      <c r="Z4052" s="132" t="e">
        <v>#N/A</v>
      </c>
      <c r="AA4052" s="132" t="e">
        <v>#N/A</v>
      </c>
      <c r="AB4052" s="132" t="e">
        <v>#N/A</v>
      </c>
      <c r="AC4052" s="132" t="e">
        <v>#N/A</v>
      </c>
      <c r="AD4052" s="132" t="e">
        <v>#N/A</v>
      </c>
      <c r="AE4052" s="132" t="e">
        <v>#N/A</v>
      </c>
      <c r="AF4052" s="132" t="e">
        <v>#N/A</v>
      </c>
    </row>
    <row r="4053" spans="1:32">
      <c r="A4053" s="129">
        <v>42412</v>
      </c>
      <c r="B4053" s="132" t="e">
        <v>#N/A</v>
      </c>
      <c r="C4053" s="132" t="e">
        <v>#N/A</v>
      </c>
      <c r="D4053" s="132" t="e">
        <v>#N/A</v>
      </c>
      <c r="E4053" s="132" t="e">
        <v>#N/A</v>
      </c>
      <c r="F4053" s="132" t="e">
        <v>#N/A</v>
      </c>
      <c r="G4053" s="132" t="e">
        <v>#N/A</v>
      </c>
      <c r="H4053" s="132" t="e">
        <v>#N/A</v>
      </c>
      <c r="I4053" s="132" t="e">
        <v>#N/A</v>
      </c>
      <c r="J4053" s="132" t="e">
        <v>#N/A</v>
      </c>
      <c r="K4053" s="132" t="e">
        <v>#N/A</v>
      </c>
      <c r="L4053" s="132" t="e">
        <v>#N/A</v>
      </c>
      <c r="M4053" s="132" t="e">
        <v>#N/A</v>
      </c>
      <c r="N4053" s="132" t="e">
        <v>#N/A</v>
      </c>
      <c r="R4053" s="132" t="e">
        <v>#N/A</v>
      </c>
      <c r="S4053" s="132" t="e">
        <v>#N/A</v>
      </c>
      <c r="T4053" s="132" t="e">
        <v>#N/A</v>
      </c>
      <c r="U4053" s="132" t="e">
        <v>#N/A</v>
      </c>
      <c r="V4053" s="132" t="e">
        <v>#N/A</v>
      </c>
      <c r="W4053" s="132" t="e">
        <v>#N/A</v>
      </c>
      <c r="X4053" s="132" t="e">
        <v>#N/A</v>
      </c>
      <c r="Y4053" s="132" t="e">
        <v>#N/A</v>
      </c>
      <c r="Z4053" s="132" t="e">
        <v>#N/A</v>
      </c>
      <c r="AA4053" s="132" t="e">
        <v>#N/A</v>
      </c>
      <c r="AB4053" s="132" t="e">
        <v>#N/A</v>
      </c>
      <c r="AC4053" s="132" t="e">
        <v>#N/A</v>
      </c>
      <c r="AD4053" s="132" t="e">
        <v>#N/A</v>
      </c>
      <c r="AE4053" s="132" t="e">
        <v>#N/A</v>
      </c>
      <c r="AF4053" s="132" t="e">
        <v>#N/A</v>
      </c>
    </row>
    <row r="4054" spans="1:32">
      <c r="A4054" s="129">
        <v>42416</v>
      </c>
      <c r="B4054" s="132" t="e">
        <v>#N/A</v>
      </c>
      <c r="C4054" s="132" t="e">
        <v>#N/A</v>
      </c>
      <c r="D4054" s="132" t="e">
        <v>#N/A</v>
      </c>
      <c r="E4054" s="132" t="e">
        <v>#N/A</v>
      </c>
      <c r="F4054" s="132" t="e">
        <v>#N/A</v>
      </c>
      <c r="G4054" s="132" t="e">
        <v>#N/A</v>
      </c>
      <c r="H4054" s="132" t="e">
        <v>#N/A</v>
      </c>
      <c r="I4054" s="132" t="e">
        <v>#N/A</v>
      </c>
      <c r="J4054" s="132" t="e">
        <v>#N/A</v>
      </c>
      <c r="K4054" s="132" t="e">
        <v>#N/A</v>
      </c>
      <c r="L4054" s="132" t="e">
        <v>#N/A</v>
      </c>
      <c r="M4054" s="132" t="e">
        <v>#N/A</v>
      </c>
      <c r="N4054" s="132" t="e">
        <v>#N/A</v>
      </c>
      <c r="R4054" s="132" t="e">
        <v>#N/A</v>
      </c>
      <c r="S4054" s="132" t="e">
        <v>#N/A</v>
      </c>
      <c r="T4054" s="132" t="e">
        <v>#N/A</v>
      </c>
      <c r="U4054" s="132" t="e">
        <v>#N/A</v>
      </c>
      <c r="V4054" s="132" t="e">
        <v>#N/A</v>
      </c>
      <c r="W4054" s="132" t="e">
        <v>#N/A</v>
      </c>
      <c r="X4054" s="132" t="e">
        <v>#N/A</v>
      </c>
      <c r="Y4054" s="132" t="e">
        <v>#N/A</v>
      </c>
      <c r="Z4054" s="132" t="e">
        <v>#N/A</v>
      </c>
      <c r="AA4054" s="132" t="e">
        <v>#N/A</v>
      </c>
      <c r="AB4054" s="132" t="e">
        <v>#N/A</v>
      </c>
      <c r="AC4054" s="132" t="e">
        <v>#N/A</v>
      </c>
      <c r="AD4054" s="132" t="e">
        <v>#N/A</v>
      </c>
      <c r="AE4054" s="132" t="e">
        <v>#N/A</v>
      </c>
      <c r="AF4054" s="132" t="e">
        <v>#N/A</v>
      </c>
    </row>
    <row r="4055" spans="1:32">
      <c r="A4055" s="129">
        <v>42417</v>
      </c>
      <c r="B4055" s="132" t="e">
        <v>#N/A</v>
      </c>
      <c r="C4055" s="132" t="e">
        <v>#N/A</v>
      </c>
      <c r="D4055" s="132" t="e">
        <v>#N/A</v>
      </c>
      <c r="E4055" s="132" t="e">
        <v>#N/A</v>
      </c>
      <c r="F4055" s="132" t="e">
        <v>#N/A</v>
      </c>
      <c r="G4055" s="132" t="e">
        <v>#N/A</v>
      </c>
      <c r="H4055" s="132" t="e">
        <v>#N/A</v>
      </c>
      <c r="I4055" s="132" t="e">
        <v>#N/A</v>
      </c>
      <c r="J4055" s="132" t="e">
        <v>#N/A</v>
      </c>
      <c r="K4055" s="132" t="e">
        <v>#N/A</v>
      </c>
      <c r="L4055" s="132" t="e">
        <v>#N/A</v>
      </c>
      <c r="M4055" s="132" t="e">
        <v>#N/A</v>
      </c>
      <c r="N4055" s="132" t="e">
        <v>#N/A</v>
      </c>
      <c r="R4055" s="132" t="e">
        <v>#N/A</v>
      </c>
      <c r="S4055" s="132" t="e">
        <v>#N/A</v>
      </c>
      <c r="T4055" s="132" t="e">
        <v>#N/A</v>
      </c>
      <c r="U4055" s="132" t="e">
        <v>#N/A</v>
      </c>
      <c r="V4055" s="132" t="e">
        <v>#N/A</v>
      </c>
      <c r="W4055" s="132" t="e">
        <v>#N/A</v>
      </c>
      <c r="X4055" s="132" t="e">
        <v>#N/A</v>
      </c>
      <c r="Y4055" s="132" t="e">
        <v>#N/A</v>
      </c>
      <c r="Z4055" s="132" t="e">
        <v>#N/A</v>
      </c>
      <c r="AA4055" s="132" t="e">
        <v>#N/A</v>
      </c>
      <c r="AB4055" s="132" t="e">
        <v>#N/A</v>
      </c>
      <c r="AC4055" s="132" t="e">
        <v>#N/A</v>
      </c>
      <c r="AD4055" s="132" t="e">
        <v>#N/A</v>
      </c>
      <c r="AE4055" s="132" t="e">
        <v>#N/A</v>
      </c>
      <c r="AF4055" s="132" t="e">
        <v>#N/A</v>
      </c>
    </row>
    <row r="4056" spans="1:32">
      <c r="A4056" s="129">
        <v>42418</v>
      </c>
      <c r="B4056" s="132" t="e">
        <v>#N/A</v>
      </c>
      <c r="C4056" s="132" t="e">
        <v>#N/A</v>
      </c>
      <c r="D4056" s="132" t="e">
        <v>#N/A</v>
      </c>
      <c r="E4056" s="132" t="e">
        <v>#N/A</v>
      </c>
      <c r="F4056" s="132" t="e">
        <v>#N/A</v>
      </c>
      <c r="G4056" s="132" t="e">
        <v>#N/A</v>
      </c>
      <c r="H4056" s="132" t="e">
        <v>#N/A</v>
      </c>
      <c r="I4056" s="132" t="e">
        <v>#N/A</v>
      </c>
      <c r="J4056" s="132" t="e">
        <v>#N/A</v>
      </c>
      <c r="K4056" s="132" t="e">
        <v>#N/A</v>
      </c>
      <c r="L4056" s="132" t="e">
        <v>#N/A</v>
      </c>
      <c r="M4056" s="132" t="e">
        <v>#N/A</v>
      </c>
      <c r="N4056" s="132" t="e">
        <v>#N/A</v>
      </c>
      <c r="R4056" s="132" t="e">
        <v>#N/A</v>
      </c>
      <c r="S4056" s="132" t="e">
        <v>#N/A</v>
      </c>
      <c r="T4056" s="132" t="e">
        <v>#N/A</v>
      </c>
      <c r="U4056" s="132" t="e">
        <v>#N/A</v>
      </c>
      <c r="V4056" s="132" t="e">
        <v>#N/A</v>
      </c>
      <c r="W4056" s="132" t="e">
        <v>#N/A</v>
      </c>
      <c r="X4056" s="132" t="e">
        <v>#N/A</v>
      </c>
      <c r="Y4056" s="132" t="e">
        <v>#N/A</v>
      </c>
      <c r="Z4056" s="132" t="e">
        <v>#N/A</v>
      </c>
      <c r="AA4056" s="132" t="e">
        <v>#N/A</v>
      </c>
      <c r="AB4056" s="132" t="e">
        <v>#N/A</v>
      </c>
      <c r="AC4056" s="132" t="e">
        <v>#N/A</v>
      </c>
      <c r="AD4056" s="132" t="e">
        <v>#N/A</v>
      </c>
      <c r="AE4056" s="132" t="e">
        <v>#N/A</v>
      </c>
      <c r="AF4056" s="132" t="e">
        <v>#N/A</v>
      </c>
    </row>
    <row r="4057" spans="1:32">
      <c r="A4057" s="129">
        <v>42419</v>
      </c>
      <c r="B4057" s="132" t="e">
        <v>#N/A</v>
      </c>
      <c r="C4057" s="132" t="e">
        <v>#N/A</v>
      </c>
      <c r="D4057" s="132" t="e">
        <v>#N/A</v>
      </c>
      <c r="E4057" s="132" t="e">
        <v>#N/A</v>
      </c>
      <c r="F4057" s="132" t="e">
        <v>#N/A</v>
      </c>
      <c r="G4057" s="132" t="e">
        <v>#N/A</v>
      </c>
      <c r="H4057" s="132" t="e">
        <v>#N/A</v>
      </c>
      <c r="I4057" s="132" t="e">
        <v>#N/A</v>
      </c>
      <c r="J4057" s="132" t="e">
        <v>#N/A</v>
      </c>
      <c r="K4057" s="132" t="e">
        <v>#N/A</v>
      </c>
      <c r="L4057" s="132" t="e">
        <v>#N/A</v>
      </c>
      <c r="M4057" s="132" t="e">
        <v>#N/A</v>
      </c>
      <c r="N4057" s="132" t="e">
        <v>#N/A</v>
      </c>
      <c r="R4057" s="132" t="e">
        <v>#N/A</v>
      </c>
      <c r="S4057" s="132" t="e">
        <v>#N/A</v>
      </c>
      <c r="T4057" s="132" t="e">
        <v>#N/A</v>
      </c>
      <c r="U4057" s="132" t="e">
        <v>#N/A</v>
      </c>
      <c r="V4057" s="132" t="e">
        <v>#N/A</v>
      </c>
      <c r="W4057" s="132" t="e">
        <v>#N/A</v>
      </c>
      <c r="X4057" s="132" t="e">
        <v>#N/A</v>
      </c>
      <c r="Y4057" s="132" t="e">
        <v>#N/A</v>
      </c>
      <c r="Z4057" s="132" t="e">
        <v>#N/A</v>
      </c>
      <c r="AA4057" s="132" t="e">
        <v>#N/A</v>
      </c>
      <c r="AB4057" s="132" t="e">
        <v>#N/A</v>
      </c>
      <c r="AC4057" s="132" t="e">
        <v>#N/A</v>
      </c>
      <c r="AD4057" s="132" t="e">
        <v>#N/A</v>
      </c>
      <c r="AE4057" s="132" t="e">
        <v>#N/A</v>
      </c>
      <c r="AF4057" s="132" t="e">
        <v>#N/A</v>
      </c>
    </row>
    <row r="4058" spans="1:32">
      <c r="A4058" s="129">
        <v>42422</v>
      </c>
      <c r="B4058" s="132" t="e">
        <v>#N/A</v>
      </c>
      <c r="C4058" s="132" t="e">
        <v>#N/A</v>
      </c>
      <c r="D4058" s="132" t="e">
        <v>#N/A</v>
      </c>
      <c r="E4058" s="132" t="e">
        <v>#N/A</v>
      </c>
      <c r="F4058" s="132" t="e">
        <v>#N/A</v>
      </c>
      <c r="G4058" s="132" t="e">
        <v>#N/A</v>
      </c>
      <c r="H4058" s="132" t="e">
        <v>#N/A</v>
      </c>
      <c r="I4058" s="132" t="e">
        <v>#N/A</v>
      </c>
      <c r="J4058" s="132" t="e">
        <v>#N/A</v>
      </c>
      <c r="K4058" s="132" t="e">
        <v>#N/A</v>
      </c>
      <c r="L4058" s="132" t="e">
        <v>#N/A</v>
      </c>
      <c r="M4058" s="132" t="e">
        <v>#N/A</v>
      </c>
      <c r="N4058" s="132" t="e">
        <v>#N/A</v>
      </c>
      <c r="R4058" s="132" t="e">
        <v>#N/A</v>
      </c>
      <c r="S4058" s="132" t="e">
        <v>#N/A</v>
      </c>
      <c r="T4058" s="132" t="e">
        <v>#N/A</v>
      </c>
      <c r="U4058" s="132" t="e">
        <v>#N/A</v>
      </c>
      <c r="V4058" s="132" t="e">
        <v>#N/A</v>
      </c>
      <c r="W4058" s="132" t="e">
        <v>#N/A</v>
      </c>
      <c r="X4058" s="132" t="e">
        <v>#N/A</v>
      </c>
      <c r="Y4058" s="132" t="e">
        <v>#N/A</v>
      </c>
      <c r="Z4058" s="132" t="e">
        <v>#N/A</v>
      </c>
      <c r="AA4058" s="132" t="e">
        <v>#N/A</v>
      </c>
      <c r="AB4058" s="132" t="e">
        <v>#N/A</v>
      </c>
      <c r="AC4058" s="132" t="e">
        <v>#N/A</v>
      </c>
      <c r="AD4058" s="132" t="e">
        <v>#N/A</v>
      </c>
      <c r="AE4058" s="132" t="e">
        <v>#N/A</v>
      </c>
      <c r="AF4058" s="132" t="e">
        <v>#N/A</v>
      </c>
    </row>
    <row r="4059" spans="1:32">
      <c r="A4059" s="129">
        <v>42423</v>
      </c>
      <c r="B4059" s="132" t="e">
        <v>#N/A</v>
      </c>
      <c r="C4059" s="132" t="e">
        <v>#N/A</v>
      </c>
      <c r="D4059" s="132" t="e">
        <v>#N/A</v>
      </c>
      <c r="E4059" s="132" t="e">
        <v>#N/A</v>
      </c>
      <c r="F4059" s="132" t="e">
        <v>#N/A</v>
      </c>
      <c r="G4059" s="132" t="e">
        <v>#N/A</v>
      </c>
      <c r="H4059" s="132" t="e">
        <v>#N/A</v>
      </c>
      <c r="I4059" s="132" t="e">
        <v>#N/A</v>
      </c>
      <c r="J4059" s="132" t="e">
        <v>#N/A</v>
      </c>
      <c r="K4059" s="132" t="e">
        <v>#N/A</v>
      </c>
      <c r="L4059" s="132" t="e">
        <v>#N/A</v>
      </c>
      <c r="M4059" s="132" t="e">
        <v>#N/A</v>
      </c>
      <c r="N4059" s="132" t="e">
        <v>#N/A</v>
      </c>
      <c r="R4059" s="132" t="e">
        <v>#N/A</v>
      </c>
      <c r="S4059" s="132" t="e">
        <v>#N/A</v>
      </c>
      <c r="T4059" s="132" t="e">
        <v>#N/A</v>
      </c>
      <c r="U4059" s="132" t="e">
        <v>#N/A</v>
      </c>
      <c r="V4059" s="132" t="e">
        <v>#N/A</v>
      </c>
      <c r="W4059" s="132" t="e">
        <v>#N/A</v>
      </c>
      <c r="X4059" s="132" t="e">
        <v>#N/A</v>
      </c>
      <c r="Y4059" s="132" t="e">
        <v>#N/A</v>
      </c>
      <c r="Z4059" s="132" t="e">
        <v>#N/A</v>
      </c>
      <c r="AA4059" s="132" t="e">
        <v>#N/A</v>
      </c>
      <c r="AB4059" s="132" t="e">
        <v>#N/A</v>
      </c>
      <c r="AC4059" s="132" t="e">
        <v>#N/A</v>
      </c>
      <c r="AD4059" s="132" t="e">
        <v>#N/A</v>
      </c>
      <c r="AE4059" s="132" t="e">
        <v>#N/A</v>
      </c>
      <c r="AF4059" s="132" t="e">
        <v>#N/A</v>
      </c>
    </row>
    <row r="4060" spans="1:32">
      <c r="A4060" s="129">
        <v>42424</v>
      </c>
      <c r="B4060" s="132" t="e">
        <v>#N/A</v>
      </c>
      <c r="C4060" s="132" t="e">
        <v>#N/A</v>
      </c>
      <c r="D4060" s="132" t="e">
        <v>#N/A</v>
      </c>
      <c r="E4060" s="132" t="e">
        <v>#N/A</v>
      </c>
      <c r="F4060" s="132" t="e">
        <v>#N/A</v>
      </c>
      <c r="G4060" s="132" t="e">
        <v>#N/A</v>
      </c>
      <c r="H4060" s="132" t="e">
        <v>#N/A</v>
      </c>
      <c r="I4060" s="132" t="e">
        <v>#N/A</v>
      </c>
      <c r="J4060" s="132" t="e">
        <v>#N/A</v>
      </c>
      <c r="K4060" s="132" t="e">
        <v>#N/A</v>
      </c>
      <c r="L4060" s="132" t="e">
        <v>#N/A</v>
      </c>
      <c r="M4060" s="132" t="e">
        <v>#N/A</v>
      </c>
      <c r="N4060" s="132" t="e">
        <v>#N/A</v>
      </c>
      <c r="R4060" s="132" t="e">
        <v>#N/A</v>
      </c>
      <c r="S4060" s="132" t="e">
        <v>#N/A</v>
      </c>
      <c r="T4060" s="132" t="e">
        <v>#N/A</v>
      </c>
      <c r="U4060" s="132" t="e">
        <v>#N/A</v>
      </c>
      <c r="V4060" s="132" t="e">
        <v>#N/A</v>
      </c>
      <c r="W4060" s="132" t="e">
        <v>#N/A</v>
      </c>
      <c r="X4060" s="132" t="e">
        <v>#N/A</v>
      </c>
      <c r="Y4060" s="132" t="e">
        <v>#N/A</v>
      </c>
      <c r="Z4060" s="132" t="e">
        <v>#N/A</v>
      </c>
      <c r="AA4060" s="132" t="e">
        <v>#N/A</v>
      </c>
      <c r="AB4060" s="132" t="e">
        <v>#N/A</v>
      </c>
      <c r="AC4060" s="132" t="e">
        <v>#N/A</v>
      </c>
      <c r="AD4060" s="132" t="e">
        <v>#N/A</v>
      </c>
      <c r="AE4060" s="132" t="e">
        <v>#N/A</v>
      </c>
      <c r="AF4060" s="132" t="e">
        <v>#N/A</v>
      </c>
    </row>
    <row r="4061" spans="1:32">
      <c r="A4061" s="129">
        <v>42425</v>
      </c>
      <c r="B4061" s="132">
        <v>781030</v>
      </c>
      <c r="C4061" s="132">
        <v>55261</v>
      </c>
      <c r="D4061" s="132">
        <v>216985</v>
      </c>
      <c r="E4061" s="132">
        <v>53326</v>
      </c>
      <c r="F4061" s="132">
        <v>311710</v>
      </c>
      <c r="G4061" s="132">
        <v>716904</v>
      </c>
      <c r="H4061" s="132">
        <v>14750</v>
      </c>
      <c r="I4061" s="132">
        <v>26206</v>
      </c>
      <c r="J4061" s="132">
        <v>19800</v>
      </c>
      <c r="K4061" s="132">
        <v>21317</v>
      </c>
      <c r="L4061" s="132">
        <v>990</v>
      </c>
      <c r="M4061" s="132">
        <v>64126</v>
      </c>
      <c r="N4061" s="132">
        <v>781030</v>
      </c>
      <c r="R4061" s="132">
        <v>138950</v>
      </c>
      <c r="S4061" s="132">
        <v>0</v>
      </c>
      <c r="T4061" s="132">
        <v>55155</v>
      </c>
      <c r="U4061" s="132">
        <v>76028</v>
      </c>
      <c r="V4061" s="132">
        <v>5580</v>
      </c>
      <c r="W4061" s="132">
        <v>3900</v>
      </c>
      <c r="X4061" s="132">
        <v>35973</v>
      </c>
      <c r="Y4061" s="132">
        <v>13050</v>
      </c>
      <c r="Z4061" s="132">
        <v>9160</v>
      </c>
      <c r="AA4061" s="132">
        <v>36800</v>
      </c>
      <c r="AB4061" s="132">
        <v>850</v>
      </c>
      <c r="AC4061" s="132">
        <v>13750</v>
      </c>
      <c r="AD4061" s="132">
        <v>21460</v>
      </c>
      <c r="AE4061" s="132">
        <v>0</v>
      </c>
      <c r="AF4061" s="132">
        <v>41500</v>
      </c>
    </row>
    <row r="4062" spans="1:32">
      <c r="A4062" s="129">
        <v>42426</v>
      </c>
      <c r="B4062" s="132" t="e">
        <v>#N/A</v>
      </c>
      <c r="C4062" s="132" t="e">
        <v>#N/A</v>
      </c>
      <c r="D4062" s="132" t="e">
        <v>#N/A</v>
      </c>
      <c r="E4062" s="132" t="e">
        <v>#N/A</v>
      </c>
      <c r="F4062" s="132" t="e">
        <v>#N/A</v>
      </c>
      <c r="G4062" s="132" t="e">
        <v>#N/A</v>
      </c>
      <c r="H4062" s="132" t="e">
        <v>#N/A</v>
      </c>
      <c r="I4062" s="132" t="e">
        <v>#N/A</v>
      </c>
      <c r="J4062" s="132" t="e">
        <v>#N/A</v>
      </c>
      <c r="K4062" s="132" t="e">
        <v>#N/A</v>
      </c>
      <c r="L4062" s="132" t="e">
        <v>#N/A</v>
      </c>
      <c r="M4062" s="132" t="e">
        <v>#N/A</v>
      </c>
      <c r="N4062" s="132" t="e">
        <v>#N/A</v>
      </c>
      <c r="R4062" s="132" t="e">
        <v>#N/A</v>
      </c>
      <c r="S4062" s="132" t="e">
        <v>#N/A</v>
      </c>
      <c r="T4062" s="132" t="e">
        <v>#N/A</v>
      </c>
      <c r="U4062" s="132" t="e">
        <v>#N/A</v>
      </c>
      <c r="V4062" s="132" t="e">
        <v>#N/A</v>
      </c>
      <c r="W4062" s="132" t="e">
        <v>#N/A</v>
      </c>
      <c r="X4062" s="132" t="e">
        <v>#N/A</v>
      </c>
      <c r="Y4062" s="132" t="e">
        <v>#N/A</v>
      </c>
      <c r="Z4062" s="132" t="e">
        <v>#N/A</v>
      </c>
      <c r="AA4062" s="132" t="e">
        <v>#N/A</v>
      </c>
      <c r="AB4062" s="132" t="e">
        <v>#N/A</v>
      </c>
      <c r="AC4062" s="132" t="e">
        <v>#N/A</v>
      </c>
      <c r="AD4062" s="132" t="e">
        <v>#N/A</v>
      </c>
      <c r="AE4062" s="132" t="e">
        <v>#N/A</v>
      </c>
      <c r="AF4062" s="132" t="e">
        <v>#N/A</v>
      </c>
    </row>
    <row r="4063" spans="1:32">
      <c r="A4063" s="129">
        <v>42429</v>
      </c>
      <c r="B4063" s="132">
        <v>955604</v>
      </c>
      <c r="C4063" s="132">
        <v>68928</v>
      </c>
      <c r="D4063" s="132">
        <v>236135</v>
      </c>
      <c r="E4063" s="132">
        <v>83906</v>
      </c>
      <c r="F4063" s="132">
        <v>368410</v>
      </c>
      <c r="G4063" s="132">
        <v>862521</v>
      </c>
      <c r="H4063" s="132">
        <v>28120</v>
      </c>
      <c r="I4063" s="132">
        <v>38918</v>
      </c>
      <c r="J4063" s="132">
        <v>31650</v>
      </c>
      <c r="K4063" s="132">
        <v>23867</v>
      </c>
      <c r="L4063" s="132">
        <v>990</v>
      </c>
      <c r="M4063" s="132">
        <v>93083</v>
      </c>
      <c r="N4063" s="132">
        <v>955604</v>
      </c>
      <c r="R4063" s="132">
        <v>197150</v>
      </c>
      <c r="S4063" s="132">
        <v>0</v>
      </c>
      <c r="T4063" s="132">
        <v>55155</v>
      </c>
      <c r="U4063" s="132">
        <v>81578</v>
      </c>
      <c r="V4063" s="132">
        <v>9780</v>
      </c>
      <c r="W4063" s="132">
        <v>3900</v>
      </c>
      <c r="X4063" s="132">
        <v>52912</v>
      </c>
      <c r="Y4063" s="132">
        <v>30310</v>
      </c>
      <c r="Z4063" s="132">
        <v>10080</v>
      </c>
      <c r="AA4063" s="132">
        <v>36800</v>
      </c>
      <c r="AB4063" s="132">
        <v>1100</v>
      </c>
      <c r="AC4063" s="132">
        <v>13750</v>
      </c>
      <c r="AD4063" s="132">
        <v>21460</v>
      </c>
      <c r="AE4063" s="132">
        <v>20295</v>
      </c>
      <c r="AF4063" s="132">
        <v>41500</v>
      </c>
    </row>
    <row r="4064" spans="1:32">
      <c r="A4064" s="129">
        <v>42430</v>
      </c>
      <c r="B4064" s="132" t="e">
        <v>#N/A</v>
      </c>
      <c r="C4064" s="132" t="e">
        <v>#N/A</v>
      </c>
      <c r="D4064" s="132" t="e">
        <v>#N/A</v>
      </c>
      <c r="E4064" s="132" t="e">
        <v>#N/A</v>
      </c>
      <c r="F4064" s="132" t="e">
        <v>#N/A</v>
      </c>
      <c r="G4064" s="132" t="e">
        <v>#N/A</v>
      </c>
      <c r="H4064" s="132" t="e">
        <v>#N/A</v>
      </c>
      <c r="I4064" s="132" t="e">
        <v>#N/A</v>
      </c>
      <c r="J4064" s="132" t="e">
        <v>#N/A</v>
      </c>
      <c r="K4064" s="132" t="e">
        <v>#N/A</v>
      </c>
      <c r="L4064" s="132" t="e">
        <v>#N/A</v>
      </c>
      <c r="M4064" s="132" t="e">
        <v>#N/A</v>
      </c>
      <c r="N4064" s="132" t="e">
        <v>#N/A</v>
      </c>
      <c r="R4064" s="132" t="e">
        <v>#N/A</v>
      </c>
      <c r="S4064" s="132" t="e">
        <v>#N/A</v>
      </c>
      <c r="T4064" s="132" t="e">
        <v>#N/A</v>
      </c>
      <c r="U4064" s="132" t="e">
        <v>#N/A</v>
      </c>
      <c r="V4064" s="132" t="e">
        <v>#N/A</v>
      </c>
      <c r="W4064" s="132" t="e">
        <v>#N/A</v>
      </c>
      <c r="X4064" s="132" t="e">
        <v>#N/A</v>
      </c>
      <c r="Y4064" s="132" t="e">
        <v>#N/A</v>
      </c>
      <c r="Z4064" s="132" t="e">
        <v>#N/A</v>
      </c>
      <c r="AA4064" s="132" t="e">
        <v>#N/A</v>
      </c>
      <c r="AB4064" s="132" t="e">
        <v>#N/A</v>
      </c>
      <c r="AC4064" s="132" t="e">
        <v>#N/A</v>
      </c>
      <c r="AD4064" s="132" t="e">
        <v>#N/A</v>
      </c>
      <c r="AE4064" s="132" t="e">
        <v>#N/A</v>
      </c>
      <c r="AF4064" s="132" t="e">
        <v>#N/A</v>
      </c>
    </row>
    <row r="4065" spans="1:32">
      <c r="A4065" s="129">
        <v>42431</v>
      </c>
      <c r="B4065" s="132" t="e">
        <v>#N/A</v>
      </c>
      <c r="C4065" s="132" t="e">
        <v>#N/A</v>
      </c>
      <c r="D4065" s="132" t="e">
        <v>#N/A</v>
      </c>
      <c r="E4065" s="132" t="e">
        <v>#N/A</v>
      </c>
      <c r="F4065" s="132" t="e">
        <v>#N/A</v>
      </c>
      <c r="G4065" s="132" t="e">
        <v>#N/A</v>
      </c>
      <c r="H4065" s="132" t="e">
        <v>#N/A</v>
      </c>
      <c r="I4065" s="132" t="e">
        <v>#N/A</v>
      </c>
      <c r="J4065" s="132" t="e">
        <v>#N/A</v>
      </c>
      <c r="K4065" s="132" t="e">
        <v>#N/A</v>
      </c>
      <c r="L4065" s="132" t="e">
        <v>#N/A</v>
      </c>
      <c r="M4065" s="132" t="e">
        <v>#N/A</v>
      </c>
      <c r="N4065" s="132" t="e">
        <v>#N/A</v>
      </c>
      <c r="R4065" s="132" t="e">
        <v>#N/A</v>
      </c>
      <c r="S4065" s="132" t="e">
        <v>#N/A</v>
      </c>
      <c r="T4065" s="132" t="e">
        <v>#N/A</v>
      </c>
      <c r="U4065" s="132" t="e">
        <v>#N/A</v>
      </c>
      <c r="V4065" s="132" t="e">
        <v>#N/A</v>
      </c>
      <c r="W4065" s="132" t="e">
        <v>#N/A</v>
      </c>
      <c r="X4065" s="132" t="e">
        <v>#N/A</v>
      </c>
      <c r="Y4065" s="132" t="e">
        <v>#N/A</v>
      </c>
      <c r="Z4065" s="132" t="e">
        <v>#N/A</v>
      </c>
      <c r="AA4065" s="132" t="e">
        <v>#N/A</v>
      </c>
      <c r="AB4065" s="132" t="e">
        <v>#N/A</v>
      </c>
      <c r="AC4065" s="132" t="e">
        <v>#N/A</v>
      </c>
      <c r="AD4065" s="132" t="e">
        <v>#N/A</v>
      </c>
      <c r="AE4065" s="132" t="e">
        <v>#N/A</v>
      </c>
      <c r="AF4065" s="132" t="e">
        <v>#N/A</v>
      </c>
    </row>
    <row r="4066" spans="1:32">
      <c r="A4066" s="129">
        <v>42432</v>
      </c>
      <c r="B4066" s="132" t="e">
        <v>#N/A</v>
      </c>
      <c r="C4066" s="132" t="e">
        <v>#N/A</v>
      </c>
      <c r="D4066" s="132" t="e">
        <v>#N/A</v>
      </c>
      <c r="E4066" s="132" t="e">
        <v>#N/A</v>
      </c>
      <c r="F4066" s="132" t="e">
        <v>#N/A</v>
      </c>
      <c r="G4066" s="132" t="e">
        <v>#N/A</v>
      </c>
      <c r="H4066" s="132" t="e">
        <v>#N/A</v>
      </c>
      <c r="I4066" s="132" t="e">
        <v>#N/A</v>
      </c>
      <c r="J4066" s="132" t="e">
        <v>#N/A</v>
      </c>
      <c r="K4066" s="132" t="e">
        <v>#N/A</v>
      </c>
      <c r="L4066" s="132" t="e">
        <v>#N/A</v>
      </c>
      <c r="M4066" s="132" t="e">
        <v>#N/A</v>
      </c>
      <c r="N4066" s="132" t="e">
        <v>#N/A</v>
      </c>
      <c r="R4066" s="132" t="e">
        <v>#N/A</v>
      </c>
      <c r="S4066" s="132" t="e">
        <v>#N/A</v>
      </c>
      <c r="T4066" s="132" t="e">
        <v>#N/A</v>
      </c>
      <c r="U4066" s="132" t="e">
        <v>#N/A</v>
      </c>
      <c r="V4066" s="132" t="e">
        <v>#N/A</v>
      </c>
      <c r="W4066" s="132" t="e">
        <v>#N/A</v>
      </c>
      <c r="X4066" s="132" t="e">
        <v>#N/A</v>
      </c>
      <c r="Y4066" s="132" t="e">
        <v>#N/A</v>
      </c>
      <c r="Z4066" s="132" t="e">
        <v>#N/A</v>
      </c>
      <c r="AA4066" s="132" t="e">
        <v>#N/A</v>
      </c>
      <c r="AB4066" s="132" t="e">
        <v>#N/A</v>
      </c>
      <c r="AC4066" s="132" t="e">
        <v>#N/A</v>
      </c>
      <c r="AD4066" s="132" t="e">
        <v>#N/A</v>
      </c>
      <c r="AE4066" s="132" t="e">
        <v>#N/A</v>
      </c>
      <c r="AF4066" s="132" t="e">
        <v>#N/A</v>
      </c>
    </row>
    <row r="4067" spans="1:32">
      <c r="A4067" s="129">
        <v>42433</v>
      </c>
      <c r="B4067" s="132" t="e">
        <v>#N/A</v>
      </c>
      <c r="C4067" s="132" t="e">
        <v>#N/A</v>
      </c>
      <c r="D4067" s="132" t="e">
        <v>#N/A</v>
      </c>
      <c r="E4067" s="132" t="e">
        <v>#N/A</v>
      </c>
      <c r="F4067" s="132" t="e">
        <v>#N/A</v>
      </c>
      <c r="G4067" s="132" t="e">
        <v>#N/A</v>
      </c>
      <c r="H4067" s="132" t="e">
        <v>#N/A</v>
      </c>
      <c r="I4067" s="132" t="e">
        <v>#N/A</v>
      </c>
      <c r="J4067" s="132" t="e">
        <v>#N/A</v>
      </c>
      <c r="K4067" s="132" t="e">
        <v>#N/A</v>
      </c>
      <c r="L4067" s="132" t="e">
        <v>#N/A</v>
      </c>
      <c r="M4067" s="132" t="e">
        <v>#N/A</v>
      </c>
      <c r="N4067" s="132" t="e">
        <v>#N/A</v>
      </c>
      <c r="R4067" s="132" t="e">
        <v>#N/A</v>
      </c>
      <c r="S4067" s="132" t="e">
        <v>#N/A</v>
      </c>
      <c r="T4067" s="132" t="e">
        <v>#N/A</v>
      </c>
      <c r="U4067" s="132" t="e">
        <v>#N/A</v>
      </c>
      <c r="V4067" s="132" t="e">
        <v>#N/A</v>
      </c>
      <c r="W4067" s="132" t="e">
        <v>#N/A</v>
      </c>
      <c r="X4067" s="132" t="e">
        <v>#N/A</v>
      </c>
      <c r="Y4067" s="132" t="e">
        <v>#N/A</v>
      </c>
      <c r="Z4067" s="132" t="e">
        <v>#N/A</v>
      </c>
      <c r="AA4067" s="132" t="e">
        <v>#N/A</v>
      </c>
      <c r="AB4067" s="132" t="e">
        <v>#N/A</v>
      </c>
      <c r="AC4067" s="132" t="e">
        <v>#N/A</v>
      </c>
      <c r="AD4067" s="132" t="e">
        <v>#N/A</v>
      </c>
      <c r="AE4067" s="132" t="e">
        <v>#N/A</v>
      </c>
      <c r="AF4067" s="132" t="e">
        <v>#N/A</v>
      </c>
    </row>
    <row r="4068" spans="1:32">
      <c r="A4068" s="129">
        <v>42436</v>
      </c>
      <c r="B4068" s="132" t="e">
        <v>#N/A</v>
      </c>
      <c r="C4068" s="132" t="e">
        <v>#N/A</v>
      </c>
      <c r="D4068" s="132" t="e">
        <v>#N/A</v>
      </c>
      <c r="E4068" s="132" t="e">
        <v>#N/A</v>
      </c>
      <c r="F4068" s="132" t="e">
        <v>#N/A</v>
      </c>
      <c r="G4068" s="132" t="e">
        <v>#N/A</v>
      </c>
      <c r="H4068" s="132" t="e">
        <v>#N/A</v>
      </c>
      <c r="I4068" s="132" t="e">
        <v>#N/A</v>
      </c>
      <c r="J4068" s="132" t="e">
        <v>#N/A</v>
      </c>
      <c r="K4068" s="132" t="e">
        <v>#N/A</v>
      </c>
      <c r="L4068" s="132" t="e">
        <v>#N/A</v>
      </c>
      <c r="M4068" s="132" t="e">
        <v>#N/A</v>
      </c>
      <c r="N4068" s="132" t="e">
        <v>#N/A</v>
      </c>
      <c r="R4068" s="132" t="e">
        <v>#N/A</v>
      </c>
      <c r="S4068" s="132" t="e">
        <v>#N/A</v>
      </c>
      <c r="T4068" s="132" t="e">
        <v>#N/A</v>
      </c>
      <c r="U4068" s="132" t="e">
        <v>#N/A</v>
      </c>
      <c r="V4068" s="132" t="e">
        <v>#N/A</v>
      </c>
      <c r="W4068" s="132" t="e">
        <v>#N/A</v>
      </c>
      <c r="X4068" s="132" t="e">
        <v>#N/A</v>
      </c>
      <c r="Y4068" s="132" t="e">
        <v>#N/A</v>
      </c>
      <c r="Z4068" s="132" t="e">
        <v>#N/A</v>
      </c>
      <c r="AA4068" s="132" t="e">
        <v>#N/A</v>
      </c>
      <c r="AB4068" s="132" t="e">
        <v>#N/A</v>
      </c>
      <c r="AC4068" s="132" t="e">
        <v>#N/A</v>
      </c>
      <c r="AD4068" s="132" t="e">
        <v>#N/A</v>
      </c>
      <c r="AE4068" s="132" t="e">
        <v>#N/A</v>
      </c>
      <c r="AF4068" s="132" t="e">
        <v>#N/A</v>
      </c>
    </row>
    <row r="4069" spans="1:32">
      <c r="A4069" s="129">
        <v>42437</v>
      </c>
      <c r="B4069" s="132" t="e">
        <v>#N/A</v>
      </c>
      <c r="C4069" s="132" t="e">
        <v>#N/A</v>
      </c>
      <c r="D4069" s="132" t="e">
        <v>#N/A</v>
      </c>
      <c r="E4069" s="132" t="e">
        <v>#N/A</v>
      </c>
      <c r="F4069" s="132" t="e">
        <v>#N/A</v>
      </c>
      <c r="G4069" s="132" t="e">
        <v>#N/A</v>
      </c>
      <c r="H4069" s="132" t="e">
        <v>#N/A</v>
      </c>
      <c r="I4069" s="132" t="e">
        <v>#N/A</v>
      </c>
      <c r="J4069" s="132" t="e">
        <v>#N/A</v>
      </c>
      <c r="K4069" s="132" t="e">
        <v>#N/A</v>
      </c>
      <c r="L4069" s="132" t="e">
        <v>#N/A</v>
      </c>
      <c r="M4069" s="132" t="e">
        <v>#N/A</v>
      </c>
      <c r="N4069" s="132" t="e">
        <v>#N/A</v>
      </c>
      <c r="R4069" s="132" t="e">
        <v>#N/A</v>
      </c>
      <c r="S4069" s="132" t="e">
        <v>#N/A</v>
      </c>
      <c r="T4069" s="132" t="e">
        <v>#N/A</v>
      </c>
      <c r="U4069" s="132" t="e">
        <v>#N/A</v>
      </c>
      <c r="V4069" s="132" t="e">
        <v>#N/A</v>
      </c>
      <c r="W4069" s="132" t="e">
        <v>#N/A</v>
      </c>
      <c r="X4069" s="132" t="e">
        <v>#N/A</v>
      </c>
      <c r="Y4069" s="132" t="e">
        <v>#N/A</v>
      </c>
      <c r="Z4069" s="132" t="e">
        <v>#N/A</v>
      </c>
      <c r="AA4069" s="132" t="e">
        <v>#N/A</v>
      </c>
      <c r="AB4069" s="132" t="e">
        <v>#N/A</v>
      </c>
      <c r="AC4069" s="132" t="e">
        <v>#N/A</v>
      </c>
      <c r="AD4069" s="132" t="e">
        <v>#N/A</v>
      </c>
      <c r="AE4069" s="132" t="e">
        <v>#N/A</v>
      </c>
      <c r="AF4069" s="132" t="e">
        <v>#N/A</v>
      </c>
    </row>
    <row r="4070" spans="1:32">
      <c r="A4070" s="129">
        <v>42438</v>
      </c>
      <c r="B4070" s="132" t="e">
        <v>#N/A</v>
      </c>
      <c r="C4070" s="132" t="e">
        <v>#N/A</v>
      </c>
      <c r="D4070" s="132" t="e">
        <v>#N/A</v>
      </c>
      <c r="E4070" s="132" t="e">
        <v>#N/A</v>
      </c>
      <c r="F4070" s="132" t="e">
        <v>#N/A</v>
      </c>
      <c r="G4070" s="132" t="e">
        <v>#N/A</v>
      </c>
      <c r="H4070" s="132" t="e">
        <v>#N/A</v>
      </c>
      <c r="I4070" s="132" t="e">
        <v>#N/A</v>
      </c>
      <c r="J4070" s="132" t="e">
        <v>#N/A</v>
      </c>
      <c r="K4070" s="132" t="e">
        <v>#N/A</v>
      </c>
      <c r="L4070" s="132" t="e">
        <v>#N/A</v>
      </c>
      <c r="M4070" s="132" t="e">
        <v>#N/A</v>
      </c>
      <c r="N4070" s="132" t="e">
        <v>#N/A</v>
      </c>
      <c r="R4070" s="132" t="e">
        <v>#N/A</v>
      </c>
      <c r="S4070" s="132" t="e">
        <v>#N/A</v>
      </c>
      <c r="T4070" s="132" t="e">
        <v>#N/A</v>
      </c>
      <c r="U4070" s="132" t="e">
        <v>#N/A</v>
      </c>
      <c r="V4070" s="132" t="e">
        <v>#N/A</v>
      </c>
      <c r="W4070" s="132" t="e">
        <v>#N/A</v>
      </c>
      <c r="X4070" s="132" t="e">
        <v>#N/A</v>
      </c>
      <c r="Y4070" s="132" t="e">
        <v>#N/A</v>
      </c>
      <c r="Z4070" s="132" t="e">
        <v>#N/A</v>
      </c>
      <c r="AA4070" s="132" t="e">
        <v>#N/A</v>
      </c>
      <c r="AB4070" s="132" t="e">
        <v>#N/A</v>
      </c>
      <c r="AC4070" s="132" t="e">
        <v>#N/A</v>
      </c>
      <c r="AD4070" s="132" t="e">
        <v>#N/A</v>
      </c>
      <c r="AE4070" s="132" t="e">
        <v>#N/A</v>
      </c>
      <c r="AF4070" s="132" t="e">
        <v>#N/A</v>
      </c>
    </row>
    <row r="4071" spans="1:32">
      <c r="A4071" s="129">
        <v>42439</v>
      </c>
      <c r="B4071" s="132">
        <v>308348</v>
      </c>
      <c r="C4071" s="132">
        <v>15447</v>
      </c>
      <c r="D4071" s="132">
        <v>97750</v>
      </c>
      <c r="E4071" s="132">
        <v>22760</v>
      </c>
      <c r="F4071" s="132">
        <v>77740</v>
      </c>
      <c r="G4071" s="132">
        <v>285888</v>
      </c>
      <c r="H4071" s="132">
        <v>16590</v>
      </c>
      <c r="I4071" s="132">
        <v>3300</v>
      </c>
      <c r="J4071" s="132">
        <v>9100</v>
      </c>
      <c r="K4071" s="132">
        <v>1406</v>
      </c>
      <c r="L4071" s="132">
        <v>0</v>
      </c>
      <c r="M4071" s="132">
        <v>22460</v>
      </c>
      <c r="N4071" s="132">
        <v>308348</v>
      </c>
      <c r="R4071" s="132">
        <v>54500</v>
      </c>
      <c r="S4071" s="132">
        <v>10000</v>
      </c>
      <c r="T4071" s="132">
        <v>32150</v>
      </c>
      <c r="U4071" s="132">
        <v>30550</v>
      </c>
      <c r="V4071" s="132">
        <v>6015</v>
      </c>
      <c r="W4071" s="132">
        <v>1590</v>
      </c>
      <c r="X4071" s="132">
        <v>20521</v>
      </c>
      <c r="Y4071" s="132">
        <v>5000</v>
      </c>
      <c r="Z4071" s="132">
        <v>7572</v>
      </c>
      <c r="AA4071" s="132">
        <v>10000</v>
      </c>
      <c r="AB4071" s="132">
        <v>0</v>
      </c>
      <c r="AC4071" s="132">
        <v>4000</v>
      </c>
      <c r="AD4071" s="132">
        <v>0</v>
      </c>
      <c r="AE4071" s="132">
        <v>0</v>
      </c>
      <c r="AF4071" s="132">
        <v>31000</v>
      </c>
    </row>
    <row r="4072" spans="1:32">
      <c r="A4072" s="129">
        <v>42440</v>
      </c>
      <c r="B4072" s="132" t="e">
        <v>#N/A</v>
      </c>
      <c r="C4072" s="132" t="e">
        <v>#N/A</v>
      </c>
      <c r="D4072" s="132" t="e">
        <v>#N/A</v>
      </c>
      <c r="E4072" s="132" t="e">
        <v>#N/A</v>
      </c>
      <c r="F4072" s="132" t="e">
        <v>#N/A</v>
      </c>
      <c r="G4072" s="132" t="e">
        <v>#N/A</v>
      </c>
      <c r="H4072" s="132" t="e">
        <v>#N/A</v>
      </c>
      <c r="I4072" s="132" t="e">
        <v>#N/A</v>
      </c>
      <c r="J4072" s="132" t="e">
        <v>#N/A</v>
      </c>
      <c r="K4072" s="132" t="e">
        <v>#N/A</v>
      </c>
      <c r="L4072" s="132" t="e">
        <v>#N/A</v>
      </c>
      <c r="M4072" s="132" t="e">
        <v>#N/A</v>
      </c>
      <c r="N4072" s="132" t="e">
        <v>#N/A</v>
      </c>
      <c r="R4072" s="132" t="e">
        <v>#N/A</v>
      </c>
      <c r="S4072" s="132" t="e">
        <v>#N/A</v>
      </c>
      <c r="T4072" s="132" t="e">
        <v>#N/A</v>
      </c>
      <c r="U4072" s="132" t="e">
        <v>#N/A</v>
      </c>
      <c r="V4072" s="132" t="e">
        <v>#N/A</v>
      </c>
      <c r="W4072" s="132" t="e">
        <v>#N/A</v>
      </c>
      <c r="X4072" s="132" t="e">
        <v>#N/A</v>
      </c>
      <c r="Y4072" s="132" t="e">
        <v>#N/A</v>
      </c>
      <c r="Z4072" s="132" t="e">
        <v>#N/A</v>
      </c>
      <c r="AA4072" s="132" t="e">
        <v>#N/A</v>
      </c>
      <c r="AB4072" s="132" t="e">
        <v>#N/A</v>
      </c>
      <c r="AC4072" s="132" t="e">
        <v>#N/A</v>
      </c>
      <c r="AD4072" s="132" t="e">
        <v>#N/A</v>
      </c>
      <c r="AE4072" s="132" t="e">
        <v>#N/A</v>
      </c>
      <c r="AF4072" s="132" t="e">
        <v>#N/A</v>
      </c>
    </row>
    <row r="4073" spans="1:32">
      <c r="A4073" s="129">
        <v>42443</v>
      </c>
      <c r="B4073" s="132" t="e">
        <v>#N/A</v>
      </c>
      <c r="C4073" s="132" t="e">
        <v>#N/A</v>
      </c>
      <c r="D4073" s="132" t="e">
        <v>#N/A</v>
      </c>
      <c r="E4073" s="132" t="e">
        <v>#N/A</v>
      </c>
      <c r="F4073" s="132" t="e">
        <v>#N/A</v>
      </c>
      <c r="G4073" s="132" t="e">
        <v>#N/A</v>
      </c>
      <c r="H4073" s="132" t="e">
        <v>#N/A</v>
      </c>
      <c r="I4073" s="132" t="e">
        <v>#N/A</v>
      </c>
      <c r="J4073" s="132" t="e">
        <v>#N/A</v>
      </c>
      <c r="K4073" s="132" t="e">
        <v>#N/A</v>
      </c>
      <c r="L4073" s="132" t="e">
        <v>#N/A</v>
      </c>
      <c r="M4073" s="132" t="e">
        <v>#N/A</v>
      </c>
      <c r="N4073" s="132" t="e">
        <v>#N/A</v>
      </c>
      <c r="R4073" s="132" t="e">
        <v>#N/A</v>
      </c>
      <c r="S4073" s="132" t="e">
        <v>#N/A</v>
      </c>
      <c r="T4073" s="132" t="e">
        <v>#N/A</v>
      </c>
      <c r="U4073" s="132" t="e">
        <v>#N/A</v>
      </c>
      <c r="V4073" s="132" t="e">
        <v>#N/A</v>
      </c>
      <c r="W4073" s="132" t="e">
        <v>#N/A</v>
      </c>
      <c r="X4073" s="132" t="e">
        <v>#N/A</v>
      </c>
      <c r="Y4073" s="132" t="e">
        <v>#N/A</v>
      </c>
      <c r="Z4073" s="132" t="e">
        <v>#N/A</v>
      </c>
      <c r="AA4073" s="132" t="e">
        <v>#N/A</v>
      </c>
      <c r="AB4073" s="132" t="e">
        <v>#N/A</v>
      </c>
      <c r="AC4073" s="132" t="e">
        <v>#N/A</v>
      </c>
      <c r="AD4073" s="132" t="e">
        <v>#N/A</v>
      </c>
      <c r="AE4073" s="132" t="e">
        <v>#N/A</v>
      </c>
      <c r="AF4073" s="132" t="e">
        <v>#N/A</v>
      </c>
    </row>
    <row r="4074" spans="1:32">
      <c r="A4074" s="129">
        <v>42444</v>
      </c>
      <c r="B4074" s="132">
        <v>415686</v>
      </c>
      <c r="C4074" s="132">
        <v>15947</v>
      </c>
      <c r="D4074" s="132">
        <v>122130</v>
      </c>
      <c r="E4074" s="132">
        <v>35200</v>
      </c>
      <c r="F4074" s="132">
        <v>115670</v>
      </c>
      <c r="G4074" s="132">
        <v>374891</v>
      </c>
      <c r="H4074" s="132">
        <v>17090</v>
      </c>
      <c r="I4074" s="132">
        <v>12535</v>
      </c>
      <c r="J4074" s="132">
        <v>9600</v>
      </c>
      <c r="K4074" s="132">
        <v>5779</v>
      </c>
      <c r="L4074" s="132">
        <v>0</v>
      </c>
      <c r="M4074" s="132">
        <v>40795</v>
      </c>
      <c r="N4074" s="132">
        <v>415686</v>
      </c>
      <c r="R4074" s="132">
        <v>68950</v>
      </c>
      <c r="S4074" s="132">
        <v>10000</v>
      </c>
      <c r="T4074" s="132">
        <v>46680</v>
      </c>
      <c r="U4074" s="132">
        <v>30550</v>
      </c>
      <c r="V4074" s="132">
        <v>6015</v>
      </c>
      <c r="W4074" s="132">
        <v>1590</v>
      </c>
      <c r="X4074" s="132">
        <v>21021</v>
      </c>
      <c r="Y4074" s="132">
        <v>11600</v>
      </c>
      <c r="Z4074" s="132">
        <v>7572</v>
      </c>
      <c r="AA4074" s="132">
        <v>22000</v>
      </c>
      <c r="AB4074" s="132">
        <v>0</v>
      </c>
      <c r="AC4074" s="132">
        <v>4000</v>
      </c>
      <c r="AD4074" s="132">
        <v>0</v>
      </c>
      <c r="AE4074" s="132">
        <v>0</v>
      </c>
      <c r="AF4074" s="132">
        <v>32335</v>
      </c>
    </row>
    <row r="4075" spans="1:32">
      <c r="A4075" s="129">
        <v>42445</v>
      </c>
      <c r="B4075" s="132" t="e">
        <v>#N/A</v>
      </c>
      <c r="C4075" s="132" t="e">
        <v>#N/A</v>
      </c>
      <c r="D4075" s="132" t="e">
        <v>#N/A</v>
      </c>
      <c r="E4075" s="132" t="e">
        <v>#N/A</v>
      </c>
      <c r="F4075" s="132" t="e">
        <v>#N/A</v>
      </c>
      <c r="G4075" s="132" t="e">
        <v>#N/A</v>
      </c>
      <c r="H4075" s="132" t="e">
        <v>#N/A</v>
      </c>
      <c r="I4075" s="132" t="e">
        <v>#N/A</v>
      </c>
      <c r="J4075" s="132" t="e">
        <v>#N/A</v>
      </c>
      <c r="K4075" s="132" t="e">
        <v>#N/A</v>
      </c>
      <c r="L4075" s="132" t="e">
        <v>#N/A</v>
      </c>
      <c r="M4075" s="132" t="e">
        <v>#N/A</v>
      </c>
      <c r="N4075" s="132" t="e">
        <v>#N/A</v>
      </c>
      <c r="R4075" s="132" t="e">
        <v>#N/A</v>
      </c>
      <c r="S4075" s="132" t="e">
        <v>#N/A</v>
      </c>
      <c r="T4075" s="132" t="e">
        <v>#N/A</v>
      </c>
      <c r="U4075" s="132" t="e">
        <v>#N/A</v>
      </c>
      <c r="V4075" s="132" t="e">
        <v>#N/A</v>
      </c>
      <c r="W4075" s="132" t="e">
        <v>#N/A</v>
      </c>
      <c r="X4075" s="132" t="e">
        <v>#N/A</v>
      </c>
      <c r="Y4075" s="132" t="e">
        <v>#N/A</v>
      </c>
      <c r="Z4075" s="132" t="e">
        <v>#N/A</v>
      </c>
      <c r="AA4075" s="132" t="e">
        <v>#N/A</v>
      </c>
      <c r="AB4075" s="132" t="e">
        <v>#N/A</v>
      </c>
      <c r="AC4075" s="132" t="e">
        <v>#N/A</v>
      </c>
      <c r="AD4075" s="132" t="e">
        <v>#N/A</v>
      </c>
      <c r="AE4075" s="132" t="e">
        <v>#N/A</v>
      </c>
      <c r="AF4075" s="132" t="e">
        <v>#N/A</v>
      </c>
    </row>
    <row r="4076" spans="1:32">
      <c r="A4076" s="129">
        <v>42446</v>
      </c>
      <c r="B4076" s="132" t="e">
        <v>#N/A</v>
      </c>
      <c r="C4076" s="132" t="e">
        <v>#N/A</v>
      </c>
      <c r="D4076" s="132" t="e">
        <v>#N/A</v>
      </c>
      <c r="E4076" s="132" t="e">
        <v>#N/A</v>
      </c>
      <c r="F4076" s="132" t="e">
        <v>#N/A</v>
      </c>
      <c r="G4076" s="132" t="e">
        <v>#N/A</v>
      </c>
      <c r="H4076" s="132" t="e">
        <v>#N/A</v>
      </c>
      <c r="I4076" s="132" t="e">
        <v>#N/A</v>
      </c>
      <c r="J4076" s="132" t="e">
        <v>#N/A</v>
      </c>
      <c r="K4076" s="132" t="e">
        <v>#N/A</v>
      </c>
      <c r="L4076" s="132" t="e">
        <v>#N/A</v>
      </c>
      <c r="M4076" s="132" t="e">
        <v>#N/A</v>
      </c>
      <c r="N4076" s="132" t="e">
        <v>#N/A</v>
      </c>
      <c r="R4076" s="132" t="e">
        <v>#N/A</v>
      </c>
      <c r="S4076" s="132" t="e">
        <v>#N/A</v>
      </c>
      <c r="T4076" s="132" t="e">
        <v>#N/A</v>
      </c>
      <c r="U4076" s="132" t="e">
        <v>#N/A</v>
      </c>
      <c r="V4076" s="132" t="e">
        <v>#N/A</v>
      </c>
      <c r="W4076" s="132" t="e">
        <v>#N/A</v>
      </c>
      <c r="X4076" s="132" t="e">
        <v>#N/A</v>
      </c>
      <c r="Y4076" s="132" t="e">
        <v>#N/A</v>
      </c>
      <c r="Z4076" s="132" t="e">
        <v>#N/A</v>
      </c>
      <c r="AA4076" s="132" t="e">
        <v>#N/A</v>
      </c>
      <c r="AB4076" s="132" t="e">
        <v>#N/A</v>
      </c>
      <c r="AC4076" s="132" t="e">
        <v>#N/A</v>
      </c>
      <c r="AD4076" s="132" t="e">
        <v>#N/A</v>
      </c>
      <c r="AE4076" s="132" t="e">
        <v>#N/A</v>
      </c>
      <c r="AF4076" s="132" t="e">
        <v>#N/A</v>
      </c>
    </row>
    <row r="4077" spans="1:32">
      <c r="A4077" s="129">
        <v>42447</v>
      </c>
      <c r="B4077" s="132" t="e">
        <v>#N/A</v>
      </c>
      <c r="C4077" s="132" t="e">
        <v>#N/A</v>
      </c>
      <c r="D4077" s="132" t="e">
        <v>#N/A</v>
      </c>
      <c r="E4077" s="132" t="e">
        <v>#N/A</v>
      </c>
      <c r="F4077" s="132" t="e">
        <v>#N/A</v>
      </c>
      <c r="G4077" s="132" t="e">
        <v>#N/A</v>
      </c>
      <c r="H4077" s="132" t="e">
        <v>#N/A</v>
      </c>
      <c r="I4077" s="132" t="e">
        <v>#N/A</v>
      </c>
      <c r="J4077" s="132" t="e">
        <v>#N/A</v>
      </c>
      <c r="K4077" s="132" t="e">
        <v>#N/A</v>
      </c>
      <c r="L4077" s="132" t="e">
        <v>#N/A</v>
      </c>
      <c r="M4077" s="132" t="e">
        <v>#N/A</v>
      </c>
      <c r="N4077" s="132" t="e">
        <v>#N/A</v>
      </c>
      <c r="R4077" s="132" t="e">
        <v>#N/A</v>
      </c>
      <c r="S4077" s="132" t="e">
        <v>#N/A</v>
      </c>
      <c r="T4077" s="132" t="e">
        <v>#N/A</v>
      </c>
      <c r="U4077" s="132" t="e">
        <v>#N/A</v>
      </c>
      <c r="V4077" s="132" t="e">
        <v>#N/A</v>
      </c>
      <c r="W4077" s="132" t="e">
        <v>#N/A</v>
      </c>
      <c r="X4077" s="132" t="e">
        <v>#N/A</v>
      </c>
      <c r="Y4077" s="132" t="e">
        <v>#N/A</v>
      </c>
      <c r="Z4077" s="132" t="e">
        <v>#N/A</v>
      </c>
      <c r="AA4077" s="132" t="e">
        <v>#N/A</v>
      </c>
      <c r="AB4077" s="132" t="e">
        <v>#N/A</v>
      </c>
      <c r="AC4077" s="132" t="e">
        <v>#N/A</v>
      </c>
      <c r="AD4077" s="132" t="e">
        <v>#N/A</v>
      </c>
      <c r="AE4077" s="132" t="e">
        <v>#N/A</v>
      </c>
      <c r="AF4077" s="132" t="e">
        <v>#N/A</v>
      </c>
    </row>
    <row r="4078" spans="1:32">
      <c r="A4078" s="129">
        <v>42450</v>
      </c>
      <c r="B4078" s="132" t="e">
        <v>#N/A</v>
      </c>
      <c r="C4078" s="132" t="e">
        <v>#N/A</v>
      </c>
      <c r="D4078" s="132" t="e">
        <v>#N/A</v>
      </c>
      <c r="E4078" s="132" t="e">
        <v>#N/A</v>
      </c>
      <c r="F4078" s="132" t="e">
        <v>#N/A</v>
      </c>
      <c r="G4078" s="132" t="e">
        <v>#N/A</v>
      </c>
      <c r="H4078" s="132" t="e">
        <v>#N/A</v>
      </c>
      <c r="I4078" s="132" t="e">
        <v>#N/A</v>
      </c>
      <c r="J4078" s="132" t="e">
        <v>#N/A</v>
      </c>
      <c r="K4078" s="132" t="e">
        <v>#N/A</v>
      </c>
      <c r="L4078" s="132" t="e">
        <v>#N/A</v>
      </c>
      <c r="M4078" s="132" t="e">
        <v>#N/A</v>
      </c>
      <c r="N4078" s="132" t="e">
        <v>#N/A</v>
      </c>
      <c r="R4078" s="132" t="e">
        <v>#N/A</v>
      </c>
      <c r="S4078" s="132" t="e">
        <v>#N/A</v>
      </c>
      <c r="T4078" s="132" t="e">
        <v>#N/A</v>
      </c>
      <c r="U4078" s="132" t="e">
        <v>#N/A</v>
      </c>
      <c r="V4078" s="132" t="e">
        <v>#N/A</v>
      </c>
      <c r="W4078" s="132" t="e">
        <v>#N/A</v>
      </c>
      <c r="X4078" s="132" t="e">
        <v>#N/A</v>
      </c>
      <c r="Y4078" s="132" t="e">
        <v>#N/A</v>
      </c>
      <c r="Z4078" s="132" t="e">
        <v>#N/A</v>
      </c>
      <c r="AA4078" s="132" t="e">
        <v>#N/A</v>
      </c>
      <c r="AB4078" s="132" t="e">
        <v>#N/A</v>
      </c>
      <c r="AC4078" s="132" t="e">
        <v>#N/A</v>
      </c>
      <c r="AD4078" s="132" t="e">
        <v>#N/A</v>
      </c>
      <c r="AE4078" s="132" t="e">
        <v>#N/A</v>
      </c>
      <c r="AF4078" s="132" t="e">
        <v>#N/A</v>
      </c>
    </row>
    <row r="4079" spans="1:32">
      <c r="A4079" s="129">
        <v>42451</v>
      </c>
      <c r="B4079" s="132" t="e">
        <v>#N/A</v>
      </c>
      <c r="C4079" s="132" t="e">
        <v>#N/A</v>
      </c>
      <c r="D4079" s="132" t="e">
        <v>#N/A</v>
      </c>
      <c r="E4079" s="132" t="e">
        <v>#N/A</v>
      </c>
      <c r="F4079" s="132" t="e">
        <v>#N/A</v>
      </c>
      <c r="G4079" s="132" t="e">
        <v>#N/A</v>
      </c>
      <c r="H4079" s="132" t="e">
        <v>#N/A</v>
      </c>
      <c r="I4079" s="132" t="e">
        <v>#N/A</v>
      </c>
      <c r="J4079" s="132" t="e">
        <v>#N/A</v>
      </c>
      <c r="K4079" s="132" t="e">
        <v>#N/A</v>
      </c>
      <c r="L4079" s="132" t="e">
        <v>#N/A</v>
      </c>
      <c r="M4079" s="132" t="e">
        <v>#N/A</v>
      </c>
      <c r="N4079" s="132" t="e">
        <v>#N/A</v>
      </c>
      <c r="R4079" s="132" t="e">
        <v>#N/A</v>
      </c>
      <c r="S4079" s="132" t="e">
        <v>#N/A</v>
      </c>
      <c r="T4079" s="132" t="e">
        <v>#N/A</v>
      </c>
      <c r="U4079" s="132" t="e">
        <v>#N/A</v>
      </c>
      <c r="V4079" s="132" t="e">
        <v>#N/A</v>
      </c>
      <c r="W4079" s="132" t="e">
        <v>#N/A</v>
      </c>
      <c r="X4079" s="132" t="e">
        <v>#N/A</v>
      </c>
      <c r="Y4079" s="132" t="e">
        <v>#N/A</v>
      </c>
      <c r="Z4079" s="132" t="e">
        <v>#N/A</v>
      </c>
      <c r="AA4079" s="132" t="e">
        <v>#N/A</v>
      </c>
      <c r="AB4079" s="132" t="e">
        <v>#N/A</v>
      </c>
      <c r="AC4079" s="132" t="e">
        <v>#N/A</v>
      </c>
      <c r="AD4079" s="132" t="e">
        <v>#N/A</v>
      </c>
      <c r="AE4079" s="132" t="e">
        <v>#N/A</v>
      </c>
      <c r="AF4079" s="132" t="e">
        <v>#N/A</v>
      </c>
    </row>
    <row r="4080" spans="1:32">
      <c r="A4080" s="129">
        <v>42452</v>
      </c>
      <c r="B4080" s="132" t="e">
        <v>#N/A</v>
      </c>
      <c r="C4080" s="132" t="e">
        <v>#N/A</v>
      </c>
      <c r="D4080" s="132" t="e">
        <v>#N/A</v>
      </c>
      <c r="E4080" s="132" t="e">
        <v>#N/A</v>
      </c>
      <c r="F4080" s="132" t="e">
        <v>#N/A</v>
      </c>
      <c r="G4080" s="132" t="e">
        <v>#N/A</v>
      </c>
      <c r="H4080" s="132" t="e">
        <v>#N/A</v>
      </c>
      <c r="I4080" s="132" t="e">
        <v>#N/A</v>
      </c>
      <c r="J4080" s="132" t="e">
        <v>#N/A</v>
      </c>
      <c r="K4080" s="132" t="e">
        <v>#N/A</v>
      </c>
      <c r="L4080" s="132" t="e">
        <v>#N/A</v>
      </c>
      <c r="M4080" s="132" t="e">
        <v>#N/A</v>
      </c>
      <c r="N4080" s="132" t="e">
        <v>#N/A</v>
      </c>
      <c r="R4080" s="132" t="e">
        <v>#N/A</v>
      </c>
      <c r="S4080" s="132" t="e">
        <v>#N/A</v>
      </c>
      <c r="T4080" s="132" t="e">
        <v>#N/A</v>
      </c>
      <c r="U4080" s="132" t="e">
        <v>#N/A</v>
      </c>
      <c r="V4080" s="132" t="e">
        <v>#N/A</v>
      </c>
      <c r="W4080" s="132" t="e">
        <v>#N/A</v>
      </c>
      <c r="X4080" s="132" t="e">
        <v>#N/A</v>
      </c>
      <c r="Y4080" s="132" t="e">
        <v>#N/A</v>
      </c>
      <c r="Z4080" s="132" t="e">
        <v>#N/A</v>
      </c>
      <c r="AA4080" s="132" t="e">
        <v>#N/A</v>
      </c>
      <c r="AB4080" s="132" t="e">
        <v>#N/A</v>
      </c>
      <c r="AC4080" s="132" t="e">
        <v>#N/A</v>
      </c>
      <c r="AD4080" s="132" t="e">
        <v>#N/A</v>
      </c>
      <c r="AE4080" s="132" t="e">
        <v>#N/A</v>
      </c>
      <c r="AF4080" s="132" t="e">
        <v>#N/A</v>
      </c>
    </row>
    <row r="4081" spans="1:32">
      <c r="A4081" s="129">
        <v>42453</v>
      </c>
      <c r="B4081" s="132" t="e">
        <v>#N/A</v>
      </c>
      <c r="C4081" s="132" t="e">
        <v>#N/A</v>
      </c>
      <c r="D4081" s="132" t="e">
        <v>#N/A</v>
      </c>
      <c r="E4081" s="132" t="e">
        <v>#N/A</v>
      </c>
      <c r="F4081" s="132" t="e">
        <v>#N/A</v>
      </c>
      <c r="G4081" s="132" t="e">
        <v>#N/A</v>
      </c>
      <c r="H4081" s="132" t="e">
        <v>#N/A</v>
      </c>
      <c r="I4081" s="132" t="e">
        <v>#N/A</v>
      </c>
      <c r="J4081" s="132" t="e">
        <v>#N/A</v>
      </c>
      <c r="K4081" s="132" t="e">
        <v>#N/A</v>
      </c>
      <c r="L4081" s="132" t="e">
        <v>#N/A</v>
      </c>
      <c r="M4081" s="132" t="e">
        <v>#N/A</v>
      </c>
      <c r="N4081" s="132" t="e">
        <v>#N/A</v>
      </c>
      <c r="R4081" s="132" t="e">
        <v>#N/A</v>
      </c>
      <c r="S4081" s="132" t="e">
        <v>#N/A</v>
      </c>
      <c r="T4081" s="132" t="e">
        <v>#N/A</v>
      </c>
      <c r="U4081" s="132" t="e">
        <v>#N/A</v>
      </c>
      <c r="V4081" s="132" t="e">
        <v>#N/A</v>
      </c>
      <c r="W4081" s="132" t="e">
        <v>#N/A</v>
      </c>
      <c r="X4081" s="132" t="e">
        <v>#N/A</v>
      </c>
      <c r="Y4081" s="132" t="e">
        <v>#N/A</v>
      </c>
      <c r="Z4081" s="132" t="e">
        <v>#N/A</v>
      </c>
      <c r="AA4081" s="132" t="e">
        <v>#N/A</v>
      </c>
      <c r="AB4081" s="132" t="e">
        <v>#N/A</v>
      </c>
      <c r="AC4081" s="132" t="e">
        <v>#N/A</v>
      </c>
      <c r="AD4081" s="132" t="e">
        <v>#N/A</v>
      </c>
      <c r="AE4081" s="132" t="e">
        <v>#N/A</v>
      </c>
      <c r="AF4081" s="132" t="e">
        <v>#N/A</v>
      </c>
    </row>
    <row r="4082" spans="1:32">
      <c r="A4082" s="129">
        <v>42457</v>
      </c>
      <c r="B4082" s="132" t="e">
        <v>#N/A</v>
      </c>
      <c r="C4082" s="132" t="e">
        <v>#N/A</v>
      </c>
      <c r="D4082" s="132" t="e">
        <v>#N/A</v>
      </c>
      <c r="E4082" s="132" t="e">
        <v>#N/A</v>
      </c>
      <c r="F4082" s="132" t="e">
        <v>#N/A</v>
      </c>
      <c r="G4082" s="132" t="e">
        <v>#N/A</v>
      </c>
      <c r="H4082" s="132" t="e">
        <v>#N/A</v>
      </c>
      <c r="I4082" s="132" t="e">
        <v>#N/A</v>
      </c>
      <c r="J4082" s="132" t="e">
        <v>#N/A</v>
      </c>
      <c r="K4082" s="132" t="e">
        <v>#N/A</v>
      </c>
      <c r="L4082" s="132" t="e">
        <v>#N/A</v>
      </c>
      <c r="M4082" s="132" t="e">
        <v>#N/A</v>
      </c>
      <c r="N4082" s="132" t="e">
        <v>#N/A</v>
      </c>
      <c r="R4082" s="132" t="e">
        <v>#N/A</v>
      </c>
      <c r="S4082" s="132" t="e">
        <v>#N/A</v>
      </c>
      <c r="T4082" s="132" t="e">
        <v>#N/A</v>
      </c>
      <c r="U4082" s="132" t="e">
        <v>#N/A</v>
      </c>
      <c r="V4082" s="132" t="e">
        <v>#N/A</v>
      </c>
      <c r="W4082" s="132" t="e">
        <v>#N/A</v>
      </c>
      <c r="X4082" s="132" t="e">
        <v>#N/A</v>
      </c>
      <c r="Y4082" s="132" t="e">
        <v>#N/A</v>
      </c>
      <c r="Z4082" s="132" t="e">
        <v>#N/A</v>
      </c>
      <c r="AA4082" s="132" t="e">
        <v>#N/A</v>
      </c>
      <c r="AB4082" s="132" t="e">
        <v>#N/A</v>
      </c>
      <c r="AC4082" s="132" t="e">
        <v>#N/A</v>
      </c>
      <c r="AD4082" s="132" t="e">
        <v>#N/A</v>
      </c>
      <c r="AE4082" s="132" t="e">
        <v>#N/A</v>
      </c>
      <c r="AF4082" s="132" t="e">
        <v>#N/A</v>
      </c>
    </row>
    <row r="4083" spans="1:32">
      <c r="A4083" s="129">
        <v>42458</v>
      </c>
      <c r="B4083" s="132" t="e">
        <v>#N/A</v>
      </c>
      <c r="C4083" s="132" t="e">
        <v>#N/A</v>
      </c>
      <c r="D4083" s="132" t="e">
        <v>#N/A</v>
      </c>
      <c r="E4083" s="132" t="e">
        <v>#N/A</v>
      </c>
      <c r="F4083" s="132" t="e">
        <v>#N/A</v>
      </c>
      <c r="G4083" s="132" t="e">
        <v>#N/A</v>
      </c>
      <c r="H4083" s="132" t="e">
        <v>#N/A</v>
      </c>
      <c r="I4083" s="132" t="e">
        <v>#N/A</v>
      </c>
      <c r="J4083" s="132" t="e">
        <v>#N/A</v>
      </c>
      <c r="K4083" s="132" t="e">
        <v>#N/A</v>
      </c>
      <c r="L4083" s="132" t="e">
        <v>#N/A</v>
      </c>
      <c r="M4083" s="132" t="e">
        <v>#N/A</v>
      </c>
      <c r="N4083" s="132" t="e">
        <v>#N/A</v>
      </c>
      <c r="R4083" s="132" t="e">
        <v>#N/A</v>
      </c>
      <c r="S4083" s="132" t="e">
        <v>#N/A</v>
      </c>
      <c r="T4083" s="132" t="e">
        <v>#N/A</v>
      </c>
      <c r="U4083" s="132" t="e">
        <v>#N/A</v>
      </c>
      <c r="V4083" s="132" t="e">
        <v>#N/A</v>
      </c>
      <c r="W4083" s="132" t="e">
        <v>#N/A</v>
      </c>
      <c r="X4083" s="132" t="e">
        <v>#N/A</v>
      </c>
      <c r="Y4083" s="132" t="e">
        <v>#N/A</v>
      </c>
      <c r="Z4083" s="132" t="e">
        <v>#N/A</v>
      </c>
      <c r="AA4083" s="132" t="e">
        <v>#N/A</v>
      </c>
      <c r="AB4083" s="132" t="e">
        <v>#N/A</v>
      </c>
      <c r="AC4083" s="132" t="e">
        <v>#N/A</v>
      </c>
      <c r="AD4083" s="132" t="e">
        <v>#N/A</v>
      </c>
      <c r="AE4083" s="132" t="e">
        <v>#N/A</v>
      </c>
      <c r="AF4083" s="132" t="e">
        <v>#N/A</v>
      </c>
    </row>
    <row r="4084" spans="1:32">
      <c r="A4084" s="129">
        <v>42459</v>
      </c>
      <c r="B4084" s="132" t="e">
        <v>#N/A</v>
      </c>
      <c r="C4084" s="132" t="e">
        <v>#N/A</v>
      </c>
      <c r="D4084" s="132" t="e">
        <v>#N/A</v>
      </c>
      <c r="E4084" s="132" t="e">
        <v>#N/A</v>
      </c>
      <c r="F4084" s="132" t="e">
        <v>#N/A</v>
      </c>
      <c r="G4084" s="132" t="e">
        <v>#N/A</v>
      </c>
      <c r="H4084" s="132" t="e">
        <v>#N/A</v>
      </c>
      <c r="I4084" s="132" t="e">
        <v>#N/A</v>
      </c>
      <c r="J4084" s="132" t="e">
        <v>#N/A</v>
      </c>
      <c r="K4084" s="132" t="e">
        <v>#N/A</v>
      </c>
      <c r="L4084" s="132" t="e">
        <v>#N/A</v>
      </c>
      <c r="M4084" s="132" t="e">
        <v>#N/A</v>
      </c>
      <c r="N4084" s="132" t="e">
        <v>#N/A</v>
      </c>
      <c r="R4084" s="132" t="e">
        <v>#N/A</v>
      </c>
      <c r="S4084" s="132" t="e">
        <v>#N/A</v>
      </c>
      <c r="T4084" s="132" t="e">
        <v>#N/A</v>
      </c>
      <c r="U4084" s="132" t="e">
        <v>#N/A</v>
      </c>
      <c r="V4084" s="132" t="e">
        <v>#N/A</v>
      </c>
      <c r="W4084" s="132" t="e">
        <v>#N/A</v>
      </c>
      <c r="X4084" s="132" t="e">
        <v>#N/A</v>
      </c>
      <c r="Y4084" s="132" t="e">
        <v>#N/A</v>
      </c>
      <c r="Z4084" s="132" t="e">
        <v>#N/A</v>
      </c>
      <c r="AA4084" s="132" t="e">
        <v>#N/A</v>
      </c>
      <c r="AB4084" s="132" t="e">
        <v>#N/A</v>
      </c>
      <c r="AC4084" s="132" t="e">
        <v>#N/A</v>
      </c>
      <c r="AD4084" s="132" t="e">
        <v>#N/A</v>
      </c>
      <c r="AE4084" s="132" t="e">
        <v>#N/A</v>
      </c>
      <c r="AF4084" s="132" t="e">
        <v>#N/A</v>
      </c>
    </row>
    <row r="4085" spans="1:32">
      <c r="A4085" s="129">
        <v>42460</v>
      </c>
      <c r="B4085" s="132">
        <v>1167775</v>
      </c>
      <c r="C4085" s="132">
        <v>42312</v>
      </c>
      <c r="D4085" s="132">
        <v>368849</v>
      </c>
      <c r="E4085" s="132">
        <v>70935</v>
      </c>
      <c r="F4085" s="132">
        <v>409550</v>
      </c>
      <c r="G4085" s="132">
        <v>1057435</v>
      </c>
      <c r="H4085" s="132">
        <v>42210</v>
      </c>
      <c r="I4085" s="132">
        <v>39210</v>
      </c>
      <c r="J4085" s="132">
        <v>29450</v>
      </c>
      <c r="K4085" s="132">
        <v>15579</v>
      </c>
      <c r="L4085" s="132">
        <v>2800</v>
      </c>
      <c r="M4085" s="132">
        <v>110340</v>
      </c>
      <c r="N4085" s="132">
        <v>1167775</v>
      </c>
      <c r="R4085" s="132">
        <v>274250</v>
      </c>
      <c r="S4085" s="132">
        <v>22000</v>
      </c>
      <c r="T4085" s="132">
        <v>148880</v>
      </c>
      <c r="U4085" s="132">
        <v>83490</v>
      </c>
      <c r="V4085" s="132">
        <v>11515</v>
      </c>
      <c r="W4085" s="132">
        <v>3180</v>
      </c>
      <c r="X4085" s="132">
        <v>41681</v>
      </c>
      <c r="Y4085" s="132">
        <v>23350</v>
      </c>
      <c r="Z4085" s="132">
        <v>15481</v>
      </c>
      <c r="AA4085" s="132">
        <v>29500</v>
      </c>
      <c r="AB4085" s="132">
        <v>0</v>
      </c>
      <c r="AC4085" s="132">
        <v>50730</v>
      </c>
      <c r="AD4085" s="132">
        <v>26950</v>
      </c>
      <c r="AE4085" s="132">
        <v>0</v>
      </c>
      <c r="AF4085" s="132">
        <v>96465</v>
      </c>
    </row>
    <row r="4086" spans="1:32">
      <c r="A4086" s="129">
        <v>42461</v>
      </c>
      <c r="B4086" s="132" t="e">
        <v>#N/A</v>
      </c>
      <c r="C4086" s="132" t="e">
        <v>#N/A</v>
      </c>
      <c r="D4086" s="132" t="e">
        <v>#N/A</v>
      </c>
      <c r="E4086" s="132" t="e">
        <v>#N/A</v>
      </c>
      <c r="F4086" s="132" t="e">
        <v>#N/A</v>
      </c>
      <c r="G4086" s="132" t="e">
        <v>#N/A</v>
      </c>
      <c r="H4086" s="132" t="e">
        <v>#N/A</v>
      </c>
      <c r="I4086" s="132" t="e">
        <v>#N/A</v>
      </c>
      <c r="J4086" s="132" t="e">
        <v>#N/A</v>
      </c>
      <c r="K4086" s="132" t="e">
        <v>#N/A</v>
      </c>
      <c r="L4086" s="132" t="e">
        <v>#N/A</v>
      </c>
      <c r="M4086" s="132" t="e">
        <v>#N/A</v>
      </c>
      <c r="N4086" s="132" t="e">
        <v>#N/A</v>
      </c>
      <c r="R4086" s="132" t="e">
        <v>#N/A</v>
      </c>
      <c r="S4086" s="132" t="e">
        <v>#N/A</v>
      </c>
      <c r="T4086" s="132" t="e">
        <v>#N/A</v>
      </c>
      <c r="U4086" s="132" t="e">
        <v>#N/A</v>
      </c>
      <c r="V4086" s="132" t="e">
        <v>#N/A</v>
      </c>
      <c r="W4086" s="132" t="e">
        <v>#N/A</v>
      </c>
      <c r="X4086" s="132" t="e">
        <v>#N/A</v>
      </c>
      <c r="Y4086" s="132" t="e">
        <v>#N/A</v>
      </c>
      <c r="Z4086" s="132" t="e">
        <v>#N/A</v>
      </c>
      <c r="AA4086" s="132" t="e">
        <v>#N/A</v>
      </c>
      <c r="AB4086" s="132" t="e">
        <v>#N/A</v>
      </c>
      <c r="AC4086" s="132" t="e">
        <v>#N/A</v>
      </c>
      <c r="AD4086" s="132" t="e">
        <v>#N/A</v>
      </c>
      <c r="AE4086" s="132" t="e">
        <v>#N/A</v>
      </c>
      <c r="AF4086" s="132" t="e">
        <v>#N/A</v>
      </c>
    </row>
    <row r="4087" spans="1:32">
      <c r="A4087" s="129">
        <v>42464</v>
      </c>
      <c r="B4087" s="132" t="e">
        <v>#N/A</v>
      </c>
      <c r="C4087" s="132" t="e">
        <v>#N/A</v>
      </c>
      <c r="D4087" s="132" t="e">
        <v>#N/A</v>
      </c>
      <c r="E4087" s="132" t="e">
        <v>#N/A</v>
      </c>
      <c r="F4087" s="132" t="e">
        <v>#N/A</v>
      </c>
      <c r="G4087" s="132" t="e">
        <v>#N/A</v>
      </c>
      <c r="H4087" s="132" t="e">
        <v>#N/A</v>
      </c>
      <c r="I4087" s="132" t="e">
        <v>#N/A</v>
      </c>
      <c r="J4087" s="132" t="e">
        <v>#N/A</v>
      </c>
      <c r="K4087" s="132" t="e">
        <v>#N/A</v>
      </c>
      <c r="L4087" s="132" t="e">
        <v>#N/A</v>
      </c>
      <c r="M4087" s="132" t="e">
        <v>#N/A</v>
      </c>
      <c r="N4087" s="132" t="e">
        <v>#N/A</v>
      </c>
      <c r="R4087" s="132" t="e">
        <v>#N/A</v>
      </c>
      <c r="S4087" s="132" t="e">
        <v>#N/A</v>
      </c>
      <c r="T4087" s="132" t="e">
        <v>#N/A</v>
      </c>
      <c r="U4087" s="132" t="e">
        <v>#N/A</v>
      </c>
      <c r="V4087" s="132" t="e">
        <v>#N/A</v>
      </c>
      <c r="W4087" s="132" t="e">
        <v>#N/A</v>
      </c>
      <c r="X4087" s="132" t="e">
        <v>#N/A</v>
      </c>
      <c r="Y4087" s="132" t="e">
        <v>#N/A</v>
      </c>
      <c r="Z4087" s="132" t="e">
        <v>#N/A</v>
      </c>
      <c r="AA4087" s="132" t="e">
        <v>#N/A</v>
      </c>
      <c r="AB4087" s="132" t="e">
        <v>#N/A</v>
      </c>
      <c r="AC4087" s="132" t="e">
        <v>#N/A</v>
      </c>
      <c r="AD4087" s="132" t="e">
        <v>#N/A</v>
      </c>
      <c r="AE4087" s="132" t="e">
        <v>#N/A</v>
      </c>
      <c r="AF4087" s="132" t="e">
        <v>#N/A</v>
      </c>
    </row>
    <row r="4088" spans="1:32">
      <c r="A4088" s="129">
        <v>42465</v>
      </c>
      <c r="B4088" s="132" t="e">
        <v>#N/A</v>
      </c>
      <c r="C4088" s="132" t="e">
        <v>#N/A</v>
      </c>
      <c r="D4088" s="132" t="e">
        <v>#N/A</v>
      </c>
      <c r="E4088" s="132" t="e">
        <v>#N/A</v>
      </c>
      <c r="F4088" s="132" t="e">
        <v>#N/A</v>
      </c>
      <c r="G4088" s="132" t="e">
        <v>#N/A</v>
      </c>
      <c r="H4088" s="132" t="e">
        <v>#N/A</v>
      </c>
      <c r="I4088" s="132" t="e">
        <v>#N/A</v>
      </c>
      <c r="J4088" s="132" t="e">
        <v>#N/A</v>
      </c>
      <c r="K4088" s="132" t="e">
        <v>#N/A</v>
      </c>
      <c r="L4088" s="132" t="e">
        <v>#N/A</v>
      </c>
      <c r="M4088" s="132" t="e">
        <v>#N/A</v>
      </c>
      <c r="N4088" s="132" t="e">
        <v>#N/A</v>
      </c>
      <c r="R4088" s="132" t="e">
        <v>#N/A</v>
      </c>
      <c r="S4088" s="132" t="e">
        <v>#N/A</v>
      </c>
      <c r="T4088" s="132" t="e">
        <v>#N/A</v>
      </c>
      <c r="U4088" s="132" t="e">
        <v>#N/A</v>
      </c>
      <c r="V4088" s="132" t="e">
        <v>#N/A</v>
      </c>
      <c r="W4088" s="132" t="e">
        <v>#N/A</v>
      </c>
      <c r="X4088" s="132" t="e">
        <v>#N/A</v>
      </c>
      <c r="Y4088" s="132" t="e">
        <v>#N/A</v>
      </c>
      <c r="Z4088" s="132" t="e">
        <v>#N/A</v>
      </c>
      <c r="AA4088" s="132" t="e">
        <v>#N/A</v>
      </c>
      <c r="AB4088" s="132" t="e">
        <v>#N/A</v>
      </c>
      <c r="AC4088" s="132" t="e">
        <v>#N/A</v>
      </c>
      <c r="AD4088" s="132" t="e">
        <v>#N/A</v>
      </c>
      <c r="AE4088" s="132" t="e">
        <v>#N/A</v>
      </c>
      <c r="AF4088" s="132" t="e">
        <v>#N/A</v>
      </c>
    </row>
    <row r="4089" spans="1:32">
      <c r="A4089" s="129">
        <v>42466</v>
      </c>
      <c r="B4089" s="132" t="e">
        <v>#N/A</v>
      </c>
      <c r="C4089" s="132" t="e">
        <v>#N/A</v>
      </c>
      <c r="D4089" s="132" t="e">
        <v>#N/A</v>
      </c>
      <c r="E4089" s="132" t="e">
        <v>#N/A</v>
      </c>
      <c r="F4089" s="132" t="e">
        <v>#N/A</v>
      </c>
      <c r="G4089" s="132" t="e">
        <v>#N/A</v>
      </c>
      <c r="H4089" s="132" t="e">
        <v>#N/A</v>
      </c>
      <c r="I4089" s="132" t="e">
        <v>#N/A</v>
      </c>
      <c r="J4089" s="132" t="e">
        <v>#N/A</v>
      </c>
      <c r="K4089" s="132" t="e">
        <v>#N/A</v>
      </c>
      <c r="L4089" s="132" t="e">
        <v>#N/A</v>
      </c>
      <c r="M4089" s="132" t="e">
        <v>#N/A</v>
      </c>
      <c r="N4089" s="132" t="e">
        <v>#N/A</v>
      </c>
      <c r="R4089" s="132" t="e">
        <v>#N/A</v>
      </c>
      <c r="S4089" s="132" t="e">
        <v>#N/A</v>
      </c>
      <c r="T4089" s="132" t="e">
        <v>#N/A</v>
      </c>
      <c r="U4089" s="132" t="e">
        <v>#N/A</v>
      </c>
      <c r="V4089" s="132" t="e">
        <v>#N/A</v>
      </c>
      <c r="W4089" s="132" t="e">
        <v>#N/A</v>
      </c>
      <c r="X4089" s="132" t="e">
        <v>#N/A</v>
      </c>
      <c r="Y4089" s="132" t="e">
        <v>#N/A</v>
      </c>
      <c r="Z4089" s="132" t="e">
        <v>#N/A</v>
      </c>
      <c r="AA4089" s="132" t="e">
        <v>#N/A</v>
      </c>
      <c r="AB4089" s="132" t="e">
        <v>#N/A</v>
      </c>
      <c r="AC4089" s="132" t="e">
        <v>#N/A</v>
      </c>
      <c r="AD4089" s="132" t="e">
        <v>#N/A</v>
      </c>
      <c r="AE4089" s="132" t="e">
        <v>#N/A</v>
      </c>
      <c r="AF4089" s="132" t="e">
        <v>#N/A</v>
      </c>
    </row>
    <row r="4090" spans="1:32">
      <c r="A4090" s="129">
        <v>42467</v>
      </c>
      <c r="B4090" s="132" t="e">
        <v>#N/A</v>
      </c>
      <c r="C4090" s="132" t="e">
        <v>#N/A</v>
      </c>
      <c r="D4090" s="132" t="e">
        <v>#N/A</v>
      </c>
      <c r="E4090" s="132" t="e">
        <v>#N/A</v>
      </c>
      <c r="F4090" s="132" t="e">
        <v>#N/A</v>
      </c>
      <c r="G4090" s="132" t="e">
        <v>#N/A</v>
      </c>
      <c r="H4090" s="132" t="e">
        <v>#N/A</v>
      </c>
      <c r="I4090" s="132" t="e">
        <v>#N/A</v>
      </c>
      <c r="J4090" s="132" t="e">
        <v>#N/A</v>
      </c>
      <c r="K4090" s="132" t="e">
        <v>#N/A</v>
      </c>
      <c r="L4090" s="132" t="e">
        <v>#N/A</v>
      </c>
      <c r="M4090" s="132" t="e">
        <v>#N/A</v>
      </c>
      <c r="N4090" s="132" t="e">
        <v>#N/A</v>
      </c>
      <c r="R4090" s="132" t="e">
        <v>#N/A</v>
      </c>
      <c r="S4090" s="132" t="e">
        <v>#N/A</v>
      </c>
      <c r="T4090" s="132" t="e">
        <v>#N/A</v>
      </c>
      <c r="U4090" s="132" t="e">
        <v>#N/A</v>
      </c>
      <c r="V4090" s="132" t="e">
        <v>#N/A</v>
      </c>
      <c r="W4090" s="132" t="e">
        <v>#N/A</v>
      </c>
      <c r="X4090" s="132" t="e">
        <v>#N/A</v>
      </c>
      <c r="Y4090" s="132" t="e">
        <v>#N/A</v>
      </c>
      <c r="Z4090" s="132" t="e">
        <v>#N/A</v>
      </c>
      <c r="AA4090" s="132" t="e">
        <v>#N/A</v>
      </c>
      <c r="AB4090" s="132" t="e">
        <v>#N/A</v>
      </c>
      <c r="AC4090" s="132" t="e">
        <v>#N/A</v>
      </c>
      <c r="AD4090" s="132" t="e">
        <v>#N/A</v>
      </c>
      <c r="AE4090" s="132" t="e">
        <v>#N/A</v>
      </c>
      <c r="AF4090" s="132" t="e">
        <v>#N/A</v>
      </c>
    </row>
    <row r="4091" spans="1:32">
      <c r="A4091" s="129">
        <v>42468</v>
      </c>
      <c r="B4091" s="132" t="e">
        <v>#N/A</v>
      </c>
      <c r="C4091" s="132" t="e">
        <v>#N/A</v>
      </c>
      <c r="D4091" s="132" t="e">
        <v>#N/A</v>
      </c>
      <c r="E4091" s="132" t="e">
        <v>#N/A</v>
      </c>
      <c r="F4091" s="132" t="e">
        <v>#N/A</v>
      </c>
      <c r="G4091" s="132" t="e">
        <v>#N/A</v>
      </c>
      <c r="H4091" s="132" t="e">
        <v>#N/A</v>
      </c>
      <c r="I4091" s="132" t="e">
        <v>#N/A</v>
      </c>
      <c r="J4091" s="132" t="e">
        <v>#N/A</v>
      </c>
      <c r="K4091" s="132" t="e">
        <v>#N/A</v>
      </c>
      <c r="L4091" s="132" t="e">
        <v>#N/A</v>
      </c>
      <c r="M4091" s="132" t="e">
        <v>#N/A</v>
      </c>
      <c r="N4091" s="132" t="e">
        <v>#N/A</v>
      </c>
      <c r="R4091" s="132" t="e">
        <v>#N/A</v>
      </c>
      <c r="S4091" s="132" t="e">
        <v>#N/A</v>
      </c>
      <c r="T4091" s="132" t="e">
        <v>#N/A</v>
      </c>
      <c r="U4091" s="132" t="e">
        <v>#N/A</v>
      </c>
      <c r="V4091" s="132" t="e">
        <v>#N/A</v>
      </c>
      <c r="W4091" s="132" t="e">
        <v>#N/A</v>
      </c>
      <c r="X4091" s="132" t="e">
        <v>#N/A</v>
      </c>
      <c r="Y4091" s="132" t="e">
        <v>#N/A</v>
      </c>
      <c r="Z4091" s="132" t="e">
        <v>#N/A</v>
      </c>
      <c r="AA4091" s="132" t="e">
        <v>#N/A</v>
      </c>
      <c r="AB4091" s="132" t="e">
        <v>#N/A</v>
      </c>
      <c r="AC4091" s="132" t="e">
        <v>#N/A</v>
      </c>
      <c r="AD4091" s="132" t="e">
        <v>#N/A</v>
      </c>
      <c r="AE4091" s="132" t="e">
        <v>#N/A</v>
      </c>
      <c r="AF4091" s="132" t="e">
        <v>#N/A</v>
      </c>
    </row>
    <row r="4092" spans="1:32">
      <c r="A4092" s="129">
        <v>42471</v>
      </c>
      <c r="B4092" s="132" t="e">
        <v>#N/A</v>
      </c>
      <c r="C4092" s="132" t="e">
        <v>#N/A</v>
      </c>
      <c r="D4092" s="132" t="e">
        <v>#N/A</v>
      </c>
      <c r="E4092" s="132" t="e">
        <v>#N/A</v>
      </c>
      <c r="F4092" s="132" t="e">
        <v>#N/A</v>
      </c>
      <c r="G4092" s="132" t="e">
        <v>#N/A</v>
      </c>
      <c r="H4092" s="132" t="e">
        <v>#N/A</v>
      </c>
      <c r="I4092" s="132" t="e">
        <v>#N/A</v>
      </c>
      <c r="J4092" s="132" t="e">
        <v>#N/A</v>
      </c>
      <c r="K4092" s="132" t="e">
        <v>#N/A</v>
      </c>
      <c r="L4092" s="132" t="e">
        <v>#N/A</v>
      </c>
      <c r="M4092" s="132" t="e">
        <v>#N/A</v>
      </c>
      <c r="N4092" s="132" t="e">
        <v>#N/A</v>
      </c>
      <c r="R4092" s="132" t="e">
        <v>#N/A</v>
      </c>
      <c r="S4092" s="132" t="e">
        <v>#N/A</v>
      </c>
      <c r="T4092" s="132" t="e">
        <v>#N/A</v>
      </c>
      <c r="U4092" s="132" t="e">
        <v>#N/A</v>
      </c>
      <c r="V4092" s="132" t="e">
        <v>#N/A</v>
      </c>
      <c r="W4092" s="132" t="e">
        <v>#N/A</v>
      </c>
      <c r="X4092" s="132" t="e">
        <v>#N/A</v>
      </c>
      <c r="Y4092" s="132" t="e">
        <v>#N/A</v>
      </c>
      <c r="Z4092" s="132" t="e">
        <v>#N/A</v>
      </c>
      <c r="AA4092" s="132" t="e">
        <v>#N/A</v>
      </c>
      <c r="AB4092" s="132" t="e">
        <v>#N/A</v>
      </c>
      <c r="AC4092" s="132" t="e">
        <v>#N/A</v>
      </c>
      <c r="AD4092" s="132" t="e">
        <v>#N/A</v>
      </c>
      <c r="AE4092" s="132" t="e">
        <v>#N/A</v>
      </c>
      <c r="AF4092" s="132" t="e">
        <v>#N/A</v>
      </c>
    </row>
    <row r="4093" spans="1:32">
      <c r="A4093" s="129">
        <v>42472</v>
      </c>
      <c r="B4093" s="132" t="e">
        <v>#N/A</v>
      </c>
      <c r="C4093" s="132" t="e">
        <v>#N/A</v>
      </c>
      <c r="D4093" s="132" t="e">
        <v>#N/A</v>
      </c>
      <c r="E4093" s="132" t="e">
        <v>#N/A</v>
      </c>
      <c r="F4093" s="132" t="e">
        <v>#N/A</v>
      </c>
      <c r="G4093" s="132" t="e">
        <v>#N/A</v>
      </c>
      <c r="H4093" s="132" t="e">
        <v>#N/A</v>
      </c>
      <c r="I4093" s="132" t="e">
        <v>#N/A</v>
      </c>
      <c r="J4093" s="132" t="e">
        <v>#N/A</v>
      </c>
      <c r="K4093" s="132" t="e">
        <v>#N/A</v>
      </c>
      <c r="L4093" s="132" t="e">
        <v>#N/A</v>
      </c>
      <c r="M4093" s="132" t="e">
        <v>#N/A</v>
      </c>
      <c r="N4093" s="132" t="e">
        <v>#N/A</v>
      </c>
      <c r="R4093" s="132" t="e">
        <v>#N/A</v>
      </c>
      <c r="S4093" s="132" t="e">
        <v>#N/A</v>
      </c>
      <c r="T4093" s="132" t="e">
        <v>#N/A</v>
      </c>
      <c r="U4093" s="132" t="e">
        <v>#N/A</v>
      </c>
      <c r="V4093" s="132" t="e">
        <v>#N/A</v>
      </c>
      <c r="W4093" s="132" t="e">
        <v>#N/A</v>
      </c>
      <c r="X4093" s="132" t="e">
        <v>#N/A</v>
      </c>
      <c r="Y4093" s="132" t="e">
        <v>#N/A</v>
      </c>
      <c r="Z4093" s="132" t="e">
        <v>#N/A</v>
      </c>
      <c r="AA4093" s="132" t="e">
        <v>#N/A</v>
      </c>
      <c r="AB4093" s="132" t="e">
        <v>#N/A</v>
      </c>
      <c r="AC4093" s="132" t="e">
        <v>#N/A</v>
      </c>
      <c r="AD4093" s="132" t="e">
        <v>#N/A</v>
      </c>
      <c r="AE4093" s="132" t="e">
        <v>#N/A</v>
      </c>
      <c r="AF4093" s="132" t="e">
        <v>#N/A</v>
      </c>
    </row>
    <row r="4094" spans="1:32">
      <c r="A4094" s="129">
        <v>42473</v>
      </c>
      <c r="B4094" s="132" t="e">
        <v>#N/A</v>
      </c>
      <c r="C4094" s="132" t="e">
        <v>#N/A</v>
      </c>
      <c r="D4094" s="132" t="e">
        <v>#N/A</v>
      </c>
      <c r="E4094" s="132" t="e">
        <v>#N/A</v>
      </c>
      <c r="F4094" s="132" t="e">
        <v>#N/A</v>
      </c>
      <c r="G4094" s="132" t="e">
        <v>#N/A</v>
      </c>
      <c r="H4094" s="132" t="e">
        <v>#N/A</v>
      </c>
      <c r="I4094" s="132" t="e">
        <v>#N/A</v>
      </c>
      <c r="J4094" s="132" t="e">
        <v>#N/A</v>
      </c>
      <c r="K4094" s="132" t="e">
        <v>#N/A</v>
      </c>
      <c r="L4094" s="132" t="e">
        <v>#N/A</v>
      </c>
      <c r="M4094" s="132" t="e">
        <v>#N/A</v>
      </c>
      <c r="N4094" s="132" t="e">
        <v>#N/A</v>
      </c>
      <c r="R4094" s="132" t="e">
        <v>#N/A</v>
      </c>
      <c r="S4094" s="132" t="e">
        <v>#N/A</v>
      </c>
      <c r="T4094" s="132" t="e">
        <v>#N/A</v>
      </c>
      <c r="U4094" s="132" t="e">
        <v>#N/A</v>
      </c>
      <c r="V4094" s="132" t="e">
        <v>#N/A</v>
      </c>
      <c r="W4094" s="132" t="e">
        <v>#N/A</v>
      </c>
      <c r="X4094" s="132" t="e">
        <v>#N/A</v>
      </c>
      <c r="Y4094" s="132" t="e">
        <v>#N/A</v>
      </c>
      <c r="Z4094" s="132" t="e">
        <v>#N/A</v>
      </c>
      <c r="AA4094" s="132" t="e">
        <v>#N/A</v>
      </c>
      <c r="AB4094" s="132" t="e">
        <v>#N/A</v>
      </c>
      <c r="AC4094" s="132" t="e">
        <v>#N/A</v>
      </c>
      <c r="AD4094" s="132" t="e">
        <v>#N/A</v>
      </c>
      <c r="AE4094" s="132" t="e">
        <v>#N/A</v>
      </c>
      <c r="AF4094" s="132" t="e">
        <v>#N/A</v>
      </c>
    </row>
    <row r="4095" spans="1:32">
      <c r="A4095" s="129">
        <v>42474</v>
      </c>
      <c r="B4095" s="132" t="e">
        <v>#N/A</v>
      </c>
      <c r="C4095" s="132" t="e">
        <v>#N/A</v>
      </c>
      <c r="D4095" s="132" t="e">
        <v>#N/A</v>
      </c>
      <c r="E4095" s="132" t="e">
        <v>#N/A</v>
      </c>
      <c r="F4095" s="132" t="e">
        <v>#N/A</v>
      </c>
      <c r="G4095" s="132" t="e">
        <v>#N/A</v>
      </c>
      <c r="H4095" s="132" t="e">
        <v>#N/A</v>
      </c>
      <c r="I4095" s="132" t="e">
        <v>#N/A</v>
      </c>
      <c r="J4095" s="132" t="e">
        <v>#N/A</v>
      </c>
      <c r="K4095" s="132" t="e">
        <v>#N/A</v>
      </c>
      <c r="L4095" s="132" t="e">
        <v>#N/A</v>
      </c>
      <c r="M4095" s="132" t="e">
        <v>#N/A</v>
      </c>
      <c r="N4095" s="132" t="e">
        <v>#N/A</v>
      </c>
      <c r="R4095" s="132" t="e">
        <v>#N/A</v>
      </c>
      <c r="S4095" s="132" t="e">
        <v>#N/A</v>
      </c>
      <c r="T4095" s="132" t="e">
        <v>#N/A</v>
      </c>
      <c r="U4095" s="132" t="e">
        <v>#N/A</v>
      </c>
      <c r="V4095" s="132" t="e">
        <v>#N/A</v>
      </c>
      <c r="W4095" s="132" t="e">
        <v>#N/A</v>
      </c>
      <c r="X4095" s="132" t="e">
        <v>#N/A</v>
      </c>
      <c r="Y4095" s="132" t="e">
        <v>#N/A</v>
      </c>
      <c r="Z4095" s="132" t="e">
        <v>#N/A</v>
      </c>
      <c r="AA4095" s="132" t="e">
        <v>#N/A</v>
      </c>
      <c r="AB4095" s="132" t="e">
        <v>#N/A</v>
      </c>
      <c r="AC4095" s="132" t="e">
        <v>#N/A</v>
      </c>
      <c r="AD4095" s="132" t="e">
        <v>#N/A</v>
      </c>
      <c r="AE4095" s="132" t="e">
        <v>#N/A</v>
      </c>
      <c r="AF4095" s="132" t="e">
        <v>#N/A</v>
      </c>
    </row>
    <row r="4096" spans="1:32">
      <c r="A4096" s="129">
        <v>42475</v>
      </c>
      <c r="B4096" s="132">
        <v>499918</v>
      </c>
      <c r="C4096" s="132">
        <v>48806</v>
      </c>
      <c r="D4096" s="132">
        <v>231855</v>
      </c>
      <c r="E4096" s="132">
        <v>49370</v>
      </c>
      <c r="F4096" s="132">
        <v>103514</v>
      </c>
      <c r="G4096" s="132">
        <v>453748</v>
      </c>
      <c r="H4096" s="132">
        <v>8020</v>
      </c>
      <c r="I4096" s="132">
        <v>14600</v>
      </c>
      <c r="J4096" s="132">
        <v>5000</v>
      </c>
      <c r="K4096" s="132">
        <v>1900</v>
      </c>
      <c r="L4096" s="132">
        <v>2300</v>
      </c>
      <c r="M4096" s="132">
        <v>46170</v>
      </c>
      <c r="N4096" s="132">
        <v>499918</v>
      </c>
      <c r="R4096" s="132">
        <v>79500</v>
      </c>
      <c r="S4096" s="132">
        <v>16500</v>
      </c>
      <c r="T4096" s="132">
        <v>62618</v>
      </c>
      <c r="U4096" s="132">
        <v>25810</v>
      </c>
      <c r="V4096" s="132">
        <v>0</v>
      </c>
      <c r="W4096" s="132">
        <v>0</v>
      </c>
      <c r="X4096" s="132">
        <v>25050</v>
      </c>
      <c r="Y4096" s="132">
        <v>28800</v>
      </c>
      <c r="Z4096" s="132">
        <v>920</v>
      </c>
      <c r="AA4096" s="132">
        <v>38300</v>
      </c>
      <c r="AB4096" s="132">
        <v>350</v>
      </c>
      <c r="AC4096" s="132">
        <v>41200</v>
      </c>
      <c r="AD4096" s="132">
        <v>3475</v>
      </c>
      <c r="AE4096" s="132">
        <v>17000</v>
      </c>
      <c r="AF4096" s="132">
        <v>11646</v>
      </c>
    </row>
    <row r="4097" spans="1:32">
      <c r="A4097" s="129">
        <v>42478</v>
      </c>
      <c r="B4097" s="132" t="e">
        <v>#N/A</v>
      </c>
      <c r="C4097" s="132" t="e">
        <v>#N/A</v>
      </c>
      <c r="D4097" s="132" t="e">
        <v>#N/A</v>
      </c>
      <c r="E4097" s="132" t="e">
        <v>#N/A</v>
      </c>
      <c r="F4097" s="132" t="e">
        <v>#N/A</v>
      </c>
      <c r="G4097" s="132" t="e">
        <v>#N/A</v>
      </c>
      <c r="H4097" s="132" t="e">
        <v>#N/A</v>
      </c>
      <c r="I4097" s="132" t="e">
        <v>#N/A</v>
      </c>
      <c r="J4097" s="132" t="e">
        <v>#N/A</v>
      </c>
      <c r="K4097" s="132" t="e">
        <v>#N/A</v>
      </c>
      <c r="L4097" s="132" t="e">
        <v>#N/A</v>
      </c>
      <c r="M4097" s="132" t="e">
        <v>#N/A</v>
      </c>
      <c r="N4097" s="132" t="e">
        <v>#N/A</v>
      </c>
      <c r="R4097" s="132" t="e">
        <v>#N/A</v>
      </c>
      <c r="S4097" s="132" t="e">
        <v>#N/A</v>
      </c>
      <c r="T4097" s="132" t="e">
        <v>#N/A</v>
      </c>
      <c r="U4097" s="132" t="e">
        <v>#N/A</v>
      </c>
      <c r="V4097" s="132" t="e">
        <v>#N/A</v>
      </c>
      <c r="W4097" s="132" t="e">
        <v>#N/A</v>
      </c>
      <c r="X4097" s="132" t="e">
        <v>#N/A</v>
      </c>
      <c r="Y4097" s="132" t="e">
        <v>#N/A</v>
      </c>
      <c r="Z4097" s="132" t="e">
        <v>#N/A</v>
      </c>
      <c r="AA4097" s="132" t="e">
        <v>#N/A</v>
      </c>
      <c r="AB4097" s="132" t="e">
        <v>#N/A</v>
      </c>
      <c r="AC4097" s="132" t="e">
        <v>#N/A</v>
      </c>
      <c r="AD4097" s="132" t="e">
        <v>#N/A</v>
      </c>
      <c r="AE4097" s="132" t="e">
        <v>#N/A</v>
      </c>
      <c r="AF4097" s="132" t="e">
        <v>#N/A</v>
      </c>
    </row>
    <row r="4098" spans="1:32">
      <c r="A4098" s="129">
        <v>42479</v>
      </c>
      <c r="B4098" s="132" t="e">
        <v>#N/A</v>
      </c>
      <c r="C4098" s="132" t="e">
        <v>#N/A</v>
      </c>
      <c r="D4098" s="132" t="e">
        <v>#N/A</v>
      </c>
      <c r="E4098" s="132" t="e">
        <v>#N/A</v>
      </c>
      <c r="F4098" s="132" t="e">
        <v>#N/A</v>
      </c>
      <c r="G4098" s="132" t="e">
        <v>#N/A</v>
      </c>
      <c r="H4098" s="132" t="e">
        <v>#N/A</v>
      </c>
      <c r="I4098" s="132" t="e">
        <v>#N/A</v>
      </c>
      <c r="J4098" s="132" t="e">
        <v>#N/A</v>
      </c>
      <c r="K4098" s="132" t="e">
        <v>#N/A</v>
      </c>
      <c r="L4098" s="132" t="e">
        <v>#N/A</v>
      </c>
      <c r="M4098" s="132" t="e">
        <v>#N/A</v>
      </c>
      <c r="N4098" s="132" t="e">
        <v>#N/A</v>
      </c>
      <c r="R4098" s="132" t="e">
        <v>#N/A</v>
      </c>
      <c r="S4098" s="132" t="e">
        <v>#N/A</v>
      </c>
      <c r="T4098" s="132" t="e">
        <v>#N/A</v>
      </c>
      <c r="U4098" s="132" t="e">
        <v>#N/A</v>
      </c>
      <c r="V4098" s="132" t="e">
        <v>#N/A</v>
      </c>
      <c r="W4098" s="132" t="e">
        <v>#N/A</v>
      </c>
      <c r="X4098" s="132" t="e">
        <v>#N/A</v>
      </c>
      <c r="Y4098" s="132" t="e">
        <v>#N/A</v>
      </c>
      <c r="Z4098" s="132" t="e">
        <v>#N/A</v>
      </c>
      <c r="AA4098" s="132" t="e">
        <v>#N/A</v>
      </c>
      <c r="AB4098" s="132" t="e">
        <v>#N/A</v>
      </c>
      <c r="AC4098" s="132" t="e">
        <v>#N/A</v>
      </c>
      <c r="AD4098" s="132" t="e">
        <v>#N/A</v>
      </c>
      <c r="AE4098" s="132" t="e">
        <v>#N/A</v>
      </c>
      <c r="AF4098" s="132" t="e">
        <v>#N/A</v>
      </c>
    </row>
    <row r="4099" spans="1:32">
      <c r="A4099" s="129">
        <v>42480</v>
      </c>
      <c r="B4099" s="132">
        <v>724169</v>
      </c>
      <c r="C4099" s="132">
        <v>65006</v>
      </c>
      <c r="D4099" s="132">
        <v>328521</v>
      </c>
      <c r="E4099" s="132">
        <v>57475</v>
      </c>
      <c r="F4099" s="132">
        <v>157114</v>
      </c>
      <c r="G4099" s="132">
        <v>660819</v>
      </c>
      <c r="H4099" s="132">
        <v>14970</v>
      </c>
      <c r="I4099" s="132">
        <v>24830</v>
      </c>
      <c r="J4099" s="132">
        <v>10800</v>
      </c>
      <c r="K4099" s="132">
        <v>12100</v>
      </c>
      <c r="L4099" s="132">
        <v>2300</v>
      </c>
      <c r="M4099" s="132">
        <v>63350</v>
      </c>
      <c r="N4099" s="132">
        <v>724169</v>
      </c>
      <c r="R4099" s="132">
        <v>96500</v>
      </c>
      <c r="S4099" s="132">
        <v>16500</v>
      </c>
      <c r="T4099" s="132">
        <v>102218</v>
      </c>
      <c r="U4099" s="132">
        <v>41115</v>
      </c>
      <c r="V4099" s="132">
        <v>4150</v>
      </c>
      <c r="W4099" s="132">
        <v>0</v>
      </c>
      <c r="X4099" s="132">
        <v>36520</v>
      </c>
      <c r="Y4099" s="132">
        <v>48800</v>
      </c>
      <c r="Z4099" s="132">
        <v>15266</v>
      </c>
      <c r="AA4099" s="132">
        <v>46500</v>
      </c>
      <c r="AB4099" s="132">
        <v>4370</v>
      </c>
      <c r="AC4099" s="132">
        <v>41200</v>
      </c>
      <c r="AD4099" s="132">
        <v>3475</v>
      </c>
      <c r="AE4099" s="132">
        <v>17000</v>
      </c>
      <c r="AF4099" s="132">
        <v>25346</v>
      </c>
    </row>
    <row r="4100" spans="1:32">
      <c r="A4100" s="129">
        <v>42481</v>
      </c>
      <c r="B4100" s="132" t="e">
        <v>#N/A</v>
      </c>
      <c r="C4100" s="132" t="e">
        <v>#N/A</v>
      </c>
      <c r="D4100" s="132" t="e">
        <v>#N/A</v>
      </c>
      <c r="E4100" s="132" t="e">
        <v>#N/A</v>
      </c>
      <c r="F4100" s="132" t="e">
        <v>#N/A</v>
      </c>
      <c r="G4100" s="132" t="e">
        <v>#N/A</v>
      </c>
      <c r="H4100" s="132" t="e">
        <v>#N/A</v>
      </c>
      <c r="I4100" s="132" t="e">
        <v>#N/A</v>
      </c>
      <c r="J4100" s="132" t="e">
        <v>#N/A</v>
      </c>
      <c r="K4100" s="132" t="e">
        <v>#N/A</v>
      </c>
      <c r="L4100" s="132" t="e">
        <v>#N/A</v>
      </c>
      <c r="M4100" s="132" t="e">
        <v>#N/A</v>
      </c>
      <c r="N4100" s="132" t="e">
        <v>#N/A</v>
      </c>
      <c r="R4100" s="132" t="e">
        <v>#N/A</v>
      </c>
      <c r="S4100" s="132" t="e">
        <v>#N/A</v>
      </c>
      <c r="T4100" s="132" t="e">
        <v>#N/A</v>
      </c>
      <c r="U4100" s="132" t="e">
        <v>#N/A</v>
      </c>
      <c r="V4100" s="132" t="e">
        <v>#N/A</v>
      </c>
      <c r="W4100" s="132" t="e">
        <v>#N/A</v>
      </c>
      <c r="X4100" s="132" t="e">
        <v>#N/A</v>
      </c>
      <c r="Y4100" s="132" t="e">
        <v>#N/A</v>
      </c>
      <c r="Z4100" s="132" t="e">
        <v>#N/A</v>
      </c>
      <c r="AA4100" s="132" t="e">
        <v>#N/A</v>
      </c>
      <c r="AB4100" s="132" t="e">
        <v>#N/A</v>
      </c>
      <c r="AC4100" s="132" t="e">
        <v>#N/A</v>
      </c>
      <c r="AD4100" s="132" t="e">
        <v>#N/A</v>
      </c>
      <c r="AE4100" s="132" t="e">
        <v>#N/A</v>
      </c>
      <c r="AF4100" s="132" t="e">
        <v>#N/A</v>
      </c>
    </row>
    <row r="4101" spans="1:32">
      <c r="A4101" s="129">
        <v>42482</v>
      </c>
      <c r="B4101" s="132" t="e">
        <v>#N/A</v>
      </c>
      <c r="C4101" s="132" t="e">
        <v>#N/A</v>
      </c>
      <c r="D4101" s="132" t="e">
        <v>#N/A</v>
      </c>
      <c r="E4101" s="132" t="e">
        <v>#N/A</v>
      </c>
      <c r="F4101" s="132" t="e">
        <v>#N/A</v>
      </c>
      <c r="G4101" s="132" t="e">
        <v>#N/A</v>
      </c>
      <c r="H4101" s="132" t="e">
        <v>#N/A</v>
      </c>
      <c r="I4101" s="132" t="e">
        <v>#N/A</v>
      </c>
      <c r="J4101" s="132" t="e">
        <v>#N/A</v>
      </c>
      <c r="K4101" s="132" t="e">
        <v>#N/A</v>
      </c>
      <c r="L4101" s="132" t="e">
        <v>#N/A</v>
      </c>
      <c r="M4101" s="132" t="e">
        <v>#N/A</v>
      </c>
      <c r="N4101" s="132" t="e">
        <v>#N/A</v>
      </c>
      <c r="R4101" s="132" t="e">
        <v>#N/A</v>
      </c>
      <c r="S4101" s="132" t="e">
        <v>#N/A</v>
      </c>
      <c r="T4101" s="132" t="e">
        <v>#N/A</v>
      </c>
      <c r="U4101" s="132" t="e">
        <v>#N/A</v>
      </c>
      <c r="V4101" s="132" t="e">
        <v>#N/A</v>
      </c>
      <c r="W4101" s="132" t="e">
        <v>#N/A</v>
      </c>
      <c r="X4101" s="132" t="e">
        <v>#N/A</v>
      </c>
      <c r="Y4101" s="132" t="e">
        <v>#N/A</v>
      </c>
      <c r="Z4101" s="132" t="e">
        <v>#N/A</v>
      </c>
      <c r="AA4101" s="132" t="e">
        <v>#N/A</v>
      </c>
      <c r="AB4101" s="132" t="e">
        <v>#N/A</v>
      </c>
      <c r="AC4101" s="132" t="e">
        <v>#N/A</v>
      </c>
      <c r="AD4101" s="132" t="e">
        <v>#N/A</v>
      </c>
      <c r="AE4101" s="132" t="e">
        <v>#N/A</v>
      </c>
      <c r="AF4101" s="132" t="e">
        <v>#N/A</v>
      </c>
    </row>
    <row r="4102" spans="1:32">
      <c r="A4102" s="129">
        <v>42485</v>
      </c>
      <c r="B4102" s="132">
        <v>882967</v>
      </c>
      <c r="C4102" s="132">
        <v>70306</v>
      </c>
      <c r="D4102" s="132">
        <v>366908</v>
      </c>
      <c r="E4102" s="132">
        <v>72065</v>
      </c>
      <c r="F4102" s="132">
        <v>189264</v>
      </c>
      <c r="G4102" s="132">
        <v>798261</v>
      </c>
      <c r="H4102" s="132">
        <v>26326</v>
      </c>
      <c r="I4102" s="132">
        <v>31680</v>
      </c>
      <c r="J4102" s="132">
        <v>25785</v>
      </c>
      <c r="K4102" s="132">
        <v>15430</v>
      </c>
      <c r="L4102" s="132">
        <v>2300</v>
      </c>
      <c r="M4102" s="132">
        <v>84706</v>
      </c>
      <c r="N4102" s="132">
        <v>882967</v>
      </c>
      <c r="R4102" s="132">
        <v>128000</v>
      </c>
      <c r="S4102" s="132">
        <v>21500</v>
      </c>
      <c r="T4102" s="132">
        <v>107218</v>
      </c>
      <c r="U4102" s="132">
        <v>56795</v>
      </c>
      <c r="V4102" s="132">
        <v>6650</v>
      </c>
      <c r="W4102" s="132">
        <v>0</v>
      </c>
      <c r="X4102" s="132">
        <v>36520</v>
      </c>
      <c r="Y4102" s="132">
        <v>52800</v>
      </c>
      <c r="Z4102" s="132">
        <v>15266</v>
      </c>
      <c r="AA4102" s="132">
        <v>55990</v>
      </c>
      <c r="AB4102" s="132">
        <v>8720</v>
      </c>
      <c r="AC4102" s="132">
        <v>41200</v>
      </c>
      <c r="AD4102" s="132">
        <v>3475</v>
      </c>
      <c r="AE4102" s="132">
        <v>18200</v>
      </c>
      <c r="AF4102" s="132">
        <v>63446</v>
      </c>
    </row>
    <row r="4103" spans="1:32">
      <c r="A4103" s="129">
        <v>42486</v>
      </c>
      <c r="B4103" s="132" t="e">
        <v>#N/A</v>
      </c>
      <c r="C4103" s="132" t="e">
        <v>#N/A</v>
      </c>
      <c r="D4103" s="132" t="e">
        <v>#N/A</v>
      </c>
      <c r="E4103" s="132" t="e">
        <v>#N/A</v>
      </c>
      <c r="F4103" s="132" t="e">
        <v>#N/A</v>
      </c>
      <c r="G4103" s="132" t="e">
        <v>#N/A</v>
      </c>
      <c r="H4103" s="132" t="e">
        <v>#N/A</v>
      </c>
      <c r="I4103" s="132" t="e">
        <v>#N/A</v>
      </c>
      <c r="J4103" s="132" t="e">
        <v>#N/A</v>
      </c>
      <c r="K4103" s="132" t="e">
        <v>#N/A</v>
      </c>
      <c r="L4103" s="132" t="e">
        <v>#N/A</v>
      </c>
      <c r="M4103" s="132" t="e">
        <v>#N/A</v>
      </c>
      <c r="N4103" s="132" t="e">
        <v>#N/A</v>
      </c>
      <c r="R4103" s="132" t="e">
        <v>#N/A</v>
      </c>
      <c r="S4103" s="132" t="e">
        <v>#N/A</v>
      </c>
      <c r="T4103" s="132" t="e">
        <v>#N/A</v>
      </c>
      <c r="U4103" s="132" t="e">
        <v>#N/A</v>
      </c>
      <c r="V4103" s="132" t="e">
        <v>#N/A</v>
      </c>
      <c r="W4103" s="132" t="e">
        <v>#N/A</v>
      </c>
      <c r="X4103" s="132" t="e">
        <v>#N/A</v>
      </c>
      <c r="Y4103" s="132" t="e">
        <v>#N/A</v>
      </c>
      <c r="Z4103" s="132" t="e">
        <v>#N/A</v>
      </c>
      <c r="AA4103" s="132" t="e">
        <v>#N/A</v>
      </c>
      <c r="AB4103" s="132" t="e">
        <v>#N/A</v>
      </c>
      <c r="AC4103" s="132" t="e">
        <v>#N/A</v>
      </c>
      <c r="AD4103" s="132" t="e">
        <v>#N/A</v>
      </c>
      <c r="AE4103" s="132" t="e">
        <v>#N/A</v>
      </c>
      <c r="AF4103" s="132" t="e">
        <v>#N/A</v>
      </c>
    </row>
    <row r="4104" spans="1:32">
      <c r="A4104" s="129">
        <v>42487</v>
      </c>
      <c r="B4104" s="132" t="e">
        <v>#N/A</v>
      </c>
      <c r="C4104" s="132" t="e">
        <v>#N/A</v>
      </c>
      <c r="D4104" s="132" t="e">
        <v>#N/A</v>
      </c>
      <c r="E4104" s="132" t="e">
        <v>#N/A</v>
      </c>
      <c r="F4104" s="132" t="e">
        <v>#N/A</v>
      </c>
      <c r="G4104" s="132" t="e">
        <v>#N/A</v>
      </c>
      <c r="H4104" s="132" t="e">
        <v>#N/A</v>
      </c>
      <c r="I4104" s="132" t="e">
        <v>#N/A</v>
      </c>
      <c r="J4104" s="132" t="e">
        <v>#N/A</v>
      </c>
      <c r="K4104" s="132" t="e">
        <v>#N/A</v>
      </c>
      <c r="L4104" s="132" t="e">
        <v>#N/A</v>
      </c>
      <c r="M4104" s="132" t="e">
        <v>#N/A</v>
      </c>
      <c r="N4104" s="132" t="e">
        <v>#N/A</v>
      </c>
      <c r="R4104" s="132" t="e">
        <v>#N/A</v>
      </c>
      <c r="S4104" s="132" t="e">
        <v>#N/A</v>
      </c>
      <c r="T4104" s="132" t="e">
        <v>#N/A</v>
      </c>
      <c r="U4104" s="132" t="e">
        <v>#N/A</v>
      </c>
      <c r="V4104" s="132" t="e">
        <v>#N/A</v>
      </c>
      <c r="W4104" s="132" t="e">
        <v>#N/A</v>
      </c>
      <c r="X4104" s="132" t="e">
        <v>#N/A</v>
      </c>
      <c r="Y4104" s="132" t="e">
        <v>#N/A</v>
      </c>
      <c r="Z4104" s="132" t="e">
        <v>#N/A</v>
      </c>
      <c r="AA4104" s="132" t="e">
        <v>#N/A</v>
      </c>
      <c r="AB4104" s="132" t="e">
        <v>#N/A</v>
      </c>
      <c r="AC4104" s="132" t="e">
        <v>#N/A</v>
      </c>
      <c r="AD4104" s="132" t="e">
        <v>#N/A</v>
      </c>
      <c r="AE4104" s="132" t="e">
        <v>#N/A</v>
      </c>
      <c r="AF4104" s="132" t="e">
        <v>#N/A</v>
      </c>
    </row>
    <row r="4105" spans="1:32">
      <c r="A4105" s="129">
        <v>42488</v>
      </c>
      <c r="B4105" s="132" t="e">
        <v>#N/A</v>
      </c>
      <c r="C4105" s="132" t="e">
        <v>#N/A</v>
      </c>
      <c r="D4105" s="132" t="e">
        <v>#N/A</v>
      </c>
      <c r="E4105" s="132" t="e">
        <v>#N/A</v>
      </c>
      <c r="F4105" s="132" t="e">
        <v>#N/A</v>
      </c>
      <c r="G4105" s="132" t="e">
        <v>#N/A</v>
      </c>
      <c r="H4105" s="132" t="e">
        <v>#N/A</v>
      </c>
      <c r="I4105" s="132" t="e">
        <v>#N/A</v>
      </c>
      <c r="J4105" s="132" t="e">
        <v>#N/A</v>
      </c>
      <c r="K4105" s="132" t="e">
        <v>#N/A</v>
      </c>
      <c r="L4105" s="132" t="e">
        <v>#N/A</v>
      </c>
      <c r="M4105" s="132" t="e">
        <v>#N/A</v>
      </c>
      <c r="N4105" s="132" t="e">
        <v>#N/A</v>
      </c>
      <c r="R4105" s="132" t="e">
        <v>#N/A</v>
      </c>
      <c r="S4105" s="132" t="e">
        <v>#N/A</v>
      </c>
      <c r="T4105" s="132" t="e">
        <v>#N/A</v>
      </c>
      <c r="U4105" s="132" t="e">
        <v>#N/A</v>
      </c>
      <c r="V4105" s="132" t="e">
        <v>#N/A</v>
      </c>
      <c r="W4105" s="132" t="e">
        <v>#N/A</v>
      </c>
      <c r="X4105" s="132" t="e">
        <v>#N/A</v>
      </c>
      <c r="Y4105" s="132" t="e">
        <v>#N/A</v>
      </c>
      <c r="Z4105" s="132" t="e">
        <v>#N/A</v>
      </c>
      <c r="AA4105" s="132" t="e">
        <v>#N/A</v>
      </c>
      <c r="AB4105" s="132" t="e">
        <v>#N/A</v>
      </c>
      <c r="AC4105" s="132" t="e">
        <v>#N/A</v>
      </c>
      <c r="AD4105" s="132" t="e">
        <v>#N/A</v>
      </c>
      <c r="AE4105" s="132" t="e">
        <v>#N/A</v>
      </c>
      <c r="AF4105" s="132" t="e">
        <v>#N/A</v>
      </c>
    </row>
    <row r="4106" spans="1:32">
      <c r="A4106" s="129">
        <v>42489</v>
      </c>
      <c r="B4106" s="132" t="e">
        <v>#N/A</v>
      </c>
      <c r="C4106" s="132" t="e">
        <v>#N/A</v>
      </c>
      <c r="D4106" s="132" t="e">
        <v>#N/A</v>
      </c>
      <c r="E4106" s="132" t="e">
        <v>#N/A</v>
      </c>
      <c r="F4106" s="132" t="e">
        <v>#N/A</v>
      </c>
      <c r="G4106" s="132" t="e">
        <v>#N/A</v>
      </c>
      <c r="H4106" s="132" t="e">
        <v>#N/A</v>
      </c>
      <c r="I4106" s="132" t="e">
        <v>#N/A</v>
      </c>
      <c r="J4106" s="132" t="e">
        <v>#N/A</v>
      </c>
      <c r="K4106" s="132" t="e">
        <v>#N/A</v>
      </c>
      <c r="L4106" s="132" t="e">
        <v>#N/A</v>
      </c>
      <c r="M4106" s="132" t="e">
        <v>#N/A</v>
      </c>
      <c r="N4106" s="132" t="e">
        <v>#N/A</v>
      </c>
      <c r="R4106" s="132" t="e">
        <v>#N/A</v>
      </c>
      <c r="S4106" s="132" t="e">
        <v>#N/A</v>
      </c>
      <c r="T4106" s="132" t="e">
        <v>#N/A</v>
      </c>
      <c r="U4106" s="132" t="e">
        <v>#N/A</v>
      </c>
      <c r="V4106" s="132" t="e">
        <v>#N/A</v>
      </c>
      <c r="W4106" s="132" t="e">
        <v>#N/A</v>
      </c>
      <c r="X4106" s="132" t="e">
        <v>#N/A</v>
      </c>
      <c r="Y4106" s="132" t="e">
        <v>#N/A</v>
      </c>
      <c r="Z4106" s="132" t="e">
        <v>#N/A</v>
      </c>
      <c r="AA4106" s="132" t="e">
        <v>#N/A</v>
      </c>
      <c r="AB4106" s="132" t="e">
        <v>#N/A</v>
      </c>
      <c r="AC4106" s="132" t="e">
        <v>#N/A</v>
      </c>
      <c r="AD4106" s="132" t="e">
        <v>#N/A</v>
      </c>
      <c r="AE4106" s="132" t="e">
        <v>#N/A</v>
      </c>
      <c r="AF4106" s="132" t="e">
        <v>#N/A</v>
      </c>
    </row>
    <row r="4107" spans="1:32">
      <c r="A4107" s="129">
        <v>42492</v>
      </c>
      <c r="B4107" s="132" t="e">
        <v>#N/A</v>
      </c>
      <c r="C4107" s="132" t="e">
        <v>#N/A</v>
      </c>
      <c r="D4107" s="132" t="e">
        <v>#N/A</v>
      </c>
      <c r="E4107" s="132" t="e">
        <v>#N/A</v>
      </c>
      <c r="F4107" s="132" t="e">
        <v>#N/A</v>
      </c>
      <c r="G4107" s="132" t="e">
        <v>#N/A</v>
      </c>
      <c r="H4107" s="132" t="e">
        <v>#N/A</v>
      </c>
      <c r="I4107" s="132" t="e">
        <v>#N/A</v>
      </c>
      <c r="J4107" s="132" t="e">
        <v>#N/A</v>
      </c>
      <c r="K4107" s="132" t="e">
        <v>#N/A</v>
      </c>
      <c r="L4107" s="132" t="e">
        <v>#N/A</v>
      </c>
      <c r="M4107" s="132" t="e">
        <v>#N/A</v>
      </c>
      <c r="N4107" s="132" t="e">
        <v>#N/A</v>
      </c>
      <c r="R4107" s="132" t="e">
        <v>#N/A</v>
      </c>
      <c r="S4107" s="132" t="e">
        <v>#N/A</v>
      </c>
      <c r="T4107" s="132" t="e">
        <v>#N/A</v>
      </c>
      <c r="U4107" s="132" t="e">
        <v>#N/A</v>
      </c>
      <c r="V4107" s="132" t="e">
        <v>#N/A</v>
      </c>
      <c r="W4107" s="132" t="e">
        <v>#N/A</v>
      </c>
      <c r="X4107" s="132" t="e">
        <v>#N/A</v>
      </c>
      <c r="Y4107" s="132" t="e">
        <v>#N/A</v>
      </c>
      <c r="Z4107" s="132" t="e">
        <v>#N/A</v>
      </c>
      <c r="AA4107" s="132" t="e">
        <v>#N/A</v>
      </c>
      <c r="AB4107" s="132" t="e">
        <v>#N/A</v>
      </c>
      <c r="AC4107" s="132" t="e">
        <v>#N/A</v>
      </c>
      <c r="AD4107" s="132" t="e">
        <v>#N/A</v>
      </c>
      <c r="AE4107" s="132" t="e">
        <v>#N/A</v>
      </c>
      <c r="AF4107" s="132" t="e">
        <v>#N/A</v>
      </c>
    </row>
    <row r="4108" spans="1:32">
      <c r="A4108" s="129">
        <v>42493</v>
      </c>
      <c r="B4108" s="132" t="e">
        <v>#N/A</v>
      </c>
      <c r="C4108" s="132" t="e">
        <v>#N/A</v>
      </c>
      <c r="D4108" s="132" t="e">
        <v>#N/A</v>
      </c>
      <c r="E4108" s="132" t="e">
        <v>#N/A</v>
      </c>
      <c r="F4108" s="132" t="e">
        <v>#N/A</v>
      </c>
      <c r="G4108" s="132" t="e">
        <v>#N/A</v>
      </c>
      <c r="H4108" s="132" t="e">
        <v>#N/A</v>
      </c>
      <c r="I4108" s="132" t="e">
        <v>#N/A</v>
      </c>
      <c r="J4108" s="132" t="e">
        <v>#N/A</v>
      </c>
      <c r="K4108" s="132" t="e">
        <v>#N/A</v>
      </c>
      <c r="L4108" s="132" t="e">
        <v>#N/A</v>
      </c>
      <c r="M4108" s="132" t="e">
        <v>#N/A</v>
      </c>
      <c r="N4108" s="132" t="e">
        <v>#N/A</v>
      </c>
      <c r="R4108" s="132" t="e">
        <v>#N/A</v>
      </c>
      <c r="S4108" s="132" t="e">
        <v>#N/A</v>
      </c>
      <c r="T4108" s="132" t="e">
        <v>#N/A</v>
      </c>
      <c r="U4108" s="132" t="e">
        <v>#N/A</v>
      </c>
      <c r="V4108" s="132" t="e">
        <v>#N/A</v>
      </c>
      <c r="W4108" s="132" t="e">
        <v>#N/A</v>
      </c>
      <c r="X4108" s="132" t="e">
        <v>#N/A</v>
      </c>
      <c r="Y4108" s="132" t="e">
        <v>#N/A</v>
      </c>
      <c r="Z4108" s="132" t="e">
        <v>#N/A</v>
      </c>
      <c r="AA4108" s="132" t="e">
        <v>#N/A</v>
      </c>
      <c r="AB4108" s="132" t="e">
        <v>#N/A</v>
      </c>
      <c r="AC4108" s="132" t="e">
        <v>#N/A</v>
      </c>
      <c r="AD4108" s="132" t="e">
        <v>#N/A</v>
      </c>
      <c r="AE4108" s="132" t="e">
        <v>#N/A</v>
      </c>
      <c r="AF4108" s="132" t="e">
        <v>#N/A</v>
      </c>
    </row>
    <row r="4109" spans="1:32">
      <c r="A4109" s="129">
        <v>42494</v>
      </c>
      <c r="B4109" s="132" t="e">
        <v>#N/A</v>
      </c>
      <c r="C4109" s="132" t="e">
        <v>#N/A</v>
      </c>
      <c r="D4109" s="132" t="e">
        <v>#N/A</v>
      </c>
      <c r="E4109" s="132" t="e">
        <v>#N/A</v>
      </c>
      <c r="F4109" s="132" t="e">
        <v>#N/A</v>
      </c>
      <c r="G4109" s="132" t="e">
        <v>#N/A</v>
      </c>
      <c r="H4109" s="132" t="e">
        <v>#N/A</v>
      </c>
      <c r="I4109" s="132" t="e">
        <v>#N/A</v>
      </c>
      <c r="J4109" s="132" t="e">
        <v>#N/A</v>
      </c>
      <c r="K4109" s="132" t="e">
        <v>#N/A</v>
      </c>
      <c r="L4109" s="132" t="e">
        <v>#N/A</v>
      </c>
      <c r="M4109" s="132" t="e">
        <v>#N/A</v>
      </c>
      <c r="N4109" s="132" t="e">
        <v>#N/A</v>
      </c>
      <c r="R4109" s="132" t="e">
        <v>#N/A</v>
      </c>
      <c r="S4109" s="132" t="e">
        <v>#N/A</v>
      </c>
      <c r="T4109" s="132" t="e">
        <v>#N/A</v>
      </c>
      <c r="U4109" s="132" t="e">
        <v>#N/A</v>
      </c>
      <c r="V4109" s="132" t="e">
        <v>#N/A</v>
      </c>
      <c r="W4109" s="132" t="e">
        <v>#N/A</v>
      </c>
      <c r="X4109" s="132" t="e">
        <v>#N/A</v>
      </c>
      <c r="Y4109" s="132" t="e">
        <v>#N/A</v>
      </c>
      <c r="Z4109" s="132" t="e">
        <v>#N/A</v>
      </c>
      <c r="AA4109" s="132" t="e">
        <v>#N/A</v>
      </c>
      <c r="AB4109" s="132" t="e">
        <v>#N/A</v>
      </c>
      <c r="AC4109" s="132" t="e">
        <v>#N/A</v>
      </c>
      <c r="AD4109" s="132" t="e">
        <v>#N/A</v>
      </c>
      <c r="AE4109" s="132" t="e">
        <v>#N/A</v>
      </c>
      <c r="AF4109" s="132" t="e">
        <v>#N/A</v>
      </c>
    </row>
    <row r="4110" spans="1:32">
      <c r="A4110" s="129">
        <v>42495</v>
      </c>
      <c r="B4110" s="132" t="e">
        <v>#N/A</v>
      </c>
      <c r="C4110" s="132" t="e">
        <v>#N/A</v>
      </c>
      <c r="D4110" s="132" t="e">
        <v>#N/A</v>
      </c>
      <c r="E4110" s="132" t="e">
        <v>#N/A</v>
      </c>
      <c r="F4110" s="132" t="e">
        <v>#N/A</v>
      </c>
      <c r="G4110" s="132" t="e">
        <v>#N/A</v>
      </c>
      <c r="H4110" s="132" t="e">
        <v>#N/A</v>
      </c>
      <c r="I4110" s="132" t="e">
        <v>#N/A</v>
      </c>
      <c r="J4110" s="132" t="e">
        <v>#N/A</v>
      </c>
      <c r="K4110" s="132" t="e">
        <v>#N/A</v>
      </c>
      <c r="L4110" s="132" t="e">
        <v>#N/A</v>
      </c>
      <c r="M4110" s="132" t="e">
        <v>#N/A</v>
      </c>
      <c r="N4110" s="132" t="e">
        <v>#N/A</v>
      </c>
      <c r="R4110" s="132" t="e">
        <v>#N/A</v>
      </c>
      <c r="S4110" s="132" t="e">
        <v>#N/A</v>
      </c>
      <c r="T4110" s="132" t="e">
        <v>#N/A</v>
      </c>
      <c r="U4110" s="132" t="e">
        <v>#N/A</v>
      </c>
      <c r="V4110" s="132" t="e">
        <v>#N/A</v>
      </c>
      <c r="W4110" s="132" t="e">
        <v>#N/A</v>
      </c>
      <c r="X4110" s="132" t="e">
        <v>#N/A</v>
      </c>
      <c r="Y4110" s="132" t="e">
        <v>#N/A</v>
      </c>
      <c r="Z4110" s="132" t="e">
        <v>#N/A</v>
      </c>
      <c r="AA4110" s="132" t="e">
        <v>#N/A</v>
      </c>
      <c r="AB4110" s="132" t="e">
        <v>#N/A</v>
      </c>
      <c r="AC4110" s="132" t="e">
        <v>#N/A</v>
      </c>
      <c r="AD4110" s="132" t="e">
        <v>#N/A</v>
      </c>
      <c r="AE4110" s="132" t="e">
        <v>#N/A</v>
      </c>
      <c r="AF4110" s="132" t="e">
        <v>#N/A</v>
      </c>
    </row>
    <row r="4111" spans="1:32">
      <c r="A4111" s="129">
        <v>42496</v>
      </c>
      <c r="B4111" s="132" t="e">
        <v>#N/A</v>
      </c>
      <c r="C4111" s="132" t="e">
        <v>#N/A</v>
      </c>
      <c r="D4111" s="132" t="e">
        <v>#N/A</v>
      </c>
      <c r="E4111" s="132" t="e">
        <v>#N/A</v>
      </c>
      <c r="F4111" s="132" t="e">
        <v>#N/A</v>
      </c>
      <c r="G4111" s="132" t="e">
        <v>#N/A</v>
      </c>
      <c r="H4111" s="132" t="e">
        <v>#N/A</v>
      </c>
      <c r="I4111" s="132" t="e">
        <v>#N/A</v>
      </c>
      <c r="J4111" s="132" t="e">
        <v>#N/A</v>
      </c>
      <c r="K4111" s="132" t="e">
        <v>#N/A</v>
      </c>
      <c r="L4111" s="132" t="e">
        <v>#N/A</v>
      </c>
      <c r="M4111" s="132" t="e">
        <v>#N/A</v>
      </c>
      <c r="N4111" s="132" t="e">
        <v>#N/A</v>
      </c>
      <c r="R4111" s="132" t="e">
        <v>#N/A</v>
      </c>
      <c r="S4111" s="132" t="e">
        <v>#N/A</v>
      </c>
      <c r="T4111" s="132" t="e">
        <v>#N/A</v>
      </c>
      <c r="U4111" s="132" t="e">
        <v>#N/A</v>
      </c>
      <c r="V4111" s="132" t="e">
        <v>#N/A</v>
      </c>
      <c r="W4111" s="132" t="e">
        <v>#N/A</v>
      </c>
      <c r="X4111" s="132" t="e">
        <v>#N/A</v>
      </c>
      <c r="Y4111" s="132" t="e">
        <v>#N/A</v>
      </c>
      <c r="Z4111" s="132" t="e">
        <v>#N/A</v>
      </c>
      <c r="AA4111" s="132" t="e">
        <v>#N/A</v>
      </c>
      <c r="AB4111" s="132" t="e">
        <v>#N/A</v>
      </c>
      <c r="AC4111" s="132" t="e">
        <v>#N/A</v>
      </c>
      <c r="AD4111" s="132" t="e">
        <v>#N/A</v>
      </c>
      <c r="AE4111" s="132" t="e">
        <v>#N/A</v>
      </c>
      <c r="AF4111" s="132" t="e">
        <v>#N/A</v>
      </c>
    </row>
    <row r="4112" spans="1:32">
      <c r="A4112" s="129">
        <v>42499</v>
      </c>
      <c r="B4112" s="132" t="e">
        <v>#N/A</v>
      </c>
      <c r="C4112" s="132" t="e">
        <v>#N/A</v>
      </c>
      <c r="D4112" s="132" t="e">
        <v>#N/A</v>
      </c>
      <c r="E4112" s="132" t="e">
        <v>#N/A</v>
      </c>
      <c r="F4112" s="132" t="e">
        <v>#N/A</v>
      </c>
      <c r="G4112" s="132" t="e">
        <v>#N/A</v>
      </c>
      <c r="H4112" s="132" t="e">
        <v>#N/A</v>
      </c>
      <c r="I4112" s="132" t="e">
        <v>#N/A</v>
      </c>
      <c r="J4112" s="132" t="e">
        <v>#N/A</v>
      </c>
      <c r="K4112" s="132" t="e">
        <v>#N/A</v>
      </c>
      <c r="L4112" s="132" t="e">
        <v>#N/A</v>
      </c>
      <c r="M4112" s="132" t="e">
        <v>#N/A</v>
      </c>
      <c r="N4112" s="132" t="e">
        <v>#N/A</v>
      </c>
      <c r="R4112" s="132" t="e">
        <v>#N/A</v>
      </c>
      <c r="S4112" s="132" t="e">
        <v>#N/A</v>
      </c>
      <c r="T4112" s="132" t="e">
        <v>#N/A</v>
      </c>
      <c r="U4112" s="132" t="e">
        <v>#N/A</v>
      </c>
      <c r="V4112" s="132" t="e">
        <v>#N/A</v>
      </c>
      <c r="W4112" s="132" t="e">
        <v>#N/A</v>
      </c>
      <c r="X4112" s="132" t="e">
        <v>#N/A</v>
      </c>
      <c r="Y4112" s="132" t="e">
        <v>#N/A</v>
      </c>
      <c r="Z4112" s="132" t="e">
        <v>#N/A</v>
      </c>
      <c r="AA4112" s="132" t="e">
        <v>#N/A</v>
      </c>
      <c r="AB4112" s="132" t="e">
        <v>#N/A</v>
      </c>
      <c r="AC4112" s="132" t="e">
        <v>#N/A</v>
      </c>
      <c r="AD4112" s="132" t="e">
        <v>#N/A</v>
      </c>
      <c r="AE4112" s="132" t="e">
        <v>#N/A</v>
      </c>
      <c r="AF4112" s="132" t="e">
        <v>#N/A</v>
      </c>
    </row>
    <row r="4113" spans="1:32">
      <c r="A4113" s="129">
        <v>42500</v>
      </c>
      <c r="B4113" s="132">
        <v>404248</v>
      </c>
      <c r="C4113" s="132">
        <v>21658</v>
      </c>
      <c r="D4113" s="132">
        <v>162396</v>
      </c>
      <c r="E4113" s="132">
        <v>24904</v>
      </c>
      <c r="F4113" s="132">
        <v>98500</v>
      </c>
      <c r="G4113" s="132">
        <v>355688</v>
      </c>
      <c r="H4113" s="132">
        <v>16750</v>
      </c>
      <c r="I4113" s="132">
        <v>12060</v>
      </c>
      <c r="J4113" s="132">
        <v>13775</v>
      </c>
      <c r="K4113" s="132">
        <v>1025</v>
      </c>
      <c r="L4113" s="132">
        <v>200</v>
      </c>
      <c r="M4113" s="132">
        <v>48560</v>
      </c>
      <c r="N4113" s="132">
        <v>404248</v>
      </c>
      <c r="R4113" s="132">
        <v>102680</v>
      </c>
      <c r="S4113" s="132">
        <v>39000</v>
      </c>
      <c r="T4113" s="132">
        <v>30150</v>
      </c>
      <c r="U4113" s="132">
        <v>12295</v>
      </c>
      <c r="V4113" s="132">
        <v>3600</v>
      </c>
      <c r="W4113" s="132">
        <v>0</v>
      </c>
      <c r="X4113" s="132">
        <v>18475</v>
      </c>
      <c r="Y4113" s="132">
        <v>0</v>
      </c>
      <c r="Z4113" s="132">
        <v>5353</v>
      </c>
      <c r="AA4113" s="132">
        <v>26000</v>
      </c>
      <c r="AB4113" s="132">
        <v>5600</v>
      </c>
      <c r="AC4113" s="132">
        <v>0</v>
      </c>
      <c r="AD4113" s="132">
        <v>0</v>
      </c>
      <c r="AE4113" s="132">
        <v>39090</v>
      </c>
      <c r="AF4113" s="132">
        <v>0</v>
      </c>
    </row>
    <row r="4114" spans="1:32">
      <c r="A4114" s="129">
        <v>42501</v>
      </c>
      <c r="B4114" s="132" t="e">
        <v>#N/A</v>
      </c>
      <c r="C4114" s="132" t="e">
        <v>#N/A</v>
      </c>
      <c r="D4114" s="132" t="e">
        <v>#N/A</v>
      </c>
      <c r="E4114" s="132" t="e">
        <v>#N/A</v>
      </c>
      <c r="F4114" s="132" t="e">
        <v>#N/A</v>
      </c>
      <c r="G4114" s="132" t="e">
        <v>#N/A</v>
      </c>
      <c r="H4114" s="132" t="e">
        <v>#N/A</v>
      </c>
      <c r="I4114" s="132" t="e">
        <v>#N/A</v>
      </c>
      <c r="J4114" s="132" t="e">
        <v>#N/A</v>
      </c>
      <c r="K4114" s="132" t="e">
        <v>#N/A</v>
      </c>
      <c r="L4114" s="132" t="e">
        <v>#N/A</v>
      </c>
      <c r="M4114" s="132" t="e">
        <v>#N/A</v>
      </c>
      <c r="N4114" s="132" t="e">
        <v>#N/A</v>
      </c>
      <c r="R4114" s="132" t="e">
        <v>#N/A</v>
      </c>
      <c r="S4114" s="132" t="e">
        <v>#N/A</v>
      </c>
      <c r="T4114" s="132" t="e">
        <v>#N/A</v>
      </c>
      <c r="U4114" s="132" t="e">
        <v>#N/A</v>
      </c>
      <c r="V4114" s="132" t="e">
        <v>#N/A</v>
      </c>
      <c r="W4114" s="132" t="e">
        <v>#N/A</v>
      </c>
      <c r="X4114" s="132" t="e">
        <v>#N/A</v>
      </c>
      <c r="Y4114" s="132" t="e">
        <v>#N/A</v>
      </c>
      <c r="Z4114" s="132" t="e">
        <v>#N/A</v>
      </c>
      <c r="AA4114" s="132" t="e">
        <v>#N/A</v>
      </c>
      <c r="AB4114" s="132" t="e">
        <v>#N/A</v>
      </c>
      <c r="AC4114" s="132" t="e">
        <v>#N/A</v>
      </c>
      <c r="AD4114" s="132" t="e">
        <v>#N/A</v>
      </c>
      <c r="AE4114" s="132" t="e">
        <v>#N/A</v>
      </c>
      <c r="AF4114" s="132" t="e">
        <v>#N/A</v>
      </c>
    </row>
    <row r="4115" spans="1:32">
      <c r="A4115" s="129">
        <v>42502</v>
      </c>
      <c r="B4115" s="132" t="e">
        <v>#N/A</v>
      </c>
      <c r="C4115" s="132" t="e">
        <v>#N/A</v>
      </c>
      <c r="D4115" s="132" t="e">
        <v>#N/A</v>
      </c>
      <c r="E4115" s="132" t="e">
        <v>#N/A</v>
      </c>
      <c r="F4115" s="132" t="e">
        <v>#N/A</v>
      </c>
      <c r="G4115" s="132" t="e">
        <v>#N/A</v>
      </c>
      <c r="H4115" s="132" t="e">
        <v>#N/A</v>
      </c>
      <c r="I4115" s="132" t="e">
        <v>#N/A</v>
      </c>
      <c r="J4115" s="132" t="e">
        <v>#N/A</v>
      </c>
      <c r="K4115" s="132" t="e">
        <v>#N/A</v>
      </c>
      <c r="L4115" s="132" t="e">
        <v>#N/A</v>
      </c>
      <c r="M4115" s="132" t="e">
        <v>#N/A</v>
      </c>
      <c r="N4115" s="132" t="e">
        <v>#N/A</v>
      </c>
      <c r="R4115" s="132" t="e">
        <v>#N/A</v>
      </c>
      <c r="S4115" s="132" t="e">
        <v>#N/A</v>
      </c>
      <c r="T4115" s="132" t="e">
        <v>#N/A</v>
      </c>
      <c r="U4115" s="132" t="e">
        <v>#N/A</v>
      </c>
      <c r="V4115" s="132" t="e">
        <v>#N/A</v>
      </c>
      <c r="W4115" s="132" t="e">
        <v>#N/A</v>
      </c>
      <c r="X4115" s="132" t="e">
        <v>#N/A</v>
      </c>
      <c r="Y4115" s="132" t="e">
        <v>#N/A</v>
      </c>
      <c r="Z4115" s="132" t="e">
        <v>#N/A</v>
      </c>
      <c r="AA4115" s="132" t="e">
        <v>#N/A</v>
      </c>
      <c r="AB4115" s="132" t="e">
        <v>#N/A</v>
      </c>
      <c r="AC4115" s="132" t="e">
        <v>#N/A</v>
      </c>
      <c r="AD4115" s="132" t="e">
        <v>#N/A</v>
      </c>
      <c r="AE4115" s="132" t="e">
        <v>#N/A</v>
      </c>
      <c r="AF4115" s="132" t="e">
        <v>#N/A</v>
      </c>
    </row>
    <row r="4116" spans="1:32">
      <c r="A4116" s="129">
        <v>42503</v>
      </c>
      <c r="B4116" s="132" t="e">
        <v>#N/A</v>
      </c>
      <c r="C4116" s="132" t="e">
        <v>#N/A</v>
      </c>
      <c r="D4116" s="132" t="e">
        <v>#N/A</v>
      </c>
      <c r="E4116" s="132" t="e">
        <v>#N/A</v>
      </c>
      <c r="F4116" s="132" t="e">
        <v>#N/A</v>
      </c>
      <c r="G4116" s="132" t="e">
        <v>#N/A</v>
      </c>
      <c r="H4116" s="132" t="e">
        <v>#N/A</v>
      </c>
      <c r="I4116" s="132" t="e">
        <v>#N/A</v>
      </c>
      <c r="J4116" s="132" t="e">
        <v>#N/A</v>
      </c>
      <c r="K4116" s="132" t="e">
        <v>#N/A</v>
      </c>
      <c r="L4116" s="132" t="e">
        <v>#N/A</v>
      </c>
      <c r="M4116" s="132" t="e">
        <v>#N/A</v>
      </c>
      <c r="N4116" s="132" t="e">
        <v>#N/A</v>
      </c>
      <c r="R4116" s="132" t="e">
        <v>#N/A</v>
      </c>
      <c r="S4116" s="132" t="e">
        <v>#N/A</v>
      </c>
      <c r="T4116" s="132" t="e">
        <v>#N/A</v>
      </c>
      <c r="U4116" s="132" t="e">
        <v>#N/A</v>
      </c>
      <c r="V4116" s="132" t="e">
        <v>#N/A</v>
      </c>
      <c r="W4116" s="132" t="e">
        <v>#N/A</v>
      </c>
      <c r="X4116" s="132" t="e">
        <v>#N/A</v>
      </c>
      <c r="Y4116" s="132" t="e">
        <v>#N/A</v>
      </c>
      <c r="Z4116" s="132" t="e">
        <v>#N/A</v>
      </c>
      <c r="AA4116" s="132" t="e">
        <v>#N/A</v>
      </c>
      <c r="AB4116" s="132" t="e">
        <v>#N/A</v>
      </c>
      <c r="AC4116" s="132" t="e">
        <v>#N/A</v>
      </c>
      <c r="AD4116" s="132" t="e">
        <v>#N/A</v>
      </c>
      <c r="AE4116" s="132" t="e">
        <v>#N/A</v>
      </c>
      <c r="AF4116" s="132" t="e">
        <v>#N/A</v>
      </c>
    </row>
    <row r="4117" spans="1:32">
      <c r="A4117" s="129">
        <v>42506</v>
      </c>
      <c r="B4117" s="132" t="e">
        <v>#N/A</v>
      </c>
      <c r="C4117" s="132" t="e">
        <v>#N/A</v>
      </c>
      <c r="D4117" s="132" t="e">
        <v>#N/A</v>
      </c>
      <c r="E4117" s="132" t="e">
        <v>#N/A</v>
      </c>
      <c r="F4117" s="132" t="e">
        <v>#N/A</v>
      </c>
      <c r="G4117" s="132" t="e">
        <v>#N/A</v>
      </c>
      <c r="H4117" s="132" t="e">
        <v>#N/A</v>
      </c>
      <c r="I4117" s="132" t="e">
        <v>#N/A</v>
      </c>
      <c r="J4117" s="132" t="e">
        <v>#N/A</v>
      </c>
      <c r="K4117" s="132" t="e">
        <v>#N/A</v>
      </c>
      <c r="L4117" s="132" t="e">
        <v>#N/A</v>
      </c>
      <c r="M4117" s="132" t="e">
        <v>#N/A</v>
      </c>
      <c r="N4117" s="132" t="e">
        <v>#N/A</v>
      </c>
      <c r="R4117" s="132" t="e">
        <v>#N/A</v>
      </c>
      <c r="S4117" s="132" t="e">
        <v>#N/A</v>
      </c>
      <c r="T4117" s="132" t="e">
        <v>#N/A</v>
      </c>
      <c r="U4117" s="132" t="e">
        <v>#N/A</v>
      </c>
      <c r="V4117" s="132" t="e">
        <v>#N/A</v>
      </c>
      <c r="W4117" s="132" t="e">
        <v>#N/A</v>
      </c>
      <c r="X4117" s="132" t="e">
        <v>#N/A</v>
      </c>
      <c r="Y4117" s="132" t="e">
        <v>#N/A</v>
      </c>
      <c r="Z4117" s="132" t="e">
        <v>#N/A</v>
      </c>
      <c r="AA4117" s="132" t="e">
        <v>#N/A</v>
      </c>
      <c r="AB4117" s="132" t="e">
        <v>#N/A</v>
      </c>
      <c r="AC4117" s="132" t="e">
        <v>#N/A</v>
      </c>
      <c r="AD4117" s="132" t="e">
        <v>#N/A</v>
      </c>
      <c r="AE4117" s="132" t="e">
        <v>#N/A</v>
      </c>
      <c r="AF4117" s="132" t="e">
        <v>#N/A</v>
      </c>
    </row>
    <row r="4118" spans="1:32">
      <c r="A4118" s="129">
        <v>42507</v>
      </c>
      <c r="B4118" s="132" t="e">
        <v>#N/A</v>
      </c>
      <c r="C4118" s="132" t="e">
        <v>#N/A</v>
      </c>
      <c r="D4118" s="132" t="e">
        <v>#N/A</v>
      </c>
      <c r="E4118" s="132" t="e">
        <v>#N/A</v>
      </c>
      <c r="F4118" s="132" t="e">
        <v>#N/A</v>
      </c>
      <c r="G4118" s="132" t="e">
        <v>#N/A</v>
      </c>
      <c r="H4118" s="132" t="e">
        <v>#N/A</v>
      </c>
      <c r="I4118" s="132" t="e">
        <v>#N/A</v>
      </c>
      <c r="J4118" s="132" t="e">
        <v>#N/A</v>
      </c>
      <c r="K4118" s="132" t="e">
        <v>#N/A</v>
      </c>
      <c r="L4118" s="132" t="e">
        <v>#N/A</v>
      </c>
      <c r="M4118" s="132" t="e">
        <v>#N/A</v>
      </c>
      <c r="N4118" s="132" t="e">
        <v>#N/A</v>
      </c>
      <c r="R4118" s="132" t="e">
        <v>#N/A</v>
      </c>
      <c r="S4118" s="132" t="e">
        <v>#N/A</v>
      </c>
      <c r="T4118" s="132" t="e">
        <v>#N/A</v>
      </c>
      <c r="U4118" s="132" t="e">
        <v>#N/A</v>
      </c>
      <c r="V4118" s="132" t="e">
        <v>#N/A</v>
      </c>
      <c r="W4118" s="132" t="e">
        <v>#N/A</v>
      </c>
      <c r="X4118" s="132" t="e">
        <v>#N/A</v>
      </c>
      <c r="Y4118" s="132" t="e">
        <v>#N/A</v>
      </c>
      <c r="Z4118" s="132" t="e">
        <v>#N/A</v>
      </c>
      <c r="AA4118" s="132" t="e">
        <v>#N/A</v>
      </c>
      <c r="AB4118" s="132" t="e">
        <v>#N/A</v>
      </c>
      <c r="AC4118" s="132" t="e">
        <v>#N/A</v>
      </c>
      <c r="AD4118" s="132" t="e">
        <v>#N/A</v>
      </c>
      <c r="AE4118" s="132" t="e">
        <v>#N/A</v>
      </c>
      <c r="AF4118" s="132" t="e">
        <v>#N/A</v>
      </c>
    </row>
    <row r="4119" spans="1:32">
      <c r="A4119" s="129">
        <v>42508</v>
      </c>
      <c r="B4119" s="132" t="e">
        <v>#N/A</v>
      </c>
      <c r="C4119" s="132" t="e">
        <v>#N/A</v>
      </c>
      <c r="D4119" s="132" t="e">
        <v>#N/A</v>
      </c>
      <c r="E4119" s="132" t="e">
        <v>#N/A</v>
      </c>
      <c r="F4119" s="132" t="e">
        <v>#N/A</v>
      </c>
      <c r="G4119" s="132" t="e">
        <v>#N/A</v>
      </c>
      <c r="H4119" s="132" t="e">
        <v>#N/A</v>
      </c>
      <c r="I4119" s="132" t="e">
        <v>#N/A</v>
      </c>
      <c r="J4119" s="132" t="e">
        <v>#N/A</v>
      </c>
      <c r="K4119" s="132" t="e">
        <v>#N/A</v>
      </c>
      <c r="L4119" s="132" t="e">
        <v>#N/A</v>
      </c>
      <c r="M4119" s="132" t="e">
        <v>#N/A</v>
      </c>
      <c r="N4119" s="132" t="e">
        <v>#N/A</v>
      </c>
      <c r="R4119" s="132" t="e">
        <v>#N/A</v>
      </c>
      <c r="S4119" s="132" t="e">
        <v>#N/A</v>
      </c>
      <c r="T4119" s="132" t="e">
        <v>#N/A</v>
      </c>
      <c r="U4119" s="132" t="e">
        <v>#N/A</v>
      </c>
      <c r="V4119" s="132" t="e">
        <v>#N/A</v>
      </c>
      <c r="W4119" s="132" t="e">
        <v>#N/A</v>
      </c>
      <c r="X4119" s="132" t="e">
        <v>#N/A</v>
      </c>
      <c r="Y4119" s="132" t="e">
        <v>#N/A</v>
      </c>
      <c r="Z4119" s="132" t="e">
        <v>#N/A</v>
      </c>
      <c r="AA4119" s="132" t="e">
        <v>#N/A</v>
      </c>
      <c r="AB4119" s="132" t="e">
        <v>#N/A</v>
      </c>
      <c r="AC4119" s="132" t="e">
        <v>#N/A</v>
      </c>
      <c r="AD4119" s="132" t="e">
        <v>#N/A</v>
      </c>
      <c r="AE4119" s="132" t="e">
        <v>#N/A</v>
      </c>
      <c r="AF4119" s="132" t="e">
        <v>#N/A</v>
      </c>
    </row>
    <row r="4120" spans="1:32">
      <c r="A4120" s="129">
        <v>42509</v>
      </c>
      <c r="B4120" s="132" t="e">
        <v>#N/A</v>
      </c>
      <c r="C4120" s="132" t="e">
        <v>#N/A</v>
      </c>
      <c r="D4120" s="132" t="e">
        <v>#N/A</v>
      </c>
      <c r="E4120" s="132" t="e">
        <v>#N/A</v>
      </c>
      <c r="F4120" s="132" t="e">
        <v>#N/A</v>
      </c>
      <c r="G4120" s="132" t="e">
        <v>#N/A</v>
      </c>
      <c r="H4120" s="132" t="e">
        <v>#N/A</v>
      </c>
      <c r="I4120" s="132" t="e">
        <v>#N/A</v>
      </c>
      <c r="J4120" s="132" t="e">
        <v>#N/A</v>
      </c>
      <c r="K4120" s="132" t="e">
        <v>#N/A</v>
      </c>
      <c r="L4120" s="132" t="e">
        <v>#N/A</v>
      </c>
      <c r="M4120" s="132" t="e">
        <v>#N/A</v>
      </c>
      <c r="N4120" s="132" t="e">
        <v>#N/A</v>
      </c>
      <c r="R4120" s="132" t="e">
        <v>#N/A</v>
      </c>
      <c r="S4120" s="132" t="e">
        <v>#N/A</v>
      </c>
      <c r="T4120" s="132" t="e">
        <v>#N/A</v>
      </c>
      <c r="U4120" s="132" t="e">
        <v>#N/A</v>
      </c>
      <c r="V4120" s="132" t="e">
        <v>#N/A</v>
      </c>
      <c r="W4120" s="132" t="e">
        <v>#N/A</v>
      </c>
      <c r="X4120" s="132" t="e">
        <v>#N/A</v>
      </c>
      <c r="Y4120" s="132" t="e">
        <v>#N/A</v>
      </c>
      <c r="Z4120" s="132" t="e">
        <v>#N/A</v>
      </c>
      <c r="AA4120" s="132" t="e">
        <v>#N/A</v>
      </c>
      <c r="AB4120" s="132" t="e">
        <v>#N/A</v>
      </c>
      <c r="AC4120" s="132" t="e">
        <v>#N/A</v>
      </c>
      <c r="AD4120" s="132" t="e">
        <v>#N/A</v>
      </c>
      <c r="AE4120" s="132" t="e">
        <v>#N/A</v>
      </c>
      <c r="AF4120" s="132" t="e">
        <v>#N/A</v>
      </c>
    </row>
    <row r="4121" spans="1:32">
      <c r="A4121" s="129">
        <v>42510</v>
      </c>
      <c r="B4121" s="132">
        <v>792393</v>
      </c>
      <c r="C4121" s="132">
        <v>37788</v>
      </c>
      <c r="D4121" s="132">
        <v>339411</v>
      </c>
      <c r="E4121" s="132">
        <v>45404</v>
      </c>
      <c r="F4121" s="132">
        <v>203300</v>
      </c>
      <c r="G4121" s="132">
        <v>732083</v>
      </c>
      <c r="H4121" s="132">
        <v>19350</v>
      </c>
      <c r="I4121" s="132">
        <v>18310</v>
      </c>
      <c r="J4121" s="132">
        <v>26625</v>
      </c>
      <c r="K4121" s="132">
        <v>2675</v>
      </c>
      <c r="L4121" s="132">
        <v>2900</v>
      </c>
      <c r="M4121" s="132">
        <v>60310</v>
      </c>
      <c r="N4121" s="132">
        <v>792393</v>
      </c>
      <c r="R4121" s="132">
        <v>259680</v>
      </c>
      <c r="S4121" s="132">
        <v>47850</v>
      </c>
      <c r="T4121" s="132">
        <v>62650</v>
      </c>
      <c r="U4121" s="132">
        <v>35265</v>
      </c>
      <c r="V4121" s="132">
        <v>5200</v>
      </c>
      <c r="W4121" s="132">
        <v>0</v>
      </c>
      <c r="X4121" s="132">
        <v>33600</v>
      </c>
      <c r="Y4121" s="132">
        <v>14800</v>
      </c>
      <c r="Z4121" s="132">
        <v>5353</v>
      </c>
      <c r="AA4121" s="132">
        <v>46000</v>
      </c>
      <c r="AB4121" s="132">
        <v>5600</v>
      </c>
      <c r="AC4121" s="132">
        <v>0</v>
      </c>
      <c r="AD4121" s="132">
        <v>14950</v>
      </c>
      <c r="AE4121" s="132">
        <v>51690</v>
      </c>
      <c r="AF4121" s="132">
        <v>4400</v>
      </c>
    </row>
    <row r="4122" spans="1:32">
      <c r="A4122" s="129">
        <v>42513</v>
      </c>
      <c r="B4122" s="132" t="e">
        <v>#N/A</v>
      </c>
      <c r="C4122" s="132" t="e">
        <v>#N/A</v>
      </c>
      <c r="D4122" s="132" t="e">
        <v>#N/A</v>
      </c>
      <c r="E4122" s="132" t="e">
        <v>#N/A</v>
      </c>
      <c r="F4122" s="132" t="e">
        <v>#N/A</v>
      </c>
      <c r="G4122" s="132" t="e">
        <v>#N/A</v>
      </c>
      <c r="H4122" s="132" t="e">
        <v>#N/A</v>
      </c>
      <c r="I4122" s="132" t="e">
        <v>#N/A</v>
      </c>
      <c r="J4122" s="132" t="e">
        <v>#N/A</v>
      </c>
      <c r="K4122" s="132" t="e">
        <v>#N/A</v>
      </c>
      <c r="L4122" s="132" t="e">
        <v>#N/A</v>
      </c>
      <c r="M4122" s="132" t="e">
        <v>#N/A</v>
      </c>
      <c r="N4122" s="132" t="e">
        <v>#N/A</v>
      </c>
      <c r="R4122" s="132" t="e">
        <v>#N/A</v>
      </c>
      <c r="S4122" s="132" t="e">
        <v>#N/A</v>
      </c>
      <c r="T4122" s="132" t="e">
        <v>#N/A</v>
      </c>
      <c r="U4122" s="132" t="e">
        <v>#N/A</v>
      </c>
      <c r="V4122" s="132" t="e">
        <v>#N/A</v>
      </c>
      <c r="W4122" s="132" t="e">
        <v>#N/A</v>
      </c>
      <c r="X4122" s="132" t="e">
        <v>#N/A</v>
      </c>
      <c r="Y4122" s="132" t="e">
        <v>#N/A</v>
      </c>
      <c r="Z4122" s="132" t="e">
        <v>#N/A</v>
      </c>
      <c r="AA4122" s="132" t="e">
        <v>#N/A</v>
      </c>
      <c r="AB4122" s="132" t="e">
        <v>#N/A</v>
      </c>
      <c r="AC4122" s="132" t="e">
        <v>#N/A</v>
      </c>
      <c r="AD4122" s="132" t="e">
        <v>#N/A</v>
      </c>
      <c r="AE4122" s="132" t="e">
        <v>#N/A</v>
      </c>
      <c r="AF4122" s="132" t="e">
        <v>#N/A</v>
      </c>
    </row>
    <row r="4123" spans="1:32">
      <c r="A4123" s="129">
        <v>42514</v>
      </c>
      <c r="B4123" s="132" t="e">
        <v>#N/A</v>
      </c>
      <c r="C4123" s="132" t="e">
        <v>#N/A</v>
      </c>
      <c r="D4123" s="132" t="e">
        <v>#N/A</v>
      </c>
      <c r="E4123" s="132" t="e">
        <v>#N/A</v>
      </c>
      <c r="F4123" s="132" t="e">
        <v>#N/A</v>
      </c>
      <c r="G4123" s="132" t="e">
        <v>#N/A</v>
      </c>
      <c r="H4123" s="132" t="e">
        <v>#N/A</v>
      </c>
      <c r="I4123" s="132" t="e">
        <v>#N/A</v>
      </c>
      <c r="J4123" s="132" t="e">
        <v>#N/A</v>
      </c>
      <c r="K4123" s="132" t="e">
        <v>#N/A</v>
      </c>
      <c r="L4123" s="132" t="e">
        <v>#N/A</v>
      </c>
      <c r="M4123" s="132" t="e">
        <v>#N/A</v>
      </c>
      <c r="N4123" s="132" t="e">
        <v>#N/A</v>
      </c>
      <c r="R4123" s="132" t="e">
        <v>#N/A</v>
      </c>
      <c r="S4123" s="132" t="e">
        <v>#N/A</v>
      </c>
      <c r="T4123" s="132" t="e">
        <v>#N/A</v>
      </c>
      <c r="U4123" s="132" t="e">
        <v>#N/A</v>
      </c>
      <c r="V4123" s="132" t="e">
        <v>#N/A</v>
      </c>
      <c r="W4123" s="132" t="e">
        <v>#N/A</v>
      </c>
      <c r="X4123" s="132" t="e">
        <v>#N/A</v>
      </c>
      <c r="Y4123" s="132" t="e">
        <v>#N/A</v>
      </c>
      <c r="Z4123" s="132" t="e">
        <v>#N/A</v>
      </c>
      <c r="AA4123" s="132" t="e">
        <v>#N/A</v>
      </c>
      <c r="AB4123" s="132" t="e">
        <v>#N/A</v>
      </c>
      <c r="AC4123" s="132" t="e">
        <v>#N/A</v>
      </c>
      <c r="AD4123" s="132" t="e">
        <v>#N/A</v>
      </c>
      <c r="AE4123" s="132" t="e">
        <v>#N/A</v>
      </c>
      <c r="AF4123" s="132" t="e">
        <v>#N/A</v>
      </c>
    </row>
    <row r="4124" spans="1:32">
      <c r="A4124" s="129">
        <v>42515</v>
      </c>
      <c r="B4124" s="132">
        <v>981630</v>
      </c>
      <c r="C4124" s="132">
        <v>42238</v>
      </c>
      <c r="D4124" s="132">
        <v>398758</v>
      </c>
      <c r="E4124" s="132">
        <v>79004</v>
      </c>
      <c r="F4124" s="132">
        <v>230300</v>
      </c>
      <c r="G4124" s="132">
        <v>872380</v>
      </c>
      <c r="H4124" s="132">
        <v>61160</v>
      </c>
      <c r="I4124" s="132">
        <v>24940</v>
      </c>
      <c r="J4124" s="132">
        <v>28625</v>
      </c>
      <c r="K4124" s="132">
        <v>11375</v>
      </c>
      <c r="L4124" s="132">
        <v>2900</v>
      </c>
      <c r="M4124" s="132">
        <v>109250</v>
      </c>
      <c r="N4124" s="132">
        <v>981630</v>
      </c>
      <c r="R4124" s="132">
        <v>278180</v>
      </c>
      <c r="S4124" s="132">
        <v>47850</v>
      </c>
      <c r="T4124" s="132">
        <v>96450</v>
      </c>
      <c r="U4124" s="132">
        <v>56795</v>
      </c>
      <c r="V4124" s="132">
        <v>5200</v>
      </c>
      <c r="W4124" s="132">
        <v>0</v>
      </c>
      <c r="X4124" s="132">
        <v>34100</v>
      </c>
      <c r="Y4124" s="132">
        <v>19800</v>
      </c>
      <c r="Z4124" s="132">
        <v>18603</v>
      </c>
      <c r="AA4124" s="132">
        <v>54000</v>
      </c>
      <c r="AB4124" s="132">
        <v>9600</v>
      </c>
      <c r="AC4124" s="132">
        <v>0</v>
      </c>
      <c r="AD4124" s="132">
        <v>14950</v>
      </c>
      <c r="AE4124" s="132">
        <v>51690</v>
      </c>
      <c r="AF4124" s="132">
        <v>4400</v>
      </c>
    </row>
    <row r="4125" spans="1:32">
      <c r="A4125" s="129">
        <v>42516</v>
      </c>
      <c r="B4125" s="132" t="e">
        <v>#N/A</v>
      </c>
      <c r="C4125" s="132" t="e">
        <v>#N/A</v>
      </c>
      <c r="D4125" s="132" t="e">
        <v>#N/A</v>
      </c>
      <c r="E4125" s="132" t="e">
        <v>#N/A</v>
      </c>
      <c r="F4125" s="132" t="e">
        <v>#N/A</v>
      </c>
      <c r="G4125" s="132" t="e">
        <v>#N/A</v>
      </c>
      <c r="H4125" s="132" t="e">
        <v>#N/A</v>
      </c>
      <c r="I4125" s="132" t="e">
        <v>#N/A</v>
      </c>
      <c r="J4125" s="132" t="e">
        <v>#N/A</v>
      </c>
      <c r="K4125" s="132" t="e">
        <v>#N/A</v>
      </c>
      <c r="L4125" s="132" t="e">
        <v>#N/A</v>
      </c>
      <c r="M4125" s="132" t="e">
        <v>#N/A</v>
      </c>
      <c r="N4125" s="132" t="e">
        <v>#N/A</v>
      </c>
      <c r="R4125" s="132" t="e">
        <v>#N/A</v>
      </c>
      <c r="S4125" s="132" t="e">
        <v>#N/A</v>
      </c>
      <c r="T4125" s="132" t="e">
        <v>#N/A</v>
      </c>
      <c r="U4125" s="132" t="e">
        <v>#N/A</v>
      </c>
      <c r="V4125" s="132" t="e">
        <v>#N/A</v>
      </c>
      <c r="W4125" s="132" t="e">
        <v>#N/A</v>
      </c>
      <c r="X4125" s="132" t="e">
        <v>#N/A</v>
      </c>
      <c r="Y4125" s="132" t="e">
        <v>#N/A</v>
      </c>
      <c r="Z4125" s="132" t="e">
        <v>#N/A</v>
      </c>
      <c r="AA4125" s="132" t="e">
        <v>#N/A</v>
      </c>
      <c r="AB4125" s="132" t="e">
        <v>#N/A</v>
      </c>
      <c r="AC4125" s="132" t="e">
        <v>#N/A</v>
      </c>
      <c r="AD4125" s="132" t="e">
        <v>#N/A</v>
      </c>
      <c r="AE4125" s="132" t="e">
        <v>#N/A</v>
      </c>
      <c r="AF4125" s="132" t="e">
        <v>#N/A</v>
      </c>
    </row>
    <row r="4126" spans="1:32">
      <c r="A4126" s="129">
        <v>42517</v>
      </c>
      <c r="B4126" s="132" t="e">
        <v>#N/A</v>
      </c>
      <c r="C4126" s="132" t="e">
        <v>#N/A</v>
      </c>
      <c r="D4126" s="132" t="e">
        <v>#N/A</v>
      </c>
      <c r="E4126" s="132" t="e">
        <v>#N/A</v>
      </c>
      <c r="F4126" s="132" t="e">
        <v>#N/A</v>
      </c>
      <c r="G4126" s="132" t="e">
        <v>#N/A</v>
      </c>
      <c r="H4126" s="132" t="e">
        <v>#N/A</v>
      </c>
      <c r="I4126" s="132" t="e">
        <v>#N/A</v>
      </c>
      <c r="J4126" s="132" t="e">
        <v>#N/A</v>
      </c>
      <c r="K4126" s="132" t="e">
        <v>#N/A</v>
      </c>
      <c r="L4126" s="132" t="e">
        <v>#N/A</v>
      </c>
      <c r="M4126" s="132" t="e">
        <v>#N/A</v>
      </c>
      <c r="N4126" s="132" t="e">
        <v>#N/A</v>
      </c>
      <c r="R4126" s="132" t="e">
        <v>#N/A</v>
      </c>
      <c r="S4126" s="132" t="e">
        <v>#N/A</v>
      </c>
      <c r="T4126" s="132" t="e">
        <v>#N/A</v>
      </c>
      <c r="U4126" s="132" t="e">
        <v>#N/A</v>
      </c>
      <c r="V4126" s="132" t="e">
        <v>#N/A</v>
      </c>
      <c r="W4126" s="132" t="e">
        <v>#N/A</v>
      </c>
      <c r="X4126" s="132" t="e">
        <v>#N/A</v>
      </c>
      <c r="Y4126" s="132" t="e">
        <v>#N/A</v>
      </c>
      <c r="Z4126" s="132" t="e">
        <v>#N/A</v>
      </c>
      <c r="AA4126" s="132" t="e">
        <v>#N/A</v>
      </c>
      <c r="AB4126" s="132" t="e">
        <v>#N/A</v>
      </c>
      <c r="AC4126" s="132" t="e">
        <v>#N/A</v>
      </c>
      <c r="AD4126" s="132" t="e">
        <v>#N/A</v>
      </c>
      <c r="AE4126" s="132" t="e">
        <v>#N/A</v>
      </c>
      <c r="AF4126" s="132" t="e">
        <v>#N/A</v>
      </c>
    </row>
    <row r="4127" spans="1:32">
      <c r="A4127" s="129">
        <v>42521</v>
      </c>
      <c r="B4127" s="132">
        <v>1251695</v>
      </c>
      <c r="C4127" s="132">
        <v>56238</v>
      </c>
      <c r="D4127" s="132">
        <v>478020</v>
      </c>
      <c r="E4127" s="132">
        <v>109184</v>
      </c>
      <c r="F4127" s="132">
        <v>308425</v>
      </c>
      <c r="G4127" s="132">
        <v>1106645</v>
      </c>
      <c r="H4127" s="132">
        <v>73760</v>
      </c>
      <c r="I4127" s="132">
        <v>41590</v>
      </c>
      <c r="J4127" s="132">
        <v>46975</v>
      </c>
      <c r="K4127" s="132">
        <v>15523</v>
      </c>
      <c r="L4127" s="132">
        <v>4200</v>
      </c>
      <c r="M4127" s="132">
        <v>145050</v>
      </c>
      <c r="N4127" s="132">
        <v>1251695</v>
      </c>
      <c r="R4127" s="132">
        <v>362980</v>
      </c>
      <c r="S4127" s="132">
        <v>47850</v>
      </c>
      <c r="T4127" s="132">
        <v>112750</v>
      </c>
      <c r="U4127" s="132">
        <v>105591</v>
      </c>
      <c r="V4127" s="132">
        <v>9700</v>
      </c>
      <c r="W4127" s="132">
        <v>1400</v>
      </c>
      <c r="X4127" s="132">
        <v>40700</v>
      </c>
      <c r="Y4127" s="132">
        <v>38800</v>
      </c>
      <c r="Z4127" s="132">
        <v>18603</v>
      </c>
      <c r="AA4127" s="132">
        <v>59000</v>
      </c>
      <c r="AB4127" s="132">
        <v>9600</v>
      </c>
      <c r="AC4127" s="132">
        <v>13000</v>
      </c>
      <c r="AD4127" s="132">
        <v>21325</v>
      </c>
      <c r="AE4127" s="132">
        <v>51690</v>
      </c>
      <c r="AF4127" s="132">
        <v>4900</v>
      </c>
    </row>
    <row r="4128" spans="1:32">
      <c r="A4128" s="129">
        <v>42522</v>
      </c>
      <c r="B4128" s="132" t="e">
        <v>#N/A</v>
      </c>
      <c r="C4128" s="132" t="e">
        <v>#N/A</v>
      </c>
      <c r="D4128" s="132" t="e">
        <v>#N/A</v>
      </c>
      <c r="E4128" s="132" t="e">
        <v>#N/A</v>
      </c>
      <c r="F4128" s="132" t="e">
        <v>#N/A</v>
      </c>
      <c r="G4128" s="132" t="e">
        <v>#N/A</v>
      </c>
      <c r="H4128" s="132" t="e">
        <v>#N/A</v>
      </c>
      <c r="I4128" s="132" t="e">
        <v>#N/A</v>
      </c>
      <c r="J4128" s="132" t="e">
        <v>#N/A</v>
      </c>
      <c r="K4128" s="132" t="e">
        <v>#N/A</v>
      </c>
      <c r="L4128" s="132" t="e">
        <v>#N/A</v>
      </c>
      <c r="M4128" s="132" t="e">
        <v>#N/A</v>
      </c>
      <c r="N4128" s="132" t="e">
        <v>#N/A</v>
      </c>
      <c r="R4128" s="132" t="e">
        <v>#N/A</v>
      </c>
      <c r="S4128" s="132" t="e">
        <v>#N/A</v>
      </c>
      <c r="T4128" s="132" t="e">
        <v>#N/A</v>
      </c>
      <c r="U4128" s="132" t="e">
        <v>#N/A</v>
      </c>
      <c r="V4128" s="132" t="e">
        <v>#N/A</v>
      </c>
      <c r="W4128" s="132" t="e">
        <v>#N/A</v>
      </c>
      <c r="X4128" s="132" t="e">
        <v>#N/A</v>
      </c>
      <c r="Y4128" s="132" t="e">
        <v>#N/A</v>
      </c>
      <c r="Z4128" s="132" t="e">
        <v>#N/A</v>
      </c>
      <c r="AA4128" s="132" t="e">
        <v>#N/A</v>
      </c>
      <c r="AB4128" s="132" t="e">
        <v>#N/A</v>
      </c>
      <c r="AC4128" s="132" t="e">
        <v>#N/A</v>
      </c>
      <c r="AD4128" s="132" t="e">
        <v>#N/A</v>
      </c>
      <c r="AE4128" s="132" t="e">
        <v>#N/A</v>
      </c>
      <c r="AF4128" s="132" t="e">
        <v>#N/A</v>
      </c>
    </row>
    <row r="4129" spans="1:32">
      <c r="A4129" s="129">
        <v>42523</v>
      </c>
      <c r="B4129" s="132" t="e">
        <v>#N/A</v>
      </c>
      <c r="C4129" s="132" t="e">
        <v>#N/A</v>
      </c>
      <c r="D4129" s="132" t="e">
        <v>#N/A</v>
      </c>
      <c r="E4129" s="132" t="e">
        <v>#N/A</v>
      </c>
      <c r="F4129" s="132" t="e">
        <v>#N/A</v>
      </c>
      <c r="G4129" s="132" t="e">
        <v>#N/A</v>
      </c>
      <c r="H4129" s="132" t="e">
        <v>#N/A</v>
      </c>
      <c r="I4129" s="132" t="e">
        <v>#N/A</v>
      </c>
      <c r="J4129" s="132" t="e">
        <v>#N/A</v>
      </c>
      <c r="K4129" s="132" t="e">
        <v>#N/A</v>
      </c>
      <c r="L4129" s="132" t="e">
        <v>#N/A</v>
      </c>
      <c r="M4129" s="132" t="e">
        <v>#N/A</v>
      </c>
      <c r="N4129" s="132" t="e">
        <v>#N/A</v>
      </c>
      <c r="R4129" s="132" t="e">
        <v>#N/A</v>
      </c>
      <c r="S4129" s="132" t="e">
        <v>#N/A</v>
      </c>
      <c r="T4129" s="132" t="e">
        <v>#N/A</v>
      </c>
      <c r="U4129" s="132" t="e">
        <v>#N/A</v>
      </c>
      <c r="V4129" s="132" t="e">
        <v>#N/A</v>
      </c>
      <c r="W4129" s="132" t="e">
        <v>#N/A</v>
      </c>
      <c r="X4129" s="132" t="e">
        <v>#N/A</v>
      </c>
      <c r="Y4129" s="132" t="e">
        <v>#N/A</v>
      </c>
      <c r="Z4129" s="132" t="e">
        <v>#N/A</v>
      </c>
      <c r="AA4129" s="132" t="e">
        <v>#N/A</v>
      </c>
      <c r="AB4129" s="132" t="e">
        <v>#N/A</v>
      </c>
      <c r="AC4129" s="132" t="e">
        <v>#N/A</v>
      </c>
      <c r="AD4129" s="132" t="e">
        <v>#N/A</v>
      </c>
      <c r="AE4129" s="132" t="e">
        <v>#N/A</v>
      </c>
      <c r="AF4129" s="132" t="e">
        <v>#N/A</v>
      </c>
    </row>
    <row r="4130" spans="1:32">
      <c r="A4130" s="129">
        <v>42524</v>
      </c>
      <c r="B4130" s="132" t="e">
        <v>#N/A</v>
      </c>
      <c r="C4130" s="132" t="e">
        <v>#N/A</v>
      </c>
      <c r="D4130" s="132" t="e">
        <v>#N/A</v>
      </c>
      <c r="E4130" s="132" t="e">
        <v>#N/A</v>
      </c>
      <c r="F4130" s="132" t="e">
        <v>#N/A</v>
      </c>
      <c r="G4130" s="132" t="e">
        <v>#N/A</v>
      </c>
      <c r="H4130" s="132" t="e">
        <v>#N/A</v>
      </c>
      <c r="I4130" s="132" t="e">
        <v>#N/A</v>
      </c>
      <c r="J4130" s="132" t="e">
        <v>#N/A</v>
      </c>
      <c r="K4130" s="132" t="e">
        <v>#N/A</v>
      </c>
      <c r="L4130" s="132" t="e">
        <v>#N/A</v>
      </c>
      <c r="M4130" s="132" t="e">
        <v>#N/A</v>
      </c>
      <c r="N4130" s="132" t="e">
        <v>#N/A</v>
      </c>
      <c r="R4130" s="132" t="e">
        <v>#N/A</v>
      </c>
      <c r="S4130" s="132" t="e">
        <v>#N/A</v>
      </c>
      <c r="T4130" s="132" t="e">
        <v>#N/A</v>
      </c>
      <c r="U4130" s="132" t="e">
        <v>#N/A</v>
      </c>
      <c r="V4130" s="132" t="e">
        <v>#N/A</v>
      </c>
      <c r="W4130" s="132" t="e">
        <v>#N/A</v>
      </c>
      <c r="X4130" s="132" t="e">
        <v>#N/A</v>
      </c>
      <c r="Y4130" s="132" t="e">
        <v>#N/A</v>
      </c>
      <c r="Z4130" s="132" t="e">
        <v>#N/A</v>
      </c>
      <c r="AA4130" s="132" t="e">
        <v>#N/A</v>
      </c>
      <c r="AB4130" s="132" t="e">
        <v>#N/A</v>
      </c>
      <c r="AC4130" s="132" t="e">
        <v>#N/A</v>
      </c>
      <c r="AD4130" s="132" t="e">
        <v>#N/A</v>
      </c>
      <c r="AE4130" s="132" t="e">
        <v>#N/A</v>
      </c>
      <c r="AF4130" s="132" t="e">
        <v>#N/A</v>
      </c>
    </row>
    <row r="4131" spans="1:32">
      <c r="A4131" s="129">
        <v>42527</v>
      </c>
      <c r="B4131" s="132" t="e">
        <v>#N/A</v>
      </c>
      <c r="C4131" s="132" t="e">
        <v>#N/A</v>
      </c>
      <c r="D4131" s="132" t="e">
        <v>#N/A</v>
      </c>
      <c r="E4131" s="132" t="e">
        <v>#N/A</v>
      </c>
      <c r="F4131" s="132" t="e">
        <v>#N/A</v>
      </c>
      <c r="G4131" s="132" t="e">
        <v>#N/A</v>
      </c>
      <c r="H4131" s="132" t="e">
        <v>#N/A</v>
      </c>
      <c r="I4131" s="132" t="e">
        <v>#N/A</v>
      </c>
      <c r="J4131" s="132" t="e">
        <v>#N/A</v>
      </c>
      <c r="K4131" s="132" t="e">
        <v>#N/A</v>
      </c>
      <c r="L4131" s="132" t="e">
        <v>#N/A</v>
      </c>
      <c r="M4131" s="132" t="e">
        <v>#N/A</v>
      </c>
      <c r="N4131" s="132" t="e">
        <v>#N/A</v>
      </c>
      <c r="R4131" s="132" t="e">
        <v>#N/A</v>
      </c>
      <c r="S4131" s="132" t="e">
        <v>#N/A</v>
      </c>
      <c r="T4131" s="132" t="e">
        <v>#N/A</v>
      </c>
      <c r="U4131" s="132" t="e">
        <v>#N/A</v>
      </c>
      <c r="V4131" s="132" t="e">
        <v>#N/A</v>
      </c>
      <c r="W4131" s="132" t="e">
        <v>#N/A</v>
      </c>
      <c r="X4131" s="132" t="e">
        <v>#N/A</v>
      </c>
      <c r="Y4131" s="132" t="e">
        <v>#N/A</v>
      </c>
      <c r="Z4131" s="132" t="e">
        <v>#N/A</v>
      </c>
      <c r="AA4131" s="132" t="e">
        <v>#N/A</v>
      </c>
      <c r="AB4131" s="132" t="e">
        <v>#N/A</v>
      </c>
      <c r="AC4131" s="132" t="e">
        <v>#N/A</v>
      </c>
      <c r="AD4131" s="132" t="e">
        <v>#N/A</v>
      </c>
      <c r="AE4131" s="132" t="e">
        <v>#N/A</v>
      </c>
      <c r="AF4131" s="132" t="e">
        <v>#N/A</v>
      </c>
    </row>
    <row r="4132" spans="1:32">
      <c r="A4132" s="129">
        <v>42528</v>
      </c>
      <c r="B4132" s="132" t="e">
        <v>#N/A</v>
      </c>
      <c r="C4132" s="132" t="e">
        <v>#N/A</v>
      </c>
      <c r="D4132" s="132" t="e">
        <v>#N/A</v>
      </c>
      <c r="E4132" s="132" t="e">
        <v>#N/A</v>
      </c>
      <c r="F4132" s="132" t="e">
        <v>#N/A</v>
      </c>
      <c r="G4132" s="132" t="e">
        <v>#N/A</v>
      </c>
      <c r="H4132" s="132" t="e">
        <v>#N/A</v>
      </c>
      <c r="I4132" s="132" t="e">
        <v>#N/A</v>
      </c>
      <c r="J4132" s="132" t="e">
        <v>#N/A</v>
      </c>
      <c r="K4132" s="132" t="e">
        <v>#N/A</v>
      </c>
      <c r="L4132" s="132" t="e">
        <v>#N/A</v>
      </c>
      <c r="M4132" s="132" t="e">
        <v>#N/A</v>
      </c>
      <c r="N4132" s="132" t="e">
        <v>#N/A</v>
      </c>
      <c r="R4132" s="132" t="e">
        <v>#N/A</v>
      </c>
      <c r="S4132" s="132" t="e">
        <v>#N/A</v>
      </c>
      <c r="T4132" s="132" t="e">
        <v>#N/A</v>
      </c>
      <c r="U4132" s="132" t="e">
        <v>#N/A</v>
      </c>
      <c r="V4132" s="132" t="e">
        <v>#N/A</v>
      </c>
      <c r="W4132" s="132" t="e">
        <v>#N/A</v>
      </c>
      <c r="X4132" s="132" t="e">
        <v>#N/A</v>
      </c>
      <c r="Y4132" s="132" t="e">
        <v>#N/A</v>
      </c>
      <c r="Z4132" s="132" t="e">
        <v>#N/A</v>
      </c>
      <c r="AA4132" s="132" t="e">
        <v>#N/A</v>
      </c>
      <c r="AB4132" s="132" t="e">
        <v>#N/A</v>
      </c>
      <c r="AC4132" s="132" t="e">
        <v>#N/A</v>
      </c>
      <c r="AD4132" s="132" t="e">
        <v>#N/A</v>
      </c>
      <c r="AE4132" s="132" t="e">
        <v>#N/A</v>
      </c>
      <c r="AF4132" s="132" t="e">
        <v>#N/A</v>
      </c>
    </row>
    <row r="4133" spans="1:32">
      <c r="A4133" s="129">
        <v>42529</v>
      </c>
      <c r="B4133" s="132" t="e">
        <v>#N/A</v>
      </c>
      <c r="C4133" s="132" t="e">
        <v>#N/A</v>
      </c>
      <c r="D4133" s="132" t="e">
        <v>#N/A</v>
      </c>
      <c r="E4133" s="132" t="e">
        <v>#N/A</v>
      </c>
      <c r="F4133" s="132" t="e">
        <v>#N/A</v>
      </c>
      <c r="G4133" s="132" t="e">
        <v>#N/A</v>
      </c>
      <c r="H4133" s="132" t="e">
        <v>#N/A</v>
      </c>
      <c r="I4133" s="132" t="e">
        <v>#N/A</v>
      </c>
      <c r="J4133" s="132" t="e">
        <v>#N/A</v>
      </c>
      <c r="K4133" s="132" t="e">
        <v>#N/A</v>
      </c>
      <c r="L4133" s="132" t="e">
        <v>#N/A</v>
      </c>
      <c r="M4133" s="132" t="e">
        <v>#N/A</v>
      </c>
      <c r="N4133" s="132" t="e">
        <v>#N/A</v>
      </c>
      <c r="R4133" s="132" t="e">
        <v>#N/A</v>
      </c>
      <c r="S4133" s="132" t="e">
        <v>#N/A</v>
      </c>
      <c r="T4133" s="132" t="e">
        <v>#N/A</v>
      </c>
      <c r="U4133" s="132" t="e">
        <v>#N/A</v>
      </c>
      <c r="V4133" s="132" t="e">
        <v>#N/A</v>
      </c>
      <c r="W4133" s="132" t="e">
        <v>#N/A</v>
      </c>
      <c r="X4133" s="132" t="e">
        <v>#N/A</v>
      </c>
      <c r="Y4133" s="132" t="e">
        <v>#N/A</v>
      </c>
      <c r="Z4133" s="132" t="e">
        <v>#N/A</v>
      </c>
      <c r="AA4133" s="132" t="e">
        <v>#N/A</v>
      </c>
      <c r="AB4133" s="132" t="e">
        <v>#N/A</v>
      </c>
      <c r="AC4133" s="132" t="e">
        <v>#N/A</v>
      </c>
      <c r="AD4133" s="132" t="e">
        <v>#N/A</v>
      </c>
      <c r="AE4133" s="132" t="e">
        <v>#N/A</v>
      </c>
      <c r="AF4133" s="132" t="e">
        <v>#N/A</v>
      </c>
    </row>
    <row r="4134" spans="1:32">
      <c r="A4134" s="129">
        <v>42530</v>
      </c>
      <c r="B4134" s="132" t="e">
        <v>#N/A</v>
      </c>
      <c r="C4134" s="132" t="e">
        <v>#N/A</v>
      </c>
      <c r="D4134" s="132" t="e">
        <v>#N/A</v>
      </c>
      <c r="E4134" s="132" t="e">
        <v>#N/A</v>
      </c>
      <c r="F4134" s="132" t="e">
        <v>#N/A</v>
      </c>
      <c r="G4134" s="132" t="e">
        <v>#N/A</v>
      </c>
      <c r="H4134" s="132" t="e">
        <v>#N/A</v>
      </c>
      <c r="I4134" s="132" t="e">
        <v>#N/A</v>
      </c>
      <c r="J4134" s="132" t="e">
        <v>#N/A</v>
      </c>
      <c r="K4134" s="132" t="e">
        <v>#N/A</v>
      </c>
      <c r="L4134" s="132" t="e">
        <v>#N/A</v>
      </c>
      <c r="M4134" s="132" t="e">
        <v>#N/A</v>
      </c>
      <c r="N4134" s="132" t="e">
        <v>#N/A</v>
      </c>
      <c r="R4134" s="132" t="e">
        <v>#N/A</v>
      </c>
      <c r="S4134" s="132" t="e">
        <v>#N/A</v>
      </c>
      <c r="T4134" s="132" t="e">
        <v>#N/A</v>
      </c>
      <c r="U4134" s="132" t="e">
        <v>#N/A</v>
      </c>
      <c r="V4134" s="132" t="e">
        <v>#N/A</v>
      </c>
      <c r="W4134" s="132" t="e">
        <v>#N/A</v>
      </c>
      <c r="X4134" s="132" t="e">
        <v>#N/A</v>
      </c>
      <c r="Y4134" s="132" t="e">
        <v>#N/A</v>
      </c>
      <c r="Z4134" s="132" t="e">
        <v>#N/A</v>
      </c>
      <c r="AA4134" s="132" t="e">
        <v>#N/A</v>
      </c>
      <c r="AB4134" s="132" t="e">
        <v>#N/A</v>
      </c>
      <c r="AC4134" s="132" t="e">
        <v>#N/A</v>
      </c>
      <c r="AD4134" s="132" t="e">
        <v>#N/A</v>
      </c>
      <c r="AE4134" s="132" t="e">
        <v>#N/A</v>
      </c>
      <c r="AF4134" s="132" t="e">
        <v>#N/A</v>
      </c>
    </row>
    <row r="4135" spans="1:32">
      <c r="A4135" s="129">
        <v>42531</v>
      </c>
      <c r="B4135" s="132">
        <v>362486</v>
      </c>
      <c r="C4135" s="132">
        <v>29800</v>
      </c>
      <c r="D4135" s="132">
        <v>207831</v>
      </c>
      <c r="E4135" s="132">
        <v>22475</v>
      </c>
      <c r="F4135" s="132">
        <v>28890</v>
      </c>
      <c r="G4135" s="132">
        <v>330946</v>
      </c>
      <c r="H4135" s="132">
        <v>8800</v>
      </c>
      <c r="I4135" s="132">
        <v>12640</v>
      </c>
      <c r="J4135" s="132">
        <v>19500</v>
      </c>
      <c r="K4135" s="132">
        <v>2000</v>
      </c>
      <c r="L4135" s="132">
        <v>0</v>
      </c>
      <c r="M4135" s="132">
        <v>31540</v>
      </c>
      <c r="N4135" s="132">
        <v>362486</v>
      </c>
      <c r="R4135" s="132">
        <v>40570</v>
      </c>
      <c r="S4135" s="132">
        <v>50000</v>
      </c>
      <c r="T4135" s="132">
        <v>33225</v>
      </c>
      <c r="U4135" s="132">
        <v>2000</v>
      </c>
      <c r="V4135" s="132">
        <v>2000</v>
      </c>
      <c r="W4135" s="132">
        <v>0</v>
      </c>
      <c r="X4135" s="132">
        <v>7200</v>
      </c>
      <c r="Y4135" s="132">
        <v>2000</v>
      </c>
      <c r="Z4135" s="132">
        <v>4300</v>
      </c>
      <c r="AA4135" s="132">
        <v>28500</v>
      </c>
      <c r="AB4135" s="132">
        <v>300</v>
      </c>
      <c r="AC4135" s="132">
        <v>30950</v>
      </c>
      <c r="AD4135" s="132">
        <v>0</v>
      </c>
      <c r="AE4135" s="132">
        <v>600</v>
      </c>
      <c r="AF4135" s="132">
        <v>10000</v>
      </c>
    </row>
    <row r="4136" spans="1:32">
      <c r="A4136" s="129">
        <v>42534</v>
      </c>
      <c r="B4136" s="132" t="e">
        <v>#N/A</v>
      </c>
      <c r="C4136" s="132" t="e">
        <v>#N/A</v>
      </c>
      <c r="D4136" s="132" t="e">
        <v>#N/A</v>
      </c>
      <c r="E4136" s="132" t="e">
        <v>#N/A</v>
      </c>
      <c r="F4136" s="132" t="e">
        <v>#N/A</v>
      </c>
      <c r="G4136" s="132" t="e">
        <v>#N/A</v>
      </c>
      <c r="H4136" s="132" t="e">
        <v>#N/A</v>
      </c>
      <c r="I4136" s="132" t="e">
        <v>#N/A</v>
      </c>
      <c r="J4136" s="132" t="e">
        <v>#N/A</v>
      </c>
      <c r="K4136" s="132" t="e">
        <v>#N/A</v>
      </c>
      <c r="L4136" s="132" t="e">
        <v>#N/A</v>
      </c>
      <c r="M4136" s="132" t="e">
        <v>#N/A</v>
      </c>
      <c r="N4136" s="132" t="e">
        <v>#N/A</v>
      </c>
      <c r="R4136" s="132" t="e">
        <v>#N/A</v>
      </c>
      <c r="S4136" s="132" t="e">
        <v>#N/A</v>
      </c>
      <c r="T4136" s="132" t="e">
        <v>#N/A</v>
      </c>
      <c r="U4136" s="132" t="e">
        <v>#N/A</v>
      </c>
      <c r="V4136" s="132" t="e">
        <v>#N/A</v>
      </c>
      <c r="W4136" s="132" t="e">
        <v>#N/A</v>
      </c>
      <c r="X4136" s="132" t="e">
        <v>#N/A</v>
      </c>
      <c r="Y4136" s="132" t="e">
        <v>#N/A</v>
      </c>
      <c r="Z4136" s="132" t="e">
        <v>#N/A</v>
      </c>
      <c r="AA4136" s="132" t="e">
        <v>#N/A</v>
      </c>
      <c r="AB4136" s="132" t="e">
        <v>#N/A</v>
      </c>
      <c r="AC4136" s="132" t="e">
        <v>#N/A</v>
      </c>
      <c r="AD4136" s="132" t="e">
        <v>#N/A</v>
      </c>
      <c r="AE4136" s="132" t="e">
        <v>#N/A</v>
      </c>
      <c r="AF4136" s="132" t="e">
        <v>#N/A</v>
      </c>
    </row>
    <row r="4137" spans="1:32">
      <c r="A4137" s="129">
        <v>42535</v>
      </c>
      <c r="B4137" s="132" t="e">
        <v>#N/A</v>
      </c>
      <c r="C4137" s="132" t="e">
        <v>#N/A</v>
      </c>
      <c r="D4137" s="132" t="e">
        <v>#N/A</v>
      </c>
      <c r="E4137" s="132" t="e">
        <v>#N/A</v>
      </c>
      <c r="F4137" s="132" t="e">
        <v>#N/A</v>
      </c>
      <c r="G4137" s="132" t="e">
        <v>#N/A</v>
      </c>
      <c r="H4137" s="132" t="e">
        <v>#N/A</v>
      </c>
      <c r="I4137" s="132" t="e">
        <v>#N/A</v>
      </c>
      <c r="J4137" s="132" t="e">
        <v>#N/A</v>
      </c>
      <c r="K4137" s="132" t="e">
        <v>#N/A</v>
      </c>
      <c r="L4137" s="132" t="e">
        <v>#N/A</v>
      </c>
      <c r="M4137" s="132" t="e">
        <v>#N/A</v>
      </c>
      <c r="N4137" s="132" t="e">
        <v>#N/A</v>
      </c>
      <c r="R4137" s="132" t="e">
        <v>#N/A</v>
      </c>
      <c r="S4137" s="132" t="e">
        <v>#N/A</v>
      </c>
      <c r="T4137" s="132" t="e">
        <v>#N/A</v>
      </c>
      <c r="U4137" s="132" t="e">
        <v>#N/A</v>
      </c>
      <c r="V4137" s="132" t="e">
        <v>#N/A</v>
      </c>
      <c r="W4137" s="132" t="e">
        <v>#N/A</v>
      </c>
      <c r="X4137" s="132" t="e">
        <v>#N/A</v>
      </c>
      <c r="Y4137" s="132" t="e">
        <v>#N/A</v>
      </c>
      <c r="Z4137" s="132" t="e">
        <v>#N/A</v>
      </c>
      <c r="AA4137" s="132" t="e">
        <v>#N/A</v>
      </c>
      <c r="AB4137" s="132" t="e">
        <v>#N/A</v>
      </c>
      <c r="AC4137" s="132" t="e">
        <v>#N/A</v>
      </c>
      <c r="AD4137" s="132" t="e">
        <v>#N/A</v>
      </c>
      <c r="AE4137" s="132" t="e">
        <v>#N/A</v>
      </c>
      <c r="AF4137" s="132" t="e">
        <v>#N/A</v>
      </c>
    </row>
    <row r="4138" spans="1:32">
      <c r="A4138" s="129">
        <v>42536</v>
      </c>
      <c r="B4138" s="132">
        <v>555116</v>
      </c>
      <c r="C4138" s="132">
        <v>52555</v>
      </c>
      <c r="D4138" s="132">
        <v>288826</v>
      </c>
      <c r="E4138" s="132">
        <v>40565</v>
      </c>
      <c r="F4138" s="132">
        <v>56390</v>
      </c>
      <c r="G4138" s="132">
        <v>504156</v>
      </c>
      <c r="H4138" s="132">
        <v>11750</v>
      </c>
      <c r="I4138" s="132">
        <v>14520</v>
      </c>
      <c r="J4138" s="132">
        <v>37140</v>
      </c>
      <c r="K4138" s="132">
        <v>3130</v>
      </c>
      <c r="L4138" s="132">
        <v>4275</v>
      </c>
      <c r="M4138" s="132">
        <v>50960</v>
      </c>
      <c r="N4138" s="132">
        <v>555116</v>
      </c>
      <c r="R4138" s="132">
        <v>55070</v>
      </c>
      <c r="S4138" s="132">
        <v>50000</v>
      </c>
      <c r="T4138" s="132">
        <v>74675</v>
      </c>
      <c r="U4138" s="132">
        <v>2000</v>
      </c>
      <c r="V4138" s="132">
        <v>15000</v>
      </c>
      <c r="W4138" s="132">
        <v>0</v>
      </c>
      <c r="X4138" s="132">
        <v>18090</v>
      </c>
      <c r="Y4138" s="132">
        <v>20550</v>
      </c>
      <c r="Z4138" s="132">
        <v>4300</v>
      </c>
      <c r="AA4138" s="132">
        <v>28500</v>
      </c>
      <c r="AB4138" s="132">
        <v>300</v>
      </c>
      <c r="AC4138" s="132">
        <v>30950</v>
      </c>
      <c r="AD4138" s="132">
        <v>0</v>
      </c>
      <c r="AE4138" s="132">
        <v>5600</v>
      </c>
      <c r="AF4138" s="132">
        <v>10000</v>
      </c>
    </row>
    <row r="4139" spans="1:32">
      <c r="A4139" s="129">
        <v>42537</v>
      </c>
      <c r="B4139" s="132" t="e">
        <v>#N/A</v>
      </c>
      <c r="C4139" s="132" t="e">
        <v>#N/A</v>
      </c>
      <c r="D4139" s="132" t="e">
        <v>#N/A</v>
      </c>
      <c r="E4139" s="132" t="e">
        <v>#N/A</v>
      </c>
      <c r="F4139" s="132" t="e">
        <v>#N/A</v>
      </c>
      <c r="G4139" s="132" t="e">
        <v>#N/A</v>
      </c>
      <c r="H4139" s="132" t="e">
        <v>#N/A</v>
      </c>
      <c r="I4139" s="132" t="e">
        <v>#N/A</v>
      </c>
      <c r="J4139" s="132" t="e">
        <v>#N/A</v>
      </c>
      <c r="K4139" s="132" t="e">
        <v>#N/A</v>
      </c>
      <c r="L4139" s="132" t="e">
        <v>#N/A</v>
      </c>
      <c r="M4139" s="132" t="e">
        <v>#N/A</v>
      </c>
      <c r="N4139" s="132" t="e">
        <v>#N/A</v>
      </c>
      <c r="R4139" s="132" t="e">
        <v>#N/A</v>
      </c>
      <c r="S4139" s="132" t="e">
        <v>#N/A</v>
      </c>
      <c r="T4139" s="132" t="e">
        <v>#N/A</v>
      </c>
      <c r="U4139" s="132" t="e">
        <v>#N/A</v>
      </c>
      <c r="V4139" s="132" t="e">
        <v>#N/A</v>
      </c>
      <c r="W4139" s="132" t="e">
        <v>#N/A</v>
      </c>
      <c r="X4139" s="132" t="e">
        <v>#N/A</v>
      </c>
      <c r="Y4139" s="132" t="e">
        <v>#N/A</v>
      </c>
      <c r="Z4139" s="132" t="e">
        <v>#N/A</v>
      </c>
      <c r="AA4139" s="132" t="e">
        <v>#N/A</v>
      </c>
      <c r="AB4139" s="132" t="e">
        <v>#N/A</v>
      </c>
      <c r="AC4139" s="132" t="e">
        <v>#N/A</v>
      </c>
      <c r="AD4139" s="132" t="e">
        <v>#N/A</v>
      </c>
      <c r="AE4139" s="132" t="e">
        <v>#N/A</v>
      </c>
      <c r="AF4139" s="132" t="e">
        <v>#N/A</v>
      </c>
    </row>
    <row r="4140" spans="1:32">
      <c r="A4140" s="129">
        <v>42538</v>
      </c>
      <c r="B4140" s="132" t="e">
        <v>#N/A</v>
      </c>
      <c r="C4140" s="132" t="e">
        <v>#N/A</v>
      </c>
      <c r="D4140" s="132" t="e">
        <v>#N/A</v>
      </c>
      <c r="E4140" s="132" t="e">
        <v>#N/A</v>
      </c>
      <c r="F4140" s="132" t="e">
        <v>#N/A</v>
      </c>
      <c r="G4140" s="132" t="e">
        <v>#N/A</v>
      </c>
      <c r="H4140" s="132" t="e">
        <v>#N/A</v>
      </c>
      <c r="I4140" s="132" t="e">
        <v>#N/A</v>
      </c>
      <c r="J4140" s="132" t="e">
        <v>#N/A</v>
      </c>
      <c r="K4140" s="132" t="e">
        <v>#N/A</v>
      </c>
      <c r="L4140" s="132" t="e">
        <v>#N/A</v>
      </c>
      <c r="M4140" s="132" t="e">
        <v>#N/A</v>
      </c>
      <c r="N4140" s="132" t="e">
        <v>#N/A</v>
      </c>
      <c r="R4140" s="132" t="e">
        <v>#N/A</v>
      </c>
      <c r="S4140" s="132" t="e">
        <v>#N/A</v>
      </c>
      <c r="T4140" s="132" t="e">
        <v>#N/A</v>
      </c>
      <c r="U4140" s="132" t="e">
        <v>#N/A</v>
      </c>
      <c r="V4140" s="132" t="e">
        <v>#N/A</v>
      </c>
      <c r="W4140" s="132" t="e">
        <v>#N/A</v>
      </c>
      <c r="X4140" s="132" t="e">
        <v>#N/A</v>
      </c>
      <c r="Y4140" s="132" t="e">
        <v>#N/A</v>
      </c>
      <c r="Z4140" s="132" t="e">
        <v>#N/A</v>
      </c>
      <c r="AA4140" s="132" t="e">
        <v>#N/A</v>
      </c>
      <c r="AB4140" s="132" t="e">
        <v>#N/A</v>
      </c>
      <c r="AC4140" s="132" t="e">
        <v>#N/A</v>
      </c>
      <c r="AD4140" s="132" t="e">
        <v>#N/A</v>
      </c>
      <c r="AE4140" s="132" t="e">
        <v>#N/A</v>
      </c>
      <c r="AF4140" s="132" t="e">
        <v>#N/A</v>
      </c>
    </row>
    <row r="4141" spans="1:32">
      <c r="A4141" s="129">
        <v>42541</v>
      </c>
      <c r="B4141" s="132">
        <v>711367</v>
      </c>
      <c r="C4141" s="132">
        <v>66070</v>
      </c>
      <c r="D4141" s="132">
        <v>318356</v>
      </c>
      <c r="E4141" s="132">
        <v>75571</v>
      </c>
      <c r="F4141" s="132">
        <v>94890</v>
      </c>
      <c r="G4141" s="132">
        <v>641957</v>
      </c>
      <c r="H4141" s="132">
        <v>20450</v>
      </c>
      <c r="I4141" s="132">
        <v>17770</v>
      </c>
      <c r="J4141" s="132">
        <v>44540</v>
      </c>
      <c r="K4141" s="132">
        <v>6230</v>
      </c>
      <c r="L4141" s="132">
        <v>6775</v>
      </c>
      <c r="M4141" s="132">
        <v>69410</v>
      </c>
      <c r="N4141" s="132">
        <v>711367</v>
      </c>
      <c r="R4141" s="132">
        <v>95570</v>
      </c>
      <c r="S4141" s="132">
        <v>50000</v>
      </c>
      <c r="T4141" s="132">
        <v>99675</v>
      </c>
      <c r="U4141" s="132">
        <v>15065</v>
      </c>
      <c r="V4141" s="132">
        <v>15000</v>
      </c>
      <c r="W4141" s="132">
        <v>0</v>
      </c>
      <c r="X4141" s="132">
        <v>36190</v>
      </c>
      <c r="Y4141" s="132">
        <v>20550</v>
      </c>
      <c r="Z4141" s="132">
        <v>5300</v>
      </c>
      <c r="AA4141" s="132">
        <v>36000</v>
      </c>
      <c r="AB4141" s="132">
        <v>300</v>
      </c>
      <c r="AC4141" s="132">
        <v>30950</v>
      </c>
      <c r="AD4141" s="132">
        <v>0</v>
      </c>
      <c r="AE4141" s="132">
        <v>5600</v>
      </c>
      <c r="AF4141" s="132">
        <v>12200</v>
      </c>
    </row>
    <row r="4142" spans="1:32">
      <c r="A4142" s="129">
        <v>42542</v>
      </c>
      <c r="B4142" s="132" t="e">
        <v>#N/A</v>
      </c>
      <c r="C4142" s="132" t="e">
        <v>#N/A</v>
      </c>
      <c r="D4142" s="132" t="e">
        <v>#N/A</v>
      </c>
      <c r="E4142" s="132" t="e">
        <v>#N/A</v>
      </c>
      <c r="F4142" s="132" t="e">
        <v>#N/A</v>
      </c>
      <c r="G4142" s="132" t="e">
        <v>#N/A</v>
      </c>
      <c r="H4142" s="132" t="e">
        <v>#N/A</v>
      </c>
      <c r="I4142" s="132" t="e">
        <v>#N/A</v>
      </c>
      <c r="J4142" s="132" t="e">
        <v>#N/A</v>
      </c>
      <c r="K4142" s="132" t="e">
        <v>#N/A</v>
      </c>
      <c r="L4142" s="132" t="e">
        <v>#N/A</v>
      </c>
      <c r="M4142" s="132" t="e">
        <v>#N/A</v>
      </c>
      <c r="N4142" s="132" t="e">
        <v>#N/A</v>
      </c>
      <c r="R4142" s="132" t="e">
        <v>#N/A</v>
      </c>
      <c r="S4142" s="132" t="e">
        <v>#N/A</v>
      </c>
      <c r="T4142" s="132" t="e">
        <v>#N/A</v>
      </c>
      <c r="U4142" s="132" t="e">
        <v>#N/A</v>
      </c>
      <c r="V4142" s="132" t="e">
        <v>#N/A</v>
      </c>
      <c r="W4142" s="132" t="e">
        <v>#N/A</v>
      </c>
      <c r="X4142" s="132" t="e">
        <v>#N/A</v>
      </c>
      <c r="Y4142" s="132" t="e">
        <v>#N/A</v>
      </c>
      <c r="Z4142" s="132" t="e">
        <v>#N/A</v>
      </c>
      <c r="AA4142" s="132" t="e">
        <v>#N/A</v>
      </c>
      <c r="AB4142" s="132" t="e">
        <v>#N/A</v>
      </c>
      <c r="AC4142" s="132" t="e">
        <v>#N/A</v>
      </c>
      <c r="AD4142" s="132" t="e">
        <v>#N/A</v>
      </c>
      <c r="AE4142" s="132" t="e">
        <v>#N/A</v>
      </c>
      <c r="AF4142" s="132" t="e">
        <v>#N/A</v>
      </c>
    </row>
    <row r="4143" spans="1:32">
      <c r="A4143" s="129">
        <v>42543</v>
      </c>
      <c r="B4143" s="132" t="e">
        <v>#N/A</v>
      </c>
      <c r="C4143" s="132" t="e">
        <v>#N/A</v>
      </c>
      <c r="D4143" s="132" t="e">
        <v>#N/A</v>
      </c>
      <c r="E4143" s="132" t="e">
        <v>#N/A</v>
      </c>
      <c r="F4143" s="132" t="e">
        <v>#N/A</v>
      </c>
      <c r="G4143" s="132" t="e">
        <v>#N/A</v>
      </c>
      <c r="H4143" s="132" t="e">
        <v>#N/A</v>
      </c>
      <c r="I4143" s="132" t="e">
        <v>#N/A</v>
      </c>
      <c r="J4143" s="132" t="e">
        <v>#N/A</v>
      </c>
      <c r="K4143" s="132" t="e">
        <v>#N/A</v>
      </c>
      <c r="L4143" s="132" t="e">
        <v>#N/A</v>
      </c>
      <c r="M4143" s="132" t="e">
        <v>#N/A</v>
      </c>
      <c r="N4143" s="132" t="e">
        <v>#N/A</v>
      </c>
      <c r="R4143" s="132" t="e">
        <v>#N/A</v>
      </c>
      <c r="S4143" s="132" t="e">
        <v>#N/A</v>
      </c>
      <c r="T4143" s="132" t="e">
        <v>#N/A</v>
      </c>
      <c r="U4143" s="132" t="e">
        <v>#N/A</v>
      </c>
      <c r="V4143" s="132" t="e">
        <v>#N/A</v>
      </c>
      <c r="W4143" s="132" t="e">
        <v>#N/A</v>
      </c>
      <c r="X4143" s="132" t="e">
        <v>#N/A</v>
      </c>
      <c r="Y4143" s="132" t="e">
        <v>#N/A</v>
      </c>
      <c r="Z4143" s="132" t="e">
        <v>#N/A</v>
      </c>
      <c r="AA4143" s="132" t="e">
        <v>#N/A</v>
      </c>
      <c r="AB4143" s="132" t="e">
        <v>#N/A</v>
      </c>
      <c r="AC4143" s="132" t="e">
        <v>#N/A</v>
      </c>
      <c r="AD4143" s="132" t="e">
        <v>#N/A</v>
      </c>
      <c r="AE4143" s="132" t="e">
        <v>#N/A</v>
      </c>
      <c r="AF4143" s="132" t="e">
        <v>#N/A</v>
      </c>
    </row>
    <row r="4144" spans="1:32">
      <c r="A4144" s="129">
        <v>42544</v>
      </c>
      <c r="B4144" s="132" t="e">
        <v>#N/A</v>
      </c>
      <c r="C4144" s="132" t="e">
        <v>#N/A</v>
      </c>
      <c r="D4144" s="132" t="e">
        <v>#N/A</v>
      </c>
      <c r="E4144" s="132" t="e">
        <v>#N/A</v>
      </c>
      <c r="F4144" s="132" t="e">
        <v>#N/A</v>
      </c>
      <c r="G4144" s="132" t="e">
        <v>#N/A</v>
      </c>
      <c r="H4144" s="132" t="e">
        <v>#N/A</v>
      </c>
      <c r="I4144" s="132" t="e">
        <v>#N/A</v>
      </c>
      <c r="J4144" s="132" t="e">
        <v>#N/A</v>
      </c>
      <c r="K4144" s="132" t="e">
        <v>#N/A</v>
      </c>
      <c r="L4144" s="132" t="e">
        <v>#N/A</v>
      </c>
      <c r="M4144" s="132" t="e">
        <v>#N/A</v>
      </c>
      <c r="N4144" s="132" t="e">
        <v>#N/A</v>
      </c>
      <c r="R4144" s="132" t="e">
        <v>#N/A</v>
      </c>
      <c r="S4144" s="132" t="e">
        <v>#N/A</v>
      </c>
      <c r="T4144" s="132" t="e">
        <v>#N/A</v>
      </c>
      <c r="U4144" s="132" t="e">
        <v>#N/A</v>
      </c>
      <c r="V4144" s="132" t="e">
        <v>#N/A</v>
      </c>
      <c r="W4144" s="132" t="e">
        <v>#N/A</v>
      </c>
      <c r="X4144" s="132" t="e">
        <v>#N/A</v>
      </c>
      <c r="Y4144" s="132" t="e">
        <v>#N/A</v>
      </c>
      <c r="Z4144" s="132" t="e">
        <v>#N/A</v>
      </c>
      <c r="AA4144" s="132" t="e">
        <v>#N/A</v>
      </c>
      <c r="AB4144" s="132" t="e">
        <v>#N/A</v>
      </c>
      <c r="AC4144" s="132" t="e">
        <v>#N/A</v>
      </c>
      <c r="AD4144" s="132" t="e">
        <v>#N/A</v>
      </c>
      <c r="AE4144" s="132" t="e">
        <v>#N/A</v>
      </c>
      <c r="AF4144" s="132" t="e">
        <v>#N/A</v>
      </c>
    </row>
    <row r="4145" spans="1:32">
      <c r="A4145" s="129">
        <v>42545</v>
      </c>
      <c r="B4145" s="132" t="e">
        <v>#N/A</v>
      </c>
      <c r="C4145" s="132" t="e">
        <v>#N/A</v>
      </c>
      <c r="D4145" s="132" t="e">
        <v>#N/A</v>
      </c>
      <c r="E4145" s="132" t="e">
        <v>#N/A</v>
      </c>
      <c r="F4145" s="132" t="e">
        <v>#N/A</v>
      </c>
      <c r="G4145" s="132" t="e">
        <v>#N/A</v>
      </c>
      <c r="H4145" s="132" t="e">
        <v>#N/A</v>
      </c>
      <c r="I4145" s="132" t="e">
        <v>#N/A</v>
      </c>
      <c r="J4145" s="132" t="e">
        <v>#N/A</v>
      </c>
      <c r="K4145" s="132" t="e">
        <v>#N/A</v>
      </c>
      <c r="L4145" s="132" t="e">
        <v>#N/A</v>
      </c>
      <c r="M4145" s="132" t="e">
        <v>#N/A</v>
      </c>
      <c r="N4145" s="132" t="e">
        <v>#N/A</v>
      </c>
      <c r="R4145" s="132" t="e">
        <v>#N/A</v>
      </c>
      <c r="S4145" s="132" t="e">
        <v>#N/A</v>
      </c>
      <c r="T4145" s="132" t="e">
        <v>#N/A</v>
      </c>
      <c r="U4145" s="132" t="e">
        <v>#N/A</v>
      </c>
      <c r="V4145" s="132" t="e">
        <v>#N/A</v>
      </c>
      <c r="W4145" s="132" t="e">
        <v>#N/A</v>
      </c>
      <c r="X4145" s="132" t="e">
        <v>#N/A</v>
      </c>
      <c r="Y4145" s="132" t="e">
        <v>#N/A</v>
      </c>
      <c r="Z4145" s="132" t="e">
        <v>#N/A</v>
      </c>
      <c r="AA4145" s="132" t="e">
        <v>#N/A</v>
      </c>
      <c r="AB4145" s="132" t="e">
        <v>#N/A</v>
      </c>
      <c r="AC4145" s="132" t="e">
        <v>#N/A</v>
      </c>
      <c r="AD4145" s="132" t="e">
        <v>#N/A</v>
      </c>
      <c r="AE4145" s="132" t="e">
        <v>#N/A</v>
      </c>
      <c r="AF4145" s="132" t="e">
        <v>#N/A</v>
      </c>
    </row>
    <row r="4146" spans="1:32">
      <c r="A4146" s="129">
        <v>42548</v>
      </c>
      <c r="B4146" s="132" t="e">
        <v>#N/A</v>
      </c>
      <c r="C4146" s="132" t="e">
        <v>#N/A</v>
      </c>
      <c r="D4146" s="132" t="e">
        <v>#N/A</v>
      </c>
      <c r="E4146" s="132" t="e">
        <v>#N/A</v>
      </c>
      <c r="F4146" s="132" t="e">
        <v>#N/A</v>
      </c>
      <c r="G4146" s="132" t="e">
        <v>#N/A</v>
      </c>
      <c r="H4146" s="132" t="e">
        <v>#N/A</v>
      </c>
      <c r="I4146" s="132" t="e">
        <v>#N/A</v>
      </c>
      <c r="J4146" s="132" t="e">
        <v>#N/A</v>
      </c>
      <c r="K4146" s="132" t="e">
        <v>#N/A</v>
      </c>
      <c r="L4146" s="132" t="e">
        <v>#N/A</v>
      </c>
      <c r="M4146" s="132" t="e">
        <v>#N/A</v>
      </c>
      <c r="N4146" s="132" t="e">
        <v>#N/A</v>
      </c>
      <c r="R4146" s="132" t="e">
        <v>#N/A</v>
      </c>
      <c r="S4146" s="132" t="e">
        <v>#N/A</v>
      </c>
      <c r="T4146" s="132" t="e">
        <v>#N/A</v>
      </c>
      <c r="U4146" s="132" t="e">
        <v>#N/A</v>
      </c>
      <c r="V4146" s="132" t="e">
        <v>#N/A</v>
      </c>
      <c r="W4146" s="132" t="e">
        <v>#N/A</v>
      </c>
      <c r="X4146" s="132" t="e">
        <v>#N/A</v>
      </c>
      <c r="Y4146" s="132" t="e">
        <v>#N/A</v>
      </c>
      <c r="Z4146" s="132" t="e">
        <v>#N/A</v>
      </c>
      <c r="AA4146" s="132" t="e">
        <v>#N/A</v>
      </c>
      <c r="AB4146" s="132" t="e">
        <v>#N/A</v>
      </c>
      <c r="AC4146" s="132" t="e">
        <v>#N/A</v>
      </c>
      <c r="AD4146" s="132" t="e">
        <v>#N/A</v>
      </c>
      <c r="AE4146" s="132" t="e">
        <v>#N/A</v>
      </c>
      <c r="AF4146" s="132" t="e">
        <v>#N/A</v>
      </c>
    </row>
    <row r="4147" spans="1:32">
      <c r="A4147" s="129">
        <v>42549</v>
      </c>
      <c r="B4147" s="132" t="e">
        <v>#N/A</v>
      </c>
      <c r="C4147" s="132" t="e">
        <v>#N/A</v>
      </c>
      <c r="D4147" s="132" t="e">
        <v>#N/A</v>
      </c>
      <c r="E4147" s="132" t="e">
        <v>#N/A</v>
      </c>
      <c r="F4147" s="132" t="e">
        <v>#N/A</v>
      </c>
      <c r="G4147" s="132" t="e">
        <v>#N/A</v>
      </c>
      <c r="H4147" s="132" t="e">
        <v>#N/A</v>
      </c>
      <c r="I4147" s="132" t="e">
        <v>#N/A</v>
      </c>
      <c r="J4147" s="132" t="e">
        <v>#N/A</v>
      </c>
      <c r="K4147" s="132" t="e">
        <v>#N/A</v>
      </c>
      <c r="L4147" s="132" t="e">
        <v>#N/A</v>
      </c>
      <c r="M4147" s="132" t="e">
        <v>#N/A</v>
      </c>
      <c r="N4147" s="132" t="e">
        <v>#N/A</v>
      </c>
      <c r="R4147" s="132" t="e">
        <v>#N/A</v>
      </c>
      <c r="S4147" s="132" t="e">
        <v>#N/A</v>
      </c>
      <c r="T4147" s="132" t="e">
        <v>#N/A</v>
      </c>
      <c r="U4147" s="132" t="e">
        <v>#N/A</v>
      </c>
      <c r="V4147" s="132" t="e">
        <v>#N/A</v>
      </c>
      <c r="W4147" s="132" t="e">
        <v>#N/A</v>
      </c>
      <c r="X4147" s="132" t="e">
        <v>#N/A</v>
      </c>
      <c r="Y4147" s="132" t="e">
        <v>#N/A</v>
      </c>
      <c r="Z4147" s="132" t="e">
        <v>#N/A</v>
      </c>
      <c r="AA4147" s="132" t="e">
        <v>#N/A</v>
      </c>
      <c r="AB4147" s="132" t="e">
        <v>#N/A</v>
      </c>
      <c r="AC4147" s="132" t="e">
        <v>#N/A</v>
      </c>
      <c r="AD4147" s="132" t="e">
        <v>#N/A</v>
      </c>
      <c r="AE4147" s="132" t="e">
        <v>#N/A</v>
      </c>
      <c r="AF4147" s="132" t="e">
        <v>#N/A</v>
      </c>
    </row>
    <row r="4148" spans="1:32">
      <c r="A4148" s="129">
        <v>42550</v>
      </c>
      <c r="B4148" s="132" t="e">
        <v>#N/A</v>
      </c>
      <c r="C4148" s="132" t="e">
        <v>#N/A</v>
      </c>
      <c r="D4148" s="132" t="e">
        <v>#N/A</v>
      </c>
      <c r="E4148" s="132" t="e">
        <v>#N/A</v>
      </c>
      <c r="F4148" s="132" t="e">
        <v>#N/A</v>
      </c>
      <c r="G4148" s="132" t="e">
        <v>#N/A</v>
      </c>
      <c r="H4148" s="132" t="e">
        <v>#N/A</v>
      </c>
      <c r="I4148" s="132" t="e">
        <v>#N/A</v>
      </c>
      <c r="J4148" s="132" t="e">
        <v>#N/A</v>
      </c>
      <c r="K4148" s="132" t="e">
        <v>#N/A</v>
      </c>
      <c r="L4148" s="132" t="e">
        <v>#N/A</v>
      </c>
      <c r="M4148" s="132" t="e">
        <v>#N/A</v>
      </c>
      <c r="N4148" s="132" t="e">
        <v>#N/A</v>
      </c>
      <c r="R4148" s="132" t="e">
        <v>#N/A</v>
      </c>
      <c r="S4148" s="132" t="e">
        <v>#N/A</v>
      </c>
      <c r="T4148" s="132" t="e">
        <v>#N/A</v>
      </c>
      <c r="U4148" s="132" t="e">
        <v>#N/A</v>
      </c>
      <c r="V4148" s="132" t="e">
        <v>#N/A</v>
      </c>
      <c r="W4148" s="132" t="e">
        <v>#N/A</v>
      </c>
      <c r="X4148" s="132" t="e">
        <v>#N/A</v>
      </c>
      <c r="Y4148" s="132" t="e">
        <v>#N/A</v>
      </c>
      <c r="Z4148" s="132" t="e">
        <v>#N/A</v>
      </c>
      <c r="AA4148" s="132" t="e">
        <v>#N/A</v>
      </c>
      <c r="AB4148" s="132" t="e">
        <v>#N/A</v>
      </c>
      <c r="AC4148" s="132" t="e">
        <v>#N/A</v>
      </c>
      <c r="AD4148" s="132" t="e">
        <v>#N/A</v>
      </c>
      <c r="AE4148" s="132" t="e">
        <v>#N/A</v>
      </c>
      <c r="AF4148" s="132" t="e">
        <v>#N/A</v>
      </c>
    </row>
    <row r="4149" spans="1:32">
      <c r="A4149" s="129">
        <v>42551</v>
      </c>
      <c r="B4149" s="132">
        <v>1111413</v>
      </c>
      <c r="C4149" s="132">
        <v>84391</v>
      </c>
      <c r="D4149" s="132">
        <v>408336</v>
      </c>
      <c r="E4149" s="132">
        <v>110151</v>
      </c>
      <c r="F4149" s="132">
        <v>237865</v>
      </c>
      <c r="G4149" s="132">
        <v>1004203</v>
      </c>
      <c r="H4149" s="132">
        <v>35500</v>
      </c>
      <c r="I4149" s="132">
        <v>29020</v>
      </c>
      <c r="J4149" s="132">
        <v>60840</v>
      </c>
      <c r="K4149" s="132">
        <v>10820</v>
      </c>
      <c r="L4149" s="132">
        <v>11775</v>
      </c>
      <c r="M4149" s="132">
        <v>107210</v>
      </c>
      <c r="N4149" s="132">
        <v>1111413</v>
      </c>
      <c r="R4149" s="132">
        <v>195105</v>
      </c>
      <c r="S4149" s="132">
        <v>50000</v>
      </c>
      <c r="T4149" s="132">
        <v>134675</v>
      </c>
      <c r="U4149" s="132">
        <v>69560</v>
      </c>
      <c r="V4149" s="132">
        <v>17300</v>
      </c>
      <c r="W4149" s="132">
        <v>500</v>
      </c>
      <c r="X4149" s="132">
        <v>43640</v>
      </c>
      <c r="Y4149" s="132">
        <v>34500</v>
      </c>
      <c r="Z4149" s="132">
        <v>14311</v>
      </c>
      <c r="AA4149" s="132">
        <v>46000</v>
      </c>
      <c r="AB4149" s="132">
        <v>300</v>
      </c>
      <c r="AC4149" s="132">
        <v>46050</v>
      </c>
      <c r="AD4149" s="132">
        <v>0</v>
      </c>
      <c r="AE4149" s="132">
        <v>5600</v>
      </c>
      <c r="AF4149" s="132">
        <v>32080</v>
      </c>
    </row>
    <row r="4150" spans="1:32">
      <c r="A4150" s="129">
        <v>42552</v>
      </c>
      <c r="B4150" s="132" t="e">
        <v>#N/A</v>
      </c>
      <c r="C4150" s="132" t="e">
        <v>#N/A</v>
      </c>
      <c r="D4150" s="132" t="e">
        <v>#N/A</v>
      </c>
      <c r="E4150" s="132" t="e">
        <v>#N/A</v>
      </c>
      <c r="F4150" s="132" t="e">
        <v>#N/A</v>
      </c>
      <c r="G4150" s="132" t="e">
        <v>#N/A</v>
      </c>
      <c r="H4150" s="132" t="e">
        <v>#N/A</v>
      </c>
      <c r="I4150" s="132" t="e">
        <v>#N/A</v>
      </c>
      <c r="J4150" s="132" t="e">
        <v>#N/A</v>
      </c>
      <c r="K4150" s="132" t="e">
        <v>#N/A</v>
      </c>
      <c r="L4150" s="132" t="e">
        <v>#N/A</v>
      </c>
      <c r="M4150" s="132" t="e">
        <v>#N/A</v>
      </c>
      <c r="N4150" s="132" t="e">
        <v>#N/A</v>
      </c>
      <c r="R4150" s="132" t="e">
        <v>#N/A</v>
      </c>
      <c r="S4150" s="132" t="e">
        <v>#N/A</v>
      </c>
      <c r="T4150" s="132" t="e">
        <v>#N/A</v>
      </c>
      <c r="U4150" s="132" t="e">
        <v>#N/A</v>
      </c>
      <c r="V4150" s="132" t="e">
        <v>#N/A</v>
      </c>
      <c r="W4150" s="132" t="e">
        <v>#N/A</v>
      </c>
      <c r="X4150" s="132" t="e">
        <v>#N/A</v>
      </c>
      <c r="Y4150" s="132" t="e">
        <v>#N/A</v>
      </c>
      <c r="Z4150" s="132" t="e">
        <v>#N/A</v>
      </c>
      <c r="AA4150" s="132" t="e">
        <v>#N/A</v>
      </c>
      <c r="AB4150" s="132" t="e">
        <v>#N/A</v>
      </c>
      <c r="AC4150" s="132" t="e">
        <v>#N/A</v>
      </c>
      <c r="AD4150" s="132" t="e">
        <v>#N/A</v>
      </c>
      <c r="AE4150" s="132" t="e">
        <v>#N/A</v>
      </c>
      <c r="AF4150" s="132" t="e">
        <v>#N/A</v>
      </c>
    </row>
    <row r="4151" spans="1:32">
      <c r="A4151" s="129">
        <v>42556</v>
      </c>
      <c r="B4151" s="132" t="e">
        <v>#N/A</v>
      </c>
      <c r="C4151" s="132" t="e">
        <v>#N/A</v>
      </c>
      <c r="D4151" s="132" t="e">
        <v>#N/A</v>
      </c>
      <c r="E4151" s="132" t="e">
        <v>#N/A</v>
      </c>
      <c r="F4151" s="132" t="e">
        <v>#N/A</v>
      </c>
      <c r="G4151" s="132" t="e">
        <v>#N/A</v>
      </c>
      <c r="H4151" s="132" t="e">
        <v>#N/A</v>
      </c>
      <c r="I4151" s="132" t="e">
        <v>#N/A</v>
      </c>
      <c r="J4151" s="132" t="e">
        <v>#N/A</v>
      </c>
      <c r="K4151" s="132" t="e">
        <v>#N/A</v>
      </c>
      <c r="L4151" s="132" t="e">
        <v>#N/A</v>
      </c>
      <c r="M4151" s="132" t="e">
        <v>#N/A</v>
      </c>
      <c r="N4151" s="132" t="e">
        <v>#N/A</v>
      </c>
      <c r="R4151" s="132" t="e">
        <v>#N/A</v>
      </c>
      <c r="S4151" s="132" t="e">
        <v>#N/A</v>
      </c>
      <c r="T4151" s="132" t="e">
        <v>#N/A</v>
      </c>
      <c r="U4151" s="132" t="e">
        <v>#N/A</v>
      </c>
      <c r="V4151" s="132" t="e">
        <v>#N/A</v>
      </c>
      <c r="W4151" s="132" t="e">
        <v>#N/A</v>
      </c>
      <c r="X4151" s="132" t="e">
        <v>#N/A</v>
      </c>
      <c r="Y4151" s="132" t="e">
        <v>#N/A</v>
      </c>
      <c r="Z4151" s="132" t="e">
        <v>#N/A</v>
      </c>
      <c r="AA4151" s="132" t="e">
        <v>#N/A</v>
      </c>
      <c r="AB4151" s="132" t="e">
        <v>#N/A</v>
      </c>
      <c r="AC4151" s="132" t="e">
        <v>#N/A</v>
      </c>
      <c r="AD4151" s="132" t="e">
        <v>#N/A</v>
      </c>
      <c r="AE4151" s="132" t="e">
        <v>#N/A</v>
      </c>
      <c r="AF4151" s="132" t="e">
        <v>#N/A</v>
      </c>
    </row>
    <row r="4152" spans="1:32">
      <c r="A4152" s="129">
        <v>42557</v>
      </c>
      <c r="B4152" s="132" t="e">
        <v>#N/A</v>
      </c>
      <c r="C4152" s="132" t="e">
        <v>#N/A</v>
      </c>
      <c r="D4152" s="132" t="e">
        <v>#N/A</v>
      </c>
      <c r="E4152" s="132" t="e">
        <v>#N/A</v>
      </c>
      <c r="F4152" s="132" t="e">
        <v>#N/A</v>
      </c>
      <c r="G4152" s="132" t="e">
        <v>#N/A</v>
      </c>
      <c r="H4152" s="132" t="e">
        <v>#N/A</v>
      </c>
      <c r="I4152" s="132" t="e">
        <v>#N/A</v>
      </c>
      <c r="J4152" s="132" t="e">
        <v>#N/A</v>
      </c>
      <c r="K4152" s="132" t="e">
        <v>#N/A</v>
      </c>
      <c r="L4152" s="132" t="e">
        <v>#N/A</v>
      </c>
      <c r="M4152" s="132" t="e">
        <v>#N/A</v>
      </c>
      <c r="N4152" s="132" t="e">
        <v>#N/A</v>
      </c>
      <c r="R4152" s="132" t="e">
        <v>#N/A</v>
      </c>
      <c r="S4152" s="132" t="e">
        <v>#N/A</v>
      </c>
      <c r="T4152" s="132" t="e">
        <v>#N/A</v>
      </c>
      <c r="U4152" s="132" t="e">
        <v>#N/A</v>
      </c>
      <c r="V4152" s="132" t="e">
        <v>#N/A</v>
      </c>
      <c r="W4152" s="132" t="e">
        <v>#N/A</v>
      </c>
      <c r="X4152" s="132" t="e">
        <v>#N/A</v>
      </c>
      <c r="Y4152" s="132" t="e">
        <v>#N/A</v>
      </c>
      <c r="Z4152" s="132" t="e">
        <v>#N/A</v>
      </c>
      <c r="AA4152" s="132" t="e">
        <v>#N/A</v>
      </c>
      <c r="AB4152" s="132" t="e">
        <v>#N/A</v>
      </c>
      <c r="AC4152" s="132" t="e">
        <v>#N/A</v>
      </c>
      <c r="AD4152" s="132" t="e">
        <v>#N/A</v>
      </c>
      <c r="AE4152" s="132" t="e">
        <v>#N/A</v>
      </c>
      <c r="AF4152" s="132" t="e">
        <v>#N/A</v>
      </c>
    </row>
    <row r="4153" spans="1:32">
      <c r="A4153" s="129">
        <v>42558</v>
      </c>
      <c r="B4153" s="132" t="e">
        <v>#N/A</v>
      </c>
      <c r="C4153" s="132" t="e">
        <v>#N/A</v>
      </c>
      <c r="D4153" s="132" t="e">
        <v>#N/A</v>
      </c>
      <c r="E4153" s="132" t="e">
        <v>#N/A</v>
      </c>
      <c r="F4153" s="132" t="e">
        <v>#N/A</v>
      </c>
      <c r="G4153" s="132" t="e">
        <v>#N/A</v>
      </c>
      <c r="H4153" s="132" t="e">
        <v>#N/A</v>
      </c>
      <c r="I4153" s="132" t="e">
        <v>#N/A</v>
      </c>
      <c r="J4153" s="132" t="e">
        <v>#N/A</v>
      </c>
      <c r="K4153" s="132" t="e">
        <v>#N/A</v>
      </c>
      <c r="L4153" s="132" t="e">
        <v>#N/A</v>
      </c>
      <c r="M4153" s="132" t="e">
        <v>#N/A</v>
      </c>
      <c r="N4153" s="132" t="e">
        <v>#N/A</v>
      </c>
      <c r="R4153" s="132" t="e">
        <v>#N/A</v>
      </c>
      <c r="S4153" s="132" t="e">
        <v>#N/A</v>
      </c>
      <c r="T4153" s="132" t="e">
        <v>#N/A</v>
      </c>
      <c r="U4153" s="132" t="e">
        <v>#N/A</v>
      </c>
      <c r="V4153" s="132" t="e">
        <v>#N/A</v>
      </c>
      <c r="W4153" s="132" t="e">
        <v>#N/A</v>
      </c>
      <c r="X4153" s="132" t="e">
        <v>#N/A</v>
      </c>
      <c r="Y4153" s="132" t="e">
        <v>#N/A</v>
      </c>
      <c r="Z4153" s="132" t="e">
        <v>#N/A</v>
      </c>
      <c r="AA4153" s="132" t="e">
        <v>#N/A</v>
      </c>
      <c r="AB4153" s="132" t="e">
        <v>#N/A</v>
      </c>
      <c r="AC4153" s="132" t="e">
        <v>#N/A</v>
      </c>
      <c r="AD4153" s="132" t="e">
        <v>#N/A</v>
      </c>
      <c r="AE4153" s="132" t="e">
        <v>#N/A</v>
      </c>
      <c r="AF4153" s="132" t="e">
        <v>#N/A</v>
      </c>
    </row>
    <row r="4154" spans="1:32">
      <c r="A4154" s="129">
        <v>42559</v>
      </c>
      <c r="B4154" s="132" t="e">
        <v>#N/A</v>
      </c>
      <c r="C4154" s="132" t="e">
        <v>#N/A</v>
      </c>
      <c r="D4154" s="132" t="e">
        <v>#N/A</v>
      </c>
      <c r="E4154" s="132" t="e">
        <v>#N/A</v>
      </c>
      <c r="F4154" s="132" t="e">
        <v>#N/A</v>
      </c>
      <c r="G4154" s="132" t="e">
        <v>#N/A</v>
      </c>
      <c r="H4154" s="132" t="e">
        <v>#N/A</v>
      </c>
      <c r="I4154" s="132" t="e">
        <v>#N/A</v>
      </c>
      <c r="J4154" s="132" t="e">
        <v>#N/A</v>
      </c>
      <c r="K4154" s="132" t="e">
        <v>#N/A</v>
      </c>
      <c r="L4154" s="132" t="e">
        <v>#N/A</v>
      </c>
      <c r="M4154" s="132" t="e">
        <v>#N/A</v>
      </c>
      <c r="N4154" s="132" t="e">
        <v>#N/A</v>
      </c>
      <c r="R4154" s="132" t="e">
        <v>#N/A</v>
      </c>
      <c r="S4154" s="132" t="e">
        <v>#N/A</v>
      </c>
      <c r="T4154" s="132" t="e">
        <v>#N/A</v>
      </c>
      <c r="U4154" s="132" t="e">
        <v>#N/A</v>
      </c>
      <c r="V4154" s="132" t="e">
        <v>#N/A</v>
      </c>
      <c r="W4154" s="132" t="e">
        <v>#N/A</v>
      </c>
      <c r="X4154" s="132" t="e">
        <v>#N/A</v>
      </c>
      <c r="Y4154" s="132" t="e">
        <v>#N/A</v>
      </c>
      <c r="Z4154" s="132" t="e">
        <v>#N/A</v>
      </c>
      <c r="AA4154" s="132" t="e">
        <v>#N/A</v>
      </c>
      <c r="AB4154" s="132" t="e">
        <v>#N/A</v>
      </c>
      <c r="AC4154" s="132" t="e">
        <v>#N/A</v>
      </c>
      <c r="AD4154" s="132" t="e">
        <v>#N/A</v>
      </c>
      <c r="AE4154" s="132" t="e">
        <v>#N/A</v>
      </c>
      <c r="AF4154" s="132" t="e">
        <v>#N/A</v>
      </c>
    </row>
    <row r="4155" spans="1:32">
      <c r="A4155" s="129">
        <v>42562</v>
      </c>
      <c r="B4155" s="132" t="e">
        <v>#N/A</v>
      </c>
      <c r="C4155" s="132" t="e">
        <v>#N/A</v>
      </c>
      <c r="D4155" s="132" t="e">
        <v>#N/A</v>
      </c>
      <c r="E4155" s="132" t="e">
        <v>#N/A</v>
      </c>
      <c r="F4155" s="132" t="e">
        <v>#N/A</v>
      </c>
      <c r="G4155" s="132" t="e">
        <v>#N/A</v>
      </c>
      <c r="H4155" s="132" t="e">
        <v>#N/A</v>
      </c>
      <c r="I4155" s="132" t="e">
        <v>#N/A</v>
      </c>
      <c r="J4155" s="132" t="e">
        <v>#N/A</v>
      </c>
      <c r="K4155" s="132" t="e">
        <v>#N/A</v>
      </c>
      <c r="L4155" s="132" t="e">
        <v>#N/A</v>
      </c>
      <c r="M4155" s="132" t="e">
        <v>#N/A</v>
      </c>
      <c r="N4155" s="132" t="e">
        <v>#N/A</v>
      </c>
      <c r="R4155" s="132" t="e">
        <v>#N/A</v>
      </c>
      <c r="S4155" s="132" t="e">
        <v>#N/A</v>
      </c>
      <c r="T4155" s="132" t="e">
        <v>#N/A</v>
      </c>
      <c r="U4155" s="132" t="e">
        <v>#N/A</v>
      </c>
      <c r="V4155" s="132" t="e">
        <v>#N/A</v>
      </c>
      <c r="W4155" s="132" t="e">
        <v>#N/A</v>
      </c>
      <c r="X4155" s="132" t="e">
        <v>#N/A</v>
      </c>
      <c r="Y4155" s="132" t="e">
        <v>#N/A</v>
      </c>
      <c r="Z4155" s="132" t="e">
        <v>#N/A</v>
      </c>
      <c r="AA4155" s="132" t="e">
        <v>#N/A</v>
      </c>
      <c r="AB4155" s="132" t="e">
        <v>#N/A</v>
      </c>
      <c r="AC4155" s="132" t="e">
        <v>#N/A</v>
      </c>
      <c r="AD4155" s="132" t="e">
        <v>#N/A</v>
      </c>
      <c r="AE4155" s="132" t="e">
        <v>#N/A</v>
      </c>
      <c r="AF4155" s="132" t="e">
        <v>#N/A</v>
      </c>
    </row>
    <row r="4156" spans="1:32">
      <c r="A4156" s="129">
        <v>42563</v>
      </c>
      <c r="B4156" s="132" t="e">
        <v>#N/A</v>
      </c>
      <c r="C4156" s="132" t="e">
        <v>#N/A</v>
      </c>
      <c r="D4156" s="132" t="e">
        <v>#N/A</v>
      </c>
      <c r="E4156" s="132" t="e">
        <v>#N/A</v>
      </c>
      <c r="F4156" s="132" t="e">
        <v>#N/A</v>
      </c>
      <c r="G4156" s="132" t="e">
        <v>#N/A</v>
      </c>
      <c r="H4156" s="132" t="e">
        <v>#N/A</v>
      </c>
      <c r="I4156" s="132" t="e">
        <v>#N/A</v>
      </c>
      <c r="J4156" s="132" t="e">
        <v>#N/A</v>
      </c>
      <c r="K4156" s="132" t="e">
        <v>#N/A</v>
      </c>
      <c r="L4156" s="132" t="e">
        <v>#N/A</v>
      </c>
      <c r="M4156" s="132" t="e">
        <v>#N/A</v>
      </c>
      <c r="N4156" s="132" t="e">
        <v>#N/A</v>
      </c>
      <c r="R4156" s="132" t="e">
        <v>#N/A</v>
      </c>
      <c r="S4156" s="132" t="e">
        <v>#N/A</v>
      </c>
      <c r="T4156" s="132" t="e">
        <v>#N/A</v>
      </c>
      <c r="U4156" s="132" t="e">
        <v>#N/A</v>
      </c>
      <c r="V4156" s="132" t="e">
        <v>#N/A</v>
      </c>
      <c r="W4156" s="132" t="e">
        <v>#N/A</v>
      </c>
      <c r="X4156" s="132" t="e">
        <v>#N/A</v>
      </c>
      <c r="Y4156" s="132" t="e">
        <v>#N/A</v>
      </c>
      <c r="Z4156" s="132" t="e">
        <v>#N/A</v>
      </c>
      <c r="AA4156" s="132" t="e">
        <v>#N/A</v>
      </c>
      <c r="AB4156" s="132" t="e">
        <v>#N/A</v>
      </c>
      <c r="AC4156" s="132" t="e">
        <v>#N/A</v>
      </c>
      <c r="AD4156" s="132" t="e">
        <v>#N/A</v>
      </c>
      <c r="AE4156" s="132" t="e">
        <v>#N/A</v>
      </c>
      <c r="AF4156" s="132" t="e">
        <v>#N/A</v>
      </c>
    </row>
    <row r="4157" spans="1:32">
      <c r="A4157" s="129">
        <v>42564</v>
      </c>
      <c r="B4157" s="132" t="e">
        <v>#N/A</v>
      </c>
      <c r="C4157" s="132" t="e">
        <v>#N/A</v>
      </c>
      <c r="D4157" s="132" t="e">
        <v>#N/A</v>
      </c>
      <c r="E4157" s="132" t="e">
        <v>#N/A</v>
      </c>
      <c r="F4157" s="132" t="e">
        <v>#N/A</v>
      </c>
      <c r="G4157" s="132" t="e">
        <v>#N/A</v>
      </c>
      <c r="H4157" s="132" t="e">
        <v>#N/A</v>
      </c>
      <c r="I4157" s="132" t="e">
        <v>#N/A</v>
      </c>
      <c r="J4157" s="132" t="e">
        <v>#N/A</v>
      </c>
      <c r="K4157" s="132" t="e">
        <v>#N/A</v>
      </c>
      <c r="L4157" s="132" t="e">
        <v>#N/A</v>
      </c>
      <c r="M4157" s="132" t="e">
        <v>#N/A</v>
      </c>
      <c r="N4157" s="132" t="e">
        <v>#N/A</v>
      </c>
      <c r="R4157" s="132" t="e">
        <v>#N/A</v>
      </c>
      <c r="S4157" s="132" t="e">
        <v>#N/A</v>
      </c>
      <c r="T4157" s="132" t="e">
        <v>#N/A</v>
      </c>
      <c r="U4157" s="132" t="e">
        <v>#N/A</v>
      </c>
      <c r="V4157" s="132" t="e">
        <v>#N/A</v>
      </c>
      <c r="W4157" s="132" t="e">
        <v>#N/A</v>
      </c>
      <c r="X4157" s="132" t="e">
        <v>#N/A</v>
      </c>
      <c r="Y4157" s="132" t="e">
        <v>#N/A</v>
      </c>
      <c r="Z4157" s="132" t="e">
        <v>#N/A</v>
      </c>
      <c r="AA4157" s="132" t="e">
        <v>#N/A</v>
      </c>
      <c r="AB4157" s="132" t="e">
        <v>#N/A</v>
      </c>
      <c r="AC4157" s="132" t="e">
        <v>#N/A</v>
      </c>
      <c r="AD4157" s="132" t="e">
        <v>#N/A</v>
      </c>
      <c r="AE4157" s="132" t="e">
        <v>#N/A</v>
      </c>
      <c r="AF4157" s="132" t="e">
        <v>#N/A</v>
      </c>
    </row>
    <row r="4158" spans="1:32">
      <c r="A4158" s="129">
        <v>42565</v>
      </c>
      <c r="B4158" s="132" t="e">
        <v>#N/A</v>
      </c>
      <c r="C4158" s="132" t="e">
        <v>#N/A</v>
      </c>
      <c r="D4158" s="132" t="e">
        <v>#N/A</v>
      </c>
      <c r="E4158" s="132" t="e">
        <v>#N/A</v>
      </c>
      <c r="F4158" s="132" t="e">
        <v>#N/A</v>
      </c>
      <c r="G4158" s="132" t="e">
        <v>#N/A</v>
      </c>
      <c r="H4158" s="132" t="e">
        <v>#N/A</v>
      </c>
      <c r="I4158" s="132" t="e">
        <v>#N/A</v>
      </c>
      <c r="J4158" s="132" t="e">
        <v>#N/A</v>
      </c>
      <c r="K4158" s="132" t="e">
        <v>#N/A</v>
      </c>
      <c r="L4158" s="132" t="e">
        <v>#N/A</v>
      </c>
      <c r="M4158" s="132" t="e">
        <v>#N/A</v>
      </c>
      <c r="N4158" s="132" t="e">
        <v>#N/A</v>
      </c>
      <c r="R4158" s="132" t="e">
        <v>#N/A</v>
      </c>
      <c r="S4158" s="132" t="e">
        <v>#N/A</v>
      </c>
      <c r="T4158" s="132" t="e">
        <v>#N/A</v>
      </c>
      <c r="U4158" s="132" t="e">
        <v>#N/A</v>
      </c>
      <c r="V4158" s="132" t="e">
        <v>#N/A</v>
      </c>
      <c r="W4158" s="132" t="e">
        <v>#N/A</v>
      </c>
      <c r="X4158" s="132" t="e">
        <v>#N/A</v>
      </c>
      <c r="Y4158" s="132" t="e">
        <v>#N/A</v>
      </c>
      <c r="Z4158" s="132" t="e">
        <v>#N/A</v>
      </c>
      <c r="AA4158" s="132" t="e">
        <v>#N/A</v>
      </c>
      <c r="AB4158" s="132" t="e">
        <v>#N/A</v>
      </c>
      <c r="AC4158" s="132" t="e">
        <v>#N/A</v>
      </c>
      <c r="AD4158" s="132" t="e">
        <v>#N/A</v>
      </c>
      <c r="AE4158" s="132" t="e">
        <v>#N/A</v>
      </c>
      <c r="AF4158" s="132" t="e">
        <v>#N/A</v>
      </c>
    </row>
    <row r="4159" spans="1:32">
      <c r="A4159" s="129">
        <v>42566</v>
      </c>
      <c r="B4159" s="132">
        <v>570631</v>
      </c>
      <c r="C4159" s="132">
        <v>51263</v>
      </c>
      <c r="D4159" s="132">
        <v>255083</v>
      </c>
      <c r="E4159" s="132">
        <v>29580</v>
      </c>
      <c r="F4159" s="132">
        <v>108050</v>
      </c>
      <c r="G4159" s="132">
        <v>508391</v>
      </c>
      <c r="H4159" s="132">
        <v>44075</v>
      </c>
      <c r="I4159" s="132">
        <v>13915</v>
      </c>
      <c r="J4159" s="132">
        <v>44120</v>
      </c>
      <c r="K4159" s="132">
        <v>3650</v>
      </c>
      <c r="L4159" s="132">
        <v>200</v>
      </c>
      <c r="M4159" s="132">
        <v>62240</v>
      </c>
      <c r="N4159" s="132">
        <v>570631</v>
      </c>
      <c r="R4159" s="132">
        <v>71800</v>
      </c>
      <c r="S4159" s="132">
        <v>20000</v>
      </c>
      <c r="T4159" s="132">
        <v>88356</v>
      </c>
      <c r="U4159" s="132">
        <v>16300</v>
      </c>
      <c r="V4159" s="132">
        <v>3000</v>
      </c>
      <c r="W4159" s="132">
        <v>1400</v>
      </c>
      <c r="X4159" s="132">
        <v>29675</v>
      </c>
      <c r="Y4159" s="132">
        <v>17700</v>
      </c>
      <c r="Z4159" s="132">
        <v>8325</v>
      </c>
      <c r="AA4159" s="132">
        <v>0</v>
      </c>
      <c r="AB4159" s="132">
        <v>4000</v>
      </c>
      <c r="AC4159" s="132">
        <v>50507</v>
      </c>
      <c r="AD4159" s="132">
        <v>0</v>
      </c>
      <c r="AE4159" s="132">
        <v>1650</v>
      </c>
      <c r="AF4159" s="132">
        <v>0</v>
      </c>
    </row>
    <row r="4160" spans="1:32">
      <c r="A4160" s="129">
        <v>42569</v>
      </c>
      <c r="B4160" s="132" t="e">
        <v>#N/A</v>
      </c>
      <c r="C4160" s="132" t="e">
        <v>#N/A</v>
      </c>
      <c r="D4160" s="132" t="e">
        <v>#N/A</v>
      </c>
      <c r="E4160" s="132" t="e">
        <v>#N/A</v>
      </c>
      <c r="F4160" s="132" t="e">
        <v>#N/A</v>
      </c>
      <c r="G4160" s="132" t="e">
        <v>#N/A</v>
      </c>
      <c r="H4160" s="132" t="e">
        <v>#N/A</v>
      </c>
      <c r="I4160" s="132" t="e">
        <v>#N/A</v>
      </c>
      <c r="J4160" s="132" t="e">
        <v>#N/A</v>
      </c>
      <c r="K4160" s="132" t="e">
        <v>#N/A</v>
      </c>
      <c r="L4160" s="132" t="e">
        <v>#N/A</v>
      </c>
      <c r="M4160" s="132" t="e">
        <v>#N/A</v>
      </c>
      <c r="N4160" s="132" t="e">
        <v>#N/A</v>
      </c>
      <c r="R4160" s="132" t="e">
        <v>#N/A</v>
      </c>
      <c r="S4160" s="132" t="e">
        <v>#N/A</v>
      </c>
      <c r="T4160" s="132" t="e">
        <v>#N/A</v>
      </c>
      <c r="U4160" s="132" t="e">
        <v>#N/A</v>
      </c>
      <c r="V4160" s="132" t="e">
        <v>#N/A</v>
      </c>
      <c r="W4160" s="132" t="e">
        <v>#N/A</v>
      </c>
      <c r="X4160" s="132" t="e">
        <v>#N/A</v>
      </c>
      <c r="Y4160" s="132" t="e">
        <v>#N/A</v>
      </c>
      <c r="Z4160" s="132" t="e">
        <v>#N/A</v>
      </c>
      <c r="AA4160" s="132" t="e">
        <v>#N/A</v>
      </c>
      <c r="AB4160" s="132" t="e">
        <v>#N/A</v>
      </c>
      <c r="AC4160" s="132" t="e">
        <v>#N/A</v>
      </c>
      <c r="AD4160" s="132" t="e">
        <v>#N/A</v>
      </c>
      <c r="AE4160" s="132" t="e">
        <v>#N/A</v>
      </c>
      <c r="AF4160" s="132" t="e">
        <v>#N/A</v>
      </c>
    </row>
    <row r="4161" spans="1:32">
      <c r="A4161" s="129">
        <v>42570</v>
      </c>
      <c r="B4161" s="132" t="e">
        <v>#N/A</v>
      </c>
      <c r="C4161" s="132" t="e">
        <v>#N/A</v>
      </c>
      <c r="D4161" s="132" t="e">
        <v>#N/A</v>
      </c>
      <c r="E4161" s="132" t="e">
        <v>#N/A</v>
      </c>
      <c r="F4161" s="132" t="e">
        <v>#N/A</v>
      </c>
      <c r="G4161" s="132" t="e">
        <v>#N/A</v>
      </c>
      <c r="H4161" s="132" t="e">
        <v>#N/A</v>
      </c>
      <c r="I4161" s="132" t="e">
        <v>#N/A</v>
      </c>
      <c r="J4161" s="132" t="e">
        <v>#N/A</v>
      </c>
      <c r="K4161" s="132" t="e">
        <v>#N/A</v>
      </c>
      <c r="L4161" s="132" t="e">
        <v>#N/A</v>
      </c>
      <c r="M4161" s="132" t="e">
        <v>#N/A</v>
      </c>
      <c r="N4161" s="132" t="e">
        <v>#N/A</v>
      </c>
      <c r="R4161" s="132" t="e">
        <v>#N/A</v>
      </c>
      <c r="S4161" s="132" t="e">
        <v>#N/A</v>
      </c>
      <c r="T4161" s="132" t="e">
        <v>#N/A</v>
      </c>
      <c r="U4161" s="132" t="e">
        <v>#N/A</v>
      </c>
      <c r="V4161" s="132" t="e">
        <v>#N/A</v>
      </c>
      <c r="W4161" s="132" t="e">
        <v>#N/A</v>
      </c>
      <c r="X4161" s="132" t="e">
        <v>#N/A</v>
      </c>
      <c r="Y4161" s="132" t="e">
        <v>#N/A</v>
      </c>
      <c r="Z4161" s="132" t="e">
        <v>#N/A</v>
      </c>
      <c r="AA4161" s="132" t="e">
        <v>#N/A</v>
      </c>
      <c r="AB4161" s="132" t="e">
        <v>#N/A</v>
      </c>
      <c r="AC4161" s="132" t="e">
        <v>#N/A</v>
      </c>
      <c r="AD4161" s="132" t="e">
        <v>#N/A</v>
      </c>
      <c r="AE4161" s="132" t="e">
        <v>#N/A</v>
      </c>
      <c r="AF4161" s="132" t="e">
        <v>#N/A</v>
      </c>
    </row>
    <row r="4162" spans="1:32">
      <c r="A4162" s="129">
        <v>42571</v>
      </c>
      <c r="B4162" s="132">
        <v>820191</v>
      </c>
      <c r="C4162" s="132">
        <v>74123</v>
      </c>
      <c r="D4162" s="132">
        <v>315038</v>
      </c>
      <c r="E4162" s="132">
        <v>62775</v>
      </c>
      <c r="F4162" s="132">
        <v>190600</v>
      </c>
      <c r="G4162" s="132">
        <v>738451</v>
      </c>
      <c r="H4162" s="132">
        <v>48225</v>
      </c>
      <c r="I4162" s="132">
        <v>25415</v>
      </c>
      <c r="J4162" s="132">
        <v>47120</v>
      </c>
      <c r="K4162" s="132">
        <v>13150</v>
      </c>
      <c r="L4162" s="132">
        <v>550</v>
      </c>
      <c r="M4162" s="132">
        <v>81740</v>
      </c>
      <c r="N4162" s="132">
        <v>820191</v>
      </c>
      <c r="R4162" s="132">
        <v>143800</v>
      </c>
      <c r="S4162" s="132">
        <v>20000</v>
      </c>
      <c r="T4162" s="132">
        <v>153256</v>
      </c>
      <c r="U4162" s="132">
        <v>49650</v>
      </c>
      <c r="V4162" s="132">
        <v>5000</v>
      </c>
      <c r="W4162" s="132">
        <v>1400</v>
      </c>
      <c r="X4162" s="132">
        <v>31825</v>
      </c>
      <c r="Y4162" s="132">
        <v>26200</v>
      </c>
      <c r="Z4162" s="132">
        <v>8325</v>
      </c>
      <c r="AA4162" s="132">
        <v>0</v>
      </c>
      <c r="AB4162" s="132">
        <v>4000</v>
      </c>
      <c r="AC4162" s="132">
        <v>62057</v>
      </c>
      <c r="AD4162" s="132">
        <v>3000</v>
      </c>
      <c r="AE4162" s="132">
        <v>3150</v>
      </c>
      <c r="AF4162" s="132">
        <v>0</v>
      </c>
    </row>
    <row r="4163" spans="1:32">
      <c r="A4163" s="129">
        <v>42572</v>
      </c>
      <c r="B4163" s="132" t="e">
        <v>#N/A</v>
      </c>
      <c r="C4163" s="132" t="e">
        <v>#N/A</v>
      </c>
      <c r="D4163" s="132" t="e">
        <v>#N/A</v>
      </c>
      <c r="E4163" s="132" t="e">
        <v>#N/A</v>
      </c>
      <c r="F4163" s="132" t="e">
        <v>#N/A</v>
      </c>
      <c r="G4163" s="132" t="e">
        <v>#N/A</v>
      </c>
      <c r="H4163" s="132" t="e">
        <v>#N/A</v>
      </c>
      <c r="I4163" s="132" t="e">
        <v>#N/A</v>
      </c>
      <c r="J4163" s="132" t="e">
        <v>#N/A</v>
      </c>
      <c r="K4163" s="132" t="e">
        <v>#N/A</v>
      </c>
      <c r="L4163" s="132" t="e">
        <v>#N/A</v>
      </c>
      <c r="M4163" s="132" t="e">
        <v>#N/A</v>
      </c>
      <c r="N4163" s="132" t="e">
        <v>#N/A</v>
      </c>
      <c r="R4163" s="132" t="e">
        <v>#N/A</v>
      </c>
      <c r="S4163" s="132" t="e">
        <v>#N/A</v>
      </c>
      <c r="T4163" s="132" t="e">
        <v>#N/A</v>
      </c>
      <c r="U4163" s="132" t="e">
        <v>#N/A</v>
      </c>
      <c r="V4163" s="132" t="e">
        <v>#N/A</v>
      </c>
      <c r="W4163" s="132" t="e">
        <v>#N/A</v>
      </c>
      <c r="X4163" s="132" t="e">
        <v>#N/A</v>
      </c>
      <c r="Y4163" s="132" t="e">
        <v>#N/A</v>
      </c>
      <c r="Z4163" s="132" t="e">
        <v>#N/A</v>
      </c>
      <c r="AA4163" s="132" t="e">
        <v>#N/A</v>
      </c>
      <c r="AB4163" s="132" t="e">
        <v>#N/A</v>
      </c>
      <c r="AC4163" s="132" t="e">
        <v>#N/A</v>
      </c>
      <c r="AD4163" s="132" t="e">
        <v>#N/A</v>
      </c>
      <c r="AE4163" s="132" t="e">
        <v>#N/A</v>
      </c>
      <c r="AF4163" s="132" t="e">
        <v>#N/A</v>
      </c>
    </row>
    <row r="4164" spans="1:32">
      <c r="A4164" s="129">
        <v>42573</v>
      </c>
      <c r="B4164" s="132" t="e">
        <v>#N/A</v>
      </c>
      <c r="C4164" s="132" t="e">
        <v>#N/A</v>
      </c>
      <c r="D4164" s="132" t="e">
        <v>#N/A</v>
      </c>
      <c r="E4164" s="132" t="e">
        <v>#N/A</v>
      </c>
      <c r="F4164" s="132" t="e">
        <v>#N/A</v>
      </c>
      <c r="G4164" s="132" t="e">
        <v>#N/A</v>
      </c>
      <c r="H4164" s="132" t="e">
        <v>#N/A</v>
      </c>
      <c r="I4164" s="132" t="e">
        <v>#N/A</v>
      </c>
      <c r="J4164" s="132" t="e">
        <v>#N/A</v>
      </c>
      <c r="K4164" s="132" t="e">
        <v>#N/A</v>
      </c>
      <c r="L4164" s="132" t="e">
        <v>#N/A</v>
      </c>
      <c r="M4164" s="132" t="e">
        <v>#N/A</v>
      </c>
      <c r="N4164" s="132" t="e">
        <v>#N/A</v>
      </c>
      <c r="R4164" s="132" t="e">
        <v>#N/A</v>
      </c>
      <c r="S4164" s="132" t="e">
        <v>#N/A</v>
      </c>
      <c r="T4164" s="132" t="e">
        <v>#N/A</v>
      </c>
      <c r="U4164" s="132" t="e">
        <v>#N/A</v>
      </c>
      <c r="V4164" s="132" t="e">
        <v>#N/A</v>
      </c>
      <c r="W4164" s="132" t="e">
        <v>#N/A</v>
      </c>
      <c r="X4164" s="132" t="e">
        <v>#N/A</v>
      </c>
      <c r="Y4164" s="132" t="e">
        <v>#N/A</v>
      </c>
      <c r="Z4164" s="132" t="e">
        <v>#N/A</v>
      </c>
      <c r="AA4164" s="132" t="e">
        <v>#N/A</v>
      </c>
      <c r="AB4164" s="132" t="e">
        <v>#N/A</v>
      </c>
      <c r="AC4164" s="132" t="e">
        <v>#N/A</v>
      </c>
      <c r="AD4164" s="132" t="e">
        <v>#N/A</v>
      </c>
      <c r="AE4164" s="132" t="e">
        <v>#N/A</v>
      </c>
      <c r="AF4164" s="132" t="e">
        <v>#N/A</v>
      </c>
    </row>
    <row r="4165" spans="1:32">
      <c r="A4165" s="129">
        <v>42576</v>
      </c>
      <c r="B4165" s="132">
        <v>1013704</v>
      </c>
      <c r="C4165" s="132">
        <v>99579</v>
      </c>
      <c r="D4165" s="132">
        <v>390035</v>
      </c>
      <c r="E4165" s="132">
        <v>81340</v>
      </c>
      <c r="F4165" s="132">
        <v>247515</v>
      </c>
      <c r="G4165" s="132">
        <v>921899</v>
      </c>
      <c r="H4165" s="132">
        <v>48575</v>
      </c>
      <c r="I4165" s="132">
        <v>33080</v>
      </c>
      <c r="J4165" s="132">
        <v>47120</v>
      </c>
      <c r="K4165" s="132">
        <v>14150</v>
      </c>
      <c r="L4165" s="132">
        <v>550</v>
      </c>
      <c r="M4165" s="132">
        <v>91805</v>
      </c>
      <c r="N4165" s="132">
        <v>1013704</v>
      </c>
      <c r="R4165" s="132">
        <v>168330</v>
      </c>
      <c r="S4165" s="132">
        <v>30000</v>
      </c>
      <c r="T4165" s="132">
        <v>184756</v>
      </c>
      <c r="U4165" s="132">
        <v>69050</v>
      </c>
      <c r="V4165" s="132">
        <v>5000</v>
      </c>
      <c r="W4165" s="132">
        <v>1400</v>
      </c>
      <c r="X4165" s="132">
        <v>43775</v>
      </c>
      <c r="Y4165" s="132">
        <v>28200</v>
      </c>
      <c r="Z4165" s="132">
        <v>8325</v>
      </c>
      <c r="AA4165" s="132">
        <v>0</v>
      </c>
      <c r="AB4165" s="132">
        <v>4000</v>
      </c>
      <c r="AC4165" s="132">
        <v>62057</v>
      </c>
      <c r="AD4165" s="132">
        <v>3000</v>
      </c>
      <c r="AE4165" s="132">
        <v>3150</v>
      </c>
      <c r="AF4165" s="132">
        <v>0</v>
      </c>
    </row>
    <row r="4166" spans="1:32">
      <c r="A4166" s="129">
        <v>42577</v>
      </c>
      <c r="B4166" s="132" t="e">
        <v>#N/A</v>
      </c>
      <c r="C4166" s="132" t="e">
        <v>#N/A</v>
      </c>
      <c r="D4166" s="132" t="e">
        <v>#N/A</v>
      </c>
      <c r="E4166" s="132" t="e">
        <v>#N/A</v>
      </c>
      <c r="F4166" s="132" t="e">
        <v>#N/A</v>
      </c>
      <c r="G4166" s="132" t="e">
        <v>#N/A</v>
      </c>
      <c r="H4166" s="132" t="e">
        <v>#N/A</v>
      </c>
      <c r="I4166" s="132" t="e">
        <v>#N/A</v>
      </c>
      <c r="J4166" s="132" t="e">
        <v>#N/A</v>
      </c>
      <c r="K4166" s="132" t="e">
        <v>#N/A</v>
      </c>
      <c r="L4166" s="132" t="e">
        <v>#N/A</v>
      </c>
      <c r="M4166" s="132" t="e">
        <v>#N/A</v>
      </c>
      <c r="N4166" s="132" t="e">
        <v>#N/A</v>
      </c>
      <c r="R4166" s="132" t="e">
        <v>#N/A</v>
      </c>
      <c r="S4166" s="132" t="e">
        <v>#N/A</v>
      </c>
      <c r="T4166" s="132" t="e">
        <v>#N/A</v>
      </c>
      <c r="U4166" s="132" t="e">
        <v>#N/A</v>
      </c>
      <c r="V4166" s="132" t="e">
        <v>#N/A</v>
      </c>
      <c r="W4166" s="132" t="e">
        <v>#N/A</v>
      </c>
      <c r="X4166" s="132" t="e">
        <v>#N/A</v>
      </c>
      <c r="Y4166" s="132" t="e">
        <v>#N/A</v>
      </c>
      <c r="Z4166" s="132" t="e">
        <v>#N/A</v>
      </c>
      <c r="AA4166" s="132" t="e">
        <v>#N/A</v>
      </c>
      <c r="AB4166" s="132" t="e">
        <v>#N/A</v>
      </c>
      <c r="AC4166" s="132" t="e">
        <v>#N/A</v>
      </c>
      <c r="AD4166" s="132" t="e">
        <v>#N/A</v>
      </c>
      <c r="AE4166" s="132" t="e">
        <v>#N/A</v>
      </c>
      <c r="AF4166" s="132" t="e">
        <v>#N/A</v>
      </c>
    </row>
    <row r="4167" spans="1:32">
      <c r="A4167" s="129">
        <v>42578</v>
      </c>
      <c r="B4167" s="132" t="e">
        <v>#N/A</v>
      </c>
      <c r="C4167" s="132" t="e">
        <v>#N/A</v>
      </c>
      <c r="D4167" s="132" t="e">
        <v>#N/A</v>
      </c>
      <c r="E4167" s="132" t="e">
        <v>#N/A</v>
      </c>
      <c r="F4167" s="132" t="e">
        <v>#N/A</v>
      </c>
      <c r="G4167" s="132" t="e">
        <v>#N/A</v>
      </c>
      <c r="H4167" s="132" t="e">
        <v>#N/A</v>
      </c>
      <c r="I4167" s="132" t="e">
        <v>#N/A</v>
      </c>
      <c r="J4167" s="132" t="e">
        <v>#N/A</v>
      </c>
      <c r="K4167" s="132" t="e">
        <v>#N/A</v>
      </c>
      <c r="L4167" s="132" t="e">
        <v>#N/A</v>
      </c>
      <c r="M4167" s="132" t="e">
        <v>#N/A</v>
      </c>
      <c r="N4167" s="132" t="e">
        <v>#N/A</v>
      </c>
      <c r="R4167" s="132" t="e">
        <v>#N/A</v>
      </c>
      <c r="S4167" s="132" t="e">
        <v>#N/A</v>
      </c>
      <c r="T4167" s="132" t="e">
        <v>#N/A</v>
      </c>
      <c r="U4167" s="132" t="e">
        <v>#N/A</v>
      </c>
      <c r="V4167" s="132" t="e">
        <v>#N/A</v>
      </c>
      <c r="W4167" s="132" t="e">
        <v>#N/A</v>
      </c>
      <c r="X4167" s="132" t="e">
        <v>#N/A</v>
      </c>
      <c r="Y4167" s="132" t="e">
        <v>#N/A</v>
      </c>
      <c r="Z4167" s="132" t="e">
        <v>#N/A</v>
      </c>
      <c r="AA4167" s="132" t="e">
        <v>#N/A</v>
      </c>
      <c r="AB4167" s="132" t="e">
        <v>#N/A</v>
      </c>
      <c r="AC4167" s="132" t="e">
        <v>#N/A</v>
      </c>
      <c r="AD4167" s="132" t="e">
        <v>#N/A</v>
      </c>
      <c r="AE4167" s="132" t="e">
        <v>#N/A</v>
      </c>
      <c r="AF4167" s="132" t="e">
        <v>#N/A</v>
      </c>
    </row>
    <row r="4168" spans="1:32">
      <c r="A4168" s="129">
        <v>42579</v>
      </c>
      <c r="B4168" s="132" t="e">
        <v>#N/A</v>
      </c>
      <c r="C4168" s="132" t="e">
        <v>#N/A</v>
      </c>
      <c r="D4168" s="132" t="e">
        <v>#N/A</v>
      </c>
      <c r="E4168" s="132" t="e">
        <v>#N/A</v>
      </c>
      <c r="F4168" s="132" t="e">
        <v>#N/A</v>
      </c>
      <c r="G4168" s="132" t="e">
        <v>#N/A</v>
      </c>
      <c r="H4168" s="132" t="e">
        <v>#N/A</v>
      </c>
      <c r="I4168" s="132" t="e">
        <v>#N/A</v>
      </c>
      <c r="J4168" s="132" t="e">
        <v>#N/A</v>
      </c>
      <c r="K4168" s="132" t="e">
        <v>#N/A</v>
      </c>
      <c r="L4168" s="132" t="e">
        <v>#N/A</v>
      </c>
      <c r="M4168" s="132" t="e">
        <v>#N/A</v>
      </c>
      <c r="N4168" s="132" t="e">
        <v>#N/A</v>
      </c>
      <c r="R4168" s="132" t="e">
        <v>#N/A</v>
      </c>
      <c r="S4168" s="132" t="e">
        <v>#N/A</v>
      </c>
      <c r="T4168" s="132" t="e">
        <v>#N/A</v>
      </c>
      <c r="U4168" s="132" t="e">
        <v>#N/A</v>
      </c>
      <c r="V4168" s="132" t="e">
        <v>#N/A</v>
      </c>
      <c r="W4168" s="132" t="e">
        <v>#N/A</v>
      </c>
      <c r="X4168" s="132" t="e">
        <v>#N/A</v>
      </c>
      <c r="Y4168" s="132" t="e">
        <v>#N/A</v>
      </c>
      <c r="Z4168" s="132" t="e">
        <v>#N/A</v>
      </c>
      <c r="AA4168" s="132" t="e">
        <v>#N/A</v>
      </c>
      <c r="AB4168" s="132" t="e">
        <v>#N/A</v>
      </c>
      <c r="AC4168" s="132" t="e">
        <v>#N/A</v>
      </c>
      <c r="AD4168" s="132" t="e">
        <v>#N/A</v>
      </c>
      <c r="AE4168" s="132" t="e">
        <v>#N/A</v>
      </c>
      <c r="AF4168" s="132" t="e">
        <v>#N/A</v>
      </c>
    </row>
    <row r="4169" spans="1:32">
      <c r="A4169" s="129">
        <v>42580</v>
      </c>
      <c r="B4169" s="132" t="e">
        <v>#N/A</v>
      </c>
      <c r="C4169" s="132" t="e">
        <v>#N/A</v>
      </c>
      <c r="D4169" s="132" t="e">
        <v>#N/A</v>
      </c>
      <c r="E4169" s="132" t="e">
        <v>#N/A</v>
      </c>
      <c r="F4169" s="132" t="e">
        <v>#N/A</v>
      </c>
      <c r="G4169" s="132" t="e">
        <v>#N/A</v>
      </c>
      <c r="H4169" s="132" t="e">
        <v>#N/A</v>
      </c>
      <c r="I4169" s="132" t="e">
        <v>#N/A</v>
      </c>
      <c r="J4169" s="132" t="e">
        <v>#N/A</v>
      </c>
      <c r="K4169" s="132" t="e">
        <v>#N/A</v>
      </c>
      <c r="L4169" s="132" t="e">
        <v>#N/A</v>
      </c>
      <c r="M4169" s="132" t="e">
        <v>#N/A</v>
      </c>
      <c r="N4169" s="132" t="e">
        <v>#N/A</v>
      </c>
      <c r="R4169" s="132" t="e">
        <v>#N/A</v>
      </c>
      <c r="S4169" s="132" t="e">
        <v>#N/A</v>
      </c>
      <c r="T4169" s="132" t="e">
        <v>#N/A</v>
      </c>
      <c r="U4169" s="132" t="e">
        <v>#N/A</v>
      </c>
      <c r="V4169" s="132" t="e">
        <v>#N/A</v>
      </c>
      <c r="W4169" s="132" t="e">
        <v>#N/A</v>
      </c>
      <c r="X4169" s="132" t="e">
        <v>#N/A</v>
      </c>
      <c r="Y4169" s="132" t="e">
        <v>#N/A</v>
      </c>
      <c r="Z4169" s="132" t="e">
        <v>#N/A</v>
      </c>
      <c r="AA4169" s="132" t="e">
        <v>#N/A</v>
      </c>
      <c r="AB4169" s="132" t="e">
        <v>#N/A</v>
      </c>
      <c r="AC4169" s="132" t="e">
        <v>#N/A</v>
      </c>
      <c r="AD4169" s="132" t="e">
        <v>#N/A</v>
      </c>
      <c r="AE4169" s="132" t="e">
        <v>#N/A</v>
      </c>
      <c r="AF4169" s="132" t="e">
        <v>#N/A</v>
      </c>
    </row>
    <row r="4170" spans="1:32">
      <c r="A4170" s="129">
        <v>42583</v>
      </c>
      <c r="B4170" s="132" t="e">
        <v>#N/A</v>
      </c>
      <c r="C4170" s="132" t="e">
        <v>#N/A</v>
      </c>
      <c r="D4170" s="132" t="e">
        <v>#N/A</v>
      </c>
      <c r="E4170" s="132" t="e">
        <v>#N/A</v>
      </c>
      <c r="F4170" s="132" t="e">
        <v>#N/A</v>
      </c>
      <c r="G4170" s="132" t="e">
        <v>#N/A</v>
      </c>
      <c r="H4170" s="132" t="e">
        <v>#N/A</v>
      </c>
      <c r="I4170" s="132" t="e">
        <v>#N/A</v>
      </c>
      <c r="J4170" s="132" t="e">
        <v>#N/A</v>
      </c>
      <c r="K4170" s="132" t="e">
        <v>#N/A</v>
      </c>
      <c r="L4170" s="132" t="e">
        <v>#N/A</v>
      </c>
      <c r="M4170" s="132" t="e">
        <v>#N/A</v>
      </c>
      <c r="N4170" s="132" t="e">
        <v>#N/A</v>
      </c>
      <c r="R4170" s="132" t="e">
        <v>#N/A</v>
      </c>
      <c r="S4170" s="132" t="e">
        <v>#N/A</v>
      </c>
      <c r="T4170" s="132" t="e">
        <v>#N/A</v>
      </c>
      <c r="U4170" s="132" t="e">
        <v>#N/A</v>
      </c>
      <c r="V4170" s="132" t="e">
        <v>#N/A</v>
      </c>
      <c r="W4170" s="132" t="e">
        <v>#N/A</v>
      </c>
      <c r="X4170" s="132" t="e">
        <v>#N/A</v>
      </c>
      <c r="Y4170" s="132" t="e">
        <v>#N/A</v>
      </c>
      <c r="Z4170" s="132" t="e">
        <v>#N/A</v>
      </c>
      <c r="AA4170" s="132" t="e">
        <v>#N/A</v>
      </c>
      <c r="AB4170" s="132" t="e">
        <v>#N/A</v>
      </c>
      <c r="AC4170" s="132" t="e">
        <v>#N/A</v>
      </c>
      <c r="AD4170" s="132" t="e">
        <v>#N/A</v>
      </c>
      <c r="AE4170" s="132" t="e">
        <v>#N/A</v>
      </c>
      <c r="AF4170" s="132" t="e">
        <v>#N/A</v>
      </c>
    </row>
    <row r="4171" spans="1:32">
      <c r="A4171" s="129">
        <v>42584</v>
      </c>
      <c r="B4171" s="132" t="e">
        <v>#N/A</v>
      </c>
      <c r="C4171" s="132" t="e">
        <v>#N/A</v>
      </c>
      <c r="D4171" s="132" t="e">
        <v>#N/A</v>
      </c>
      <c r="E4171" s="132" t="e">
        <v>#N/A</v>
      </c>
      <c r="F4171" s="132" t="e">
        <v>#N/A</v>
      </c>
      <c r="G4171" s="132" t="e">
        <v>#N/A</v>
      </c>
      <c r="H4171" s="132" t="e">
        <v>#N/A</v>
      </c>
      <c r="I4171" s="132" t="e">
        <v>#N/A</v>
      </c>
      <c r="J4171" s="132" t="e">
        <v>#N/A</v>
      </c>
      <c r="K4171" s="132" t="e">
        <v>#N/A</v>
      </c>
      <c r="L4171" s="132" t="e">
        <v>#N/A</v>
      </c>
      <c r="M4171" s="132" t="e">
        <v>#N/A</v>
      </c>
      <c r="N4171" s="132" t="e">
        <v>#N/A</v>
      </c>
      <c r="R4171" s="132" t="e">
        <v>#N/A</v>
      </c>
      <c r="S4171" s="132" t="e">
        <v>#N/A</v>
      </c>
      <c r="T4171" s="132" t="e">
        <v>#N/A</v>
      </c>
      <c r="U4171" s="132" t="e">
        <v>#N/A</v>
      </c>
      <c r="V4171" s="132" t="e">
        <v>#N/A</v>
      </c>
      <c r="W4171" s="132" t="e">
        <v>#N/A</v>
      </c>
      <c r="X4171" s="132" t="e">
        <v>#N/A</v>
      </c>
      <c r="Y4171" s="132" t="e">
        <v>#N/A</v>
      </c>
      <c r="Z4171" s="132" t="e">
        <v>#N/A</v>
      </c>
      <c r="AA4171" s="132" t="e">
        <v>#N/A</v>
      </c>
      <c r="AB4171" s="132" t="e">
        <v>#N/A</v>
      </c>
      <c r="AC4171" s="132" t="e">
        <v>#N/A</v>
      </c>
      <c r="AD4171" s="132" t="e">
        <v>#N/A</v>
      </c>
      <c r="AE4171" s="132" t="e">
        <v>#N/A</v>
      </c>
      <c r="AF4171" s="132" t="e">
        <v>#N/A</v>
      </c>
    </row>
    <row r="4172" spans="1:32">
      <c r="A4172" s="129">
        <v>42585</v>
      </c>
      <c r="B4172" s="132" t="e">
        <v>#N/A</v>
      </c>
      <c r="C4172" s="132" t="e">
        <v>#N/A</v>
      </c>
      <c r="D4172" s="132" t="e">
        <v>#N/A</v>
      </c>
      <c r="E4172" s="132" t="e">
        <v>#N/A</v>
      </c>
      <c r="F4172" s="132" t="e">
        <v>#N/A</v>
      </c>
      <c r="G4172" s="132" t="e">
        <v>#N/A</v>
      </c>
      <c r="H4172" s="132" t="e">
        <v>#N/A</v>
      </c>
      <c r="I4172" s="132" t="e">
        <v>#N/A</v>
      </c>
      <c r="J4172" s="132" t="e">
        <v>#N/A</v>
      </c>
      <c r="K4172" s="132" t="e">
        <v>#N/A</v>
      </c>
      <c r="L4172" s="132" t="e">
        <v>#N/A</v>
      </c>
      <c r="M4172" s="132" t="e">
        <v>#N/A</v>
      </c>
      <c r="N4172" s="132" t="e">
        <v>#N/A</v>
      </c>
      <c r="R4172" s="132" t="e">
        <v>#N/A</v>
      </c>
      <c r="S4172" s="132" t="e">
        <v>#N/A</v>
      </c>
      <c r="T4172" s="132" t="e">
        <v>#N/A</v>
      </c>
      <c r="U4172" s="132" t="e">
        <v>#N/A</v>
      </c>
      <c r="V4172" s="132" t="e">
        <v>#N/A</v>
      </c>
      <c r="W4172" s="132" t="e">
        <v>#N/A</v>
      </c>
      <c r="X4172" s="132" t="e">
        <v>#N/A</v>
      </c>
      <c r="Y4172" s="132" t="e">
        <v>#N/A</v>
      </c>
      <c r="Z4172" s="132" t="e">
        <v>#N/A</v>
      </c>
      <c r="AA4172" s="132" t="e">
        <v>#N/A</v>
      </c>
      <c r="AB4172" s="132" t="e">
        <v>#N/A</v>
      </c>
      <c r="AC4172" s="132" t="e">
        <v>#N/A</v>
      </c>
      <c r="AD4172" s="132" t="e">
        <v>#N/A</v>
      </c>
      <c r="AE4172" s="132" t="e">
        <v>#N/A</v>
      </c>
      <c r="AF4172" s="132" t="e">
        <v>#N/A</v>
      </c>
    </row>
    <row r="4173" spans="1:32">
      <c r="A4173" s="129">
        <v>42586</v>
      </c>
      <c r="B4173" s="132" t="e">
        <v>#N/A</v>
      </c>
      <c r="C4173" s="132" t="e">
        <v>#N/A</v>
      </c>
      <c r="D4173" s="132" t="e">
        <v>#N/A</v>
      </c>
      <c r="E4173" s="132" t="e">
        <v>#N/A</v>
      </c>
      <c r="F4173" s="132" t="e">
        <v>#N/A</v>
      </c>
      <c r="G4173" s="132" t="e">
        <v>#N/A</v>
      </c>
      <c r="H4173" s="132" t="e">
        <v>#N/A</v>
      </c>
      <c r="I4173" s="132" t="e">
        <v>#N/A</v>
      </c>
      <c r="J4173" s="132" t="e">
        <v>#N/A</v>
      </c>
      <c r="K4173" s="132" t="e">
        <v>#N/A</v>
      </c>
      <c r="L4173" s="132" t="e">
        <v>#N/A</v>
      </c>
      <c r="M4173" s="132" t="e">
        <v>#N/A</v>
      </c>
      <c r="N4173" s="132" t="e">
        <v>#N/A</v>
      </c>
      <c r="R4173" s="132" t="e">
        <v>#N/A</v>
      </c>
      <c r="S4173" s="132" t="e">
        <v>#N/A</v>
      </c>
      <c r="T4173" s="132" t="e">
        <v>#N/A</v>
      </c>
      <c r="U4173" s="132" t="e">
        <v>#N/A</v>
      </c>
      <c r="V4173" s="132" t="e">
        <v>#N/A</v>
      </c>
      <c r="W4173" s="132" t="e">
        <v>#N/A</v>
      </c>
      <c r="X4173" s="132" t="e">
        <v>#N/A</v>
      </c>
      <c r="Y4173" s="132" t="e">
        <v>#N/A</v>
      </c>
      <c r="Z4173" s="132" t="e">
        <v>#N/A</v>
      </c>
      <c r="AA4173" s="132" t="e">
        <v>#N/A</v>
      </c>
      <c r="AB4173" s="132" t="e">
        <v>#N/A</v>
      </c>
      <c r="AC4173" s="132" t="e">
        <v>#N/A</v>
      </c>
      <c r="AD4173" s="132" t="e">
        <v>#N/A</v>
      </c>
      <c r="AE4173" s="132" t="e">
        <v>#N/A</v>
      </c>
      <c r="AF4173" s="132" t="e">
        <v>#N/A</v>
      </c>
    </row>
    <row r="4174" spans="1:32">
      <c r="A4174" s="129">
        <v>42587</v>
      </c>
      <c r="B4174" s="132" t="e">
        <v>#N/A</v>
      </c>
      <c r="C4174" s="132" t="e">
        <v>#N/A</v>
      </c>
      <c r="D4174" s="132" t="e">
        <v>#N/A</v>
      </c>
      <c r="E4174" s="132" t="e">
        <v>#N/A</v>
      </c>
      <c r="F4174" s="132" t="e">
        <v>#N/A</v>
      </c>
      <c r="G4174" s="132" t="e">
        <v>#N/A</v>
      </c>
      <c r="H4174" s="132" t="e">
        <v>#N/A</v>
      </c>
      <c r="I4174" s="132" t="e">
        <v>#N/A</v>
      </c>
      <c r="J4174" s="132" t="e">
        <v>#N/A</v>
      </c>
      <c r="K4174" s="132" t="e">
        <v>#N/A</v>
      </c>
      <c r="L4174" s="132" t="e">
        <v>#N/A</v>
      </c>
      <c r="M4174" s="132" t="e">
        <v>#N/A</v>
      </c>
      <c r="N4174" s="132" t="e">
        <v>#N/A</v>
      </c>
      <c r="R4174" s="132" t="e">
        <v>#N/A</v>
      </c>
      <c r="S4174" s="132" t="e">
        <v>#N/A</v>
      </c>
      <c r="T4174" s="132" t="e">
        <v>#N/A</v>
      </c>
      <c r="U4174" s="132" t="e">
        <v>#N/A</v>
      </c>
      <c r="V4174" s="132" t="e">
        <v>#N/A</v>
      </c>
      <c r="W4174" s="132" t="e">
        <v>#N/A</v>
      </c>
      <c r="X4174" s="132" t="e">
        <v>#N/A</v>
      </c>
      <c r="Y4174" s="132" t="e">
        <v>#N/A</v>
      </c>
      <c r="Z4174" s="132" t="e">
        <v>#N/A</v>
      </c>
      <c r="AA4174" s="132" t="e">
        <v>#N/A</v>
      </c>
      <c r="AB4174" s="132" t="e">
        <v>#N/A</v>
      </c>
      <c r="AC4174" s="132" t="e">
        <v>#N/A</v>
      </c>
      <c r="AD4174" s="132" t="e">
        <v>#N/A</v>
      </c>
      <c r="AE4174" s="132" t="e">
        <v>#N/A</v>
      </c>
      <c r="AF4174" s="132" t="e">
        <v>#N/A</v>
      </c>
    </row>
    <row r="4175" spans="1:32">
      <c r="A4175" s="129">
        <v>42590</v>
      </c>
      <c r="B4175" s="132" t="e">
        <v>#N/A</v>
      </c>
      <c r="C4175" s="132" t="e">
        <v>#N/A</v>
      </c>
      <c r="D4175" s="132" t="e">
        <v>#N/A</v>
      </c>
      <c r="E4175" s="132" t="e">
        <v>#N/A</v>
      </c>
      <c r="F4175" s="132" t="e">
        <v>#N/A</v>
      </c>
      <c r="G4175" s="132" t="e">
        <v>#N/A</v>
      </c>
      <c r="H4175" s="132" t="e">
        <v>#N/A</v>
      </c>
      <c r="I4175" s="132" t="e">
        <v>#N/A</v>
      </c>
      <c r="J4175" s="132" t="e">
        <v>#N/A</v>
      </c>
      <c r="K4175" s="132" t="e">
        <v>#N/A</v>
      </c>
      <c r="L4175" s="132" t="e">
        <v>#N/A</v>
      </c>
      <c r="M4175" s="132" t="e">
        <v>#N/A</v>
      </c>
      <c r="N4175" s="132" t="e">
        <v>#N/A</v>
      </c>
      <c r="R4175" s="132" t="e">
        <v>#N/A</v>
      </c>
      <c r="S4175" s="132" t="e">
        <v>#N/A</v>
      </c>
      <c r="T4175" s="132" t="e">
        <v>#N/A</v>
      </c>
      <c r="U4175" s="132" t="e">
        <v>#N/A</v>
      </c>
      <c r="V4175" s="132" t="e">
        <v>#N/A</v>
      </c>
      <c r="W4175" s="132" t="e">
        <v>#N/A</v>
      </c>
      <c r="X4175" s="132" t="e">
        <v>#N/A</v>
      </c>
      <c r="Y4175" s="132" t="e">
        <v>#N/A</v>
      </c>
      <c r="Z4175" s="132" t="e">
        <v>#N/A</v>
      </c>
      <c r="AA4175" s="132" t="e">
        <v>#N/A</v>
      </c>
      <c r="AB4175" s="132" t="e">
        <v>#N/A</v>
      </c>
      <c r="AC4175" s="132" t="e">
        <v>#N/A</v>
      </c>
      <c r="AD4175" s="132" t="e">
        <v>#N/A</v>
      </c>
      <c r="AE4175" s="132" t="e">
        <v>#N/A</v>
      </c>
      <c r="AF4175" s="132" t="e">
        <v>#N/A</v>
      </c>
    </row>
    <row r="4176" spans="1:32">
      <c r="A4176" s="129">
        <v>42591</v>
      </c>
      <c r="B4176" s="132" t="e">
        <v>#N/A</v>
      </c>
      <c r="C4176" s="132" t="e">
        <v>#N/A</v>
      </c>
      <c r="D4176" s="132" t="e">
        <v>#N/A</v>
      </c>
      <c r="E4176" s="132" t="e">
        <v>#N/A</v>
      </c>
      <c r="F4176" s="132" t="e">
        <v>#N/A</v>
      </c>
      <c r="G4176" s="132" t="e">
        <v>#N/A</v>
      </c>
      <c r="H4176" s="132" t="e">
        <v>#N/A</v>
      </c>
      <c r="I4176" s="132" t="e">
        <v>#N/A</v>
      </c>
      <c r="J4176" s="132" t="e">
        <v>#N/A</v>
      </c>
      <c r="K4176" s="132" t="e">
        <v>#N/A</v>
      </c>
      <c r="L4176" s="132" t="e">
        <v>#N/A</v>
      </c>
      <c r="M4176" s="132" t="e">
        <v>#N/A</v>
      </c>
      <c r="N4176" s="132" t="e">
        <v>#N/A</v>
      </c>
      <c r="R4176" s="132" t="e">
        <v>#N/A</v>
      </c>
      <c r="S4176" s="132" t="e">
        <v>#N/A</v>
      </c>
      <c r="T4176" s="132" t="e">
        <v>#N/A</v>
      </c>
      <c r="U4176" s="132" t="e">
        <v>#N/A</v>
      </c>
      <c r="V4176" s="132" t="e">
        <v>#N/A</v>
      </c>
      <c r="W4176" s="132" t="e">
        <v>#N/A</v>
      </c>
      <c r="X4176" s="132" t="e">
        <v>#N/A</v>
      </c>
      <c r="Y4176" s="132" t="e">
        <v>#N/A</v>
      </c>
      <c r="Z4176" s="132" t="e">
        <v>#N/A</v>
      </c>
      <c r="AA4176" s="132" t="e">
        <v>#N/A</v>
      </c>
      <c r="AB4176" s="132" t="e">
        <v>#N/A</v>
      </c>
      <c r="AC4176" s="132" t="e">
        <v>#N/A</v>
      </c>
      <c r="AD4176" s="132" t="e">
        <v>#N/A</v>
      </c>
      <c r="AE4176" s="132" t="e">
        <v>#N/A</v>
      </c>
      <c r="AF4176" s="132" t="e">
        <v>#N/A</v>
      </c>
    </row>
    <row r="4177" spans="1:32">
      <c r="A4177" s="129">
        <v>42592</v>
      </c>
      <c r="B4177" s="132">
        <v>465743</v>
      </c>
      <c r="C4177" s="132">
        <v>19900</v>
      </c>
      <c r="D4177" s="132">
        <v>215510</v>
      </c>
      <c r="E4177" s="132">
        <v>26200</v>
      </c>
      <c r="F4177" s="132">
        <v>114350</v>
      </c>
      <c r="G4177" s="132">
        <v>433340</v>
      </c>
      <c r="H4177" s="132">
        <v>12600</v>
      </c>
      <c r="I4177" s="132">
        <v>12725</v>
      </c>
      <c r="J4177" s="132">
        <v>31790</v>
      </c>
      <c r="K4177" s="132">
        <v>3500</v>
      </c>
      <c r="L4177" s="132">
        <v>2500</v>
      </c>
      <c r="M4177" s="132">
        <v>32403</v>
      </c>
      <c r="N4177" s="132">
        <v>465743</v>
      </c>
      <c r="R4177" s="132">
        <v>104400</v>
      </c>
      <c r="S4177" s="132">
        <v>12000</v>
      </c>
      <c r="T4177" s="132">
        <v>101390</v>
      </c>
      <c r="U4177" s="132">
        <v>14735</v>
      </c>
      <c r="V4177" s="132">
        <v>5700</v>
      </c>
      <c r="W4177" s="132">
        <v>0</v>
      </c>
      <c r="X4177" s="132">
        <v>12173</v>
      </c>
      <c r="Y4177" s="132">
        <v>24330</v>
      </c>
      <c r="Z4177" s="132">
        <v>7254</v>
      </c>
      <c r="AA4177" s="132">
        <v>24500</v>
      </c>
      <c r="AB4177" s="132">
        <v>6100</v>
      </c>
      <c r="AC4177" s="132">
        <v>0</v>
      </c>
      <c r="AD4177" s="132">
        <v>0</v>
      </c>
      <c r="AE4177" s="132">
        <v>550</v>
      </c>
      <c r="AF4177" s="132">
        <v>8930</v>
      </c>
    </row>
    <row r="4178" spans="1:32">
      <c r="A4178" s="129">
        <v>42593</v>
      </c>
      <c r="B4178" s="132" t="e">
        <v>#N/A</v>
      </c>
      <c r="C4178" s="132" t="e">
        <v>#N/A</v>
      </c>
      <c r="D4178" s="132" t="e">
        <v>#N/A</v>
      </c>
      <c r="E4178" s="132" t="e">
        <v>#N/A</v>
      </c>
      <c r="F4178" s="132" t="e">
        <v>#N/A</v>
      </c>
      <c r="G4178" s="132" t="e">
        <v>#N/A</v>
      </c>
      <c r="H4178" s="132" t="e">
        <v>#N/A</v>
      </c>
      <c r="I4178" s="132" t="e">
        <v>#N/A</v>
      </c>
      <c r="J4178" s="132" t="e">
        <v>#N/A</v>
      </c>
      <c r="K4178" s="132" t="e">
        <v>#N/A</v>
      </c>
      <c r="L4178" s="132" t="e">
        <v>#N/A</v>
      </c>
      <c r="M4178" s="132" t="e">
        <v>#N/A</v>
      </c>
      <c r="N4178" s="132" t="e">
        <v>#N/A</v>
      </c>
      <c r="R4178" s="132" t="e">
        <v>#N/A</v>
      </c>
      <c r="S4178" s="132" t="e">
        <v>#N/A</v>
      </c>
      <c r="T4178" s="132" t="e">
        <v>#N/A</v>
      </c>
      <c r="U4178" s="132" t="e">
        <v>#N/A</v>
      </c>
      <c r="V4178" s="132" t="e">
        <v>#N/A</v>
      </c>
      <c r="W4178" s="132" t="e">
        <v>#N/A</v>
      </c>
      <c r="X4178" s="132" t="e">
        <v>#N/A</v>
      </c>
      <c r="Y4178" s="132" t="e">
        <v>#N/A</v>
      </c>
      <c r="Z4178" s="132" t="e">
        <v>#N/A</v>
      </c>
      <c r="AA4178" s="132" t="e">
        <v>#N/A</v>
      </c>
      <c r="AB4178" s="132" t="e">
        <v>#N/A</v>
      </c>
      <c r="AC4178" s="132" t="e">
        <v>#N/A</v>
      </c>
      <c r="AD4178" s="132" t="e">
        <v>#N/A</v>
      </c>
      <c r="AE4178" s="132" t="e">
        <v>#N/A</v>
      </c>
      <c r="AF4178" s="132" t="e">
        <v>#N/A</v>
      </c>
    </row>
    <row r="4179" spans="1:32">
      <c r="A4179" s="129">
        <v>42594</v>
      </c>
      <c r="B4179" s="132" t="e">
        <v>#N/A</v>
      </c>
      <c r="C4179" s="132" t="e">
        <v>#N/A</v>
      </c>
      <c r="D4179" s="132" t="e">
        <v>#N/A</v>
      </c>
      <c r="E4179" s="132" t="e">
        <v>#N/A</v>
      </c>
      <c r="F4179" s="132" t="e">
        <v>#N/A</v>
      </c>
      <c r="G4179" s="132" t="e">
        <v>#N/A</v>
      </c>
      <c r="H4179" s="132" t="e">
        <v>#N/A</v>
      </c>
      <c r="I4179" s="132" t="e">
        <v>#N/A</v>
      </c>
      <c r="J4179" s="132" t="e">
        <v>#N/A</v>
      </c>
      <c r="K4179" s="132" t="e">
        <v>#N/A</v>
      </c>
      <c r="L4179" s="132" t="e">
        <v>#N/A</v>
      </c>
      <c r="M4179" s="132" t="e">
        <v>#N/A</v>
      </c>
      <c r="N4179" s="132" t="e">
        <v>#N/A</v>
      </c>
      <c r="R4179" s="132" t="e">
        <v>#N/A</v>
      </c>
      <c r="S4179" s="132" t="e">
        <v>#N/A</v>
      </c>
      <c r="T4179" s="132" t="e">
        <v>#N/A</v>
      </c>
      <c r="U4179" s="132" t="e">
        <v>#N/A</v>
      </c>
      <c r="V4179" s="132" t="e">
        <v>#N/A</v>
      </c>
      <c r="W4179" s="132" t="e">
        <v>#N/A</v>
      </c>
      <c r="X4179" s="132" t="e">
        <v>#N/A</v>
      </c>
      <c r="Y4179" s="132" t="e">
        <v>#N/A</v>
      </c>
      <c r="Z4179" s="132" t="e">
        <v>#N/A</v>
      </c>
      <c r="AA4179" s="132" t="e">
        <v>#N/A</v>
      </c>
      <c r="AB4179" s="132" t="e">
        <v>#N/A</v>
      </c>
      <c r="AC4179" s="132" t="e">
        <v>#N/A</v>
      </c>
      <c r="AD4179" s="132" t="e">
        <v>#N/A</v>
      </c>
      <c r="AE4179" s="132" t="e">
        <v>#N/A</v>
      </c>
      <c r="AF4179" s="132" t="e">
        <v>#N/A</v>
      </c>
    </row>
    <row r="4180" spans="1:32">
      <c r="A4180" s="129">
        <v>42597</v>
      </c>
      <c r="B4180" s="132">
        <v>750942</v>
      </c>
      <c r="C4180" s="132">
        <v>29870</v>
      </c>
      <c r="D4180" s="132">
        <v>305628</v>
      </c>
      <c r="E4180" s="132">
        <v>49615</v>
      </c>
      <c r="F4180" s="132">
        <v>208080</v>
      </c>
      <c r="G4180" s="132">
        <v>701559</v>
      </c>
      <c r="H4180" s="132">
        <v>17950</v>
      </c>
      <c r="I4180" s="132">
        <v>20475</v>
      </c>
      <c r="J4180" s="132">
        <v>45356</v>
      </c>
      <c r="K4180" s="132">
        <v>3800</v>
      </c>
      <c r="L4180" s="132">
        <v>2500</v>
      </c>
      <c r="M4180" s="132">
        <v>49383</v>
      </c>
      <c r="N4180" s="132">
        <v>750942</v>
      </c>
      <c r="R4180" s="132">
        <v>207900</v>
      </c>
      <c r="S4180" s="132">
        <v>12000</v>
      </c>
      <c r="T4180" s="132">
        <v>130050</v>
      </c>
      <c r="U4180" s="132">
        <v>17685</v>
      </c>
      <c r="V4180" s="132">
        <v>13500</v>
      </c>
      <c r="W4180" s="132">
        <v>0</v>
      </c>
      <c r="X4180" s="132">
        <v>29243</v>
      </c>
      <c r="Y4180" s="132">
        <v>24330</v>
      </c>
      <c r="Z4180" s="132">
        <v>7254</v>
      </c>
      <c r="AA4180" s="132">
        <v>24500</v>
      </c>
      <c r="AB4180" s="132">
        <v>6100</v>
      </c>
      <c r="AC4180" s="132">
        <v>7500</v>
      </c>
      <c r="AD4180" s="132">
        <v>0</v>
      </c>
      <c r="AE4180" s="132">
        <v>550</v>
      </c>
      <c r="AF4180" s="132">
        <v>35930</v>
      </c>
    </row>
    <row r="4181" spans="1:32">
      <c r="A4181" s="129">
        <v>42598</v>
      </c>
      <c r="B4181" s="132" t="e">
        <v>#N/A</v>
      </c>
      <c r="C4181" s="132" t="e">
        <v>#N/A</v>
      </c>
      <c r="D4181" s="132" t="e">
        <v>#N/A</v>
      </c>
      <c r="E4181" s="132" t="e">
        <v>#N/A</v>
      </c>
      <c r="F4181" s="132" t="e">
        <v>#N/A</v>
      </c>
      <c r="G4181" s="132" t="e">
        <v>#N/A</v>
      </c>
      <c r="H4181" s="132" t="e">
        <v>#N/A</v>
      </c>
      <c r="I4181" s="132" t="e">
        <v>#N/A</v>
      </c>
      <c r="J4181" s="132" t="e">
        <v>#N/A</v>
      </c>
      <c r="K4181" s="132" t="e">
        <v>#N/A</v>
      </c>
      <c r="L4181" s="132" t="e">
        <v>#N/A</v>
      </c>
      <c r="M4181" s="132" t="e">
        <v>#N/A</v>
      </c>
      <c r="N4181" s="132" t="e">
        <v>#N/A</v>
      </c>
      <c r="R4181" s="132" t="e">
        <v>#N/A</v>
      </c>
      <c r="S4181" s="132" t="e">
        <v>#N/A</v>
      </c>
      <c r="T4181" s="132" t="e">
        <v>#N/A</v>
      </c>
      <c r="U4181" s="132" t="e">
        <v>#N/A</v>
      </c>
      <c r="V4181" s="132" t="e">
        <v>#N/A</v>
      </c>
      <c r="W4181" s="132" t="e">
        <v>#N/A</v>
      </c>
      <c r="X4181" s="132" t="e">
        <v>#N/A</v>
      </c>
      <c r="Y4181" s="132" t="e">
        <v>#N/A</v>
      </c>
      <c r="Z4181" s="132" t="e">
        <v>#N/A</v>
      </c>
      <c r="AA4181" s="132" t="e">
        <v>#N/A</v>
      </c>
      <c r="AB4181" s="132" t="e">
        <v>#N/A</v>
      </c>
      <c r="AC4181" s="132" t="e">
        <v>#N/A</v>
      </c>
      <c r="AD4181" s="132" t="e">
        <v>#N/A</v>
      </c>
      <c r="AE4181" s="132" t="e">
        <v>#N/A</v>
      </c>
      <c r="AF4181" s="132" t="e">
        <v>#N/A</v>
      </c>
    </row>
    <row r="4182" spans="1:32">
      <c r="A4182" s="129">
        <v>42599</v>
      </c>
      <c r="B4182" s="132" t="e">
        <v>#N/A</v>
      </c>
      <c r="C4182" s="132" t="e">
        <v>#N/A</v>
      </c>
      <c r="D4182" s="132" t="e">
        <v>#N/A</v>
      </c>
      <c r="E4182" s="132" t="e">
        <v>#N/A</v>
      </c>
      <c r="F4182" s="132" t="e">
        <v>#N/A</v>
      </c>
      <c r="G4182" s="132" t="e">
        <v>#N/A</v>
      </c>
      <c r="H4182" s="132" t="e">
        <v>#N/A</v>
      </c>
      <c r="I4182" s="132" t="e">
        <v>#N/A</v>
      </c>
      <c r="J4182" s="132" t="e">
        <v>#N/A</v>
      </c>
      <c r="K4182" s="132" t="e">
        <v>#N/A</v>
      </c>
      <c r="L4182" s="132" t="e">
        <v>#N/A</v>
      </c>
      <c r="M4182" s="132" t="e">
        <v>#N/A</v>
      </c>
      <c r="N4182" s="132" t="e">
        <v>#N/A</v>
      </c>
      <c r="R4182" s="132" t="e">
        <v>#N/A</v>
      </c>
      <c r="S4182" s="132" t="e">
        <v>#N/A</v>
      </c>
      <c r="T4182" s="132" t="e">
        <v>#N/A</v>
      </c>
      <c r="U4182" s="132" t="e">
        <v>#N/A</v>
      </c>
      <c r="V4182" s="132" t="e">
        <v>#N/A</v>
      </c>
      <c r="W4182" s="132" t="e">
        <v>#N/A</v>
      </c>
      <c r="X4182" s="132" t="e">
        <v>#N/A</v>
      </c>
      <c r="Y4182" s="132" t="e">
        <v>#N/A</v>
      </c>
      <c r="Z4182" s="132" t="e">
        <v>#N/A</v>
      </c>
      <c r="AA4182" s="132" t="e">
        <v>#N/A</v>
      </c>
      <c r="AB4182" s="132" t="e">
        <v>#N/A</v>
      </c>
      <c r="AC4182" s="132" t="e">
        <v>#N/A</v>
      </c>
      <c r="AD4182" s="132" t="e">
        <v>#N/A</v>
      </c>
      <c r="AE4182" s="132" t="e">
        <v>#N/A</v>
      </c>
      <c r="AF4182" s="132" t="e">
        <v>#N/A</v>
      </c>
    </row>
    <row r="4183" spans="1:32">
      <c r="A4183" s="129">
        <v>42600</v>
      </c>
      <c r="B4183" s="132" t="e">
        <v>#N/A</v>
      </c>
      <c r="C4183" s="132" t="e">
        <v>#N/A</v>
      </c>
      <c r="D4183" s="132" t="e">
        <v>#N/A</v>
      </c>
      <c r="E4183" s="132" t="e">
        <v>#N/A</v>
      </c>
      <c r="F4183" s="132" t="e">
        <v>#N/A</v>
      </c>
      <c r="G4183" s="132" t="e">
        <v>#N/A</v>
      </c>
      <c r="H4183" s="132" t="e">
        <v>#N/A</v>
      </c>
      <c r="I4183" s="132" t="e">
        <v>#N/A</v>
      </c>
      <c r="J4183" s="132" t="e">
        <v>#N/A</v>
      </c>
      <c r="K4183" s="132" t="e">
        <v>#N/A</v>
      </c>
      <c r="L4183" s="132" t="e">
        <v>#N/A</v>
      </c>
      <c r="M4183" s="132" t="e">
        <v>#N/A</v>
      </c>
      <c r="N4183" s="132" t="e">
        <v>#N/A</v>
      </c>
      <c r="R4183" s="132" t="e">
        <v>#N/A</v>
      </c>
      <c r="S4183" s="132" t="e">
        <v>#N/A</v>
      </c>
      <c r="T4183" s="132" t="e">
        <v>#N/A</v>
      </c>
      <c r="U4183" s="132" t="e">
        <v>#N/A</v>
      </c>
      <c r="V4183" s="132" t="e">
        <v>#N/A</v>
      </c>
      <c r="W4183" s="132" t="e">
        <v>#N/A</v>
      </c>
      <c r="X4183" s="132" t="e">
        <v>#N/A</v>
      </c>
      <c r="Y4183" s="132" t="e">
        <v>#N/A</v>
      </c>
      <c r="Z4183" s="132" t="e">
        <v>#N/A</v>
      </c>
      <c r="AA4183" s="132" t="e">
        <v>#N/A</v>
      </c>
      <c r="AB4183" s="132" t="e">
        <v>#N/A</v>
      </c>
      <c r="AC4183" s="132" t="e">
        <v>#N/A</v>
      </c>
      <c r="AD4183" s="132" t="e">
        <v>#N/A</v>
      </c>
      <c r="AE4183" s="132" t="e">
        <v>#N/A</v>
      </c>
      <c r="AF4183" s="132" t="e">
        <v>#N/A</v>
      </c>
    </row>
    <row r="4184" spans="1:32">
      <c r="A4184" s="129">
        <v>42601</v>
      </c>
      <c r="B4184" s="132" t="e">
        <v>#N/A</v>
      </c>
      <c r="C4184" s="132" t="e">
        <v>#N/A</v>
      </c>
      <c r="D4184" s="132" t="e">
        <v>#N/A</v>
      </c>
      <c r="E4184" s="132" t="e">
        <v>#N/A</v>
      </c>
      <c r="F4184" s="132" t="e">
        <v>#N/A</v>
      </c>
      <c r="G4184" s="132" t="e">
        <v>#N/A</v>
      </c>
      <c r="H4184" s="132" t="e">
        <v>#N/A</v>
      </c>
      <c r="I4184" s="132" t="e">
        <v>#N/A</v>
      </c>
      <c r="J4184" s="132" t="e">
        <v>#N/A</v>
      </c>
      <c r="K4184" s="132" t="e">
        <v>#N/A</v>
      </c>
      <c r="L4184" s="132" t="e">
        <v>#N/A</v>
      </c>
      <c r="M4184" s="132" t="e">
        <v>#N/A</v>
      </c>
      <c r="N4184" s="132" t="e">
        <v>#N/A</v>
      </c>
      <c r="R4184" s="132" t="e">
        <v>#N/A</v>
      </c>
      <c r="S4184" s="132" t="e">
        <v>#N/A</v>
      </c>
      <c r="T4184" s="132" t="e">
        <v>#N/A</v>
      </c>
      <c r="U4184" s="132" t="e">
        <v>#N/A</v>
      </c>
      <c r="V4184" s="132" t="e">
        <v>#N/A</v>
      </c>
      <c r="W4184" s="132" t="e">
        <v>#N/A</v>
      </c>
      <c r="X4184" s="132" t="e">
        <v>#N/A</v>
      </c>
      <c r="Y4184" s="132" t="e">
        <v>#N/A</v>
      </c>
      <c r="Z4184" s="132" t="e">
        <v>#N/A</v>
      </c>
      <c r="AA4184" s="132" t="e">
        <v>#N/A</v>
      </c>
      <c r="AB4184" s="132" t="e">
        <v>#N/A</v>
      </c>
      <c r="AC4184" s="132" t="e">
        <v>#N/A</v>
      </c>
      <c r="AD4184" s="132" t="e">
        <v>#N/A</v>
      </c>
      <c r="AE4184" s="132" t="e">
        <v>#N/A</v>
      </c>
      <c r="AF4184" s="132" t="e">
        <v>#N/A</v>
      </c>
    </row>
    <row r="4185" spans="1:32">
      <c r="A4185" s="129">
        <v>42604</v>
      </c>
      <c r="B4185" s="132" t="e">
        <v>#N/A</v>
      </c>
      <c r="C4185" s="132" t="e">
        <v>#N/A</v>
      </c>
      <c r="D4185" s="132" t="e">
        <v>#N/A</v>
      </c>
      <c r="E4185" s="132" t="e">
        <v>#N/A</v>
      </c>
      <c r="F4185" s="132" t="e">
        <v>#N/A</v>
      </c>
      <c r="G4185" s="132" t="e">
        <v>#N/A</v>
      </c>
      <c r="H4185" s="132" t="e">
        <v>#N/A</v>
      </c>
      <c r="I4185" s="132" t="e">
        <v>#N/A</v>
      </c>
      <c r="J4185" s="132" t="e">
        <v>#N/A</v>
      </c>
      <c r="K4185" s="132" t="e">
        <v>#N/A</v>
      </c>
      <c r="L4185" s="132" t="e">
        <v>#N/A</v>
      </c>
      <c r="M4185" s="132" t="e">
        <v>#N/A</v>
      </c>
      <c r="N4185" s="132" t="e">
        <v>#N/A</v>
      </c>
      <c r="R4185" s="132" t="e">
        <v>#N/A</v>
      </c>
      <c r="S4185" s="132" t="e">
        <v>#N/A</v>
      </c>
      <c r="T4185" s="132" t="e">
        <v>#N/A</v>
      </c>
      <c r="U4185" s="132" t="e">
        <v>#N/A</v>
      </c>
      <c r="V4185" s="132" t="e">
        <v>#N/A</v>
      </c>
      <c r="W4185" s="132" t="e">
        <v>#N/A</v>
      </c>
      <c r="X4185" s="132" t="e">
        <v>#N/A</v>
      </c>
      <c r="Y4185" s="132" t="e">
        <v>#N/A</v>
      </c>
      <c r="Z4185" s="132" t="e">
        <v>#N/A</v>
      </c>
      <c r="AA4185" s="132" t="e">
        <v>#N/A</v>
      </c>
      <c r="AB4185" s="132" t="e">
        <v>#N/A</v>
      </c>
      <c r="AC4185" s="132" t="e">
        <v>#N/A</v>
      </c>
      <c r="AD4185" s="132" t="e">
        <v>#N/A</v>
      </c>
      <c r="AE4185" s="132" t="e">
        <v>#N/A</v>
      </c>
      <c r="AF4185" s="132" t="e">
        <v>#N/A</v>
      </c>
    </row>
    <row r="4186" spans="1:32">
      <c r="A4186" s="129">
        <v>42605</v>
      </c>
      <c r="B4186" s="132" t="e">
        <v>#N/A</v>
      </c>
      <c r="C4186" s="132" t="e">
        <v>#N/A</v>
      </c>
      <c r="D4186" s="132" t="e">
        <v>#N/A</v>
      </c>
      <c r="E4186" s="132" t="e">
        <v>#N/A</v>
      </c>
      <c r="F4186" s="132" t="e">
        <v>#N/A</v>
      </c>
      <c r="G4186" s="132" t="e">
        <v>#N/A</v>
      </c>
      <c r="H4186" s="132" t="e">
        <v>#N/A</v>
      </c>
      <c r="I4186" s="132" t="e">
        <v>#N/A</v>
      </c>
      <c r="J4186" s="132" t="e">
        <v>#N/A</v>
      </c>
      <c r="K4186" s="132" t="e">
        <v>#N/A</v>
      </c>
      <c r="L4186" s="132" t="e">
        <v>#N/A</v>
      </c>
      <c r="M4186" s="132" t="e">
        <v>#N/A</v>
      </c>
      <c r="N4186" s="132" t="e">
        <v>#N/A</v>
      </c>
      <c r="R4186" s="132" t="e">
        <v>#N/A</v>
      </c>
      <c r="S4186" s="132" t="e">
        <v>#N/A</v>
      </c>
      <c r="T4186" s="132" t="e">
        <v>#N/A</v>
      </c>
      <c r="U4186" s="132" t="e">
        <v>#N/A</v>
      </c>
      <c r="V4186" s="132" t="e">
        <v>#N/A</v>
      </c>
      <c r="W4186" s="132" t="e">
        <v>#N/A</v>
      </c>
      <c r="X4186" s="132" t="e">
        <v>#N/A</v>
      </c>
      <c r="Y4186" s="132" t="e">
        <v>#N/A</v>
      </c>
      <c r="Z4186" s="132" t="e">
        <v>#N/A</v>
      </c>
      <c r="AA4186" s="132" t="e">
        <v>#N/A</v>
      </c>
      <c r="AB4186" s="132" t="e">
        <v>#N/A</v>
      </c>
      <c r="AC4186" s="132" t="e">
        <v>#N/A</v>
      </c>
      <c r="AD4186" s="132" t="e">
        <v>#N/A</v>
      </c>
      <c r="AE4186" s="132" t="e">
        <v>#N/A</v>
      </c>
      <c r="AF4186" s="132" t="e">
        <v>#N/A</v>
      </c>
    </row>
    <row r="4187" spans="1:32">
      <c r="A4187" s="129">
        <v>42606</v>
      </c>
      <c r="B4187" s="132" t="e">
        <v>#N/A</v>
      </c>
      <c r="C4187" s="132" t="e">
        <v>#N/A</v>
      </c>
      <c r="D4187" s="132" t="e">
        <v>#N/A</v>
      </c>
      <c r="E4187" s="132" t="e">
        <v>#N/A</v>
      </c>
      <c r="F4187" s="132" t="e">
        <v>#N/A</v>
      </c>
      <c r="G4187" s="132" t="e">
        <v>#N/A</v>
      </c>
      <c r="H4187" s="132" t="e">
        <v>#N/A</v>
      </c>
      <c r="I4187" s="132" t="e">
        <v>#N/A</v>
      </c>
      <c r="J4187" s="132" t="e">
        <v>#N/A</v>
      </c>
      <c r="K4187" s="132" t="e">
        <v>#N/A</v>
      </c>
      <c r="L4187" s="132" t="e">
        <v>#N/A</v>
      </c>
      <c r="M4187" s="132" t="e">
        <v>#N/A</v>
      </c>
      <c r="N4187" s="132" t="e">
        <v>#N/A</v>
      </c>
      <c r="R4187" s="132" t="e">
        <v>#N/A</v>
      </c>
      <c r="S4187" s="132" t="e">
        <v>#N/A</v>
      </c>
      <c r="T4187" s="132" t="e">
        <v>#N/A</v>
      </c>
      <c r="U4187" s="132" t="e">
        <v>#N/A</v>
      </c>
      <c r="V4187" s="132" t="e">
        <v>#N/A</v>
      </c>
      <c r="W4187" s="132" t="e">
        <v>#N/A</v>
      </c>
      <c r="X4187" s="132" t="e">
        <v>#N/A</v>
      </c>
      <c r="Y4187" s="132" t="e">
        <v>#N/A</v>
      </c>
      <c r="Z4187" s="132" t="e">
        <v>#N/A</v>
      </c>
      <c r="AA4187" s="132" t="e">
        <v>#N/A</v>
      </c>
      <c r="AB4187" s="132" t="e">
        <v>#N/A</v>
      </c>
      <c r="AC4187" s="132" t="e">
        <v>#N/A</v>
      </c>
      <c r="AD4187" s="132" t="e">
        <v>#N/A</v>
      </c>
      <c r="AE4187" s="132" t="e">
        <v>#N/A</v>
      </c>
      <c r="AF4187" s="132" t="e">
        <v>#N/A</v>
      </c>
    </row>
    <row r="4188" spans="1:32">
      <c r="A4188" s="129">
        <v>42607</v>
      </c>
      <c r="B4188" s="132">
        <v>1316245</v>
      </c>
      <c r="C4188" s="132">
        <v>64321</v>
      </c>
      <c r="D4188" s="132">
        <v>476587</v>
      </c>
      <c r="E4188" s="132">
        <v>88965</v>
      </c>
      <c r="F4188" s="132">
        <v>421536</v>
      </c>
      <c r="G4188" s="132">
        <v>1226072</v>
      </c>
      <c r="H4188" s="132">
        <v>42870</v>
      </c>
      <c r="I4188" s="132">
        <v>24845</v>
      </c>
      <c r="J4188" s="132">
        <v>63773</v>
      </c>
      <c r="K4188" s="132">
        <v>5700</v>
      </c>
      <c r="L4188" s="132">
        <v>5500</v>
      </c>
      <c r="M4188" s="132">
        <v>90173</v>
      </c>
      <c r="N4188" s="132">
        <v>1316245</v>
      </c>
      <c r="R4188" s="132">
        <v>392416</v>
      </c>
      <c r="S4188" s="132">
        <v>17000</v>
      </c>
      <c r="T4188" s="132">
        <v>216550</v>
      </c>
      <c r="U4188" s="132">
        <v>60385</v>
      </c>
      <c r="V4188" s="132">
        <v>18400</v>
      </c>
      <c r="W4188" s="132">
        <v>0</v>
      </c>
      <c r="X4188" s="132">
        <v>40870</v>
      </c>
      <c r="Y4188" s="132">
        <v>36230</v>
      </c>
      <c r="Z4188" s="132">
        <v>14570</v>
      </c>
      <c r="AA4188" s="132">
        <v>32950</v>
      </c>
      <c r="AB4188" s="132">
        <v>16100</v>
      </c>
      <c r="AC4188" s="132">
        <v>7500</v>
      </c>
      <c r="AD4188" s="132">
        <v>3000</v>
      </c>
      <c r="AE4188" s="132">
        <v>1050</v>
      </c>
      <c r="AF4188" s="132">
        <v>35930</v>
      </c>
    </row>
    <row r="4189" spans="1:32">
      <c r="A4189" s="129">
        <v>42608</v>
      </c>
      <c r="B4189" s="132" t="e">
        <v>#N/A</v>
      </c>
      <c r="C4189" s="132" t="e">
        <v>#N/A</v>
      </c>
      <c r="D4189" s="132" t="e">
        <v>#N/A</v>
      </c>
      <c r="E4189" s="132" t="e">
        <v>#N/A</v>
      </c>
      <c r="F4189" s="132" t="e">
        <v>#N/A</v>
      </c>
      <c r="G4189" s="132" t="e">
        <v>#N/A</v>
      </c>
      <c r="H4189" s="132" t="e">
        <v>#N/A</v>
      </c>
      <c r="I4189" s="132" t="e">
        <v>#N/A</v>
      </c>
      <c r="J4189" s="132" t="e">
        <v>#N/A</v>
      </c>
      <c r="K4189" s="132" t="e">
        <v>#N/A</v>
      </c>
      <c r="L4189" s="132" t="e">
        <v>#N/A</v>
      </c>
      <c r="M4189" s="132" t="e">
        <v>#N/A</v>
      </c>
      <c r="N4189" s="132" t="e">
        <v>#N/A</v>
      </c>
      <c r="R4189" s="132" t="e">
        <v>#N/A</v>
      </c>
      <c r="S4189" s="132" t="e">
        <v>#N/A</v>
      </c>
      <c r="T4189" s="132" t="e">
        <v>#N/A</v>
      </c>
      <c r="U4189" s="132" t="e">
        <v>#N/A</v>
      </c>
      <c r="V4189" s="132" t="e">
        <v>#N/A</v>
      </c>
      <c r="W4189" s="132" t="e">
        <v>#N/A</v>
      </c>
      <c r="X4189" s="132" t="e">
        <v>#N/A</v>
      </c>
      <c r="Y4189" s="132" t="e">
        <v>#N/A</v>
      </c>
      <c r="Z4189" s="132" t="e">
        <v>#N/A</v>
      </c>
      <c r="AA4189" s="132" t="e">
        <v>#N/A</v>
      </c>
      <c r="AB4189" s="132" t="e">
        <v>#N/A</v>
      </c>
      <c r="AC4189" s="132" t="e">
        <v>#N/A</v>
      </c>
      <c r="AD4189" s="132" t="e">
        <v>#N/A</v>
      </c>
      <c r="AE4189" s="132" t="e">
        <v>#N/A</v>
      </c>
      <c r="AF4189" s="132" t="e">
        <v>#N/A</v>
      </c>
    </row>
    <row r="4190" spans="1:32">
      <c r="A4190" s="129">
        <v>42611</v>
      </c>
      <c r="B4190" s="132" t="e">
        <v>#N/A</v>
      </c>
      <c r="C4190" s="132" t="e">
        <v>#N/A</v>
      </c>
      <c r="D4190" s="132" t="e">
        <v>#N/A</v>
      </c>
      <c r="E4190" s="132" t="e">
        <v>#N/A</v>
      </c>
      <c r="F4190" s="132" t="e">
        <v>#N/A</v>
      </c>
      <c r="G4190" s="132" t="e">
        <v>#N/A</v>
      </c>
      <c r="H4190" s="132" t="e">
        <v>#N/A</v>
      </c>
      <c r="I4190" s="132" t="e">
        <v>#N/A</v>
      </c>
      <c r="J4190" s="132" t="e">
        <v>#N/A</v>
      </c>
      <c r="K4190" s="132" t="e">
        <v>#N/A</v>
      </c>
      <c r="L4190" s="132" t="e">
        <v>#N/A</v>
      </c>
      <c r="M4190" s="132" t="e">
        <v>#N/A</v>
      </c>
      <c r="N4190" s="132" t="e">
        <v>#N/A</v>
      </c>
      <c r="R4190" s="132" t="e">
        <v>#N/A</v>
      </c>
      <c r="S4190" s="132" t="e">
        <v>#N/A</v>
      </c>
      <c r="T4190" s="132" t="e">
        <v>#N/A</v>
      </c>
      <c r="U4190" s="132" t="e">
        <v>#N/A</v>
      </c>
      <c r="V4190" s="132" t="e">
        <v>#N/A</v>
      </c>
      <c r="W4190" s="132" t="e">
        <v>#N/A</v>
      </c>
      <c r="X4190" s="132" t="e">
        <v>#N/A</v>
      </c>
      <c r="Y4190" s="132" t="e">
        <v>#N/A</v>
      </c>
      <c r="Z4190" s="132" t="e">
        <v>#N/A</v>
      </c>
      <c r="AA4190" s="132" t="e">
        <v>#N/A</v>
      </c>
      <c r="AB4190" s="132" t="e">
        <v>#N/A</v>
      </c>
      <c r="AC4190" s="132" t="e">
        <v>#N/A</v>
      </c>
      <c r="AD4190" s="132" t="e">
        <v>#N/A</v>
      </c>
      <c r="AE4190" s="132" t="e">
        <v>#N/A</v>
      </c>
      <c r="AF4190" s="132" t="e">
        <v>#N/A</v>
      </c>
    </row>
    <row r="4191" spans="1:32">
      <c r="A4191" s="129">
        <v>42612</v>
      </c>
      <c r="B4191" s="132" t="e">
        <v>#N/A</v>
      </c>
      <c r="C4191" s="132" t="e">
        <v>#N/A</v>
      </c>
      <c r="D4191" s="132" t="e">
        <v>#N/A</v>
      </c>
      <c r="E4191" s="132" t="e">
        <v>#N/A</v>
      </c>
      <c r="F4191" s="132" t="e">
        <v>#N/A</v>
      </c>
      <c r="G4191" s="132" t="e">
        <v>#N/A</v>
      </c>
      <c r="H4191" s="132" t="e">
        <v>#N/A</v>
      </c>
      <c r="I4191" s="132" t="e">
        <v>#N/A</v>
      </c>
      <c r="J4191" s="132" t="e">
        <v>#N/A</v>
      </c>
      <c r="K4191" s="132" t="e">
        <v>#N/A</v>
      </c>
      <c r="L4191" s="132" t="e">
        <v>#N/A</v>
      </c>
      <c r="M4191" s="132" t="e">
        <v>#N/A</v>
      </c>
      <c r="N4191" s="132" t="e">
        <v>#N/A</v>
      </c>
      <c r="R4191" s="132" t="e">
        <v>#N/A</v>
      </c>
      <c r="S4191" s="132" t="e">
        <v>#N/A</v>
      </c>
      <c r="T4191" s="132" t="e">
        <v>#N/A</v>
      </c>
      <c r="U4191" s="132" t="e">
        <v>#N/A</v>
      </c>
      <c r="V4191" s="132" t="e">
        <v>#N/A</v>
      </c>
      <c r="W4191" s="132" t="e">
        <v>#N/A</v>
      </c>
      <c r="X4191" s="132" t="e">
        <v>#N/A</v>
      </c>
      <c r="Y4191" s="132" t="e">
        <v>#N/A</v>
      </c>
      <c r="Z4191" s="132" t="e">
        <v>#N/A</v>
      </c>
      <c r="AA4191" s="132" t="e">
        <v>#N/A</v>
      </c>
      <c r="AB4191" s="132" t="e">
        <v>#N/A</v>
      </c>
      <c r="AC4191" s="132" t="e">
        <v>#N/A</v>
      </c>
      <c r="AD4191" s="132" t="e">
        <v>#N/A</v>
      </c>
      <c r="AE4191" s="132" t="e">
        <v>#N/A</v>
      </c>
      <c r="AF4191" s="132" t="e">
        <v>#N/A</v>
      </c>
    </row>
    <row r="4192" spans="1:32">
      <c r="A4192" s="129">
        <v>42613</v>
      </c>
      <c r="B4192" s="132">
        <v>1621480</v>
      </c>
      <c r="C4192" s="132">
        <v>86400</v>
      </c>
      <c r="D4192" s="132">
        <v>621506</v>
      </c>
      <c r="E4192" s="132">
        <v>133055</v>
      </c>
      <c r="F4192" s="132">
        <v>470049</v>
      </c>
      <c r="G4192" s="132">
        <v>1502793</v>
      </c>
      <c r="H4192" s="132">
        <v>50770</v>
      </c>
      <c r="I4192" s="132">
        <v>31809</v>
      </c>
      <c r="J4192" s="132">
        <v>68873</v>
      </c>
      <c r="K4192" s="132">
        <v>7200</v>
      </c>
      <c r="L4192" s="132">
        <v>5500</v>
      </c>
      <c r="M4192" s="132">
        <v>118687</v>
      </c>
      <c r="N4192" s="132">
        <v>1621480</v>
      </c>
      <c r="R4192" s="132">
        <v>450929</v>
      </c>
      <c r="S4192" s="132">
        <v>31000</v>
      </c>
      <c r="T4192" s="132">
        <v>289550</v>
      </c>
      <c r="U4192" s="132">
        <v>78535</v>
      </c>
      <c r="V4192" s="132">
        <v>24400</v>
      </c>
      <c r="W4192" s="132">
        <v>1400</v>
      </c>
      <c r="X4192" s="132">
        <v>48820</v>
      </c>
      <c r="Y4192" s="132">
        <v>40730</v>
      </c>
      <c r="Z4192" s="132">
        <v>14570</v>
      </c>
      <c r="AA4192" s="132">
        <v>52950</v>
      </c>
      <c r="AB4192" s="132">
        <v>16100</v>
      </c>
      <c r="AC4192" s="132">
        <v>7500</v>
      </c>
      <c r="AD4192" s="132">
        <v>7670</v>
      </c>
      <c r="AE4192" s="132">
        <v>14050</v>
      </c>
      <c r="AF4192" s="132">
        <v>42700</v>
      </c>
    </row>
    <row r="4193" spans="1:32">
      <c r="A4193" s="129">
        <v>42614</v>
      </c>
      <c r="B4193" s="132" t="e">
        <v>#N/A</v>
      </c>
      <c r="C4193" s="132" t="e">
        <v>#N/A</v>
      </c>
      <c r="D4193" s="132" t="e">
        <v>#N/A</v>
      </c>
      <c r="E4193" s="132" t="e">
        <v>#N/A</v>
      </c>
      <c r="F4193" s="132" t="e">
        <v>#N/A</v>
      </c>
      <c r="G4193" s="132" t="e">
        <v>#N/A</v>
      </c>
      <c r="H4193" s="132" t="e">
        <v>#N/A</v>
      </c>
      <c r="I4193" s="132" t="e">
        <v>#N/A</v>
      </c>
      <c r="J4193" s="132" t="e">
        <v>#N/A</v>
      </c>
      <c r="K4193" s="132" t="e">
        <v>#N/A</v>
      </c>
      <c r="L4193" s="132" t="e">
        <v>#N/A</v>
      </c>
      <c r="M4193" s="132" t="e">
        <v>#N/A</v>
      </c>
      <c r="N4193" s="132" t="e">
        <v>#N/A</v>
      </c>
      <c r="R4193" s="132" t="e">
        <v>#N/A</v>
      </c>
      <c r="S4193" s="132" t="e">
        <v>#N/A</v>
      </c>
      <c r="T4193" s="132" t="e">
        <v>#N/A</v>
      </c>
      <c r="U4193" s="132" t="e">
        <v>#N/A</v>
      </c>
      <c r="V4193" s="132" t="e">
        <v>#N/A</v>
      </c>
      <c r="W4193" s="132" t="e">
        <v>#N/A</v>
      </c>
      <c r="X4193" s="132" t="e">
        <v>#N/A</v>
      </c>
      <c r="Y4193" s="132" t="e">
        <v>#N/A</v>
      </c>
      <c r="Z4193" s="132" t="e">
        <v>#N/A</v>
      </c>
      <c r="AA4193" s="132" t="e">
        <v>#N/A</v>
      </c>
      <c r="AB4193" s="132" t="e">
        <v>#N/A</v>
      </c>
      <c r="AC4193" s="132" t="e">
        <v>#N/A</v>
      </c>
      <c r="AD4193" s="132" t="e">
        <v>#N/A</v>
      </c>
      <c r="AE4193" s="132" t="e">
        <v>#N/A</v>
      </c>
      <c r="AF4193" s="132" t="e">
        <v>#N/A</v>
      </c>
    </row>
    <row r="4194" spans="1:32">
      <c r="A4194" s="129">
        <v>42615</v>
      </c>
      <c r="B4194" s="132" t="e">
        <v>#N/A</v>
      </c>
      <c r="C4194" s="132" t="e">
        <v>#N/A</v>
      </c>
      <c r="D4194" s="132" t="e">
        <v>#N/A</v>
      </c>
      <c r="E4194" s="132" t="e">
        <v>#N/A</v>
      </c>
      <c r="F4194" s="132" t="e">
        <v>#N/A</v>
      </c>
      <c r="G4194" s="132" t="e">
        <v>#N/A</v>
      </c>
      <c r="H4194" s="132" t="e">
        <v>#N/A</v>
      </c>
      <c r="I4194" s="132" t="e">
        <v>#N/A</v>
      </c>
      <c r="J4194" s="132" t="e">
        <v>#N/A</v>
      </c>
      <c r="K4194" s="132" t="e">
        <v>#N/A</v>
      </c>
      <c r="L4194" s="132" t="e">
        <v>#N/A</v>
      </c>
      <c r="M4194" s="132" t="e">
        <v>#N/A</v>
      </c>
      <c r="N4194" s="132" t="e">
        <v>#N/A</v>
      </c>
      <c r="R4194" s="132" t="e">
        <v>#N/A</v>
      </c>
      <c r="S4194" s="132" t="e">
        <v>#N/A</v>
      </c>
      <c r="T4194" s="132" t="e">
        <v>#N/A</v>
      </c>
      <c r="U4194" s="132" t="e">
        <v>#N/A</v>
      </c>
      <c r="V4194" s="132" t="e">
        <v>#N/A</v>
      </c>
      <c r="W4194" s="132" t="e">
        <v>#N/A</v>
      </c>
      <c r="X4194" s="132" t="e">
        <v>#N/A</v>
      </c>
      <c r="Y4194" s="132" t="e">
        <v>#N/A</v>
      </c>
      <c r="Z4194" s="132" t="e">
        <v>#N/A</v>
      </c>
      <c r="AA4194" s="132" t="e">
        <v>#N/A</v>
      </c>
      <c r="AB4194" s="132" t="e">
        <v>#N/A</v>
      </c>
      <c r="AC4194" s="132" t="e">
        <v>#N/A</v>
      </c>
      <c r="AD4194" s="132" t="e">
        <v>#N/A</v>
      </c>
      <c r="AE4194" s="132" t="e">
        <v>#N/A</v>
      </c>
      <c r="AF4194" s="132" t="e">
        <v>#N/A</v>
      </c>
    </row>
    <row r="4195" spans="1:32">
      <c r="A4195" s="129">
        <v>42619</v>
      </c>
      <c r="B4195" s="132" t="e">
        <v>#N/A</v>
      </c>
      <c r="C4195" s="132" t="e">
        <v>#N/A</v>
      </c>
      <c r="D4195" s="132" t="e">
        <v>#N/A</v>
      </c>
      <c r="E4195" s="132" t="e">
        <v>#N/A</v>
      </c>
      <c r="F4195" s="132" t="e">
        <v>#N/A</v>
      </c>
      <c r="G4195" s="132" t="e">
        <v>#N/A</v>
      </c>
      <c r="H4195" s="132" t="e">
        <v>#N/A</v>
      </c>
      <c r="I4195" s="132" t="e">
        <v>#N/A</v>
      </c>
      <c r="J4195" s="132" t="e">
        <v>#N/A</v>
      </c>
      <c r="K4195" s="132" t="e">
        <v>#N/A</v>
      </c>
      <c r="L4195" s="132" t="e">
        <v>#N/A</v>
      </c>
      <c r="M4195" s="132" t="e">
        <v>#N/A</v>
      </c>
      <c r="N4195" s="132" t="e">
        <v>#N/A</v>
      </c>
      <c r="R4195" s="132" t="e">
        <v>#N/A</v>
      </c>
      <c r="S4195" s="132" t="e">
        <v>#N/A</v>
      </c>
      <c r="T4195" s="132" t="e">
        <v>#N/A</v>
      </c>
      <c r="U4195" s="132" t="e">
        <v>#N/A</v>
      </c>
      <c r="V4195" s="132" t="e">
        <v>#N/A</v>
      </c>
      <c r="W4195" s="132" t="e">
        <v>#N/A</v>
      </c>
      <c r="X4195" s="132" t="e">
        <v>#N/A</v>
      </c>
      <c r="Y4195" s="132" t="e">
        <v>#N/A</v>
      </c>
      <c r="Z4195" s="132" t="e">
        <v>#N/A</v>
      </c>
      <c r="AA4195" s="132" t="e">
        <v>#N/A</v>
      </c>
      <c r="AB4195" s="132" t="e">
        <v>#N/A</v>
      </c>
      <c r="AC4195" s="132" t="e">
        <v>#N/A</v>
      </c>
      <c r="AD4195" s="132" t="e">
        <v>#N/A</v>
      </c>
      <c r="AE4195" s="132" t="e">
        <v>#N/A</v>
      </c>
      <c r="AF4195" s="132" t="e">
        <v>#N/A</v>
      </c>
    </row>
    <row r="4196" spans="1:32">
      <c r="A4196" s="129">
        <v>42620</v>
      </c>
      <c r="B4196" s="132" t="e">
        <v>#N/A</v>
      </c>
      <c r="C4196" s="132" t="e">
        <v>#N/A</v>
      </c>
      <c r="D4196" s="132" t="e">
        <v>#N/A</v>
      </c>
      <c r="E4196" s="132" t="e">
        <v>#N/A</v>
      </c>
      <c r="F4196" s="132" t="e">
        <v>#N/A</v>
      </c>
      <c r="G4196" s="132" t="e">
        <v>#N/A</v>
      </c>
      <c r="H4196" s="132" t="e">
        <v>#N/A</v>
      </c>
      <c r="I4196" s="132" t="e">
        <v>#N/A</v>
      </c>
      <c r="J4196" s="132" t="e">
        <v>#N/A</v>
      </c>
      <c r="K4196" s="132" t="e">
        <v>#N/A</v>
      </c>
      <c r="L4196" s="132" t="e">
        <v>#N/A</v>
      </c>
      <c r="M4196" s="132" t="e">
        <v>#N/A</v>
      </c>
      <c r="N4196" s="132" t="e">
        <v>#N/A</v>
      </c>
      <c r="R4196" s="132" t="e">
        <v>#N/A</v>
      </c>
      <c r="S4196" s="132" t="e">
        <v>#N/A</v>
      </c>
      <c r="T4196" s="132" t="e">
        <v>#N/A</v>
      </c>
      <c r="U4196" s="132" t="e">
        <v>#N/A</v>
      </c>
      <c r="V4196" s="132" t="e">
        <v>#N/A</v>
      </c>
      <c r="W4196" s="132" t="e">
        <v>#N/A</v>
      </c>
      <c r="X4196" s="132" t="e">
        <v>#N/A</v>
      </c>
      <c r="Y4196" s="132" t="e">
        <v>#N/A</v>
      </c>
      <c r="Z4196" s="132" t="e">
        <v>#N/A</v>
      </c>
      <c r="AA4196" s="132" t="e">
        <v>#N/A</v>
      </c>
      <c r="AB4196" s="132" t="e">
        <v>#N/A</v>
      </c>
      <c r="AC4196" s="132" t="e">
        <v>#N/A</v>
      </c>
      <c r="AD4196" s="132" t="e">
        <v>#N/A</v>
      </c>
      <c r="AE4196" s="132" t="e">
        <v>#N/A</v>
      </c>
      <c r="AF4196" s="132" t="e">
        <v>#N/A</v>
      </c>
    </row>
    <row r="4197" spans="1:32">
      <c r="A4197" s="129">
        <v>42621</v>
      </c>
      <c r="B4197" s="132" t="e">
        <v>#N/A</v>
      </c>
      <c r="C4197" s="132" t="e">
        <v>#N/A</v>
      </c>
      <c r="D4197" s="132" t="e">
        <v>#N/A</v>
      </c>
      <c r="E4197" s="132" t="e">
        <v>#N/A</v>
      </c>
      <c r="F4197" s="132" t="e">
        <v>#N/A</v>
      </c>
      <c r="G4197" s="132" t="e">
        <v>#N/A</v>
      </c>
      <c r="H4197" s="132" t="e">
        <v>#N/A</v>
      </c>
      <c r="I4197" s="132" t="e">
        <v>#N/A</v>
      </c>
      <c r="J4197" s="132" t="e">
        <v>#N/A</v>
      </c>
      <c r="K4197" s="132" t="e">
        <v>#N/A</v>
      </c>
      <c r="L4197" s="132" t="e">
        <v>#N/A</v>
      </c>
      <c r="M4197" s="132" t="e">
        <v>#N/A</v>
      </c>
      <c r="N4197" s="132" t="e">
        <v>#N/A</v>
      </c>
      <c r="R4197" s="132" t="e">
        <v>#N/A</v>
      </c>
      <c r="S4197" s="132" t="e">
        <v>#N/A</v>
      </c>
      <c r="T4197" s="132" t="e">
        <v>#N/A</v>
      </c>
      <c r="U4197" s="132" t="e">
        <v>#N/A</v>
      </c>
      <c r="V4197" s="132" t="e">
        <v>#N/A</v>
      </c>
      <c r="W4197" s="132" t="e">
        <v>#N/A</v>
      </c>
      <c r="X4197" s="132" t="e">
        <v>#N/A</v>
      </c>
      <c r="Y4197" s="132" t="e">
        <v>#N/A</v>
      </c>
      <c r="Z4197" s="132" t="e">
        <v>#N/A</v>
      </c>
      <c r="AA4197" s="132" t="e">
        <v>#N/A</v>
      </c>
      <c r="AB4197" s="132" t="e">
        <v>#N/A</v>
      </c>
      <c r="AC4197" s="132" t="e">
        <v>#N/A</v>
      </c>
      <c r="AD4197" s="132" t="e">
        <v>#N/A</v>
      </c>
      <c r="AE4197" s="132" t="e">
        <v>#N/A</v>
      </c>
      <c r="AF4197" s="132" t="e">
        <v>#N/A</v>
      </c>
    </row>
    <row r="4198" spans="1:32">
      <c r="A4198" s="129">
        <v>42622</v>
      </c>
      <c r="B4198" s="132" t="e">
        <v>#N/A</v>
      </c>
      <c r="C4198" s="132" t="e">
        <v>#N/A</v>
      </c>
      <c r="D4198" s="132" t="e">
        <v>#N/A</v>
      </c>
      <c r="E4198" s="132" t="e">
        <v>#N/A</v>
      </c>
      <c r="F4198" s="132" t="e">
        <v>#N/A</v>
      </c>
      <c r="G4198" s="132" t="e">
        <v>#N/A</v>
      </c>
      <c r="H4198" s="132" t="e">
        <v>#N/A</v>
      </c>
      <c r="I4198" s="132" t="e">
        <v>#N/A</v>
      </c>
      <c r="J4198" s="132" t="e">
        <v>#N/A</v>
      </c>
      <c r="K4198" s="132" t="e">
        <v>#N/A</v>
      </c>
      <c r="L4198" s="132" t="e">
        <v>#N/A</v>
      </c>
      <c r="M4198" s="132" t="e">
        <v>#N/A</v>
      </c>
      <c r="N4198" s="132" t="e">
        <v>#N/A</v>
      </c>
      <c r="R4198" s="132" t="e">
        <v>#N/A</v>
      </c>
      <c r="S4198" s="132" t="e">
        <v>#N/A</v>
      </c>
      <c r="T4198" s="132" t="e">
        <v>#N/A</v>
      </c>
      <c r="U4198" s="132" t="e">
        <v>#N/A</v>
      </c>
      <c r="V4198" s="132" t="e">
        <v>#N/A</v>
      </c>
      <c r="W4198" s="132" t="e">
        <v>#N/A</v>
      </c>
      <c r="X4198" s="132" t="e">
        <v>#N/A</v>
      </c>
      <c r="Y4198" s="132" t="e">
        <v>#N/A</v>
      </c>
      <c r="Z4198" s="132" t="e">
        <v>#N/A</v>
      </c>
      <c r="AA4198" s="132" t="e">
        <v>#N/A</v>
      </c>
      <c r="AB4198" s="132" t="e">
        <v>#N/A</v>
      </c>
      <c r="AC4198" s="132" t="e">
        <v>#N/A</v>
      </c>
      <c r="AD4198" s="132" t="e">
        <v>#N/A</v>
      </c>
      <c r="AE4198" s="132" t="e">
        <v>#N/A</v>
      </c>
      <c r="AF4198" s="132" t="e">
        <v>#N/A</v>
      </c>
    </row>
    <row r="4199" spans="1:32">
      <c r="A4199" s="129">
        <v>42625</v>
      </c>
      <c r="B4199" s="132" t="e">
        <v>#N/A</v>
      </c>
      <c r="C4199" s="132" t="e">
        <v>#N/A</v>
      </c>
      <c r="D4199" s="132" t="e">
        <v>#N/A</v>
      </c>
      <c r="E4199" s="132" t="e">
        <v>#N/A</v>
      </c>
      <c r="F4199" s="132" t="e">
        <v>#N/A</v>
      </c>
      <c r="G4199" s="132" t="e">
        <v>#N/A</v>
      </c>
      <c r="H4199" s="132" t="e">
        <v>#N/A</v>
      </c>
      <c r="I4199" s="132" t="e">
        <v>#N/A</v>
      </c>
      <c r="J4199" s="132" t="e">
        <v>#N/A</v>
      </c>
      <c r="K4199" s="132" t="e">
        <v>#N/A</v>
      </c>
      <c r="L4199" s="132" t="e">
        <v>#N/A</v>
      </c>
      <c r="M4199" s="132" t="e">
        <v>#N/A</v>
      </c>
      <c r="N4199" s="132" t="e">
        <v>#N/A</v>
      </c>
      <c r="R4199" s="132" t="e">
        <v>#N/A</v>
      </c>
      <c r="S4199" s="132" t="e">
        <v>#N/A</v>
      </c>
      <c r="T4199" s="132" t="e">
        <v>#N/A</v>
      </c>
      <c r="U4199" s="132" t="e">
        <v>#N/A</v>
      </c>
      <c r="V4199" s="132" t="e">
        <v>#N/A</v>
      </c>
      <c r="W4199" s="132" t="e">
        <v>#N/A</v>
      </c>
      <c r="X4199" s="132" t="e">
        <v>#N/A</v>
      </c>
      <c r="Y4199" s="132" t="e">
        <v>#N/A</v>
      </c>
      <c r="Z4199" s="132" t="e">
        <v>#N/A</v>
      </c>
      <c r="AA4199" s="132" t="e">
        <v>#N/A</v>
      </c>
      <c r="AB4199" s="132" t="e">
        <v>#N/A</v>
      </c>
      <c r="AC4199" s="132" t="e">
        <v>#N/A</v>
      </c>
      <c r="AD4199" s="132" t="e">
        <v>#N/A</v>
      </c>
      <c r="AE4199" s="132" t="e">
        <v>#N/A</v>
      </c>
      <c r="AF4199" s="132" t="e">
        <v>#N/A</v>
      </c>
    </row>
    <row r="4200" spans="1:32">
      <c r="A4200" s="129">
        <v>42626</v>
      </c>
      <c r="B4200" s="132" t="e">
        <v>#N/A</v>
      </c>
      <c r="C4200" s="132" t="e">
        <v>#N/A</v>
      </c>
      <c r="D4200" s="132" t="e">
        <v>#N/A</v>
      </c>
      <c r="E4200" s="132" t="e">
        <v>#N/A</v>
      </c>
      <c r="F4200" s="132" t="e">
        <v>#N/A</v>
      </c>
      <c r="G4200" s="132" t="e">
        <v>#N/A</v>
      </c>
      <c r="H4200" s="132" t="e">
        <v>#N/A</v>
      </c>
      <c r="I4200" s="132" t="e">
        <v>#N/A</v>
      </c>
      <c r="J4200" s="132" t="e">
        <v>#N/A</v>
      </c>
      <c r="K4200" s="132" t="e">
        <v>#N/A</v>
      </c>
      <c r="L4200" s="132" t="e">
        <v>#N/A</v>
      </c>
      <c r="M4200" s="132" t="e">
        <v>#N/A</v>
      </c>
      <c r="N4200" s="132" t="e">
        <v>#N/A</v>
      </c>
      <c r="R4200" s="132" t="e">
        <v>#N/A</v>
      </c>
      <c r="S4200" s="132" t="e">
        <v>#N/A</v>
      </c>
      <c r="T4200" s="132" t="e">
        <v>#N/A</v>
      </c>
      <c r="U4200" s="132" t="e">
        <v>#N/A</v>
      </c>
      <c r="V4200" s="132" t="e">
        <v>#N/A</v>
      </c>
      <c r="W4200" s="132" t="e">
        <v>#N/A</v>
      </c>
      <c r="X4200" s="132" t="e">
        <v>#N/A</v>
      </c>
      <c r="Y4200" s="132" t="e">
        <v>#N/A</v>
      </c>
      <c r="Z4200" s="132" t="e">
        <v>#N/A</v>
      </c>
      <c r="AA4200" s="132" t="e">
        <v>#N/A</v>
      </c>
      <c r="AB4200" s="132" t="e">
        <v>#N/A</v>
      </c>
      <c r="AC4200" s="132" t="e">
        <v>#N/A</v>
      </c>
      <c r="AD4200" s="132" t="e">
        <v>#N/A</v>
      </c>
      <c r="AE4200" s="132" t="e">
        <v>#N/A</v>
      </c>
      <c r="AF4200" s="132" t="e">
        <v>#N/A</v>
      </c>
    </row>
    <row r="4201" spans="1:32">
      <c r="A4201" s="129">
        <v>42627</v>
      </c>
      <c r="B4201" s="132" t="e">
        <v>#N/A</v>
      </c>
      <c r="C4201" s="132" t="e">
        <v>#N/A</v>
      </c>
      <c r="D4201" s="132" t="e">
        <v>#N/A</v>
      </c>
      <c r="E4201" s="132" t="e">
        <v>#N/A</v>
      </c>
      <c r="F4201" s="132" t="e">
        <v>#N/A</v>
      </c>
      <c r="G4201" s="132" t="e">
        <v>#N/A</v>
      </c>
      <c r="H4201" s="132" t="e">
        <v>#N/A</v>
      </c>
      <c r="I4201" s="132" t="e">
        <v>#N/A</v>
      </c>
      <c r="J4201" s="132" t="e">
        <v>#N/A</v>
      </c>
      <c r="K4201" s="132" t="e">
        <v>#N/A</v>
      </c>
      <c r="L4201" s="132" t="e">
        <v>#N/A</v>
      </c>
      <c r="M4201" s="132" t="e">
        <v>#N/A</v>
      </c>
      <c r="N4201" s="132" t="e">
        <v>#N/A</v>
      </c>
      <c r="R4201" s="132" t="e">
        <v>#N/A</v>
      </c>
      <c r="S4201" s="132" t="e">
        <v>#N/A</v>
      </c>
      <c r="T4201" s="132" t="e">
        <v>#N/A</v>
      </c>
      <c r="U4201" s="132" t="e">
        <v>#N/A</v>
      </c>
      <c r="V4201" s="132" t="e">
        <v>#N/A</v>
      </c>
      <c r="W4201" s="132" t="e">
        <v>#N/A</v>
      </c>
      <c r="X4201" s="132" t="e">
        <v>#N/A</v>
      </c>
      <c r="Y4201" s="132" t="e">
        <v>#N/A</v>
      </c>
      <c r="Z4201" s="132" t="e">
        <v>#N/A</v>
      </c>
      <c r="AA4201" s="132" t="e">
        <v>#N/A</v>
      </c>
      <c r="AB4201" s="132" t="e">
        <v>#N/A</v>
      </c>
      <c r="AC4201" s="132" t="e">
        <v>#N/A</v>
      </c>
      <c r="AD4201" s="132" t="e">
        <v>#N/A</v>
      </c>
      <c r="AE4201" s="132" t="e">
        <v>#N/A</v>
      </c>
      <c r="AF4201" s="132" t="e">
        <v>#N/A</v>
      </c>
    </row>
    <row r="4202" spans="1:32">
      <c r="A4202" s="129">
        <v>42628</v>
      </c>
      <c r="B4202" s="132">
        <v>668288</v>
      </c>
      <c r="C4202" s="132">
        <v>38032</v>
      </c>
      <c r="D4202" s="132">
        <v>302096</v>
      </c>
      <c r="E4202" s="132">
        <v>42612</v>
      </c>
      <c r="F4202" s="132">
        <v>116700</v>
      </c>
      <c r="G4202" s="132">
        <v>618912</v>
      </c>
      <c r="H4202" s="132">
        <v>26150</v>
      </c>
      <c r="I4202" s="132">
        <v>18506</v>
      </c>
      <c r="J4202" s="132">
        <v>36030</v>
      </c>
      <c r="K4202" s="132">
        <v>7695</v>
      </c>
      <c r="L4202" s="132">
        <v>250</v>
      </c>
      <c r="M4202" s="132">
        <v>49376</v>
      </c>
      <c r="N4202" s="132">
        <v>668288</v>
      </c>
      <c r="R4202" s="132">
        <v>120300</v>
      </c>
      <c r="S4202" s="132">
        <v>30000</v>
      </c>
      <c r="T4202" s="132">
        <v>125060</v>
      </c>
      <c r="U4202" s="132">
        <v>13335</v>
      </c>
      <c r="V4202" s="132">
        <v>4480</v>
      </c>
      <c r="W4202" s="132">
        <v>0</v>
      </c>
      <c r="X4202" s="132">
        <v>34090</v>
      </c>
      <c r="Y4202" s="132">
        <v>16700</v>
      </c>
      <c r="Z4202" s="132">
        <v>3034</v>
      </c>
      <c r="AA4202" s="132">
        <v>19000</v>
      </c>
      <c r="AB4202" s="132">
        <v>15100</v>
      </c>
      <c r="AC4202" s="132">
        <v>41039</v>
      </c>
      <c r="AD4202" s="132">
        <v>0</v>
      </c>
      <c r="AE4202" s="132">
        <v>26550</v>
      </c>
      <c r="AF4202" s="132">
        <v>13000</v>
      </c>
    </row>
    <row r="4203" spans="1:32">
      <c r="A4203" s="129">
        <v>42629</v>
      </c>
      <c r="B4203" s="132" t="e">
        <v>#N/A</v>
      </c>
      <c r="C4203" s="132" t="e">
        <v>#N/A</v>
      </c>
      <c r="D4203" s="132" t="e">
        <v>#N/A</v>
      </c>
      <c r="E4203" s="132" t="e">
        <v>#N/A</v>
      </c>
      <c r="F4203" s="132" t="e">
        <v>#N/A</v>
      </c>
      <c r="G4203" s="132" t="e">
        <v>#N/A</v>
      </c>
      <c r="H4203" s="132" t="e">
        <v>#N/A</v>
      </c>
      <c r="I4203" s="132" t="e">
        <v>#N/A</v>
      </c>
      <c r="J4203" s="132" t="e">
        <v>#N/A</v>
      </c>
      <c r="K4203" s="132" t="e">
        <v>#N/A</v>
      </c>
      <c r="L4203" s="132" t="e">
        <v>#N/A</v>
      </c>
      <c r="M4203" s="132" t="e">
        <v>#N/A</v>
      </c>
      <c r="N4203" s="132" t="e">
        <v>#N/A</v>
      </c>
      <c r="R4203" s="132" t="e">
        <v>#N/A</v>
      </c>
      <c r="S4203" s="132" t="e">
        <v>#N/A</v>
      </c>
      <c r="T4203" s="132" t="e">
        <v>#N/A</v>
      </c>
      <c r="U4203" s="132" t="e">
        <v>#N/A</v>
      </c>
      <c r="V4203" s="132" t="e">
        <v>#N/A</v>
      </c>
      <c r="W4203" s="132" t="e">
        <v>#N/A</v>
      </c>
      <c r="X4203" s="132" t="e">
        <v>#N/A</v>
      </c>
      <c r="Y4203" s="132" t="e">
        <v>#N/A</v>
      </c>
      <c r="Z4203" s="132" t="e">
        <v>#N/A</v>
      </c>
      <c r="AA4203" s="132" t="e">
        <v>#N/A</v>
      </c>
      <c r="AB4203" s="132" t="e">
        <v>#N/A</v>
      </c>
      <c r="AC4203" s="132" t="e">
        <v>#N/A</v>
      </c>
      <c r="AD4203" s="132" t="e">
        <v>#N/A</v>
      </c>
      <c r="AE4203" s="132" t="e">
        <v>#N/A</v>
      </c>
      <c r="AF4203" s="132" t="e">
        <v>#N/A</v>
      </c>
    </row>
    <row r="4204" spans="1:32">
      <c r="A4204" s="129">
        <v>42632</v>
      </c>
      <c r="B4204" s="132" t="e">
        <v>#N/A</v>
      </c>
      <c r="C4204" s="132" t="e">
        <v>#N/A</v>
      </c>
      <c r="D4204" s="132" t="e">
        <v>#N/A</v>
      </c>
      <c r="E4204" s="132" t="e">
        <v>#N/A</v>
      </c>
      <c r="F4204" s="132" t="e">
        <v>#N/A</v>
      </c>
      <c r="G4204" s="132" t="e">
        <v>#N/A</v>
      </c>
      <c r="H4204" s="132" t="e">
        <v>#N/A</v>
      </c>
      <c r="I4204" s="132" t="e">
        <v>#N/A</v>
      </c>
      <c r="J4204" s="132" t="e">
        <v>#N/A</v>
      </c>
      <c r="K4204" s="132" t="e">
        <v>#N/A</v>
      </c>
      <c r="L4204" s="132" t="e">
        <v>#N/A</v>
      </c>
      <c r="M4204" s="132" t="e">
        <v>#N/A</v>
      </c>
      <c r="N4204" s="132" t="e">
        <v>#N/A</v>
      </c>
      <c r="R4204" s="132" t="e">
        <v>#N/A</v>
      </c>
      <c r="S4204" s="132" t="e">
        <v>#N/A</v>
      </c>
      <c r="T4204" s="132" t="e">
        <v>#N/A</v>
      </c>
      <c r="U4204" s="132" t="e">
        <v>#N/A</v>
      </c>
      <c r="V4204" s="132" t="e">
        <v>#N/A</v>
      </c>
      <c r="W4204" s="132" t="e">
        <v>#N/A</v>
      </c>
      <c r="X4204" s="132" t="e">
        <v>#N/A</v>
      </c>
      <c r="Y4204" s="132" t="e">
        <v>#N/A</v>
      </c>
      <c r="Z4204" s="132" t="e">
        <v>#N/A</v>
      </c>
      <c r="AA4204" s="132" t="e">
        <v>#N/A</v>
      </c>
      <c r="AB4204" s="132" t="e">
        <v>#N/A</v>
      </c>
      <c r="AC4204" s="132" t="e">
        <v>#N/A</v>
      </c>
      <c r="AD4204" s="132" t="e">
        <v>#N/A</v>
      </c>
      <c r="AE4204" s="132" t="e">
        <v>#N/A</v>
      </c>
      <c r="AF4204" s="132" t="e">
        <v>#N/A</v>
      </c>
    </row>
    <row r="4205" spans="1:32">
      <c r="A4205" s="129">
        <v>42633</v>
      </c>
      <c r="B4205" s="132">
        <v>917288</v>
      </c>
      <c r="C4205" s="132">
        <v>54232</v>
      </c>
      <c r="D4205" s="132">
        <v>400451</v>
      </c>
      <c r="E4205" s="132">
        <v>58672</v>
      </c>
      <c r="F4205" s="132">
        <v>201610</v>
      </c>
      <c r="G4205" s="132">
        <v>857862</v>
      </c>
      <c r="H4205" s="132">
        <v>29300</v>
      </c>
      <c r="I4205" s="132">
        <v>19616</v>
      </c>
      <c r="J4205" s="132">
        <v>42955</v>
      </c>
      <c r="K4205" s="132">
        <v>8695</v>
      </c>
      <c r="L4205" s="132">
        <v>250</v>
      </c>
      <c r="M4205" s="132">
        <v>59426</v>
      </c>
      <c r="N4205" s="132">
        <v>917288</v>
      </c>
      <c r="R4205" s="132">
        <v>173300</v>
      </c>
      <c r="S4205" s="132">
        <v>45000</v>
      </c>
      <c r="T4205" s="132">
        <v>150460</v>
      </c>
      <c r="U4205" s="132">
        <v>25335</v>
      </c>
      <c r="V4205" s="132">
        <v>4480</v>
      </c>
      <c r="W4205" s="132">
        <v>0</v>
      </c>
      <c r="X4205" s="132">
        <v>36990</v>
      </c>
      <c r="Y4205" s="132">
        <v>16700</v>
      </c>
      <c r="Z4205" s="132">
        <v>3784</v>
      </c>
      <c r="AA4205" s="132">
        <v>29000</v>
      </c>
      <c r="AB4205" s="132">
        <v>15100</v>
      </c>
      <c r="AC4205" s="132">
        <v>57039</v>
      </c>
      <c r="AD4205" s="132">
        <v>0</v>
      </c>
      <c r="AE4205" s="132">
        <v>26550</v>
      </c>
      <c r="AF4205" s="132">
        <v>13000</v>
      </c>
    </row>
    <row r="4206" spans="1:32">
      <c r="A4206" s="129">
        <v>42634</v>
      </c>
      <c r="B4206" s="132" t="e">
        <v>#N/A</v>
      </c>
      <c r="C4206" s="132" t="e">
        <v>#N/A</v>
      </c>
      <c r="D4206" s="132" t="e">
        <v>#N/A</v>
      </c>
      <c r="E4206" s="132" t="e">
        <v>#N/A</v>
      </c>
      <c r="F4206" s="132" t="e">
        <v>#N/A</v>
      </c>
      <c r="G4206" s="132" t="e">
        <v>#N/A</v>
      </c>
      <c r="H4206" s="132" t="e">
        <v>#N/A</v>
      </c>
      <c r="I4206" s="132" t="e">
        <v>#N/A</v>
      </c>
      <c r="J4206" s="132" t="e">
        <v>#N/A</v>
      </c>
      <c r="K4206" s="132" t="e">
        <v>#N/A</v>
      </c>
      <c r="L4206" s="132" t="e">
        <v>#N/A</v>
      </c>
      <c r="M4206" s="132" t="e">
        <v>#N/A</v>
      </c>
      <c r="N4206" s="132" t="e">
        <v>#N/A</v>
      </c>
      <c r="R4206" s="132" t="e">
        <v>#N/A</v>
      </c>
      <c r="S4206" s="132" t="e">
        <v>#N/A</v>
      </c>
      <c r="T4206" s="132" t="e">
        <v>#N/A</v>
      </c>
      <c r="U4206" s="132" t="e">
        <v>#N/A</v>
      </c>
      <c r="V4206" s="132" t="e">
        <v>#N/A</v>
      </c>
      <c r="W4206" s="132" t="e">
        <v>#N/A</v>
      </c>
      <c r="X4206" s="132" t="e">
        <v>#N/A</v>
      </c>
      <c r="Y4206" s="132" t="e">
        <v>#N/A</v>
      </c>
      <c r="Z4206" s="132" t="e">
        <v>#N/A</v>
      </c>
      <c r="AA4206" s="132" t="e">
        <v>#N/A</v>
      </c>
      <c r="AB4206" s="132" t="e">
        <v>#N/A</v>
      </c>
      <c r="AC4206" s="132" t="e">
        <v>#N/A</v>
      </c>
      <c r="AD4206" s="132" t="e">
        <v>#N/A</v>
      </c>
      <c r="AE4206" s="132" t="e">
        <v>#N/A</v>
      </c>
      <c r="AF4206" s="132" t="e">
        <v>#N/A</v>
      </c>
    </row>
    <row r="4207" spans="1:32">
      <c r="A4207" s="129">
        <v>42635</v>
      </c>
      <c r="B4207" s="132" t="e">
        <v>#N/A</v>
      </c>
      <c r="C4207" s="132" t="e">
        <v>#N/A</v>
      </c>
      <c r="D4207" s="132" t="e">
        <v>#N/A</v>
      </c>
      <c r="E4207" s="132" t="e">
        <v>#N/A</v>
      </c>
      <c r="F4207" s="132" t="e">
        <v>#N/A</v>
      </c>
      <c r="G4207" s="132" t="e">
        <v>#N/A</v>
      </c>
      <c r="H4207" s="132" t="e">
        <v>#N/A</v>
      </c>
      <c r="I4207" s="132" t="e">
        <v>#N/A</v>
      </c>
      <c r="J4207" s="132" t="e">
        <v>#N/A</v>
      </c>
      <c r="K4207" s="132" t="e">
        <v>#N/A</v>
      </c>
      <c r="L4207" s="132" t="e">
        <v>#N/A</v>
      </c>
      <c r="M4207" s="132" t="e">
        <v>#N/A</v>
      </c>
      <c r="N4207" s="132" t="e">
        <v>#N/A</v>
      </c>
      <c r="R4207" s="132" t="e">
        <v>#N/A</v>
      </c>
      <c r="S4207" s="132" t="e">
        <v>#N/A</v>
      </c>
      <c r="T4207" s="132" t="e">
        <v>#N/A</v>
      </c>
      <c r="U4207" s="132" t="e">
        <v>#N/A</v>
      </c>
      <c r="V4207" s="132" t="e">
        <v>#N/A</v>
      </c>
      <c r="W4207" s="132" t="e">
        <v>#N/A</v>
      </c>
      <c r="X4207" s="132" t="e">
        <v>#N/A</v>
      </c>
      <c r="Y4207" s="132" t="e">
        <v>#N/A</v>
      </c>
      <c r="Z4207" s="132" t="e">
        <v>#N/A</v>
      </c>
      <c r="AA4207" s="132" t="e">
        <v>#N/A</v>
      </c>
      <c r="AB4207" s="132" t="e">
        <v>#N/A</v>
      </c>
      <c r="AC4207" s="132" t="e">
        <v>#N/A</v>
      </c>
      <c r="AD4207" s="132" t="e">
        <v>#N/A</v>
      </c>
      <c r="AE4207" s="132" t="e">
        <v>#N/A</v>
      </c>
      <c r="AF4207" s="132" t="e">
        <v>#N/A</v>
      </c>
    </row>
    <row r="4208" spans="1:32">
      <c r="A4208" s="129">
        <v>42636</v>
      </c>
      <c r="B4208" s="132" t="e">
        <v>#N/A</v>
      </c>
      <c r="C4208" s="132" t="e">
        <v>#N/A</v>
      </c>
      <c r="D4208" s="132" t="e">
        <v>#N/A</v>
      </c>
      <c r="E4208" s="132" t="e">
        <v>#N/A</v>
      </c>
      <c r="F4208" s="132" t="e">
        <v>#N/A</v>
      </c>
      <c r="G4208" s="132" t="e">
        <v>#N/A</v>
      </c>
      <c r="H4208" s="132" t="e">
        <v>#N/A</v>
      </c>
      <c r="I4208" s="132" t="e">
        <v>#N/A</v>
      </c>
      <c r="J4208" s="132" t="e">
        <v>#N/A</v>
      </c>
      <c r="K4208" s="132" t="e">
        <v>#N/A</v>
      </c>
      <c r="L4208" s="132" t="e">
        <v>#N/A</v>
      </c>
      <c r="M4208" s="132" t="e">
        <v>#N/A</v>
      </c>
      <c r="N4208" s="132" t="e">
        <v>#N/A</v>
      </c>
      <c r="R4208" s="132" t="e">
        <v>#N/A</v>
      </c>
      <c r="S4208" s="132" t="e">
        <v>#N/A</v>
      </c>
      <c r="T4208" s="132" t="e">
        <v>#N/A</v>
      </c>
      <c r="U4208" s="132" t="e">
        <v>#N/A</v>
      </c>
      <c r="V4208" s="132" t="e">
        <v>#N/A</v>
      </c>
      <c r="W4208" s="132" t="e">
        <v>#N/A</v>
      </c>
      <c r="X4208" s="132" t="e">
        <v>#N/A</v>
      </c>
      <c r="Y4208" s="132" t="e">
        <v>#N/A</v>
      </c>
      <c r="Z4208" s="132" t="e">
        <v>#N/A</v>
      </c>
      <c r="AA4208" s="132" t="e">
        <v>#N/A</v>
      </c>
      <c r="AB4208" s="132" t="e">
        <v>#N/A</v>
      </c>
      <c r="AC4208" s="132" t="e">
        <v>#N/A</v>
      </c>
      <c r="AD4208" s="132" t="e">
        <v>#N/A</v>
      </c>
      <c r="AE4208" s="132" t="e">
        <v>#N/A</v>
      </c>
      <c r="AF4208" s="132" t="e">
        <v>#N/A</v>
      </c>
    </row>
    <row r="4209" spans="1:32">
      <c r="A4209" s="129">
        <v>42639</v>
      </c>
      <c r="B4209" s="132" t="e">
        <v>#N/A</v>
      </c>
      <c r="C4209" s="132" t="e">
        <v>#N/A</v>
      </c>
      <c r="D4209" s="132" t="e">
        <v>#N/A</v>
      </c>
      <c r="E4209" s="132" t="e">
        <v>#N/A</v>
      </c>
      <c r="F4209" s="132" t="e">
        <v>#N/A</v>
      </c>
      <c r="G4209" s="132" t="e">
        <v>#N/A</v>
      </c>
      <c r="H4209" s="132" t="e">
        <v>#N/A</v>
      </c>
      <c r="I4209" s="132" t="e">
        <v>#N/A</v>
      </c>
      <c r="J4209" s="132" t="e">
        <v>#N/A</v>
      </c>
      <c r="K4209" s="132" t="e">
        <v>#N/A</v>
      </c>
      <c r="L4209" s="132" t="e">
        <v>#N/A</v>
      </c>
      <c r="M4209" s="132" t="e">
        <v>#N/A</v>
      </c>
      <c r="N4209" s="132" t="e">
        <v>#N/A</v>
      </c>
      <c r="R4209" s="132" t="e">
        <v>#N/A</v>
      </c>
      <c r="S4209" s="132" t="e">
        <v>#N/A</v>
      </c>
      <c r="T4209" s="132" t="e">
        <v>#N/A</v>
      </c>
      <c r="U4209" s="132" t="e">
        <v>#N/A</v>
      </c>
      <c r="V4209" s="132" t="e">
        <v>#N/A</v>
      </c>
      <c r="W4209" s="132" t="e">
        <v>#N/A</v>
      </c>
      <c r="X4209" s="132" t="e">
        <v>#N/A</v>
      </c>
      <c r="Y4209" s="132" t="e">
        <v>#N/A</v>
      </c>
      <c r="Z4209" s="132" t="e">
        <v>#N/A</v>
      </c>
      <c r="AA4209" s="132" t="e">
        <v>#N/A</v>
      </c>
      <c r="AB4209" s="132" t="e">
        <v>#N/A</v>
      </c>
      <c r="AC4209" s="132" t="e">
        <v>#N/A</v>
      </c>
      <c r="AD4209" s="132" t="e">
        <v>#N/A</v>
      </c>
      <c r="AE4209" s="132" t="e">
        <v>#N/A</v>
      </c>
      <c r="AF4209" s="132" t="e">
        <v>#N/A</v>
      </c>
    </row>
    <row r="4210" spans="1:32">
      <c r="A4210" s="129">
        <v>42640</v>
      </c>
      <c r="B4210" s="132" t="e">
        <v>#N/A</v>
      </c>
      <c r="C4210" s="132" t="e">
        <v>#N/A</v>
      </c>
      <c r="D4210" s="132" t="e">
        <v>#N/A</v>
      </c>
      <c r="E4210" s="132" t="e">
        <v>#N/A</v>
      </c>
      <c r="F4210" s="132" t="e">
        <v>#N/A</v>
      </c>
      <c r="G4210" s="132" t="e">
        <v>#N/A</v>
      </c>
      <c r="H4210" s="132" t="e">
        <v>#N/A</v>
      </c>
      <c r="I4210" s="132" t="e">
        <v>#N/A</v>
      </c>
      <c r="J4210" s="132" t="e">
        <v>#N/A</v>
      </c>
      <c r="K4210" s="132" t="e">
        <v>#N/A</v>
      </c>
      <c r="L4210" s="132" t="e">
        <v>#N/A</v>
      </c>
      <c r="M4210" s="132" t="e">
        <v>#N/A</v>
      </c>
      <c r="N4210" s="132" t="e">
        <v>#N/A</v>
      </c>
      <c r="R4210" s="132" t="e">
        <v>#N/A</v>
      </c>
      <c r="S4210" s="132" t="e">
        <v>#N/A</v>
      </c>
      <c r="T4210" s="132" t="e">
        <v>#N/A</v>
      </c>
      <c r="U4210" s="132" t="e">
        <v>#N/A</v>
      </c>
      <c r="V4210" s="132" t="e">
        <v>#N/A</v>
      </c>
      <c r="W4210" s="132" t="e">
        <v>#N/A</v>
      </c>
      <c r="X4210" s="132" t="e">
        <v>#N/A</v>
      </c>
      <c r="Y4210" s="132" t="e">
        <v>#N/A</v>
      </c>
      <c r="Z4210" s="132" t="e">
        <v>#N/A</v>
      </c>
      <c r="AA4210" s="132" t="e">
        <v>#N/A</v>
      </c>
      <c r="AB4210" s="132" t="e">
        <v>#N/A</v>
      </c>
      <c r="AC4210" s="132" t="e">
        <v>#N/A</v>
      </c>
      <c r="AD4210" s="132" t="e">
        <v>#N/A</v>
      </c>
      <c r="AE4210" s="132" t="e">
        <v>#N/A</v>
      </c>
      <c r="AF4210" s="132" t="e">
        <v>#N/A</v>
      </c>
    </row>
    <row r="4211" spans="1:32">
      <c r="A4211" s="129">
        <v>42641</v>
      </c>
      <c r="B4211" s="132" t="e">
        <v>#N/A</v>
      </c>
      <c r="C4211" s="132" t="e">
        <v>#N/A</v>
      </c>
      <c r="D4211" s="132" t="e">
        <v>#N/A</v>
      </c>
      <c r="E4211" s="132" t="e">
        <v>#N/A</v>
      </c>
      <c r="F4211" s="132" t="e">
        <v>#N/A</v>
      </c>
      <c r="G4211" s="132" t="e">
        <v>#N/A</v>
      </c>
      <c r="H4211" s="132" t="e">
        <v>#N/A</v>
      </c>
      <c r="I4211" s="132" t="e">
        <v>#N/A</v>
      </c>
      <c r="J4211" s="132" t="e">
        <v>#N/A</v>
      </c>
      <c r="K4211" s="132" t="e">
        <v>#N/A</v>
      </c>
      <c r="L4211" s="132" t="e">
        <v>#N/A</v>
      </c>
      <c r="M4211" s="132" t="e">
        <v>#N/A</v>
      </c>
      <c r="N4211" s="132" t="e">
        <v>#N/A</v>
      </c>
      <c r="R4211" s="132" t="e">
        <v>#N/A</v>
      </c>
      <c r="S4211" s="132" t="e">
        <v>#N/A</v>
      </c>
      <c r="T4211" s="132" t="e">
        <v>#N/A</v>
      </c>
      <c r="U4211" s="132" t="e">
        <v>#N/A</v>
      </c>
      <c r="V4211" s="132" t="e">
        <v>#N/A</v>
      </c>
      <c r="W4211" s="132" t="e">
        <v>#N/A</v>
      </c>
      <c r="X4211" s="132" t="e">
        <v>#N/A</v>
      </c>
      <c r="Y4211" s="132" t="e">
        <v>#N/A</v>
      </c>
      <c r="Z4211" s="132" t="e">
        <v>#N/A</v>
      </c>
      <c r="AA4211" s="132" t="e">
        <v>#N/A</v>
      </c>
      <c r="AB4211" s="132" t="e">
        <v>#N/A</v>
      </c>
      <c r="AC4211" s="132" t="e">
        <v>#N/A</v>
      </c>
      <c r="AD4211" s="132" t="e">
        <v>#N/A</v>
      </c>
      <c r="AE4211" s="132" t="e">
        <v>#N/A</v>
      </c>
      <c r="AF4211" s="132" t="e">
        <v>#N/A</v>
      </c>
    </row>
    <row r="4212" spans="1:32">
      <c r="A4212" s="129">
        <v>42642</v>
      </c>
      <c r="B4212" s="132" t="e">
        <v>#N/A</v>
      </c>
      <c r="C4212" s="132" t="e">
        <v>#N/A</v>
      </c>
      <c r="D4212" s="132" t="e">
        <v>#N/A</v>
      </c>
      <c r="E4212" s="132" t="e">
        <v>#N/A</v>
      </c>
      <c r="F4212" s="132" t="e">
        <v>#N/A</v>
      </c>
      <c r="G4212" s="132" t="e">
        <v>#N/A</v>
      </c>
      <c r="H4212" s="132" t="e">
        <v>#N/A</v>
      </c>
      <c r="I4212" s="132" t="e">
        <v>#N/A</v>
      </c>
      <c r="J4212" s="132" t="e">
        <v>#N/A</v>
      </c>
      <c r="K4212" s="132" t="e">
        <v>#N/A</v>
      </c>
      <c r="L4212" s="132" t="e">
        <v>#N/A</v>
      </c>
      <c r="M4212" s="132" t="e">
        <v>#N/A</v>
      </c>
      <c r="N4212" s="132" t="e">
        <v>#N/A</v>
      </c>
      <c r="R4212" s="132" t="e">
        <v>#N/A</v>
      </c>
      <c r="S4212" s="132" t="e">
        <v>#N/A</v>
      </c>
      <c r="T4212" s="132" t="e">
        <v>#N/A</v>
      </c>
      <c r="U4212" s="132" t="e">
        <v>#N/A</v>
      </c>
      <c r="V4212" s="132" t="e">
        <v>#N/A</v>
      </c>
      <c r="W4212" s="132" t="e">
        <v>#N/A</v>
      </c>
      <c r="X4212" s="132" t="e">
        <v>#N/A</v>
      </c>
      <c r="Y4212" s="132" t="e">
        <v>#N/A</v>
      </c>
      <c r="Z4212" s="132" t="e">
        <v>#N/A</v>
      </c>
      <c r="AA4212" s="132" t="e">
        <v>#N/A</v>
      </c>
      <c r="AB4212" s="132" t="e">
        <v>#N/A</v>
      </c>
      <c r="AC4212" s="132" t="e">
        <v>#N/A</v>
      </c>
      <c r="AD4212" s="132" t="e">
        <v>#N/A</v>
      </c>
      <c r="AE4212" s="132" t="e">
        <v>#N/A</v>
      </c>
      <c r="AF4212" s="132" t="e">
        <v>#N/A</v>
      </c>
    </row>
    <row r="4213" spans="1:32">
      <c r="A4213" s="129">
        <v>42643</v>
      </c>
      <c r="B4213" s="132">
        <v>1365517</v>
      </c>
      <c r="C4213" s="132">
        <v>73806</v>
      </c>
      <c r="D4213" s="132">
        <v>535072</v>
      </c>
      <c r="E4213" s="132">
        <v>89448</v>
      </c>
      <c r="F4213" s="132">
        <v>326640</v>
      </c>
      <c r="G4213" s="132">
        <v>1263101</v>
      </c>
      <c r="H4213" s="132">
        <v>39320</v>
      </c>
      <c r="I4213" s="132">
        <v>32536</v>
      </c>
      <c r="J4213" s="132">
        <v>76413</v>
      </c>
      <c r="K4213" s="132">
        <v>24695</v>
      </c>
      <c r="L4213" s="132">
        <v>2300</v>
      </c>
      <c r="M4213" s="132">
        <v>102416</v>
      </c>
      <c r="N4213" s="132">
        <v>1365517</v>
      </c>
      <c r="R4213" s="132">
        <v>266080</v>
      </c>
      <c r="S4213" s="132">
        <v>61175</v>
      </c>
      <c r="T4213" s="132">
        <v>217430</v>
      </c>
      <c r="U4213" s="132">
        <v>62324</v>
      </c>
      <c r="V4213" s="132">
        <v>22770</v>
      </c>
      <c r="W4213" s="132">
        <v>2140</v>
      </c>
      <c r="X4213" s="132">
        <v>43045</v>
      </c>
      <c r="Y4213" s="132">
        <v>19200</v>
      </c>
      <c r="Z4213" s="132">
        <v>11830</v>
      </c>
      <c r="AA4213" s="132">
        <v>36000</v>
      </c>
      <c r="AB4213" s="132">
        <v>28500</v>
      </c>
      <c r="AC4213" s="132">
        <v>71919</v>
      </c>
      <c r="AD4213" s="132">
        <v>3000</v>
      </c>
      <c r="AE4213" s="132">
        <v>26550</v>
      </c>
      <c r="AF4213" s="132">
        <v>41850</v>
      </c>
    </row>
    <row r="4214" spans="1:32">
      <c r="A4214" s="129">
        <v>42646</v>
      </c>
      <c r="B4214" s="132" t="e">
        <v>#N/A</v>
      </c>
      <c r="C4214" s="132" t="e">
        <v>#N/A</v>
      </c>
      <c r="D4214" s="132" t="e">
        <v>#N/A</v>
      </c>
      <c r="E4214" s="132" t="e">
        <v>#N/A</v>
      </c>
      <c r="F4214" s="132" t="e">
        <v>#N/A</v>
      </c>
      <c r="G4214" s="132" t="e">
        <v>#N/A</v>
      </c>
      <c r="H4214" s="132" t="e">
        <v>#N/A</v>
      </c>
      <c r="I4214" s="132" t="e">
        <v>#N/A</v>
      </c>
      <c r="J4214" s="132" t="e">
        <v>#N/A</v>
      </c>
      <c r="K4214" s="132" t="e">
        <v>#N/A</v>
      </c>
      <c r="L4214" s="132" t="e">
        <v>#N/A</v>
      </c>
      <c r="M4214" s="132" t="e">
        <v>#N/A</v>
      </c>
      <c r="N4214" s="132" t="e">
        <v>#N/A</v>
      </c>
      <c r="R4214" s="132" t="e">
        <v>#N/A</v>
      </c>
      <c r="S4214" s="132" t="e">
        <v>#N/A</v>
      </c>
      <c r="T4214" s="132" t="e">
        <v>#N/A</v>
      </c>
      <c r="U4214" s="132" t="e">
        <v>#N/A</v>
      </c>
      <c r="V4214" s="132" t="e">
        <v>#N/A</v>
      </c>
      <c r="W4214" s="132" t="e">
        <v>#N/A</v>
      </c>
      <c r="X4214" s="132" t="e">
        <v>#N/A</v>
      </c>
      <c r="Y4214" s="132" t="e">
        <v>#N/A</v>
      </c>
      <c r="Z4214" s="132" t="e">
        <v>#N/A</v>
      </c>
      <c r="AA4214" s="132" t="e">
        <v>#N/A</v>
      </c>
      <c r="AB4214" s="132" t="e">
        <v>#N/A</v>
      </c>
      <c r="AC4214" s="132" t="e">
        <v>#N/A</v>
      </c>
      <c r="AD4214" s="132" t="e">
        <v>#N/A</v>
      </c>
      <c r="AE4214" s="132" t="e">
        <v>#N/A</v>
      </c>
      <c r="AF4214" s="132" t="e">
        <v>#N/A</v>
      </c>
    </row>
    <row r="4215" spans="1:32">
      <c r="A4215" s="129">
        <v>42647</v>
      </c>
      <c r="B4215" s="132" t="e">
        <v>#N/A</v>
      </c>
      <c r="C4215" s="132" t="e">
        <v>#N/A</v>
      </c>
      <c r="D4215" s="132" t="e">
        <v>#N/A</v>
      </c>
      <c r="E4215" s="132" t="e">
        <v>#N/A</v>
      </c>
      <c r="F4215" s="132" t="e">
        <v>#N/A</v>
      </c>
      <c r="G4215" s="132" t="e">
        <v>#N/A</v>
      </c>
      <c r="H4215" s="132" t="e">
        <v>#N/A</v>
      </c>
      <c r="I4215" s="132" t="e">
        <v>#N/A</v>
      </c>
      <c r="J4215" s="132" t="e">
        <v>#N/A</v>
      </c>
      <c r="K4215" s="132" t="e">
        <v>#N/A</v>
      </c>
      <c r="L4215" s="132" t="e">
        <v>#N/A</v>
      </c>
      <c r="M4215" s="132" t="e">
        <v>#N/A</v>
      </c>
      <c r="N4215" s="132" t="e">
        <v>#N/A</v>
      </c>
      <c r="R4215" s="132" t="e">
        <v>#N/A</v>
      </c>
      <c r="S4215" s="132" t="e">
        <v>#N/A</v>
      </c>
      <c r="T4215" s="132" t="e">
        <v>#N/A</v>
      </c>
      <c r="U4215" s="132" t="e">
        <v>#N/A</v>
      </c>
      <c r="V4215" s="132" t="e">
        <v>#N/A</v>
      </c>
      <c r="W4215" s="132" t="e">
        <v>#N/A</v>
      </c>
      <c r="X4215" s="132" t="e">
        <v>#N/A</v>
      </c>
      <c r="Y4215" s="132" t="e">
        <v>#N/A</v>
      </c>
      <c r="Z4215" s="132" t="e">
        <v>#N/A</v>
      </c>
      <c r="AA4215" s="132" t="e">
        <v>#N/A</v>
      </c>
      <c r="AB4215" s="132" t="e">
        <v>#N/A</v>
      </c>
      <c r="AC4215" s="132" t="e">
        <v>#N/A</v>
      </c>
      <c r="AD4215" s="132" t="e">
        <v>#N/A</v>
      </c>
      <c r="AE4215" s="132" t="e">
        <v>#N/A</v>
      </c>
      <c r="AF4215" s="132" t="e">
        <v>#N/A</v>
      </c>
    </row>
    <row r="4216" spans="1:32">
      <c r="A4216" s="129">
        <v>42648</v>
      </c>
      <c r="B4216" s="132" t="e">
        <v>#N/A</v>
      </c>
      <c r="C4216" s="132" t="e">
        <v>#N/A</v>
      </c>
      <c r="D4216" s="132" t="e">
        <v>#N/A</v>
      </c>
      <c r="E4216" s="132" t="e">
        <v>#N/A</v>
      </c>
      <c r="F4216" s="132" t="e">
        <v>#N/A</v>
      </c>
      <c r="G4216" s="132" t="e">
        <v>#N/A</v>
      </c>
      <c r="H4216" s="132" t="e">
        <v>#N/A</v>
      </c>
      <c r="I4216" s="132" t="e">
        <v>#N/A</v>
      </c>
      <c r="J4216" s="132" t="e">
        <v>#N/A</v>
      </c>
      <c r="K4216" s="132" t="e">
        <v>#N/A</v>
      </c>
      <c r="L4216" s="132" t="e">
        <v>#N/A</v>
      </c>
      <c r="M4216" s="132" t="e">
        <v>#N/A</v>
      </c>
      <c r="N4216" s="132" t="e">
        <v>#N/A</v>
      </c>
      <c r="R4216" s="132" t="e">
        <v>#N/A</v>
      </c>
      <c r="S4216" s="132" t="e">
        <v>#N/A</v>
      </c>
      <c r="T4216" s="132" t="e">
        <v>#N/A</v>
      </c>
      <c r="U4216" s="132" t="e">
        <v>#N/A</v>
      </c>
      <c r="V4216" s="132" t="e">
        <v>#N/A</v>
      </c>
      <c r="W4216" s="132" t="e">
        <v>#N/A</v>
      </c>
      <c r="X4216" s="132" t="e">
        <v>#N/A</v>
      </c>
      <c r="Y4216" s="132" t="e">
        <v>#N/A</v>
      </c>
      <c r="Z4216" s="132" t="e">
        <v>#N/A</v>
      </c>
      <c r="AA4216" s="132" t="e">
        <v>#N/A</v>
      </c>
      <c r="AB4216" s="132" t="e">
        <v>#N/A</v>
      </c>
      <c r="AC4216" s="132" t="e">
        <v>#N/A</v>
      </c>
      <c r="AD4216" s="132" t="e">
        <v>#N/A</v>
      </c>
      <c r="AE4216" s="132" t="e">
        <v>#N/A</v>
      </c>
      <c r="AF4216" s="132" t="e">
        <v>#N/A</v>
      </c>
    </row>
    <row r="4217" spans="1:32">
      <c r="A4217" s="129">
        <v>42649</v>
      </c>
      <c r="B4217" s="132" t="e">
        <v>#N/A</v>
      </c>
      <c r="C4217" s="132" t="e">
        <v>#N/A</v>
      </c>
      <c r="D4217" s="132" t="e">
        <v>#N/A</v>
      </c>
      <c r="E4217" s="132" t="e">
        <v>#N/A</v>
      </c>
      <c r="F4217" s="132" t="e">
        <v>#N/A</v>
      </c>
      <c r="G4217" s="132" t="e">
        <v>#N/A</v>
      </c>
      <c r="H4217" s="132" t="e">
        <v>#N/A</v>
      </c>
      <c r="I4217" s="132" t="e">
        <v>#N/A</v>
      </c>
      <c r="J4217" s="132" t="e">
        <v>#N/A</v>
      </c>
      <c r="K4217" s="132" t="e">
        <v>#N/A</v>
      </c>
      <c r="L4217" s="132" t="e">
        <v>#N/A</v>
      </c>
      <c r="M4217" s="132" t="e">
        <v>#N/A</v>
      </c>
      <c r="N4217" s="132" t="e">
        <v>#N/A</v>
      </c>
      <c r="R4217" s="132" t="e">
        <v>#N/A</v>
      </c>
      <c r="S4217" s="132" t="e">
        <v>#N/A</v>
      </c>
      <c r="T4217" s="132" t="e">
        <v>#N/A</v>
      </c>
      <c r="U4217" s="132" t="e">
        <v>#N/A</v>
      </c>
      <c r="V4217" s="132" t="e">
        <v>#N/A</v>
      </c>
      <c r="W4217" s="132" t="e">
        <v>#N/A</v>
      </c>
      <c r="X4217" s="132" t="e">
        <v>#N/A</v>
      </c>
      <c r="Y4217" s="132" t="e">
        <v>#N/A</v>
      </c>
      <c r="Z4217" s="132" t="e">
        <v>#N/A</v>
      </c>
      <c r="AA4217" s="132" t="e">
        <v>#N/A</v>
      </c>
      <c r="AB4217" s="132" t="e">
        <v>#N/A</v>
      </c>
      <c r="AC4217" s="132" t="e">
        <v>#N/A</v>
      </c>
      <c r="AD4217" s="132" t="e">
        <v>#N/A</v>
      </c>
      <c r="AE4217" s="132" t="e">
        <v>#N/A</v>
      </c>
      <c r="AF4217" s="132" t="e">
        <v>#N/A</v>
      </c>
    </row>
    <row r="4218" spans="1:32">
      <c r="A4218" s="129">
        <v>42650</v>
      </c>
      <c r="B4218" s="132" t="e">
        <v>#N/A</v>
      </c>
      <c r="C4218" s="132" t="e">
        <v>#N/A</v>
      </c>
      <c r="D4218" s="132" t="e">
        <v>#N/A</v>
      </c>
      <c r="E4218" s="132" t="e">
        <v>#N/A</v>
      </c>
      <c r="F4218" s="132" t="e">
        <v>#N/A</v>
      </c>
      <c r="G4218" s="132" t="e">
        <v>#N/A</v>
      </c>
      <c r="H4218" s="132" t="e">
        <v>#N/A</v>
      </c>
      <c r="I4218" s="132" t="e">
        <v>#N/A</v>
      </c>
      <c r="J4218" s="132" t="e">
        <v>#N/A</v>
      </c>
      <c r="K4218" s="132" t="e">
        <v>#N/A</v>
      </c>
      <c r="L4218" s="132" t="e">
        <v>#N/A</v>
      </c>
      <c r="M4218" s="132" t="e">
        <v>#N/A</v>
      </c>
      <c r="N4218" s="132" t="e">
        <v>#N/A</v>
      </c>
      <c r="R4218" s="132" t="e">
        <v>#N/A</v>
      </c>
      <c r="S4218" s="132" t="e">
        <v>#N/A</v>
      </c>
      <c r="T4218" s="132" t="e">
        <v>#N/A</v>
      </c>
      <c r="U4218" s="132" t="e">
        <v>#N/A</v>
      </c>
      <c r="V4218" s="132" t="e">
        <v>#N/A</v>
      </c>
      <c r="W4218" s="132" t="e">
        <v>#N/A</v>
      </c>
      <c r="X4218" s="132" t="e">
        <v>#N/A</v>
      </c>
      <c r="Y4218" s="132" t="e">
        <v>#N/A</v>
      </c>
      <c r="Z4218" s="132" t="e">
        <v>#N/A</v>
      </c>
      <c r="AA4218" s="132" t="e">
        <v>#N/A</v>
      </c>
      <c r="AB4218" s="132" t="e">
        <v>#N/A</v>
      </c>
      <c r="AC4218" s="132" t="e">
        <v>#N/A</v>
      </c>
      <c r="AD4218" s="132" t="e">
        <v>#N/A</v>
      </c>
      <c r="AE4218" s="132" t="e">
        <v>#N/A</v>
      </c>
      <c r="AF4218" s="132" t="e">
        <v>#N/A</v>
      </c>
    </row>
    <row r="4219" spans="1:32">
      <c r="A4219" s="129">
        <v>42653</v>
      </c>
      <c r="B4219" s="132">
        <v>403650</v>
      </c>
      <c r="C4219" s="132">
        <v>39310</v>
      </c>
      <c r="D4219" s="132">
        <v>194801</v>
      </c>
      <c r="E4219" s="132">
        <v>43780</v>
      </c>
      <c r="F4219" s="132">
        <v>47464</v>
      </c>
      <c r="G4219" s="132">
        <v>370783</v>
      </c>
      <c r="H4219" s="132">
        <v>13030</v>
      </c>
      <c r="I4219" s="132">
        <v>10155</v>
      </c>
      <c r="J4219" s="132">
        <v>7375</v>
      </c>
      <c r="K4219" s="132">
        <v>3353</v>
      </c>
      <c r="L4219" s="132">
        <v>2750</v>
      </c>
      <c r="M4219" s="132">
        <v>32867</v>
      </c>
      <c r="N4219" s="132">
        <v>403650</v>
      </c>
      <c r="R4219" s="132">
        <v>43024</v>
      </c>
      <c r="S4219" s="132">
        <v>18750</v>
      </c>
      <c r="T4219" s="132">
        <v>74780</v>
      </c>
      <c r="U4219" s="132">
        <v>6050</v>
      </c>
      <c r="V4219" s="132">
        <v>0</v>
      </c>
      <c r="W4219" s="132">
        <v>0</v>
      </c>
      <c r="X4219" s="132">
        <v>28433</v>
      </c>
      <c r="Y4219" s="132">
        <v>11600</v>
      </c>
      <c r="Z4219" s="132">
        <v>6770</v>
      </c>
      <c r="AA4219" s="132">
        <v>0</v>
      </c>
      <c r="AB4219" s="132">
        <v>350</v>
      </c>
      <c r="AC4219" s="132">
        <v>0</v>
      </c>
      <c r="AD4219" s="132">
        <v>3475</v>
      </c>
      <c r="AE4219" s="132">
        <v>1625</v>
      </c>
      <c r="AF4219" s="132">
        <v>13250</v>
      </c>
    </row>
    <row r="4220" spans="1:32">
      <c r="A4220" s="129">
        <v>42654</v>
      </c>
      <c r="B4220" s="132" t="e">
        <v>#N/A</v>
      </c>
      <c r="C4220" s="132" t="e">
        <v>#N/A</v>
      </c>
      <c r="D4220" s="132" t="e">
        <v>#N/A</v>
      </c>
      <c r="E4220" s="132" t="e">
        <v>#N/A</v>
      </c>
      <c r="F4220" s="132" t="e">
        <v>#N/A</v>
      </c>
      <c r="G4220" s="132" t="e">
        <v>#N/A</v>
      </c>
      <c r="H4220" s="132" t="e">
        <v>#N/A</v>
      </c>
      <c r="I4220" s="132" t="e">
        <v>#N/A</v>
      </c>
      <c r="J4220" s="132" t="e">
        <v>#N/A</v>
      </c>
      <c r="K4220" s="132" t="e">
        <v>#N/A</v>
      </c>
      <c r="L4220" s="132" t="e">
        <v>#N/A</v>
      </c>
      <c r="M4220" s="132" t="e">
        <v>#N/A</v>
      </c>
      <c r="N4220" s="132" t="e">
        <v>#N/A</v>
      </c>
      <c r="R4220" s="132" t="e">
        <v>#N/A</v>
      </c>
      <c r="S4220" s="132" t="e">
        <v>#N/A</v>
      </c>
      <c r="T4220" s="132" t="e">
        <v>#N/A</v>
      </c>
      <c r="U4220" s="132" t="e">
        <v>#N/A</v>
      </c>
      <c r="V4220" s="132" t="e">
        <v>#N/A</v>
      </c>
      <c r="W4220" s="132" t="e">
        <v>#N/A</v>
      </c>
      <c r="X4220" s="132" t="e">
        <v>#N/A</v>
      </c>
      <c r="Y4220" s="132" t="e">
        <v>#N/A</v>
      </c>
      <c r="Z4220" s="132" t="e">
        <v>#N/A</v>
      </c>
      <c r="AA4220" s="132" t="e">
        <v>#N/A</v>
      </c>
      <c r="AB4220" s="132" t="e">
        <v>#N/A</v>
      </c>
      <c r="AC4220" s="132" t="e">
        <v>#N/A</v>
      </c>
      <c r="AD4220" s="132" t="e">
        <v>#N/A</v>
      </c>
      <c r="AE4220" s="132" t="e">
        <v>#N/A</v>
      </c>
      <c r="AF4220" s="132" t="e">
        <v>#N/A</v>
      </c>
    </row>
    <row r="4221" spans="1:32">
      <c r="A4221" s="129">
        <v>42655</v>
      </c>
      <c r="B4221" s="132" t="e">
        <v>#N/A</v>
      </c>
      <c r="C4221" s="132" t="e">
        <v>#N/A</v>
      </c>
      <c r="D4221" s="132" t="e">
        <v>#N/A</v>
      </c>
      <c r="E4221" s="132" t="e">
        <v>#N/A</v>
      </c>
      <c r="F4221" s="132" t="e">
        <v>#N/A</v>
      </c>
      <c r="G4221" s="132" t="e">
        <v>#N/A</v>
      </c>
      <c r="H4221" s="132" t="e">
        <v>#N/A</v>
      </c>
      <c r="I4221" s="132" t="e">
        <v>#N/A</v>
      </c>
      <c r="J4221" s="132" t="e">
        <v>#N/A</v>
      </c>
      <c r="K4221" s="132" t="e">
        <v>#N/A</v>
      </c>
      <c r="L4221" s="132" t="e">
        <v>#N/A</v>
      </c>
      <c r="M4221" s="132" t="e">
        <v>#N/A</v>
      </c>
      <c r="N4221" s="132" t="e">
        <v>#N/A</v>
      </c>
      <c r="R4221" s="132" t="e">
        <v>#N/A</v>
      </c>
      <c r="S4221" s="132" t="e">
        <v>#N/A</v>
      </c>
      <c r="T4221" s="132" t="e">
        <v>#N/A</v>
      </c>
      <c r="U4221" s="132" t="e">
        <v>#N/A</v>
      </c>
      <c r="V4221" s="132" t="e">
        <v>#N/A</v>
      </c>
      <c r="W4221" s="132" t="e">
        <v>#N/A</v>
      </c>
      <c r="X4221" s="132" t="e">
        <v>#N/A</v>
      </c>
      <c r="Y4221" s="132" t="e">
        <v>#N/A</v>
      </c>
      <c r="Z4221" s="132" t="e">
        <v>#N/A</v>
      </c>
      <c r="AA4221" s="132" t="e">
        <v>#N/A</v>
      </c>
      <c r="AB4221" s="132" t="e">
        <v>#N/A</v>
      </c>
      <c r="AC4221" s="132" t="e">
        <v>#N/A</v>
      </c>
      <c r="AD4221" s="132" t="e">
        <v>#N/A</v>
      </c>
      <c r="AE4221" s="132" t="e">
        <v>#N/A</v>
      </c>
      <c r="AF4221" s="132" t="e">
        <v>#N/A</v>
      </c>
    </row>
    <row r="4222" spans="1:32">
      <c r="A4222" s="129">
        <v>42656</v>
      </c>
      <c r="B4222" s="132" t="e">
        <v>#N/A</v>
      </c>
      <c r="C4222" s="132" t="e">
        <v>#N/A</v>
      </c>
      <c r="D4222" s="132" t="e">
        <v>#N/A</v>
      </c>
      <c r="E4222" s="132" t="e">
        <v>#N/A</v>
      </c>
      <c r="F4222" s="132" t="e">
        <v>#N/A</v>
      </c>
      <c r="G4222" s="132" t="e">
        <v>#N/A</v>
      </c>
      <c r="H4222" s="132" t="e">
        <v>#N/A</v>
      </c>
      <c r="I4222" s="132" t="e">
        <v>#N/A</v>
      </c>
      <c r="J4222" s="132" t="e">
        <v>#N/A</v>
      </c>
      <c r="K4222" s="132" t="e">
        <v>#N/A</v>
      </c>
      <c r="L4222" s="132" t="e">
        <v>#N/A</v>
      </c>
      <c r="M4222" s="132" t="e">
        <v>#N/A</v>
      </c>
      <c r="N4222" s="132" t="e">
        <v>#N/A</v>
      </c>
      <c r="R4222" s="132" t="e">
        <v>#N/A</v>
      </c>
      <c r="S4222" s="132" t="e">
        <v>#N/A</v>
      </c>
      <c r="T4222" s="132" t="e">
        <v>#N/A</v>
      </c>
      <c r="U4222" s="132" t="e">
        <v>#N/A</v>
      </c>
      <c r="V4222" s="132" t="e">
        <v>#N/A</v>
      </c>
      <c r="W4222" s="132" t="e">
        <v>#N/A</v>
      </c>
      <c r="X4222" s="132" t="e">
        <v>#N/A</v>
      </c>
      <c r="Y4222" s="132" t="e">
        <v>#N/A</v>
      </c>
      <c r="Z4222" s="132" t="e">
        <v>#N/A</v>
      </c>
      <c r="AA4222" s="132" t="e">
        <v>#N/A</v>
      </c>
      <c r="AB4222" s="132" t="e">
        <v>#N/A</v>
      </c>
      <c r="AC4222" s="132" t="e">
        <v>#N/A</v>
      </c>
      <c r="AD4222" s="132" t="e">
        <v>#N/A</v>
      </c>
      <c r="AE4222" s="132" t="e">
        <v>#N/A</v>
      </c>
      <c r="AF4222" s="132" t="e">
        <v>#N/A</v>
      </c>
    </row>
    <row r="4223" spans="1:32">
      <c r="A4223" s="129">
        <v>42657</v>
      </c>
      <c r="B4223" s="132" t="e">
        <v>#N/A</v>
      </c>
      <c r="C4223" s="132" t="e">
        <v>#N/A</v>
      </c>
      <c r="D4223" s="132" t="e">
        <v>#N/A</v>
      </c>
      <c r="E4223" s="132" t="e">
        <v>#N/A</v>
      </c>
      <c r="F4223" s="132" t="e">
        <v>#N/A</v>
      </c>
      <c r="G4223" s="132" t="e">
        <v>#N/A</v>
      </c>
      <c r="H4223" s="132" t="e">
        <v>#N/A</v>
      </c>
      <c r="I4223" s="132" t="e">
        <v>#N/A</v>
      </c>
      <c r="J4223" s="132" t="e">
        <v>#N/A</v>
      </c>
      <c r="K4223" s="132" t="e">
        <v>#N/A</v>
      </c>
      <c r="L4223" s="132" t="e">
        <v>#N/A</v>
      </c>
      <c r="M4223" s="132" t="e">
        <v>#N/A</v>
      </c>
      <c r="N4223" s="132" t="e">
        <v>#N/A</v>
      </c>
      <c r="R4223" s="132" t="e">
        <v>#N/A</v>
      </c>
      <c r="S4223" s="132" t="e">
        <v>#N/A</v>
      </c>
      <c r="T4223" s="132" t="e">
        <v>#N/A</v>
      </c>
      <c r="U4223" s="132" t="e">
        <v>#N/A</v>
      </c>
      <c r="V4223" s="132" t="e">
        <v>#N/A</v>
      </c>
      <c r="W4223" s="132" t="e">
        <v>#N/A</v>
      </c>
      <c r="X4223" s="132" t="e">
        <v>#N/A</v>
      </c>
      <c r="Y4223" s="132" t="e">
        <v>#N/A</v>
      </c>
      <c r="Z4223" s="132" t="e">
        <v>#N/A</v>
      </c>
      <c r="AA4223" s="132" t="e">
        <v>#N/A</v>
      </c>
      <c r="AB4223" s="132" t="e">
        <v>#N/A</v>
      </c>
      <c r="AC4223" s="132" t="e">
        <v>#N/A</v>
      </c>
      <c r="AD4223" s="132" t="e">
        <v>#N/A</v>
      </c>
      <c r="AE4223" s="132" t="e">
        <v>#N/A</v>
      </c>
      <c r="AF4223" s="132" t="e">
        <v>#N/A</v>
      </c>
    </row>
    <row r="4224" spans="1:32">
      <c r="A4224" s="129">
        <v>42660</v>
      </c>
      <c r="B4224" s="132" t="e">
        <v>#N/A</v>
      </c>
      <c r="C4224" s="132" t="e">
        <v>#N/A</v>
      </c>
      <c r="D4224" s="132" t="e">
        <v>#N/A</v>
      </c>
      <c r="E4224" s="132" t="e">
        <v>#N/A</v>
      </c>
      <c r="F4224" s="132" t="e">
        <v>#N/A</v>
      </c>
      <c r="G4224" s="132" t="e">
        <v>#N/A</v>
      </c>
      <c r="H4224" s="132" t="e">
        <v>#N/A</v>
      </c>
      <c r="I4224" s="132" t="e">
        <v>#N/A</v>
      </c>
      <c r="J4224" s="132" t="e">
        <v>#N/A</v>
      </c>
      <c r="K4224" s="132" t="e">
        <v>#N/A</v>
      </c>
      <c r="L4224" s="132" t="e">
        <v>#N/A</v>
      </c>
      <c r="M4224" s="132" t="e">
        <v>#N/A</v>
      </c>
      <c r="N4224" s="132" t="e">
        <v>#N/A</v>
      </c>
      <c r="R4224" s="132" t="e">
        <v>#N/A</v>
      </c>
      <c r="S4224" s="132" t="e">
        <v>#N/A</v>
      </c>
      <c r="T4224" s="132" t="e">
        <v>#N/A</v>
      </c>
      <c r="U4224" s="132" t="e">
        <v>#N/A</v>
      </c>
      <c r="V4224" s="132" t="e">
        <v>#N/A</v>
      </c>
      <c r="W4224" s="132" t="e">
        <v>#N/A</v>
      </c>
      <c r="X4224" s="132" t="e">
        <v>#N/A</v>
      </c>
      <c r="Y4224" s="132" t="e">
        <v>#N/A</v>
      </c>
      <c r="Z4224" s="132" t="e">
        <v>#N/A</v>
      </c>
      <c r="AA4224" s="132" t="e">
        <v>#N/A</v>
      </c>
      <c r="AB4224" s="132" t="e">
        <v>#N/A</v>
      </c>
      <c r="AC4224" s="132" t="e">
        <v>#N/A</v>
      </c>
      <c r="AD4224" s="132" t="e">
        <v>#N/A</v>
      </c>
      <c r="AE4224" s="132" t="e">
        <v>#N/A</v>
      </c>
      <c r="AF4224" s="132" t="e">
        <v>#N/A</v>
      </c>
    </row>
    <row r="4225" spans="1:32">
      <c r="A4225" s="129">
        <v>42661</v>
      </c>
      <c r="B4225" s="132" t="e">
        <v>#N/A</v>
      </c>
      <c r="C4225" s="132" t="e">
        <v>#N/A</v>
      </c>
      <c r="D4225" s="132" t="e">
        <v>#N/A</v>
      </c>
      <c r="E4225" s="132" t="e">
        <v>#N/A</v>
      </c>
      <c r="F4225" s="132" t="e">
        <v>#N/A</v>
      </c>
      <c r="G4225" s="132" t="e">
        <v>#N/A</v>
      </c>
      <c r="H4225" s="132" t="e">
        <v>#N/A</v>
      </c>
      <c r="I4225" s="132" t="e">
        <v>#N/A</v>
      </c>
      <c r="J4225" s="132" t="e">
        <v>#N/A</v>
      </c>
      <c r="K4225" s="132" t="e">
        <v>#N/A</v>
      </c>
      <c r="L4225" s="132" t="e">
        <v>#N/A</v>
      </c>
      <c r="M4225" s="132" t="e">
        <v>#N/A</v>
      </c>
      <c r="N4225" s="132" t="e">
        <v>#N/A</v>
      </c>
      <c r="R4225" s="132" t="e">
        <v>#N/A</v>
      </c>
      <c r="S4225" s="132" t="e">
        <v>#N/A</v>
      </c>
      <c r="T4225" s="132" t="e">
        <v>#N/A</v>
      </c>
      <c r="U4225" s="132" t="e">
        <v>#N/A</v>
      </c>
      <c r="V4225" s="132" t="e">
        <v>#N/A</v>
      </c>
      <c r="W4225" s="132" t="e">
        <v>#N/A</v>
      </c>
      <c r="X4225" s="132" t="e">
        <v>#N/A</v>
      </c>
      <c r="Y4225" s="132" t="e">
        <v>#N/A</v>
      </c>
      <c r="Z4225" s="132" t="e">
        <v>#N/A</v>
      </c>
      <c r="AA4225" s="132" t="e">
        <v>#N/A</v>
      </c>
      <c r="AB4225" s="132" t="e">
        <v>#N/A</v>
      </c>
      <c r="AC4225" s="132" t="e">
        <v>#N/A</v>
      </c>
      <c r="AD4225" s="132" t="e">
        <v>#N/A</v>
      </c>
      <c r="AE4225" s="132" t="e">
        <v>#N/A</v>
      </c>
      <c r="AF4225" s="132" t="e">
        <v>#N/A</v>
      </c>
    </row>
    <row r="4226" spans="1:32">
      <c r="A4226" s="129">
        <v>42662</v>
      </c>
      <c r="B4226" s="132" t="e">
        <v>#N/A</v>
      </c>
      <c r="C4226" s="132" t="e">
        <v>#N/A</v>
      </c>
      <c r="D4226" s="132" t="e">
        <v>#N/A</v>
      </c>
      <c r="E4226" s="132" t="e">
        <v>#N/A</v>
      </c>
      <c r="F4226" s="132" t="e">
        <v>#N/A</v>
      </c>
      <c r="G4226" s="132" t="e">
        <v>#N/A</v>
      </c>
      <c r="H4226" s="132" t="e">
        <v>#N/A</v>
      </c>
      <c r="I4226" s="132" t="e">
        <v>#N/A</v>
      </c>
      <c r="J4226" s="132" t="e">
        <v>#N/A</v>
      </c>
      <c r="K4226" s="132" t="e">
        <v>#N/A</v>
      </c>
      <c r="L4226" s="132" t="e">
        <v>#N/A</v>
      </c>
      <c r="M4226" s="132" t="e">
        <v>#N/A</v>
      </c>
      <c r="N4226" s="132" t="e">
        <v>#N/A</v>
      </c>
      <c r="R4226" s="132" t="e">
        <v>#N/A</v>
      </c>
      <c r="S4226" s="132" t="e">
        <v>#N/A</v>
      </c>
      <c r="T4226" s="132" t="e">
        <v>#N/A</v>
      </c>
      <c r="U4226" s="132" t="e">
        <v>#N/A</v>
      </c>
      <c r="V4226" s="132" t="e">
        <v>#N/A</v>
      </c>
      <c r="W4226" s="132" t="e">
        <v>#N/A</v>
      </c>
      <c r="X4226" s="132" t="e">
        <v>#N/A</v>
      </c>
      <c r="Y4226" s="132" t="e">
        <v>#N/A</v>
      </c>
      <c r="Z4226" s="132" t="e">
        <v>#N/A</v>
      </c>
      <c r="AA4226" s="132" t="e">
        <v>#N/A</v>
      </c>
      <c r="AB4226" s="132" t="e">
        <v>#N/A</v>
      </c>
      <c r="AC4226" s="132" t="e">
        <v>#N/A</v>
      </c>
      <c r="AD4226" s="132" t="e">
        <v>#N/A</v>
      </c>
      <c r="AE4226" s="132" t="e">
        <v>#N/A</v>
      </c>
      <c r="AF4226" s="132" t="e">
        <v>#N/A</v>
      </c>
    </row>
    <row r="4227" spans="1:32">
      <c r="A4227" s="129">
        <v>42663</v>
      </c>
      <c r="B4227" s="132">
        <v>806458</v>
      </c>
      <c r="C4227" s="132">
        <v>83165</v>
      </c>
      <c r="D4227" s="132">
        <v>349733</v>
      </c>
      <c r="E4227" s="132">
        <v>76396</v>
      </c>
      <c r="F4227" s="132">
        <v>139664</v>
      </c>
      <c r="G4227" s="132">
        <v>734611</v>
      </c>
      <c r="H4227" s="132">
        <v>26020</v>
      </c>
      <c r="I4227" s="132">
        <v>20655</v>
      </c>
      <c r="J4227" s="132">
        <v>18538</v>
      </c>
      <c r="K4227" s="132">
        <v>9215</v>
      </c>
      <c r="L4227" s="132">
        <v>6100</v>
      </c>
      <c r="M4227" s="132">
        <v>71847</v>
      </c>
      <c r="N4227" s="132">
        <v>806458</v>
      </c>
      <c r="R4227" s="132">
        <v>157224</v>
      </c>
      <c r="S4227" s="132">
        <v>37770</v>
      </c>
      <c r="T4227" s="132">
        <v>104276</v>
      </c>
      <c r="U4227" s="132">
        <v>17610</v>
      </c>
      <c r="V4227" s="132">
        <v>10320</v>
      </c>
      <c r="W4227" s="132">
        <v>1590</v>
      </c>
      <c r="X4227" s="132">
        <v>48239</v>
      </c>
      <c r="Y4227" s="132">
        <v>18600</v>
      </c>
      <c r="Z4227" s="132">
        <v>6770</v>
      </c>
      <c r="AA4227" s="132">
        <v>13500</v>
      </c>
      <c r="AB4227" s="132">
        <v>350</v>
      </c>
      <c r="AC4227" s="132">
        <v>7500</v>
      </c>
      <c r="AD4227" s="132">
        <v>3475</v>
      </c>
      <c r="AE4227" s="132">
        <v>1625</v>
      </c>
      <c r="AF4227" s="132">
        <v>13250</v>
      </c>
    </row>
    <row r="4228" spans="1:32">
      <c r="A4228" s="129">
        <v>42664</v>
      </c>
      <c r="B4228" s="132" t="e">
        <v>#N/A</v>
      </c>
      <c r="C4228" s="132" t="e">
        <v>#N/A</v>
      </c>
      <c r="D4228" s="132" t="e">
        <v>#N/A</v>
      </c>
      <c r="E4228" s="132" t="e">
        <v>#N/A</v>
      </c>
      <c r="F4228" s="132" t="e">
        <v>#N/A</v>
      </c>
      <c r="G4228" s="132" t="e">
        <v>#N/A</v>
      </c>
      <c r="H4228" s="132" t="e">
        <v>#N/A</v>
      </c>
      <c r="I4228" s="132" t="e">
        <v>#N/A</v>
      </c>
      <c r="J4228" s="132" t="e">
        <v>#N/A</v>
      </c>
      <c r="K4228" s="132" t="e">
        <v>#N/A</v>
      </c>
      <c r="L4228" s="132" t="e">
        <v>#N/A</v>
      </c>
      <c r="M4228" s="132" t="e">
        <v>#N/A</v>
      </c>
      <c r="N4228" s="132" t="e">
        <v>#N/A</v>
      </c>
      <c r="R4228" s="132" t="e">
        <v>#N/A</v>
      </c>
      <c r="S4228" s="132" t="e">
        <v>#N/A</v>
      </c>
      <c r="T4228" s="132" t="e">
        <v>#N/A</v>
      </c>
      <c r="U4228" s="132" t="e">
        <v>#N/A</v>
      </c>
      <c r="V4228" s="132" t="e">
        <v>#N/A</v>
      </c>
      <c r="W4228" s="132" t="e">
        <v>#N/A</v>
      </c>
      <c r="X4228" s="132" t="e">
        <v>#N/A</v>
      </c>
      <c r="Y4228" s="132" t="e">
        <v>#N/A</v>
      </c>
      <c r="Z4228" s="132" t="e">
        <v>#N/A</v>
      </c>
      <c r="AA4228" s="132" t="e">
        <v>#N/A</v>
      </c>
      <c r="AB4228" s="132" t="e">
        <v>#N/A</v>
      </c>
      <c r="AC4228" s="132" t="e">
        <v>#N/A</v>
      </c>
      <c r="AD4228" s="132" t="e">
        <v>#N/A</v>
      </c>
      <c r="AE4228" s="132" t="e">
        <v>#N/A</v>
      </c>
      <c r="AF4228" s="132" t="e">
        <v>#N/A</v>
      </c>
    </row>
    <row r="4229" spans="1:32">
      <c r="A4229" s="129">
        <v>42667</v>
      </c>
      <c r="B4229" s="132" t="e">
        <v>#N/A</v>
      </c>
      <c r="C4229" s="132" t="e">
        <v>#N/A</v>
      </c>
      <c r="D4229" s="132" t="e">
        <v>#N/A</v>
      </c>
      <c r="E4229" s="132" t="e">
        <v>#N/A</v>
      </c>
      <c r="F4229" s="132" t="e">
        <v>#N/A</v>
      </c>
      <c r="G4229" s="132" t="e">
        <v>#N/A</v>
      </c>
      <c r="H4229" s="132" t="e">
        <v>#N/A</v>
      </c>
      <c r="I4229" s="132" t="e">
        <v>#N/A</v>
      </c>
      <c r="J4229" s="132" t="e">
        <v>#N/A</v>
      </c>
      <c r="K4229" s="132" t="e">
        <v>#N/A</v>
      </c>
      <c r="L4229" s="132" t="e">
        <v>#N/A</v>
      </c>
      <c r="M4229" s="132" t="e">
        <v>#N/A</v>
      </c>
      <c r="N4229" s="132" t="e">
        <v>#N/A</v>
      </c>
      <c r="R4229" s="132" t="e">
        <v>#N/A</v>
      </c>
      <c r="S4229" s="132" t="e">
        <v>#N/A</v>
      </c>
      <c r="T4229" s="132" t="e">
        <v>#N/A</v>
      </c>
      <c r="U4229" s="132" t="e">
        <v>#N/A</v>
      </c>
      <c r="V4229" s="132" t="e">
        <v>#N/A</v>
      </c>
      <c r="W4229" s="132" t="e">
        <v>#N/A</v>
      </c>
      <c r="X4229" s="132" t="e">
        <v>#N/A</v>
      </c>
      <c r="Y4229" s="132" t="e">
        <v>#N/A</v>
      </c>
      <c r="Z4229" s="132" t="e">
        <v>#N/A</v>
      </c>
      <c r="AA4229" s="132" t="e">
        <v>#N/A</v>
      </c>
      <c r="AB4229" s="132" t="e">
        <v>#N/A</v>
      </c>
      <c r="AC4229" s="132" t="e">
        <v>#N/A</v>
      </c>
      <c r="AD4229" s="132" t="e">
        <v>#N/A</v>
      </c>
      <c r="AE4229" s="132" t="e">
        <v>#N/A</v>
      </c>
      <c r="AF4229" s="132" t="e">
        <v>#N/A</v>
      </c>
    </row>
    <row r="4230" spans="1:32">
      <c r="A4230" s="129">
        <v>42668</v>
      </c>
      <c r="B4230" s="132">
        <v>998101</v>
      </c>
      <c r="C4230" s="132">
        <v>113135</v>
      </c>
      <c r="D4230" s="132">
        <v>376061</v>
      </c>
      <c r="E4230" s="132">
        <v>91266</v>
      </c>
      <c r="F4230" s="132">
        <v>187209</v>
      </c>
      <c r="G4230" s="132">
        <v>906904</v>
      </c>
      <c r="H4230" s="132">
        <v>30420</v>
      </c>
      <c r="I4230" s="132">
        <v>27005</v>
      </c>
      <c r="J4230" s="132">
        <v>45588</v>
      </c>
      <c r="K4230" s="132">
        <v>10115</v>
      </c>
      <c r="L4230" s="132">
        <v>8600</v>
      </c>
      <c r="M4230" s="132">
        <v>91197</v>
      </c>
      <c r="N4230" s="132">
        <v>998101</v>
      </c>
      <c r="R4230" s="132">
        <v>157224</v>
      </c>
      <c r="S4230" s="132">
        <v>47770</v>
      </c>
      <c r="T4230" s="132">
        <v>125376</v>
      </c>
      <c r="U4230" s="132">
        <v>21910</v>
      </c>
      <c r="V4230" s="132">
        <v>13520</v>
      </c>
      <c r="W4230" s="132">
        <v>1590</v>
      </c>
      <c r="X4230" s="132">
        <v>51139</v>
      </c>
      <c r="Y4230" s="132">
        <v>30300</v>
      </c>
      <c r="Z4230" s="132">
        <v>8606</v>
      </c>
      <c r="AA4230" s="132">
        <v>13500</v>
      </c>
      <c r="AB4230" s="132">
        <v>350</v>
      </c>
      <c r="AC4230" s="132">
        <v>7500</v>
      </c>
      <c r="AD4230" s="132">
        <v>3475</v>
      </c>
      <c r="AE4230" s="132">
        <v>11625</v>
      </c>
      <c r="AF4230" s="132">
        <v>33980</v>
      </c>
    </row>
    <row r="4231" spans="1:32">
      <c r="A4231" s="129">
        <v>42669</v>
      </c>
      <c r="B4231" s="132" t="e">
        <v>#N/A</v>
      </c>
      <c r="C4231" s="132" t="e">
        <v>#N/A</v>
      </c>
      <c r="D4231" s="132" t="e">
        <v>#N/A</v>
      </c>
      <c r="E4231" s="132" t="e">
        <v>#N/A</v>
      </c>
      <c r="F4231" s="132" t="e">
        <v>#N/A</v>
      </c>
      <c r="G4231" s="132" t="e">
        <v>#N/A</v>
      </c>
      <c r="H4231" s="132" t="e">
        <v>#N/A</v>
      </c>
      <c r="I4231" s="132" t="e">
        <v>#N/A</v>
      </c>
      <c r="J4231" s="132" t="e">
        <v>#N/A</v>
      </c>
      <c r="K4231" s="132" t="e">
        <v>#N/A</v>
      </c>
      <c r="L4231" s="132" t="e">
        <v>#N/A</v>
      </c>
      <c r="M4231" s="132" t="e">
        <v>#N/A</v>
      </c>
      <c r="N4231" s="132" t="e">
        <v>#N/A</v>
      </c>
      <c r="R4231" s="132" t="e">
        <v>#N/A</v>
      </c>
      <c r="S4231" s="132" t="e">
        <v>#N/A</v>
      </c>
      <c r="T4231" s="132" t="e">
        <v>#N/A</v>
      </c>
      <c r="U4231" s="132" t="e">
        <v>#N/A</v>
      </c>
      <c r="V4231" s="132" t="e">
        <v>#N/A</v>
      </c>
      <c r="W4231" s="132" t="e">
        <v>#N/A</v>
      </c>
      <c r="X4231" s="132" t="e">
        <v>#N/A</v>
      </c>
      <c r="Y4231" s="132" t="e">
        <v>#N/A</v>
      </c>
      <c r="Z4231" s="132" t="e">
        <v>#N/A</v>
      </c>
      <c r="AA4231" s="132" t="e">
        <v>#N/A</v>
      </c>
      <c r="AB4231" s="132" t="e">
        <v>#N/A</v>
      </c>
      <c r="AC4231" s="132" t="e">
        <v>#N/A</v>
      </c>
      <c r="AD4231" s="132" t="e">
        <v>#N/A</v>
      </c>
      <c r="AE4231" s="132" t="e">
        <v>#N/A</v>
      </c>
      <c r="AF4231" s="132" t="e">
        <v>#N/A</v>
      </c>
    </row>
    <row r="4232" spans="1:32">
      <c r="A4232" s="129">
        <v>42670</v>
      </c>
      <c r="B4232" s="132" t="e">
        <v>#N/A</v>
      </c>
      <c r="C4232" s="132" t="e">
        <v>#N/A</v>
      </c>
      <c r="D4232" s="132" t="e">
        <v>#N/A</v>
      </c>
      <c r="E4232" s="132" t="e">
        <v>#N/A</v>
      </c>
      <c r="F4232" s="132" t="e">
        <v>#N/A</v>
      </c>
      <c r="G4232" s="132" t="e">
        <v>#N/A</v>
      </c>
      <c r="H4232" s="132" t="e">
        <v>#N/A</v>
      </c>
      <c r="I4232" s="132" t="e">
        <v>#N/A</v>
      </c>
      <c r="J4232" s="132" t="e">
        <v>#N/A</v>
      </c>
      <c r="K4232" s="132" t="e">
        <v>#N/A</v>
      </c>
      <c r="L4232" s="132" t="e">
        <v>#N/A</v>
      </c>
      <c r="M4232" s="132" t="e">
        <v>#N/A</v>
      </c>
      <c r="N4232" s="132" t="e">
        <v>#N/A</v>
      </c>
      <c r="R4232" s="132" t="e">
        <v>#N/A</v>
      </c>
      <c r="S4232" s="132" t="e">
        <v>#N/A</v>
      </c>
      <c r="T4232" s="132" t="e">
        <v>#N/A</v>
      </c>
      <c r="U4232" s="132" t="e">
        <v>#N/A</v>
      </c>
      <c r="V4232" s="132" t="e">
        <v>#N/A</v>
      </c>
      <c r="W4232" s="132" t="e">
        <v>#N/A</v>
      </c>
      <c r="X4232" s="132" t="e">
        <v>#N/A</v>
      </c>
      <c r="Y4232" s="132" t="e">
        <v>#N/A</v>
      </c>
      <c r="Z4232" s="132" t="e">
        <v>#N/A</v>
      </c>
      <c r="AA4232" s="132" t="e">
        <v>#N/A</v>
      </c>
      <c r="AB4232" s="132" t="e">
        <v>#N/A</v>
      </c>
      <c r="AC4232" s="132" t="e">
        <v>#N/A</v>
      </c>
      <c r="AD4232" s="132" t="e">
        <v>#N/A</v>
      </c>
      <c r="AE4232" s="132" t="e">
        <v>#N/A</v>
      </c>
      <c r="AF4232" s="132" t="e">
        <v>#N/A</v>
      </c>
    </row>
    <row r="4233" spans="1:32">
      <c r="A4233" s="129">
        <v>42671</v>
      </c>
      <c r="B4233" s="132" t="e">
        <v>#N/A</v>
      </c>
      <c r="C4233" s="132" t="e">
        <v>#N/A</v>
      </c>
      <c r="D4233" s="132" t="e">
        <v>#N/A</v>
      </c>
      <c r="E4233" s="132" t="e">
        <v>#N/A</v>
      </c>
      <c r="F4233" s="132" t="e">
        <v>#N/A</v>
      </c>
      <c r="G4233" s="132" t="e">
        <v>#N/A</v>
      </c>
      <c r="H4233" s="132" t="e">
        <v>#N/A</v>
      </c>
      <c r="I4233" s="132" t="e">
        <v>#N/A</v>
      </c>
      <c r="J4233" s="132" t="e">
        <v>#N/A</v>
      </c>
      <c r="K4233" s="132" t="e">
        <v>#N/A</v>
      </c>
      <c r="L4233" s="132" t="e">
        <v>#N/A</v>
      </c>
      <c r="M4233" s="132" t="e">
        <v>#N/A</v>
      </c>
      <c r="N4233" s="132" t="e">
        <v>#N/A</v>
      </c>
      <c r="R4233" s="132" t="e">
        <v>#N/A</v>
      </c>
      <c r="S4233" s="132" t="e">
        <v>#N/A</v>
      </c>
      <c r="T4233" s="132" t="e">
        <v>#N/A</v>
      </c>
      <c r="U4233" s="132" t="e">
        <v>#N/A</v>
      </c>
      <c r="V4233" s="132" t="e">
        <v>#N/A</v>
      </c>
      <c r="W4233" s="132" t="e">
        <v>#N/A</v>
      </c>
      <c r="X4233" s="132" t="e">
        <v>#N/A</v>
      </c>
      <c r="Y4233" s="132" t="e">
        <v>#N/A</v>
      </c>
      <c r="Z4233" s="132" t="e">
        <v>#N/A</v>
      </c>
      <c r="AA4233" s="132" t="e">
        <v>#N/A</v>
      </c>
      <c r="AB4233" s="132" t="e">
        <v>#N/A</v>
      </c>
      <c r="AC4233" s="132" t="e">
        <v>#N/A</v>
      </c>
      <c r="AD4233" s="132" t="e">
        <v>#N/A</v>
      </c>
      <c r="AE4233" s="132" t="e">
        <v>#N/A</v>
      </c>
      <c r="AF4233" s="132" t="e">
        <v>#N/A</v>
      </c>
    </row>
    <row r="4234" spans="1:32">
      <c r="A4234" s="129">
        <v>42674</v>
      </c>
      <c r="B4234" s="132">
        <v>1295576</v>
      </c>
      <c r="C4234" s="132">
        <v>133355</v>
      </c>
      <c r="D4234" s="132">
        <v>449031</v>
      </c>
      <c r="E4234" s="132">
        <v>116841</v>
      </c>
      <c r="F4234" s="132">
        <v>229709</v>
      </c>
      <c r="G4234" s="132">
        <v>1166779</v>
      </c>
      <c r="H4234" s="132">
        <v>47380</v>
      </c>
      <c r="I4234" s="132">
        <v>37535</v>
      </c>
      <c r="J4234" s="132">
        <v>59923</v>
      </c>
      <c r="K4234" s="132">
        <v>14200</v>
      </c>
      <c r="L4234" s="132">
        <v>9500</v>
      </c>
      <c r="M4234" s="132">
        <v>128797</v>
      </c>
      <c r="N4234" s="132">
        <v>1295576</v>
      </c>
      <c r="R4234" s="132">
        <v>189724</v>
      </c>
      <c r="S4234" s="132">
        <v>59770</v>
      </c>
      <c r="T4234" s="132">
        <v>178711</v>
      </c>
      <c r="U4234" s="132">
        <v>41270</v>
      </c>
      <c r="V4234" s="132">
        <v>15670</v>
      </c>
      <c r="W4234" s="132">
        <v>1590</v>
      </c>
      <c r="X4234" s="132">
        <v>61999</v>
      </c>
      <c r="Y4234" s="132">
        <v>33300</v>
      </c>
      <c r="Z4234" s="132">
        <v>18496</v>
      </c>
      <c r="AA4234" s="132">
        <v>13500</v>
      </c>
      <c r="AB4234" s="132">
        <v>350</v>
      </c>
      <c r="AC4234" s="132">
        <v>7500</v>
      </c>
      <c r="AD4234" s="132">
        <v>47785</v>
      </c>
      <c r="AE4234" s="132">
        <v>13560</v>
      </c>
      <c r="AF4234" s="132">
        <v>60430</v>
      </c>
    </row>
    <row r="4235" spans="1:32">
      <c r="A4235" s="129">
        <v>42675</v>
      </c>
      <c r="B4235" s="132" t="e">
        <v>#N/A</v>
      </c>
      <c r="C4235" s="132" t="e">
        <v>#N/A</v>
      </c>
      <c r="D4235" s="132" t="e">
        <v>#N/A</v>
      </c>
      <c r="E4235" s="132" t="e">
        <v>#N/A</v>
      </c>
      <c r="F4235" s="132" t="e">
        <v>#N/A</v>
      </c>
      <c r="G4235" s="132" t="e">
        <v>#N/A</v>
      </c>
      <c r="H4235" s="132" t="e">
        <v>#N/A</v>
      </c>
      <c r="I4235" s="132" t="e">
        <v>#N/A</v>
      </c>
      <c r="J4235" s="132" t="e">
        <v>#N/A</v>
      </c>
      <c r="K4235" s="132" t="e">
        <v>#N/A</v>
      </c>
      <c r="L4235" s="132" t="e">
        <v>#N/A</v>
      </c>
      <c r="M4235" s="132" t="e">
        <v>#N/A</v>
      </c>
      <c r="N4235" s="132" t="e">
        <v>#N/A</v>
      </c>
      <c r="R4235" s="132" t="e">
        <v>#N/A</v>
      </c>
      <c r="S4235" s="132" t="e">
        <v>#N/A</v>
      </c>
      <c r="T4235" s="132" t="e">
        <v>#N/A</v>
      </c>
      <c r="U4235" s="132" t="e">
        <v>#N/A</v>
      </c>
      <c r="V4235" s="132" t="e">
        <v>#N/A</v>
      </c>
      <c r="W4235" s="132" t="e">
        <v>#N/A</v>
      </c>
      <c r="X4235" s="132" t="e">
        <v>#N/A</v>
      </c>
      <c r="Y4235" s="132" t="e">
        <v>#N/A</v>
      </c>
      <c r="Z4235" s="132" t="e">
        <v>#N/A</v>
      </c>
      <c r="AA4235" s="132" t="e">
        <v>#N/A</v>
      </c>
      <c r="AB4235" s="132" t="e">
        <v>#N/A</v>
      </c>
      <c r="AC4235" s="132" t="e">
        <v>#N/A</v>
      </c>
      <c r="AD4235" s="132" t="e">
        <v>#N/A</v>
      </c>
      <c r="AE4235" s="132" t="e">
        <v>#N/A</v>
      </c>
      <c r="AF4235" s="132" t="e">
        <v>#N/A</v>
      </c>
    </row>
    <row r="4236" spans="1:32">
      <c r="A4236" s="129">
        <v>42676</v>
      </c>
      <c r="B4236" s="132" t="e">
        <v>#N/A</v>
      </c>
      <c r="C4236" s="132" t="e">
        <v>#N/A</v>
      </c>
      <c r="D4236" s="132" t="e">
        <v>#N/A</v>
      </c>
      <c r="E4236" s="132" t="e">
        <v>#N/A</v>
      </c>
      <c r="F4236" s="132" t="e">
        <v>#N/A</v>
      </c>
      <c r="G4236" s="132" t="e">
        <v>#N/A</v>
      </c>
      <c r="H4236" s="132" t="e">
        <v>#N/A</v>
      </c>
      <c r="I4236" s="132" t="e">
        <v>#N/A</v>
      </c>
      <c r="J4236" s="132" t="e">
        <v>#N/A</v>
      </c>
      <c r="K4236" s="132" t="e">
        <v>#N/A</v>
      </c>
      <c r="L4236" s="132" t="e">
        <v>#N/A</v>
      </c>
      <c r="M4236" s="132" t="e">
        <v>#N/A</v>
      </c>
      <c r="N4236" s="132" t="e">
        <v>#N/A</v>
      </c>
      <c r="R4236" s="132" t="e">
        <v>#N/A</v>
      </c>
      <c r="S4236" s="132" t="e">
        <v>#N/A</v>
      </c>
      <c r="T4236" s="132" t="e">
        <v>#N/A</v>
      </c>
      <c r="U4236" s="132" t="e">
        <v>#N/A</v>
      </c>
      <c r="V4236" s="132" t="e">
        <v>#N/A</v>
      </c>
      <c r="W4236" s="132" t="e">
        <v>#N/A</v>
      </c>
      <c r="X4236" s="132" t="e">
        <v>#N/A</v>
      </c>
      <c r="Y4236" s="132" t="e">
        <v>#N/A</v>
      </c>
      <c r="Z4236" s="132" t="e">
        <v>#N/A</v>
      </c>
      <c r="AA4236" s="132" t="e">
        <v>#N/A</v>
      </c>
      <c r="AB4236" s="132" t="e">
        <v>#N/A</v>
      </c>
      <c r="AC4236" s="132" t="e">
        <v>#N/A</v>
      </c>
      <c r="AD4236" s="132" t="e">
        <v>#N/A</v>
      </c>
      <c r="AE4236" s="132" t="e">
        <v>#N/A</v>
      </c>
      <c r="AF4236" s="132" t="e">
        <v>#N/A</v>
      </c>
    </row>
    <row r="4237" spans="1:32">
      <c r="A4237" s="129">
        <v>42677</v>
      </c>
      <c r="B4237" s="132" t="e">
        <v>#N/A</v>
      </c>
      <c r="C4237" s="132" t="e">
        <v>#N/A</v>
      </c>
      <c r="D4237" s="132" t="e">
        <v>#N/A</v>
      </c>
      <c r="E4237" s="132" t="e">
        <v>#N/A</v>
      </c>
      <c r="F4237" s="132" t="e">
        <v>#N/A</v>
      </c>
      <c r="G4237" s="132" t="e">
        <v>#N/A</v>
      </c>
      <c r="H4237" s="132" t="e">
        <v>#N/A</v>
      </c>
      <c r="I4237" s="132" t="e">
        <v>#N/A</v>
      </c>
      <c r="J4237" s="132" t="e">
        <v>#N/A</v>
      </c>
      <c r="K4237" s="132" t="e">
        <v>#N/A</v>
      </c>
      <c r="L4237" s="132" t="e">
        <v>#N/A</v>
      </c>
      <c r="M4237" s="132" t="e">
        <v>#N/A</v>
      </c>
      <c r="N4237" s="132" t="e">
        <v>#N/A</v>
      </c>
      <c r="R4237" s="132" t="e">
        <v>#N/A</v>
      </c>
      <c r="S4237" s="132" t="e">
        <v>#N/A</v>
      </c>
      <c r="T4237" s="132" t="e">
        <v>#N/A</v>
      </c>
      <c r="U4237" s="132" t="e">
        <v>#N/A</v>
      </c>
      <c r="V4237" s="132" t="e">
        <v>#N/A</v>
      </c>
      <c r="W4237" s="132" t="e">
        <v>#N/A</v>
      </c>
      <c r="X4237" s="132" t="e">
        <v>#N/A</v>
      </c>
      <c r="Y4237" s="132" t="e">
        <v>#N/A</v>
      </c>
      <c r="Z4237" s="132" t="e">
        <v>#N/A</v>
      </c>
      <c r="AA4237" s="132" t="e">
        <v>#N/A</v>
      </c>
      <c r="AB4237" s="132" t="e">
        <v>#N/A</v>
      </c>
      <c r="AC4237" s="132" t="e">
        <v>#N/A</v>
      </c>
      <c r="AD4237" s="132" t="e">
        <v>#N/A</v>
      </c>
      <c r="AE4237" s="132" t="e">
        <v>#N/A</v>
      </c>
      <c r="AF4237" s="132" t="e">
        <v>#N/A</v>
      </c>
    </row>
    <row r="4238" spans="1:32">
      <c r="A4238" s="129">
        <v>42678</v>
      </c>
      <c r="B4238" s="132" t="e">
        <v>#N/A</v>
      </c>
      <c r="C4238" s="132" t="e">
        <v>#N/A</v>
      </c>
      <c r="D4238" s="132" t="e">
        <v>#N/A</v>
      </c>
      <c r="E4238" s="132" t="e">
        <v>#N/A</v>
      </c>
      <c r="F4238" s="132" t="e">
        <v>#N/A</v>
      </c>
      <c r="G4238" s="132" t="e">
        <v>#N/A</v>
      </c>
      <c r="H4238" s="132" t="e">
        <v>#N/A</v>
      </c>
      <c r="I4238" s="132" t="e">
        <v>#N/A</v>
      </c>
      <c r="J4238" s="132" t="e">
        <v>#N/A</v>
      </c>
      <c r="K4238" s="132" t="e">
        <v>#N/A</v>
      </c>
      <c r="L4238" s="132" t="e">
        <v>#N/A</v>
      </c>
      <c r="M4238" s="132" t="e">
        <v>#N/A</v>
      </c>
      <c r="N4238" s="132" t="e">
        <v>#N/A</v>
      </c>
      <c r="R4238" s="132" t="e">
        <v>#N/A</v>
      </c>
      <c r="S4238" s="132" t="e">
        <v>#N/A</v>
      </c>
      <c r="T4238" s="132" t="e">
        <v>#N/A</v>
      </c>
      <c r="U4238" s="132" t="e">
        <v>#N/A</v>
      </c>
      <c r="V4238" s="132" t="e">
        <v>#N/A</v>
      </c>
      <c r="W4238" s="132" t="e">
        <v>#N/A</v>
      </c>
      <c r="X4238" s="132" t="e">
        <v>#N/A</v>
      </c>
      <c r="Y4238" s="132" t="e">
        <v>#N/A</v>
      </c>
      <c r="Z4238" s="132" t="e">
        <v>#N/A</v>
      </c>
      <c r="AA4238" s="132" t="e">
        <v>#N/A</v>
      </c>
      <c r="AB4238" s="132" t="e">
        <v>#N/A</v>
      </c>
      <c r="AC4238" s="132" t="e">
        <v>#N/A</v>
      </c>
      <c r="AD4238" s="132" t="e">
        <v>#N/A</v>
      </c>
      <c r="AE4238" s="132" t="e">
        <v>#N/A</v>
      </c>
      <c r="AF4238" s="132" t="e">
        <v>#N/A</v>
      </c>
    </row>
    <row r="4239" spans="1:32">
      <c r="A4239" s="129">
        <v>42681</v>
      </c>
      <c r="B4239" s="132" t="e">
        <v>#N/A</v>
      </c>
      <c r="C4239" s="132" t="e">
        <v>#N/A</v>
      </c>
      <c r="D4239" s="132" t="e">
        <v>#N/A</v>
      </c>
      <c r="E4239" s="132" t="e">
        <v>#N/A</v>
      </c>
      <c r="F4239" s="132" t="e">
        <v>#N/A</v>
      </c>
      <c r="G4239" s="132" t="e">
        <v>#N/A</v>
      </c>
      <c r="H4239" s="132" t="e">
        <v>#N/A</v>
      </c>
      <c r="I4239" s="132" t="e">
        <v>#N/A</v>
      </c>
      <c r="J4239" s="132" t="e">
        <v>#N/A</v>
      </c>
      <c r="K4239" s="132" t="e">
        <v>#N/A</v>
      </c>
      <c r="L4239" s="132" t="e">
        <v>#N/A</v>
      </c>
      <c r="M4239" s="132" t="e">
        <v>#N/A</v>
      </c>
      <c r="N4239" s="132" t="e">
        <v>#N/A</v>
      </c>
      <c r="R4239" s="132" t="e">
        <v>#N/A</v>
      </c>
      <c r="S4239" s="132" t="e">
        <v>#N/A</v>
      </c>
      <c r="T4239" s="132" t="e">
        <v>#N/A</v>
      </c>
      <c r="U4239" s="132" t="e">
        <v>#N/A</v>
      </c>
      <c r="V4239" s="132" t="e">
        <v>#N/A</v>
      </c>
      <c r="W4239" s="132" t="e">
        <v>#N/A</v>
      </c>
      <c r="X4239" s="132" t="e">
        <v>#N/A</v>
      </c>
      <c r="Y4239" s="132" t="e">
        <v>#N/A</v>
      </c>
      <c r="Z4239" s="132" t="e">
        <v>#N/A</v>
      </c>
      <c r="AA4239" s="132" t="e">
        <v>#N/A</v>
      </c>
      <c r="AB4239" s="132" t="e">
        <v>#N/A</v>
      </c>
      <c r="AC4239" s="132" t="e">
        <v>#N/A</v>
      </c>
      <c r="AD4239" s="132" t="e">
        <v>#N/A</v>
      </c>
      <c r="AE4239" s="132" t="e">
        <v>#N/A</v>
      </c>
      <c r="AF4239" s="132" t="e">
        <v>#N/A</v>
      </c>
    </row>
    <row r="4240" spans="1:32">
      <c r="A4240" s="129">
        <v>42682</v>
      </c>
      <c r="B4240" s="132" t="e">
        <v>#N/A</v>
      </c>
      <c r="C4240" s="132" t="e">
        <v>#N/A</v>
      </c>
      <c r="D4240" s="132" t="e">
        <v>#N/A</v>
      </c>
      <c r="E4240" s="132" t="e">
        <v>#N/A</v>
      </c>
      <c r="F4240" s="132" t="e">
        <v>#N/A</v>
      </c>
      <c r="G4240" s="132" t="e">
        <v>#N/A</v>
      </c>
      <c r="H4240" s="132" t="e">
        <v>#N/A</v>
      </c>
      <c r="I4240" s="132" t="e">
        <v>#N/A</v>
      </c>
      <c r="J4240" s="132" t="e">
        <v>#N/A</v>
      </c>
      <c r="K4240" s="132" t="e">
        <v>#N/A</v>
      </c>
      <c r="L4240" s="132" t="e">
        <v>#N/A</v>
      </c>
      <c r="M4240" s="132" t="e">
        <v>#N/A</v>
      </c>
      <c r="N4240" s="132" t="e">
        <v>#N/A</v>
      </c>
      <c r="R4240" s="132" t="e">
        <v>#N/A</v>
      </c>
      <c r="S4240" s="132" t="e">
        <v>#N/A</v>
      </c>
      <c r="T4240" s="132" t="e">
        <v>#N/A</v>
      </c>
      <c r="U4240" s="132" t="e">
        <v>#N/A</v>
      </c>
      <c r="V4240" s="132" t="e">
        <v>#N/A</v>
      </c>
      <c r="W4240" s="132" t="e">
        <v>#N/A</v>
      </c>
      <c r="X4240" s="132" t="e">
        <v>#N/A</v>
      </c>
      <c r="Y4240" s="132" t="e">
        <v>#N/A</v>
      </c>
      <c r="Z4240" s="132" t="e">
        <v>#N/A</v>
      </c>
      <c r="AA4240" s="132" t="e">
        <v>#N/A</v>
      </c>
      <c r="AB4240" s="132" t="e">
        <v>#N/A</v>
      </c>
      <c r="AC4240" s="132" t="e">
        <v>#N/A</v>
      </c>
      <c r="AD4240" s="132" t="e">
        <v>#N/A</v>
      </c>
      <c r="AE4240" s="132" t="e">
        <v>#N/A</v>
      </c>
      <c r="AF4240" s="132" t="e">
        <v>#N/A</v>
      </c>
    </row>
    <row r="4241" spans="1:32">
      <c r="A4241" s="129">
        <v>42683</v>
      </c>
      <c r="B4241" s="132" t="e">
        <v>#N/A</v>
      </c>
      <c r="C4241" s="132" t="e">
        <v>#N/A</v>
      </c>
      <c r="D4241" s="132" t="e">
        <v>#N/A</v>
      </c>
      <c r="E4241" s="132" t="e">
        <v>#N/A</v>
      </c>
      <c r="F4241" s="132" t="e">
        <v>#N/A</v>
      </c>
      <c r="G4241" s="132" t="e">
        <v>#N/A</v>
      </c>
      <c r="H4241" s="132" t="e">
        <v>#N/A</v>
      </c>
      <c r="I4241" s="132" t="e">
        <v>#N/A</v>
      </c>
      <c r="J4241" s="132" t="e">
        <v>#N/A</v>
      </c>
      <c r="K4241" s="132" t="e">
        <v>#N/A</v>
      </c>
      <c r="L4241" s="132" t="e">
        <v>#N/A</v>
      </c>
      <c r="M4241" s="132" t="e">
        <v>#N/A</v>
      </c>
      <c r="N4241" s="132" t="e">
        <v>#N/A</v>
      </c>
      <c r="R4241" s="132" t="e">
        <v>#N/A</v>
      </c>
      <c r="S4241" s="132" t="e">
        <v>#N/A</v>
      </c>
      <c r="T4241" s="132" t="e">
        <v>#N/A</v>
      </c>
      <c r="U4241" s="132" t="e">
        <v>#N/A</v>
      </c>
      <c r="V4241" s="132" t="e">
        <v>#N/A</v>
      </c>
      <c r="W4241" s="132" t="e">
        <v>#N/A</v>
      </c>
      <c r="X4241" s="132" t="e">
        <v>#N/A</v>
      </c>
      <c r="Y4241" s="132" t="e">
        <v>#N/A</v>
      </c>
      <c r="Z4241" s="132" t="e">
        <v>#N/A</v>
      </c>
      <c r="AA4241" s="132" t="e">
        <v>#N/A</v>
      </c>
      <c r="AB4241" s="132" t="e">
        <v>#N/A</v>
      </c>
      <c r="AC4241" s="132" t="e">
        <v>#N/A</v>
      </c>
      <c r="AD4241" s="132" t="e">
        <v>#N/A</v>
      </c>
      <c r="AE4241" s="132" t="e">
        <v>#N/A</v>
      </c>
      <c r="AF4241" s="132" t="e">
        <v>#N/A</v>
      </c>
    </row>
    <row r="4242" spans="1:32">
      <c r="A4242" s="129">
        <v>42684</v>
      </c>
      <c r="B4242" s="132">
        <v>347760</v>
      </c>
      <c r="C4242" s="132">
        <v>24909</v>
      </c>
      <c r="D4242" s="132">
        <v>147605</v>
      </c>
      <c r="E4242" s="132">
        <v>29606</v>
      </c>
      <c r="F4242" s="132">
        <v>79000</v>
      </c>
      <c r="G4242" s="132">
        <v>311170</v>
      </c>
      <c r="H4242" s="132">
        <v>10050</v>
      </c>
      <c r="I4242" s="132">
        <v>13500</v>
      </c>
      <c r="J4242" s="132">
        <v>6600</v>
      </c>
      <c r="K4242" s="132">
        <v>1150</v>
      </c>
      <c r="L4242" s="132">
        <v>6520</v>
      </c>
      <c r="M4242" s="132">
        <v>36590</v>
      </c>
      <c r="N4242" s="132">
        <v>347760</v>
      </c>
      <c r="R4242" s="132">
        <v>8300</v>
      </c>
      <c r="S4242" s="132">
        <v>0</v>
      </c>
      <c r="T4242" s="132">
        <v>30500</v>
      </c>
      <c r="U4242" s="132">
        <v>1800</v>
      </c>
      <c r="V4242" s="132">
        <v>1500</v>
      </c>
      <c r="W4242" s="132">
        <v>0</v>
      </c>
      <c r="X4242" s="132">
        <v>23630</v>
      </c>
      <c r="Y4242" s="132">
        <v>2000</v>
      </c>
      <c r="Z4242" s="132">
        <v>9390</v>
      </c>
      <c r="AA4242" s="132">
        <v>0</v>
      </c>
      <c r="AB4242" s="132">
        <v>0</v>
      </c>
      <c r="AC4242" s="132">
        <v>54200</v>
      </c>
      <c r="AD4242" s="132">
        <v>0</v>
      </c>
      <c r="AE4242" s="132">
        <v>10950</v>
      </c>
      <c r="AF4242" s="132">
        <v>0</v>
      </c>
    </row>
    <row r="4243" spans="1:32">
      <c r="A4243" s="129">
        <v>42685</v>
      </c>
      <c r="B4243" s="132" t="e">
        <v>#N/A</v>
      </c>
      <c r="C4243" s="132" t="e">
        <v>#N/A</v>
      </c>
      <c r="D4243" s="132" t="e">
        <v>#N/A</v>
      </c>
      <c r="E4243" s="132" t="e">
        <v>#N/A</v>
      </c>
      <c r="F4243" s="132" t="e">
        <v>#N/A</v>
      </c>
      <c r="G4243" s="132" t="e">
        <v>#N/A</v>
      </c>
      <c r="H4243" s="132" t="e">
        <v>#N/A</v>
      </c>
      <c r="I4243" s="132" t="e">
        <v>#N/A</v>
      </c>
      <c r="J4243" s="132" t="e">
        <v>#N/A</v>
      </c>
      <c r="K4243" s="132" t="e">
        <v>#N/A</v>
      </c>
      <c r="L4243" s="132" t="e">
        <v>#N/A</v>
      </c>
      <c r="M4243" s="132" t="e">
        <v>#N/A</v>
      </c>
      <c r="N4243" s="132" t="e">
        <v>#N/A</v>
      </c>
      <c r="R4243" s="132" t="e">
        <v>#N/A</v>
      </c>
      <c r="S4243" s="132" t="e">
        <v>#N/A</v>
      </c>
      <c r="T4243" s="132" t="e">
        <v>#N/A</v>
      </c>
      <c r="U4243" s="132" t="e">
        <v>#N/A</v>
      </c>
      <c r="V4243" s="132" t="e">
        <v>#N/A</v>
      </c>
      <c r="W4243" s="132" t="e">
        <v>#N/A</v>
      </c>
      <c r="X4243" s="132" t="e">
        <v>#N/A</v>
      </c>
      <c r="Y4243" s="132" t="e">
        <v>#N/A</v>
      </c>
      <c r="Z4243" s="132" t="e">
        <v>#N/A</v>
      </c>
      <c r="AA4243" s="132" t="e">
        <v>#N/A</v>
      </c>
      <c r="AB4243" s="132" t="e">
        <v>#N/A</v>
      </c>
      <c r="AC4243" s="132" t="e">
        <v>#N/A</v>
      </c>
      <c r="AD4243" s="132" t="e">
        <v>#N/A</v>
      </c>
      <c r="AE4243" s="132" t="e">
        <v>#N/A</v>
      </c>
      <c r="AF4243" s="132" t="e">
        <v>#N/A</v>
      </c>
    </row>
    <row r="4244" spans="1:32">
      <c r="A4244" s="129">
        <v>42688</v>
      </c>
      <c r="B4244" s="132" t="e">
        <v>#N/A</v>
      </c>
      <c r="C4244" s="132" t="e">
        <v>#N/A</v>
      </c>
      <c r="D4244" s="132" t="e">
        <v>#N/A</v>
      </c>
      <c r="E4244" s="132" t="e">
        <v>#N/A</v>
      </c>
      <c r="F4244" s="132" t="e">
        <v>#N/A</v>
      </c>
      <c r="G4244" s="132" t="e">
        <v>#N/A</v>
      </c>
      <c r="H4244" s="132" t="e">
        <v>#N/A</v>
      </c>
      <c r="I4244" s="132" t="e">
        <v>#N/A</v>
      </c>
      <c r="J4244" s="132" t="e">
        <v>#N/A</v>
      </c>
      <c r="K4244" s="132" t="e">
        <v>#N/A</v>
      </c>
      <c r="L4244" s="132" t="e">
        <v>#N/A</v>
      </c>
      <c r="M4244" s="132" t="e">
        <v>#N/A</v>
      </c>
      <c r="N4244" s="132" t="e">
        <v>#N/A</v>
      </c>
      <c r="R4244" s="132" t="e">
        <v>#N/A</v>
      </c>
      <c r="S4244" s="132" t="e">
        <v>#N/A</v>
      </c>
      <c r="T4244" s="132" t="e">
        <v>#N/A</v>
      </c>
      <c r="U4244" s="132" t="e">
        <v>#N/A</v>
      </c>
      <c r="V4244" s="132" t="e">
        <v>#N/A</v>
      </c>
      <c r="W4244" s="132" t="e">
        <v>#N/A</v>
      </c>
      <c r="X4244" s="132" t="e">
        <v>#N/A</v>
      </c>
      <c r="Y4244" s="132" t="e">
        <v>#N/A</v>
      </c>
      <c r="Z4244" s="132" t="e">
        <v>#N/A</v>
      </c>
      <c r="AA4244" s="132" t="e">
        <v>#N/A</v>
      </c>
      <c r="AB4244" s="132" t="e">
        <v>#N/A</v>
      </c>
      <c r="AC4244" s="132" t="e">
        <v>#N/A</v>
      </c>
      <c r="AD4244" s="132" t="e">
        <v>#N/A</v>
      </c>
      <c r="AE4244" s="132" t="e">
        <v>#N/A</v>
      </c>
      <c r="AF4244" s="132" t="e">
        <v>#N/A</v>
      </c>
    </row>
    <row r="4245" spans="1:32">
      <c r="A4245" s="129">
        <v>42689</v>
      </c>
      <c r="B4245" s="132">
        <v>513745</v>
      </c>
      <c r="C4245" s="132">
        <v>31179</v>
      </c>
      <c r="D4245" s="132">
        <v>197430</v>
      </c>
      <c r="E4245" s="132">
        <v>35636</v>
      </c>
      <c r="F4245" s="132">
        <v>119450</v>
      </c>
      <c r="G4245" s="132">
        <v>461675</v>
      </c>
      <c r="H4245" s="132">
        <v>19430</v>
      </c>
      <c r="I4245" s="132">
        <v>13500</v>
      </c>
      <c r="J4245" s="132">
        <v>22030</v>
      </c>
      <c r="K4245" s="132">
        <v>6150</v>
      </c>
      <c r="L4245" s="132">
        <v>6520</v>
      </c>
      <c r="M4245" s="132">
        <v>52070</v>
      </c>
      <c r="N4245" s="132">
        <v>513745</v>
      </c>
      <c r="R4245" s="132">
        <v>18800</v>
      </c>
      <c r="S4245" s="132">
        <v>0</v>
      </c>
      <c r="T4245" s="132">
        <v>79250</v>
      </c>
      <c r="U4245" s="132">
        <v>8500</v>
      </c>
      <c r="V4245" s="132">
        <v>6500</v>
      </c>
      <c r="W4245" s="132">
        <v>0</v>
      </c>
      <c r="X4245" s="132">
        <v>27260</v>
      </c>
      <c r="Y4245" s="132">
        <v>11510</v>
      </c>
      <c r="Z4245" s="132">
        <v>19485</v>
      </c>
      <c r="AA4245" s="132">
        <v>0</v>
      </c>
      <c r="AB4245" s="132">
        <v>0</v>
      </c>
      <c r="AC4245" s="132">
        <v>54200</v>
      </c>
      <c r="AD4245" s="132">
        <v>0</v>
      </c>
      <c r="AE4245" s="132">
        <v>16950</v>
      </c>
      <c r="AF4245" s="132">
        <v>11000</v>
      </c>
    </row>
    <row r="4246" spans="1:32">
      <c r="A4246" s="129">
        <v>42690</v>
      </c>
      <c r="B4246" s="132" t="e">
        <v>#N/A</v>
      </c>
      <c r="C4246" s="132" t="e">
        <v>#N/A</v>
      </c>
      <c r="D4246" s="132" t="e">
        <v>#N/A</v>
      </c>
      <c r="E4246" s="132" t="e">
        <v>#N/A</v>
      </c>
      <c r="F4246" s="132" t="e">
        <v>#N/A</v>
      </c>
      <c r="G4246" s="132" t="e">
        <v>#N/A</v>
      </c>
      <c r="H4246" s="132" t="e">
        <v>#N/A</v>
      </c>
      <c r="I4246" s="132" t="e">
        <v>#N/A</v>
      </c>
      <c r="J4246" s="132" t="e">
        <v>#N/A</v>
      </c>
      <c r="K4246" s="132" t="e">
        <v>#N/A</v>
      </c>
      <c r="L4246" s="132" t="e">
        <v>#N/A</v>
      </c>
      <c r="M4246" s="132" t="e">
        <v>#N/A</v>
      </c>
      <c r="N4246" s="132" t="e">
        <v>#N/A</v>
      </c>
      <c r="R4246" s="132" t="e">
        <v>#N/A</v>
      </c>
      <c r="S4246" s="132" t="e">
        <v>#N/A</v>
      </c>
      <c r="T4246" s="132" t="e">
        <v>#N/A</v>
      </c>
      <c r="U4246" s="132" t="e">
        <v>#N/A</v>
      </c>
      <c r="V4246" s="132" t="e">
        <v>#N/A</v>
      </c>
      <c r="W4246" s="132" t="e">
        <v>#N/A</v>
      </c>
      <c r="X4246" s="132" t="e">
        <v>#N/A</v>
      </c>
      <c r="Y4246" s="132" t="e">
        <v>#N/A</v>
      </c>
      <c r="Z4246" s="132" t="e">
        <v>#N/A</v>
      </c>
      <c r="AA4246" s="132" t="e">
        <v>#N/A</v>
      </c>
      <c r="AB4246" s="132" t="e">
        <v>#N/A</v>
      </c>
      <c r="AC4246" s="132" t="e">
        <v>#N/A</v>
      </c>
      <c r="AD4246" s="132" t="e">
        <v>#N/A</v>
      </c>
      <c r="AE4246" s="132" t="e">
        <v>#N/A</v>
      </c>
      <c r="AF4246" s="132" t="e">
        <v>#N/A</v>
      </c>
    </row>
    <row r="4247" spans="1:32">
      <c r="A4247" s="129">
        <v>42691</v>
      </c>
      <c r="B4247" s="132" t="e">
        <v>#N/A</v>
      </c>
      <c r="C4247" s="132" t="e">
        <v>#N/A</v>
      </c>
      <c r="D4247" s="132" t="e">
        <v>#N/A</v>
      </c>
      <c r="E4247" s="132" t="e">
        <v>#N/A</v>
      </c>
      <c r="F4247" s="132" t="e">
        <v>#N/A</v>
      </c>
      <c r="G4247" s="132" t="e">
        <v>#N/A</v>
      </c>
      <c r="H4247" s="132" t="e">
        <v>#N/A</v>
      </c>
      <c r="I4247" s="132" t="e">
        <v>#N/A</v>
      </c>
      <c r="J4247" s="132" t="e">
        <v>#N/A</v>
      </c>
      <c r="K4247" s="132" t="e">
        <v>#N/A</v>
      </c>
      <c r="L4247" s="132" t="e">
        <v>#N/A</v>
      </c>
      <c r="M4247" s="132" t="e">
        <v>#N/A</v>
      </c>
      <c r="N4247" s="132" t="e">
        <v>#N/A</v>
      </c>
      <c r="R4247" s="132" t="e">
        <v>#N/A</v>
      </c>
      <c r="S4247" s="132" t="e">
        <v>#N/A</v>
      </c>
      <c r="T4247" s="132" t="e">
        <v>#N/A</v>
      </c>
      <c r="U4247" s="132" t="e">
        <v>#N/A</v>
      </c>
      <c r="V4247" s="132" t="e">
        <v>#N/A</v>
      </c>
      <c r="W4247" s="132" t="e">
        <v>#N/A</v>
      </c>
      <c r="X4247" s="132" t="e">
        <v>#N/A</v>
      </c>
      <c r="Y4247" s="132" t="e">
        <v>#N/A</v>
      </c>
      <c r="Z4247" s="132" t="e">
        <v>#N/A</v>
      </c>
      <c r="AA4247" s="132" t="e">
        <v>#N/A</v>
      </c>
      <c r="AB4247" s="132" t="e">
        <v>#N/A</v>
      </c>
      <c r="AC4247" s="132" t="e">
        <v>#N/A</v>
      </c>
      <c r="AD4247" s="132" t="e">
        <v>#N/A</v>
      </c>
      <c r="AE4247" s="132" t="e">
        <v>#N/A</v>
      </c>
      <c r="AF4247" s="132" t="e">
        <v>#N/A</v>
      </c>
    </row>
    <row r="4248" spans="1:32">
      <c r="A4248" s="129">
        <v>42692</v>
      </c>
      <c r="B4248" s="132" t="e">
        <v>#N/A</v>
      </c>
      <c r="C4248" s="132" t="e">
        <v>#N/A</v>
      </c>
      <c r="D4248" s="132" t="e">
        <v>#N/A</v>
      </c>
      <c r="E4248" s="132" t="e">
        <v>#N/A</v>
      </c>
      <c r="F4248" s="132" t="e">
        <v>#N/A</v>
      </c>
      <c r="G4248" s="132" t="e">
        <v>#N/A</v>
      </c>
      <c r="H4248" s="132" t="e">
        <v>#N/A</v>
      </c>
      <c r="I4248" s="132" t="e">
        <v>#N/A</v>
      </c>
      <c r="J4248" s="132" t="e">
        <v>#N/A</v>
      </c>
      <c r="K4248" s="132" t="e">
        <v>#N/A</v>
      </c>
      <c r="L4248" s="132" t="e">
        <v>#N/A</v>
      </c>
      <c r="M4248" s="132" t="e">
        <v>#N/A</v>
      </c>
      <c r="N4248" s="132" t="e">
        <v>#N/A</v>
      </c>
      <c r="R4248" s="132" t="e">
        <v>#N/A</v>
      </c>
      <c r="S4248" s="132" t="e">
        <v>#N/A</v>
      </c>
      <c r="T4248" s="132" t="e">
        <v>#N/A</v>
      </c>
      <c r="U4248" s="132" t="e">
        <v>#N/A</v>
      </c>
      <c r="V4248" s="132" t="e">
        <v>#N/A</v>
      </c>
      <c r="W4248" s="132" t="e">
        <v>#N/A</v>
      </c>
      <c r="X4248" s="132" t="e">
        <v>#N/A</v>
      </c>
      <c r="Y4248" s="132" t="e">
        <v>#N/A</v>
      </c>
      <c r="Z4248" s="132" t="e">
        <v>#N/A</v>
      </c>
      <c r="AA4248" s="132" t="e">
        <v>#N/A</v>
      </c>
      <c r="AB4248" s="132" t="e">
        <v>#N/A</v>
      </c>
      <c r="AC4248" s="132" t="e">
        <v>#N/A</v>
      </c>
      <c r="AD4248" s="132" t="e">
        <v>#N/A</v>
      </c>
      <c r="AE4248" s="132" t="e">
        <v>#N/A</v>
      </c>
      <c r="AF4248" s="132" t="e">
        <v>#N/A</v>
      </c>
    </row>
    <row r="4249" spans="1:32">
      <c r="A4249" s="129">
        <v>42695</v>
      </c>
      <c r="B4249" s="132" t="e">
        <v>#N/A</v>
      </c>
      <c r="C4249" s="132" t="e">
        <v>#N/A</v>
      </c>
      <c r="D4249" s="132" t="e">
        <v>#N/A</v>
      </c>
      <c r="E4249" s="132" t="e">
        <v>#N/A</v>
      </c>
      <c r="F4249" s="132" t="e">
        <v>#N/A</v>
      </c>
      <c r="G4249" s="132" t="e">
        <v>#N/A</v>
      </c>
      <c r="H4249" s="132" t="e">
        <v>#N/A</v>
      </c>
      <c r="I4249" s="132" t="e">
        <v>#N/A</v>
      </c>
      <c r="J4249" s="132" t="e">
        <v>#N/A</v>
      </c>
      <c r="K4249" s="132" t="e">
        <v>#N/A</v>
      </c>
      <c r="L4249" s="132" t="e">
        <v>#N/A</v>
      </c>
      <c r="M4249" s="132" t="e">
        <v>#N/A</v>
      </c>
      <c r="N4249" s="132" t="e">
        <v>#N/A</v>
      </c>
      <c r="R4249" s="132" t="e">
        <v>#N/A</v>
      </c>
      <c r="S4249" s="132" t="e">
        <v>#N/A</v>
      </c>
      <c r="T4249" s="132" t="e">
        <v>#N/A</v>
      </c>
      <c r="U4249" s="132" t="e">
        <v>#N/A</v>
      </c>
      <c r="V4249" s="132" t="e">
        <v>#N/A</v>
      </c>
      <c r="W4249" s="132" t="e">
        <v>#N/A</v>
      </c>
      <c r="X4249" s="132" t="e">
        <v>#N/A</v>
      </c>
      <c r="Y4249" s="132" t="e">
        <v>#N/A</v>
      </c>
      <c r="Z4249" s="132" t="e">
        <v>#N/A</v>
      </c>
      <c r="AA4249" s="132" t="e">
        <v>#N/A</v>
      </c>
      <c r="AB4249" s="132" t="e">
        <v>#N/A</v>
      </c>
      <c r="AC4249" s="132" t="e">
        <v>#N/A</v>
      </c>
      <c r="AD4249" s="132" t="e">
        <v>#N/A</v>
      </c>
      <c r="AE4249" s="132" t="e">
        <v>#N/A</v>
      </c>
      <c r="AF4249" s="132" t="e">
        <v>#N/A</v>
      </c>
    </row>
    <row r="4250" spans="1:32">
      <c r="A4250" s="129">
        <v>42696</v>
      </c>
      <c r="B4250" s="132" t="e">
        <v>#N/A</v>
      </c>
      <c r="C4250" s="132" t="e">
        <v>#N/A</v>
      </c>
      <c r="D4250" s="132" t="e">
        <v>#N/A</v>
      </c>
      <c r="E4250" s="132" t="e">
        <v>#N/A</v>
      </c>
      <c r="F4250" s="132" t="e">
        <v>#N/A</v>
      </c>
      <c r="G4250" s="132" t="e">
        <v>#N/A</v>
      </c>
      <c r="H4250" s="132" t="e">
        <v>#N/A</v>
      </c>
      <c r="I4250" s="132" t="e">
        <v>#N/A</v>
      </c>
      <c r="J4250" s="132" t="e">
        <v>#N/A</v>
      </c>
      <c r="K4250" s="132" t="e">
        <v>#N/A</v>
      </c>
      <c r="L4250" s="132" t="e">
        <v>#N/A</v>
      </c>
      <c r="M4250" s="132" t="e">
        <v>#N/A</v>
      </c>
      <c r="N4250" s="132" t="e">
        <v>#N/A</v>
      </c>
      <c r="R4250" s="132" t="e">
        <v>#N/A</v>
      </c>
      <c r="S4250" s="132" t="e">
        <v>#N/A</v>
      </c>
      <c r="T4250" s="132" t="e">
        <v>#N/A</v>
      </c>
      <c r="U4250" s="132" t="e">
        <v>#N/A</v>
      </c>
      <c r="V4250" s="132" t="e">
        <v>#N/A</v>
      </c>
      <c r="W4250" s="132" t="e">
        <v>#N/A</v>
      </c>
      <c r="X4250" s="132" t="e">
        <v>#N/A</v>
      </c>
      <c r="Y4250" s="132" t="e">
        <v>#N/A</v>
      </c>
      <c r="Z4250" s="132" t="e">
        <v>#N/A</v>
      </c>
      <c r="AA4250" s="132" t="e">
        <v>#N/A</v>
      </c>
      <c r="AB4250" s="132" t="e">
        <v>#N/A</v>
      </c>
      <c r="AC4250" s="132" t="e">
        <v>#N/A</v>
      </c>
      <c r="AD4250" s="132" t="e">
        <v>#N/A</v>
      </c>
      <c r="AE4250" s="132" t="e">
        <v>#N/A</v>
      </c>
      <c r="AF4250" s="132" t="e">
        <v>#N/A</v>
      </c>
    </row>
    <row r="4251" spans="1:32">
      <c r="A4251" s="129">
        <v>42697</v>
      </c>
      <c r="B4251" s="132" t="e">
        <v>#N/A</v>
      </c>
      <c r="C4251" s="132" t="e">
        <v>#N/A</v>
      </c>
      <c r="D4251" s="132" t="e">
        <v>#N/A</v>
      </c>
      <c r="E4251" s="132" t="e">
        <v>#N/A</v>
      </c>
      <c r="F4251" s="132" t="e">
        <v>#N/A</v>
      </c>
      <c r="G4251" s="132" t="e">
        <v>#N/A</v>
      </c>
      <c r="H4251" s="132" t="e">
        <v>#N/A</v>
      </c>
      <c r="I4251" s="132" t="e">
        <v>#N/A</v>
      </c>
      <c r="J4251" s="132" t="e">
        <v>#N/A</v>
      </c>
      <c r="K4251" s="132" t="e">
        <v>#N/A</v>
      </c>
      <c r="L4251" s="132" t="e">
        <v>#N/A</v>
      </c>
      <c r="M4251" s="132" t="e">
        <v>#N/A</v>
      </c>
      <c r="N4251" s="132" t="e">
        <v>#N/A</v>
      </c>
      <c r="R4251" s="132" t="e">
        <v>#N/A</v>
      </c>
      <c r="S4251" s="132" t="e">
        <v>#N/A</v>
      </c>
      <c r="T4251" s="132" t="e">
        <v>#N/A</v>
      </c>
      <c r="U4251" s="132" t="e">
        <v>#N/A</v>
      </c>
      <c r="V4251" s="132" t="e">
        <v>#N/A</v>
      </c>
      <c r="W4251" s="132" t="e">
        <v>#N/A</v>
      </c>
      <c r="X4251" s="132" t="e">
        <v>#N/A</v>
      </c>
      <c r="Y4251" s="132" t="e">
        <v>#N/A</v>
      </c>
      <c r="Z4251" s="132" t="e">
        <v>#N/A</v>
      </c>
      <c r="AA4251" s="132" t="e">
        <v>#N/A</v>
      </c>
      <c r="AB4251" s="132" t="e">
        <v>#N/A</v>
      </c>
      <c r="AC4251" s="132" t="e">
        <v>#N/A</v>
      </c>
      <c r="AD4251" s="132" t="e">
        <v>#N/A</v>
      </c>
      <c r="AE4251" s="132" t="e">
        <v>#N/A</v>
      </c>
      <c r="AF4251" s="132" t="e">
        <v>#N/A</v>
      </c>
    </row>
    <row r="4252" spans="1:32">
      <c r="A4252" s="129">
        <v>42699</v>
      </c>
      <c r="B4252" s="132">
        <v>895077</v>
      </c>
      <c r="C4252" s="132">
        <v>66294</v>
      </c>
      <c r="D4252" s="132">
        <v>355507</v>
      </c>
      <c r="E4252" s="132">
        <v>74356</v>
      </c>
      <c r="F4252" s="132">
        <v>157420</v>
      </c>
      <c r="G4252" s="132">
        <v>800412</v>
      </c>
      <c r="H4252" s="132">
        <v>33430</v>
      </c>
      <c r="I4252" s="132">
        <v>28155</v>
      </c>
      <c r="J4252" s="132">
        <v>37730</v>
      </c>
      <c r="K4252" s="132">
        <v>10450</v>
      </c>
      <c r="L4252" s="132">
        <v>9520</v>
      </c>
      <c r="M4252" s="132">
        <v>94665</v>
      </c>
      <c r="N4252" s="132">
        <v>895077</v>
      </c>
      <c r="R4252" s="132">
        <v>57910</v>
      </c>
      <c r="S4252" s="132">
        <v>12000</v>
      </c>
      <c r="T4252" s="132">
        <v>170155</v>
      </c>
      <c r="U4252" s="132">
        <v>47786</v>
      </c>
      <c r="V4252" s="132">
        <v>13200</v>
      </c>
      <c r="W4252" s="132">
        <v>0</v>
      </c>
      <c r="X4252" s="132">
        <v>45510</v>
      </c>
      <c r="Y4252" s="132">
        <v>26910</v>
      </c>
      <c r="Z4252" s="132">
        <v>19485</v>
      </c>
      <c r="AA4252" s="132">
        <v>5000</v>
      </c>
      <c r="AB4252" s="132">
        <v>0</v>
      </c>
      <c r="AC4252" s="132">
        <v>63620</v>
      </c>
      <c r="AD4252" s="132">
        <v>0</v>
      </c>
      <c r="AE4252" s="132">
        <v>18950</v>
      </c>
      <c r="AF4252" s="132">
        <v>11000</v>
      </c>
    </row>
    <row r="4253" spans="1:32">
      <c r="A4253" s="129">
        <v>42702</v>
      </c>
      <c r="B4253" s="132" t="e">
        <v>#N/A</v>
      </c>
      <c r="C4253" s="132" t="e">
        <v>#N/A</v>
      </c>
      <c r="D4253" s="132" t="e">
        <v>#N/A</v>
      </c>
      <c r="E4253" s="132" t="e">
        <v>#N/A</v>
      </c>
      <c r="F4253" s="132" t="e">
        <v>#N/A</v>
      </c>
      <c r="G4253" s="132" t="e">
        <v>#N/A</v>
      </c>
      <c r="H4253" s="132" t="e">
        <v>#N/A</v>
      </c>
      <c r="I4253" s="132" t="e">
        <v>#N/A</v>
      </c>
      <c r="J4253" s="132" t="e">
        <v>#N/A</v>
      </c>
      <c r="K4253" s="132" t="e">
        <v>#N/A</v>
      </c>
      <c r="L4253" s="132" t="e">
        <v>#N/A</v>
      </c>
      <c r="M4253" s="132" t="e">
        <v>#N/A</v>
      </c>
      <c r="N4253" s="132" t="e">
        <v>#N/A</v>
      </c>
      <c r="R4253" s="132" t="e">
        <v>#N/A</v>
      </c>
      <c r="S4253" s="132" t="e">
        <v>#N/A</v>
      </c>
      <c r="T4253" s="132" t="e">
        <v>#N/A</v>
      </c>
      <c r="U4253" s="132" t="e">
        <v>#N/A</v>
      </c>
      <c r="V4253" s="132" t="e">
        <v>#N/A</v>
      </c>
      <c r="W4253" s="132" t="e">
        <v>#N/A</v>
      </c>
      <c r="X4253" s="132" t="e">
        <v>#N/A</v>
      </c>
      <c r="Y4253" s="132" t="e">
        <v>#N/A</v>
      </c>
      <c r="Z4253" s="132" t="e">
        <v>#N/A</v>
      </c>
      <c r="AA4253" s="132" t="e">
        <v>#N/A</v>
      </c>
      <c r="AB4253" s="132" t="e">
        <v>#N/A</v>
      </c>
      <c r="AC4253" s="132" t="e">
        <v>#N/A</v>
      </c>
      <c r="AD4253" s="132" t="e">
        <v>#N/A</v>
      </c>
      <c r="AE4253" s="132" t="e">
        <v>#N/A</v>
      </c>
      <c r="AF4253" s="132" t="e">
        <v>#N/A</v>
      </c>
    </row>
    <row r="4254" spans="1:32">
      <c r="A4254" s="129">
        <v>42703</v>
      </c>
      <c r="B4254" s="132" t="e">
        <v>#N/A</v>
      </c>
      <c r="C4254" s="132" t="e">
        <v>#N/A</v>
      </c>
      <c r="D4254" s="132" t="e">
        <v>#N/A</v>
      </c>
      <c r="E4254" s="132" t="e">
        <v>#N/A</v>
      </c>
      <c r="F4254" s="132" t="e">
        <v>#N/A</v>
      </c>
      <c r="G4254" s="132" t="e">
        <v>#N/A</v>
      </c>
      <c r="H4254" s="132" t="e">
        <v>#N/A</v>
      </c>
      <c r="I4254" s="132" t="e">
        <v>#N/A</v>
      </c>
      <c r="J4254" s="132" t="e">
        <v>#N/A</v>
      </c>
      <c r="K4254" s="132" t="e">
        <v>#N/A</v>
      </c>
      <c r="L4254" s="132" t="e">
        <v>#N/A</v>
      </c>
      <c r="M4254" s="132" t="e">
        <v>#N/A</v>
      </c>
      <c r="N4254" s="132" t="e">
        <v>#N/A</v>
      </c>
      <c r="R4254" s="132" t="e">
        <v>#N/A</v>
      </c>
      <c r="S4254" s="132" t="e">
        <v>#N/A</v>
      </c>
      <c r="T4254" s="132" t="e">
        <v>#N/A</v>
      </c>
      <c r="U4254" s="132" t="e">
        <v>#N/A</v>
      </c>
      <c r="V4254" s="132" t="e">
        <v>#N/A</v>
      </c>
      <c r="W4254" s="132" t="e">
        <v>#N/A</v>
      </c>
      <c r="X4254" s="132" t="e">
        <v>#N/A</v>
      </c>
      <c r="Y4254" s="132" t="e">
        <v>#N/A</v>
      </c>
      <c r="Z4254" s="132" t="e">
        <v>#N/A</v>
      </c>
      <c r="AA4254" s="132" t="e">
        <v>#N/A</v>
      </c>
      <c r="AB4254" s="132" t="e">
        <v>#N/A</v>
      </c>
      <c r="AC4254" s="132" t="e">
        <v>#N/A</v>
      </c>
      <c r="AD4254" s="132" t="e">
        <v>#N/A</v>
      </c>
      <c r="AE4254" s="132" t="e">
        <v>#N/A</v>
      </c>
      <c r="AF4254" s="132" t="e">
        <v>#N/A</v>
      </c>
    </row>
    <row r="4255" spans="1:32">
      <c r="A4255" s="129">
        <v>42704</v>
      </c>
      <c r="B4255" s="132">
        <v>1130172</v>
      </c>
      <c r="C4255" s="132">
        <v>78394</v>
      </c>
      <c r="D4255" s="132">
        <v>438757</v>
      </c>
      <c r="E4255" s="132">
        <v>81231</v>
      </c>
      <c r="F4255" s="132">
        <v>219220</v>
      </c>
      <c r="G4255" s="132">
        <v>1007987</v>
      </c>
      <c r="H4255" s="132">
        <v>53080</v>
      </c>
      <c r="I4255" s="132">
        <v>31525</v>
      </c>
      <c r="J4255" s="132">
        <v>53830</v>
      </c>
      <c r="K4255" s="132">
        <v>16900</v>
      </c>
      <c r="L4255" s="132">
        <v>10020</v>
      </c>
      <c r="M4255" s="132">
        <v>122185</v>
      </c>
      <c r="N4255" s="132">
        <v>1130172</v>
      </c>
      <c r="R4255" s="132">
        <v>118010</v>
      </c>
      <c r="S4255" s="132">
        <v>22000</v>
      </c>
      <c r="T4255" s="132">
        <v>215655</v>
      </c>
      <c r="U4255" s="132">
        <v>55556</v>
      </c>
      <c r="V4255" s="132">
        <v>23800</v>
      </c>
      <c r="W4255" s="132">
        <v>0</v>
      </c>
      <c r="X4255" s="132">
        <v>66660</v>
      </c>
      <c r="Y4255" s="132">
        <v>30910</v>
      </c>
      <c r="Z4255" s="132">
        <v>20535</v>
      </c>
      <c r="AA4255" s="132">
        <v>5000</v>
      </c>
      <c r="AB4255" s="132">
        <v>16250</v>
      </c>
      <c r="AC4255" s="132">
        <v>63620</v>
      </c>
      <c r="AD4255" s="132">
        <v>0</v>
      </c>
      <c r="AE4255" s="132">
        <v>33875</v>
      </c>
      <c r="AF4255" s="132">
        <v>11000</v>
      </c>
    </row>
    <row r="4256" spans="1:32">
      <c r="A4256" s="129">
        <v>42705</v>
      </c>
      <c r="B4256" s="132" t="e">
        <v>#N/A</v>
      </c>
      <c r="C4256" s="132" t="e">
        <v>#N/A</v>
      </c>
      <c r="D4256" s="132" t="e">
        <v>#N/A</v>
      </c>
      <c r="E4256" s="132" t="e">
        <v>#N/A</v>
      </c>
      <c r="F4256" s="132" t="e">
        <v>#N/A</v>
      </c>
      <c r="G4256" s="132" t="e">
        <v>#N/A</v>
      </c>
      <c r="H4256" s="132" t="e">
        <v>#N/A</v>
      </c>
      <c r="I4256" s="132" t="e">
        <v>#N/A</v>
      </c>
      <c r="J4256" s="132" t="e">
        <v>#N/A</v>
      </c>
      <c r="K4256" s="132" t="e">
        <v>#N/A</v>
      </c>
      <c r="L4256" s="132" t="e">
        <v>#N/A</v>
      </c>
      <c r="M4256" s="132" t="e">
        <v>#N/A</v>
      </c>
      <c r="N4256" s="132" t="e">
        <v>#N/A</v>
      </c>
      <c r="R4256" s="132" t="e">
        <v>#N/A</v>
      </c>
      <c r="S4256" s="132" t="e">
        <v>#N/A</v>
      </c>
      <c r="T4256" s="132" t="e">
        <v>#N/A</v>
      </c>
      <c r="U4256" s="132" t="e">
        <v>#N/A</v>
      </c>
      <c r="V4256" s="132" t="e">
        <v>#N/A</v>
      </c>
      <c r="W4256" s="132" t="e">
        <v>#N/A</v>
      </c>
      <c r="X4256" s="132" t="e">
        <v>#N/A</v>
      </c>
      <c r="Y4256" s="132" t="e">
        <v>#N/A</v>
      </c>
      <c r="Z4256" s="132" t="e">
        <v>#N/A</v>
      </c>
      <c r="AA4256" s="132" t="e">
        <v>#N/A</v>
      </c>
      <c r="AB4256" s="132" t="e">
        <v>#N/A</v>
      </c>
      <c r="AC4256" s="132" t="e">
        <v>#N/A</v>
      </c>
      <c r="AD4256" s="132" t="e">
        <v>#N/A</v>
      </c>
      <c r="AE4256" s="132" t="e">
        <v>#N/A</v>
      </c>
      <c r="AF4256" s="132" t="e">
        <v>#N/A</v>
      </c>
    </row>
    <row r="4257" spans="1:32">
      <c r="A4257" s="129">
        <v>42706</v>
      </c>
      <c r="B4257" s="132" t="e">
        <v>#N/A</v>
      </c>
      <c r="C4257" s="132" t="e">
        <v>#N/A</v>
      </c>
      <c r="D4257" s="132" t="e">
        <v>#N/A</v>
      </c>
      <c r="E4257" s="132" t="e">
        <v>#N/A</v>
      </c>
      <c r="F4257" s="132" t="e">
        <v>#N/A</v>
      </c>
      <c r="G4257" s="132" t="e">
        <v>#N/A</v>
      </c>
      <c r="H4257" s="132" t="e">
        <v>#N/A</v>
      </c>
      <c r="I4257" s="132" t="e">
        <v>#N/A</v>
      </c>
      <c r="J4257" s="132" t="e">
        <v>#N/A</v>
      </c>
      <c r="K4257" s="132" t="e">
        <v>#N/A</v>
      </c>
      <c r="L4257" s="132" t="e">
        <v>#N/A</v>
      </c>
      <c r="M4257" s="132" t="e">
        <v>#N/A</v>
      </c>
      <c r="N4257" s="132" t="e">
        <v>#N/A</v>
      </c>
      <c r="R4257" s="132" t="e">
        <v>#N/A</v>
      </c>
      <c r="S4257" s="132" t="e">
        <v>#N/A</v>
      </c>
      <c r="T4257" s="132" t="e">
        <v>#N/A</v>
      </c>
      <c r="U4257" s="132" t="e">
        <v>#N/A</v>
      </c>
      <c r="V4257" s="132" t="e">
        <v>#N/A</v>
      </c>
      <c r="W4257" s="132" t="e">
        <v>#N/A</v>
      </c>
      <c r="X4257" s="132" t="e">
        <v>#N/A</v>
      </c>
      <c r="Y4257" s="132" t="e">
        <v>#N/A</v>
      </c>
      <c r="Z4257" s="132" t="e">
        <v>#N/A</v>
      </c>
      <c r="AA4257" s="132" t="e">
        <v>#N/A</v>
      </c>
      <c r="AB4257" s="132" t="e">
        <v>#N/A</v>
      </c>
      <c r="AC4257" s="132" t="e">
        <v>#N/A</v>
      </c>
      <c r="AD4257" s="132" t="e">
        <v>#N/A</v>
      </c>
      <c r="AE4257" s="132" t="e">
        <v>#N/A</v>
      </c>
      <c r="AF4257" s="132" t="e">
        <v>#N/A</v>
      </c>
    </row>
    <row r="4258" spans="1:32">
      <c r="A4258" s="129">
        <v>42709</v>
      </c>
      <c r="B4258" s="132" t="e">
        <v>#N/A</v>
      </c>
      <c r="C4258" s="132" t="e">
        <v>#N/A</v>
      </c>
      <c r="D4258" s="132" t="e">
        <v>#N/A</v>
      </c>
      <c r="E4258" s="132" t="e">
        <v>#N/A</v>
      </c>
      <c r="F4258" s="132" t="e">
        <v>#N/A</v>
      </c>
      <c r="G4258" s="132" t="e">
        <v>#N/A</v>
      </c>
      <c r="H4258" s="132" t="e">
        <v>#N/A</v>
      </c>
      <c r="I4258" s="132" t="e">
        <v>#N/A</v>
      </c>
      <c r="J4258" s="132" t="e">
        <v>#N/A</v>
      </c>
      <c r="K4258" s="132" t="e">
        <v>#N/A</v>
      </c>
      <c r="L4258" s="132" t="e">
        <v>#N/A</v>
      </c>
      <c r="M4258" s="132" t="e">
        <v>#N/A</v>
      </c>
      <c r="N4258" s="132" t="e">
        <v>#N/A</v>
      </c>
      <c r="R4258" s="132" t="e">
        <v>#N/A</v>
      </c>
      <c r="S4258" s="132" t="e">
        <v>#N/A</v>
      </c>
      <c r="T4258" s="132" t="e">
        <v>#N/A</v>
      </c>
      <c r="U4258" s="132" t="e">
        <v>#N/A</v>
      </c>
      <c r="V4258" s="132" t="e">
        <v>#N/A</v>
      </c>
      <c r="W4258" s="132" t="e">
        <v>#N/A</v>
      </c>
      <c r="X4258" s="132" t="e">
        <v>#N/A</v>
      </c>
      <c r="Y4258" s="132" t="e">
        <v>#N/A</v>
      </c>
      <c r="Z4258" s="132" t="e">
        <v>#N/A</v>
      </c>
      <c r="AA4258" s="132" t="e">
        <v>#N/A</v>
      </c>
      <c r="AB4258" s="132" t="e">
        <v>#N/A</v>
      </c>
      <c r="AC4258" s="132" t="e">
        <v>#N/A</v>
      </c>
      <c r="AD4258" s="132" t="e">
        <v>#N/A</v>
      </c>
      <c r="AE4258" s="132" t="e">
        <v>#N/A</v>
      </c>
      <c r="AF4258" s="132" t="e">
        <v>#N/A</v>
      </c>
    </row>
    <row r="4259" spans="1:32">
      <c r="A4259" s="129">
        <v>42710</v>
      </c>
      <c r="B4259" s="132" t="e">
        <v>#N/A</v>
      </c>
      <c r="C4259" s="132" t="e">
        <v>#N/A</v>
      </c>
      <c r="D4259" s="132" t="e">
        <v>#N/A</v>
      </c>
      <c r="E4259" s="132" t="e">
        <v>#N/A</v>
      </c>
      <c r="F4259" s="132" t="e">
        <v>#N/A</v>
      </c>
      <c r="G4259" s="132" t="e">
        <v>#N/A</v>
      </c>
      <c r="H4259" s="132" t="e">
        <v>#N/A</v>
      </c>
      <c r="I4259" s="132" t="e">
        <v>#N/A</v>
      </c>
      <c r="J4259" s="132" t="e">
        <v>#N/A</v>
      </c>
      <c r="K4259" s="132" t="e">
        <v>#N/A</v>
      </c>
      <c r="L4259" s="132" t="e">
        <v>#N/A</v>
      </c>
      <c r="M4259" s="132" t="e">
        <v>#N/A</v>
      </c>
      <c r="N4259" s="132" t="e">
        <v>#N/A</v>
      </c>
      <c r="R4259" s="132" t="e">
        <v>#N/A</v>
      </c>
      <c r="S4259" s="132" t="e">
        <v>#N/A</v>
      </c>
      <c r="T4259" s="132" t="e">
        <v>#N/A</v>
      </c>
      <c r="U4259" s="132" t="e">
        <v>#N/A</v>
      </c>
      <c r="V4259" s="132" t="e">
        <v>#N/A</v>
      </c>
      <c r="W4259" s="132" t="e">
        <v>#N/A</v>
      </c>
      <c r="X4259" s="132" t="e">
        <v>#N/A</v>
      </c>
      <c r="Y4259" s="132" t="e">
        <v>#N/A</v>
      </c>
      <c r="Z4259" s="132" t="e">
        <v>#N/A</v>
      </c>
      <c r="AA4259" s="132" t="e">
        <v>#N/A</v>
      </c>
      <c r="AB4259" s="132" t="e">
        <v>#N/A</v>
      </c>
      <c r="AC4259" s="132" t="e">
        <v>#N/A</v>
      </c>
      <c r="AD4259" s="132" t="e">
        <v>#N/A</v>
      </c>
      <c r="AE4259" s="132" t="e">
        <v>#N/A</v>
      </c>
      <c r="AF4259" s="132" t="e">
        <v>#N/A</v>
      </c>
    </row>
    <row r="4260" spans="1:32">
      <c r="A4260" s="129">
        <v>42711</v>
      </c>
      <c r="B4260" s="132" t="e">
        <v>#N/A</v>
      </c>
      <c r="C4260" s="132" t="e">
        <v>#N/A</v>
      </c>
      <c r="D4260" s="132" t="e">
        <v>#N/A</v>
      </c>
      <c r="E4260" s="132" t="e">
        <v>#N/A</v>
      </c>
      <c r="F4260" s="132" t="e">
        <v>#N/A</v>
      </c>
      <c r="G4260" s="132" t="e">
        <v>#N/A</v>
      </c>
      <c r="H4260" s="132" t="e">
        <v>#N/A</v>
      </c>
      <c r="I4260" s="132" t="e">
        <v>#N/A</v>
      </c>
      <c r="J4260" s="132" t="e">
        <v>#N/A</v>
      </c>
      <c r="K4260" s="132" t="e">
        <v>#N/A</v>
      </c>
      <c r="L4260" s="132" t="e">
        <v>#N/A</v>
      </c>
      <c r="M4260" s="132" t="e">
        <v>#N/A</v>
      </c>
      <c r="N4260" s="132" t="e">
        <v>#N/A</v>
      </c>
      <c r="R4260" s="132" t="e">
        <v>#N/A</v>
      </c>
      <c r="S4260" s="132" t="e">
        <v>#N/A</v>
      </c>
      <c r="T4260" s="132" t="e">
        <v>#N/A</v>
      </c>
      <c r="U4260" s="132" t="e">
        <v>#N/A</v>
      </c>
      <c r="V4260" s="132" t="e">
        <v>#N/A</v>
      </c>
      <c r="W4260" s="132" t="e">
        <v>#N/A</v>
      </c>
      <c r="X4260" s="132" t="e">
        <v>#N/A</v>
      </c>
      <c r="Y4260" s="132" t="e">
        <v>#N/A</v>
      </c>
      <c r="Z4260" s="132" t="e">
        <v>#N/A</v>
      </c>
      <c r="AA4260" s="132" t="e">
        <v>#N/A</v>
      </c>
      <c r="AB4260" s="132" t="e">
        <v>#N/A</v>
      </c>
      <c r="AC4260" s="132" t="e">
        <v>#N/A</v>
      </c>
      <c r="AD4260" s="132" t="e">
        <v>#N/A</v>
      </c>
      <c r="AE4260" s="132" t="e">
        <v>#N/A</v>
      </c>
      <c r="AF4260" s="132" t="e">
        <v>#N/A</v>
      </c>
    </row>
    <row r="4261" spans="1:32">
      <c r="A4261" s="129">
        <v>42712</v>
      </c>
      <c r="B4261" s="132" t="e">
        <v>#N/A</v>
      </c>
      <c r="C4261" s="132" t="e">
        <v>#N/A</v>
      </c>
      <c r="D4261" s="132" t="e">
        <v>#N/A</v>
      </c>
      <c r="E4261" s="132" t="e">
        <v>#N/A</v>
      </c>
      <c r="F4261" s="132" t="e">
        <v>#N/A</v>
      </c>
      <c r="G4261" s="132" t="e">
        <v>#N/A</v>
      </c>
      <c r="H4261" s="132" t="e">
        <v>#N/A</v>
      </c>
      <c r="I4261" s="132" t="e">
        <v>#N/A</v>
      </c>
      <c r="J4261" s="132" t="e">
        <v>#N/A</v>
      </c>
      <c r="K4261" s="132" t="e">
        <v>#N/A</v>
      </c>
      <c r="L4261" s="132" t="e">
        <v>#N/A</v>
      </c>
      <c r="M4261" s="132" t="e">
        <v>#N/A</v>
      </c>
      <c r="N4261" s="132" t="e">
        <v>#N/A</v>
      </c>
      <c r="R4261" s="132" t="e">
        <v>#N/A</v>
      </c>
      <c r="S4261" s="132" t="e">
        <v>#N/A</v>
      </c>
      <c r="T4261" s="132" t="e">
        <v>#N/A</v>
      </c>
      <c r="U4261" s="132" t="e">
        <v>#N/A</v>
      </c>
      <c r="V4261" s="132" t="e">
        <v>#N/A</v>
      </c>
      <c r="W4261" s="132" t="e">
        <v>#N/A</v>
      </c>
      <c r="X4261" s="132" t="e">
        <v>#N/A</v>
      </c>
      <c r="Y4261" s="132" t="e">
        <v>#N/A</v>
      </c>
      <c r="Z4261" s="132" t="e">
        <v>#N/A</v>
      </c>
      <c r="AA4261" s="132" t="e">
        <v>#N/A</v>
      </c>
      <c r="AB4261" s="132" t="e">
        <v>#N/A</v>
      </c>
      <c r="AC4261" s="132" t="e">
        <v>#N/A</v>
      </c>
      <c r="AD4261" s="132" t="e">
        <v>#N/A</v>
      </c>
      <c r="AE4261" s="132" t="e">
        <v>#N/A</v>
      </c>
      <c r="AF4261" s="132" t="e">
        <v>#N/A</v>
      </c>
    </row>
    <row r="4262" spans="1:32">
      <c r="A4262" s="129">
        <v>42713</v>
      </c>
      <c r="B4262" s="132" t="e">
        <v>#N/A</v>
      </c>
      <c r="C4262" s="132" t="e">
        <v>#N/A</v>
      </c>
      <c r="D4262" s="132" t="e">
        <v>#N/A</v>
      </c>
      <c r="E4262" s="132" t="e">
        <v>#N/A</v>
      </c>
      <c r="F4262" s="132" t="e">
        <v>#N/A</v>
      </c>
      <c r="G4262" s="132" t="e">
        <v>#N/A</v>
      </c>
      <c r="H4262" s="132" t="e">
        <v>#N/A</v>
      </c>
      <c r="I4262" s="132" t="e">
        <v>#N/A</v>
      </c>
      <c r="J4262" s="132" t="e">
        <v>#N/A</v>
      </c>
      <c r="K4262" s="132" t="e">
        <v>#N/A</v>
      </c>
      <c r="L4262" s="132" t="e">
        <v>#N/A</v>
      </c>
      <c r="M4262" s="132" t="e">
        <v>#N/A</v>
      </c>
      <c r="N4262" s="132" t="e">
        <v>#N/A</v>
      </c>
      <c r="R4262" s="132" t="e">
        <v>#N/A</v>
      </c>
      <c r="S4262" s="132" t="e">
        <v>#N/A</v>
      </c>
      <c r="T4262" s="132" t="e">
        <v>#N/A</v>
      </c>
      <c r="U4262" s="132" t="e">
        <v>#N/A</v>
      </c>
      <c r="V4262" s="132" t="e">
        <v>#N/A</v>
      </c>
      <c r="W4262" s="132" t="e">
        <v>#N/A</v>
      </c>
      <c r="X4262" s="132" t="e">
        <v>#N/A</v>
      </c>
      <c r="Y4262" s="132" t="e">
        <v>#N/A</v>
      </c>
      <c r="Z4262" s="132" t="e">
        <v>#N/A</v>
      </c>
      <c r="AA4262" s="132" t="e">
        <v>#N/A</v>
      </c>
      <c r="AB4262" s="132" t="e">
        <v>#N/A</v>
      </c>
      <c r="AC4262" s="132" t="e">
        <v>#N/A</v>
      </c>
      <c r="AD4262" s="132" t="e">
        <v>#N/A</v>
      </c>
      <c r="AE4262" s="132" t="e">
        <v>#N/A</v>
      </c>
      <c r="AF4262" s="132" t="e">
        <v>#N/A</v>
      </c>
    </row>
    <row r="4263" spans="1:32">
      <c r="A4263" s="129">
        <v>42716</v>
      </c>
      <c r="B4263" s="132" t="e">
        <v>#N/A</v>
      </c>
      <c r="C4263" s="132" t="e">
        <v>#N/A</v>
      </c>
      <c r="D4263" s="132" t="e">
        <v>#N/A</v>
      </c>
      <c r="E4263" s="132" t="e">
        <v>#N/A</v>
      </c>
      <c r="F4263" s="132" t="e">
        <v>#N/A</v>
      </c>
      <c r="G4263" s="132" t="e">
        <v>#N/A</v>
      </c>
      <c r="H4263" s="132" t="e">
        <v>#N/A</v>
      </c>
      <c r="I4263" s="132" t="e">
        <v>#N/A</v>
      </c>
      <c r="J4263" s="132" t="e">
        <v>#N/A</v>
      </c>
      <c r="K4263" s="132" t="e">
        <v>#N/A</v>
      </c>
      <c r="L4263" s="132" t="e">
        <v>#N/A</v>
      </c>
      <c r="M4263" s="132" t="e">
        <v>#N/A</v>
      </c>
      <c r="N4263" s="132" t="e">
        <v>#N/A</v>
      </c>
      <c r="R4263" s="132" t="e">
        <v>#N/A</v>
      </c>
      <c r="S4263" s="132" t="e">
        <v>#N/A</v>
      </c>
      <c r="T4263" s="132" t="e">
        <v>#N/A</v>
      </c>
      <c r="U4263" s="132" t="e">
        <v>#N/A</v>
      </c>
      <c r="V4263" s="132" t="e">
        <v>#N/A</v>
      </c>
      <c r="W4263" s="132" t="e">
        <v>#N/A</v>
      </c>
      <c r="X4263" s="132" t="e">
        <v>#N/A</v>
      </c>
      <c r="Y4263" s="132" t="e">
        <v>#N/A</v>
      </c>
      <c r="Z4263" s="132" t="e">
        <v>#N/A</v>
      </c>
      <c r="AA4263" s="132" t="e">
        <v>#N/A</v>
      </c>
      <c r="AB4263" s="132" t="e">
        <v>#N/A</v>
      </c>
      <c r="AC4263" s="132" t="e">
        <v>#N/A</v>
      </c>
      <c r="AD4263" s="132" t="e">
        <v>#N/A</v>
      </c>
      <c r="AE4263" s="132" t="e">
        <v>#N/A</v>
      </c>
      <c r="AF4263" s="132" t="e">
        <v>#N/A</v>
      </c>
    </row>
    <row r="4264" spans="1:32">
      <c r="A4264" s="129">
        <v>42717</v>
      </c>
      <c r="B4264" s="132" t="e">
        <v>#N/A</v>
      </c>
      <c r="C4264" s="132" t="e">
        <v>#N/A</v>
      </c>
      <c r="D4264" s="132" t="e">
        <v>#N/A</v>
      </c>
      <c r="E4264" s="132" t="e">
        <v>#N/A</v>
      </c>
      <c r="F4264" s="132" t="e">
        <v>#N/A</v>
      </c>
      <c r="G4264" s="132" t="e">
        <v>#N/A</v>
      </c>
      <c r="H4264" s="132" t="e">
        <v>#N/A</v>
      </c>
      <c r="I4264" s="132" t="e">
        <v>#N/A</v>
      </c>
      <c r="J4264" s="132" t="e">
        <v>#N/A</v>
      </c>
      <c r="K4264" s="132" t="e">
        <v>#N/A</v>
      </c>
      <c r="L4264" s="132" t="e">
        <v>#N/A</v>
      </c>
      <c r="M4264" s="132" t="e">
        <v>#N/A</v>
      </c>
      <c r="N4264" s="132" t="e">
        <v>#N/A</v>
      </c>
      <c r="R4264" s="132" t="e">
        <v>#N/A</v>
      </c>
      <c r="S4264" s="132" t="e">
        <v>#N/A</v>
      </c>
      <c r="T4264" s="132" t="e">
        <v>#N/A</v>
      </c>
      <c r="U4264" s="132" t="e">
        <v>#N/A</v>
      </c>
      <c r="V4264" s="132" t="e">
        <v>#N/A</v>
      </c>
      <c r="W4264" s="132" t="e">
        <v>#N/A</v>
      </c>
      <c r="X4264" s="132" t="e">
        <v>#N/A</v>
      </c>
      <c r="Y4264" s="132" t="e">
        <v>#N/A</v>
      </c>
      <c r="Z4264" s="132" t="e">
        <v>#N/A</v>
      </c>
      <c r="AA4264" s="132" t="e">
        <v>#N/A</v>
      </c>
      <c r="AB4264" s="132" t="e">
        <v>#N/A</v>
      </c>
      <c r="AC4264" s="132" t="e">
        <v>#N/A</v>
      </c>
      <c r="AD4264" s="132" t="e">
        <v>#N/A</v>
      </c>
      <c r="AE4264" s="132" t="e">
        <v>#N/A</v>
      </c>
      <c r="AF4264" s="132" t="e">
        <v>#N/A</v>
      </c>
    </row>
    <row r="4265" spans="1:32">
      <c r="A4265" s="129">
        <v>42718</v>
      </c>
      <c r="B4265" s="132" t="e">
        <v>#N/A</v>
      </c>
      <c r="C4265" s="132" t="e">
        <v>#N/A</v>
      </c>
      <c r="D4265" s="132" t="e">
        <v>#N/A</v>
      </c>
      <c r="E4265" s="132" t="e">
        <v>#N/A</v>
      </c>
      <c r="F4265" s="132" t="e">
        <v>#N/A</v>
      </c>
      <c r="G4265" s="132" t="e">
        <v>#N/A</v>
      </c>
      <c r="H4265" s="132" t="e">
        <v>#N/A</v>
      </c>
      <c r="I4265" s="132" t="e">
        <v>#N/A</v>
      </c>
      <c r="J4265" s="132" t="e">
        <v>#N/A</v>
      </c>
      <c r="K4265" s="132" t="e">
        <v>#N/A</v>
      </c>
      <c r="L4265" s="132" t="e">
        <v>#N/A</v>
      </c>
      <c r="M4265" s="132" t="e">
        <v>#N/A</v>
      </c>
      <c r="N4265" s="132" t="e">
        <v>#N/A</v>
      </c>
      <c r="R4265" s="132" t="e">
        <v>#N/A</v>
      </c>
      <c r="S4265" s="132" t="e">
        <v>#N/A</v>
      </c>
      <c r="T4265" s="132" t="e">
        <v>#N/A</v>
      </c>
      <c r="U4265" s="132" t="e">
        <v>#N/A</v>
      </c>
      <c r="V4265" s="132" t="e">
        <v>#N/A</v>
      </c>
      <c r="W4265" s="132" t="e">
        <v>#N/A</v>
      </c>
      <c r="X4265" s="132" t="e">
        <v>#N/A</v>
      </c>
      <c r="Y4265" s="132" t="e">
        <v>#N/A</v>
      </c>
      <c r="Z4265" s="132" t="e">
        <v>#N/A</v>
      </c>
      <c r="AA4265" s="132" t="e">
        <v>#N/A</v>
      </c>
      <c r="AB4265" s="132" t="e">
        <v>#N/A</v>
      </c>
      <c r="AC4265" s="132" t="e">
        <v>#N/A</v>
      </c>
      <c r="AD4265" s="132" t="e">
        <v>#N/A</v>
      </c>
      <c r="AE4265" s="132" t="e">
        <v>#N/A</v>
      </c>
      <c r="AF4265" s="132" t="e">
        <v>#N/A</v>
      </c>
    </row>
    <row r="4266" spans="1:32">
      <c r="A4266" s="129">
        <v>42719</v>
      </c>
      <c r="B4266" s="132">
        <v>464582</v>
      </c>
      <c r="C4266" s="132">
        <v>31800</v>
      </c>
      <c r="D4266" s="132">
        <v>212796</v>
      </c>
      <c r="E4266" s="132">
        <v>35451</v>
      </c>
      <c r="F4266" s="132">
        <v>59850</v>
      </c>
      <c r="G4266" s="132">
        <v>420352</v>
      </c>
      <c r="H4266" s="132">
        <v>12515</v>
      </c>
      <c r="I4266" s="132">
        <v>14815</v>
      </c>
      <c r="J4266" s="132">
        <v>14970</v>
      </c>
      <c r="K4266" s="132">
        <v>3210</v>
      </c>
      <c r="L4266" s="132">
        <v>1000</v>
      </c>
      <c r="M4266" s="132">
        <v>44230</v>
      </c>
      <c r="N4266" s="132">
        <v>464582</v>
      </c>
      <c r="R4266" s="132">
        <v>55500</v>
      </c>
      <c r="S4266" s="132">
        <v>14150</v>
      </c>
      <c r="T4266" s="132">
        <v>114127</v>
      </c>
      <c r="U4266" s="132">
        <v>14075</v>
      </c>
      <c r="V4266" s="132">
        <v>0</v>
      </c>
      <c r="W4266" s="132">
        <v>1590</v>
      </c>
      <c r="X4266" s="132">
        <v>21070</v>
      </c>
      <c r="Y4266" s="132">
        <v>14600</v>
      </c>
      <c r="Z4266" s="132">
        <v>5300</v>
      </c>
      <c r="AA4266" s="132">
        <v>12000</v>
      </c>
      <c r="AB4266" s="132">
        <v>12000</v>
      </c>
      <c r="AC4266" s="132">
        <v>22530</v>
      </c>
      <c r="AD4266" s="132">
        <v>0</v>
      </c>
      <c r="AE4266" s="132">
        <v>0</v>
      </c>
      <c r="AF4266" s="132">
        <v>17800</v>
      </c>
    </row>
    <row r="4267" spans="1:32">
      <c r="A4267" s="129">
        <v>42720</v>
      </c>
      <c r="B4267" s="132" t="e">
        <v>#N/A</v>
      </c>
      <c r="C4267" s="132" t="e">
        <v>#N/A</v>
      </c>
      <c r="D4267" s="132" t="e">
        <v>#N/A</v>
      </c>
      <c r="E4267" s="132" t="e">
        <v>#N/A</v>
      </c>
      <c r="F4267" s="132" t="e">
        <v>#N/A</v>
      </c>
      <c r="G4267" s="132" t="e">
        <v>#N/A</v>
      </c>
      <c r="H4267" s="132" t="e">
        <v>#N/A</v>
      </c>
      <c r="I4267" s="132" t="e">
        <v>#N/A</v>
      </c>
      <c r="J4267" s="132" t="e">
        <v>#N/A</v>
      </c>
      <c r="K4267" s="132" t="e">
        <v>#N/A</v>
      </c>
      <c r="L4267" s="132" t="e">
        <v>#N/A</v>
      </c>
      <c r="M4267" s="132" t="e">
        <v>#N/A</v>
      </c>
      <c r="N4267" s="132" t="e">
        <v>#N/A</v>
      </c>
      <c r="R4267" s="132" t="e">
        <v>#N/A</v>
      </c>
      <c r="S4267" s="132" t="e">
        <v>#N/A</v>
      </c>
      <c r="T4267" s="132" t="e">
        <v>#N/A</v>
      </c>
      <c r="U4267" s="132" t="e">
        <v>#N/A</v>
      </c>
      <c r="V4267" s="132" t="e">
        <v>#N/A</v>
      </c>
      <c r="W4267" s="132" t="e">
        <v>#N/A</v>
      </c>
      <c r="X4267" s="132" t="e">
        <v>#N/A</v>
      </c>
      <c r="Y4267" s="132" t="e">
        <v>#N/A</v>
      </c>
      <c r="Z4267" s="132" t="e">
        <v>#N/A</v>
      </c>
      <c r="AA4267" s="132" t="e">
        <v>#N/A</v>
      </c>
      <c r="AB4267" s="132" t="e">
        <v>#N/A</v>
      </c>
      <c r="AC4267" s="132" t="e">
        <v>#N/A</v>
      </c>
      <c r="AD4267" s="132" t="e">
        <v>#N/A</v>
      </c>
      <c r="AE4267" s="132" t="e">
        <v>#N/A</v>
      </c>
      <c r="AF4267" s="132" t="e">
        <v>#N/A</v>
      </c>
    </row>
    <row r="4268" spans="1:32">
      <c r="A4268" s="129">
        <v>42723</v>
      </c>
      <c r="B4268" s="132" t="e">
        <v>#N/A</v>
      </c>
      <c r="C4268" s="132" t="e">
        <v>#N/A</v>
      </c>
      <c r="D4268" s="132" t="e">
        <v>#N/A</v>
      </c>
      <c r="E4268" s="132" t="e">
        <v>#N/A</v>
      </c>
      <c r="F4268" s="132" t="e">
        <v>#N/A</v>
      </c>
      <c r="G4268" s="132" t="e">
        <v>#N/A</v>
      </c>
      <c r="H4268" s="132" t="e">
        <v>#N/A</v>
      </c>
      <c r="I4268" s="132" t="e">
        <v>#N/A</v>
      </c>
      <c r="J4268" s="132" t="e">
        <v>#N/A</v>
      </c>
      <c r="K4268" s="132" t="e">
        <v>#N/A</v>
      </c>
      <c r="L4268" s="132" t="e">
        <v>#N/A</v>
      </c>
      <c r="M4268" s="132" t="e">
        <v>#N/A</v>
      </c>
      <c r="N4268" s="132" t="e">
        <v>#N/A</v>
      </c>
      <c r="R4268" s="132" t="e">
        <v>#N/A</v>
      </c>
      <c r="S4268" s="132" t="e">
        <v>#N/A</v>
      </c>
      <c r="T4268" s="132" t="e">
        <v>#N/A</v>
      </c>
      <c r="U4268" s="132" t="e">
        <v>#N/A</v>
      </c>
      <c r="V4268" s="132" t="e">
        <v>#N/A</v>
      </c>
      <c r="W4268" s="132" t="e">
        <v>#N/A</v>
      </c>
      <c r="X4268" s="132" t="e">
        <v>#N/A</v>
      </c>
      <c r="Y4268" s="132" t="e">
        <v>#N/A</v>
      </c>
      <c r="Z4268" s="132" t="e">
        <v>#N/A</v>
      </c>
      <c r="AA4268" s="132" t="e">
        <v>#N/A</v>
      </c>
      <c r="AB4268" s="132" t="e">
        <v>#N/A</v>
      </c>
      <c r="AC4268" s="132" t="e">
        <v>#N/A</v>
      </c>
      <c r="AD4268" s="132" t="e">
        <v>#N/A</v>
      </c>
      <c r="AE4268" s="132" t="e">
        <v>#N/A</v>
      </c>
      <c r="AF4268" s="132" t="e">
        <v>#N/A</v>
      </c>
    </row>
    <row r="4269" spans="1:32">
      <c r="A4269" s="129">
        <v>42724</v>
      </c>
      <c r="B4269" s="132">
        <v>606937</v>
      </c>
      <c r="C4269" s="132">
        <v>53438</v>
      </c>
      <c r="D4269" s="132">
        <v>278598</v>
      </c>
      <c r="E4269" s="132">
        <v>48766</v>
      </c>
      <c r="F4269" s="132">
        <v>84875</v>
      </c>
      <c r="G4269" s="132">
        <v>556572</v>
      </c>
      <c r="H4269" s="132">
        <v>12515</v>
      </c>
      <c r="I4269" s="132">
        <v>20100</v>
      </c>
      <c r="J4269" s="132">
        <v>22410</v>
      </c>
      <c r="K4269" s="132">
        <v>3210</v>
      </c>
      <c r="L4269" s="132">
        <v>1850</v>
      </c>
      <c r="M4269" s="132">
        <v>50365</v>
      </c>
      <c r="N4269" s="132">
        <v>606937</v>
      </c>
      <c r="R4269" s="132">
        <v>65525</v>
      </c>
      <c r="S4269" s="132">
        <v>14150</v>
      </c>
      <c r="T4269" s="132">
        <v>125627</v>
      </c>
      <c r="U4269" s="132">
        <v>14075</v>
      </c>
      <c r="V4269" s="132">
        <v>0</v>
      </c>
      <c r="W4269" s="132">
        <v>1590</v>
      </c>
      <c r="X4269" s="132">
        <v>24370</v>
      </c>
      <c r="Y4269" s="132">
        <v>19000</v>
      </c>
      <c r="Z4269" s="132">
        <v>5300</v>
      </c>
      <c r="AA4269" s="132">
        <v>12000</v>
      </c>
      <c r="AB4269" s="132">
        <v>12250</v>
      </c>
      <c r="AC4269" s="132">
        <v>60590</v>
      </c>
      <c r="AD4269" s="132">
        <v>0</v>
      </c>
      <c r="AE4269" s="132">
        <v>13800</v>
      </c>
      <c r="AF4269" s="132">
        <v>20780</v>
      </c>
    </row>
    <row r="4270" spans="1:32">
      <c r="A4270" s="129">
        <v>42725</v>
      </c>
      <c r="B4270" s="132" t="e">
        <v>#N/A</v>
      </c>
      <c r="C4270" s="132" t="e">
        <v>#N/A</v>
      </c>
      <c r="D4270" s="132" t="e">
        <v>#N/A</v>
      </c>
      <c r="E4270" s="132" t="e">
        <v>#N/A</v>
      </c>
      <c r="F4270" s="132" t="e">
        <v>#N/A</v>
      </c>
      <c r="G4270" s="132" t="e">
        <v>#N/A</v>
      </c>
      <c r="H4270" s="132" t="e">
        <v>#N/A</v>
      </c>
      <c r="I4270" s="132" t="e">
        <v>#N/A</v>
      </c>
      <c r="J4270" s="132" t="e">
        <v>#N/A</v>
      </c>
      <c r="K4270" s="132" t="e">
        <v>#N/A</v>
      </c>
      <c r="L4270" s="132" t="e">
        <v>#N/A</v>
      </c>
      <c r="M4270" s="132" t="e">
        <v>#N/A</v>
      </c>
      <c r="N4270" s="132" t="e">
        <v>#N/A</v>
      </c>
      <c r="R4270" s="132" t="e">
        <v>#N/A</v>
      </c>
      <c r="S4270" s="132" t="e">
        <v>#N/A</v>
      </c>
      <c r="T4270" s="132" t="e">
        <v>#N/A</v>
      </c>
      <c r="U4270" s="132" t="e">
        <v>#N/A</v>
      </c>
      <c r="V4270" s="132" t="e">
        <v>#N/A</v>
      </c>
      <c r="W4270" s="132" t="e">
        <v>#N/A</v>
      </c>
      <c r="X4270" s="132" t="e">
        <v>#N/A</v>
      </c>
      <c r="Y4270" s="132" t="e">
        <v>#N/A</v>
      </c>
      <c r="Z4270" s="132" t="e">
        <v>#N/A</v>
      </c>
      <c r="AA4270" s="132" t="e">
        <v>#N/A</v>
      </c>
      <c r="AB4270" s="132" t="e">
        <v>#N/A</v>
      </c>
      <c r="AC4270" s="132" t="e">
        <v>#N/A</v>
      </c>
      <c r="AD4270" s="132" t="e">
        <v>#N/A</v>
      </c>
      <c r="AE4270" s="132" t="e">
        <v>#N/A</v>
      </c>
      <c r="AF4270" s="132" t="e">
        <v>#N/A</v>
      </c>
    </row>
    <row r="4271" spans="1:32">
      <c r="A4271" s="129">
        <v>42726</v>
      </c>
      <c r="B4271" s="132" t="e">
        <v>#N/A</v>
      </c>
      <c r="C4271" s="132" t="e">
        <v>#N/A</v>
      </c>
      <c r="D4271" s="132" t="e">
        <v>#N/A</v>
      </c>
      <c r="E4271" s="132" t="e">
        <v>#N/A</v>
      </c>
      <c r="F4271" s="132" t="e">
        <v>#N/A</v>
      </c>
      <c r="G4271" s="132" t="e">
        <v>#N/A</v>
      </c>
      <c r="H4271" s="132" t="e">
        <v>#N/A</v>
      </c>
      <c r="I4271" s="132" t="e">
        <v>#N/A</v>
      </c>
      <c r="J4271" s="132" t="e">
        <v>#N/A</v>
      </c>
      <c r="K4271" s="132" t="e">
        <v>#N/A</v>
      </c>
      <c r="L4271" s="132" t="e">
        <v>#N/A</v>
      </c>
      <c r="M4271" s="132" t="e">
        <v>#N/A</v>
      </c>
      <c r="N4271" s="132" t="e">
        <v>#N/A</v>
      </c>
      <c r="R4271" s="132" t="e">
        <v>#N/A</v>
      </c>
      <c r="S4271" s="132" t="e">
        <v>#N/A</v>
      </c>
      <c r="T4271" s="132" t="e">
        <v>#N/A</v>
      </c>
      <c r="U4271" s="132" t="e">
        <v>#N/A</v>
      </c>
      <c r="V4271" s="132" t="e">
        <v>#N/A</v>
      </c>
      <c r="W4271" s="132" t="e">
        <v>#N/A</v>
      </c>
      <c r="X4271" s="132" t="e">
        <v>#N/A</v>
      </c>
      <c r="Y4271" s="132" t="e">
        <v>#N/A</v>
      </c>
      <c r="Z4271" s="132" t="e">
        <v>#N/A</v>
      </c>
      <c r="AA4271" s="132" t="e">
        <v>#N/A</v>
      </c>
      <c r="AB4271" s="132" t="e">
        <v>#N/A</v>
      </c>
      <c r="AC4271" s="132" t="e">
        <v>#N/A</v>
      </c>
      <c r="AD4271" s="132" t="e">
        <v>#N/A</v>
      </c>
      <c r="AE4271" s="132" t="e">
        <v>#N/A</v>
      </c>
      <c r="AF4271" s="132" t="e">
        <v>#N/A</v>
      </c>
    </row>
    <row r="4272" spans="1:32">
      <c r="A4272" s="129">
        <v>42727</v>
      </c>
      <c r="B4272" s="132" t="e">
        <v>#N/A</v>
      </c>
      <c r="C4272" s="132" t="e">
        <v>#N/A</v>
      </c>
      <c r="D4272" s="132" t="e">
        <v>#N/A</v>
      </c>
      <c r="E4272" s="132" t="e">
        <v>#N/A</v>
      </c>
      <c r="F4272" s="132" t="e">
        <v>#N/A</v>
      </c>
      <c r="G4272" s="132" t="e">
        <v>#N/A</v>
      </c>
      <c r="H4272" s="132" t="e">
        <v>#N/A</v>
      </c>
      <c r="I4272" s="132" t="e">
        <v>#N/A</v>
      </c>
      <c r="J4272" s="132" t="e">
        <v>#N/A</v>
      </c>
      <c r="K4272" s="132" t="e">
        <v>#N/A</v>
      </c>
      <c r="L4272" s="132" t="e">
        <v>#N/A</v>
      </c>
      <c r="M4272" s="132" t="e">
        <v>#N/A</v>
      </c>
      <c r="N4272" s="132" t="e">
        <v>#N/A</v>
      </c>
      <c r="R4272" s="132" t="e">
        <v>#N/A</v>
      </c>
      <c r="S4272" s="132" t="e">
        <v>#N/A</v>
      </c>
      <c r="T4272" s="132" t="e">
        <v>#N/A</v>
      </c>
      <c r="U4272" s="132" t="e">
        <v>#N/A</v>
      </c>
      <c r="V4272" s="132" t="e">
        <v>#N/A</v>
      </c>
      <c r="W4272" s="132" t="e">
        <v>#N/A</v>
      </c>
      <c r="X4272" s="132" t="e">
        <v>#N/A</v>
      </c>
      <c r="Y4272" s="132" t="e">
        <v>#N/A</v>
      </c>
      <c r="Z4272" s="132" t="e">
        <v>#N/A</v>
      </c>
      <c r="AA4272" s="132" t="e">
        <v>#N/A</v>
      </c>
      <c r="AB4272" s="132" t="e">
        <v>#N/A</v>
      </c>
      <c r="AC4272" s="132" t="e">
        <v>#N/A</v>
      </c>
      <c r="AD4272" s="132" t="e">
        <v>#N/A</v>
      </c>
      <c r="AE4272" s="132" t="e">
        <v>#N/A</v>
      </c>
      <c r="AF4272" s="132" t="e">
        <v>#N/A</v>
      </c>
    </row>
    <row r="4273" spans="1:32">
      <c r="A4273" s="129">
        <v>42731</v>
      </c>
      <c r="B4273" s="132" t="e">
        <v>#N/A</v>
      </c>
      <c r="C4273" s="132" t="e">
        <v>#N/A</v>
      </c>
      <c r="D4273" s="132" t="e">
        <v>#N/A</v>
      </c>
      <c r="E4273" s="132" t="e">
        <v>#N/A</v>
      </c>
      <c r="F4273" s="132" t="e">
        <v>#N/A</v>
      </c>
      <c r="G4273" s="132" t="e">
        <v>#N/A</v>
      </c>
      <c r="H4273" s="132" t="e">
        <v>#N/A</v>
      </c>
      <c r="I4273" s="132" t="e">
        <v>#N/A</v>
      </c>
      <c r="J4273" s="132" t="e">
        <v>#N/A</v>
      </c>
      <c r="K4273" s="132" t="e">
        <v>#N/A</v>
      </c>
      <c r="L4273" s="132" t="e">
        <v>#N/A</v>
      </c>
      <c r="M4273" s="132" t="e">
        <v>#N/A</v>
      </c>
      <c r="N4273" s="132" t="e">
        <v>#N/A</v>
      </c>
      <c r="R4273" s="132" t="e">
        <v>#N/A</v>
      </c>
      <c r="S4273" s="132" t="e">
        <v>#N/A</v>
      </c>
      <c r="T4273" s="132" t="e">
        <v>#N/A</v>
      </c>
      <c r="U4273" s="132" t="e">
        <v>#N/A</v>
      </c>
      <c r="V4273" s="132" t="e">
        <v>#N/A</v>
      </c>
      <c r="W4273" s="132" t="e">
        <v>#N/A</v>
      </c>
      <c r="X4273" s="132" t="e">
        <v>#N/A</v>
      </c>
      <c r="Y4273" s="132" t="e">
        <v>#N/A</v>
      </c>
      <c r="Z4273" s="132" t="e">
        <v>#N/A</v>
      </c>
      <c r="AA4273" s="132" t="e">
        <v>#N/A</v>
      </c>
      <c r="AB4273" s="132" t="e">
        <v>#N/A</v>
      </c>
      <c r="AC4273" s="132" t="e">
        <v>#N/A</v>
      </c>
      <c r="AD4273" s="132" t="e">
        <v>#N/A</v>
      </c>
      <c r="AE4273" s="132" t="e">
        <v>#N/A</v>
      </c>
      <c r="AF4273" s="132" t="e">
        <v>#N/A</v>
      </c>
    </row>
    <row r="4274" spans="1:32">
      <c r="A4274" s="129">
        <v>42732</v>
      </c>
      <c r="B4274" s="132" t="e">
        <v>#N/A</v>
      </c>
      <c r="C4274" s="132" t="e">
        <v>#N/A</v>
      </c>
      <c r="D4274" s="132" t="e">
        <v>#N/A</v>
      </c>
      <c r="E4274" s="132" t="e">
        <v>#N/A</v>
      </c>
      <c r="F4274" s="132" t="e">
        <v>#N/A</v>
      </c>
      <c r="G4274" s="132" t="e">
        <v>#N/A</v>
      </c>
      <c r="H4274" s="132" t="e">
        <v>#N/A</v>
      </c>
      <c r="I4274" s="132" t="e">
        <v>#N/A</v>
      </c>
      <c r="J4274" s="132" t="e">
        <v>#N/A</v>
      </c>
      <c r="K4274" s="132" t="e">
        <v>#N/A</v>
      </c>
      <c r="L4274" s="132" t="e">
        <v>#N/A</v>
      </c>
      <c r="M4274" s="132" t="e">
        <v>#N/A</v>
      </c>
      <c r="N4274" s="132" t="e">
        <v>#N/A</v>
      </c>
      <c r="R4274" s="132" t="e">
        <v>#N/A</v>
      </c>
      <c r="S4274" s="132" t="e">
        <v>#N/A</v>
      </c>
      <c r="T4274" s="132" t="e">
        <v>#N/A</v>
      </c>
      <c r="U4274" s="132" t="e">
        <v>#N/A</v>
      </c>
      <c r="V4274" s="132" t="e">
        <v>#N/A</v>
      </c>
      <c r="W4274" s="132" t="e">
        <v>#N/A</v>
      </c>
      <c r="X4274" s="132" t="e">
        <v>#N/A</v>
      </c>
      <c r="Y4274" s="132" t="e">
        <v>#N/A</v>
      </c>
      <c r="Z4274" s="132" t="e">
        <v>#N/A</v>
      </c>
      <c r="AA4274" s="132" t="e">
        <v>#N/A</v>
      </c>
      <c r="AB4274" s="132" t="e">
        <v>#N/A</v>
      </c>
      <c r="AC4274" s="132" t="e">
        <v>#N/A</v>
      </c>
      <c r="AD4274" s="132" t="e">
        <v>#N/A</v>
      </c>
      <c r="AE4274" s="132" t="e">
        <v>#N/A</v>
      </c>
      <c r="AF4274" s="132" t="e">
        <v>#N/A</v>
      </c>
    </row>
    <row r="4275" spans="1:32">
      <c r="A4275" s="129">
        <v>42733</v>
      </c>
      <c r="B4275" s="132" t="e">
        <v>#N/A</v>
      </c>
      <c r="C4275" s="132" t="e">
        <v>#N/A</v>
      </c>
      <c r="D4275" s="132" t="e">
        <v>#N/A</v>
      </c>
      <c r="E4275" s="132" t="e">
        <v>#N/A</v>
      </c>
      <c r="F4275" s="132" t="e">
        <v>#N/A</v>
      </c>
      <c r="G4275" s="132" t="e">
        <v>#N/A</v>
      </c>
      <c r="H4275" s="132" t="e">
        <v>#N/A</v>
      </c>
      <c r="I4275" s="132" t="e">
        <v>#N/A</v>
      </c>
      <c r="J4275" s="132" t="e">
        <v>#N/A</v>
      </c>
      <c r="K4275" s="132" t="e">
        <v>#N/A</v>
      </c>
      <c r="L4275" s="132" t="e">
        <v>#N/A</v>
      </c>
      <c r="M4275" s="132" t="e">
        <v>#N/A</v>
      </c>
      <c r="N4275" s="132" t="e">
        <v>#N/A</v>
      </c>
      <c r="R4275" s="132" t="e">
        <v>#N/A</v>
      </c>
      <c r="S4275" s="132" t="e">
        <v>#N/A</v>
      </c>
      <c r="T4275" s="132" t="e">
        <v>#N/A</v>
      </c>
      <c r="U4275" s="132" t="e">
        <v>#N/A</v>
      </c>
      <c r="V4275" s="132" t="e">
        <v>#N/A</v>
      </c>
      <c r="W4275" s="132" t="e">
        <v>#N/A</v>
      </c>
      <c r="X4275" s="132" t="e">
        <v>#N/A</v>
      </c>
      <c r="Y4275" s="132" t="e">
        <v>#N/A</v>
      </c>
      <c r="Z4275" s="132" t="e">
        <v>#N/A</v>
      </c>
      <c r="AA4275" s="132" t="e">
        <v>#N/A</v>
      </c>
      <c r="AB4275" s="132" t="e">
        <v>#N/A</v>
      </c>
      <c r="AC4275" s="132" t="e">
        <v>#N/A</v>
      </c>
      <c r="AD4275" s="132" t="e">
        <v>#N/A</v>
      </c>
      <c r="AE4275" s="132" t="e">
        <v>#N/A</v>
      </c>
      <c r="AF4275" s="132" t="e">
        <v>#N/A</v>
      </c>
    </row>
    <row r="4276" spans="1:32">
      <c r="A4276" s="129">
        <v>42734</v>
      </c>
      <c r="B4276" s="132" t="e">
        <v>#N/A</v>
      </c>
      <c r="C4276" s="132" t="e">
        <v>#N/A</v>
      </c>
      <c r="D4276" s="132" t="e">
        <v>#N/A</v>
      </c>
      <c r="E4276" s="132" t="e">
        <v>#N/A</v>
      </c>
      <c r="F4276" s="132" t="e">
        <v>#N/A</v>
      </c>
      <c r="G4276" s="132" t="e">
        <v>#N/A</v>
      </c>
      <c r="H4276" s="132" t="e">
        <v>#N/A</v>
      </c>
      <c r="I4276" s="132" t="e">
        <v>#N/A</v>
      </c>
      <c r="J4276" s="132" t="e">
        <v>#N/A</v>
      </c>
      <c r="K4276" s="132" t="e">
        <v>#N/A</v>
      </c>
      <c r="L4276" s="132" t="e">
        <v>#N/A</v>
      </c>
      <c r="M4276" s="132" t="e">
        <v>#N/A</v>
      </c>
      <c r="N4276" s="132" t="e">
        <v>#N/A</v>
      </c>
      <c r="R4276" s="132" t="e">
        <v>#N/A</v>
      </c>
      <c r="S4276" s="132" t="e">
        <v>#N/A</v>
      </c>
      <c r="T4276" s="132" t="e">
        <v>#N/A</v>
      </c>
      <c r="U4276" s="132" t="e">
        <v>#N/A</v>
      </c>
      <c r="V4276" s="132" t="e">
        <v>#N/A</v>
      </c>
      <c r="W4276" s="132" t="e">
        <v>#N/A</v>
      </c>
      <c r="X4276" s="132" t="e">
        <v>#N/A</v>
      </c>
      <c r="Y4276" s="132" t="e">
        <v>#N/A</v>
      </c>
      <c r="Z4276" s="132" t="e">
        <v>#N/A</v>
      </c>
      <c r="AA4276" s="132" t="e">
        <v>#N/A</v>
      </c>
      <c r="AB4276" s="132" t="e">
        <v>#N/A</v>
      </c>
      <c r="AC4276" s="132" t="e">
        <v>#N/A</v>
      </c>
      <c r="AD4276" s="132" t="e">
        <v>#N/A</v>
      </c>
      <c r="AE4276" s="132" t="e">
        <v>#N/A</v>
      </c>
      <c r="AF4276" s="132" t="e">
        <v>#N/A</v>
      </c>
    </row>
    <row r="4277" spans="1:32">
      <c r="A4277" s="129">
        <v>42738</v>
      </c>
      <c r="B4277" s="132" t="e">
        <v>#N/A</v>
      </c>
      <c r="C4277" s="132" t="e">
        <v>#N/A</v>
      </c>
      <c r="D4277" s="132" t="e">
        <v>#N/A</v>
      </c>
      <c r="E4277" s="132" t="e">
        <v>#N/A</v>
      </c>
      <c r="F4277" s="132" t="e">
        <v>#N/A</v>
      </c>
      <c r="G4277" s="132" t="e">
        <v>#N/A</v>
      </c>
      <c r="H4277" s="132" t="e">
        <v>#N/A</v>
      </c>
      <c r="I4277" s="132" t="e">
        <v>#N/A</v>
      </c>
      <c r="J4277" s="132" t="e">
        <v>#N/A</v>
      </c>
      <c r="K4277" s="132" t="e">
        <v>#N/A</v>
      </c>
      <c r="L4277" s="132" t="e">
        <v>#N/A</v>
      </c>
      <c r="M4277" s="132" t="e">
        <v>#N/A</v>
      </c>
      <c r="N4277" s="132" t="e">
        <v>#N/A</v>
      </c>
      <c r="R4277" s="132" t="e">
        <v>#N/A</v>
      </c>
      <c r="S4277" s="132" t="e">
        <v>#N/A</v>
      </c>
      <c r="T4277" s="132" t="e">
        <v>#N/A</v>
      </c>
      <c r="U4277" s="132" t="e">
        <v>#N/A</v>
      </c>
      <c r="V4277" s="132" t="e">
        <v>#N/A</v>
      </c>
      <c r="W4277" s="132" t="e">
        <v>#N/A</v>
      </c>
      <c r="X4277" s="132" t="e">
        <v>#N/A</v>
      </c>
      <c r="Y4277" s="132" t="e">
        <v>#N/A</v>
      </c>
      <c r="Z4277" s="132" t="e">
        <v>#N/A</v>
      </c>
      <c r="AA4277" s="132" t="e">
        <v>#N/A</v>
      </c>
      <c r="AB4277" s="132" t="e">
        <v>#N/A</v>
      </c>
      <c r="AC4277" s="132" t="e">
        <v>#N/A</v>
      </c>
      <c r="AD4277" s="132" t="e">
        <v>#N/A</v>
      </c>
      <c r="AE4277" s="132" t="e">
        <v>#N/A</v>
      </c>
      <c r="AF4277" s="132" t="e">
        <v>#N/A</v>
      </c>
    </row>
    <row r="4278" spans="1:32">
      <c r="A4278" s="129">
        <v>42739</v>
      </c>
      <c r="B4278" s="132" t="e">
        <v>#N/A</v>
      </c>
      <c r="C4278" s="132" t="e">
        <v>#N/A</v>
      </c>
      <c r="D4278" s="132" t="e">
        <v>#N/A</v>
      </c>
      <c r="E4278" s="132" t="e">
        <v>#N/A</v>
      </c>
      <c r="F4278" s="132" t="e">
        <v>#N/A</v>
      </c>
      <c r="G4278" s="132" t="e">
        <v>#N/A</v>
      </c>
      <c r="H4278" s="132" t="e">
        <v>#N/A</v>
      </c>
      <c r="I4278" s="132" t="e">
        <v>#N/A</v>
      </c>
      <c r="J4278" s="132" t="e">
        <v>#N/A</v>
      </c>
      <c r="K4278" s="132" t="e">
        <v>#N/A</v>
      </c>
      <c r="L4278" s="132" t="e">
        <v>#N/A</v>
      </c>
      <c r="M4278" s="132" t="e">
        <v>#N/A</v>
      </c>
      <c r="N4278" s="132" t="e">
        <v>#N/A</v>
      </c>
      <c r="R4278" s="132" t="e">
        <v>#N/A</v>
      </c>
      <c r="S4278" s="132" t="e">
        <v>#N/A</v>
      </c>
      <c r="T4278" s="132" t="e">
        <v>#N/A</v>
      </c>
      <c r="U4278" s="132" t="e">
        <v>#N/A</v>
      </c>
      <c r="V4278" s="132" t="e">
        <v>#N/A</v>
      </c>
      <c r="W4278" s="132" t="e">
        <v>#N/A</v>
      </c>
      <c r="X4278" s="132" t="e">
        <v>#N/A</v>
      </c>
      <c r="Y4278" s="132" t="e">
        <v>#N/A</v>
      </c>
      <c r="Z4278" s="132" t="e">
        <v>#N/A</v>
      </c>
      <c r="AA4278" s="132" t="e">
        <v>#N/A</v>
      </c>
      <c r="AB4278" s="132" t="e">
        <v>#N/A</v>
      </c>
      <c r="AC4278" s="132" t="e">
        <v>#N/A</v>
      </c>
      <c r="AD4278" s="132" t="e">
        <v>#N/A</v>
      </c>
      <c r="AE4278" s="132" t="e">
        <v>#N/A</v>
      </c>
      <c r="AF4278" s="132" t="e">
        <v>#N/A</v>
      </c>
    </row>
    <row r="4279" spans="1:32">
      <c r="A4279" s="129">
        <v>42740</v>
      </c>
      <c r="B4279" s="132" t="e">
        <v>#N/A</v>
      </c>
      <c r="C4279" s="132" t="e">
        <v>#N/A</v>
      </c>
      <c r="D4279" s="132" t="e">
        <v>#N/A</v>
      </c>
      <c r="E4279" s="132" t="e">
        <v>#N/A</v>
      </c>
      <c r="F4279" s="132" t="e">
        <v>#N/A</v>
      </c>
      <c r="G4279" s="132" t="e">
        <v>#N/A</v>
      </c>
      <c r="H4279" s="132" t="e">
        <v>#N/A</v>
      </c>
      <c r="I4279" s="132" t="e">
        <v>#N/A</v>
      </c>
      <c r="J4279" s="132" t="e">
        <v>#N/A</v>
      </c>
      <c r="K4279" s="132" t="e">
        <v>#N/A</v>
      </c>
      <c r="L4279" s="132" t="e">
        <v>#N/A</v>
      </c>
      <c r="M4279" s="132" t="e">
        <v>#N/A</v>
      </c>
      <c r="N4279" s="132" t="e">
        <v>#N/A</v>
      </c>
      <c r="R4279" s="132" t="e">
        <v>#N/A</v>
      </c>
      <c r="S4279" s="132" t="e">
        <v>#N/A</v>
      </c>
      <c r="T4279" s="132" t="e">
        <v>#N/A</v>
      </c>
      <c r="U4279" s="132" t="e">
        <v>#N/A</v>
      </c>
      <c r="V4279" s="132" t="e">
        <v>#N/A</v>
      </c>
      <c r="W4279" s="132" t="e">
        <v>#N/A</v>
      </c>
      <c r="X4279" s="132" t="e">
        <v>#N/A</v>
      </c>
      <c r="Y4279" s="132" t="e">
        <v>#N/A</v>
      </c>
      <c r="Z4279" s="132" t="e">
        <v>#N/A</v>
      </c>
      <c r="AA4279" s="132" t="e">
        <v>#N/A</v>
      </c>
      <c r="AB4279" s="132" t="e">
        <v>#N/A</v>
      </c>
      <c r="AC4279" s="132" t="e">
        <v>#N/A</v>
      </c>
      <c r="AD4279" s="132" t="e">
        <v>#N/A</v>
      </c>
      <c r="AE4279" s="132" t="e">
        <v>#N/A</v>
      </c>
      <c r="AF4279" s="132" t="e">
        <v>#N/A</v>
      </c>
    </row>
    <row r="4280" spans="1:32">
      <c r="A4280" s="129">
        <v>42741</v>
      </c>
      <c r="B4280" s="132" t="e">
        <v>#N/A</v>
      </c>
      <c r="C4280" s="132" t="e">
        <v>#N/A</v>
      </c>
      <c r="D4280" s="132" t="e">
        <v>#N/A</v>
      </c>
      <c r="E4280" s="132" t="e">
        <v>#N/A</v>
      </c>
      <c r="F4280" s="132" t="e">
        <v>#N/A</v>
      </c>
      <c r="G4280" s="132" t="e">
        <v>#N/A</v>
      </c>
      <c r="H4280" s="132" t="e">
        <v>#N/A</v>
      </c>
      <c r="I4280" s="132" t="e">
        <v>#N/A</v>
      </c>
      <c r="J4280" s="132" t="e">
        <v>#N/A</v>
      </c>
      <c r="K4280" s="132" t="e">
        <v>#N/A</v>
      </c>
      <c r="L4280" s="132" t="e">
        <v>#N/A</v>
      </c>
      <c r="M4280" s="132" t="e">
        <v>#N/A</v>
      </c>
      <c r="N4280" s="132" t="e">
        <v>#N/A</v>
      </c>
      <c r="R4280" s="132" t="e">
        <v>#N/A</v>
      </c>
      <c r="S4280" s="132" t="e">
        <v>#N/A</v>
      </c>
      <c r="T4280" s="132" t="e">
        <v>#N/A</v>
      </c>
      <c r="U4280" s="132" t="e">
        <v>#N/A</v>
      </c>
      <c r="V4280" s="132" t="e">
        <v>#N/A</v>
      </c>
      <c r="W4280" s="132" t="e">
        <v>#N/A</v>
      </c>
      <c r="X4280" s="132" t="e">
        <v>#N/A</v>
      </c>
      <c r="Y4280" s="132" t="e">
        <v>#N/A</v>
      </c>
      <c r="Z4280" s="132" t="e">
        <v>#N/A</v>
      </c>
      <c r="AA4280" s="132" t="e">
        <v>#N/A</v>
      </c>
      <c r="AB4280" s="132" t="e">
        <v>#N/A</v>
      </c>
      <c r="AC4280" s="132" t="e">
        <v>#N/A</v>
      </c>
      <c r="AD4280" s="132" t="e">
        <v>#N/A</v>
      </c>
      <c r="AE4280" s="132" t="e">
        <v>#N/A</v>
      </c>
      <c r="AF4280" s="132" t="e">
        <v>#N/A</v>
      </c>
    </row>
    <row r="4281" spans="1:32">
      <c r="A4281" s="129">
        <v>42744</v>
      </c>
      <c r="B4281" s="132" t="e">
        <v>#N/A</v>
      </c>
      <c r="C4281" s="132" t="e">
        <v>#N/A</v>
      </c>
      <c r="D4281" s="132" t="e">
        <v>#N/A</v>
      </c>
      <c r="E4281" s="132" t="e">
        <v>#N/A</v>
      </c>
      <c r="F4281" s="132" t="e">
        <v>#N/A</v>
      </c>
      <c r="G4281" s="132" t="e">
        <v>#N/A</v>
      </c>
      <c r="H4281" s="132" t="e">
        <v>#N/A</v>
      </c>
      <c r="I4281" s="132" t="e">
        <v>#N/A</v>
      </c>
      <c r="J4281" s="132" t="e">
        <v>#N/A</v>
      </c>
      <c r="K4281" s="132" t="e">
        <v>#N/A</v>
      </c>
      <c r="L4281" s="132" t="e">
        <v>#N/A</v>
      </c>
      <c r="M4281" s="132" t="e">
        <v>#N/A</v>
      </c>
      <c r="N4281" s="132" t="e">
        <v>#N/A</v>
      </c>
      <c r="R4281" s="132" t="e">
        <v>#N/A</v>
      </c>
      <c r="S4281" s="132" t="e">
        <v>#N/A</v>
      </c>
      <c r="T4281" s="132" t="e">
        <v>#N/A</v>
      </c>
      <c r="U4281" s="132" t="e">
        <v>#N/A</v>
      </c>
      <c r="V4281" s="132" t="e">
        <v>#N/A</v>
      </c>
      <c r="W4281" s="132" t="e">
        <v>#N/A</v>
      </c>
      <c r="X4281" s="132" t="e">
        <v>#N/A</v>
      </c>
      <c r="Y4281" s="132" t="e">
        <v>#N/A</v>
      </c>
      <c r="Z4281" s="132" t="e">
        <v>#N/A</v>
      </c>
      <c r="AA4281" s="132" t="e">
        <v>#N/A</v>
      </c>
      <c r="AB4281" s="132" t="e">
        <v>#N/A</v>
      </c>
      <c r="AC4281" s="132" t="e">
        <v>#N/A</v>
      </c>
      <c r="AD4281" s="132" t="e">
        <v>#N/A</v>
      </c>
      <c r="AE4281" s="132" t="e">
        <v>#N/A</v>
      </c>
      <c r="AF4281" s="132" t="e">
        <v>#N/A</v>
      </c>
    </row>
    <row r="4282" spans="1:32">
      <c r="A4282" s="129">
        <v>42745</v>
      </c>
      <c r="B4282" s="132">
        <v>338777</v>
      </c>
      <c r="C4282" s="132">
        <v>34755</v>
      </c>
      <c r="D4282" s="132">
        <v>177237</v>
      </c>
      <c r="E4282" s="132">
        <v>20290</v>
      </c>
      <c r="F4282" s="132">
        <v>13050</v>
      </c>
      <c r="G4282" s="132">
        <v>308202</v>
      </c>
      <c r="H4282" s="132">
        <v>16920</v>
      </c>
      <c r="I4282" s="132">
        <v>6075</v>
      </c>
      <c r="J4282" s="132">
        <v>10180</v>
      </c>
      <c r="K4282" s="132">
        <v>7500</v>
      </c>
      <c r="L4282" s="132">
        <v>1300</v>
      </c>
      <c r="M4282" s="132">
        <v>30575</v>
      </c>
      <c r="N4282" s="132">
        <v>338777</v>
      </c>
      <c r="R4282" s="132">
        <v>4500</v>
      </c>
      <c r="S4282" s="132">
        <v>7000</v>
      </c>
      <c r="T4282" s="132">
        <v>50000</v>
      </c>
      <c r="U4282" s="132">
        <v>14100</v>
      </c>
      <c r="V4282" s="132">
        <v>2220</v>
      </c>
      <c r="W4282" s="132">
        <v>5500</v>
      </c>
      <c r="X4282" s="132">
        <v>16420</v>
      </c>
      <c r="Y4282" s="132">
        <v>14100</v>
      </c>
      <c r="Z4282" s="132">
        <v>16473</v>
      </c>
      <c r="AA4282" s="132">
        <v>12000</v>
      </c>
      <c r="AB4282" s="132">
        <v>28140</v>
      </c>
      <c r="AC4282" s="132">
        <v>0</v>
      </c>
      <c r="AD4282" s="132">
        <v>5250</v>
      </c>
      <c r="AE4282" s="132">
        <v>0</v>
      </c>
      <c r="AF4282" s="132">
        <v>12500</v>
      </c>
    </row>
    <row r="4283" spans="1:32">
      <c r="A4283" s="129">
        <v>42746</v>
      </c>
      <c r="B4283" s="132" t="e">
        <v>#N/A</v>
      </c>
      <c r="C4283" s="132" t="e">
        <v>#N/A</v>
      </c>
      <c r="D4283" s="132" t="e">
        <v>#N/A</v>
      </c>
      <c r="E4283" s="132" t="e">
        <v>#N/A</v>
      </c>
      <c r="F4283" s="132" t="e">
        <v>#N/A</v>
      </c>
      <c r="G4283" s="132" t="e">
        <v>#N/A</v>
      </c>
      <c r="H4283" s="132" t="e">
        <v>#N/A</v>
      </c>
      <c r="I4283" s="132" t="e">
        <v>#N/A</v>
      </c>
      <c r="J4283" s="132" t="e">
        <v>#N/A</v>
      </c>
      <c r="K4283" s="132" t="e">
        <v>#N/A</v>
      </c>
      <c r="L4283" s="132" t="e">
        <v>#N/A</v>
      </c>
      <c r="M4283" s="132" t="e">
        <v>#N/A</v>
      </c>
      <c r="N4283" s="132" t="e">
        <v>#N/A</v>
      </c>
      <c r="R4283" s="132" t="e">
        <v>#N/A</v>
      </c>
      <c r="S4283" s="132" t="e">
        <v>#N/A</v>
      </c>
      <c r="T4283" s="132" t="e">
        <v>#N/A</v>
      </c>
      <c r="U4283" s="132" t="e">
        <v>#N/A</v>
      </c>
      <c r="V4283" s="132" t="e">
        <v>#N/A</v>
      </c>
      <c r="W4283" s="132" t="e">
        <v>#N/A</v>
      </c>
      <c r="X4283" s="132" t="e">
        <v>#N/A</v>
      </c>
      <c r="Y4283" s="132" t="e">
        <v>#N/A</v>
      </c>
      <c r="Z4283" s="132" t="e">
        <v>#N/A</v>
      </c>
      <c r="AA4283" s="132" t="e">
        <v>#N/A</v>
      </c>
      <c r="AB4283" s="132" t="e">
        <v>#N/A</v>
      </c>
      <c r="AC4283" s="132" t="e">
        <v>#N/A</v>
      </c>
      <c r="AD4283" s="132" t="e">
        <v>#N/A</v>
      </c>
      <c r="AE4283" s="132" t="e">
        <v>#N/A</v>
      </c>
      <c r="AF4283" s="132" t="e">
        <v>#N/A</v>
      </c>
    </row>
    <row r="4284" spans="1:32">
      <c r="A4284" s="129">
        <v>42747</v>
      </c>
      <c r="B4284" s="132" t="e">
        <v>#N/A</v>
      </c>
      <c r="C4284" s="132" t="e">
        <v>#N/A</v>
      </c>
      <c r="D4284" s="132" t="e">
        <v>#N/A</v>
      </c>
      <c r="E4284" s="132" t="e">
        <v>#N/A</v>
      </c>
      <c r="F4284" s="132" t="e">
        <v>#N/A</v>
      </c>
      <c r="G4284" s="132" t="e">
        <v>#N/A</v>
      </c>
      <c r="H4284" s="132" t="e">
        <v>#N/A</v>
      </c>
      <c r="I4284" s="132" t="e">
        <v>#N/A</v>
      </c>
      <c r="J4284" s="132" t="e">
        <v>#N/A</v>
      </c>
      <c r="K4284" s="132" t="e">
        <v>#N/A</v>
      </c>
      <c r="L4284" s="132" t="e">
        <v>#N/A</v>
      </c>
      <c r="M4284" s="132" t="e">
        <v>#N/A</v>
      </c>
      <c r="N4284" s="132" t="e">
        <v>#N/A</v>
      </c>
      <c r="R4284" s="132" t="e">
        <v>#N/A</v>
      </c>
      <c r="S4284" s="132" t="e">
        <v>#N/A</v>
      </c>
      <c r="T4284" s="132" t="e">
        <v>#N/A</v>
      </c>
      <c r="U4284" s="132" t="e">
        <v>#N/A</v>
      </c>
      <c r="V4284" s="132" t="e">
        <v>#N/A</v>
      </c>
      <c r="W4284" s="132" t="e">
        <v>#N/A</v>
      </c>
      <c r="X4284" s="132" t="e">
        <v>#N/A</v>
      </c>
      <c r="Y4284" s="132" t="e">
        <v>#N/A</v>
      </c>
      <c r="Z4284" s="132" t="e">
        <v>#N/A</v>
      </c>
      <c r="AA4284" s="132" t="e">
        <v>#N/A</v>
      </c>
      <c r="AB4284" s="132" t="e">
        <v>#N/A</v>
      </c>
      <c r="AC4284" s="132" t="e">
        <v>#N/A</v>
      </c>
      <c r="AD4284" s="132" t="e">
        <v>#N/A</v>
      </c>
      <c r="AE4284" s="132" t="e">
        <v>#N/A</v>
      </c>
      <c r="AF4284" s="132" t="e">
        <v>#N/A</v>
      </c>
    </row>
    <row r="4285" spans="1:32">
      <c r="A4285" s="129">
        <v>42748</v>
      </c>
      <c r="B4285" s="132" t="e">
        <v>#N/A</v>
      </c>
      <c r="C4285" s="132" t="e">
        <v>#N/A</v>
      </c>
      <c r="D4285" s="132" t="e">
        <v>#N/A</v>
      </c>
      <c r="E4285" s="132" t="e">
        <v>#N/A</v>
      </c>
      <c r="F4285" s="132" t="e">
        <v>#N/A</v>
      </c>
      <c r="G4285" s="132" t="e">
        <v>#N/A</v>
      </c>
      <c r="H4285" s="132" t="e">
        <v>#N/A</v>
      </c>
      <c r="I4285" s="132" t="e">
        <v>#N/A</v>
      </c>
      <c r="J4285" s="132" t="e">
        <v>#N/A</v>
      </c>
      <c r="K4285" s="132" t="e">
        <v>#N/A</v>
      </c>
      <c r="L4285" s="132" t="e">
        <v>#N/A</v>
      </c>
      <c r="M4285" s="132" t="e">
        <v>#N/A</v>
      </c>
      <c r="N4285" s="132" t="e">
        <v>#N/A</v>
      </c>
      <c r="R4285" s="132" t="e">
        <v>#N/A</v>
      </c>
      <c r="S4285" s="132" t="e">
        <v>#N/A</v>
      </c>
      <c r="T4285" s="132" t="e">
        <v>#N/A</v>
      </c>
      <c r="U4285" s="132" t="e">
        <v>#N/A</v>
      </c>
      <c r="V4285" s="132" t="e">
        <v>#N/A</v>
      </c>
      <c r="W4285" s="132" t="e">
        <v>#N/A</v>
      </c>
      <c r="X4285" s="132" t="e">
        <v>#N/A</v>
      </c>
      <c r="Y4285" s="132" t="e">
        <v>#N/A</v>
      </c>
      <c r="Z4285" s="132" t="e">
        <v>#N/A</v>
      </c>
      <c r="AA4285" s="132" t="e">
        <v>#N/A</v>
      </c>
      <c r="AB4285" s="132" t="e">
        <v>#N/A</v>
      </c>
      <c r="AC4285" s="132" t="e">
        <v>#N/A</v>
      </c>
      <c r="AD4285" s="132" t="e">
        <v>#N/A</v>
      </c>
      <c r="AE4285" s="132" t="e">
        <v>#N/A</v>
      </c>
      <c r="AF4285" s="132" t="e">
        <v>#N/A</v>
      </c>
    </row>
    <row r="4286" spans="1:32">
      <c r="A4286" s="129">
        <v>42752</v>
      </c>
      <c r="B4286" s="132" t="e">
        <v>#N/A</v>
      </c>
      <c r="C4286" s="132" t="e">
        <v>#N/A</v>
      </c>
      <c r="D4286" s="132" t="e">
        <v>#N/A</v>
      </c>
      <c r="E4286" s="132" t="e">
        <v>#N/A</v>
      </c>
      <c r="F4286" s="132" t="e">
        <v>#N/A</v>
      </c>
      <c r="G4286" s="132" t="e">
        <v>#N/A</v>
      </c>
      <c r="H4286" s="132" t="e">
        <v>#N/A</v>
      </c>
      <c r="I4286" s="132" t="e">
        <v>#N/A</v>
      </c>
      <c r="J4286" s="132" t="e">
        <v>#N/A</v>
      </c>
      <c r="K4286" s="132" t="e">
        <v>#N/A</v>
      </c>
      <c r="L4286" s="132" t="e">
        <v>#N/A</v>
      </c>
      <c r="M4286" s="132" t="e">
        <v>#N/A</v>
      </c>
      <c r="N4286" s="132" t="e">
        <v>#N/A</v>
      </c>
      <c r="R4286" s="132" t="e">
        <v>#N/A</v>
      </c>
      <c r="S4286" s="132" t="e">
        <v>#N/A</v>
      </c>
      <c r="T4286" s="132" t="e">
        <v>#N/A</v>
      </c>
      <c r="U4286" s="132" t="e">
        <v>#N/A</v>
      </c>
      <c r="V4286" s="132" t="e">
        <v>#N/A</v>
      </c>
      <c r="W4286" s="132" t="e">
        <v>#N/A</v>
      </c>
      <c r="X4286" s="132" t="e">
        <v>#N/A</v>
      </c>
      <c r="Y4286" s="132" t="e">
        <v>#N/A</v>
      </c>
      <c r="Z4286" s="132" t="e">
        <v>#N/A</v>
      </c>
      <c r="AA4286" s="132" t="e">
        <v>#N/A</v>
      </c>
      <c r="AB4286" s="132" t="e">
        <v>#N/A</v>
      </c>
      <c r="AC4286" s="132" t="e">
        <v>#N/A</v>
      </c>
      <c r="AD4286" s="132" t="e">
        <v>#N/A</v>
      </c>
      <c r="AE4286" s="132" t="e">
        <v>#N/A</v>
      </c>
      <c r="AF4286" s="132" t="e">
        <v>#N/A</v>
      </c>
    </row>
    <row r="4287" spans="1:32">
      <c r="A4287" s="129">
        <v>42753</v>
      </c>
      <c r="B4287" s="132" t="e">
        <v>#N/A</v>
      </c>
      <c r="C4287" s="132" t="e">
        <v>#N/A</v>
      </c>
      <c r="D4287" s="132" t="e">
        <v>#N/A</v>
      </c>
      <c r="E4287" s="132" t="e">
        <v>#N/A</v>
      </c>
      <c r="F4287" s="132" t="e">
        <v>#N/A</v>
      </c>
      <c r="G4287" s="132" t="e">
        <v>#N/A</v>
      </c>
      <c r="H4287" s="132" t="e">
        <v>#N/A</v>
      </c>
      <c r="I4287" s="132" t="e">
        <v>#N/A</v>
      </c>
      <c r="J4287" s="132" t="e">
        <v>#N/A</v>
      </c>
      <c r="K4287" s="132" t="e">
        <v>#N/A</v>
      </c>
      <c r="L4287" s="132" t="e">
        <v>#N/A</v>
      </c>
      <c r="M4287" s="132" t="e">
        <v>#N/A</v>
      </c>
      <c r="N4287" s="132" t="e">
        <v>#N/A</v>
      </c>
      <c r="R4287" s="132" t="e">
        <v>#N/A</v>
      </c>
      <c r="S4287" s="132" t="e">
        <v>#N/A</v>
      </c>
      <c r="T4287" s="132" t="e">
        <v>#N/A</v>
      </c>
      <c r="U4287" s="132" t="e">
        <v>#N/A</v>
      </c>
      <c r="V4287" s="132" t="e">
        <v>#N/A</v>
      </c>
      <c r="W4287" s="132" t="e">
        <v>#N/A</v>
      </c>
      <c r="X4287" s="132" t="e">
        <v>#N/A</v>
      </c>
      <c r="Y4287" s="132" t="e">
        <v>#N/A</v>
      </c>
      <c r="Z4287" s="132" t="e">
        <v>#N/A</v>
      </c>
      <c r="AA4287" s="132" t="e">
        <v>#N/A</v>
      </c>
      <c r="AB4287" s="132" t="e">
        <v>#N/A</v>
      </c>
      <c r="AC4287" s="132" t="e">
        <v>#N/A</v>
      </c>
      <c r="AD4287" s="132" t="e">
        <v>#N/A</v>
      </c>
      <c r="AE4287" s="132" t="e">
        <v>#N/A</v>
      </c>
      <c r="AF4287" s="132" t="e">
        <v>#N/A</v>
      </c>
    </row>
    <row r="4288" spans="1:32">
      <c r="A4288" s="129">
        <v>42754</v>
      </c>
      <c r="B4288" s="132" t="e">
        <v>#N/A</v>
      </c>
      <c r="C4288" s="132" t="e">
        <v>#N/A</v>
      </c>
      <c r="D4288" s="132" t="e">
        <v>#N/A</v>
      </c>
      <c r="E4288" s="132" t="e">
        <v>#N/A</v>
      </c>
      <c r="F4288" s="132" t="e">
        <v>#N/A</v>
      </c>
      <c r="G4288" s="132" t="e">
        <v>#N/A</v>
      </c>
      <c r="H4288" s="132" t="e">
        <v>#N/A</v>
      </c>
      <c r="I4288" s="132" t="e">
        <v>#N/A</v>
      </c>
      <c r="J4288" s="132" t="e">
        <v>#N/A</v>
      </c>
      <c r="K4288" s="132" t="e">
        <v>#N/A</v>
      </c>
      <c r="L4288" s="132" t="e">
        <v>#N/A</v>
      </c>
      <c r="M4288" s="132" t="e">
        <v>#N/A</v>
      </c>
      <c r="N4288" s="132" t="e">
        <v>#N/A</v>
      </c>
      <c r="R4288" s="132" t="e">
        <v>#N/A</v>
      </c>
      <c r="S4288" s="132" t="e">
        <v>#N/A</v>
      </c>
      <c r="T4288" s="132" t="e">
        <v>#N/A</v>
      </c>
      <c r="U4288" s="132" t="e">
        <v>#N/A</v>
      </c>
      <c r="V4288" s="132" t="e">
        <v>#N/A</v>
      </c>
      <c r="W4288" s="132" t="e">
        <v>#N/A</v>
      </c>
      <c r="X4288" s="132" t="e">
        <v>#N/A</v>
      </c>
      <c r="Y4288" s="132" t="e">
        <v>#N/A</v>
      </c>
      <c r="Z4288" s="132" t="e">
        <v>#N/A</v>
      </c>
      <c r="AA4288" s="132" t="e">
        <v>#N/A</v>
      </c>
      <c r="AB4288" s="132" t="e">
        <v>#N/A</v>
      </c>
      <c r="AC4288" s="132" t="e">
        <v>#N/A</v>
      </c>
      <c r="AD4288" s="132" t="e">
        <v>#N/A</v>
      </c>
      <c r="AE4288" s="132" t="e">
        <v>#N/A</v>
      </c>
      <c r="AF4288" s="132" t="e">
        <v>#N/A</v>
      </c>
    </row>
    <row r="4289" spans="1:32">
      <c r="A4289" s="129">
        <v>42755</v>
      </c>
      <c r="B4289" s="132">
        <v>733002</v>
      </c>
      <c r="C4289" s="132">
        <v>57330</v>
      </c>
      <c r="D4289" s="132">
        <v>347852</v>
      </c>
      <c r="E4289" s="132">
        <v>47635</v>
      </c>
      <c r="F4289" s="132">
        <v>84800</v>
      </c>
      <c r="G4289" s="132">
        <v>670447</v>
      </c>
      <c r="H4289" s="132">
        <v>24360</v>
      </c>
      <c r="I4289" s="132">
        <v>20690</v>
      </c>
      <c r="J4289" s="132">
        <v>24915</v>
      </c>
      <c r="K4289" s="132">
        <v>25815</v>
      </c>
      <c r="L4289" s="132">
        <v>1550</v>
      </c>
      <c r="M4289" s="132">
        <v>62555</v>
      </c>
      <c r="N4289" s="132">
        <v>733002</v>
      </c>
      <c r="R4289" s="132">
        <v>58550</v>
      </c>
      <c r="S4289" s="132">
        <v>14000</v>
      </c>
      <c r="T4289" s="132">
        <v>113050</v>
      </c>
      <c r="U4289" s="132">
        <v>21750</v>
      </c>
      <c r="V4289" s="132">
        <v>5320</v>
      </c>
      <c r="W4289" s="132">
        <v>7090</v>
      </c>
      <c r="X4289" s="132">
        <v>24280</v>
      </c>
      <c r="Y4289" s="132">
        <v>16500</v>
      </c>
      <c r="Z4289" s="132">
        <v>16473</v>
      </c>
      <c r="AA4289" s="132">
        <v>36250</v>
      </c>
      <c r="AB4289" s="132">
        <v>28140</v>
      </c>
      <c r="AC4289" s="132">
        <v>54190</v>
      </c>
      <c r="AD4289" s="132">
        <v>5250</v>
      </c>
      <c r="AE4289" s="132">
        <v>0</v>
      </c>
      <c r="AF4289" s="132">
        <v>12500</v>
      </c>
    </row>
    <row r="4290" spans="1:32">
      <c r="A4290" s="129">
        <v>42758</v>
      </c>
      <c r="B4290" s="132" t="e">
        <v>#N/A</v>
      </c>
      <c r="C4290" s="132" t="e">
        <v>#N/A</v>
      </c>
      <c r="D4290" s="132" t="e">
        <v>#N/A</v>
      </c>
      <c r="E4290" s="132" t="e">
        <v>#N/A</v>
      </c>
      <c r="F4290" s="132" t="e">
        <v>#N/A</v>
      </c>
      <c r="G4290" s="132" t="e">
        <v>#N/A</v>
      </c>
      <c r="H4290" s="132" t="e">
        <v>#N/A</v>
      </c>
      <c r="I4290" s="132" t="e">
        <v>#N/A</v>
      </c>
      <c r="J4290" s="132" t="e">
        <v>#N/A</v>
      </c>
      <c r="K4290" s="132" t="e">
        <v>#N/A</v>
      </c>
      <c r="L4290" s="132" t="e">
        <v>#N/A</v>
      </c>
      <c r="M4290" s="132" t="e">
        <v>#N/A</v>
      </c>
      <c r="N4290" s="132" t="e">
        <v>#N/A</v>
      </c>
      <c r="R4290" s="132" t="e">
        <v>#N/A</v>
      </c>
      <c r="S4290" s="132" t="e">
        <v>#N/A</v>
      </c>
      <c r="T4290" s="132" t="e">
        <v>#N/A</v>
      </c>
      <c r="U4290" s="132" t="e">
        <v>#N/A</v>
      </c>
      <c r="V4290" s="132" t="e">
        <v>#N/A</v>
      </c>
      <c r="W4290" s="132" t="e">
        <v>#N/A</v>
      </c>
      <c r="X4290" s="132" t="e">
        <v>#N/A</v>
      </c>
      <c r="Y4290" s="132" t="e">
        <v>#N/A</v>
      </c>
      <c r="Z4290" s="132" t="e">
        <v>#N/A</v>
      </c>
      <c r="AA4290" s="132" t="e">
        <v>#N/A</v>
      </c>
      <c r="AB4290" s="132" t="e">
        <v>#N/A</v>
      </c>
      <c r="AC4290" s="132" t="e">
        <v>#N/A</v>
      </c>
      <c r="AD4290" s="132" t="e">
        <v>#N/A</v>
      </c>
      <c r="AE4290" s="132" t="e">
        <v>#N/A</v>
      </c>
      <c r="AF4290" s="132" t="e">
        <v>#N/A</v>
      </c>
    </row>
    <row r="4291" spans="1:32">
      <c r="A4291" s="129">
        <v>42759</v>
      </c>
      <c r="B4291" s="132" t="e">
        <v>#N/A</v>
      </c>
      <c r="C4291" s="132" t="e">
        <v>#N/A</v>
      </c>
      <c r="D4291" s="132" t="e">
        <v>#N/A</v>
      </c>
      <c r="E4291" s="132" t="e">
        <v>#N/A</v>
      </c>
      <c r="F4291" s="132" t="e">
        <v>#N/A</v>
      </c>
      <c r="G4291" s="132" t="e">
        <v>#N/A</v>
      </c>
      <c r="H4291" s="132" t="e">
        <v>#N/A</v>
      </c>
      <c r="I4291" s="132" t="e">
        <v>#N/A</v>
      </c>
      <c r="J4291" s="132" t="e">
        <v>#N/A</v>
      </c>
      <c r="K4291" s="132" t="e">
        <v>#N/A</v>
      </c>
      <c r="L4291" s="132" t="e">
        <v>#N/A</v>
      </c>
      <c r="M4291" s="132" t="e">
        <v>#N/A</v>
      </c>
      <c r="N4291" s="132" t="e">
        <v>#N/A</v>
      </c>
      <c r="R4291" s="132" t="e">
        <v>#N/A</v>
      </c>
      <c r="S4291" s="132" t="e">
        <v>#N/A</v>
      </c>
      <c r="T4291" s="132" t="e">
        <v>#N/A</v>
      </c>
      <c r="U4291" s="132" t="e">
        <v>#N/A</v>
      </c>
      <c r="V4291" s="132" t="e">
        <v>#N/A</v>
      </c>
      <c r="W4291" s="132" t="e">
        <v>#N/A</v>
      </c>
      <c r="X4291" s="132" t="e">
        <v>#N/A</v>
      </c>
      <c r="Y4291" s="132" t="e">
        <v>#N/A</v>
      </c>
      <c r="Z4291" s="132" t="e">
        <v>#N/A</v>
      </c>
      <c r="AA4291" s="132" t="e">
        <v>#N/A</v>
      </c>
      <c r="AB4291" s="132" t="e">
        <v>#N/A</v>
      </c>
      <c r="AC4291" s="132" t="e">
        <v>#N/A</v>
      </c>
      <c r="AD4291" s="132" t="e">
        <v>#N/A</v>
      </c>
      <c r="AE4291" s="132" t="e">
        <v>#N/A</v>
      </c>
      <c r="AF4291" s="132" t="e">
        <v>#N/A</v>
      </c>
    </row>
    <row r="4292" spans="1:32">
      <c r="A4292" s="129">
        <v>42760</v>
      </c>
      <c r="B4292" s="132">
        <v>904257</v>
      </c>
      <c r="C4292" s="132">
        <v>77930</v>
      </c>
      <c r="D4292" s="132">
        <v>403482</v>
      </c>
      <c r="E4292" s="132">
        <v>72235</v>
      </c>
      <c r="F4292" s="132">
        <v>116350</v>
      </c>
      <c r="G4292" s="132">
        <v>831977</v>
      </c>
      <c r="H4292" s="132">
        <v>24360</v>
      </c>
      <c r="I4292" s="132">
        <v>30115</v>
      </c>
      <c r="J4292" s="132">
        <v>36215</v>
      </c>
      <c r="K4292" s="132">
        <v>32375</v>
      </c>
      <c r="L4292" s="132">
        <v>1550</v>
      </c>
      <c r="M4292" s="132">
        <v>72280</v>
      </c>
      <c r="N4292" s="132">
        <v>904257</v>
      </c>
      <c r="R4292" s="132">
        <v>58550</v>
      </c>
      <c r="S4292" s="132">
        <v>22000</v>
      </c>
      <c r="T4292" s="132">
        <v>145510</v>
      </c>
      <c r="U4292" s="132">
        <v>44450</v>
      </c>
      <c r="V4292" s="132">
        <v>16620</v>
      </c>
      <c r="W4292" s="132">
        <v>7090</v>
      </c>
      <c r="X4292" s="132">
        <v>27830</v>
      </c>
      <c r="Y4292" s="132">
        <v>25500</v>
      </c>
      <c r="Z4292" s="132">
        <v>16473</v>
      </c>
      <c r="AA4292" s="132">
        <v>36250</v>
      </c>
      <c r="AB4292" s="132">
        <v>28140</v>
      </c>
      <c r="AC4292" s="132">
        <v>71415</v>
      </c>
      <c r="AD4292" s="132">
        <v>5250</v>
      </c>
      <c r="AE4292" s="132">
        <v>0</v>
      </c>
      <c r="AF4292" s="132">
        <v>12500</v>
      </c>
    </row>
    <row r="4293" spans="1:32">
      <c r="A4293" s="129">
        <v>42761</v>
      </c>
      <c r="B4293" s="132" t="e">
        <v>#N/A</v>
      </c>
      <c r="C4293" s="132" t="e">
        <v>#N/A</v>
      </c>
      <c r="D4293" s="132" t="e">
        <v>#N/A</v>
      </c>
      <c r="E4293" s="132" t="e">
        <v>#N/A</v>
      </c>
      <c r="F4293" s="132" t="e">
        <v>#N/A</v>
      </c>
      <c r="G4293" s="132" t="e">
        <v>#N/A</v>
      </c>
      <c r="H4293" s="132" t="e">
        <v>#N/A</v>
      </c>
      <c r="I4293" s="132" t="e">
        <v>#N/A</v>
      </c>
      <c r="J4293" s="132" t="e">
        <v>#N/A</v>
      </c>
      <c r="K4293" s="132" t="e">
        <v>#N/A</v>
      </c>
      <c r="L4293" s="132" t="e">
        <v>#N/A</v>
      </c>
      <c r="M4293" s="132" t="e">
        <v>#N/A</v>
      </c>
      <c r="N4293" s="132" t="e">
        <v>#N/A</v>
      </c>
      <c r="R4293" s="132" t="e">
        <v>#N/A</v>
      </c>
      <c r="S4293" s="132" t="e">
        <v>#N/A</v>
      </c>
      <c r="T4293" s="132" t="e">
        <v>#N/A</v>
      </c>
      <c r="U4293" s="132" t="e">
        <v>#N/A</v>
      </c>
      <c r="V4293" s="132" t="e">
        <v>#N/A</v>
      </c>
      <c r="W4293" s="132" t="e">
        <v>#N/A</v>
      </c>
      <c r="X4293" s="132" t="e">
        <v>#N/A</v>
      </c>
      <c r="Y4293" s="132" t="e">
        <v>#N/A</v>
      </c>
      <c r="Z4293" s="132" t="e">
        <v>#N/A</v>
      </c>
      <c r="AA4293" s="132" t="e">
        <v>#N/A</v>
      </c>
      <c r="AB4293" s="132" t="e">
        <v>#N/A</v>
      </c>
      <c r="AC4293" s="132" t="e">
        <v>#N/A</v>
      </c>
      <c r="AD4293" s="132" t="e">
        <v>#N/A</v>
      </c>
      <c r="AE4293" s="132" t="e">
        <v>#N/A</v>
      </c>
      <c r="AF4293" s="132" t="e">
        <v>#N/A</v>
      </c>
    </row>
    <row r="4294" spans="1:32">
      <c r="A4294" s="129">
        <v>42762</v>
      </c>
      <c r="B4294" s="132" t="e">
        <v>#N/A</v>
      </c>
      <c r="C4294" s="132" t="e">
        <v>#N/A</v>
      </c>
      <c r="D4294" s="132" t="e">
        <v>#N/A</v>
      </c>
      <c r="E4294" s="132" t="e">
        <v>#N/A</v>
      </c>
      <c r="F4294" s="132" t="e">
        <v>#N/A</v>
      </c>
      <c r="G4294" s="132" t="e">
        <v>#N/A</v>
      </c>
      <c r="H4294" s="132" t="e">
        <v>#N/A</v>
      </c>
      <c r="I4294" s="132" t="e">
        <v>#N/A</v>
      </c>
      <c r="J4294" s="132" t="e">
        <v>#N/A</v>
      </c>
      <c r="K4294" s="132" t="e">
        <v>#N/A</v>
      </c>
      <c r="L4294" s="132" t="e">
        <v>#N/A</v>
      </c>
      <c r="M4294" s="132" t="e">
        <v>#N/A</v>
      </c>
      <c r="N4294" s="132" t="e">
        <v>#N/A</v>
      </c>
      <c r="R4294" s="132" t="e">
        <v>#N/A</v>
      </c>
      <c r="S4294" s="132" t="e">
        <v>#N/A</v>
      </c>
      <c r="T4294" s="132" t="e">
        <v>#N/A</v>
      </c>
      <c r="U4294" s="132" t="e">
        <v>#N/A</v>
      </c>
      <c r="V4294" s="132" t="e">
        <v>#N/A</v>
      </c>
      <c r="W4294" s="132" t="e">
        <v>#N/A</v>
      </c>
      <c r="X4294" s="132" t="e">
        <v>#N/A</v>
      </c>
      <c r="Y4294" s="132" t="e">
        <v>#N/A</v>
      </c>
      <c r="Z4294" s="132" t="e">
        <v>#N/A</v>
      </c>
      <c r="AA4294" s="132" t="e">
        <v>#N/A</v>
      </c>
      <c r="AB4294" s="132" t="e">
        <v>#N/A</v>
      </c>
      <c r="AC4294" s="132" t="e">
        <v>#N/A</v>
      </c>
      <c r="AD4294" s="132" t="e">
        <v>#N/A</v>
      </c>
      <c r="AE4294" s="132" t="e">
        <v>#N/A</v>
      </c>
      <c r="AF4294" s="132" t="e">
        <v>#N/A</v>
      </c>
    </row>
    <row r="4295" spans="1:32">
      <c r="A4295" s="129">
        <v>42765</v>
      </c>
      <c r="B4295" s="132" t="e">
        <v>#N/A</v>
      </c>
      <c r="C4295" s="132" t="e">
        <v>#N/A</v>
      </c>
      <c r="D4295" s="132" t="e">
        <v>#N/A</v>
      </c>
      <c r="E4295" s="132" t="e">
        <v>#N/A</v>
      </c>
      <c r="F4295" s="132" t="e">
        <v>#N/A</v>
      </c>
      <c r="G4295" s="132" t="e">
        <v>#N/A</v>
      </c>
      <c r="H4295" s="132" t="e">
        <v>#N/A</v>
      </c>
      <c r="I4295" s="132" t="e">
        <v>#N/A</v>
      </c>
      <c r="J4295" s="132" t="e">
        <v>#N/A</v>
      </c>
      <c r="K4295" s="132" t="e">
        <v>#N/A</v>
      </c>
      <c r="L4295" s="132" t="e">
        <v>#N/A</v>
      </c>
      <c r="M4295" s="132" t="e">
        <v>#N/A</v>
      </c>
      <c r="N4295" s="132" t="e">
        <v>#N/A</v>
      </c>
      <c r="R4295" s="132" t="e">
        <v>#N/A</v>
      </c>
      <c r="S4295" s="132" t="e">
        <v>#N/A</v>
      </c>
      <c r="T4295" s="132" t="e">
        <v>#N/A</v>
      </c>
      <c r="U4295" s="132" t="e">
        <v>#N/A</v>
      </c>
      <c r="V4295" s="132" t="e">
        <v>#N/A</v>
      </c>
      <c r="W4295" s="132" t="e">
        <v>#N/A</v>
      </c>
      <c r="X4295" s="132" t="e">
        <v>#N/A</v>
      </c>
      <c r="Y4295" s="132" t="e">
        <v>#N/A</v>
      </c>
      <c r="Z4295" s="132" t="e">
        <v>#N/A</v>
      </c>
      <c r="AA4295" s="132" t="e">
        <v>#N/A</v>
      </c>
      <c r="AB4295" s="132" t="e">
        <v>#N/A</v>
      </c>
      <c r="AC4295" s="132" t="e">
        <v>#N/A</v>
      </c>
      <c r="AD4295" s="132" t="e">
        <v>#N/A</v>
      </c>
      <c r="AE4295" s="132" t="e">
        <v>#N/A</v>
      </c>
      <c r="AF4295" s="132" t="e">
        <v>#N/A</v>
      </c>
    </row>
    <row r="4296" spans="1:32">
      <c r="A4296" s="129">
        <v>42766</v>
      </c>
      <c r="B4296" s="132">
        <v>1157288</v>
      </c>
      <c r="C4296" s="132">
        <v>91630</v>
      </c>
      <c r="D4296" s="132">
        <v>513563</v>
      </c>
      <c r="E4296" s="132">
        <v>87235</v>
      </c>
      <c r="F4296" s="132">
        <v>171650</v>
      </c>
      <c r="G4296" s="132">
        <v>1064258</v>
      </c>
      <c r="H4296" s="132">
        <v>37960</v>
      </c>
      <c r="I4296" s="132">
        <v>31765</v>
      </c>
      <c r="J4296" s="132">
        <v>52565</v>
      </c>
      <c r="K4296" s="132">
        <v>32975</v>
      </c>
      <c r="L4296" s="132">
        <v>1550</v>
      </c>
      <c r="M4296" s="132">
        <v>93030</v>
      </c>
      <c r="N4296" s="132">
        <v>1157288</v>
      </c>
      <c r="R4296" s="132">
        <v>140550</v>
      </c>
      <c r="S4296" s="132">
        <v>31500</v>
      </c>
      <c r="T4296" s="132">
        <v>145510</v>
      </c>
      <c r="U4296" s="132">
        <v>50350</v>
      </c>
      <c r="V4296" s="132">
        <v>34470</v>
      </c>
      <c r="W4296" s="132">
        <v>7090</v>
      </c>
      <c r="X4296" s="132">
        <v>37880</v>
      </c>
      <c r="Y4296" s="132">
        <v>41500</v>
      </c>
      <c r="Z4296" s="132">
        <v>16473</v>
      </c>
      <c r="AA4296" s="132">
        <v>36250</v>
      </c>
      <c r="AB4296" s="132">
        <v>47140</v>
      </c>
      <c r="AC4296" s="132">
        <v>83915</v>
      </c>
      <c r="AD4296" s="132">
        <v>5250</v>
      </c>
      <c r="AE4296" s="132">
        <v>8800</v>
      </c>
      <c r="AF4296" s="132">
        <v>12500</v>
      </c>
    </row>
    <row r="4297" spans="1:32">
      <c r="A4297" s="129">
        <v>42767</v>
      </c>
      <c r="B4297" s="132" t="e">
        <v>#N/A</v>
      </c>
      <c r="C4297" s="132" t="e">
        <v>#N/A</v>
      </c>
      <c r="D4297" s="132" t="e">
        <v>#N/A</v>
      </c>
      <c r="E4297" s="132" t="e">
        <v>#N/A</v>
      </c>
      <c r="F4297" s="132" t="e">
        <v>#N/A</v>
      </c>
      <c r="G4297" s="132" t="e">
        <v>#N/A</v>
      </c>
      <c r="H4297" s="132" t="e">
        <v>#N/A</v>
      </c>
      <c r="I4297" s="132" t="e">
        <v>#N/A</v>
      </c>
      <c r="J4297" s="132" t="e">
        <v>#N/A</v>
      </c>
      <c r="K4297" s="132" t="e">
        <v>#N/A</v>
      </c>
      <c r="L4297" s="132" t="e">
        <v>#N/A</v>
      </c>
      <c r="M4297" s="132" t="e">
        <v>#N/A</v>
      </c>
      <c r="N4297" s="132" t="e">
        <v>#N/A</v>
      </c>
      <c r="R4297" s="132" t="e">
        <v>#N/A</v>
      </c>
      <c r="S4297" s="132" t="e">
        <v>#N/A</v>
      </c>
      <c r="T4297" s="132" t="e">
        <v>#N/A</v>
      </c>
      <c r="U4297" s="132" t="e">
        <v>#N/A</v>
      </c>
      <c r="V4297" s="132" t="e">
        <v>#N/A</v>
      </c>
      <c r="W4297" s="132" t="e">
        <v>#N/A</v>
      </c>
      <c r="X4297" s="132" t="e">
        <v>#N/A</v>
      </c>
      <c r="Y4297" s="132" t="e">
        <v>#N/A</v>
      </c>
      <c r="Z4297" s="132" t="e">
        <v>#N/A</v>
      </c>
      <c r="AA4297" s="132" t="e">
        <v>#N/A</v>
      </c>
      <c r="AB4297" s="132" t="e">
        <v>#N/A</v>
      </c>
      <c r="AC4297" s="132" t="e">
        <v>#N/A</v>
      </c>
      <c r="AD4297" s="132" t="e">
        <v>#N/A</v>
      </c>
      <c r="AE4297" s="132" t="e">
        <v>#N/A</v>
      </c>
      <c r="AF4297" s="132" t="e">
        <v>#N/A</v>
      </c>
    </row>
    <row r="4298" spans="1:32">
      <c r="A4298" s="129">
        <v>42768</v>
      </c>
      <c r="B4298" s="132" t="e">
        <v>#N/A</v>
      </c>
      <c r="C4298" s="132" t="e">
        <v>#N/A</v>
      </c>
      <c r="D4298" s="132" t="e">
        <v>#N/A</v>
      </c>
      <c r="E4298" s="132" t="e">
        <v>#N/A</v>
      </c>
      <c r="F4298" s="132" t="e">
        <v>#N/A</v>
      </c>
      <c r="G4298" s="132" t="e">
        <v>#N/A</v>
      </c>
      <c r="H4298" s="132" t="e">
        <v>#N/A</v>
      </c>
      <c r="I4298" s="132" t="e">
        <v>#N/A</v>
      </c>
      <c r="J4298" s="132" t="e">
        <v>#N/A</v>
      </c>
      <c r="K4298" s="132" t="e">
        <v>#N/A</v>
      </c>
      <c r="L4298" s="132" t="e">
        <v>#N/A</v>
      </c>
      <c r="M4298" s="132" t="e">
        <v>#N/A</v>
      </c>
      <c r="N4298" s="132" t="e">
        <v>#N/A</v>
      </c>
      <c r="R4298" s="132" t="e">
        <v>#N/A</v>
      </c>
      <c r="S4298" s="132" t="e">
        <v>#N/A</v>
      </c>
      <c r="T4298" s="132" t="e">
        <v>#N/A</v>
      </c>
      <c r="U4298" s="132" t="e">
        <v>#N/A</v>
      </c>
      <c r="V4298" s="132" t="e">
        <v>#N/A</v>
      </c>
      <c r="W4298" s="132" t="e">
        <v>#N/A</v>
      </c>
      <c r="X4298" s="132" t="e">
        <v>#N/A</v>
      </c>
      <c r="Y4298" s="132" t="e">
        <v>#N/A</v>
      </c>
      <c r="Z4298" s="132" t="e">
        <v>#N/A</v>
      </c>
      <c r="AA4298" s="132" t="e">
        <v>#N/A</v>
      </c>
      <c r="AB4298" s="132" t="e">
        <v>#N/A</v>
      </c>
      <c r="AC4298" s="132" t="e">
        <v>#N/A</v>
      </c>
      <c r="AD4298" s="132" t="e">
        <v>#N/A</v>
      </c>
      <c r="AE4298" s="132" t="e">
        <v>#N/A</v>
      </c>
      <c r="AF4298" s="132" t="e">
        <v>#N/A</v>
      </c>
    </row>
    <row r="4299" spans="1:32">
      <c r="A4299" s="129">
        <v>42769</v>
      </c>
      <c r="B4299" s="132" t="e">
        <v>#N/A</v>
      </c>
      <c r="C4299" s="132" t="e">
        <v>#N/A</v>
      </c>
      <c r="D4299" s="132" t="e">
        <v>#N/A</v>
      </c>
      <c r="E4299" s="132" t="e">
        <v>#N/A</v>
      </c>
      <c r="F4299" s="132" t="e">
        <v>#N/A</v>
      </c>
      <c r="G4299" s="132" t="e">
        <v>#N/A</v>
      </c>
      <c r="H4299" s="132" t="e">
        <v>#N/A</v>
      </c>
      <c r="I4299" s="132" t="e">
        <v>#N/A</v>
      </c>
      <c r="J4299" s="132" t="e">
        <v>#N/A</v>
      </c>
      <c r="K4299" s="132" t="e">
        <v>#N/A</v>
      </c>
      <c r="L4299" s="132" t="e">
        <v>#N/A</v>
      </c>
      <c r="M4299" s="132" t="e">
        <v>#N/A</v>
      </c>
      <c r="N4299" s="132" t="e">
        <v>#N/A</v>
      </c>
      <c r="R4299" s="132" t="e">
        <v>#N/A</v>
      </c>
      <c r="S4299" s="132" t="e">
        <v>#N/A</v>
      </c>
      <c r="T4299" s="132" t="e">
        <v>#N/A</v>
      </c>
      <c r="U4299" s="132" t="e">
        <v>#N/A</v>
      </c>
      <c r="V4299" s="132" t="e">
        <v>#N/A</v>
      </c>
      <c r="W4299" s="132" t="e">
        <v>#N/A</v>
      </c>
      <c r="X4299" s="132" t="e">
        <v>#N/A</v>
      </c>
      <c r="Y4299" s="132" t="e">
        <v>#N/A</v>
      </c>
      <c r="Z4299" s="132" t="e">
        <v>#N/A</v>
      </c>
      <c r="AA4299" s="132" t="e">
        <v>#N/A</v>
      </c>
      <c r="AB4299" s="132" t="e">
        <v>#N/A</v>
      </c>
      <c r="AC4299" s="132" t="e">
        <v>#N/A</v>
      </c>
      <c r="AD4299" s="132" t="e">
        <v>#N/A</v>
      </c>
      <c r="AE4299" s="132" t="e">
        <v>#N/A</v>
      </c>
      <c r="AF4299" s="132" t="e">
        <v>#N/A</v>
      </c>
    </row>
    <row r="4300" spans="1:32">
      <c r="A4300" s="129">
        <v>42772</v>
      </c>
      <c r="B4300" s="132" t="e">
        <v>#N/A</v>
      </c>
      <c r="C4300" s="132" t="e">
        <v>#N/A</v>
      </c>
      <c r="D4300" s="132" t="e">
        <v>#N/A</v>
      </c>
      <c r="E4300" s="132" t="e">
        <v>#N/A</v>
      </c>
      <c r="F4300" s="132" t="e">
        <v>#N/A</v>
      </c>
      <c r="G4300" s="132" t="e">
        <v>#N/A</v>
      </c>
      <c r="H4300" s="132" t="e">
        <v>#N/A</v>
      </c>
      <c r="I4300" s="132" t="e">
        <v>#N/A</v>
      </c>
      <c r="J4300" s="132" t="e">
        <v>#N/A</v>
      </c>
      <c r="K4300" s="132" t="e">
        <v>#N/A</v>
      </c>
      <c r="L4300" s="132" t="e">
        <v>#N/A</v>
      </c>
      <c r="M4300" s="132" t="e">
        <v>#N/A</v>
      </c>
      <c r="N4300" s="132" t="e">
        <v>#N/A</v>
      </c>
      <c r="R4300" s="132" t="e">
        <v>#N/A</v>
      </c>
      <c r="S4300" s="132" t="e">
        <v>#N/A</v>
      </c>
      <c r="T4300" s="132" t="e">
        <v>#N/A</v>
      </c>
      <c r="U4300" s="132" t="e">
        <v>#N/A</v>
      </c>
      <c r="V4300" s="132" t="e">
        <v>#N/A</v>
      </c>
      <c r="W4300" s="132" t="e">
        <v>#N/A</v>
      </c>
      <c r="X4300" s="132" t="e">
        <v>#N/A</v>
      </c>
      <c r="Y4300" s="132" t="e">
        <v>#N/A</v>
      </c>
      <c r="Z4300" s="132" t="e">
        <v>#N/A</v>
      </c>
      <c r="AA4300" s="132" t="e">
        <v>#N/A</v>
      </c>
      <c r="AB4300" s="132" t="e">
        <v>#N/A</v>
      </c>
      <c r="AC4300" s="132" t="e">
        <v>#N/A</v>
      </c>
      <c r="AD4300" s="132" t="e">
        <v>#N/A</v>
      </c>
      <c r="AE4300" s="132" t="e">
        <v>#N/A</v>
      </c>
      <c r="AF4300" s="132" t="e">
        <v>#N/A</v>
      </c>
    </row>
    <row r="4301" spans="1:32">
      <c r="A4301" s="129">
        <v>42773</v>
      </c>
      <c r="B4301" s="132" t="e">
        <v>#N/A</v>
      </c>
      <c r="C4301" s="132" t="e">
        <v>#N/A</v>
      </c>
      <c r="D4301" s="132" t="e">
        <v>#N/A</v>
      </c>
      <c r="E4301" s="132" t="e">
        <v>#N/A</v>
      </c>
      <c r="F4301" s="132" t="e">
        <v>#N/A</v>
      </c>
      <c r="G4301" s="132" t="e">
        <v>#N/A</v>
      </c>
      <c r="H4301" s="132" t="e">
        <v>#N/A</v>
      </c>
      <c r="I4301" s="132" t="e">
        <v>#N/A</v>
      </c>
      <c r="J4301" s="132" t="e">
        <v>#N/A</v>
      </c>
      <c r="K4301" s="132" t="e">
        <v>#N/A</v>
      </c>
      <c r="L4301" s="132" t="e">
        <v>#N/A</v>
      </c>
      <c r="M4301" s="132" t="e">
        <v>#N/A</v>
      </c>
      <c r="N4301" s="132" t="e">
        <v>#N/A</v>
      </c>
      <c r="R4301" s="132" t="e">
        <v>#N/A</v>
      </c>
      <c r="S4301" s="132" t="e">
        <v>#N/A</v>
      </c>
      <c r="T4301" s="132" t="e">
        <v>#N/A</v>
      </c>
      <c r="U4301" s="132" t="e">
        <v>#N/A</v>
      </c>
      <c r="V4301" s="132" t="e">
        <v>#N/A</v>
      </c>
      <c r="W4301" s="132" t="e">
        <v>#N/A</v>
      </c>
      <c r="X4301" s="132" t="e">
        <v>#N/A</v>
      </c>
      <c r="Y4301" s="132" t="e">
        <v>#N/A</v>
      </c>
      <c r="Z4301" s="132" t="e">
        <v>#N/A</v>
      </c>
      <c r="AA4301" s="132" t="e">
        <v>#N/A</v>
      </c>
      <c r="AB4301" s="132" t="e">
        <v>#N/A</v>
      </c>
      <c r="AC4301" s="132" t="e">
        <v>#N/A</v>
      </c>
      <c r="AD4301" s="132" t="e">
        <v>#N/A</v>
      </c>
      <c r="AE4301" s="132" t="e">
        <v>#N/A</v>
      </c>
      <c r="AF4301" s="132" t="e">
        <v>#N/A</v>
      </c>
    </row>
    <row r="4302" spans="1:32">
      <c r="A4302" s="129">
        <v>42774</v>
      </c>
      <c r="B4302" s="132" t="e">
        <v>#N/A</v>
      </c>
      <c r="C4302" s="132" t="e">
        <v>#N/A</v>
      </c>
      <c r="D4302" s="132" t="e">
        <v>#N/A</v>
      </c>
      <c r="E4302" s="132" t="e">
        <v>#N/A</v>
      </c>
      <c r="F4302" s="132" t="e">
        <v>#N/A</v>
      </c>
      <c r="G4302" s="132" t="e">
        <v>#N/A</v>
      </c>
      <c r="H4302" s="132" t="e">
        <v>#N/A</v>
      </c>
      <c r="I4302" s="132" t="e">
        <v>#N/A</v>
      </c>
      <c r="J4302" s="132" t="e">
        <v>#N/A</v>
      </c>
      <c r="K4302" s="132" t="e">
        <v>#N/A</v>
      </c>
      <c r="L4302" s="132" t="e">
        <v>#N/A</v>
      </c>
      <c r="M4302" s="132" t="e">
        <v>#N/A</v>
      </c>
      <c r="N4302" s="132" t="e">
        <v>#N/A</v>
      </c>
      <c r="R4302" s="132" t="e">
        <v>#N/A</v>
      </c>
      <c r="S4302" s="132" t="e">
        <v>#N/A</v>
      </c>
      <c r="T4302" s="132" t="e">
        <v>#N/A</v>
      </c>
      <c r="U4302" s="132" t="e">
        <v>#N/A</v>
      </c>
      <c r="V4302" s="132" t="e">
        <v>#N/A</v>
      </c>
      <c r="W4302" s="132" t="e">
        <v>#N/A</v>
      </c>
      <c r="X4302" s="132" t="e">
        <v>#N/A</v>
      </c>
      <c r="Y4302" s="132" t="e">
        <v>#N/A</v>
      </c>
      <c r="Z4302" s="132" t="e">
        <v>#N/A</v>
      </c>
      <c r="AA4302" s="132" t="e">
        <v>#N/A</v>
      </c>
      <c r="AB4302" s="132" t="e">
        <v>#N/A</v>
      </c>
      <c r="AC4302" s="132" t="e">
        <v>#N/A</v>
      </c>
      <c r="AD4302" s="132" t="e">
        <v>#N/A</v>
      </c>
      <c r="AE4302" s="132" t="e">
        <v>#N/A</v>
      </c>
      <c r="AF4302" s="132" t="e">
        <v>#N/A</v>
      </c>
    </row>
    <row r="4303" spans="1:32">
      <c r="A4303" s="129">
        <v>42775</v>
      </c>
      <c r="B4303" s="132" t="e">
        <v>#N/A</v>
      </c>
      <c r="C4303" s="132" t="e">
        <v>#N/A</v>
      </c>
      <c r="D4303" s="132" t="e">
        <v>#N/A</v>
      </c>
      <c r="E4303" s="132" t="e">
        <v>#N/A</v>
      </c>
      <c r="F4303" s="132" t="e">
        <v>#N/A</v>
      </c>
      <c r="G4303" s="132" t="e">
        <v>#N/A</v>
      </c>
      <c r="H4303" s="132" t="e">
        <v>#N/A</v>
      </c>
      <c r="I4303" s="132" t="e">
        <v>#N/A</v>
      </c>
      <c r="J4303" s="132" t="e">
        <v>#N/A</v>
      </c>
      <c r="K4303" s="132" t="e">
        <v>#N/A</v>
      </c>
      <c r="L4303" s="132" t="e">
        <v>#N/A</v>
      </c>
      <c r="M4303" s="132" t="e">
        <v>#N/A</v>
      </c>
      <c r="N4303" s="132" t="e">
        <v>#N/A</v>
      </c>
      <c r="R4303" s="132" t="e">
        <v>#N/A</v>
      </c>
      <c r="S4303" s="132" t="e">
        <v>#N/A</v>
      </c>
      <c r="T4303" s="132" t="e">
        <v>#N/A</v>
      </c>
      <c r="U4303" s="132" t="e">
        <v>#N/A</v>
      </c>
      <c r="V4303" s="132" t="e">
        <v>#N/A</v>
      </c>
      <c r="W4303" s="132" t="e">
        <v>#N/A</v>
      </c>
      <c r="X4303" s="132" t="e">
        <v>#N/A</v>
      </c>
      <c r="Y4303" s="132" t="e">
        <v>#N/A</v>
      </c>
      <c r="Z4303" s="132" t="e">
        <v>#N/A</v>
      </c>
      <c r="AA4303" s="132" t="e">
        <v>#N/A</v>
      </c>
      <c r="AB4303" s="132" t="e">
        <v>#N/A</v>
      </c>
      <c r="AC4303" s="132" t="e">
        <v>#N/A</v>
      </c>
      <c r="AD4303" s="132" t="e">
        <v>#N/A</v>
      </c>
      <c r="AE4303" s="132" t="e">
        <v>#N/A</v>
      </c>
      <c r="AF4303" s="132" t="e">
        <v>#N/A</v>
      </c>
    </row>
    <row r="4304" spans="1:32">
      <c r="A4304" s="129">
        <v>42776</v>
      </c>
      <c r="B4304" s="132">
        <v>337282</v>
      </c>
      <c r="C4304" s="132">
        <v>14978</v>
      </c>
      <c r="D4304" s="132">
        <v>153306</v>
      </c>
      <c r="E4304" s="132">
        <v>29788</v>
      </c>
      <c r="F4304" s="132">
        <v>43130</v>
      </c>
      <c r="G4304" s="132">
        <v>305932</v>
      </c>
      <c r="H4304" s="132">
        <v>6510</v>
      </c>
      <c r="I4304" s="132">
        <v>11500</v>
      </c>
      <c r="J4304" s="132">
        <v>9750</v>
      </c>
      <c r="K4304" s="132">
        <v>9230</v>
      </c>
      <c r="L4304" s="132">
        <v>2650</v>
      </c>
      <c r="M4304" s="132">
        <v>31350</v>
      </c>
      <c r="N4304" s="132">
        <v>337282</v>
      </c>
      <c r="R4304" s="132">
        <v>15800</v>
      </c>
      <c r="S4304" s="132">
        <v>12000</v>
      </c>
      <c r="T4304" s="132">
        <v>76500</v>
      </c>
      <c r="U4304" s="132">
        <v>21130</v>
      </c>
      <c r="V4304" s="132">
        <v>1500</v>
      </c>
      <c r="W4304" s="132">
        <v>1500</v>
      </c>
      <c r="X4304" s="132">
        <v>16590</v>
      </c>
      <c r="Y4304" s="132">
        <v>18570</v>
      </c>
      <c r="Z4304" s="132">
        <v>5140</v>
      </c>
      <c r="AA4304" s="132">
        <v>12000</v>
      </c>
      <c r="AB4304" s="132">
        <v>0</v>
      </c>
      <c r="AC4304" s="132">
        <v>2000</v>
      </c>
      <c r="AD4304" s="132">
        <v>0</v>
      </c>
      <c r="AE4304" s="132">
        <v>10000</v>
      </c>
      <c r="AF4304" s="132">
        <v>0</v>
      </c>
    </row>
    <row r="4305" spans="1:32">
      <c r="A4305" s="129">
        <v>42779</v>
      </c>
      <c r="B4305" s="132" t="e">
        <v>#N/A</v>
      </c>
      <c r="C4305" s="132" t="e">
        <v>#N/A</v>
      </c>
      <c r="D4305" s="132" t="e">
        <v>#N/A</v>
      </c>
      <c r="E4305" s="132" t="e">
        <v>#N/A</v>
      </c>
      <c r="F4305" s="132" t="e">
        <v>#N/A</v>
      </c>
      <c r="G4305" s="132" t="e">
        <v>#N/A</v>
      </c>
      <c r="H4305" s="132" t="e">
        <v>#N/A</v>
      </c>
      <c r="I4305" s="132" t="e">
        <v>#N/A</v>
      </c>
      <c r="J4305" s="132" t="e">
        <v>#N/A</v>
      </c>
      <c r="K4305" s="132" t="e">
        <v>#N/A</v>
      </c>
      <c r="L4305" s="132" t="e">
        <v>#N/A</v>
      </c>
      <c r="M4305" s="132" t="e">
        <v>#N/A</v>
      </c>
      <c r="N4305" s="132" t="e">
        <v>#N/A</v>
      </c>
      <c r="R4305" s="132" t="e">
        <v>#N/A</v>
      </c>
      <c r="S4305" s="132" t="e">
        <v>#N/A</v>
      </c>
      <c r="T4305" s="132" t="e">
        <v>#N/A</v>
      </c>
      <c r="U4305" s="132" t="e">
        <v>#N/A</v>
      </c>
      <c r="V4305" s="132" t="e">
        <v>#N/A</v>
      </c>
      <c r="W4305" s="132" t="e">
        <v>#N/A</v>
      </c>
      <c r="X4305" s="132" t="e">
        <v>#N/A</v>
      </c>
      <c r="Y4305" s="132" t="e">
        <v>#N/A</v>
      </c>
      <c r="Z4305" s="132" t="e">
        <v>#N/A</v>
      </c>
      <c r="AA4305" s="132" t="e">
        <v>#N/A</v>
      </c>
      <c r="AB4305" s="132" t="e">
        <v>#N/A</v>
      </c>
      <c r="AC4305" s="132" t="e">
        <v>#N/A</v>
      </c>
      <c r="AD4305" s="132" t="e">
        <v>#N/A</v>
      </c>
      <c r="AE4305" s="132" t="e">
        <v>#N/A</v>
      </c>
      <c r="AF4305" s="132" t="e">
        <v>#N/A</v>
      </c>
    </row>
    <row r="4306" spans="1:32">
      <c r="A4306" s="129">
        <v>42780</v>
      </c>
      <c r="B4306" s="132" t="e">
        <v>#N/A</v>
      </c>
      <c r="C4306" s="132" t="e">
        <v>#N/A</v>
      </c>
      <c r="D4306" s="132" t="e">
        <v>#N/A</v>
      </c>
      <c r="E4306" s="132" t="e">
        <v>#N/A</v>
      </c>
      <c r="F4306" s="132" t="e">
        <v>#N/A</v>
      </c>
      <c r="G4306" s="132" t="e">
        <v>#N/A</v>
      </c>
      <c r="H4306" s="132" t="e">
        <v>#N/A</v>
      </c>
      <c r="I4306" s="132" t="e">
        <v>#N/A</v>
      </c>
      <c r="J4306" s="132" t="e">
        <v>#N/A</v>
      </c>
      <c r="K4306" s="132" t="e">
        <v>#N/A</v>
      </c>
      <c r="L4306" s="132" t="e">
        <v>#N/A</v>
      </c>
      <c r="M4306" s="132" t="e">
        <v>#N/A</v>
      </c>
      <c r="N4306" s="132" t="e">
        <v>#N/A</v>
      </c>
      <c r="R4306" s="132" t="e">
        <v>#N/A</v>
      </c>
      <c r="S4306" s="132" t="e">
        <v>#N/A</v>
      </c>
      <c r="T4306" s="132" t="e">
        <v>#N/A</v>
      </c>
      <c r="U4306" s="132" t="e">
        <v>#N/A</v>
      </c>
      <c r="V4306" s="132" t="e">
        <v>#N/A</v>
      </c>
      <c r="W4306" s="132" t="e">
        <v>#N/A</v>
      </c>
      <c r="X4306" s="132" t="e">
        <v>#N/A</v>
      </c>
      <c r="Y4306" s="132" t="e">
        <v>#N/A</v>
      </c>
      <c r="Z4306" s="132" t="e">
        <v>#N/A</v>
      </c>
      <c r="AA4306" s="132" t="e">
        <v>#N/A</v>
      </c>
      <c r="AB4306" s="132" t="e">
        <v>#N/A</v>
      </c>
      <c r="AC4306" s="132" t="e">
        <v>#N/A</v>
      </c>
      <c r="AD4306" s="132" t="e">
        <v>#N/A</v>
      </c>
      <c r="AE4306" s="132" t="e">
        <v>#N/A</v>
      </c>
      <c r="AF4306" s="132" t="e">
        <v>#N/A</v>
      </c>
    </row>
    <row r="4307" spans="1:32">
      <c r="A4307" s="129">
        <v>42781</v>
      </c>
      <c r="B4307" s="132">
        <v>501748</v>
      </c>
      <c r="C4307" s="132">
        <v>27293</v>
      </c>
      <c r="D4307" s="132">
        <v>204996</v>
      </c>
      <c r="E4307" s="132">
        <v>43309</v>
      </c>
      <c r="F4307" s="132">
        <v>77120</v>
      </c>
      <c r="G4307" s="132">
        <v>453448</v>
      </c>
      <c r="H4307" s="132">
        <v>8210</v>
      </c>
      <c r="I4307" s="132">
        <v>22600</v>
      </c>
      <c r="J4307" s="132">
        <v>13250</v>
      </c>
      <c r="K4307" s="132">
        <v>12430</v>
      </c>
      <c r="L4307" s="132">
        <v>2650</v>
      </c>
      <c r="M4307" s="132">
        <v>48300</v>
      </c>
      <c r="N4307" s="132">
        <v>501748</v>
      </c>
      <c r="R4307" s="132">
        <v>58290</v>
      </c>
      <c r="S4307" s="132">
        <v>24000</v>
      </c>
      <c r="T4307" s="132">
        <v>79500</v>
      </c>
      <c r="U4307" s="132">
        <v>37130</v>
      </c>
      <c r="V4307" s="132">
        <v>3200</v>
      </c>
      <c r="W4307" s="132">
        <v>1500</v>
      </c>
      <c r="X4307" s="132">
        <v>22640</v>
      </c>
      <c r="Y4307" s="132">
        <v>18570</v>
      </c>
      <c r="Z4307" s="132">
        <v>14281</v>
      </c>
      <c r="AA4307" s="132">
        <v>12000</v>
      </c>
      <c r="AB4307" s="132">
        <v>0</v>
      </c>
      <c r="AC4307" s="132">
        <v>14000</v>
      </c>
      <c r="AD4307" s="132">
        <v>0</v>
      </c>
      <c r="AE4307" s="132">
        <v>10000</v>
      </c>
      <c r="AF4307" s="132">
        <v>27230</v>
      </c>
    </row>
    <row r="4308" spans="1:32">
      <c r="A4308" s="129">
        <v>42782</v>
      </c>
      <c r="B4308" s="132" t="e">
        <v>#N/A</v>
      </c>
      <c r="C4308" s="132" t="e">
        <v>#N/A</v>
      </c>
      <c r="D4308" s="132" t="e">
        <v>#N/A</v>
      </c>
      <c r="E4308" s="132" t="e">
        <v>#N/A</v>
      </c>
      <c r="F4308" s="132" t="e">
        <v>#N/A</v>
      </c>
      <c r="G4308" s="132" t="e">
        <v>#N/A</v>
      </c>
      <c r="H4308" s="132" t="e">
        <v>#N/A</v>
      </c>
      <c r="I4308" s="132" t="e">
        <v>#N/A</v>
      </c>
      <c r="J4308" s="132" t="e">
        <v>#N/A</v>
      </c>
      <c r="K4308" s="132" t="e">
        <v>#N/A</v>
      </c>
      <c r="L4308" s="132" t="e">
        <v>#N/A</v>
      </c>
      <c r="M4308" s="132" t="e">
        <v>#N/A</v>
      </c>
      <c r="N4308" s="132" t="e">
        <v>#N/A</v>
      </c>
      <c r="R4308" s="132" t="e">
        <v>#N/A</v>
      </c>
      <c r="S4308" s="132" t="e">
        <v>#N/A</v>
      </c>
      <c r="T4308" s="132" t="e">
        <v>#N/A</v>
      </c>
      <c r="U4308" s="132" t="e">
        <v>#N/A</v>
      </c>
      <c r="V4308" s="132" t="e">
        <v>#N/A</v>
      </c>
      <c r="W4308" s="132" t="e">
        <v>#N/A</v>
      </c>
      <c r="X4308" s="132" t="e">
        <v>#N/A</v>
      </c>
      <c r="Y4308" s="132" t="e">
        <v>#N/A</v>
      </c>
      <c r="Z4308" s="132" t="e">
        <v>#N/A</v>
      </c>
      <c r="AA4308" s="132" t="e">
        <v>#N/A</v>
      </c>
      <c r="AB4308" s="132" t="e">
        <v>#N/A</v>
      </c>
      <c r="AC4308" s="132" t="e">
        <v>#N/A</v>
      </c>
      <c r="AD4308" s="132" t="e">
        <v>#N/A</v>
      </c>
      <c r="AE4308" s="132" t="e">
        <v>#N/A</v>
      </c>
      <c r="AF4308" s="132" t="e">
        <v>#N/A</v>
      </c>
    </row>
    <row r="4309" spans="1:32">
      <c r="A4309" s="129">
        <v>42783</v>
      </c>
      <c r="B4309" s="132" t="e">
        <v>#N/A</v>
      </c>
      <c r="C4309" s="132" t="e">
        <v>#N/A</v>
      </c>
      <c r="D4309" s="132" t="e">
        <v>#N/A</v>
      </c>
      <c r="E4309" s="132" t="e">
        <v>#N/A</v>
      </c>
      <c r="F4309" s="132" t="e">
        <v>#N/A</v>
      </c>
      <c r="G4309" s="132" t="e">
        <v>#N/A</v>
      </c>
      <c r="H4309" s="132" t="e">
        <v>#N/A</v>
      </c>
      <c r="I4309" s="132" t="e">
        <v>#N/A</v>
      </c>
      <c r="J4309" s="132" t="e">
        <v>#N/A</v>
      </c>
      <c r="K4309" s="132" t="e">
        <v>#N/A</v>
      </c>
      <c r="L4309" s="132" t="e">
        <v>#N/A</v>
      </c>
      <c r="M4309" s="132" t="e">
        <v>#N/A</v>
      </c>
      <c r="N4309" s="132" t="e">
        <v>#N/A</v>
      </c>
      <c r="R4309" s="132" t="e">
        <v>#N/A</v>
      </c>
      <c r="S4309" s="132" t="e">
        <v>#N/A</v>
      </c>
      <c r="T4309" s="132" t="e">
        <v>#N/A</v>
      </c>
      <c r="U4309" s="132" t="e">
        <v>#N/A</v>
      </c>
      <c r="V4309" s="132" t="e">
        <v>#N/A</v>
      </c>
      <c r="W4309" s="132" t="e">
        <v>#N/A</v>
      </c>
      <c r="X4309" s="132" t="e">
        <v>#N/A</v>
      </c>
      <c r="Y4309" s="132" t="e">
        <v>#N/A</v>
      </c>
      <c r="Z4309" s="132" t="e">
        <v>#N/A</v>
      </c>
      <c r="AA4309" s="132" t="e">
        <v>#N/A</v>
      </c>
      <c r="AB4309" s="132" t="e">
        <v>#N/A</v>
      </c>
      <c r="AC4309" s="132" t="e">
        <v>#N/A</v>
      </c>
      <c r="AD4309" s="132" t="e">
        <v>#N/A</v>
      </c>
      <c r="AE4309" s="132" t="e">
        <v>#N/A</v>
      </c>
      <c r="AF4309" s="132" t="e">
        <v>#N/A</v>
      </c>
    </row>
    <row r="4310" spans="1:32">
      <c r="A4310" s="129">
        <v>42787</v>
      </c>
      <c r="B4310" s="132" t="e">
        <v>#N/A</v>
      </c>
      <c r="C4310" s="132" t="e">
        <v>#N/A</v>
      </c>
      <c r="D4310" s="132" t="e">
        <v>#N/A</v>
      </c>
      <c r="E4310" s="132" t="e">
        <v>#N/A</v>
      </c>
      <c r="F4310" s="132" t="e">
        <v>#N/A</v>
      </c>
      <c r="G4310" s="132" t="e">
        <v>#N/A</v>
      </c>
      <c r="H4310" s="132" t="e">
        <v>#N/A</v>
      </c>
      <c r="I4310" s="132" t="e">
        <v>#N/A</v>
      </c>
      <c r="J4310" s="132" t="e">
        <v>#N/A</v>
      </c>
      <c r="K4310" s="132" t="e">
        <v>#N/A</v>
      </c>
      <c r="L4310" s="132" t="e">
        <v>#N/A</v>
      </c>
      <c r="M4310" s="132" t="e">
        <v>#N/A</v>
      </c>
      <c r="N4310" s="132" t="e">
        <v>#N/A</v>
      </c>
      <c r="R4310" s="132" t="e">
        <v>#N/A</v>
      </c>
      <c r="S4310" s="132" t="e">
        <v>#N/A</v>
      </c>
      <c r="T4310" s="132" t="e">
        <v>#N/A</v>
      </c>
      <c r="U4310" s="132" t="e">
        <v>#N/A</v>
      </c>
      <c r="V4310" s="132" t="e">
        <v>#N/A</v>
      </c>
      <c r="W4310" s="132" t="e">
        <v>#N/A</v>
      </c>
      <c r="X4310" s="132" t="e">
        <v>#N/A</v>
      </c>
      <c r="Y4310" s="132" t="e">
        <v>#N/A</v>
      </c>
      <c r="Z4310" s="132" t="e">
        <v>#N/A</v>
      </c>
      <c r="AA4310" s="132" t="e">
        <v>#N/A</v>
      </c>
      <c r="AB4310" s="132" t="e">
        <v>#N/A</v>
      </c>
      <c r="AC4310" s="132" t="e">
        <v>#N/A</v>
      </c>
      <c r="AD4310" s="132" t="e">
        <v>#N/A</v>
      </c>
      <c r="AE4310" s="132" t="e">
        <v>#N/A</v>
      </c>
      <c r="AF4310" s="132" t="e">
        <v>#N/A</v>
      </c>
    </row>
    <row r="4311" spans="1:32">
      <c r="A4311" s="129">
        <v>42788</v>
      </c>
      <c r="B4311" s="132" t="e">
        <v>#N/A</v>
      </c>
      <c r="C4311" s="132" t="e">
        <v>#N/A</v>
      </c>
      <c r="D4311" s="132" t="e">
        <v>#N/A</v>
      </c>
      <c r="E4311" s="132" t="e">
        <v>#N/A</v>
      </c>
      <c r="F4311" s="132" t="e">
        <v>#N/A</v>
      </c>
      <c r="G4311" s="132" t="e">
        <v>#N/A</v>
      </c>
      <c r="H4311" s="132" t="e">
        <v>#N/A</v>
      </c>
      <c r="I4311" s="132" t="e">
        <v>#N/A</v>
      </c>
      <c r="J4311" s="132" t="e">
        <v>#N/A</v>
      </c>
      <c r="K4311" s="132" t="e">
        <v>#N/A</v>
      </c>
      <c r="L4311" s="132" t="e">
        <v>#N/A</v>
      </c>
      <c r="M4311" s="132" t="e">
        <v>#N/A</v>
      </c>
      <c r="N4311" s="132" t="e">
        <v>#N/A</v>
      </c>
      <c r="R4311" s="132" t="e">
        <v>#N/A</v>
      </c>
      <c r="S4311" s="132" t="e">
        <v>#N/A</v>
      </c>
      <c r="T4311" s="132" t="e">
        <v>#N/A</v>
      </c>
      <c r="U4311" s="132" t="e">
        <v>#N/A</v>
      </c>
      <c r="V4311" s="132" t="e">
        <v>#N/A</v>
      </c>
      <c r="W4311" s="132" t="e">
        <v>#N/A</v>
      </c>
      <c r="X4311" s="132" t="e">
        <v>#N/A</v>
      </c>
      <c r="Y4311" s="132" t="e">
        <v>#N/A</v>
      </c>
      <c r="Z4311" s="132" t="e">
        <v>#N/A</v>
      </c>
      <c r="AA4311" s="132" t="e">
        <v>#N/A</v>
      </c>
      <c r="AB4311" s="132" t="e">
        <v>#N/A</v>
      </c>
      <c r="AC4311" s="132" t="e">
        <v>#N/A</v>
      </c>
      <c r="AD4311" s="132" t="e">
        <v>#N/A</v>
      </c>
      <c r="AE4311" s="132" t="e">
        <v>#N/A</v>
      </c>
      <c r="AF4311" s="132" t="e">
        <v>#N/A</v>
      </c>
    </row>
    <row r="4312" spans="1:32">
      <c r="A4312" s="129">
        <v>42789</v>
      </c>
      <c r="B4312" s="132" t="e">
        <v>#N/A</v>
      </c>
      <c r="C4312" s="132" t="e">
        <v>#N/A</v>
      </c>
      <c r="D4312" s="132" t="e">
        <v>#N/A</v>
      </c>
      <c r="E4312" s="132" t="e">
        <v>#N/A</v>
      </c>
      <c r="F4312" s="132" t="e">
        <v>#N/A</v>
      </c>
      <c r="G4312" s="132" t="e">
        <v>#N/A</v>
      </c>
      <c r="H4312" s="132" t="e">
        <v>#N/A</v>
      </c>
      <c r="I4312" s="132" t="e">
        <v>#N/A</v>
      </c>
      <c r="J4312" s="132" t="e">
        <v>#N/A</v>
      </c>
      <c r="K4312" s="132" t="e">
        <v>#N/A</v>
      </c>
      <c r="L4312" s="132" t="e">
        <v>#N/A</v>
      </c>
      <c r="M4312" s="132" t="e">
        <v>#N/A</v>
      </c>
      <c r="N4312" s="132" t="e">
        <v>#N/A</v>
      </c>
      <c r="R4312" s="132" t="e">
        <v>#N/A</v>
      </c>
      <c r="S4312" s="132" t="e">
        <v>#N/A</v>
      </c>
      <c r="T4312" s="132" t="e">
        <v>#N/A</v>
      </c>
      <c r="U4312" s="132" t="e">
        <v>#N/A</v>
      </c>
      <c r="V4312" s="132" t="e">
        <v>#N/A</v>
      </c>
      <c r="W4312" s="132" t="e">
        <v>#N/A</v>
      </c>
      <c r="X4312" s="132" t="e">
        <v>#N/A</v>
      </c>
      <c r="Y4312" s="132" t="e">
        <v>#N/A</v>
      </c>
      <c r="Z4312" s="132" t="e">
        <v>#N/A</v>
      </c>
      <c r="AA4312" s="132" t="e">
        <v>#N/A</v>
      </c>
      <c r="AB4312" s="132" t="e">
        <v>#N/A</v>
      </c>
      <c r="AC4312" s="132" t="e">
        <v>#N/A</v>
      </c>
      <c r="AD4312" s="132" t="e">
        <v>#N/A</v>
      </c>
      <c r="AE4312" s="132" t="e">
        <v>#N/A</v>
      </c>
      <c r="AF4312" s="132" t="e">
        <v>#N/A</v>
      </c>
    </row>
    <row r="4313" spans="1:32">
      <c r="A4313" s="129">
        <v>42790</v>
      </c>
      <c r="B4313" s="132" t="e">
        <v>#N/A</v>
      </c>
      <c r="C4313" s="132" t="e">
        <v>#N/A</v>
      </c>
      <c r="D4313" s="132" t="e">
        <v>#N/A</v>
      </c>
      <c r="E4313" s="132" t="e">
        <v>#N/A</v>
      </c>
      <c r="F4313" s="132" t="e">
        <v>#N/A</v>
      </c>
      <c r="G4313" s="132" t="e">
        <v>#N/A</v>
      </c>
      <c r="H4313" s="132" t="e">
        <v>#N/A</v>
      </c>
      <c r="I4313" s="132" t="e">
        <v>#N/A</v>
      </c>
      <c r="J4313" s="132" t="e">
        <v>#N/A</v>
      </c>
      <c r="K4313" s="132" t="e">
        <v>#N/A</v>
      </c>
      <c r="L4313" s="132" t="e">
        <v>#N/A</v>
      </c>
      <c r="M4313" s="132" t="e">
        <v>#N/A</v>
      </c>
      <c r="N4313" s="132" t="e">
        <v>#N/A</v>
      </c>
      <c r="R4313" s="132" t="e">
        <v>#N/A</v>
      </c>
      <c r="S4313" s="132" t="e">
        <v>#N/A</v>
      </c>
      <c r="T4313" s="132" t="e">
        <v>#N/A</v>
      </c>
      <c r="U4313" s="132" t="e">
        <v>#N/A</v>
      </c>
      <c r="V4313" s="132" t="e">
        <v>#N/A</v>
      </c>
      <c r="W4313" s="132" t="e">
        <v>#N/A</v>
      </c>
      <c r="X4313" s="132" t="e">
        <v>#N/A</v>
      </c>
      <c r="Y4313" s="132" t="e">
        <v>#N/A</v>
      </c>
      <c r="Z4313" s="132" t="e">
        <v>#N/A</v>
      </c>
      <c r="AA4313" s="132" t="e">
        <v>#N/A</v>
      </c>
      <c r="AB4313" s="132" t="e">
        <v>#N/A</v>
      </c>
      <c r="AC4313" s="132" t="e">
        <v>#N/A</v>
      </c>
      <c r="AD4313" s="132" t="e">
        <v>#N/A</v>
      </c>
      <c r="AE4313" s="132" t="e">
        <v>#N/A</v>
      </c>
      <c r="AF4313" s="132" t="e">
        <v>#N/A</v>
      </c>
    </row>
    <row r="4314" spans="1:32">
      <c r="A4314" s="129">
        <v>42793</v>
      </c>
      <c r="B4314" s="132" t="e">
        <v>#N/A</v>
      </c>
      <c r="C4314" s="132" t="e">
        <v>#N/A</v>
      </c>
      <c r="D4314" s="132" t="e">
        <v>#N/A</v>
      </c>
      <c r="E4314" s="132" t="e">
        <v>#N/A</v>
      </c>
      <c r="F4314" s="132" t="e">
        <v>#N/A</v>
      </c>
      <c r="G4314" s="132" t="e">
        <v>#N/A</v>
      </c>
      <c r="H4314" s="132" t="e">
        <v>#N/A</v>
      </c>
      <c r="I4314" s="132" t="e">
        <v>#N/A</v>
      </c>
      <c r="J4314" s="132" t="e">
        <v>#N/A</v>
      </c>
      <c r="K4314" s="132" t="e">
        <v>#N/A</v>
      </c>
      <c r="L4314" s="132" t="e">
        <v>#N/A</v>
      </c>
      <c r="M4314" s="132" t="e">
        <v>#N/A</v>
      </c>
      <c r="N4314" s="132" t="e">
        <v>#N/A</v>
      </c>
      <c r="R4314" s="132" t="e">
        <v>#N/A</v>
      </c>
      <c r="S4314" s="132" t="e">
        <v>#N/A</v>
      </c>
      <c r="T4314" s="132" t="e">
        <v>#N/A</v>
      </c>
      <c r="U4314" s="132" t="e">
        <v>#N/A</v>
      </c>
      <c r="V4314" s="132" t="e">
        <v>#N/A</v>
      </c>
      <c r="W4314" s="132" t="e">
        <v>#N/A</v>
      </c>
      <c r="X4314" s="132" t="e">
        <v>#N/A</v>
      </c>
      <c r="Y4314" s="132" t="e">
        <v>#N/A</v>
      </c>
      <c r="Z4314" s="132" t="e">
        <v>#N/A</v>
      </c>
      <c r="AA4314" s="132" t="e">
        <v>#N/A</v>
      </c>
      <c r="AB4314" s="132" t="e">
        <v>#N/A</v>
      </c>
      <c r="AC4314" s="132" t="e">
        <v>#N/A</v>
      </c>
      <c r="AD4314" s="132" t="e">
        <v>#N/A</v>
      </c>
      <c r="AE4314" s="132" t="e">
        <v>#N/A</v>
      </c>
      <c r="AF4314" s="132" t="e">
        <v>#N/A</v>
      </c>
    </row>
    <row r="4315" spans="1:32">
      <c r="A4315" s="129">
        <v>42794</v>
      </c>
      <c r="B4315" s="132">
        <v>1018604</v>
      </c>
      <c r="C4315" s="132">
        <v>72288</v>
      </c>
      <c r="D4315" s="132">
        <v>407456</v>
      </c>
      <c r="E4315" s="132">
        <v>83844</v>
      </c>
      <c r="F4315" s="132">
        <v>157070</v>
      </c>
      <c r="G4315" s="132">
        <v>929099</v>
      </c>
      <c r="H4315" s="132">
        <v>22120</v>
      </c>
      <c r="I4315" s="132">
        <v>39695</v>
      </c>
      <c r="J4315" s="132">
        <v>71010</v>
      </c>
      <c r="K4315" s="132">
        <v>19830</v>
      </c>
      <c r="L4315" s="132">
        <v>6050</v>
      </c>
      <c r="M4315" s="132">
        <v>89505</v>
      </c>
      <c r="N4315" s="132">
        <v>1018604</v>
      </c>
      <c r="R4315" s="132">
        <v>139790</v>
      </c>
      <c r="S4315" s="132">
        <v>24000</v>
      </c>
      <c r="T4315" s="132">
        <v>143560</v>
      </c>
      <c r="U4315" s="132">
        <v>70030</v>
      </c>
      <c r="V4315" s="132">
        <v>12100</v>
      </c>
      <c r="W4315" s="132">
        <v>4750</v>
      </c>
      <c r="X4315" s="132">
        <v>39740</v>
      </c>
      <c r="Y4315" s="132">
        <v>35960</v>
      </c>
      <c r="Z4315" s="132">
        <v>14281</v>
      </c>
      <c r="AA4315" s="132">
        <v>32000</v>
      </c>
      <c r="AB4315" s="132">
        <v>22961</v>
      </c>
      <c r="AC4315" s="132">
        <v>39975</v>
      </c>
      <c r="AD4315" s="132">
        <v>4300</v>
      </c>
      <c r="AE4315" s="132">
        <v>20600</v>
      </c>
      <c r="AF4315" s="132">
        <v>29230</v>
      </c>
    </row>
    <row r="4316" spans="1:32">
      <c r="A4316" s="129">
        <v>42795</v>
      </c>
      <c r="B4316" s="132" t="e">
        <v>#N/A</v>
      </c>
      <c r="C4316" s="132" t="e">
        <v>#N/A</v>
      </c>
      <c r="D4316" s="132" t="e">
        <v>#N/A</v>
      </c>
      <c r="E4316" s="132" t="e">
        <v>#N/A</v>
      </c>
      <c r="F4316" s="132" t="e">
        <v>#N/A</v>
      </c>
      <c r="G4316" s="132" t="e">
        <v>#N/A</v>
      </c>
      <c r="H4316" s="132" t="e">
        <v>#N/A</v>
      </c>
      <c r="I4316" s="132" t="e">
        <v>#N/A</v>
      </c>
      <c r="J4316" s="132" t="e">
        <v>#N/A</v>
      </c>
      <c r="K4316" s="132" t="e">
        <v>#N/A</v>
      </c>
      <c r="L4316" s="132" t="e">
        <v>#N/A</v>
      </c>
      <c r="M4316" s="132" t="e">
        <v>#N/A</v>
      </c>
      <c r="N4316" s="132" t="e">
        <v>#N/A</v>
      </c>
      <c r="R4316" s="132" t="e">
        <v>#N/A</v>
      </c>
      <c r="S4316" s="132" t="e">
        <v>#N/A</v>
      </c>
      <c r="T4316" s="132" t="e">
        <v>#N/A</v>
      </c>
      <c r="U4316" s="132" t="e">
        <v>#N/A</v>
      </c>
      <c r="V4316" s="132" t="e">
        <v>#N/A</v>
      </c>
      <c r="W4316" s="132" t="e">
        <v>#N/A</v>
      </c>
      <c r="X4316" s="132" t="e">
        <v>#N/A</v>
      </c>
      <c r="Y4316" s="132" t="e">
        <v>#N/A</v>
      </c>
      <c r="Z4316" s="132" t="e">
        <v>#N/A</v>
      </c>
      <c r="AA4316" s="132" t="e">
        <v>#N/A</v>
      </c>
      <c r="AB4316" s="132" t="e">
        <v>#N/A</v>
      </c>
      <c r="AC4316" s="132" t="e">
        <v>#N/A</v>
      </c>
      <c r="AD4316" s="132" t="e">
        <v>#N/A</v>
      </c>
      <c r="AE4316" s="132" t="e">
        <v>#N/A</v>
      </c>
      <c r="AF4316" s="132" t="e">
        <v>#N/A</v>
      </c>
    </row>
    <row r="4317" spans="1:32">
      <c r="A4317" s="129">
        <v>42796</v>
      </c>
      <c r="B4317" s="132" t="e">
        <v>#N/A</v>
      </c>
      <c r="C4317" s="132" t="e">
        <v>#N/A</v>
      </c>
      <c r="D4317" s="132" t="e">
        <v>#N/A</v>
      </c>
      <c r="E4317" s="132" t="e">
        <v>#N/A</v>
      </c>
      <c r="F4317" s="132" t="e">
        <v>#N/A</v>
      </c>
      <c r="G4317" s="132" t="e">
        <v>#N/A</v>
      </c>
      <c r="H4317" s="132" t="e">
        <v>#N/A</v>
      </c>
      <c r="I4317" s="132" t="e">
        <v>#N/A</v>
      </c>
      <c r="J4317" s="132" t="e">
        <v>#N/A</v>
      </c>
      <c r="K4317" s="132" t="e">
        <v>#N/A</v>
      </c>
      <c r="L4317" s="132" t="e">
        <v>#N/A</v>
      </c>
      <c r="M4317" s="132" t="e">
        <v>#N/A</v>
      </c>
      <c r="N4317" s="132" t="e">
        <v>#N/A</v>
      </c>
      <c r="R4317" s="132" t="e">
        <v>#N/A</v>
      </c>
      <c r="S4317" s="132" t="e">
        <v>#N/A</v>
      </c>
      <c r="T4317" s="132" t="e">
        <v>#N/A</v>
      </c>
      <c r="U4317" s="132" t="e">
        <v>#N/A</v>
      </c>
      <c r="V4317" s="132" t="e">
        <v>#N/A</v>
      </c>
      <c r="W4317" s="132" t="e">
        <v>#N/A</v>
      </c>
      <c r="X4317" s="132" t="e">
        <v>#N/A</v>
      </c>
      <c r="Y4317" s="132" t="e">
        <v>#N/A</v>
      </c>
      <c r="Z4317" s="132" t="e">
        <v>#N/A</v>
      </c>
      <c r="AA4317" s="132" t="e">
        <v>#N/A</v>
      </c>
      <c r="AB4317" s="132" t="e">
        <v>#N/A</v>
      </c>
      <c r="AC4317" s="132" t="e">
        <v>#N/A</v>
      </c>
      <c r="AD4317" s="132" t="e">
        <v>#N/A</v>
      </c>
      <c r="AE4317" s="132" t="e">
        <v>#N/A</v>
      </c>
      <c r="AF4317" s="132" t="e">
        <v>#N/A</v>
      </c>
    </row>
    <row r="4318" spans="1:32">
      <c r="A4318" s="129">
        <v>42797</v>
      </c>
      <c r="B4318" s="132" t="e">
        <v>#N/A</v>
      </c>
      <c r="C4318" s="132" t="e">
        <v>#N/A</v>
      </c>
      <c r="D4318" s="132" t="e">
        <v>#N/A</v>
      </c>
      <c r="E4318" s="132" t="e">
        <v>#N/A</v>
      </c>
      <c r="F4318" s="132" t="e">
        <v>#N/A</v>
      </c>
      <c r="G4318" s="132" t="e">
        <v>#N/A</v>
      </c>
      <c r="H4318" s="132" t="e">
        <v>#N/A</v>
      </c>
      <c r="I4318" s="132" t="e">
        <v>#N/A</v>
      </c>
      <c r="J4318" s="132" t="e">
        <v>#N/A</v>
      </c>
      <c r="K4318" s="132" t="e">
        <v>#N/A</v>
      </c>
      <c r="L4318" s="132" t="e">
        <v>#N/A</v>
      </c>
      <c r="M4318" s="132" t="e">
        <v>#N/A</v>
      </c>
      <c r="N4318" s="132" t="e">
        <v>#N/A</v>
      </c>
      <c r="R4318" s="132" t="e">
        <v>#N/A</v>
      </c>
      <c r="S4318" s="132" t="e">
        <v>#N/A</v>
      </c>
      <c r="T4318" s="132" t="e">
        <v>#N/A</v>
      </c>
      <c r="U4318" s="132" t="e">
        <v>#N/A</v>
      </c>
      <c r="V4318" s="132" t="e">
        <v>#N/A</v>
      </c>
      <c r="W4318" s="132" t="e">
        <v>#N/A</v>
      </c>
      <c r="X4318" s="132" t="e">
        <v>#N/A</v>
      </c>
      <c r="Y4318" s="132" t="e">
        <v>#N/A</v>
      </c>
      <c r="Z4318" s="132" t="e">
        <v>#N/A</v>
      </c>
      <c r="AA4318" s="132" t="e">
        <v>#N/A</v>
      </c>
      <c r="AB4318" s="132" t="e">
        <v>#N/A</v>
      </c>
      <c r="AC4318" s="132" t="e">
        <v>#N/A</v>
      </c>
      <c r="AD4318" s="132" t="e">
        <v>#N/A</v>
      </c>
      <c r="AE4318" s="132" t="e">
        <v>#N/A</v>
      </c>
      <c r="AF4318" s="132" t="e">
        <v>#N/A</v>
      </c>
    </row>
    <row r="4319" spans="1:32">
      <c r="A4319" s="129">
        <v>42800</v>
      </c>
      <c r="B4319" s="132" t="e">
        <v>#N/A</v>
      </c>
      <c r="C4319" s="132" t="e">
        <v>#N/A</v>
      </c>
      <c r="D4319" s="132" t="e">
        <v>#N/A</v>
      </c>
      <c r="E4319" s="132" t="e">
        <v>#N/A</v>
      </c>
      <c r="F4319" s="132" t="e">
        <v>#N/A</v>
      </c>
      <c r="G4319" s="132" t="e">
        <v>#N/A</v>
      </c>
      <c r="H4319" s="132" t="e">
        <v>#N/A</v>
      </c>
      <c r="I4319" s="132" t="e">
        <v>#N/A</v>
      </c>
      <c r="J4319" s="132" t="e">
        <v>#N/A</v>
      </c>
      <c r="K4319" s="132" t="e">
        <v>#N/A</v>
      </c>
      <c r="L4319" s="132" t="e">
        <v>#N/A</v>
      </c>
      <c r="M4319" s="132" t="e">
        <v>#N/A</v>
      </c>
      <c r="N4319" s="132" t="e">
        <v>#N/A</v>
      </c>
      <c r="R4319" s="132" t="e">
        <v>#N/A</v>
      </c>
      <c r="S4319" s="132" t="e">
        <v>#N/A</v>
      </c>
      <c r="T4319" s="132" t="e">
        <v>#N/A</v>
      </c>
      <c r="U4319" s="132" t="e">
        <v>#N/A</v>
      </c>
      <c r="V4319" s="132" t="e">
        <v>#N/A</v>
      </c>
      <c r="W4319" s="132" t="e">
        <v>#N/A</v>
      </c>
      <c r="X4319" s="132" t="e">
        <v>#N/A</v>
      </c>
      <c r="Y4319" s="132" t="e">
        <v>#N/A</v>
      </c>
      <c r="Z4319" s="132" t="e">
        <v>#N/A</v>
      </c>
      <c r="AA4319" s="132" t="e">
        <v>#N/A</v>
      </c>
      <c r="AB4319" s="132" t="e">
        <v>#N/A</v>
      </c>
      <c r="AC4319" s="132" t="e">
        <v>#N/A</v>
      </c>
      <c r="AD4319" s="132" t="e">
        <v>#N/A</v>
      </c>
      <c r="AE4319" s="132" t="e">
        <v>#N/A</v>
      </c>
      <c r="AF4319" s="132" t="e">
        <v>#N/A</v>
      </c>
    </row>
    <row r="4320" spans="1:32">
      <c r="A4320" s="129">
        <v>42801</v>
      </c>
      <c r="B4320" s="132" t="e">
        <v>#N/A</v>
      </c>
      <c r="C4320" s="132" t="e">
        <v>#N/A</v>
      </c>
      <c r="D4320" s="132" t="e">
        <v>#N/A</v>
      </c>
      <c r="E4320" s="132" t="e">
        <v>#N/A</v>
      </c>
      <c r="F4320" s="132" t="e">
        <v>#N/A</v>
      </c>
      <c r="G4320" s="132" t="e">
        <v>#N/A</v>
      </c>
      <c r="H4320" s="132" t="e">
        <v>#N/A</v>
      </c>
      <c r="I4320" s="132" t="e">
        <v>#N/A</v>
      </c>
      <c r="J4320" s="132" t="e">
        <v>#N/A</v>
      </c>
      <c r="K4320" s="132" t="e">
        <v>#N/A</v>
      </c>
      <c r="L4320" s="132" t="e">
        <v>#N/A</v>
      </c>
      <c r="M4320" s="132" t="e">
        <v>#N/A</v>
      </c>
      <c r="N4320" s="132" t="e">
        <v>#N/A</v>
      </c>
      <c r="R4320" s="132" t="e">
        <v>#N/A</v>
      </c>
      <c r="S4320" s="132" t="e">
        <v>#N/A</v>
      </c>
      <c r="T4320" s="132" t="e">
        <v>#N/A</v>
      </c>
      <c r="U4320" s="132" t="e">
        <v>#N/A</v>
      </c>
      <c r="V4320" s="132" t="e">
        <v>#N/A</v>
      </c>
      <c r="W4320" s="132" t="e">
        <v>#N/A</v>
      </c>
      <c r="X4320" s="132" t="e">
        <v>#N/A</v>
      </c>
      <c r="Y4320" s="132" t="e">
        <v>#N/A</v>
      </c>
      <c r="Z4320" s="132" t="e">
        <v>#N/A</v>
      </c>
      <c r="AA4320" s="132" t="e">
        <v>#N/A</v>
      </c>
      <c r="AB4320" s="132" t="e">
        <v>#N/A</v>
      </c>
      <c r="AC4320" s="132" t="e">
        <v>#N/A</v>
      </c>
      <c r="AD4320" s="132" t="e">
        <v>#N/A</v>
      </c>
      <c r="AE4320" s="132" t="e">
        <v>#N/A</v>
      </c>
      <c r="AF4320" s="132" t="e">
        <v>#N/A</v>
      </c>
    </row>
    <row r="4321" spans="1:32">
      <c r="A4321" s="129">
        <v>42802</v>
      </c>
      <c r="B4321" s="132" t="e">
        <v>#N/A</v>
      </c>
      <c r="C4321" s="132" t="e">
        <v>#N/A</v>
      </c>
      <c r="D4321" s="132" t="e">
        <v>#N/A</v>
      </c>
      <c r="E4321" s="132" t="e">
        <v>#N/A</v>
      </c>
      <c r="F4321" s="132" t="e">
        <v>#N/A</v>
      </c>
      <c r="G4321" s="132" t="e">
        <v>#N/A</v>
      </c>
      <c r="H4321" s="132" t="e">
        <v>#N/A</v>
      </c>
      <c r="I4321" s="132" t="e">
        <v>#N/A</v>
      </c>
      <c r="J4321" s="132" t="e">
        <v>#N/A</v>
      </c>
      <c r="K4321" s="132" t="e">
        <v>#N/A</v>
      </c>
      <c r="L4321" s="132" t="e">
        <v>#N/A</v>
      </c>
      <c r="M4321" s="132" t="e">
        <v>#N/A</v>
      </c>
      <c r="N4321" s="132" t="e">
        <v>#N/A</v>
      </c>
      <c r="R4321" s="132" t="e">
        <v>#N/A</v>
      </c>
      <c r="S4321" s="132" t="e">
        <v>#N/A</v>
      </c>
      <c r="T4321" s="132" t="e">
        <v>#N/A</v>
      </c>
      <c r="U4321" s="132" t="e">
        <v>#N/A</v>
      </c>
      <c r="V4321" s="132" t="e">
        <v>#N/A</v>
      </c>
      <c r="W4321" s="132" t="e">
        <v>#N/A</v>
      </c>
      <c r="X4321" s="132" t="e">
        <v>#N/A</v>
      </c>
      <c r="Y4321" s="132" t="e">
        <v>#N/A</v>
      </c>
      <c r="Z4321" s="132" t="e">
        <v>#N/A</v>
      </c>
      <c r="AA4321" s="132" t="e">
        <v>#N/A</v>
      </c>
      <c r="AB4321" s="132" t="e">
        <v>#N/A</v>
      </c>
      <c r="AC4321" s="132" t="e">
        <v>#N/A</v>
      </c>
      <c r="AD4321" s="132" t="e">
        <v>#N/A</v>
      </c>
      <c r="AE4321" s="132" t="e">
        <v>#N/A</v>
      </c>
      <c r="AF4321" s="132" t="e">
        <v>#N/A</v>
      </c>
    </row>
    <row r="4322" spans="1:32">
      <c r="A4322" s="129">
        <v>42803</v>
      </c>
      <c r="B4322" s="132" t="e">
        <v>#N/A</v>
      </c>
      <c r="C4322" s="132" t="e">
        <v>#N/A</v>
      </c>
      <c r="D4322" s="132" t="e">
        <v>#N/A</v>
      </c>
      <c r="E4322" s="132" t="e">
        <v>#N/A</v>
      </c>
      <c r="F4322" s="132" t="e">
        <v>#N/A</v>
      </c>
      <c r="G4322" s="132" t="e">
        <v>#N/A</v>
      </c>
      <c r="H4322" s="132" t="e">
        <v>#N/A</v>
      </c>
      <c r="I4322" s="132" t="e">
        <v>#N/A</v>
      </c>
      <c r="J4322" s="132" t="e">
        <v>#N/A</v>
      </c>
      <c r="K4322" s="132" t="e">
        <v>#N/A</v>
      </c>
      <c r="L4322" s="132" t="e">
        <v>#N/A</v>
      </c>
      <c r="M4322" s="132" t="e">
        <v>#N/A</v>
      </c>
      <c r="N4322" s="132" t="e">
        <v>#N/A</v>
      </c>
      <c r="R4322" s="132" t="e">
        <v>#N/A</v>
      </c>
      <c r="S4322" s="132" t="e">
        <v>#N/A</v>
      </c>
      <c r="T4322" s="132" t="e">
        <v>#N/A</v>
      </c>
      <c r="U4322" s="132" t="e">
        <v>#N/A</v>
      </c>
      <c r="V4322" s="132" t="e">
        <v>#N/A</v>
      </c>
      <c r="W4322" s="132" t="e">
        <v>#N/A</v>
      </c>
      <c r="X4322" s="132" t="e">
        <v>#N/A</v>
      </c>
      <c r="Y4322" s="132" t="e">
        <v>#N/A</v>
      </c>
      <c r="Z4322" s="132" t="e">
        <v>#N/A</v>
      </c>
      <c r="AA4322" s="132" t="e">
        <v>#N/A</v>
      </c>
      <c r="AB4322" s="132" t="e">
        <v>#N/A</v>
      </c>
      <c r="AC4322" s="132" t="e">
        <v>#N/A</v>
      </c>
      <c r="AD4322" s="132" t="e">
        <v>#N/A</v>
      </c>
      <c r="AE4322" s="132" t="e">
        <v>#N/A</v>
      </c>
      <c r="AF4322" s="132" t="e">
        <v>#N/A</v>
      </c>
    </row>
    <row r="4323" spans="1:32">
      <c r="A4323" s="129">
        <v>42804</v>
      </c>
      <c r="B4323" s="132">
        <v>250481</v>
      </c>
      <c r="C4323" s="132">
        <v>21275</v>
      </c>
      <c r="D4323" s="132">
        <v>132190</v>
      </c>
      <c r="E4323" s="132">
        <v>11070</v>
      </c>
      <c r="F4323" s="132">
        <v>11900</v>
      </c>
      <c r="G4323" s="132">
        <v>223511</v>
      </c>
      <c r="H4323" s="132">
        <v>19290</v>
      </c>
      <c r="I4323" s="132">
        <v>2600</v>
      </c>
      <c r="J4323" s="132">
        <v>11380</v>
      </c>
      <c r="K4323" s="132">
        <v>4100</v>
      </c>
      <c r="L4323" s="132">
        <v>0</v>
      </c>
      <c r="M4323" s="132">
        <v>26970</v>
      </c>
      <c r="N4323" s="132">
        <v>250481</v>
      </c>
      <c r="R4323" s="132">
        <v>35300</v>
      </c>
      <c r="S4323" s="132">
        <v>11500</v>
      </c>
      <c r="T4323" s="132">
        <v>50590</v>
      </c>
      <c r="U4323" s="132">
        <v>21800</v>
      </c>
      <c r="V4323" s="132">
        <v>0</v>
      </c>
      <c r="W4323" s="132">
        <v>0</v>
      </c>
      <c r="X4323" s="132">
        <v>12955</v>
      </c>
      <c r="Y4323" s="132">
        <v>5500</v>
      </c>
      <c r="Z4323" s="132">
        <v>1000</v>
      </c>
      <c r="AA4323" s="132">
        <v>8500</v>
      </c>
      <c r="AB4323" s="132">
        <v>9886</v>
      </c>
      <c r="AC4323" s="132">
        <v>0</v>
      </c>
      <c r="AD4323" s="132">
        <v>3000</v>
      </c>
      <c r="AE4323" s="132">
        <v>0</v>
      </c>
      <c r="AF4323" s="132">
        <v>18800</v>
      </c>
    </row>
    <row r="4324" spans="1:32">
      <c r="A4324" s="129">
        <v>42807</v>
      </c>
      <c r="B4324" s="132" t="e">
        <v>#N/A</v>
      </c>
      <c r="C4324" s="132" t="e">
        <v>#N/A</v>
      </c>
      <c r="D4324" s="132" t="e">
        <v>#N/A</v>
      </c>
      <c r="E4324" s="132" t="e">
        <v>#N/A</v>
      </c>
      <c r="F4324" s="132" t="e">
        <v>#N/A</v>
      </c>
      <c r="G4324" s="132" t="e">
        <v>#N/A</v>
      </c>
      <c r="H4324" s="132" t="e">
        <v>#N/A</v>
      </c>
      <c r="I4324" s="132" t="e">
        <v>#N/A</v>
      </c>
      <c r="J4324" s="132" t="e">
        <v>#N/A</v>
      </c>
      <c r="K4324" s="132" t="e">
        <v>#N/A</v>
      </c>
      <c r="L4324" s="132" t="e">
        <v>#N/A</v>
      </c>
      <c r="M4324" s="132" t="e">
        <v>#N/A</v>
      </c>
      <c r="N4324" s="132" t="e">
        <v>#N/A</v>
      </c>
      <c r="R4324" s="132" t="e">
        <v>#N/A</v>
      </c>
      <c r="S4324" s="132" t="e">
        <v>#N/A</v>
      </c>
      <c r="T4324" s="132" t="e">
        <v>#N/A</v>
      </c>
      <c r="U4324" s="132" t="e">
        <v>#N/A</v>
      </c>
      <c r="V4324" s="132" t="e">
        <v>#N/A</v>
      </c>
      <c r="W4324" s="132" t="e">
        <v>#N/A</v>
      </c>
      <c r="X4324" s="132" t="e">
        <v>#N/A</v>
      </c>
      <c r="Y4324" s="132" t="e">
        <v>#N/A</v>
      </c>
      <c r="Z4324" s="132" t="e">
        <v>#N/A</v>
      </c>
      <c r="AA4324" s="132" t="e">
        <v>#N/A</v>
      </c>
      <c r="AB4324" s="132" t="e">
        <v>#N/A</v>
      </c>
      <c r="AC4324" s="132" t="e">
        <v>#N/A</v>
      </c>
      <c r="AD4324" s="132" t="e">
        <v>#N/A</v>
      </c>
      <c r="AE4324" s="132" t="e">
        <v>#N/A</v>
      </c>
      <c r="AF4324" s="132" t="e">
        <v>#N/A</v>
      </c>
    </row>
    <row r="4325" spans="1:32">
      <c r="A4325" s="129">
        <v>42808</v>
      </c>
      <c r="B4325" s="132" t="e">
        <v>#N/A</v>
      </c>
      <c r="C4325" s="132" t="e">
        <v>#N/A</v>
      </c>
      <c r="D4325" s="132" t="e">
        <v>#N/A</v>
      </c>
      <c r="E4325" s="132" t="e">
        <v>#N/A</v>
      </c>
      <c r="F4325" s="132" t="e">
        <v>#N/A</v>
      </c>
      <c r="G4325" s="132" t="e">
        <v>#N/A</v>
      </c>
      <c r="H4325" s="132" t="e">
        <v>#N/A</v>
      </c>
      <c r="I4325" s="132" t="e">
        <v>#N/A</v>
      </c>
      <c r="J4325" s="132" t="e">
        <v>#N/A</v>
      </c>
      <c r="K4325" s="132" t="e">
        <v>#N/A</v>
      </c>
      <c r="L4325" s="132" t="e">
        <v>#N/A</v>
      </c>
      <c r="M4325" s="132" t="e">
        <v>#N/A</v>
      </c>
      <c r="N4325" s="132" t="e">
        <v>#N/A</v>
      </c>
      <c r="R4325" s="132" t="e">
        <v>#N/A</v>
      </c>
      <c r="S4325" s="132" t="e">
        <v>#N/A</v>
      </c>
      <c r="T4325" s="132" t="e">
        <v>#N/A</v>
      </c>
      <c r="U4325" s="132" t="e">
        <v>#N/A</v>
      </c>
      <c r="V4325" s="132" t="e">
        <v>#N/A</v>
      </c>
      <c r="W4325" s="132" t="e">
        <v>#N/A</v>
      </c>
      <c r="X4325" s="132" t="e">
        <v>#N/A</v>
      </c>
      <c r="Y4325" s="132" t="e">
        <v>#N/A</v>
      </c>
      <c r="Z4325" s="132" t="e">
        <v>#N/A</v>
      </c>
      <c r="AA4325" s="132" t="e">
        <v>#N/A</v>
      </c>
      <c r="AB4325" s="132" t="e">
        <v>#N/A</v>
      </c>
      <c r="AC4325" s="132" t="e">
        <v>#N/A</v>
      </c>
      <c r="AD4325" s="132" t="e">
        <v>#N/A</v>
      </c>
      <c r="AE4325" s="132" t="e">
        <v>#N/A</v>
      </c>
      <c r="AF4325" s="132" t="e">
        <v>#N/A</v>
      </c>
    </row>
    <row r="4326" spans="1:32">
      <c r="A4326" s="129">
        <v>42809</v>
      </c>
      <c r="B4326" s="132">
        <v>507491</v>
      </c>
      <c r="C4326" s="132">
        <v>41755</v>
      </c>
      <c r="D4326" s="132">
        <v>207000</v>
      </c>
      <c r="E4326" s="132">
        <v>49350</v>
      </c>
      <c r="F4326" s="132">
        <v>58660</v>
      </c>
      <c r="G4326" s="132">
        <v>451941</v>
      </c>
      <c r="H4326" s="132">
        <v>35120</v>
      </c>
      <c r="I4326" s="132">
        <v>12100</v>
      </c>
      <c r="J4326" s="132">
        <v>38230</v>
      </c>
      <c r="K4326" s="132">
        <v>8600</v>
      </c>
      <c r="L4326" s="132">
        <v>250</v>
      </c>
      <c r="M4326" s="132">
        <v>55550</v>
      </c>
      <c r="N4326" s="132">
        <v>507491</v>
      </c>
      <c r="R4326" s="132">
        <v>44100</v>
      </c>
      <c r="S4326" s="132">
        <v>11500</v>
      </c>
      <c r="T4326" s="132">
        <v>83740</v>
      </c>
      <c r="U4326" s="132">
        <v>41800</v>
      </c>
      <c r="V4326" s="132">
        <v>7000</v>
      </c>
      <c r="W4326" s="132">
        <v>1400</v>
      </c>
      <c r="X4326" s="132">
        <v>15255</v>
      </c>
      <c r="Y4326" s="132">
        <v>16400</v>
      </c>
      <c r="Z4326" s="132">
        <v>9620</v>
      </c>
      <c r="AA4326" s="132">
        <v>20500</v>
      </c>
      <c r="AB4326" s="132">
        <v>9886</v>
      </c>
      <c r="AC4326" s="132">
        <v>42560</v>
      </c>
      <c r="AD4326" s="132">
        <v>3000</v>
      </c>
      <c r="AE4326" s="132">
        <v>0</v>
      </c>
      <c r="AF4326" s="132">
        <v>28600</v>
      </c>
    </row>
    <row r="4327" spans="1:32">
      <c r="A4327" s="129">
        <v>42810</v>
      </c>
      <c r="B4327" s="132" t="e">
        <v>#N/A</v>
      </c>
      <c r="C4327" s="132" t="e">
        <v>#N/A</v>
      </c>
      <c r="D4327" s="132" t="e">
        <v>#N/A</v>
      </c>
      <c r="E4327" s="132" t="e">
        <v>#N/A</v>
      </c>
      <c r="F4327" s="132" t="e">
        <v>#N/A</v>
      </c>
      <c r="G4327" s="132" t="e">
        <v>#N/A</v>
      </c>
      <c r="H4327" s="132" t="e">
        <v>#N/A</v>
      </c>
      <c r="I4327" s="132" t="e">
        <v>#N/A</v>
      </c>
      <c r="J4327" s="132" t="e">
        <v>#N/A</v>
      </c>
      <c r="K4327" s="132" t="e">
        <v>#N/A</v>
      </c>
      <c r="L4327" s="132" t="e">
        <v>#N/A</v>
      </c>
      <c r="M4327" s="132" t="e">
        <v>#N/A</v>
      </c>
      <c r="N4327" s="132" t="e">
        <v>#N/A</v>
      </c>
      <c r="R4327" s="132" t="e">
        <v>#N/A</v>
      </c>
      <c r="S4327" s="132" t="e">
        <v>#N/A</v>
      </c>
      <c r="T4327" s="132" t="e">
        <v>#N/A</v>
      </c>
      <c r="U4327" s="132" t="e">
        <v>#N/A</v>
      </c>
      <c r="V4327" s="132" t="e">
        <v>#N/A</v>
      </c>
      <c r="W4327" s="132" t="e">
        <v>#N/A</v>
      </c>
      <c r="X4327" s="132" t="e">
        <v>#N/A</v>
      </c>
      <c r="Y4327" s="132" t="e">
        <v>#N/A</v>
      </c>
      <c r="Z4327" s="132" t="e">
        <v>#N/A</v>
      </c>
      <c r="AA4327" s="132" t="e">
        <v>#N/A</v>
      </c>
      <c r="AB4327" s="132" t="e">
        <v>#N/A</v>
      </c>
      <c r="AC4327" s="132" t="e">
        <v>#N/A</v>
      </c>
      <c r="AD4327" s="132" t="e">
        <v>#N/A</v>
      </c>
      <c r="AE4327" s="132" t="e">
        <v>#N/A</v>
      </c>
      <c r="AF4327" s="132" t="e">
        <v>#N/A</v>
      </c>
    </row>
    <row r="4328" spans="1:32">
      <c r="A4328" s="129">
        <v>42811</v>
      </c>
      <c r="B4328" s="132" t="e">
        <v>#N/A</v>
      </c>
      <c r="C4328" s="132" t="e">
        <v>#N/A</v>
      </c>
      <c r="D4328" s="132" t="e">
        <v>#N/A</v>
      </c>
      <c r="E4328" s="132" t="e">
        <v>#N/A</v>
      </c>
      <c r="F4328" s="132" t="e">
        <v>#N/A</v>
      </c>
      <c r="G4328" s="132" t="e">
        <v>#N/A</v>
      </c>
      <c r="H4328" s="132" t="e">
        <v>#N/A</v>
      </c>
      <c r="I4328" s="132" t="e">
        <v>#N/A</v>
      </c>
      <c r="J4328" s="132" t="e">
        <v>#N/A</v>
      </c>
      <c r="K4328" s="132" t="e">
        <v>#N/A</v>
      </c>
      <c r="L4328" s="132" t="e">
        <v>#N/A</v>
      </c>
      <c r="M4328" s="132" t="e">
        <v>#N/A</v>
      </c>
      <c r="N4328" s="132" t="e">
        <v>#N/A</v>
      </c>
      <c r="R4328" s="132" t="e">
        <v>#N/A</v>
      </c>
      <c r="S4328" s="132" t="e">
        <v>#N/A</v>
      </c>
      <c r="T4328" s="132" t="e">
        <v>#N/A</v>
      </c>
      <c r="U4328" s="132" t="e">
        <v>#N/A</v>
      </c>
      <c r="V4328" s="132" t="e">
        <v>#N/A</v>
      </c>
      <c r="W4328" s="132" t="e">
        <v>#N/A</v>
      </c>
      <c r="X4328" s="132" t="e">
        <v>#N/A</v>
      </c>
      <c r="Y4328" s="132" t="e">
        <v>#N/A</v>
      </c>
      <c r="Z4328" s="132" t="e">
        <v>#N/A</v>
      </c>
      <c r="AA4328" s="132" t="e">
        <v>#N/A</v>
      </c>
      <c r="AB4328" s="132" t="e">
        <v>#N/A</v>
      </c>
      <c r="AC4328" s="132" t="e">
        <v>#N/A</v>
      </c>
      <c r="AD4328" s="132" t="e">
        <v>#N/A</v>
      </c>
      <c r="AE4328" s="132" t="e">
        <v>#N/A</v>
      </c>
      <c r="AF4328" s="132" t="e">
        <v>#N/A</v>
      </c>
    </row>
    <row r="4329" spans="1:32">
      <c r="A4329" s="129">
        <v>42814</v>
      </c>
      <c r="B4329" s="132">
        <v>686741</v>
      </c>
      <c r="C4329" s="132">
        <v>65305</v>
      </c>
      <c r="D4329" s="132">
        <v>275970</v>
      </c>
      <c r="E4329" s="132">
        <v>55850</v>
      </c>
      <c r="F4329" s="132">
        <v>119640</v>
      </c>
      <c r="G4329" s="132">
        <v>627941</v>
      </c>
      <c r="H4329" s="132">
        <v>35120</v>
      </c>
      <c r="I4329" s="132">
        <v>12350</v>
      </c>
      <c r="J4329" s="132">
        <v>48230</v>
      </c>
      <c r="K4329" s="132">
        <v>9600</v>
      </c>
      <c r="L4329" s="132">
        <v>250</v>
      </c>
      <c r="M4329" s="132">
        <v>58800</v>
      </c>
      <c r="N4329" s="132">
        <v>686741</v>
      </c>
      <c r="R4329" s="132">
        <v>81500</v>
      </c>
      <c r="S4329" s="132">
        <v>19500</v>
      </c>
      <c r="T4329" s="132">
        <v>103740</v>
      </c>
      <c r="U4329" s="132">
        <v>41800</v>
      </c>
      <c r="V4329" s="132">
        <v>13000</v>
      </c>
      <c r="W4329" s="132">
        <v>1400</v>
      </c>
      <c r="X4329" s="132">
        <v>17155</v>
      </c>
      <c r="Y4329" s="132">
        <v>18400</v>
      </c>
      <c r="Z4329" s="132">
        <v>19570</v>
      </c>
      <c r="AA4329" s="132">
        <v>20500</v>
      </c>
      <c r="AB4329" s="132">
        <v>9886</v>
      </c>
      <c r="AC4329" s="132">
        <v>49560</v>
      </c>
      <c r="AD4329" s="132">
        <v>3000</v>
      </c>
      <c r="AE4329" s="132">
        <v>0</v>
      </c>
      <c r="AF4329" s="132">
        <v>28600</v>
      </c>
    </row>
    <row r="4330" spans="1:32">
      <c r="A4330" s="129">
        <v>42815</v>
      </c>
      <c r="B4330" s="132" t="e">
        <v>#N/A</v>
      </c>
      <c r="C4330" s="132" t="e">
        <v>#N/A</v>
      </c>
      <c r="D4330" s="132" t="e">
        <v>#N/A</v>
      </c>
      <c r="E4330" s="132" t="e">
        <v>#N/A</v>
      </c>
      <c r="F4330" s="132" t="e">
        <v>#N/A</v>
      </c>
      <c r="G4330" s="132" t="e">
        <v>#N/A</v>
      </c>
      <c r="H4330" s="132" t="e">
        <v>#N/A</v>
      </c>
      <c r="I4330" s="132" t="e">
        <v>#N/A</v>
      </c>
      <c r="J4330" s="132" t="e">
        <v>#N/A</v>
      </c>
      <c r="K4330" s="132" t="e">
        <v>#N/A</v>
      </c>
      <c r="L4330" s="132" t="e">
        <v>#N/A</v>
      </c>
      <c r="M4330" s="132" t="e">
        <v>#N/A</v>
      </c>
      <c r="N4330" s="132" t="e">
        <v>#N/A</v>
      </c>
      <c r="R4330" s="132" t="e">
        <v>#N/A</v>
      </c>
      <c r="S4330" s="132" t="e">
        <v>#N/A</v>
      </c>
      <c r="T4330" s="132" t="e">
        <v>#N/A</v>
      </c>
      <c r="U4330" s="132" t="e">
        <v>#N/A</v>
      </c>
      <c r="V4330" s="132" t="e">
        <v>#N/A</v>
      </c>
      <c r="W4330" s="132" t="e">
        <v>#N/A</v>
      </c>
      <c r="X4330" s="132" t="e">
        <v>#N/A</v>
      </c>
      <c r="Y4330" s="132" t="e">
        <v>#N/A</v>
      </c>
      <c r="Z4330" s="132" t="e">
        <v>#N/A</v>
      </c>
      <c r="AA4330" s="132" t="e">
        <v>#N/A</v>
      </c>
      <c r="AB4330" s="132" t="e">
        <v>#N/A</v>
      </c>
      <c r="AC4330" s="132" t="e">
        <v>#N/A</v>
      </c>
      <c r="AD4330" s="132" t="e">
        <v>#N/A</v>
      </c>
      <c r="AE4330" s="132" t="e">
        <v>#N/A</v>
      </c>
      <c r="AF4330" s="132" t="e">
        <v>#N/A</v>
      </c>
    </row>
    <row r="4331" spans="1:32">
      <c r="A4331" s="129">
        <v>42816</v>
      </c>
      <c r="B4331" s="132" t="e">
        <v>#N/A</v>
      </c>
      <c r="C4331" s="132" t="e">
        <v>#N/A</v>
      </c>
      <c r="D4331" s="132" t="e">
        <v>#N/A</v>
      </c>
      <c r="E4331" s="132" t="e">
        <v>#N/A</v>
      </c>
      <c r="F4331" s="132" t="e">
        <v>#N/A</v>
      </c>
      <c r="G4331" s="132" t="e">
        <v>#N/A</v>
      </c>
      <c r="H4331" s="132" t="e">
        <v>#N/A</v>
      </c>
      <c r="I4331" s="132" t="e">
        <v>#N/A</v>
      </c>
      <c r="J4331" s="132" t="e">
        <v>#N/A</v>
      </c>
      <c r="K4331" s="132" t="e">
        <v>#N/A</v>
      </c>
      <c r="L4331" s="132" t="e">
        <v>#N/A</v>
      </c>
      <c r="M4331" s="132" t="e">
        <v>#N/A</v>
      </c>
      <c r="N4331" s="132" t="e">
        <v>#N/A</v>
      </c>
      <c r="R4331" s="132" t="e">
        <v>#N/A</v>
      </c>
      <c r="S4331" s="132" t="e">
        <v>#N/A</v>
      </c>
      <c r="T4331" s="132" t="e">
        <v>#N/A</v>
      </c>
      <c r="U4331" s="132" t="e">
        <v>#N/A</v>
      </c>
      <c r="V4331" s="132" t="e">
        <v>#N/A</v>
      </c>
      <c r="W4331" s="132" t="e">
        <v>#N/A</v>
      </c>
      <c r="X4331" s="132" t="e">
        <v>#N/A</v>
      </c>
      <c r="Y4331" s="132" t="e">
        <v>#N/A</v>
      </c>
      <c r="Z4331" s="132" t="e">
        <v>#N/A</v>
      </c>
      <c r="AA4331" s="132" t="e">
        <v>#N/A</v>
      </c>
      <c r="AB4331" s="132" t="e">
        <v>#N/A</v>
      </c>
      <c r="AC4331" s="132" t="e">
        <v>#N/A</v>
      </c>
      <c r="AD4331" s="132" t="e">
        <v>#N/A</v>
      </c>
      <c r="AE4331" s="132" t="e">
        <v>#N/A</v>
      </c>
      <c r="AF4331" s="132" t="e">
        <v>#N/A</v>
      </c>
    </row>
    <row r="4332" spans="1:32">
      <c r="A4332" s="129">
        <v>42817</v>
      </c>
      <c r="B4332" s="132" t="e">
        <v>#N/A</v>
      </c>
      <c r="C4332" s="132" t="e">
        <v>#N/A</v>
      </c>
      <c r="D4332" s="132" t="e">
        <v>#N/A</v>
      </c>
      <c r="E4332" s="132" t="e">
        <v>#N/A</v>
      </c>
      <c r="F4332" s="132" t="e">
        <v>#N/A</v>
      </c>
      <c r="G4332" s="132" t="e">
        <v>#N/A</v>
      </c>
      <c r="H4332" s="132" t="e">
        <v>#N/A</v>
      </c>
      <c r="I4332" s="132" t="e">
        <v>#N/A</v>
      </c>
      <c r="J4332" s="132" t="e">
        <v>#N/A</v>
      </c>
      <c r="K4332" s="132" t="e">
        <v>#N/A</v>
      </c>
      <c r="L4332" s="132" t="e">
        <v>#N/A</v>
      </c>
      <c r="M4332" s="132" t="e">
        <v>#N/A</v>
      </c>
      <c r="N4332" s="132" t="e">
        <v>#N/A</v>
      </c>
      <c r="R4332" s="132" t="e">
        <v>#N/A</v>
      </c>
      <c r="S4332" s="132" t="e">
        <v>#N/A</v>
      </c>
      <c r="T4332" s="132" t="e">
        <v>#N/A</v>
      </c>
      <c r="U4332" s="132" t="e">
        <v>#N/A</v>
      </c>
      <c r="V4332" s="132" t="e">
        <v>#N/A</v>
      </c>
      <c r="W4332" s="132" t="e">
        <v>#N/A</v>
      </c>
      <c r="X4332" s="132" t="e">
        <v>#N/A</v>
      </c>
      <c r="Y4332" s="132" t="e">
        <v>#N/A</v>
      </c>
      <c r="Z4332" s="132" t="e">
        <v>#N/A</v>
      </c>
      <c r="AA4332" s="132" t="e">
        <v>#N/A</v>
      </c>
      <c r="AB4332" s="132" t="e">
        <v>#N/A</v>
      </c>
      <c r="AC4332" s="132" t="e">
        <v>#N/A</v>
      </c>
      <c r="AD4332" s="132" t="e">
        <v>#N/A</v>
      </c>
      <c r="AE4332" s="132" t="e">
        <v>#N/A</v>
      </c>
      <c r="AF4332" s="132" t="e">
        <v>#N/A</v>
      </c>
    </row>
    <row r="4333" spans="1:32">
      <c r="A4333" s="129">
        <v>42818</v>
      </c>
      <c r="B4333" s="132" t="e">
        <v>#N/A</v>
      </c>
      <c r="C4333" s="132" t="e">
        <v>#N/A</v>
      </c>
      <c r="D4333" s="132" t="e">
        <v>#N/A</v>
      </c>
      <c r="E4333" s="132" t="e">
        <v>#N/A</v>
      </c>
      <c r="F4333" s="132" t="e">
        <v>#N/A</v>
      </c>
      <c r="G4333" s="132" t="e">
        <v>#N/A</v>
      </c>
      <c r="H4333" s="132" t="e">
        <v>#N/A</v>
      </c>
      <c r="I4333" s="132" t="e">
        <v>#N/A</v>
      </c>
      <c r="J4333" s="132" t="e">
        <v>#N/A</v>
      </c>
      <c r="K4333" s="132" t="e">
        <v>#N/A</v>
      </c>
      <c r="L4333" s="132" t="e">
        <v>#N/A</v>
      </c>
      <c r="M4333" s="132" t="e">
        <v>#N/A</v>
      </c>
      <c r="N4333" s="132" t="e">
        <v>#N/A</v>
      </c>
      <c r="R4333" s="132" t="e">
        <v>#N/A</v>
      </c>
      <c r="S4333" s="132" t="e">
        <v>#N/A</v>
      </c>
      <c r="T4333" s="132" t="e">
        <v>#N/A</v>
      </c>
      <c r="U4333" s="132" t="e">
        <v>#N/A</v>
      </c>
      <c r="V4333" s="132" t="e">
        <v>#N/A</v>
      </c>
      <c r="W4333" s="132" t="e">
        <v>#N/A</v>
      </c>
      <c r="X4333" s="132" t="e">
        <v>#N/A</v>
      </c>
      <c r="Y4333" s="132" t="e">
        <v>#N/A</v>
      </c>
      <c r="Z4333" s="132" t="e">
        <v>#N/A</v>
      </c>
      <c r="AA4333" s="132" t="e">
        <v>#N/A</v>
      </c>
      <c r="AB4333" s="132" t="e">
        <v>#N/A</v>
      </c>
      <c r="AC4333" s="132" t="e">
        <v>#N/A</v>
      </c>
      <c r="AD4333" s="132" t="e">
        <v>#N/A</v>
      </c>
      <c r="AE4333" s="132" t="e">
        <v>#N/A</v>
      </c>
      <c r="AF4333" s="132" t="e">
        <v>#N/A</v>
      </c>
    </row>
    <row r="4334" spans="1:32">
      <c r="A4334" s="129">
        <v>42821</v>
      </c>
      <c r="B4334" s="132" t="e">
        <v>#N/A</v>
      </c>
      <c r="C4334" s="132" t="e">
        <v>#N/A</v>
      </c>
      <c r="D4334" s="132" t="e">
        <v>#N/A</v>
      </c>
      <c r="E4334" s="132" t="e">
        <v>#N/A</v>
      </c>
      <c r="F4334" s="132" t="e">
        <v>#N/A</v>
      </c>
      <c r="G4334" s="132" t="e">
        <v>#N/A</v>
      </c>
      <c r="H4334" s="132" t="e">
        <v>#N/A</v>
      </c>
      <c r="I4334" s="132" t="e">
        <v>#N/A</v>
      </c>
      <c r="J4334" s="132" t="e">
        <v>#N/A</v>
      </c>
      <c r="K4334" s="132" t="e">
        <v>#N/A</v>
      </c>
      <c r="L4334" s="132" t="e">
        <v>#N/A</v>
      </c>
      <c r="M4334" s="132" t="e">
        <v>#N/A</v>
      </c>
      <c r="N4334" s="132" t="e">
        <v>#N/A</v>
      </c>
      <c r="R4334" s="132" t="e">
        <v>#N/A</v>
      </c>
      <c r="S4334" s="132" t="e">
        <v>#N/A</v>
      </c>
      <c r="T4334" s="132" t="e">
        <v>#N/A</v>
      </c>
      <c r="U4334" s="132" t="e">
        <v>#N/A</v>
      </c>
      <c r="V4334" s="132" t="e">
        <v>#N/A</v>
      </c>
      <c r="W4334" s="132" t="e">
        <v>#N/A</v>
      </c>
      <c r="X4334" s="132" t="e">
        <v>#N/A</v>
      </c>
      <c r="Y4334" s="132" t="e">
        <v>#N/A</v>
      </c>
      <c r="Z4334" s="132" t="e">
        <v>#N/A</v>
      </c>
      <c r="AA4334" s="132" t="e">
        <v>#N/A</v>
      </c>
      <c r="AB4334" s="132" t="e">
        <v>#N/A</v>
      </c>
      <c r="AC4334" s="132" t="e">
        <v>#N/A</v>
      </c>
      <c r="AD4334" s="132" t="e">
        <v>#N/A</v>
      </c>
      <c r="AE4334" s="132" t="e">
        <v>#N/A</v>
      </c>
      <c r="AF4334" s="132" t="e">
        <v>#N/A</v>
      </c>
    </row>
    <row r="4335" spans="1:32">
      <c r="A4335" s="129">
        <v>42822</v>
      </c>
      <c r="B4335" s="132" t="e">
        <v>#N/A</v>
      </c>
      <c r="C4335" s="132" t="e">
        <v>#N/A</v>
      </c>
      <c r="D4335" s="132" t="e">
        <v>#N/A</v>
      </c>
      <c r="E4335" s="132" t="e">
        <v>#N/A</v>
      </c>
      <c r="F4335" s="132" t="e">
        <v>#N/A</v>
      </c>
      <c r="G4335" s="132" t="e">
        <v>#N/A</v>
      </c>
      <c r="H4335" s="132" t="e">
        <v>#N/A</v>
      </c>
      <c r="I4335" s="132" t="e">
        <v>#N/A</v>
      </c>
      <c r="J4335" s="132" t="e">
        <v>#N/A</v>
      </c>
      <c r="K4335" s="132" t="e">
        <v>#N/A</v>
      </c>
      <c r="L4335" s="132" t="e">
        <v>#N/A</v>
      </c>
      <c r="M4335" s="132" t="e">
        <v>#N/A</v>
      </c>
      <c r="N4335" s="132" t="e">
        <v>#N/A</v>
      </c>
      <c r="R4335" s="132" t="e">
        <v>#N/A</v>
      </c>
      <c r="S4335" s="132" t="e">
        <v>#N/A</v>
      </c>
      <c r="T4335" s="132" t="e">
        <v>#N/A</v>
      </c>
      <c r="U4335" s="132" t="e">
        <v>#N/A</v>
      </c>
      <c r="V4335" s="132" t="e">
        <v>#N/A</v>
      </c>
      <c r="W4335" s="132" t="e">
        <v>#N/A</v>
      </c>
      <c r="X4335" s="132" t="e">
        <v>#N/A</v>
      </c>
      <c r="Y4335" s="132" t="e">
        <v>#N/A</v>
      </c>
      <c r="Z4335" s="132" t="e">
        <v>#N/A</v>
      </c>
      <c r="AA4335" s="132" t="e">
        <v>#N/A</v>
      </c>
      <c r="AB4335" s="132" t="e">
        <v>#N/A</v>
      </c>
      <c r="AC4335" s="132" t="e">
        <v>#N/A</v>
      </c>
      <c r="AD4335" s="132" t="e">
        <v>#N/A</v>
      </c>
      <c r="AE4335" s="132" t="e">
        <v>#N/A</v>
      </c>
      <c r="AF4335" s="132" t="e">
        <v>#N/A</v>
      </c>
    </row>
    <row r="4336" spans="1:32">
      <c r="A4336" s="129">
        <v>42823</v>
      </c>
      <c r="B4336" s="132" t="e">
        <v>#N/A</v>
      </c>
      <c r="C4336" s="132" t="e">
        <v>#N/A</v>
      </c>
      <c r="D4336" s="132" t="e">
        <v>#N/A</v>
      </c>
      <c r="E4336" s="132" t="e">
        <v>#N/A</v>
      </c>
      <c r="F4336" s="132" t="e">
        <v>#N/A</v>
      </c>
      <c r="G4336" s="132" t="e">
        <v>#N/A</v>
      </c>
      <c r="H4336" s="132" t="e">
        <v>#N/A</v>
      </c>
      <c r="I4336" s="132" t="e">
        <v>#N/A</v>
      </c>
      <c r="J4336" s="132" t="e">
        <v>#N/A</v>
      </c>
      <c r="K4336" s="132" t="e">
        <v>#N/A</v>
      </c>
      <c r="L4336" s="132" t="e">
        <v>#N/A</v>
      </c>
      <c r="M4336" s="132" t="e">
        <v>#N/A</v>
      </c>
      <c r="N4336" s="132" t="e">
        <v>#N/A</v>
      </c>
      <c r="R4336" s="132" t="e">
        <v>#N/A</v>
      </c>
      <c r="S4336" s="132" t="e">
        <v>#N/A</v>
      </c>
      <c r="T4336" s="132" t="e">
        <v>#N/A</v>
      </c>
      <c r="U4336" s="132" t="e">
        <v>#N/A</v>
      </c>
      <c r="V4336" s="132" t="e">
        <v>#N/A</v>
      </c>
      <c r="W4336" s="132" t="e">
        <v>#N/A</v>
      </c>
      <c r="X4336" s="132" t="e">
        <v>#N/A</v>
      </c>
      <c r="Y4336" s="132" t="e">
        <v>#N/A</v>
      </c>
      <c r="Z4336" s="132" t="e">
        <v>#N/A</v>
      </c>
      <c r="AA4336" s="132" t="e">
        <v>#N/A</v>
      </c>
      <c r="AB4336" s="132" t="e">
        <v>#N/A</v>
      </c>
      <c r="AC4336" s="132" t="e">
        <v>#N/A</v>
      </c>
      <c r="AD4336" s="132" t="e">
        <v>#N/A</v>
      </c>
      <c r="AE4336" s="132" t="e">
        <v>#N/A</v>
      </c>
      <c r="AF4336" s="132" t="e">
        <v>#N/A</v>
      </c>
    </row>
    <row r="4337" spans="1:32">
      <c r="A4337" s="129">
        <v>42824</v>
      </c>
      <c r="B4337" s="132" t="e">
        <v>#N/A</v>
      </c>
      <c r="C4337" s="132" t="e">
        <v>#N/A</v>
      </c>
      <c r="D4337" s="132" t="e">
        <v>#N/A</v>
      </c>
      <c r="E4337" s="132" t="e">
        <v>#N/A</v>
      </c>
      <c r="F4337" s="132" t="e">
        <v>#N/A</v>
      </c>
      <c r="G4337" s="132" t="e">
        <v>#N/A</v>
      </c>
      <c r="H4337" s="132" t="e">
        <v>#N/A</v>
      </c>
      <c r="I4337" s="132" t="e">
        <v>#N/A</v>
      </c>
      <c r="J4337" s="132" t="e">
        <v>#N/A</v>
      </c>
      <c r="K4337" s="132" t="e">
        <v>#N/A</v>
      </c>
      <c r="L4337" s="132" t="e">
        <v>#N/A</v>
      </c>
      <c r="M4337" s="132" t="e">
        <v>#N/A</v>
      </c>
      <c r="N4337" s="132" t="e">
        <v>#N/A</v>
      </c>
      <c r="R4337" s="132" t="e">
        <v>#N/A</v>
      </c>
      <c r="S4337" s="132" t="e">
        <v>#N/A</v>
      </c>
      <c r="T4337" s="132" t="e">
        <v>#N/A</v>
      </c>
      <c r="U4337" s="132" t="e">
        <v>#N/A</v>
      </c>
      <c r="V4337" s="132" t="e">
        <v>#N/A</v>
      </c>
      <c r="W4337" s="132" t="e">
        <v>#N/A</v>
      </c>
      <c r="X4337" s="132" t="e">
        <v>#N/A</v>
      </c>
      <c r="Y4337" s="132" t="e">
        <v>#N/A</v>
      </c>
      <c r="Z4337" s="132" t="e">
        <v>#N/A</v>
      </c>
      <c r="AA4337" s="132" t="e">
        <v>#N/A</v>
      </c>
      <c r="AB4337" s="132" t="e">
        <v>#N/A</v>
      </c>
      <c r="AC4337" s="132" t="e">
        <v>#N/A</v>
      </c>
      <c r="AD4337" s="132" t="e">
        <v>#N/A</v>
      </c>
      <c r="AE4337" s="132" t="e">
        <v>#N/A</v>
      </c>
      <c r="AF4337" s="132" t="e">
        <v>#N/A</v>
      </c>
    </row>
    <row r="4338" spans="1:32">
      <c r="A4338" s="129">
        <v>42825</v>
      </c>
      <c r="B4338" s="132">
        <v>1088677</v>
      </c>
      <c r="C4338" s="132">
        <v>111018</v>
      </c>
      <c r="D4338" s="132">
        <v>386955</v>
      </c>
      <c r="E4338" s="132">
        <v>82547</v>
      </c>
      <c r="F4338" s="132">
        <v>244139</v>
      </c>
      <c r="G4338" s="132">
        <v>994135</v>
      </c>
      <c r="H4338" s="132">
        <v>41990</v>
      </c>
      <c r="I4338" s="132">
        <v>31050</v>
      </c>
      <c r="J4338" s="132">
        <v>70780</v>
      </c>
      <c r="K4338" s="132">
        <v>11400</v>
      </c>
      <c r="L4338" s="132">
        <v>2457</v>
      </c>
      <c r="M4338" s="132">
        <v>94542</v>
      </c>
      <c r="N4338" s="132">
        <v>1088677</v>
      </c>
      <c r="R4338" s="132">
        <v>170020</v>
      </c>
      <c r="S4338" s="132">
        <v>37500</v>
      </c>
      <c r="T4338" s="132">
        <v>114990</v>
      </c>
      <c r="U4338" s="132">
        <v>54120</v>
      </c>
      <c r="V4338" s="132">
        <v>20372</v>
      </c>
      <c r="W4338" s="132">
        <v>2600</v>
      </c>
      <c r="X4338" s="132">
        <v>39275</v>
      </c>
      <c r="Y4338" s="132">
        <v>37700</v>
      </c>
      <c r="Z4338" s="132">
        <v>20620</v>
      </c>
      <c r="AA4338" s="132">
        <v>33000</v>
      </c>
      <c r="AB4338" s="132">
        <v>26766</v>
      </c>
      <c r="AC4338" s="132">
        <v>50460</v>
      </c>
      <c r="AD4338" s="132">
        <v>26200</v>
      </c>
      <c r="AE4338" s="132">
        <v>16555</v>
      </c>
      <c r="AF4338" s="132">
        <v>34640</v>
      </c>
    </row>
    <row r="4339" spans="1:32">
      <c r="A4339" s="129">
        <v>42828</v>
      </c>
      <c r="B4339" s="132" t="e">
        <v>#N/A</v>
      </c>
      <c r="C4339" s="132" t="e">
        <v>#N/A</v>
      </c>
      <c r="D4339" s="132" t="e">
        <v>#N/A</v>
      </c>
      <c r="E4339" s="132" t="e">
        <v>#N/A</v>
      </c>
      <c r="F4339" s="132" t="e">
        <v>#N/A</v>
      </c>
      <c r="G4339" s="132" t="e">
        <v>#N/A</v>
      </c>
      <c r="H4339" s="132" t="e">
        <v>#N/A</v>
      </c>
      <c r="I4339" s="132" t="e">
        <v>#N/A</v>
      </c>
      <c r="J4339" s="132" t="e">
        <v>#N/A</v>
      </c>
      <c r="K4339" s="132" t="e">
        <v>#N/A</v>
      </c>
      <c r="L4339" s="132" t="e">
        <v>#N/A</v>
      </c>
      <c r="M4339" s="132" t="e">
        <v>#N/A</v>
      </c>
      <c r="N4339" s="132" t="e">
        <v>#N/A</v>
      </c>
      <c r="R4339" s="132" t="e">
        <v>#N/A</v>
      </c>
      <c r="S4339" s="132" t="e">
        <v>#N/A</v>
      </c>
      <c r="T4339" s="132" t="e">
        <v>#N/A</v>
      </c>
      <c r="U4339" s="132" t="e">
        <v>#N/A</v>
      </c>
      <c r="V4339" s="132" t="e">
        <v>#N/A</v>
      </c>
      <c r="W4339" s="132" t="e">
        <v>#N/A</v>
      </c>
      <c r="X4339" s="132" t="e">
        <v>#N/A</v>
      </c>
      <c r="Y4339" s="132" t="e">
        <v>#N/A</v>
      </c>
      <c r="Z4339" s="132" t="e">
        <v>#N/A</v>
      </c>
      <c r="AA4339" s="132" t="e">
        <v>#N/A</v>
      </c>
      <c r="AB4339" s="132" t="e">
        <v>#N/A</v>
      </c>
      <c r="AC4339" s="132" t="e">
        <v>#N/A</v>
      </c>
      <c r="AD4339" s="132" t="e">
        <v>#N/A</v>
      </c>
      <c r="AE4339" s="132" t="e">
        <v>#N/A</v>
      </c>
      <c r="AF4339" s="132" t="e">
        <v>#N/A</v>
      </c>
    </row>
    <row r="4340" spans="1:32">
      <c r="A4340" s="129">
        <v>42829</v>
      </c>
      <c r="B4340" s="132" t="e">
        <v>#N/A</v>
      </c>
      <c r="C4340" s="132" t="e">
        <v>#N/A</v>
      </c>
      <c r="D4340" s="132" t="e">
        <v>#N/A</v>
      </c>
      <c r="E4340" s="132" t="e">
        <v>#N/A</v>
      </c>
      <c r="F4340" s="132" t="e">
        <v>#N/A</v>
      </c>
      <c r="G4340" s="132" t="e">
        <v>#N/A</v>
      </c>
      <c r="H4340" s="132" t="e">
        <v>#N/A</v>
      </c>
      <c r="I4340" s="132" t="e">
        <v>#N/A</v>
      </c>
      <c r="J4340" s="132" t="e">
        <v>#N/A</v>
      </c>
      <c r="K4340" s="132" t="e">
        <v>#N/A</v>
      </c>
      <c r="L4340" s="132" t="e">
        <v>#N/A</v>
      </c>
      <c r="M4340" s="132" t="e">
        <v>#N/A</v>
      </c>
      <c r="N4340" s="132" t="e">
        <v>#N/A</v>
      </c>
      <c r="R4340" s="132" t="e">
        <v>#N/A</v>
      </c>
      <c r="S4340" s="132" t="e">
        <v>#N/A</v>
      </c>
      <c r="T4340" s="132" t="e">
        <v>#N/A</v>
      </c>
      <c r="U4340" s="132" t="e">
        <v>#N/A</v>
      </c>
      <c r="V4340" s="132" t="e">
        <v>#N/A</v>
      </c>
      <c r="W4340" s="132" t="e">
        <v>#N/A</v>
      </c>
      <c r="X4340" s="132" t="e">
        <v>#N/A</v>
      </c>
      <c r="Y4340" s="132" t="e">
        <v>#N/A</v>
      </c>
      <c r="Z4340" s="132" t="e">
        <v>#N/A</v>
      </c>
      <c r="AA4340" s="132" t="e">
        <v>#N/A</v>
      </c>
      <c r="AB4340" s="132" t="e">
        <v>#N/A</v>
      </c>
      <c r="AC4340" s="132" t="e">
        <v>#N/A</v>
      </c>
      <c r="AD4340" s="132" t="e">
        <v>#N/A</v>
      </c>
      <c r="AE4340" s="132" t="e">
        <v>#N/A</v>
      </c>
      <c r="AF4340" s="132" t="e">
        <v>#N/A</v>
      </c>
    </row>
    <row r="4341" spans="1:32">
      <c r="A4341" s="129">
        <v>42830</v>
      </c>
      <c r="B4341" s="132" t="e">
        <v>#N/A</v>
      </c>
      <c r="C4341" s="132" t="e">
        <v>#N/A</v>
      </c>
      <c r="D4341" s="132" t="e">
        <v>#N/A</v>
      </c>
      <c r="E4341" s="132" t="e">
        <v>#N/A</v>
      </c>
      <c r="F4341" s="132" t="e">
        <v>#N/A</v>
      </c>
      <c r="G4341" s="132" t="e">
        <v>#N/A</v>
      </c>
      <c r="H4341" s="132" t="e">
        <v>#N/A</v>
      </c>
      <c r="I4341" s="132" t="e">
        <v>#N/A</v>
      </c>
      <c r="J4341" s="132" t="e">
        <v>#N/A</v>
      </c>
      <c r="K4341" s="132" t="e">
        <v>#N/A</v>
      </c>
      <c r="L4341" s="132" t="e">
        <v>#N/A</v>
      </c>
      <c r="M4341" s="132" t="e">
        <v>#N/A</v>
      </c>
      <c r="N4341" s="132" t="e">
        <v>#N/A</v>
      </c>
      <c r="R4341" s="132" t="e">
        <v>#N/A</v>
      </c>
      <c r="S4341" s="132" t="e">
        <v>#N/A</v>
      </c>
      <c r="T4341" s="132" t="e">
        <v>#N/A</v>
      </c>
      <c r="U4341" s="132" t="e">
        <v>#N/A</v>
      </c>
      <c r="V4341" s="132" t="e">
        <v>#N/A</v>
      </c>
      <c r="W4341" s="132" t="e">
        <v>#N/A</v>
      </c>
      <c r="X4341" s="132" t="e">
        <v>#N/A</v>
      </c>
      <c r="Y4341" s="132" t="e">
        <v>#N/A</v>
      </c>
      <c r="Z4341" s="132" t="e">
        <v>#N/A</v>
      </c>
      <c r="AA4341" s="132" t="e">
        <v>#N/A</v>
      </c>
      <c r="AB4341" s="132" t="e">
        <v>#N/A</v>
      </c>
      <c r="AC4341" s="132" t="e">
        <v>#N/A</v>
      </c>
      <c r="AD4341" s="132" t="e">
        <v>#N/A</v>
      </c>
      <c r="AE4341" s="132" t="e">
        <v>#N/A</v>
      </c>
      <c r="AF4341" s="132" t="e">
        <v>#N/A</v>
      </c>
    </row>
    <row r="4342" spans="1:32">
      <c r="A4342" s="129">
        <v>42831</v>
      </c>
      <c r="B4342" s="132" t="e">
        <v>#N/A</v>
      </c>
      <c r="C4342" s="132" t="e">
        <v>#N/A</v>
      </c>
      <c r="D4342" s="132" t="e">
        <v>#N/A</v>
      </c>
      <c r="E4342" s="132" t="e">
        <v>#N/A</v>
      </c>
      <c r="F4342" s="132" t="e">
        <v>#N/A</v>
      </c>
      <c r="G4342" s="132" t="e">
        <v>#N/A</v>
      </c>
      <c r="H4342" s="132" t="e">
        <v>#N/A</v>
      </c>
      <c r="I4342" s="132" t="e">
        <v>#N/A</v>
      </c>
      <c r="J4342" s="132" t="e">
        <v>#N/A</v>
      </c>
      <c r="K4342" s="132" t="e">
        <v>#N/A</v>
      </c>
      <c r="L4342" s="132" t="e">
        <v>#N/A</v>
      </c>
      <c r="M4342" s="132" t="e">
        <v>#N/A</v>
      </c>
      <c r="N4342" s="132" t="e">
        <v>#N/A</v>
      </c>
      <c r="R4342" s="132" t="e">
        <v>#N/A</v>
      </c>
      <c r="S4342" s="132" t="e">
        <v>#N/A</v>
      </c>
      <c r="T4342" s="132" t="e">
        <v>#N/A</v>
      </c>
      <c r="U4342" s="132" t="e">
        <v>#N/A</v>
      </c>
      <c r="V4342" s="132" t="e">
        <v>#N/A</v>
      </c>
      <c r="W4342" s="132" t="e">
        <v>#N/A</v>
      </c>
      <c r="X4342" s="132" t="e">
        <v>#N/A</v>
      </c>
      <c r="Y4342" s="132" t="e">
        <v>#N/A</v>
      </c>
      <c r="Z4342" s="132" t="e">
        <v>#N/A</v>
      </c>
      <c r="AA4342" s="132" t="e">
        <v>#N/A</v>
      </c>
      <c r="AB4342" s="132" t="e">
        <v>#N/A</v>
      </c>
      <c r="AC4342" s="132" t="e">
        <v>#N/A</v>
      </c>
      <c r="AD4342" s="132" t="e">
        <v>#N/A</v>
      </c>
      <c r="AE4342" s="132" t="e">
        <v>#N/A</v>
      </c>
      <c r="AF4342" s="132" t="e">
        <v>#N/A</v>
      </c>
    </row>
    <row r="4343" spans="1:32">
      <c r="A4343" s="129">
        <v>42832</v>
      </c>
      <c r="B4343" s="132" t="e">
        <v>#N/A</v>
      </c>
      <c r="C4343" s="132" t="e">
        <v>#N/A</v>
      </c>
      <c r="D4343" s="132" t="e">
        <v>#N/A</v>
      </c>
      <c r="E4343" s="132" t="e">
        <v>#N/A</v>
      </c>
      <c r="F4343" s="132" t="e">
        <v>#N/A</v>
      </c>
      <c r="G4343" s="132" t="e">
        <v>#N/A</v>
      </c>
      <c r="H4343" s="132" t="e">
        <v>#N/A</v>
      </c>
      <c r="I4343" s="132" t="e">
        <v>#N/A</v>
      </c>
      <c r="J4343" s="132" t="e">
        <v>#N/A</v>
      </c>
      <c r="K4343" s="132" t="e">
        <v>#N/A</v>
      </c>
      <c r="L4343" s="132" t="e">
        <v>#N/A</v>
      </c>
      <c r="M4343" s="132" t="e">
        <v>#N/A</v>
      </c>
      <c r="N4343" s="132" t="e">
        <v>#N/A</v>
      </c>
      <c r="R4343" s="132" t="e">
        <v>#N/A</v>
      </c>
      <c r="S4343" s="132" t="e">
        <v>#N/A</v>
      </c>
      <c r="T4343" s="132" t="e">
        <v>#N/A</v>
      </c>
      <c r="U4343" s="132" t="e">
        <v>#N/A</v>
      </c>
      <c r="V4343" s="132" t="e">
        <v>#N/A</v>
      </c>
      <c r="W4343" s="132" t="e">
        <v>#N/A</v>
      </c>
      <c r="X4343" s="132" t="e">
        <v>#N/A</v>
      </c>
      <c r="Y4343" s="132" t="e">
        <v>#N/A</v>
      </c>
      <c r="Z4343" s="132" t="e">
        <v>#N/A</v>
      </c>
      <c r="AA4343" s="132" t="e">
        <v>#N/A</v>
      </c>
      <c r="AB4343" s="132" t="e">
        <v>#N/A</v>
      </c>
      <c r="AC4343" s="132" t="e">
        <v>#N/A</v>
      </c>
      <c r="AD4343" s="132" t="e">
        <v>#N/A</v>
      </c>
      <c r="AE4343" s="132" t="e">
        <v>#N/A</v>
      </c>
      <c r="AF4343" s="132" t="e">
        <v>#N/A</v>
      </c>
    </row>
    <row r="4344" spans="1:32">
      <c r="A4344" s="129">
        <v>42835</v>
      </c>
      <c r="B4344" s="132">
        <v>312489</v>
      </c>
      <c r="C4344" s="132">
        <v>19600</v>
      </c>
      <c r="D4344" s="132">
        <v>103122</v>
      </c>
      <c r="E4344" s="132">
        <v>45891</v>
      </c>
      <c r="F4344" s="132">
        <v>33300</v>
      </c>
      <c r="G4344" s="132">
        <v>246295</v>
      </c>
      <c r="H4344" s="132">
        <v>53224</v>
      </c>
      <c r="I4344" s="132">
        <v>7710</v>
      </c>
      <c r="J4344" s="132">
        <v>14810</v>
      </c>
      <c r="K4344" s="132">
        <v>5265</v>
      </c>
      <c r="L4344" s="132">
        <v>1300</v>
      </c>
      <c r="M4344" s="132">
        <v>66194</v>
      </c>
      <c r="N4344" s="132">
        <v>312489</v>
      </c>
      <c r="R4344" s="132">
        <v>27900</v>
      </c>
      <c r="S4344" s="132">
        <v>0</v>
      </c>
      <c r="T4344" s="132">
        <v>47300</v>
      </c>
      <c r="U4344" s="132">
        <v>16655</v>
      </c>
      <c r="V4344" s="132">
        <v>2000</v>
      </c>
      <c r="W4344" s="132">
        <v>0</v>
      </c>
      <c r="X4344" s="132">
        <v>18890</v>
      </c>
      <c r="Y4344" s="132">
        <v>4000</v>
      </c>
      <c r="Z4344" s="132">
        <v>0</v>
      </c>
      <c r="AA4344" s="132">
        <v>10000</v>
      </c>
      <c r="AB4344" s="132">
        <v>11422</v>
      </c>
      <c r="AC4344" s="132">
        <v>0</v>
      </c>
      <c r="AD4344" s="132">
        <v>0</v>
      </c>
      <c r="AE4344" s="132">
        <v>9500</v>
      </c>
      <c r="AF4344" s="132">
        <v>11500</v>
      </c>
    </row>
    <row r="4345" spans="1:32">
      <c r="A4345" s="129">
        <v>42836</v>
      </c>
      <c r="B4345" s="132" t="e">
        <v>#N/A</v>
      </c>
      <c r="C4345" s="132" t="e">
        <v>#N/A</v>
      </c>
      <c r="D4345" s="132" t="e">
        <v>#N/A</v>
      </c>
      <c r="E4345" s="132" t="e">
        <v>#N/A</v>
      </c>
      <c r="F4345" s="132" t="e">
        <v>#N/A</v>
      </c>
      <c r="G4345" s="132" t="e">
        <v>#N/A</v>
      </c>
      <c r="H4345" s="132" t="e">
        <v>#N/A</v>
      </c>
      <c r="I4345" s="132" t="e">
        <v>#N/A</v>
      </c>
      <c r="J4345" s="132" t="e">
        <v>#N/A</v>
      </c>
      <c r="K4345" s="132" t="e">
        <v>#N/A</v>
      </c>
      <c r="L4345" s="132" t="e">
        <v>#N/A</v>
      </c>
      <c r="M4345" s="132" t="e">
        <v>#N/A</v>
      </c>
      <c r="N4345" s="132" t="e">
        <v>#N/A</v>
      </c>
      <c r="R4345" s="132" t="e">
        <v>#N/A</v>
      </c>
      <c r="S4345" s="132" t="e">
        <v>#N/A</v>
      </c>
      <c r="T4345" s="132" t="e">
        <v>#N/A</v>
      </c>
      <c r="U4345" s="132" t="e">
        <v>#N/A</v>
      </c>
      <c r="V4345" s="132" t="e">
        <v>#N/A</v>
      </c>
      <c r="W4345" s="132" t="e">
        <v>#N/A</v>
      </c>
      <c r="X4345" s="132" t="e">
        <v>#N/A</v>
      </c>
      <c r="Y4345" s="132" t="e">
        <v>#N/A</v>
      </c>
      <c r="Z4345" s="132" t="e">
        <v>#N/A</v>
      </c>
      <c r="AA4345" s="132" t="e">
        <v>#N/A</v>
      </c>
      <c r="AB4345" s="132" t="e">
        <v>#N/A</v>
      </c>
      <c r="AC4345" s="132" t="e">
        <v>#N/A</v>
      </c>
      <c r="AD4345" s="132" t="e">
        <v>#N/A</v>
      </c>
      <c r="AE4345" s="132" t="e">
        <v>#N/A</v>
      </c>
      <c r="AF4345" s="132" t="e">
        <v>#N/A</v>
      </c>
    </row>
    <row r="4346" spans="1:32">
      <c r="A4346" s="129">
        <v>42837</v>
      </c>
      <c r="B4346" s="132" t="e">
        <v>#N/A</v>
      </c>
      <c r="C4346" s="132" t="e">
        <v>#N/A</v>
      </c>
      <c r="D4346" s="132" t="e">
        <v>#N/A</v>
      </c>
      <c r="E4346" s="132" t="e">
        <v>#N/A</v>
      </c>
      <c r="F4346" s="132" t="e">
        <v>#N/A</v>
      </c>
      <c r="G4346" s="132" t="e">
        <v>#N/A</v>
      </c>
      <c r="H4346" s="132" t="e">
        <v>#N/A</v>
      </c>
      <c r="I4346" s="132" t="e">
        <v>#N/A</v>
      </c>
      <c r="J4346" s="132" t="e">
        <v>#N/A</v>
      </c>
      <c r="K4346" s="132" t="e">
        <v>#N/A</v>
      </c>
      <c r="L4346" s="132" t="e">
        <v>#N/A</v>
      </c>
      <c r="M4346" s="132" t="e">
        <v>#N/A</v>
      </c>
      <c r="N4346" s="132" t="e">
        <v>#N/A</v>
      </c>
      <c r="R4346" s="132" t="e">
        <v>#N/A</v>
      </c>
      <c r="S4346" s="132" t="e">
        <v>#N/A</v>
      </c>
      <c r="T4346" s="132" t="e">
        <v>#N/A</v>
      </c>
      <c r="U4346" s="132" t="e">
        <v>#N/A</v>
      </c>
      <c r="V4346" s="132" t="e">
        <v>#N/A</v>
      </c>
      <c r="W4346" s="132" t="e">
        <v>#N/A</v>
      </c>
      <c r="X4346" s="132" t="e">
        <v>#N/A</v>
      </c>
      <c r="Y4346" s="132" t="e">
        <v>#N/A</v>
      </c>
      <c r="Z4346" s="132" t="e">
        <v>#N/A</v>
      </c>
      <c r="AA4346" s="132" t="e">
        <v>#N/A</v>
      </c>
      <c r="AB4346" s="132" t="e">
        <v>#N/A</v>
      </c>
      <c r="AC4346" s="132" t="e">
        <v>#N/A</v>
      </c>
      <c r="AD4346" s="132" t="e">
        <v>#N/A</v>
      </c>
      <c r="AE4346" s="132" t="e">
        <v>#N/A</v>
      </c>
      <c r="AF4346" s="132" t="e">
        <v>#N/A</v>
      </c>
    </row>
    <row r="4347" spans="1:32">
      <c r="A4347" s="129">
        <v>42838</v>
      </c>
      <c r="B4347" s="132" t="e">
        <v>#N/A</v>
      </c>
      <c r="C4347" s="132" t="e">
        <v>#N/A</v>
      </c>
      <c r="D4347" s="132" t="e">
        <v>#N/A</v>
      </c>
      <c r="E4347" s="132" t="e">
        <v>#N/A</v>
      </c>
      <c r="F4347" s="132" t="e">
        <v>#N/A</v>
      </c>
      <c r="G4347" s="132" t="e">
        <v>#N/A</v>
      </c>
      <c r="H4347" s="132" t="e">
        <v>#N/A</v>
      </c>
      <c r="I4347" s="132" t="e">
        <v>#N/A</v>
      </c>
      <c r="J4347" s="132" t="e">
        <v>#N/A</v>
      </c>
      <c r="K4347" s="132" t="e">
        <v>#N/A</v>
      </c>
      <c r="L4347" s="132" t="e">
        <v>#N/A</v>
      </c>
      <c r="M4347" s="132" t="e">
        <v>#N/A</v>
      </c>
      <c r="N4347" s="132" t="e">
        <v>#N/A</v>
      </c>
      <c r="R4347" s="132" t="e">
        <v>#N/A</v>
      </c>
      <c r="S4347" s="132" t="e">
        <v>#N/A</v>
      </c>
      <c r="T4347" s="132" t="e">
        <v>#N/A</v>
      </c>
      <c r="U4347" s="132" t="e">
        <v>#N/A</v>
      </c>
      <c r="V4347" s="132" t="e">
        <v>#N/A</v>
      </c>
      <c r="W4347" s="132" t="e">
        <v>#N/A</v>
      </c>
      <c r="X4347" s="132" t="e">
        <v>#N/A</v>
      </c>
      <c r="Y4347" s="132" t="e">
        <v>#N/A</v>
      </c>
      <c r="Z4347" s="132" t="e">
        <v>#N/A</v>
      </c>
      <c r="AA4347" s="132" t="e">
        <v>#N/A</v>
      </c>
      <c r="AB4347" s="132" t="e">
        <v>#N/A</v>
      </c>
      <c r="AC4347" s="132" t="e">
        <v>#N/A</v>
      </c>
      <c r="AD4347" s="132" t="e">
        <v>#N/A</v>
      </c>
      <c r="AE4347" s="132" t="e">
        <v>#N/A</v>
      </c>
      <c r="AF4347" s="132" t="e">
        <v>#N/A</v>
      </c>
    </row>
    <row r="4348" spans="1:32">
      <c r="A4348" s="129">
        <v>42842</v>
      </c>
      <c r="B4348" s="132" t="e">
        <v>#N/A</v>
      </c>
      <c r="C4348" s="132" t="e">
        <v>#N/A</v>
      </c>
      <c r="D4348" s="132" t="e">
        <v>#N/A</v>
      </c>
      <c r="E4348" s="132" t="e">
        <v>#N/A</v>
      </c>
      <c r="F4348" s="132" t="e">
        <v>#N/A</v>
      </c>
      <c r="G4348" s="132" t="e">
        <v>#N/A</v>
      </c>
      <c r="H4348" s="132" t="e">
        <v>#N/A</v>
      </c>
      <c r="I4348" s="132" t="e">
        <v>#N/A</v>
      </c>
      <c r="J4348" s="132" t="e">
        <v>#N/A</v>
      </c>
      <c r="K4348" s="132" t="e">
        <v>#N/A</v>
      </c>
      <c r="L4348" s="132" t="e">
        <v>#N/A</v>
      </c>
      <c r="M4348" s="132" t="e">
        <v>#N/A</v>
      </c>
      <c r="N4348" s="132" t="e">
        <v>#N/A</v>
      </c>
      <c r="R4348" s="132" t="e">
        <v>#N/A</v>
      </c>
      <c r="S4348" s="132" t="e">
        <v>#N/A</v>
      </c>
      <c r="T4348" s="132" t="e">
        <v>#N/A</v>
      </c>
      <c r="U4348" s="132" t="e">
        <v>#N/A</v>
      </c>
      <c r="V4348" s="132" t="e">
        <v>#N/A</v>
      </c>
      <c r="W4348" s="132" t="e">
        <v>#N/A</v>
      </c>
      <c r="X4348" s="132" t="e">
        <v>#N/A</v>
      </c>
      <c r="Y4348" s="132" t="e">
        <v>#N/A</v>
      </c>
      <c r="Z4348" s="132" t="e">
        <v>#N/A</v>
      </c>
      <c r="AA4348" s="132" t="e">
        <v>#N/A</v>
      </c>
      <c r="AB4348" s="132" t="e">
        <v>#N/A</v>
      </c>
      <c r="AC4348" s="132" t="e">
        <v>#N/A</v>
      </c>
      <c r="AD4348" s="132" t="e">
        <v>#N/A</v>
      </c>
      <c r="AE4348" s="132" t="e">
        <v>#N/A</v>
      </c>
      <c r="AF4348" s="132" t="e">
        <v>#N/A</v>
      </c>
    </row>
    <row r="4349" spans="1:32">
      <c r="A4349" s="129">
        <v>42843</v>
      </c>
      <c r="B4349" s="132" t="e">
        <v>#N/A</v>
      </c>
      <c r="C4349" s="132" t="e">
        <v>#N/A</v>
      </c>
      <c r="D4349" s="132" t="e">
        <v>#N/A</v>
      </c>
      <c r="E4349" s="132" t="e">
        <v>#N/A</v>
      </c>
      <c r="F4349" s="132" t="e">
        <v>#N/A</v>
      </c>
      <c r="G4349" s="132" t="e">
        <v>#N/A</v>
      </c>
      <c r="H4349" s="132" t="e">
        <v>#N/A</v>
      </c>
      <c r="I4349" s="132" t="e">
        <v>#N/A</v>
      </c>
      <c r="J4349" s="132" t="e">
        <v>#N/A</v>
      </c>
      <c r="K4349" s="132" t="e">
        <v>#N/A</v>
      </c>
      <c r="L4349" s="132" t="e">
        <v>#N/A</v>
      </c>
      <c r="M4349" s="132" t="e">
        <v>#N/A</v>
      </c>
      <c r="N4349" s="132" t="e">
        <v>#N/A</v>
      </c>
      <c r="R4349" s="132" t="e">
        <v>#N/A</v>
      </c>
      <c r="S4349" s="132" t="e">
        <v>#N/A</v>
      </c>
      <c r="T4349" s="132" t="e">
        <v>#N/A</v>
      </c>
      <c r="U4349" s="132" t="e">
        <v>#N/A</v>
      </c>
      <c r="V4349" s="132" t="e">
        <v>#N/A</v>
      </c>
      <c r="W4349" s="132" t="e">
        <v>#N/A</v>
      </c>
      <c r="X4349" s="132" t="e">
        <v>#N/A</v>
      </c>
      <c r="Y4349" s="132" t="e">
        <v>#N/A</v>
      </c>
      <c r="Z4349" s="132" t="e">
        <v>#N/A</v>
      </c>
      <c r="AA4349" s="132" t="e">
        <v>#N/A</v>
      </c>
      <c r="AB4349" s="132" t="e">
        <v>#N/A</v>
      </c>
      <c r="AC4349" s="132" t="e">
        <v>#N/A</v>
      </c>
      <c r="AD4349" s="132" t="e">
        <v>#N/A</v>
      </c>
      <c r="AE4349" s="132" t="e">
        <v>#N/A</v>
      </c>
      <c r="AF4349" s="132" t="e">
        <v>#N/A</v>
      </c>
    </row>
    <row r="4350" spans="1:32">
      <c r="A4350" s="129">
        <v>42844</v>
      </c>
      <c r="B4350" s="132" t="e">
        <v>#N/A</v>
      </c>
      <c r="C4350" s="132" t="e">
        <v>#N/A</v>
      </c>
      <c r="D4350" s="132" t="e">
        <v>#N/A</v>
      </c>
      <c r="E4350" s="132" t="e">
        <v>#N/A</v>
      </c>
      <c r="F4350" s="132" t="e">
        <v>#N/A</v>
      </c>
      <c r="G4350" s="132" t="e">
        <v>#N/A</v>
      </c>
      <c r="H4350" s="132" t="e">
        <v>#N/A</v>
      </c>
      <c r="I4350" s="132" t="e">
        <v>#N/A</v>
      </c>
      <c r="J4350" s="132" t="e">
        <v>#N/A</v>
      </c>
      <c r="K4350" s="132" t="e">
        <v>#N/A</v>
      </c>
      <c r="L4350" s="132" t="e">
        <v>#N/A</v>
      </c>
      <c r="M4350" s="132" t="e">
        <v>#N/A</v>
      </c>
      <c r="N4350" s="132" t="e">
        <v>#N/A</v>
      </c>
      <c r="R4350" s="132" t="e">
        <v>#N/A</v>
      </c>
      <c r="S4350" s="132" t="e">
        <v>#N/A</v>
      </c>
      <c r="T4350" s="132" t="e">
        <v>#N/A</v>
      </c>
      <c r="U4350" s="132" t="e">
        <v>#N/A</v>
      </c>
      <c r="V4350" s="132" t="e">
        <v>#N/A</v>
      </c>
      <c r="W4350" s="132" t="e">
        <v>#N/A</v>
      </c>
      <c r="X4350" s="132" t="e">
        <v>#N/A</v>
      </c>
      <c r="Y4350" s="132" t="e">
        <v>#N/A</v>
      </c>
      <c r="Z4350" s="132" t="e">
        <v>#N/A</v>
      </c>
      <c r="AA4350" s="132" t="e">
        <v>#N/A</v>
      </c>
      <c r="AB4350" s="132" t="e">
        <v>#N/A</v>
      </c>
      <c r="AC4350" s="132" t="e">
        <v>#N/A</v>
      </c>
      <c r="AD4350" s="132" t="e">
        <v>#N/A</v>
      </c>
      <c r="AE4350" s="132" t="e">
        <v>#N/A</v>
      </c>
      <c r="AF4350" s="132" t="e">
        <v>#N/A</v>
      </c>
    </row>
    <row r="4351" spans="1:32">
      <c r="A4351" s="129">
        <v>42845</v>
      </c>
      <c r="B4351" s="132">
        <v>719175</v>
      </c>
      <c r="C4351" s="132">
        <v>53350</v>
      </c>
      <c r="D4351" s="132">
        <v>289141</v>
      </c>
      <c r="E4351" s="132">
        <v>82189</v>
      </c>
      <c r="F4351" s="132">
        <v>84650</v>
      </c>
      <c r="G4351" s="132">
        <v>634956</v>
      </c>
      <c r="H4351" s="132">
        <v>54814</v>
      </c>
      <c r="I4351" s="132">
        <v>18845</v>
      </c>
      <c r="J4351" s="132">
        <v>37982</v>
      </c>
      <c r="K4351" s="132">
        <v>9397</v>
      </c>
      <c r="L4351" s="132">
        <v>1300</v>
      </c>
      <c r="M4351" s="132">
        <v>84219</v>
      </c>
      <c r="N4351" s="132">
        <v>719175</v>
      </c>
      <c r="R4351" s="132">
        <v>94600</v>
      </c>
      <c r="S4351" s="132">
        <v>10000</v>
      </c>
      <c r="T4351" s="132">
        <v>119050</v>
      </c>
      <c r="U4351" s="132">
        <v>40155</v>
      </c>
      <c r="V4351" s="132">
        <v>3100</v>
      </c>
      <c r="W4351" s="132">
        <v>0</v>
      </c>
      <c r="X4351" s="132">
        <v>27140</v>
      </c>
      <c r="Y4351" s="132">
        <v>16515</v>
      </c>
      <c r="Z4351" s="132">
        <v>15450</v>
      </c>
      <c r="AA4351" s="132">
        <v>10000</v>
      </c>
      <c r="AB4351" s="132">
        <v>12222</v>
      </c>
      <c r="AC4351" s="132">
        <v>10000</v>
      </c>
      <c r="AD4351" s="132">
        <v>0</v>
      </c>
      <c r="AE4351" s="132">
        <v>11400</v>
      </c>
      <c r="AF4351" s="132">
        <v>34390</v>
      </c>
    </row>
    <row r="4352" spans="1:32">
      <c r="A4352" s="129">
        <v>42846</v>
      </c>
      <c r="B4352" s="132" t="e">
        <v>#N/A</v>
      </c>
      <c r="C4352" s="132" t="e">
        <v>#N/A</v>
      </c>
      <c r="D4352" s="132" t="e">
        <v>#N/A</v>
      </c>
      <c r="E4352" s="132" t="e">
        <v>#N/A</v>
      </c>
      <c r="F4352" s="132" t="e">
        <v>#N/A</v>
      </c>
      <c r="G4352" s="132" t="e">
        <v>#N/A</v>
      </c>
      <c r="H4352" s="132" t="e">
        <v>#N/A</v>
      </c>
      <c r="I4352" s="132" t="e">
        <v>#N/A</v>
      </c>
      <c r="J4352" s="132" t="e">
        <v>#N/A</v>
      </c>
      <c r="K4352" s="132" t="e">
        <v>#N/A</v>
      </c>
      <c r="L4352" s="132" t="e">
        <v>#N/A</v>
      </c>
      <c r="M4352" s="132" t="e">
        <v>#N/A</v>
      </c>
      <c r="N4352" s="132" t="e">
        <v>#N/A</v>
      </c>
      <c r="R4352" s="132" t="e">
        <v>#N/A</v>
      </c>
      <c r="S4352" s="132" t="e">
        <v>#N/A</v>
      </c>
      <c r="T4352" s="132" t="e">
        <v>#N/A</v>
      </c>
      <c r="U4352" s="132" t="e">
        <v>#N/A</v>
      </c>
      <c r="V4352" s="132" t="e">
        <v>#N/A</v>
      </c>
      <c r="W4352" s="132" t="e">
        <v>#N/A</v>
      </c>
      <c r="X4352" s="132" t="e">
        <v>#N/A</v>
      </c>
      <c r="Y4352" s="132" t="e">
        <v>#N/A</v>
      </c>
      <c r="Z4352" s="132" t="e">
        <v>#N/A</v>
      </c>
      <c r="AA4352" s="132" t="e">
        <v>#N/A</v>
      </c>
      <c r="AB4352" s="132" t="e">
        <v>#N/A</v>
      </c>
      <c r="AC4352" s="132" t="e">
        <v>#N/A</v>
      </c>
      <c r="AD4352" s="132" t="e">
        <v>#N/A</v>
      </c>
      <c r="AE4352" s="132" t="e">
        <v>#N/A</v>
      </c>
      <c r="AF4352" s="132" t="e">
        <v>#N/A</v>
      </c>
    </row>
    <row r="4353" spans="1:32">
      <c r="A4353" s="129">
        <v>42849</v>
      </c>
      <c r="B4353" s="132" t="e">
        <v>#N/A</v>
      </c>
      <c r="C4353" s="132" t="e">
        <v>#N/A</v>
      </c>
      <c r="D4353" s="132" t="e">
        <v>#N/A</v>
      </c>
      <c r="E4353" s="132" t="e">
        <v>#N/A</v>
      </c>
      <c r="F4353" s="132" t="e">
        <v>#N/A</v>
      </c>
      <c r="G4353" s="132" t="e">
        <v>#N/A</v>
      </c>
      <c r="H4353" s="132" t="e">
        <v>#N/A</v>
      </c>
      <c r="I4353" s="132" t="e">
        <v>#N/A</v>
      </c>
      <c r="J4353" s="132" t="e">
        <v>#N/A</v>
      </c>
      <c r="K4353" s="132" t="e">
        <v>#N/A</v>
      </c>
      <c r="L4353" s="132" t="e">
        <v>#N/A</v>
      </c>
      <c r="M4353" s="132" t="e">
        <v>#N/A</v>
      </c>
      <c r="N4353" s="132" t="e">
        <v>#N/A</v>
      </c>
      <c r="R4353" s="132" t="e">
        <v>#N/A</v>
      </c>
      <c r="S4353" s="132" t="e">
        <v>#N/A</v>
      </c>
      <c r="T4353" s="132" t="e">
        <v>#N/A</v>
      </c>
      <c r="U4353" s="132" t="e">
        <v>#N/A</v>
      </c>
      <c r="V4353" s="132" t="e">
        <v>#N/A</v>
      </c>
      <c r="W4353" s="132" t="e">
        <v>#N/A</v>
      </c>
      <c r="X4353" s="132" t="e">
        <v>#N/A</v>
      </c>
      <c r="Y4353" s="132" t="e">
        <v>#N/A</v>
      </c>
      <c r="Z4353" s="132" t="e">
        <v>#N/A</v>
      </c>
      <c r="AA4353" s="132" t="e">
        <v>#N/A</v>
      </c>
      <c r="AB4353" s="132" t="e">
        <v>#N/A</v>
      </c>
      <c r="AC4353" s="132" t="e">
        <v>#N/A</v>
      </c>
      <c r="AD4353" s="132" t="e">
        <v>#N/A</v>
      </c>
      <c r="AE4353" s="132" t="e">
        <v>#N/A</v>
      </c>
      <c r="AF4353" s="132" t="e">
        <v>#N/A</v>
      </c>
    </row>
    <row r="4354" spans="1:32">
      <c r="A4354" s="129">
        <v>42850</v>
      </c>
      <c r="B4354" s="132">
        <v>891725</v>
      </c>
      <c r="C4354" s="132">
        <v>75150</v>
      </c>
      <c r="D4354" s="132">
        <v>321791</v>
      </c>
      <c r="E4354" s="132">
        <v>84489</v>
      </c>
      <c r="F4354" s="132">
        <v>150650</v>
      </c>
      <c r="G4354" s="132">
        <v>796806</v>
      </c>
      <c r="H4354" s="132">
        <v>58114</v>
      </c>
      <c r="I4354" s="132">
        <v>20095</v>
      </c>
      <c r="J4354" s="132">
        <v>43982</v>
      </c>
      <c r="K4354" s="132">
        <v>13397</v>
      </c>
      <c r="L4354" s="132">
        <v>1300</v>
      </c>
      <c r="M4354" s="132">
        <v>94919</v>
      </c>
      <c r="N4354" s="132">
        <v>891725</v>
      </c>
      <c r="R4354" s="132">
        <v>135300</v>
      </c>
      <c r="S4354" s="132">
        <v>10000</v>
      </c>
      <c r="T4354" s="132">
        <v>127450</v>
      </c>
      <c r="U4354" s="132">
        <v>40155</v>
      </c>
      <c r="V4354" s="132">
        <v>8100</v>
      </c>
      <c r="W4354" s="132">
        <v>1100</v>
      </c>
      <c r="X4354" s="132">
        <v>33440</v>
      </c>
      <c r="Y4354" s="132">
        <v>20515</v>
      </c>
      <c r="Z4354" s="132">
        <v>15450</v>
      </c>
      <c r="AA4354" s="132">
        <v>10000</v>
      </c>
      <c r="AB4354" s="132">
        <v>12222</v>
      </c>
      <c r="AC4354" s="132">
        <v>24000</v>
      </c>
      <c r="AD4354" s="132">
        <v>3000</v>
      </c>
      <c r="AE4354" s="132">
        <v>11400</v>
      </c>
      <c r="AF4354" s="132">
        <v>54390</v>
      </c>
    </row>
    <row r="4355" spans="1:32">
      <c r="A4355" s="129">
        <v>42851</v>
      </c>
      <c r="B4355" s="132" t="e">
        <v>#N/A</v>
      </c>
      <c r="C4355" s="132" t="e">
        <v>#N/A</v>
      </c>
      <c r="D4355" s="132" t="e">
        <v>#N/A</v>
      </c>
      <c r="E4355" s="132" t="e">
        <v>#N/A</v>
      </c>
      <c r="F4355" s="132" t="e">
        <v>#N/A</v>
      </c>
      <c r="G4355" s="132" t="e">
        <v>#N/A</v>
      </c>
      <c r="H4355" s="132" t="e">
        <v>#N/A</v>
      </c>
      <c r="I4355" s="132" t="e">
        <v>#N/A</v>
      </c>
      <c r="J4355" s="132" t="e">
        <v>#N/A</v>
      </c>
      <c r="K4355" s="132" t="e">
        <v>#N/A</v>
      </c>
      <c r="L4355" s="132" t="e">
        <v>#N/A</v>
      </c>
      <c r="M4355" s="132" t="e">
        <v>#N/A</v>
      </c>
      <c r="N4355" s="132" t="e">
        <v>#N/A</v>
      </c>
      <c r="R4355" s="132" t="e">
        <v>#N/A</v>
      </c>
      <c r="S4355" s="132" t="e">
        <v>#N/A</v>
      </c>
      <c r="T4355" s="132" t="e">
        <v>#N/A</v>
      </c>
      <c r="U4355" s="132" t="e">
        <v>#N/A</v>
      </c>
      <c r="V4355" s="132" t="e">
        <v>#N/A</v>
      </c>
      <c r="W4355" s="132" t="e">
        <v>#N/A</v>
      </c>
      <c r="X4355" s="132" t="e">
        <v>#N/A</v>
      </c>
      <c r="Y4355" s="132" t="e">
        <v>#N/A</v>
      </c>
      <c r="Z4355" s="132" t="e">
        <v>#N/A</v>
      </c>
      <c r="AA4355" s="132" t="e">
        <v>#N/A</v>
      </c>
      <c r="AB4355" s="132" t="e">
        <v>#N/A</v>
      </c>
      <c r="AC4355" s="132" t="e">
        <v>#N/A</v>
      </c>
      <c r="AD4355" s="132" t="e">
        <v>#N/A</v>
      </c>
      <c r="AE4355" s="132" t="e">
        <v>#N/A</v>
      </c>
      <c r="AF4355" s="132" t="e">
        <v>#N/A</v>
      </c>
    </row>
    <row r="4356" spans="1:32">
      <c r="A4356" s="129">
        <v>42852</v>
      </c>
      <c r="B4356" s="132" t="e">
        <v>#N/A</v>
      </c>
      <c r="C4356" s="132" t="e">
        <v>#N/A</v>
      </c>
      <c r="D4356" s="132" t="e">
        <v>#N/A</v>
      </c>
      <c r="E4356" s="132" t="e">
        <v>#N/A</v>
      </c>
      <c r="F4356" s="132" t="e">
        <v>#N/A</v>
      </c>
      <c r="G4356" s="132" t="e">
        <v>#N/A</v>
      </c>
      <c r="H4356" s="132" t="e">
        <v>#N/A</v>
      </c>
      <c r="I4356" s="132" t="e">
        <v>#N/A</v>
      </c>
      <c r="J4356" s="132" t="e">
        <v>#N/A</v>
      </c>
      <c r="K4356" s="132" t="e">
        <v>#N/A</v>
      </c>
      <c r="L4356" s="132" t="e">
        <v>#N/A</v>
      </c>
      <c r="M4356" s="132" t="e">
        <v>#N/A</v>
      </c>
      <c r="N4356" s="132" t="e">
        <v>#N/A</v>
      </c>
      <c r="R4356" s="132" t="e">
        <v>#N/A</v>
      </c>
      <c r="S4356" s="132" t="e">
        <v>#N/A</v>
      </c>
      <c r="T4356" s="132" t="e">
        <v>#N/A</v>
      </c>
      <c r="U4356" s="132" t="e">
        <v>#N/A</v>
      </c>
      <c r="V4356" s="132" t="e">
        <v>#N/A</v>
      </c>
      <c r="W4356" s="132" t="e">
        <v>#N/A</v>
      </c>
      <c r="X4356" s="132" t="e">
        <v>#N/A</v>
      </c>
      <c r="Y4356" s="132" t="e">
        <v>#N/A</v>
      </c>
      <c r="Z4356" s="132" t="e">
        <v>#N/A</v>
      </c>
      <c r="AA4356" s="132" t="e">
        <v>#N/A</v>
      </c>
      <c r="AB4356" s="132" t="e">
        <v>#N/A</v>
      </c>
      <c r="AC4356" s="132" t="e">
        <v>#N/A</v>
      </c>
      <c r="AD4356" s="132" t="e">
        <v>#N/A</v>
      </c>
      <c r="AE4356" s="132" t="e">
        <v>#N/A</v>
      </c>
      <c r="AF4356" s="132" t="e">
        <v>#N/A</v>
      </c>
    </row>
    <row r="4357" spans="1:32">
      <c r="A4357" s="129">
        <v>42853</v>
      </c>
      <c r="B4357" s="132" t="e">
        <v>#N/A</v>
      </c>
      <c r="C4357" s="132" t="e">
        <v>#N/A</v>
      </c>
      <c r="D4357" s="132" t="e">
        <v>#N/A</v>
      </c>
      <c r="E4357" s="132" t="e">
        <v>#N/A</v>
      </c>
      <c r="F4357" s="132" t="e">
        <v>#N/A</v>
      </c>
      <c r="G4357" s="132" t="e">
        <v>#N/A</v>
      </c>
      <c r="H4357" s="132" t="e">
        <v>#N/A</v>
      </c>
      <c r="I4357" s="132" t="e">
        <v>#N/A</v>
      </c>
      <c r="J4357" s="132" t="e">
        <v>#N/A</v>
      </c>
      <c r="K4357" s="132" t="e">
        <v>#N/A</v>
      </c>
      <c r="L4357" s="132" t="e">
        <v>#N/A</v>
      </c>
      <c r="M4357" s="132" t="e">
        <v>#N/A</v>
      </c>
      <c r="N4357" s="132" t="e">
        <v>#N/A</v>
      </c>
      <c r="R4357" s="132" t="e">
        <v>#N/A</v>
      </c>
      <c r="S4357" s="132" t="e">
        <v>#N/A</v>
      </c>
      <c r="T4357" s="132" t="e">
        <v>#N/A</v>
      </c>
      <c r="U4357" s="132" t="e">
        <v>#N/A</v>
      </c>
      <c r="V4357" s="132" t="e">
        <v>#N/A</v>
      </c>
      <c r="W4357" s="132" t="e">
        <v>#N/A</v>
      </c>
      <c r="X4357" s="132" t="e">
        <v>#N/A</v>
      </c>
      <c r="Y4357" s="132" t="e">
        <v>#N/A</v>
      </c>
      <c r="Z4357" s="132" t="e">
        <v>#N/A</v>
      </c>
      <c r="AA4357" s="132" t="e">
        <v>#N/A</v>
      </c>
      <c r="AB4357" s="132" t="e">
        <v>#N/A</v>
      </c>
      <c r="AC4357" s="132" t="e">
        <v>#N/A</v>
      </c>
      <c r="AD4357" s="132" t="e">
        <v>#N/A</v>
      </c>
      <c r="AE4357" s="132" t="e">
        <v>#N/A</v>
      </c>
      <c r="AF4357" s="132" t="e">
        <v>#N/A</v>
      </c>
    </row>
    <row r="4358" spans="1:32">
      <c r="A4358" s="129">
        <v>42856</v>
      </c>
      <c r="B4358" s="132" t="e">
        <v>#N/A</v>
      </c>
      <c r="C4358" s="132" t="e">
        <v>#N/A</v>
      </c>
      <c r="D4358" s="132" t="e">
        <v>#N/A</v>
      </c>
      <c r="E4358" s="132" t="e">
        <v>#N/A</v>
      </c>
      <c r="F4358" s="132" t="e">
        <v>#N/A</v>
      </c>
      <c r="G4358" s="132" t="e">
        <v>#N/A</v>
      </c>
      <c r="H4358" s="132" t="e">
        <v>#N/A</v>
      </c>
      <c r="I4358" s="132" t="e">
        <v>#N/A</v>
      </c>
      <c r="J4358" s="132" t="e">
        <v>#N/A</v>
      </c>
      <c r="K4358" s="132" t="e">
        <v>#N/A</v>
      </c>
      <c r="L4358" s="132" t="e">
        <v>#N/A</v>
      </c>
      <c r="M4358" s="132" t="e">
        <v>#N/A</v>
      </c>
      <c r="N4358" s="132" t="e">
        <v>#N/A</v>
      </c>
      <c r="R4358" s="132" t="e">
        <v>#N/A</v>
      </c>
      <c r="S4358" s="132" t="e">
        <v>#N/A</v>
      </c>
      <c r="T4358" s="132" t="e">
        <v>#N/A</v>
      </c>
      <c r="U4358" s="132" t="e">
        <v>#N/A</v>
      </c>
      <c r="V4358" s="132" t="e">
        <v>#N/A</v>
      </c>
      <c r="W4358" s="132" t="e">
        <v>#N/A</v>
      </c>
      <c r="X4358" s="132" t="e">
        <v>#N/A</v>
      </c>
      <c r="Y4358" s="132" t="e">
        <v>#N/A</v>
      </c>
      <c r="Z4358" s="132" t="e">
        <v>#N/A</v>
      </c>
      <c r="AA4358" s="132" t="e">
        <v>#N/A</v>
      </c>
      <c r="AB4358" s="132" t="e">
        <v>#N/A</v>
      </c>
      <c r="AC4358" s="132" t="e">
        <v>#N/A</v>
      </c>
      <c r="AD4358" s="132" t="e">
        <v>#N/A</v>
      </c>
      <c r="AE4358" s="132" t="e">
        <v>#N/A</v>
      </c>
      <c r="AF4358" s="132" t="e">
        <v>#N/A</v>
      </c>
    </row>
    <row r="4359" spans="1:32">
      <c r="A4359" s="129">
        <v>42857</v>
      </c>
      <c r="B4359" s="132" t="e">
        <v>#N/A</v>
      </c>
      <c r="C4359" s="132" t="e">
        <v>#N/A</v>
      </c>
      <c r="D4359" s="132" t="e">
        <v>#N/A</v>
      </c>
      <c r="E4359" s="132" t="e">
        <v>#N/A</v>
      </c>
      <c r="F4359" s="132" t="e">
        <v>#N/A</v>
      </c>
      <c r="G4359" s="132" t="e">
        <v>#N/A</v>
      </c>
      <c r="H4359" s="132" t="e">
        <v>#N/A</v>
      </c>
      <c r="I4359" s="132" t="e">
        <v>#N/A</v>
      </c>
      <c r="J4359" s="132" t="e">
        <v>#N/A</v>
      </c>
      <c r="K4359" s="132" t="e">
        <v>#N/A</v>
      </c>
      <c r="L4359" s="132" t="e">
        <v>#N/A</v>
      </c>
      <c r="M4359" s="132" t="e">
        <v>#N/A</v>
      </c>
      <c r="N4359" s="132" t="e">
        <v>#N/A</v>
      </c>
      <c r="R4359" s="132" t="e">
        <v>#N/A</v>
      </c>
      <c r="S4359" s="132" t="e">
        <v>#N/A</v>
      </c>
      <c r="T4359" s="132" t="e">
        <v>#N/A</v>
      </c>
      <c r="U4359" s="132" t="e">
        <v>#N/A</v>
      </c>
      <c r="V4359" s="132" t="e">
        <v>#N/A</v>
      </c>
      <c r="W4359" s="132" t="e">
        <v>#N/A</v>
      </c>
      <c r="X4359" s="132" t="e">
        <v>#N/A</v>
      </c>
      <c r="Y4359" s="132" t="e">
        <v>#N/A</v>
      </c>
      <c r="Z4359" s="132" t="e">
        <v>#N/A</v>
      </c>
      <c r="AA4359" s="132" t="e">
        <v>#N/A</v>
      </c>
      <c r="AB4359" s="132" t="e">
        <v>#N/A</v>
      </c>
      <c r="AC4359" s="132" t="e">
        <v>#N/A</v>
      </c>
      <c r="AD4359" s="132" t="e">
        <v>#N/A</v>
      </c>
      <c r="AE4359" s="132" t="e">
        <v>#N/A</v>
      </c>
      <c r="AF4359" s="132" t="e">
        <v>#N/A</v>
      </c>
    </row>
    <row r="4360" spans="1:32">
      <c r="A4360" s="129">
        <v>42858</v>
      </c>
      <c r="B4360" s="132" t="e">
        <v>#N/A</v>
      </c>
      <c r="C4360" s="132" t="e">
        <v>#N/A</v>
      </c>
      <c r="D4360" s="132" t="e">
        <v>#N/A</v>
      </c>
      <c r="E4360" s="132" t="e">
        <v>#N/A</v>
      </c>
      <c r="F4360" s="132" t="e">
        <v>#N/A</v>
      </c>
      <c r="G4360" s="132" t="e">
        <v>#N/A</v>
      </c>
      <c r="H4360" s="132" t="e">
        <v>#N/A</v>
      </c>
      <c r="I4360" s="132" t="e">
        <v>#N/A</v>
      </c>
      <c r="J4360" s="132" t="e">
        <v>#N/A</v>
      </c>
      <c r="K4360" s="132" t="e">
        <v>#N/A</v>
      </c>
      <c r="L4360" s="132" t="e">
        <v>#N/A</v>
      </c>
      <c r="M4360" s="132" t="e">
        <v>#N/A</v>
      </c>
      <c r="N4360" s="132" t="e">
        <v>#N/A</v>
      </c>
      <c r="R4360" s="132" t="e">
        <v>#N/A</v>
      </c>
      <c r="S4360" s="132" t="e">
        <v>#N/A</v>
      </c>
      <c r="T4360" s="132" t="e">
        <v>#N/A</v>
      </c>
      <c r="U4360" s="132" t="e">
        <v>#N/A</v>
      </c>
      <c r="V4360" s="132" t="e">
        <v>#N/A</v>
      </c>
      <c r="W4360" s="132" t="e">
        <v>#N/A</v>
      </c>
      <c r="X4360" s="132" t="e">
        <v>#N/A</v>
      </c>
      <c r="Y4360" s="132" t="e">
        <v>#N/A</v>
      </c>
      <c r="Z4360" s="132" t="e">
        <v>#N/A</v>
      </c>
      <c r="AA4360" s="132" t="e">
        <v>#N/A</v>
      </c>
      <c r="AB4360" s="132" t="e">
        <v>#N/A</v>
      </c>
      <c r="AC4360" s="132" t="e">
        <v>#N/A</v>
      </c>
      <c r="AD4360" s="132" t="e">
        <v>#N/A</v>
      </c>
      <c r="AE4360" s="132" t="e">
        <v>#N/A</v>
      </c>
      <c r="AF4360" s="132" t="e">
        <v>#N/A</v>
      </c>
    </row>
    <row r="4361" spans="1:32">
      <c r="A4361" s="129">
        <v>42859</v>
      </c>
      <c r="B4361" s="132" t="e">
        <v>#N/A</v>
      </c>
      <c r="C4361" s="132" t="e">
        <v>#N/A</v>
      </c>
      <c r="D4361" s="132" t="e">
        <v>#N/A</v>
      </c>
      <c r="E4361" s="132" t="e">
        <v>#N/A</v>
      </c>
      <c r="F4361" s="132" t="e">
        <v>#N/A</v>
      </c>
      <c r="G4361" s="132" t="e">
        <v>#N/A</v>
      </c>
      <c r="H4361" s="132" t="e">
        <v>#N/A</v>
      </c>
      <c r="I4361" s="132" t="e">
        <v>#N/A</v>
      </c>
      <c r="J4361" s="132" t="e">
        <v>#N/A</v>
      </c>
      <c r="K4361" s="132" t="e">
        <v>#N/A</v>
      </c>
      <c r="L4361" s="132" t="e">
        <v>#N/A</v>
      </c>
      <c r="M4361" s="132" t="e">
        <v>#N/A</v>
      </c>
      <c r="N4361" s="132" t="e">
        <v>#N/A</v>
      </c>
      <c r="R4361" s="132" t="e">
        <v>#N/A</v>
      </c>
      <c r="S4361" s="132" t="e">
        <v>#N/A</v>
      </c>
      <c r="T4361" s="132" t="e">
        <v>#N/A</v>
      </c>
      <c r="U4361" s="132" t="e">
        <v>#N/A</v>
      </c>
      <c r="V4361" s="132" t="e">
        <v>#N/A</v>
      </c>
      <c r="W4361" s="132" t="e">
        <v>#N/A</v>
      </c>
      <c r="X4361" s="132" t="e">
        <v>#N/A</v>
      </c>
      <c r="Y4361" s="132" t="e">
        <v>#N/A</v>
      </c>
      <c r="Z4361" s="132" t="e">
        <v>#N/A</v>
      </c>
      <c r="AA4361" s="132" t="e">
        <v>#N/A</v>
      </c>
      <c r="AB4361" s="132" t="e">
        <v>#N/A</v>
      </c>
      <c r="AC4361" s="132" t="e">
        <v>#N/A</v>
      </c>
      <c r="AD4361" s="132" t="e">
        <v>#N/A</v>
      </c>
      <c r="AE4361" s="132" t="e">
        <v>#N/A</v>
      </c>
      <c r="AF4361" s="132" t="e">
        <v>#N/A</v>
      </c>
    </row>
    <row r="4362" spans="1:32">
      <c r="A4362" s="129">
        <v>42860</v>
      </c>
      <c r="B4362" s="132" t="e">
        <v>#N/A</v>
      </c>
      <c r="C4362" s="132" t="e">
        <v>#N/A</v>
      </c>
      <c r="D4362" s="132" t="e">
        <v>#N/A</v>
      </c>
      <c r="E4362" s="132" t="e">
        <v>#N/A</v>
      </c>
      <c r="F4362" s="132" t="e">
        <v>#N/A</v>
      </c>
      <c r="G4362" s="132" t="e">
        <v>#N/A</v>
      </c>
      <c r="H4362" s="132" t="e">
        <v>#N/A</v>
      </c>
      <c r="I4362" s="132" t="e">
        <v>#N/A</v>
      </c>
      <c r="J4362" s="132" t="e">
        <v>#N/A</v>
      </c>
      <c r="K4362" s="132" t="e">
        <v>#N/A</v>
      </c>
      <c r="L4362" s="132" t="e">
        <v>#N/A</v>
      </c>
      <c r="M4362" s="132" t="e">
        <v>#N/A</v>
      </c>
      <c r="N4362" s="132" t="e">
        <v>#N/A</v>
      </c>
      <c r="R4362" s="132" t="e">
        <v>#N/A</v>
      </c>
      <c r="S4362" s="132" t="e">
        <v>#N/A</v>
      </c>
      <c r="T4362" s="132" t="e">
        <v>#N/A</v>
      </c>
      <c r="U4362" s="132" t="e">
        <v>#N/A</v>
      </c>
      <c r="V4362" s="132" t="e">
        <v>#N/A</v>
      </c>
      <c r="W4362" s="132" t="e">
        <v>#N/A</v>
      </c>
      <c r="X4362" s="132" t="e">
        <v>#N/A</v>
      </c>
      <c r="Y4362" s="132" t="e">
        <v>#N/A</v>
      </c>
      <c r="Z4362" s="132" t="e">
        <v>#N/A</v>
      </c>
      <c r="AA4362" s="132" t="e">
        <v>#N/A</v>
      </c>
      <c r="AB4362" s="132" t="e">
        <v>#N/A</v>
      </c>
      <c r="AC4362" s="132" t="e">
        <v>#N/A</v>
      </c>
      <c r="AD4362" s="132" t="e">
        <v>#N/A</v>
      </c>
      <c r="AE4362" s="132" t="e">
        <v>#N/A</v>
      </c>
      <c r="AF4362" s="132" t="e">
        <v>#N/A</v>
      </c>
    </row>
    <row r="4363" spans="1:32">
      <c r="A4363" s="129">
        <v>42863</v>
      </c>
      <c r="B4363" s="132" t="e">
        <v>#N/A</v>
      </c>
      <c r="C4363" s="132" t="e">
        <v>#N/A</v>
      </c>
      <c r="D4363" s="132" t="e">
        <v>#N/A</v>
      </c>
      <c r="E4363" s="132" t="e">
        <v>#N/A</v>
      </c>
      <c r="F4363" s="132" t="e">
        <v>#N/A</v>
      </c>
      <c r="G4363" s="132" t="e">
        <v>#N/A</v>
      </c>
      <c r="H4363" s="132" t="e">
        <v>#N/A</v>
      </c>
      <c r="I4363" s="132" t="e">
        <v>#N/A</v>
      </c>
      <c r="J4363" s="132" t="e">
        <v>#N/A</v>
      </c>
      <c r="K4363" s="132" t="e">
        <v>#N/A</v>
      </c>
      <c r="L4363" s="132" t="e">
        <v>#N/A</v>
      </c>
      <c r="M4363" s="132" t="e">
        <v>#N/A</v>
      </c>
      <c r="N4363" s="132" t="e">
        <v>#N/A</v>
      </c>
      <c r="R4363" s="132" t="e">
        <v>#N/A</v>
      </c>
      <c r="S4363" s="132" t="e">
        <v>#N/A</v>
      </c>
      <c r="T4363" s="132" t="e">
        <v>#N/A</v>
      </c>
      <c r="U4363" s="132" t="e">
        <v>#N/A</v>
      </c>
      <c r="V4363" s="132" t="e">
        <v>#N/A</v>
      </c>
      <c r="W4363" s="132" t="e">
        <v>#N/A</v>
      </c>
      <c r="X4363" s="132" t="e">
        <v>#N/A</v>
      </c>
      <c r="Y4363" s="132" t="e">
        <v>#N/A</v>
      </c>
      <c r="Z4363" s="132" t="e">
        <v>#N/A</v>
      </c>
      <c r="AA4363" s="132" t="e">
        <v>#N/A</v>
      </c>
      <c r="AB4363" s="132" t="e">
        <v>#N/A</v>
      </c>
      <c r="AC4363" s="132" t="e">
        <v>#N/A</v>
      </c>
      <c r="AD4363" s="132" t="e">
        <v>#N/A</v>
      </c>
      <c r="AE4363" s="132" t="e">
        <v>#N/A</v>
      </c>
      <c r="AF4363" s="132" t="e">
        <v>#N/A</v>
      </c>
    </row>
    <row r="4364" spans="1:32">
      <c r="A4364" s="129">
        <v>42864</v>
      </c>
      <c r="B4364" s="132" t="e">
        <v>#N/A</v>
      </c>
      <c r="C4364" s="132" t="e">
        <v>#N/A</v>
      </c>
      <c r="D4364" s="132" t="e">
        <v>#N/A</v>
      </c>
      <c r="E4364" s="132" t="e">
        <v>#N/A</v>
      </c>
      <c r="F4364" s="132" t="e">
        <v>#N/A</v>
      </c>
      <c r="G4364" s="132" t="e">
        <v>#N/A</v>
      </c>
      <c r="H4364" s="132" t="e">
        <v>#N/A</v>
      </c>
      <c r="I4364" s="132" t="e">
        <v>#N/A</v>
      </c>
      <c r="J4364" s="132" t="e">
        <v>#N/A</v>
      </c>
      <c r="K4364" s="132" t="e">
        <v>#N/A</v>
      </c>
      <c r="L4364" s="132" t="e">
        <v>#N/A</v>
      </c>
      <c r="M4364" s="132" t="e">
        <v>#N/A</v>
      </c>
      <c r="N4364" s="132" t="e">
        <v>#N/A</v>
      </c>
      <c r="R4364" s="132" t="e">
        <v>#N/A</v>
      </c>
      <c r="S4364" s="132" t="e">
        <v>#N/A</v>
      </c>
      <c r="T4364" s="132" t="e">
        <v>#N/A</v>
      </c>
      <c r="U4364" s="132" t="e">
        <v>#N/A</v>
      </c>
      <c r="V4364" s="132" t="e">
        <v>#N/A</v>
      </c>
      <c r="W4364" s="132" t="e">
        <v>#N/A</v>
      </c>
      <c r="X4364" s="132" t="e">
        <v>#N/A</v>
      </c>
      <c r="Y4364" s="132" t="e">
        <v>#N/A</v>
      </c>
      <c r="Z4364" s="132" t="e">
        <v>#N/A</v>
      </c>
      <c r="AA4364" s="132" t="e">
        <v>#N/A</v>
      </c>
      <c r="AB4364" s="132" t="e">
        <v>#N/A</v>
      </c>
      <c r="AC4364" s="132" t="e">
        <v>#N/A</v>
      </c>
      <c r="AD4364" s="132" t="e">
        <v>#N/A</v>
      </c>
      <c r="AE4364" s="132" t="e">
        <v>#N/A</v>
      </c>
      <c r="AF4364" s="132" t="e">
        <v>#N/A</v>
      </c>
    </row>
    <row r="4365" spans="1:32">
      <c r="A4365" s="129">
        <v>42865</v>
      </c>
      <c r="B4365" s="132">
        <v>359355</v>
      </c>
      <c r="C4365" s="132">
        <v>22480</v>
      </c>
      <c r="D4365" s="132">
        <v>162440</v>
      </c>
      <c r="E4365" s="132">
        <v>13605</v>
      </c>
      <c r="F4365" s="132">
        <v>71750</v>
      </c>
      <c r="G4365" s="132">
        <v>325195</v>
      </c>
      <c r="H4365" s="132">
        <v>14630</v>
      </c>
      <c r="I4365" s="132">
        <v>15255</v>
      </c>
      <c r="J4365" s="132">
        <v>32500</v>
      </c>
      <c r="K4365" s="132">
        <v>1650</v>
      </c>
      <c r="L4365" s="132">
        <v>200</v>
      </c>
      <c r="M4365" s="132">
        <v>34160</v>
      </c>
      <c r="N4365" s="132">
        <v>359355</v>
      </c>
      <c r="R4365" s="132">
        <v>11500</v>
      </c>
      <c r="S4365" s="132">
        <v>29500</v>
      </c>
      <c r="T4365" s="132">
        <v>22630</v>
      </c>
      <c r="U4365" s="132">
        <v>11450</v>
      </c>
      <c r="V4365" s="132">
        <v>6000</v>
      </c>
      <c r="W4365" s="132">
        <v>0</v>
      </c>
      <c r="X4365" s="132">
        <v>10520</v>
      </c>
      <c r="Y4365" s="132">
        <v>6050</v>
      </c>
      <c r="Z4365" s="132">
        <v>0</v>
      </c>
      <c r="AA4365" s="132">
        <v>20200</v>
      </c>
      <c r="AB4365" s="132">
        <v>420</v>
      </c>
      <c r="AC4365" s="132">
        <v>0</v>
      </c>
      <c r="AD4365" s="132">
        <v>2650</v>
      </c>
      <c r="AE4365" s="132">
        <v>1050</v>
      </c>
      <c r="AF4365" s="132">
        <v>12550</v>
      </c>
    </row>
    <row r="4366" spans="1:32">
      <c r="A4366" s="129">
        <v>42866</v>
      </c>
      <c r="B4366" s="132" t="e">
        <v>#N/A</v>
      </c>
      <c r="C4366" s="132" t="e">
        <v>#N/A</v>
      </c>
      <c r="D4366" s="132" t="e">
        <v>#N/A</v>
      </c>
      <c r="E4366" s="132" t="e">
        <v>#N/A</v>
      </c>
      <c r="F4366" s="132" t="e">
        <v>#N/A</v>
      </c>
      <c r="G4366" s="132" t="e">
        <v>#N/A</v>
      </c>
      <c r="H4366" s="132" t="e">
        <v>#N/A</v>
      </c>
      <c r="I4366" s="132" t="e">
        <v>#N/A</v>
      </c>
      <c r="J4366" s="132" t="e">
        <v>#N/A</v>
      </c>
      <c r="K4366" s="132" t="e">
        <v>#N/A</v>
      </c>
      <c r="L4366" s="132" t="e">
        <v>#N/A</v>
      </c>
      <c r="M4366" s="132" t="e">
        <v>#N/A</v>
      </c>
      <c r="N4366" s="132" t="e">
        <v>#N/A</v>
      </c>
      <c r="R4366" s="132" t="e">
        <v>#N/A</v>
      </c>
      <c r="S4366" s="132" t="e">
        <v>#N/A</v>
      </c>
      <c r="T4366" s="132" t="e">
        <v>#N/A</v>
      </c>
      <c r="U4366" s="132" t="e">
        <v>#N/A</v>
      </c>
      <c r="V4366" s="132" t="e">
        <v>#N/A</v>
      </c>
      <c r="W4366" s="132" t="e">
        <v>#N/A</v>
      </c>
      <c r="X4366" s="132" t="e">
        <v>#N/A</v>
      </c>
      <c r="Y4366" s="132" t="e">
        <v>#N/A</v>
      </c>
      <c r="Z4366" s="132" t="e">
        <v>#N/A</v>
      </c>
      <c r="AA4366" s="132" t="e">
        <v>#N/A</v>
      </c>
      <c r="AB4366" s="132" t="e">
        <v>#N/A</v>
      </c>
      <c r="AC4366" s="132" t="e">
        <v>#N/A</v>
      </c>
      <c r="AD4366" s="132" t="e">
        <v>#N/A</v>
      </c>
      <c r="AE4366" s="132" t="e">
        <v>#N/A</v>
      </c>
      <c r="AF4366" s="132" t="e">
        <v>#N/A</v>
      </c>
    </row>
    <row r="4367" spans="1:32">
      <c r="A4367" s="129">
        <v>42867</v>
      </c>
      <c r="B4367" s="132" t="e">
        <v>#N/A</v>
      </c>
      <c r="C4367" s="132" t="e">
        <v>#N/A</v>
      </c>
      <c r="D4367" s="132" t="e">
        <v>#N/A</v>
      </c>
      <c r="E4367" s="132" t="e">
        <v>#N/A</v>
      </c>
      <c r="F4367" s="132" t="e">
        <v>#N/A</v>
      </c>
      <c r="G4367" s="132" t="e">
        <v>#N/A</v>
      </c>
      <c r="H4367" s="132" t="e">
        <v>#N/A</v>
      </c>
      <c r="I4367" s="132" t="e">
        <v>#N/A</v>
      </c>
      <c r="J4367" s="132" t="e">
        <v>#N/A</v>
      </c>
      <c r="K4367" s="132" t="e">
        <v>#N/A</v>
      </c>
      <c r="L4367" s="132" t="e">
        <v>#N/A</v>
      </c>
      <c r="M4367" s="132" t="e">
        <v>#N/A</v>
      </c>
      <c r="N4367" s="132" t="e">
        <v>#N/A</v>
      </c>
      <c r="R4367" s="132" t="e">
        <v>#N/A</v>
      </c>
      <c r="S4367" s="132" t="e">
        <v>#N/A</v>
      </c>
      <c r="T4367" s="132" t="e">
        <v>#N/A</v>
      </c>
      <c r="U4367" s="132" t="e">
        <v>#N/A</v>
      </c>
      <c r="V4367" s="132" t="e">
        <v>#N/A</v>
      </c>
      <c r="W4367" s="132" t="e">
        <v>#N/A</v>
      </c>
      <c r="X4367" s="132" t="e">
        <v>#N/A</v>
      </c>
      <c r="Y4367" s="132" t="e">
        <v>#N/A</v>
      </c>
      <c r="Z4367" s="132" t="e">
        <v>#N/A</v>
      </c>
      <c r="AA4367" s="132" t="e">
        <v>#N/A</v>
      </c>
      <c r="AB4367" s="132" t="e">
        <v>#N/A</v>
      </c>
      <c r="AC4367" s="132" t="e">
        <v>#N/A</v>
      </c>
      <c r="AD4367" s="132" t="e">
        <v>#N/A</v>
      </c>
      <c r="AE4367" s="132" t="e">
        <v>#N/A</v>
      </c>
      <c r="AF4367" s="132" t="e">
        <v>#N/A</v>
      </c>
    </row>
    <row r="4368" spans="1:32">
      <c r="A4368" s="129">
        <v>42870</v>
      </c>
      <c r="B4368" s="132">
        <v>613465</v>
      </c>
      <c r="C4368" s="132">
        <v>53560</v>
      </c>
      <c r="D4368" s="132">
        <v>263645</v>
      </c>
      <c r="E4368" s="132">
        <v>34675</v>
      </c>
      <c r="F4368" s="132">
        <v>144210</v>
      </c>
      <c r="G4368" s="132">
        <v>569525</v>
      </c>
      <c r="H4368" s="132">
        <v>17030</v>
      </c>
      <c r="I4368" s="132">
        <v>20105</v>
      </c>
      <c r="J4368" s="132">
        <v>40292</v>
      </c>
      <c r="K4368" s="132">
        <v>2850</v>
      </c>
      <c r="L4368" s="132">
        <v>1500</v>
      </c>
      <c r="M4368" s="132">
        <v>43940</v>
      </c>
      <c r="N4368" s="132">
        <v>613465</v>
      </c>
      <c r="R4368" s="132">
        <v>66400</v>
      </c>
      <c r="S4368" s="132">
        <v>41000</v>
      </c>
      <c r="T4368" s="132">
        <v>42630</v>
      </c>
      <c r="U4368" s="132">
        <v>30020</v>
      </c>
      <c r="V4368" s="132">
        <v>6000</v>
      </c>
      <c r="W4368" s="132">
        <v>2800</v>
      </c>
      <c r="X4368" s="132">
        <v>22165</v>
      </c>
      <c r="Y4368" s="132">
        <v>6050</v>
      </c>
      <c r="Z4368" s="132">
        <v>0</v>
      </c>
      <c r="AA4368" s="132">
        <v>30200</v>
      </c>
      <c r="AB4368" s="132">
        <v>420</v>
      </c>
      <c r="AC4368" s="132">
        <v>0</v>
      </c>
      <c r="AD4368" s="132">
        <v>2650</v>
      </c>
      <c r="AE4368" s="132">
        <v>1050</v>
      </c>
      <c r="AF4368" s="132">
        <v>12550</v>
      </c>
    </row>
    <row r="4369" spans="1:32">
      <c r="A4369" s="129">
        <v>42871</v>
      </c>
      <c r="B4369" s="132" t="e">
        <v>#N/A</v>
      </c>
      <c r="C4369" s="132" t="e">
        <v>#N/A</v>
      </c>
      <c r="D4369" s="132" t="e">
        <v>#N/A</v>
      </c>
      <c r="E4369" s="132" t="e">
        <v>#N/A</v>
      </c>
      <c r="F4369" s="132" t="e">
        <v>#N/A</v>
      </c>
      <c r="G4369" s="132" t="e">
        <v>#N/A</v>
      </c>
      <c r="H4369" s="132" t="e">
        <v>#N/A</v>
      </c>
      <c r="I4369" s="132" t="e">
        <v>#N/A</v>
      </c>
      <c r="J4369" s="132" t="e">
        <v>#N/A</v>
      </c>
      <c r="K4369" s="132" t="e">
        <v>#N/A</v>
      </c>
      <c r="L4369" s="132" t="e">
        <v>#N/A</v>
      </c>
      <c r="M4369" s="132" t="e">
        <v>#N/A</v>
      </c>
      <c r="N4369" s="132" t="e">
        <v>#N/A</v>
      </c>
      <c r="R4369" s="132" t="e">
        <v>#N/A</v>
      </c>
      <c r="S4369" s="132" t="e">
        <v>#N/A</v>
      </c>
      <c r="T4369" s="132" t="e">
        <v>#N/A</v>
      </c>
      <c r="U4369" s="132" t="e">
        <v>#N/A</v>
      </c>
      <c r="V4369" s="132" t="e">
        <v>#N/A</v>
      </c>
      <c r="W4369" s="132" t="e">
        <v>#N/A</v>
      </c>
      <c r="X4369" s="132" t="e">
        <v>#N/A</v>
      </c>
      <c r="Y4369" s="132" t="e">
        <v>#N/A</v>
      </c>
      <c r="Z4369" s="132" t="e">
        <v>#N/A</v>
      </c>
      <c r="AA4369" s="132" t="e">
        <v>#N/A</v>
      </c>
      <c r="AB4369" s="132" t="e">
        <v>#N/A</v>
      </c>
      <c r="AC4369" s="132" t="e">
        <v>#N/A</v>
      </c>
      <c r="AD4369" s="132" t="e">
        <v>#N/A</v>
      </c>
      <c r="AE4369" s="132" t="e">
        <v>#N/A</v>
      </c>
      <c r="AF4369" s="132" t="e">
        <v>#N/A</v>
      </c>
    </row>
    <row r="4370" spans="1:32">
      <c r="A4370" s="129">
        <v>42872</v>
      </c>
      <c r="B4370" s="132" t="e">
        <v>#N/A</v>
      </c>
      <c r="C4370" s="132" t="e">
        <v>#N/A</v>
      </c>
      <c r="D4370" s="132" t="e">
        <v>#N/A</v>
      </c>
      <c r="E4370" s="132" t="e">
        <v>#N/A</v>
      </c>
      <c r="F4370" s="132" t="e">
        <v>#N/A</v>
      </c>
      <c r="G4370" s="132" t="e">
        <v>#N/A</v>
      </c>
      <c r="H4370" s="132" t="e">
        <v>#N/A</v>
      </c>
      <c r="I4370" s="132" t="e">
        <v>#N/A</v>
      </c>
      <c r="J4370" s="132" t="e">
        <v>#N/A</v>
      </c>
      <c r="K4370" s="132" t="e">
        <v>#N/A</v>
      </c>
      <c r="L4370" s="132" t="e">
        <v>#N/A</v>
      </c>
      <c r="M4370" s="132" t="e">
        <v>#N/A</v>
      </c>
      <c r="N4370" s="132" t="e">
        <v>#N/A</v>
      </c>
      <c r="R4370" s="132" t="e">
        <v>#N/A</v>
      </c>
      <c r="S4370" s="132" t="e">
        <v>#N/A</v>
      </c>
      <c r="T4370" s="132" t="e">
        <v>#N/A</v>
      </c>
      <c r="U4370" s="132" t="e">
        <v>#N/A</v>
      </c>
      <c r="V4370" s="132" t="e">
        <v>#N/A</v>
      </c>
      <c r="W4370" s="132" t="e">
        <v>#N/A</v>
      </c>
      <c r="X4370" s="132" t="e">
        <v>#N/A</v>
      </c>
      <c r="Y4370" s="132" t="e">
        <v>#N/A</v>
      </c>
      <c r="Z4370" s="132" t="e">
        <v>#N/A</v>
      </c>
      <c r="AA4370" s="132" t="e">
        <v>#N/A</v>
      </c>
      <c r="AB4370" s="132" t="e">
        <v>#N/A</v>
      </c>
      <c r="AC4370" s="132" t="e">
        <v>#N/A</v>
      </c>
      <c r="AD4370" s="132" t="e">
        <v>#N/A</v>
      </c>
      <c r="AE4370" s="132" t="e">
        <v>#N/A</v>
      </c>
      <c r="AF4370" s="132" t="e">
        <v>#N/A</v>
      </c>
    </row>
    <row r="4371" spans="1:32">
      <c r="A4371" s="129">
        <v>42873</v>
      </c>
      <c r="B4371" s="132" t="e">
        <v>#N/A</v>
      </c>
      <c r="C4371" s="132" t="e">
        <v>#N/A</v>
      </c>
      <c r="D4371" s="132" t="e">
        <v>#N/A</v>
      </c>
      <c r="E4371" s="132" t="e">
        <v>#N/A</v>
      </c>
      <c r="F4371" s="132" t="e">
        <v>#N/A</v>
      </c>
      <c r="G4371" s="132" t="e">
        <v>#N/A</v>
      </c>
      <c r="H4371" s="132" t="e">
        <v>#N/A</v>
      </c>
      <c r="I4371" s="132" t="e">
        <v>#N/A</v>
      </c>
      <c r="J4371" s="132" t="e">
        <v>#N/A</v>
      </c>
      <c r="K4371" s="132" t="e">
        <v>#N/A</v>
      </c>
      <c r="L4371" s="132" t="e">
        <v>#N/A</v>
      </c>
      <c r="M4371" s="132" t="e">
        <v>#N/A</v>
      </c>
      <c r="N4371" s="132" t="e">
        <v>#N/A</v>
      </c>
      <c r="R4371" s="132" t="e">
        <v>#N/A</v>
      </c>
      <c r="S4371" s="132" t="e">
        <v>#N/A</v>
      </c>
      <c r="T4371" s="132" t="e">
        <v>#N/A</v>
      </c>
      <c r="U4371" s="132" t="e">
        <v>#N/A</v>
      </c>
      <c r="V4371" s="132" t="e">
        <v>#N/A</v>
      </c>
      <c r="W4371" s="132" t="e">
        <v>#N/A</v>
      </c>
      <c r="X4371" s="132" t="e">
        <v>#N/A</v>
      </c>
      <c r="Y4371" s="132" t="e">
        <v>#N/A</v>
      </c>
      <c r="Z4371" s="132" t="e">
        <v>#N/A</v>
      </c>
      <c r="AA4371" s="132" t="e">
        <v>#N/A</v>
      </c>
      <c r="AB4371" s="132" t="e">
        <v>#N/A</v>
      </c>
      <c r="AC4371" s="132" t="e">
        <v>#N/A</v>
      </c>
      <c r="AD4371" s="132" t="e">
        <v>#N/A</v>
      </c>
      <c r="AE4371" s="132" t="e">
        <v>#N/A</v>
      </c>
      <c r="AF4371" s="132" t="e">
        <v>#N/A</v>
      </c>
    </row>
    <row r="4372" spans="1:32">
      <c r="A4372" s="129">
        <v>42874</v>
      </c>
      <c r="B4372" s="132" t="e">
        <v>#N/A</v>
      </c>
      <c r="C4372" s="132" t="e">
        <v>#N/A</v>
      </c>
      <c r="D4372" s="132" t="e">
        <v>#N/A</v>
      </c>
      <c r="E4372" s="132" t="e">
        <v>#N/A</v>
      </c>
      <c r="F4372" s="132" t="e">
        <v>#N/A</v>
      </c>
      <c r="G4372" s="132" t="e">
        <v>#N/A</v>
      </c>
      <c r="H4372" s="132" t="e">
        <v>#N/A</v>
      </c>
      <c r="I4372" s="132" t="e">
        <v>#N/A</v>
      </c>
      <c r="J4372" s="132" t="e">
        <v>#N/A</v>
      </c>
      <c r="K4372" s="132" t="e">
        <v>#N/A</v>
      </c>
      <c r="L4372" s="132" t="e">
        <v>#N/A</v>
      </c>
      <c r="M4372" s="132" t="e">
        <v>#N/A</v>
      </c>
      <c r="N4372" s="132" t="e">
        <v>#N/A</v>
      </c>
      <c r="R4372" s="132" t="e">
        <v>#N/A</v>
      </c>
      <c r="S4372" s="132" t="e">
        <v>#N/A</v>
      </c>
      <c r="T4372" s="132" t="e">
        <v>#N/A</v>
      </c>
      <c r="U4372" s="132" t="e">
        <v>#N/A</v>
      </c>
      <c r="V4372" s="132" t="e">
        <v>#N/A</v>
      </c>
      <c r="W4372" s="132" t="e">
        <v>#N/A</v>
      </c>
      <c r="X4372" s="132" t="e">
        <v>#N/A</v>
      </c>
      <c r="Y4372" s="132" t="e">
        <v>#N/A</v>
      </c>
      <c r="Z4372" s="132" t="e">
        <v>#N/A</v>
      </c>
      <c r="AA4372" s="132" t="e">
        <v>#N/A</v>
      </c>
      <c r="AB4372" s="132" t="e">
        <v>#N/A</v>
      </c>
      <c r="AC4372" s="132" t="e">
        <v>#N/A</v>
      </c>
      <c r="AD4372" s="132" t="e">
        <v>#N/A</v>
      </c>
      <c r="AE4372" s="132" t="e">
        <v>#N/A</v>
      </c>
      <c r="AF4372" s="132" t="e">
        <v>#N/A</v>
      </c>
    </row>
    <row r="4373" spans="1:32">
      <c r="A4373" s="129">
        <v>42877</v>
      </c>
      <c r="B4373" s="132" t="e">
        <v>#N/A</v>
      </c>
      <c r="C4373" s="132" t="e">
        <v>#N/A</v>
      </c>
      <c r="D4373" s="132" t="e">
        <v>#N/A</v>
      </c>
      <c r="E4373" s="132" t="e">
        <v>#N/A</v>
      </c>
      <c r="F4373" s="132" t="e">
        <v>#N/A</v>
      </c>
      <c r="G4373" s="132" t="e">
        <v>#N/A</v>
      </c>
      <c r="H4373" s="132" t="e">
        <v>#N/A</v>
      </c>
      <c r="I4373" s="132" t="e">
        <v>#N/A</v>
      </c>
      <c r="J4373" s="132" t="e">
        <v>#N/A</v>
      </c>
      <c r="K4373" s="132" t="e">
        <v>#N/A</v>
      </c>
      <c r="L4373" s="132" t="e">
        <v>#N/A</v>
      </c>
      <c r="M4373" s="132" t="e">
        <v>#N/A</v>
      </c>
      <c r="N4373" s="132" t="e">
        <v>#N/A</v>
      </c>
      <c r="R4373" s="132" t="e">
        <v>#N/A</v>
      </c>
      <c r="S4373" s="132" t="e">
        <v>#N/A</v>
      </c>
      <c r="T4373" s="132" t="e">
        <v>#N/A</v>
      </c>
      <c r="U4373" s="132" t="e">
        <v>#N/A</v>
      </c>
      <c r="V4373" s="132" t="e">
        <v>#N/A</v>
      </c>
      <c r="W4373" s="132" t="e">
        <v>#N/A</v>
      </c>
      <c r="X4373" s="132" t="e">
        <v>#N/A</v>
      </c>
      <c r="Y4373" s="132" t="e">
        <v>#N/A</v>
      </c>
      <c r="Z4373" s="132" t="e">
        <v>#N/A</v>
      </c>
      <c r="AA4373" s="132" t="e">
        <v>#N/A</v>
      </c>
      <c r="AB4373" s="132" t="e">
        <v>#N/A</v>
      </c>
      <c r="AC4373" s="132" t="e">
        <v>#N/A</v>
      </c>
      <c r="AD4373" s="132" t="e">
        <v>#N/A</v>
      </c>
      <c r="AE4373" s="132" t="e">
        <v>#N/A</v>
      </c>
      <c r="AF4373" s="132" t="e">
        <v>#N/A</v>
      </c>
    </row>
    <row r="4374" spans="1:32">
      <c r="A4374" s="129">
        <v>42878</v>
      </c>
      <c r="B4374" s="132" t="e">
        <v>#N/A</v>
      </c>
      <c r="C4374" s="132" t="e">
        <v>#N/A</v>
      </c>
      <c r="D4374" s="132" t="e">
        <v>#N/A</v>
      </c>
      <c r="E4374" s="132" t="e">
        <v>#N/A</v>
      </c>
      <c r="F4374" s="132" t="e">
        <v>#N/A</v>
      </c>
      <c r="G4374" s="132" t="e">
        <v>#N/A</v>
      </c>
      <c r="H4374" s="132" t="e">
        <v>#N/A</v>
      </c>
      <c r="I4374" s="132" t="e">
        <v>#N/A</v>
      </c>
      <c r="J4374" s="132" t="e">
        <v>#N/A</v>
      </c>
      <c r="K4374" s="132" t="e">
        <v>#N/A</v>
      </c>
      <c r="L4374" s="132" t="e">
        <v>#N/A</v>
      </c>
      <c r="M4374" s="132" t="e">
        <v>#N/A</v>
      </c>
      <c r="N4374" s="132" t="e">
        <v>#N/A</v>
      </c>
      <c r="R4374" s="132" t="e">
        <v>#N/A</v>
      </c>
      <c r="S4374" s="132" t="e">
        <v>#N/A</v>
      </c>
      <c r="T4374" s="132" t="e">
        <v>#N/A</v>
      </c>
      <c r="U4374" s="132" t="e">
        <v>#N/A</v>
      </c>
      <c r="V4374" s="132" t="e">
        <v>#N/A</v>
      </c>
      <c r="W4374" s="132" t="e">
        <v>#N/A</v>
      </c>
      <c r="X4374" s="132" t="e">
        <v>#N/A</v>
      </c>
      <c r="Y4374" s="132" t="e">
        <v>#N/A</v>
      </c>
      <c r="Z4374" s="132" t="e">
        <v>#N/A</v>
      </c>
      <c r="AA4374" s="132" t="e">
        <v>#N/A</v>
      </c>
      <c r="AB4374" s="132" t="e">
        <v>#N/A</v>
      </c>
      <c r="AC4374" s="132" t="e">
        <v>#N/A</v>
      </c>
      <c r="AD4374" s="132" t="e">
        <v>#N/A</v>
      </c>
      <c r="AE4374" s="132" t="e">
        <v>#N/A</v>
      </c>
      <c r="AF4374" s="132" t="e">
        <v>#N/A</v>
      </c>
    </row>
    <row r="4375" spans="1:32">
      <c r="A4375" s="129">
        <v>42879</v>
      </c>
      <c r="B4375" s="132" t="e">
        <v>#N/A</v>
      </c>
      <c r="C4375" s="132" t="e">
        <v>#N/A</v>
      </c>
      <c r="D4375" s="132" t="e">
        <v>#N/A</v>
      </c>
      <c r="E4375" s="132" t="e">
        <v>#N/A</v>
      </c>
      <c r="F4375" s="132" t="e">
        <v>#N/A</v>
      </c>
      <c r="G4375" s="132" t="e">
        <v>#N/A</v>
      </c>
      <c r="H4375" s="132" t="e">
        <v>#N/A</v>
      </c>
      <c r="I4375" s="132" t="e">
        <v>#N/A</v>
      </c>
      <c r="J4375" s="132" t="e">
        <v>#N/A</v>
      </c>
      <c r="K4375" s="132" t="e">
        <v>#N/A</v>
      </c>
      <c r="L4375" s="132" t="e">
        <v>#N/A</v>
      </c>
      <c r="M4375" s="132" t="e">
        <v>#N/A</v>
      </c>
      <c r="N4375" s="132" t="e">
        <v>#N/A</v>
      </c>
      <c r="R4375" s="132" t="e">
        <v>#N/A</v>
      </c>
      <c r="S4375" s="132" t="e">
        <v>#N/A</v>
      </c>
      <c r="T4375" s="132" t="e">
        <v>#N/A</v>
      </c>
      <c r="U4375" s="132" t="e">
        <v>#N/A</v>
      </c>
      <c r="V4375" s="132" t="e">
        <v>#N/A</v>
      </c>
      <c r="W4375" s="132" t="e">
        <v>#N/A</v>
      </c>
      <c r="X4375" s="132" t="e">
        <v>#N/A</v>
      </c>
      <c r="Y4375" s="132" t="e">
        <v>#N/A</v>
      </c>
      <c r="Z4375" s="132" t="e">
        <v>#N/A</v>
      </c>
      <c r="AA4375" s="132" t="e">
        <v>#N/A</v>
      </c>
      <c r="AB4375" s="132" t="e">
        <v>#N/A</v>
      </c>
      <c r="AC4375" s="132" t="e">
        <v>#N/A</v>
      </c>
      <c r="AD4375" s="132" t="e">
        <v>#N/A</v>
      </c>
      <c r="AE4375" s="132" t="e">
        <v>#N/A</v>
      </c>
      <c r="AF4375" s="132" t="e">
        <v>#N/A</v>
      </c>
    </row>
    <row r="4376" spans="1:32">
      <c r="A4376" s="129">
        <v>42880</v>
      </c>
      <c r="B4376" s="132">
        <v>1006853</v>
      </c>
      <c r="C4376" s="132">
        <v>63960</v>
      </c>
      <c r="D4376" s="132">
        <v>388785</v>
      </c>
      <c r="E4376" s="132">
        <v>77625</v>
      </c>
      <c r="F4376" s="132">
        <v>247935</v>
      </c>
      <c r="G4376" s="132">
        <v>921693</v>
      </c>
      <c r="H4376" s="132">
        <v>38050</v>
      </c>
      <c r="I4376" s="132">
        <v>22805</v>
      </c>
      <c r="J4376" s="132">
        <v>57042</v>
      </c>
      <c r="K4376" s="132">
        <v>9120</v>
      </c>
      <c r="L4376" s="132">
        <v>2700</v>
      </c>
      <c r="M4376" s="132">
        <v>85160</v>
      </c>
      <c r="N4376" s="132">
        <v>1006853</v>
      </c>
      <c r="R4376" s="132">
        <v>172485</v>
      </c>
      <c r="S4376" s="132">
        <v>41000</v>
      </c>
      <c r="T4376" s="132">
        <v>98130</v>
      </c>
      <c r="U4376" s="132">
        <v>37520</v>
      </c>
      <c r="V4376" s="132">
        <v>22050</v>
      </c>
      <c r="W4376" s="132">
        <v>2800</v>
      </c>
      <c r="X4376" s="132">
        <v>39485</v>
      </c>
      <c r="Y4376" s="132">
        <v>29440</v>
      </c>
      <c r="Z4376" s="132">
        <v>17000</v>
      </c>
      <c r="AA4376" s="132">
        <v>34200</v>
      </c>
      <c r="AB4376" s="132">
        <v>21443</v>
      </c>
      <c r="AC4376" s="132">
        <v>7000</v>
      </c>
      <c r="AD4376" s="132">
        <v>6650</v>
      </c>
      <c r="AE4376" s="132">
        <v>16150</v>
      </c>
      <c r="AF4376" s="132">
        <v>25550</v>
      </c>
    </row>
    <row r="4377" spans="1:32">
      <c r="A4377" s="129">
        <v>42881</v>
      </c>
      <c r="B4377" s="132" t="e">
        <v>#N/A</v>
      </c>
      <c r="C4377" s="132" t="e">
        <v>#N/A</v>
      </c>
      <c r="D4377" s="132" t="e">
        <v>#N/A</v>
      </c>
      <c r="E4377" s="132" t="e">
        <v>#N/A</v>
      </c>
      <c r="F4377" s="132" t="e">
        <v>#N/A</v>
      </c>
      <c r="G4377" s="132" t="e">
        <v>#N/A</v>
      </c>
      <c r="H4377" s="132" t="e">
        <v>#N/A</v>
      </c>
      <c r="I4377" s="132" t="e">
        <v>#N/A</v>
      </c>
      <c r="J4377" s="132" t="e">
        <v>#N/A</v>
      </c>
      <c r="K4377" s="132" t="e">
        <v>#N/A</v>
      </c>
      <c r="L4377" s="132" t="e">
        <v>#N/A</v>
      </c>
      <c r="M4377" s="132" t="e">
        <v>#N/A</v>
      </c>
      <c r="N4377" s="132" t="e">
        <v>#N/A</v>
      </c>
      <c r="R4377" s="132" t="e">
        <v>#N/A</v>
      </c>
      <c r="S4377" s="132" t="e">
        <v>#N/A</v>
      </c>
      <c r="T4377" s="132" t="e">
        <v>#N/A</v>
      </c>
      <c r="U4377" s="132" t="e">
        <v>#N/A</v>
      </c>
      <c r="V4377" s="132" t="e">
        <v>#N/A</v>
      </c>
      <c r="W4377" s="132" t="e">
        <v>#N/A</v>
      </c>
      <c r="X4377" s="132" t="e">
        <v>#N/A</v>
      </c>
      <c r="Y4377" s="132" t="e">
        <v>#N/A</v>
      </c>
      <c r="Z4377" s="132" t="e">
        <v>#N/A</v>
      </c>
      <c r="AA4377" s="132" t="e">
        <v>#N/A</v>
      </c>
      <c r="AB4377" s="132" t="e">
        <v>#N/A</v>
      </c>
      <c r="AC4377" s="132" t="e">
        <v>#N/A</v>
      </c>
      <c r="AD4377" s="132" t="e">
        <v>#N/A</v>
      </c>
      <c r="AE4377" s="132" t="e">
        <v>#N/A</v>
      </c>
      <c r="AF4377" s="132" t="e">
        <v>#N/A</v>
      </c>
    </row>
    <row r="4378" spans="1:32">
      <c r="A4378" s="129">
        <v>42885</v>
      </c>
      <c r="B4378" s="132" t="e">
        <v>#N/A</v>
      </c>
      <c r="C4378" s="132" t="e">
        <v>#N/A</v>
      </c>
      <c r="D4378" s="132" t="e">
        <v>#N/A</v>
      </c>
      <c r="E4378" s="132" t="e">
        <v>#N/A</v>
      </c>
      <c r="F4378" s="132" t="e">
        <v>#N/A</v>
      </c>
      <c r="G4378" s="132" t="e">
        <v>#N/A</v>
      </c>
      <c r="H4378" s="132" t="e">
        <v>#N/A</v>
      </c>
      <c r="I4378" s="132" t="e">
        <v>#N/A</v>
      </c>
      <c r="J4378" s="132" t="e">
        <v>#N/A</v>
      </c>
      <c r="K4378" s="132" t="e">
        <v>#N/A</v>
      </c>
      <c r="L4378" s="132" t="e">
        <v>#N/A</v>
      </c>
      <c r="M4378" s="132" t="e">
        <v>#N/A</v>
      </c>
      <c r="N4378" s="132" t="e">
        <v>#N/A</v>
      </c>
      <c r="R4378" s="132" t="e">
        <v>#N/A</v>
      </c>
      <c r="S4378" s="132" t="e">
        <v>#N/A</v>
      </c>
      <c r="T4378" s="132" t="e">
        <v>#N/A</v>
      </c>
      <c r="U4378" s="132" t="e">
        <v>#N/A</v>
      </c>
      <c r="V4378" s="132" t="e">
        <v>#N/A</v>
      </c>
      <c r="W4378" s="132" t="e">
        <v>#N/A</v>
      </c>
      <c r="X4378" s="132" t="e">
        <v>#N/A</v>
      </c>
      <c r="Y4378" s="132" t="e">
        <v>#N/A</v>
      </c>
      <c r="Z4378" s="132" t="e">
        <v>#N/A</v>
      </c>
      <c r="AA4378" s="132" t="e">
        <v>#N/A</v>
      </c>
      <c r="AB4378" s="132" t="e">
        <v>#N/A</v>
      </c>
      <c r="AC4378" s="132" t="e">
        <v>#N/A</v>
      </c>
      <c r="AD4378" s="132" t="e">
        <v>#N/A</v>
      </c>
      <c r="AE4378" s="132" t="e">
        <v>#N/A</v>
      </c>
      <c r="AF4378" s="132" t="e">
        <v>#N/A</v>
      </c>
    </row>
    <row r="4379" spans="1:32">
      <c r="A4379" s="129">
        <v>42886</v>
      </c>
      <c r="B4379" s="132">
        <v>1310320</v>
      </c>
      <c r="C4379" s="132">
        <v>86850</v>
      </c>
      <c r="D4379" s="132">
        <v>478515</v>
      </c>
      <c r="E4379" s="132">
        <v>109960</v>
      </c>
      <c r="F4379" s="132">
        <v>344615</v>
      </c>
      <c r="G4379" s="132">
        <v>1182878</v>
      </c>
      <c r="H4379" s="132">
        <v>55052</v>
      </c>
      <c r="I4379" s="132">
        <v>34035</v>
      </c>
      <c r="J4379" s="132">
        <v>65142</v>
      </c>
      <c r="K4379" s="132">
        <v>12070</v>
      </c>
      <c r="L4379" s="132">
        <v>2700</v>
      </c>
      <c r="M4379" s="132">
        <v>127442</v>
      </c>
      <c r="N4379" s="132">
        <v>1310320</v>
      </c>
      <c r="R4379" s="132">
        <v>283820</v>
      </c>
      <c r="S4379" s="132">
        <v>60000</v>
      </c>
      <c r="T4379" s="132">
        <v>105090</v>
      </c>
      <c r="U4379" s="132">
        <v>60607</v>
      </c>
      <c r="V4379" s="132">
        <v>22050</v>
      </c>
      <c r="W4379" s="132">
        <v>2800</v>
      </c>
      <c r="X4379" s="132">
        <v>47985</v>
      </c>
      <c r="Y4379" s="132">
        <v>40340</v>
      </c>
      <c r="Z4379" s="132">
        <v>17000</v>
      </c>
      <c r="AA4379" s="132">
        <v>34200</v>
      </c>
      <c r="AB4379" s="132">
        <v>21443</v>
      </c>
      <c r="AC4379" s="132">
        <v>22385</v>
      </c>
      <c r="AD4379" s="132">
        <v>6650</v>
      </c>
      <c r="AE4379" s="132">
        <v>16150</v>
      </c>
      <c r="AF4379" s="132">
        <v>25550</v>
      </c>
    </row>
    <row r="4380" spans="1:32">
      <c r="A4380" s="129">
        <v>42887</v>
      </c>
      <c r="B4380" s="132" t="e">
        <v>#N/A</v>
      </c>
      <c r="C4380" s="132" t="e">
        <v>#N/A</v>
      </c>
      <c r="D4380" s="132" t="e">
        <v>#N/A</v>
      </c>
      <c r="E4380" s="132" t="e">
        <v>#N/A</v>
      </c>
      <c r="F4380" s="132" t="e">
        <v>#N/A</v>
      </c>
      <c r="G4380" s="132" t="e">
        <v>#N/A</v>
      </c>
      <c r="H4380" s="132" t="e">
        <v>#N/A</v>
      </c>
      <c r="I4380" s="132" t="e">
        <v>#N/A</v>
      </c>
      <c r="J4380" s="132" t="e">
        <v>#N/A</v>
      </c>
      <c r="K4380" s="132" t="e">
        <v>#N/A</v>
      </c>
      <c r="L4380" s="132" t="e">
        <v>#N/A</v>
      </c>
      <c r="M4380" s="132" t="e">
        <v>#N/A</v>
      </c>
      <c r="N4380" s="132" t="e">
        <v>#N/A</v>
      </c>
      <c r="R4380" s="132" t="e">
        <v>#N/A</v>
      </c>
      <c r="S4380" s="132" t="e">
        <v>#N/A</v>
      </c>
      <c r="T4380" s="132" t="e">
        <v>#N/A</v>
      </c>
      <c r="U4380" s="132" t="e">
        <v>#N/A</v>
      </c>
      <c r="V4380" s="132" t="e">
        <v>#N/A</v>
      </c>
      <c r="W4380" s="132" t="e">
        <v>#N/A</v>
      </c>
      <c r="X4380" s="132" t="e">
        <v>#N/A</v>
      </c>
      <c r="Y4380" s="132" t="e">
        <v>#N/A</v>
      </c>
      <c r="Z4380" s="132" t="e">
        <v>#N/A</v>
      </c>
      <c r="AA4380" s="132" t="e">
        <v>#N/A</v>
      </c>
      <c r="AB4380" s="132" t="e">
        <v>#N/A</v>
      </c>
      <c r="AC4380" s="132" t="e">
        <v>#N/A</v>
      </c>
      <c r="AD4380" s="132" t="e">
        <v>#N/A</v>
      </c>
      <c r="AE4380" s="132" t="e">
        <v>#N/A</v>
      </c>
      <c r="AF4380" s="132" t="e">
        <v>#N/A</v>
      </c>
    </row>
    <row r="4381" spans="1:32">
      <c r="A4381" s="129">
        <v>42888</v>
      </c>
      <c r="B4381" s="132" t="e">
        <v>#N/A</v>
      </c>
      <c r="C4381" s="132" t="e">
        <v>#N/A</v>
      </c>
      <c r="D4381" s="132" t="e">
        <v>#N/A</v>
      </c>
      <c r="E4381" s="132" t="e">
        <v>#N/A</v>
      </c>
      <c r="F4381" s="132" t="e">
        <v>#N/A</v>
      </c>
      <c r="G4381" s="132" t="e">
        <v>#N/A</v>
      </c>
      <c r="H4381" s="132" t="e">
        <v>#N/A</v>
      </c>
      <c r="I4381" s="132" t="e">
        <v>#N/A</v>
      </c>
      <c r="J4381" s="132" t="e">
        <v>#N/A</v>
      </c>
      <c r="K4381" s="132" t="e">
        <v>#N/A</v>
      </c>
      <c r="L4381" s="132" t="e">
        <v>#N/A</v>
      </c>
      <c r="M4381" s="132" t="e">
        <v>#N/A</v>
      </c>
      <c r="N4381" s="132" t="e">
        <v>#N/A</v>
      </c>
      <c r="R4381" s="132" t="e">
        <v>#N/A</v>
      </c>
      <c r="S4381" s="132" t="e">
        <v>#N/A</v>
      </c>
      <c r="T4381" s="132" t="e">
        <v>#N/A</v>
      </c>
      <c r="U4381" s="132" t="e">
        <v>#N/A</v>
      </c>
      <c r="V4381" s="132" t="e">
        <v>#N/A</v>
      </c>
      <c r="W4381" s="132" t="e">
        <v>#N/A</v>
      </c>
      <c r="X4381" s="132" t="e">
        <v>#N/A</v>
      </c>
      <c r="Y4381" s="132" t="e">
        <v>#N/A</v>
      </c>
      <c r="Z4381" s="132" t="e">
        <v>#N/A</v>
      </c>
      <c r="AA4381" s="132" t="e">
        <v>#N/A</v>
      </c>
      <c r="AB4381" s="132" t="e">
        <v>#N/A</v>
      </c>
      <c r="AC4381" s="132" t="e">
        <v>#N/A</v>
      </c>
      <c r="AD4381" s="132" t="e">
        <v>#N/A</v>
      </c>
      <c r="AE4381" s="132" t="e">
        <v>#N/A</v>
      </c>
      <c r="AF4381" s="132" t="e">
        <v>#N/A</v>
      </c>
    </row>
    <row r="4382" spans="1:32">
      <c r="A4382" s="129">
        <v>42891</v>
      </c>
      <c r="B4382" s="132" t="e">
        <v>#N/A</v>
      </c>
      <c r="C4382" s="132" t="e">
        <v>#N/A</v>
      </c>
      <c r="D4382" s="132" t="e">
        <v>#N/A</v>
      </c>
      <c r="E4382" s="132" t="e">
        <v>#N/A</v>
      </c>
      <c r="F4382" s="132" t="e">
        <v>#N/A</v>
      </c>
      <c r="G4382" s="132" t="e">
        <v>#N/A</v>
      </c>
      <c r="H4382" s="132" t="e">
        <v>#N/A</v>
      </c>
      <c r="I4382" s="132" t="e">
        <v>#N/A</v>
      </c>
      <c r="J4382" s="132" t="e">
        <v>#N/A</v>
      </c>
      <c r="K4382" s="132" t="e">
        <v>#N/A</v>
      </c>
      <c r="L4382" s="132" t="e">
        <v>#N/A</v>
      </c>
      <c r="M4382" s="132" t="e">
        <v>#N/A</v>
      </c>
      <c r="N4382" s="132" t="e">
        <v>#N/A</v>
      </c>
      <c r="R4382" s="132" t="e">
        <v>#N/A</v>
      </c>
      <c r="S4382" s="132" t="e">
        <v>#N/A</v>
      </c>
      <c r="T4382" s="132" t="e">
        <v>#N/A</v>
      </c>
      <c r="U4382" s="132" t="e">
        <v>#N/A</v>
      </c>
      <c r="V4382" s="132" t="e">
        <v>#N/A</v>
      </c>
      <c r="W4382" s="132" t="e">
        <v>#N/A</v>
      </c>
      <c r="X4382" s="132" t="e">
        <v>#N/A</v>
      </c>
      <c r="Y4382" s="132" t="e">
        <v>#N/A</v>
      </c>
      <c r="Z4382" s="132" t="e">
        <v>#N/A</v>
      </c>
      <c r="AA4382" s="132" t="e">
        <v>#N/A</v>
      </c>
      <c r="AB4382" s="132" t="e">
        <v>#N/A</v>
      </c>
      <c r="AC4382" s="132" t="e">
        <v>#N/A</v>
      </c>
      <c r="AD4382" s="132" t="e">
        <v>#N/A</v>
      </c>
      <c r="AE4382" s="132" t="e">
        <v>#N/A</v>
      </c>
      <c r="AF4382" s="132" t="e">
        <v>#N/A</v>
      </c>
    </row>
    <row r="4383" spans="1:32">
      <c r="A4383" s="129">
        <v>42892</v>
      </c>
      <c r="B4383" s="132" t="e">
        <v>#N/A</v>
      </c>
      <c r="C4383" s="132" t="e">
        <v>#N/A</v>
      </c>
      <c r="D4383" s="132" t="e">
        <v>#N/A</v>
      </c>
      <c r="E4383" s="132" t="e">
        <v>#N/A</v>
      </c>
      <c r="F4383" s="132" t="e">
        <v>#N/A</v>
      </c>
      <c r="G4383" s="132" t="e">
        <v>#N/A</v>
      </c>
      <c r="H4383" s="132" t="e">
        <v>#N/A</v>
      </c>
      <c r="I4383" s="132" t="e">
        <v>#N/A</v>
      </c>
      <c r="J4383" s="132" t="e">
        <v>#N/A</v>
      </c>
      <c r="K4383" s="132" t="e">
        <v>#N/A</v>
      </c>
      <c r="L4383" s="132" t="e">
        <v>#N/A</v>
      </c>
      <c r="M4383" s="132" t="e">
        <v>#N/A</v>
      </c>
      <c r="N4383" s="132" t="e">
        <v>#N/A</v>
      </c>
      <c r="R4383" s="132" t="e">
        <v>#N/A</v>
      </c>
      <c r="S4383" s="132" t="e">
        <v>#N/A</v>
      </c>
      <c r="T4383" s="132" t="e">
        <v>#N/A</v>
      </c>
      <c r="U4383" s="132" t="e">
        <v>#N/A</v>
      </c>
      <c r="V4383" s="132" t="e">
        <v>#N/A</v>
      </c>
      <c r="W4383" s="132" t="e">
        <v>#N/A</v>
      </c>
      <c r="X4383" s="132" t="e">
        <v>#N/A</v>
      </c>
      <c r="Y4383" s="132" t="e">
        <v>#N/A</v>
      </c>
      <c r="Z4383" s="132" t="e">
        <v>#N/A</v>
      </c>
      <c r="AA4383" s="132" t="e">
        <v>#N/A</v>
      </c>
      <c r="AB4383" s="132" t="e">
        <v>#N/A</v>
      </c>
      <c r="AC4383" s="132" t="e">
        <v>#N/A</v>
      </c>
      <c r="AD4383" s="132" t="e">
        <v>#N/A</v>
      </c>
      <c r="AE4383" s="132" t="e">
        <v>#N/A</v>
      </c>
      <c r="AF4383" s="132" t="e">
        <v>#N/A</v>
      </c>
    </row>
    <row r="4384" spans="1:32">
      <c r="A4384" s="129">
        <v>42893</v>
      </c>
      <c r="B4384" s="132" t="e">
        <v>#N/A</v>
      </c>
      <c r="C4384" s="132" t="e">
        <v>#N/A</v>
      </c>
      <c r="D4384" s="132" t="e">
        <v>#N/A</v>
      </c>
      <c r="E4384" s="132" t="e">
        <v>#N/A</v>
      </c>
      <c r="F4384" s="132" t="e">
        <v>#N/A</v>
      </c>
      <c r="G4384" s="132" t="e">
        <v>#N/A</v>
      </c>
      <c r="H4384" s="132" t="e">
        <v>#N/A</v>
      </c>
      <c r="I4384" s="132" t="e">
        <v>#N/A</v>
      </c>
      <c r="J4384" s="132" t="e">
        <v>#N/A</v>
      </c>
      <c r="K4384" s="132" t="e">
        <v>#N/A</v>
      </c>
      <c r="L4384" s="132" t="e">
        <v>#N/A</v>
      </c>
      <c r="M4384" s="132" t="e">
        <v>#N/A</v>
      </c>
      <c r="N4384" s="132" t="e">
        <v>#N/A</v>
      </c>
      <c r="R4384" s="132" t="e">
        <v>#N/A</v>
      </c>
      <c r="S4384" s="132" t="e">
        <v>#N/A</v>
      </c>
      <c r="T4384" s="132" t="e">
        <v>#N/A</v>
      </c>
      <c r="U4384" s="132" t="e">
        <v>#N/A</v>
      </c>
      <c r="V4384" s="132" t="e">
        <v>#N/A</v>
      </c>
      <c r="W4384" s="132" t="e">
        <v>#N/A</v>
      </c>
      <c r="X4384" s="132" t="e">
        <v>#N/A</v>
      </c>
      <c r="Y4384" s="132" t="e">
        <v>#N/A</v>
      </c>
      <c r="Z4384" s="132" t="e">
        <v>#N/A</v>
      </c>
      <c r="AA4384" s="132" t="e">
        <v>#N/A</v>
      </c>
      <c r="AB4384" s="132" t="e">
        <v>#N/A</v>
      </c>
      <c r="AC4384" s="132" t="e">
        <v>#N/A</v>
      </c>
      <c r="AD4384" s="132" t="e">
        <v>#N/A</v>
      </c>
      <c r="AE4384" s="132" t="e">
        <v>#N/A</v>
      </c>
      <c r="AF4384" s="132" t="e">
        <v>#N/A</v>
      </c>
    </row>
    <row r="4385" spans="1:32">
      <c r="A4385" s="129">
        <v>42894</v>
      </c>
      <c r="B4385" s="132" t="e">
        <v>#N/A</v>
      </c>
      <c r="C4385" s="132" t="e">
        <v>#N/A</v>
      </c>
      <c r="D4385" s="132" t="e">
        <v>#N/A</v>
      </c>
      <c r="E4385" s="132" t="e">
        <v>#N/A</v>
      </c>
      <c r="F4385" s="132" t="e">
        <v>#N/A</v>
      </c>
      <c r="G4385" s="132" t="e">
        <v>#N/A</v>
      </c>
      <c r="H4385" s="132" t="e">
        <v>#N/A</v>
      </c>
      <c r="I4385" s="132" t="e">
        <v>#N/A</v>
      </c>
      <c r="J4385" s="132" t="e">
        <v>#N/A</v>
      </c>
      <c r="K4385" s="132" t="e">
        <v>#N/A</v>
      </c>
      <c r="L4385" s="132" t="e">
        <v>#N/A</v>
      </c>
      <c r="M4385" s="132" t="e">
        <v>#N/A</v>
      </c>
      <c r="N4385" s="132" t="e">
        <v>#N/A</v>
      </c>
      <c r="R4385" s="132" t="e">
        <v>#N/A</v>
      </c>
      <c r="S4385" s="132" t="e">
        <v>#N/A</v>
      </c>
      <c r="T4385" s="132" t="e">
        <v>#N/A</v>
      </c>
      <c r="U4385" s="132" t="e">
        <v>#N/A</v>
      </c>
      <c r="V4385" s="132" t="e">
        <v>#N/A</v>
      </c>
      <c r="W4385" s="132" t="e">
        <v>#N/A</v>
      </c>
      <c r="X4385" s="132" t="e">
        <v>#N/A</v>
      </c>
      <c r="Y4385" s="132" t="e">
        <v>#N/A</v>
      </c>
      <c r="Z4385" s="132" t="e">
        <v>#N/A</v>
      </c>
      <c r="AA4385" s="132" t="e">
        <v>#N/A</v>
      </c>
      <c r="AB4385" s="132" t="e">
        <v>#N/A</v>
      </c>
      <c r="AC4385" s="132" t="e">
        <v>#N/A</v>
      </c>
      <c r="AD4385" s="132" t="e">
        <v>#N/A</v>
      </c>
      <c r="AE4385" s="132" t="e">
        <v>#N/A</v>
      </c>
      <c r="AF4385" s="132" t="e">
        <v>#N/A</v>
      </c>
    </row>
    <row r="4386" spans="1:32">
      <c r="A4386" s="129">
        <v>42895</v>
      </c>
      <c r="B4386" s="132" t="e">
        <v>#N/A</v>
      </c>
      <c r="C4386" s="132" t="e">
        <v>#N/A</v>
      </c>
      <c r="D4386" s="132" t="e">
        <v>#N/A</v>
      </c>
      <c r="E4386" s="132" t="e">
        <v>#N/A</v>
      </c>
      <c r="F4386" s="132" t="e">
        <v>#N/A</v>
      </c>
      <c r="G4386" s="132" t="e">
        <v>#N/A</v>
      </c>
      <c r="H4386" s="132" t="e">
        <v>#N/A</v>
      </c>
      <c r="I4386" s="132" t="e">
        <v>#N/A</v>
      </c>
      <c r="J4386" s="132" t="e">
        <v>#N/A</v>
      </c>
      <c r="K4386" s="132" t="e">
        <v>#N/A</v>
      </c>
      <c r="L4386" s="132" t="e">
        <v>#N/A</v>
      </c>
      <c r="M4386" s="132" t="e">
        <v>#N/A</v>
      </c>
      <c r="N4386" s="132" t="e">
        <v>#N/A</v>
      </c>
      <c r="R4386" s="132" t="e">
        <v>#N/A</v>
      </c>
      <c r="S4386" s="132" t="e">
        <v>#N/A</v>
      </c>
      <c r="T4386" s="132" t="e">
        <v>#N/A</v>
      </c>
      <c r="U4386" s="132" t="e">
        <v>#N/A</v>
      </c>
      <c r="V4386" s="132" t="e">
        <v>#N/A</v>
      </c>
      <c r="W4386" s="132" t="e">
        <v>#N/A</v>
      </c>
      <c r="X4386" s="132" t="e">
        <v>#N/A</v>
      </c>
      <c r="Y4386" s="132" t="e">
        <v>#N/A</v>
      </c>
      <c r="Z4386" s="132" t="e">
        <v>#N/A</v>
      </c>
      <c r="AA4386" s="132" t="e">
        <v>#N/A</v>
      </c>
      <c r="AB4386" s="132" t="e">
        <v>#N/A</v>
      </c>
      <c r="AC4386" s="132" t="e">
        <v>#N/A</v>
      </c>
      <c r="AD4386" s="132" t="e">
        <v>#N/A</v>
      </c>
      <c r="AE4386" s="132" t="e">
        <v>#N/A</v>
      </c>
      <c r="AF4386" s="132" t="e">
        <v>#N/A</v>
      </c>
    </row>
    <row r="4387" spans="1:32">
      <c r="A4387" s="129">
        <v>42898</v>
      </c>
      <c r="B4387" s="132" t="e">
        <v>#N/A</v>
      </c>
      <c r="C4387" s="132" t="e">
        <v>#N/A</v>
      </c>
      <c r="D4387" s="132" t="e">
        <v>#N/A</v>
      </c>
      <c r="E4387" s="132" t="e">
        <v>#N/A</v>
      </c>
      <c r="F4387" s="132" t="e">
        <v>#N/A</v>
      </c>
      <c r="G4387" s="132" t="e">
        <v>#N/A</v>
      </c>
      <c r="H4387" s="132" t="e">
        <v>#N/A</v>
      </c>
      <c r="I4387" s="132" t="e">
        <v>#N/A</v>
      </c>
      <c r="J4387" s="132" t="e">
        <v>#N/A</v>
      </c>
      <c r="K4387" s="132" t="e">
        <v>#N/A</v>
      </c>
      <c r="L4387" s="132" t="e">
        <v>#N/A</v>
      </c>
      <c r="M4387" s="132" t="e">
        <v>#N/A</v>
      </c>
      <c r="N4387" s="132" t="e">
        <v>#N/A</v>
      </c>
      <c r="R4387" s="132" t="e">
        <v>#N/A</v>
      </c>
      <c r="S4387" s="132" t="e">
        <v>#N/A</v>
      </c>
      <c r="T4387" s="132" t="e">
        <v>#N/A</v>
      </c>
      <c r="U4387" s="132" t="e">
        <v>#N/A</v>
      </c>
      <c r="V4387" s="132" t="e">
        <v>#N/A</v>
      </c>
      <c r="W4387" s="132" t="e">
        <v>#N/A</v>
      </c>
      <c r="X4387" s="132" t="e">
        <v>#N/A</v>
      </c>
      <c r="Y4387" s="132" t="e">
        <v>#N/A</v>
      </c>
      <c r="Z4387" s="132" t="e">
        <v>#N/A</v>
      </c>
      <c r="AA4387" s="132" t="e">
        <v>#N/A</v>
      </c>
      <c r="AB4387" s="132" t="e">
        <v>#N/A</v>
      </c>
      <c r="AC4387" s="132" t="e">
        <v>#N/A</v>
      </c>
      <c r="AD4387" s="132" t="e">
        <v>#N/A</v>
      </c>
      <c r="AE4387" s="132" t="e">
        <v>#N/A</v>
      </c>
      <c r="AF4387" s="132" t="e">
        <v>#N/A</v>
      </c>
    </row>
    <row r="4388" spans="1:32">
      <c r="A4388" s="129">
        <v>42899</v>
      </c>
      <c r="B4388" s="132" t="e">
        <v>#N/A</v>
      </c>
      <c r="C4388" s="132" t="e">
        <v>#N/A</v>
      </c>
      <c r="D4388" s="132" t="e">
        <v>#N/A</v>
      </c>
      <c r="E4388" s="132" t="e">
        <v>#N/A</v>
      </c>
      <c r="F4388" s="132" t="e">
        <v>#N/A</v>
      </c>
      <c r="G4388" s="132" t="e">
        <v>#N/A</v>
      </c>
      <c r="H4388" s="132" t="e">
        <v>#N/A</v>
      </c>
      <c r="I4388" s="132" t="e">
        <v>#N/A</v>
      </c>
      <c r="J4388" s="132" t="e">
        <v>#N/A</v>
      </c>
      <c r="K4388" s="132" t="e">
        <v>#N/A</v>
      </c>
      <c r="L4388" s="132" t="e">
        <v>#N/A</v>
      </c>
      <c r="M4388" s="132" t="e">
        <v>#N/A</v>
      </c>
      <c r="N4388" s="132" t="e">
        <v>#N/A</v>
      </c>
      <c r="R4388" s="132" t="e">
        <v>#N/A</v>
      </c>
      <c r="S4388" s="132" t="e">
        <v>#N/A</v>
      </c>
      <c r="T4388" s="132" t="e">
        <v>#N/A</v>
      </c>
      <c r="U4388" s="132" t="e">
        <v>#N/A</v>
      </c>
      <c r="V4388" s="132" t="e">
        <v>#N/A</v>
      </c>
      <c r="W4388" s="132" t="e">
        <v>#N/A</v>
      </c>
      <c r="X4388" s="132" t="e">
        <v>#N/A</v>
      </c>
      <c r="Y4388" s="132" t="e">
        <v>#N/A</v>
      </c>
      <c r="Z4388" s="132" t="e">
        <v>#N/A</v>
      </c>
      <c r="AA4388" s="132" t="e">
        <v>#N/A</v>
      </c>
      <c r="AB4388" s="132" t="e">
        <v>#N/A</v>
      </c>
      <c r="AC4388" s="132" t="e">
        <v>#N/A</v>
      </c>
      <c r="AD4388" s="132" t="e">
        <v>#N/A</v>
      </c>
      <c r="AE4388" s="132" t="e">
        <v>#N/A</v>
      </c>
      <c r="AF4388" s="132" t="e">
        <v>#N/A</v>
      </c>
    </row>
    <row r="4389" spans="1:32">
      <c r="A4389" s="129">
        <v>42900</v>
      </c>
      <c r="B4389" s="132" t="e">
        <v>#N/A</v>
      </c>
      <c r="C4389" s="132" t="e">
        <v>#N/A</v>
      </c>
      <c r="D4389" s="132" t="e">
        <v>#N/A</v>
      </c>
      <c r="E4389" s="132" t="e">
        <v>#N/A</v>
      </c>
      <c r="F4389" s="132" t="e">
        <v>#N/A</v>
      </c>
      <c r="G4389" s="132" t="e">
        <v>#N/A</v>
      </c>
      <c r="H4389" s="132" t="e">
        <v>#N/A</v>
      </c>
      <c r="I4389" s="132" t="e">
        <v>#N/A</v>
      </c>
      <c r="J4389" s="132" t="e">
        <v>#N/A</v>
      </c>
      <c r="K4389" s="132" t="e">
        <v>#N/A</v>
      </c>
      <c r="L4389" s="132" t="e">
        <v>#N/A</v>
      </c>
      <c r="M4389" s="132" t="e">
        <v>#N/A</v>
      </c>
      <c r="N4389" s="132" t="e">
        <v>#N/A</v>
      </c>
      <c r="R4389" s="132" t="e">
        <v>#N/A</v>
      </c>
      <c r="S4389" s="132" t="e">
        <v>#N/A</v>
      </c>
      <c r="T4389" s="132" t="e">
        <v>#N/A</v>
      </c>
      <c r="U4389" s="132" t="e">
        <v>#N/A</v>
      </c>
      <c r="V4389" s="132" t="e">
        <v>#N/A</v>
      </c>
      <c r="W4389" s="132" t="e">
        <v>#N/A</v>
      </c>
      <c r="X4389" s="132" t="e">
        <v>#N/A</v>
      </c>
      <c r="Y4389" s="132" t="e">
        <v>#N/A</v>
      </c>
      <c r="Z4389" s="132" t="e">
        <v>#N/A</v>
      </c>
      <c r="AA4389" s="132" t="e">
        <v>#N/A</v>
      </c>
      <c r="AB4389" s="132" t="e">
        <v>#N/A</v>
      </c>
      <c r="AC4389" s="132" t="e">
        <v>#N/A</v>
      </c>
      <c r="AD4389" s="132" t="e">
        <v>#N/A</v>
      </c>
      <c r="AE4389" s="132" t="e">
        <v>#N/A</v>
      </c>
      <c r="AF4389" s="132" t="e">
        <v>#N/A</v>
      </c>
    </row>
    <row r="4390" spans="1:32">
      <c r="A4390" s="129">
        <v>42901</v>
      </c>
      <c r="B4390" s="132">
        <v>523505</v>
      </c>
      <c r="C4390" s="132">
        <v>26050</v>
      </c>
      <c r="D4390" s="132">
        <v>216770</v>
      </c>
      <c r="E4390" s="132">
        <v>52070</v>
      </c>
      <c r="F4390" s="132">
        <v>78165</v>
      </c>
      <c r="G4390" s="132">
        <v>489045</v>
      </c>
      <c r="H4390" s="132">
        <v>23410</v>
      </c>
      <c r="I4390" s="132">
        <v>2000</v>
      </c>
      <c r="J4390" s="132">
        <v>62415</v>
      </c>
      <c r="K4390" s="132">
        <v>5300</v>
      </c>
      <c r="L4390" s="132">
        <v>1550</v>
      </c>
      <c r="M4390" s="132">
        <v>34460</v>
      </c>
      <c r="N4390" s="132">
        <v>523505</v>
      </c>
      <c r="R4390" s="132">
        <v>103250</v>
      </c>
      <c r="S4390" s="132">
        <v>43830</v>
      </c>
      <c r="T4390" s="132">
        <v>32900</v>
      </c>
      <c r="U4390" s="132">
        <v>8000</v>
      </c>
      <c r="V4390" s="132">
        <v>7215</v>
      </c>
      <c r="W4390" s="132">
        <v>1590</v>
      </c>
      <c r="X4390" s="132">
        <v>29885</v>
      </c>
      <c r="Y4390" s="132">
        <v>8200</v>
      </c>
      <c r="Z4390" s="132">
        <v>6010</v>
      </c>
      <c r="AA4390" s="132">
        <v>0</v>
      </c>
      <c r="AB4390" s="132">
        <v>0</v>
      </c>
      <c r="AC4390" s="132">
        <v>0</v>
      </c>
      <c r="AD4390" s="132">
        <v>16835</v>
      </c>
      <c r="AE4390" s="132">
        <v>600</v>
      </c>
      <c r="AF4390" s="132">
        <v>35500</v>
      </c>
    </row>
    <row r="4391" spans="1:32">
      <c r="A4391" s="129">
        <v>42902</v>
      </c>
      <c r="B4391" s="132" t="e">
        <v>#N/A</v>
      </c>
      <c r="C4391" s="132" t="e">
        <v>#N/A</v>
      </c>
      <c r="D4391" s="132" t="e">
        <v>#N/A</v>
      </c>
      <c r="E4391" s="132" t="e">
        <v>#N/A</v>
      </c>
      <c r="F4391" s="132" t="e">
        <v>#N/A</v>
      </c>
      <c r="G4391" s="132" t="e">
        <v>#N/A</v>
      </c>
      <c r="H4391" s="132" t="e">
        <v>#N/A</v>
      </c>
      <c r="I4391" s="132" t="e">
        <v>#N/A</v>
      </c>
      <c r="J4391" s="132" t="e">
        <v>#N/A</v>
      </c>
      <c r="K4391" s="132" t="e">
        <v>#N/A</v>
      </c>
      <c r="L4391" s="132" t="e">
        <v>#N/A</v>
      </c>
      <c r="M4391" s="132" t="e">
        <v>#N/A</v>
      </c>
      <c r="N4391" s="132" t="e">
        <v>#N/A</v>
      </c>
      <c r="R4391" s="132" t="e">
        <v>#N/A</v>
      </c>
      <c r="S4391" s="132" t="e">
        <v>#N/A</v>
      </c>
      <c r="T4391" s="132" t="e">
        <v>#N/A</v>
      </c>
      <c r="U4391" s="132" t="e">
        <v>#N/A</v>
      </c>
      <c r="V4391" s="132" t="e">
        <v>#N/A</v>
      </c>
      <c r="W4391" s="132" t="e">
        <v>#N/A</v>
      </c>
      <c r="X4391" s="132" t="e">
        <v>#N/A</v>
      </c>
      <c r="Y4391" s="132" t="e">
        <v>#N/A</v>
      </c>
      <c r="Z4391" s="132" t="e">
        <v>#N/A</v>
      </c>
      <c r="AA4391" s="132" t="e">
        <v>#N/A</v>
      </c>
      <c r="AB4391" s="132" t="e">
        <v>#N/A</v>
      </c>
      <c r="AC4391" s="132" t="e">
        <v>#N/A</v>
      </c>
      <c r="AD4391" s="132" t="e">
        <v>#N/A</v>
      </c>
      <c r="AE4391" s="132" t="e">
        <v>#N/A</v>
      </c>
      <c r="AF4391" s="132" t="e">
        <v>#N/A</v>
      </c>
    </row>
    <row r="4392" spans="1:32">
      <c r="A4392" s="129">
        <v>42905</v>
      </c>
      <c r="B4392" s="132" t="e">
        <v>#N/A</v>
      </c>
      <c r="C4392" s="132" t="e">
        <v>#N/A</v>
      </c>
      <c r="D4392" s="132" t="e">
        <v>#N/A</v>
      </c>
      <c r="E4392" s="132" t="e">
        <v>#N/A</v>
      </c>
      <c r="F4392" s="132" t="e">
        <v>#N/A</v>
      </c>
      <c r="G4392" s="132" t="e">
        <v>#N/A</v>
      </c>
      <c r="H4392" s="132" t="e">
        <v>#N/A</v>
      </c>
      <c r="I4392" s="132" t="e">
        <v>#N/A</v>
      </c>
      <c r="J4392" s="132" t="e">
        <v>#N/A</v>
      </c>
      <c r="K4392" s="132" t="e">
        <v>#N/A</v>
      </c>
      <c r="L4392" s="132" t="e">
        <v>#N/A</v>
      </c>
      <c r="M4392" s="132" t="e">
        <v>#N/A</v>
      </c>
      <c r="N4392" s="132" t="e">
        <v>#N/A</v>
      </c>
      <c r="R4392" s="132" t="e">
        <v>#N/A</v>
      </c>
      <c r="S4392" s="132" t="e">
        <v>#N/A</v>
      </c>
      <c r="T4392" s="132" t="e">
        <v>#N/A</v>
      </c>
      <c r="U4392" s="132" t="e">
        <v>#N/A</v>
      </c>
      <c r="V4392" s="132" t="e">
        <v>#N/A</v>
      </c>
      <c r="W4392" s="132" t="e">
        <v>#N/A</v>
      </c>
      <c r="X4392" s="132" t="e">
        <v>#N/A</v>
      </c>
      <c r="Y4392" s="132" t="e">
        <v>#N/A</v>
      </c>
      <c r="Z4392" s="132" t="e">
        <v>#N/A</v>
      </c>
      <c r="AA4392" s="132" t="e">
        <v>#N/A</v>
      </c>
      <c r="AB4392" s="132" t="e">
        <v>#N/A</v>
      </c>
      <c r="AC4392" s="132" t="e">
        <v>#N/A</v>
      </c>
      <c r="AD4392" s="132" t="e">
        <v>#N/A</v>
      </c>
      <c r="AE4392" s="132" t="e">
        <v>#N/A</v>
      </c>
      <c r="AF4392" s="132" t="e">
        <v>#N/A</v>
      </c>
    </row>
    <row r="4393" spans="1:32">
      <c r="A4393" s="129">
        <v>42906</v>
      </c>
      <c r="B4393" s="132">
        <v>710322</v>
      </c>
      <c r="C4393" s="132">
        <v>36260</v>
      </c>
      <c r="D4393" s="132">
        <v>301700</v>
      </c>
      <c r="E4393" s="132">
        <v>81080</v>
      </c>
      <c r="F4393" s="132">
        <v>87015</v>
      </c>
      <c r="G4393" s="132">
        <v>641992</v>
      </c>
      <c r="H4393" s="132">
        <v>35760</v>
      </c>
      <c r="I4393" s="132">
        <v>16560</v>
      </c>
      <c r="J4393" s="132">
        <v>70703</v>
      </c>
      <c r="K4393" s="132">
        <v>7092</v>
      </c>
      <c r="L4393" s="132">
        <v>1550</v>
      </c>
      <c r="M4393" s="132">
        <v>68330</v>
      </c>
      <c r="N4393" s="132">
        <v>710322</v>
      </c>
      <c r="R4393" s="132">
        <v>126250</v>
      </c>
      <c r="S4393" s="132">
        <v>58830</v>
      </c>
      <c r="T4393" s="132">
        <v>61900</v>
      </c>
      <c r="U4393" s="132">
        <v>41162</v>
      </c>
      <c r="V4393" s="132">
        <v>7215</v>
      </c>
      <c r="W4393" s="132">
        <v>1590</v>
      </c>
      <c r="X4393" s="132">
        <v>35575</v>
      </c>
      <c r="Y4393" s="132">
        <v>11600</v>
      </c>
      <c r="Z4393" s="132">
        <v>16860</v>
      </c>
      <c r="AA4393" s="132">
        <v>0</v>
      </c>
      <c r="AB4393" s="132">
        <v>0</v>
      </c>
      <c r="AC4393" s="132">
        <v>0</v>
      </c>
      <c r="AD4393" s="132">
        <v>16835</v>
      </c>
      <c r="AE4393" s="132">
        <v>600</v>
      </c>
      <c r="AF4393" s="132">
        <v>35500</v>
      </c>
    </row>
    <row r="4394" spans="1:32">
      <c r="A4394" s="129">
        <v>42907</v>
      </c>
      <c r="B4394" s="132" t="e">
        <v>#N/A</v>
      </c>
      <c r="C4394" s="132" t="e">
        <v>#N/A</v>
      </c>
      <c r="D4394" s="132" t="e">
        <v>#N/A</v>
      </c>
      <c r="E4394" s="132" t="e">
        <v>#N/A</v>
      </c>
      <c r="F4394" s="132" t="e">
        <v>#N/A</v>
      </c>
      <c r="G4394" s="132" t="e">
        <v>#N/A</v>
      </c>
      <c r="H4394" s="132" t="e">
        <v>#N/A</v>
      </c>
      <c r="I4394" s="132" t="e">
        <v>#N/A</v>
      </c>
      <c r="J4394" s="132" t="e">
        <v>#N/A</v>
      </c>
      <c r="K4394" s="132" t="e">
        <v>#N/A</v>
      </c>
      <c r="L4394" s="132" t="e">
        <v>#N/A</v>
      </c>
      <c r="M4394" s="132" t="e">
        <v>#N/A</v>
      </c>
      <c r="N4394" s="132" t="e">
        <v>#N/A</v>
      </c>
      <c r="R4394" s="132" t="e">
        <v>#N/A</v>
      </c>
      <c r="S4394" s="132" t="e">
        <v>#N/A</v>
      </c>
      <c r="T4394" s="132" t="e">
        <v>#N/A</v>
      </c>
      <c r="U4394" s="132" t="e">
        <v>#N/A</v>
      </c>
      <c r="V4394" s="132" t="e">
        <v>#N/A</v>
      </c>
      <c r="W4394" s="132" t="e">
        <v>#N/A</v>
      </c>
      <c r="X4394" s="132" t="e">
        <v>#N/A</v>
      </c>
      <c r="Y4394" s="132" t="e">
        <v>#N/A</v>
      </c>
      <c r="Z4394" s="132" t="e">
        <v>#N/A</v>
      </c>
      <c r="AA4394" s="132" t="e">
        <v>#N/A</v>
      </c>
      <c r="AB4394" s="132" t="e">
        <v>#N/A</v>
      </c>
      <c r="AC4394" s="132" t="e">
        <v>#N/A</v>
      </c>
      <c r="AD4394" s="132" t="e">
        <v>#N/A</v>
      </c>
      <c r="AE4394" s="132" t="e">
        <v>#N/A</v>
      </c>
      <c r="AF4394" s="132" t="e">
        <v>#N/A</v>
      </c>
    </row>
    <row r="4395" spans="1:32">
      <c r="A4395" s="129">
        <v>42908</v>
      </c>
      <c r="B4395" s="132" t="e">
        <v>#N/A</v>
      </c>
      <c r="C4395" s="132" t="e">
        <v>#N/A</v>
      </c>
      <c r="D4395" s="132" t="e">
        <v>#N/A</v>
      </c>
      <c r="E4395" s="132" t="e">
        <v>#N/A</v>
      </c>
      <c r="F4395" s="132" t="e">
        <v>#N/A</v>
      </c>
      <c r="G4395" s="132" t="e">
        <v>#N/A</v>
      </c>
      <c r="H4395" s="132" t="e">
        <v>#N/A</v>
      </c>
      <c r="I4395" s="132" t="e">
        <v>#N/A</v>
      </c>
      <c r="J4395" s="132" t="e">
        <v>#N/A</v>
      </c>
      <c r="K4395" s="132" t="e">
        <v>#N/A</v>
      </c>
      <c r="L4395" s="132" t="e">
        <v>#N/A</v>
      </c>
      <c r="M4395" s="132" t="e">
        <v>#N/A</v>
      </c>
      <c r="N4395" s="132" t="e">
        <v>#N/A</v>
      </c>
      <c r="R4395" s="132" t="e">
        <v>#N/A</v>
      </c>
      <c r="S4395" s="132" t="e">
        <v>#N/A</v>
      </c>
      <c r="T4395" s="132" t="e">
        <v>#N/A</v>
      </c>
      <c r="U4395" s="132" t="e">
        <v>#N/A</v>
      </c>
      <c r="V4395" s="132" t="e">
        <v>#N/A</v>
      </c>
      <c r="W4395" s="132" t="e">
        <v>#N/A</v>
      </c>
      <c r="X4395" s="132" t="e">
        <v>#N/A</v>
      </c>
      <c r="Y4395" s="132" t="e">
        <v>#N/A</v>
      </c>
      <c r="Z4395" s="132" t="e">
        <v>#N/A</v>
      </c>
      <c r="AA4395" s="132" t="e">
        <v>#N/A</v>
      </c>
      <c r="AB4395" s="132" t="e">
        <v>#N/A</v>
      </c>
      <c r="AC4395" s="132" t="e">
        <v>#N/A</v>
      </c>
      <c r="AD4395" s="132" t="e">
        <v>#N/A</v>
      </c>
      <c r="AE4395" s="132" t="e">
        <v>#N/A</v>
      </c>
      <c r="AF4395" s="132" t="e">
        <v>#N/A</v>
      </c>
    </row>
    <row r="4396" spans="1:32">
      <c r="A4396" s="129">
        <v>42909</v>
      </c>
      <c r="B4396" s="132" t="e">
        <v>#N/A</v>
      </c>
      <c r="C4396" s="132" t="e">
        <v>#N/A</v>
      </c>
      <c r="D4396" s="132" t="e">
        <v>#N/A</v>
      </c>
      <c r="E4396" s="132" t="e">
        <v>#N/A</v>
      </c>
      <c r="F4396" s="132" t="e">
        <v>#N/A</v>
      </c>
      <c r="G4396" s="132" t="e">
        <v>#N/A</v>
      </c>
      <c r="H4396" s="132" t="e">
        <v>#N/A</v>
      </c>
      <c r="I4396" s="132" t="e">
        <v>#N/A</v>
      </c>
      <c r="J4396" s="132" t="e">
        <v>#N/A</v>
      </c>
      <c r="K4396" s="132" t="e">
        <v>#N/A</v>
      </c>
      <c r="L4396" s="132" t="e">
        <v>#N/A</v>
      </c>
      <c r="M4396" s="132" t="e">
        <v>#N/A</v>
      </c>
      <c r="N4396" s="132" t="e">
        <v>#N/A</v>
      </c>
      <c r="R4396" s="132" t="e">
        <v>#N/A</v>
      </c>
      <c r="S4396" s="132" t="e">
        <v>#N/A</v>
      </c>
      <c r="T4396" s="132" t="e">
        <v>#N/A</v>
      </c>
      <c r="U4396" s="132" t="e">
        <v>#N/A</v>
      </c>
      <c r="V4396" s="132" t="e">
        <v>#N/A</v>
      </c>
      <c r="W4396" s="132" t="e">
        <v>#N/A</v>
      </c>
      <c r="X4396" s="132" t="e">
        <v>#N/A</v>
      </c>
      <c r="Y4396" s="132" t="e">
        <v>#N/A</v>
      </c>
      <c r="Z4396" s="132" t="e">
        <v>#N/A</v>
      </c>
      <c r="AA4396" s="132" t="e">
        <v>#N/A</v>
      </c>
      <c r="AB4396" s="132" t="e">
        <v>#N/A</v>
      </c>
      <c r="AC4396" s="132" t="e">
        <v>#N/A</v>
      </c>
      <c r="AD4396" s="132" t="e">
        <v>#N/A</v>
      </c>
      <c r="AE4396" s="132" t="e">
        <v>#N/A</v>
      </c>
      <c r="AF4396" s="132" t="e">
        <v>#N/A</v>
      </c>
    </row>
    <row r="4397" spans="1:32">
      <c r="A4397" s="129">
        <v>42912</v>
      </c>
      <c r="B4397" s="132" t="e">
        <v>#N/A</v>
      </c>
      <c r="C4397" s="132" t="e">
        <v>#N/A</v>
      </c>
      <c r="D4397" s="132" t="e">
        <v>#N/A</v>
      </c>
      <c r="E4397" s="132" t="e">
        <v>#N/A</v>
      </c>
      <c r="F4397" s="132" t="e">
        <v>#N/A</v>
      </c>
      <c r="G4397" s="132" t="e">
        <v>#N/A</v>
      </c>
      <c r="H4397" s="132" t="e">
        <v>#N/A</v>
      </c>
      <c r="I4397" s="132" t="e">
        <v>#N/A</v>
      </c>
      <c r="J4397" s="132" t="e">
        <v>#N/A</v>
      </c>
      <c r="K4397" s="132" t="e">
        <v>#N/A</v>
      </c>
      <c r="L4397" s="132" t="e">
        <v>#N/A</v>
      </c>
      <c r="M4397" s="132" t="e">
        <v>#N/A</v>
      </c>
      <c r="N4397" s="132" t="e">
        <v>#N/A</v>
      </c>
      <c r="R4397" s="132" t="e">
        <v>#N/A</v>
      </c>
      <c r="S4397" s="132" t="e">
        <v>#N/A</v>
      </c>
      <c r="T4397" s="132" t="e">
        <v>#N/A</v>
      </c>
      <c r="U4397" s="132" t="e">
        <v>#N/A</v>
      </c>
      <c r="V4397" s="132" t="e">
        <v>#N/A</v>
      </c>
      <c r="W4397" s="132" t="e">
        <v>#N/A</v>
      </c>
      <c r="X4397" s="132" t="e">
        <v>#N/A</v>
      </c>
      <c r="Y4397" s="132" t="e">
        <v>#N/A</v>
      </c>
      <c r="Z4397" s="132" t="e">
        <v>#N/A</v>
      </c>
      <c r="AA4397" s="132" t="e">
        <v>#N/A</v>
      </c>
      <c r="AB4397" s="132" t="e">
        <v>#N/A</v>
      </c>
      <c r="AC4397" s="132" t="e">
        <v>#N/A</v>
      </c>
      <c r="AD4397" s="132" t="e">
        <v>#N/A</v>
      </c>
      <c r="AE4397" s="132" t="e">
        <v>#N/A</v>
      </c>
      <c r="AF4397" s="132" t="e">
        <v>#N/A</v>
      </c>
    </row>
    <row r="4398" spans="1:32">
      <c r="A4398" s="129">
        <v>42913</v>
      </c>
      <c r="B4398" s="132" t="e">
        <v>#N/A</v>
      </c>
      <c r="C4398" s="132" t="e">
        <v>#N/A</v>
      </c>
      <c r="D4398" s="132" t="e">
        <v>#N/A</v>
      </c>
      <c r="E4398" s="132" t="e">
        <v>#N/A</v>
      </c>
      <c r="F4398" s="132" t="e">
        <v>#N/A</v>
      </c>
      <c r="G4398" s="132" t="e">
        <v>#N/A</v>
      </c>
      <c r="H4398" s="132" t="e">
        <v>#N/A</v>
      </c>
      <c r="I4398" s="132" t="e">
        <v>#N/A</v>
      </c>
      <c r="J4398" s="132" t="e">
        <v>#N/A</v>
      </c>
      <c r="K4398" s="132" t="e">
        <v>#N/A</v>
      </c>
      <c r="L4398" s="132" t="e">
        <v>#N/A</v>
      </c>
      <c r="M4398" s="132" t="e">
        <v>#N/A</v>
      </c>
      <c r="N4398" s="132" t="e">
        <v>#N/A</v>
      </c>
      <c r="R4398" s="132" t="e">
        <v>#N/A</v>
      </c>
      <c r="S4398" s="132" t="e">
        <v>#N/A</v>
      </c>
      <c r="T4398" s="132" t="e">
        <v>#N/A</v>
      </c>
      <c r="U4398" s="132" t="e">
        <v>#N/A</v>
      </c>
      <c r="V4398" s="132" t="e">
        <v>#N/A</v>
      </c>
      <c r="W4398" s="132" t="e">
        <v>#N/A</v>
      </c>
      <c r="X4398" s="132" t="e">
        <v>#N/A</v>
      </c>
      <c r="Y4398" s="132" t="e">
        <v>#N/A</v>
      </c>
      <c r="Z4398" s="132" t="e">
        <v>#N/A</v>
      </c>
      <c r="AA4398" s="132" t="e">
        <v>#N/A</v>
      </c>
      <c r="AB4398" s="132" t="e">
        <v>#N/A</v>
      </c>
      <c r="AC4398" s="132" t="e">
        <v>#N/A</v>
      </c>
      <c r="AD4398" s="132" t="e">
        <v>#N/A</v>
      </c>
      <c r="AE4398" s="132" t="e">
        <v>#N/A</v>
      </c>
      <c r="AF4398" s="132" t="e">
        <v>#N/A</v>
      </c>
    </row>
    <row r="4399" spans="1:32">
      <c r="A4399" s="129">
        <v>42914</v>
      </c>
      <c r="B4399" s="132" t="e">
        <v>#N/A</v>
      </c>
      <c r="C4399" s="132" t="e">
        <v>#N/A</v>
      </c>
      <c r="D4399" s="132" t="e">
        <v>#N/A</v>
      </c>
      <c r="E4399" s="132" t="e">
        <v>#N/A</v>
      </c>
      <c r="F4399" s="132" t="e">
        <v>#N/A</v>
      </c>
      <c r="G4399" s="132" t="e">
        <v>#N/A</v>
      </c>
      <c r="H4399" s="132" t="e">
        <v>#N/A</v>
      </c>
      <c r="I4399" s="132" t="e">
        <v>#N/A</v>
      </c>
      <c r="J4399" s="132" t="e">
        <v>#N/A</v>
      </c>
      <c r="K4399" s="132" t="e">
        <v>#N/A</v>
      </c>
      <c r="L4399" s="132" t="e">
        <v>#N/A</v>
      </c>
      <c r="M4399" s="132" t="e">
        <v>#N/A</v>
      </c>
      <c r="N4399" s="132" t="e">
        <v>#N/A</v>
      </c>
      <c r="R4399" s="132" t="e">
        <v>#N/A</v>
      </c>
      <c r="S4399" s="132" t="e">
        <v>#N/A</v>
      </c>
      <c r="T4399" s="132" t="e">
        <v>#N/A</v>
      </c>
      <c r="U4399" s="132" t="e">
        <v>#N/A</v>
      </c>
      <c r="V4399" s="132" t="e">
        <v>#N/A</v>
      </c>
      <c r="W4399" s="132" t="e">
        <v>#N/A</v>
      </c>
      <c r="X4399" s="132" t="e">
        <v>#N/A</v>
      </c>
      <c r="Y4399" s="132" t="e">
        <v>#N/A</v>
      </c>
      <c r="Z4399" s="132" t="e">
        <v>#N/A</v>
      </c>
      <c r="AA4399" s="132" t="e">
        <v>#N/A</v>
      </c>
      <c r="AB4399" s="132" t="e">
        <v>#N/A</v>
      </c>
      <c r="AC4399" s="132" t="e">
        <v>#N/A</v>
      </c>
      <c r="AD4399" s="132" t="e">
        <v>#N/A</v>
      </c>
      <c r="AE4399" s="132" t="e">
        <v>#N/A</v>
      </c>
      <c r="AF4399" s="132" t="e">
        <v>#N/A</v>
      </c>
    </row>
    <row r="4400" spans="1:32">
      <c r="A4400" s="129">
        <v>42915</v>
      </c>
      <c r="B4400" s="132" t="e">
        <v>#N/A</v>
      </c>
      <c r="C4400" s="132" t="e">
        <v>#N/A</v>
      </c>
      <c r="D4400" s="132" t="e">
        <v>#N/A</v>
      </c>
      <c r="E4400" s="132" t="e">
        <v>#N/A</v>
      </c>
      <c r="F4400" s="132" t="e">
        <v>#N/A</v>
      </c>
      <c r="G4400" s="132" t="e">
        <v>#N/A</v>
      </c>
      <c r="H4400" s="132" t="e">
        <v>#N/A</v>
      </c>
      <c r="I4400" s="132" t="e">
        <v>#N/A</v>
      </c>
      <c r="J4400" s="132" t="e">
        <v>#N/A</v>
      </c>
      <c r="K4400" s="132" t="e">
        <v>#N/A</v>
      </c>
      <c r="L4400" s="132" t="e">
        <v>#N/A</v>
      </c>
      <c r="M4400" s="132" t="e">
        <v>#N/A</v>
      </c>
      <c r="N4400" s="132" t="e">
        <v>#N/A</v>
      </c>
      <c r="R4400" s="132" t="e">
        <v>#N/A</v>
      </c>
      <c r="S4400" s="132" t="e">
        <v>#N/A</v>
      </c>
      <c r="T4400" s="132" t="e">
        <v>#N/A</v>
      </c>
      <c r="U4400" s="132" t="e">
        <v>#N/A</v>
      </c>
      <c r="V4400" s="132" t="e">
        <v>#N/A</v>
      </c>
      <c r="W4400" s="132" t="e">
        <v>#N/A</v>
      </c>
      <c r="X4400" s="132" t="e">
        <v>#N/A</v>
      </c>
      <c r="Y4400" s="132" t="e">
        <v>#N/A</v>
      </c>
      <c r="Z4400" s="132" t="e">
        <v>#N/A</v>
      </c>
      <c r="AA4400" s="132" t="e">
        <v>#N/A</v>
      </c>
      <c r="AB4400" s="132" t="e">
        <v>#N/A</v>
      </c>
      <c r="AC4400" s="132" t="e">
        <v>#N/A</v>
      </c>
      <c r="AD4400" s="132" t="e">
        <v>#N/A</v>
      </c>
      <c r="AE4400" s="132" t="e">
        <v>#N/A</v>
      </c>
      <c r="AF4400" s="132" t="e">
        <v>#N/A</v>
      </c>
    </row>
    <row r="4401" spans="1:32">
      <c r="A4401" s="129">
        <v>42916</v>
      </c>
      <c r="B4401" s="132">
        <v>1210359</v>
      </c>
      <c r="C4401" s="132">
        <v>70600</v>
      </c>
      <c r="D4401" s="132">
        <v>498018</v>
      </c>
      <c r="E4401" s="132">
        <v>103175</v>
      </c>
      <c r="F4401" s="132">
        <v>223690</v>
      </c>
      <c r="G4401" s="132">
        <v>1110754</v>
      </c>
      <c r="H4401" s="132">
        <v>40610</v>
      </c>
      <c r="I4401" s="132">
        <v>29335</v>
      </c>
      <c r="J4401" s="132">
        <v>97772</v>
      </c>
      <c r="K4401" s="132">
        <v>15692</v>
      </c>
      <c r="L4401" s="132">
        <v>4320</v>
      </c>
      <c r="M4401" s="132">
        <v>99605</v>
      </c>
      <c r="N4401" s="132">
        <v>1210359</v>
      </c>
      <c r="R4401" s="132">
        <v>238350</v>
      </c>
      <c r="S4401" s="132">
        <v>98830</v>
      </c>
      <c r="T4401" s="132">
        <v>65500</v>
      </c>
      <c r="U4401" s="132">
        <v>69082</v>
      </c>
      <c r="V4401" s="132">
        <v>28515</v>
      </c>
      <c r="W4401" s="132">
        <v>1590</v>
      </c>
      <c r="X4401" s="132">
        <v>52955</v>
      </c>
      <c r="Y4401" s="132">
        <v>23200</v>
      </c>
      <c r="Z4401" s="132">
        <v>16860</v>
      </c>
      <c r="AA4401" s="132">
        <v>12000</v>
      </c>
      <c r="AB4401" s="132">
        <v>12220</v>
      </c>
      <c r="AC4401" s="132">
        <v>4525</v>
      </c>
      <c r="AD4401" s="132">
        <v>16835</v>
      </c>
      <c r="AE4401" s="132">
        <v>600</v>
      </c>
      <c r="AF4401" s="132">
        <v>100743</v>
      </c>
    </row>
    <row r="4402" spans="1:32">
      <c r="A4402" s="129">
        <v>42919</v>
      </c>
      <c r="B4402" s="132" t="e">
        <v>#N/A</v>
      </c>
      <c r="C4402" s="132" t="e">
        <v>#N/A</v>
      </c>
      <c r="D4402" s="132" t="e">
        <v>#N/A</v>
      </c>
      <c r="E4402" s="132" t="e">
        <v>#N/A</v>
      </c>
      <c r="F4402" s="132" t="e">
        <v>#N/A</v>
      </c>
      <c r="G4402" s="132" t="e">
        <v>#N/A</v>
      </c>
      <c r="H4402" s="132" t="e">
        <v>#N/A</v>
      </c>
      <c r="I4402" s="132" t="e">
        <v>#N/A</v>
      </c>
      <c r="J4402" s="132" t="e">
        <v>#N/A</v>
      </c>
      <c r="K4402" s="132" t="e">
        <v>#N/A</v>
      </c>
      <c r="L4402" s="132" t="e">
        <v>#N/A</v>
      </c>
      <c r="M4402" s="132" t="e">
        <v>#N/A</v>
      </c>
      <c r="N4402" s="132" t="e">
        <v>#N/A</v>
      </c>
      <c r="R4402" s="132" t="e">
        <v>#N/A</v>
      </c>
      <c r="S4402" s="132" t="e">
        <v>#N/A</v>
      </c>
      <c r="T4402" s="132" t="e">
        <v>#N/A</v>
      </c>
      <c r="U4402" s="132" t="e">
        <v>#N/A</v>
      </c>
      <c r="V4402" s="132" t="e">
        <v>#N/A</v>
      </c>
      <c r="W4402" s="132" t="e">
        <v>#N/A</v>
      </c>
      <c r="X4402" s="132" t="e">
        <v>#N/A</v>
      </c>
      <c r="Y4402" s="132" t="e">
        <v>#N/A</v>
      </c>
      <c r="Z4402" s="132" t="e">
        <v>#N/A</v>
      </c>
      <c r="AA4402" s="132" t="e">
        <v>#N/A</v>
      </c>
      <c r="AB4402" s="132" t="e">
        <v>#N/A</v>
      </c>
      <c r="AC4402" s="132" t="e">
        <v>#N/A</v>
      </c>
      <c r="AD4402" s="132" t="e">
        <v>#N/A</v>
      </c>
      <c r="AE4402" s="132" t="e">
        <v>#N/A</v>
      </c>
      <c r="AF4402" s="132" t="e">
        <v>#N/A</v>
      </c>
    </row>
    <row r="4403" spans="1:32">
      <c r="A4403" s="129">
        <v>42921</v>
      </c>
      <c r="B4403" s="132" t="e">
        <v>#N/A</v>
      </c>
      <c r="C4403" s="132" t="e">
        <v>#N/A</v>
      </c>
      <c r="D4403" s="132" t="e">
        <v>#N/A</v>
      </c>
      <c r="E4403" s="132" t="e">
        <v>#N/A</v>
      </c>
      <c r="F4403" s="132" t="e">
        <v>#N/A</v>
      </c>
      <c r="G4403" s="132" t="e">
        <v>#N/A</v>
      </c>
      <c r="H4403" s="132" t="e">
        <v>#N/A</v>
      </c>
      <c r="I4403" s="132" t="e">
        <v>#N/A</v>
      </c>
      <c r="J4403" s="132" t="e">
        <v>#N/A</v>
      </c>
      <c r="K4403" s="132" t="e">
        <v>#N/A</v>
      </c>
      <c r="L4403" s="132" t="e">
        <v>#N/A</v>
      </c>
      <c r="M4403" s="132" t="e">
        <v>#N/A</v>
      </c>
      <c r="N4403" s="132" t="e">
        <v>#N/A</v>
      </c>
      <c r="R4403" s="132" t="e">
        <v>#N/A</v>
      </c>
      <c r="S4403" s="132" t="e">
        <v>#N/A</v>
      </c>
      <c r="T4403" s="132" t="e">
        <v>#N/A</v>
      </c>
      <c r="U4403" s="132" t="e">
        <v>#N/A</v>
      </c>
      <c r="V4403" s="132" t="e">
        <v>#N/A</v>
      </c>
      <c r="W4403" s="132" t="e">
        <v>#N/A</v>
      </c>
      <c r="X4403" s="132" t="e">
        <v>#N/A</v>
      </c>
      <c r="Y4403" s="132" t="e">
        <v>#N/A</v>
      </c>
      <c r="Z4403" s="132" t="e">
        <v>#N/A</v>
      </c>
      <c r="AA4403" s="132" t="e">
        <v>#N/A</v>
      </c>
      <c r="AB4403" s="132" t="e">
        <v>#N/A</v>
      </c>
      <c r="AC4403" s="132" t="e">
        <v>#N/A</v>
      </c>
      <c r="AD4403" s="132" t="e">
        <v>#N/A</v>
      </c>
      <c r="AE4403" s="132" t="e">
        <v>#N/A</v>
      </c>
      <c r="AF4403" s="132" t="e">
        <v>#N/A</v>
      </c>
    </row>
    <row r="4404" spans="1:32">
      <c r="A4404" s="129">
        <v>42922</v>
      </c>
      <c r="B4404" s="132" t="e">
        <v>#N/A</v>
      </c>
      <c r="C4404" s="132" t="e">
        <v>#N/A</v>
      </c>
      <c r="D4404" s="132" t="e">
        <v>#N/A</v>
      </c>
      <c r="E4404" s="132" t="e">
        <v>#N/A</v>
      </c>
      <c r="F4404" s="132" t="e">
        <v>#N/A</v>
      </c>
      <c r="G4404" s="132" t="e">
        <v>#N/A</v>
      </c>
      <c r="H4404" s="132" t="e">
        <v>#N/A</v>
      </c>
      <c r="I4404" s="132" t="e">
        <v>#N/A</v>
      </c>
      <c r="J4404" s="132" t="e">
        <v>#N/A</v>
      </c>
      <c r="K4404" s="132" t="e">
        <v>#N/A</v>
      </c>
      <c r="L4404" s="132" t="e">
        <v>#N/A</v>
      </c>
      <c r="M4404" s="132" t="e">
        <v>#N/A</v>
      </c>
      <c r="N4404" s="132" t="e">
        <v>#N/A</v>
      </c>
      <c r="R4404" s="132" t="e">
        <v>#N/A</v>
      </c>
      <c r="S4404" s="132" t="e">
        <v>#N/A</v>
      </c>
      <c r="T4404" s="132" t="e">
        <v>#N/A</v>
      </c>
      <c r="U4404" s="132" t="e">
        <v>#N/A</v>
      </c>
      <c r="V4404" s="132" t="e">
        <v>#N/A</v>
      </c>
      <c r="W4404" s="132" t="e">
        <v>#N/A</v>
      </c>
      <c r="X4404" s="132" t="e">
        <v>#N/A</v>
      </c>
      <c r="Y4404" s="132" t="e">
        <v>#N/A</v>
      </c>
      <c r="Z4404" s="132" t="e">
        <v>#N/A</v>
      </c>
      <c r="AA4404" s="132" t="e">
        <v>#N/A</v>
      </c>
      <c r="AB4404" s="132" t="e">
        <v>#N/A</v>
      </c>
      <c r="AC4404" s="132" t="e">
        <v>#N/A</v>
      </c>
      <c r="AD4404" s="132" t="e">
        <v>#N/A</v>
      </c>
      <c r="AE4404" s="132" t="e">
        <v>#N/A</v>
      </c>
      <c r="AF4404" s="132" t="e">
        <v>#N/A</v>
      </c>
    </row>
    <row r="4405" spans="1:32">
      <c r="A4405" s="129">
        <v>42923</v>
      </c>
      <c r="B4405" s="132" t="e">
        <v>#N/A</v>
      </c>
      <c r="C4405" s="132" t="e">
        <v>#N/A</v>
      </c>
      <c r="D4405" s="132" t="e">
        <v>#N/A</v>
      </c>
      <c r="E4405" s="132" t="e">
        <v>#N/A</v>
      </c>
      <c r="F4405" s="132" t="e">
        <v>#N/A</v>
      </c>
      <c r="G4405" s="132" t="e">
        <v>#N/A</v>
      </c>
      <c r="H4405" s="132" t="e">
        <v>#N/A</v>
      </c>
      <c r="I4405" s="132" t="e">
        <v>#N/A</v>
      </c>
      <c r="J4405" s="132" t="e">
        <v>#N/A</v>
      </c>
      <c r="K4405" s="132" t="e">
        <v>#N/A</v>
      </c>
      <c r="L4405" s="132" t="e">
        <v>#N/A</v>
      </c>
      <c r="M4405" s="132" t="e">
        <v>#N/A</v>
      </c>
      <c r="N4405" s="132" t="e">
        <v>#N/A</v>
      </c>
      <c r="R4405" s="132" t="e">
        <v>#N/A</v>
      </c>
      <c r="S4405" s="132" t="e">
        <v>#N/A</v>
      </c>
      <c r="T4405" s="132" t="e">
        <v>#N/A</v>
      </c>
      <c r="U4405" s="132" t="e">
        <v>#N/A</v>
      </c>
      <c r="V4405" s="132" t="e">
        <v>#N/A</v>
      </c>
      <c r="W4405" s="132" t="e">
        <v>#N/A</v>
      </c>
      <c r="X4405" s="132" t="e">
        <v>#N/A</v>
      </c>
      <c r="Y4405" s="132" t="e">
        <v>#N/A</v>
      </c>
      <c r="Z4405" s="132" t="e">
        <v>#N/A</v>
      </c>
      <c r="AA4405" s="132" t="e">
        <v>#N/A</v>
      </c>
      <c r="AB4405" s="132" t="e">
        <v>#N/A</v>
      </c>
      <c r="AC4405" s="132" t="e">
        <v>#N/A</v>
      </c>
      <c r="AD4405" s="132" t="e">
        <v>#N/A</v>
      </c>
      <c r="AE4405" s="132" t="e">
        <v>#N/A</v>
      </c>
      <c r="AF4405" s="132" t="e">
        <v>#N/A</v>
      </c>
    </row>
    <row r="4406" spans="1:32">
      <c r="A4406" s="129">
        <v>42926</v>
      </c>
      <c r="B4406" s="132">
        <v>381241</v>
      </c>
      <c r="C4406" s="132">
        <v>43285</v>
      </c>
      <c r="D4406" s="132">
        <v>134780</v>
      </c>
      <c r="E4406" s="132">
        <v>27295</v>
      </c>
      <c r="F4406" s="132">
        <v>62250</v>
      </c>
      <c r="G4406" s="132">
        <v>346115</v>
      </c>
      <c r="H4406" s="132">
        <v>18966</v>
      </c>
      <c r="I4406" s="132">
        <v>6160</v>
      </c>
      <c r="J4406" s="132">
        <v>36840</v>
      </c>
      <c r="K4406" s="132">
        <v>8060</v>
      </c>
      <c r="L4406" s="132">
        <v>3000</v>
      </c>
      <c r="M4406" s="132">
        <v>35126</v>
      </c>
      <c r="N4406" s="132">
        <v>381241</v>
      </c>
      <c r="R4406" s="132">
        <v>44800</v>
      </c>
      <c r="S4406" s="132">
        <v>12000</v>
      </c>
      <c r="T4406" s="132">
        <v>53116</v>
      </c>
      <c r="U4406" s="132">
        <v>13230</v>
      </c>
      <c r="V4406" s="132">
        <v>1500</v>
      </c>
      <c r="W4406" s="132">
        <v>1650</v>
      </c>
      <c r="X4406" s="132">
        <v>13380</v>
      </c>
      <c r="Y4406" s="132">
        <v>6400</v>
      </c>
      <c r="Z4406" s="132">
        <v>0</v>
      </c>
      <c r="AA4406" s="132">
        <v>12000</v>
      </c>
      <c r="AB4406" s="132">
        <v>0</v>
      </c>
      <c r="AC4406" s="132">
        <v>38450</v>
      </c>
      <c r="AD4406" s="132">
        <v>0</v>
      </c>
      <c r="AE4406" s="132">
        <v>0</v>
      </c>
      <c r="AF4406" s="132">
        <v>32300</v>
      </c>
    </row>
    <row r="4407" spans="1:32">
      <c r="A4407" s="129">
        <v>42927</v>
      </c>
      <c r="B4407" s="132" t="e">
        <v>#N/A</v>
      </c>
      <c r="C4407" s="132" t="e">
        <v>#N/A</v>
      </c>
      <c r="D4407" s="132" t="e">
        <v>#N/A</v>
      </c>
      <c r="E4407" s="132" t="e">
        <v>#N/A</v>
      </c>
      <c r="F4407" s="132" t="e">
        <v>#N/A</v>
      </c>
      <c r="G4407" s="132" t="e">
        <v>#N/A</v>
      </c>
      <c r="H4407" s="132" t="e">
        <v>#N/A</v>
      </c>
      <c r="I4407" s="132" t="e">
        <v>#N/A</v>
      </c>
      <c r="J4407" s="132" t="e">
        <v>#N/A</v>
      </c>
      <c r="K4407" s="132" t="e">
        <v>#N/A</v>
      </c>
      <c r="L4407" s="132" t="e">
        <v>#N/A</v>
      </c>
      <c r="M4407" s="132" t="e">
        <v>#N/A</v>
      </c>
      <c r="N4407" s="132" t="e">
        <v>#N/A</v>
      </c>
      <c r="R4407" s="132" t="e">
        <v>#N/A</v>
      </c>
      <c r="S4407" s="132" t="e">
        <v>#N/A</v>
      </c>
      <c r="T4407" s="132" t="e">
        <v>#N/A</v>
      </c>
      <c r="U4407" s="132" t="e">
        <v>#N/A</v>
      </c>
      <c r="V4407" s="132" t="e">
        <v>#N/A</v>
      </c>
      <c r="W4407" s="132" t="e">
        <v>#N/A</v>
      </c>
      <c r="X4407" s="132" t="e">
        <v>#N/A</v>
      </c>
      <c r="Y4407" s="132" t="e">
        <v>#N/A</v>
      </c>
      <c r="Z4407" s="132" t="e">
        <v>#N/A</v>
      </c>
      <c r="AA4407" s="132" t="e">
        <v>#N/A</v>
      </c>
      <c r="AB4407" s="132" t="e">
        <v>#N/A</v>
      </c>
      <c r="AC4407" s="132" t="e">
        <v>#N/A</v>
      </c>
      <c r="AD4407" s="132" t="e">
        <v>#N/A</v>
      </c>
      <c r="AE4407" s="132" t="e">
        <v>#N/A</v>
      </c>
      <c r="AF4407" s="132" t="e">
        <v>#N/A</v>
      </c>
    </row>
    <row r="4408" spans="1:32">
      <c r="A4408" s="129">
        <v>42928</v>
      </c>
      <c r="B4408" s="132" t="e">
        <v>#N/A</v>
      </c>
      <c r="C4408" s="132" t="e">
        <v>#N/A</v>
      </c>
      <c r="D4408" s="132" t="e">
        <v>#N/A</v>
      </c>
      <c r="E4408" s="132" t="e">
        <v>#N/A</v>
      </c>
      <c r="F4408" s="132" t="e">
        <v>#N/A</v>
      </c>
      <c r="G4408" s="132" t="e">
        <v>#N/A</v>
      </c>
      <c r="H4408" s="132" t="e">
        <v>#N/A</v>
      </c>
      <c r="I4408" s="132" t="e">
        <v>#N/A</v>
      </c>
      <c r="J4408" s="132" t="e">
        <v>#N/A</v>
      </c>
      <c r="K4408" s="132" t="e">
        <v>#N/A</v>
      </c>
      <c r="L4408" s="132" t="e">
        <v>#N/A</v>
      </c>
      <c r="M4408" s="132" t="e">
        <v>#N/A</v>
      </c>
      <c r="N4408" s="132" t="e">
        <v>#N/A</v>
      </c>
      <c r="R4408" s="132" t="e">
        <v>#N/A</v>
      </c>
      <c r="S4408" s="132" t="e">
        <v>#N/A</v>
      </c>
      <c r="T4408" s="132" t="e">
        <v>#N/A</v>
      </c>
      <c r="U4408" s="132" t="e">
        <v>#N/A</v>
      </c>
      <c r="V4408" s="132" t="e">
        <v>#N/A</v>
      </c>
      <c r="W4408" s="132" t="e">
        <v>#N/A</v>
      </c>
      <c r="X4408" s="132" t="e">
        <v>#N/A</v>
      </c>
      <c r="Y4408" s="132" t="e">
        <v>#N/A</v>
      </c>
      <c r="Z4408" s="132" t="e">
        <v>#N/A</v>
      </c>
      <c r="AA4408" s="132" t="e">
        <v>#N/A</v>
      </c>
      <c r="AB4408" s="132" t="e">
        <v>#N/A</v>
      </c>
      <c r="AC4408" s="132" t="e">
        <v>#N/A</v>
      </c>
      <c r="AD4408" s="132" t="e">
        <v>#N/A</v>
      </c>
      <c r="AE4408" s="132" t="e">
        <v>#N/A</v>
      </c>
      <c r="AF4408" s="132" t="e">
        <v>#N/A</v>
      </c>
    </row>
    <row r="4409" spans="1:32">
      <c r="A4409" s="129">
        <v>42929</v>
      </c>
      <c r="B4409" s="132" t="e">
        <v>#N/A</v>
      </c>
      <c r="C4409" s="132" t="e">
        <v>#N/A</v>
      </c>
      <c r="D4409" s="132" t="e">
        <v>#N/A</v>
      </c>
      <c r="E4409" s="132" t="e">
        <v>#N/A</v>
      </c>
      <c r="F4409" s="132" t="e">
        <v>#N/A</v>
      </c>
      <c r="G4409" s="132" t="e">
        <v>#N/A</v>
      </c>
      <c r="H4409" s="132" t="e">
        <v>#N/A</v>
      </c>
      <c r="I4409" s="132" t="e">
        <v>#N/A</v>
      </c>
      <c r="J4409" s="132" t="e">
        <v>#N/A</v>
      </c>
      <c r="K4409" s="132" t="e">
        <v>#N/A</v>
      </c>
      <c r="L4409" s="132" t="e">
        <v>#N/A</v>
      </c>
      <c r="M4409" s="132" t="e">
        <v>#N/A</v>
      </c>
      <c r="N4409" s="132" t="e">
        <v>#N/A</v>
      </c>
      <c r="R4409" s="132" t="e">
        <v>#N/A</v>
      </c>
      <c r="S4409" s="132" t="e">
        <v>#N/A</v>
      </c>
      <c r="T4409" s="132" t="e">
        <v>#N/A</v>
      </c>
      <c r="U4409" s="132" t="e">
        <v>#N/A</v>
      </c>
      <c r="V4409" s="132" t="e">
        <v>#N/A</v>
      </c>
      <c r="W4409" s="132" t="e">
        <v>#N/A</v>
      </c>
      <c r="X4409" s="132" t="e">
        <v>#N/A</v>
      </c>
      <c r="Y4409" s="132" t="e">
        <v>#N/A</v>
      </c>
      <c r="Z4409" s="132" t="e">
        <v>#N/A</v>
      </c>
      <c r="AA4409" s="132" t="e">
        <v>#N/A</v>
      </c>
      <c r="AB4409" s="132" t="e">
        <v>#N/A</v>
      </c>
      <c r="AC4409" s="132" t="e">
        <v>#N/A</v>
      </c>
      <c r="AD4409" s="132" t="e">
        <v>#N/A</v>
      </c>
      <c r="AE4409" s="132" t="e">
        <v>#N/A</v>
      </c>
      <c r="AF4409" s="132" t="e">
        <v>#N/A</v>
      </c>
    </row>
    <row r="4410" spans="1:32">
      <c r="A4410" s="129">
        <v>42930</v>
      </c>
      <c r="B4410" s="132" t="e">
        <v>#N/A</v>
      </c>
      <c r="C4410" s="132" t="e">
        <v>#N/A</v>
      </c>
      <c r="D4410" s="132" t="e">
        <v>#N/A</v>
      </c>
      <c r="E4410" s="132" t="e">
        <v>#N/A</v>
      </c>
      <c r="F4410" s="132" t="e">
        <v>#N/A</v>
      </c>
      <c r="G4410" s="132" t="e">
        <v>#N/A</v>
      </c>
      <c r="H4410" s="132" t="e">
        <v>#N/A</v>
      </c>
      <c r="I4410" s="132" t="e">
        <v>#N/A</v>
      </c>
      <c r="J4410" s="132" t="e">
        <v>#N/A</v>
      </c>
      <c r="K4410" s="132" t="e">
        <v>#N/A</v>
      </c>
      <c r="L4410" s="132" t="e">
        <v>#N/A</v>
      </c>
      <c r="M4410" s="132" t="e">
        <v>#N/A</v>
      </c>
      <c r="N4410" s="132" t="e">
        <v>#N/A</v>
      </c>
      <c r="R4410" s="132" t="e">
        <v>#N/A</v>
      </c>
      <c r="S4410" s="132" t="e">
        <v>#N/A</v>
      </c>
      <c r="T4410" s="132" t="e">
        <v>#N/A</v>
      </c>
      <c r="U4410" s="132" t="e">
        <v>#N/A</v>
      </c>
      <c r="V4410" s="132" t="e">
        <v>#N/A</v>
      </c>
      <c r="W4410" s="132" t="e">
        <v>#N/A</v>
      </c>
      <c r="X4410" s="132" t="e">
        <v>#N/A</v>
      </c>
      <c r="Y4410" s="132" t="e">
        <v>#N/A</v>
      </c>
      <c r="Z4410" s="132" t="e">
        <v>#N/A</v>
      </c>
      <c r="AA4410" s="132" t="e">
        <v>#N/A</v>
      </c>
      <c r="AB4410" s="132" t="e">
        <v>#N/A</v>
      </c>
      <c r="AC4410" s="132" t="e">
        <v>#N/A</v>
      </c>
      <c r="AD4410" s="132" t="e">
        <v>#N/A</v>
      </c>
      <c r="AE4410" s="132" t="e">
        <v>#N/A</v>
      </c>
      <c r="AF4410" s="132" t="e">
        <v>#N/A</v>
      </c>
    </row>
    <row r="4411" spans="1:32">
      <c r="A4411" s="129">
        <v>42933</v>
      </c>
      <c r="B4411" s="132" t="e">
        <v>#N/A</v>
      </c>
      <c r="C4411" s="132" t="e">
        <v>#N/A</v>
      </c>
      <c r="D4411" s="132" t="e">
        <v>#N/A</v>
      </c>
      <c r="E4411" s="132" t="e">
        <v>#N/A</v>
      </c>
      <c r="F4411" s="132" t="e">
        <v>#N/A</v>
      </c>
      <c r="G4411" s="132" t="e">
        <v>#N/A</v>
      </c>
      <c r="H4411" s="132" t="e">
        <v>#N/A</v>
      </c>
      <c r="I4411" s="132" t="e">
        <v>#N/A</v>
      </c>
      <c r="J4411" s="132" t="e">
        <v>#N/A</v>
      </c>
      <c r="K4411" s="132" t="e">
        <v>#N/A</v>
      </c>
      <c r="L4411" s="132" t="e">
        <v>#N/A</v>
      </c>
      <c r="M4411" s="132" t="e">
        <v>#N/A</v>
      </c>
      <c r="N4411" s="132" t="e">
        <v>#N/A</v>
      </c>
      <c r="R4411" s="132" t="e">
        <v>#N/A</v>
      </c>
      <c r="S4411" s="132" t="e">
        <v>#N/A</v>
      </c>
      <c r="T4411" s="132" t="e">
        <v>#N/A</v>
      </c>
      <c r="U4411" s="132" t="e">
        <v>#N/A</v>
      </c>
      <c r="V4411" s="132" t="e">
        <v>#N/A</v>
      </c>
      <c r="W4411" s="132" t="e">
        <v>#N/A</v>
      </c>
      <c r="X4411" s="132" t="e">
        <v>#N/A</v>
      </c>
      <c r="Y4411" s="132" t="e">
        <v>#N/A</v>
      </c>
      <c r="Z4411" s="132" t="e">
        <v>#N/A</v>
      </c>
      <c r="AA4411" s="132" t="e">
        <v>#N/A</v>
      </c>
      <c r="AB4411" s="132" t="e">
        <v>#N/A</v>
      </c>
      <c r="AC4411" s="132" t="e">
        <v>#N/A</v>
      </c>
      <c r="AD4411" s="132" t="e">
        <v>#N/A</v>
      </c>
      <c r="AE4411" s="132" t="e">
        <v>#N/A</v>
      </c>
      <c r="AF4411" s="132" t="e">
        <v>#N/A</v>
      </c>
    </row>
    <row r="4412" spans="1:32">
      <c r="A4412" s="129">
        <v>42934</v>
      </c>
      <c r="B4412" s="132" t="e">
        <v>#N/A</v>
      </c>
      <c r="C4412" s="132" t="e">
        <v>#N/A</v>
      </c>
      <c r="D4412" s="132" t="e">
        <v>#N/A</v>
      </c>
      <c r="E4412" s="132" t="e">
        <v>#N/A</v>
      </c>
      <c r="F4412" s="132" t="e">
        <v>#N/A</v>
      </c>
      <c r="G4412" s="132" t="e">
        <v>#N/A</v>
      </c>
      <c r="H4412" s="132" t="e">
        <v>#N/A</v>
      </c>
      <c r="I4412" s="132" t="e">
        <v>#N/A</v>
      </c>
      <c r="J4412" s="132" t="e">
        <v>#N/A</v>
      </c>
      <c r="K4412" s="132" t="e">
        <v>#N/A</v>
      </c>
      <c r="L4412" s="132" t="e">
        <v>#N/A</v>
      </c>
      <c r="M4412" s="132" t="e">
        <v>#N/A</v>
      </c>
      <c r="N4412" s="132" t="e">
        <v>#N/A</v>
      </c>
      <c r="R4412" s="132" t="e">
        <v>#N/A</v>
      </c>
      <c r="S4412" s="132" t="e">
        <v>#N/A</v>
      </c>
      <c r="T4412" s="132" t="e">
        <v>#N/A</v>
      </c>
      <c r="U4412" s="132" t="e">
        <v>#N/A</v>
      </c>
      <c r="V4412" s="132" t="e">
        <v>#N/A</v>
      </c>
      <c r="W4412" s="132" t="e">
        <v>#N/A</v>
      </c>
      <c r="X4412" s="132" t="e">
        <v>#N/A</v>
      </c>
      <c r="Y4412" s="132" t="e">
        <v>#N/A</v>
      </c>
      <c r="Z4412" s="132" t="e">
        <v>#N/A</v>
      </c>
      <c r="AA4412" s="132" t="e">
        <v>#N/A</v>
      </c>
      <c r="AB4412" s="132" t="e">
        <v>#N/A</v>
      </c>
      <c r="AC4412" s="132" t="e">
        <v>#N/A</v>
      </c>
      <c r="AD4412" s="132" t="e">
        <v>#N/A</v>
      </c>
      <c r="AE4412" s="132" t="e">
        <v>#N/A</v>
      </c>
      <c r="AF4412" s="132" t="e">
        <v>#N/A</v>
      </c>
    </row>
    <row r="4413" spans="1:32">
      <c r="A4413" s="129">
        <v>42935</v>
      </c>
      <c r="B4413" s="132" t="e">
        <v>#N/A</v>
      </c>
      <c r="C4413" s="132" t="e">
        <v>#N/A</v>
      </c>
      <c r="D4413" s="132" t="e">
        <v>#N/A</v>
      </c>
      <c r="E4413" s="132" t="e">
        <v>#N/A</v>
      </c>
      <c r="F4413" s="132" t="e">
        <v>#N/A</v>
      </c>
      <c r="G4413" s="132" t="e">
        <v>#N/A</v>
      </c>
      <c r="H4413" s="132" t="e">
        <v>#N/A</v>
      </c>
      <c r="I4413" s="132" t="e">
        <v>#N/A</v>
      </c>
      <c r="J4413" s="132" t="e">
        <v>#N/A</v>
      </c>
      <c r="K4413" s="132" t="e">
        <v>#N/A</v>
      </c>
      <c r="L4413" s="132" t="e">
        <v>#N/A</v>
      </c>
      <c r="M4413" s="132" t="e">
        <v>#N/A</v>
      </c>
      <c r="N4413" s="132" t="e">
        <v>#N/A</v>
      </c>
      <c r="R4413" s="132" t="e">
        <v>#N/A</v>
      </c>
      <c r="S4413" s="132" t="e">
        <v>#N/A</v>
      </c>
      <c r="T4413" s="132" t="e">
        <v>#N/A</v>
      </c>
      <c r="U4413" s="132" t="e">
        <v>#N/A</v>
      </c>
      <c r="V4413" s="132" t="e">
        <v>#N/A</v>
      </c>
      <c r="W4413" s="132" t="e">
        <v>#N/A</v>
      </c>
      <c r="X4413" s="132" t="e">
        <v>#N/A</v>
      </c>
      <c r="Y4413" s="132" t="e">
        <v>#N/A</v>
      </c>
      <c r="Z4413" s="132" t="e">
        <v>#N/A</v>
      </c>
      <c r="AA4413" s="132" t="e">
        <v>#N/A</v>
      </c>
      <c r="AB4413" s="132" t="e">
        <v>#N/A</v>
      </c>
      <c r="AC4413" s="132" t="e">
        <v>#N/A</v>
      </c>
      <c r="AD4413" s="132" t="e">
        <v>#N/A</v>
      </c>
      <c r="AE4413" s="132" t="e">
        <v>#N/A</v>
      </c>
      <c r="AF4413" s="132" t="e">
        <v>#N/A</v>
      </c>
    </row>
    <row r="4414" spans="1:32">
      <c r="A4414" s="129">
        <v>42936</v>
      </c>
      <c r="B4414" s="132">
        <v>817961</v>
      </c>
      <c r="C4414" s="132">
        <v>71874</v>
      </c>
      <c r="D4414" s="132">
        <v>250472</v>
      </c>
      <c r="E4414" s="132">
        <v>69965</v>
      </c>
      <c r="F4414" s="132">
        <v>180280</v>
      </c>
      <c r="G4414" s="132">
        <v>727630</v>
      </c>
      <c r="H4414" s="132">
        <v>59086</v>
      </c>
      <c r="I4414" s="132">
        <v>15335</v>
      </c>
      <c r="J4414" s="132">
        <v>47246</v>
      </c>
      <c r="K4414" s="132">
        <v>9738</v>
      </c>
      <c r="L4414" s="132">
        <v>3000</v>
      </c>
      <c r="M4414" s="132">
        <v>90331</v>
      </c>
      <c r="N4414" s="132">
        <v>817961</v>
      </c>
      <c r="R4414" s="132">
        <v>104100</v>
      </c>
      <c r="S4414" s="132">
        <v>23000</v>
      </c>
      <c r="T4414" s="132">
        <v>136701</v>
      </c>
      <c r="U4414" s="132">
        <v>31986</v>
      </c>
      <c r="V4414" s="132">
        <v>6450</v>
      </c>
      <c r="W4414" s="132">
        <v>1650</v>
      </c>
      <c r="X4414" s="132">
        <v>44658</v>
      </c>
      <c r="Y4414" s="132">
        <v>7000</v>
      </c>
      <c r="Z4414" s="132">
        <v>11290</v>
      </c>
      <c r="AA4414" s="132">
        <v>12000</v>
      </c>
      <c r="AB4414" s="132">
        <v>11500</v>
      </c>
      <c r="AC4414" s="132">
        <v>44926</v>
      </c>
      <c r="AD4414" s="132">
        <v>0</v>
      </c>
      <c r="AE4414" s="132">
        <v>1725</v>
      </c>
      <c r="AF4414" s="132">
        <v>74100</v>
      </c>
    </row>
    <row r="4415" spans="1:32">
      <c r="A4415" s="129">
        <v>42937</v>
      </c>
      <c r="B4415" s="132" t="e">
        <v>#N/A</v>
      </c>
      <c r="C4415" s="132" t="e">
        <v>#N/A</v>
      </c>
      <c r="D4415" s="132" t="e">
        <v>#N/A</v>
      </c>
      <c r="E4415" s="132" t="e">
        <v>#N/A</v>
      </c>
      <c r="F4415" s="132" t="e">
        <v>#N/A</v>
      </c>
      <c r="G4415" s="132" t="e">
        <v>#N/A</v>
      </c>
      <c r="H4415" s="132" t="e">
        <v>#N/A</v>
      </c>
      <c r="I4415" s="132" t="e">
        <v>#N/A</v>
      </c>
      <c r="J4415" s="132" t="e">
        <v>#N/A</v>
      </c>
      <c r="K4415" s="132" t="e">
        <v>#N/A</v>
      </c>
      <c r="L4415" s="132" t="e">
        <v>#N/A</v>
      </c>
      <c r="M4415" s="132" t="e">
        <v>#N/A</v>
      </c>
      <c r="N4415" s="132" t="e">
        <v>#N/A</v>
      </c>
      <c r="R4415" s="132" t="e">
        <v>#N/A</v>
      </c>
      <c r="S4415" s="132" t="e">
        <v>#N/A</v>
      </c>
      <c r="T4415" s="132" t="e">
        <v>#N/A</v>
      </c>
      <c r="U4415" s="132" t="e">
        <v>#N/A</v>
      </c>
      <c r="V4415" s="132" t="e">
        <v>#N/A</v>
      </c>
      <c r="W4415" s="132" t="e">
        <v>#N/A</v>
      </c>
      <c r="X4415" s="132" t="e">
        <v>#N/A</v>
      </c>
      <c r="Y4415" s="132" t="e">
        <v>#N/A</v>
      </c>
      <c r="Z4415" s="132" t="e">
        <v>#N/A</v>
      </c>
      <c r="AA4415" s="132" t="e">
        <v>#N/A</v>
      </c>
      <c r="AB4415" s="132" t="e">
        <v>#N/A</v>
      </c>
      <c r="AC4415" s="132" t="e">
        <v>#N/A</v>
      </c>
      <c r="AD4415" s="132" t="e">
        <v>#N/A</v>
      </c>
      <c r="AE4415" s="132" t="e">
        <v>#N/A</v>
      </c>
      <c r="AF4415" s="132" t="e">
        <v>#N/A</v>
      </c>
    </row>
    <row r="4416" spans="1:32">
      <c r="A4416" s="129">
        <v>42940</v>
      </c>
      <c r="B4416" s="132" t="e">
        <v>#N/A</v>
      </c>
      <c r="C4416" s="132" t="e">
        <v>#N/A</v>
      </c>
      <c r="D4416" s="132" t="e">
        <v>#N/A</v>
      </c>
      <c r="E4416" s="132" t="e">
        <v>#N/A</v>
      </c>
      <c r="F4416" s="132" t="e">
        <v>#N/A</v>
      </c>
      <c r="G4416" s="132" t="e">
        <v>#N/A</v>
      </c>
      <c r="H4416" s="132" t="e">
        <v>#N/A</v>
      </c>
      <c r="I4416" s="132" t="e">
        <v>#N/A</v>
      </c>
      <c r="J4416" s="132" t="e">
        <v>#N/A</v>
      </c>
      <c r="K4416" s="132" t="e">
        <v>#N/A</v>
      </c>
      <c r="L4416" s="132" t="e">
        <v>#N/A</v>
      </c>
      <c r="M4416" s="132" t="e">
        <v>#N/A</v>
      </c>
      <c r="N4416" s="132" t="e">
        <v>#N/A</v>
      </c>
      <c r="R4416" s="132" t="e">
        <v>#N/A</v>
      </c>
      <c r="S4416" s="132" t="e">
        <v>#N/A</v>
      </c>
      <c r="T4416" s="132" t="e">
        <v>#N/A</v>
      </c>
      <c r="U4416" s="132" t="e">
        <v>#N/A</v>
      </c>
      <c r="V4416" s="132" t="e">
        <v>#N/A</v>
      </c>
      <c r="W4416" s="132" t="e">
        <v>#N/A</v>
      </c>
      <c r="X4416" s="132" t="e">
        <v>#N/A</v>
      </c>
      <c r="Y4416" s="132" t="e">
        <v>#N/A</v>
      </c>
      <c r="Z4416" s="132" t="e">
        <v>#N/A</v>
      </c>
      <c r="AA4416" s="132" t="e">
        <v>#N/A</v>
      </c>
      <c r="AB4416" s="132" t="e">
        <v>#N/A</v>
      </c>
      <c r="AC4416" s="132" t="e">
        <v>#N/A</v>
      </c>
      <c r="AD4416" s="132" t="e">
        <v>#N/A</v>
      </c>
      <c r="AE4416" s="132" t="e">
        <v>#N/A</v>
      </c>
      <c r="AF4416" s="132" t="e">
        <v>#N/A</v>
      </c>
    </row>
    <row r="4417" spans="1:32">
      <c r="A4417" s="129">
        <v>42941</v>
      </c>
      <c r="B4417" s="132">
        <v>1044456</v>
      </c>
      <c r="C4417" s="132">
        <v>76724</v>
      </c>
      <c r="D4417" s="132">
        <v>308632</v>
      </c>
      <c r="E4417" s="132">
        <v>79665</v>
      </c>
      <c r="F4417" s="132">
        <v>259780</v>
      </c>
      <c r="G4417" s="132">
        <v>902125</v>
      </c>
      <c r="H4417" s="132">
        <v>92586</v>
      </c>
      <c r="I4417" s="132">
        <v>23835</v>
      </c>
      <c r="J4417" s="132">
        <v>62736</v>
      </c>
      <c r="K4417" s="132">
        <v>10533</v>
      </c>
      <c r="L4417" s="132">
        <v>3000</v>
      </c>
      <c r="M4417" s="132">
        <v>142331</v>
      </c>
      <c r="N4417" s="132">
        <v>1044456</v>
      </c>
      <c r="R4417" s="132">
        <v>146600</v>
      </c>
      <c r="S4417" s="132">
        <v>43000</v>
      </c>
      <c r="T4417" s="132">
        <v>153201</v>
      </c>
      <c r="U4417" s="132">
        <v>55281</v>
      </c>
      <c r="V4417" s="132">
        <v>10450</v>
      </c>
      <c r="W4417" s="132">
        <v>1650</v>
      </c>
      <c r="X4417" s="132">
        <v>44658</v>
      </c>
      <c r="Y4417" s="132">
        <v>7000</v>
      </c>
      <c r="Z4417" s="132">
        <v>11290</v>
      </c>
      <c r="AA4417" s="132">
        <v>12000</v>
      </c>
      <c r="AB4417" s="132">
        <v>11500</v>
      </c>
      <c r="AC4417" s="132">
        <v>44926</v>
      </c>
      <c r="AD4417" s="132">
        <v>0</v>
      </c>
      <c r="AE4417" s="132">
        <v>1725</v>
      </c>
      <c r="AF4417" s="132">
        <v>74100</v>
      </c>
    </row>
    <row r="4418" spans="1:32">
      <c r="A4418" s="129">
        <v>42942</v>
      </c>
      <c r="B4418" s="132" t="e">
        <v>#N/A</v>
      </c>
      <c r="C4418" s="132" t="e">
        <v>#N/A</v>
      </c>
      <c r="D4418" s="132" t="e">
        <v>#N/A</v>
      </c>
      <c r="E4418" s="132" t="e">
        <v>#N/A</v>
      </c>
      <c r="F4418" s="132" t="e">
        <v>#N/A</v>
      </c>
      <c r="G4418" s="132" t="e">
        <v>#N/A</v>
      </c>
      <c r="H4418" s="132" t="e">
        <v>#N/A</v>
      </c>
      <c r="I4418" s="132" t="e">
        <v>#N/A</v>
      </c>
      <c r="J4418" s="132" t="e">
        <v>#N/A</v>
      </c>
      <c r="K4418" s="132" t="e">
        <v>#N/A</v>
      </c>
      <c r="L4418" s="132" t="e">
        <v>#N/A</v>
      </c>
      <c r="M4418" s="132" t="e">
        <v>#N/A</v>
      </c>
      <c r="N4418" s="132" t="e">
        <v>#N/A</v>
      </c>
      <c r="R4418" s="132" t="e">
        <v>#N/A</v>
      </c>
      <c r="S4418" s="132" t="e">
        <v>#N/A</v>
      </c>
      <c r="T4418" s="132" t="e">
        <v>#N/A</v>
      </c>
      <c r="U4418" s="132" t="e">
        <v>#N/A</v>
      </c>
      <c r="V4418" s="132" t="e">
        <v>#N/A</v>
      </c>
      <c r="W4418" s="132" t="e">
        <v>#N/A</v>
      </c>
      <c r="X4418" s="132" t="e">
        <v>#N/A</v>
      </c>
      <c r="Y4418" s="132" t="e">
        <v>#N/A</v>
      </c>
      <c r="Z4418" s="132" t="e">
        <v>#N/A</v>
      </c>
      <c r="AA4418" s="132" t="e">
        <v>#N/A</v>
      </c>
      <c r="AB4418" s="132" t="e">
        <v>#N/A</v>
      </c>
      <c r="AC4418" s="132" t="e">
        <v>#N/A</v>
      </c>
      <c r="AD4418" s="132" t="e">
        <v>#N/A</v>
      </c>
      <c r="AE4418" s="132" t="e">
        <v>#N/A</v>
      </c>
      <c r="AF4418" s="132" t="e">
        <v>#N/A</v>
      </c>
    </row>
    <row r="4419" spans="1:32">
      <c r="A4419" s="129">
        <v>42943</v>
      </c>
      <c r="B4419" s="132" t="e">
        <v>#N/A</v>
      </c>
      <c r="C4419" s="132" t="e">
        <v>#N/A</v>
      </c>
      <c r="D4419" s="132" t="e">
        <v>#N/A</v>
      </c>
      <c r="E4419" s="132" t="e">
        <v>#N/A</v>
      </c>
      <c r="F4419" s="132" t="e">
        <v>#N/A</v>
      </c>
      <c r="G4419" s="132" t="e">
        <v>#N/A</v>
      </c>
      <c r="H4419" s="132" t="e">
        <v>#N/A</v>
      </c>
      <c r="I4419" s="132" t="e">
        <v>#N/A</v>
      </c>
      <c r="J4419" s="132" t="e">
        <v>#N/A</v>
      </c>
      <c r="K4419" s="132" t="e">
        <v>#N/A</v>
      </c>
      <c r="L4419" s="132" t="e">
        <v>#N/A</v>
      </c>
      <c r="M4419" s="132" t="e">
        <v>#N/A</v>
      </c>
      <c r="N4419" s="132" t="e">
        <v>#N/A</v>
      </c>
      <c r="R4419" s="132" t="e">
        <v>#N/A</v>
      </c>
      <c r="S4419" s="132" t="e">
        <v>#N/A</v>
      </c>
      <c r="T4419" s="132" t="e">
        <v>#N/A</v>
      </c>
      <c r="U4419" s="132" t="e">
        <v>#N/A</v>
      </c>
      <c r="V4419" s="132" t="e">
        <v>#N/A</v>
      </c>
      <c r="W4419" s="132" t="e">
        <v>#N/A</v>
      </c>
      <c r="X4419" s="132" t="e">
        <v>#N/A</v>
      </c>
      <c r="Y4419" s="132" t="e">
        <v>#N/A</v>
      </c>
      <c r="Z4419" s="132" t="e">
        <v>#N/A</v>
      </c>
      <c r="AA4419" s="132" t="e">
        <v>#N/A</v>
      </c>
      <c r="AB4419" s="132" t="e">
        <v>#N/A</v>
      </c>
      <c r="AC4419" s="132" t="e">
        <v>#N/A</v>
      </c>
      <c r="AD4419" s="132" t="e">
        <v>#N/A</v>
      </c>
      <c r="AE4419" s="132" t="e">
        <v>#N/A</v>
      </c>
      <c r="AF4419" s="132" t="e">
        <v>#N/A</v>
      </c>
    </row>
    <row r="4420" spans="1:32">
      <c r="A4420" s="129">
        <v>42944</v>
      </c>
      <c r="B4420" s="132" t="e">
        <v>#N/A</v>
      </c>
      <c r="C4420" s="132" t="e">
        <v>#N/A</v>
      </c>
      <c r="D4420" s="132" t="e">
        <v>#N/A</v>
      </c>
      <c r="E4420" s="132" t="e">
        <v>#N/A</v>
      </c>
      <c r="F4420" s="132" t="e">
        <v>#N/A</v>
      </c>
      <c r="G4420" s="132" t="e">
        <v>#N/A</v>
      </c>
      <c r="H4420" s="132" t="e">
        <v>#N/A</v>
      </c>
      <c r="I4420" s="132" t="e">
        <v>#N/A</v>
      </c>
      <c r="J4420" s="132" t="e">
        <v>#N/A</v>
      </c>
      <c r="K4420" s="132" t="e">
        <v>#N/A</v>
      </c>
      <c r="L4420" s="132" t="e">
        <v>#N/A</v>
      </c>
      <c r="M4420" s="132" t="e">
        <v>#N/A</v>
      </c>
      <c r="N4420" s="132" t="e">
        <v>#N/A</v>
      </c>
      <c r="R4420" s="132" t="e">
        <v>#N/A</v>
      </c>
      <c r="S4420" s="132" t="e">
        <v>#N/A</v>
      </c>
      <c r="T4420" s="132" t="e">
        <v>#N/A</v>
      </c>
      <c r="U4420" s="132" t="e">
        <v>#N/A</v>
      </c>
      <c r="V4420" s="132" t="e">
        <v>#N/A</v>
      </c>
      <c r="W4420" s="132" t="e">
        <v>#N/A</v>
      </c>
      <c r="X4420" s="132" t="e">
        <v>#N/A</v>
      </c>
      <c r="Y4420" s="132" t="e">
        <v>#N/A</v>
      </c>
      <c r="Z4420" s="132" t="e">
        <v>#N/A</v>
      </c>
      <c r="AA4420" s="132" t="e">
        <v>#N/A</v>
      </c>
      <c r="AB4420" s="132" t="e">
        <v>#N/A</v>
      </c>
      <c r="AC4420" s="132" t="e">
        <v>#N/A</v>
      </c>
      <c r="AD4420" s="132" t="e">
        <v>#N/A</v>
      </c>
      <c r="AE4420" s="132" t="e">
        <v>#N/A</v>
      </c>
      <c r="AF4420" s="132" t="e">
        <v>#N/A</v>
      </c>
    </row>
    <row r="4421" spans="1:32">
      <c r="A4421" s="129">
        <v>42947</v>
      </c>
      <c r="B4421" s="132">
        <v>1260143</v>
      </c>
      <c r="C4421" s="132">
        <v>120077</v>
      </c>
      <c r="D4421" s="132">
        <v>372267</v>
      </c>
      <c r="E4421" s="132">
        <v>97160</v>
      </c>
      <c r="F4421" s="132">
        <v>292840</v>
      </c>
      <c r="G4421" s="132">
        <v>1100252</v>
      </c>
      <c r="H4421" s="132">
        <v>96586</v>
      </c>
      <c r="I4421" s="132">
        <v>31895</v>
      </c>
      <c r="J4421" s="132">
        <v>75317</v>
      </c>
      <c r="K4421" s="132">
        <v>15343</v>
      </c>
      <c r="L4421" s="132">
        <v>4000</v>
      </c>
      <c r="M4421" s="132">
        <v>159891</v>
      </c>
      <c r="N4421" s="132">
        <v>1260143</v>
      </c>
      <c r="R4421" s="132">
        <v>162100</v>
      </c>
      <c r="S4421" s="132">
        <v>43000</v>
      </c>
      <c r="T4421" s="132">
        <v>191234</v>
      </c>
      <c r="U4421" s="132">
        <v>77241</v>
      </c>
      <c r="V4421" s="132">
        <v>19450</v>
      </c>
      <c r="W4421" s="132">
        <v>1650</v>
      </c>
      <c r="X4421" s="132">
        <v>48768</v>
      </c>
      <c r="Y4421" s="132">
        <v>27795</v>
      </c>
      <c r="Z4421" s="132">
        <v>11290</v>
      </c>
      <c r="AA4421" s="132">
        <v>12000</v>
      </c>
      <c r="AB4421" s="132">
        <v>33600</v>
      </c>
      <c r="AC4421" s="132">
        <v>45426</v>
      </c>
      <c r="AD4421" s="132">
        <v>11450</v>
      </c>
      <c r="AE4421" s="132">
        <v>1725</v>
      </c>
      <c r="AF4421" s="132">
        <v>74400</v>
      </c>
    </row>
    <row r="4422" spans="1:32">
      <c r="A4422" s="129">
        <v>42948</v>
      </c>
      <c r="B4422" s="132" t="e">
        <v>#N/A</v>
      </c>
      <c r="C4422" s="132" t="e">
        <v>#N/A</v>
      </c>
      <c r="D4422" s="132" t="e">
        <v>#N/A</v>
      </c>
      <c r="E4422" s="132" t="e">
        <v>#N/A</v>
      </c>
      <c r="F4422" s="132" t="e">
        <v>#N/A</v>
      </c>
      <c r="G4422" s="132" t="e">
        <v>#N/A</v>
      </c>
      <c r="H4422" s="132" t="e">
        <v>#N/A</v>
      </c>
      <c r="I4422" s="132" t="e">
        <v>#N/A</v>
      </c>
      <c r="J4422" s="132" t="e">
        <v>#N/A</v>
      </c>
      <c r="K4422" s="132" t="e">
        <v>#N/A</v>
      </c>
      <c r="L4422" s="132" t="e">
        <v>#N/A</v>
      </c>
      <c r="M4422" s="132" t="e">
        <v>#N/A</v>
      </c>
      <c r="N4422" s="132" t="e">
        <v>#N/A</v>
      </c>
      <c r="R4422" s="132" t="e">
        <v>#N/A</v>
      </c>
      <c r="S4422" s="132" t="e">
        <v>#N/A</v>
      </c>
      <c r="T4422" s="132" t="e">
        <v>#N/A</v>
      </c>
      <c r="U4422" s="132" t="e">
        <v>#N/A</v>
      </c>
      <c r="V4422" s="132" t="e">
        <v>#N/A</v>
      </c>
      <c r="W4422" s="132" t="e">
        <v>#N/A</v>
      </c>
      <c r="X4422" s="132" t="e">
        <v>#N/A</v>
      </c>
      <c r="Y4422" s="132" t="e">
        <v>#N/A</v>
      </c>
      <c r="Z4422" s="132" t="e">
        <v>#N/A</v>
      </c>
      <c r="AA4422" s="132" t="e">
        <v>#N/A</v>
      </c>
      <c r="AB4422" s="132" t="e">
        <v>#N/A</v>
      </c>
      <c r="AC4422" s="132" t="e">
        <v>#N/A</v>
      </c>
      <c r="AD4422" s="132" t="e">
        <v>#N/A</v>
      </c>
      <c r="AE4422" s="132" t="e">
        <v>#N/A</v>
      </c>
      <c r="AF4422" s="132" t="e">
        <v>#N/A</v>
      </c>
    </row>
    <row r="4423" spans="1:32">
      <c r="A4423" s="129">
        <v>42949</v>
      </c>
      <c r="B4423" s="132" t="e">
        <v>#N/A</v>
      </c>
      <c r="C4423" s="132" t="e">
        <v>#N/A</v>
      </c>
      <c r="D4423" s="132" t="e">
        <v>#N/A</v>
      </c>
      <c r="E4423" s="132" t="e">
        <v>#N/A</v>
      </c>
      <c r="F4423" s="132" t="e">
        <v>#N/A</v>
      </c>
      <c r="G4423" s="132" t="e">
        <v>#N/A</v>
      </c>
      <c r="H4423" s="132" t="e">
        <v>#N/A</v>
      </c>
      <c r="I4423" s="132" t="e">
        <v>#N/A</v>
      </c>
      <c r="J4423" s="132" t="e">
        <v>#N/A</v>
      </c>
      <c r="K4423" s="132" t="e">
        <v>#N/A</v>
      </c>
      <c r="L4423" s="132" t="e">
        <v>#N/A</v>
      </c>
      <c r="M4423" s="132" t="e">
        <v>#N/A</v>
      </c>
      <c r="N4423" s="132" t="e">
        <v>#N/A</v>
      </c>
      <c r="R4423" s="132" t="e">
        <v>#N/A</v>
      </c>
      <c r="S4423" s="132" t="e">
        <v>#N/A</v>
      </c>
      <c r="T4423" s="132" t="e">
        <v>#N/A</v>
      </c>
      <c r="U4423" s="132" t="e">
        <v>#N/A</v>
      </c>
      <c r="V4423" s="132" t="e">
        <v>#N/A</v>
      </c>
      <c r="W4423" s="132" t="e">
        <v>#N/A</v>
      </c>
      <c r="X4423" s="132" t="e">
        <v>#N/A</v>
      </c>
      <c r="Y4423" s="132" t="e">
        <v>#N/A</v>
      </c>
      <c r="Z4423" s="132" t="e">
        <v>#N/A</v>
      </c>
      <c r="AA4423" s="132" t="e">
        <v>#N/A</v>
      </c>
      <c r="AB4423" s="132" t="e">
        <v>#N/A</v>
      </c>
      <c r="AC4423" s="132" t="e">
        <v>#N/A</v>
      </c>
      <c r="AD4423" s="132" t="e">
        <v>#N/A</v>
      </c>
      <c r="AE4423" s="132" t="e">
        <v>#N/A</v>
      </c>
      <c r="AF4423" s="132" t="e">
        <v>#N/A</v>
      </c>
    </row>
    <row r="4424" spans="1:32">
      <c r="A4424" s="129">
        <v>42950</v>
      </c>
      <c r="B4424" s="132" t="e">
        <v>#N/A</v>
      </c>
      <c r="C4424" s="132" t="e">
        <v>#N/A</v>
      </c>
      <c r="D4424" s="132" t="e">
        <v>#N/A</v>
      </c>
      <c r="E4424" s="132" t="e">
        <v>#N/A</v>
      </c>
      <c r="F4424" s="132" t="e">
        <v>#N/A</v>
      </c>
      <c r="G4424" s="132" t="e">
        <v>#N/A</v>
      </c>
      <c r="H4424" s="132" t="e">
        <v>#N/A</v>
      </c>
      <c r="I4424" s="132" t="e">
        <v>#N/A</v>
      </c>
      <c r="J4424" s="132" t="e">
        <v>#N/A</v>
      </c>
      <c r="K4424" s="132" t="e">
        <v>#N/A</v>
      </c>
      <c r="L4424" s="132" t="e">
        <v>#N/A</v>
      </c>
      <c r="M4424" s="132" t="e">
        <v>#N/A</v>
      </c>
      <c r="N4424" s="132" t="e">
        <v>#N/A</v>
      </c>
      <c r="R4424" s="132" t="e">
        <v>#N/A</v>
      </c>
      <c r="S4424" s="132" t="e">
        <v>#N/A</v>
      </c>
      <c r="T4424" s="132" t="e">
        <v>#N/A</v>
      </c>
      <c r="U4424" s="132" t="e">
        <v>#N/A</v>
      </c>
      <c r="V4424" s="132" t="e">
        <v>#N/A</v>
      </c>
      <c r="W4424" s="132" t="e">
        <v>#N/A</v>
      </c>
      <c r="X4424" s="132" t="e">
        <v>#N/A</v>
      </c>
      <c r="Y4424" s="132" t="e">
        <v>#N/A</v>
      </c>
      <c r="Z4424" s="132" t="e">
        <v>#N/A</v>
      </c>
      <c r="AA4424" s="132" t="e">
        <v>#N/A</v>
      </c>
      <c r="AB4424" s="132" t="e">
        <v>#N/A</v>
      </c>
      <c r="AC4424" s="132" t="e">
        <v>#N/A</v>
      </c>
      <c r="AD4424" s="132" t="e">
        <v>#N/A</v>
      </c>
      <c r="AE4424" s="132" t="e">
        <v>#N/A</v>
      </c>
      <c r="AF4424" s="132" t="e">
        <v>#N/A</v>
      </c>
    </row>
    <row r="4425" spans="1:32">
      <c r="A4425" s="129">
        <v>42951</v>
      </c>
      <c r="B4425" s="132" t="e">
        <v>#N/A</v>
      </c>
      <c r="C4425" s="132" t="e">
        <v>#N/A</v>
      </c>
      <c r="D4425" s="132" t="e">
        <v>#N/A</v>
      </c>
      <c r="E4425" s="132" t="e">
        <v>#N/A</v>
      </c>
      <c r="F4425" s="132" t="e">
        <v>#N/A</v>
      </c>
      <c r="G4425" s="132" t="e">
        <v>#N/A</v>
      </c>
      <c r="H4425" s="132" t="e">
        <v>#N/A</v>
      </c>
      <c r="I4425" s="132" t="e">
        <v>#N/A</v>
      </c>
      <c r="J4425" s="132" t="e">
        <v>#N/A</v>
      </c>
      <c r="K4425" s="132" t="e">
        <v>#N/A</v>
      </c>
      <c r="L4425" s="132" t="e">
        <v>#N/A</v>
      </c>
      <c r="M4425" s="132" t="e">
        <v>#N/A</v>
      </c>
      <c r="N4425" s="132" t="e">
        <v>#N/A</v>
      </c>
      <c r="R4425" s="132" t="e">
        <v>#N/A</v>
      </c>
      <c r="S4425" s="132" t="e">
        <v>#N/A</v>
      </c>
      <c r="T4425" s="132" t="e">
        <v>#N/A</v>
      </c>
      <c r="U4425" s="132" t="e">
        <v>#N/A</v>
      </c>
      <c r="V4425" s="132" t="e">
        <v>#N/A</v>
      </c>
      <c r="W4425" s="132" t="e">
        <v>#N/A</v>
      </c>
      <c r="X4425" s="132" t="e">
        <v>#N/A</v>
      </c>
      <c r="Y4425" s="132" t="e">
        <v>#N/A</v>
      </c>
      <c r="Z4425" s="132" t="e">
        <v>#N/A</v>
      </c>
      <c r="AA4425" s="132" t="e">
        <v>#N/A</v>
      </c>
      <c r="AB4425" s="132" t="e">
        <v>#N/A</v>
      </c>
      <c r="AC4425" s="132" t="e">
        <v>#N/A</v>
      </c>
      <c r="AD4425" s="132" t="e">
        <v>#N/A</v>
      </c>
      <c r="AE4425" s="132" t="e">
        <v>#N/A</v>
      </c>
      <c r="AF4425" s="132" t="e">
        <v>#N/A</v>
      </c>
    </row>
    <row r="4426" spans="1:32">
      <c r="A4426" s="129">
        <v>42954</v>
      </c>
      <c r="B4426" s="132" t="e">
        <v>#N/A</v>
      </c>
      <c r="C4426" s="132" t="e">
        <v>#N/A</v>
      </c>
      <c r="D4426" s="132" t="e">
        <v>#N/A</v>
      </c>
      <c r="E4426" s="132" t="e">
        <v>#N/A</v>
      </c>
      <c r="F4426" s="132" t="e">
        <v>#N/A</v>
      </c>
      <c r="G4426" s="132" t="e">
        <v>#N/A</v>
      </c>
      <c r="H4426" s="132" t="e">
        <v>#N/A</v>
      </c>
      <c r="I4426" s="132" t="e">
        <v>#N/A</v>
      </c>
      <c r="J4426" s="132" t="e">
        <v>#N/A</v>
      </c>
      <c r="K4426" s="132" t="e">
        <v>#N/A</v>
      </c>
      <c r="L4426" s="132" t="e">
        <v>#N/A</v>
      </c>
      <c r="M4426" s="132" t="e">
        <v>#N/A</v>
      </c>
      <c r="N4426" s="132" t="e">
        <v>#N/A</v>
      </c>
      <c r="R4426" s="132" t="e">
        <v>#N/A</v>
      </c>
      <c r="S4426" s="132" t="e">
        <v>#N/A</v>
      </c>
      <c r="T4426" s="132" t="e">
        <v>#N/A</v>
      </c>
      <c r="U4426" s="132" t="e">
        <v>#N/A</v>
      </c>
      <c r="V4426" s="132" t="e">
        <v>#N/A</v>
      </c>
      <c r="W4426" s="132" t="e">
        <v>#N/A</v>
      </c>
      <c r="X4426" s="132" t="e">
        <v>#N/A</v>
      </c>
      <c r="Y4426" s="132" t="e">
        <v>#N/A</v>
      </c>
      <c r="Z4426" s="132" t="e">
        <v>#N/A</v>
      </c>
      <c r="AA4426" s="132" t="e">
        <v>#N/A</v>
      </c>
      <c r="AB4426" s="132" t="e">
        <v>#N/A</v>
      </c>
      <c r="AC4426" s="132" t="e">
        <v>#N/A</v>
      </c>
      <c r="AD4426" s="132" t="e">
        <v>#N/A</v>
      </c>
      <c r="AE4426" s="132" t="e">
        <v>#N/A</v>
      </c>
      <c r="AF4426" s="132" t="e">
        <v>#N/A</v>
      </c>
    </row>
    <row r="4427" spans="1:32">
      <c r="A4427" s="129">
        <v>42955</v>
      </c>
      <c r="B4427" s="132" t="e">
        <v>#N/A</v>
      </c>
      <c r="C4427" s="132" t="e">
        <v>#N/A</v>
      </c>
      <c r="D4427" s="132" t="e">
        <v>#N/A</v>
      </c>
      <c r="E4427" s="132" t="e">
        <v>#N/A</v>
      </c>
      <c r="F4427" s="132" t="e">
        <v>#N/A</v>
      </c>
      <c r="G4427" s="132" t="e">
        <v>#N/A</v>
      </c>
      <c r="H4427" s="132" t="e">
        <v>#N/A</v>
      </c>
      <c r="I4427" s="132" t="e">
        <v>#N/A</v>
      </c>
      <c r="J4427" s="132" t="e">
        <v>#N/A</v>
      </c>
      <c r="K4427" s="132" t="e">
        <v>#N/A</v>
      </c>
      <c r="L4427" s="132" t="e">
        <v>#N/A</v>
      </c>
      <c r="M4427" s="132" t="e">
        <v>#N/A</v>
      </c>
      <c r="N4427" s="132" t="e">
        <v>#N/A</v>
      </c>
      <c r="R4427" s="132" t="e">
        <v>#N/A</v>
      </c>
      <c r="S4427" s="132" t="e">
        <v>#N/A</v>
      </c>
      <c r="T4427" s="132" t="e">
        <v>#N/A</v>
      </c>
      <c r="U4427" s="132" t="e">
        <v>#N/A</v>
      </c>
      <c r="V4427" s="132" t="e">
        <v>#N/A</v>
      </c>
      <c r="W4427" s="132" t="e">
        <v>#N/A</v>
      </c>
      <c r="X4427" s="132" t="e">
        <v>#N/A</v>
      </c>
      <c r="Y4427" s="132" t="e">
        <v>#N/A</v>
      </c>
      <c r="Z4427" s="132" t="e">
        <v>#N/A</v>
      </c>
      <c r="AA4427" s="132" t="e">
        <v>#N/A</v>
      </c>
      <c r="AB4427" s="132" t="e">
        <v>#N/A</v>
      </c>
      <c r="AC4427" s="132" t="e">
        <v>#N/A</v>
      </c>
      <c r="AD4427" s="132" t="e">
        <v>#N/A</v>
      </c>
      <c r="AE4427" s="132" t="e">
        <v>#N/A</v>
      </c>
      <c r="AF4427" s="132" t="e">
        <v>#N/A</v>
      </c>
    </row>
    <row r="4428" spans="1:32">
      <c r="A4428" s="129">
        <v>42956</v>
      </c>
      <c r="B4428" s="132" t="e">
        <v>#N/A</v>
      </c>
      <c r="C4428" s="132" t="e">
        <v>#N/A</v>
      </c>
      <c r="D4428" s="132" t="e">
        <v>#N/A</v>
      </c>
      <c r="E4428" s="132" t="e">
        <v>#N/A</v>
      </c>
      <c r="F4428" s="132" t="e">
        <v>#N/A</v>
      </c>
      <c r="G4428" s="132" t="e">
        <v>#N/A</v>
      </c>
      <c r="H4428" s="132" t="e">
        <v>#N/A</v>
      </c>
      <c r="I4428" s="132" t="e">
        <v>#N/A</v>
      </c>
      <c r="J4428" s="132" t="e">
        <v>#N/A</v>
      </c>
      <c r="K4428" s="132" t="e">
        <v>#N/A</v>
      </c>
      <c r="L4428" s="132" t="e">
        <v>#N/A</v>
      </c>
      <c r="M4428" s="132" t="e">
        <v>#N/A</v>
      </c>
      <c r="N4428" s="132" t="e">
        <v>#N/A</v>
      </c>
      <c r="R4428" s="132" t="e">
        <v>#N/A</v>
      </c>
      <c r="S4428" s="132" t="e">
        <v>#N/A</v>
      </c>
      <c r="T4428" s="132" t="e">
        <v>#N/A</v>
      </c>
      <c r="U4428" s="132" t="e">
        <v>#N/A</v>
      </c>
      <c r="V4428" s="132" t="e">
        <v>#N/A</v>
      </c>
      <c r="W4428" s="132" t="e">
        <v>#N/A</v>
      </c>
      <c r="X4428" s="132" t="e">
        <v>#N/A</v>
      </c>
      <c r="Y4428" s="132" t="e">
        <v>#N/A</v>
      </c>
      <c r="Z4428" s="132" t="e">
        <v>#N/A</v>
      </c>
      <c r="AA4428" s="132" t="e">
        <v>#N/A</v>
      </c>
      <c r="AB4428" s="132" t="e">
        <v>#N/A</v>
      </c>
      <c r="AC4428" s="132" t="e">
        <v>#N/A</v>
      </c>
      <c r="AD4428" s="132" t="e">
        <v>#N/A</v>
      </c>
      <c r="AE4428" s="132" t="e">
        <v>#N/A</v>
      </c>
      <c r="AF4428" s="132" t="e">
        <v>#N/A</v>
      </c>
    </row>
    <row r="4429" spans="1:32">
      <c r="A4429" s="129">
        <v>42957</v>
      </c>
      <c r="B4429" s="132">
        <v>363007</v>
      </c>
      <c r="C4429" s="132">
        <v>32608</v>
      </c>
      <c r="D4429" s="132">
        <v>142788</v>
      </c>
      <c r="E4429" s="132">
        <v>35103</v>
      </c>
      <c r="F4429" s="132">
        <v>55470</v>
      </c>
      <c r="G4429" s="132">
        <v>337612</v>
      </c>
      <c r="H4429" s="132">
        <v>11290</v>
      </c>
      <c r="I4429" s="132">
        <v>5355</v>
      </c>
      <c r="J4429" s="132">
        <v>32890</v>
      </c>
      <c r="K4429" s="132">
        <v>3410</v>
      </c>
      <c r="L4429" s="132">
        <v>2050</v>
      </c>
      <c r="M4429" s="132">
        <v>25395</v>
      </c>
      <c r="N4429" s="132">
        <v>363007</v>
      </c>
      <c r="R4429" s="132">
        <v>65990</v>
      </c>
      <c r="S4429" s="132">
        <v>0</v>
      </c>
      <c r="T4429" s="132">
        <v>33500</v>
      </c>
      <c r="U4429" s="132">
        <v>14280</v>
      </c>
      <c r="V4429" s="132">
        <v>9900</v>
      </c>
      <c r="W4429" s="132">
        <v>1540</v>
      </c>
      <c r="X4429" s="132">
        <v>25890</v>
      </c>
      <c r="Y4429" s="132">
        <v>10100</v>
      </c>
      <c r="Z4429" s="132">
        <v>0</v>
      </c>
      <c r="AA4429" s="132">
        <v>0</v>
      </c>
      <c r="AB4429" s="132">
        <v>7983</v>
      </c>
      <c r="AC4429" s="132">
        <v>31580</v>
      </c>
      <c r="AD4429" s="132">
        <v>3000</v>
      </c>
      <c r="AE4429" s="132">
        <v>0</v>
      </c>
      <c r="AF4429" s="132">
        <v>20100</v>
      </c>
    </row>
    <row r="4430" spans="1:32">
      <c r="A4430" s="129">
        <v>42958</v>
      </c>
      <c r="B4430" s="132" t="e">
        <v>#N/A</v>
      </c>
      <c r="C4430" s="132" t="e">
        <v>#N/A</v>
      </c>
      <c r="D4430" s="132" t="e">
        <v>#N/A</v>
      </c>
      <c r="E4430" s="132" t="e">
        <v>#N/A</v>
      </c>
      <c r="F4430" s="132" t="e">
        <v>#N/A</v>
      </c>
      <c r="G4430" s="132" t="e">
        <v>#N/A</v>
      </c>
      <c r="H4430" s="132" t="e">
        <v>#N/A</v>
      </c>
      <c r="I4430" s="132" t="e">
        <v>#N/A</v>
      </c>
      <c r="J4430" s="132" t="e">
        <v>#N/A</v>
      </c>
      <c r="K4430" s="132" t="e">
        <v>#N/A</v>
      </c>
      <c r="L4430" s="132" t="e">
        <v>#N/A</v>
      </c>
      <c r="M4430" s="132" t="e">
        <v>#N/A</v>
      </c>
      <c r="N4430" s="132" t="e">
        <v>#N/A</v>
      </c>
      <c r="R4430" s="132" t="e">
        <v>#N/A</v>
      </c>
      <c r="S4430" s="132" t="e">
        <v>#N/A</v>
      </c>
      <c r="T4430" s="132" t="e">
        <v>#N/A</v>
      </c>
      <c r="U4430" s="132" t="e">
        <v>#N/A</v>
      </c>
      <c r="V4430" s="132" t="e">
        <v>#N/A</v>
      </c>
      <c r="W4430" s="132" t="e">
        <v>#N/A</v>
      </c>
      <c r="X4430" s="132" t="e">
        <v>#N/A</v>
      </c>
      <c r="Y4430" s="132" t="e">
        <v>#N/A</v>
      </c>
      <c r="Z4430" s="132" t="e">
        <v>#N/A</v>
      </c>
      <c r="AA4430" s="132" t="e">
        <v>#N/A</v>
      </c>
      <c r="AB4430" s="132" t="e">
        <v>#N/A</v>
      </c>
      <c r="AC4430" s="132" t="e">
        <v>#N/A</v>
      </c>
      <c r="AD4430" s="132" t="e">
        <v>#N/A</v>
      </c>
      <c r="AE4430" s="132" t="e">
        <v>#N/A</v>
      </c>
      <c r="AF4430" s="132" t="e">
        <v>#N/A</v>
      </c>
    </row>
    <row r="4431" spans="1:32">
      <c r="A4431" s="129">
        <v>42961</v>
      </c>
      <c r="B4431" s="132" t="e">
        <v>#N/A</v>
      </c>
      <c r="C4431" s="132" t="e">
        <v>#N/A</v>
      </c>
      <c r="D4431" s="132" t="e">
        <v>#N/A</v>
      </c>
      <c r="E4431" s="132" t="e">
        <v>#N/A</v>
      </c>
      <c r="F4431" s="132" t="e">
        <v>#N/A</v>
      </c>
      <c r="G4431" s="132" t="e">
        <v>#N/A</v>
      </c>
      <c r="H4431" s="132" t="e">
        <v>#N/A</v>
      </c>
      <c r="I4431" s="132" t="e">
        <v>#N/A</v>
      </c>
      <c r="J4431" s="132" t="e">
        <v>#N/A</v>
      </c>
      <c r="K4431" s="132" t="e">
        <v>#N/A</v>
      </c>
      <c r="L4431" s="132" t="e">
        <v>#N/A</v>
      </c>
      <c r="M4431" s="132" t="e">
        <v>#N/A</v>
      </c>
      <c r="N4431" s="132" t="e">
        <v>#N/A</v>
      </c>
      <c r="R4431" s="132" t="e">
        <v>#N/A</v>
      </c>
      <c r="S4431" s="132" t="e">
        <v>#N/A</v>
      </c>
      <c r="T4431" s="132" t="e">
        <v>#N/A</v>
      </c>
      <c r="U4431" s="132" t="e">
        <v>#N/A</v>
      </c>
      <c r="V4431" s="132" t="e">
        <v>#N/A</v>
      </c>
      <c r="W4431" s="132" t="e">
        <v>#N/A</v>
      </c>
      <c r="X4431" s="132" t="e">
        <v>#N/A</v>
      </c>
      <c r="Y4431" s="132" t="e">
        <v>#N/A</v>
      </c>
      <c r="Z4431" s="132" t="e">
        <v>#N/A</v>
      </c>
      <c r="AA4431" s="132" t="e">
        <v>#N/A</v>
      </c>
      <c r="AB4431" s="132" t="e">
        <v>#N/A</v>
      </c>
      <c r="AC4431" s="132" t="e">
        <v>#N/A</v>
      </c>
      <c r="AD4431" s="132" t="e">
        <v>#N/A</v>
      </c>
      <c r="AE4431" s="132" t="e">
        <v>#N/A</v>
      </c>
      <c r="AF4431" s="132" t="e">
        <v>#N/A</v>
      </c>
    </row>
    <row r="4432" spans="1:32">
      <c r="A4432" s="129">
        <v>42962</v>
      </c>
      <c r="B4432" s="132">
        <v>537022</v>
      </c>
      <c r="C4432" s="132">
        <v>39643</v>
      </c>
      <c r="D4432" s="132">
        <v>198236</v>
      </c>
      <c r="E4432" s="132">
        <v>59667</v>
      </c>
      <c r="F4432" s="132">
        <v>103740</v>
      </c>
      <c r="G4432" s="132">
        <v>497227</v>
      </c>
      <c r="H4432" s="132">
        <v>14790</v>
      </c>
      <c r="I4432" s="132">
        <v>7255</v>
      </c>
      <c r="J4432" s="132">
        <v>35140</v>
      </c>
      <c r="K4432" s="132">
        <v>8588</v>
      </c>
      <c r="L4432" s="132">
        <v>3775</v>
      </c>
      <c r="M4432" s="132">
        <v>39795</v>
      </c>
      <c r="N4432" s="132">
        <v>537022</v>
      </c>
      <c r="R4432" s="132">
        <v>92240</v>
      </c>
      <c r="S4432" s="132">
        <v>0</v>
      </c>
      <c r="T4432" s="132">
        <v>57350</v>
      </c>
      <c r="U4432" s="132">
        <v>14280</v>
      </c>
      <c r="V4432" s="132">
        <v>12050</v>
      </c>
      <c r="W4432" s="132">
        <v>1540</v>
      </c>
      <c r="X4432" s="132">
        <v>39188</v>
      </c>
      <c r="Y4432" s="132">
        <v>10100</v>
      </c>
      <c r="Z4432" s="132">
        <v>6526</v>
      </c>
      <c r="AA4432" s="132">
        <v>0</v>
      </c>
      <c r="AB4432" s="132">
        <v>7983</v>
      </c>
      <c r="AC4432" s="132">
        <v>50930</v>
      </c>
      <c r="AD4432" s="132">
        <v>3000</v>
      </c>
      <c r="AE4432" s="132">
        <v>0</v>
      </c>
      <c r="AF4432" s="132">
        <v>39100</v>
      </c>
    </row>
    <row r="4433" spans="1:32">
      <c r="A4433" s="129">
        <v>42963</v>
      </c>
      <c r="B4433" s="132" t="e">
        <v>#N/A</v>
      </c>
      <c r="C4433" s="132" t="e">
        <v>#N/A</v>
      </c>
      <c r="D4433" s="132" t="e">
        <v>#N/A</v>
      </c>
      <c r="E4433" s="132" t="e">
        <v>#N/A</v>
      </c>
      <c r="F4433" s="132" t="e">
        <v>#N/A</v>
      </c>
      <c r="G4433" s="132" t="e">
        <v>#N/A</v>
      </c>
      <c r="H4433" s="132" t="e">
        <v>#N/A</v>
      </c>
      <c r="I4433" s="132" t="e">
        <v>#N/A</v>
      </c>
      <c r="J4433" s="132" t="e">
        <v>#N/A</v>
      </c>
      <c r="K4433" s="132" t="e">
        <v>#N/A</v>
      </c>
      <c r="L4433" s="132" t="e">
        <v>#N/A</v>
      </c>
      <c r="M4433" s="132" t="e">
        <v>#N/A</v>
      </c>
      <c r="N4433" s="132" t="e">
        <v>#N/A</v>
      </c>
      <c r="R4433" s="132" t="e">
        <v>#N/A</v>
      </c>
      <c r="S4433" s="132" t="e">
        <v>#N/A</v>
      </c>
      <c r="T4433" s="132" t="e">
        <v>#N/A</v>
      </c>
      <c r="U4433" s="132" t="e">
        <v>#N/A</v>
      </c>
      <c r="V4433" s="132" t="e">
        <v>#N/A</v>
      </c>
      <c r="W4433" s="132" t="e">
        <v>#N/A</v>
      </c>
      <c r="X4433" s="132" t="e">
        <v>#N/A</v>
      </c>
      <c r="Y4433" s="132" t="e">
        <v>#N/A</v>
      </c>
      <c r="Z4433" s="132" t="e">
        <v>#N/A</v>
      </c>
      <c r="AA4433" s="132" t="e">
        <v>#N/A</v>
      </c>
      <c r="AB4433" s="132" t="e">
        <v>#N/A</v>
      </c>
      <c r="AC4433" s="132" t="e">
        <v>#N/A</v>
      </c>
      <c r="AD4433" s="132" t="e">
        <v>#N/A</v>
      </c>
      <c r="AE4433" s="132" t="e">
        <v>#N/A</v>
      </c>
      <c r="AF4433" s="132" t="e">
        <v>#N/A</v>
      </c>
    </row>
    <row r="4434" spans="1:32">
      <c r="A4434" s="129">
        <v>42964</v>
      </c>
      <c r="B4434" s="132" t="e">
        <v>#N/A</v>
      </c>
      <c r="C4434" s="132" t="e">
        <v>#N/A</v>
      </c>
      <c r="D4434" s="132" t="e">
        <v>#N/A</v>
      </c>
      <c r="E4434" s="132" t="e">
        <v>#N/A</v>
      </c>
      <c r="F4434" s="132" t="e">
        <v>#N/A</v>
      </c>
      <c r="G4434" s="132" t="e">
        <v>#N/A</v>
      </c>
      <c r="H4434" s="132" t="e">
        <v>#N/A</v>
      </c>
      <c r="I4434" s="132" t="e">
        <v>#N/A</v>
      </c>
      <c r="J4434" s="132" t="e">
        <v>#N/A</v>
      </c>
      <c r="K4434" s="132" t="e">
        <v>#N/A</v>
      </c>
      <c r="L4434" s="132" t="e">
        <v>#N/A</v>
      </c>
      <c r="M4434" s="132" t="e">
        <v>#N/A</v>
      </c>
      <c r="N4434" s="132" t="e">
        <v>#N/A</v>
      </c>
      <c r="R4434" s="132" t="e">
        <v>#N/A</v>
      </c>
      <c r="S4434" s="132" t="e">
        <v>#N/A</v>
      </c>
      <c r="T4434" s="132" t="e">
        <v>#N/A</v>
      </c>
      <c r="U4434" s="132" t="e">
        <v>#N/A</v>
      </c>
      <c r="V4434" s="132" t="e">
        <v>#N/A</v>
      </c>
      <c r="W4434" s="132" t="e">
        <v>#N/A</v>
      </c>
      <c r="X4434" s="132" t="e">
        <v>#N/A</v>
      </c>
      <c r="Y4434" s="132" t="e">
        <v>#N/A</v>
      </c>
      <c r="Z4434" s="132" t="e">
        <v>#N/A</v>
      </c>
      <c r="AA4434" s="132" t="e">
        <v>#N/A</v>
      </c>
      <c r="AB4434" s="132" t="e">
        <v>#N/A</v>
      </c>
      <c r="AC4434" s="132" t="e">
        <v>#N/A</v>
      </c>
      <c r="AD4434" s="132" t="e">
        <v>#N/A</v>
      </c>
      <c r="AE4434" s="132" t="e">
        <v>#N/A</v>
      </c>
      <c r="AF4434" s="132" t="e">
        <v>#N/A</v>
      </c>
    </row>
    <row r="4435" spans="1:32">
      <c r="A4435" s="129">
        <v>42965</v>
      </c>
      <c r="B4435" s="132" t="e">
        <v>#N/A</v>
      </c>
      <c r="C4435" s="132" t="e">
        <v>#N/A</v>
      </c>
      <c r="D4435" s="132" t="e">
        <v>#N/A</v>
      </c>
      <c r="E4435" s="132" t="e">
        <v>#N/A</v>
      </c>
      <c r="F4435" s="132" t="e">
        <v>#N/A</v>
      </c>
      <c r="G4435" s="132" t="e">
        <v>#N/A</v>
      </c>
      <c r="H4435" s="132" t="e">
        <v>#N/A</v>
      </c>
      <c r="I4435" s="132" t="e">
        <v>#N/A</v>
      </c>
      <c r="J4435" s="132" t="e">
        <v>#N/A</v>
      </c>
      <c r="K4435" s="132" t="e">
        <v>#N/A</v>
      </c>
      <c r="L4435" s="132" t="e">
        <v>#N/A</v>
      </c>
      <c r="M4435" s="132" t="e">
        <v>#N/A</v>
      </c>
      <c r="N4435" s="132" t="e">
        <v>#N/A</v>
      </c>
      <c r="R4435" s="132" t="e">
        <v>#N/A</v>
      </c>
      <c r="S4435" s="132" t="e">
        <v>#N/A</v>
      </c>
      <c r="T4435" s="132" t="e">
        <v>#N/A</v>
      </c>
      <c r="U4435" s="132" t="e">
        <v>#N/A</v>
      </c>
      <c r="V4435" s="132" t="e">
        <v>#N/A</v>
      </c>
      <c r="W4435" s="132" t="e">
        <v>#N/A</v>
      </c>
      <c r="X4435" s="132" t="e">
        <v>#N/A</v>
      </c>
      <c r="Y4435" s="132" t="e">
        <v>#N/A</v>
      </c>
      <c r="Z4435" s="132" t="e">
        <v>#N/A</v>
      </c>
      <c r="AA4435" s="132" t="e">
        <v>#N/A</v>
      </c>
      <c r="AB4435" s="132" t="e">
        <v>#N/A</v>
      </c>
      <c r="AC4435" s="132" t="e">
        <v>#N/A</v>
      </c>
      <c r="AD4435" s="132" t="e">
        <v>#N/A</v>
      </c>
      <c r="AE4435" s="132" t="e">
        <v>#N/A</v>
      </c>
      <c r="AF4435" s="132" t="e">
        <v>#N/A</v>
      </c>
    </row>
    <row r="4436" spans="1:32">
      <c r="A4436" s="129">
        <v>42968</v>
      </c>
      <c r="B4436" s="132" t="e">
        <v>#N/A</v>
      </c>
      <c r="C4436" s="132" t="e">
        <v>#N/A</v>
      </c>
      <c r="D4436" s="132" t="e">
        <v>#N/A</v>
      </c>
      <c r="E4436" s="132" t="e">
        <v>#N/A</v>
      </c>
      <c r="F4436" s="132" t="e">
        <v>#N/A</v>
      </c>
      <c r="G4436" s="132" t="e">
        <v>#N/A</v>
      </c>
      <c r="H4436" s="132" t="e">
        <v>#N/A</v>
      </c>
      <c r="I4436" s="132" t="e">
        <v>#N/A</v>
      </c>
      <c r="J4436" s="132" t="e">
        <v>#N/A</v>
      </c>
      <c r="K4436" s="132" t="e">
        <v>#N/A</v>
      </c>
      <c r="L4436" s="132" t="e">
        <v>#N/A</v>
      </c>
      <c r="M4436" s="132" t="e">
        <v>#N/A</v>
      </c>
      <c r="N4436" s="132" t="e">
        <v>#N/A</v>
      </c>
      <c r="R4436" s="132" t="e">
        <v>#N/A</v>
      </c>
      <c r="S4436" s="132" t="e">
        <v>#N/A</v>
      </c>
      <c r="T4436" s="132" t="e">
        <v>#N/A</v>
      </c>
      <c r="U4436" s="132" t="e">
        <v>#N/A</v>
      </c>
      <c r="V4436" s="132" t="e">
        <v>#N/A</v>
      </c>
      <c r="W4436" s="132" t="e">
        <v>#N/A</v>
      </c>
      <c r="X4436" s="132" t="e">
        <v>#N/A</v>
      </c>
      <c r="Y4436" s="132" t="e">
        <v>#N/A</v>
      </c>
      <c r="Z4436" s="132" t="e">
        <v>#N/A</v>
      </c>
      <c r="AA4436" s="132" t="e">
        <v>#N/A</v>
      </c>
      <c r="AB4436" s="132" t="e">
        <v>#N/A</v>
      </c>
      <c r="AC4436" s="132" t="e">
        <v>#N/A</v>
      </c>
      <c r="AD4436" s="132" t="e">
        <v>#N/A</v>
      </c>
      <c r="AE4436" s="132" t="e">
        <v>#N/A</v>
      </c>
      <c r="AF4436" s="132" t="e">
        <v>#N/A</v>
      </c>
    </row>
    <row r="4437" spans="1:32">
      <c r="A4437" s="129">
        <v>42969</v>
      </c>
      <c r="B4437" s="132" t="e">
        <v>#N/A</v>
      </c>
      <c r="C4437" s="132" t="e">
        <v>#N/A</v>
      </c>
      <c r="D4437" s="132" t="e">
        <v>#N/A</v>
      </c>
      <c r="E4437" s="132" t="e">
        <v>#N/A</v>
      </c>
      <c r="F4437" s="132" t="e">
        <v>#N/A</v>
      </c>
      <c r="G4437" s="132" t="e">
        <v>#N/A</v>
      </c>
      <c r="H4437" s="132" t="e">
        <v>#N/A</v>
      </c>
      <c r="I4437" s="132" t="e">
        <v>#N/A</v>
      </c>
      <c r="J4437" s="132" t="e">
        <v>#N/A</v>
      </c>
      <c r="K4437" s="132" t="e">
        <v>#N/A</v>
      </c>
      <c r="L4437" s="132" t="e">
        <v>#N/A</v>
      </c>
      <c r="M4437" s="132" t="e">
        <v>#N/A</v>
      </c>
      <c r="N4437" s="132" t="e">
        <v>#N/A</v>
      </c>
      <c r="R4437" s="132" t="e">
        <v>#N/A</v>
      </c>
      <c r="S4437" s="132" t="e">
        <v>#N/A</v>
      </c>
      <c r="T4437" s="132" t="e">
        <v>#N/A</v>
      </c>
      <c r="U4437" s="132" t="e">
        <v>#N/A</v>
      </c>
      <c r="V4437" s="132" t="e">
        <v>#N/A</v>
      </c>
      <c r="W4437" s="132" t="e">
        <v>#N/A</v>
      </c>
      <c r="X4437" s="132" t="e">
        <v>#N/A</v>
      </c>
      <c r="Y4437" s="132" t="e">
        <v>#N/A</v>
      </c>
      <c r="Z4437" s="132" t="e">
        <v>#N/A</v>
      </c>
      <c r="AA4437" s="132" t="e">
        <v>#N/A</v>
      </c>
      <c r="AB4437" s="132" t="e">
        <v>#N/A</v>
      </c>
      <c r="AC4437" s="132" t="e">
        <v>#N/A</v>
      </c>
      <c r="AD4437" s="132" t="e">
        <v>#N/A</v>
      </c>
      <c r="AE4437" s="132" t="e">
        <v>#N/A</v>
      </c>
      <c r="AF4437" s="132" t="e">
        <v>#N/A</v>
      </c>
    </row>
    <row r="4438" spans="1:32">
      <c r="A4438" s="129">
        <v>42970</v>
      </c>
      <c r="B4438" s="132" t="e">
        <v>#N/A</v>
      </c>
      <c r="C4438" s="132" t="e">
        <v>#N/A</v>
      </c>
      <c r="D4438" s="132" t="e">
        <v>#N/A</v>
      </c>
      <c r="E4438" s="132" t="e">
        <v>#N/A</v>
      </c>
      <c r="F4438" s="132" t="e">
        <v>#N/A</v>
      </c>
      <c r="G4438" s="132" t="e">
        <v>#N/A</v>
      </c>
      <c r="H4438" s="132" t="e">
        <v>#N/A</v>
      </c>
      <c r="I4438" s="132" t="e">
        <v>#N/A</v>
      </c>
      <c r="J4438" s="132" t="e">
        <v>#N/A</v>
      </c>
      <c r="K4438" s="132" t="e">
        <v>#N/A</v>
      </c>
      <c r="L4438" s="132" t="e">
        <v>#N/A</v>
      </c>
      <c r="M4438" s="132" t="e">
        <v>#N/A</v>
      </c>
      <c r="N4438" s="132" t="e">
        <v>#N/A</v>
      </c>
      <c r="R4438" s="132" t="e">
        <v>#N/A</v>
      </c>
      <c r="S4438" s="132" t="e">
        <v>#N/A</v>
      </c>
      <c r="T4438" s="132" t="e">
        <v>#N/A</v>
      </c>
      <c r="U4438" s="132" t="e">
        <v>#N/A</v>
      </c>
      <c r="V4438" s="132" t="e">
        <v>#N/A</v>
      </c>
      <c r="W4438" s="132" t="e">
        <v>#N/A</v>
      </c>
      <c r="X4438" s="132" t="e">
        <v>#N/A</v>
      </c>
      <c r="Y4438" s="132" t="e">
        <v>#N/A</v>
      </c>
      <c r="Z4438" s="132" t="e">
        <v>#N/A</v>
      </c>
      <c r="AA4438" s="132" t="e">
        <v>#N/A</v>
      </c>
      <c r="AB4438" s="132" t="e">
        <v>#N/A</v>
      </c>
      <c r="AC4438" s="132" t="e">
        <v>#N/A</v>
      </c>
      <c r="AD4438" s="132" t="e">
        <v>#N/A</v>
      </c>
      <c r="AE4438" s="132" t="e">
        <v>#N/A</v>
      </c>
      <c r="AF4438" s="132" t="e">
        <v>#N/A</v>
      </c>
    </row>
    <row r="4439" spans="1:32">
      <c r="A4439" s="129">
        <v>42971</v>
      </c>
      <c r="B4439" s="132" t="e">
        <v>#N/A</v>
      </c>
      <c r="C4439" s="132" t="e">
        <v>#N/A</v>
      </c>
      <c r="D4439" s="132" t="e">
        <v>#N/A</v>
      </c>
      <c r="E4439" s="132" t="e">
        <v>#N/A</v>
      </c>
      <c r="F4439" s="132" t="e">
        <v>#N/A</v>
      </c>
      <c r="G4439" s="132" t="e">
        <v>#N/A</v>
      </c>
      <c r="H4439" s="132" t="e">
        <v>#N/A</v>
      </c>
      <c r="I4439" s="132" t="e">
        <v>#N/A</v>
      </c>
      <c r="J4439" s="132" t="e">
        <v>#N/A</v>
      </c>
      <c r="K4439" s="132" t="e">
        <v>#N/A</v>
      </c>
      <c r="L4439" s="132" t="e">
        <v>#N/A</v>
      </c>
      <c r="M4439" s="132" t="e">
        <v>#N/A</v>
      </c>
      <c r="N4439" s="132" t="e">
        <v>#N/A</v>
      </c>
      <c r="R4439" s="132" t="e">
        <v>#N/A</v>
      </c>
      <c r="S4439" s="132" t="e">
        <v>#N/A</v>
      </c>
      <c r="T4439" s="132" t="e">
        <v>#N/A</v>
      </c>
      <c r="U4439" s="132" t="e">
        <v>#N/A</v>
      </c>
      <c r="V4439" s="132" t="e">
        <v>#N/A</v>
      </c>
      <c r="W4439" s="132" t="e">
        <v>#N/A</v>
      </c>
      <c r="X4439" s="132" t="e">
        <v>#N/A</v>
      </c>
      <c r="Y4439" s="132" t="e">
        <v>#N/A</v>
      </c>
      <c r="Z4439" s="132" t="e">
        <v>#N/A</v>
      </c>
      <c r="AA4439" s="132" t="e">
        <v>#N/A</v>
      </c>
      <c r="AB4439" s="132" t="e">
        <v>#N/A</v>
      </c>
      <c r="AC4439" s="132" t="e">
        <v>#N/A</v>
      </c>
      <c r="AD4439" s="132" t="e">
        <v>#N/A</v>
      </c>
      <c r="AE4439" s="132" t="e">
        <v>#N/A</v>
      </c>
      <c r="AF4439" s="132" t="e">
        <v>#N/A</v>
      </c>
    </row>
    <row r="4440" spans="1:32">
      <c r="A4440" s="129">
        <v>42972</v>
      </c>
      <c r="B4440" s="132">
        <v>956547</v>
      </c>
      <c r="C4440" s="132">
        <v>63893</v>
      </c>
      <c r="D4440" s="132">
        <v>361906</v>
      </c>
      <c r="E4440" s="132">
        <v>103152</v>
      </c>
      <c r="F4440" s="132">
        <v>163550</v>
      </c>
      <c r="G4440" s="132">
        <v>869392</v>
      </c>
      <c r="H4440" s="132">
        <v>37035</v>
      </c>
      <c r="I4440" s="132">
        <v>24635</v>
      </c>
      <c r="J4440" s="132">
        <v>50440</v>
      </c>
      <c r="K4440" s="132">
        <v>18388</v>
      </c>
      <c r="L4440" s="132">
        <v>3775</v>
      </c>
      <c r="M4440" s="132">
        <v>87155</v>
      </c>
      <c r="N4440" s="132">
        <v>956547</v>
      </c>
      <c r="R4440" s="132">
        <v>161940</v>
      </c>
      <c r="S4440" s="132">
        <v>0</v>
      </c>
      <c r="T4440" s="132">
        <v>121600</v>
      </c>
      <c r="U4440" s="132">
        <v>45750</v>
      </c>
      <c r="V4440" s="132">
        <v>17875</v>
      </c>
      <c r="W4440" s="132">
        <v>1540</v>
      </c>
      <c r="X4440" s="132">
        <v>56678</v>
      </c>
      <c r="Y4440" s="132">
        <v>10100</v>
      </c>
      <c r="Z4440" s="132">
        <v>6526</v>
      </c>
      <c r="AA4440" s="132">
        <v>0</v>
      </c>
      <c r="AB4440" s="132">
        <v>18983</v>
      </c>
      <c r="AC4440" s="132">
        <v>60265</v>
      </c>
      <c r="AD4440" s="132">
        <v>6000</v>
      </c>
      <c r="AE4440" s="132">
        <v>0</v>
      </c>
      <c r="AF4440" s="132">
        <v>41330</v>
      </c>
    </row>
    <row r="4441" spans="1:32">
      <c r="A4441" s="129">
        <v>42975</v>
      </c>
      <c r="B4441" s="132" t="e">
        <v>#N/A</v>
      </c>
      <c r="C4441" s="132" t="e">
        <v>#N/A</v>
      </c>
      <c r="D4441" s="132" t="e">
        <v>#N/A</v>
      </c>
      <c r="E4441" s="132" t="e">
        <v>#N/A</v>
      </c>
      <c r="F4441" s="132" t="e">
        <v>#N/A</v>
      </c>
      <c r="G4441" s="132" t="e">
        <v>#N/A</v>
      </c>
      <c r="H4441" s="132" t="e">
        <v>#N/A</v>
      </c>
      <c r="I4441" s="132" t="e">
        <v>#N/A</v>
      </c>
      <c r="J4441" s="132" t="e">
        <v>#N/A</v>
      </c>
      <c r="K4441" s="132" t="e">
        <v>#N/A</v>
      </c>
      <c r="L4441" s="132" t="e">
        <v>#N/A</v>
      </c>
      <c r="M4441" s="132" t="e">
        <v>#N/A</v>
      </c>
      <c r="N4441" s="132" t="e">
        <v>#N/A</v>
      </c>
      <c r="R4441" s="132" t="e">
        <v>#N/A</v>
      </c>
      <c r="S4441" s="132" t="e">
        <v>#N/A</v>
      </c>
      <c r="T4441" s="132" t="e">
        <v>#N/A</v>
      </c>
      <c r="U4441" s="132" t="e">
        <v>#N/A</v>
      </c>
      <c r="V4441" s="132" t="e">
        <v>#N/A</v>
      </c>
      <c r="W4441" s="132" t="e">
        <v>#N/A</v>
      </c>
      <c r="X4441" s="132" t="e">
        <v>#N/A</v>
      </c>
      <c r="Y4441" s="132" t="e">
        <v>#N/A</v>
      </c>
      <c r="Z4441" s="132" t="e">
        <v>#N/A</v>
      </c>
      <c r="AA4441" s="132" t="e">
        <v>#N/A</v>
      </c>
      <c r="AB4441" s="132" t="e">
        <v>#N/A</v>
      </c>
      <c r="AC4441" s="132" t="e">
        <v>#N/A</v>
      </c>
      <c r="AD4441" s="132" t="e">
        <v>#N/A</v>
      </c>
      <c r="AE4441" s="132" t="e">
        <v>#N/A</v>
      </c>
      <c r="AF4441" s="132" t="e">
        <v>#N/A</v>
      </c>
    </row>
    <row r="4442" spans="1:32">
      <c r="A4442" s="129">
        <v>42976</v>
      </c>
      <c r="B4442" s="132" t="e">
        <v>#N/A</v>
      </c>
      <c r="C4442" s="132" t="e">
        <v>#N/A</v>
      </c>
      <c r="D4442" s="132" t="e">
        <v>#N/A</v>
      </c>
      <c r="E4442" s="132" t="e">
        <v>#N/A</v>
      </c>
      <c r="F4442" s="132" t="e">
        <v>#N/A</v>
      </c>
      <c r="G4442" s="132" t="e">
        <v>#N/A</v>
      </c>
      <c r="H4442" s="132" t="e">
        <v>#N/A</v>
      </c>
      <c r="I4442" s="132" t="e">
        <v>#N/A</v>
      </c>
      <c r="J4442" s="132" t="e">
        <v>#N/A</v>
      </c>
      <c r="K4442" s="132" t="e">
        <v>#N/A</v>
      </c>
      <c r="L4442" s="132" t="e">
        <v>#N/A</v>
      </c>
      <c r="M4442" s="132" t="e">
        <v>#N/A</v>
      </c>
      <c r="N4442" s="132" t="e">
        <v>#N/A</v>
      </c>
      <c r="R4442" s="132" t="e">
        <v>#N/A</v>
      </c>
      <c r="S4442" s="132" t="e">
        <v>#N/A</v>
      </c>
      <c r="T4442" s="132" t="e">
        <v>#N/A</v>
      </c>
      <c r="U4442" s="132" t="e">
        <v>#N/A</v>
      </c>
      <c r="V4442" s="132" t="e">
        <v>#N/A</v>
      </c>
      <c r="W4442" s="132" t="e">
        <v>#N/A</v>
      </c>
      <c r="X4442" s="132" t="e">
        <v>#N/A</v>
      </c>
      <c r="Y4442" s="132" t="e">
        <v>#N/A</v>
      </c>
      <c r="Z4442" s="132" t="e">
        <v>#N/A</v>
      </c>
      <c r="AA4442" s="132" t="e">
        <v>#N/A</v>
      </c>
      <c r="AB4442" s="132" t="e">
        <v>#N/A</v>
      </c>
      <c r="AC4442" s="132" t="e">
        <v>#N/A</v>
      </c>
      <c r="AD4442" s="132" t="e">
        <v>#N/A</v>
      </c>
      <c r="AE4442" s="132" t="e">
        <v>#N/A</v>
      </c>
      <c r="AF4442" s="132" t="e">
        <v>#N/A</v>
      </c>
    </row>
    <row r="4443" spans="1:32">
      <c r="A4443" s="129">
        <v>42977</v>
      </c>
      <c r="B4443" s="132" t="e">
        <v>#N/A</v>
      </c>
      <c r="C4443" s="132" t="e">
        <v>#N/A</v>
      </c>
      <c r="D4443" s="132" t="e">
        <v>#N/A</v>
      </c>
      <c r="E4443" s="132" t="e">
        <v>#N/A</v>
      </c>
      <c r="F4443" s="132" t="e">
        <v>#N/A</v>
      </c>
      <c r="G4443" s="132" t="e">
        <v>#N/A</v>
      </c>
      <c r="H4443" s="132" t="e">
        <v>#N/A</v>
      </c>
      <c r="I4443" s="132" t="e">
        <v>#N/A</v>
      </c>
      <c r="J4443" s="132" t="e">
        <v>#N/A</v>
      </c>
      <c r="K4443" s="132" t="e">
        <v>#N/A</v>
      </c>
      <c r="L4443" s="132" t="e">
        <v>#N/A</v>
      </c>
      <c r="M4443" s="132" t="e">
        <v>#N/A</v>
      </c>
      <c r="N4443" s="132" t="e">
        <v>#N/A</v>
      </c>
      <c r="R4443" s="132" t="e">
        <v>#N/A</v>
      </c>
      <c r="S4443" s="132" t="e">
        <v>#N/A</v>
      </c>
      <c r="T4443" s="132" t="e">
        <v>#N/A</v>
      </c>
      <c r="U4443" s="132" t="e">
        <v>#N/A</v>
      </c>
      <c r="V4443" s="132" t="e">
        <v>#N/A</v>
      </c>
      <c r="W4443" s="132" t="e">
        <v>#N/A</v>
      </c>
      <c r="X4443" s="132" t="e">
        <v>#N/A</v>
      </c>
      <c r="Y4443" s="132" t="e">
        <v>#N/A</v>
      </c>
      <c r="Z4443" s="132" t="e">
        <v>#N/A</v>
      </c>
      <c r="AA4443" s="132" t="e">
        <v>#N/A</v>
      </c>
      <c r="AB4443" s="132" t="e">
        <v>#N/A</v>
      </c>
      <c r="AC4443" s="132" t="e">
        <v>#N/A</v>
      </c>
      <c r="AD4443" s="132" t="e">
        <v>#N/A</v>
      </c>
      <c r="AE4443" s="132" t="e">
        <v>#N/A</v>
      </c>
      <c r="AF4443" s="132" t="e">
        <v>#N/A</v>
      </c>
    </row>
    <row r="4444" spans="1:32">
      <c r="A4444" s="129">
        <v>42978</v>
      </c>
      <c r="B4444" s="132">
        <v>1259240</v>
      </c>
      <c r="C4444" s="132">
        <v>97793</v>
      </c>
      <c r="D4444" s="132">
        <v>460636</v>
      </c>
      <c r="E4444" s="132">
        <v>125357</v>
      </c>
      <c r="F4444" s="132">
        <v>242900</v>
      </c>
      <c r="G4444" s="132">
        <v>1148977</v>
      </c>
      <c r="H4444" s="132">
        <v>46425</v>
      </c>
      <c r="I4444" s="132">
        <v>32825</v>
      </c>
      <c r="J4444" s="132">
        <v>55140</v>
      </c>
      <c r="K4444" s="132">
        <v>20488</v>
      </c>
      <c r="L4444" s="132">
        <v>5203</v>
      </c>
      <c r="M4444" s="132">
        <v>110263</v>
      </c>
      <c r="N4444" s="132">
        <v>1259240</v>
      </c>
      <c r="R4444" s="132">
        <v>180940</v>
      </c>
      <c r="S4444" s="132">
        <v>18500</v>
      </c>
      <c r="T4444" s="132">
        <v>184750</v>
      </c>
      <c r="U4444" s="132">
        <v>49250</v>
      </c>
      <c r="V4444" s="132">
        <v>24053</v>
      </c>
      <c r="W4444" s="132">
        <v>20130</v>
      </c>
      <c r="X4444" s="132">
        <v>76128</v>
      </c>
      <c r="Y4444" s="132">
        <v>20750</v>
      </c>
      <c r="Z4444" s="132">
        <v>16446</v>
      </c>
      <c r="AA4444" s="132">
        <v>0</v>
      </c>
      <c r="AB4444" s="132">
        <v>18983</v>
      </c>
      <c r="AC4444" s="132">
        <v>100450</v>
      </c>
      <c r="AD4444" s="132">
        <v>6000</v>
      </c>
      <c r="AE4444" s="132">
        <v>0</v>
      </c>
      <c r="AF4444" s="132">
        <v>53830</v>
      </c>
    </row>
    <row r="4445" spans="1:32">
      <c r="A4445" s="129">
        <v>42979</v>
      </c>
      <c r="B4445" s="132" t="e">
        <v>#N/A</v>
      </c>
      <c r="C4445" s="132" t="e">
        <v>#N/A</v>
      </c>
      <c r="D4445" s="132" t="e">
        <v>#N/A</v>
      </c>
      <c r="E4445" s="132" t="e">
        <v>#N/A</v>
      </c>
      <c r="F4445" s="132" t="e">
        <v>#N/A</v>
      </c>
      <c r="G4445" s="132" t="e">
        <v>#N/A</v>
      </c>
      <c r="H4445" s="132" t="e">
        <v>#N/A</v>
      </c>
      <c r="I4445" s="132" t="e">
        <v>#N/A</v>
      </c>
      <c r="J4445" s="132" t="e">
        <v>#N/A</v>
      </c>
      <c r="K4445" s="132" t="e">
        <v>#N/A</v>
      </c>
      <c r="L4445" s="132" t="e">
        <v>#N/A</v>
      </c>
      <c r="M4445" s="132" t="e">
        <v>#N/A</v>
      </c>
      <c r="N4445" s="132" t="e">
        <v>#N/A</v>
      </c>
      <c r="R4445" s="132" t="e">
        <v>#N/A</v>
      </c>
      <c r="S4445" s="132" t="e">
        <v>#N/A</v>
      </c>
      <c r="T4445" s="132" t="e">
        <v>#N/A</v>
      </c>
      <c r="U4445" s="132" t="e">
        <v>#N/A</v>
      </c>
      <c r="V4445" s="132" t="e">
        <v>#N/A</v>
      </c>
      <c r="W4445" s="132" t="e">
        <v>#N/A</v>
      </c>
      <c r="X4445" s="132" t="e">
        <v>#N/A</v>
      </c>
      <c r="Y4445" s="132" t="e">
        <v>#N/A</v>
      </c>
      <c r="Z4445" s="132" t="e">
        <v>#N/A</v>
      </c>
      <c r="AA4445" s="132" t="e">
        <v>#N/A</v>
      </c>
      <c r="AB4445" s="132" t="e">
        <v>#N/A</v>
      </c>
      <c r="AC4445" s="132" t="e">
        <v>#N/A</v>
      </c>
      <c r="AD4445" s="132" t="e">
        <v>#N/A</v>
      </c>
      <c r="AE4445" s="132" t="e">
        <v>#N/A</v>
      </c>
      <c r="AF4445" s="132" t="e">
        <v>#N/A</v>
      </c>
    </row>
    <row r="4446" spans="1:32">
      <c r="A4446" s="129">
        <v>42983</v>
      </c>
      <c r="B4446" s="132" t="e">
        <v>#N/A</v>
      </c>
      <c r="C4446" s="132" t="e">
        <v>#N/A</v>
      </c>
      <c r="D4446" s="132" t="e">
        <v>#N/A</v>
      </c>
      <c r="E4446" s="132" t="e">
        <v>#N/A</v>
      </c>
      <c r="F4446" s="132" t="e">
        <v>#N/A</v>
      </c>
      <c r="G4446" s="132" t="e">
        <v>#N/A</v>
      </c>
      <c r="H4446" s="132" t="e">
        <v>#N/A</v>
      </c>
      <c r="I4446" s="132" t="e">
        <v>#N/A</v>
      </c>
      <c r="J4446" s="132" t="e">
        <v>#N/A</v>
      </c>
      <c r="K4446" s="132" t="e">
        <v>#N/A</v>
      </c>
      <c r="L4446" s="132" t="e">
        <v>#N/A</v>
      </c>
      <c r="M4446" s="132" t="e">
        <v>#N/A</v>
      </c>
      <c r="N4446" s="132" t="e">
        <v>#N/A</v>
      </c>
      <c r="R4446" s="132" t="e">
        <v>#N/A</v>
      </c>
      <c r="S4446" s="132" t="e">
        <v>#N/A</v>
      </c>
      <c r="T4446" s="132" t="e">
        <v>#N/A</v>
      </c>
      <c r="U4446" s="132" t="e">
        <v>#N/A</v>
      </c>
      <c r="V4446" s="132" t="e">
        <v>#N/A</v>
      </c>
      <c r="W4446" s="132" t="e">
        <v>#N/A</v>
      </c>
      <c r="X4446" s="132" t="e">
        <v>#N/A</v>
      </c>
      <c r="Y4446" s="132" t="e">
        <v>#N/A</v>
      </c>
      <c r="Z4446" s="132" t="e">
        <v>#N/A</v>
      </c>
      <c r="AA4446" s="132" t="e">
        <v>#N/A</v>
      </c>
      <c r="AB4446" s="132" t="e">
        <v>#N/A</v>
      </c>
      <c r="AC4446" s="132" t="e">
        <v>#N/A</v>
      </c>
      <c r="AD4446" s="132" t="e">
        <v>#N/A</v>
      </c>
      <c r="AE4446" s="132" t="e">
        <v>#N/A</v>
      </c>
      <c r="AF4446" s="132" t="e">
        <v>#N/A</v>
      </c>
    </row>
    <row r="4447" spans="1:32">
      <c r="A4447" s="129">
        <v>42984</v>
      </c>
      <c r="B4447" s="132" t="e">
        <v>#N/A</v>
      </c>
      <c r="C4447" s="132" t="e">
        <v>#N/A</v>
      </c>
      <c r="D4447" s="132" t="e">
        <v>#N/A</v>
      </c>
      <c r="E4447" s="132" t="e">
        <v>#N/A</v>
      </c>
      <c r="F4447" s="132" t="e">
        <v>#N/A</v>
      </c>
      <c r="G4447" s="132" t="e">
        <v>#N/A</v>
      </c>
      <c r="H4447" s="132" t="e">
        <v>#N/A</v>
      </c>
      <c r="I4447" s="132" t="e">
        <v>#N/A</v>
      </c>
      <c r="J4447" s="132" t="e">
        <v>#N/A</v>
      </c>
      <c r="K4447" s="132" t="e">
        <v>#N/A</v>
      </c>
      <c r="L4447" s="132" t="e">
        <v>#N/A</v>
      </c>
      <c r="M4447" s="132" t="e">
        <v>#N/A</v>
      </c>
      <c r="N4447" s="132" t="e">
        <v>#N/A</v>
      </c>
      <c r="R4447" s="132" t="e">
        <v>#N/A</v>
      </c>
      <c r="S4447" s="132" t="e">
        <v>#N/A</v>
      </c>
      <c r="T4447" s="132" t="e">
        <v>#N/A</v>
      </c>
      <c r="U4447" s="132" t="e">
        <v>#N/A</v>
      </c>
      <c r="V4447" s="132" t="e">
        <v>#N/A</v>
      </c>
      <c r="W4447" s="132" t="e">
        <v>#N/A</v>
      </c>
      <c r="X4447" s="132" t="e">
        <v>#N/A</v>
      </c>
      <c r="Y4447" s="132" t="e">
        <v>#N/A</v>
      </c>
      <c r="Z4447" s="132" t="e">
        <v>#N/A</v>
      </c>
      <c r="AA4447" s="132" t="e">
        <v>#N/A</v>
      </c>
      <c r="AB4447" s="132" t="e">
        <v>#N/A</v>
      </c>
      <c r="AC4447" s="132" t="e">
        <v>#N/A</v>
      </c>
      <c r="AD4447" s="132" t="e">
        <v>#N/A</v>
      </c>
      <c r="AE4447" s="132" t="e">
        <v>#N/A</v>
      </c>
      <c r="AF4447" s="132" t="e">
        <v>#N/A</v>
      </c>
    </row>
    <row r="4448" spans="1:32">
      <c r="A4448" s="129">
        <v>42985</v>
      </c>
      <c r="B4448" s="132" t="e">
        <v>#N/A</v>
      </c>
      <c r="C4448" s="132" t="e">
        <v>#N/A</v>
      </c>
      <c r="D4448" s="132" t="e">
        <v>#N/A</v>
      </c>
      <c r="E4448" s="132" t="e">
        <v>#N/A</v>
      </c>
      <c r="F4448" s="132" t="e">
        <v>#N/A</v>
      </c>
      <c r="G4448" s="132" t="e">
        <v>#N/A</v>
      </c>
      <c r="H4448" s="132" t="e">
        <v>#N/A</v>
      </c>
      <c r="I4448" s="132" t="e">
        <v>#N/A</v>
      </c>
      <c r="J4448" s="132" t="e">
        <v>#N/A</v>
      </c>
      <c r="K4448" s="132" t="e">
        <v>#N/A</v>
      </c>
      <c r="L4448" s="132" t="e">
        <v>#N/A</v>
      </c>
      <c r="M4448" s="132" t="e">
        <v>#N/A</v>
      </c>
      <c r="N4448" s="132" t="e">
        <v>#N/A</v>
      </c>
      <c r="R4448" s="132" t="e">
        <v>#N/A</v>
      </c>
      <c r="S4448" s="132" t="e">
        <v>#N/A</v>
      </c>
      <c r="T4448" s="132" t="e">
        <v>#N/A</v>
      </c>
      <c r="U4448" s="132" t="e">
        <v>#N/A</v>
      </c>
      <c r="V4448" s="132" t="e">
        <v>#N/A</v>
      </c>
      <c r="W4448" s="132" t="e">
        <v>#N/A</v>
      </c>
      <c r="X4448" s="132" t="e">
        <v>#N/A</v>
      </c>
      <c r="Y4448" s="132" t="e">
        <v>#N/A</v>
      </c>
      <c r="Z4448" s="132" t="e">
        <v>#N/A</v>
      </c>
      <c r="AA4448" s="132" t="e">
        <v>#N/A</v>
      </c>
      <c r="AB4448" s="132" t="e">
        <v>#N/A</v>
      </c>
      <c r="AC4448" s="132" t="e">
        <v>#N/A</v>
      </c>
      <c r="AD4448" s="132" t="e">
        <v>#N/A</v>
      </c>
      <c r="AE4448" s="132" t="e">
        <v>#N/A</v>
      </c>
      <c r="AF4448" s="132" t="e">
        <v>#N/A</v>
      </c>
    </row>
    <row r="4449" spans="1:32">
      <c r="A4449" s="129">
        <v>42986</v>
      </c>
      <c r="B4449" s="132" t="e">
        <v>#N/A</v>
      </c>
      <c r="C4449" s="132" t="e">
        <v>#N/A</v>
      </c>
      <c r="D4449" s="132" t="e">
        <v>#N/A</v>
      </c>
      <c r="E4449" s="132" t="e">
        <v>#N/A</v>
      </c>
      <c r="F4449" s="132" t="e">
        <v>#N/A</v>
      </c>
      <c r="G4449" s="132" t="e">
        <v>#N/A</v>
      </c>
      <c r="H4449" s="132" t="e">
        <v>#N/A</v>
      </c>
      <c r="I4449" s="132" t="e">
        <v>#N/A</v>
      </c>
      <c r="J4449" s="132" t="e">
        <v>#N/A</v>
      </c>
      <c r="K4449" s="132" t="e">
        <v>#N/A</v>
      </c>
      <c r="L4449" s="132" t="e">
        <v>#N/A</v>
      </c>
      <c r="M4449" s="132" t="e">
        <v>#N/A</v>
      </c>
      <c r="N4449" s="132" t="e">
        <v>#N/A</v>
      </c>
      <c r="R4449" s="132" t="e">
        <v>#N/A</v>
      </c>
      <c r="S4449" s="132" t="e">
        <v>#N/A</v>
      </c>
      <c r="T4449" s="132" t="e">
        <v>#N/A</v>
      </c>
      <c r="U4449" s="132" t="e">
        <v>#N/A</v>
      </c>
      <c r="V4449" s="132" t="e">
        <v>#N/A</v>
      </c>
      <c r="W4449" s="132" t="e">
        <v>#N/A</v>
      </c>
      <c r="X4449" s="132" t="e">
        <v>#N/A</v>
      </c>
      <c r="Y4449" s="132" t="e">
        <v>#N/A</v>
      </c>
      <c r="Z4449" s="132" t="e">
        <v>#N/A</v>
      </c>
      <c r="AA4449" s="132" t="e">
        <v>#N/A</v>
      </c>
      <c r="AB4449" s="132" t="e">
        <v>#N/A</v>
      </c>
      <c r="AC4449" s="132" t="e">
        <v>#N/A</v>
      </c>
      <c r="AD4449" s="132" t="e">
        <v>#N/A</v>
      </c>
      <c r="AE4449" s="132" t="e">
        <v>#N/A</v>
      </c>
      <c r="AF4449" s="132" t="e">
        <v>#N/A</v>
      </c>
    </row>
    <row r="4450" spans="1:32">
      <c r="A4450" s="129">
        <v>42989</v>
      </c>
      <c r="B4450" s="132" t="e">
        <v>#N/A</v>
      </c>
      <c r="C4450" s="132" t="e">
        <v>#N/A</v>
      </c>
      <c r="D4450" s="132" t="e">
        <v>#N/A</v>
      </c>
      <c r="E4450" s="132" t="e">
        <v>#N/A</v>
      </c>
      <c r="F4450" s="132" t="e">
        <v>#N/A</v>
      </c>
      <c r="G4450" s="132" t="e">
        <v>#N/A</v>
      </c>
      <c r="H4450" s="132" t="e">
        <v>#N/A</v>
      </c>
      <c r="I4450" s="132" t="e">
        <v>#N/A</v>
      </c>
      <c r="J4450" s="132" t="e">
        <v>#N/A</v>
      </c>
      <c r="K4450" s="132" t="e">
        <v>#N/A</v>
      </c>
      <c r="L4450" s="132" t="e">
        <v>#N/A</v>
      </c>
      <c r="M4450" s="132" t="e">
        <v>#N/A</v>
      </c>
      <c r="N4450" s="132" t="e">
        <v>#N/A</v>
      </c>
      <c r="R4450" s="132" t="e">
        <v>#N/A</v>
      </c>
      <c r="S4450" s="132" t="e">
        <v>#N/A</v>
      </c>
      <c r="T4450" s="132" t="e">
        <v>#N/A</v>
      </c>
      <c r="U4450" s="132" t="e">
        <v>#N/A</v>
      </c>
      <c r="V4450" s="132" t="e">
        <v>#N/A</v>
      </c>
      <c r="W4450" s="132" t="e">
        <v>#N/A</v>
      </c>
      <c r="X4450" s="132" t="e">
        <v>#N/A</v>
      </c>
      <c r="Y4450" s="132" t="e">
        <v>#N/A</v>
      </c>
      <c r="Z4450" s="132" t="e">
        <v>#N/A</v>
      </c>
      <c r="AA4450" s="132" t="e">
        <v>#N/A</v>
      </c>
      <c r="AB4450" s="132" t="e">
        <v>#N/A</v>
      </c>
      <c r="AC4450" s="132" t="e">
        <v>#N/A</v>
      </c>
      <c r="AD4450" s="132" t="e">
        <v>#N/A</v>
      </c>
      <c r="AE4450" s="132" t="e">
        <v>#N/A</v>
      </c>
      <c r="AF4450" s="132" t="e">
        <v>#N/A</v>
      </c>
    </row>
    <row r="4451" spans="1:32">
      <c r="A4451" s="129">
        <v>42990</v>
      </c>
      <c r="B4451" s="132" t="e">
        <v>#N/A</v>
      </c>
      <c r="C4451" s="132" t="e">
        <v>#N/A</v>
      </c>
      <c r="D4451" s="132" t="e">
        <v>#N/A</v>
      </c>
      <c r="E4451" s="132" t="e">
        <v>#N/A</v>
      </c>
      <c r="F4451" s="132" t="e">
        <v>#N/A</v>
      </c>
      <c r="G4451" s="132" t="e">
        <v>#N/A</v>
      </c>
      <c r="H4451" s="132" t="e">
        <v>#N/A</v>
      </c>
      <c r="I4451" s="132" t="e">
        <v>#N/A</v>
      </c>
      <c r="J4451" s="132" t="e">
        <v>#N/A</v>
      </c>
      <c r="K4451" s="132" t="e">
        <v>#N/A</v>
      </c>
      <c r="L4451" s="132" t="e">
        <v>#N/A</v>
      </c>
      <c r="M4451" s="132" t="e">
        <v>#N/A</v>
      </c>
      <c r="N4451" s="132" t="e">
        <v>#N/A</v>
      </c>
      <c r="R4451" s="132" t="e">
        <v>#N/A</v>
      </c>
      <c r="S4451" s="132" t="e">
        <v>#N/A</v>
      </c>
      <c r="T4451" s="132" t="e">
        <v>#N/A</v>
      </c>
      <c r="U4451" s="132" t="e">
        <v>#N/A</v>
      </c>
      <c r="V4451" s="132" t="e">
        <v>#N/A</v>
      </c>
      <c r="W4451" s="132" t="e">
        <v>#N/A</v>
      </c>
      <c r="X4451" s="132" t="e">
        <v>#N/A</v>
      </c>
      <c r="Y4451" s="132" t="e">
        <v>#N/A</v>
      </c>
      <c r="Z4451" s="132" t="e">
        <v>#N/A</v>
      </c>
      <c r="AA4451" s="132" t="e">
        <v>#N/A</v>
      </c>
      <c r="AB4451" s="132" t="e">
        <v>#N/A</v>
      </c>
      <c r="AC4451" s="132" t="e">
        <v>#N/A</v>
      </c>
      <c r="AD4451" s="132" t="e">
        <v>#N/A</v>
      </c>
      <c r="AE4451" s="132" t="e">
        <v>#N/A</v>
      </c>
      <c r="AF4451" s="132" t="e">
        <v>#N/A</v>
      </c>
    </row>
    <row r="4452" spans="1:32">
      <c r="A4452" s="129">
        <v>42991</v>
      </c>
      <c r="B4452" s="132" t="e">
        <v>#N/A</v>
      </c>
      <c r="C4452" s="132" t="e">
        <v>#N/A</v>
      </c>
      <c r="D4452" s="132" t="e">
        <v>#N/A</v>
      </c>
      <c r="E4452" s="132" t="e">
        <v>#N/A</v>
      </c>
      <c r="F4452" s="132" t="e">
        <v>#N/A</v>
      </c>
      <c r="G4452" s="132" t="e">
        <v>#N/A</v>
      </c>
      <c r="H4452" s="132" t="e">
        <v>#N/A</v>
      </c>
      <c r="I4452" s="132" t="e">
        <v>#N/A</v>
      </c>
      <c r="J4452" s="132" t="e">
        <v>#N/A</v>
      </c>
      <c r="K4452" s="132" t="e">
        <v>#N/A</v>
      </c>
      <c r="L4452" s="132" t="e">
        <v>#N/A</v>
      </c>
      <c r="M4452" s="132" t="e">
        <v>#N/A</v>
      </c>
      <c r="N4452" s="132" t="e">
        <v>#N/A</v>
      </c>
      <c r="R4452" s="132" t="e">
        <v>#N/A</v>
      </c>
      <c r="S4452" s="132" t="e">
        <v>#N/A</v>
      </c>
      <c r="T4452" s="132" t="e">
        <v>#N/A</v>
      </c>
      <c r="U4452" s="132" t="e">
        <v>#N/A</v>
      </c>
      <c r="V4452" s="132" t="e">
        <v>#N/A</v>
      </c>
      <c r="W4452" s="132" t="e">
        <v>#N/A</v>
      </c>
      <c r="X4452" s="132" t="e">
        <v>#N/A</v>
      </c>
      <c r="Y4452" s="132" t="e">
        <v>#N/A</v>
      </c>
      <c r="Z4452" s="132" t="e">
        <v>#N/A</v>
      </c>
      <c r="AA4452" s="132" t="e">
        <v>#N/A</v>
      </c>
      <c r="AB4452" s="132" t="e">
        <v>#N/A</v>
      </c>
      <c r="AC4452" s="132" t="e">
        <v>#N/A</v>
      </c>
      <c r="AD4452" s="132" t="e">
        <v>#N/A</v>
      </c>
      <c r="AE4452" s="132" t="e">
        <v>#N/A</v>
      </c>
      <c r="AF4452" s="132" t="e">
        <v>#N/A</v>
      </c>
    </row>
    <row r="4453" spans="1:32">
      <c r="A4453" s="129">
        <v>42992</v>
      </c>
      <c r="B4453" s="132" t="e">
        <v>#N/A</v>
      </c>
      <c r="C4453" s="132" t="e">
        <v>#N/A</v>
      </c>
      <c r="D4453" s="132" t="e">
        <v>#N/A</v>
      </c>
      <c r="E4453" s="132" t="e">
        <v>#N/A</v>
      </c>
      <c r="F4453" s="132" t="e">
        <v>#N/A</v>
      </c>
      <c r="G4453" s="132" t="e">
        <v>#N/A</v>
      </c>
      <c r="H4453" s="132" t="e">
        <v>#N/A</v>
      </c>
      <c r="I4453" s="132" t="e">
        <v>#N/A</v>
      </c>
      <c r="J4453" s="132" t="e">
        <v>#N/A</v>
      </c>
      <c r="K4453" s="132" t="e">
        <v>#N/A</v>
      </c>
      <c r="L4453" s="132" t="e">
        <v>#N/A</v>
      </c>
      <c r="M4453" s="132" t="e">
        <v>#N/A</v>
      </c>
      <c r="N4453" s="132" t="e">
        <v>#N/A</v>
      </c>
      <c r="R4453" s="132" t="e">
        <v>#N/A</v>
      </c>
      <c r="S4453" s="132" t="e">
        <v>#N/A</v>
      </c>
      <c r="T4453" s="132" t="e">
        <v>#N/A</v>
      </c>
      <c r="U4453" s="132" t="e">
        <v>#N/A</v>
      </c>
      <c r="V4453" s="132" t="e">
        <v>#N/A</v>
      </c>
      <c r="W4453" s="132" t="e">
        <v>#N/A</v>
      </c>
      <c r="X4453" s="132" t="e">
        <v>#N/A</v>
      </c>
      <c r="Y4453" s="132" t="e">
        <v>#N/A</v>
      </c>
      <c r="Z4453" s="132" t="e">
        <v>#N/A</v>
      </c>
      <c r="AA4453" s="132" t="e">
        <v>#N/A</v>
      </c>
      <c r="AB4453" s="132" t="e">
        <v>#N/A</v>
      </c>
      <c r="AC4453" s="132" t="e">
        <v>#N/A</v>
      </c>
      <c r="AD4453" s="132" t="e">
        <v>#N/A</v>
      </c>
      <c r="AE4453" s="132" t="e">
        <v>#N/A</v>
      </c>
      <c r="AF4453" s="132" t="e">
        <v>#N/A</v>
      </c>
    </row>
    <row r="4454" spans="1:32">
      <c r="A4454" s="129">
        <v>42993</v>
      </c>
      <c r="B4454" s="132">
        <v>652350</v>
      </c>
      <c r="C4454" s="132">
        <v>44570</v>
      </c>
      <c r="D4454" s="132">
        <v>302224</v>
      </c>
      <c r="E4454" s="132">
        <v>43082</v>
      </c>
      <c r="F4454" s="132">
        <v>129090</v>
      </c>
      <c r="G4454" s="132">
        <v>603102</v>
      </c>
      <c r="H4454" s="132">
        <v>15950</v>
      </c>
      <c r="I4454" s="132">
        <v>5230</v>
      </c>
      <c r="J4454" s="132">
        <v>43460</v>
      </c>
      <c r="K4454" s="132">
        <v>7500</v>
      </c>
      <c r="L4454" s="132">
        <v>2700</v>
      </c>
      <c r="M4454" s="132">
        <v>49248</v>
      </c>
      <c r="N4454" s="132">
        <v>652350</v>
      </c>
      <c r="R4454" s="132">
        <v>68000</v>
      </c>
      <c r="S4454" s="132">
        <v>64800</v>
      </c>
      <c r="T4454" s="132">
        <v>96332</v>
      </c>
      <c r="U4454" s="132">
        <v>38850</v>
      </c>
      <c r="V4454" s="132">
        <v>12340</v>
      </c>
      <c r="W4454" s="132">
        <v>1630</v>
      </c>
      <c r="X4454" s="132">
        <v>22460</v>
      </c>
      <c r="Y4454" s="132">
        <v>9800</v>
      </c>
      <c r="Z4454" s="132">
        <v>0</v>
      </c>
      <c r="AA4454" s="132">
        <v>8000</v>
      </c>
      <c r="AB4454" s="132">
        <v>9976</v>
      </c>
      <c r="AC4454" s="132">
        <v>17000</v>
      </c>
      <c r="AD4454" s="132">
        <v>3000</v>
      </c>
      <c r="AE4454" s="132">
        <v>6000</v>
      </c>
      <c r="AF4454" s="132">
        <v>59445</v>
      </c>
    </row>
    <row r="4455" spans="1:32">
      <c r="A4455" s="129">
        <v>42996</v>
      </c>
      <c r="B4455" s="132" t="e">
        <v>#N/A</v>
      </c>
      <c r="C4455" s="132" t="e">
        <v>#N/A</v>
      </c>
      <c r="D4455" s="132" t="e">
        <v>#N/A</v>
      </c>
      <c r="E4455" s="132" t="e">
        <v>#N/A</v>
      </c>
      <c r="F4455" s="132" t="e">
        <v>#N/A</v>
      </c>
      <c r="G4455" s="132" t="e">
        <v>#N/A</v>
      </c>
      <c r="H4455" s="132" t="e">
        <v>#N/A</v>
      </c>
      <c r="I4455" s="132" t="e">
        <v>#N/A</v>
      </c>
      <c r="J4455" s="132" t="e">
        <v>#N/A</v>
      </c>
      <c r="K4455" s="132" t="e">
        <v>#N/A</v>
      </c>
      <c r="L4455" s="132" t="e">
        <v>#N/A</v>
      </c>
      <c r="M4455" s="132" t="e">
        <v>#N/A</v>
      </c>
      <c r="N4455" s="132" t="e">
        <v>#N/A</v>
      </c>
      <c r="R4455" s="132" t="e">
        <v>#N/A</v>
      </c>
      <c r="S4455" s="132" t="e">
        <v>#N/A</v>
      </c>
      <c r="T4455" s="132" t="e">
        <v>#N/A</v>
      </c>
      <c r="U4455" s="132" t="e">
        <v>#N/A</v>
      </c>
      <c r="V4455" s="132" t="e">
        <v>#N/A</v>
      </c>
      <c r="W4455" s="132" t="e">
        <v>#N/A</v>
      </c>
      <c r="X4455" s="132" t="e">
        <v>#N/A</v>
      </c>
      <c r="Y4455" s="132" t="e">
        <v>#N/A</v>
      </c>
      <c r="Z4455" s="132" t="e">
        <v>#N/A</v>
      </c>
      <c r="AA4455" s="132" t="e">
        <v>#N/A</v>
      </c>
      <c r="AB4455" s="132" t="e">
        <v>#N/A</v>
      </c>
      <c r="AC4455" s="132" t="e">
        <v>#N/A</v>
      </c>
      <c r="AD4455" s="132" t="e">
        <v>#N/A</v>
      </c>
      <c r="AE4455" s="132" t="e">
        <v>#N/A</v>
      </c>
      <c r="AF4455" s="132" t="e">
        <v>#N/A</v>
      </c>
    </row>
    <row r="4456" spans="1:32">
      <c r="A4456" s="129">
        <v>42997</v>
      </c>
      <c r="B4456" s="132" t="e">
        <v>#N/A</v>
      </c>
      <c r="C4456" s="132" t="e">
        <v>#N/A</v>
      </c>
      <c r="D4456" s="132" t="e">
        <v>#N/A</v>
      </c>
      <c r="E4456" s="132" t="e">
        <v>#N/A</v>
      </c>
      <c r="F4456" s="132" t="e">
        <v>#N/A</v>
      </c>
      <c r="G4456" s="132" t="e">
        <v>#N/A</v>
      </c>
      <c r="H4456" s="132" t="e">
        <v>#N/A</v>
      </c>
      <c r="I4456" s="132" t="e">
        <v>#N/A</v>
      </c>
      <c r="J4456" s="132" t="e">
        <v>#N/A</v>
      </c>
      <c r="K4456" s="132" t="e">
        <v>#N/A</v>
      </c>
      <c r="L4456" s="132" t="e">
        <v>#N/A</v>
      </c>
      <c r="M4456" s="132" t="e">
        <v>#N/A</v>
      </c>
      <c r="N4456" s="132" t="e">
        <v>#N/A</v>
      </c>
      <c r="R4456" s="132" t="e">
        <v>#N/A</v>
      </c>
      <c r="S4456" s="132" t="e">
        <v>#N/A</v>
      </c>
      <c r="T4456" s="132" t="e">
        <v>#N/A</v>
      </c>
      <c r="U4456" s="132" t="e">
        <v>#N/A</v>
      </c>
      <c r="V4456" s="132" t="e">
        <v>#N/A</v>
      </c>
      <c r="W4456" s="132" t="e">
        <v>#N/A</v>
      </c>
      <c r="X4456" s="132" t="e">
        <v>#N/A</v>
      </c>
      <c r="Y4456" s="132" t="e">
        <v>#N/A</v>
      </c>
      <c r="Z4456" s="132" t="e">
        <v>#N/A</v>
      </c>
      <c r="AA4456" s="132" t="e">
        <v>#N/A</v>
      </c>
      <c r="AB4456" s="132" t="e">
        <v>#N/A</v>
      </c>
      <c r="AC4456" s="132" t="e">
        <v>#N/A</v>
      </c>
      <c r="AD4456" s="132" t="e">
        <v>#N/A</v>
      </c>
      <c r="AE4456" s="132" t="e">
        <v>#N/A</v>
      </c>
      <c r="AF4456" s="132" t="e">
        <v>#N/A</v>
      </c>
    </row>
    <row r="4457" spans="1:32">
      <c r="A4457" s="129">
        <v>42998</v>
      </c>
      <c r="B4457" s="132">
        <v>878422</v>
      </c>
      <c r="C4457" s="132">
        <v>58926</v>
      </c>
      <c r="D4457" s="132">
        <v>376444</v>
      </c>
      <c r="E4457" s="132">
        <v>77879</v>
      </c>
      <c r="F4457" s="132">
        <v>162450</v>
      </c>
      <c r="G4457" s="132">
        <v>817959</v>
      </c>
      <c r="H4457" s="132">
        <v>20915</v>
      </c>
      <c r="I4457" s="132">
        <v>10080</v>
      </c>
      <c r="J4457" s="132">
        <v>55960</v>
      </c>
      <c r="K4457" s="132">
        <v>12424</v>
      </c>
      <c r="L4457" s="132">
        <v>2700</v>
      </c>
      <c r="M4457" s="132">
        <v>60463</v>
      </c>
      <c r="N4457" s="132">
        <v>878422</v>
      </c>
      <c r="R4457" s="132">
        <v>77500</v>
      </c>
      <c r="S4457" s="132">
        <v>64800</v>
      </c>
      <c r="T4457" s="132">
        <v>163182</v>
      </c>
      <c r="U4457" s="132">
        <v>52750</v>
      </c>
      <c r="V4457" s="132">
        <v>12340</v>
      </c>
      <c r="W4457" s="132">
        <v>1630</v>
      </c>
      <c r="X4457" s="132">
        <v>25753</v>
      </c>
      <c r="Y4457" s="132">
        <v>9800</v>
      </c>
      <c r="Z4457" s="132">
        <v>14658</v>
      </c>
      <c r="AA4457" s="132">
        <v>13500</v>
      </c>
      <c r="AB4457" s="132">
        <v>9976</v>
      </c>
      <c r="AC4457" s="132">
        <v>17000</v>
      </c>
      <c r="AD4457" s="132">
        <v>22000</v>
      </c>
      <c r="AE4457" s="132">
        <v>10440</v>
      </c>
      <c r="AF4457" s="132">
        <v>95425</v>
      </c>
    </row>
    <row r="4458" spans="1:32">
      <c r="A4458" s="129">
        <v>42999</v>
      </c>
      <c r="B4458" s="132" t="e">
        <v>#N/A</v>
      </c>
      <c r="C4458" s="132" t="e">
        <v>#N/A</v>
      </c>
      <c r="D4458" s="132" t="e">
        <v>#N/A</v>
      </c>
      <c r="E4458" s="132" t="e">
        <v>#N/A</v>
      </c>
      <c r="F4458" s="132" t="e">
        <v>#N/A</v>
      </c>
      <c r="G4458" s="132" t="e">
        <v>#N/A</v>
      </c>
      <c r="H4458" s="132" t="e">
        <v>#N/A</v>
      </c>
      <c r="I4458" s="132" t="e">
        <v>#N/A</v>
      </c>
      <c r="J4458" s="132" t="e">
        <v>#N/A</v>
      </c>
      <c r="K4458" s="132" t="e">
        <v>#N/A</v>
      </c>
      <c r="L4458" s="132" t="e">
        <v>#N/A</v>
      </c>
      <c r="M4458" s="132" t="e">
        <v>#N/A</v>
      </c>
      <c r="N4458" s="132" t="e">
        <v>#N/A</v>
      </c>
      <c r="R4458" s="132" t="e">
        <v>#N/A</v>
      </c>
      <c r="S4458" s="132" t="e">
        <v>#N/A</v>
      </c>
      <c r="T4458" s="132" t="e">
        <v>#N/A</v>
      </c>
      <c r="U4458" s="132" t="e">
        <v>#N/A</v>
      </c>
      <c r="V4458" s="132" t="e">
        <v>#N/A</v>
      </c>
      <c r="W4458" s="132" t="e">
        <v>#N/A</v>
      </c>
      <c r="X4458" s="132" t="e">
        <v>#N/A</v>
      </c>
      <c r="Y4458" s="132" t="e">
        <v>#N/A</v>
      </c>
      <c r="Z4458" s="132" t="e">
        <v>#N/A</v>
      </c>
      <c r="AA4458" s="132" t="e">
        <v>#N/A</v>
      </c>
      <c r="AB4458" s="132" t="e">
        <v>#N/A</v>
      </c>
      <c r="AC4458" s="132" t="e">
        <v>#N/A</v>
      </c>
      <c r="AD4458" s="132" t="e">
        <v>#N/A</v>
      </c>
      <c r="AE4458" s="132" t="e">
        <v>#N/A</v>
      </c>
      <c r="AF4458" s="132" t="e">
        <v>#N/A</v>
      </c>
    </row>
    <row r="4459" spans="1:32">
      <c r="A4459" s="129">
        <v>43000</v>
      </c>
      <c r="B4459" s="132" t="e">
        <v>#N/A</v>
      </c>
      <c r="C4459" s="132" t="e">
        <v>#N/A</v>
      </c>
      <c r="D4459" s="132" t="e">
        <v>#N/A</v>
      </c>
      <c r="E4459" s="132" t="e">
        <v>#N/A</v>
      </c>
      <c r="F4459" s="132" t="e">
        <v>#N/A</v>
      </c>
      <c r="G4459" s="132" t="e">
        <v>#N/A</v>
      </c>
      <c r="H4459" s="132" t="e">
        <v>#N/A</v>
      </c>
      <c r="I4459" s="132" t="e">
        <v>#N/A</v>
      </c>
      <c r="J4459" s="132" t="e">
        <v>#N/A</v>
      </c>
      <c r="K4459" s="132" t="e">
        <v>#N/A</v>
      </c>
      <c r="L4459" s="132" t="e">
        <v>#N/A</v>
      </c>
      <c r="M4459" s="132" t="e">
        <v>#N/A</v>
      </c>
      <c r="N4459" s="132" t="e">
        <v>#N/A</v>
      </c>
      <c r="R4459" s="132" t="e">
        <v>#N/A</v>
      </c>
      <c r="S4459" s="132" t="e">
        <v>#N/A</v>
      </c>
      <c r="T4459" s="132" t="e">
        <v>#N/A</v>
      </c>
      <c r="U4459" s="132" t="e">
        <v>#N/A</v>
      </c>
      <c r="V4459" s="132" t="e">
        <v>#N/A</v>
      </c>
      <c r="W4459" s="132" t="e">
        <v>#N/A</v>
      </c>
      <c r="X4459" s="132" t="e">
        <v>#N/A</v>
      </c>
      <c r="Y4459" s="132" t="e">
        <v>#N/A</v>
      </c>
      <c r="Z4459" s="132" t="e">
        <v>#N/A</v>
      </c>
      <c r="AA4459" s="132" t="e">
        <v>#N/A</v>
      </c>
      <c r="AB4459" s="132" t="e">
        <v>#N/A</v>
      </c>
      <c r="AC4459" s="132" t="e">
        <v>#N/A</v>
      </c>
      <c r="AD4459" s="132" t="e">
        <v>#N/A</v>
      </c>
      <c r="AE4459" s="132" t="e">
        <v>#N/A</v>
      </c>
      <c r="AF4459" s="132" t="e">
        <v>#N/A</v>
      </c>
    </row>
    <row r="4460" spans="1:32">
      <c r="A4460" s="129">
        <v>43003</v>
      </c>
      <c r="B4460" s="132">
        <v>1105555</v>
      </c>
      <c r="C4460" s="132">
        <v>90211</v>
      </c>
      <c r="D4460" s="132">
        <v>485524</v>
      </c>
      <c r="E4460" s="132">
        <v>92070</v>
      </c>
      <c r="F4460" s="132">
        <v>198350</v>
      </c>
      <c r="G4460" s="132">
        <v>1035392</v>
      </c>
      <c r="H4460" s="132">
        <v>24455</v>
      </c>
      <c r="I4460" s="132">
        <v>11990</v>
      </c>
      <c r="J4460" s="132">
        <v>68160</v>
      </c>
      <c r="K4460" s="132">
        <v>12424</v>
      </c>
      <c r="L4460" s="132">
        <v>2700</v>
      </c>
      <c r="M4460" s="132">
        <v>70163</v>
      </c>
      <c r="N4460" s="132">
        <v>1105555</v>
      </c>
      <c r="R4460" s="132">
        <v>121200</v>
      </c>
      <c r="S4460" s="132">
        <v>64800</v>
      </c>
      <c r="T4460" s="132">
        <v>196939</v>
      </c>
      <c r="U4460" s="132">
        <v>54750</v>
      </c>
      <c r="V4460" s="132">
        <v>18040</v>
      </c>
      <c r="W4460" s="132">
        <v>3670</v>
      </c>
      <c r="X4460" s="132">
        <v>33033</v>
      </c>
      <c r="Y4460" s="132">
        <v>9800</v>
      </c>
      <c r="Z4460" s="132">
        <v>14658</v>
      </c>
      <c r="AA4460" s="132">
        <v>27500</v>
      </c>
      <c r="AB4460" s="132">
        <v>9976</v>
      </c>
      <c r="AC4460" s="132">
        <v>48250</v>
      </c>
      <c r="AD4460" s="132">
        <v>22000</v>
      </c>
      <c r="AE4460" s="132">
        <v>19440</v>
      </c>
      <c r="AF4460" s="132">
        <v>95425</v>
      </c>
    </row>
    <row r="4461" spans="1:32">
      <c r="A4461" s="129">
        <v>43004</v>
      </c>
      <c r="B4461" s="132" t="e">
        <v>#N/A</v>
      </c>
      <c r="C4461" s="132" t="e">
        <v>#N/A</v>
      </c>
      <c r="D4461" s="132" t="e">
        <v>#N/A</v>
      </c>
      <c r="E4461" s="132" t="e">
        <v>#N/A</v>
      </c>
      <c r="F4461" s="132" t="e">
        <v>#N/A</v>
      </c>
      <c r="G4461" s="132" t="e">
        <v>#N/A</v>
      </c>
      <c r="H4461" s="132" t="e">
        <v>#N/A</v>
      </c>
      <c r="I4461" s="132" t="e">
        <v>#N/A</v>
      </c>
      <c r="J4461" s="132" t="e">
        <v>#N/A</v>
      </c>
      <c r="K4461" s="132" t="e">
        <v>#N/A</v>
      </c>
      <c r="L4461" s="132" t="e">
        <v>#N/A</v>
      </c>
      <c r="M4461" s="132" t="e">
        <v>#N/A</v>
      </c>
      <c r="N4461" s="132" t="e">
        <v>#N/A</v>
      </c>
      <c r="R4461" s="132" t="e">
        <v>#N/A</v>
      </c>
      <c r="S4461" s="132" t="e">
        <v>#N/A</v>
      </c>
      <c r="T4461" s="132" t="e">
        <v>#N/A</v>
      </c>
      <c r="U4461" s="132" t="e">
        <v>#N/A</v>
      </c>
      <c r="V4461" s="132" t="e">
        <v>#N/A</v>
      </c>
      <c r="W4461" s="132" t="e">
        <v>#N/A</v>
      </c>
      <c r="X4461" s="132" t="e">
        <v>#N/A</v>
      </c>
      <c r="Y4461" s="132" t="e">
        <v>#N/A</v>
      </c>
      <c r="Z4461" s="132" t="e">
        <v>#N/A</v>
      </c>
      <c r="AA4461" s="132" t="e">
        <v>#N/A</v>
      </c>
      <c r="AB4461" s="132" t="e">
        <v>#N/A</v>
      </c>
      <c r="AC4461" s="132" t="e">
        <v>#N/A</v>
      </c>
      <c r="AD4461" s="132" t="e">
        <v>#N/A</v>
      </c>
      <c r="AE4461" s="132" t="e">
        <v>#N/A</v>
      </c>
      <c r="AF4461" s="132" t="e">
        <v>#N/A</v>
      </c>
    </row>
    <row r="4462" spans="1:32">
      <c r="A4462" s="129">
        <v>43005</v>
      </c>
      <c r="B4462" s="132" t="e">
        <v>#N/A</v>
      </c>
      <c r="C4462" s="132" t="e">
        <v>#N/A</v>
      </c>
      <c r="D4462" s="132" t="e">
        <v>#N/A</v>
      </c>
      <c r="E4462" s="132" t="e">
        <v>#N/A</v>
      </c>
      <c r="F4462" s="132" t="e">
        <v>#N/A</v>
      </c>
      <c r="G4462" s="132" t="e">
        <v>#N/A</v>
      </c>
      <c r="H4462" s="132" t="e">
        <v>#N/A</v>
      </c>
      <c r="I4462" s="132" t="e">
        <v>#N/A</v>
      </c>
      <c r="J4462" s="132" t="e">
        <v>#N/A</v>
      </c>
      <c r="K4462" s="132" t="e">
        <v>#N/A</v>
      </c>
      <c r="L4462" s="132" t="e">
        <v>#N/A</v>
      </c>
      <c r="M4462" s="132" t="e">
        <v>#N/A</v>
      </c>
      <c r="N4462" s="132" t="e">
        <v>#N/A</v>
      </c>
      <c r="R4462" s="132" t="e">
        <v>#N/A</v>
      </c>
      <c r="S4462" s="132" t="e">
        <v>#N/A</v>
      </c>
      <c r="T4462" s="132" t="e">
        <v>#N/A</v>
      </c>
      <c r="U4462" s="132" t="e">
        <v>#N/A</v>
      </c>
      <c r="V4462" s="132" t="e">
        <v>#N/A</v>
      </c>
      <c r="W4462" s="132" t="e">
        <v>#N/A</v>
      </c>
      <c r="X4462" s="132" t="e">
        <v>#N/A</v>
      </c>
      <c r="Y4462" s="132" t="e">
        <v>#N/A</v>
      </c>
      <c r="Z4462" s="132" t="e">
        <v>#N/A</v>
      </c>
      <c r="AA4462" s="132" t="e">
        <v>#N/A</v>
      </c>
      <c r="AB4462" s="132" t="e">
        <v>#N/A</v>
      </c>
      <c r="AC4462" s="132" t="e">
        <v>#N/A</v>
      </c>
      <c r="AD4462" s="132" t="e">
        <v>#N/A</v>
      </c>
      <c r="AE4462" s="132" t="e">
        <v>#N/A</v>
      </c>
      <c r="AF4462" s="132" t="e">
        <v>#N/A</v>
      </c>
    </row>
    <row r="4463" spans="1:32">
      <c r="A4463" s="129">
        <v>43006</v>
      </c>
      <c r="B4463" s="132" t="e">
        <v>#N/A</v>
      </c>
      <c r="C4463" s="132" t="e">
        <v>#N/A</v>
      </c>
      <c r="D4463" s="132" t="e">
        <v>#N/A</v>
      </c>
      <c r="E4463" s="132" t="e">
        <v>#N/A</v>
      </c>
      <c r="F4463" s="132" t="e">
        <v>#N/A</v>
      </c>
      <c r="G4463" s="132" t="e">
        <v>#N/A</v>
      </c>
      <c r="H4463" s="132" t="e">
        <v>#N/A</v>
      </c>
      <c r="I4463" s="132" t="e">
        <v>#N/A</v>
      </c>
      <c r="J4463" s="132" t="e">
        <v>#N/A</v>
      </c>
      <c r="K4463" s="132" t="e">
        <v>#N/A</v>
      </c>
      <c r="L4463" s="132" t="e">
        <v>#N/A</v>
      </c>
      <c r="M4463" s="132" t="e">
        <v>#N/A</v>
      </c>
      <c r="N4463" s="132" t="e">
        <v>#N/A</v>
      </c>
      <c r="R4463" s="132" t="e">
        <v>#N/A</v>
      </c>
      <c r="S4463" s="132" t="e">
        <v>#N/A</v>
      </c>
      <c r="T4463" s="132" t="e">
        <v>#N/A</v>
      </c>
      <c r="U4463" s="132" t="e">
        <v>#N/A</v>
      </c>
      <c r="V4463" s="132" t="e">
        <v>#N/A</v>
      </c>
      <c r="W4463" s="132" t="e">
        <v>#N/A</v>
      </c>
      <c r="X4463" s="132" t="e">
        <v>#N/A</v>
      </c>
      <c r="Y4463" s="132" t="e">
        <v>#N/A</v>
      </c>
      <c r="Z4463" s="132" t="e">
        <v>#N/A</v>
      </c>
      <c r="AA4463" s="132" t="e">
        <v>#N/A</v>
      </c>
      <c r="AB4463" s="132" t="e">
        <v>#N/A</v>
      </c>
      <c r="AC4463" s="132" t="e">
        <v>#N/A</v>
      </c>
      <c r="AD4463" s="132" t="e">
        <v>#N/A</v>
      </c>
      <c r="AE4463" s="132" t="e">
        <v>#N/A</v>
      </c>
      <c r="AF4463" s="132" t="e">
        <v>#N/A</v>
      </c>
    </row>
    <row r="4464" spans="1:32">
      <c r="A4464" s="129">
        <v>43007</v>
      </c>
      <c r="B4464" s="132" t="e">
        <v>#N/A</v>
      </c>
      <c r="C4464" s="132" t="e">
        <v>#N/A</v>
      </c>
      <c r="D4464" s="132" t="e">
        <v>#N/A</v>
      </c>
      <c r="E4464" s="132" t="e">
        <v>#N/A</v>
      </c>
      <c r="F4464" s="132" t="e">
        <v>#N/A</v>
      </c>
      <c r="G4464" s="132" t="e">
        <v>#N/A</v>
      </c>
      <c r="H4464" s="132" t="e">
        <v>#N/A</v>
      </c>
      <c r="I4464" s="132" t="e">
        <v>#N/A</v>
      </c>
      <c r="J4464" s="132" t="e">
        <v>#N/A</v>
      </c>
      <c r="K4464" s="132" t="e">
        <v>#N/A</v>
      </c>
      <c r="L4464" s="132" t="e">
        <v>#N/A</v>
      </c>
      <c r="M4464" s="132" t="e">
        <v>#N/A</v>
      </c>
      <c r="N4464" s="132" t="e">
        <v>#N/A</v>
      </c>
      <c r="R4464" s="132" t="e">
        <v>#N/A</v>
      </c>
      <c r="S4464" s="132" t="e">
        <v>#N/A</v>
      </c>
      <c r="T4464" s="132" t="e">
        <v>#N/A</v>
      </c>
      <c r="U4464" s="132" t="e">
        <v>#N/A</v>
      </c>
      <c r="V4464" s="132" t="e">
        <v>#N/A</v>
      </c>
      <c r="W4464" s="132" t="e">
        <v>#N/A</v>
      </c>
      <c r="X4464" s="132" t="e">
        <v>#N/A</v>
      </c>
      <c r="Y4464" s="132" t="e">
        <v>#N/A</v>
      </c>
      <c r="Z4464" s="132" t="e">
        <v>#N/A</v>
      </c>
      <c r="AA4464" s="132" t="e">
        <v>#N/A</v>
      </c>
      <c r="AB4464" s="132" t="e">
        <v>#N/A</v>
      </c>
      <c r="AC4464" s="132" t="e">
        <v>#N/A</v>
      </c>
      <c r="AD4464" s="132" t="e">
        <v>#N/A</v>
      </c>
      <c r="AE4464" s="132" t="e">
        <v>#N/A</v>
      </c>
      <c r="AF4464" s="132" t="e">
        <v>#N/A</v>
      </c>
    </row>
    <row r="4465" spans="1:32">
      <c r="A4465" s="129">
        <v>43010</v>
      </c>
      <c r="B4465" s="132" t="e">
        <v>#N/A</v>
      </c>
      <c r="C4465" s="132" t="e">
        <v>#N/A</v>
      </c>
      <c r="D4465" s="132" t="e">
        <v>#N/A</v>
      </c>
      <c r="E4465" s="132" t="e">
        <v>#N/A</v>
      </c>
      <c r="F4465" s="132" t="e">
        <v>#N/A</v>
      </c>
      <c r="G4465" s="132" t="e">
        <v>#N/A</v>
      </c>
      <c r="H4465" s="132" t="e">
        <v>#N/A</v>
      </c>
      <c r="I4465" s="132" t="e">
        <v>#N/A</v>
      </c>
      <c r="J4465" s="132" t="e">
        <v>#N/A</v>
      </c>
      <c r="K4465" s="132" t="e">
        <v>#N/A</v>
      </c>
      <c r="L4465" s="132" t="e">
        <v>#N/A</v>
      </c>
      <c r="M4465" s="132" t="e">
        <v>#N/A</v>
      </c>
      <c r="N4465" s="132" t="e">
        <v>#N/A</v>
      </c>
      <c r="R4465" s="132" t="e">
        <v>#N/A</v>
      </c>
      <c r="S4465" s="132" t="e">
        <v>#N/A</v>
      </c>
      <c r="T4465" s="132" t="e">
        <v>#N/A</v>
      </c>
      <c r="U4465" s="132" t="e">
        <v>#N/A</v>
      </c>
      <c r="V4465" s="132" t="e">
        <v>#N/A</v>
      </c>
      <c r="W4465" s="132" t="e">
        <v>#N/A</v>
      </c>
      <c r="X4465" s="132" t="e">
        <v>#N/A</v>
      </c>
      <c r="Y4465" s="132" t="e">
        <v>#N/A</v>
      </c>
      <c r="Z4465" s="132" t="e">
        <v>#N/A</v>
      </c>
      <c r="AA4465" s="132" t="e">
        <v>#N/A</v>
      </c>
      <c r="AB4465" s="132" t="e">
        <v>#N/A</v>
      </c>
      <c r="AC4465" s="132" t="e">
        <v>#N/A</v>
      </c>
      <c r="AD4465" s="132" t="e">
        <v>#N/A</v>
      </c>
      <c r="AE4465" s="132" t="e">
        <v>#N/A</v>
      </c>
      <c r="AF4465" s="132" t="e">
        <v>#N/A</v>
      </c>
    </row>
    <row r="4466" spans="1:32">
      <c r="A4466" s="129">
        <v>43011</v>
      </c>
      <c r="B4466" s="132" t="e">
        <v>#N/A</v>
      </c>
      <c r="C4466" s="132" t="e">
        <v>#N/A</v>
      </c>
      <c r="D4466" s="132" t="e">
        <v>#N/A</v>
      </c>
      <c r="E4466" s="132" t="e">
        <v>#N/A</v>
      </c>
      <c r="F4466" s="132" t="e">
        <v>#N/A</v>
      </c>
      <c r="G4466" s="132" t="e">
        <v>#N/A</v>
      </c>
      <c r="H4466" s="132" t="e">
        <v>#N/A</v>
      </c>
      <c r="I4466" s="132" t="e">
        <v>#N/A</v>
      </c>
      <c r="J4466" s="132" t="e">
        <v>#N/A</v>
      </c>
      <c r="K4466" s="132" t="e">
        <v>#N/A</v>
      </c>
      <c r="L4466" s="132" t="e">
        <v>#N/A</v>
      </c>
      <c r="M4466" s="132" t="e">
        <v>#N/A</v>
      </c>
      <c r="N4466" s="132" t="e">
        <v>#N/A</v>
      </c>
      <c r="R4466" s="132" t="e">
        <v>#N/A</v>
      </c>
      <c r="S4466" s="132" t="e">
        <v>#N/A</v>
      </c>
      <c r="T4466" s="132" t="e">
        <v>#N/A</v>
      </c>
      <c r="U4466" s="132" t="e">
        <v>#N/A</v>
      </c>
      <c r="V4466" s="132" t="e">
        <v>#N/A</v>
      </c>
      <c r="W4466" s="132" t="e">
        <v>#N/A</v>
      </c>
      <c r="X4466" s="132" t="e">
        <v>#N/A</v>
      </c>
      <c r="Y4466" s="132" t="e">
        <v>#N/A</v>
      </c>
      <c r="Z4466" s="132" t="e">
        <v>#N/A</v>
      </c>
      <c r="AA4466" s="132" t="e">
        <v>#N/A</v>
      </c>
      <c r="AB4466" s="132" t="e">
        <v>#N/A</v>
      </c>
      <c r="AC4466" s="132" t="e">
        <v>#N/A</v>
      </c>
      <c r="AD4466" s="132" t="e">
        <v>#N/A</v>
      </c>
      <c r="AE4466" s="132" t="e">
        <v>#N/A</v>
      </c>
      <c r="AF4466" s="132" t="e">
        <v>#N/A</v>
      </c>
    </row>
    <row r="4467" spans="1:32">
      <c r="A4467" s="129">
        <v>43012</v>
      </c>
      <c r="B4467" s="132" t="e">
        <v>#N/A</v>
      </c>
      <c r="C4467" s="132" t="e">
        <v>#N/A</v>
      </c>
      <c r="D4467" s="132" t="e">
        <v>#N/A</v>
      </c>
      <c r="E4467" s="132" t="e">
        <v>#N/A</v>
      </c>
      <c r="F4467" s="132" t="e">
        <v>#N/A</v>
      </c>
      <c r="G4467" s="132" t="e">
        <v>#N/A</v>
      </c>
      <c r="H4467" s="132" t="e">
        <v>#N/A</v>
      </c>
      <c r="I4467" s="132" t="e">
        <v>#N/A</v>
      </c>
      <c r="J4467" s="132" t="e">
        <v>#N/A</v>
      </c>
      <c r="K4467" s="132" t="e">
        <v>#N/A</v>
      </c>
      <c r="L4467" s="132" t="e">
        <v>#N/A</v>
      </c>
      <c r="M4467" s="132" t="e">
        <v>#N/A</v>
      </c>
      <c r="N4467" s="132" t="e">
        <v>#N/A</v>
      </c>
      <c r="R4467" s="132" t="e">
        <v>#N/A</v>
      </c>
      <c r="S4467" s="132" t="e">
        <v>#N/A</v>
      </c>
      <c r="T4467" s="132" t="e">
        <v>#N/A</v>
      </c>
      <c r="U4467" s="132" t="e">
        <v>#N/A</v>
      </c>
      <c r="V4467" s="132" t="e">
        <v>#N/A</v>
      </c>
      <c r="W4467" s="132" t="e">
        <v>#N/A</v>
      </c>
      <c r="X4467" s="132" t="e">
        <v>#N/A</v>
      </c>
      <c r="Y4467" s="132" t="e">
        <v>#N/A</v>
      </c>
      <c r="Z4467" s="132" t="e">
        <v>#N/A</v>
      </c>
      <c r="AA4467" s="132" t="e">
        <v>#N/A</v>
      </c>
      <c r="AB4467" s="132" t="e">
        <v>#N/A</v>
      </c>
      <c r="AC4467" s="132" t="e">
        <v>#N/A</v>
      </c>
      <c r="AD4467" s="132" t="e">
        <v>#N/A</v>
      </c>
      <c r="AE4467" s="132" t="e">
        <v>#N/A</v>
      </c>
      <c r="AF4467" s="132" t="e">
        <v>#N/A</v>
      </c>
    </row>
    <row r="4468" spans="1:32">
      <c r="A4468" s="129">
        <v>43013</v>
      </c>
      <c r="B4468" s="132" t="e">
        <v>#N/A</v>
      </c>
      <c r="C4468" s="132" t="e">
        <v>#N/A</v>
      </c>
      <c r="D4468" s="132" t="e">
        <v>#N/A</v>
      </c>
      <c r="E4468" s="132" t="e">
        <v>#N/A</v>
      </c>
      <c r="F4468" s="132" t="e">
        <v>#N/A</v>
      </c>
      <c r="G4468" s="132" t="e">
        <v>#N/A</v>
      </c>
      <c r="H4468" s="132" t="e">
        <v>#N/A</v>
      </c>
      <c r="I4468" s="132" t="e">
        <v>#N/A</v>
      </c>
      <c r="J4468" s="132" t="e">
        <v>#N/A</v>
      </c>
      <c r="K4468" s="132" t="e">
        <v>#N/A</v>
      </c>
      <c r="L4468" s="132" t="e">
        <v>#N/A</v>
      </c>
      <c r="M4468" s="132" t="e">
        <v>#N/A</v>
      </c>
      <c r="N4468" s="132" t="e">
        <v>#N/A</v>
      </c>
      <c r="R4468" s="132" t="e">
        <v>#N/A</v>
      </c>
      <c r="S4468" s="132" t="e">
        <v>#N/A</v>
      </c>
      <c r="T4468" s="132" t="e">
        <v>#N/A</v>
      </c>
      <c r="U4468" s="132" t="e">
        <v>#N/A</v>
      </c>
      <c r="V4468" s="132" t="e">
        <v>#N/A</v>
      </c>
      <c r="W4468" s="132" t="e">
        <v>#N/A</v>
      </c>
      <c r="X4468" s="132" t="e">
        <v>#N/A</v>
      </c>
      <c r="Y4468" s="132" t="e">
        <v>#N/A</v>
      </c>
      <c r="Z4468" s="132" t="e">
        <v>#N/A</v>
      </c>
      <c r="AA4468" s="132" t="e">
        <v>#N/A</v>
      </c>
      <c r="AB4468" s="132" t="e">
        <v>#N/A</v>
      </c>
      <c r="AC4468" s="132" t="e">
        <v>#N/A</v>
      </c>
      <c r="AD4468" s="132" t="e">
        <v>#N/A</v>
      </c>
      <c r="AE4468" s="132" t="e">
        <v>#N/A</v>
      </c>
      <c r="AF4468" s="132" t="e">
        <v>#N/A</v>
      </c>
    </row>
    <row r="4469" spans="1:32">
      <c r="A4469" s="129">
        <v>43014</v>
      </c>
      <c r="B4469" s="132" t="e">
        <v>#N/A</v>
      </c>
      <c r="C4469" s="132" t="e">
        <v>#N/A</v>
      </c>
      <c r="D4469" s="132" t="e">
        <v>#N/A</v>
      </c>
      <c r="E4469" s="132" t="e">
        <v>#N/A</v>
      </c>
      <c r="F4469" s="132" t="e">
        <v>#N/A</v>
      </c>
      <c r="G4469" s="132" t="e">
        <v>#N/A</v>
      </c>
      <c r="H4469" s="132" t="e">
        <v>#N/A</v>
      </c>
      <c r="I4469" s="132" t="e">
        <v>#N/A</v>
      </c>
      <c r="J4469" s="132" t="e">
        <v>#N/A</v>
      </c>
      <c r="K4469" s="132" t="e">
        <v>#N/A</v>
      </c>
      <c r="L4469" s="132" t="e">
        <v>#N/A</v>
      </c>
      <c r="M4469" s="132" t="e">
        <v>#N/A</v>
      </c>
      <c r="N4469" s="132" t="e">
        <v>#N/A</v>
      </c>
      <c r="R4469" s="132" t="e">
        <v>#N/A</v>
      </c>
      <c r="S4469" s="132" t="e">
        <v>#N/A</v>
      </c>
      <c r="T4469" s="132" t="e">
        <v>#N/A</v>
      </c>
      <c r="U4469" s="132" t="e">
        <v>#N/A</v>
      </c>
      <c r="V4469" s="132" t="e">
        <v>#N/A</v>
      </c>
      <c r="W4469" s="132" t="e">
        <v>#N/A</v>
      </c>
      <c r="X4469" s="132" t="e">
        <v>#N/A</v>
      </c>
      <c r="Y4469" s="132" t="e">
        <v>#N/A</v>
      </c>
      <c r="Z4469" s="132" t="e">
        <v>#N/A</v>
      </c>
      <c r="AA4469" s="132" t="e">
        <v>#N/A</v>
      </c>
      <c r="AB4469" s="132" t="e">
        <v>#N/A</v>
      </c>
      <c r="AC4469" s="132" t="e">
        <v>#N/A</v>
      </c>
      <c r="AD4469" s="132" t="e">
        <v>#N/A</v>
      </c>
      <c r="AE4469" s="132" t="e">
        <v>#N/A</v>
      </c>
      <c r="AF4469" s="132" t="e">
        <v>#N/A</v>
      </c>
    </row>
    <row r="4470" spans="1:32">
      <c r="A4470" s="129">
        <v>43017</v>
      </c>
      <c r="B4470" s="132" t="e">
        <v>#N/A</v>
      </c>
      <c r="C4470" s="132" t="e">
        <v>#N/A</v>
      </c>
      <c r="D4470" s="132" t="e">
        <v>#N/A</v>
      </c>
      <c r="E4470" s="132" t="e">
        <v>#N/A</v>
      </c>
      <c r="F4470" s="132" t="e">
        <v>#N/A</v>
      </c>
      <c r="G4470" s="132" t="e">
        <v>#N/A</v>
      </c>
      <c r="H4470" s="132" t="e">
        <v>#N/A</v>
      </c>
      <c r="I4470" s="132" t="e">
        <v>#N/A</v>
      </c>
      <c r="J4470" s="132" t="e">
        <v>#N/A</v>
      </c>
      <c r="K4470" s="132" t="e">
        <v>#N/A</v>
      </c>
      <c r="L4470" s="132" t="e">
        <v>#N/A</v>
      </c>
      <c r="M4470" s="132" t="e">
        <v>#N/A</v>
      </c>
      <c r="N4470" s="132" t="e">
        <v>#N/A</v>
      </c>
      <c r="R4470" s="132" t="e">
        <v>#N/A</v>
      </c>
      <c r="S4470" s="132" t="e">
        <v>#N/A</v>
      </c>
      <c r="T4470" s="132" t="e">
        <v>#N/A</v>
      </c>
      <c r="U4470" s="132" t="e">
        <v>#N/A</v>
      </c>
      <c r="V4470" s="132" t="e">
        <v>#N/A</v>
      </c>
      <c r="W4470" s="132" t="e">
        <v>#N/A</v>
      </c>
      <c r="X4470" s="132" t="e">
        <v>#N/A</v>
      </c>
      <c r="Y4470" s="132" t="e">
        <v>#N/A</v>
      </c>
      <c r="Z4470" s="132" t="e">
        <v>#N/A</v>
      </c>
      <c r="AA4470" s="132" t="e">
        <v>#N/A</v>
      </c>
      <c r="AB4470" s="132" t="e">
        <v>#N/A</v>
      </c>
      <c r="AC4470" s="132" t="e">
        <v>#N/A</v>
      </c>
      <c r="AD4470" s="132" t="e">
        <v>#N/A</v>
      </c>
      <c r="AE4470" s="132" t="e">
        <v>#N/A</v>
      </c>
      <c r="AF4470" s="132" t="e">
        <v>#N/A</v>
      </c>
    </row>
    <row r="4471" spans="1:32">
      <c r="A4471" s="129">
        <v>43018</v>
      </c>
      <c r="B4471" s="132">
        <v>462082</v>
      </c>
      <c r="C4471" s="132">
        <v>51675</v>
      </c>
      <c r="D4471" s="132">
        <v>193555</v>
      </c>
      <c r="E4471" s="132">
        <v>27885</v>
      </c>
      <c r="F4471" s="132">
        <v>79195</v>
      </c>
      <c r="G4471" s="132">
        <v>430791</v>
      </c>
      <c r="H4471" s="132">
        <v>16860</v>
      </c>
      <c r="I4471" s="132">
        <v>4790</v>
      </c>
      <c r="J4471" s="132">
        <v>39206</v>
      </c>
      <c r="K4471" s="132">
        <v>9500</v>
      </c>
      <c r="L4471" s="132">
        <v>1061</v>
      </c>
      <c r="M4471" s="132">
        <v>31291</v>
      </c>
      <c r="N4471" s="132">
        <v>462082</v>
      </c>
      <c r="R4471" s="132">
        <v>61880</v>
      </c>
      <c r="S4471" s="132">
        <v>38800</v>
      </c>
      <c r="T4471" s="132">
        <v>82315</v>
      </c>
      <c r="U4471" s="132">
        <v>11050</v>
      </c>
      <c r="V4471" s="132">
        <v>811</v>
      </c>
      <c r="W4471" s="132">
        <v>800</v>
      </c>
      <c r="X4471" s="132">
        <v>25630</v>
      </c>
      <c r="Y4471" s="132">
        <v>16996</v>
      </c>
      <c r="Z4471" s="132">
        <v>0</v>
      </c>
      <c r="AA4471" s="132">
        <v>24000</v>
      </c>
      <c r="AB4471" s="132">
        <v>0</v>
      </c>
      <c r="AC4471" s="132">
        <v>0</v>
      </c>
      <c r="AD4471" s="132">
        <v>0</v>
      </c>
      <c r="AE4471" s="132">
        <v>0</v>
      </c>
      <c r="AF4471" s="132">
        <v>37100</v>
      </c>
    </row>
    <row r="4472" spans="1:32">
      <c r="A4472" s="129">
        <v>43019</v>
      </c>
      <c r="B4472" s="132" t="e">
        <v>#N/A</v>
      </c>
      <c r="C4472" s="132" t="e">
        <v>#N/A</v>
      </c>
      <c r="D4472" s="132" t="e">
        <v>#N/A</v>
      </c>
      <c r="E4472" s="132" t="e">
        <v>#N/A</v>
      </c>
      <c r="F4472" s="132" t="e">
        <v>#N/A</v>
      </c>
      <c r="G4472" s="132" t="e">
        <v>#N/A</v>
      </c>
      <c r="H4472" s="132" t="e">
        <v>#N/A</v>
      </c>
      <c r="I4472" s="132" t="e">
        <v>#N/A</v>
      </c>
      <c r="J4472" s="132" t="e">
        <v>#N/A</v>
      </c>
      <c r="K4472" s="132" t="e">
        <v>#N/A</v>
      </c>
      <c r="L4472" s="132" t="e">
        <v>#N/A</v>
      </c>
      <c r="M4472" s="132" t="e">
        <v>#N/A</v>
      </c>
      <c r="N4472" s="132" t="e">
        <v>#N/A</v>
      </c>
      <c r="R4472" s="132" t="e">
        <v>#N/A</v>
      </c>
      <c r="S4472" s="132" t="e">
        <v>#N/A</v>
      </c>
      <c r="T4472" s="132" t="e">
        <v>#N/A</v>
      </c>
      <c r="U4472" s="132" t="e">
        <v>#N/A</v>
      </c>
      <c r="V4472" s="132" t="e">
        <v>#N/A</v>
      </c>
      <c r="W4472" s="132" t="e">
        <v>#N/A</v>
      </c>
      <c r="X4472" s="132" t="e">
        <v>#N/A</v>
      </c>
      <c r="Y4472" s="132" t="e">
        <v>#N/A</v>
      </c>
      <c r="Z4472" s="132" t="e">
        <v>#N/A</v>
      </c>
      <c r="AA4472" s="132" t="e">
        <v>#N/A</v>
      </c>
      <c r="AB4472" s="132" t="e">
        <v>#N/A</v>
      </c>
      <c r="AC4472" s="132" t="e">
        <v>#N/A</v>
      </c>
      <c r="AD4472" s="132" t="e">
        <v>#N/A</v>
      </c>
      <c r="AE4472" s="132" t="e">
        <v>#N/A</v>
      </c>
      <c r="AF4472" s="132" t="e">
        <v>#N/A</v>
      </c>
    </row>
    <row r="4473" spans="1:32">
      <c r="A4473" s="129">
        <v>43020</v>
      </c>
      <c r="B4473" s="132" t="e">
        <v>#N/A</v>
      </c>
      <c r="C4473" s="132" t="e">
        <v>#N/A</v>
      </c>
      <c r="D4473" s="132" t="e">
        <v>#N/A</v>
      </c>
      <c r="E4473" s="132" t="e">
        <v>#N/A</v>
      </c>
      <c r="F4473" s="132" t="e">
        <v>#N/A</v>
      </c>
      <c r="G4473" s="132" t="e">
        <v>#N/A</v>
      </c>
      <c r="H4473" s="132" t="e">
        <v>#N/A</v>
      </c>
      <c r="I4473" s="132" t="e">
        <v>#N/A</v>
      </c>
      <c r="J4473" s="132" t="e">
        <v>#N/A</v>
      </c>
      <c r="K4473" s="132" t="e">
        <v>#N/A</v>
      </c>
      <c r="L4473" s="132" t="e">
        <v>#N/A</v>
      </c>
      <c r="M4473" s="132" t="e">
        <v>#N/A</v>
      </c>
      <c r="N4473" s="132" t="e">
        <v>#N/A</v>
      </c>
      <c r="R4473" s="132" t="e">
        <v>#N/A</v>
      </c>
      <c r="S4473" s="132" t="e">
        <v>#N/A</v>
      </c>
      <c r="T4473" s="132" t="e">
        <v>#N/A</v>
      </c>
      <c r="U4473" s="132" t="e">
        <v>#N/A</v>
      </c>
      <c r="V4473" s="132" t="e">
        <v>#N/A</v>
      </c>
      <c r="W4473" s="132" t="e">
        <v>#N/A</v>
      </c>
      <c r="X4473" s="132" t="e">
        <v>#N/A</v>
      </c>
      <c r="Y4473" s="132" t="e">
        <v>#N/A</v>
      </c>
      <c r="Z4473" s="132" t="e">
        <v>#N/A</v>
      </c>
      <c r="AA4473" s="132" t="e">
        <v>#N/A</v>
      </c>
      <c r="AB4473" s="132" t="e">
        <v>#N/A</v>
      </c>
      <c r="AC4473" s="132" t="e">
        <v>#N/A</v>
      </c>
      <c r="AD4473" s="132" t="e">
        <v>#N/A</v>
      </c>
      <c r="AE4473" s="132" t="e">
        <v>#N/A</v>
      </c>
      <c r="AF4473" s="132" t="e">
        <v>#N/A</v>
      </c>
    </row>
    <row r="4474" spans="1:32">
      <c r="A4474" s="129">
        <v>43021</v>
      </c>
      <c r="B4474" s="132" t="e">
        <v>#N/A</v>
      </c>
      <c r="C4474" s="132" t="e">
        <v>#N/A</v>
      </c>
      <c r="D4474" s="132" t="e">
        <v>#N/A</v>
      </c>
      <c r="E4474" s="132" t="e">
        <v>#N/A</v>
      </c>
      <c r="F4474" s="132" t="e">
        <v>#N/A</v>
      </c>
      <c r="G4474" s="132" t="e">
        <v>#N/A</v>
      </c>
      <c r="H4474" s="132" t="e">
        <v>#N/A</v>
      </c>
      <c r="I4474" s="132" t="e">
        <v>#N/A</v>
      </c>
      <c r="J4474" s="132" t="e">
        <v>#N/A</v>
      </c>
      <c r="K4474" s="132" t="e">
        <v>#N/A</v>
      </c>
      <c r="L4474" s="132" t="e">
        <v>#N/A</v>
      </c>
      <c r="M4474" s="132" t="e">
        <v>#N/A</v>
      </c>
      <c r="N4474" s="132" t="e">
        <v>#N/A</v>
      </c>
      <c r="R4474" s="132" t="e">
        <v>#N/A</v>
      </c>
      <c r="S4474" s="132" t="e">
        <v>#N/A</v>
      </c>
      <c r="T4474" s="132" t="e">
        <v>#N/A</v>
      </c>
      <c r="U4474" s="132" t="e">
        <v>#N/A</v>
      </c>
      <c r="V4474" s="132" t="e">
        <v>#N/A</v>
      </c>
      <c r="W4474" s="132" t="e">
        <v>#N/A</v>
      </c>
      <c r="X4474" s="132" t="e">
        <v>#N/A</v>
      </c>
      <c r="Y4474" s="132" t="e">
        <v>#N/A</v>
      </c>
      <c r="Z4474" s="132" t="e">
        <v>#N/A</v>
      </c>
      <c r="AA4474" s="132" t="e">
        <v>#N/A</v>
      </c>
      <c r="AB4474" s="132" t="e">
        <v>#N/A</v>
      </c>
      <c r="AC4474" s="132" t="e">
        <v>#N/A</v>
      </c>
      <c r="AD4474" s="132" t="e">
        <v>#N/A</v>
      </c>
      <c r="AE4474" s="132" t="e">
        <v>#N/A</v>
      </c>
      <c r="AF4474" s="132" t="e">
        <v>#N/A</v>
      </c>
    </row>
    <row r="4475" spans="1:32">
      <c r="A4475" s="129">
        <v>43024</v>
      </c>
      <c r="B4475" s="132" t="e">
        <v>#N/A</v>
      </c>
      <c r="C4475" s="132" t="e">
        <v>#N/A</v>
      </c>
      <c r="D4475" s="132" t="e">
        <v>#N/A</v>
      </c>
      <c r="E4475" s="132" t="e">
        <v>#N/A</v>
      </c>
      <c r="F4475" s="132" t="e">
        <v>#N/A</v>
      </c>
      <c r="G4475" s="132" t="e">
        <v>#N/A</v>
      </c>
      <c r="H4475" s="132" t="e">
        <v>#N/A</v>
      </c>
      <c r="I4475" s="132" t="e">
        <v>#N/A</v>
      </c>
      <c r="J4475" s="132" t="e">
        <v>#N/A</v>
      </c>
      <c r="K4475" s="132" t="e">
        <v>#N/A</v>
      </c>
      <c r="L4475" s="132" t="e">
        <v>#N/A</v>
      </c>
      <c r="M4475" s="132" t="e">
        <v>#N/A</v>
      </c>
      <c r="N4475" s="132" t="e">
        <v>#N/A</v>
      </c>
      <c r="R4475" s="132" t="e">
        <v>#N/A</v>
      </c>
      <c r="S4475" s="132" t="e">
        <v>#N/A</v>
      </c>
      <c r="T4475" s="132" t="e">
        <v>#N/A</v>
      </c>
      <c r="U4475" s="132" t="e">
        <v>#N/A</v>
      </c>
      <c r="V4475" s="132" t="e">
        <v>#N/A</v>
      </c>
      <c r="W4475" s="132" t="e">
        <v>#N/A</v>
      </c>
      <c r="X4475" s="132" t="e">
        <v>#N/A</v>
      </c>
      <c r="Y4475" s="132" t="e">
        <v>#N/A</v>
      </c>
      <c r="Z4475" s="132" t="e">
        <v>#N/A</v>
      </c>
      <c r="AA4475" s="132" t="e">
        <v>#N/A</v>
      </c>
      <c r="AB4475" s="132" t="e">
        <v>#N/A</v>
      </c>
      <c r="AC4475" s="132" t="e">
        <v>#N/A</v>
      </c>
      <c r="AD4475" s="132" t="e">
        <v>#N/A</v>
      </c>
      <c r="AE4475" s="132" t="e">
        <v>#N/A</v>
      </c>
      <c r="AF4475" s="132" t="e">
        <v>#N/A</v>
      </c>
    </row>
    <row r="4476" spans="1:32">
      <c r="A4476" s="129">
        <v>43025</v>
      </c>
      <c r="B4476" s="132" t="e">
        <v>#N/A</v>
      </c>
      <c r="C4476" s="132" t="e">
        <v>#N/A</v>
      </c>
      <c r="D4476" s="132" t="e">
        <v>#N/A</v>
      </c>
      <c r="E4476" s="132" t="e">
        <v>#N/A</v>
      </c>
      <c r="F4476" s="132" t="e">
        <v>#N/A</v>
      </c>
      <c r="G4476" s="132" t="e">
        <v>#N/A</v>
      </c>
      <c r="H4476" s="132" t="e">
        <v>#N/A</v>
      </c>
      <c r="I4476" s="132" t="e">
        <v>#N/A</v>
      </c>
      <c r="J4476" s="132" t="e">
        <v>#N/A</v>
      </c>
      <c r="K4476" s="132" t="e">
        <v>#N/A</v>
      </c>
      <c r="L4476" s="132" t="e">
        <v>#N/A</v>
      </c>
      <c r="M4476" s="132" t="e">
        <v>#N/A</v>
      </c>
      <c r="N4476" s="132" t="e">
        <v>#N/A</v>
      </c>
      <c r="R4476" s="132" t="e">
        <v>#N/A</v>
      </c>
      <c r="S4476" s="132" t="e">
        <v>#N/A</v>
      </c>
      <c r="T4476" s="132" t="e">
        <v>#N/A</v>
      </c>
      <c r="U4476" s="132" t="e">
        <v>#N/A</v>
      </c>
      <c r="V4476" s="132" t="e">
        <v>#N/A</v>
      </c>
      <c r="W4476" s="132" t="e">
        <v>#N/A</v>
      </c>
      <c r="X4476" s="132" t="e">
        <v>#N/A</v>
      </c>
      <c r="Y4476" s="132" t="e">
        <v>#N/A</v>
      </c>
      <c r="Z4476" s="132" t="e">
        <v>#N/A</v>
      </c>
      <c r="AA4476" s="132" t="e">
        <v>#N/A</v>
      </c>
      <c r="AB4476" s="132" t="e">
        <v>#N/A</v>
      </c>
      <c r="AC4476" s="132" t="e">
        <v>#N/A</v>
      </c>
      <c r="AD4476" s="132" t="e">
        <v>#N/A</v>
      </c>
      <c r="AE4476" s="132" t="e">
        <v>#N/A</v>
      </c>
      <c r="AF4476" s="132" t="e">
        <v>#N/A</v>
      </c>
    </row>
    <row r="4477" spans="1:32">
      <c r="A4477" s="129">
        <v>43026</v>
      </c>
      <c r="B4477" s="132" t="e">
        <v>#N/A</v>
      </c>
      <c r="C4477" s="132" t="e">
        <v>#N/A</v>
      </c>
      <c r="D4477" s="132" t="e">
        <v>#N/A</v>
      </c>
      <c r="E4477" s="132" t="e">
        <v>#N/A</v>
      </c>
      <c r="F4477" s="132" t="e">
        <v>#N/A</v>
      </c>
      <c r="G4477" s="132" t="e">
        <v>#N/A</v>
      </c>
      <c r="H4477" s="132" t="e">
        <v>#N/A</v>
      </c>
      <c r="I4477" s="132" t="e">
        <v>#N/A</v>
      </c>
      <c r="J4477" s="132" t="e">
        <v>#N/A</v>
      </c>
      <c r="K4477" s="132" t="e">
        <v>#N/A</v>
      </c>
      <c r="L4477" s="132" t="e">
        <v>#N/A</v>
      </c>
      <c r="M4477" s="132" t="e">
        <v>#N/A</v>
      </c>
      <c r="N4477" s="132" t="e">
        <v>#N/A</v>
      </c>
      <c r="R4477" s="132" t="e">
        <v>#N/A</v>
      </c>
      <c r="S4477" s="132" t="e">
        <v>#N/A</v>
      </c>
      <c r="T4477" s="132" t="e">
        <v>#N/A</v>
      </c>
      <c r="U4477" s="132" t="e">
        <v>#N/A</v>
      </c>
      <c r="V4477" s="132" t="e">
        <v>#N/A</v>
      </c>
      <c r="W4477" s="132" t="e">
        <v>#N/A</v>
      </c>
      <c r="X4477" s="132" t="e">
        <v>#N/A</v>
      </c>
      <c r="Y4477" s="132" t="e">
        <v>#N/A</v>
      </c>
      <c r="Z4477" s="132" t="e">
        <v>#N/A</v>
      </c>
      <c r="AA4477" s="132" t="e">
        <v>#N/A</v>
      </c>
      <c r="AB4477" s="132" t="e">
        <v>#N/A</v>
      </c>
      <c r="AC4477" s="132" t="e">
        <v>#N/A</v>
      </c>
      <c r="AD4477" s="132" t="e">
        <v>#N/A</v>
      </c>
      <c r="AE4477" s="132" t="e">
        <v>#N/A</v>
      </c>
      <c r="AF4477" s="132" t="e">
        <v>#N/A</v>
      </c>
    </row>
    <row r="4478" spans="1:32">
      <c r="A4478" s="129">
        <v>43027</v>
      </c>
      <c r="B4478" s="132" t="e">
        <v>#N/A</v>
      </c>
      <c r="C4478" s="132" t="e">
        <v>#N/A</v>
      </c>
      <c r="D4478" s="132" t="e">
        <v>#N/A</v>
      </c>
      <c r="E4478" s="132" t="e">
        <v>#N/A</v>
      </c>
      <c r="F4478" s="132" t="e">
        <v>#N/A</v>
      </c>
      <c r="G4478" s="132" t="e">
        <v>#N/A</v>
      </c>
      <c r="H4478" s="132" t="e">
        <v>#N/A</v>
      </c>
      <c r="I4478" s="132" t="e">
        <v>#N/A</v>
      </c>
      <c r="J4478" s="132" t="e">
        <v>#N/A</v>
      </c>
      <c r="K4478" s="132" t="e">
        <v>#N/A</v>
      </c>
      <c r="L4478" s="132" t="e">
        <v>#N/A</v>
      </c>
      <c r="M4478" s="132" t="e">
        <v>#N/A</v>
      </c>
      <c r="N4478" s="132" t="e">
        <v>#N/A</v>
      </c>
      <c r="R4478" s="132" t="e">
        <v>#N/A</v>
      </c>
      <c r="S4478" s="132" t="e">
        <v>#N/A</v>
      </c>
      <c r="T4478" s="132" t="e">
        <v>#N/A</v>
      </c>
      <c r="U4478" s="132" t="e">
        <v>#N/A</v>
      </c>
      <c r="V4478" s="132" t="e">
        <v>#N/A</v>
      </c>
      <c r="W4478" s="132" t="e">
        <v>#N/A</v>
      </c>
      <c r="X4478" s="132" t="e">
        <v>#N/A</v>
      </c>
      <c r="Y4478" s="132" t="e">
        <v>#N/A</v>
      </c>
      <c r="Z4478" s="132" t="e">
        <v>#N/A</v>
      </c>
      <c r="AA4478" s="132" t="e">
        <v>#N/A</v>
      </c>
      <c r="AB4478" s="132" t="e">
        <v>#N/A</v>
      </c>
      <c r="AC4478" s="132" t="e">
        <v>#N/A</v>
      </c>
      <c r="AD4478" s="132" t="e">
        <v>#N/A</v>
      </c>
      <c r="AE4478" s="132" t="e">
        <v>#N/A</v>
      </c>
      <c r="AF4478" s="132" t="e">
        <v>#N/A</v>
      </c>
    </row>
    <row r="4479" spans="1:32">
      <c r="A4479" s="129">
        <v>43028</v>
      </c>
      <c r="B4479" s="132">
        <v>967707</v>
      </c>
      <c r="C4479" s="132">
        <v>87143</v>
      </c>
      <c r="D4479" s="132">
        <v>364378</v>
      </c>
      <c r="E4479" s="132">
        <v>55602</v>
      </c>
      <c r="F4479" s="132">
        <v>180045</v>
      </c>
      <c r="G4479" s="132">
        <v>896909</v>
      </c>
      <c r="H4479" s="132">
        <v>32700</v>
      </c>
      <c r="I4479" s="132">
        <v>11940</v>
      </c>
      <c r="J4479" s="132">
        <v>82381</v>
      </c>
      <c r="K4479" s="132">
        <v>11500</v>
      </c>
      <c r="L4479" s="132">
        <v>2578</v>
      </c>
      <c r="M4479" s="132">
        <v>70798</v>
      </c>
      <c r="N4479" s="132">
        <v>967707</v>
      </c>
      <c r="R4479" s="132">
        <v>98480</v>
      </c>
      <c r="S4479" s="132">
        <v>61990</v>
      </c>
      <c r="T4479" s="132">
        <v>150903</v>
      </c>
      <c r="U4479" s="132">
        <v>42320</v>
      </c>
      <c r="V4479" s="132">
        <v>9568</v>
      </c>
      <c r="W4479" s="132">
        <v>800</v>
      </c>
      <c r="X4479" s="132">
        <v>27680</v>
      </c>
      <c r="Y4479" s="132">
        <v>16996</v>
      </c>
      <c r="Z4479" s="132">
        <v>4297</v>
      </c>
      <c r="AA4479" s="132">
        <v>24000</v>
      </c>
      <c r="AB4479" s="132">
        <v>11483</v>
      </c>
      <c r="AC4479" s="132">
        <v>18734</v>
      </c>
      <c r="AD4479" s="132">
        <v>3500</v>
      </c>
      <c r="AE4479" s="132">
        <v>6580</v>
      </c>
      <c r="AF4479" s="132">
        <v>112300</v>
      </c>
    </row>
    <row r="4480" spans="1:32">
      <c r="A4480" s="129">
        <v>43031</v>
      </c>
      <c r="B4480" s="132" t="e">
        <v>#N/A</v>
      </c>
      <c r="C4480" s="132" t="e">
        <v>#N/A</v>
      </c>
      <c r="D4480" s="132" t="e">
        <v>#N/A</v>
      </c>
      <c r="E4480" s="132" t="e">
        <v>#N/A</v>
      </c>
      <c r="F4480" s="132" t="e">
        <v>#N/A</v>
      </c>
      <c r="G4480" s="132" t="e">
        <v>#N/A</v>
      </c>
      <c r="H4480" s="132" t="e">
        <v>#N/A</v>
      </c>
      <c r="I4480" s="132" t="e">
        <v>#N/A</v>
      </c>
      <c r="J4480" s="132" t="e">
        <v>#N/A</v>
      </c>
      <c r="K4480" s="132" t="e">
        <v>#N/A</v>
      </c>
      <c r="L4480" s="132" t="e">
        <v>#N/A</v>
      </c>
      <c r="M4480" s="132" t="e">
        <v>#N/A</v>
      </c>
      <c r="N4480" s="132" t="e">
        <v>#N/A</v>
      </c>
      <c r="R4480" s="132" t="e">
        <v>#N/A</v>
      </c>
      <c r="S4480" s="132" t="e">
        <v>#N/A</v>
      </c>
      <c r="T4480" s="132" t="e">
        <v>#N/A</v>
      </c>
      <c r="U4480" s="132" t="e">
        <v>#N/A</v>
      </c>
      <c r="V4480" s="132" t="e">
        <v>#N/A</v>
      </c>
      <c r="W4480" s="132" t="e">
        <v>#N/A</v>
      </c>
      <c r="X4480" s="132" t="e">
        <v>#N/A</v>
      </c>
      <c r="Y4480" s="132" t="e">
        <v>#N/A</v>
      </c>
      <c r="Z4480" s="132" t="e">
        <v>#N/A</v>
      </c>
      <c r="AA4480" s="132" t="e">
        <v>#N/A</v>
      </c>
      <c r="AB4480" s="132" t="e">
        <v>#N/A</v>
      </c>
      <c r="AC4480" s="132" t="e">
        <v>#N/A</v>
      </c>
      <c r="AD4480" s="132" t="e">
        <v>#N/A</v>
      </c>
      <c r="AE4480" s="132" t="e">
        <v>#N/A</v>
      </c>
      <c r="AF4480" s="132" t="e">
        <v>#N/A</v>
      </c>
    </row>
    <row r="4481" spans="1:32">
      <c r="A4481" s="129">
        <v>43032</v>
      </c>
      <c r="B4481" s="132" t="e">
        <v>#N/A</v>
      </c>
      <c r="C4481" s="132" t="e">
        <v>#N/A</v>
      </c>
      <c r="D4481" s="132" t="e">
        <v>#N/A</v>
      </c>
      <c r="E4481" s="132" t="e">
        <v>#N/A</v>
      </c>
      <c r="F4481" s="132" t="e">
        <v>#N/A</v>
      </c>
      <c r="G4481" s="132" t="e">
        <v>#N/A</v>
      </c>
      <c r="H4481" s="132" t="e">
        <v>#N/A</v>
      </c>
      <c r="I4481" s="132" t="e">
        <v>#N/A</v>
      </c>
      <c r="J4481" s="132" t="e">
        <v>#N/A</v>
      </c>
      <c r="K4481" s="132" t="e">
        <v>#N/A</v>
      </c>
      <c r="L4481" s="132" t="e">
        <v>#N/A</v>
      </c>
      <c r="M4481" s="132" t="e">
        <v>#N/A</v>
      </c>
      <c r="N4481" s="132" t="e">
        <v>#N/A</v>
      </c>
      <c r="R4481" s="132" t="e">
        <v>#N/A</v>
      </c>
      <c r="S4481" s="132" t="e">
        <v>#N/A</v>
      </c>
      <c r="T4481" s="132" t="e">
        <v>#N/A</v>
      </c>
      <c r="U4481" s="132" t="e">
        <v>#N/A</v>
      </c>
      <c r="V4481" s="132" t="e">
        <v>#N/A</v>
      </c>
      <c r="W4481" s="132" t="e">
        <v>#N/A</v>
      </c>
      <c r="X4481" s="132" t="e">
        <v>#N/A</v>
      </c>
      <c r="Y4481" s="132" t="e">
        <v>#N/A</v>
      </c>
      <c r="Z4481" s="132" t="e">
        <v>#N/A</v>
      </c>
      <c r="AA4481" s="132" t="e">
        <v>#N/A</v>
      </c>
      <c r="AB4481" s="132" t="e">
        <v>#N/A</v>
      </c>
      <c r="AC4481" s="132" t="e">
        <v>#N/A</v>
      </c>
      <c r="AD4481" s="132" t="e">
        <v>#N/A</v>
      </c>
      <c r="AE4481" s="132" t="e">
        <v>#N/A</v>
      </c>
      <c r="AF4481" s="132" t="e">
        <v>#N/A</v>
      </c>
    </row>
    <row r="4482" spans="1:32">
      <c r="A4482" s="129">
        <v>43033</v>
      </c>
      <c r="B4482" s="132">
        <v>1197237</v>
      </c>
      <c r="C4482" s="132">
        <v>102693</v>
      </c>
      <c r="D4482" s="132">
        <v>444014</v>
      </c>
      <c r="E4482" s="132">
        <v>72352</v>
      </c>
      <c r="F4482" s="132">
        <v>226845</v>
      </c>
      <c r="G4482" s="132">
        <v>1102689</v>
      </c>
      <c r="H4482" s="132">
        <v>40050</v>
      </c>
      <c r="I4482" s="132">
        <v>19040</v>
      </c>
      <c r="J4482" s="132">
        <v>97305</v>
      </c>
      <c r="K4482" s="132">
        <v>15170</v>
      </c>
      <c r="L4482" s="132">
        <v>5578</v>
      </c>
      <c r="M4482" s="132">
        <v>94548</v>
      </c>
      <c r="N4482" s="132">
        <v>1197237</v>
      </c>
      <c r="R4482" s="132">
        <v>125030</v>
      </c>
      <c r="S4482" s="132">
        <v>82540</v>
      </c>
      <c r="T4482" s="132">
        <v>210361</v>
      </c>
      <c r="U4482" s="132">
        <v>44920</v>
      </c>
      <c r="V4482" s="132">
        <v>9568</v>
      </c>
      <c r="W4482" s="132">
        <v>800</v>
      </c>
      <c r="X4482" s="132">
        <v>34000</v>
      </c>
      <c r="Y4482" s="132">
        <v>22510</v>
      </c>
      <c r="Z4482" s="132">
        <v>17675</v>
      </c>
      <c r="AA4482" s="132">
        <v>24000</v>
      </c>
      <c r="AB4482" s="132">
        <v>11483</v>
      </c>
      <c r="AC4482" s="132">
        <v>34034</v>
      </c>
      <c r="AD4482" s="132">
        <v>3500</v>
      </c>
      <c r="AE4482" s="132">
        <v>6580</v>
      </c>
      <c r="AF4482" s="132">
        <v>133900</v>
      </c>
    </row>
    <row r="4483" spans="1:32">
      <c r="A4483" s="129">
        <v>43034</v>
      </c>
      <c r="B4483" s="132" t="e">
        <v>#N/A</v>
      </c>
      <c r="C4483" s="132" t="e">
        <v>#N/A</v>
      </c>
      <c r="D4483" s="132" t="e">
        <v>#N/A</v>
      </c>
      <c r="E4483" s="132" t="e">
        <v>#N/A</v>
      </c>
      <c r="F4483" s="132" t="e">
        <v>#N/A</v>
      </c>
      <c r="G4483" s="132" t="e">
        <v>#N/A</v>
      </c>
      <c r="H4483" s="132" t="e">
        <v>#N/A</v>
      </c>
      <c r="I4483" s="132" t="e">
        <v>#N/A</v>
      </c>
      <c r="J4483" s="132" t="e">
        <v>#N/A</v>
      </c>
      <c r="K4483" s="132" t="e">
        <v>#N/A</v>
      </c>
      <c r="L4483" s="132" t="e">
        <v>#N/A</v>
      </c>
      <c r="M4483" s="132" t="e">
        <v>#N/A</v>
      </c>
      <c r="N4483" s="132" t="e">
        <v>#N/A</v>
      </c>
      <c r="R4483" s="132" t="e">
        <v>#N/A</v>
      </c>
      <c r="S4483" s="132" t="e">
        <v>#N/A</v>
      </c>
      <c r="T4483" s="132" t="e">
        <v>#N/A</v>
      </c>
      <c r="U4483" s="132" t="e">
        <v>#N/A</v>
      </c>
      <c r="V4483" s="132" t="e">
        <v>#N/A</v>
      </c>
      <c r="W4483" s="132" t="e">
        <v>#N/A</v>
      </c>
      <c r="X4483" s="132" t="e">
        <v>#N/A</v>
      </c>
      <c r="Y4483" s="132" t="e">
        <v>#N/A</v>
      </c>
      <c r="Z4483" s="132" t="e">
        <v>#N/A</v>
      </c>
      <c r="AA4483" s="132" t="e">
        <v>#N/A</v>
      </c>
      <c r="AB4483" s="132" t="e">
        <v>#N/A</v>
      </c>
      <c r="AC4483" s="132" t="e">
        <v>#N/A</v>
      </c>
      <c r="AD4483" s="132" t="e">
        <v>#N/A</v>
      </c>
      <c r="AE4483" s="132" t="e">
        <v>#N/A</v>
      </c>
      <c r="AF4483" s="132" t="e">
        <v>#N/A</v>
      </c>
    </row>
    <row r="4484" spans="1:32">
      <c r="A4484" s="129">
        <v>43035</v>
      </c>
      <c r="B4484" s="132" t="e">
        <v>#N/A</v>
      </c>
      <c r="C4484" s="132" t="e">
        <v>#N/A</v>
      </c>
      <c r="D4484" s="132" t="e">
        <v>#N/A</v>
      </c>
      <c r="E4484" s="132" t="e">
        <v>#N/A</v>
      </c>
      <c r="F4484" s="132" t="e">
        <v>#N/A</v>
      </c>
      <c r="G4484" s="132" t="e">
        <v>#N/A</v>
      </c>
      <c r="H4484" s="132" t="e">
        <v>#N/A</v>
      </c>
      <c r="I4484" s="132" t="e">
        <v>#N/A</v>
      </c>
      <c r="J4484" s="132" t="e">
        <v>#N/A</v>
      </c>
      <c r="K4484" s="132" t="e">
        <v>#N/A</v>
      </c>
      <c r="L4484" s="132" t="e">
        <v>#N/A</v>
      </c>
      <c r="M4484" s="132" t="e">
        <v>#N/A</v>
      </c>
      <c r="N4484" s="132" t="e">
        <v>#N/A</v>
      </c>
      <c r="R4484" s="132" t="e">
        <v>#N/A</v>
      </c>
      <c r="S4484" s="132" t="e">
        <v>#N/A</v>
      </c>
      <c r="T4484" s="132" t="e">
        <v>#N/A</v>
      </c>
      <c r="U4484" s="132" t="e">
        <v>#N/A</v>
      </c>
      <c r="V4484" s="132" t="e">
        <v>#N/A</v>
      </c>
      <c r="W4484" s="132" t="e">
        <v>#N/A</v>
      </c>
      <c r="X4484" s="132" t="e">
        <v>#N/A</v>
      </c>
      <c r="Y4484" s="132" t="e">
        <v>#N/A</v>
      </c>
      <c r="Z4484" s="132" t="e">
        <v>#N/A</v>
      </c>
      <c r="AA4484" s="132" t="e">
        <v>#N/A</v>
      </c>
      <c r="AB4484" s="132" t="e">
        <v>#N/A</v>
      </c>
      <c r="AC4484" s="132" t="e">
        <v>#N/A</v>
      </c>
      <c r="AD4484" s="132" t="e">
        <v>#N/A</v>
      </c>
      <c r="AE4484" s="132" t="e">
        <v>#N/A</v>
      </c>
      <c r="AF4484" s="132" t="e">
        <v>#N/A</v>
      </c>
    </row>
    <row r="4485" spans="1:32">
      <c r="A4485" s="129">
        <v>43038</v>
      </c>
      <c r="B4485" s="132" t="e">
        <v>#N/A</v>
      </c>
      <c r="C4485" s="132" t="e">
        <v>#N/A</v>
      </c>
      <c r="D4485" s="132" t="e">
        <v>#N/A</v>
      </c>
      <c r="E4485" s="132" t="e">
        <v>#N/A</v>
      </c>
      <c r="F4485" s="132" t="e">
        <v>#N/A</v>
      </c>
      <c r="G4485" s="132" t="e">
        <v>#N/A</v>
      </c>
      <c r="H4485" s="132" t="e">
        <v>#N/A</v>
      </c>
      <c r="I4485" s="132" t="e">
        <v>#N/A</v>
      </c>
      <c r="J4485" s="132" t="e">
        <v>#N/A</v>
      </c>
      <c r="K4485" s="132" t="e">
        <v>#N/A</v>
      </c>
      <c r="L4485" s="132" t="e">
        <v>#N/A</v>
      </c>
      <c r="M4485" s="132" t="e">
        <v>#N/A</v>
      </c>
      <c r="N4485" s="132" t="e">
        <v>#N/A</v>
      </c>
      <c r="R4485" s="132" t="e">
        <v>#N/A</v>
      </c>
      <c r="S4485" s="132" t="e">
        <v>#N/A</v>
      </c>
      <c r="T4485" s="132" t="e">
        <v>#N/A</v>
      </c>
      <c r="U4485" s="132" t="e">
        <v>#N/A</v>
      </c>
      <c r="V4485" s="132" t="e">
        <v>#N/A</v>
      </c>
      <c r="W4485" s="132" t="e">
        <v>#N/A</v>
      </c>
      <c r="X4485" s="132" t="e">
        <v>#N/A</v>
      </c>
      <c r="Y4485" s="132" t="e">
        <v>#N/A</v>
      </c>
      <c r="Z4485" s="132" t="e">
        <v>#N/A</v>
      </c>
      <c r="AA4485" s="132" t="e">
        <v>#N/A</v>
      </c>
      <c r="AB4485" s="132" t="e">
        <v>#N/A</v>
      </c>
      <c r="AC4485" s="132" t="e">
        <v>#N/A</v>
      </c>
      <c r="AD4485" s="132" t="e">
        <v>#N/A</v>
      </c>
      <c r="AE4485" s="132" t="e">
        <v>#N/A</v>
      </c>
      <c r="AF4485" s="132" t="e">
        <v>#N/A</v>
      </c>
    </row>
    <row r="4486" spans="1:32">
      <c r="A4486" s="129">
        <v>43039</v>
      </c>
      <c r="B4486" s="132">
        <v>1416664</v>
      </c>
      <c r="C4486" s="132">
        <v>114093</v>
      </c>
      <c r="D4486" s="132">
        <v>523789</v>
      </c>
      <c r="E4486" s="132">
        <v>85052</v>
      </c>
      <c r="F4486" s="132">
        <v>271345</v>
      </c>
      <c r="G4486" s="132">
        <v>1290744</v>
      </c>
      <c r="H4486" s="132">
        <v>48192</v>
      </c>
      <c r="I4486" s="132">
        <v>33070</v>
      </c>
      <c r="J4486" s="132">
        <v>116135</v>
      </c>
      <c r="K4486" s="132">
        <v>15670</v>
      </c>
      <c r="L4486" s="132">
        <v>6078</v>
      </c>
      <c r="M4486" s="132">
        <v>125920</v>
      </c>
      <c r="N4486" s="132">
        <v>1416664</v>
      </c>
      <c r="R4486" s="132">
        <v>175230</v>
      </c>
      <c r="S4486" s="132">
        <v>82540</v>
      </c>
      <c r="T4486" s="132">
        <v>262811</v>
      </c>
      <c r="U4486" s="132">
        <v>61772</v>
      </c>
      <c r="V4486" s="132">
        <v>17518</v>
      </c>
      <c r="W4486" s="132">
        <v>800</v>
      </c>
      <c r="X4486" s="132">
        <v>38400</v>
      </c>
      <c r="Y4486" s="132">
        <v>42010</v>
      </c>
      <c r="Z4486" s="132">
        <v>17675</v>
      </c>
      <c r="AA4486" s="132">
        <v>24000</v>
      </c>
      <c r="AB4486" s="132">
        <v>11483</v>
      </c>
      <c r="AC4486" s="132">
        <v>39434</v>
      </c>
      <c r="AD4486" s="132">
        <v>8500</v>
      </c>
      <c r="AE4486" s="132">
        <v>6580</v>
      </c>
      <c r="AF4486" s="132">
        <v>133900</v>
      </c>
    </row>
    <row r="4487" spans="1:32">
      <c r="A4487" s="129">
        <v>43040</v>
      </c>
      <c r="B4487" s="132" t="e">
        <v>#N/A</v>
      </c>
      <c r="C4487" s="132" t="e">
        <v>#N/A</v>
      </c>
      <c r="D4487" s="132" t="e">
        <v>#N/A</v>
      </c>
      <c r="E4487" s="132" t="e">
        <v>#N/A</v>
      </c>
      <c r="F4487" s="132" t="e">
        <v>#N/A</v>
      </c>
      <c r="G4487" s="132" t="e">
        <v>#N/A</v>
      </c>
      <c r="H4487" s="132" t="e">
        <v>#N/A</v>
      </c>
      <c r="I4487" s="132" t="e">
        <v>#N/A</v>
      </c>
      <c r="J4487" s="132" t="e">
        <v>#N/A</v>
      </c>
      <c r="K4487" s="132" t="e">
        <v>#N/A</v>
      </c>
      <c r="L4487" s="132" t="e">
        <v>#N/A</v>
      </c>
      <c r="M4487" s="132" t="e">
        <v>#N/A</v>
      </c>
      <c r="N4487" s="132" t="e">
        <v>#N/A</v>
      </c>
      <c r="R4487" s="132" t="e">
        <v>#N/A</v>
      </c>
      <c r="S4487" s="132" t="e">
        <v>#N/A</v>
      </c>
      <c r="T4487" s="132" t="e">
        <v>#N/A</v>
      </c>
      <c r="U4487" s="132" t="e">
        <v>#N/A</v>
      </c>
      <c r="V4487" s="132" t="e">
        <v>#N/A</v>
      </c>
      <c r="W4487" s="132" t="e">
        <v>#N/A</v>
      </c>
      <c r="X4487" s="132" t="e">
        <v>#N/A</v>
      </c>
      <c r="Y4487" s="132" t="e">
        <v>#N/A</v>
      </c>
      <c r="Z4487" s="132" t="e">
        <v>#N/A</v>
      </c>
      <c r="AA4487" s="132" t="e">
        <v>#N/A</v>
      </c>
      <c r="AB4487" s="132" t="e">
        <v>#N/A</v>
      </c>
      <c r="AC4487" s="132" t="e">
        <v>#N/A</v>
      </c>
      <c r="AD4487" s="132" t="e">
        <v>#N/A</v>
      </c>
      <c r="AE4487" s="132" t="e">
        <v>#N/A</v>
      </c>
      <c r="AF4487" s="132" t="e">
        <v>#N/A</v>
      </c>
    </row>
    <row r="4488" spans="1:32">
      <c r="A4488" s="129">
        <v>43041</v>
      </c>
      <c r="B4488" s="132" t="e">
        <v>#N/A</v>
      </c>
      <c r="C4488" s="132" t="e">
        <v>#N/A</v>
      </c>
      <c r="D4488" s="132" t="e">
        <v>#N/A</v>
      </c>
      <c r="E4488" s="132" t="e">
        <v>#N/A</v>
      </c>
      <c r="F4488" s="132" t="e">
        <v>#N/A</v>
      </c>
      <c r="G4488" s="132" t="e">
        <v>#N/A</v>
      </c>
      <c r="H4488" s="132" t="e">
        <v>#N/A</v>
      </c>
      <c r="I4488" s="132" t="e">
        <v>#N/A</v>
      </c>
      <c r="J4488" s="132" t="e">
        <v>#N/A</v>
      </c>
      <c r="K4488" s="132" t="e">
        <v>#N/A</v>
      </c>
      <c r="L4488" s="132" t="e">
        <v>#N/A</v>
      </c>
      <c r="M4488" s="132" t="e">
        <v>#N/A</v>
      </c>
      <c r="N4488" s="132" t="e">
        <v>#N/A</v>
      </c>
      <c r="R4488" s="132" t="e">
        <v>#N/A</v>
      </c>
      <c r="S4488" s="132" t="e">
        <v>#N/A</v>
      </c>
      <c r="T4488" s="132" t="e">
        <v>#N/A</v>
      </c>
      <c r="U4488" s="132" t="e">
        <v>#N/A</v>
      </c>
      <c r="V4488" s="132" t="e">
        <v>#N/A</v>
      </c>
      <c r="W4488" s="132" t="e">
        <v>#N/A</v>
      </c>
      <c r="X4488" s="132" t="e">
        <v>#N/A</v>
      </c>
      <c r="Y4488" s="132" t="e">
        <v>#N/A</v>
      </c>
      <c r="Z4488" s="132" t="e">
        <v>#N/A</v>
      </c>
      <c r="AA4488" s="132" t="e">
        <v>#N/A</v>
      </c>
      <c r="AB4488" s="132" t="e">
        <v>#N/A</v>
      </c>
      <c r="AC4488" s="132" t="e">
        <v>#N/A</v>
      </c>
      <c r="AD4488" s="132" t="e">
        <v>#N/A</v>
      </c>
      <c r="AE4488" s="132" t="e">
        <v>#N/A</v>
      </c>
      <c r="AF4488" s="132" t="e">
        <v>#N/A</v>
      </c>
    </row>
    <row r="4489" spans="1:32">
      <c r="A4489" s="129">
        <v>43042</v>
      </c>
      <c r="B4489" s="132" t="e">
        <v>#N/A</v>
      </c>
      <c r="C4489" s="132" t="e">
        <v>#N/A</v>
      </c>
      <c r="D4489" s="132" t="e">
        <v>#N/A</v>
      </c>
      <c r="E4489" s="132" t="e">
        <v>#N/A</v>
      </c>
      <c r="F4489" s="132" t="e">
        <v>#N/A</v>
      </c>
      <c r="G4489" s="132" t="e">
        <v>#N/A</v>
      </c>
      <c r="H4489" s="132" t="e">
        <v>#N/A</v>
      </c>
      <c r="I4489" s="132" t="e">
        <v>#N/A</v>
      </c>
      <c r="J4489" s="132" t="e">
        <v>#N/A</v>
      </c>
      <c r="K4489" s="132" t="e">
        <v>#N/A</v>
      </c>
      <c r="L4489" s="132" t="e">
        <v>#N/A</v>
      </c>
      <c r="M4489" s="132" t="e">
        <v>#N/A</v>
      </c>
      <c r="N4489" s="132" t="e">
        <v>#N/A</v>
      </c>
      <c r="R4489" s="132" t="e">
        <v>#N/A</v>
      </c>
      <c r="S4489" s="132" t="e">
        <v>#N/A</v>
      </c>
      <c r="T4489" s="132" t="e">
        <v>#N/A</v>
      </c>
      <c r="U4489" s="132" t="e">
        <v>#N/A</v>
      </c>
      <c r="V4489" s="132" t="e">
        <v>#N/A</v>
      </c>
      <c r="W4489" s="132" t="e">
        <v>#N/A</v>
      </c>
      <c r="X4489" s="132" t="e">
        <v>#N/A</v>
      </c>
      <c r="Y4489" s="132" t="e">
        <v>#N/A</v>
      </c>
      <c r="Z4489" s="132" t="e">
        <v>#N/A</v>
      </c>
      <c r="AA4489" s="132" t="e">
        <v>#N/A</v>
      </c>
      <c r="AB4489" s="132" t="e">
        <v>#N/A</v>
      </c>
      <c r="AC4489" s="132" t="e">
        <v>#N/A</v>
      </c>
      <c r="AD4489" s="132" t="e">
        <v>#N/A</v>
      </c>
      <c r="AE4489" s="132" t="e">
        <v>#N/A</v>
      </c>
      <c r="AF4489" s="132" t="e">
        <v>#N/A</v>
      </c>
    </row>
    <row r="4490" spans="1:32">
      <c r="A4490" s="129">
        <v>43045</v>
      </c>
      <c r="B4490" s="132" t="e">
        <v>#N/A</v>
      </c>
      <c r="C4490" s="132" t="e">
        <v>#N/A</v>
      </c>
      <c r="D4490" s="132" t="e">
        <v>#N/A</v>
      </c>
      <c r="E4490" s="132" t="e">
        <v>#N/A</v>
      </c>
      <c r="F4490" s="132" t="e">
        <v>#N/A</v>
      </c>
      <c r="G4490" s="132" t="e">
        <v>#N/A</v>
      </c>
      <c r="H4490" s="132" t="e">
        <v>#N/A</v>
      </c>
      <c r="I4490" s="132" t="e">
        <v>#N/A</v>
      </c>
      <c r="J4490" s="132" t="e">
        <v>#N/A</v>
      </c>
      <c r="K4490" s="132" t="e">
        <v>#N/A</v>
      </c>
      <c r="L4490" s="132" t="e">
        <v>#N/A</v>
      </c>
      <c r="M4490" s="132" t="e">
        <v>#N/A</v>
      </c>
      <c r="N4490" s="132" t="e">
        <v>#N/A</v>
      </c>
      <c r="R4490" s="132" t="e">
        <v>#N/A</v>
      </c>
      <c r="S4490" s="132" t="e">
        <v>#N/A</v>
      </c>
      <c r="T4490" s="132" t="e">
        <v>#N/A</v>
      </c>
      <c r="U4490" s="132" t="e">
        <v>#N/A</v>
      </c>
      <c r="V4490" s="132" t="e">
        <v>#N/A</v>
      </c>
      <c r="W4490" s="132" t="e">
        <v>#N/A</v>
      </c>
      <c r="X4490" s="132" t="e">
        <v>#N/A</v>
      </c>
      <c r="Y4490" s="132" t="e">
        <v>#N/A</v>
      </c>
      <c r="Z4490" s="132" t="e">
        <v>#N/A</v>
      </c>
      <c r="AA4490" s="132" t="e">
        <v>#N/A</v>
      </c>
      <c r="AB4490" s="132" t="e">
        <v>#N/A</v>
      </c>
      <c r="AC4490" s="132" t="e">
        <v>#N/A</v>
      </c>
      <c r="AD4490" s="132" t="e">
        <v>#N/A</v>
      </c>
      <c r="AE4490" s="132" t="e">
        <v>#N/A</v>
      </c>
      <c r="AF4490" s="132" t="e">
        <v>#N/A</v>
      </c>
    </row>
    <row r="4491" spans="1:32">
      <c r="A4491" s="129">
        <v>43046</v>
      </c>
      <c r="B4491" s="132" t="e">
        <v>#N/A</v>
      </c>
      <c r="C4491" s="132" t="e">
        <v>#N/A</v>
      </c>
      <c r="D4491" s="132" t="e">
        <v>#N/A</v>
      </c>
      <c r="E4491" s="132" t="e">
        <v>#N/A</v>
      </c>
      <c r="F4491" s="132" t="e">
        <v>#N/A</v>
      </c>
      <c r="G4491" s="132" t="e">
        <v>#N/A</v>
      </c>
      <c r="H4491" s="132" t="e">
        <v>#N/A</v>
      </c>
      <c r="I4491" s="132" t="e">
        <v>#N/A</v>
      </c>
      <c r="J4491" s="132" t="e">
        <v>#N/A</v>
      </c>
      <c r="K4491" s="132" t="e">
        <v>#N/A</v>
      </c>
      <c r="L4491" s="132" t="e">
        <v>#N/A</v>
      </c>
      <c r="M4491" s="132" t="e">
        <v>#N/A</v>
      </c>
      <c r="N4491" s="132" t="e">
        <v>#N/A</v>
      </c>
      <c r="R4491" s="132" t="e">
        <v>#N/A</v>
      </c>
      <c r="S4491" s="132" t="e">
        <v>#N/A</v>
      </c>
      <c r="T4491" s="132" t="e">
        <v>#N/A</v>
      </c>
      <c r="U4491" s="132" t="e">
        <v>#N/A</v>
      </c>
      <c r="V4491" s="132" t="e">
        <v>#N/A</v>
      </c>
      <c r="W4491" s="132" t="e">
        <v>#N/A</v>
      </c>
      <c r="X4491" s="132" t="e">
        <v>#N/A</v>
      </c>
      <c r="Y4491" s="132" t="e">
        <v>#N/A</v>
      </c>
      <c r="Z4491" s="132" t="e">
        <v>#N/A</v>
      </c>
      <c r="AA4491" s="132" t="e">
        <v>#N/A</v>
      </c>
      <c r="AB4491" s="132" t="e">
        <v>#N/A</v>
      </c>
      <c r="AC4491" s="132" t="e">
        <v>#N/A</v>
      </c>
      <c r="AD4491" s="132" t="e">
        <v>#N/A</v>
      </c>
      <c r="AE4491" s="132" t="e">
        <v>#N/A</v>
      </c>
      <c r="AF4491" s="132" t="e">
        <v>#N/A</v>
      </c>
    </row>
    <row r="4492" spans="1:32">
      <c r="A4492" s="129">
        <v>43047</v>
      </c>
      <c r="B4492" s="132" t="e">
        <v>#N/A</v>
      </c>
      <c r="C4492" s="132" t="e">
        <v>#N/A</v>
      </c>
      <c r="D4492" s="132" t="e">
        <v>#N/A</v>
      </c>
      <c r="E4492" s="132" t="e">
        <v>#N/A</v>
      </c>
      <c r="F4492" s="132" t="e">
        <v>#N/A</v>
      </c>
      <c r="G4492" s="132" t="e">
        <v>#N/A</v>
      </c>
      <c r="H4492" s="132" t="e">
        <v>#N/A</v>
      </c>
      <c r="I4492" s="132" t="e">
        <v>#N/A</v>
      </c>
      <c r="J4492" s="132" t="e">
        <v>#N/A</v>
      </c>
      <c r="K4492" s="132" t="e">
        <v>#N/A</v>
      </c>
      <c r="L4492" s="132" t="e">
        <v>#N/A</v>
      </c>
      <c r="M4492" s="132" t="e">
        <v>#N/A</v>
      </c>
      <c r="N4492" s="132" t="e">
        <v>#N/A</v>
      </c>
      <c r="R4492" s="132" t="e">
        <v>#N/A</v>
      </c>
      <c r="S4492" s="132" t="e">
        <v>#N/A</v>
      </c>
      <c r="T4492" s="132" t="e">
        <v>#N/A</v>
      </c>
      <c r="U4492" s="132" t="e">
        <v>#N/A</v>
      </c>
      <c r="V4492" s="132" t="e">
        <v>#N/A</v>
      </c>
      <c r="W4492" s="132" t="e">
        <v>#N/A</v>
      </c>
      <c r="X4492" s="132" t="e">
        <v>#N/A</v>
      </c>
      <c r="Y4492" s="132" t="e">
        <v>#N/A</v>
      </c>
      <c r="Z4492" s="132" t="e">
        <v>#N/A</v>
      </c>
      <c r="AA4492" s="132" t="e">
        <v>#N/A</v>
      </c>
      <c r="AB4492" s="132" t="e">
        <v>#N/A</v>
      </c>
      <c r="AC4492" s="132" t="e">
        <v>#N/A</v>
      </c>
      <c r="AD4492" s="132" t="e">
        <v>#N/A</v>
      </c>
      <c r="AE4492" s="132" t="e">
        <v>#N/A</v>
      </c>
      <c r="AF4492" s="132" t="e">
        <v>#N/A</v>
      </c>
    </row>
    <row r="4493" spans="1:32">
      <c r="A4493" s="129">
        <v>43048</v>
      </c>
      <c r="B4493" s="132" t="e">
        <v>#N/A</v>
      </c>
      <c r="C4493" s="132" t="e">
        <v>#N/A</v>
      </c>
      <c r="D4493" s="132" t="e">
        <v>#N/A</v>
      </c>
      <c r="E4493" s="132" t="e">
        <v>#N/A</v>
      </c>
      <c r="F4493" s="132" t="e">
        <v>#N/A</v>
      </c>
      <c r="G4493" s="132" t="e">
        <v>#N/A</v>
      </c>
      <c r="H4493" s="132" t="e">
        <v>#N/A</v>
      </c>
      <c r="I4493" s="132" t="e">
        <v>#N/A</v>
      </c>
      <c r="J4493" s="132" t="e">
        <v>#N/A</v>
      </c>
      <c r="K4493" s="132" t="e">
        <v>#N/A</v>
      </c>
      <c r="L4493" s="132" t="e">
        <v>#N/A</v>
      </c>
      <c r="M4493" s="132" t="e">
        <v>#N/A</v>
      </c>
      <c r="N4493" s="132" t="e">
        <v>#N/A</v>
      </c>
      <c r="R4493" s="132" t="e">
        <v>#N/A</v>
      </c>
      <c r="S4493" s="132" t="e">
        <v>#N/A</v>
      </c>
      <c r="T4493" s="132" t="e">
        <v>#N/A</v>
      </c>
      <c r="U4493" s="132" t="e">
        <v>#N/A</v>
      </c>
      <c r="V4493" s="132" t="e">
        <v>#N/A</v>
      </c>
      <c r="W4493" s="132" t="e">
        <v>#N/A</v>
      </c>
      <c r="X4493" s="132" t="e">
        <v>#N/A</v>
      </c>
      <c r="Y4493" s="132" t="e">
        <v>#N/A</v>
      </c>
      <c r="Z4493" s="132" t="e">
        <v>#N/A</v>
      </c>
      <c r="AA4493" s="132" t="e">
        <v>#N/A</v>
      </c>
      <c r="AB4493" s="132" t="e">
        <v>#N/A</v>
      </c>
      <c r="AC4493" s="132" t="e">
        <v>#N/A</v>
      </c>
      <c r="AD4493" s="132" t="e">
        <v>#N/A</v>
      </c>
      <c r="AE4493" s="132" t="e">
        <v>#N/A</v>
      </c>
      <c r="AF4493" s="132" t="e">
        <v>#N/A</v>
      </c>
    </row>
    <row r="4494" spans="1:32">
      <c r="A4494" s="129">
        <v>43049</v>
      </c>
      <c r="B4494" s="132">
        <v>439879</v>
      </c>
      <c r="C4494" s="132">
        <v>27674</v>
      </c>
      <c r="D4494" s="132">
        <v>178166</v>
      </c>
      <c r="E4494" s="132">
        <v>31271</v>
      </c>
      <c r="F4494" s="132">
        <v>80600</v>
      </c>
      <c r="G4494" s="132">
        <v>408099</v>
      </c>
      <c r="H4494" s="132">
        <v>10750</v>
      </c>
      <c r="I4494" s="132">
        <v>8280</v>
      </c>
      <c r="J4494" s="132">
        <v>18205</v>
      </c>
      <c r="K4494" s="132">
        <v>3250</v>
      </c>
      <c r="L4494" s="132">
        <v>4500</v>
      </c>
      <c r="M4494" s="132">
        <v>31780</v>
      </c>
      <c r="N4494" s="132">
        <v>439879</v>
      </c>
      <c r="R4494" s="132">
        <v>59950</v>
      </c>
      <c r="S4494" s="132">
        <v>35450</v>
      </c>
      <c r="T4494" s="132">
        <v>48376</v>
      </c>
      <c r="U4494" s="132">
        <v>11250</v>
      </c>
      <c r="V4494" s="132">
        <v>3500</v>
      </c>
      <c r="W4494" s="132">
        <v>0</v>
      </c>
      <c r="X4494" s="132">
        <v>21760</v>
      </c>
      <c r="Y4494" s="132">
        <v>5950</v>
      </c>
      <c r="Z4494" s="132">
        <v>0</v>
      </c>
      <c r="AA4494" s="132">
        <v>12000</v>
      </c>
      <c r="AB4494" s="132">
        <v>24483</v>
      </c>
      <c r="AC4494" s="132">
        <v>40680</v>
      </c>
      <c r="AD4494" s="132">
        <v>0</v>
      </c>
      <c r="AE4494" s="132">
        <v>400</v>
      </c>
      <c r="AF4494" s="132">
        <v>24700</v>
      </c>
    </row>
    <row r="4495" spans="1:32">
      <c r="A4495" s="129">
        <v>43052</v>
      </c>
      <c r="B4495" s="132" t="e">
        <v>#N/A</v>
      </c>
      <c r="C4495" s="132" t="e">
        <v>#N/A</v>
      </c>
      <c r="D4495" s="132" t="e">
        <v>#N/A</v>
      </c>
      <c r="E4495" s="132" t="e">
        <v>#N/A</v>
      </c>
      <c r="F4495" s="132" t="e">
        <v>#N/A</v>
      </c>
      <c r="G4495" s="132" t="e">
        <v>#N/A</v>
      </c>
      <c r="H4495" s="132" t="e">
        <v>#N/A</v>
      </c>
      <c r="I4495" s="132" t="e">
        <v>#N/A</v>
      </c>
      <c r="J4495" s="132" t="e">
        <v>#N/A</v>
      </c>
      <c r="K4495" s="132" t="e">
        <v>#N/A</v>
      </c>
      <c r="L4495" s="132" t="e">
        <v>#N/A</v>
      </c>
      <c r="M4495" s="132" t="e">
        <v>#N/A</v>
      </c>
      <c r="N4495" s="132" t="e">
        <v>#N/A</v>
      </c>
      <c r="R4495" s="132" t="e">
        <v>#N/A</v>
      </c>
      <c r="S4495" s="132" t="e">
        <v>#N/A</v>
      </c>
      <c r="T4495" s="132" t="e">
        <v>#N/A</v>
      </c>
      <c r="U4495" s="132" t="e">
        <v>#N/A</v>
      </c>
      <c r="V4495" s="132" t="e">
        <v>#N/A</v>
      </c>
      <c r="W4495" s="132" t="e">
        <v>#N/A</v>
      </c>
      <c r="X4495" s="132" t="e">
        <v>#N/A</v>
      </c>
      <c r="Y4495" s="132" t="e">
        <v>#N/A</v>
      </c>
      <c r="Z4495" s="132" t="e">
        <v>#N/A</v>
      </c>
      <c r="AA4495" s="132" t="e">
        <v>#N/A</v>
      </c>
      <c r="AB4495" s="132" t="e">
        <v>#N/A</v>
      </c>
      <c r="AC4495" s="132" t="e">
        <v>#N/A</v>
      </c>
      <c r="AD4495" s="132" t="e">
        <v>#N/A</v>
      </c>
      <c r="AE4495" s="132" t="e">
        <v>#N/A</v>
      </c>
      <c r="AF4495" s="132" t="e">
        <v>#N/A</v>
      </c>
    </row>
    <row r="4496" spans="1:32">
      <c r="A4496" s="129">
        <v>43053</v>
      </c>
      <c r="B4496" s="132" t="e">
        <v>#N/A</v>
      </c>
      <c r="C4496" s="132" t="e">
        <v>#N/A</v>
      </c>
      <c r="D4496" s="132" t="e">
        <v>#N/A</v>
      </c>
      <c r="E4496" s="132" t="e">
        <v>#N/A</v>
      </c>
      <c r="F4496" s="132" t="e">
        <v>#N/A</v>
      </c>
      <c r="G4496" s="132" t="e">
        <v>#N/A</v>
      </c>
      <c r="H4496" s="132" t="e">
        <v>#N/A</v>
      </c>
      <c r="I4496" s="132" t="e">
        <v>#N/A</v>
      </c>
      <c r="J4496" s="132" t="e">
        <v>#N/A</v>
      </c>
      <c r="K4496" s="132" t="e">
        <v>#N/A</v>
      </c>
      <c r="L4496" s="132" t="e">
        <v>#N/A</v>
      </c>
      <c r="M4496" s="132" t="e">
        <v>#N/A</v>
      </c>
      <c r="N4496" s="132" t="e">
        <v>#N/A</v>
      </c>
      <c r="R4496" s="132" t="e">
        <v>#N/A</v>
      </c>
      <c r="S4496" s="132" t="e">
        <v>#N/A</v>
      </c>
      <c r="T4496" s="132" t="e">
        <v>#N/A</v>
      </c>
      <c r="U4496" s="132" t="e">
        <v>#N/A</v>
      </c>
      <c r="V4496" s="132" t="e">
        <v>#N/A</v>
      </c>
      <c r="W4496" s="132" t="e">
        <v>#N/A</v>
      </c>
      <c r="X4496" s="132" t="e">
        <v>#N/A</v>
      </c>
      <c r="Y4496" s="132" t="e">
        <v>#N/A</v>
      </c>
      <c r="Z4496" s="132" t="e">
        <v>#N/A</v>
      </c>
      <c r="AA4496" s="132" t="e">
        <v>#N/A</v>
      </c>
      <c r="AB4496" s="132" t="e">
        <v>#N/A</v>
      </c>
      <c r="AC4496" s="132" t="e">
        <v>#N/A</v>
      </c>
      <c r="AD4496" s="132" t="e">
        <v>#N/A</v>
      </c>
      <c r="AE4496" s="132" t="e">
        <v>#N/A</v>
      </c>
      <c r="AF4496" s="132" t="e">
        <v>#N/A</v>
      </c>
    </row>
    <row r="4497" spans="1:32">
      <c r="A4497" s="129">
        <v>43054</v>
      </c>
      <c r="B4497" s="132">
        <v>650962</v>
      </c>
      <c r="C4497" s="132">
        <v>47434</v>
      </c>
      <c r="D4497" s="132">
        <v>246839</v>
      </c>
      <c r="E4497" s="132">
        <v>48091</v>
      </c>
      <c r="F4497" s="132">
        <v>128985</v>
      </c>
      <c r="G4497" s="132">
        <v>599171</v>
      </c>
      <c r="H4497" s="132">
        <v>16440</v>
      </c>
      <c r="I4497" s="132">
        <v>11145</v>
      </c>
      <c r="J4497" s="132">
        <v>34239</v>
      </c>
      <c r="K4497" s="132">
        <v>5850</v>
      </c>
      <c r="L4497" s="132">
        <v>4500</v>
      </c>
      <c r="M4497" s="132">
        <v>51791</v>
      </c>
      <c r="N4497" s="132">
        <v>650962</v>
      </c>
      <c r="R4497" s="132">
        <v>71960</v>
      </c>
      <c r="S4497" s="132">
        <v>35450</v>
      </c>
      <c r="T4497" s="132">
        <v>61376</v>
      </c>
      <c r="U4497" s="132">
        <v>11250</v>
      </c>
      <c r="V4497" s="132">
        <v>4500</v>
      </c>
      <c r="W4497" s="132">
        <v>1590</v>
      </c>
      <c r="X4497" s="132">
        <v>32070</v>
      </c>
      <c r="Y4497" s="132">
        <v>5950</v>
      </c>
      <c r="Z4497" s="132">
        <v>550</v>
      </c>
      <c r="AA4497" s="132">
        <v>12000</v>
      </c>
      <c r="AB4497" s="132">
        <v>24483</v>
      </c>
      <c r="AC4497" s="132">
        <v>40680</v>
      </c>
      <c r="AD4497" s="132">
        <v>13049</v>
      </c>
      <c r="AE4497" s="132">
        <v>400</v>
      </c>
      <c r="AF4497" s="132">
        <v>56628</v>
      </c>
    </row>
    <row r="4498" spans="1:32">
      <c r="A4498" s="129">
        <v>43055</v>
      </c>
      <c r="B4498" s="132" t="e">
        <v>#N/A</v>
      </c>
      <c r="C4498" s="132" t="e">
        <v>#N/A</v>
      </c>
      <c r="D4498" s="132" t="e">
        <v>#N/A</v>
      </c>
      <c r="E4498" s="132" t="e">
        <v>#N/A</v>
      </c>
      <c r="F4498" s="132" t="e">
        <v>#N/A</v>
      </c>
      <c r="G4498" s="132" t="e">
        <v>#N/A</v>
      </c>
      <c r="H4498" s="132" t="e">
        <v>#N/A</v>
      </c>
      <c r="I4498" s="132" t="e">
        <v>#N/A</v>
      </c>
      <c r="J4498" s="132" t="e">
        <v>#N/A</v>
      </c>
      <c r="K4498" s="132" t="e">
        <v>#N/A</v>
      </c>
      <c r="L4498" s="132" t="e">
        <v>#N/A</v>
      </c>
      <c r="M4498" s="132" t="e">
        <v>#N/A</v>
      </c>
      <c r="N4498" s="132" t="e">
        <v>#N/A</v>
      </c>
      <c r="R4498" s="132" t="e">
        <v>#N/A</v>
      </c>
      <c r="S4498" s="132" t="e">
        <v>#N/A</v>
      </c>
      <c r="T4498" s="132" t="e">
        <v>#N/A</v>
      </c>
      <c r="U4498" s="132" t="e">
        <v>#N/A</v>
      </c>
      <c r="V4498" s="132" t="e">
        <v>#N/A</v>
      </c>
      <c r="W4498" s="132" t="e">
        <v>#N/A</v>
      </c>
      <c r="X4498" s="132" t="e">
        <v>#N/A</v>
      </c>
      <c r="Y4498" s="132" t="e">
        <v>#N/A</v>
      </c>
      <c r="Z4498" s="132" t="e">
        <v>#N/A</v>
      </c>
      <c r="AA4498" s="132" t="e">
        <v>#N/A</v>
      </c>
      <c r="AB4498" s="132" t="e">
        <v>#N/A</v>
      </c>
      <c r="AC4498" s="132" t="e">
        <v>#N/A</v>
      </c>
      <c r="AD4498" s="132" t="e">
        <v>#N/A</v>
      </c>
      <c r="AE4498" s="132" t="e">
        <v>#N/A</v>
      </c>
      <c r="AF4498" s="132" t="e">
        <v>#N/A</v>
      </c>
    </row>
    <row r="4499" spans="1:32">
      <c r="A4499" s="129">
        <v>43056</v>
      </c>
      <c r="B4499" s="132" t="e">
        <v>#N/A</v>
      </c>
      <c r="C4499" s="132" t="e">
        <v>#N/A</v>
      </c>
      <c r="D4499" s="132" t="e">
        <v>#N/A</v>
      </c>
      <c r="E4499" s="132" t="e">
        <v>#N/A</v>
      </c>
      <c r="F4499" s="132" t="e">
        <v>#N/A</v>
      </c>
      <c r="G4499" s="132" t="e">
        <v>#N/A</v>
      </c>
      <c r="H4499" s="132" t="e">
        <v>#N/A</v>
      </c>
      <c r="I4499" s="132" t="e">
        <v>#N/A</v>
      </c>
      <c r="J4499" s="132" t="e">
        <v>#N/A</v>
      </c>
      <c r="K4499" s="132" t="e">
        <v>#N/A</v>
      </c>
      <c r="L4499" s="132" t="e">
        <v>#N/A</v>
      </c>
      <c r="M4499" s="132" t="e">
        <v>#N/A</v>
      </c>
      <c r="N4499" s="132" t="e">
        <v>#N/A</v>
      </c>
      <c r="R4499" s="132" t="e">
        <v>#N/A</v>
      </c>
      <c r="S4499" s="132" t="e">
        <v>#N/A</v>
      </c>
      <c r="T4499" s="132" t="e">
        <v>#N/A</v>
      </c>
      <c r="U4499" s="132" t="e">
        <v>#N/A</v>
      </c>
      <c r="V4499" s="132" t="e">
        <v>#N/A</v>
      </c>
      <c r="W4499" s="132" t="e">
        <v>#N/A</v>
      </c>
      <c r="X4499" s="132" t="e">
        <v>#N/A</v>
      </c>
      <c r="Y4499" s="132" t="e">
        <v>#N/A</v>
      </c>
      <c r="Z4499" s="132" t="e">
        <v>#N/A</v>
      </c>
      <c r="AA4499" s="132" t="e">
        <v>#N/A</v>
      </c>
      <c r="AB4499" s="132" t="e">
        <v>#N/A</v>
      </c>
      <c r="AC4499" s="132" t="e">
        <v>#N/A</v>
      </c>
      <c r="AD4499" s="132" t="e">
        <v>#N/A</v>
      </c>
      <c r="AE4499" s="132" t="e">
        <v>#N/A</v>
      </c>
      <c r="AF4499" s="132" t="e">
        <v>#N/A</v>
      </c>
    </row>
    <row r="4500" spans="1:32">
      <c r="A4500" s="129">
        <v>43059</v>
      </c>
      <c r="B4500" s="132">
        <v>882943</v>
      </c>
      <c r="C4500" s="132">
        <v>70484</v>
      </c>
      <c r="D4500" s="132">
        <v>363309</v>
      </c>
      <c r="E4500" s="132">
        <v>66391</v>
      </c>
      <c r="F4500" s="132">
        <v>140905</v>
      </c>
      <c r="G4500" s="132">
        <v>807452</v>
      </c>
      <c r="H4500" s="132">
        <v>30090</v>
      </c>
      <c r="I4500" s="132">
        <v>19795</v>
      </c>
      <c r="J4500" s="132">
        <v>38489</v>
      </c>
      <c r="K4500" s="132">
        <v>8441</v>
      </c>
      <c r="L4500" s="132">
        <v>5000</v>
      </c>
      <c r="M4500" s="132">
        <v>75491</v>
      </c>
      <c r="N4500" s="132">
        <v>882943</v>
      </c>
      <c r="R4500" s="132">
        <v>73960</v>
      </c>
      <c r="S4500" s="132">
        <v>35450</v>
      </c>
      <c r="T4500" s="132">
        <v>138376</v>
      </c>
      <c r="U4500" s="132">
        <v>48050</v>
      </c>
      <c r="V4500" s="132">
        <v>4500</v>
      </c>
      <c r="W4500" s="132">
        <v>1590</v>
      </c>
      <c r="X4500" s="132">
        <v>50447</v>
      </c>
      <c r="Y4500" s="132">
        <v>6450</v>
      </c>
      <c r="Z4500" s="132">
        <v>6800</v>
      </c>
      <c r="AA4500" s="132">
        <v>12000</v>
      </c>
      <c r="AB4500" s="132">
        <v>24483</v>
      </c>
      <c r="AC4500" s="132">
        <v>40680</v>
      </c>
      <c r="AD4500" s="132">
        <v>25519</v>
      </c>
      <c r="AE4500" s="132">
        <v>20700</v>
      </c>
      <c r="AF4500" s="132">
        <v>63748</v>
      </c>
    </row>
    <row r="4501" spans="1:32">
      <c r="A4501" s="129">
        <v>43060</v>
      </c>
      <c r="B4501" s="132" t="e">
        <v>#N/A</v>
      </c>
      <c r="C4501" s="132" t="e">
        <v>#N/A</v>
      </c>
      <c r="D4501" s="132" t="e">
        <v>#N/A</v>
      </c>
      <c r="E4501" s="132" t="e">
        <v>#N/A</v>
      </c>
      <c r="F4501" s="132" t="e">
        <v>#N/A</v>
      </c>
      <c r="G4501" s="132" t="e">
        <v>#N/A</v>
      </c>
      <c r="H4501" s="132" t="e">
        <v>#N/A</v>
      </c>
      <c r="I4501" s="132" t="e">
        <v>#N/A</v>
      </c>
      <c r="J4501" s="132" t="e">
        <v>#N/A</v>
      </c>
      <c r="K4501" s="132" t="e">
        <v>#N/A</v>
      </c>
      <c r="L4501" s="132" t="e">
        <v>#N/A</v>
      </c>
      <c r="M4501" s="132" t="e">
        <v>#N/A</v>
      </c>
      <c r="N4501" s="132" t="e">
        <v>#N/A</v>
      </c>
      <c r="R4501" s="132" t="e">
        <v>#N/A</v>
      </c>
      <c r="S4501" s="132" t="e">
        <v>#N/A</v>
      </c>
      <c r="T4501" s="132" t="e">
        <v>#N/A</v>
      </c>
      <c r="U4501" s="132" t="e">
        <v>#N/A</v>
      </c>
      <c r="V4501" s="132" t="e">
        <v>#N/A</v>
      </c>
      <c r="W4501" s="132" t="e">
        <v>#N/A</v>
      </c>
      <c r="X4501" s="132" t="e">
        <v>#N/A</v>
      </c>
      <c r="Y4501" s="132" t="e">
        <v>#N/A</v>
      </c>
      <c r="Z4501" s="132" t="e">
        <v>#N/A</v>
      </c>
      <c r="AA4501" s="132" t="e">
        <v>#N/A</v>
      </c>
      <c r="AB4501" s="132" t="e">
        <v>#N/A</v>
      </c>
      <c r="AC4501" s="132" t="e">
        <v>#N/A</v>
      </c>
      <c r="AD4501" s="132" t="e">
        <v>#N/A</v>
      </c>
      <c r="AE4501" s="132" t="e">
        <v>#N/A</v>
      </c>
      <c r="AF4501" s="132" t="e">
        <v>#N/A</v>
      </c>
    </row>
    <row r="4502" spans="1:32">
      <c r="A4502" s="129">
        <v>43061</v>
      </c>
      <c r="B4502" s="132" t="e">
        <v>#N/A</v>
      </c>
      <c r="C4502" s="132" t="e">
        <v>#N/A</v>
      </c>
      <c r="D4502" s="132" t="e">
        <v>#N/A</v>
      </c>
      <c r="E4502" s="132" t="e">
        <v>#N/A</v>
      </c>
      <c r="F4502" s="132" t="e">
        <v>#N/A</v>
      </c>
      <c r="G4502" s="132" t="e">
        <v>#N/A</v>
      </c>
      <c r="H4502" s="132" t="e">
        <v>#N/A</v>
      </c>
      <c r="I4502" s="132" t="e">
        <v>#N/A</v>
      </c>
      <c r="J4502" s="132" t="e">
        <v>#N/A</v>
      </c>
      <c r="K4502" s="132" t="e">
        <v>#N/A</v>
      </c>
      <c r="L4502" s="132" t="e">
        <v>#N/A</v>
      </c>
      <c r="M4502" s="132" t="e">
        <v>#N/A</v>
      </c>
      <c r="N4502" s="132" t="e">
        <v>#N/A</v>
      </c>
      <c r="R4502" s="132" t="e">
        <v>#N/A</v>
      </c>
      <c r="S4502" s="132" t="e">
        <v>#N/A</v>
      </c>
      <c r="T4502" s="132" t="e">
        <v>#N/A</v>
      </c>
      <c r="U4502" s="132" t="e">
        <v>#N/A</v>
      </c>
      <c r="V4502" s="132" t="e">
        <v>#N/A</v>
      </c>
      <c r="W4502" s="132" t="e">
        <v>#N/A</v>
      </c>
      <c r="X4502" s="132" t="e">
        <v>#N/A</v>
      </c>
      <c r="Y4502" s="132" t="e">
        <v>#N/A</v>
      </c>
      <c r="Z4502" s="132" t="e">
        <v>#N/A</v>
      </c>
      <c r="AA4502" s="132" t="e">
        <v>#N/A</v>
      </c>
      <c r="AB4502" s="132" t="e">
        <v>#N/A</v>
      </c>
      <c r="AC4502" s="132" t="e">
        <v>#N/A</v>
      </c>
      <c r="AD4502" s="132" t="e">
        <v>#N/A</v>
      </c>
      <c r="AE4502" s="132" t="e">
        <v>#N/A</v>
      </c>
      <c r="AF4502" s="132" t="e">
        <v>#N/A</v>
      </c>
    </row>
    <row r="4503" spans="1:32">
      <c r="A4503" s="129">
        <v>43063</v>
      </c>
      <c r="B4503" s="132" t="e">
        <v>#N/A</v>
      </c>
      <c r="C4503" s="132" t="e">
        <v>#N/A</v>
      </c>
      <c r="D4503" s="132" t="e">
        <v>#N/A</v>
      </c>
      <c r="E4503" s="132" t="e">
        <v>#N/A</v>
      </c>
      <c r="F4503" s="132" t="e">
        <v>#N/A</v>
      </c>
      <c r="G4503" s="132" t="e">
        <v>#N/A</v>
      </c>
      <c r="H4503" s="132" t="e">
        <v>#N/A</v>
      </c>
      <c r="I4503" s="132" t="e">
        <v>#N/A</v>
      </c>
      <c r="J4503" s="132" t="e">
        <v>#N/A</v>
      </c>
      <c r="K4503" s="132" t="e">
        <v>#N/A</v>
      </c>
      <c r="L4503" s="132" t="e">
        <v>#N/A</v>
      </c>
      <c r="M4503" s="132" t="e">
        <v>#N/A</v>
      </c>
      <c r="N4503" s="132" t="e">
        <v>#N/A</v>
      </c>
      <c r="R4503" s="132" t="e">
        <v>#N/A</v>
      </c>
      <c r="S4503" s="132" t="e">
        <v>#N/A</v>
      </c>
      <c r="T4503" s="132" t="e">
        <v>#N/A</v>
      </c>
      <c r="U4503" s="132" t="e">
        <v>#N/A</v>
      </c>
      <c r="V4503" s="132" t="e">
        <v>#N/A</v>
      </c>
      <c r="W4503" s="132" t="e">
        <v>#N/A</v>
      </c>
      <c r="X4503" s="132" t="e">
        <v>#N/A</v>
      </c>
      <c r="Y4503" s="132" t="e">
        <v>#N/A</v>
      </c>
      <c r="Z4503" s="132" t="e">
        <v>#N/A</v>
      </c>
      <c r="AA4503" s="132" t="e">
        <v>#N/A</v>
      </c>
      <c r="AB4503" s="132" t="e">
        <v>#N/A</v>
      </c>
      <c r="AC4503" s="132" t="e">
        <v>#N/A</v>
      </c>
      <c r="AD4503" s="132" t="e">
        <v>#N/A</v>
      </c>
      <c r="AE4503" s="132" t="e">
        <v>#N/A</v>
      </c>
      <c r="AF4503" s="132" t="e">
        <v>#N/A</v>
      </c>
    </row>
    <row r="4504" spans="1:32">
      <c r="A4504" s="129">
        <v>43066</v>
      </c>
      <c r="B4504" s="132" t="e">
        <v>#N/A</v>
      </c>
      <c r="C4504" s="132" t="e">
        <v>#N/A</v>
      </c>
      <c r="D4504" s="132" t="e">
        <v>#N/A</v>
      </c>
      <c r="E4504" s="132" t="e">
        <v>#N/A</v>
      </c>
      <c r="F4504" s="132" t="e">
        <v>#N/A</v>
      </c>
      <c r="G4504" s="132" t="e">
        <v>#N/A</v>
      </c>
      <c r="H4504" s="132" t="e">
        <v>#N/A</v>
      </c>
      <c r="I4504" s="132" t="e">
        <v>#N/A</v>
      </c>
      <c r="J4504" s="132" t="e">
        <v>#N/A</v>
      </c>
      <c r="K4504" s="132" t="e">
        <v>#N/A</v>
      </c>
      <c r="L4504" s="132" t="e">
        <v>#N/A</v>
      </c>
      <c r="M4504" s="132" t="e">
        <v>#N/A</v>
      </c>
      <c r="N4504" s="132" t="e">
        <v>#N/A</v>
      </c>
      <c r="R4504" s="132" t="e">
        <v>#N/A</v>
      </c>
      <c r="S4504" s="132" t="e">
        <v>#N/A</v>
      </c>
      <c r="T4504" s="132" t="e">
        <v>#N/A</v>
      </c>
      <c r="U4504" s="132" t="e">
        <v>#N/A</v>
      </c>
      <c r="V4504" s="132" t="e">
        <v>#N/A</v>
      </c>
      <c r="W4504" s="132" t="e">
        <v>#N/A</v>
      </c>
      <c r="X4504" s="132" t="e">
        <v>#N/A</v>
      </c>
      <c r="Y4504" s="132" t="e">
        <v>#N/A</v>
      </c>
      <c r="Z4504" s="132" t="e">
        <v>#N/A</v>
      </c>
      <c r="AA4504" s="132" t="e">
        <v>#N/A</v>
      </c>
      <c r="AB4504" s="132" t="e">
        <v>#N/A</v>
      </c>
      <c r="AC4504" s="132" t="e">
        <v>#N/A</v>
      </c>
      <c r="AD4504" s="132" t="e">
        <v>#N/A</v>
      </c>
      <c r="AE4504" s="132" t="e">
        <v>#N/A</v>
      </c>
      <c r="AF4504" s="132" t="e">
        <v>#N/A</v>
      </c>
    </row>
    <row r="4505" spans="1:32">
      <c r="A4505" s="129">
        <v>43067</v>
      </c>
      <c r="B4505" s="132" t="e">
        <v>#N/A</v>
      </c>
      <c r="C4505" s="132" t="e">
        <v>#N/A</v>
      </c>
      <c r="D4505" s="132" t="e">
        <v>#N/A</v>
      </c>
      <c r="E4505" s="132" t="e">
        <v>#N/A</v>
      </c>
      <c r="F4505" s="132" t="e">
        <v>#N/A</v>
      </c>
      <c r="G4505" s="132" t="e">
        <v>#N/A</v>
      </c>
      <c r="H4505" s="132" t="e">
        <v>#N/A</v>
      </c>
      <c r="I4505" s="132" t="e">
        <v>#N/A</v>
      </c>
      <c r="J4505" s="132" t="e">
        <v>#N/A</v>
      </c>
      <c r="K4505" s="132" t="e">
        <v>#N/A</v>
      </c>
      <c r="L4505" s="132" t="e">
        <v>#N/A</v>
      </c>
      <c r="M4505" s="132" t="e">
        <v>#N/A</v>
      </c>
      <c r="N4505" s="132" t="e">
        <v>#N/A</v>
      </c>
      <c r="R4505" s="132" t="e">
        <v>#N/A</v>
      </c>
      <c r="S4505" s="132" t="e">
        <v>#N/A</v>
      </c>
      <c r="T4505" s="132" t="e">
        <v>#N/A</v>
      </c>
      <c r="U4505" s="132" t="e">
        <v>#N/A</v>
      </c>
      <c r="V4505" s="132" t="e">
        <v>#N/A</v>
      </c>
      <c r="W4505" s="132" t="e">
        <v>#N/A</v>
      </c>
      <c r="X4505" s="132" t="e">
        <v>#N/A</v>
      </c>
      <c r="Y4505" s="132" t="e">
        <v>#N/A</v>
      </c>
      <c r="Z4505" s="132" t="e">
        <v>#N/A</v>
      </c>
      <c r="AA4505" s="132" t="e">
        <v>#N/A</v>
      </c>
      <c r="AB4505" s="132" t="e">
        <v>#N/A</v>
      </c>
      <c r="AC4505" s="132" t="e">
        <v>#N/A</v>
      </c>
      <c r="AD4505" s="132" t="e">
        <v>#N/A</v>
      </c>
      <c r="AE4505" s="132" t="e">
        <v>#N/A</v>
      </c>
      <c r="AF4505" s="132" t="e">
        <v>#N/A</v>
      </c>
    </row>
    <row r="4506" spans="1:32">
      <c r="A4506" s="129">
        <v>43068</v>
      </c>
      <c r="B4506" s="132" t="e">
        <v>#N/A</v>
      </c>
      <c r="C4506" s="132" t="e">
        <v>#N/A</v>
      </c>
      <c r="D4506" s="132" t="e">
        <v>#N/A</v>
      </c>
      <c r="E4506" s="132" t="e">
        <v>#N/A</v>
      </c>
      <c r="F4506" s="132" t="e">
        <v>#N/A</v>
      </c>
      <c r="G4506" s="132" t="e">
        <v>#N/A</v>
      </c>
      <c r="H4506" s="132" t="e">
        <v>#N/A</v>
      </c>
      <c r="I4506" s="132" t="e">
        <v>#N/A</v>
      </c>
      <c r="J4506" s="132" t="e">
        <v>#N/A</v>
      </c>
      <c r="K4506" s="132" t="e">
        <v>#N/A</v>
      </c>
      <c r="L4506" s="132" t="e">
        <v>#N/A</v>
      </c>
      <c r="M4506" s="132" t="e">
        <v>#N/A</v>
      </c>
      <c r="N4506" s="132" t="e">
        <v>#N/A</v>
      </c>
      <c r="R4506" s="132" t="e">
        <v>#N/A</v>
      </c>
      <c r="S4506" s="132" t="e">
        <v>#N/A</v>
      </c>
      <c r="T4506" s="132" t="e">
        <v>#N/A</v>
      </c>
      <c r="U4506" s="132" t="e">
        <v>#N/A</v>
      </c>
      <c r="V4506" s="132" t="e">
        <v>#N/A</v>
      </c>
      <c r="W4506" s="132" t="e">
        <v>#N/A</v>
      </c>
      <c r="X4506" s="132" t="e">
        <v>#N/A</v>
      </c>
      <c r="Y4506" s="132" t="e">
        <v>#N/A</v>
      </c>
      <c r="Z4506" s="132" t="e">
        <v>#N/A</v>
      </c>
      <c r="AA4506" s="132" t="e">
        <v>#N/A</v>
      </c>
      <c r="AB4506" s="132" t="e">
        <v>#N/A</v>
      </c>
      <c r="AC4506" s="132" t="e">
        <v>#N/A</v>
      </c>
      <c r="AD4506" s="132" t="e">
        <v>#N/A</v>
      </c>
      <c r="AE4506" s="132" t="e">
        <v>#N/A</v>
      </c>
      <c r="AF4506" s="132" t="e">
        <v>#N/A</v>
      </c>
    </row>
    <row r="4507" spans="1:32">
      <c r="A4507" s="129">
        <v>43069</v>
      </c>
      <c r="B4507" s="132">
        <v>1311012</v>
      </c>
      <c r="C4507" s="132">
        <v>132696</v>
      </c>
      <c r="D4507" s="132">
        <v>509779</v>
      </c>
      <c r="E4507" s="132">
        <v>106663</v>
      </c>
      <c r="F4507" s="132">
        <v>204902</v>
      </c>
      <c r="G4507" s="132">
        <v>1195744</v>
      </c>
      <c r="H4507" s="132">
        <v>42150</v>
      </c>
      <c r="I4507" s="132">
        <v>31845</v>
      </c>
      <c r="J4507" s="132">
        <v>82189</v>
      </c>
      <c r="K4507" s="132">
        <v>15982</v>
      </c>
      <c r="L4507" s="132">
        <v>6167</v>
      </c>
      <c r="M4507" s="132">
        <v>115268</v>
      </c>
      <c r="N4507" s="132">
        <v>1311012</v>
      </c>
      <c r="R4507" s="132">
        <v>112960</v>
      </c>
      <c r="S4507" s="132">
        <v>69450</v>
      </c>
      <c r="T4507" s="132">
        <v>236606</v>
      </c>
      <c r="U4507" s="132">
        <v>0</v>
      </c>
      <c r="V4507" s="132">
        <v>7267</v>
      </c>
      <c r="W4507" s="132">
        <v>1590</v>
      </c>
      <c r="X4507" s="132">
        <v>55383</v>
      </c>
      <c r="Y4507" s="132">
        <v>29850</v>
      </c>
      <c r="Z4507" s="132">
        <v>12000</v>
      </c>
      <c r="AA4507" s="132">
        <v>0</v>
      </c>
      <c r="AB4507" s="132">
        <v>0</v>
      </c>
      <c r="AC4507" s="132">
        <v>246561</v>
      </c>
      <c r="AD4507" s="132">
        <v>20700</v>
      </c>
      <c r="AE4507" s="132">
        <v>93748</v>
      </c>
      <c r="AF4507" s="132">
        <v>0</v>
      </c>
    </row>
    <row r="4508" spans="1:32">
      <c r="A4508" s="129">
        <v>43070</v>
      </c>
      <c r="B4508" s="132" t="e">
        <v>#N/A</v>
      </c>
      <c r="C4508" s="132" t="e">
        <v>#N/A</v>
      </c>
      <c r="D4508" s="132" t="e">
        <v>#N/A</v>
      </c>
      <c r="E4508" s="132" t="e">
        <v>#N/A</v>
      </c>
      <c r="F4508" s="132" t="e">
        <v>#N/A</v>
      </c>
      <c r="G4508" s="132" t="e">
        <v>#N/A</v>
      </c>
      <c r="H4508" s="132" t="e">
        <v>#N/A</v>
      </c>
      <c r="I4508" s="132" t="e">
        <v>#N/A</v>
      </c>
      <c r="J4508" s="132" t="e">
        <v>#N/A</v>
      </c>
      <c r="K4508" s="132" t="e">
        <v>#N/A</v>
      </c>
      <c r="L4508" s="132" t="e">
        <v>#N/A</v>
      </c>
      <c r="M4508" s="132" t="e">
        <v>#N/A</v>
      </c>
      <c r="N4508" s="132" t="e">
        <v>#N/A</v>
      </c>
      <c r="R4508" s="132" t="e">
        <v>#N/A</v>
      </c>
      <c r="S4508" s="132" t="e">
        <v>#N/A</v>
      </c>
      <c r="T4508" s="132" t="e">
        <v>#N/A</v>
      </c>
      <c r="U4508" s="132" t="e">
        <v>#N/A</v>
      </c>
      <c r="V4508" s="132" t="e">
        <v>#N/A</v>
      </c>
      <c r="W4508" s="132" t="e">
        <v>#N/A</v>
      </c>
      <c r="X4508" s="132" t="e">
        <v>#N/A</v>
      </c>
      <c r="Y4508" s="132" t="e">
        <v>#N/A</v>
      </c>
      <c r="Z4508" s="132" t="e">
        <v>#N/A</v>
      </c>
      <c r="AA4508" s="132" t="e">
        <v>#N/A</v>
      </c>
      <c r="AB4508" s="132" t="e">
        <v>#N/A</v>
      </c>
      <c r="AC4508" s="132" t="e">
        <v>#N/A</v>
      </c>
      <c r="AD4508" s="132" t="e">
        <v>#N/A</v>
      </c>
      <c r="AE4508" s="132" t="e">
        <v>#N/A</v>
      </c>
      <c r="AF4508" s="132" t="e">
        <v>#N/A</v>
      </c>
    </row>
    <row r="4509" spans="1:32">
      <c r="A4509" s="129">
        <v>43073</v>
      </c>
      <c r="B4509" s="132" t="e">
        <v>#N/A</v>
      </c>
      <c r="C4509" s="132" t="e">
        <v>#N/A</v>
      </c>
      <c r="D4509" s="132" t="e">
        <v>#N/A</v>
      </c>
      <c r="E4509" s="132" t="e">
        <v>#N/A</v>
      </c>
      <c r="F4509" s="132" t="e">
        <v>#N/A</v>
      </c>
      <c r="G4509" s="132" t="e">
        <v>#N/A</v>
      </c>
      <c r="H4509" s="132" t="e">
        <v>#N/A</v>
      </c>
      <c r="I4509" s="132" t="e">
        <v>#N/A</v>
      </c>
      <c r="J4509" s="132" t="e">
        <v>#N/A</v>
      </c>
      <c r="K4509" s="132" t="e">
        <v>#N/A</v>
      </c>
      <c r="L4509" s="132" t="e">
        <v>#N/A</v>
      </c>
      <c r="M4509" s="132" t="e">
        <v>#N/A</v>
      </c>
      <c r="N4509" s="132" t="e">
        <v>#N/A</v>
      </c>
      <c r="R4509" s="132" t="e">
        <v>#N/A</v>
      </c>
      <c r="S4509" s="132" t="e">
        <v>#N/A</v>
      </c>
      <c r="T4509" s="132" t="e">
        <v>#N/A</v>
      </c>
      <c r="U4509" s="132" t="e">
        <v>#N/A</v>
      </c>
      <c r="V4509" s="132" t="e">
        <v>#N/A</v>
      </c>
      <c r="W4509" s="132" t="e">
        <v>#N/A</v>
      </c>
      <c r="X4509" s="132" t="e">
        <v>#N/A</v>
      </c>
      <c r="Y4509" s="132" t="e">
        <v>#N/A</v>
      </c>
      <c r="Z4509" s="132" t="e">
        <v>#N/A</v>
      </c>
      <c r="AA4509" s="132" t="e">
        <v>#N/A</v>
      </c>
      <c r="AB4509" s="132" t="e">
        <v>#N/A</v>
      </c>
      <c r="AC4509" s="132" t="e">
        <v>#N/A</v>
      </c>
      <c r="AD4509" s="132" t="e">
        <v>#N/A</v>
      </c>
      <c r="AE4509" s="132" t="e">
        <v>#N/A</v>
      </c>
      <c r="AF4509" s="132" t="e">
        <v>#N/A</v>
      </c>
    </row>
    <row r="4510" spans="1:32">
      <c r="A4510" s="129">
        <v>43074</v>
      </c>
      <c r="B4510" s="132" t="e">
        <v>#N/A</v>
      </c>
      <c r="C4510" s="132" t="e">
        <v>#N/A</v>
      </c>
      <c r="D4510" s="132" t="e">
        <v>#N/A</v>
      </c>
      <c r="E4510" s="132" t="e">
        <v>#N/A</v>
      </c>
      <c r="F4510" s="132" t="e">
        <v>#N/A</v>
      </c>
      <c r="G4510" s="132" t="e">
        <v>#N/A</v>
      </c>
      <c r="H4510" s="132" t="e">
        <v>#N/A</v>
      </c>
      <c r="I4510" s="132" t="e">
        <v>#N/A</v>
      </c>
      <c r="J4510" s="132" t="e">
        <v>#N/A</v>
      </c>
      <c r="K4510" s="132" t="e">
        <v>#N/A</v>
      </c>
      <c r="L4510" s="132" t="e">
        <v>#N/A</v>
      </c>
      <c r="M4510" s="132" t="e">
        <v>#N/A</v>
      </c>
      <c r="N4510" s="132" t="e">
        <v>#N/A</v>
      </c>
      <c r="R4510" s="132" t="e">
        <v>#N/A</v>
      </c>
      <c r="S4510" s="132" t="e">
        <v>#N/A</v>
      </c>
      <c r="T4510" s="132" t="e">
        <v>#N/A</v>
      </c>
      <c r="U4510" s="132" t="e">
        <v>#N/A</v>
      </c>
      <c r="V4510" s="132" t="e">
        <v>#N/A</v>
      </c>
      <c r="W4510" s="132" t="e">
        <v>#N/A</v>
      </c>
      <c r="X4510" s="132" t="e">
        <v>#N/A</v>
      </c>
      <c r="Y4510" s="132" t="e">
        <v>#N/A</v>
      </c>
      <c r="Z4510" s="132" t="e">
        <v>#N/A</v>
      </c>
      <c r="AA4510" s="132" t="e">
        <v>#N/A</v>
      </c>
      <c r="AB4510" s="132" t="e">
        <v>#N/A</v>
      </c>
      <c r="AC4510" s="132" t="e">
        <v>#N/A</v>
      </c>
      <c r="AD4510" s="132" t="e">
        <v>#N/A</v>
      </c>
      <c r="AE4510" s="132" t="e">
        <v>#N/A</v>
      </c>
      <c r="AF4510" s="132" t="e">
        <v>#N/A</v>
      </c>
    </row>
    <row r="4511" spans="1:32">
      <c r="A4511" s="129">
        <v>43075</v>
      </c>
      <c r="B4511" s="132" t="e">
        <v>#N/A</v>
      </c>
      <c r="C4511" s="132" t="e">
        <v>#N/A</v>
      </c>
      <c r="D4511" s="132" t="e">
        <v>#N/A</v>
      </c>
      <c r="E4511" s="132" t="e">
        <v>#N/A</v>
      </c>
      <c r="F4511" s="132" t="e">
        <v>#N/A</v>
      </c>
      <c r="G4511" s="132" t="e">
        <v>#N/A</v>
      </c>
      <c r="H4511" s="132" t="e">
        <v>#N/A</v>
      </c>
      <c r="I4511" s="132" t="e">
        <v>#N/A</v>
      </c>
      <c r="J4511" s="132" t="e">
        <v>#N/A</v>
      </c>
      <c r="K4511" s="132" t="e">
        <v>#N/A</v>
      </c>
      <c r="L4511" s="132" t="e">
        <v>#N/A</v>
      </c>
      <c r="M4511" s="132" t="e">
        <v>#N/A</v>
      </c>
      <c r="N4511" s="132" t="e">
        <v>#N/A</v>
      </c>
      <c r="R4511" s="132" t="e">
        <v>#N/A</v>
      </c>
      <c r="S4511" s="132" t="e">
        <v>#N/A</v>
      </c>
      <c r="T4511" s="132" t="e">
        <v>#N/A</v>
      </c>
      <c r="U4511" s="132" t="e">
        <v>#N/A</v>
      </c>
      <c r="V4511" s="132" t="e">
        <v>#N/A</v>
      </c>
      <c r="W4511" s="132" t="e">
        <v>#N/A</v>
      </c>
      <c r="X4511" s="132" t="e">
        <v>#N/A</v>
      </c>
      <c r="Y4511" s="132" t="e">
        <v>#N/A</v>
      </c>
      <c r="Z4511" s="132" t="e">
        <v>#N/A</v>
      </c>
      <c r="AA4511" s="132" t="e">
        <v>#N/A</v>
      </c>
      <c r="AB4511" s="132" t="e">
        <v>#N/A</v>
      </c>
      <c r="AC4511" s="132" t="e">
        <v>#N/A</v>
      </c>
      <c r="AD4511" s="132" t="e">
        <v>#N/A</v>
      </c>
      <c r="AE4511" s="132" t="e">
        <v>#N/A</v>
      </c>
      <c r="AF4511" s="132" t="e">
        <v>#N/A</v>
      </c>
    </row>
    <row r="4512" spans="1:32">
      <c r="A4512" s="129">
        <v>43076</v>
      </c>
      <c r="B4512" s="132" t="e">
        <v>#N/A</v>
      </c>
      <c r="C4512" s="132" t="e">
        <v>#N/A</v>
      </c>
      <c r="D4512" s="132" t="e">
        <v>#N/A</v>
      </c>
      <c r="E4512" s="132" t="e">
        <v>#N/A</v>
      </c>
      <c r="F4512" s="132" t="e">
        <v>#N/A</v>
      </c>
      <c r="G4512" s="132" t="e">
        <v>#N/A</v>
      </c>
      <c r="H4512" s="132" t="e">
        <v>#N/A</v>
      </c>
      <c r="I4512" s="132" t="e">
        <v>#N/A</v>
      </c>
      <c r="J4512" s="132" t="e">
        <v>#N/A</v>
      </c>
      <c r="K4512" s="132" t="e">
        <v>#N/A</v>
      </c>
      <c r="L4512" s="132" t="e">
        <v>#N/A</v>
      </c>
      <c r="M4512" s="132" t="e">
        <v>#N/A</v>
      </c>
      <c r="N4512" s="132" t="e">
        <v>#N/A</v>
      </c>
      <c r="R4512" s="132" t="e">
        <v>#N/A</v>
      </c>
      <c r="S4512" s="132" t="e">
        <v>#N/A</v>
      </c>
      <c r="T4512" s="132" t="e">
        <v>#N/A</v>
      </c>
      <c r="U4512" s="132" t="e">
        <v>#N/A</v>
      </c>
      <c r="V4512" s="132" t="e">
        <v>#N/A</v>
      </c>
      <c r="W4512" s="132" t="e">
        <v>#N/A</v>
      </c>
      <c r="X4512" s="132" t="e">
        <v>#N/A</v>
      </c>
      <c r="Y4512" s="132" t="e">
        <v>#N/A</v>
      </c>
      <c r="Z4512" s="132" t="e">
        <v>#N/A</v>
      </c>
      <c r="AA4512" s="132" t="e">
        <v>#N/A</v>
      </c>
      <c r="AB4512" s="132" t="e">
        <v>#N/A</v>
      </c>
      <c r="AC4512" s="132" t="e">
        <v>#N/A</v>
      </c>
      <c r="AD4512" s="132" t="e">
        <v>#N/A</v>
      </c>
      <c r="AE4512" s="132" t="e">
        <v>#N/A</v>
      </c>
      <c r="AF4512" s="132" t="e">
        <v>#N/A</v>
      </c>
    </row>
    <row r="4513" spans="1:32">
      <c r="A4513" s="129">
        <v>43077</v>
      </c>
      <c r="B4513" s="132" t="e">
        <v>#N/A</v>
      </c>
      <c r="C4513" s="132" t="e">
        <v>#N/A</v>
      </c>
      <c r="D4513" s="132" t="e">
        <v>#N/A</v>
      </c>
      <c r="E4513" s="132" t="e">
        <v>#N/A</v>
      </c>
      <c r="F4513" s="132" t="e">
        <v>#N/A</v>
      </c>
      <c r="G4513" s="132" t="e">
        <v>#N/A</v>
      </c>
      <c r="H4513" s="132" t="e">
        <v>#N/A</v>
      </c>
      <c r="I4513" s="132" t="e">
        <v>#N/A</v>
      </c>
      <c r="J4513" s="132" t="e">
        <v>#N/A</v>
      </c>
      <c r="K4513" s="132" t="e">
        <v>#N/A</v>
      </c>
      <c r="L4513" s="132" t="e">
        <v>#N/A</v>
      </c>
      <c r="M4513" s="132" t="e">
        <v>#N/A</v>
      </c>
      <c r="N4513" s="132" t="e">
        <v>#N/A</v>
      </c>
      <c r="R4513" s="132" t="e">
        <v>#N/A</v>
      </c>
      <c r="S4513" s="132" t="e">
        <v>#N/A</v>
      </c>
      <c r="T4513" s="132" t="e">
        <v>#N/A</v>
      </c>
      <c r="U4513" s="132" t="e">
        <v>#N/A</v>
      </c>
      <c r="V4513" s="132" t="e">
        <v>#N/A</v>
      </c>
      <c r="W4513" s="132" t="e">
        <v>#N/A</v>
      </c>
      <c r="X4513" s="132" t="e">
        <v>#N/A</v>
      </c>
      <c r="Y4513" s="132" t="e">
        <v>#N/A</v>
      </c>
      <c r="Z4513" s="132" t="e">
        <v>#N/A</v>
      </c>
      <c r="AA4513" s="132" t="e">
        <v>#N/A</v>
      </c>
      <c r="AB4513" s="132" t="e">
        <v>#N/A</v>
      </c>
      <c r="AC4513" s="132" t="e">
        <v>#N/A</v>
      </c>
      <c r="AD4513" s="132" t="e">
        <v>#N/A</v>
      </c>
      <c r="AE4513" s="132" t="e">
        <v>#N/A</v>
      </c>
      <c r="AF4513" s="132" t="e">
        <v>#N/A</v>
      </c>
    </row>
    <row r="4514" spans="1:32">
      <c r="A4514" s="129">
        <v>43080</v>
      </c>
      <c r="B4514" s="132" t="e">
        <v>#N/A</v>
      </c>
      <c r="C4514" s="132" t="e">
        <v>#N/A</v>
      </c>
      <c r="D4514" s="132" t="e">
        <v>#N/A</v>
      </c>
      <c r="E4514" s="132" t="e">
        <v>#N/A</v>
      </c>
      <c r="F4514" s="132" t="e">
        <v>#N/A</v>
      </c>
      <c r="G4514" s="132" t="e">
        <v>#N/A</v>
      </c>
      <c r="H4514" s="132" t="e">
        <v>#N/A</v>
      </c>
      <c r="I4514" s="132" t="e">
        <v>#N/A</v>
      </c>
      <c r="J4514" s="132" t="e">
        <v>#N/A</v>
      </c>
      <c r="K4514" s="132" t="e">
        <v>#N/A</v>
      </c>
      <c r="L4514" s="132" t="e">
        <v>#N/A</v>
      </c>
      <c r="M4514" s="132" t="e">
        <v>#N/A</v>
      </c>
      <c r="N4514" s="132" t="e">
        <v>#N/A</v>
      </c>
      <c r="R4514" s="132" t="e">
        <v>#N/A</v>
      </c>
      <c r="S4514" s="132" t="e">
        <v>#N/A</v>
      </c>
      <c r="T4514" s="132" t="e">
        <v>#N/A</v>
      </c>
      <c r="U4514" s="132" t="e">
        <v>#N/A</v>
      </c>
      <c r="V4514" s="132" t="e">
        <v>#N/A</v>
      </c>
      <c r="W4514" s="132" t="e">
        <v>#N/A</v>
      </c>
      <c r="X4514" s="132" t="e">
        <v>#N/A</v>
      </c>
      <c r="Y4514" s="132" t="e">
        <v>#N/A</v>
      </c>
      <c r="Z4514" s="132" t="e">
        <v>#N/A</v>
      </c>
      <c r="AA4514" s="132" t="e">
        <v>#N/A</v>
      </c>
      <c r="AB4514" s="132" t="e">
        <v>#N/A</v>
      </c>
      <c r="AC4514" s="132" t="e">
        <v>#N/A</v>
      </c>
      <c r="AD4514" s="132" t="e">
        <v>#N/A</v>
      </c>
      <c r="AE4514" s="132" t="e">
        <v>#N/A</v>
      </c>
      <c r="AF4514" s="132" t="e">
        <v>#N/A</v>
      </c>
    </row>
    <row r="4515" spans="1:32">
      <c r="A4515" s="129">
        <v>43081</v>
      </c>
      <c r="B4515" s="132" t="e">
        <v>#N/A</v>
      </c>
      <c r="C4515" s="132" t="e">
        <v>#N/A</v>
      </c>
      <c r="D4515" s="132" t="e">
        <v>#N/A</v>
      </c>
      <c r="E4515" s="132" t="e">
        <v>#N/A</v>
      </c>
      <c r="F4515" s="132" t="e">
        <v>#N/A</v>
      </c>
      <c r="G4515" s="132" t="e">
        <v>#N/A</v>
      </c>
      <c r="H4515" s="132" t="e">
        <v>#N/A</v>
      </c>
      <c r="I4515" s="132" t="e">
        <v>#N/A</v>
      </c>
      <c r="J4515" s="132" t="e">
        <v>#N/A</v>
      </c>
      <c r="K4515" s="132" t="e">
        <v>#N/A</v>
      </c>
      <c r="L4515" s="132" t="e">
        <v>#N/A</v>
      </c>
      <c r="M4515" s="132" t="e">
        <v>#N/A</v>
      </c>
      <c r="N4515" s="132" t="e">
        <v>#N/A</v>
      </c>
      <c r="R4515" s="132" t="e">
        <v>#N/A</v>
      </c>
      <c r="S4515" s="132" t="e">
        <v>#N/A</v>
      </c>
      <c r="T4515" s="132" t="e">
        <v>#N/A</v>
      </c>
      <c r="U4515" s="132" t="e">
        <v>#N/A</v>
      </c>
      <c r="V4515" s="132" t="e">
        <v>#N/A</v>
      </c>
      <c r="W4515" s="132" t="e">
        <v>#N/A</v>
      </c>
      <c r="X4515" s="132" t="e">
        <v>#N/A</v>
      </c>
      <c r="Y4515" s="132" t="e">
        <v>#N/A</v>
      </c>
      <c r="Z4515" s="132" t="e">
        <v>#N/A</v>
      </c>
      <c r="AA4515" s="132" t="e">
        <v>#N/A</v>
      </c>
      <c r="AB4515" s="132" t="e">
        <v>#N/A</v>
      </c>
      <c r="AC4515" s="132" t="e">
        <v>#N/A</v>
      </c>
      <c r="AD4515" s="132" t="e">
        <v>#N/A</v>
      </c>
      <c r="AE4515" s="132" t="e">
        <v>#N/A</v>
      </c>
      <c r="AF4515" s="132" t="e">
        <v>#N/A</v>
      </c>
    </row>
    <row r="4516" spans="1:32">
      <c r="A4516" s="129">
        <v>43082</v>
      </c>
      <c r="B4516" s="132" t="e">
        <v>#N/A</v>
      </c>
      <c r="C4516" s="132" t="e">
        <v>#N/A</v>
      </c>
      <c r="D4516" s="132" t="e">
        <v>#N/A</v>
      </c>
      <c r="E4516" s="132" t="e">
        <v>#N/A</v>
      </c>
      <c r="F4516" s="132" t="e">
        <v>#N/A</v>
      </c>
      <c r="G4516" s="132" t="e">
        <v>#N/A</v>
      </c>
      <c r="H4516" s="132" t="e">
        <v>#N/A</v>
      </c>
      <c r="I4516" s="132" t="e">
        <v>#N/A</v>
      </c>
      <c r="J4516" s="132" t="e">
        <v>#N/A</v>
      </c>
      <c r="K4516" s="132" t="e">
        <v>#N/A</v>
      </c>
      <c r="L4516" s="132" t="e">
        <v>#N/A</v>
      </c>
      <c r="M4516" s="132" t="e">
        <v>#N/A</v>
      </c>
      <c r="N4516" s="132" t="e">
        <v>#N/A</v>
      </c>
      <c r="R4516" s="132" t="e">
        <v>#N/A</v>
      </c>
      <c r="S4516" s="132" t="e">
        <v>#N/A</v>
      </c>
      <c r="T4516" s="132" t="e">
        <v>#N/A</v>
      </c>
      <c r="U4516" s="132" t="e">
        <v>#N/A</v>
      </c>
      <c r="V4516" s="132" t="e">
        <v>#N/A</v>
      </c>
      <c r="W4516" s="132" t="e">
        <v>#N/A</v>
      </c>
      <c r="X4516" s="132" t="e">
        <v>#N/A</v>
      </c>
      <c r="Y4516" s="132" t="e">
        <v>#N/A</v>
      </c>
      <c r="Z4516" s="132" t="e">
        <v>#N/A</v>
      </c>
      <c r="AA4516" s="132" t="e">
        <v>#N/A</v>
      </c>
      <c r="AB4516" s="132" t="e">
        <v>#N/A</v>
      </c>
      <c r="AC4516" s="132" t="e">
        <v>#N/A</v>
      </c>
      <c r="AD4516" s="132" t="e">
        <v>#N/A</v>
      </c>
      <c r="AE4516" s="132" t="e">
        <v>#N/A</v>
      </c>
      <c r="AF4516" s="132" t="e">
        <v>#N/A</v>
      </c>
    </row>
    <row r="4517" spans="1:32">
      <c r="A4517" s="129">
        <v>43083</v>
      </c>
      <c r="B4517" s="132" t="e">
        <v>#N/A</v>
      </c>
      <c r="C4517" s="132" t="e">
        <v>#N/A</v>
      </c>
      <c r="D4517" s="132" t="e">
        <v>#N/A</v>
      </c>
      <c r="E4517" s="132" t="e">
        <v>#N/A</v>
      </c>
      <c r="F4517" s="132" t="e">
        <v>#N/A</v>
      </c>
      <c r="G4517" s="132" t="e">
        <v>#N/A</v>
      </c>
      <c r="H4517" s="132" t="e">
        <v>#N/A</v>
      </c>
      <c r="I4517" s="132" t="e">
        <v>#N/A</v>
      </c>
      <c r="J4517" s="132" t="e">
        <v>#N/A</v>
      </c>
      <c r="K4517" s="132" t="e">
        <v>#N/A</v>
      </c>
      <c r="L4517" s="132" t="e">
        <v>#N/A</v>
      </c>
      <c r="M4517" s="132" t="e">
        <v>#N/A</v>
      </c>
      <c r="N4517" s="132" t="e">
        <v>#N/A</v>
      </c>
      <c r="R4517" s="132" t="e">
        <v>#N/A</v>
      </c>
      <c r="S4517" s="132" t="e">
        <v>#N/A</v>
      </c>
      <c r="T4517" s="132" t="e">
        <v>#N/A</v>
      </c>
      <c r="U4517" s="132" t="e">
        <v>#N/A</v>
      </c>
      <c r="V4517" s="132" t="e">
        <v>#N/A</v>
      </c>
      <c r="W4517" s="132" t="e">
        <v>#N/A</v>
      </c>
      <c r="X4517" s="132" t="e">
        <v>#N/A</v>
      </c>
      <c r="Y4517" s="132" t="e">
        <v>#N/A</v>
      </c>
      <c r="Z4517" s="132" t="e">
        <v>#N/A</v>
      </c>
      <c r="AA4517" s="132" t="e">
        <v>#N/A</v>
      </c>
      <c r="AB4517" s="132" t="e">
        <v>#N/A</v>
      </c>
      <c r="AC4517" s="132" t="e">
        <v>#N/A</v>
      </c>
      <c r="AD4517" s="132" t="e">
        <v>#N/A</v>
      </c>
      <c r="AE4517" s="132" t="e">
        <v>#N/A</v>
      </c>
      <c r="AF4517" s="132" t="e">
        <v>#N/A</v>
      </c>
    </row>
    <row r="4518" spans="1:32">
      <c r="A4518" s="129">
        <v>43084</v>
      </c>
      <c r="B4518" s="132">
        <v>581254</v>
      </c>
      <c r="C4518" s="132">
        <v>54993</v>
      </c>
      <c r="D4518" s="132">
        <v>208550</v>
      </c>
      <c r="E4518" s="132">
        <v>47388</v>
      </c>
      <c r="F4518" s="132">
        <v>87140</v>
      </c>
      <c r="G4518" s="132">
        <v>559269</v>
      </c>
      <c r="H4518" s="132">
        <v>4105</v>
      </c>
      <c r="I4518" s="132">
        <v>12225</v>
      </c>
      <c r="J4518" s="132">
        <v>64204</v>
      </c>
      <c r="K4518" s="132">
        <v>15330</v>
      </c>
      <c r="L4518" s="132">
        <v>1430</v>
      </c>
      <c r="M4518" s="132">
        <v>21985</v>
      </c>
      <c r="N4518" s="132">
        <v>581254</v>
      </c>
      <c r="R4518" s="132">
        <v>49880</v>
      </c>
      <c r="S4518" s="132">
        <v>19000</v>
      </c>
      <c r="T4518" s="132">
        <v>60188</v>
      </c>
      <c r="U4518" s="132">
        <v>33255</v>
      </c>
      <c r="V4518" s="132">
        <v>10430</v>
      </c>
      <c r="W4518" s="132">
        <v>0</v>
      </c>
      <c r="X4518" s="132">
        <v>29940</v>
      </c>
      <c r="Y4518" s="132">
        <v>5000</v>
      </c>
      <c r="Z4518" s="132">
        <v>13030</v>
      </c>
      <c r="AA4518" s="132">
        <v>9000</v>
      </c>
      <c r="AB4518" s="132">
        <v>36069</v>
      </c>
      <c r="AC4518" s="132">
        <v>5000</v>
      </c>
      <c r="AD4518" s="132">
        <v>15580</v>
      </c>
      <c r="AE4518" s="132">
        <v>2600</v>
      </c>
      <c r="AF4518" s="132">
        <v>46875</v>
      </c>
    </row>
    <row r="4519" spans="1:32">
      <c r="A4519" s="129">
        <v>43087</v>
      </c>
      <c r="B4519" s="132" t="e">
        <v>#N/A</v>
      </c>
      <c r="C4519" s="132" t="e">
        <v>#N/A</v>
      </c>
      <c r="D4519" s="132" t="e">
        <v>#N/A</v>
      </c>
      <c r="E4519" s="132" t="e">
        <v>#N/A</v>
      </c>
      <c r="F4519" s="132" t="e">
        <v>#N/A</v>
      </c>
      <c r="G4519" s="132" t="e">
        <v>#N/A</v>
      </c>
      <c r="H4519" s="132" t="e">
        <v>#N/A</v>
      </c>
      <c r="I4519" s="132" t="e">
        <v>#N/A</v>
      </c>
      <c r="J4519" s="132" t="e">
        <v>#N/A</v>
      </c>
      <c r="K4519" s="132" t="e">
        <v>#N/A</v>
      </c>
      <c r="L4519" s="132" t="e">
        <v>#N/A</v>
      </c>
      <c r="M4519" s="132" t="e">
        <v>#N/A</v>
      </c>
      <c r="N4519" s="132" t="e">
        <v>#N/A</v>
      </c>
      <c r="R4519" s="132" t="e">
        <v>#N/A</v>
      </c>
      <c r="S4519" s="132" t="e">
        <v>#N/A</v>
      </c>
      <c r="T4519" s="132" t="e">
        <v>#N/A</v>
      </c>
      <c r="U4519" s="132" t="e">
        <v>#N/A</v>
      </c>
      <c r="V4519" s="132" t="e">
        <v>#N/A</v>
      </c>
      <c r="W4519" s="132" t="e">
        <v>#N/A</v>
      </c>
      <c r="X4519" s="132" t="e">
        <v>#N/A</v>
      </c>
      <c r="Y4519" s="132" t="e">
        <v>#N/A</v>
      </c>
      <c r="Z4519" s="132" t="e">
        <v>#N/A</v>
      </c>
      <c r="AA4519" s="132" t="e">
        <v>#N/A</v>
      </c>
      <c r="AB4519" s="132" t="e">
        <v>#N/A</v>
      </c>
      <c r="AC4519" s="132" t="e">
        <v>#N/A</v>
      </c>
      <c r="AD4519" s="132" t="e">
        <v>#N/A</v>
      </c>
      <c r="AE4519" s="132" t="e">
        <v>#N/A</v>
      </c>
      <c r="AF4519" s="132" t="e">
        <v>#N/A</v>
      </c>
    </row>
    <row r="4520" spans="1:32">
      <c r="A4520" s="129">
        <v>43088</v>
      </c>
      <c r="B4520" s="132" t="e">
        <v>#N/A</v>
      </c>
      <c r="C4520" s="132" t="e">
        <v>#N/A</v>
      </c>
      <c r="D4520" s="132" t="e">
        <v>#N/A</v>
      </c>
      <c r="E4520" s="132" t="e">
        <v>#N/A</v>
      </c>
      <c r="F4520" s="132" t="e">
        <v>#N/A</v>
      </c>
      <c r="G4520" s="132" t="e">
        <v>#N/A</v>
      </c>
      <c r="H4520" s="132" t="e">
        <v>#N/A</v>
      </c>
      <c r="I4520" s="132" t="e">
        <v>#N/A</v>
      </c>
      <c r="J4520" s="132" t="e">
        <v>#N/A</v>
      </c>
      <c r="K4520" s="132" t="e">
        <v>#N/A</v>
      </c>
      <c r="L4520" s="132" t="e">
        <v>#N/A</v>
      </c>
      <c r="M4520" s="132" t="e">
        <v>#N/A</v>
      </c>
      <c r="N4520" s="132" t="e">
        <v>#N/A</v>
      </c>
      <c r="R4520" s="132" t="e">
        <v>#N/A</v>
      </c>
      <c r="S4520" s="132" t="e">
        <v>#N/A</v>
      </c>
      <c r="T4520" s="132" t="e">
        <v>#N/A</v>
      </c>
      <c r="U4520" s="132" t="e">
        <v>#N/A</v>
      </c>
      <c r="V4520" s="132" t="e">
        <v>#N/A</v>
      </c>
      <c r="W4520" s="132" t="e">
        <v>#N/A</v>
      </c>
      <c r="X4520" s="132" t="e">
        <v>#N/A</v>
      </c>
      <c r="Y4520" s="132" t="e">
        <v>#N/A</v>
      </c>
      <c r="Z4520" s="132" t="e">
        <v>#N/A</v>
      </c>
      <c r="AA4520" s="132" t="e">
        <v>#N/A</v>
      </c>
      <c r="AB4520" s="132" t="e">
        <v>#N/A</v>
      </c>
      <c r="AC4520" s="132" t="e">
        <v>#N/A</v>
      </c>
      <c r="AD4520" s="132" t="e">
        <v>#N/A</v>
      </c>
      <c r="AE4520" s="132" t="e">
        <v>#N/A</v>
      </c>
      <c r="AF4520" s="132" t="e">
        <v>#N/A</v>
      </c>
    </row>
    <row r="4521" spans="1:32">
      <c r="A4521" s="129">
        <v>43089</v>
      </c>
      <c r="B4521" s="132">
        <v>865309</v>
      </c>
      <c r="C4521" s="132">
        <v>104643</v>
      </c>
      <c r="D4521" s="132">
        <v>292905</v>
      </c>
      <c r="E4521" s="132">
        <v>66738</v>
      </c>
      <c r="F4521" s="132">
        <v>109140</v>
      </c>
      <c r="G4521" s="132">
        <v>804609</v>
      </c>
      <c r="H4521" s="132">
        <v>20465</v>
      </c>
      <c r="I4521" s="132">
        <v>26280</v>
      </c>
      <c r="J4521" s="132">
        <v>91869</v>
      </c>
      <c r="K4521" s="132">
        <v>15330</v>
      </c>
      <c r="L4521" s="132">
        <v>1430</v>
      </c>
      <c r="M4521" s="132">
        <v>60700</v>
      </c>
      <c r="N4521" s="132">
        <v>865309</v>
      </c>
      <c r="R4521" s="132">
        <v>49880</v>
      </c>
      <c r="S4521" s="132">
        <v>25000</v>
      </c>
      <c r="T4521" s="132">
        <v>125228</v>
      </c>
      <c r="U4521" s="132">
        <v>65005</v>
      </c>
      <c r="V4521" s="132">
        <v>10960</v>
      </c>
      <c r="W4521" s="132">
        <v>2380</v>
      </c>
      <c r="X4521" s="132">
        <v>39290</v>
      </c>
      <c r="Y4521" s="132">
        <v>5000</v>
      </c>
      <c r="Z4521" s="132">
        <v>18785</v>
      </c>
      <c r="AA4521" s="132">
        <v>9000</v>
      </c>
      <c r="AB4521" s="132">
        <v>36069</v>
      </c>
      <c r="AC4521" s="132">
        <v>8000</v>
      </c>
      <c r="AD4521" s="132">
        <v>28080</v>
      </c>
      <c r="AE4521" s="132">
        <v>2600</v>
      </c>
      <c r="AF4521" s="132">
        <v>46875</v>
      </c>
    </row>
    <row r="4522" spans="1:32">
      <c r="A4522" s="129">
        <v>43110</v>
      </c>
      <c r="B4522" s="132">
        <v>380837</v>
      </c>
      <c r="C4522" s="132">
        <v>29920</v>
      </c>
      <c r="D4522" s="132">
        <v>146287</v>
      </c>
      <c r="E4522" s="132">
        <v>20240</v>
      </c>
      <c r="F4522" s="132">
        <v>74460</v>
      </c>
      <c r="G4522" s="132">
        <v>365147</v>
      </c>
      <c r="H4522" s="132">
        <v>2685</v>
      </c>
      <c r="I4522" s="132">
        <v>3755</v>
      </c>
      <c r="J4522" s="132">
        <v>28565</v>
      </c>
      <c r="K4522" s="132">
        <v>4155</v>
      </c>
      <c r="L4522" s="132">
        <v>650</v>
      </c>
      <c r="M4522" s="132">
        <v>15690</v>
      </c>
      <c r="N4522" s="132">
        <v>380837</v>
      </c>
      <c r="R4522" s="132">
        <v>62880</v>
      </c>
      <c r="S4522" s="132">
        <v>15000</v>
      </c>
      <c r="T4522" s="132">
        <v>29550</v>
      </c>
      <c r="U4522" s="132">
        <v>23928</v>
      </c>
      <c r="V4522" s="132">
        <v>14650</v>
      </c>
      <c r="W4522" s="132">
        <v>0</v>
      </c>
      <c r="X4522" s="132">
        <v>22639</v>
      </c>
      <c r="Y4522" s="132">
        <v>7750</v>
      </c>
      <c r="Z4522" s="132">
        <v>0</v>
      </c>
      <c r="AA4522" s="132">
        <v>0</v>
      </c>
      <c r="AB4522" s="132">
        <v>0</v>
      </c>
      <c r="AC4522" s="132">
        <v>0</v>
      </c>
      <c r="AD4522" s="132">
        <v>0</v>
      </c>
      <c r="AE4522" s="132">
        <v>25238</v>
      </c>
      <c r="AF4522" s="132">
        <v>48457</v>
      </c>
    </row>
    <row r="4523" spans="1:32">
      <c r="A4523" s="129">
        <v>43125</v>
      </c>
      <c r="B4523" s="132">
        <v>1032615</v>
      </c>
      <c r="C4523" s="132">
        <v>102150</v>
      </c>
      <c r="D4523" s="132">
        <v>357909</v>
      </c>
      <c r="E4523" s="132">
        <v>83952</v>
      </c>
      <c r="F4523" s="132">
        <v>214913</v>
      </c>
      <c r="G4523" s="132">
        <v>940772</v>
      </c>
      <c r="H4523" s="132">
        <v>33966</v>
      </c>
      <c r="I4523" s="132">
        <v>34365</v>
      </c>
      <c r="J4523" s="132">
        <v>76709</v>
      </c>
      <c r="K4523" s="132">
        <v>11439</v>
      </c>
      <c r="L4523" s="132">
        <v>7817</v>
      </c>
      <c r="M4523" s="132">
        <v>91843</v>
      </c>
      <c r="N4523" s="132">
        <v>1032615</v>
      </c>
      <c r="R4523" s="132">
        <v>172428</v>
      </c>
      <c r="S4523" s="132">
        <v>33500</v>
      </c>
      <c r="T4523" s="132">
        <v>103100</v>
      </c>
      <c r="U4523" s="132">
        <v>91019</v>
      </c>
      <c r="V4523" s="132">
        <v>32417</v>
      </c>
      <c r="W4523" s="132">
        <v>0</v>
      </c>
      <c r="X4523" s="132">
        <v>40113</v>
      </c>
      <c r="Y4523" s="132">
        <v>10250</v>
      </c>
      <c r="Z4523" s="132">
        <v>18219</v>
      </c>
      <c r="AA4523" s="132">
        <v>0</v>
      </c>
      <c r="AB4523" s="132">
        <v>4000</v>
      </c>
      <c r="AC4523" s="132">
        <v>52885</v>
      </c>
      <c r="AD4523" s="132">
        <v>23755</v>
      </c>
      <c r="AE4523" s="132">
        <v>25238</v>
      </c>
      <c r="AF4523" s="132">
        <v>63457</v>
      </c>
    </row>
    <row r="4524" spans="1:32">
      <c r="A4524" s="129">
        <v>43131</v>
      </c>
      <c r="B4524" s="132">
        <v>1312679</v>
      </c>
      <c r="C4524" s="132">
        <v>118226</v>
      </c>
      <c r="D4524" s="132">
        <v>431400</v>
      </c>
      <c r="E4524" s="132">
        <v>111502</v>
      </c>
      <c r="F4524" s="132">
        <v>282163</v>
      </c>
      <c r="G4524" s="132">
        <v>1191936</v>
      </c>
      <c r="H4524" s="132">
        <v>40516</v>
      </c>
      <c r="I4524" s="132">
        <v>43415</v>
      </c>
      <c r="J4524" s="132">
        <v>99556</v>
      </c>
      <c r="K4524" s="132">
        <v>14439</v>
      </c>
      <c r="L4524" s="132">
        <v>8557</v>
      </c>
      <c r="M4524" s="132">
        <v>120743</v>
      </c>
      <c r="N4524" s="132">
        <v>1312679</v>
      </c>
      <c r="R4524" s="132">
        <v>190328</v>
      </c>
      <c r="S4524" s="132">
        <v>51500</v>
      </c>
      <c r="T4524" s="132">
        <v>142000</v>
      </c>
      <c r="U4524" s="132">
        <v>99769</v>
      </c>
      <c r="V4524" s="132">
        <v>39017</v>
      </c>
      <c r="W4524" s="132">
        <v>0</v>
      </c>
      <c r="X4524" s="132">
        <v>58503</v>
      </c>
      <c r="Y4524" s="132">
        <v>30050</v>
      </c>
      <c r="Z4524" s="132">
        <v>18969</v>
      </c>
      <c r="AA4524" s="132">
        <v>0</v>
      </c>
      <c r="AB4524" s="132">
        <v>16000</v>
      </c>
      <c r="AC4524" s="132">
        <v>52885</v>
      </c>
      <c r="AD4524" s="132">
        <v>32555</v>
      </c>
      <c r="AE4524" s="132">
        <v>26898</v>
      </c>
      <c r="AF4524" s="132">
        <v>85317</v>
      </c>
    </row>
    <row r="4525" spans="1:32">
      <c r="A4525" s="129">
        <v>43146</v>
      </c>
      <c r="B4525" s="132">
        <v>635298</v>
      </c>
      <c r="C4525" s="132">
        <v>48557</v>
      </c>
      <c r="D4525" s="132">
        <v>120827</v>
      </c>
      <c r="E4525" s="132">
        <v>28970</v>
      </c>
      <c r="F4525" s="132">
        <v>220314</v>
      </c>
      <c r="G4525" s="132">
        <v>564284</v>
      </c>
      <c r="H4525" s="132">
        <v>42730</v>
      </c>
      <c r="I4525" s="132">
        <v>4614</v>
      </c>
      <c r="J4525" s="132">
        <v>39970</v>
      </c>
      <c r="K4525" s="132">
        <v>14307</v>
      </c>
      <c r="L4525" s="132">
        <v>2700</v>
      </c>
      <c r="M4525" s="132">
        <v>71014</v>
      </c>
      <c r="N4525" s="132">
        <v>635298</v>
      </c>
      <c r="R4525" s="132">
        <v>142330</v>
      </c>
      <c r="S4525" s="132">
        <v>15000</v>
      </c>
      <c r="T4525" s="132">
        <v>23410</v>
      </c>
      <c r="U4525" s="132">
        <v>41950</v>
      </c>
      <c r="V4525" s="132">
        <v>33100</v>
      </c>
      <c r="W4525" s="132">
        <v>2090</v>
      </c>
      <c r="X4525" s="132">
        <v>13048</v>
      </c>
      <c r="Y4525" s="132">
        <v>36500</v>
      </c>
      <c r="Z4525" s="132">
        <v>4516</v>
      </c>
      <c r="AA4525" s="132">
        <v>0</v>
      </c>
      <c r="AB4525" s="132">
        <v>12149</v>
      </c>
      <c r="AC4525" s="132">
        <v>10614</v>
      </c>
      <c r="AD4525" s="132">
        <v>0</v>
      </c>
      <c r="AE4525" s="132">
        <v>0</v>
      </c>
      <c r="AF4525" s="132">
        <v>68960</v>
      </c>
    </row>
    <row r="4526" spans="1:32">
      <c r="A4526" s="129">
        <v>43151</v>
      </c>
      <c r="B4526" s="132">
        <v>815183</v>
      </c>
      <c r="C4526" s="132">
        <v>59807</v>
      </c>
      <c r="D4526" s="132">
        <v>155617</v>
      </c>
      <c r="E4526" s="132">
        <v>43520</v>
      </c>
      <c r="F4526" s="132">
        <v>290789</v>
      </c>
      <c r="G4526" s="132">
        <v>718449</v>
      </c>
      <c r="H4526" s="132">
        <v>47600</v>
      </c>
      <c r="I4526" s="132">
        <v>14914</v>
      </c>
      <c r="J4526" s="132">
        <v>43670</v>
      </c>
      <c r="K4526" s="132">
        <v>18137</v>
      </c>
      <c r="L4526" s="132">
        <v>3430</v>
      </c>
      <c r="M4526" s="132">
        <v>96734</v>
      </c>
      <c r="N4526" s="132">
        <v>815183</v>
      </c>
      <c r="R4526" s="132">
        <v>189605</v>
      </c>
      <c r="S4526" s="132">
        <v>15000</v>
      </c>
      <c r="T4526" s="132">
        <v>46570</v>
      </c>
      <c r="U4526" s="132">
        <v>52450</v>
      </c>
      <c r="V4526" s="132">
        <v>33100</v>
      </c>
      <c r="W4526" s="132">
        <v>2090</v>
      </c>
      <c r="X4526" s="132">
        <v>28678</v>
      </c>
      <c r="Y4526" s="132">
        <v>36870</v>
      </c>
      <c r="Z4526" s="132">
        <v>5816</v>
      </c>
      <c r="AA4526" s="132">
        <v>0</v>
      </c>
      <c r="AB4526" s="132">
        <v>12149</v>
      </c>
      <c r="AC4526" s="132">
        <v>19114</v>
      </c>
      <c r="AD4526" s="132">
        <v>4000</v>
      </c>
      <c r="AE4526" s="132">
        <v>0</v>
      </c>
      <c r="AF4526" s="132">
        <v>68960</v>
      </c>
    </row>
    <row r="4527" spans="1:32">
      <c r="A4527" s="129">
        <v>43159</v>
      </c>
      <c r="B4527" s="132">
        <v>1167908</v>
      </c>
      <c r="C4527" s="132">
        <v>92242</v>
      </c>
      <c r="D4527" s="132">
        <v>247242</v>
      </c>
      <c r="E4527" s="132">
        <v>70400</v>
      </c>
      <c r="F4527" s="132">
        <v>360699</v>
      </c>
      <c r="G4527" s="132">
        <v>1017479</v>
      </c>
      <c r="H4527" s="132">
        <v>70150</v>
      </c>
      <c r="I4527" s="132">
        <v>26859</v>
      </c>
      <c r="J4527" s="132">
        <v>64110</v>
      </c>
      <c r="K4527" s="132">
        <v>25577</v>
      </c>
      <c r="L4527" s="132">
        <v>6030</v>
      </c>
      <c r="M4527" s="132">
        <v>150429</v>
      </c>
      <c r="N4527" s="132">
        <v>1167908</v>
      </c>
      <c r="R4527" s="132">
        <v>231515</v>
      </c>
      <c r="S4527" s="132">
        <v>27000</v>
      </c>
      <c r="T4527" s="132">
        <v>66670</v>
      </c>
      <c r="U4527" s="132">
        <v>74790</v>
      </c>
      <c r="V4527" s="132">
        <v>36600</v>
      </c>
      <c r="W4527" s="132">
        <v>2090</v>
      </c>
      <c r="X4527" s="132">
        <v>40118</v>
      </c>
      <c r="Y4527" s="132">
        <v>48870</v>
      </c>
      <c r="Z4527" s="132">
        <v>16666</v>
      </c>
      <c r="AA4527" s="132">
        <v>0</v>
      </c>
      <c r="AB4527" s="132">
        <v>48149</v>
      </c>
      <c r="AC4527" s="132">
        <v>87659</v>
      </c>
      <c r="AD4527" s="132">
        <v>4000</v>
      </c>
      <c r="AE4527" s="132">
        <v>0</v>
      </c>
      <c r="AF4527" s="132">
        <v>100660</v>
      </c>
    </row>
    <row r="4528" spans="1:32">
      <c r="A4528" s="129">
        <v>43174</v>
      </c>
      <c r="B4528" s="132">
        <v>604034</v>
      </c>
      <c r="C4528" s="132">
        <v>23095</v>
      </c>
      <c r="D4528" s="132">
        <v>148570</v>
      </c>
      <c r="E4528" s="132">
        <v>26765</v>
      </c>
      <c r="F4528" s="132">
        <v>263526</v>
      </c>
      <c r="G4528" s="132">
        <v>557297</v>
      </c>
      <c r="H4528" s="132">
        <v>17890</v>
      </c>
      <c r="I4528" s="132">
        <v>7350</v>
      </c>
      <c r="J4528" s="132">
        <v>53019</v>
      </c>
      <c r="K4528" s="132">
        <v>9032</v>
      </c>
      <c r="L4528" s="132">
        <v>3749</v>
      </c>
      <c r="M4528" s="132">
        <v>46737</v>
      </c>
      <c r="N4528" s="132">
        <v>604034</v>
      </c>
      <c r="R4528" s="132">
        <v>142320</v>
      </c>
      <c r="S4528" s="132">
        <v>31395</v>
      </c>
      <c r="T4528" s="132">
        <v>59100</v>
      </c>
      <c r="U4528" s="132">
        <v>7040</v>
      </c>
      <c r="V4528" s="132">
        <v>19054</v>
      </c>
      <c r="W4528" s="132">
        <v>1330</v>
      </c>
      <c r="X4528" s="132">
        <v>24125</v>
      </c>
      <c r="Y4528" s="132">
        <v>24400</v>
      </c>
      <c r="Z4528" s="132">
        <v>5400</v>
      </c>
      <c r="AA4528" s="132">
        <v>0</v>
      </c>
      <c r="AB4528" s="132">
        <v>0</v>
      </c>
      <c r="AC4528" s="132">
        <v>0</v>
      </c>
      <c r="AD4528" s="132">
        <v>11100</v>
      </c>
      <c r="AE4528" s="132">
        <v>1150</v>
      </c>
      <c r="AF4528" s="132">
        <v>35485</v>
      </c>
    </row>
    <row r="4529" spans="1:32">
      <c r="A4529" s="129">
        <v>43179</v>
      </c>
      <c r="B4529" s="132">
        <v>926185</v>
      </c>
      <c r="C4529" s="132">
        <v>32513</v>
      </c>
      <c r="D4529" s="132">
        <v>245695</v>
      </c>
      <c r="E4529" s="132">
        <v>44165</v>
      </c>
      <c r="F4529" s="132">
        <v>357806</v>
      </c>
      <c r="G4529" s="132">
        <v>864648</v>
      </c>
      <c r="H4529" s="132">
        <v>30890</v>
      </c>
      <c r="I4529" s="132">
        <v>7650</v>
      </c>
      <c r="J4529" s="132">
        <v>93739</v>
      </c>
      <c r="K4529" s="132">
        <v>10032</v>
      </c>
      <c r="L4529" s="132">
        <v>3749</v>
      </c>
      <c r="M4529" s="132">
        <v>61537</v>
      </c>
      <c r="N4529" s="132">
        <v>926185</v>
      </c>
      <c r="R4529" s="132">
        <v>209533</v>
      </c>
      <c r="S4529" s="132">
        <v>58395</v>
      </c>
      <c r="T4529" s="132">
        <v>85550</v>
      </c>
      <c r="U4529" s="132">
        <v>11340</v>
      </c>
      <c r="V4529" s="132">
        <v>32194</v>
      </c>
      <c r="W4529" s="132">
        <v>1330</v>
      </c>
      <c r="X4529" s="132">
        <v>24125</v>
      </c>
      <c r="Y4529" s="132">
        <v>33900</v>
      </c>
      <c r="Z4529" s="132">
        <v>16260</v>
      </c>
      <c r="AA4529" s="132">
        <v>0</v>
      </c>
      <c r="AB4529" s="132">
        <v>11938</v>
      </c>
      <c r="AC4529" s="132">
        <v>9500</v>
      </c>
      <c r="AD4529" s="132">
        <v>11100</v>
      </c>
      <c r="AE4529" s="132">
        <v>1150</v>
      </c>
      <c r="AF4529" s="132">
        <v>90805</v>
      </c>
    </row>
    <row r="4530" spans="1:32">
      <c r="A4530" s="129">
        <v>43200</v>
      </c>
      <c r="B4530" s="132">
        <v>450659</v>
      </c>
      <c r="C4530" s="132">
        <v>13100</v>
      </c>
      <c r="D4530" s="132">
        <v>119890</v>
      </c>
      <c r="E4530" s="132">
        <v>14880</v>
      </c>
      <c r="F4530" s="132">
        <v>156065</v>
      </c>
      <c r="G4530" s="132">
        <v>432319</v>
      </c>
      <c r="H4530" s="132">
        <v>11690</v>
      </c>
      <c r="I4530" s="132">
        <v>2600</v>
      </c>
      <c r="J4530" s="132">
        <v>45480</v>
      </c>
      <c r="K4530" s="132">
        <v>10683</v>
      </c>
      <c r="L4530" s="132">
        <v>0</v>
      </c>
      <c r="M4530" s="132">
        <v>18340</v>
      </c>
      <c r="N4530" s="132">
        <v>450659</v>
      </c>
      <c r="R4530" s="132">
        <v>65570</v>
      </c>
      <c r="S4530" s="132">
        <v>45600</v>
      </c>
      <c r="T4530" s="132">
        <v>26000</v>
      </c>
      <c r="U4530" s="132">
        <v>14780</v>
      </c>
      <c r="V4530" s="132">
        <v>16950</v>
      </c>
      <c r="W4530" s="132">
        <v>1590</v>
      </c>
      <c r="X4530" s="132">
        <v>10570</v>
      </c>
      <c r="Y4530" s="132">
        <v>7600</v>
      </c>
      <c r="Z4530" s="132">
        <v>0</v>
      </c>
      <c r="AA4530" s="132">
        <v>16800</v>
      </c>
      <c r="AB4530" s="132">
        <v>13500</v>
      </c>
      <c r="AC4530" s="132">
        <v>0</v>
      </c>
      <c r="AD4530" s="132">
        <v>18950</v>
      </c>
      <c r="AE4530" s="132">
        <v>0</v>
      </c>
      <c r="AF4530" s="132">
        <v>45951</v>
      </c>
    </row>
    <row r="4531" spans="1:32">
      <c r="A4531" s="129">
        <v>43210</v>
      </c>
      <c r="B4531" s="132">
        <v>909388</v>
      </c>
      <c r="C4531" s="132">
        <v>54566</v>
      </c>
      <c r="D4531" s="132">
        <v>302879</v>
      </c>
      <c r="E4531" s="132">
        <v>52210</v>
      </c>
      <c r="F4531" s="132">
        <v>212770</v>
      </c>
      <c r="G4531" s="132">
        <v>837783</v>
      </c>
      <c r="H4531" s="132">
        <v>22290</v>
      </c>
      <c r="I4531" s="132">
        <v>20100</v>
      </c>
      <c r="J4531" s="132">
        <v>70780</v>
      </c>
      <c r="K4531" s="132">
        <v>13913</v>
      </c>
      <c r="L4531" s="132">
        <v>450</v>
      </c>
      <c r="M4531" s="132">
        <v>71605</v>
      </c>
      <c r="N4531" s="132">
        <v>909388</v>
      </c>
      <c r="R4531" s="132">
        <v>116575</v>
      </c>
      <c r="S4531" s="132">
        <v>87600</v>
      </c>
      <c r="T4531" s="132">
        <v>91630</v>
      </c>
      <c r="U4531" s="132">
        <v>31810</v>
      </c>
      <c r="V4531" s="132">
        <v>23950</v>
      </c>
      <c r="W4531" s="132">
        <v>1590</v>
      </c>
      <c r="X4531" s="132">
        <v>25650</v>
      </c>
      <c r="Y4531" s="132">
        <v>26400</v>
      </c>
      <c r="Z4531" s="132">
        <v>17875</v>
      </c>
      <c r="AA4531" s="132">
        <v>26800</v>
      </c>
      <c r="AB4531" s="132">
        <v>52396</v>
      </c>
      <c r="AC4531" s="132">
        <v>44590</v>
      </c>
      <c r="AD4531" s="132">
        <v>18950</v>
      </c>
      <c r="AE4531" s="132">
        <v>0</v>
      </c>
      <c r="AF4531" s="132">
        <v>45951</v>
      </c>
    </row>
    <row r="4532" spans="1:32">
      <c r="A4532" s="129">
        <v>43215</v>
      </c>
      <c r="B4532" s="132">
        <v>1160994</v>
      </c>
      <c r="C4532" s="132">
        <v>70266</v>
      </c>
      <c r="D4532" s="132">
        <v>410202</v>
      </c>
      <c r="E4532" s="132">
        <v>59210</v>
      </c>
      <c r="F4532" s="132">
        <v>286120</v>
      </c>
      <c r="G4532" s="132">
        <v>1078024</v>
      </c>
      <c r="H4532" s="132">
        <v>28790</v>
      </c>
      <c r="I4532" s="132">
        <v>23180</v>
      </c>
      <c r="J4532" s="132">
        <v>103273</v>
      </c>
      <c r="K4532" s="132">
        <v>13913</v>
      </c>
      <c r="L4532" s="132">
        <v>450</v>
      </c>
      <c r="M4532" s="132">
        <v>82970</v>
      </c>
      <c r="N4532" s="132">
        <v>1160994</v>
      </c>
      <c r="R4532" s="132">
        <v>199915</v>
      </c>
      <c r="S4532" s="132">
        <v>100100</v>
      </c>
      <c r="T4532" s="132">
        <v>126130</v>
      </c>
      <c r="U4532" s="132">
        <v>40060</v>
      </c>
      <c r="V4532" s="132">
        <v>27950</v>
      </c>
      <c r="W4532" s="132">
        <v>1590</v>
      </c>
      <c r="X4532" s="132">
        <v>25650</v>
      </c>
      <c r="Y4532" s="132">
        <v>36400</v>
      </c>
      <c r="Z4532" s="132">
        <v>17875</v>
      </c>
      <c r="AA4532" s="132">
        <v>37300</v>
      </c>
      <c r="AB4532" s="132">
        <v>52396</v>
      </c>
      <c r="AC4532" s="132">
        <v>44590</v>
      </c>
      <c r="AD4532" s="132">
        <v>18950</v>
      </c>
      <c r="AE4532" s="132">
        <v>0</v>
      </c>
      <c r="AF4532" s="132">
        <v>45951</v>
      </c>
    </row>
    <row r="4533" spans="1:32">
      <c r="A4533" s="129">
        <v>43220</v>
      </c>
      <c r="B4533" s="132">
        <v>1331564</v>
      </c>
      <c r="C4533" s="132">
        <v>77816</v>
      </c>
      <c r="D4533" s="132">
        <v>449392</v>
      </c>
      <c r="E4533" s="132">
        <v>63280</v>
      </c>
      <c r="F4533" s="132">
        <v>377360</v>
      </c>
      <c r="G4533" s="132">
        <v>1233894</v>
      </c>
      <c r="H4533" s="132">
        <v>42590</v>
      </c>
      <c r="I4533" s="132">
        <v>23880</v>
      </c>
      <c r="J4533" s="132">
        <v>108433</v>
      </c>
      <c r="K4533" s="132">
        <v>18923</v>
      </c>
      <c r="L4533" s="132">
        <v>450</v>
      </c>
      <c r="M4533" s="132">
        <v>97670</v>
      </c>
      <c r="N4533" s="132">
        <v>1331564</v>
      </c>
      <c r="R4533" s="132">
        <v>253155</v>
      </c>
      <c r="S4533" s="132">
        <v>100100</v>
      </c>
      <c r="T4533" s="132">
        <v>141130</v>
      </c>
      <c r="U4533" s="132">
        <v>50770</v>
      </c>
      <c r="V4533" s="132">
        <v>32450</v>
      </c>
      <c r="W4533" s="132">
        <v>1590</v>
      </c>
      <c r="X4533" s="132">
        <v>30700</v>
      </c>
      <c r="Y4533" s="132">
        <v>43900</v>
      </c>
      <c r="Z4533" s="132">
        <v>17875</v>
      </c>
      <c r="AA4533" s="132">
        <v>37300</v>
      </c>
      <c r="AB4533" s="132">
        <v>52396</v>
      </c>
      <c r="AC4533" s="132">
        <v>44590</v>
      </c>
      <c r="AD4533" s="132">
        <v>20450</v>
      </c>
      <c r="AE4533" s="132">
        <v>0</v>
      </c>
      <c r="AF4533" s="132">
        <v>45951</v>
      </c>
    </row>
    <row r="4534" spans="1:32">
      <c r="A4534" s="129">
        <v>43230</v>
      </c>
      <c r="B4534" s="132">
        <v>408568</v>
      </c>
      <c r="C4534" s="132">
        <v>25725</v>
      </c>
      <c r="D4534" s="132">
        <v>139943</v>
      </c>
      <c r="E4534" s="132">
        <v>27562</v>
      </c>
      <c r="F4534" s="132">
        <v>24925</v>
      </c>
      <c r="G4534" s="132">
        <v>302823</v>
      </c>
      <c r="H4534" s="132">
        <v>86170</v>
      </c>
      <c r="I4534" s="132">
        <v>5200</v>
      </c>
      <c r="J4534" s="132">
        <v>27820</v>
      </c>
      <c r="K4534" s="132">
        <v>3900</v>
      </c>
      <c r="L4534" s="132">
        <v>1300</v>
      </c>
      <c r="M4534" s="132">
        <v>105745</v>
      </c>
      <c r="N4534" s="132">
        <v>408568</v>
      </c>
      <c r="R4534" s="132">
        <v>15000</v>
      </c>
      <c r="S4534" s="132">
        <v>0</v>
      </c>
      <c r="T4534" s="132">
        <v>74560</v>
      </c>
      <c r="U4534" s="132">
        <v>0</v>
      </c>
      <c r="V4534" s="132">
        <v>5125</v>
      </c>
      <c r="W4534" s="132">
        <v>2090</v>
      </c>
      <c r="X4534" s="132">
        <v>17722</v>
      </c>
      <c r="Y4534" s="132">
        <v>7000</v>
      </c>
      <c r="Z4534" s="132">
        <v>8963</v>
      </c>
      <c r="AA4534" s="132">
        <v>0</v>
      </c>
      <c r="AB4534" s="132">
        <v>7498</v>
      </c>
      <c r="AC4534" s="132">
        <v>23930</v>
      </c>
      <c r="AD4534" s="132">
        <v>0</v>
      </c>
      <c r="AE4534" s="132">
        <v>0</v>
      </c>
      <c r="AF4534" s="132">
        <v>27010</v>
      </c>
    </row>
    <row r="4535" spans="1:32">
      <c r="A4535" s="129">
        <v>43235</v>
      </c>
      <c r="B4535" s="132">
        <v>550961</v>
      </c>
      <c r="C4535" s="132">
        <v>42690</v>
      </c>
      <c r="D4535" s="132">
        <v>197703</v>
      </c>
      <c r="E4535" s="132">
        <v>45062</v>
      </c>
      <c r="F4535" s="132">
        <v>44925</v>
      </c>
      <c r="G4535" s="132">
        <v>437806</v>
      </c>
      <c r="H4535" s="132">
        <v>87720</v>
      </c>
      <c r="I4535" s="132">
        <v>11060</v>
      </c>
      <c r="J4535" s="132">
        <v>43078</v>
      </c>
      <c r="K4535" s="132">
        <v>6700</v>
      </c>
      <c r="L4535" s="132">
        <v>1300</v>
      </c>
      <c r="M4535" s="132">
        <v>113155</v>
      </c>
      <c r="N4535" s="132">
        <v>550961</v>
      </c>
      <c r="R4535" s="132">
        <v>15000</v>
      </c>
      <c r="S4535" s="132">
        <v>0</v>
      </c>
      <c r="T4535" s="132">
        <v>86560</v>
      </c>
      <c r="U4535" s="132">
        <v>18665</v>
      </c>
      <c r="V4535" s="132">
        <v>14945</v>
      </c>
      <c r="W4535" s="132">
        <v>2090</v>
      </c>
      <c r="X4535" s="132">
        <v>23872</v>
      </c>
      <c r="Y4535" s="132">
        <v>17300</v>
      </c>
      <c r="Z4535" s="132">
        <v>8963</v>
      </c>
      <c r="AA4535" s="132">
        <v>0</v>
      </c>
      <c r="AB4535" s="132">
        <v>7498</v>
      </c>
      <c r="AC4535" s="132">
        <v>65845</v>
      </c>
      <c r="AD4535" s="132">
        <v>0</v>
      </c>
      <c r="AE4535" s="132">
        <v>0</v>
      </c>
      <c r="AF4535" s="132">
        <v>27010</v>
      </c>
    </row>
    <row r="4536" spans="1:32">
      <c r="A4536" s="129">
        <v>43245</v>
      </c>
      <c r="B4536" s="132">
        <v>1003696</v>
      </c>
      <c r="C4536" s="132">
        <v>70100</v>
      </c>
      <c r="D4536" s="132">
        <v>441554</v>
      </c>
      <c r="E4536" s="132">
        <v>86072</v>
      </c>
      <c r="F4536" s="132">
        <v>74885</v>
      </c>
      <c r="G4536" s="132">
        <v>843989</v>
      </c>
      <c r="H4536" s="132">
        <v>111860</v>
      </c>
      <c r="I4536" s="132">
        <v>25072</v>
      </c>
      <c r="J4536" s="132">
        <v>72763</v>
      </c>
      <c r="K4536" s="132">
        <v>13867</v>
      </c>
      <c r="L4536" s="132">
        <v>3700</v>
      </c>
      <c r="M4536" s="132">
        <v>159707</v>
      </c>
      <c r="N4536" s="132">
        <v>1003696</v>
      </c>
      <c r="R4536" s="132">
        <v>71400</v>
      </c>
      <c r="S4536" s="132">
        <v>71900</v>
      </c>
      <c r="T4536" s="132">
        <v>179153</v>
      </c>
      <c r="U4536" s="132">
        <v>65825</v>
      </c>
      <c r="V4536" s="132">
        <v>20137</v>
      </c>
      <c r="W4536" s="132">
        <v>2090</v>
      </c>
      <c r="X4536" s="132">
        <v>28472</v>
      </c>
      <c r="Y4536" s="132">
        <v>32240</v>
      </c>
      <c r="Z4536" s="132">
        <v>9763</v>
      </c>
      <c r="AA4536" s="132">
        <v>3500</v>
      </c>
      <c r="AB4536" s="132">
        <v>21698</v>
      </c>
      <c r="AC4536" s="132">
        <v>95955</v>
      </c>
      <c r="AD4536" s="132">
        <v>20860</v>
      </c>
      <c r="AE4536" s="132">
        <v>0</v>
      </c>
      <c r="AF4536" s="132">
        <v>36160</v>
      </c>
    </row>
    <row r="4537" spans="1:32">
      <c r="A4537" s="129">
        <v>43251</v>
      </c>
      <c r="B4537" s="132">
        <v>1199876</v>
      </c>
      <c r="C4537" s="132">
        <v>74765</v>
      </c>
      <c r="D4537" s="132">
        <v>521594</v>
      </c>
      <c r="E4537" s="132">
        <v>106952</v>
      </c>
      <c r="F4537" s="132">
        <v>89585</v>
      </c>
      <c r="G4537" s="132">
        <v>1027219</v>
      </c>
      <c r="H4537" s="132">
        <v>114360</v>
      </c>
      <c r="I4537" s="132">
        <v>30072</v>
      </c>
      <c r="J4537" s="132">
        <v>79763</v>
      </c>
      <c r="K4537" s="132">
        <v>19667</v>
      </c>
      <c r="L4537" s="132">
        <v>3700</v>
      </c>
      <c r="M4537" s="132">
        <v>172657</v>
      </c>
      <c r="N4537" s="132">
        <v>1199876</v>
      </c>
      <c r="R4537" s="132">
        <v>91920</v>
      </c>
      <c r="S4537" s="132">
        <v>102400</v>
      </c>
      <c r="T4537" s="132">
        <v>190903</v>
      </c>
      <c r="U4537" s="132">
        <v>74500</v>
      </c>
      <c r="V4537" s="132">
        <v>20137</v>
      </c>
      <c r="W4537" s="132">
        <v>2090</v>
      </c>
      <c r="X4537" s="132">
        <v>29722</v>
      </c>
      <c r="Y4537" s="132">
        <v>40740</v>
      </c>
      <c r="Z4537" s="132">
        <v>9763</v>
      </c>
      <c r="AA4537" s="132">
        <v>3500</v>
      </c>
      <c r="AB4537" s="132">
        <v>21698</v>
      </c>
      <c r="AC4537" s="132">
        <v>95955</v>
      </c>
      <c r="AD4537" s="132">
        <v>20860</v>
      </c>
      <c r="AE4537" s="132">
        <v>0</v>
      </c>
      <c r="AF4537" s="132">
        <v>54275</v>
      </c>
    </row>
    <row r="4538" spans="1:32">
      <c r="A4538" s="129">
        <v>43266</v>
      </c>
      <c r="B4538" s="132">
        <v>498272</v>
      </c>
      <c r="C4538" s="132">
        <v>63920</v>
      </c>
      <c r="D4538" s="132">
        <v>175507</v>
      </c>
      <c r="E4538" s="132">
        <v>49020</v>
      </c>
      <c r="F4538" s="132">
        <v>60720</v>
      </c>
      <c r="G4538" s="132">
        <v>455177</v>
      </c>
      <c r="H4538" s="132">
        <v>19510</v>
      </c>
      <c r="I4538" s="132">
        <v>13510</v>
      </c>
      <c r="J4538" s="132">
        <v>48010</v>
      </c>
      <c r="K4538" s="132">
        <v>10550</v>
      </c>
      <c r="L4538" s="132">
        <v>800</v>
      </c>
      <c r="M4538" s="132">
        <v>43095</v>
      </c>
      <c r="N4538" s="132">
        <v>498272</v>
      </c>
      <c r="R4538" s="132">
        <v>40670</v>
      </c>
      <c r="S4538" s="132">
        <v>52600</v>
      </c>
      <c r="T4538" s="132">
        <v>52500</v>
      </c>
      <c r="U4538" s="132">
        <v>36540</v>
      </c>
      <c r="V4538" s="132">
        <v>2300</v>
      </c>
      <c r="W4538" s="132">
        <v>1590</v>
      </c>
      <c r="X4538" s="132">
        <v>23540</v>
      </c>
      <c r="Y4538" s="132">
        <v>8000</v>
      </c>
      <c r="Z4538" s="132">
        <v>1700</v>
      </c>
      <c r="AA4538" s="132">
        <v>0</v>
      </c>
      <c r="AB4538" s="132">
        <v>19900</v>
      </c>
      <c r="AC4538" s="132">
        <v>0</v>
      </c>
      <c r="AD4538" s="132">
        <v>0</v>
      </c>
      <c r="AE4538" s="132">
        <v>0</v>
      </c>
      <c r="AF4538" s="132">
        <v>42800</v>
      </c>
    </row>
    <row r="4539" spans="1:32">
      <c r="A4539" s="129">
        <v>43271</v>
      </c>
      <c r="B4539" s="132">
        <v>670442</v>
      </c>
      <c r="C4539" s="132">
        <v>81770</v>
      </c>
      <c r="D4539" s="132">
        <v>218617</v>
      </c>
      <c r="E4539" s="132">
        <v>68220</v>
      </c>
      <c r="F4539" s="132">
        <v>89650</v>
      </c>
      <c r="G4539" s="132">
        <v>595967</v>
      </c>
      <c r="H4539" s="132">
        <v>46440</v>
      </c>
      <c r="I4539" s="132">
        <v>17210</v>
      </c>
      <c r="J4539" s="132">
        <v>74260</v>
      </c>
      <c r="K4539" s="132">
        <v>10550</v>
      </c>
      <c r="L4539" s="132">
        <v>800</v>
      </c>
      <c r="M4539" s="132">
        <v>74475</v>
      </c>
      <c r="N4539" s="132">
        <v>670442</v>
      </c>
      <c r="R4539" s="132">
        <v>69300</v>
      </c>
      <c r="S4539" s="132">
        <v>52600</v>
      </c>
      <c r="T4539" s="132">
        <v>101000</v>
      </c>
      <c r="U4539" s="132">
        <v>41440</v>
      </c>
      <c r="V4539" s="132">
        <v>3300</v>
      </c>
      <c r="W4539" s="132">
        <v>1590</v>
      </c>
      <c r="X4539" s="132">
        <v>33250</v>
      </c>
      <c r="Y4539" s="132">
        <v>8000</v>
      </c>
      <c r="Z4539" s="132">
        <v>1700</v>
      </c>
      <c r="AA4539" s="132">
        <v>0</v>
      </c>
      <c r="AB4539" s="132">
        <v>19900</v>
      </c>
      <c r="AC4539" s="132">
        <v>1700</v>
      </c>
      <c r="AD4539" s="132">
        <v>0</v>
      </c>
      <c r="AE4539" s="132">
        <v>2000</v>
      </c>
      <c r="AF4539" s="132">
        <v>42800</v>
      </c>
    </row>
    <row r="4540" spans="1:32">
      <c r="A4540" s="129">
        <v>43276</v>
      </c>
      <c r="B4540" s="132">
        <v>862215</v>
      </c>
      <c r="C4540" s="132">
        <v>90360</v>
      </c>
      <c r="D4540" s="132">
        <v>301037</v>
      </c>
      <c r="E4540" s="132">
        <v>72720</v>
      </c>
      <c r="F4540" s="132">
        <v>115080</v>
      </c>
      <c r="G4540" s="132">
        <v>775770</v>
      </c>
      <c r="H4540" s="132">
        <v>50260</v>
      </c>
      <c r="I4540" s="132">
        <v>19860</v>
      </c>
      <c r="J4540" s="132">
        <v>109303</v>
      </c>
      <c r="K4540" s="132">
        <v>11350</v>
      </c>
      <c r="L4540" s="132">
        <v>2800</v>
      </c>
      <c r="M4540" s="132">
        <v>86445</v>
      </c>
      <c r="N4540" s="132">
        <v>862215</v>
      </c>
      <c r="R4540" s="132">
        <v>101100</v>
      </c>
      <c r="S4540" s="132">
        <v>52600</v>
      </c>
      <c r="T4540" s="132">
        <v>146320</v>
      </c>
      <c r="U4540" s="132">
        <v>59380</v>
      </c>
      <c r="V4540" s="132">
        <v>8183</v>
      </c>
      <c r="W4540" s="132">
        <v>1590</v>
      </c>
      <c r="X4540" s="132">
        <v>38070</v>
      </c>
      <c r="Y4540" s="132">
        <v>8000</v>
      </c>
      <c r="Z4540" s="132">
        <v>7600</v>
      </c>
      <c r="AA4540" s="132">
        <v>0</v>
      </c>
      <c r="AB4540" s="132">
        <v>27700</v>
      </c>
      <c r="AC4540" s="132">
        <v>11560</v>
      </c>
      <c r="AD4540" s="132">
        <v>6300</v>
      </c>
      <c r="AE4540" s="132">
        <v>2000</v>
      </c>
      <c r="AF4540" s="132">
        <v>50650</v>
      </c>
    </row>
    <row r="4541" spans="1:32">
      <c r="A4541" s="129">
        <v>43291</v>
      </c>
      <c r="B4541" s="132">
        <v>257096</v>
      </c>
      <c r="C4541" s="132">
        <v>9150</v>
      </c>
      <c r="D4541" s="132">
        <v>94800</v>
      </c>
      <c r="E4541" s="132">
        <v>22930</v>
      </c>
      <c r="F4541" s="132">
        <v>44055</v>
      </c>
      <c r="G4541" s="132">
        <v>216499</v>
      </c>
      <c r="H4541" s="132">
        <v>16690</v>
      </c>
      <c r="I4541" s="132">
        <v>5090</v>
      </c>
      <c r="J4541" s="132">
        <v>29219</v>
      </c>
      <c r="K4541" s="132">
        <v>6410</v>
      </c>
      <c r="L4541" s="132">
        <v>2817</v>
      </c>
      <c r="M4541" s="132">
        <v>40597</v>
      </c>
      <c r="N4541" s="132">
        <v>257096</v>
      </c>
      <c r="R4541" s="132">
        <v>35300</v>
      </c>
      <c r="S4541" s="132">
        <v>0</v>
      </c>
      <c r="T4541" s="132">
        <v>22700</v>
      </c>
      <c r="U4541" s="132">
        <v>0</v>
      </c>
      <c r="V4541" s="132">
        <v>9597</v>
      </c>
      <c r="W4541" s="132">
        <v>0</v>
      </c>
      <c r="X4541" s="132">
        <v>20520</v>
      </c>
      <c r="Y4541" s="132">
        <v>12060</v>
      </c>
      <c r="Z4541" s="132">
        <v>970</v>
      </c>
      <c r="AA4541" s="132">
        <v>10000</v>
      </c>
      <c r="AB4541" s="132">
        <v>0</v>
      </c>
      <c r="AC4541" s="132">
        <v>0</v>
      </c>
      <c r="AD4541" s="132">
        <v>0</v>
      </c>
      <c r="AE4541" s="132">
        <v>0</v>
      </c>
      <c r="AF4541" s="132">
        <v>0</v>
      </c>
    </row>
    <row r="4542" spans="1:32">
      <c r="A4542" s="129">
        <v>43301</v>
      </c>
      <c r="B4542" s="132">
        <v>692334</v>
      </c>
      <c r="C4542" s="132">
        <v>64371</v>
      </c>
      <c r="D4542" s="132">
        <v>242053</v>
      </c>
      <c r="E4542" s="132">
        <v>51320</v>
      </c>
      <c r="F4542" s="132">
        <v>69855</v>
      </c>
      <c r="G4542" s="132">
        <v>611455</v>
      </c>
      <c r="H4542" s="132">
        <v>45722</v>
      </c>
      <c r="I4542" s="132">
        <v>7590</v>
      </c>
      <c r="J4542" s="132">
        <v>63876</v>
      </c>
      <c r="K4542" s="132">
        <v>11510</v>
      </c>
      <c r="L4542" s="132">
        <v>5067</v>
      </c>
      <c r="M4542" s="132">
        <v>80879</v>
      </c>
      <c r="N4542" s="132">
        <v>692334</v>
      </c>
      <c r="R4542" s="132">
        <v>91300</v>
      </c>
      <c r="S4542" s="132">
        <v>11000</v>
      </c>
      <c r="T4542" s="132">
        <v>63125</v>
      </c>
      <c r="U4542" s="132">
        <v>27248</v>
      </c>
      <c r="V4542" s="132">
        <v>17024</v>
      </c>
      <c r="W4542" s="132">
        <v>0</v>
      </c>
      <c r="X4542" s="132">
        <v>43363</v>
      </c>
      <c r="Y4542" s="132">
        <v>12060</v>
      </c>
      <c r="Z4542" s="132">
        <v>7679</v>
      </c>
      <c r="AA4542" s="132">
        <v>23495</v>
      </c>
      <c r="AB4542" s="132">
        <v>0</v>
      </c>
      <c r="AC4542" s="132">
        <v>42865</v>
      </c>
      <c r="AD4542" s="132">
        <v>0</v>
      </c>
      <c r="AE4542" s="132">
        <v>0</v>
      </c>
      <c r="AF4542" s="132">
        <v>28070</v>
      </c>
    </row>
    <row r="4543" spans="1:32">
      <c r="A4543" s="129">
        <v>43306</v>
      </c>
      <c r="B4543" s="132">
        <v>910774</v>
      </c>
      <c r="C4543" s="132">
        <v>72871</v>
      </c>
      <c r="D4543" s="132">
        <v>301953</v>
      </c>
      <c r="E4543" s="132">
        <v>65670</v>
      </c>
      <c r="F4543" s="132">
        <v>114405</v>
      </c>
      <c r="G4543" s="132">
        <v>778305</v>
      </c>
      <c r="H4543" s="132">
        <v>87812</v>
      </c>
      <c r="I4543" s="132">
        <v>15590</v>
      </c>
      <c r="J4543" s="132">
        <v>65876</v>
      </c>
      <c r="K4543" s="132">
        <v>13710</v>
      </c>
      <c r="L4543" s="132">
        <v>5067</v>
      </c>
      <c r="M4543" s="132">
        <v>132469</v>
      </c>
      <c r="N4543" s="132">
        <v>910774</v>
      </c>
      <c r="R4543" s="132">
        <v>109800</v>
      </c>
      <c r="S4543" s="132">
        <v>27000</v>
      </c>
      <c r="T4543" s="132">
        <v>106725</v>
      </c>
      <c r="U4543" s="132">
        <v>41098</v>
      </c>
      <c r="V4543" s="132">
        <v>17024</v>
      </c>
      <c r="W4543" s="132">
        <v>1590</v>
      </c>
      <c r="X4543" s="132">
        <v>43363</v>
      </c>
      <c r="Y4543" s="132">
        <v>12060</v>
      </c>
      <c r="Z4543" s="132">
        <v>7679</v>
      </c>
      <c r="AA4543" s="132">
        <v>36995</v>
      </c>
      <c r="AB4543" s="132">
        <v>4500</v>
      </c>
      <c r="AC4543" s="132">
        <v>42865</v>
      </c>
      <c r="AD4543" s="132">
        <v>1500</v>
      </c>
      <c r="AE4543" s="132">
        <v>0</v>
      </c>
      <c r="AF4543" s="132">
        <v>28070</v>
      </c>
    </row>
    <row r="4544" spans="1:32">
      <c r="A4544" s="129">
        <v>43312</v>
      </c>
      <c r="B4544" s="132">
        <v>1049970</v>
      </c>
      <c r="C4544" s="132">
        <v>90871</v>
      </c>
      <c r="D4544" s="132">
        <v>337759</v>
      </c>
      <c r="E4544" s="132">
        <v>89540</v>
      </c>
      <c r="F4544" s="132">
        <v>131525</v>
      </c>
      <c r="G4544" s="132">
        <v>912401</v>
      </c>
      <c r="H4544" s="132">
        <v>92912</v>
      </c>
      <c r="I4544" s="132">
        <v>15590</v>
      </c>
      <c r="J4544" s="132">
        <v>85876</v>
      </c>
      <c r="K4544" s="132">
        <v>16010</v>
      </c>
      <c r="L4544" s="132">
        <v>5067</v>
      </c>
      <c r="M4544" s="132">
        <v>137569</v>
      </c>
      <c r="N4544" s="132">
        <v>1049970</v>
      </c>
      <c r="R4544" s="132">
        <v>135920</v>
      </c>
      <c r="S4544" s="132">
        <v>27000</v>
      </c>
      <c r="T4544" s="132">
        <v>139225</v>
      </c>
      <c r="U4544" s="132">
        <v>45498</v>
      </c>
      <c r="V4544" s="132">
        <v>17024</v>
      </c>
      <c r="W4544" s="132">
        <v>1590</v>
      </c>
      <c r="X4544" s="132">
        <v>55733</v>
      </c>
      <c r="Y4544" s="132">
        <v>22460</v>
      </c>
      <c r="Z4544" s="132">
        <v>17985</v>
      </c>
      <c r="AA4544" s="132">
        <v>36995</v>
      </c>
      <c r="AB4544" s="132">
        <v>14850</v>
      </c>
      <c r="AC4544" s="132">
        <v>42865</v>
      </c>
      <c r="AD4544" s="132">
        <v>1500</v>
      </c>
      <c r="AE4544" s="132">
        <v>0</v>
      </c>
      <c r="AF4544" s="132">
        <v>28070</v>
      </c>
    </row>
    <row r="4545" spans="1:32">
      <c r="A4545" s="129">
        <v>43322</v>
      </c>
      <c r="B4545" s="132">
        <v>287501</v>
      </c>
      <c r="C4545" s="132">
        <v>29795</v>
      </c>
      <c r="D4545" s="132">
        <v>104246</v>
      </c>
      <c r="E4545" s="132">
        <v>16789</v>
      </c>
      <c r="F4545" s="132">
        <v>48800</v>
      </c>
      <c r="G4545" s="132">
        <v>259683</v>
      </c>
      <c r="H4545" s="132">
        <v>16315</v>
      </c>
      <c r="I4545" s="132">
        <v>6598</v>
      </c>
      <c r="J4545" s="132">
        <v>29590</v>
      </c>
      <c r="K4545" s="132">
        <v>5050</v>
      </c>
      <c r="L4545" s="132">
        <v>0</v>
      </c>
      <c r="M4545" s="132">
        <v>27818</v>
      </c>
      <c r="N4545" s="132">
        <v>287501</v>
      </c>
      <c r="R4545" s="132">
        <v>53200</v>
      </c>
      <c r="S4545" s="132">
        <v>0</v>
      </c>
      <c r="T4545" s="132">
        <v>15000</v>
      </c>
      <c r="U4545" s="132">
        <v>29141</v>
      </c>
      <c r="V4545" s="132">
        <v>10975</v>
      </c>
      <c r="W4545" s="132">
        <v>0</v>
      </c>
      <c r="X4545" s="132">
        <v>5110</v>
      </c>
      <c r="Y4545" s="132">
        <v>0</v>
      </c>
      <c r="Z4545" s="132">
        <v>4389</v>
      </c>
      <c r="AA4545" s="132">
        <v>13500</v>
      </c>
      <c r="AB4545" s="132">
        <v>0</v>
      </c>
      <c r="AC4545" s="132">
        <v>34223</v>
      </c>
      <c r="AD4545" s="132">
        <v>0</v>
      </c>
      <c r="AE4545" s="132">
        <v>0</v>
      </c>
      <c r="AF4545" s="132">
        <v>16000</v>
      </c>
    </row>
    <row r="4546" spans="1:32">
      <c r="A4546" s="129">
        <v>43327</v>
      </c>
      <c r="B4546" s="132">
        <v>403862</v>
      </c>
      <c r="C4546" s="132">
        <v>47795</v>
      </c>
      <c r="D4546" s="132">
        <v>114046</v>
      </c>
      <c r="E4546" s="132">
        <v>18595</v>
      </c>
      <c r="F4546" s="132">
        <v>61800</v>
      </c>
      <c r="G4546" s="132">
        <v>363344</v>
      </c>
      <c r="H4546" s="132">
        <v>25865</v>
      </c>
      <c r="I4546" s="132">
        <v>7748</v>
      </c>
      <c r="J4546" s="132">
        <v>49525</v>
      </c>
      <c r="K4546" s="132">
        <v>6200</v>
      </c>
      <c r="L4546" s="132">
        <v>0</v>
      </c>
      <c r="M4546" s="132">
        <v>40518</v>
      </c>
      <c r="N4546" s="132">
        <v>403862</v>
      </c>
      <c r="R4546" s="132">
        <v>62200</v>
      </c>
      <c r="S4546" s="132">
        <v>0</v>
      </c>
      <c r="T4546" s="132">
        <v>15000</v>
      </c>
      <c r="U4546" s="132">
        <v>29141</v>
      </c>
      <c r="V4546" s="132">
        <v>10975</v>
      </c>
      <c r="W4546" s="132">
        <v>0</v>
      </c>
      <c r="X4546" s="132">
        <v>9660</v>
      </c>
      <c r="Y4546" s="132">
        <v>7000</v>
      </c>
      <c r="Z4546" s="132">
        <v>5289</v>
      </c>
      <c r="AA4546" s="132">
        <v>13500</v>
      </c>
      <c r="AB4546" s="132">
        <v>11300</v>
      </c>
      <c r="AC4546" s="132">
        <v>34223</v>
      </c>
      <c r="AD4546" s="132">
        <v>12000</v>
      </c>
      <c r="AE4546" s="132">
        <v>0</v>
      </c>
      <c r="AF4546" s="132">
        <v>39000</v>
      </c>
    </row>
    <row r="4547" spans="1:32">
      <c r="A4547" s="129">
        <v>43332</v>
      </c>
      <c r="B4547" s="132">
        <v>625819</v>
      </c>
      <c r="C4547" s="132">
        <v>53905</v>
      </c>
      <c r="D4547" s="132">
        <v>160106</v>
      </c>
      <c r="E4547" s="132">
        <v>26295</v>
      </c>
      <c r="F4547" s="132">
        <v>111300</v>
      </c>
      <c r="G4547" s="132">
        <v>547086</v>
      </c>
      <c r="H4547" s="132">
        <v>25865</v>
      </c>
      <c r="I4547" s="132">
        <v>13283</v>
      </c>
      <c r="J4547" s="132">
        <v>70470</v>
      </c>
      <c r="K4547" s="132">
        <v>10000</v>
      </c>
      <c r="L4547" s="132">
        <v>200</v>
      </c>
      <c r="M4547" s="132">
        <v>78733</v>
      </c>
      <c r="N4547" s="132">
        <v>625819</v>
      </c>
      <c r="R4547" s="132">
        <v>113700</v>
      </c>
      <c r="S4547" s="132">
        <v>0</v>
      </c>
      <c r="T4547" s="132">
        <v>58300</v>
      </c>
      <c r="U4547" s="132">
        <v>32641</v>
      </c>
      <c r="V4547" s="132">
        <v>14365</v>
      </c>
      <c r="W4547" s="132">
        <v>0</v>
      </c>
      <c r="X4547" s="132">
        <v>21227</v>
      </c>
      <c r="Y4547" s="132">
        <v>16100</v>
      </c>
      <c r="Z4547" s="132">
        <v>5289</v>
      </c>
      <c r="AA4547" s="132">
        <v>13500</v>
      </c>
      <c r="AB4547" s="132">
        <v>16300</v>
      </c>
      <c r="AC4547" s="132">
        <v>34223</v>
      </c>
      <c r="AD4547" s="132">
        <v>12000</v>
      </c>
      <c r="AE4547" s="132">
        <v>1590</v>
      </c>
      <c r="AF4547" s="132">
        <v>69000</v>
      </c>
    </row>
    <row r="4548" spans="1:32">
      <c r="A4548" s="129">
        <v>43343</v>
      </c>
      <c r="B4548" s="132">
        <v>1054169</v>
      </c>
      <c r="C4548" s="132">
        <v>88555</v>
      </c>
      <c r="D4548" s="132">
        <v>326729</v>
      </c>
      <c r="E4548" s="132">
        <v>66280</v>
      </c>
      <c r="F4548" s="132">
        <v>137000</v>
      </c>
      <c r="G4548" s="132">
        <v>931319</v>
      </c>
      <c r="H4548" s="132">
        <v>42405</v>
      </c>
      <c r="I4548" s="132">
        <v>27693</v>
      </c>
      <c r="J4548" s="132">
        <v>98076</v>
      </c>
      <c r="K4548" s="132">
        <v>16255</v>
      </c>
      <c r="L4548" s="132">
        <v>1367</v>
      </c>
      <c r="M4548" s="132">
        <v>122850</v>
      </c>
      <c r="N4548" s="132">
        <v>1054169</v>
      </c>
      <c r="R4548" s="132">
        <v>158700</v>
      </c>
      <c r="S4548" s="132">
        <v>43000</v>
      </c>
      <c r="T4548" s="132">
        <v>117975</v>
      </c>
      <c r="U4548" s="132">
        <v>68296</v>
      </c>
      <c r="V4548" s="132">
        <v>23178</v>
      </c>
      <c r="W4548" s="132">
        <v>1590</v>
      </c>
      <c r="X4548" s="132">
        <v>40977</v>
      </c>
      <c r="Y4548" s="132">
        <v>27350</v>
      </c>
      <c r="Z4548" s="132">
        <v>18157</v>
      </c>
      <c r="AA4548" s="132">
        <v>46000</v>
      </c>
      <c r="AB4548" s="132">
        <v>30050</v>
      </c>
      <c r="AC4548" s="132">
        <v>34223</v>
      </c>
      <c r="AD4548" s="132">
        <v>22200</v>
      </c>
      <c r="AE4548" s="132">
        <v>1590</v>
      </c>
      <c r="AF4548" s="132">
        <v>98330</v>
      </c>
    </row>
    <row r="4549" spans="1:32">
      <c r="A4549" s="129">
        <v>43353</v>
      </c>
      <c r="B4549" s="132">
        <v>415275</v>
      </c>
      <c r="C4549" s="132">
        <v>52560</v>
      </c>
      <c r="D4549" s="132">
        <v>117800</v>
      </c>
      <c r="E4549" s="132">
        <v>8283</v>
      </c>
      <c r="F4549" s="132">
        <v>104640</v>
      </c>
      <c r="G4549" s="132">
        <v>367645</v>
      </c>
      <c r="H4549" s="132">
        <v>35100</v>
      </c>
      <c r="I4549" s="132">
        <v>7205</v>
      </c>
      <c r="J4549" s="132">
        <v>27167</v>
      </c>
      <c r="K4549" s="132">
        <v>800</v>
      </c>
      <c r="L4549" s="132">
        <v>0</v>
      </c>
      <c r="M4549" s="132">
        <v>47630</v>
      </c>
      <c r="N4549" s="132">
        <v>415275</v>
      </c>
      <c r="R4549" s="132">
        <v>35895</v>
      </c>
      <c r="S4549" s="132">
        <v>0</v>
      </c>
      <c r="T4549" s="132">
        <v>33400</v>
      </c>
      <c r="U4549" s="132">
        <v>0</v>
      </c>
      <c r="V4549" s="132">
        <v>9533</v>
      </c>
      <c r="W4549" s="132">
        <v>2090</v>
      </c>
      <c r="X4549" s="132">
        <v>3940</v>
      </c>
      <c r="Y4549" s="132">
        <v>1300</v>
      </c>
      <c r="Z4549" s="132">
        <v>910</v>
      </c>
      <c r="AA4549" s="132">
        <v>0</v>
      </c>
      <c r="AB4549" s="132">
        <v>0</v>
      </c>
      <c r="AC4549" s="132">
        <v>0</v>
      </c>
      <c r="AD4549" s="132">
        <v>8100</v>
      </c>
      <c r="AE4549" s="132">
        <v>1075</v>
      </c>
      <c r="AF4549" s="132">
        <v>37500</v>
      </c>
    </row>
    <row r="4550" spans="1:32">
      <c r="A4550" s="129">
        <v>43363</v>
      </c>
      <c r="B4550" s="132">
        <v>1095554</v>
      </c>
      <c r="C4550" s="132">
        <v>119476</v>
      </c>
      <c r="D4550" s="132">
        <v>352074</v>
      </c>
      <c r="E4550" s="132">
        <v>51443</v>
      </c>
      <c r="F4550" s="132">
        <v>259115</v>
      </c>
      <c r="G4550" s="132">
        <v>1014344</v>
      </c>
      <c r="H4550" s="132">
        <v>46950</v>
      </c>
      <c r="I4550" s="132">
        <v>17305</v>
      </c>
      <c r="J4550" s="132">
        <v>51357</v>
      </c>
      <c r="K4550" s="132">
        <v>9054</v>
      </c>
      <c r="L4550" s="132">
        <v>5200</v>
      </c>
      <c r="M4550" s="132">
        <v>81210</v>
      </c>
      <c r="N4550" s="132">
        <v>1095554</v>
      </c>
      <c r="R4550" s="132">
        <v>137295</v>
      </c>
      <c r="S4550" s="132">
        <v>20500</v>
      </c>
      <c r="T4550" s="132">
        <v>120300</v>
      </c>
      <c r="U4550" s="132">
        <v>39000</v>
      </c>
      <c r="V4550" s="132">
        <v>13873</v>
      </c>
      <c r="W4550" s="132">
        <v>2090</v>
      </c>
      <c r="X4550" s="132">
        <v>25440</v>
      </c>
      <c r="Y4550" s="132">
        <v>16650</v>
      </c>
      <c r="Z4550" s="132">
        <v>7896</v>
      </c>
      <c r="AA4550" s="132">
        <v>40000</v>
      </c>
      <c r="AB4550" s="132">
        <v>21850</v>
      </c>
      <c r="AC4550" s="132">
        <v>70625</v>
      </c>
      <c r="AD4550" s="132">
        <v>29455</v>
      </c>
      <c r="AE4550" s="132">
        <v>1875</v>
      </c>
      <c r="AF4550" s="132">
        <v>65500</v>
      </c>
    </row>
    <row r="4551" spans="1:32">
      <c r="A4551" s="129">
        <v>43368</v>
      </c>
      <c r="B4551" s="132">
        <v>1359870</v>
      </c>
      <c r="C4551" s="132">
        <v>140476</v>
      </c>
      <c r="D4551" s="132">
        <v>408580</v>
      </c>
      <c r="E4551" s="132">
        <v>64143</v>
      </c>
      <c r="F4551" s="132">
        <v>334625</v>
      </c>
      <c r="G4551" s="132">
        <v>1251860</v>
      </c>
      <c r="H4551" s="132">
        <v>58800</v>
      </c>
      <c r="I4551" s="132">
        <v>18255</v>
      </c>
      <c r="J4551" s="132">
        <v>65057</v>
      </c>
      <c r="K4551" s="132">
        <v>11054</v>
      </c>
      <c r="L4551" s="132">
        <v>5200</v>
      </c>
      <c r="M4551" s="132">
        <v>108010</v>
      </c>
      <c r="N4551" s="132">
        <v>1359870</v>
      </c>
      <c r="R4551" s="132">
        <v>182305</v>
      </c>
      <c r="S4551" s="132">
        <v>20500</v>
      </c>
      <c r="T4551" s="132">
        <v>120300</v>
      </c>
      <c r="U4551" s="132">
        <v>39000</v>
      </c>
      <c r="V4551" s="132">
        <v>14723</v>
      </c>
      <c r="W4551" s="132">
        <v>2090</v>
      </c>
      <c r="X4551" s="132">
        <v>35490</v>
      </c>
      <c r="Y4551" s="132">
        <v>31900</v>
      </c>
      <c r="Z4551" s="132">
        <v>7896</v>
      </c>
      <c r="AA4551" s="132">
        <v>40000</v>
      </c>
      <c r="AB4551" s="132">
        <v>32200</v>
      </c>
      <c r="AC4551" s="132">
        <v>91375</v>
      </c>
      <c r="AD4551" s="132">
        <v>29455</v>
      </c>
      <c r="AE4551" s="132">
        <v>1875</v>
      </c>
      <c r="AF4551" s="132">
        <v>122516</v>
      </c>
    </row>
    <row r="4552" spans="1:32">
      <c r="A4552" s="129">
        <v>43383</v>
      </c>
      <c r="B4552" s="132">
        <v>351699</v>
      </c>
      <c r="C4552" s="132">
        <v>34810</v>
      </c>
      <c r="D4552" s="132">
        <v>95516</v>
      </c>
      <c r="E4552" s="132">
        <v>53430</v>
      </c>
      <c r="F4552" s="132">
        <v>42223</v>
      </c>
      <c r="G4552" s="132">
        <v>310859</v>
      </c>
      <c r="H4552" s="132">
        <v>30740</v>
      </c>
      <c r="I4552" s="132">
        <v>5100</v>
      </c>
      <c r="J4552" s="132">
        <v>35430</v>
      </c>
      <c r="K4552" s="132">
        <v>6500</v>
      </c>
      <c r="L4552" s="132">
        <v>2500</v>
      </c>
      <c r="M4552" s="132">
        <v>40840</v>
      </c>
      <c r="N4552" s="132">
        <v>351699</v>
      </c>
      <c r="R4552" s="132">
        <v>28600</v>
      </c>
      <c r="S4552" s="132">
        <v>0</v>
      </c>
      <c r="T4552" s="132">
        <v>82590</v>
      </c>
      <c r="U4552" s="132">
        <v>72010</v>
      </c>
      <c r="V4552" s="132">
        <v>0</v>
      </c>
      <c r="W4552" s="132">
        <v>0</v>
      </c>
      <c r="X4552" s="132">
        <v>800</v>
      </c>
      <c r="Y4552" s="132">
        <v>0</v>
      </c>
      <c r="Z4552" s="132">
        <v>0</v>
      </c>
      <c r="AA4552" s="132">
        <v>10000</v>
      </c>
      <c r="AB4552" s="132">
        <v>19800</v>
      </c>
      <c r="AC4552" s="132">
        <v>3000</v>
      </c>
      <c r="AD4552" s="132">
        <v>8543</v>
      </c>
      <c r="AE4552" s="132">
        <v>500</v>
      </c>
      <c r="AF4552" s="132">
        <v>6000</v>
      </c>
    </row>
    <row r="4553" spans="1:32">
      <c r="A4553" s="129">
        <v>43388</v>
      </c>
      <c r="B4553" s="132">
        <v>552076</v>
      </c>
      <c r="C4553" s="132">
        <v>38510</v>
      </c>
      <c r="D4553" s="132">
        <v>159376</v>
      </c>
      <c r="E4553" s="132">
        <v>66830</v>
      </c>
      <c r="F4553" s="132">
        <v>86678</v>
      </c>
      <c r="G4553" s="132">
        <v>501836</v>
      </c>
      <c r="H4553" s="132">
        <v>36340</v>
      </c>
      <c r="I4553" s="132">
        <v>8400</v>
      </c>
      <c r="J4553" s="132">
        <v>46492</v>
      </c>
      <c r="K4553" s="132">
        <v>7500</v>
      </c>
      <c r="L4553" s="132">
        <v>2500</v>
      </c>
      <c r="M4553" s="132">
        <v>50240</v>
      </c>
      <c r="N4553" s="132">
        <v>552076</v>
      </c>
      <c r="R4553" s="132">
        <v>60600</v>
      </c>
      <c r="S4553" s="132">
        <v>0</v>
      </c>
      <c r="T4553" s="132">
        <v>116990</v>
      </c>
      <c r="U4553" s="132">
        <v>76372</v>
      </c>
      <c r="V4553" s="132">
        <v>0</v>
      </c>
      <c r="W4553" s="132">
        <v>0</v>
      </c>
      <c r="X4553" s="132">
        <v>13900</v>
      </c>
      <c r="Y4553" s="132">
        <v>4500</v>
      </c>
      <c r="Z4553" s="132">
        <v>850</v>
      </c>
      <c r="AA4553" s="132">
        <v>21760</v>
      </c>
      <c r="AB4553" s="132">
        <v>19800</v>
      </c>
      <c r="AC4553" s="132">
        <v>15500</v>
      </c>
      <c r="AD4553" s="132">
        <v>8543</v>
      </c>
      <c r="AE4553" s="132">
        <v>500</v>
      </c>
      <c r="AF4553" s="132">
        <v>6000</v>
      </c>
    </row>
    <row r="4554" spans="1:32">
      <c r="A4554" s="129">
        <v>43398</v>
      </c>
      <c r="B4554" s="132">
        <v>1085364</v>
      </c>
      <c r="C4554" s="132">
        <v>78000</v>
      </c>
      <c r="D4554" s="132">
        <v>383226</v>
      </c>
      <c r="E4554" s="132">
        <v>105437</v>
      </c>
      <c r="F4554" s="132">
        <v>179668</v>
      </c>
      <c r="G4554" s="132">
        <v>1010118</v>
      </c>
      <c r="H4554" s="132">
        <v>41600</v>
      </c>
      <c r="I4554" s="132">
        <v>15355</v>
      </c>
      <c r="J4554" s="132">
        <v>89867</v>
      </c>
      <c r="K4554" s="132">
        <v>9570</v>
      </c>
      <c r="L4554" s="132">
        <v>5181</v>
      </c>
      <c r="M4554" s="132">
        <v>75246</v>
      </c>
      <c r="N4554" s="132">
        <v>1085364</v>
      </c>
      <c r="R4554" s="132">
        <v>75200</v>
      </c>
      <c r="S4554" s="132">
        <v>28500</v>
      </c>
      <c r="T4554" s="132">
        <v>196615</v>
      </c>
      <c r="U4554" s="132">
        <v>76372</v>
      </c>
      <c r="V4554" s="132">
        <v>2381</v>
      </c>
      <c r="W4554" s="132">
        <v>1300</v>
      </c>
      <c r="X4554" s="132">
        <v>28010</v>
      </c>
      <c r="Y4554" s="132">
        <v>22200</v>
      </c>
      <c r="Z4554" s="132">
        <v>17100</v>
      </c>
      <c r="AA4554" s="132">
        <v>33260</v>
      </c>
      <c r="AB4554" s="132">
        <v>28800</v>
      </c>
      <c r="AC4554" s="132">
        <v>50117</v>
      </c>
      <c r="AD4554" s="132">
        <v>8543</v>
      </c>
      <c r="AE4554" s="132">
        <v>500</v>
      </c>
      <c r="AF4554" s="132">
        <v>66600</v>
      </c>
    </row>
    <row r="4555" spans="1:32">
      <c r="A4555" s="129">
        <v>43404</v>
      </c>
      <c r="B4555" s="132">
        <v>1427539</v>
      </c>
      <c r="C4555" s="132">
        <v>92340</v>
      </c>
      <c r="D4555" s="132">
        <v>494781</v>
      </c>
      <c r="E4555" s="132">
        <v>127837</v>
      </c>
      <c r="F4555" s="132">
        <v>207568</v>
      </c>
      <c r="G4555" s="132">
        <v>1282494</v>
      </c>
      <c r="H4555" s="132">
        <v>90599</v>
      </c>
      <c r="I4555" s="132">
        <v>20105</v>
      </c>
      <c r="J4555" s="132">
        <v>125547</v>
      </c>
      <c r="K4555" s="132">
        <v>13556</v>
      </c>
      <c r="L4555" s="132">
        <v>10431</v>
      </c>
      <c r="M4555" s="132">
        <v>145045</v>
      </c>
      <c r="N4555" s="132">
        <v>1427539</v>
      </c>
      <c r="R4555" s="132">
        <v>81700</v>
      </c>
      <c r="S4555" s="132">
        <v>37500</v>
      </c>
      <c r="T4555" s="132">
        <v>251715</v>
      </c>
      <c r="U4555" s="132">
        <v>85072</v>
      </c>
      <c r="V4555" s="132">
        <v>2381</v>
      </c>
      <c r="W4555" s="132">
        <v>1300</v>
      </c>
      <c r="X4555" s="132">
        <v>31975</v>
      </c>
      <c r="Y4555" s="132">
        <v>22200</v>
      </c>
      <c r="Z4555" s="132">
        <v>17100</v>
      </c>
      <c r="AA4555" s="132">
        <v>50260</v>
      </c>
      <c r="AB4555" s="132">
        <v>28800</v>
      </c>
      <c r="AC4555" s="132">
        <v>50117</v>
      </c>
      <c r="AD4555" s="132">
        <v>16443</v>
      </c>
      <c r="AE4555" s="132">
        <v>500</v>
      </c>
      <c r="AF4555" s="132">
        <v>101100</v>
      </c>
    </row>
    <row r="4556" spans="1:32">
      <c r="A4556" s="129">
        <v>43419</v>
      </c>
      <c r="B4556" s="132">
        <v>557781</v>
      </c>
      <c r="C4556" s="132">
        <v>37798</v>
      </c>
      <c r="D4556" s="132">
        <v>189642</v>
      </c>
      <c r="E4556" s="132">
        <v>56089</v>
      </c>
      <c r="F4556" s="132">
        <v>95800</v>
      </c>
      <c r="G4556" s="132">
        <v>484502</v>
      </c>
      <c r="H4556" s="132">
        <v>7140</v>
      </c>
      <c r="I4556" s="132">
        <v>22539</v>
      </c>
      <c r="J4556" s="132">
        <v>31786</v>
      </c>
      <c r="K4556" s="132">
        <v>3730</v>
      </c>
      <c r="L4556" s="132">
        <v>28000</v>
      </c>
      <c r="M4556" s="132">
        <v>73279</v>
      </c>
      <c r="N4556" s="132">
        <v>557781</v>
      </c>
      <c r="R4556" s="132">
        <v>93500</v>
      </c>
      <c r="S4556" s="132">
        <v>15000</v>
      </c>
      <c r="T4556" s="132">
        <v>53900</v>
      </c>
      <c r="U4556" s="132">
        <v>31829</v>
      </c>
      <c r="V4556" s="132">
        <v>0</v>
      </c>
      <c r="W4556" s="132">
        <v>1590</v>
      </c>
      <c r="X4556" s="132">
        <v>12630</v>
      </c>
      <c r="Y4556" s="132">
        <v>7500</v>
      </c>
      <c r="Z4556" s="132">
        <v>12186</v>
      </c>
      <c r="AA4556" s="132">
        <v>12000</v>
      </c>
      <c r="AB4556" s="132">
        <v>19262</v>
      </c>
      <c r="AC4556" s="132">
        <v>49540</v>
      </c>
      <c r="AD4556" s="132">
        <v>6000</v>
      </c>
      <c r="AE4556" s="132">
        <v>650</v>
      </c>
      <c r="AF4556" s="132">
        <v>61890</v>
      </c>
    </row>
    <row r="4557" spans="1:32">
      <c r="A4557" s="129">
        <v>43424</v>
      </c>
      <c r="B4557" s="132">
        <v>822620</v>
      </c>
      <c r="C4557" s="132">
        <v>44058</v>
      </c>
      <c r="D4557" s="132">
        <v>248352</v>
      </c>
      <c r="E4557" s="132">
        <v>83429</v>
      </c>
      <c r="F4557" s="132">
        <v>141523</v>
      </c>
      <c r="G4557" s="132">
        <v>720181</v>
      </c>
      <c r="H4557" s="132">
        <v>22000</v>
      </c>
      <c r="I4557" s="132">
        <v>24339</v>
      </c>
      <c r="J4557" s="132">
        <v>62656</v>
      </c>
      <c r="K4557" s="132">
        <v>5306</v>
      </c>
      <c r="L4557" s="132">
        <v>28000</v>
      </c>
      <c r="M4557" s="132">
        <v>102439</v>
      </c>
      <c r="N4557" s="132">
        <v>822620</v>
      </c>
      <c r="R4557" s="132">
        <v>120700</v>
      </c>
      <c r="S4557" s="132">
        <v>15000</v>
      </c>
      <c r="T4557" s="132">
        <v>136710</v>
      </c>
      <c r="U4557" s="132">
        <v>36329</v>
      </c>
      <c r="V4557" s="132">
        <v>1000</v>
      </c>
      <c r="W4557" s="132">
        <v>1590</v>
      </c>
      <c r="X4557" s="132">
        <v>20150</v>
      </c>
      <c r="Y4557" s="132">
        <v>13300</v>
      </c>
      <c r="Z4557" s="132">
        <v>12186</v>
      </c>
      <c r="AA4557" s="132">
        <v>12000</v>
      </c>
      <c r="AB4557" s="132">
        <v>19262</v>
      </c>
      <c r="AC4557" s="132">
        <v>49540</v>
      </c>
      <c r="AD4557" s="132">
        <v>10000</v>
      </c>
      <c r="AE4557" s="132">
        <v>650</v>
      </c>
      <c r="AF4557" s="132">
        <v>102090</v>
      </c>
    </row>
    <row r="4558" spans="1:32">
      <c r="A4558" s="129">
        <v>43434</v>
      </c>
      <c r="B4558" s="132">
        <v>1241467</v>
      </c>
      <c r="C4558" s="132">
        <v>71062</v>
      </c>
      <c r="D4558" s="132">
        <v>347592</v>
      </c>
      <c r="E4558" s="132">
        <v>107039</v>
      </c>
      <c r="F4558" s="132">
        <v>278543</v>
      </c>
      <c r="G4558" s="132">
        <v>1103911</v>
      </c>
      <c r="H4558" s="132">
        <v>40260</v>
      </c>
      <c r="I4558" s="132">
        <v>26339</v>
      </c>
      <c r="J4558" s="132">
        <v>99977</v>
      </c>
      <c r="K4558" s="132">
        <v>11906</v>
      </c>
      <c r="L4558" s="132">
        <v>29167</v>
      </c>
      <c r="M4558" s="132">
        <v>137556</v>
      </c>
      <c r="N4558" s="132">
        <v>1241467</v>
      </c>
      <c r="R4558" s="132">
        <v>224126</v>
      </c>
      <c r="S4558" s="132">
        <v>34400</v>
      </c>
      <c r="T4558" s="132">
        <v>171660</v>
      </c>
      <c r="U4558" s="132">
        <v>43524</v>
      </c>
      <c r="V4558" s="132">
        <v>15647</v>
      </c>
      <c r="W4558" s="132">
        <v>1590</v>
      </c>
      <c r="X4558" s="132">
        <v>53600</v>
      </c>
      <c r="Y4558" s="132">
        <v>38630</v>
      </c>
      <c r="Z4558" s="132">
        <v>16935</v>
      </c>
      <c r="AA4558" s="132">
        <v>12000</v>
      </c>
      <c r="AB4558" s="132">
        <v>25262</v>
      </c>
      <c r="AC4558" s="132">
        <v>49540</v>
      </c>
      <c r="AD4558" s="132">
        <v>20800</v>
      </c>
      <c r="AE4558" s="132">
        <v>650</v>
      </c>
      <c r="AF4558" s="132">
        <v>117140</v>
      </c>
    </row>
    <row r="4559" spans="1:32">
      <c r="A4559" s="129">
        <v>43444</v>
      </c>
      <c r="B4559" s="132">
        <v>312160</v>
      </c>
      <c r="C4559" s="132">
        <v>9370</v>
      </c>
      <c r="D4559" s="132">
        <v>85862</v>
      </c>
      <c r="E4559" s="132">
        <v>15680</v>
      </c>
      <c r="F4559" s="132">
        <v>73910</v>
      </c>
      <c r="G4559" s="132">
        <v>238184</v>
      </c>
      <c r="H4559" s="132">
        <v>48470</v>
      </c>
      <c r="I4559" s="132">
        <v>3734</v>
      </c>
      <c r="J4559" s="132">
        <v>35332</v>
      </c>
      <c r="K4559" s="132">
        <v>3800</v>
      </c>
      <c r="L4559" s="132">
        <v>9697</v>
      </c>
      <c r="M4559" s="132">
        <v>73976</v>
      </c>
      <c r="N4559" s="132">
        <v>312160</v>
      </c>
      <c r="R4559" s="132">
        <v>69410</v>
      </c>
      <c r="S4559" s="132">
        <v>20000</v>
      </c>
      <c r="T4559" s="132">
        <v>53500</v>
      </c>
      <c r="U4559" s="132">
        <v>19705</v>
      </c>
      <c r="V4559" s="132">
        <v>18665</v>
      </c>
      <c r="W4559" s="132">
        <v>3090</v>
      </c>
      <c r="X4559" s="132">
        <v>10734</v>
      </c>
      <c r="Y4559" s="132">
        <v>0</v>
      </c>
      <c r="Z4559" s="132">
        <v>1050</v>
      </c>
      <c r="AA4559" s="132">
        <v>0</v>
      </c>
      <c r="AB4559" s="132">
        <v>0</v>
      </c>
      <c r="AC4559" s="132">
        <v>15757</v>
      </c>
      <c r="AD4559" s="132">
        <v>0</v>
      </c>
      <c r="AE4559" s="132">
        <v>1100</v>
      </c>
      <c r="AF4559" s="132">
        <v>0</v>
      </c>
    </row>
    <row r="4560" spans="1:32">
      <c r="A4560" s="129">
        <v>43454</v>
      </c>
      <c r="B4560" s="132">
        <v>879491</v>
      </c>
      <c r="C4560" s="132">
        <v>38240</v>
      </c>
      <c r="D4560" s="132">
        <v>331089</v>
      </c>
      <c r="E4560" s="132">
        <v>56812</v>
      </c>
      <c r="F4560" s="132">
        <v>200550</v>
      </c>
      <c r="G4560" s="132">
        <v>752265</v>
      </c>
      <c r="H4560" s="132">
        <v>77730</v>
      </c>
      <c r="I4560" s="132">
        <v>12454</v>
      </c>
      <c r="J4560" s="132">
        <v>79011</v>
      </c>
      <c r="K4560" s="132">
        <v>7600</v>
      </c>
      <c r="L4560" s="132">
        <v>9697</v>
      </c>
      <c r="M4560" s="132">
        <v>127226</v>
      </c>
      <c r="N4560" s="132">
        <v>879491</v>
      </c>
      <c r="R4560" s="132">
        <v>175910</v>
      </c>
      <c r="S4560" s="132">
        <v>38500</v>
      </c>
      <c r="T4560" s="132">
        <v>255010</v>
      </c>
      <c r="U4560" s="132">
        <v>64405</v>
      </c>
      <c r="V4560" s="132">
        <v>18665</v>
      </c>
      <c r="W4560" s="132">
        <v>3090</v>
      </c>
      <c r="X4560" s="132">
        <v>27852</v>
      </c>
      <c r="Y4560" s="132">
        <v>13000</v>
      </c>
      <c r="Z4560" s="132">
        <v>13989</v>
      </c>
      <c r="AA4560" s="132">
        <v>8300</v>
      </c>
      <c r="AB4560" s="132">
        <v>0</v>
      </c>
      <c r="AC4560" s="132">
        <v>15757</v>
      </c>
      <c r="AD4560" s="132">
        <v>35400</v>
      </c>
      <c r="AE4560" s="132">
        <v>1100</v>
      </c>
      <c r="AF4560" s="132">
        <v>0</v>
      </c>
    </row>
    <row r="4561" spans="1:32">
      <c r="A4561" s="129">
        <v>43465</v>
      </c>
      <c r="B4561" s="132">
        <v>1339879</v>
      </c>
      <c r="C4561" s="132">
        <v>76525</v>
      </c>
      <c r="D4561" s="132">
        <v>444538</v>
      </c>
      <c r="E4561" s="132">
        <v>83362</v>
      </c>
      <c r="F4561" s="132">
        <v>321520</v>
      </c>
      <c r="G4561" s="132">
        <v>1152396</v>
      </c>
      <c r="H4561" s="132">
        <v>118900</v>
      </c>
      <c r="I4561" s="132">
        <v>20024</v>
      </c>
      <c r="J4561" s="132">
        <v>122126</v>
      </c>
      <c r="K4561" s="132">
        <v>13045</v>
      </c>
      <c r="L4561" s="132">
        <v>13114</v>
      </c>
      <c r="M4561" s="132">
        <v>187483</v>
      </c>
      <c r="N4561" s="132">
        <v>1339879</v>
      </c>
      <c r="R4561" s="132">
        <v>277010</v>
      </c>
      <c r="S4561" s="132">
        <v>63000</v>
      </c>
      <c r="T4561" s="132">
        <v>322610</v>
      </c>
      <c r="U4561" s="132">
        <v>75550</v>
      </c>
      <c r="V4561" s="132">
        <v>28347</v>
      </c>
      <c r="W4561" s="132">
        <v>3090</v>
      </c>
      <c r="X4561" s="132">
        <v>45592</v>
      </c>
      <c r="Y4561" s="132">
        <v>17500</v>
      </c>
      <c r="Z4561" s="132">
        <v>26913</v>
      </c>
      <c r="AA4561" s="132">
        <v>8300</v>
      </c>
      <c r="AB4561" s="132">
        <v>11072</v>
      </c>
      <c r="AC4561" s="132">
        <v>43997</v>
      </c>
      <c r="AD4561" s="132">
        <v>52800</v>
      </c>
      <c r="AE4561" s="132">
        <v>1100</v>
      </c>
      <c r="AF4561" s="132">
        <v>13300</v>
      </c>
    </row>
    <row r="4562" spans="1:32">
      <c r="A4562" s="129">
        <v>43475</v>
      </c>
      <c r="B4562" s="132">
        <v>466350</v>
      </c>
      <c r="C4562" s="132">
        <v>30982</v>
      </c>
      <c r="D4562" s="132">
        <v>108714</v>
      </c>
      <c r="E4562" s="132">
        <v>41360</v>
      </c>
      <c r="F4562" s="132">
        <v>124460</v>
      </c>
      <c r="G4562" s="132">
        <v>422700</v>
      </c>
      <c r="H4562" s="132">
        <v>22700</v>
      </c>
      <c r="I4562" s="132">
        <v>4600</v>
      </c>
      <c r="J4562" s="132">
        <v>62505</v>
      </c>
      <c r="K4562" s="132">
        <v>4400</v>
      </c>
      <c r="L4562" s="132">
        <v>0</v>
      </c>
      <c r="M4562" s="132">
        <v>43650</v>
      </c>
      <c r="N4562" s="132">
        <v>466350</v>
      </c>
      <c r="R4562" s="132">
        <v>68000</v>
      </c>
      <c r="S4562" s="132">
        <v>8000</v>
      </c>
      <c r="T4562" s="132">
        <v>53600</v>
      </c>
      <c r="U4562" s="132">
        <v>30550</v>
      </c>
      <c r="V4562" s="132">
        <v>6500</v>
      </c>
      <c r="W4562" s="132">
        <v>11250</v>
      </c>
      <c r="X4562" s="132">
        <v>7720</v>
      </c>
      <c r="Y4562" s="132">
        <v>16900</v>
      </c>
      <c r="Z4562" s="132">
        <v>0</v>
      </c>
      <c r="AA4562" s="132">
        <v>0</v>
      </c>
      <c r="AB4562" s="132">
        <v>6600</v>
      </c>
      <c r="AC4562" s="132">
        <v>17780</v>
      </c>
      <c r="AD4562" s="132">
        <v>7300</v>
      </c>
      <c r="AE4562" s="132">
        <v>0</v>
      </c>
      <c r="AF4562" s="132">
        <v>72425</v>
      </c>
    </row>
    <row r="4563" spans="1:32">
      <c r="A4563" s="129">
        <v>43480</v>
      </c>
      <c r="B4563" s="132">
        <v>647062</v>
      </c>
      <c r="C4563" s="132">
        <v>41282</v>
      </c>
      <c r="D4563" s="132">
        <v>180426</v>
      </c>
      <c r="E4563" s="132">
        <v>65260</v>
      </c>
      <c r="F4563" s="132">
        <v>132860</v>
      </c>
      <c r="G4563" s="132">
        <v>555562</v>
      </c>
      <c r="H4563" s="132">
        <v>62770</v>
      </c>
      <c r="I4563" s="132">
        <v>11250</v>
      </c>
      <c r="J4563" s="132">
        <v>72215</v>
      </c>
      <c r="K4563" s="132">
        <v>5440</v>
      </c>
      <c r="L4563" s="132">
        <v>200</v>
      </c>
      <c r="M4563" s="132">
        <v>91500</v>
      </c>
      <c r="N4563" s="132">
        <v>647062</v>
      </c>
      <c r="R4563" s="132">
        <v>75500</v>
      </c>
      <c r="S4563" s="132">
        <v>8000</v>
      </c>
      <c r="T4563" s="132">
        <v>142812</v>
      </c>
      <c r="U4563" s="132">
        <v>48050</v>
      </c>
      <c r="V4563" s="132">
        <v>10140</v>
      </c>
      <c r="W4563" s="132">
        <v>13320</v>
      </c>
      <c r="X4563" s="132">
        <v>18540</v>
      </c>
      <c r="Y4563" s="132">
        <v>27600</v>
      </c>
      <c r="Z4563" s="132">
        <v>0</v>
      </c>
      <c r="AA4563" s="132">
        <v>0</v>
      </c>
      <c r="AB4563" s="132">
        <v>6600</v>
      </c>
      <c r="AC4563" s="132">
        <v>17780</v>
      </c>
      <c r="AD4563" s="132">
        <v>8300</v>
      </c>
      <c r="AE4563" s="132">
        <v>0</v>
      </c>
      <c r="AF4563" s="132">
        <v>72425</v>
      </c>
    </row>
    <row r="4564" spans="1:32">
      <c r="A4564" s="129">
        <v>43490</v>
      </c>
      <c r="B4564" s="132">
        <v>1207619</v>
      </c>
      <c r="C4564" s="132">
        <v>54349</v>
      </c>
      <c r="D4564" s="132">
        <v>379299</v>
      </c>
      <c r="E4564" s="132">
        <v>101865</v>
      </c>
      <c r="F4564" s="132">
        <v>298801</v>
      </c>
      <c r="G4564" s="132">
        <v>1067913</v>
      </c>
      <c r="H4564" s="132">
        <v>82770</v>
      </c>
      <c r="I4564" s="132">
        <v>23581</v>
      </c>
      <c r="J4564" s="132">
        <v>124115</v>
      </c>
      <c r="K4564" s="132">
        <v>9040</v>
      </c>
      <c r="L4564" s="132">
        <v>8075</v>
      </c>
      <c r="M4564" s="132">
        <v>139706</v>
      </c>
      <c r="N4564" s="132">
        <v>1207619</v>
      </c>
      <c r="R4564" s="132">
        <v>181950</v>
      </c>
      <c r="S4564" s="132">
        <v>29000</v>
      </c>
      <c r="T4564" s="132">
        <v>248722</v>
      </c>
      <c r="U4564" s="132">
        <v>69050</v>
      </c>
      <c r="V4564" s="132">
        <v>17545</v>
      </c>
      <c r="W4564" s="132">
        <v>13320</v>
      </c>
      <c r="X4564" s="132">
        <v>41480</v>
      </c>
      <c r="Y4564" s="132">
        <v>39600</v>
      </c>
      <c r="Z4564" s="132">
        <v>15875</v>
      </c>
      <c r="AA4564" s="132">
        <v>0</v>
      </c>
      <c r="AB4564" s="132">
        <v>7600</v>
      </c>
      <c r="AC4564" s="132">
        <v>31290</v>
      </c>
      <c r="AD4564" s="132">
        <v>8300</v>
      </c>
      <c r="AE4564" s="132">
        <v>0</v>
      </c>
      <c r="AF4564" s="132">
        <v>109175</v>
      </c>
    </row>
    <row r="4565" spans="1:32">
      <c r="A4565" s="129">
        <v>43496</v>
      </c>
      <c r="B4565" s="132">
        <v>1453589</v>
      </c>
      <c r="C4565" s="132">
        <v>62199</v>
      </c>
      <c r="D4565" s="132">
        <v>460454</v>
      </c>
      <c r="E4565" s="132">
        <v>111685</v>
      </c>
      <c r="F4565" s="132">
        <v>369416</v>
      </c>
      <c r="G4565" s="132">
        <v>1289253</v>
      </c>
      <c r="H4565" s="132">
        <v>95270</v>
      </c>
      <c r="I4565" s="132">
        <v>25611</v>
      </c>
      <c r="J4565" s="132">
        <v>145115</v>
      </c>
      <c r="K4565" s="132">
        <v>11140</v>
      </c>
      <c r="L4565" s="132">
        <v>10175</v>
      </c>
      <c r="M4565" s="132">
        <v>164336</v>
      </c>
      <c r="N4565" s="132">
        <v>1453589</v>
      </c>
      <c r="R4565" s="132">
        <v>253450</v>
      </c>
      <c r="S4565" s="132">
        <v>29000</v>
      </c>
      <c r="T4565" s="132">
        <v>264722</v>
      </c>
      <c r="U4565" s="132">
        <v>83100</v>
      </c>
      <c r="V4565" s="132">
        <v>18145</v>
      </c>
      <c r="W4565" s="132">
        <v>13320</v>
      </c>
      <c r="X4565" s="132">
        <v>51730</v>
      </c>
      <c r="Y4565" s="132">
        <v>40100</v>
      </c>
      <c r="Z4565" s="132">
        <v>16975</v>
      </c>
      <c r="AA4565" s="132">
        <v>0</v>
      </c>
      <c r="AB4565" s="132">
        <v>7600</v>
      </c>
      <c r="AC4565" s="132">
        <v>31290</v>
      </c>
      <c r="AD4565" s="132">
        <v>8300</v>
      </c>
      <c r="AE4565" s="132">
        <v>0</v>
      </c>
      <c r="AF4565" s="132">
        <v>126975</v>
      </c>
    </row>
    <row r="4566" spans="1:32">
      <c r="A4566" s="129">
        <v>43511</v>
      </c>
      <c r="B4566" s="132">
        <v>674129</v>
      </c>
      <c r="C4566" s="132">
        <v>59570</v>
      </c>
      <c r="D4566" s="132">
        <v>324406</v>
      </c>
      <c r="E4566" s="132">
        <v>38675</v>
      </c>
      <c r="F4566" s="132">
        <v>78871</v>
      </c>
      <c r="G4566" s="132">
        <v>615135</v>
      </c>
      <c r="H4566" s="132">
        <v>16000</v>
      </c>
      <c r="I4566" s="132">
        <v>15464</v>
      </c>
      <c r="J4566" s="132">
        <v>48408</v>
      </c>
      <c r="K4566" s="132">
        <v>6400</v>
      </c>
      <c r="L4566" s="132">
        <v>2250</v>
      </c>
      <c r="M4566" s="132">
        <v>58994</v>
      </c>
      <c r="N4566" s="132">
        <v>674129</v>
      </c>
      <c r="R4566" s="132">
        <v>235770</v>
      </c>
      <c r="S4566" s="132">
        <v>22250</v>
      </c>
      <c r="T4566" s="132">
        <v>79945</v>
      </c>
      <c r="U4566" s="132">
        <v>20430</v>
      </c>
      <c r="V4566" s="132">
        <v>20300</v>
      </c>
      <c r="W4566" s="132">
        <v>0</v>
      </c>
      <c r="X4566" s="132">
        <v>16770</v>
      </c>
      <c r="Y4566" s="132">
        <v>15300</v>
      </c>
      <c r="Z4566" s="132">
        <v>5001</v>
      </c>
      <c r="AA4566" s="132">
        <v>0</v>
      </c>
      <c r="AB4566" s="132">
        <v>2420</v>
      </c>
      <c r="AC4566" s="132">
        <v>39025</v>
      </c>
      <c r="AD4566" s="132">
        <v>11740</v>
      </c>
      <c r="AE4566" s="132">
        <v>0</v>
      </c>
      <c r="AF4566" s="132">
        <v>10100</v>
      </c>
    </row>
    <row r="4567" spans="1:32">
      <c r="A4567" s="129">
        <v>43516</v>
      </c>
      <c r="B4567" s="132">
        <v>918047</v>
      </c>
      <c r="C4567" s="132">
        <v>79110</v>
      </c>
      <c r="D4567" s="132">
        <v>415006</v>
      </c>
      <c r="E4567" s="132">
        <v>52965</v>
      </c>
      <c r="F4567" s="132">
        <v>131521</v>
      </c>
      <c r="G4567" s="132">
        <v>823266</v>
      </c>
      <c r="H4567" s="132">
        <v>21970</v>
      </c>
      <c r="I4567" s="132">
        <v>19514</v>
      </c>
      <c r="J4567" s="132">
        <v>67409</v>
      </c>
      <c r="K4567" s="132">
        <v>6400</v>
      </c>
      <c r="L4567" s="132">
        <v>5117</v>
      </c>
      <c r="M4567" s="132">
        <v>94781</v>
      </c>
      <c r="N4567" s="132">
        <v>918047</v>
      </c>
      <c r="R4567" s="132">
        <v>310301</v>
      </c>
      <c r="S4567" s="132">
        <v>28250</v>
      </c>
      <c r="T4567" s="132">
        <v>86535</v>
      </c>
      <c r="U4567" s="132">
        <v>50730</v>
      </c>
      <c r="V4567" s="132">
        <v>25467</v>
      </c>
      <c r="W4567" s="132">
        <v>2070</v>
      </c>
      <c r="X4567" s="132">
        <v>18770</v>
      </c>
      <c r="Y4567" s="132">
        <v>15300</v>
      </c>
      <c r="Z4567" s="132">
        <v>15601</v>
      </c>
      <c r="AA4567" s="132">
        <v>0</v>
      </c>
      <c r="AB4567" s="132">
        <v>2420</v>
      </c>
      <c r="AC4567" s="132">
        <v>58125</v>
      </c>
      <c r="AD4567" s="132">
        <v>14740</v>
      </c>
      <c r="AE4567" s="132">
        <v>0</v>
      </c>
      <c r="AF4567" s="132">
        <v>36530</v>
      </c>
    </row>
    <row r="4568" spans="1:32">
      <c r="A4568" s="129">
        <v>43521</v>
      </c>
      <c r="B4568" s="132">
        <v>1121928</v>
      </c>
      <c r="C4568" s="132">
        <v>90710</v>
      </c>
      <c r="D4568" s="132">
        <v>477386</v>
      </c>
      <c r="E4568" s="132">
        <v>66065</v>
      </c>
      <c r="F4568" s="132">
        <v>153821</v>
      </c>
      <c r="G4568" s="132">
        <v>1003747</v>
      </c>
      <c r="H4568" s="132">
        <v>28165</v>
      </c>
      <c r="I4568" s="132">
        <v>28844</v>
      </c>
      <c r="J4568" s="132">
        <v>82820</v>
      </c>
      <c r="K4568" s="132">
        <v>11780</v>
      </c>
      <c r="L4568" s="132">
        <v>5117</v>
      </c>
      <c r="M4568" s="132">
        <v>118181</v>
      </c>
      <c r="N4568" s="132">
        <v>1121928</v>
      </c>
      <c r="R4568" s="132">
        <v>337101</v>
      </c>
      <c r="S4568" s="132">
        <v>48250</v>
      </c>
      <c r="T4568" s="132">
        <v>98635</v>
      </c>
      <c r="U4568" s="132">
        <v>61335</v>
      </c>
      <c r="V4568" s="132">
        <v>25467</v>
      </c>
      <c r="W4568" s="132">
        <v>2070</v>
      </c>
      <c r="X4568" s="132">
        <v>21260</v>
      </c>
      <c r="Y4568" s="132">
        <v>21100</v>
      </c>
      <c r="Z4568" s="132">
        <v>16201</v>
      </c>
      <c r="AA4568" s="132">
        <v>0</v>
      </c>
      <c r="AB4568" s="132">
        <v>14400</v>
      </c>
      <c r="AC4568" s="132">
        <v>58125</v>
      </c>
      <c r="AD4568" s="132">
        <v>14740</v>
      </c>
      <c r="AE4568" s="132">
        <v>500</v>
      </c>
      <c r="AF4568" s="132">
        <v>94056</v>
      </c>
    </row>
    <row r="4569" spans="1:32">
      <c r="A4569" s="129">
        <v>43524</v>
      </c>
      <c r="B4569" s="132">
        <v>1231858</v>
      </c>
      <c r="C4569" s="132">
        <v>93210</v>
      </c>
      <c r="D4569" s="132">
        <v>516416</v>
      </c>
      <c r="E4569" s="132">
        <v>70835</v>
      </c>
      <c r="F4569" s="132">
        <v>191851</v>
      </c>
      <c r="G4569" s="132">
        <v>1104927</v>
      </c>
      <c r="H4569" s="132">
        <v>35815</v>
      </c>
      <c r="I4569" s="132">
        <v>28844</v>
      </c>
      <c r="J4569" s="132">
        <v>96470</v>
      </c>
      <c r="K4569" s="132">
        <v>13280</v>
      </c>
      <c r="L4569" s="132">
        <v>5117</v>
      </c>
      <c r="M4569" s="132">
        <v>126931</v>
      </c>
      <c r="N4569" s="132">
        <v>1231858</v>
      </c>
      <c r="R4569" s="132">
        <v>377031</v>
      </c>
      <c r="S4569" s="132">
        <v>48250</v>
      </c>
      <c r="T4569" s="132">
        <v>98635</v>
      </c>
      <c r="U4569" s="132">
        <v>62335</v>
      </c>
      <c r="V4569" s="132">
        <v>37467</v>
      </c>
      <c r="W4569" s="132">
        <v>2070</v>
      </c>
      <c r="X4569" s="132">
        <v>27480</v>
      </c>
      <c r="Y4569" s="132">
        <v>21100</v>
      </c>
      <c r="Z4569" s="132">
        <v>16201</v>
      </c>
      <c r="AA4569" s="132">
        <v>0</v>
      </c>
      <c r="AB4569" s="132">
        <v>14400</v>
      </c>
      <c r="AC4569" s="132">
        <v>58125</v>
      </c>
      <c r="AD4569" s="132">
        <v>14740</v>
      </c>
      <c r="AE4569" s="132">
        <v>500</v>
      </c>
      <c r="AF4569" s="132">
        <v>94056</v>
      </c>
    </row>
    <row r="4570" spans="1:32">
      <c r="A4570" s="129">
        <v>43539</v>
      </c>
      <c r="B4570" s="132">
        <v>697483</v>
      </c>
      <c r="C4570" s="132">
        <v>86330</v>
      </c>
      <c r="D4570" s="132">
        <v>227330</v>
      </c>
      <c r="E4570" s="132">
        <v>59700</v>
      </c>
      <c r="F4570" s="132">
        <v>98800</v>
      </c>
      <c r="G4570" s="132">
        <v>645405</v>
      </c>
      <c r="H4570" s="132">
        <v>13953</v>
      </c>
      <c r="I4570" s="132">
        <v>11075</v>
      </c>
      <c r="J4570" s="132">
        <v>88145</v>
      </c>
      <c r="K4570" s="132">
        <v>7850</v>
      </c>
      <c r="L4570" s="132">
        <v>9000</v>
      </c>
      <c r="M4570" s="132">
        <v>52078</v>
      </c>
      <c r="N4570" s="132">
        <v>697483</v>
      </c>
      <c r="R4570" s="132">
        <v>138550</v>
      </c>
      <c r="S4570" s="132">
        <v>22000</v>
      </c>
      <c r="T4570" s="132">
        <v>102950</v>
      </c>
      <c r="U4570" s="132">
        <v>42750</v>
      </c>
      <c r="V4570" s="132">
        <v>8535</v>
      </c>
      <c r="W4570" s="132">
        <v>11773</v>
      </c>
      <c r="X4570" s="132">
        <v>32110</v>
      </c>
      <c r="Y4570" s="132">
        <v>18300</v>
      </c>
      <c r="Z4570" s="132">
        <v>1250</v>
      </c>
      <c r="AA4570" s="132">
        <v>0</v>
      </c>
      <c r="AB4570" s="132">
        <v>1970</v>
      </c>
      <c r="AC4570" s="132">
        <v>50250</v>
      </c>
      <c r="AD4570" s="132">
        <v>4000</v>
      </c>
      <c r="AE4570" s="132">
        <v>0</v>
      </c>
      <c r="AF4570" s="132">
        <v>44900</v>
      </c>
    </row>
    <row r="4571" spans="1:32">
      <c r="A4571" s="129">
        <v>43544</v>
      </c>
      <c r="B4571" s="132">
        <v>925431</v>
      </c>
      <c r="C4571" s="132">
        <v>92382</v>
      </c>
      <c r="D4571" s="132">
        <v>330336</v>
      </c>
      <c r="E4571" s="132">
        <v>80180</v>
      </c>
      <c r="F4571" s="132">
        <v>114850</v>
      </c>
      <c r="G4571" s="132">
        <v>817693</v>
      </c>
      <c r="H4571" s="132">
        <v>61153</v>
      </c>
      <c r="I4571" s="132">
        <v>12075</v>
      </c>
      <c r="J4571" s="132">
        <v>105845</v>
      </c>
      <c r="K4571" s="132">
        <v>7850</v>
      </c>
      <c r="L4571" s="132">
        <v>11000</v>
      </c>
      <c r="M4571" s="132">
        <v>107738</v>
      </c>
      <c r="N4571" s="132">
        <v>925431</v>
      </c>
      <c r="R4571" s="132">
        <v>207565</v>
      </c>
      <c r="S4571" s="132">
        <v>22000</v>
      </c>
      <c r="T4571" s="132">
        <v>134500</v>
      </c>
      <c r="U4571" s="132">
        <v>42750</v>
      </c>
      <c r="V4571" s="132">
        <v>13535</v>
      </c>
      <c r="W4571" s="132">
        <v>15973</v>
      </c>
      <c r="X4571" s="132">
        <v>37310</v>
      </c>
      <c r="Y4571" s="132">
        <v>24200</v>
      </c>
      <c r="Z4571" s="132">
        <v>8683</v>
      </c>
      <c r="AA4571" s="132">
        <v>0</v>
      </c>
      <c r="AB4571" s="132">
        <v>1970</v>
      </c>
      <c r="AC4571" s="132">
        <v>50250</v>
      </c>
      <c r="AD4571" s="132">
        <v>4000</v>
      </c>
      <c r="AE4571" s="132">
        <v>2000</v>
      </c>
      <c r="AF4571" s="132">
        <v>65130</v>
      </c>
    </row>
    <row r="4572" spans="1:32">
      <c r="A4572" s="129">
        <v>43549</v>
      </c>
      <c r="B4572" s="132">
        <v>1260946</v>
      </c>
      <c r="C4572" s="132">
        <v>126832</v>
      </c>
      <c r="D4572" s="132">
        <v>435076</v>
      </c>
      <c r="E4572" s="132">
        <v>86810</v>
      </c>
      <c r="F4572" s="132">
        <v>239600</v>
      </c>
      <c r="G4572" s="132">
        <v>1133508</v>
      </c>
      <c r="H4572" s="132">
        <v>70353</v>
      </c>
      <c r="I4572" s="132">
        <v>20075</v>
      </c>
      <c r="J4572" s="132">
        <v>121605</v>
      </c>
      <c r="K4572" s="132">
        <v>14835</v>
      </c>
      <c r="L4572" s="132">
        <v>11000</v>
      </c>
      <c r="M4572" s="132">
        <v>127438</v>
      </c>
      <c r="N4572" s="132">
        <v>1260946</v>
      </c>
      <c r="R4572" s="132">
        <v>279065</v>
      </c>
      <c r="S4572" s="132">
        <v>71000</v>
      </c>
      <c r="T4572" s="132">
        <v>178300</v>
      </c>
      <c r="U4572" s="132">
        <v>42750</v>
      </c>
      <c r="V4572" s="132">
        <v>21535</v>
      </c>
      <c r="W4572" s="132">
        <v>15973</v>
      </c>
      <c r="X4572" s="132">
        <v>48920</v>
      </c>
      <c r="Y4572" s="132">
        <v>29000</v>
      </c>
      <c r="Z4572" s="132">
        <v>9483</v>
      </c>
      <c r="AA4572" s="132">
        <v>0</v>
      </c>
      <c r="AB4572" s="132">
        <v>1970</v>
      </c>
      <c r="AC4572" s="132">
        <v>71500</v>
      </c>
      <c r="AD4572" s="132">
        <v>4000</v>
      </c>
      <c r="AE4572" s="132">
        <v>27170</v>
      </c>
      <c r="AF4572" s="132">
        <v>83630</v>
      </c>
    </row>
    <row r="4573" spans="1:32">
      <c r="A4573" s="129">
        <v>43565</v>
      </c>
      <c r="B4573" s="132">
        <v>525986</v>
      </c>
      <c r="C4573" s="132">
        <v>38770</v>
      </c>
      <c r="D4573" s="132">
        <v>168490</v>
      </c>
      <c r="E4573" s="132">
        <v>44545</v>
      </c>
      <c r="F4573" s="132">
        <v>79250</v>
      </c>
      <c r="G4573" s="132">
        <v>456951</v>
      </c>
      <c r="H4573" s="132">
        <v>36750</v>
      </c>
      <c r="I4573" s="132">
        <v>11385</v>
      </c>
      <c r="J4573" s="132">
        <v>64006</v>
      </c>
      <c r="K4573" s="132">
        <v>1590</v>
      </c>
      <c r="L4573" s="132">
        <v>13500</v>
      </c>
      <c r="M4573" s="132">
        <v>69035</v>
      </c>
      <c r="N4573" s="132">
        <v>525986</v>
      </c>
      <c r="R4573" s="132">
        <v>109370</v>
      </c>
      <c r="S4573" s="132">
        <v>8000</v>
      </c>
      <c r="T4573" s="132">
        <v>60800</v>
      </c>
      <c r="U4573" s="132">
        <v>23316</v>
      </c>
      <c r="V4573" s="132">
        <v>33440</v>
      </c>
      <c r="W4573" s="132">
        <v>5300</v>
      </c>
      <c r="X4573" s="132">
        <v>26040</v>
      </c>
      <c r="Y4573" s="132">
        <v>15500</v>
      </c>
      <c r="Z4573" s="132">
        <v>2400</v>
      </c>
      <c r="AA4573" s="132">
        <v>0</v>
      </c>
      <c r="AB4573" s="132">
        <v>11600</v>
      </c>
      <c r="AC4573" s="132">
        <v>49445</v>
      </c>
      <c r="AD4573" s="132">
        <v>3500</v>
      </c>
      <c r="AE4573" s="132">
        <v>0</v>
      </c>
      <c r="AF4573" s="132">
        <v>13300</v>
      </c>
    </row>
    <row r="4574" spans="1:32">
      <c r="A4574" s="129">
        <v>43570</v>
      </c>
      <c r="B4574" s="132">
        <v>744188</v>
      </c>
      <c r="C4574" s="132">
        <v>43260</v>
      </c>
      <c r="D4574" s="132">
        <v>279162</v>
      </c>
      <c r="E4574" s="132">
        <v>51545</v>
      </c>
      <c r="F4574" s="132">
        <v>107450</v>
      </c>
      <c r="G4574" s="132">
        <v>640843</v>
      </c>
      <c r="H4574" s="132">
        <v>51370</v>
      </c>
      <c r="I4574" s="132">
        <v>20785</v>
      </c>
      <c r="J4574" s="132">
        <v>93936</v>
      </c>
      <c r="K4574" s="132">
        <v>1590</v>
      </c>
      <c r="L4574" s="132">
        <v>16990</v>
      </c>
      <c r="M4574" s="132">
        <v>103345</v>
      </c>
      <c r="N4574" s="132">
        <v>744188</v>
      </c>
      <c r="R4574" s="132">
        <v>165870</v>
      </c>
      <c r="S4574" s="132">
        <v>8000</v>
      </c>
      <c r="T4574" s="132">
        <v>109425</v>
      </c>
      <c r="U4574" s="132">
        <v>23316</v>
      </c>
      <c r="V4574" s="132">
        <v>38530</v>
      </c>
      <c r="W4574" s="132">
        <v>6720</v>
      </c>
      <c r="X4574" s="132">
        <v>27640</v>
      </c>
      <c r="Y4574" s="132">
        <v>28805</v>
      </c>
      <c r="Z4574" s="132">
        <v>12912</v>
      </c>
      <c r="AA4574" s="132">
        <v>13000</v>
      </c>
      <c r="AB4574" s="132">
        <v>11600</v>
      </c>
      <c r="AC4574" s="132">
        <v>51945</v>
      </c>
      <c r="AD4574" s="132">
        <v>24650</v>
      </c>
      <c r="AE4574" s="132">
        <v>0</v>
      </c>
      <c r="AF4574" s="132">
        <v>13300</v>
      </c>
    </row>
    <row r="4575" spans="1:32">
      <c r="A4575" s="129">
        <v>43580</v>
      </c>
      <c r="B4575" s="132">
        <v>1278060</v>
      </c>
      <c r="C4575" s="132">
        <v>88183</v>
      </c>
      <c r="D4575" s="132">
        <v>515353</v>
      </c>
      <c r="E4575" s="132">
        <v>88766</v>
      </c>
      <c r="F4575" s="132">
        <v>211550</v>
      </c>
      <c r="G4575" s="132">
        <v>1133413</v>
      </c>
      <c r="H4575" s="132">
        <v>64910</v>
      </c>
      <c r="I4575" s="132">
        <v>28040</v>
      </c>
      <c r="J4575" s="132">
        <v>147376</v>
      </c>
      <c r="K4575" s="132">
        <v>5425</v>
      </c>
      <c r="L4575" s="132">
        <v>21097</v>
      </c>
      <c r="M4575" s="132">
        <v>144647</v>
      </c>
      <c r="N4575" s="132">
        <v>1278060</v>
      </c>
      <c r="R4575" s="132">
        <v>367460</v>
      </c>
      <c r="S4575" s="132">
        <v>31000</v>
      </c>
      <c r="T4575" s="132">
        <v>162425</v>
      </c>
      <c r="U4575" s="132">
        <v>23316</v>
      </c>
      <c r="V4575" s="132">
        <v>50997</v>
      </c>
      <c r="W4575" s="132">
        <v>12020</v>
      </c>
      <c r="X4575" s="132">
        <v>33280</v>
      </c>
      <c r="Y4575" s="132">
        <v>42005</v>
      </c>
      <c r="Z4575" s="132">
        <v>31814</v>
      </c>
      <c r="AA4575" s="132">
        <v>15750</v>
      </c>
      <c r="AB4575" s="132">
        <v>11600</v>
      </c>
      <c r="AC4575" s="132">
        <v>73805</v>
      </c>
      <c r="AD4575" s="132">
        <v>24650</v>
      </c>
      <c r="AE4575" s="132">
        <v>0</v>
      </c>
      <c r="AF4575" s="132">
        <v>25000</v>
      </c>
    </row>
    <row r="4576" spans="1:32">
      <c r="A4576" s="129">
        <v>43585</v>
      </c>
      <c r="B4576" s="132">
        <v>1584660</v>
      </c>
      <c r="C4576" s="132">
        <v>104883</v>
      </c>
      <c r="D4576" s="132">
        <v>685793</v>
      </c>
      <c r="E4576" s="132">
        <v>111806</v>
      </c>
      <c r="F4576" s="132">
        <v>280490</v>
      </c>
      <c r="G4576" s="132">
        <v>1436193</v>
      </c>
      <c r="H4576" s="132">
        <v>65310</v>
      </c>
      <c r="I4576" s="132">
        <v>30640</v>
      </c>
      <c r="J4576" s="132">
        <v>154236</v>
      </c>
      <c r="K4576" s="132">
        <v>6225</v>
      </c>
      <c r="L4576" s="132">
        <v>21097</v>
      </c>
      <c r="M4576" s="132">
        <v>148467</v>
      </c>
      <c r="N4576" s="132">
        <v>1584660</v>
      </c>
      <c r="R4576" s="132">
        <v>483770</v>
      </c>
      <c r="S4576" s="132">
        <v>56000</v>
      </c>
      <c r="T4576" s="132">
        <v>190435</v>
      </c>
      <c r="U4576" s="132">
        <v>29216</v>
      </c>
      <c r="V4576" s="132">
        <v>55997</v>
      </c>
      <c r="W4576" s="132">
        <v>27220</v>
      </c>
      <c r="X4576" s="132">
        <v>47450</v>
      </c>
      <c r="Y4576" s="132">
        <v>42005</v>
      </c>
      <c r="Z4576" s="132">
        <v>31814</v>
      </c>
      <c r="AA4576" s="132">
        <v>15750</v>
      </c>
      <c r="AB4576" s="132">
        <v>16600</v>
      </c>
      <c r="AC4576" s="132">
        <v>73805</v>
      </c>
      <c r="AD4576" s="132">
        <v>27150</v>
      </c>
      <c r="AE4576" s="132">
        <v>600</v>
      </c>
      <c r="AF4576" s="132">
        <v>45350</v>
      </c>
    </row>
    <row r="4577" spans="1:32">
      <c r="A4577" s="129">
        <v>43595</v>
      </c>
      <c r="B4577" s="132">
        <v>559545</v>
      </c>
      <c r="C4577" s="132">
        <v>33810</v>
      </c>
      <c r="D4577" s="132">
        <v>194290</v>
      </c>
      <c r="E4577" s="132">
        <v>55150</v>
      </c>
      <c r="F4577" s="132">
        <v>158375</v>
      </c>
      <c r="G4577" s="132">
        <v>509615</v>
      </c>
      <c r="H4577" s="132">
        <v>23620</v>
      </c>
      <c r="I4577" s="132">
        <v>17080</v>
      </c>
      <c r="J4577" s="132">
        <v>43200</v>
      </c>
      <c r="K4577" s="132">
        <v>10390</v>
      </c>
      <c r="L4577" s="132">
        <v>6630</v>
      </c>
      <c r="M4577" s="132">
        <v>49930</v>
      </c>
      <c r="N4577" s="132">
        <v>559545</v>
      </c>
      <c r="R4577" s="132">
        <v>154120</v>
      </c>
      <c r="S4577" s="132">
        <v>0</v>
      </c>
      <c r="T4577" s="132">
        <v>33760</v>
      </c>
      <c r="U4577" s="132">
        <v>54510</v>
      </c>
      <c r="V4577" s="132">
        <v>12830</v>
      </c>
      <c r="W4577" s="132">
        <v>6800</v>
      </c>
      <c r="X4577" s="132">
        <v>25125</v>
      </c>
      <c r="Y4577" s="132">
        <v>11900</v>
      </c>
      <c r="Z4577" s="132">
        <v>0</v>
      </c>
      <c r="AA4577" s="132">
        <v>0</v>
      </c>
      <c r="AB4577" s="132">
        <v>0</v>
      </c>
      <c r="AC4577" s="132">
        <v>34590</v>
      </c>
      <c r="AD4577" s="132">
        <v>0</v>
      </c>
      <c r="AE4577" s="132">
        <v>0</v>
      </c>
      <c r="AF4577" s="132">
        <v>0</v>
      </c>
    </row>
    <row r="4578" spans="1:32">
      <c r="A4578" s="129">
        <v>43600</v>
      </c>
      <c r="B4578" s="132">
        <v>773917</v>
      </c>
      <c r="C4578" s="132">
        <v>65060</v>
      </c>
      <c r="D4578" s="132">
        <v>271106</v>
      </c>
      <c r="E4578" s="132">
        <v>85706</v>
      </c>
      <c r="F4578" s="132">
        <v>184875</v>
      </c>
      <c r="G4578" s="132">
        <v>704757</v>
      </c>
      <c r="H4578" s="132">
        <v>32920</v>
      </c>
      <c r="I4578" s="132">
        <v>19280</v>
      </c>
      <c r="J4578" s="132">
        <v>58600</v>
      </c>
      <c r="K4578" s="132">
        <v>13590</v>
      </c>
      <c r="L4578" s="132">
        <v>7830</v>
      </c>
      <c r="M4578" s="132">
        <v>69160</v>
      </c>
      <c r="N4578" s="132">
        <v>773917</v>
      </c>
      <c r="R4578" s="132">
        <v>202466</v>
      </c>
      <c r="S4578" s="132">
        <v>30800</v>
      </c>
      <c r="T4578" s="132">
        <v>65670</v>
      </c>
      <c r="U4578" s="132">
        <v>103620</v>
      </c>
      <c r="V4578" s="132">
        <v>15730</v>
      </c>
      <c r="W4578" s="132">
        <v>11800</v>
      </c>
      <c r="X4578" s="132">
        <v>27281</v>
      </c>
      <c r="Y4578" s="132">
        <v>12900</v>
      </c>
      <c r="Z4578" s="132">
        <v>0</v>
      </c>
      <c r="AA4578" s="132">
        <v>0</v>
      </c>
      <c r="AB4578" s="132">
        <v>8200</v>
      </c>
      <c r="AC4578" s="132">
        <v>34590</v>
      </c>
      <c r="AD4578" s="132">
        <v>0</v>
      </c>
      <c r="AE4578" s="132">
        <v>4400</v>
      </c>
      <c r="AF4578" s="132">
        <v>0</v>
      </c>
    </row>
    <row r="4579" spans="1:32">
      <c r="A4579" s="129">
        <v>43605</v>
      </c>
      <c r="B4579" s="132">
        <v>992313</v>
      </c>
      <c r="C4579" s="132">
        <v>74740</v>
      </c>
      <c r="D4579" s="132">
        <v>360206</v>
      </c>
      <c r="E4579" s="132">
        <v>104856</v>
      </c>
      <c r="F4579" s="132">
        <v>198130</v>
      </c>
      <c r="G4579" s="132">
        <v>869453</v>
      </c>
      <c r="H4579" s="132">
        <v>81920</v>
      </c>
      <c r="I4579" s="132">
        <v>19980</v>
      </c>
      <c r="J4579" s="132">
        <v>69220</v>
      </c>
      <c r="K4579" s="132">
        <v>21711</v>
      </c>
      <c r="L4579" s="132">
        <v>7830</v>
      </c>
      <c r="M4579" s="132">
        <v>122860</v>
      </c>
      <c r="N4579" s="132">
        <v>992313</v>
      </c>
      <c r="R4579" s="132">
        <v>258966</v>
      </c>
      <c r="S4579" s="132">
        <v>30800</v>
      </c>
      <c r="T4579" s="132">
        <v>99290</v>
      </c>
      <c r="U4579" s="132">
        <v>105220</v>
      </c>
      <c r="V4579" s="132">
        <v>15730</v>
      </c>
      <c r="W4579" s="132">
        <v>11800</v>
      </c>
      <c r="X4579" s="132">
        <v>32461</v>
      </c>
      <c r="Y4579" s="132">
        <v>27200</v>
      </c>
      <c r="Z4579" s="132">
        <v>6000</v>
      </c>
      <c r="AA4579" s="132">
        <v>0</v>
      </c>
      <c r="AB4579" s="132">
        <v>8200</v>
      </c>
      <c r="AC4579" s="132">
        <v>34590</v>
      </c>
      <c r="AD4579" s="132">
        <v>9350</v>
      </c>
      <c r="AE4579" s="132">
        <v>4400</v>
      </c>
      <c r="AF4579" s="132">
        <v>0</v>
      </c>
    </row>
    <row r="4580" spans="1:32">
      <c r="A4580" s="129">
        <v>43616</v>
      </c>
      <c r="B4580" s="132">
        <v>1688104</v>
      </c>
      <c r="C4580" s="132">
        <v>95828</v>
      </c>
      <c r="D4580" s="132">
        <v>696855</v>
      </c>
      <c r="E4580" s="132">
        <v>159763</v>
      </c>
      <c r="F4580" s="132">
        <v>325860</v>
      </c>
      <c r="G4580" s="132">
        <v>1512439</v>
      </c>
      <c r="H4580" s="132">
        <v>99070</v>
      </c>
      <c r="I4580" s="132">
        <v>37715</v>
      </c>
      <c r="J4580" s="132">
        <v>108738</v>
      </c>
      <c r="K4580" s="132">
        <v>41016</v>
      </c>
      <c r="L4580" s="132">
        <v>11980</v>
      </c>
      <c r="M4580" s="132">
        <v>175665</v>
      </c>
      <c r="N4580" s="132">
        <v>1688104</v>
      </c>
      <c r="R4580" s="132">
        <v>502334</v>
      </c>
      <c r="S4580" s="132">
        <v>55800</v>
      </c>
      <c r="T4580" s="132">
        <v>133290</v>
      </c>
      <c r="U4580" s="132">
        <v>132225</v>
      </c>
      <c r="V4580" s="132">
        <v>26735</v>
      </c>
      <c r="W4580" s="132">
        <v>11800</v>
      </c>
      <c r="X4580" s="132">
        <v>62391</v>
      </c>
      <c r="Y4580" s="132">
        <v>41645</v>
      </c>
      <c r="Z4580" s="132">
        <v>16538</v>
      </c>
      <c r="AA4580" s="132">
        <v>0</v>
      </c>
      <c r="AB4580" s="132">
        <v>8200</v>
      </c>
      <c r="AC4580" s="132">
        <v>73385</v>
      </c>
      <c r="AD4580" s="132">
        <v>16350</v>
      </c>
      <c r="AE4580" s="132">
        <v>4400</v>
      </c>
      <c r="AF4580" s="132">
        <v>76390</v>
      </c>
    </row>
    <row r="4581" spans="1:32">
      <c r="A4581" s="129">
        <v>43626</v>
      </c>
      <c r="B4581" s="132">
        <v>377235</v>
      </c>
      <c r="C4581" s="132">
        <v>22220</v>
      </c>
      <c r="D4581" s="132">
        <v>131000</v>
      </c>
      <c r="E4581" s="132">
        <v>37739</v>
      </c>
      <c r="F4581" s="132">
        <v>93254</v>
      </c>
      <c r="G4581" s="132">
        <v>318410</v>
      </c>
      <c r="H4581" s="132">
        <v>17685</v>
      </c>
      <c r="I4581" s="132">
        <v>5220</v>
      </c>
      <c r="J4581" s="132">
        <v>23017</v>
      </c>
      <c r="K4581" s="132">
        <v>3420</v>
      </c>
      <c r="L4581" s="132">
        <v>12150</v>
      </c>
      <c r="M4581" s="132">
        <v>58825</v>
      </c>
      <c r="N4581" s="132">
        <v>377235</v>
      </c>
      <c r="R4581" s="132">
        <v>100354</v>
      </c>
      <c r="S4581" s="132">
        <v>0</v>
      </c>
      <c r="T4581" s="132">
        <v>55800</v>
      </c>
      <c r="U4581" s="132">
        <v>55680</v>
      </c>
      <c r="V4581" s="132">
        <v>12300</v>
      </c>
      <c r="W4581" s="132">
        <v>5764</v>
      </c>
      <c r="X4581" s="132">
        <v>11725</v>
      </c>
      <c r="Y4581" s="132">
        <v>2500</v>
      </c>
      <c r="Z4581" s="132">
        <v>5850</v>
      </c>
      <c r="AA4581" s="132">
        <v>0</v>
      </c>
      <c r="AB4581" s="132">
        <v>0</v>
      </c>
      <c r="AC4581" s="132">
        <v>14900</v>
      </c>
      <c r="AD4581" s="132">
        <v>0</v>
      </c>
      <c r="AE4581" s="132">
        <v>0</v>
      </c>
      <c r="AF4581" s="132">
        <v>15980</v>
      </c>
    </row>
    <row r="4582" spans="1:32">
      <c r="A4582" s="129">
        <v>43636</v>
      </c>
      <c r="B4582" s="132">
        <v>897936</v>
      </c>
      <c r="C4582" s="132">
        <v>55301</v>
      </c>
      <c r="D4582" s="132">
        <v>345002</v>
      </c>
      <c r="E4582" s="132">
        <v>83495</v>
      </c>
      <c r="F4582" s="132">
        <v>189724</v>
      </c>
      <c r="G4582" s="132">
        <v>792384</v>
      </c>
      <c r="H4582" s="132">
        <v>34925</v>
      </c>
      <c r="I4582" s="132">
        <v>15320</v>
      </c>
      <c r="J4582" s="132">
        <v>76437</v>
      </c>
      <c r="K4582" s="132">
        <v>7015</v>
      </c>
      <c r="L4582" s="132">
        <v>16385</v>
      </c>
      <c r="M4582" s="132">
        <v>105552</v>
      </c>
      <c r="N4582" s="132">
        <v>897936</v>
      </c>
      <c r="R4582" s="132">
        <v>247334</v>
      </c>
      <c r="S4582" s="132">
        <v>35000</v>
      </c>
      <c r="T4582" s="132">
        <v>118800</v>
      </c>
      <c r="U4582" s="132">
        <v>77775</v>
      </c>
      <c r="V4582" s="132">
        <v>26800</v>
      </c>
      <c r="W4582" s="132">
        <v>29264</v>
      </c>
      <c r="X4582" s="132">
        <v>21585</v>
      </c>
      <c r="Y4582" s="132">
        <v>27330</v>
      </c>
      <c r="Z4582" s="132">
        <v>16399</v>
      </c>
      <c r="AA4582" s="132">
        <v>3500</v>
      </c>
      <c r="AB4582" s="132">
        <v>1400</v>
      </c>
      <c r="AC4582" s="132">
        <v>29400</v>
      </c>
      <c r="AD4582" s="132">
        <v>0</v>
      </c>
      <c r="AE4582" s="132">
        <v>0</v>
      </c>
      <c r="AF4582" s="132">
        <v>15980</v>
      </c>
    </row>
    <row r="4583" spans="1:32">
      <c r="A4583" s="129">
        <v>43641</v>
      </c>
      <c r="B4583" s="132">
        <v>1174292</v>
      </c>
      <c r="C4583" s="132">
        <v>77221</v>
      </c>
      <c r="D4583" s="132">
        <v>442418</v>
      </c>
      <c r="E4583" s="132">
        <v>108990</v>
      </c>
      <c r="F4583" s="132">
        <v>258324</v>
      </c>
      <c r="G4583" s="132">
        <v>1021715</v>
      </c>
      <c r="H4583" s="132">
        <v>68250</v>
      </c>
      <c r="I4583" s="132">
        <v>25120</v>
      </c>
      <c r="J4583" s="132">
        <v>81437</v>
      </c>
      <c r="K4583" s="132">
        <v>11215</v>
      </c>
      <c r="L4583" s="132">
        <v>18785</v>
      </c>
      <c r="M4583" s="132">
        <v>152577</v>
      </c>
      <c r="N4583" s="132">
        <v>1174292</v>
      </c>
      <c r="R4583" s="132">
        <v>296534</v>
      </c>
      <c r="S4583" s="132">
        <v>56000</v>
      </c>
      <c r="T4583" s="132">
        <v>148900</v>
      </c>
      <c r="U4583" s="132">
        <v>84025</v>
      </c>
      <c r="V4583" s="132">
        <v>30200</v>
      </c>
      <c r="W4583" s="132">
        <v>41764</v>
      </c>
      <c r="X4583" s="132">
        <v>36575</v>
      </c>
      <c r="Y4583" s="132">
        <v>27330</v>
      </c>
      <c r="Z4583" s="132">
        <v>16874</v>
      </c>
      <c r="AA4583" s="132">
        <v>3500</v>
      </c>
      <c r="AB4583" s="132">
        <v>1400</v>
      </c>
      <c r="AC4583" s="132">
        <v>58580</v>
      </c>
      <c r="AD4583" s="132">
        <v>0</v>
      </c>
      <c r="AE4583" s="132">
        <v>0</v>
      </c>
      <c r="AF4583" s="132">
        <v>15980</v>
      </c>
    </row>
    <row r="4584" spans="1:32">
      <c r="A4584" s="129">
        <v>43656</v>
      </c>
      <c r="B4584" s="132">
        <v>366242</v>
      </c>
      <c r="C4584" s="132">
        <v>14200</v>
      </c>
      <c r="D4584" s="132">
        <v>123195</v>
      </c>
      <c r="E4584" s="132">
        <v>33535</v>
      </c>
      <c r="F4584" s="132">
        <v>92032</v>
      </c>
      <c r="G4584" s="132">
        <v>323802</v>
      </c>
      <c r="H4584" s="132">
        <v>24790</v>
      </c>
      <c r="I4584" s="132">
        <v>1660</v>
      </c>
      <c r="J4584" s="132">
        <v>48610</v>
      </c>
      <c r="K4584" s="132">
        <v>2000</v>
      </c>
      <c r="L4584" s="132">
        <v>2300</v>
      </c>
      <c r="M4584" s="132">
        <v>42440</v>
      </c>
      <c r="N4584" s="132">
        <v>366242</v>
      </c>
      <c r="R4584" s="132">
        <v>115645</v>
      </c>
      <c r="S4584" s="132">
        <v>39000</v>
      </c>
      <c r="T4584" s="132">
        <v>41200</v>
      </c>
      <c r="U4584" s="132">
        <v>1000</v>
      </c>
      <c r="V4584" s="132">
        <v>12007</v>
      </c>
      <c r="W4584" s="132">
        <v>7580</v>
      </c>
      <c r="X4584" s="132">
        <v>14360</v>
      </c>
      <c r="Y4584" s="132">
        <v>9400</v>
      </c>
      <c r="Z4584" s="132">
        <v>0</v>
      </c>
      <c r="AA4584" s="132">
        <v>0</v>
      </c>
      <c r="AB4584" s="132">
        <v>0</v>
      </c>
      <c r="AC4584" s="132">
        <v>0</v>
      </c>
      <c r="AD4584" s="132">
        <v>4000</v>
      </c>
      <c r="AE4584" s="132">
        <v>0</v>
      </c>
      <c r="AF4584" s="132">
        <v>0</v>
      </c>
    </row>
    <row r="4585" spans="1:32">
      <c r="A4585" s="129">
        <v>43661</v>
      </c>
      <c r="B4585" s="132">
        <v>658182</v>
      </c>
      <c r="C4585" s="132">
        <v>42500</v>
      </c>
      <c r="D4585" s="132">
        <v>218595</v>
      </c>
      <c r="E4585" s="132">
        <v>62205</v>
      </c>
      <c r="F4585" s="132">
        <v>126332</v>
      </c>
      <c r="G4585" s="132">
        <v>569452</v>
      </c>
      <c r="H4585" s="132">
        <v>47580</v>
      </c>
      <c r="I4585" s="132">
        <v>3210</v>
      </c>
      <c r="J4585" s="132">
        <v>72040</v>
      </c>
      <c r="K4585" s="132">
        <v>4800</v>
      </c>
      <c r="L4585" s="132">
        <v>13000</v>
      </c>
      <c r="M4585" s="132">
        <v>88730</v>
      </c>
      <c r="N4585" s="132">
        <v>658182</v>
      </c>
      <c r="R4585" s="132">
        <v>165075</v>
      </c>
      <c r="S4585" s="132">
        <v>39000</v>
      </c>
      <c r="T4585" s="132">
        <v>65290</v>
      </c>
      <c r="U4585" s="132">
        <v>26200</v>
      </c>
      <c r="V4585" s="132">
        <v>23057</v>
      </c>
      <c r="W4585" s="132">
        <v>13480</v>
      </c>
      <c r="X4585" s="132">
        <v>16460</v>
      </c>
      <c r="Y4585" s="132">
        <v>21800</v>
      </c>
      <c r="Z4585" s="132">
        <v>0</v>
      </c>
      <c r="AA4585" s="132">
        <v>0</v>
      </c>
      <c r="AB4585" s="132">
        <v>0</v>
      </c>
      <c r="AC4585" s="132">
        <v>25370</v>
      </c>
      <c r="AD4585" s="132">
        <v>4000</v>
      </c>
      <c r="AE4585" s="132">
        <v>0</v>
      </c>
      <c r="AF4585" s="132">
        <v>8400</v>
      </c>
    </row>
    <row r="4586" spans="1:32">
      <c r="A4586" s="129">
        <v>43671</v>
      </c>
      <c r="B4586" s="132">
        <v>1150972</v>
      </c>
      <c r="C4586" s="132">
        <v>63620</v>
      </c>
      <c r="D4586" s="132">
        <v>408330</v>
      </c>
      <c r="E4586" s="132">
        <v>98535</v>
      </c>
      <c r="F4586" s="132">
        <v>214042</v>
      </c>
      <c r="G4586" s="132">
        <v>982272</v>
      </c>
      <c r="H4586" s="132">
        <v>102560</v>
      </c>
      <c r="I4586" s="132">
        <v>14680</v>
      </c>
      <c r="J4586" s="132">
        <v>107090</v>
      </c>
      <c r="K4586" s="132">
        <v>17300</v>
      </c>
      <c r="L4586" s="132">
        <v>13000</v>
      </c>
      <c r="M4586" s="132">
        <v>168700</v>
      </c>
      <c r="N4586" s="132">
        <v>1150972</v>
      </c>
      <c r="R4586" s="132">
        <v>282425</v>
      </c>
      <c r="S4586" s="132">
        <v>39000</v>
      </c>
      <c r="T4586" s="132">
        <v>114490</v>
      </c>
      <c r="U4586" s="132">
        <v>49200</v>
      </c>
      <c r="V4586" s="132">
        <v>39587</v>
      </c>
      <c r="W4586" s="132">
        <v>26580</v>
      </c>
      <c r="X4586" s="132">
        <v>37790</v>
      </c>
      <c r="Y4586" s="132">
        <v>29800</v>
      </c>
      <c r="Z4586" s="132">
        <v>17505</v>
      </c>
      <c r="AA4586" s="132">
        <v>0</v>
      </c>
      <c r="AB4586" s="132">
        <v>0</v>
      </c>
      <c r="AC4586" s="132">
        <v>56070</v>
      </c>
      <c r="AD4586" s="132">
        <v>5000</v>
      </c>
      <c r="AE4586" s="132">
        <v>0</v>
      </c>
      <c r="AF4586" s="132">
        <v>30000</v>
      </c>
    </row>
    <row r="4587" spans="1:32">
      <c r="A4587" s="129">
        <v>43677</v>
      </c>
      <c r="B4587" s="132">
        <v>1437790</v>
      </c>
      <c r="C4587" s="132">
        <v>81170</v>
      </c>
      <c r="D4587" s="132">
        <v>526058</v>
      </c>
      <c r="E4587" s="132">
        <v>111075</v>
      </c>
      <c r="F4587" s="132">
        <v>280042</v>
      </c>
      <c r="G4587" s="132">
        <v>1259790</v>
      </c>
      <c r="H4587" s="132">
        <v>107160</v>
      </c>
      <c r="I4587" s="132">
        <v>18080</v>
      </c>
      <c r="J4587" s="132">
        <v>145890</v>
      </c>
      <c r="K4587" s="132">
        <v>20650</v>
      </c>
      <c r="L4587" s="132">
        <v>13000</v>
      </c>
      <c r="M4587" s="132">
        <v>178000</v>
      </c>
      <c r="N4587" s="132">
        <v>1437790</v>
      </c>
      <c r="R4587" s="132">
        <v>424525</v>
      </c>
      <c r="S4587" s="132">
        <v>39000</v>
      </c>
      <c r="T4587" s="132">
        <v>135690</v>
      </c>
      <c r="U4587" s="132">
        <v>75078</v>
      </c>
      <c r="V4587" s="132">
        <v>40587</v>
      </c>
      <c r="W4587" s="132">
        <v>36580</v>
      </c>
      <c r="X4587" s="132">
        <v>42930</v>
      </c>
      <c r="Y4587" s="132">
        <v>29800</v>
      </c>
      <c r="Z4587" s="132">
        <v>18305</v>
      </c>
      <c r="AA4587" s="132">
        <v>0</v>
      </c>
      <c r="AB4587" s="132">
        <v>4000</v>
      </c>
      <c r="AC4587" s="132">
        <v>56070</v>
      </c>
      <c r="AD4587" s="132">
        <v>5000</v>
      </c>
      <c r="AE4587" s="132">
        <v>0</v>
      </c>
      <c r="AF4587" s="132">
        <v>46050</v>
      </c>
    </row>
    <row r="4588" spans="1:32">
      <c r="A4588" s="129">
        <v>43692</v>
      </c>
      <c r="B4588" s="132">
        <v>752470</v>
      </c>
      <c r="C4588" s="132">
        <v>55392</v>
      </c>
      <c r="D4588" s="132">
        <v>331100</v>
      </c>
      <c r="E4588" s="132">
        <v>78889</v>
      </c>
      <c r="F4588" s="132">
        <v>101450</v>
      </c>
      <c r="G4588" s="132">
        <v>677681</v>
      </c>
      <c r="H4588" s="132">
        <v>42840</v>
      </c>
      <c r="I4588" s="132">
        <v>9919</v>
      </c>
      <c r="J4588" s="132">
        <v>73150</v>
      </c>
      <c r="K4588" s="132">
        <v>3780</v>
      </c>
      <c r="L4588" s="132">
        <v>0</v>
      </c>
      <c r="M4588" s="132">
        <v>74789</v>
      </c>
      <c r="N4588" s="132">
        <v>752470</v>
      </c>
      <c r="R4588" s="132">
        <v>158210</v>
      </c>
      <c r="S4588" s="132">
        <v>41000</v>
      </c>
      <c r="T4588" s="132">
        <v>173405</v>
      </c>
      <c r="U4588" s="132">
        <v>21890</v>
      </c>
      <c r="V4588" s="132">
        <v>11000</v>
      </c>
      <c r="W4588" s="132">
        <v>20920</v>
      </c>
      <c r="X4588" s="132">
        <v>43240</v>
      </c>
      <c r="Y4588" s="132">
        <v>35980</v>
      </c>
      <c r="Z4588" s="132">
        <v>18256</v>
      </c>
      <c r="AA4588" s="132">
        <v>10500</v>
      </c>
      <c r="AB4588" s="132">
        <v>4000</v>
      </c>
      <c r="AC4588" s="132">
        <v>36379</v>
      </c>
      <c r="AD4588" s="132">
        <v>0</v>
      </c>
      <c r="AE4588" s="132">
        <v>0</v>
      </c>
      <c r="AF4588" s="132">
        <v>16550</v>
      </c>
    </row>
    <row r="4589" spans="1:32">
      <c r="A4589" s="129">
        <v>43697</v>
      </c>
      <c r="B4589" s="132">
        <v>983575</v>
      </c>
      <c r="C4589" s="132">
        <v>66892</v>
      </c>
      <c r="D4589" s="132">
        <v>441695</v>
      </c>
      <c r="E4589" s="132">
        <v>83949</v>
      </c>
      <c r="F4589" s="132">
        <v>150000</v>
      </c>
      <c r="G4589" s="132">
        <v>878566</v>
      </c>
      <c r="H4589" s="132">
        <v>57990</v>
      </c>
      <c r="I4589" s="132">
        <v>10919</v>
      </c>
      <c r="J4589" s="132">
        <v>92995</v>
      </c>
      <c r="K4589" s="132">
        <v>5720</v>
      </c>
      <c r="L4589" s="132">
        <v>0</v>
      </c>
      <c r="M4589" s="132">
        <v>105009</v>
      </c>
      <c r="N4589" s="132">
        <v>983575</v>
      </c>
      <c r="R4589" s="132">
        <v>230510</v>
      </c>
      <c r="S4589" s="132">
        <v>41000</v>
      </c>
      <c r="T4589" s="132">
        <v>214955</v>
      </c>
      <c r="U4589" s="132">
        <v>21890</v>
      </c>
      <c r="V4589" s="132">
        <v>12000</v>
      </c>
      <c r="W4589" s="132">
        <v>20920</v>
      </c>
      <c r="X4589" s="132">
        <v>51490</v>
      </c>
      <c r="Y4589" s="132">
        <v>35980</v>
      </c>
      <c r="Z4589" s="132">
        <v>25936</v>
      </c>
      <c r="AA4589" s="132">
        <v>10500</v>
      </c>
      <c r="AB4589" s="132">
        <v>4000</v>
      </c>
      <c r="AC4589" s="132">
        <v>36379</v>
      </c>
      <c r="AD4589" s="132">
        <v>0</v>
      </c>
      <c r="AE4589" s="132">
        <v>0</v>
      </c>
      <c r="AF4589" s="132">
        <v>16550</v>
      </c>
    </row>
    <row r="4590" spans="1:32">
      <c r="A4590" s="129">
        <v>43718</v>
      </c>
      <c r="B4590" s="132">
        <v>337570</v>
      </c>
      <c r="C4590" s="132">
        <v>44650</v>
      </c>
      <c r="D4590" s="132">
        <v>105080</v>
      </c>
      <c r="E4590" s="132">
        <v>25670</v>
      </c>
      <c r="F4590" s="132">
        <v>68295</v>
      </c>
      <c r="G4590" s="132">
        <v>290090</v>
      </c>
      <c r="H4590" s="132">
        <v>10850</v>
      </c>
      <c r="I4590" s="132">
        <v>10470</v>
      </c>
      <c r="J4590" s="132">
        <v>30510</v>
      </c>
      <c r="K4590" s="132">
        <v>5660</v>
      </c>
      <c r="L4590" s="132">
        <v>5350</v>
      </c>
      <c r="M4590" s="132">
        <v>47480</v>
      </c>
      <c r="N4590" s="132">
        <v>337570</v>
      </c>
      <c r="R4590" s="132">
        <v>28000</v>
      </c>
      <c r="S4590" s="132">
        <v>0</v>
      </c>
      <c r="T4590" s="132">
        <v>67280</v>
      </c>
      <c r="U4590" s="132">
        <v>21840</v>
      </c>
      <c r="V4590" s="132">
        <v>8500</v>
      </c>
      <c r="W4590" s="132">
        <v>0</v>
      </c>
      <c r="X4590" s="132">
        <v>16340</v>
      </c>
      <c r="Y4590" s="132">
        <v>25630</v>
      </c>
      <c r="Z4590" s="132">
        <v>0</v>
      </c>
      <c r="AA4590" s="132">
        <v>8100</v>
      </c>
      <c r="AB4590" s="132">
        <v>0</v>
      </c>
      <c r="AC4590" s="132">
        <v>0</v>
      </c>
      <c r="AD4590" s="132">
        <v>17925</v>
      </c>
      <c r="AE4590" s="132">
        <v>0</v>
      </c>
      <c r="AF4590" s="132">
        <v>9270</v>
      </c>
    </row>
    <row r="4591" spans="1:32">
      <c r="A4591" s="129">
        <v>43728</v>
      </c>
      <c r="B4591" s="132">
        <v>945241</v>
      </c>
      <c r="C4591" s="132">
        <v>95663</v>
      </c>
      <c r="D4591" s="132">
        <v>275305</v>
      </c>
      <c r="E4591" s="132">
        <v>65820</v>
      </c>
      <c r="F4591" s="132">
        <v>255945</v>
      </c>
      <c r="G4591" s="132">
        <v>809674</v>
      </c>
      <c r="H4591" s="132">
        <v>60505</v>
      </c>
      <c r="I4591" s="132">
        <v>21180</v>
      </c>
      <c r="J4591" s="132">
        <v>73750</v>
      </c>
      <c r="K4591" s="132">
        <v>7860</v>
      </c>
      <c r="L4591" s="132">
        <v>5350</v>
      </c>
      <c r="M4591" s="132">
        <v>135567</v>
      </c>
      <c r="N4591" s="132">
        <v>945241</v>
      </c>
      <c r="R4591" s="132">
        <v>210480</v>
      </c>
      <c r="S4591" s="132">
        <v>27050</v>
      </c>
      <c r="T4591" s="132">
        <v>115970</v>
      </c>
      <c r="U4591" s="132">
        <v>57862</v>
      </c>
      <c r="V4591" s="132">
        <v>13500</v>
      </c>
      <c r="W4591" s="132">
        <v>4500</v>
      </c>
      <c r="X4591" s="132">
        <v>43501</v>
      </c>
      <c r="Y4591" s="132">
        <v>48930</v>
      </c>
      <c r="Z4591" s="132">
        <v>5881</v>
      </c>
      <c r="AA4591" s="132">
        <v>14100</v>
      </c>
      <c r="AB4591" s="132">
        <v>0</v>
      </c>
      <c r="AC4591" s="132">
        <v>14372</v>
      </c>
      <c r="AD4591" s="132">
        <v>18925</v>
      </c>
      <c r="AE4591" s="132">
        <v>0</v>
      </c>
      <c r="AF4591" s="132">
        <v>15270</v>
      </c>
    </row>
    <row r="4592" spans="1:32">
      <c r="A4592" s="129">
        <v>43733</v>
      </c>
      <c r="B4592" s="132">
        <v>1102946</v>
      </c>
      <c r="C4592" s="132">
        <v>100563</v>
      </c>
      <c r="D4592" s="132">
        <v>343305</v>
      </c>
      <c r="E4592" s="132">
        <v>78800</v>
      </c>
      <c r="F4592" s="132">
        <v>279510</v>
      </c>
      <c r="G4592" s="132">
        <v>948919</v>
      </c>
      <c r="H4592" s="132">
        <v>68965</v>
      </c>
      <c r="I4592" s="132">
        <v>23680</v>
      </c>
      <c r="J4592" s="132">
        <v>89050</v>
      </c>
      <c r="K4592" s="132">
        <v>7860</v>
      </c>
      <c r="L4592" s="132">
        <v>8350</v>
      </c>
      <c r="M4592" s="132">
        <v>154027</v>
      </c>
      <c r="N4592" s="132">
        <v>1102946</v>
      </c>
      <c r="R4592" s="132">
        <v>240980</v>
      </c>
      <c r="S4592" s="132">
        <v>27050</v>
      </c>
      <c r="T4592" s="132">
        <v>179770</v>
      </c>
      <c r="U4592" s="132">
        <v>57862</v>
      </c>
      <c r="V4592" s="132">
        <v>13500</v>
      </c>
      <c r="W4592" s="132">
        <v>9080</v>
      </c>
      <c r="X4592" s="132">
        <v>48381</v>
      </c>
      <c r="Y4592" s="132">
        <v>48930</v>
      </c>
      <c r="Z4592" s="132">
        <v>16161</v>
      </c>
      <c r="AA4592" s="132">
        <v>14100</v>
      </c>
      <c r="AB4592" s="132">
        <v>0</v>
      </c>
      <c r="AC4592" s="132">
        <v>14372</v>
      </c>
      <c r="AD4592" s="132">
        <v>18925</v>
      </c>
      <c r="AE4592" s="132">
        <v>0</v>
      </c>
      <c r="AF4592" s="132">
        <v>15270</v>
      </c>
    </row>
    <row r="4593" spans="1:32">
      <c r="A4593" s="129">
        <v>43738</v>
      </c>
      <c r="B4593" s="132">
        <v>1327566</v>
      </c>
      <c r="C4593" s="132">
        <v>112363</v>
      </c>
      <c r="D4593" s="132">
        <v>491960</v>
      </c>
      <c r="E4593" s="132">
        <v>92095</v>
      </c>
      <c r="F4593" s="132">
        <v>283260</v>
      </c>
      <c r="G4593" s="132">
        <v>1150879</v>
      </c>
      <c r="H4593" s="132">
        <v>77865</v>
      </c>
      <c r="I4593" s="132">
        <v>29130</v>
      </c>
      <c r="J4593" s="132">
        <v>100590</v>
      </c>
      <c r="K4593" s="132">
        <v>13780</v>
      </c>
      <c r="L4593" s="132">
        <v>15510</v>
      </c>
      <c r="M4593" s="132">
        <v>176687</v>
      </c>
      <c r="N4593" s="132">
        <v>1327566</v>
      </c>
      <c r="R4593" s="132">
        <v>257980</v>
      </c>
      <c r="S4593" s="132">
        <v>43870</v>
      </c>
      <c r="T4593" s="132">
        <v>224770</v>
      </c>
      <c r="U4593" s="132">
        <v>57862</v>
      </c>
      <c r="V4593" s="132">
        <v>29700</v>
      </c>
      <c r="W4593" s="132">
        <v>9080</v>
      </c>
      <c r="X4593" s="132">
        <v>54831</v>
      </c>
      <c r="Y4593" s="132">
        <v>48930</v>
      </c>
      <c r="Z4593" s="132">
        <v>16161</v>
      </c>
      <c r="AA4593" s="132">
        <v>27100</v>
      </c>
      <c r="AB4593" s="132">
        <v>0</v>
      </c>
      <c r="AC4593" s="132">
        <v>30822</v>
      </c>
      <c r="AD4593" s="132">
        <v>18925</v>
      </c>
      <c r="AE4593" s="132">
        <v>0</v>
      </c>
      <c r="AF4593" s="132">
        <v>27415</v>
      </c>
    </row>
    <row r="4594" spans="1:32">
      <c r="A4594" s="129">
        <v>43748</v>
      </c>
      <c r="B4594" s="132">
        <v>375117</v>
      </c>
      <c r="C4594" s="132">
        <v>29700</v>
      </c>
      <c r="D4594" s="132">
        <v>88720</v>
      </c>
      <c r="E4594" s="132">
        <v>44357</v>
      </c>
      <c r="F4594" s="132">
        <v>117850</v>
      </c>
      <c r="G4594" s="132">
        <v>337507</v>
      </c>
      <c r="H4594" s="132">
        <v>16640</v>
      </c>
      <c r="I4594" s="132">
        <v>8020</v>
      </c>
      <c r="J4594" s="132">
        <v>29930</v>
      </c>
      <c r="K4594" s="132">
        <v>1850</v>
      </c>
      <c r="L4594" s="132">
        <v>5950</v>
      </c>
      <c r="M4594" s="132">
        <v>37610</v>
      </c>
      <c r="N4594" s="132">
        <v>375117</v>
      </c>
      <c r="R4594" s="132">
        <v>49400</v>
      </c>
      <c r="S4594" s="132">
        <v>15000</v>
      </c>
      <c r="T4594" s="132">
        <v>70163</v>
      </c>
      <c r="U4594" s="132">
        <v>1700</v>
      </c>
      <c r="V4594" s="132">
        <v>20100</v>
      </c>
      <c r="W4594" s="132">
        <v>3850</v>
      </c>
      <c r="X4594" s="132">
        <v>18500</v>
      </c>
      <c r="Y4594" s="132">
        <v>19730</v>
      </c>
      <c r="Z4594" s="132">
        <v>7700</v>
      </c>
      <c r="AA4594" s="132">
        <v>8500</v>
      </c>
      <c r="AB4594" s="132">
        <v>0</v>
      </c>
      <c r="AC4594" s="132">
        <v>38874</v>
      </c>
      <c r="AD4594" s="132">
        <v>16000</v>
      </c>
      <c r="AE4594" s="132">
        <v>0</v>
      </c>
      <c r="AF4594" s="132">
        <v>16000</v>
      </c>
    </row>
    <row r="4595" spans="1:32">
      <c r="A4595" s="129">
        <v>43753</v>
      </c>
      <c r="B4595" s="132">
        <v>659437</v>
      </c>
      <c r="C4595" s="132">
        <v>62200</v>
      </c>
      <c r="D4595" s="132">
        <v>186420</v>
      </c>
      <c r="E4595" s="132">
        <v>54957</v>
      </c>
      <c r="F4595" s="132">
        <v>184800</v>
      </c>
      <c r="G4595" s="132">
        <v>589617</v>
      </c>
      <c r="H4595" s="132">
        <v>19720</v>
      </c>
      <c r="I4595" s="132">
        <v>13450</v>
      </c>
      <c r="J4595" s="132">
        <v>67190</v>
      </c>
      <c r="K4595" s="132">
        <v>1850</v>
      </c>
      <c r="L4595" s="132">
        <v>9150</v>
      </c>
      <c r="M4595" s="132">
        <v>69820</v>
      </c>
      <c r="N4595" s="132">
        <v>659437</v>
      </c>
      <c r="R4595" s="132">
        <v>113350</v>
      </c>
      <c r="S4595" s="132">
        <v>40000</v>
      </c>
      <c r="T4595" s="132">
        <v>127573</v>
      </c>
      <c r="U4595" s="132">
        <v>38200</v>
      </c>
      <c r="V4595" s="132">
        <v>20100</v>
      </c>
      <c r="W4595" s="132">
        <v>5430</v>
      </c>
      <c r="X4595" s="132">
        <v>21950</v>
      </c>
      <c r="Y4595" s="132">
        <v>21630</v>
      </c>
      <c r="Z4595" s="132">
        <v>7700</v>
      </c>
      <c r="AA4595" s="132">
        <v>18500</v>
      </c>
      <c r="AB4595" s="132">
        <v>0</v>
      </c>
      <c r="AC4595" s="132">
        <v>40574</v>
      </c>
      <c r="AD4595" s="132">
        <v>16000</v>
      </c>
      <c r="AE4595" s="132">
        <v>0</v>
      </c>
      <c r="AF4595" s="132">
        <v>16000</v>
      </c>
    </row>
    <row r="4596" spans="1:32">
      <c r="A4596" s="129">
        <v>43763</v>
      </c>
      <c r="B4596" s="132">
        <v>1202649</v>
      </c>
      <c r="C4596" s="132">
        <v>80530</v>
      </c>
      <c r="D4596" s="132">
        <v>371407</v>
      </c>
      <c r="E4596" s="132">
        <v>90503</v>
      </c>
      <c r="F4596" s="132">
        <v>277385</v>
      </c>
      <c r="G4596" s="132">
        <v>1094879</v>
      </c>
      <c r="H4596" s="132">
        <v>31420</v>
      </c>
      <c r="I4596" s="132">
        <v>25490</v>
      </c>
      <c r="J4596" s="132">
        <v>148304</v>
      </c>
      <c r="K4596" s="132">
        <v>3550</v>
      </c>
      <c r="L4596" s="132">
        <v>13150</v>
      </c>
      <c r="M4596" s="132">
        <v>107770</v>
      </c>
      <c r="N4596" s="132">
        <v>1202649</v>
      </c>
      <c r="R4596" s="132">
        <v>148870</v>
      </c>
      <c r="S4596" s="132">
        <v>40000</v>
      </c>
      <c r="T4596" s="132">
        <v>243738</v>
      </c>
      <c r="U4596" s="132">
        <v>46100</v>
      </c>
      <c r="V4596" s="132">
        <v>40300</v>
      </c>
      <c r="W4596" s="132">
        <v>5430</v>
      </c>
      <c r="X4596" s="132">
        <v>34545</v>
      </c>
      <c r="Y4596" s="132">
        <v>28930</v>
      </c>
      <c r="Z4596" s="132">
        <v>19678</v>
      </c>
      <c r="AA4596" s="132">
        <v>18500</v>
      </c>
      <c r="AB4596" s="132">
        <v>15300</v>
      </c>
      <c r="AC4596" s="132">
        <v>76049</v>
      </c>
      <c r="AD4596" s="132">
        <v>16000</v>
      </c>
      <c r="AE4596" s="132">
        <v>0</v>
      </c>
      <c r="AF4596" s="132">
        <v>73160</v>
      </c>
    </row>
    <row r="4597" spans="1:32">
      <c r="A4597" s="129">
        <v>43769</v>
      </c>
      <c r="B4597" s="132">
        <v>1522051</v>
      </c>
      <c r="C4597" s="132">
        <v>105190</v>
      </c>
      <c r="D4597" s="132">
        <v>530888</v>
      </c>
      <c r="E4597" s="132">
        <v>122118</v>
      </c>
      <c r="F4597" s="132">
        <v>316885</v>
      </c>
      <c r="G4597" s="132">
        <v>1394811</v>
      </c>
      <c r="H4597" s="132">
        <v>39930</v>
      </c>
      <c r="I4597" s="132">
        <v>34150</v>
      </c>
      <c r="J4597" s="132">
        <v>168894</v>
      </c>
      <c r="K4597" s="132">
        <v>8706</v>
      </c>
      <c r="L4597" s="132">
        <v>15150</v>
      </c>
      <c r="M4597" s="132">
        <v>127240</v>
      </c>
      <c r="N4597" s="132">
        <v>1522051</v>
      </c>
      <c r="R4597" s="132">
        <v>163370</v>
      </c>
      <c r="S4597" s="132">
        <v>40000</v>
      </c>
      <c r="T4597" s="132">
        <v>332889</v>
      </c>
      <c r="U4597" s="132">
        <v>66450</v>
      </c>
      <c r="V4597" s="132">
        <v>49350</v>
      </c>
      <c r="W4597" s="132">
        <v>5430</v>
      </c>
      <c r="X4597" s="132">
        <v>57880</v>
      </c>
      <c r="Y4597" s="132">
        <v>28930</v>
      </c>
      <c r="Z4597" s="132">
        <v>19678</v>
      </c>
      <c r="AA4597" s="132">
        <v>26500</v>
      </c>
      <c r="AB4597" s="132">
        <v>15300</v>
      </c>
      <c r="AC4597" s="132">
        <v>76049</v>
      </c>
      <c r="AD4597" s="132">
        <v>16000</v>
      </c>
      <c r="AE4597" s="132">
        <v>0</v>
      </c>
      <c r="AF4597" s="132">
        <v>103390</v>
      </c>
    </row>
    <row r="4598" spans="1:32">
      <c r="A4598" s="129">
        <v>43784</v>
      </c>
      <c r="B4598" s="132">
        <v>677616</v>
      </c>
      <c r="C4598" s="132">
        <v>46108</v>
      </c>
      <c r="D4598" s="132">
        <v>242238</v>
      </c>
      <c r="E4598" s="132">
        <v>36370</v>
      </c>
      <c r="F4598" s="132">
        <v>135315</v>
      </c>
      <c r="G4598" s="132">
        <v>596696</v>
      </c>
      <c r="H4598" s="132">
        <v>38190</v>
      </c>
      <c r="I4598" s="132">
        <v>7895</v>
      </c>
      <c r="J4598" s="132">
        <v>38965</v>
      </c>
      <c r="K4598" s="132">
        <v>18015</v>
      </c>
      <c r="L4598" s="132">
        <v>5500</v>
      </c>
      <c r="M4598" s="132">
        <v>80920</v>
      </c>
      <c r="N4598" s="132">
        <v>677616</v>
      </c>
      <c r="R4598" s="132">
        <v>62900</v>
      </c>
      <c r="S4598" s="132">
        <v>0</v>
      </c>
      <c r="T4598" s="132">
        <v>108670</v>
      </c>
      <c r="U4598" s="132">
        <v>47570</v>
      </c>
      <c r="V4598" s="132">
        <v>3755</v>
      </c>
      <c r="W4598" s="132">
        <v>24580</v>
      </c>
      <c r="X4598" s="132">
        <v>47273</v>
      </c>
      <c r="Y4598" s="132">
        <v>17250</v>
      </c>
      <c r="Z4598" s="132">
        <v>9350</v>
      </c>
      <c r="AA4598" s="132">
        <v>5000</v>
      </c>
      <c r="AB4598" s="132">
        <v>7600</v>
      </c>
      <c r="AC4598" s="132">
        <v>0</v>
      </c>
      <c r="AD4598" s="132">
        <v>49520</v>
      </c>
      <c r="AE4598" s="132">
        <v>0</v>
      </c>
      <c r="AF4598" s="132">
        <v>48680</v>
      </c>
    </row>
    <row r="4599" spans="1:32">
      <c r="A4599" s="129">
        <v>43789</v>
      </c>
      <c r="B4599" s="132">
        <v>933321</v>
      </c>
      <c r="C4599" s="132">
        <v>58858</v>
      </c>
      <c r="D4599" s="132">
        <v>319938</v>
      </c>
      <c r="E4599" s="132">
        <v>42670</v>
      </c>
      <c r="F4599" s="132">
        <v>218945</v>
      </c>
      <c r="G4599" s="132">
        <v>829021</v>
      </c>
      <c r="H4599" s="132">
        <v>49290</v>
      </c>
      <c r="I4599" s="132">
        <v>8595</v>
      </c>
      <c r="J4599" s="132">
        <v>66755</v>
      </c>
      <c r="K4599" s="132">
        <v>21170</v>
      </c>
      <c r="L4599" s="132">
        <v>13080</v>
      </c>
      <c r="M4599" s="132">
        <v>104300</v>
      </c>
      <c r="N4599" s="132">
        <v>933321</v>
      </c>
      <c r="R4599" s="132">
        <v>99900</v>
      </c>
      <c r="S4599" s="132">
        <v>32000</v>
      </c>
      <c r="T4599" s="132">
        <v>121670</v>
      </c>
      <c r="U4599" s="132">
        <v>50970</v>
      </c>
      <c r="V4599" s="132">
        <v>8835</v>
      </c>
      <c r="W4599" s="132">
        <v>24580</v>
      </c>
      <c r="X4599" s="132">
        <v>49023</v>
      </c>
      <c r="Y4599" s="132">
        <v>26950</v>
      </c>
      <c r="Z4599" s="132">
        <v>9350</v>
      </c>
      <c r="AA4599" s="132">
        <v>5000</v>
      </c>
      <c r="AB4599" s="132">
        <v>11600</v>
      </c>
      <c r="AC4599" s="132">
        <v>0</v>
      </c>
      <c r="AD4599" s="132">
        <v>49520</v>
      </c>
      <c r="AE4599" s="132">
        <v>0</v>
      </c>
      <c r="AF4599" s="132">
        <v>48680</v>
      </c>
    </row>
    <row r="4600" spans="1:32">
      <c r="A4600" s="129">
        <v>43794</v>
      </c>
      <c r="B4600" s="132">
        <v>1166676</v>
      </c>
      <c r="C4600" s="132">
        <v>66598</v>
      </c>
      <c r="D4600" s="132">
        <v>410588</v>
      </c>
      <c r="E4600" s="132">
        <v>61070</v>
      </c>
      <c r="F4600" s="132">
        <v>269870</v>
      </c>
      <c r="G4600" s="132">
        <v>1041966</v>
      </c>
      <c r="H4600" s="132">
        <v>66350</v>
      </c>
      <c r="I4600" s="132">
        <v>11945</v>
      </c>
      <c r="J4600" s="132">
        <v>78955</v>
      </c>
      <c r="K4600" s="132">
        <v>22300</v>
      </c>
      <c r="L4600" s="132">
        <v>13080</v>
      </c>
      <c r="M4600" s="132">
        <v>124710</v>
      </c>
      <c r="N4600" s="132">
        <v>1166676</v>
      </c>
      <c r="R4600" s="132">
        <v>115900</v>
      </c>
      <c r="S4600" s="132">
        <v>57000</v>
      </c>
      <c r="T4600" s="132">
        <v>226030</v>
      </c>
      <c r="U4600" s="132">
        <v>50970</v>
      </c>
      <c r="V4600" s="132">
        <v>12835</v>
      </c>
      <c r="W4600" s="132">
        <v>24580</v>
      </c>
      <c r="X4600" s="132">
        <v>56703</v>
      </c>
      <c r="Y4600" s="132">
        <v>26950</v>
      </c>
      <c r="Z4600" s="132">
        <v>10450</v>
      </c>
      <c r="AA4600" s="132">
        <v>5000</v>
      </c>
      <c r="AB4600" s="132">
        <v>15600</v>
      </c>
      <c r="AC4600" s="132">
        <v>15890</v>
      </c>
      <c r="AD4600" s="132">
        <v>49520</v>
      </c>
      <c r="AE4600" s="132">
        <v>0</v>
      </c>
      <c r="AF4600" s="132">
        <v>48680</v>
      </c>
    </row>
    <row r="4601" spans="1:32">
      <c r="A4601" s="129">
        <v>43809</v>
      </c>
      <c r="B4601" s="132">
        <v>376659</v>
      </c>
      <c r="C4601" s="132">
        <v>21700</v>
      </c>
      <c r="D4601" s="132">
        <v>119100</v>
      </c>
      <c r="E4601" s="132">
        <v>17469</v>
      </c>
      <c r="F4601" s="132">
        <v>78450</v>
      </c>
      <c r="G4601" s="132">
        <v>293619</v>
      </c>
      <c r="H4601" s="132">
        <v>50280</v>
      </c>
      <c r="I4601" s="132">
        <v>18400</v>
      </c>
      <c r="J4601" s="132">
        <v>19750</v>
      </c>
      <c r="K4601" s="132">
        <v>1400</v>
      </c>
      <c r="L4601" s="132">
        <v>2860</v>
      </c>
      <c r="M4601" s="132">
        <v>83040</v>
      </c>
      <c r="N4601" s="132">
        <v>376659</v>
      </c>
      <c r="R4601" s="132">
        <v>31300</v>
      </c>
      <c r="S4601" s="132">
        <v>41000</v>
      </c>
      <c r="T4601" s="132">
        <v>40980</v>
      </c>
      <c r="U4601" s="132">
        <v>29300</v>
      </c>
      <c r="V4601" s="132">
        <v>6160</v>
      </c>
      <c r="W4601" s="132">
        <v>4080</v>
      </c>
      <c r="X4601" s="132">
        <v>24639</v>
      </c>
      <c r="Y4601" s="132">
        <v>0</v>
      </c>
      <c r="Z4601" s="132">
        <v>0</v>
      </c>
      <c r="AA4601" s="132">
        <v>0</v>
      </c>
      <c r="AB4601" s="132">
        <v>0</v>
      </c>
      <c r="AC4601" s="132">
        <v>16200</v>
      </c>
      <c r="AD4601" s="132">
        <v>1000</v>
      </c>
      <c r="AE4601" s="132">
        <v>0</v>
      </c>
      <c r="AF4601" s="132">
        <v>47000</v>
      </c>
    </row>
    <row r="4602" spans="1:32">
      <c r="A4602" s="129">
        <v>43819</v>
      </c>
      <c r="B4602" s="132">
        <v>837873</v>
      </c>
      <c r="C4602" s="132">
        <v>67978</v>
      </c>
      <c r="D4602" s="132">
        <v>258208</v>
      </c>
      <c r="E4602" s="132">
        <v>35727</v>
      </c>
      <c r="F4602" s="132">
        <v>166280</v>
      </c>
      <c r="G4602" s="132">
        <v>717333</v>
      </c>
      <c r="H4602" s="132">
        <v>61330</v>
      </c>
      <c r="I4602" s="132">
        <v>23100</v>
      </c>
      <c r="J4602" s="132">
        <v>76000</v>
      </c>
      <c r="K4602" s="132">
        <v>1790</v>
      </c>
      <c r="L4602" s="132">
        <v>11520</v>
      </c>
      <c r="M4602" s="132">
        <v>120540</v>
      </c>
      <c r="N4602" s="132">
        <v>837873</v>
      </c>
      <c r="R4602" s="132">
        <v>59400</v>
      </c>
      <c r="S4602" s="132">
        <v>41000</v>
      </c>
      <c r="T4602" s="132">
        <v>111591</v>
      </c>
      <c r="U4602" s="132">
        <v>34300</v>
      </c>
      <c r="V4602" s="132">
        <v>20920</v>
      </c>
      <c r="W4602" s="132">
        <v>9080</v>
      </c>
      <c r="X4602" s="132">
        <v>37509</v>
      </c>
      <c r="Y4602" s="132">
        <v>27600</v>
      </c>
      <c r="Z4602" s="132">
        <v>6290</v>
      </c>
      <c r="AA4602" s="132">
        <v>0</v>
      </c>
      <c r="AB4602" s="132">
        <v>0</v>
      </c>
      <c r="AC4602" s="132">
        <v>16200</v>
      </c>
      <c r="AD4602" s="132">
        <v>23350</v>
      </c>
      <c r="AE4602" s="132">
        <v>53018</v>
      </c>
      <c r="AF4602" s="132">
        <v>106945</v>
      </c>
    </row>
    <row r="4603" spans="1:32">
      <c r="A4603" s="129">
        <v>43825</v>
      </c>
      <c r="B4603" s="132">
        <v>1066943</v>
      </c>
      <c r="C4603" s="132">
        <v>81278</v>
      </c>
      <c r="D4603" s="132">
        <v>377246</v>
      </c>
      <c r="E4603" s="132">
        <v>63894</v>
      </c>
      <c r="F4603" s="132">
        <v>196780</v>
      </c>
      <c r="G4603" s="132">
        <v>923323</v>
      </c>
      <c r="H4603" s="132">
        <v>76660</v>
      </c>
      <c r="I4603" s="132">
        <v>23100</v>
      </c>
      <c r="J4603" s="132">
        <v>84000</v>
      </c>
      <c r="K4603" s="132">
        <v>8775</v>
      </c>
      <c r="L4603" s="132">
        <v>15020</v>
      </c>
      <c r="M4603" s="132">
        <v>143620</v>
      </c>
      <c r="N4603" s="132">
        <v>1066943</v>
      </c>
      <c r="R4603" s="132">
        <v>81900</v>
      </c>
      <c r="S4603" s="132">
        <v>41000</v>
      </c>
      <c r="T4603" s="132">
        <v>185691</v>
      </c>
      <c r="U4603" s="132">
        <v>48863</v>
      </c>
      <c r="V4603" s="132">
        <v>24920</v>
      </c>
      <c r="W4603" s="132">
        <v>9080</v>
      </c>
      <c r="X4603" s="132">
        <v>50229</v>
      </c>
      <c r="Y4603" s="132">
        <v>27600</v>
      </c>
      <c r="Z4603" s="132">
        <v>20390</v>
      </c>
      <c r="AA4603" s="132">
        <v>0</v>
      </c>
      <c r="AB4603" s="132">
        <v>0</v>
      </c>
      <c r="AC4603" s="132">
        <v>40687</v>
      </c>
      <c r="AD4603" s="132">
        <v>40350</v>
      </c>
      <c r="AE4603" s="132">
        <v>53018</v>
      </c>
      <c r="AF4603" s="132">
        <v>112445</v>
      </c>
    </row>
    <row r="4604" spans="1:32">
      <c r="A4604" s="129">
        <v>43830</v>
      </c>
      <c r="B4604" s="132">
        <v>1325201</v>
      </c>
      <c r="C4604" s="132">
        <v>112118</v>
      </c>
      <c r="D4604" s="132">
        <v>444656</v>
      </c>
      <c r="E4604" s="132">
        <v>97229</v>
      </c>
      <c r="F4604" s="132">
        <v>236080</v>
      </c>
      <c r="G4604" s="132">
        <v>1150382</v>
      </c>
      <c r="H4604" s="132">
        <v>78880</v>
      </c>
      <c r="I4604" s="132">
        <v>31270</v>
      </c>
      <c r="J4604" s="132">
        <v>105144</v>
      </c>
      <c r="K4604" s="132">
        <v>17205</v>
      </c>
      <c r="L4604" s="132">
        <v>29579</v>
      </c>
      <c r="M4604" s="132">
        <v>174819</v>
      </c>
      <c r="N4604" s="132">
        <v>1325201</v>
      </c>
      <c r="R4604" s="132">
        <v>89600</v>
      </c>
      <c r="S4604" s="132">
        <v>61600</v>
      </c>
      <c r="T4604" s="132">
        <v>220236</v>
      </c>
      <c r="U4604" s="132">
        <v>56798</v>
      </c>
      <c r="V4604" s="132">
        <v>42800</v>
      </c>
      <c r="W4604" s="132">
        <v>9080</v>
      </c>
      <c r="X4604" s="132">
        <v>52329</v>
      </c>
      <c r="Y4604" s="132">
        <v>27600</v>
      </c>
      <c r="Z4604" s="132">
        <v>20390</v>
      </c>
      <c r="AA4604" s="132">
        <v>0</v>
      </c>
      <c r="AB4604" s="132">
        <v>0</v>
      </c>
      <c r="AC4604" s="132">
        <v>90907</v>
      </c>
      <c r="AD4604" s="132">
        <v>42350</v>
      </c>
      <c r="AE4604" s="132">
        <v>90993</v>
      </c>
      <c r="AF4604" s="132">
        <v>139695</v>
      </c>
    </row>
    <row r="4605" spans="1:32">
      <c r="A4605" s="129">
        <v>43840</v>
      </c>
      <c r="B4605" s="132">
        <v>457831</v>
      </c>
      <c r="C4605" s="132">
        <v>67740</v>
      </c>
      <c r="D4605" s="132">
        <v>136330</v>
      </c>
      <c r="E4605" s="132">
        <v>42715</v>
      </c>
      <c r="F4605" s="132">
        <v>69960</v>
      </c>
      <c r="G4605" s="132">
        <v>380350</v>
      </c>
      <c r="H4605" s="132">
        <v>41970</v>
      </c>
      <c r="I4605" s="132">
        <v>14311</v>
      </c>
      <c r="J4605" s="132">
        <v>26275</v>
      </c>
      <c r="K4605" s="132">
        <v>2680</v>
      </c>
      <c r="L4605" s="132">
        <v>200</v>
      </c>
      <c r="M4605" s="132">
        <v>77481</v>
      </c>
      <c r="N4605" s="132">
        <v>457831</v>
      </c>
      <c r="R4605" s="132">
        <v>18500</v>
      </c>
      <c r="S4605" s="132">
        <v>44000</v>
      </c>
      <c r="T4605" s="132">
        <v>49580</v>
      </c>
      <c r="U4605" s="132">
        <v>51300</v>
      </c>
      <c r="V4605" s="132">
        <v>5800</v>
      </c>
      <c r="W4605" s="132">
        <v>1570</v>
      </c>
      <c r="X4605" s="132">
        <v>20755</v>
      </c>
      <c r="Y4605" s="132">
        <v>5100</v>
      </c>
      <c r="Z4605" s="132">
        <v>0</v>
      </c>
      <c r="AA4605" s="132">
        <v>4900</v>
      </c>
      <c r="AB4605" s="132">
        <v>14900</v>
      </c>
      <c r="AC4605" s="132">
        <v>0</v>
      </c>
      <c r="AD4605" s="132">
        <v>0</v>
      </c>
      <c r="AE4605" s="132">
        <v>0</v>
      </c>
      <c r="AF4605" s="132">
        <v>20365</v>
      </c>
    </row>
    <row r="4606" spans="1:32">
      <c r="A4606" s="129">
        <v>43845</v>
      </c>
      <c r="B4606" s="132">
        <v>585251</v>
      </c>
      <c r="C4606" s="132">
        <v>79760</v>
      </c>
      <c r="D4606" s="132">
        <v>185005</v>
      </c>
      <c r="E4606" s="132">
        <v>64415</v>
      </c>
      <c r="F4606" s="132">
        <v>74590</v>
      </c>
      <c r="G4606" s="132">
        <v>491735</v>
      </c>
      <c r="H4606" s="132">
        <v>45630</v>
      </c>
      <c r="I4606" s="132">
        <v>24801</v>
      </c>
      <c r="J4606" s="132">
        <v>43605</v>
      </c>
      <c r="K4606" s="132">
        <v>7660</v>
      </c>
      <c r="L4606" s="132">
        <v>200</v>
      </c>
      <c r="M4606" s="132">
        <v>93516</v>
      </c>
      <c r="N4606" s="132">
        <v>585251</v>
      </c>
      <c r="R4606" s="132">
        <v>18500</v>
      </c>
      <c r="S4606" s="132">
        <v>74000</v>
      </c>
      <c r="T4606" s="132">
        <v>68310</v>
      </c>
      <c r="U4606" s="132">
        <v>58485</v>
      </c>
      <c r="V4606" s="132">
        <v>8800</v>
      </c>
      <c r="W4606" s="132">
        <v>1570</v>
      </c>
      <c r="X4606" s="132">
        <v>40100</v>
      </c>
      <c r="Y4606" s="132">
        <v>23100</v>
      </c>
      <c r="Z4606" s="132">
        <v>0</v>
      </c>
      <c r="AA4606" s="132">
        <v>4900</v>
      </c>
      <c r="AB4606" s="132">
        <v>14900</v>
      </c>
      <c r="AC4606" s="132">
        <v>0</v>
      </c>
      <c r="AD4606" s="132">
        <v>0</v>
      </c>
      <c r="AE4606" s="132">
        <v>0</v>
      </c>
      <c r="AF4606" s="132">
        <v>20365</v>
      </c>
    </row>
    <row r="4607" spans="1:32">
      <c r="A4607" s="129">
        <v>43861</v>
      </c>
      <c r="B4607" s="132">
        <v>1220484</v>
      </c>
      <c r="C4607" s="132">
        <v>122690</v>
      </c>
      <c r="D4607" s="132">
        <v>388897</v>
      </c>
      <c r="E4607" s="132">
        <v>118099</v>
      </c>
      <c r="F4607" s="132">
        <v>168220</v>
      </c>
      <c r="G4607" s="132">
        <v>1054493</v>
      </c>
      <c r="H4607" s="132">
        <v>63810</v>
      </c>
      <c r="I4607" s="132">
        <v>41621</v>
      </c>
      <c r="J4607" s="132">
        <v>101887</v>
      </c>
      <c r="K4607" s="132">
        <v>17535</v>
      </c>
      <c r="L4607" s="132">
        <v>5900</v>
      </c>
      <c r="M4607" s="132">
        <v>165991</v>
      </c>
      <c r="N4607" s="132">
        <v>1220484</v>
      </c>
      <c r="R4607" s="132">
        <v>40400</v>
      </c>
      <c r="S4607" s="132">
        <v>141500</v>
      </c>
      <c r="T4607" s="132">
        <v>152860</v>
      </c>
      <c r="U4607" s="132">
        <v>66535</v>
      </c>
      <c r="V4607" s="132">
        <v>21000</v>
      </c>
      <c r="W4607" s="132">
        <v>10450</v>
      </c>
      <c r="X4607" s="132">
        <v>46740</v>
      </c>
      <c r="Y4607" s="132">
        <v>30100</v>
      </c>
      <c r="Z4607" s="132">
        <v>14463</v>
      </c>
      <c r="AA4607" s="132">
        <v>10900</v>
      </c>
      <c r="AB4607" s="132">
        <v>42200</v>
      </c>
      <c r="AC4607" s="132">
        <v>56583</v>
      </c>
      <c r="AD4607" s="132">
        <v>5000</v>
      </c>
      <c r="AE4607" s="132">
        <v>0</v>
      </c>
      <c r="AF4607" s="132">
        <v>77665</v>
      </c>
    </row>
    <row r="4608" spans="1:32">
      <c r="A4608" s="129">
        <v>43871</v>
      </c>
      <c r="B4608" s="132">
        <v>323341</v>
      </c>
      <c r="C4608" s="132">
        <v>28000</v>
      </c>
      <c r="D4608" s="132">
        <v>74570</v>
      </c>
      <c r="E4608" s="132">
        <v>22750</v>
      </c>
      <c r="F4608" s="132">
        <v>74746</v>
      </c>
      <c r="G4608" s="132">
        <v>272241</v>
      </c>
      <c r="H4608" s="132">
        <v>25600</v>
      </c>
      <c r="I4608" s="132">
        <v>5300</v>
      </c>
      <c r="J4608" s="132">
        <v>25700</v>
      </c>
      <c r="K4608" s="132">
        <v>12945</v>
      </c>
      <c r="L4608" s="132">
        <v>6300</v>
      </c>
      <c r="M4608" s="132">
        <v>51100</v>
      </c>
      <c r="N4608" s="132">
        <v>323341</v>
      </c>
      <c r="R4608" s="132">
        <v>1000</v>
      </c>
      <c r="S4608" s="132">
        <v>0</v>
      </c>
      <c r="T4608" s="132">
        <v>82150</v>
      </c>
      <c r="U4608" s="132">
        <v>55295</v>
      </c>
      <c r="V4608" s="132">
        <v>6600</v>
      </c>
      <c r="W4608" s="132">
        <v>0</v>
      </c>
      <c r="X4608" s="132">
        <v>3130</v>
      </c>
      <c r="Y4608" s="132">
        <v>16000</v>
      </c>
      <c r="Z4608" s="132">
        <v>0</v>
      </c>
      <c r="AA4608" s="132">
        <v>0</v>
      </c>
      <c r="AB4608" s="132">
        <v>0</v>
      </c>
      <c r="AC4608" s="132">
        <v>0</v>
      </c>
      <c r="AD4608" s="132">
        <v>36100</v>
      </c>
      <c r="AE4608" s="132">
        <v>0</v>
      </c>
      <c r="AF4608" s="132">
        <v>15000</v>
      </c>
    </row>
    <row r="4609" spans="1:32">
      <c r="A4609" s="129">
        <v>43881</v>
      </c>
      <c r="B4609" s="132">
        <v>744230</v>
      </c>
      <c r="C4609" s="132">
        <v>49500</v>
      </c>
      <c r="D4609" s="132">
        <v>235856</v>
      </c>
      <c r="E4609" s="132">
        <v>53388</v>
      </c>
      <c r="F4609" s="132">
        <v>132078</v>
      </c>
      <c r="G4609" s="132">
        <v>649837</v>
      </c>
      <c r="H4609" s="132">
        <v>38150</v>
      </c>
      <c r="I4609" s="132">
        <v>13870</v>
      </c>
      <c r="J4609" s="132">
        <v>66590</v>
      </c>
      <c r="K4609" s="132">
        <v>17410</v>
      </c>
      <c r="L4609" s="132">
        <v>10900</v>
      </c>
      <c r="M4609" s="132">
        <v>94393</v>
      </c>
      <c r="N4609" s="132">
        <v>744230</v>
      </c>
      <c r="R4609" s="132">
        <v>19600</v>
      </c>
      <c r="S4609" s="132">
        <v>30820</v>
      </c>
      <c r="T4609" s="132">
        <v>138000</v>
      </c>
      <c r="U4609" s="132">
        <v>72595</v>
      </c>
      <c r="V4609" s="132">
        <v>24100</v>
      </c>
      <c r="W4609" s="132">
        <v>3000</v>
      </c>
      <c r="X4609" s="132">
        <v>46478</v>
      </c>
      <c r="Y4609" s="132">
        <v>28000</v>
      </c>
      <c r="Z4609" s="132">
        <v>3426</v>
      </c>
      <c r="AA4609" s="132">
        <v>0</v>
      </c>
      <c r="AB4609" s="132">
        <v>21600</v>
      </c>
      <c r="AC4609" s="132">
        <v>8600</v>
      </c>
      <c r="AD4609" s="132">
        <v>47100</v>
      </c>
      <c r="AE4609" s="132">
        <v>1100</v>
      </c>
      <c r="AF4609" s="132">
        <v>57200</v>
      </c>
    </row>
    <row r="4610" spans="1:32">
      <c r="A4610" s="129">
        <v>43886</v>
      </c>
      <c r="B4610" s="132">
        <v>970094</v>
      </c>
      <c r="C4610" s="132">
        <v>76315</v>
      </c>
      <c r="D4610" s="132">
        <v>318421</v>
      </c>
      <c r="E4610" s="132">
        <v>65188</v>
      </c>
      <c r="F4610" s="132">
        <v>144747</v>
      </c>
      <c r="G4610" s="132">
        <v>842296</v>
      </c>
      <c r="H4610" s="132">
        <v>66955</v>
      </c>
      <c r="I4610" s="132">
        <v>14670</v>
      </c>
      <c r="J4610" s="132">
        <v>88450</v>
      </c>
      <c r="K4610" s="132">
        <v>17910</v>
      </c>
      <c r="L4610" s="132">
        <v>12900</v>
      </c>
      <c r="M4610" s="132">
        <v>127798</v>
      </c>
      <c r="N4610" s="132">
        <v>970094</v>
      </c>
      <c r="R4610" s="132">
        <v>25269</v>
      </c>
      <c r="S4610" s="132">
        <v>30820</v>
      </c>
      <c r="T4610" s="132">
        <v>173250</v>
      </c>
      <c r="U4610" s="132">
        <v>80345</v>
      </c>
      <c r="V4610" s="132">
        <v>25100</v>
      </c>
      <c r="W4610" s="132">
        <v>7000</v>
      </c>
      <c r="X4610" s="132">
        <v>46478</v>
      </c>
      <c r="Y4610" s="132">
        <v>37000</v>
      </c>
      <c r="Z4610" s="132">
        <v>13426</v>
      </c>
      <c r="AA4610" s="132">
        <v>0</v>
      </c>
      <c r="AB4610" s="132">
        <v>44600</v>
      </c>
      <c r="AC4610" s="132">
        <v>32290</v>
      </c>
      <c r="AD4610" s="132">
        <v>47100</v>
      </c>
      <c r="AE4610" s="132">
        <v>11700</v>
      </c>
      <c r="AF4610" s="132">
        <v>75700</v>
      </c>
    </row>
    <row r="4611" spans="1:32">
      <c r="A4611" s="129">
        <v>43900</v>
      </c>
      <c r="B4611" s="132">
        <v>335086</v>
      </c>
      <c r="C4611" s="132">
        <v>39291</v>
      </c>
      <c r="D4611" s="132">
        <v>113325</v>
      </c>
      <c r="E4611" s="132">
        <v>26472</v>
      </c>
      <c r="F4611" s="132">
        <v>58668</v>
      </c>
      <c r="G4611" s="132">
        <v>297546</v>
      </c>
      <c r="H4611" s="132">
        <v>11880</v>
      </c>
      <c r="I4611" s="132">
        <v>7180</v>
      </c>
      <c r="J4611" s="132">
        <v>37630</v>
      </c>
      <c r="K4611" s="132">
        <v>4900</v>
      </c>
      <c r="L4611" s="132">
        <v>6800</v>
      </c>
      <c r="M4611" s="132">
        <v>37540</v>
      </c>
      <c r="N4611" s="132">
        <v>335086</v>
      </c>
      <c r="R4611" s="132">
        <v>8500</v>
      </c>
      <c r="S4611" s="132">
        <v>0</v>
      </c>
      <c r="T4611" s="132">
        <v>68000</v>
      </c>
      <c r="U4611" s="132">
        <v>15756</v>
      </c>
      <c r="V4611" s="132">
        <v>7350</v>
      </c>
      <c r="W4611" s="132">
        <v>1580</v>
      </c>
      <c r="X4611" s="132">
        <v>32650</v>
      </c>
      <c r="Y4611" s="132">
        <v>5000</v>
      </c>
      <c r="Z4611" s="132">
        <v>1800</v>
      </c>
      <c r="AA4611" s="132">
        <v>0</v>
      </c>
      <c r="AB4611" s="132">
        <v>18310</v>
      </c>
      <c r="AC4611" s="132">
        <v>4750</v>
      </c>
      <c r="AD4611" s="132">
        <v>7300</v>
      </c>
      <c r="AE4611" s="132">
        <v>0</v>
      </c>
      <c r="AF4611" s="132">
        <v>1000</v>
      </c>
    </row>
    <row r="4612" spans="1:32">
      <c r="A4612" s="129">
        <v>43910</v>
      </c>
      <c r="B4612" s="132">
        <v>663803</v>
      </c>
      <c r="C4612" s="132">
        <v>58046</v>
      </c>
      <c r="D4612" s="132">
        <v>228871</v>
      </c>
      <c r="E4612" s="132">
        <v>44391</v>
      </c>
      <c r="F4612" s="132">
        <v>79165</v>
      </c>
      <c r="G4612" s="132">
        <v>567068</v>
      </c>
      <c r="H4612" s="132">
        <v>25570</v>
      </c>
      <c r="I4612" s="132">
        <v>17970</v>
      </c>
      <c r="J4612" s="132">
        <v>76580</v>
      </c>
      <c r="K4612" s="132">
        <v>16955</v>
      </c>
      <c r="L4612" s="132">
        <v>19000</v>
      </c>
      <c r="M4612" s="132">
        <v>96735</v>
      </c>
      <c r="N4612" s="132">
        <v>663803</v>
      </c>
      <c r="R4612" s="132">
        <v>23000</v>
      </c>
      <c r="S4612" s="132">
        <v>0</v>
      </c>
      <c r="T4612" s="132">
        <v>102500</v>
      </c>
      <c r="U4612" s="132">
        <v>26256</v>
      </c>
      <c r="V4612" s="132">
        <v>19550</v>
      </c>
      <c r="W4612" s="132">
        <v>7430</v>
      </c>
      <c r="X4612" s="132">
        <v>36854</v>
      </c>
      <c r="Y4612" s="132">
        <v>19750</v>
      </c>
      <c r="Z4612" s="132">
        <v>15370</v>
      </c>
      <c r="AA4612" s="132">
        <v>0</v>
      </c>
      <c r="AB4612" s="132">
        <v>30680</v>
      </c>
      <c r="AC4612" s="132">
        <v>26300</v>
      </c>
      <c r="AD4612" s="132">
        <v>10300</v>
      </c>
      <c r="AE4612" s="132">
        <v>0</v>
      </c>
      <c r="AF4612" s="132">
        <v>44535</v>
      </c>
    </row>
    <row r="4613" spans="1:32">
      <c r="A4613" s="129">
        <v>43915</v>
      </c>
      <c r="B4613" s="132">
        <v>909055</v>
      </c>
      <c r="C4613" s="132">
        <v>96196</v>
      </c>
      <c r="D4613" s="132">
        <v>271711</v>
      </c>
      <c r="E4613" s="132">
        <v>70891</v>
      </c>
      <c r="F4613" s="132">
        <v>113665</v>
      </c>
      <c r="G4613" s="132">
        <v>768140</v>
      </c>
      <c r="H4613" s="132">
        <v>55370</v>
      </c>
      <c r="I4613" s="132">
        <v>19470</v>
      </c>
      <c r="J4613" s="132">
        <v>96562</v>
      </c>
      <c r="K4613" s="132">
        <v>18155</v>
      </c>
      <c r="L4613" s="132">
        <v>21380</v>
      </c>
      <c r="M4613" s="132">
        <v>140915</v>
      </c>
      <c r="N4613" s="132">
        <v>909055</v>
      </c>
      <c r="R4613" s="132">
        <v>34840</v>
      </c>
      <c r="S4613" s="132">
        <v>8600</v>
      </c>
      <c r="T4613" s="132">
        <v>160700</v>
      </c>
      <c r="U4613" s="132">
        <v>26256</v>
      </c>
      <c r="V4613" s="132">
        <v>24050</v>
      </c>
      <c r="W4613" s="132">
        <v>7430</v>
      </c>
      <c r="X4613" s="132">
        <v>37354</v>
      </c>
      <c r="Y4613" s="132">
        <v>25130</v>
      </c>
      <c r="Z4613" s="132">
        <v>15370</v>
      </c>
      <c r="AA4613" s="132">
        <v>0</v>
      </c>
      <c r="AB4613" s="132">
        <v>34680</v>
      </c>
      <c r="AC4613" s="132">
        <v>26300</v>
      </c>
      <c r="AD4613" s="132">
        <v>11300</v>
      </c>
      <c r="AE4613" s="132">
        <v>3000</v>
      </c>
      <c r="AF4613" s="132">
        <v>76235</v>
      </c>
    </row>
    <row r="4614" spans="1:32">
      <c r="A4614" s="129">
        <v>43921</v>
      </c>
      <c r="B4614" s="132">
        <v>1121043</v>
      </c>
      <c r="C4614" s="132">
        <v>107556</v>
      </c>
      <c r="D4614" s="132">
        <v>380311</v>
      </c>
      <c r="E4614" s="132">
        <v>89361</v>
      </c>
      <c r="F4614" s="132">
        <v>113665</v>
      </c>
      <c r="G4614" s="132">
        <v>950023</v>
      </c>
      <c r="H4614" s="132">
        <v>66370</v>
      </c>
      <c r="I4614" s="132">
        <v>27555</v>
      </c>
      <c r="J4614" s="132">
        <v>110312</v>
      </c>
      <c r="K4614" s="132">
        <v>18155</v>
      </c>
      <c r="L4614" s="132">
        <v>22380</v>
      </c>
      <c r="M4614" s="132">
        <v>171020</v>
      </c>
      <c r="N4614" s="132">
        <v>1121043</v>
      </c>
      <c r="R4614" s="132">
        <v>34840</v>
      </c>
      <c r="S4614" s="132">
        <v>34600</v>
      </c>
      <c r="T4614" s="132">
        <v>175700</v>
      </c>
      <c r="U4614" s="132">
        <v>45106</v>
      </c>
      <c r="V4614" s="132">
        <v>24170</v>
      </c>
      <c r="W4614" s="132">
        <v>7430</v>
      </c>
      <c r="X4614" s="132">
        <v>41824</v>
      </c>
      <c r="Y4614" s="132">
        <v>27630</v>
      </c>
      <c r="Z4614" s="132">
        <v>15370</v>
      </c>
      <c r="AA4614" s="132">
        <v>0</v>
      </c>
      <c r="AB4614" s="132">
        <v>51058</v>
      </c>
      <c r="AC4614" s="132">
        <v>64135</v>
      </c>
      <c r="AD4614" s="132">
        <v>15355</v>
      </c>
      <c r="AE4614" s="132">
        <v>4000</v>
      </c>
      <c r="AF4614" s="132">
        <v>99395</v>
      </c>
    </row>
    <row r="4615" spans="1:32">
      <c r="A4615" s="129">
        <v>43936</v>
      </c>
      <c r="B4615" s="132">
        <v>481588</v>
      </c>
      <c r="C4615" s="132">
        <v>34830</v>
      </c>
      <c r="D4615" s="132">
        <v>156189</v>
      </c>
      <c r="E4615" s="132">
        <v>30684</v>
      </c>
      <c r="F4615" s="132">
        <v>94765</v>
      </c>
      <c r="G4615" s="132">
        <v>422018</v>
      </c>
      <c r="H4615" s="132">
        <v>37110</v>
      </c>
      <c r="I4615" s="132">
        <v>8920</v>
      </c>
      <c r="J4615" s="132">
        <v>42450</v>
      </c>
      <c r="K4615" s="132">
        <v>16830</v>
      </c>
      <c r="L4615" s="132">
        <v>3600</v>
      </c>
      <c r="M4615" s="132">
        <v>59570</v>
      </c>
      <c r="N4615" s="132">
        <v>481588</v>
      </c>
      <c r="R4615" s="132">
        <v>4900</v>
      </c>
      <c r="S4615" s="132">
        <v>35500</v>
      </c>
      <c r="T4615" s="132">
        <v>42600</v>
      </c>
      <c r="U4615" s="132">
        <v>59275</v>
      </c>
      <c r="V4615" s="132">
        <v>13700</v>
      </c>
      <c r="W4615" s="132">
        <v>8400</v>
      </c>
      <c r="X4615" s="132">
        <v>18003</v>
      </c>
      <c r="Y4615" s="132">
        <v>7500</v>
      </c>
      <c r="Z4615" s="132">
        <v>0</v>
      </c>
      <c r="AA4615" s="132">
        <v>34500</v>
      </c>
      <c r="AB4615" s="132">
        <v>6400</v>
      </c>
      <c r="AC4615" s="132">
        <v>2700</v>
      </c>
      <c r="AD4615" s="132">
        <v>22950</v>
      </c>
      <c r="AE4615" s="132">
        <v>1050</v>
      </c>
      <c r="AF4615" s="132">
        <v>38840</v>
      </c>
    </row>
    <row r="4616" spans="1:32">
      <c r="A4616" s="129">
        <v>43941</v>
      </c>
      <c r="B4616" s="132">
        <v>698943</v>
      </c>
      <c r="C4616" s="132">
        <v>48830</v>
      </c>
      <c r="D4616" s="132">
        <v>220359</v>
      </c>
      <c r="E4616" s="132">
        <v>47374</v>
      </c>
      <c r="F4616" s="132">
        <v>129515</v>
      </c>
      <c r="G4616" s="132">
        <v>627673</v>
      </c>
      <c r="H4616" s="132">
        <v>37110</v>
      </c>
      <c r="I4616" s="132">
        <v>12020</v>
      </c>
      <c r="J4616" s="132">
        <v>69090</v>
      </c>
      <c r="K4616" s="132">
        <v>19360</v>
      </c>
      <c r="L4616" s="132">
        <v>9200</v>
      </c>
      <c r="M4616" s="132">
        <v>71270</v>
      </c>
      <c r="N4616" s="132">
        <v>698943</v>
      </c>
      <c r="R4616" s="132">
        <v>10150</v>
      </c>
      <c r="S4616" s="132">
        <v>35500</v>
      </c>
      <c r="T4616" s="132">
        <v>84820</v>
      </c>
      <c r="U4616" s="132">
        <v>66055</v>
      </c>
      <c r="V4616" s="132">
        <v>13700</v>
      </c>
      <c r="W4616" s="132">
        <v>8400</v>
      </c>
      <c r="X4616" s="132">
        <v>20453</v>
      </c>
      <c r="Y4616" s="132">
        <v>23000</v>
      </c>
      <c r="Z4616" s="132">
        <v>14200</v>
      </c>
      <c r="AA4616" s="132">
        <v>46500</v>
      </c>
      <c r="AB4616" s="132">
        <v>17145</v>
      </c>
      <c r="AC4616" s="132">
        <v>2700</v>
      </c>
      <c r="AD4616" s="132">
        <v>27450</v>
      </c>
      <c r="AE4616" s="132">
        <v>1050</v>
      </c>
      <c r="AF4616" s="132">
        <v>66840</v>
      </c>
    </row>
    <row r="4617" spans="1:32">
      <c r="A4617" s="129">
        <v>43951</v>
      </c>
      <c r="B4617" s="132">
        <v>1194376</v>
      </c>
      <c r="C4617" s="132">
        <v>95955</v>
      </c>
      <c r="D4617" s="132">
        <v>329199</v>
      </c>
      <c r="E4617" s="132">
        <v>128574</v>
      </c>
      <c r="F4617" s="132">
        <v>197740</v>
      </c>
      <c r="G4617" s="132">
        <v>1010033</v>
      </c>
      <c r="H4617" s="132">
        <v>98420</v>
      </c>
      <c r="I4617" s="132">
        <v>25933</v>
      </c>
      <c r="J4617" s="132">
        <v>99100</v>
      </c>
      <c r="K4617" s="132">
        <v>24910</v>
      </c>
      <c r="L4617" s="132">
        <v>16960</v>
      </c>
      <c r="M4617" s="132">
        <v>184343</v>
      </c>
      <c r="N4617" s="132">
        <v>1194376</v>
      </c>
      <c r="R4617" s="132">
        <v>10150</v>
      </c>
      <c r="S4617" s="132">
        <v>35500</v>
      </c>
      <c r="T4617" s="132">
        <v>207270</v>
      </c>
      <c r="U4617" s="132">
        <v>80508</v>
      </c>
      <c r="V4617" s="132">
        <v>28700</v>
      </c>
      <c r="W4617" s="132">
        <v>8400</v>
      </c>
      <c r="X4617" s="132">
        <v>35603</v>
      </c>
      <c r="Y4617" s="132">
        <v>35500</v>
      </c>
      <c r="Z4617" s="132">
        <v>16000</v>
      </c>
      <c r="AA4617" s="132">
        <v>46500</v>
      </c>
      <c r="AB4617" s="132">
        <v>32145</v>
      </c>
      <c r="AC4617" s="132">
        <v>48235</v>
      </c>
      <c r="AD4617" s="132">
        <v>33450</v>
      </c>
      <c r="AE4617" s="132">
        <v>1050</v>
      </c>
      <c r="AF4617" s="132">
        <v>68040</v>
      </c>
    </row>
    <row r="4618" spans="1:32">
      <c r="A4618" s="129">
        <v>43966</v>
      </c>
      <c r="B4618" s="132">
        <v>548417</v>
      </c>
      <c r="C4618" s="132">
        <v>37905</v>
      </c>
      <c r="D4618" s="132">
        <v>226910</v>
      </c>
      <c r="E4618" s="132">
        <v>47645</v>
      </c>
      <c r="F4618" s="132">
        <v>65800</v>
      </c>
      <c r="G4618" s="132">
        <v>475767</v>
      </c>
      <c r="H4618" s="132">
        <v>26650</v>
      </c>
      <c r="I4618" s="132">
        <v>9685</v>
      </c>
      <c r="J4618" s="132">
        <v>65069</v>
      </c>
      <c r="K4618" s="132">
        <v>8888</v>
      </c>
      <c r="L4618" s="132">
        <v>10740</v>
      </c>
      <c r="M4618" s="132">
        <v>72650</v>
      </c>
      <c r="N4618" s="132">
        <v>548417</v>
      </c>
      <c r="R4618" s="132">
        <v>9900</v>
      </c>
      <c r="S4618" s="132">
        <v>31500</v>
      </c>
      <c r="T4618" s="132">
        <v>132315</v>
      </c>
      <c r="U4618" s="132">
        <v>26850</v>
      </c>
      <c r="V4618" s="132">
        <v>17090</v>
      </c>
      <c r="W4618" s="132">
        <v>0</v>
      </c>
      <c r="X4618" s="132">
        <v>15245</v>
      </c>
      <c r="Y4618" s="132">
        <v>8000</v>
      </c>
      <c r="Z4618" s="132">
        <v>6700</v>
      </c>
      <c r="AA4618" s="132">
        <v>32000</v>
      </c>
      <c r="AB4618" s="132">
        <v>0</v>
      </c>
      <c r="AC4618" s="132">
        <v>0</v>
      </c>
      <c r="AD4618" s="132">
        <v>3250</v>
      </c>
      <c r="AE4618" s="132">
        <v>25175</v>
      </c>
      <c r="AF4618" s="132">
        <v>31220</v>
      </c>
    </row>
    <row r="4619" spans="1:32">
      <c r="A4619" s="129">
        <v>43971</v>
      </c>
      <c r="B4619" s="132">
        <v>812312</v>
      </c>
      <c r="C4619" s="132">
        <v>43130</v>
      </c>
      <c r="D4619" s="132">
        <v>290310</v>
      </c>
      <c r="E4619" s="132">
        <v>64890</v>
      </c>
      <c r="F4619" s="132">
        <v>116250</v>
      </c>
      <c r="G4619" s="132">
        <v>729862</v>
      </c>
      <c r="H4619" s="132">
        <v>32550</v>
      </c>
      <c r="I4619" s="132">
        <v>10585</v>
      </c>
      <c r="J4619" s="132">
        <v>105364</v>
      </c>
      <c r="K4619" s="132">
        <v>10188</v>
      </c>
      <c r="L4619" s="132">
        <v>12740</v>
      </c>
      <c r="M4619" s="132">
        <v>82450</v>
      </c>
      <c r="N4619" s="132">
        <v>812312</v>
      </c>
      <c r="R4619" s="132">
        <v>28900</v>
      </c>
      <c r="S4619" s="132">
        <v>31500</v>
      </c>
      <c r="T4619" s="132">
        <v>165815</v>
      </c>
      <c r="U4619" s="132">
        <v>30800</v>
      </c>
      <c r="V4619" s="132">
        <v>29110</v>
      </c>
      <c r="W4619" s="132">
        <v>0</v>
      </c>
      <c r="X4619" s="132">
        <v>17195</v>
      </c>
      <c r="Y4619" s="132">
        <v>13700</v>
      </c>
      <c r="Z4619" s="132">
        <v>20200</v>
      </c>
      <c r="AA4619" s="132">
        <v>48000</v>
      </c>
      <c r="AB4619" s="132">
        <v>0</v>
      </c>
      <c r="AC4619" s="132">
        <v>0</v>
      </c>
      <c r="AD4619" s="132">
        <v>17250</v>
      </c>
      <c r="AE4619" s="132">
        <v>34900</v>
      </c>
      <c r="AF4619" s="132">
        <v>71320</v>
      </c>
    </row>
    <row r="4620" spans="1:32">
      <c r="A4620" s="129">
        <v>43992</v>
      </c>
      <c r="B4620" s="132">
        <v>580096</v>
      </c>
      <c r="C4620" s="132">
        <v>62535</v>
      </c>
      <c r="D4620" s="132">
        <v>257644</v>
      </c>
      <c r="E4620" s="132">
        <v>65783</v>
      </c>
      <c r="F4620" s="132">
        <v>68569</v>
      </c>
      <c r="G4620" s="132">
        <v>503221</v>
      </c>
      <c r="H4620" s="132">
        <v>28660</v>
      </c>
      <c r="I4620" s="132">
        <v>15805</v>
      </c>
      <c r="J4620" s="132">
        <v>1800</v>
      </c>
      <c r="K4620" s="132">
        <v>17900</v>
      </c>
      <c r="L4620" s="132">
        <v>8160</v>
      </c>
      <c r="M4620" s="132">
        <v>76875</v>
      </c>
      <c r="N4620" s="132">
        <v>580096</v>
      </c>
      <c r="R4620" s="132">
        <v>26000</v>
      </c>
      <c r="S4620" s="132">
        <v>28000</v>
      </c>
      <c r="T4620" s="132">
        <v>162468</v>
      </c>
      <c r="U4620" s="132">
        <v>43100</v>
      </c>
      <c r="V4620" s="132">
        <v>2350</v>
      </c>
      <c r="W4620" s="132">
        <v>0</v>
      </c>
      <c r="X4620" s="132">
        <v>6323</v>
      </c>
      <c r="Y4620" s="132">
        <v>0</v>
      </c>
      <c r="Z4620" s="132">
        <v>500</v>
      </c>
      <c r="AA4620" s="132">
        <v>19500</v>
      </c>
      <c r="AB4620" s="132">
        <v>7760</v>
      </c>
      <c r="AC4620" s="132">
        <v>74770</v>
      </c>
      <c r="AD4620" s="132">
        <v>33965</v>
      </c>
      <c r="AE4620" s="132">
        <v>0</v>
      </c>
      <c r="AF4620" s="132">
        <v>16750</v>
      </c>
    </row>
    <row r="4621" spans="1:32">
      <c r="A4621" s="129">
        <v>43997</v>
      </c>
      <c r="B4621" s="132">
        <v>916871</v>
      </c>
      <c r="C4621" s="132">
        <v>83135</v>
      </c>
      <c r="D4621" s="132">
        <v>335834</v>
      </c>
      <c r="E4621" s="132">
        <v>82833</v>
      </c>
      <c r="F4621" s="132">
        <v>198274</v>
      </c>
      <c r="G4621" s="132">
        <v>817306</v>
      </c>
      <c r="H4621" s="132">
        <v>34990</v>
      </c>
      <c r="I4621" s="132">
        <v>18665</v>
      </c>
      <c r="J4621" s="132">
        <v>45580</v>
      </c>
      <c r="K4621" s="132">
        <v>20400</v>
      </c>
      <c r="L4621" s="132">
        <v>8160</v>
      </c>
      <c r="M4621" s="132">
        <v>99565</v>
      </c>
      <c r="N4621" s="132">
        <v>916871</v>
      </c>
      <c r="R4621" s="132">
        <v>88750</v>
      </c>
      <c r="S4621" s="132">
        <v>38000</v>
      </c>
      <c r="T4621" s="132">
        <v>233388</v>
      </c>
      <c r="U4621" s="132">
        <v>47350</v>
      </c>
      <c r="V4621" s="132">
        <v>3350</v>
      </c>
      <c r="W4621" s="132">
        <v>1580</v>
      </c>
      <c r="X4621" s="132">
        <v>14373</v>
      </c>
      <c r="Y4621" s="132">
        <v>0</v>
      </c>
      <c r="Z4621" s="132">
        <v>8700</v>
      </c>
      <c r="AA4621" s="132">
        <v>19500</v>
      </c>
      <c r="AB4621" s="132">
        <v>26260</v>
      </c>
      <c r="AC4621" s="132">
        <v>74770</v>
      </c>
      <c r="AD4621" s="132">
        <v>33965</v>
      </c>
      <c r="AE4621" s="132">
        <v>3170</v>
      </c>
      <c r="AF4621" s="132">
        <v>47650</v>
      </c>
    </row>
    <row r="4622" spans="1:32">
      <c r="A4622" s="129">
        <v>44007</v>
      </c>
      <c r="B4622" s="132">
        <v>1416751</v>
      </c>
      <c r="C4622" s="132">
        <v>115135</v>
      </c>
      <c r="D4622" s="132">
        <v>481025</v>
      </c>
      <c r="E4622" s="132">
        <v>136822</v>
      </c>
      <c r="F4622" s="132">
        <v>311099</v>
      </c>
      <c r="G4622" s="132">
        <v>1254621</v>
      </c>
      <c r="H4622" s="132">
        <v>65180</v>
      </c>
      <c r="I4622" s="132">
        <v>24755</v>
      </c>
      <c r="J4622" s="132">
        <v>57780</v>
      </c>
      <c r="K4622" s="132">
        <v>28000</v>
      </c>
      <c r="L4622" s="132">
        <v>24810</v>
      </c>
      <c r="M4622" s="132">
        <v>162130</v>
      </c>
      <c r="N4622" s="132">
        <v>1416751</v>
      </c>
      <c r="R4622" s="132">
        <v>192325</v>
      </c>
      <c r="S4622" s="132">
        <v>78500</v>
      </c>
      <c r="T4622" s="132">
        <v>310649</v>
      </c>
      <c r="U4622" s="132">
        <v>58000</v>
      </c>
      <c r="V4622" s="132">
        <v>3350</v>
      </c>
      <c r="W4622" s="132">
        <v>3160</v>
      </c>
      <c r="X4622" s="132">
        <v>28273</v>
      </c>
      <c r="Y4622" s="132">
        <v>31189</v>
      </c>
      <c r="Z4622" s="132">
        <v>17900</v>
      </c>
      <c r="AA4622" s="132">
        <v>19500</v>
      </c>
      <c r="AB4622" s="132">
        <v>35310</v>
      </c>
      <c r="AC4622" s="132">
        <v>74770</v>
      </c>
      <c r="AD4622" s="132">
        <v>33965</v>
      </c>
      <c r="AE4622" s="132">
        <v>3170</v>
      </c>
      <c r="AF4622" s="132">
        <v>125160</v>
      </c>
    </row>
    <row r="4623" spans="1:32">
      <c r="A4623" s="129">
        <v>44012</v>
      </c>
      <c r="B4623" s="132">
        <v>1510023</v>
      </c>
      <c r="C4623" s="132">
        <v>115635</v>
      </c>
      <c r="D4623" s="132">
        <v>499045</v>
      </c>
      <c r="E4623" s="132">
        <v>144772</v>
      </c>
      <c r="F4623" s="132">
        <v>325061</v>
      </c>
      <c r="G4623" s="132">
        <v>1317753</v>
      </c>
      <c r="H4623" s="132">
        <v>88980</v>
      </c>
      <c r="I4623" s="132">
        <v>30665</v>
      </c>
      <c r="J4623" s="132">
        <v>62380</v>
      </c>
      <c r="K4623" s="132">
        <v>30800</v>
      </c>
      <c r="L4623" s="132">
        <v>24810</v>
      </c>
      <c r="M4623" s="132">
        <v>192270</v>
      </c>
      <c r="N4623" s="132">
        <v>1510023</v>
      </c>
      <c r="R4623" s="132">
        <v>203625</v>
      </c>
      <c r="S4623" s="132">
        <v>82000</v>
      </c>
      <c r="T4623" s="132">
        <v>310649</v>
      </c>
      <c r="U4623" s="132">
        <v>58000</v>
      </c>
      <c r="V4623" s="132">
        <v>3350</v>
      </c>
      <c r="W4623" s="132">
        <v>4060</v>
      </c>
      <c r="X4623" s="132">
        <v>33083</v>
      </c>
      <c r="Y4623" s="132">
        <v>31189</v>
      </c>
      <c r="Z4623" s="132">
        <v>17900</v>
      </c>
      <c r="AA4623" s="132">
        <v>19500</v>
      </c>
      <c r="AB4623" s="132">
        <v>35310</v>
      </c>
      <c r="AC4623" s="132">
        <v>92220</v>
      </c>
      <c r="AD4623" s="132">
        <v>33965</v>
      </c>
      <c r="AE4623" s="132">
        <v>3170</v>
      </c>
      <c r="AF4623" s="132">
        <v>139522</v>
      </c>
    </row>
    <row r="4624" spans="1:32">
      <c r="A4624" s="129">
        <v>44022</v>
      </c>
      <c r="B4624" s="132">
        <v>461806</v>
      </c>
      <c r="C4624" s="132">
        <v>41790</v>
      </c>
      <c r="D4624" s="132">
        <v>137936</v>
      </c>
      <c r="E4624" s="132">
        <v>66150</v>
      </c>
      <c r="F4624" s="132">
        <v>75385</v>
      </c>
      <c r="G4624" s="132">
        <v>399261</v>
      </c>
      <c r="H4624" s="132">
        <v>24670</v>
      </c>
      <c r="I4624" s="132" t="e">
        <v>#N/A</v>
      </c>
      <c r="J4624" s="132">
        <v>25045</v>
      </c>
      <c r="K4624" s="132">
        <v>11645</v>
      </c>
      <c r="L4624" s="132">
        <v>10755</v>
      </c>
      <c r="M4624" s="132">
        <v>62545</v>
      </c>
      <c r="N4624" s="132">
        <v>461806</v>
      </c>
      <c r="R4624" s="132">
        <v>58150</v>
      </c>
      <c r="S4624" s="132">
        <v>25000</v>
      </c>
      <c r="T4624" s="132">
        <v>155596</v>
      </c>
      <c r="U4624" s="132">
        <v>35895</v>
      </c>
      <c r="V4624" s="132">
        <v>6755</v>
      </c>
      <c r="W4624" s="132">
        <v>0</v>
      </c>
      <c r="X4624" s="132">
        <v>21990</v>
      </c>
      <c r="Y4624" s="132">
        <v>0</v>
      </c>
      <c r="Z4624" s="132">
        <v>650</v>
      </c>
      <c r="AA4624" s="132">
        <v>0</v>
      </c>
      <c r="AB4624" s="132">
        <v>10100</v>
      </c>
      <c r="AC4624" s="132">
        <v>12920</v>
      </c>
      <c r="AD4624" s="132">
        <v>19315</v>
      </c>
      <c r="AE4624" s="132">
        <v>1400</v>
      </c>
      <c r="AF4624" s="132">
        <v>13630</v>
      </c>
    </row>
    <row r="4625" spans="1:32">
      <c r="A4625" s="129">
        <v>44027</v>
      </c>
      <c r="B4625" s="132">
        <v>832429</v>
      </c>
      <c r="C4625" s="132">
        <v>68120</v>
      </c>
      <c r="D4625" s="132">
        <v>251797</v>
      </c>
      <c r="E4625" s="132">
        <v>75950</v>
      </c>
      <c r="F4625" s="132">
        <v>226132</v>
      </c>
      <c r="G4625" s="132">
        <v>737569</v>
      </c>
      <c r="H4625" s="132">
        <v>26250</v>
      </c>
      <c r="I4625" s="132">
        <v>26970</v>
      </c>
      <c r="J4625" s="132">
        <v>30545</v>
      </c>
      <c r="K4625" s="132">
        <v>11645</v>
      </c>
      <c r="L4625" s="132">
        <v>10755</v>
      </c>
      <c r="M4625" s="132">
        <v>94860</v>
      </c>
      <c r="N4625" s="132">
        <v>832429</v>
      </c>
      <c r="R4625" s="132">
        <v>169690</v>
      </c>
      <c r="S4625" s="132">
        <v>40002</v>
      </c>
      <c r="T4625" s="132">
        <v>214096</v>
      </c>
      <c r="U4625" s="132">
        <v>48555</v>
      </c>
      <c r="V4625" s="132">
        <v>6755</v>
      </c>
      <c r="W4625" s="132">
        <v>4580</v>
      </c>
      <c r="X4625" s="132">
        <v>33300</v>
      </c>
      <c r="Y4625" s="132">
        <v>0</v>
      </c>
      <c r="Z4625" s="132">
        <v>650</v>
      </c>
      <c r="AA4625" s="132">
        <v>0</v>
      </c>
      <c r="AB4625" s="132">
        <v>10100</v>
      </c>
      <c r="AC4625" s="132">
        <v>12920</v>
      </c>
      <c r="AD4625" s="132">
        <v>19315</v>
      </c>
      <c r="AE4625" s="132">
        <v>1400</v>
      </c>
      <c r="AF4625" s="132">
        <v>41130</v>
      </c>
    </row>
    <row r="4626" spans="1:32">
      <c r="A4626" s="129">
        <v>44032</v>
      </c>
      <c r="B4626" s="132">
        <v>1089021</v>
      </c>
      <c r="C4626" s="132">
        <v>80732</v>
      </c>
      <c r="D4626" s="132">
        <v>309762</v>
      </c>
      <c r="E4626" s="132">
        <v>79810</v>
      </c>
      <c r="F4626" s="132">
        <v>319232</v>
      </c>
      <c r="G4626" s="132">
        <v>981371</v>
      </c>
      <c r="H4626" s="132">
        <v>32400</v>
      </c>
      <c r="I4626" s="132">
        <v>28470</v>
      </c>
      <c r="J4626" s="132">
        <v>91710</v>
      </c>
      <c r="K4626" s="132">
        <v>11645</v>
      </c>
      <c r="L4626" s="132">
        <v>15895</v>
      </c>
      <c r="M4626" s="132">
        <v>107650</v>
      </c>
      <c r="N4626" s="132">
        <v>1089021</v>
      </c>
      <c r="R4626" s="132">
        <v>232790</v>
      </c>
      <c r="S4626" s="132">
        <v>55002</v>
      </c>
      <c r="T4626" s="132">
        <v>258131</v>
      </c>
      <c r="U4626" s="132">
        <v>51405</v>
      </c>
      <c r="V4626" s="132">
        <v>8775</v>
      </c>
      <c r="W4626" s="132">
        <v>4580</v>
      </c>
      <c r="X4626" s="132">
        <v>33300</v>
      </c>
      <c r="Y4626" s="132">
        <v>11000</v>
      </c>
      <c r="Z4626" s="132">
        <v>12022</v>
      </c>
      <c r="AA4626" s="132">
        <v>0</v>
      </c>
      <c r="AB4626" s="132">
        <v>10100</v>
      </c>
      <c r="AC4626" s="132">
        <v>25320</v>
      </c>
      <c r="AD4626" s="132">
        <v>19315</v>
      </c>
      <c r="AE4626" s="132">
        <v>13930</v>
      </c>
      <c r="AF4626" s="132">
        <v>43130</v>
      </c>
    </row>
    <row r="4627" spans="1:32">
      <c r="A4627" s="129">
        <v>44043</v>
      </c>
      <c r="B4627" s="132">
        <v>1671656</v>
      </c>
      <c r="C4627" s="132">
        <v>143882</v>
      </c>
      <c r="D4627" s="132">
        <v>443347</v>
      </c>
      <c r="E4627" s="132">
        <v>139945</v>
      </c>
      <c r="F4627" s="132">
        <v>520012</v>
      </c>
      <c r="G4627" s="132">
        <v>1515946</v>
      </c>
      <c r="H4627" s="132">
        <v>45540</v>
      </c>
      <c r="I4627" s="132">
        <v>31470</v>
      </c>
      <c r="J4627" s="132">
        <v>121610</v>
      </c>
      <c r="K4627" s="132">
        <v>24545</v>
      </c>
      <c r="L4627" s="132">
        <v>36410</v>
      </c>
      <c r="M4627" s="132">
        <v>155710</v>
      </c>
      <c r="N4627" s="132">
        <v>1671656</v>
      </c>
      <c r="R4627" s="132">
        <v>423015</v>
      </c>
      <c r="S4627" s="132">
        <v>68002</v>
      </c>
      <c r="T4627" s="132">
        <v>301131</v>
      </c>
      <c r="U4627" s="132">
        <v>0</v>
      </c>
      <c r="V4627" s="132">
        <v>24115</v>
      </c>
      <c r="W4627" s="132">
        <v>4580</v>
      </c>
      <c r="X4627" s="132">
        <v>42800</v>
      </c>
      <c r="Y4627" s="132">
        <v>29950</v>
      </c>
      <c r="Z4627" s="132">
        <v>17522</v>
      </c>
      <c r="AA4627" s="132">
        <v>0</v>
      </c>
      <c r="AB4627" s="132">
        <v>10100</v>
      </c>
      <c r="AC4627" s="132">
        <v>282476</v>
      </c>
      <c r="AD4627" s="132">
        <v>13930</v>
      </c>
      <c r="AE4627" s="132">
        <v>97200</v>
      </c>
      <c r="AF4627" s="132">
        <v>0</v>
      </c>
    </row>
    <row r="4628" spans="1:32">
      <c r="A4628" s="129">
        <v>44053</v>
      </c>
      <c r="B4628" s="132">
        <v>372067</v>
      </c>
      <c r="C4628" s="132">
        <v>23770</v>
      </c>
      <c r="D4628" s="132">
        <v>135320</v>
      </c>
      <c r="E4628" s="132">
        <v>20005</v>
      </c>
      <c r="F4628" s="132">
        <v>71295</v>
      </c>
      <c r="G4628" s="132">
        <v>312235</v>
      </c>
      <c r="H4628" s="132">
        <v>20182</v>
      </c>
      <c r="I4628" s="132">
        <v>11850</v>
      </c>
      <c r="J4628" s="132">
        <v>28845</v>
      </c>
      <c r="K4628" s="132">
        <v>4250</v>
      </c>
      <c r="L4628" s="132">
        <v>6440</v>
      </c>
      <c r="M4628" s="132">
        <v>59832</v>
      </c>
      <c r="N4628" s="132">
        <v>372067</v>
      </c>
      <c r="R4628" s="132">
        <v>31775</v>
      </c>
      <c r="S4628" s="132">
        <v>0</v>
      </c>
      <c r="T4628" s="132">
        <v>80505</v>
      </c>
      <c r="U4628" s="132">
        <v>9870</v>
      </c>
      <c r="V4628" s="132">
        <v>7430</v>
      </c>
      <c r="W4628" s="132">
        <v>0</v>
      </c>
      <c r="X4628" s="132">
        <v>14895</v>
      </c>
      <c r="Y4628" s="132">
        <v>2000</v>
      </c>
      <c r="Z4628" s="132">
        <v>0</v>
      </c>
      <c r="AA4628" s="132">
        <v>0</v>
      </c>
      <c r="AB4628" s="132">
        <v>0</v>
      </c>
      <c r="AC4628" s="132">
        <v>23450</v>
      </c>
      <c r="AD4628" s="132">
        <v>47645</v>
      </c>
      <c r="AE4628" s="132">
        <v>0</v>
      </c>
      <c r="AF4628" s="132">
        <v>30932</v>
      </c>
    </row>
    <row r="4629" spans="1:32">
      <c r="A4629" s="129">
        <v>44063</v>
      </c>
      <c r="B4629" s="132">
        <v>890443</v>
      </c>
      <c r="C4629" s="132">
        <v>41070</v>
      </c>
      <c r="D4629" s="132">
        <v>259810</v>
      </c>
      <c r="E4629" s="132">
        <v>58775</v>
      </c>
      <c r="F4629" s="132">
        <v>268610</v>
      </c>
      <c r="G4629" s="132">
        <v>789121</v>
      </c>
      <c r="H4629" s="132">
        <v>31322</v>
      </c>
      <c r="I4629" s="132">
        <v>16450</v>
      </c>
      <c r="J4629" s="132">
        <v>69555</v>
      </c>
      <c r="K4629" s="132">
        <v>10551</v>
      </c>
      <c r="L4629" s="132">
        <v>6440</v>
      </c>
      <c r="M4629" s="132">
        <v>101322</v>
      </c>
      <c r="N4629" s="132">
        <v>890443</v>
      </c>
      <c r="R4629" s="132">
        <v>176155</v>
      </c>
      <c r="S4629" s="132">
        <v>0</v>
      </c>
      <c r="T4629" s="132">
        <v>217305</v>
      </c>
      <c r="U4629" s="132">
        <v>33380</v>
      </c>
      <c r="V4629" s="132">
        <v>7430</v>
      </c>
      <c r="W4629" s="132">
        <v>2090</v>
      </c>
      <c r="X4629" s="132">
        <v>30295</v>
      </c>
      <c r="Y4629" s="132">
        <v>17100</v>
      </c>
      <c r="Z4629" s="132">
        <v>11900</v>
      </c>
      <c r="AA4629" s="132">
        <v>0</v>
      </c>
      <c r="AB4629" s="132">
        <v>7000</v>
      </c>
      <c r="AC4629" s="132">
        <v>23450</v>
      </c>
      <c r="AD4629" s="132">
        <v>67765</v>
      </c>
      <c r="AE4629" s="132">
        <v>2100</v>
      </c>
      <c r="AF4629" s="132">
        <v>57682</v>
      </c>
    </row>
    <row r="4630" spans="1:32">
      <c r="A4630" s="129">
        <v>44068</v>
      </c>
      <c r="B4630" s="132">
        <v>1158013</v>
      </c>
      <c r="C4630" s="132">
        <v>64820</v>
      </c>
      <c r="D4630" s="132">
        <v>289810</v>
      </c>
      <c r="E4630" s="132">
        <v>77115</v>
      </c>
      <c r="F4630" s="132">
        <v>355735</v>
      </c>
      <c r="G4630" s="132">
        <v>1039251</v>
      </c>
      <c r="H4630" s="132">
        <v>37732</v>
      </c>
      <c r="I4630" s="132">
        <v>20500</v>
      </c>
      <c r="J4630" s="132">
        <v>105095</v>
      </c>
      <c r="K4630" s="132">
        <v>14151</v>
      </c>
      <c r="L4630" s="132">
        <v>11420</v>
      </c>
      <c r="M4630" s="132">
        <v>118762</v>
      </c>
      <c r="N4630" s="132">
        <v>1158013</v>
      </c>
      <c r="R4630" s="132">
        <v>253080</v>
      </c>
      <c r="S4630" s="132">
        <v>0</v>
      </c>
      <c r="T4630" s="132">
        <v>229165</v>
      </c>
      <c r="U4630" s="132">
        <v>40380</v>
      </c>
      <c r="V4630" s="132">
        <v>7430</v>
      </c>
      <c r="W4630" s="132">
        <v>2890</v>
      </c>
      <c r="X4630" s="132">
        <v>30745</v>
      </c>
      <c r="Y4630" s="132">
        <v>33150</v>
      </c>
      <c r="Z4630" s="132">
        <v>11900</v>
      </c>
      <c r="AA4630" s="132">
        <v>0</v>
      </c>
      <c r="AB4630" s="132">
        <v>25745</v>
      </c>
      <c r="AC4630" s="132">
        <v>34450</v>
      </c>
      <c r="AD4630" s="132">
        <v>79765</v>
      </c>
      <c r="AE4630" s="132">
        <v>4100</v>
      </c>
      <c r="AF4630" s="132">
        <v>92682</v>
      </c>
    </row>
    <row r="4631" spans="1:32">
      <c r="A4631" s="129">
        <v>44074</v>
      </c>
      <c r="B4631" s="132">
        <v>1442905</v>
      </c>
      <c r="C4631" s="132">
        <v>82270</v>
      </c>
      <c r="D4631" s="132">
        <v>401994</v>
      </c>
      <c r="E4631" s="132">
        <v>95315</v>
      </c>
      <c r="F4631" s="132">
        <v>432355</v>
      </c>
      <c r="G4631" s="132">
        <v>1305793</v>
      </c>
      <c r="H4631" s="132">
        <v>44032</v>
      </c>
      <c r="I4631" s="132">
        <v>24050</v>
      </c>
      <c r="J4631" s="132">
        <v>119383</v>
      </c>
      <c r="K4631" s="132">
        <v>15151</v>
      </c>
      <c r="L4631" s="132">
        <v>14420</v>
      </c>
      <c r="M4631" s="132">
        <v>137112</v>
      </c>
      <c r="N4631" s="132">
        <v>1442905</v>
      </c>
      <c r="R4631" s="132">
        <v>308500</v>
      </c>
      <c r="S4631" s="132">
        <v>0</v>
      </c>
      <c r="T4631" s="132">
        <v>320265</v>
      </c>
      <c r="U4631" s="132">
        <v>45480</v>
      </c>
      <c r="V4631" s="132">
        <v>11930</v>
      </c>
      <c r="W4631" s="132">
        <v>9390</v>
      </c>
      <c r="X4631" s="132">
        <v>30745</v>
      </c>
      <c r="Y4631" s="132">
        <v>47000</v>
      </c>
      <c r="Z4631" s="132">
        <v>24200</v>
      </c>
      <c r="AA4631" s="132">
        <v>0</v>
      </c>
      <c r="AB4631" s="132">
        <v>25745</v>
      </c>
      <c r="AC4631" s="132">
        <v>34450</v>
      </c>
      <c r="AD4631" s="132">
        <v>79765</v>
      </c>
      <c r="AE4631" s="132">
        <v>4100</v>
      </c>
      <c r="AF4631" s="132">
        <v>125570</v>
      </c>
    </row>
    <row r="4632" spans="1:32">
      <c r="A4632" s="129">
        <v>44084</v>
      </c>
      <c r="B4632" s="132">
        <v>467420</v>
      </c>
      <c r="C4632" s="132">
        <v>25775</v>
      </c>
      <c r="D4632" s="132">
        <v>108480</v>
      </c>
      <c r="E4632" s="132">
        <v>39110</v>
      </c>
      <c r="F4632" s="132">
        <v>123340</v>
      </c>
      <c r="G4632" s="132">
        <v>386230</v>
      </c>
      <c r="H4632" s="132">
        <v>33120</v>
      </c>
      <c r="I4632" s="132">
        <v>30250</v>
      </c>
      <c r="J4632" s="132">
        <v>26870</v>
      </c>
      <c r="K4632" s="132">
        <v>4305</v>
      </c>
      <c r="L4632" s="132">
        <v>7630</v>
      </c>
      <c r="M4632" s="132">
        <v>81190</v>
      </c>
      <c r="N4632" s="132">
        <v>467420</v>
      </c>
      <c r="R4632" s="132">
        <v>61580</v>
      </c>
      <c r="S4632" s="132">
        <v>23300</v>
      </c>
      <c r="T4632" s="132">
        <v>78250</v>
      </c>
      <c r="U4632" s="132">
        <v>8760</v>
      </c>
      <c r="V4632" s="132">
        <v>7630</v>
      </c>
      <c r="W4632" s="132">
        <v>0</v>
      </c>
      <c r="X4632" s="132">
        <v>6070</v>
      </c>
      <c r="Y4632" s="132">
        <v>0</v>
      </c>
      <c r="Z4632" s="132">
        <v>850</v>
      </c>
      <c r="AA4632" s="132">
        <v>12000</v>
      </c>
      <c r="AB4632" s="132">
        <v>0</v>
      </c>
      <c r="AC4632" s="132">
        <v>34545</v>
      </c>
      <c r="AD4632" s="132">
        <v>12500</v>
      </c>
      <c r="AE4632" s="132">
        <v>16475</v>
      </c>
      <c r="AF4632" s="132">
        <v>52550</v>
      </c>
    </row>
    <row r="4633" spans="1:32">
      <c r="A4633" s="129">
        <v>44089</v>
      </c>
      <c r="B4633" s="132">
        <v>745565</v>
      </c>
      <c r="C4633" s="132">
        <v>50555</v>
      </c>
      <c r="D4633" s="132">
        <v>179610</v>
      </c>
      <c r="E4633" s="132">
        <v>59460</v>
      </c>
      <c r="F4633" s="132">
        <v>241750</v>
      </c>
      <c r="G4633" s="132">
        <v>650200</v>
      </c>
      <c r="H4633" s="132">
        <v>39195</v>
      </c>
      <c r="I4633" s="132">
        <v>31850</v>
      </c>
      <c r="J4633" s="132">
        <v>46320</v>
      </c>
      <c r="K4633" s="132">
        <v>9855</v>
      </c>
      <c r="L4633" s="132">
        <v>7880</v>
      </c>
      <c r="M4633" s="132">
        <v>95365</v>
      </c>
      <c r="N4633" s="132">
        <v>745565</v>
      </c>
      <c r="R4633" s="132">
        <v>164510</v>
      </c>
      <c r="S4633" s="132">
        <v>23300</v>
      </c>
      <c r="T4633" s="132">
        <v>111350</v>
      </c>
      <c r="U4633" s="132">
        <v>19685</v>
      </c>
      <c r="V4633" s="132">
        <v>8630</v>
      </c>
      <c r="W4633" s="132">
        <v>1400</v>
      </c>
      <c r="X4633" s="132">
        <v>29030</v>
      </c>
      <c r="Y4633" s="132">
        <v>0</v>
      </c>
      <c r="Z4633" s="132">
        <v>850</v>
      </c>
      <c r="AA4633" s="132">
        <v>22000</v>
      </c>
      <c r="AB4633" s="132">
        <v>0</v>
      </c>
      <c r="AC4633" s="132">
        <v>34545</v>
      </c>
      <c r="AD4633" s="132">
        <v>20070</v>
      </c>
      <c r="AE4633" s="132">
        <v>16475</v>
      </c>
      <c r="AF4633" s="132">
        <v>57880</v>
      </c>
    </row>
    <row r="4634" spans="1:32">
      <c r="A4634" s="129">
        <v>44099</v>
      </c>
      <c r="B4634" s="132">
        <v>1320949</v>
      </c>
      <c r="C4634" s="132">
        <v>68418</v>
      </c>
      <c r="D4634" s="132">
        <v>334115</v>
      </c>
      <c r="E4634" s="132">
        <v>113175</v>
      </c>
      <c r="F4634" s="132">
        <v>411370</v>
      </c>
      <c r="G4634" s="132">
        <v>1160339</v>
      </c>
      <c r="H4634" s="132">
        <v>64355</v>
      </c>
      <c r="I4634" s="132">
        <v>40465</v>
      </c>
      <c r="J4634" s="132">
        <v>107420</v>
      </c>
      <c r="K4634" s="132">
        <v>15491</v>
      </c>
      <c r="L4634" s="132">
        <v>17340</v>
      </c>
      <c r="M4634" s="132">
        <v>160610</v>
      </c>
      <c r="N4634" s="132">
        <v>1320949</v>
      </c>
      <c r="R4634" s="132">
        <v>250910</v>
      </c>
      <c r="S4634" s="132">
        <v>23300</v>
      </c>
      <c r="T4634" s="132">
        <v>227900</v>
      </c>
      <c r="U4634" s="132">
        <v>42245</v>
      </c>
      <c r="V4634" s="132">
        <v>20090</v>
      </c>
      <c r="W4634" s="132">
        <v>2800</v>
      </c>
      <c r="X4634" s="132">
        <v>46373</v>
      </c>
      <c r="Y4634" s="132">
        <v>17800</v>
      </c>
      <c r="Z4634" s="132">
        <v>14350</v>
      </c>
      <c r="AA4634" s="132">
        <v>32000</v>
      </c>
      <c r="AB4634" s="132">
        <v>0</v>
      </c>
      <c r="AC4634" s="132">
        <v>34545</v>
      </c>
      <c r="AD4634" s="132">
        <v>56270</v>
      </c>
      <c r="AE4634" s="132">
        <v>48995</v>
      </c>
      <c r="AF4634" s="132">
        <v>95030</v>
      </c>
    </row>
    <row r="4635" spans="1:32">
      <c r="A4635" s="129">
        <v>44104</v>
      </c>
      <c r="B4635" s="132">
        <v>1604729</v>
      </c>
      <c r="C4635" s="132">
        <v>92618</v>
      </c>
      <c r="D4635" s="132">
        <v>420035</v>
      </c>
      <c r="E4635" s="132">
        <v>136185</v>
      </c>
      <c r="F4635" s="132">
        <v>474310</v>
      </c>
      <c r="G4635" s="132">
        <v>1400859</v>
      </c>
      <c r="H4635" s="132">
        <v>72855</v>
      </c>
      <c r="I4635" s="132">
        <v>43315</v>
      </c>
      <c r="J4635" s="132">
        <v>131570</v>
      </c>
      <c r="K4635" s="132">
        <v>15491</v>
      </c>
      <c r="L4635" s="132">
        <v>22050</v>
      </c>
      <c r="M4635" s="132">
        <v>203870</v>
      </c>
      <c r="N4635" s="132">
        <v>1604729</v>
      </c>
      <c r="R4635" s="132">
        <v>293040</v>
      </c>
      <c r="S4635" s="132">
        <v>52300</v>
      </c>
      <c r="T4635" s="132">
        <v>263300</v>
      </c>
      <c r="U4635" s="132">
        <v>50745</v>
      </c>
      <c r="V4635" s="132">
        <v>20090</v>
      </c>
      <c r="W4635" s="132">
        <v>2800</v>
      </c>
      <c r="X4635" s="132">
        <v>46373</v>
      </c>
      <c r="Y4635" s="132">
        <v>29120</v>
      </c>
      <c r="Z4635" s="132">
        <v>20000</v>
      </c>
      <c r="AA4635" s="132">
        <v>32000</v>
      </c>
      <c r="AB4635" s="132">
        <v>12500</v>
      </c>
      <c r="AC4635" s="132">
        <v>45895</v>
      </c>
      <c r="AD4635" s="132">
        <v>57270</v>
      </c>
      <c r="AE4635" s="132">
        <v>48995</v>
      </c>
      <c r="AF4635" s="132">
        <v>135630</v>
      </c>
    </row>
    <row r="4636" spans="1:32">
      <c r="A4636" s="129">
        <v>44119</v>
      </c>
      <c r="B4636" s="132">
        <v>791516</v>
      </c>
      <c r="C4636" s="132">
        <v>40910</v>
      </c>
      <c r="D4636" s="132">
        <v>196760</v>
      </c>
      <c r="E4636" s="132">
        <v>31560</v>
      </c>
      <c r="F4636" s="132">
        <v>303755</v>
      </c>
      <c r="G4636" s="132">
        <v>710575</v>
      </c>
      <c r="H4636" s="132">
        <v>18605</v>
      </c>
      <c r="I4636" s="132">
        <v>19670</v>
      </c>
      <c r="J4636" s="132">
        <v>43530</v>
      </c>
      <c r="K4636" s="132">
        <v>6600</v>
      </c>
      <c r="L4636" s="132">
        <v>25496</v>
      </c>
      <c r="M4636" s="132">
        <v>80941</v>
      </c>
      <c r="N4636" s="132">
        <v>791516</v>
      </c>
      <c r="R4636" s="132">
        <v>269145</v>
      </c>
      <c r="S4636" s="132">
        <v>12000</v>
      </c>
      <c r="T4636" s="132">
        <v>61225</v>
      </c>
      <c r="U4636" s="132">
        <v>10950</v>
      </c>
      <c r="V4636" s="132">
        <v>20896</v>
      </c>
      <c r="W4636" s="132">
        <v>950</v>
      </c>
      <c r="X4636" s="132">
        <v>27030</v>
      </c>
      <c r="Y4636" s="132">
        <v>2000</v>
      </c>
      <c r="Z4636" s="132">
        <v>1100</v>
      </c>
      <c r="AA4636" s="132">
        <v>12000</v>
      </c>
      <c r="AB4636" s="132">
        <v>0</v>
      </c>
      <c r="AC4636" s="132">
        <v>30950</v>
      </c>
      <c r="AD4636" s="132">
        <v>65320</v>
      </c>
      <c r="AE4636" s="132">
        <v>0</v>
      </c>
      <c r="AF4636" s="132">
        <v>48310</v>
      </c>
    </row>
    <row r="4637" spans="1:32">
      <c r="A4637" s="129">
        <v>44124</v>
      </c>
      <c r="B4637" s="132">
        <v>1130578</v>
      </c>
      <c r="C4637" s="132">
        <v>69075</v>
      </c>
      <c r="D4637" s="132">
        <v>325983</v>
      </c>
      <c r="E4637" s="132">
        <v>72260</v>
      </c>
      <c r="F4637" s="132">
        <v>362959</v>
      </c>
      <c r="G4637" s="132">
        <v>1023667</v>
      </c>
      <c r="H4637" s="132">
        <v>19905</v>
      </c>
      <c r="I4637" s="132">
        <v>32150</v>
      </c>
      <c r="J4637" s="132">
        <v>71180</v>
      </c>
      <c r="K4637" s="132">
        <v>6600</v>
      </c>
      <c r="L4637" s="132">
        <v>25496</v>
      </c>
      <c r="M4637" s="132">
        <v>106911</v>
      </c>
      <c r="N4637" s="132">
        <v>1130578</v>
      </c>
      <c r="R4637" s="132">
        <v>298025</v>
      </c>
      <c r="S4637" s="132">
        <v>12000</v>
      </c>
      <c r="T4637" s="132">
        <v>123825</v>
      </c>
      <c r="U4637" s="132">
        <v>67700</v>
      </c>
      <c r="V4637" s="132">
        <v>23396</v>
      </c>
      <c r="W4637" s="132">
        <v>950</v>
      </c>
      <c r="X4637" s="132">
        <v>49264</v>
      </c>
      <c r="Y4637" s="132">
        <v>8500</v>
      </c>
      <c r="Z4637" s="132">
        <v>7813</v>
      </c>
      <c r="AA4637" s="132">
        <v>12000</v>
      </c>
      <c r="AB4637" s="132">
        <v>10000</v>
      </c>
      <c r="AC4637" s="132">
        <v>48650</v>
      </c>
      <c r="AD4637" s="132">
        <v>65320</v>
      </c>
      <c r="AE4637" s="132">
        <v>25600</v>
      </c>
      <c r="AF4637" s="132">
        <v>65210</v>
      </c>
    </row>
    <row r="4638" spans="1:32">
      <c r="A4638" s="129">
        <v>44145</v>
      </c>
      <c r="B4638" s="132">
        <v>446630</v>
      </c>
      <c r="C4638" s="132">
        <v>33730</v>
      </c>
      <c r="D4638" s="132">
        <v>187830</v>
      </c>
      <c r="E4638" s="132">
        <v>32365</v>
      </c>
      <c r="F4638" s="132">
        <v>97950</v>
      </c>
      <c r="G4638" s="132">
        <v>428250</v>
      </c>
      <c r="H4638" s="132">
        <v>8170</v>
      </c>
      <c r="I4638" s="132">
        <v>5300</v>
      </c>
      <c r="J4638" s="132">
        <v>22375</v>
      </c>
      <c r="K4638" s="132">
        <v>7710</v>
      </c>
      <c r="L4638" s="132">
        <v>700</v>
      </c>
      <c r="M4638" s="132">
        <v>18380</v>
      </c>
      <c r="N4638" s="132">
        <v>446630</v>
      </c>
      <c r="R4638" s="132">
        <v>64950</v>
      </c>
      <c r="S4638" s="132">
        <v>0</v>
      </c>
      <c r="T4638" s="132">
        <v>127320</v>
      </c>
      <c r="U4638" s="132">
        <v>3300</v>
      </c>
      <c r="V4638" s="132">
        <v>3000</v>
      </c>
      <c r="W4638" s="132">
        <v>1590</v>
      </c>
      <c r="X4638" s="132">
        <v>16620</v>
      </c>
      <c r="Y4638" s="132">
        <v>7500</v>
      </c>
      <c r="Z4638" s="132">
        <v>6780</v>
      </c>
      <c r="AA4638" s="132">
        <v>12000</v>
      </c>
      <c r="AB4638" s="132">
        <v>36855</v>
      </c>
      <c r="AC4638" s="132">
        <v>40450</v>
      </c>
      <c r="AD4638" s="132">
        <v>13100</v>
      </c>
      <c r="AE4638" s="132">
        <v>0</v>
      </c>
      <c r="AF4638" s="132">
        <v>28700</v>
      </c>
    </row>
    <row r="4639" spans="1:32">
      <c r="A4639" s="129">
        <v>44155</v>
      </c>
      <c r="B4639" s="132">
        <v>899322</v>
      </c>
      <c r="C4639" s="132">
        <v>68905</v>
      </c>
      <c r="D4639" s="132">
        <v>313520</v>
      </c>
      <c r="E4639" s="132">
        <v>67985</v>
      </c>
      <c r="F4639" s="132">
        <v>211710</v>
      </c>
      <c r="G4639" s="132">
        <v>851342</v>
      </c>
      <c r="H4639" s="132">
        <v>18820</v>
      </c>
      <c r="I4639" s="132">
        <v>15250</v>
      </c>
      <c r="J4639" s="132">
        <v>85600</v>
      </c>
      <c r="K4639" s="132">
        <v>15016</v>
      </c>
      <c r="L4639" s="132">
        <v>5700</v>
      </c>
      <c r="M4639" s="132">
        <v>47980</v>
      </c>
      <c r="N4639" s="132">
        <v>899322</v>
      </c>
      <c r="R4639" s="132">
        <v>133710</v>
      </c>
      <c r="S4639" s="132">
        <v>0</v>
      </c>
      <c r="T4639" s="132">
        <v>233786</v>
      </c>
      <c r="U4639" s="132">
        <v>4300</v>
      </c>
      <c r="V4639" s="132">
        <v>5500</v>
      </c>
      <c r="W4639" s="132">
        <v>3090</v>
      </c>
      <c r="X4639" s="132">
        <v>40945</v>
      </c>
      <c r="Y4639" s="132">
        <v>23900</v>
      </c>
      <c r="Z4639" s="132">
        <v>6780</v>
      </c>
      <c r="AA4639" s="132">
        <v>12000</v>
      </c>
      <c r="AB4639" s="132">
        <v>36855</v>
      </c>
      <c r="AC4639" s="132">
        <v>49350</v>
      </c>
      <c r="AD4639" s="132">
        <v>19300</v>
      </c>
      <c r="AE4639" s="132">
        <v>0</v>
      </c>
      <c r="AF4639" s="132">
        <v>78330</v>
      </c>
    </row>
    <row r="4640" spans="1:32">
      <c r="A4640" s="129">
        <v>44160</v>
      </c>
      <c r="B4640" s="132">
        <v>1127495</v>
      </c>
      <c r="C4640" s="132">
        <v>73135</v>
      </c>
      <c r="D4640" s="132">
        <v>347795</v>
      </c>
      <c r="E4640" s="132">
        <v>84205</v>
      </c>
      <c r="F4640" s="132">
        <v>312448</v>
      </c>
      <c r="G4640" s="132">
        <v>1042645</v>
      </c>
      <c r="H4640" s="132">
        <v>28980</v>
      </c>
      <c r="I4640" s="132">
        <v>17500</v>
      </c>
      <c r="J4640" s="132">
        <v>106790</v>
      </c>
      <c r="K4640" s="132">
        <v>20161</v>
      </c>
      <c r="L4640" s="132">
        <v>14300</v>
      </c>
      <c r="M4640" s="132">
        <v>84850</v>
      </c>
      <c r="N4640" s="132">
        <v>1127495</v>
      </c>
      <c r="R4640" s="132">
        <v>157210</v>
      </c>
      <c r="S4640" s="132">
        <v>8130</v>
      </c>
      <c r="T4640" s="132">
        <v>249686</v>
      </c>
      <c r="U4640" s="132">
        <v>11645</v>
      </c>
      <c r="V4640" s="132">
        <v>12850</v>
      </c>
      <c r="W4640" s="132">
        <v>4680</v>
      </c>
      <c r="X4640" s="132">
        <v>49480</v>
      </c>
      <c r="Y4640" s="132">
        <v>25700</v>
      </c>
      <c r="Z4640" s="132">
        <v>19395</v>
      </c>
      <c r="AA4640" s="132">
        <v>12000</v>
      </c>
      <c r="AB4640" s="132">
        <v>47290</v>
      </c>
      <c r="AC4640" s="132">
        <v>49350</v>
      </c>
      <c r="AD4640" s="132">
        <v>39490</v>
      </c>
      <c r="AE4640" s="132">
        <v>0</v>
      </c>
      <c r="AF4640" s="132">
        <v>78330</v>
      </c>
    </row>
    <row r="4641" spans="1:32">
      <c r="A4641" s="129">
        <v>44165</v>
      </c>
      <c r="B4641" s="132">
        <v>1390685</v>
      </c>
      <c r="C4641" s="132">
        <v>81135</v>
      </c>
      <c r="D4641" s="132">
        <v>415415</v>
      </c>
      <c r="E4641" s="132">
        <v>90975</v>
      </c>
      <c r="F4641" s="132">
        <v>416198</v>
      </c>
      <c r="G4641" s="132">
        <v>1248335</v>
      </c>
      <c r="H4641" s="132">
        <v>61480</v>
      </c>
      <c r="I4641" s="132">
        <v>22500</v>
      </c>
      <c r="J4641" s="132">
        <v>114790</v>
      </c>
      <c r="K4641" s="132">
        <v>20161</v>
      </c>
      <c r="L4641" s="132">
        <v>14300</v>
      </c>
      <c r="M4641" s="132">
        <v>142350</v>
      </c>
      <c r="N4641" s="132">
        <v>1390685</v>
      </c>
      <c r="R4641" s="132">
        <v>244985</v>
      </c>
      <c r="S4641" s="132">
        <v>25805</v>
      </c>
      <c r="T4641" s="132">
        <v>290786</v>
      </c>
      <c r="U4641" s="132">
        <v>22145</v>
      </c>
      <c r="V4641" s="132">
        <v>12850</v>
      </c>
      <c r="W4641" s="132">
        <v>4680</v>
      </c>
      <c r="X4641" s="132">
        <v>49480</v>
      </c>
      <c r="Y4641" s="132">
        <v>32870</v>
      </c>
      <c r="Z4641" s="132">
        <v>19395</v>
      </c>
      <c r="AA4641" s="132">
        <v>12000</v>
      </c>
      <c r="AB4641" s="132">
        <v>47290</v>
      </c>
      <c r="AC4641" s="132">
        <v>69150</v>
      </c>
      <c r="AD4641" s="132">
        <v>39490</v>
      </c>
      <c r="AE4641" s="132">
        <v>0</v>
      </c>
      <c r="AF4641" s="132">
        <v>102450</v>
      </c>
    </row>
    <row r="4642" spans="1:32">
      <c r="A4642" s="129">
        <v>44175</v>
      </c>
      <c r="B4642" s="132">
        <v>396099</v>
      </c>
      <c r="C4642" s="132">
        <v>39395</v>
      </c>
      <c r="D4642" s="132">
        <v>95730</v>
      </c>
      <c r="E4642" s="132">
        <v>25914</v>
      </c>
      <c r="F4642" s="132">
        <v>107220</v>
      </c>
      <c r="G4642" s="132">
        <v>350249</v>
      </c>
      <c r="H4642" s="132">
        <v>13550</v>
      </c>
      <c r="I4642" s="132">
        <v>8645</v>
      </c>
      <c r="J4642" s="132">
        <v>42770</v>
      </c>
      <c r="K4642" s="132">
        <v>2000</v>
      </c>
      <c r="L4642" s="132">
        <v>8000</v>
      </c>
      <c r="M4642" s="132">
        <v>45850</v>
      </c>
      <c r="N4642" s="132">
        <v>396099</v>
      </c>
      <c r="R4642" s="132">
        <v>70870</v>
      </c>
      <c r="S4642" s="132">
        <v>17500</v>
      </c>
      <c r="T4642" s="132">
        <v>35050</v>
      </c>
      <c r="U4642" s="132">
        <v>8950</v>
      </c>
      <c r="V4642" s="132">
        <v>7000</v>
      </c>
      <c r="W4642" s="132">
        <v>0</v>
      </c>
      <c r="X4642" s="132">
        <v>8550</v>
      </c>
      <c r="Y4642" s="132">
        <v>20000</v>
      </c>
      <c r="Z4642" s="132">
        <v>0</v>
      </c>
      <c r="AA4642" s="132">
        <v>0</v>
      </c>
      <c r="AB4642" s="132">
        <v>1000</v>
      </c>
      <c r="AC4642" s="132">
        <v>40760</v>
      </c>
      <c r="AD4642" s="132">
        <v>33550</v>
      </c>
      <c r="AE4642" s="132">
        <v>0</v>
      </c>
      <c r="AF4642" s="132">
        <v>12070</v>
      </c>
    </row>
    <row r="4643" spans="1:32">
      <c r="A4643" s="129">
        <v>44180</v>
      </c>
      <c r="B4643" s="132">
        <v>725380</v>
      </c>
      <c r="C4643" s="132">
        <v>82095</v>
      </c>
      <c r="D4643" s="132">
        <v>171295</v>
      </c>
      <c r="E4643" s="132">
        <v>36084</v>
      </c>
      <c r="F4643" s="132">
        <v>179560</v>
      </c>
      <c r="G4643" s="132">
        <v>649944</v>
      </c>
      <c r="H4643" s="132">
        <v>26530</v>
      </c>
      <c r="I4643" s="132">
        <v>19751</v>
      </c>
      <c r="J4643" s="132">
        <v>54780</v>
      </c>
      <c r="K4643" s="132">
        <v>6200</v>
      </c>
      <c r="L4643" s="132">
        <v>8000</v>
      </c>
      <c r="M4643" s="132">
        <v>75436</v>
      </c>
      <c r="N4643" s="132">
        <v>725380</v>
      </c>
      <c r="R4643" s="132">
        <v>123400</v>
      </c>
      <c r="S4643" s="132">
        <v>17500</v>
      </c>
      <c r="T4643" s="132">
        <v>51550</v>
      </c>
      <c r="U4643" s="132">
        <v>35900</v>
      </c>
      <c r="V4643" s="132">
        <v>10000</v>
      </c>
      <c r="W4643" s="132">
        <v>0</v>
      </c>
      <c r="X4643" s="132">
        <v>18210</v>
      </c>
      <c r="Y4643" s="132">
        <v>29000</v>
      </c>
      <c r="Z4643" s="132">
        <v>19200</v>
      </c>
      <c r="AA4643" s="132">
        <v>0</v>
      </c>
      <c r="AB4643" s="132">
        <v>23300</v>
      </c>
      <c r="AC4643" s="132">
        <v>40760</v>
      </c>
      <c r="AD4643" s="132">
        <v>58360</v>
      </c>
      <c r="AE4643" s="132">
        <v>0</v>
      </c>
      <c r="AF4643" s="132">
        <v>76070</v>
      </c>
    </row>
    <row r="4644" spans="1:32">
      <c r="A4644" s="129">
        <v>44190</v>
      </c>
      <c r="B4644" s="132">
        <v>1290257</v>
      </c>
      <c r="C4644" s="132">
        <v>93345</v>
      </c>
      <c r="D4644" s="132">
        <v>277575</v>
      </c>
      <c r="E4644" s="132">
        <v>93934</v>
      </c>
      <c r="F4644" s="132">
        <v>447795</v>
      </c>
      <c r="G4644" s="132">
        <v>1147251</v>
      </c>
      <c r="H4644" s="132">
        <v>46270</v>
      </c>
      <c r="I4644" s="132">
        <v>37671</v>
      </c>
      <c r="J4644" s="132">
        <v>84073</v>
      </c>
      <c r="K4644" s="132">
        <v>8495</v>
      </c>
      <c r="L4644" s="132">
        <v>16460</v>
      </c>
      <c r="M4644" s="132">
        <v>143006</v>
      </c>
      <c r="N4644" s="132">
        <v>1290257</v>
      </c>
      <c r="R4644" s="132">
        <v>300563</v>
      </c>
      <c r="S4644" s="132">
        <v>43030</v>
      </c>
      <c r="T4644" s="132">
        <v>134084</v>
      </c>
      <c r="U4644" s="132">
        <v>59695</v>
      </c>
      <c r="V4644" s="132">
        <v>19400</v>
      </c>
      <c r="W4644" s="132">
        <v>1590</v>
      </c>
      <c r="X4644" s="132">
        <v>18210</v>
      </c>
      <c r="Y4644" s="132">
        <v>38600</v>
      </c>
      <c r="Z4644" s="132">
        <v>19200</v>
      </c>
      <c r="AA4644" s="132">
        <v>12000</v>
      </c>
      <c r="AB4644" s="132">
        <v>23300</v>
      </c>
      <c r="AC4644" s="132">
        <v>65760</v>
      </c>
      <c r="AD4644" s="132">
        <v>101580</v>
      </c>
      <c r="AE4644" s="132">
        <v>1330</v>
      </c>
      <c r="AF4644" s="132">
        <v>90470</v>
      </c>
    </row>
    <row r="4645" spans="1:32">
      <c r="A4645" s="129">
        <v>44196</v>
      </c>
      <c r="B4645" s="132">
        <v>1624757</v>
      </c>
      <c r="C4645" s="132">
        <v>95345</v>
      </c>
      <c r="D4645" s="132">
        <v>311175</v>
      </c>
      <c r="E4645" s="132">
        <v>95934</v>
      </c>
      <c r="F4645" s="132">
        <v>706345</v>
      </c>
      <c r="G4645" s="132">
        <v>1467251</v>
      </c>
      <c r="H4645" s="132">
        <v>49940</v>
      </c>
      <c r="I4645" s="132">
        <v>43521</v>
      </c>
      <c r="J4645" s="132">
        <v>90773</v>
      </c>
      <c r="K4645" s="132">
        <v>8895</v>
      </c>
      <c r="L4645" s="132">
        <v>16640</v>
      </c>
      <c r="M4645" s="132">
        <v>157506</v>
      </c>
      <c r="N4645" s="132">
        <v>1624757</v>
      </c>
      <c r="R4645" s="132">
        <v>521013</v>
      </c>
      <c r="S4645" s="132">
        <v>43030</v>
      </c>
      <c r="T4645" s="132">
        <v>151384</v>
      </c>
      <c r="U4645" s="132">
        <v>62695</v>
      </c>
      <c r="V4645" s="132">
        <v>24200</v>
      </c>
      <c r="W4645" s="132">
        <v>1590</v>
      </c>
      <c r="X4645" s="132">
        <v>23260</v>
      </c>
      <c r="Y4645" s="132">
        <v>67780</v>
      </c>
      <c r="Z4645" s="132">
        <v>20170</v>
      </c>
      <c r="AA4645" s="132">
        <v>12000</v>
      </c>
      <c r="AB4645" s="132">
        <v>23300</v>
      </c>
      <c r="AC4645" s="132">
        <v>65760</v>
      </c>
      <c r="AD4645" s="132">
        <v>128080</v>
      </c>
      <c r="AE4645" s="132">
        <v>1330</v>
      </c>
      <c r="AF4645" s="132">
        <v>90470</v>
      </c>
    </row>
    <row r="4646" spans="1:32">
      <c r="A4646" s="129">
        <v>44211</v>
      </c>
      <c r="B4646" s="132">
        <v>403255</v>
      </c>
      <c r="C4646" s="132">
        <v>38015</v>
      </c>
      <c r="D4646" s="132">
        <v>118094</v>
      </c>
      <c r="E4646" s="132">
        <v>39873</v>
      </c>
      <c r="F4646" s="132">
        <v>66122</v>
      </c>
      <c r="G4646" s="132">
        <v>344949</v>
      </c>
      <c r="H4646" s="132">
        <v>24265</v>
      </c>
      <c r="I4646" s="132">
        <v>13480</v>
      </c>
      <c r="J4646" s="132">
        <v>40060</v>
      </c>
      <c r="K4646" s="132">
        <v>13645</v>
      </c>
      <c r="L4646" s="132">
        <v>9430</v>
      </c>
      <c r="M4646" s="132">
        <v>58306</v>
      </c>
      <c r="N4646" s="132">
        <v>403255</v>
      </c>
      <c r="R4646" s="132">
        <v>43692</v>
      </c>
      <c r="S4646" s="132">
        <v>0</v>
      </c>
      <c r="T4646" s="132">
        <v>42240</v>
      </c>
      <c r="U4646" s="132">
        <v>42490</v>
      </c>
      <c r="V4646" s="132">
        <v>11000</v>
      </c>
      <c r="W4646" s="132">
        <v>1000</v>
      </c>
      <c r="X4646" s="132">
        <v>36352</v>
      </c>
      <c r="Y4646" s="132">
        <v>9500</v>
      </c>
      <c r="Z4646" s="132">
        <v>0</v>
      </c>
      <c r="AA4646" s="132">
        <v>0</v>
      </c>
      <c r="AB4646" s="132">
        <v>10000</v>
      </c>
      <c r="AC4646" s="132">
        <v>24280</v>
      </c>
      <c r="AD4646" s="132">
        <v>3000</v>
      </c>
      <c r="AE4646" s="132">
        <v>0</v>
      </c>
      <c r="AF4646" s="132">
        <v>9450</v>
      </c>
    </row>
    <row r="4647" spans="1:32">
      <c r="A4647" s="129">
        <v>44216</v>
      </c>
      <c r="B4647" s="132">
        <v>572910</v>
      </c>
      <c r="C4647" s="132">
        <v>39765</v>
      </c>
      <c r="D4647" s="132">
        <v>175084</v>
      </c>
      <c r="E4647" s="132">
        <v>48273</v>
      </c>
      <c r="F4647" s="132">
        <v>112972</v>
      </c>
      <c r="G4647" s="132">
        <v>479919</v>
      </c>
      <c r="H4647" s="132">
        <v>38035</v>
      </c>
      <c r="I4647" s="132">
        <v>14795</v>
      </c>
      <c r="J4647" s="132">
        <v>49040</v>
      </c>
      <c r="K4647" s="132">
        <v>15645</v>
      </c>
      <c r="L4647" s="132">
        <v>10830</v>
      </c>
      <c r="M4647" s="132">
        <v>92991</v>
      </c>
      <c r="N4647" s="132">
        <v>572910</v>
      </c>
      <c r="R4647" s="132">
        <v>74492</v>
      </c>
      <c r="S4647" s="132">
        <v>0</v>
      </c>
      <c r="T4647" s="132">
        <v>70940</v>
      </c>
      <c r="U4647" s="132">
        <v>47690</v>
      </c>
      <c r="V4647" s="132">
        <v>12400</v>
      </c>
      <c r="W4647" s="132">
        <v>3070</v>
      </c>
      <c r="X4647" s="132">
        <v>36352</v>
      </c>
      <c r="Y4647" s="132">
        <v>9500</v>
      </c>
      <c r="Z4647" s="132">
        <v>13090</v>
      </c>
      <c r="AA4647" s="132">
        <v>0</v>
      </c>
      <c r="AB4647" s="132">
        <v>22000</v>
      </c>
      <c r="AC4647" s="132">
        <v>24280</v>
      </c>
      <c r="AD4647" s="132">
        <v>24100</v>
      </c>
      <c r="AE4647" s="132">
        <v>3000</v>
      </c>
      <c r="AF4647" s="132">
        <v>16050</v>
      </c>
    </row>
    <row r="4648" spans="1:32">
      <c r="A4648" s="129">
        <v>44221</v>
      </c>
      <c r="B4648" s="132">
        <v>847534</v>
      </c>
      <c r="C4648" s="132">
        <v>56819</v>
      </c>
      <c r="D4648" s="132">
        <v>255854</v>
      </c>
      <c r="E4648" s="132">
        <v>71453</v>
      </c>
      <c r="F4648" s="132">
        <v>179846</v>
      </c>
      <c r="G4648" s="132">
        <v>725103</v>
      </c>
      <c r="H4648" s="132">
        <v>56325</v>
      </c>
      <c r="I4648" s="132">
        <v>23745</v>
      </c>
      <c r="J4648" s="132">
        <v>84476</v>
      </c>
      <c r="K4648" s="132">
        <v>25645</v>
      </c>
      <c r="L4648" s="132">
        <v>13030</v>
      </c>
      <c r="M4648" s="132">
        <v>122431</v>
      </c>
      <c r="N4648" s="132">
        <v>847534</v>
      </c>
      <c r="R4648" s="132">
        <v>133712</v>
      </c>
      <c r="S4648" s="132">
        <v>0</v>
      </c>
      <c r="T4648" s="132">
        <v>94640</v>
      </c>
      <c r="U4648" s="132">
        <v>64190</v>
      </c>
      <c r="V4648" s="132">
        <v>16550</v>
      </c>
      <c r="W4648" s="132">
        <v>3070</v>
      </c>
      <c r="X4648" s="132">
        <v>43236</v>
      </c>
      <c r="Y4648" s="132">
        <v>21900</v>
      </c>
      <c r="Z4648" s="132">
        <v>23394</v>
      </c>
      <c r="AA4648" s="132">
        <v>0</v>
      </c>
      <c r="AB4648" s="132">
        <v>22000</v>
      </c>
      <c r="AC4648" s="132">
        <v>34280</v>
      </c>
      <c r="AD4648" s="132">
        <v>44820</v>
      </c>
      <c r="AE4648" s="132">
        <v>3000</v>
      </c>
      <c r="AF4648" s="132">
        <v>32506</v>
      </c>
    </row>
    <row r="4649" spans="1:32">
      <c r="A4649" s="129">
        <v>44237</v>
      </c>
      <c r="B4649" s="132">
        <v>409817</v>
      </c>
      <c r="C4649" s="132">
        <v>33635</v>
      </c>
      <c r="D4649" s="132">
        <v>119998</v>
      </c>
      <c r="E4649" s="132">
        <v>40335</v>
      </c>
      <c r="F4649" s="132">
        <v>65054</v>
      </c>
      <c r="G4649" s="132">
        <v>361982</v>
      </c>
      <c r="H4649" s="132">
        <v>20040</v>
      </c>
      <c r="I4649" s="132">
        <v>9270</v>
      </c>
      <c r="J4649" s="132">
        <v>8300</v>
      </c>
      <c r="K4649" s="132">
        <v>9760</v>
      </c>
      <c r="L4649" s="132">
        <v>7180</v>
      </c>
      <c r="M4649" s="132">
        <v>47835</v>
      </c>
      <c r="N4649" s="132">
        <v>409817</v>
      </c>
      <c r="R4649" s="132">
        <v>24900</v>
      </c>
      <c r="S4649" s="132">
        <v>0</v>
      </c>
      <c r="T4649" s="132">
        <v>61160</v>
      </c>
      <c r="U4649" s="132">
        <v>13440</v>
      </c>
      <c r="V4649" s="132">
        <v>4000</v>
      </c>
      <c r="W4649" s="132">
        <v>0</v>
      </c>
      <c r="X4649" s="132">
        <v>22540</v>
      </c>
      <c r="Y4649" s="132">
        <v>8600</v>
      </c>
      <c r="Z4649" s="132">
        <v>0</v>
      </c>
      <c r="AA4649" s="132">
        <v>20500</v>
      </c>
      <c r="AB4649" s="132">
        <v>15400</v>
      </c>
      <c r="AC4649" s="132">
        <v>32890</v>
      </c>
      <c r="AD4649" s="132">
        <v>17610</v>
      </c>
      <c r="AE4649" s="132">
        <v>6600</v>
      </c>
      <c r="AF4649" s="132">
        <v>34800</v>
      </c>
    </row>
    <row r="4650" spans="1:32">
      <c r="A4650" s="129">
        <v>44242</v>
      </c>
      <c r="B4650" s="132">
        <v>554872</v>
      </c>
      <c r="C4650" s="132">
        <v>36635</v>
      </c>
      <c r="D4650" s="132">
        <v>148068</v>
      </c>
      <c r="E4650" s="132">
        <v>43335</v>
      </c>
      <c r="F4650" s="132">
        <v>99124</v>
      </c>
      <c r="G4650" s="132">
        <v>480557</v>
      </c>
      <c r="H4650" s="132">
        <v>26960</v>
      </c>
      <c r="I4650" s="132">
        <v>13680</v>
      </c>
      <c r="J4650" s="132">
        <v>22700</v>
      </c>
      <c r="K4650" s="132">
        <v>15940</v>
      </c>
      <c r="L4650" s="132">
        <v>8130</v>
      </c>
      <c r="M4650" s="132">
        <v>74315</v>
      </c>
      <c r="N4650" s="132">
        <v>554872</v>
      </c>
      <c r="R4650" s="132">
        <v>43900</v>
      </c>
      <c r="S4650" s="132">
        <v>0</v>
      </c>
      <c r="T4650" s="132">
        <v>79360</v>
      </c>
      <c r="U4650" s="132">
        <v>14440</v>
      </c>
      <c r="V4650" s="132">
        <v>4950</v>
      </c>
      <c r="W4650" s="132">
        <v>2070</v>
      </c>
      <c r="X4650" s="132">
        <v>32050</v>
      </c>
      <c r="Y4650" s="132">
        <v>8600</v>
      </c>
      <c r="Z4650" s="132">
        <v>0</v>
      </c>
      <c r="AA4650" s="132">
        <v>20500</v>
      </c>
      <c r="AB4650" s="132">
        <v>38400</v>
      </c>
      <c r="AC4650" s="132">
        <v>32890</v>
      </c>
      <c r="AD4650" s="132">
        <v>19710</v>
      </c>
      <c r="AE4650" s="132">
        <v>13100</v>
      </c>
      <c r="AF4650" s="132">
        <v>38550</v>
      </c>
    </row>
    <row r="4651" spans="1:32">
      <c r="A4651" s="129">
        <v>44252</v>
      </c>
      <c r="B4651" s="132">
        <v>967845</v>
      </c>
      <c r="C4651" s="132">
        <v>59455</v>
      </c>
      <c r="D4651" s="132">
        <v>246758</v>
      </c>
      <c r="E4651" s="132">
        <v>58750</v>
      </c>
      <c r="F4651" s="132">
        <v>231852</v>
      </c>
      <c r="G4651" s="132">
        <v>815305</v>
      </c>
      <c r="H4651" s="132">
        <v>69105</v>
      </c>
      <c r="I4651" s="132">
        <v>21460</v>
      </c>
      <c r="J4651" s="132">
        <v>75200</v>
      </c>
      <c r="K4651" s="132">
        <v>16835</v>
      </c>
      <c r="L4651" s="132">
        <v>18630</v>
      </c>
      <c r="M4651" s="132">
        <v>152540</v>
      </c>
      <c r="N4651" s="132">
        <v>967845</v>
      </c>
      <c r="R4651" s="132">
        <v>152095</v>
      </c>
      <c r="S4651" s="132">
        <v>5500</v>
      </c>
      <c r="T4651" s="132">
        <v>102160</v>
      </c>
      <c r="U4651" s="132">
        <v>47085</v>
      </c>
      <c r="V4651" s="132">
        <v>11450</v>
      </c>
      <c r="W4651" s="132">
        <v>2670</v>
      </c>
      <c r="X4651" s="132">
        <v>48145</v>
      </c>
      <c r="Y4651" s="132">
        <v>22900</v>
      </c>
      <c r="Z4651" s="132">
        <v>14810</v>
      </c>
      <c r="AA4651" s="132">
        <v>20500</v>
      </c>
      <c r="AB4651" s="132">
        <v>38400</v>
      </c>
      <c r="AC4651" s="132">
        <v>32890</v>
      </c>
      <c r="AD4651" s="132">
        <v>19710</v>
      </c>
      <c r="AE4651" s="132">
        <v>13100</v>
      </c>
      <c r="AF4651" s="132">
        <v>58050</v>
      </c>
    </row>
    <row r="4652" spans="1:32">
      <c r="A4652" s="129">
        <v>44265</v>
      </c>
      <c r="B4652" s="132">
        <v>334556</v>
      </c>
      <c r="C4652" s="132">
        <v>31666</v>
      </c>
      <c r="D4652" s="132">
        <v>109231</v>
      </c>
      <c r="E4652" s="132">
        <v>18045</v>
      </c>
      <c r="F4652" s="132">
        <v>75830</v>
      </c>
      <c r="G4652" s="132">
        <v>281915</v>
      </c>
      <c r="H4652" s="132">
        <v>21181</v>
      </c>
      <c r="I4652" s="132">
        <v>8160</v>
      </c>
      <c r="J4652" s="132">
        <v>19730</v>
      </c>
      <c r="K4652" s="132">
        <v>13328</v>
      </c>
      <c r="L4652" s="132">
        <v>13650</v>
      </c>
      <c r="M4652" s="132">
        <v>52641</v>
      </c>
      <c r="N4652" s="132">
        <v>334556</v>
      </c>
      <c r="R4652" s="132">
        <v>75250</v>
      </c>
      <c r="S4652" s="132">
        <v>0</v>
      </c>
      <c r="T4652" s="132">
        <v>30300</v>
      </c>
      <c r="U4652" s="132">
        <v>11830</v>
      </c>
      <c r="V4652" s="132">
        <v>4650</v>
      </c>
      <c r="W4652" s="132">
        <v>2070</v>
      </c>
      <c r="X4652" s="132">
        <v>17222</v>
      </c>
      <c r="Y4652" s="132">
        <v>10490</v>
      </c>
      <c r="Z4652" s="132">
        <v>9905</v>
      </c>
      <c r="AA4652" s="132">
        <v>12000</v>
      </c>
      <c r="AB4652" s="132">
        <v>0</v>
      </c>
      <c r="AC4652" s="132">
        <v>44435</v>
      </c>
      <c r="AD4652" s="132">
        <v>9110</v>
      </c>
      <c r="AE4652" s="132">
        <v>0</v>
      </c>
      <c r="AF4652" s="132">
        <v>4000</v>
      </c>
    </row>
    <row r="4653" spans="1:32">
      <c r="A4653" s="129">
        <v>44270</v>
      </c>
      <c r="B4653" s="132">
        <v>549273</v>
      </c>
      <c r="C4653" s="132">
        <v>34166</v>
      </c>
      <c r="D4653" s="132">
        <v>129653</v>
      </c>
      <c r="E4653" s="132">
        <v>26045</v>
      </c>
      <c r="F4653" s="132">
        <v>135125</v>
      </c>
      <c r="G4653" s="132">
        <v>464952</v>
      </c>
      <c r="H4653" s="132">
        <v>34001</v>
      </c>
      <c r="I4653" s="132">
        <v>11370</v>
      </c>
      <c r="J4653" s="132">
        <v>50400</v>
      </c>
      <c r="K4653" s="132">
        <v>13328</v>
      </c>
      <c r="L4653" s="132">
        <v>21300</v>
      </c>
      <c r="M4653" s="132">
        <v>84321</v>
      </c>
      <c r="N4653" s="132">
        <v>549273</v>
      </c>
      <c r="R4653" s="132">
        <v>113100</v>
      </c>
      <c r="S4653" s="132">
        <v>0</v>
      </c>
      <c r="T4653" s="132">
        <v>48400</v>
      </c>
      <c r="U4653" s="132">
        <v>11830</v>
      </c>
      <c r="V4653" s="132">
        <v>14730</v>
      </c>
      <c r="W4653" s="132">
        <v>2070</v>
      </c>
      <c r="X4653" s="132">
        <v>30252</v>
      </c>
      <c r="Y4653" s="132">
        <v>10490</v>
      </c>
      <c r="Z4653" s="132">
        <v>9905</v>
      </c>
      <c r="AA4653" s="132">
        <v>12000</v>
      </c>
      <c r="AB4653" s="132">
        <v>16000</v>
      </c>
      <c r="AC4653" s="132">
        <v>44435</v>
      </c>
      <c r="AD4653" s="132">
        <v>30360</v>
      </c>
      <c r="AE4653" s="132">
        <v>0</v>
      </c>
      <c r="AF4653" s="132">
        <v>19000</v>
      </c>
    </row>
    <row r="4654" spans="1:32">
      <c r="A4654" s="129">
        <v>44280</v>
      </c>
      <c r="B4654" s="132">
        <v>1014162</v>
      </c>
      <c r="C4654" s="132">
        <v>54146</v>
      </c>
      <c r="D4654" s="132">
        <v>290144</v>
      </c>
      <c r="E4654" s="132">
        <v>45296</v>
      </c>
      <c r="F4654" s="132">
        <v>296935</v>
      </c>
      <c r="G4654" s="132">
        <v>896924</v>
      </c>
      <c r="H4654" s="132">
        <v>36561</v>
      </c>
      <c r="I4654" s="132">
        <v>21930</v>
      </c>
      <c r="J4654" s="132">
        <v>79200</v>
      </c>
      <c r="K4654" s="132">
        <v>13328</v>
      </c>
      <c r="L4654" s="132">
        <v>23300</v>
      </c>
      <c r="M4654" s="132">
        <v>117238</v>
      </c>
      <c r="N4654" s="132">
        <v>1014162</v>
      </c>
      <c r="R4654" s="132">
        <v>213210</v>
      </c>
      <c r="S4654" s="132">
        <v>0</v>
      </c>
      <c r="T4654" s="132">
        <v>70020</v>
      </c>
      <c r="U4654" s="132">
        <v>18630</v>
      </c>
      <c r="V4654" s="132">
        <v>16030</v>
      </c>
      <c r="W4654" s="132">
        <v>3450</v>
      </c>
      <c r="X4654" s="132">
        <v>33482</v>
      </c>
      <c r="Y4654" s="132">
        <v>12490</v>
      </c>
      <c r="Z4654" s="132">
        <v>20955</v>
      </c>
      <c r="AA4654" s="132">
        <v>12000</v>
      </c>
      <c r="AB4654" s="132">
        <v>16000</v>
      </c>
      <c r="AC4654" s="132">
        <v>93509</v>
      </c>
      <c r="AD4654" s="132">
        <v>63260</v>
      </c>
      <c r="AE4654" s="132">
        <v>0</v>
      </c>
      <c r="AF4654" s="132">
        <v>41300</v>
      </c>
    </row>
    <row r="4655" spans="1:32">
      <c r="A4655" s="129">
        <v>44286</v>
      </c>
      <c r="B4655" s="132">
        <v>1245567</v>
      </c>
      <c r="C4655" s="132">
        <v>74596</v>
      </c>
      <c r="D4655" s="132">
        <v>339604</v>
      </c>
      <c r="E4655" s="132">
        <v>60296</v>
      </c>
      <c r="F4655" s="132">
        <v>389615</v>
      </c>
      <c r="G4655" s="132">
        <v>1091934</v>
      </c>
      <c r="H4655" s="132">
        <v>47911</v>
      </c>
      <c r="I4655" s="132">
        <v>33885</v>
      </c>
      <c r="J4655" s="132">
        <v>88200</v>
      </c>
      <c r="K4655" s="132">
        <v>16578</v>
      </c>
      <c r="L4655" s="132">
        <v>31040</v>
      </c>
      <c r="M4655" s="132">
        <v>153633</v>
      </c>
      <c r="N4655" s="132">
        <v>1245567</v>
      </c>
      <c r="R4655" s="132">
        <v>272210</v>
      </c>
      <c r="S4655" s="132">
        <v>0</v>
      </c>
      <c r="T4655" s="132">
        <v>84120</v>
      </c>
      <c r="U4655" s="132">
        <v>18630</v>
      </c>
      <c r="V4655" s="132">
        <v>23770</v>
      </c>
      <c r="W4655" s="132">
        <v>3450</v>
      </c>
      <c r="X4655" s="132">
        <v>36632</v>
      </c>
      <c r="Y4655" s="132">
        <v>32490</v>
      </c>
      <c r="Z4655" s="132">
        <v>23955</v>
      </c>
      <c r="AA4655" s="132">
        <v>12000</v>
      </c>
      <c r="AB4655" s="132">
        <v>16000</v>
      </c>
      <c r="AC4655" s="132">
        <v>136734</v>
      </c>
      <c r="AD4655" s="132">
        <v>84060</v>
      </c>
      <c r="AE4655" s="132">
        <v>0</v>
      </c>
      <c r="AF4655" s="132">
        <v>41300</v>
      </c>
    </row>
    <row r="4656" spans="1:32">
      <c r="A4656" s="129">
        <v>44301</v>
      </c>
      <c r="B4656" s="132">
        <v>583875</v>
      </c>
      <c r="C4656" s="132">
        <v>32897</v>
      </c>
      <c r="D4656" s="132">
        <v>139287</v>
      </c>
      <c r="E4656" s="132">
        <v>32620</v>
      </c>
      <c r="F4656" s="132">
        <v>116240</v>
      </c>
      <c r="G4656" s="132">
        <v>490285</v>
      </c>
      <c r="H4656" s="132">
        <v>33845</v>
      </c>
      <c r="I4656" s="132">
        <v>21535</v>
      </c>
      <c r="J4656" s="132">
        <v>89595</v>
      </c>
      <c r="K4656" s="132">
        <v>19332</v>
      </c>
      <c r="L4656" s="132">
        <v>17240</v>
      </c>
      <c r="M4656" s="132">
        <v>93590</v>
      </c>
      <c r="N4656" s="132">
        <v>583875</v>
      </c>
      <c r="R4656" s="132">
        <v>89020</v>
      </c>
      <c r="S4656" s="132">
        <v>31800</v>
      </c>
      <c r="T4656" s="132">
        <v>81400</v>
      </c>
      <c r="U4656" s="132">
        <v>19990</v>
      </c>
      <c r="V4656" s="132">
        <v>2000</v>
      </c>
      <c r="W4656" s="132">
        <v>1380</v>
      </c>
      <c r="X4656" s="132">
        <v>35434</v>
      </c>
      <c r="Y4656" s="132">
        <v>15945</v>
      </c>
      <c r="Z4656" s="132">
        <v>0</v>
      </c>
      <c r="AA4656" s="132">
        <v>5000</v>
      </c>
      <c r="AB4656" s="132">
        <v>5514</v>
      </c>
      <c r="AC4656" s="132">
        <v>0</v>
      </c>
      <c r="AD4656" s="132">
        <v>6000</v>
      </c>
      <c r="AE4656" s="132">
        <v>9500</v>
      </c>
      <c r="AF4656" s="132">
        <v>58590</v>
      </c>
    </row>
    <row r="4657" spans="1:32">
      <c r="A4657" s="129">
        <v>44306</v>
      </c>
      <c r="B4657" s="132">
        <v>826908</v>
      </c>
      <c r="C4657" s="132">
        <v>48167</v>
      </c>
      <c r="D4657" s="132">
        <v>212627</v>
      </c>
      <c r="E4657" s="132">
        <v>59137</v>
      </c>
      <c r="F4657" s="132">
        <v>178240</v>
      </c>
      <c r="G4657" s="132">
        <v>700488</v>
      </c>
      <c r="H4657" s="132">
        <v>46205</v>
      </c>
      <c r="I4657" s="132">
        <v>31865</v>
      </c>
      <c r="J4657" s="132">
        <v>107095</v>
      </c>
      <c r="K4657" s="132">
        <v>22512</v>
      </c>
      <c r="L4657" s="132">
        <v>24380</v>
      </c>
      <c r="M4657" s="132">
        <v>126420</v>
      </c>
      <c r="N4657" s="132">
        <v>826908</v>
      </c>
      <c r="R4657" s="132">
        <v>144020</v>
      </c>
      <c r="S4657" s="132">
        <v>34300</v>
      </c>
      <c r="T4657" s="132">
        <v>106900</v>
      </c>
      <c r="U4657" s="132">
        <v>34390</v>
      </c>
      <c r="V4657" s="132">
        <v>10140</v>
      </c>
      <c r="W4657" s="132">
        <v>1380</v>
      </c>
      <c r="X4657" s="132">
        <v>39684</v>
      </c>
      <c r="Y4657" s="132">
        <v>15945</v>
      </c>
      <c r="Z4657" s="132">
        <v>21432</v>
      </c>
      <c r="AA4657" s="132">
        <v>5000</v>
      </c>
      <c r="AB4657" s="132">
        <v>5514</v>
      </c>
      <c r="AC4657" s="132">
        <v>26985</v>
      </c>
      <c r="AD4657" s="132">
        <v>6000</v>
      </c>
      <c r="AE4657" s="132">
        <v>9500</v>
      </c>
      <c r="AF4657" s="132">
        <v>70690</v>
      </c>
    </row>
    <row r="4658" spans="1:32">
      <c r="A4658" s="129">
        <v>44316</v>
      </c>
      <c r="B4658" s="132">
        <v>1413094</v>
      </c>
      <c r="C4658" s="132">
        <v>77667</v>
      </c>
      <c r="D4658" s="132">
        <v>351662</v>
      </c>
      <c r="E4658" s="132">
        <v>94387</v>
      </c>
      <c r="F4658" s="132">
        <v>426490</v>
      </c>
      <c r="G4658" s="132">
        <v>1230153</v>
      </c>
      <c r="H4658" s="132">
        <v>65340</v>
      </c>
      <c r="I4658" s="132">
        <v>47966</v>
      </c>
      <c r="J4658" s="132">
        <v>150725</v>
      </c>
      <c r="K4658" s="132">
        <v>23512</v>
      </c>
      <c r="L4658" s="132">
        <v>34820</v>
      </c>
      <c r="M4658" s="132">
        <v>182941</v>
      </c>
      <c r="N4658" s="132">
        <v>1413094</v>
      </c>
      <c r="R4658" s="132">
        <v>386220</v>
      </c>
      <c r="S4658" s="132">
        <v>34300</v>
      </c>
      <c r="T4658" s="132">
        <v>126635</v>
      </c>
      <c r="U4658" s="132">
        <v>39191</v>
      </c>
      <c r="V4658" s="132">
        <v>25610</v>
      </c>
      <c r="W4658" s="132">
        <v>1380</v>
      </c>
      <c r="X4658" s="132">
        <v>39684</v>
      </c>
      <c r="Y4658" s="132">
        <v>28945</v>
      </c>
      <c r="Z4658" s="132">
        <v>21432</v>
      </c>
      <c r="AA4658" s="132">
        <v>5000</v>
      </c>
      <c r="AB4658" s="132">
        <v>5514</v>
      </c>
      <c r="AC4658" s="132">
        <v>59485</v>
      </c>
      <c r="AD4658" s="132">
        <v>42800</v>
      </c>
      <c r="AE4658" s="132">
        <v>25615</v>
      </c>
      <c r="AF4658" s="132">
        <v>95410</v>
      </c>
    </row>
    <row r="4659" spans="1:32">
      <c r="A4659" s="129">
        <v>44326</v>
      </c>
      <c r="B4659" s="132">
        <v>455285</v>
      </c>
      <c r="C4659" s="132">
        <v>45205</v>
      </c>
      <c r="D4659" s="132">
        <v>149525</v>
      </c>
      <c r="E4659" s="132">
        <v>35500</v>
      </c>
      <c r="F4659" s="132">
        <v>125235</v>
      </c>
      <c r="G4659" s="132">
        <v>383415</v>
      </c>
      <c r="H4659" s="132">
        <v>27610</v>
      </c>
      <c r="I4659" s="132">
        <v>14140</v>
      </c>
      <c r="J4659" s="132">
        <v>19315</v>
      </c>
      <c r="K4659" s="132">
        <v>4490</v>
      </c>
      <c r="L4659" s="132">
        <v>12280</v>
      </c>
      <c r="M4659" s="132">
        <v>71870</v>
      </c>
      <c r="N4659" s="132">
        <v>455285</v>
      </c>
      <c r="R4659" s="132">
        <v>72195</v>
      </c>
      <c r="S4659" s="132">
        <v>20300</v>
      </c>
      <c r="T4659" s="132">
        <v>73205</v>
      </c>
      <c r="U4659" s="132">
        <v>5480</v>
      </c>
      <c r="V4659" s="132">
        <v>16780</v>
      </c>
      <c r="W4659" s="132">
        <v>1380</v>
      </c>
      <c r="X4659" s="132">
        <v>22305</v>
      </c>
      <c r="Y4659" s="132">
        <v>17800</v>
      </c>
      <c r="Z4659" s="132">
        <v>500</v>
      </c>
      <c r="AA4659" s="132">
        <v>0</v>
      </c>
      <c r="AB4659" s="132">
        <v>0</v>
      </c>
      <c r="AC4659" s="132">
        <v>53950</v>
      </c>
      <c r="AD4659" s="132">
        <v>0</v>
      </c>
      <c r="AE4659" s="132">
        <v>0</v>
      </c>
      <c r="AF4659" s="132">
        <v>24800</v>
      </c>
    </row>
    <row r="4660" spans="1:32">
      <c r="A4660" s="129">
        <v>44336</v>
      </c>
      <c r="B4660" s="132">
        <v>865236</v>
      </c>
      <c r="C4660" s="132">
        <v>62453</v>
      </c>
      <c r="D4660" s="132">
        <v>266364</v>
      </c>
      <c r="E4660" s="132">
        <v>67086</v>
      </c>
      <c r="F4660" s="132">
        <v>237559</v>
      </c>
      <c r="G4660" s="132">
        <v>749237</v>
      </c>
      <c r="H4660" s="132">
        <v>37420</v>
      </c>
      <c r="I4660" s="132">
        <v>17330</v>
      </c>
      <c r="J4660" s="132">
        <v>52245</v>
      </c>
      <c r="K4660" s="132">
        <v>12365</v>
      </c>
      <c r="L4660" s="132">
        <v>25680</v>
      </c>
      <c r="M4660" s="132">
        <v>115999</v>
      </c>
      <c r="N4660" s="132">
        <v>865236</v>
      </c>
      <c r="R4660" s="132">
        <v>211569</v>
      </c>
      <c r="S4660" s="132">
        <v>38300</v>
      </c>
      <c r="T4660" s="132">
        <v>102505</v>
      </c>
      <c r="U4660" s="132">
        <v>18280</v>
      </c>
      <c r="V4660" s="132">
        <v>16780</v>
      </c>
      <c r="W4660" s="132">
        <v>1380</v>
      </c>
      <c r="X4660" s="132">
        <v>41235</v>
      </c>
      <c r="Y4660" s="132">
        <v>17800</v>
      </c>
      <c r="Z4660" s="132">
        <v>14378</v>
      </c>
      <c r="AA4660" s="132">
        <v>8000</v>
      </c>
      <c r="AB4660" s="132">
        <v>16500</v>
      </c>
      <c r="AC4660" s="132">
        <v>53950</v>
      </c>
      <c r="AD4660" s="132">
        <v>3200</v>
      </c>
      <c r="AE4660" s="132">
        <v>19445</v>
      </c>
      <c r="AF4660" s="132">
        <v>24800</v>
      </c>
    </row>
    <row r="4661" spans="1:32">
      <c r="A4661" s="129">
        <v>44341</v>
      </c>
      <c r="B4661" s="132">
        <v>1086676</v>
      </c>
      <c r="C4661" s="132">
        <v>76473</v>
      </c>
      <c r="D4661" s="132">
        <v>331455</v>
      </c>
      <c r="E4661" s="132">
        <v>79386</v>
      </c>
      <c r="F4661" s="132">
        <v>330469</v>
      </c>
      <c r="G4661" s="132">
        <v>947917</v>
      </c>
      <c r="H4661" s="132">
        <v>37900</v>
      </c>
      <c r="I4661" s="132">
        <v>27680</v>
      </c>
      <c r="J4661" s="132">
        <v>58145</v>
      </c>
      <c r="K4661" s="132">
        <v>13365</v>
      </c>
      <c r="L4661" s="132">
        <v>31110</v>
      </c>
      <c r="M4661" s="132">
        <v>138759</v>
      </c>
      <c r="N4661" s="132">
        <v>1086676</v>
      </c>
      <c r="R4661" s="132">
        <v>252219</v>
      </c>
      <c r="S4661" s="132">
        <v>38300</v>
      </c>
      <c r="T4661" s="132">
        <v>117505</v>
      </c>
      <c r="U4661" s="132">
        <v>35730</v>
      </c>
      <c r="V4661" s="132">
        <v>23310</v>
      </c>
      <c r="W4661" s="132">
        <v>1380</v>
      </c>
      <c r="X4661" s="132">
        <v>44265</v>
      </c>
      <c r="Y4661" s="132">
        <v>17800</v>
      </c>
      <c r="Z4661" s="132">
        <v>21078</v>
      </c>
      <c r="AA4661" s="132">
        <v>8000</v>
      </c>
      <c r="AB4661" s="132">
        <v>16500</v>
      </c>
      <c r="AC4661" s="132">
        <v>69450</v>
      </c>
      <c r="AD4661" s="132">
        <v>3200</v>
      </c>
      <c r="AE4661" s="132">
        <v>19445</v>
      </c>
      <c r="AF4661" s="132">
        <v>50459</v>
      </c>
    </row>
    <row r="4662" spans="1:32">
      <c r="A4662" s="129">
        <v>44347</v>
      </c>
      <c r="B4662" s="132">
        <v>1395791</v>
      </c>
      <c r="C4662" s="132">
        <v>103873</v>
      </c>
      <c r="D4662" s="132">
        <v>399915</v>
      </c>
      <c r="E4662" s="132">
        <v>96254</v>
      </c>
      <c r="F4662" s="132">
        <v>411569</v>
      </c>
      <c r="G4662" s="132">
        <v>1209635</v>
      </c>
      <c r="H4662" s="132">
        <v>68877</v>
      </c>
      <c r="I4662" s="132">
        <v>36900</v>
      </c>
      <c r="J4662" s="132">
        <v>110085</v>
      </c>
      <c r="K4662" s="132">
        <v>23365</v>
      </c>
      <c r="L4662" s="132">
        <v>36310</v>
      </c>
      <c r="M4662" s="132">
        <v>186156</v>
      </c>
      <c r="N4662" s="132">
        <v>1395791</v>
      </c>
      <c r="R4662" s="132">
        <v>338669</v>
      </c>
      <c r="S4662" s="132">
        <v>38300</v>
      </c>
      <c r="T4662" s="132">
        <v>136505</v>
      </c>
      <c r="U4662" s="132">
        <v>65010</v>
      </c>
      <c r="V4662" s="132">
        <v>27410</v>
      </c>
      <c r="W4662" s="132">
        <v>2380</v>
      </c>
      <c r="X4662" s="132">
        <v>44265</v>
      </c>
      <c r="Y4662" s="132">
        <v>37100</v>
      </c>
      <c r="Z4662" s="132">
        <v>21078</v>
      </c>
      <c r="AA4662" s="132">
        <v>8000</v>
      </c>
      <c r="AB4662" s="132">
        <v>16500</v>
      </c>
      <c r="AC4662" s="132">
        <v>93450</v>
      </c>
      <c r="AD4662" s="132">
        <v>3200</v>
      </c>
      <c r="AE4662" s="132">
        <v>27115</v>
      </c>
      <c r="AF4662" s="132">
        <v>52709</v>
      </c>
    </row>
    <row r="4663" spans="1:32">
      <c r="A4663" s="129">
        <v>44357</v>
      </c>
      <c r="B4663" s="132">
        <v>411044</v>
      </c>
      <c r="C4663" s="132">
        <v>9960</v>
      </c>
      <c r="D4663" s="132">
        <v>90200</v>
      </c>
      <c r="E4663" s="132">
        <v>43100</v>
      </c>
      <c r="F4663" s="132">
        <v>102625</v>
      </c>
      <c r="G4663" s="132">
        <v>341250</v>
      </c>
      <c r="H4663" s="132">
        <v>24399</v>
      </c>
      <c r="I4663" s="132">
        <v>15370</v>
      </c>
      <c r="J4663" s="132">
        <v>65950</v>
      </c>
      <c r="K4663" s="132">
        <v>3930</v>
      </c>
      <c r="L4663" s="132">
        <v>21460</v>
      </c>
      <c r="M4663" s="132">
        <v>69794</v>
      </c>
      <c r="N4663" s="132">
        <v>411044</v>
      </c>
      <c r="R4663" s="132">
        <v>99625</v>
      </c>
      <c r="S4663" s="132">
        <v>0</v>
      </c>
      <c r="T4663" s="132">
        <v>74665</v>
      </c>
      <c r="U4663" s="132">
        <v>500</v>
      </c>
      <c r="V4663" s="132">
        <v>7760</v>
      </c>
      <c r="W4663" s="132">
        <v>0</v>
      </c>
      <c r="X4663" s="132">
        <v>14555</v>
      </c>
      <c r="Y4663" s="132">
        <v>12900</v>
      </c>
      <c r="Z4663" s="132">
        <v>0</v>
      </c>
      <c r="AA4663" s="132">
        <v>0</v>
      </c>
      <c r="AB4663" s="132">
        <v>0</v>
      </c>
      <c r="AC4663" s="132">
        <v>29780</v>
      </c>
      <c r="AD4663" s="132">
        <v>0</v>
      </c>
      <c r="AE4663" s="132">
        <v>0</v>
      </c>
      <c r="AF4663" s="132">
        <v>7500</v>
      </c>
    </row>
    <row r="4664" spans="1:32">
      <c r="A4664" s="129">
        <v>44362</v>
      </c>
      <c r="B4664" s="132">
        <v>657474</v>
      </c>
      <c r="C4664" s="132">
        <v>24760</v>
      </c>
      <c r="D4664" s="132">
        <v>151560</v>
      </c>
      <c r="E4664" s="132">
        <v>50500</v>
      </c>
      <c r="F4664" s="132">
        <v>190285</v>
      </c>
      <c r="G4664" s="132">
        <v>570240</v>
      </c>
      <c r="H4664" s="132">
        <v>34539</v>
      </c>
      <c r="I4664" s="132">
        <v>15870</v>
      </c>
      <c r="J4664" s="132">
        <v>86850</v>
      </c>
      <c r="K4664" s="132">
        <v>13650</v>
      </c>
      <c r="L4664" s="132">
        <v>25460</v>
      </c>
      <c r="M4664" s="132">
        <v>87234</v>
      </c>
      <c r="N4664" s="132">
        <v>657474</v>
      </c>
      <c r="R4664" s="132">
        <v>168125</v>
      </c>
      <c r="S4664" s="132">
        <v>20000</v>
      </c>
      <c r="T4664" s="132">
        <v>102165</v>
      </c>
      <c r="U4664" s="132">
        <v>2000</v>
      </c>
      <c r="V4664" s="132">
        <v>14760</v>
      </c>
      <c r="W4664" s="132">
        <v>0</v>
      </c>
      <c r="X4664" s="132">
        <v>25315</v>
      </c>
      <c r="Y4664" s="132">
        <v>12900</v>
      </c>
      <c r="Z4664" s="132">
        <v>0</v>
      </c>
      <c r="AA4664" s="132">
        <v>0</v>
      </c>
      <c r="AB4664" s="132">
        <v>0</v>
      </c>
      <c r="AC4664" s="132">
        <v>29780</v>
      </c>
      <c r="AD4664" s="132">
        <v>30260</v>
      </c>
      <c r="AE4664" s="132">
        <v>0</v>
      </c>
      <c r="AF4664" s="132">
        <v>38700</v>
      </c>
    </row>
    <row r="4665" spans="1:32">
      <c r="A4665" s="129">
        <v>44372</v>
      </c>
      <c r="B4665" s="132">
        <v>1167989</v>
      </c>
      <c r="C4665" s="132">
        <v>81010</v>
      </c>
      <c r="D4665" s="132">
        <v>341540</v>
      </c>
      <c r="E4665" s="132">
        <v>80850</v>
      </c>
      <c r="F4665" s="132">
        <v>278340</v>
      </c>
      <c r="G4665" s="132">
        <v>1037185</v>
      </c>
      <c r="H4665" s="132">
        <v>45249</v>
      </c>
      <c r="I4665" s="132">
        <v>29770</v>
      </c>
      <c r="J4665" s="132">
        <v>123285</v>
      </c>
      <c r="K4665" s="132">
        <v>23275</v>
      </c>
      <c r="L4665" s="132">
        <v>39740</v>
      </c>
      <c r="M4665" s="132">
        <v>130804</v>
      </c>
      <c r="N4665" s="132">
        <v>1167989</v>
      </c>
      <c r="R4665" s="132">
        <v>254950</v>
      </c>
      <c r="S4665" s="132">
        <v>20000</v>
      </c>
      <c r="T4665" s="132">
        <v>172365</v>
      </c>
      <c r="U4665" s="132">
        <v>17045</v>
      </c>
      <c r="V4665" s="132">
        <v>17160</v>
      </c>
      <c r="W4665" s="132">
        <v>1380</v>
      </c>
      <c r="X4665" s="132">
        <v>53735</v>
      </c>
      <c r="Y4665" s="132">
        <v>19900</v>
      </c>
      <c r="Z4665" s="132">
        <v>15800</v>
      </c>
      <c r="AA4665" s="132">
        <v>0</v>
      </c>
      <c r="AB4665" s="132">
        <v>16400</v>
      </c>
      <c r="AC4665" s="132">
        <v>29780</v>
      </c>
      <c r="AD4665" s="132">
        <v>30260</v>
      </c>
      <c r="AE4665" s="132">
        <v>5500</v>
      </c>
      <c r="AF4665" s="132">
        <v>81000</v>
      </c>
    </row>
    <row r="4666" spans="1:32">
      <c r="A4666" s="129">
        <v>44377</v>
      </c>
      <c r="B4666" s="132">
        <v>1546014</v>
      </c>
      <c r="C4666" s="132">
        <v>97190</v>
      </c>
      <c r="D4666" s="132">
        <v>471850</v>
      </c>
      <c r="E4666" s="132">
        <v>111740</v>
      </c>
      <c r="F4666" s="132">
        <v>401555</v>
      </c>
      <c r="G4666" s="132">
        <v>1384930</v>
      </c>
      <c r="H4666" s="132">
        <v>45249</v>
      </c>
      <c r="I4666" s="132">
        <v>34020</v>
      </c>
      <c r="J4666" s="132">
        <v>141885</v>
      </c>
      <c r="K4666" s="132">
        <v>25375</v>
      </c>
      <c r="L4666" s="132">
        <v>55750</v>
      </c>
      <c r="M4666" s="132">
        <v>161084</v>
      </c>
      <c r="N4666" s="132">
        <v>1546014</v>
      </c>
      <c r="R4666" s="132">
        <v>330590</v>
      </c>
      <c r="S4666" s="132">
        <v>30460</v>
      </c>
      <c r="T4666" s="132">
        <v>245765</v>
      </c>
      <c r="U4666" s="132">
        <v>19435</v>
      </c>
      <c r="V4666" s="132">
        <v>34520</v>
      </c>
      <c r="W4666" s="132">
        <v>1380</v>
      </c>
      <c r="X4666" s="132">
        <v>53735</v>
      </c>
      <c r="Y4666" s="132">
        <v>19900</v>
      </c>
      <c r="Z4666" s="132">
        <v>15800</v>
      </c>
      <c r="AA4666" s="132">
        <v>0</v>
      </c>
      <c r="AB4666" s="132">
        <v>19580</v>
      </c>
      <c r="AC4666" s="132">
        <v>75030</v>
      </c>
      <c r="AD4666" s="132">
        <v>30260</v>
      </c>
      <c r="AE4666" s="132">
        <v>25000</v>
      </c>
      <c r="AF4666" s="132">
        <v>145550</v>
      </c>
    </row>
    <row r="4667" spans="1:32">
      <c r="A4667" s="129">
        <v>44392</v>
      </c>
      <c r="B4667" s="132">
        <v>682426</v>
      </c>
      <c r="C4667" s="132">
        <v>53005</v>
      </c>
      <c r="D4667" s="132">
        <v>190930</v>
      </c>
      <c r="E4667" s="132">
        <v>49830</v>
      </c>
      <c r="F4667" s="132">
        <v>136135</v>
      </c>
      <c r="G4667" s="132">
        <v>588116</v>
      </c>
      <c r="H4667" s="132">
        <v>45610</v>
      </c>
      <c r="I4667" s="132">
        <v>17910</v>
      </c>
      <c r="J4667" s="132">
        <v>67030</v>
      </c>
      <c r="K4667" s="132">
        <v>11486</v>
      </c>
      <c r="L4667" s="132">
        <v>8700</v>
      </c>
      <c r="M4667" s="132">
        <v>94310</v>
      </c>
      <c r="N4667" s="132">
        <v>682426</v>
      </c>
      <c r="R4667" s="132">
        <v>45200</v>
      </c>
      <c r="S4667" s="132">
        <v>30000</v>
      </c>
      <c r="T4667" s="132">
        <v>112440</v>
      </c>
      <c r="U4667" s="132">
        <v>40985</v>
      </c>
      <c r="V4667" s="132">
        <v>1000</v>
      </c>
      <c r="W4667" s="132">
        <v>0</v>
      </c>
      <c r="X4667" s="132">
        <v>21084</v>
      </c>
      <c r="Y4667" s="132">
        <v>22600</v>
      </c>
      <c r="Z4667" s="132">
        <v>7460</v>
      </c>
      <c r="AA4667" s="132">
        <v>0</v>
      </c>
      <c r="AB4667" s="132">
        <v>16000</v>
      </c>
      <c r="AC4667" s="132">
        <v>11500</v>
      </c>
      <c r="AD4667" s="132">
        <v>13521</v>
      </c>
      <c r="AE4667" s="132">
        <v>0</v>
      </c>
      <c r="AF4667" s="132">
        <v>49550</v>
      </c>
    </row>
    <row r="4668" spans="1:32">
      <c r="A4668" s="129">
        <v>44397</v>
      </c>
      <c r="B4668" s="132">
        <v>869542</v>
      </c>
      <c r="C4668" s="132">
        <v>65075</v>
      </c>
      <c r="D4668" s="132">
        <v>235660</v>
      </c>
      <c r="E4668" s="132">
        <v>61880</v>
      </c>
      <c r="F4668" s="132">
        <v>184628</v>
      </c>
      <c r="G4668" s="132">
        <v>743644</v>
      </c>
      <c r="H4668" s="132">
        <v>57250</v>
      </c>
      <c r="I4668" s="132">
        <v>21358</v>
      </c>
      <c r="J4668" s="132">
        <v>86070</v>
      </c>
      <c r="K4668" s="132">
        <v>13551</v>
      </c>
      <c r="L4668" s="132">
        <v>13700</v>
      </c>
      <c r="M4668" s="132">
        <v>125898</v>
      </c>
      <c r="N4668" s="132">
        <v>869542</v>
      </c>
      <c r="R4668" s="132">
        <v>74750</v>
      </c>
      <c r="S4668" s="132">
        <v>30000</v>
      </c>
      <c r="T4668" s="132">
        <v>140998</v>
      </c>
      <c r="U4668" s="132">
        <v>47775</v>
      </c>
      <c r="V4668" s="132">
        <v>2000</v>
      </c>
      <c r="W4668" s="132">
        <v>0</v>
      </c>
      <c r="X4668" s="132">
        <v>32109</v>
      </c>
      <c r="Y4668" s="132">
        <v>22600</v>
      </c>
      <c r="Z4668" s="132">
        <v>24960</v>
      </c>
      <c r="AA4668" s="132">
        <v>0</v>
      </c>
      <c r="AB4668" s="132">
        <v>16000</v>
      </c>
      <c r="AC4668" s="132">
        <v>11500</v>
      </c>
      <c r="AD4668" s="132">
        <v>13521</v>
      </c>
      <c r="AE4668" s="132">
        <v>0</v>
      </c>
      <c r="AF4668" s="132">
        <v>75750</v>
      </c>
    </row>
    <row r="4669" spans="1:32">
      <c r="A4669" s="129">
        <v>44418</v>
      </c>
      <c r="B4669" s="132">
        <v>423888</v>
      </c>
      <c r="C4669" s="132">
        <v>28030</v>
      </c>
      <c r="D4669" s="132">
        <v>155883</v>
      </c>
      <c r="E4669" s="132">
        <v>43259</v>
      </c>
      <c r="F4669" s="132">
        <v>62526</v>
      </c>
      <c r="G4669" s="132">
        <v>381093</v>
      </c>
      <c r="H4669" s="132">
        <v>9595</v>
      </c>
      <c r="I4669" s="132">
        <v>11700</v>
      </c>
      <c r="J4669" s="132">
        <v>47000</v>
      </c>
      <c r="K4669" s="132">
        <v>6670</v>
      </c>
      <c r="L4669" s="132">
        <v>15950</v>
      </c>
      <c r="M4669" s="132">
        <v>42795</v>
      </c>
      <c r="N4669" s="132">
        <v>423888</v>
      </c>
      <c r="R4669" s="132">
        <v>37876</v>
      </c>
      <c r="S4669" s="132">
        <v>0</v>
      </c>
      <c r="T4669" s="132">
        <v>58124</v>
      </c>
      <c r="U4669" s="132">
        <v>21835</v>
      </c>
      <c r="V4669" s="132">
        <v>1000</v>
      </c>
      <c r="W4669" s="132">
        <v>1000</v>
      </c>
      <c r="X4669" s="132">
        <v>10493</v>
      </c>
      <c r="Y4669" s="132">
        <v>23200</v>
      </c>
      <c r="Z4669" s="132">
        <v>0</v>
      </c>
      <c r="AA4669" s="132">
        <v>0</v>
      </c>
      <c r="AB4669" s="132">
        <v>0</v>
      </c>
      <c r="AC4669" s="132">
        <v>42165</v>
      </c>
      <c r="AD4669" s="132">
        <v>37300</v>
      </c>
      <c r="AE4669" s="132">
        <v>68770</v>
      </c>
      <c r="AF4669" s="132">
        <v>0</v>
      </c>
    </row>
    <row r="4670" spans="1:32">
      <c r="A4670" s="129">
        <v>44428</v>
      </c>
      <c r="B4670" s="132">
        <v>783027</v>
      </c>
      <c r="C4670" s="132">
        <v>53990</v>
      </c>
      <c r="D4670" s="132">
        <v>187066</v>
      </c>
      <c r="E4670" s="132">
        <v>83014</v>
      </c>
      <c r="F4670" s="132">
        <v>137356</v>
      </c>
      <c r="G4670" s="132">
        <v>674500</v>
      </c>
      <c r="H4670" s="132">
        <v>39812</v>
      </c>
      <c r="I4670" s="132">
        <v>19225</v>
      </c>
      <c r="J4670" s="132">
        <v>78644</v>
      </c>
      <c r="K4670" s="132">
        <v>19725</v>
      </c>
      <c r="L4670" s="132">
        <v>35940</v>
      </c>
      <c r="M4670" s="132">
        <v>108527</v>
      </c>
      <c r="N4670" s="132">
        <v>783027</v>
      </c>
      <c r="R4670" s="132">
        <v>88676</v>
      </c>
      <c r="S4670" s="132">
        <v>20500</v>
      </c>
      <c r="T4670" s="132">
        <v>85224</v>
      </c>
      <c r="U4670" s="132">
        <v>30085</v>
      </c>
      <c r="V4670" s="132">
        <v>22990</v>
      </c>
      <c r="W4670" s="132">
        <v>1000</v>
      </c>
      <c r="X4670" s="132">
        <v>34978</v>
      </c>
      <c r="Y4670" s="132">
        <v>23200</v>
      </c>
      <c r="Z4670" s="132">
        <v>12048</v>
      </c>
      <c r="AA4670" s="132">
        <v>0</v>
      </c>
      <c r="AB4670" s="132">
        <v>14000</v>
      </c>
      <c r="AC4670" s="132">
        <v>42165</v>
      </c>
      <c r="AD4670" s="132">
        <v>39700</v>
      </c>
      <c r="AE4670" s="132">
        <v>40320</v>
      </c>
      <c r="AF4670" s="132">
        <v>57950</v>
      </c>
    </row>
    <row r="4671" spans="1:32">
      <c r="A4671" s="129">
        <v>44433</v>
      </c>
      <c r="B4671" s="132">
        <v>999668</v>
      </c>
      <c r="C4671" s="132">
        <v>60390</v>
      </c>
      <c r="D4671" s="132">
        <v>250840</v>
      </c>
      <c r="E4671" s="132">
        <v>97614</v>
      </c>
      <c r="F4671" s="132">
        <v>199448</v>
      </c>
      <c r="G4671" s="132">
        <v>865886</v>
      </c>
      <c r="H4671" s="132">
        <v>45312</v>
      </c>
      <c r="I4671" s="132">
        <v>21230</v>
      </c>
      <c r="J4671" s="132">
        <v>94644</v>
      </c>
      <c r="K4671" s="132">
        <v>22895</v>
      </c>
      <c r="L4671" s="132">
        <v>51940</v>
      </c>
      <c r="M4671" s="132">
        <v>133782</v>
      </c>
      <c r="N4671" s="132">
        <v>999668</v>
      </c>
      <c r="R4671" s="132">
        <v>158040</v>
      </c>
      <c r="S4671" s="132">
        <v>20500</v>
      </c>
      <c r="T4671" s="132">
        <v>94724</v>
      </c>
      <c r="U4671" s="132">
        <v>30085</v>
      </c>
      <c r="V4671" s="132">
        <v>22990</v>
      </c>
      <c r="W4671" s="132">
        <v>1000</v>
      </c>
      <c r="X4671" s="132">
        <v>37028</v>
      </c>
      <c r="Y4671" s="132">
        <v>23200</v>
      </c>
      <c r="Z4671" s="132">
        <v>12048</v>
      </c>
      <c r="AA4671" s="132">
        <v>0</v>
      </c>
      <c r="AB4671" s="132">
        <v>34350</v>
      </c>
      <c r="AC4671" s="132">
        <v>49920</v>
      </c>
      <c r="AD4671" s="132">
        <v>39700</v>
      </c>
      <c r="AE4671" s="132">
        <v>40320</v>
      </c>
      <c r="AF4671" s="132">
        <v>85950</v>
      </c>
    </row>
    <row r="4672" spans="1:32">
      <c r="A4672" s="129">
        <v>44439</v>
      </c>
      <c r="B4672" s="132">
        <v>1191053</v>
      </c>
      <c r="C4672" s="132">
        <v>68440</v>
      </c>
      <c r="D4672" s="132">
        <v>284490</v>
      </c>
      <c r="E4672" s="132">
        <v>103659</v>
      </c>
      <c r="F4672" s="132">
        <v>275298</v>
      </c>
      <c r="G4672" s="132">
        <v>1036471</v>
      </c>
      <c r="H4672" s="132">
        <v>45312</v>
      </c>
      <c r="I4672" s="132">
        <v>31530</v>
      </c>
      <c r="J4672" s="132">
        <v>113134</v>
      </c>
      <c r="K4672" s="132">
        <v>24395</v>
      </c>
      <c r="L4672" s="132">
        <v>58940</v>
      </c>
      <c r="M4672" s="132">
        <v>154582</v>
      </c>
      <c r="N4672" s="132">
        <v>1191053</v>
      </c>
      <c r="R4672" s="132">
        <v>259340</v>
      </c>
      <c r="S4672" s="132">
        <v>20500</v>
      </c>
      <c r="T4672" s="132">
        <v>109724</v>
      </c>
      <c r="U4672" s="132">
        <v>45535</v>
      </c>
      <c r="V4672" s="132">
        <v>26480</v>
      </c>
      <c r="W4672" s="132">
        <v>1000</v>
      </c>
      <c r="X4672" s="132">
        <v>37028</v>
      </c>
      <c r="Y4672" s="132">
        <v>26800</v>
      </c>
      <c r="Z4672" s="132">
        <v>12048</v>
      </c>
      <c r="AA4672" s="132">
        <v>0</v>
      </c>
      <c r="AB4672" s="132">
        <v>34350</v>
      </c>
      <c r="AC4672" s="132">
        <v>56365</v>
      </c>
      <c r="AD4672" s="132">
        <v>45700</v>
      </c>
      <c r="AE4672" s="132">
        <v>40320</v>
      </c>
      <c r="AF4672" s="132">
        <v>92950</v>
      </c>
    </row>
    <row r="4673" spans="1:32">
      <c r="A4673" s="129">
        <v>44449</v>
      </c>
      <c r="B4673" s="132">
        <v>548420</v>
      </c>
      <c r="C4673" s="132">
        <v>29090</v>
      </c>
      <c r="D4673" s="132">
        <v>180835</v>
      </c>
      <c r="E4673" s="132">
        <v>54105</v>
      </c>
      <c r="F4673" s="132">
        <v>135160</v>
      </c>
      <c r="G4673" s="132">
        <v>480825</v>
      </c>
      <c r="H4673" s="132">
        <v>36550</v>
      </c>
      <c r="I4673" s="132">
        <v>10085</v>
      </c>
      <c r="J4673" s="132">
        <v>41110</v>
      </c>
      <c r="K4673" s="132">
        <v>8065</v>
      </c>
      <c r="L4673" s="132">
        <v>8510</v>
      </c>
      <c r="M4673" s="132">
        <v>67595</v>
      </c>
      <c r="N4673" s="132">
        <v>548420</v>
      </c>
      <c r="R4673" s="132">
        <v>124050</v>
      </c>
      <c r="S4673" s="132">
        <v>7000</v>
      </c>
      <c r="T4673" s="132">
        <v>122420</v>
      </c>
      <c r="U4673" s="132">
        <v>4195</v>
      </c>
      <c r="V4673" s="132">
        <v>7360</v>
      </c>
      <c r="W4673" s="132">
        <v>1880</v>
      </c>
      <c r="X4673" s="132">
        <v>20835</v>
      </c>
      <c r="Y4673" s="132">
        <v>13900</v>
      </c>
      <c r="Z4673" s="132">
        <v>0</v>
      </c>
      <c r="AA4673" s="132">
        <v>0</v>
      </c>
      <c r="AB4673" s="132">
        <v>0</v>
      </c>
      <c r="AC4673" s="132">
        <v>28495</v>
      </c>
      <c r="AD4673" s="132">
        <v>20650</v>
      </c>
      <c r="AE4673" s="132">
        <v>22500</v>
      </c>
      <c r="AF4673" s="132">
        <v>43660</v>
      </c>
    </row>
    <row r="4674" spans="1:32">
      <c r="A4674" s="129">
        <v>44454</v>
      </c>
      <c r="B4674" s="132">
        <v>839533</v>
      </c>
      <c r="C4674" s="132">
        <v>55510</v>
      </c>
      <c r="D4674" s="132">
        <v>299560</v>
      </c>
      <c r="E4674" s="132">
        <v>78335</v>
      </c>
      <c r="F4674" s="132">
        <v>208408</v>
      </c>
      <c r="G4674" s="132">
        <v>759653</v>
      </c>
      <c r="H4674" s="132">
        <v>36550</v>
      </c>
      <c r="I4674" s="132">
        <v>12250</v>
      </c>
      <c r="J4674" s="132">
        <v>50555</v>
      </c>
      <c r="K4674" s="132">
        <v>10265</v>
      </c>
      <c r="L4674" s="132">
        <v>9330</v>
      </c>
      <c r="M4674" s="132">
        <v>79880</v>
      </c>
      <c r="N4674" s="132">
        <v>839533</v>
      </c>
      <c r="R4674" s="132">
        <v>188750</v>
      </c>
      <c r="S4674" s="132">
        <v>7000</v>
      </c>
      <c r="T4674" s="132">
        <v>157820</v>
      </c>
      <c r="U4674" s="132">
        <v>23695</v>
      </c>
      <c r="V4674" s="132">
        <v>7360</v>
      </c>
      <c r="W4674" s="132">
        <v>1880</v>
      </c>
      <c r="X4674" s="132">
        <v>33280</v>
      </c>
      <c r="Y4674" s="132">
        <v>13900</v>
      </c>
      <c r="Z4674" s="132">
        <v>6750</v>
      </c>
      <c r="AA4674" s="132">
        <v>0</v>
      </c>
      <c r="AB4674" s="132">
        <v>0</v>
      </c>
      <c r="AC4674" s="132">
        <v>28495</v>
      </c>
      <c r="AD4674" s="132">
        <v>29698</v>
      </c>
      <c r="AE4674" s="132">
        <v>41660</v>
      </c>
      <c r="AF4674" s="132">
        <v>86985</v>
      </c>
    </row>
    <row r="4675" spans="1:32">
      <c r="A4675" s="129">
        <v>44459</v>
      </c>
      <c r="B4675" s="132">
        <v>1070096</v>
      </c>
      <c r="C4675" s="132">
        <v>62460</v>
      </c>
      <c r="D4675" s="132">
        <v>363115</v>
      </c>
      <c r="E4675" s="132">
        <v>89305</v>
      </c>
      <c r="F4675" s="132">
        <v>224121</v>
      </c>
      <c r="G4675" s="132">
        <v>942236</v>
      </c>
      <c r="H4675" s="132">
        <v>69215</v>
      </c>
      <c r="I4675" s="132">
        <v>14915</v>
      </c>
      <c r="J4675" s="132">
        <v>86655</v>
      </c>
      <c r="K4675" s="132">
        <v>21810</v>
      </c>
      <c r="L4675" s="132">
        <v>17730</v>
      </c>
      <c r="M4675" s="132">
        <v>127860</v>
      </c>
      <c r="N4675" s="132">
        <v>1070096</v>
      </c>
      <c r="R4675" s="132">
        <v>229263</v>
      </c>
      <c r="S4675" s="132">
        <v>7000</v>
      </c>
      <c r="T4675" s="132">
        <v>179300</v>
      </c>
      <c r="U4675" s="132">
        <v>34595</v>
      </c>
      <c r="V4675" s="132">
        <v>14760</v>
      </c>
      <c r="W4675" s="132">
        <v>2380</v>
      </c>
      <c r="X4675" s="132">
        <v>44810</v>
      </c>
      <c r="Y4675" s="132">
        <v>20200</v>
      </c>
      <c r="Z4675" s="132">
        <v>8025</v>
      </c>
      <c r="AA4675" s="132">
        <v>0</v>
      </c>
      <c r="AB4675" s="132">
        <v>0</v>
      </c>
      <c r="AC4675" s="132">
        <v>55580</v>
      </c>
      <c r="AD4675" s="132">
        <v>29698</v>
      </c>
      <c r="AE4675" s="132">
        <v>41660</v>
      </c>
      <c r="AF4675" s="132">
        <v>109985</v>
      </c>
    </row>
    <row r="4676" spans="1:32">
      <c r="A4676" s="129">
        <v>44469</v>
      </c>
      <c r="B4676" s="132">
        <v>1705713</v>
      </c>
      <c r="C4676" s="132">
        <v>96102</v>
      </c>
      <c r="D4676" s="132">
        <v>544695</v>
      </c>
      <c r="E4676" s="132">
        <v>136982</v>
      </c>
      <c r="F4676" s="132">
        <v>406971</v>
      </c>
      <c r="G4676" s="132">
        <v>1531110</v>
      </c>
      <c r="H4676" s="132">
        <v>84745</v>
      </c>
      <c r="I4676" s="132">
        <v>22475</v>
      </c>
      <c r="J4676" s="132">
        <v>132085</v>
      </c>
      <c r="K4676" s="132">
        <v>25505</v>
      </c>
      <c r="L4676" s="132">
        <v>32630</v>
      </c>
      <c r="M4676" s="132">
        <v>174603</v>
      </c>
      <c r="N4676" s="132">
        <v>1705713</v>
      </c>
      <c r="R4676" s="132">
        <v>364066</v>
      </c>
      <c r="S4676" s="132">
        <v>20750</v>
      </c>
      <c r="T4676" s="132">
        <v>224624</v>
      </c>
      <c r="U4676" s="132">
        <v>43795</v>
      </c>
      <c r="V4676" s="132">
        <v>21860</v>
      </c>
      <c r="W4676" s="132">
        <v>2380</v>
      </c>
      <c r="X4676" s="132">
        <v>51980</v>
      </c>
      <c r="Y4676" s="132">
        <v>38450</v>
      </c>
      <c r="Z4676" s="132">
        <v>8025</v>
      </c>
      <c r="AA4676" s="132">
        <v>0</v>
      </c>
      <c r="AB4676" s="132">
        <v>32120</v>
      </c>
      <c r="AC4676" s="132">
        <v>93280</v>
      </c>
      <c r="AD4676" s="132">
        <v>48198</v>
      </c>
      <c r="AE4676" s="132">
        <v>52560</v>
      </c>
      <c r="AF4676" s="132">
        <v>177335</v>
      </c>
    </row>
    <row r="4677" spans="1:32">
      <c r="A4677" s="129">
        <v>44484</v>
      </c>
      <c r="B4677" s="132">
        <v>704463</v>
      </c>
      <c r="C4677" s="132">
        <v>50236</v>
      </c>
      <c r="D4677" s="132">
        <v>182385</v>
      </c>
      <c r="E4677" s="132">
        <v>54182</v>
      </c>
      <c r="F4677" s="132">
        <v>204080</v>
      </c>
      <c r="G4677" s="132">
        <v>629222</v>
      </c>
      <c r="H4677" s="132">
        <v>17280</v>
      </c>
      <c r="I4677" s="132">
        <v>24406</v>
      </c>
      <c r="J4677" s="132">
        <v>44294</v>
      </c>
      <c r="K4677" s="132">
        <v>8570</v>
      </c>
      <c r="L4677" s="132">
        <v>20755</v>
      </c>
      <c r="M4677" s="132">
        <v>75241</v>
      </c>
      <c r="N4677" s="132">
        <v>704463</v>
      </c>
      <c r="R4677" s="132">
        <v>167130</v>
      </c>
      <c r="S4677" s="132">
        <v>11000</v>
      </c>
      <c r="T4677" s="132">
        <v>100712</v>
      </c>
      <c r="U4677" s="132">
        <v>10801</v>
      </c>
      <c r="V4677" s="132">
        <v>8750</v>
      </c>
      <c r="W4677" s="132">
        <v>2880</v>
      </c>
      <c r="X4677" s="132">
        <v>30216</v>
      </c>
      <c r="Y4677" s="132">
        <v>22600</v>
      </c>
      <c r="Z4677" s="132">
        <v>10500</v>
      </c>
      <c r="AA4677" s="132">
        <v>0</v>
      </c>
      <c r="AB4677" s="132">
        <v>47390</v>
      </c>
      <c r="AC4677" s="132">
        <v>20365</v>
      </c>
      <c r="AD4677" s="132">
        <v>64550</v>
      </c>
      <c r="AE4677" s="132">
        <v>25130</v>
      </c>
      <c r="AF4677" s="132">
        <v>47865</v>
      </c>
    </row>
    <row r="4678" spans="1:32">
      <c r="A4678" s="129">
        <v>44489</v>
      </c>
      <c r="B4678" s="132">
        <v>920085</v>
      </c>
      <c r="C4678" s="132">
        <v>76882</v>
      </c>
      <c r="D4678" s="132">
        <v>236945</v>
      </c>
      <c r="E4678" s="132">
        <v>62612</v>
      </c>
      <c r="F4678" s="132">
        <v>222580</v>
      </c>
      <c r="G4678" s="132">
        <v>804719</v>
      </c>
      <c r="H4678" s="132">
        <v>34295</v>
      </c>
      <c r="I4678" s="132">
        <v>30426</v>
      </c>
      <c r="J4678" s="132">
        <v>67799</v>
      </c>
      <c r="K4678" s="132">
        <v>16160</v>
      </c>
      <c r="L4678" s="132">
        <v>33345</v>
      </c>
      <c r="M4678" s="132">
        <v>115366</v>
      </c>
      <c r="N4678" s="132">
        <v>920085</v>
      </c>
      <c r="R4678" s="132">
        <v>187130</v>
      </c>
      <c r="S4678" s="132">
        <v>27850</v>
      </c>
      <c r="T4678" s="132">
        <v>130012</v>
      </c>
      <c r="U4678" s="132">
        <v>11301</v>
      </c>
      <c r="V4678" s="132">
        <v>11270</v>
      </c>
      <c r="W4678" s="132">
        <v>2880</v>
      </c>
      <c r="X4678" s="132">
        <v>36412</v>
      </c>
      <c r="Y4678" s="132">
        <v>22600</v>
      </c>
      <c r="Z4678" s="132">
        <v>11500</v>
      </c>
      <c r="AA4678" s="132">
        <v>0</v>
      </c>
      <c r="AB4678" s="132">
        <v>48890</v>
      </c>
      <c r="AC4678" s="132">
        <v>38155</v>
      </c>
      <c r="AD4678" s="132">
        <v>69350</v>
      </c>
      <c r="AE4678" s="132">
        <v>25130</v>
      </c>
      <c r="AF4678" s="132">
        <v>77315</v>
      </c>
    </row>
    <row r="4679" spans="1:32">
      <c r="A4679" s="129">
        <v>44494</v>
      </c>
      <c r="B4679" s="132">
        <v>1205755</v>
      </c>
      <c r="C4679" s="132">
        <v>86282</v>
      </c>
      <c r="D4679" s="132">
        <v>323315</v>
      </c>
      <c r="E4679" s="132">
        <v>85662</v>
      </c>
      <c r="F4679" s="132">
        <v>305155</v>
      </c>
      <c r="G4679" s="132">
        <v>1077594</v>
      </c>
      <c r="H4679" s="132">
        <v>37315</v>
      </c>
      <c r="I4679" s="132">
        <v>37801</v>
      </c>
      <c r="J4679" s="132">
        <v>104739</v>
      </c>
      <c r="K4679" s="132">
        <v>16960</v>
      </c>
      <c r="L4679" s="132">
        <v>34845</v>
      </c>
      <c r="M4679" s="132">
        <v>128161</v>
      </c>
      <c r="N4679" s="132">
        <v>1205755</v>
      </c>
      <c r="R4679" s="132">
        <v>261105</v>
      </c>
      <c r="S4679" s="132">
        <v>29850</v>
      </c>
      <c r="T4679" s="132">
        <v>181932</v>
      </c>
      <c r="U4679" s="132">
        <v>16751</v>
      </c>
      <c r="V4679" s="132">
        <v>26320</v>
      </c>
      <c r="W4679" s="132">
        <v>3280</v>
      </c>
      <c r="X4679" s="132">
        <v>42097</v>
      </c>
      <c r="Y4679" s="132">
        <v>22600</v>
      </c>
      <c r="Z4679" s="132">
        <v>11500</v>
      </c>
      <c r="AA4679" s="132">
        <v>4000</v>
      </c>
      <c r="AB4679" s="132">
        <v>48890</v>
      </c>
      <c r="AC4679" s="132">
        <v>72555</v>
      </c>
      <c r="AD4679" s="132">
        <v>82800</v>
      </c>
      <c r="AE4679" s="132">
        <v>41430</v>
      </c>
      <c r="AF4679" s="132">
        <v>116815</v>
      </c>
    </row>
    <row r="4680" spans="1:32">
      <c r="A4680" s="129">
        <v>44510</v>
      </c>
      <c r="B4680" s="132">
        <v>563093</v>
      </c>
      <c r="C4680" s="132">
        <v>27760</v>
      </c>
      <c r="D4680" s="132">
        <v>158265</v>
      </c>
      <c r="E4680" s="132">
        <v>47683</v>
      </c>
      <c r="F4680" s="132">
        <v>161850</v>
      </c>
      <c r="G4680" s="132">
        <v>475683</v>
      </c>
      <c r="H4680" s="132">
        <v>17650</v>
      </c>
      <c r="I4680" s="132">
        <v>14570</v>
      </c>
      <c r="J4680" s="132">
        <v>45550</v>
      </c>
      <c r="K4680" s="132">
        <v>11440</v>
      </c>
      <c r="L4680" s="132">
        <v>22640</v>
      </c>
      <c r="M4680" s="132">
        <v>87410</v>
      </c>
      <c r="N4680" s="132">
        <v>563093</v>
      </c>
      <c r="R4680" s="132">
        <v>86000</v>
      </c>
      <c r="S4680" s="132">
        <v>0</v>
      </c>
      <c r="T4680" s="132">
        <v>96930</v>
      </c>
      <c r="U4680" s="132">
        <v>15550</v>
      </c>
      <c r="V4680" s="132">
        <v>10140</v>
      </c>
      <c r="W4680" s="132">
        <v>200</v>
      </c>
      <c r="X4680" s="132">
        <v>19710</v>
      </c>
      <c r="Y4680" s="132">
        <v>12500</v>
      </c>
      <c r="Z4680" s="132">
        <v>0</v>
      </c>
      <c r="AA4680" s="132">
        <v>20000</v>
      </c>
      <c r="AB4680" s="132">
        <v>0</v>
      </c>
      <c r="AC4680" s="132">
        <v>42540</v>
      </c>
      <c r="AD4680" s="132">
        <v>40500</v>
      </c>
      <c r="AE4680" s="132">
        <v>4000</v>
      </c>
      <c r="AF4680" s="132">
        <v>29530</v>
      </c>
    </row>
    <row r="4681" spans="1:32">
      <c r="A4681" s="129">
        <v>44515</v>
      </c>
      <c r="B4681" s="132">
        <v>911875</v>
      </c>
      <c r="C4681" s="132">
        <v>37785</v>
      </c>
      <c r="D4681" s="132">
        <v>252455</v>
      </c>
      <c r="E4681" s="132">
        <v>62618</v>
      </c>
      <c r="F4681" s="132">
        <v>275300</v>
      </c>
      <c r="G4681" s="132">
        <v>777190</v>
      </c>
      <c r="H4681" s="132">
        <v>33220</v>
      </c>
      <c r="I4681" s="132">
        <v>21470</v>
      </c>
      <c r="J4681" s="132">
        <v>94505</v>
      </c>
      <c r="K4681" s="132">
        <v>16945</v>
      </c>
      <c r="L4681" s="132">
        <v>30670</v>
      </c>
      <c r="M4681" s="132">
        <v>134685</v>
      </c>
      <c r="N4681" s="132">
        <v>911875</v>
      </c>
      <c r="R4681" s="132">
        <v>180300</v>
      </c>
      <c r="S4681" s="132">
        <v>0</v>
      </c>
      <c r="T4681" s="132">
        <v>130135</v>
      </c>
      <c r="U4681" s="132">
        <v>17050</v>
      </c>
      <c r="V4681" s="132">
        <v>26120</v>
      </c>
      <c r="W4681" s="132">
        <v>200</v>
      </c>
      <c r="X4681" s="132">
        <v>39325</v>
      </c>
      <c r="Y4681" s="132">
        <v>12500</v>
      </c>
      <c r="Z4681" s="132">
        <v>1350</v>
      </c>
      <c r="AA4681" s="132">
        <v>20000</v>
      </c>
      <c r="AB4681" s="132">
        <v>13950</v>
      </c>
      <c r="AC4681" s="132">
        <v>42540</v>
      </c>
      <c r="AD4681" s="132">
        <v>72275</v>
      </c>
      <c r="AE4681" s="132">
        <v>5000</v>
      </c>
      <c r="AF4681" s="132">
        <v>47530</v>
      </c>
    </row>
    <row r="4682" spans="1:32">
      <c r="A4682" s="129">
        <v>44525</v>
      </c>
      <c r="B4682" s="132">
        <v>1336125</v>
      </c>
      <c r="C4682" s="132">
        <v>47603</v>
      </c>
      <c r="D4682" s="132">
        <v>317108</v>
      </c>
      <c r="E4682" s="132">
        <v>122941</v>
      </c>
      <c r="F4682" s="132">
        <v>427516</v>
      </c>
      <c r="G4682" s="132">
        <v>1150910</v>
      </c>
      <c r="H4682" s="132">
        <v>58690</v>
      </c>
      <c r="I4682" s="132">
        <v>34380</v>
      </c>
      <c r="J4682" s="132">
        <v>144840</v>
      </c>
      <c r="K4682" s="132">
        <v>20480</v>
      </c>
      <c r="L4682" s="132">
        <v>31950</v>
      </c>
      <c r="M4682" s="132">
        <v>185215</v>
      </c>
      <c r="N4682" s="132">
        <v>1336125</v>
      </c>
      <c r="R4682" s="132">
        <v>308070</v>
      </c>
      <c r="S4682" s="132">
        <v>0</v>
      </c>
      <c r="T4682" s="132">
        <v>218785</v>
      </c>
      <c r="U4682" s="132">
        <v>27980</v>
      </c>
      <c r="V4682" s="132">
        <v>28120</v>
      </c>
      <c r="W4682" s="132">
        <v>2780</v>
      </c>
      <c r="X4682" s="132">
        <v>51991</v>
      </c>
      <c r="Y4682" s="132">
        <v>12500</v>
      </c>
      <c r="Z4682" s="132">
        <v>4150</v>
      </c>
      <c r="AA4682" s="132">
        <v>20000</v>
      </c>
      <c r="AB4682" s="132">
        <v>13950</v>
      </c>
      <c r="AC4682" s="132">
        <v>62173</v>
      </c>
      <c r="AD4682" s="132">
        <v>72275</v>
      </c>
      <c r="AE4682" s="132">
        <v>5000</v>
      </c>
      <c r="AF4682" s="132">
        <v>68030</v>
      </c>
    </row>
    <row r="4683" spans="1:32">
      <c r="A4683" s="129">
        <v>44530</v>
      </c>
      <c r="B4683" s="132">
        <v>1681059</v>
      </c>
      <c r="C4683" s="132">
        <v>113868</v>
      </c>
      <c r="D4683" s="132">
        <v>317108</v>
      </c>
      <c r="E4683" s="132">
        <v>145595</v>
      </c>
      <c r="F4683" s="132">
        <v>569651</v>
      </c>
      <c r="G4683" s="132">
        <v>1450844</v>
      </c>
      <c r="H4683" s="132">
        <v>85090</v>
      </c>
      <c r="I4683" s="132">
        <v>41190</v>
      </c>
      <c r="J4683" s="132">
        <v>150840</v>
      </c>
      <c r="K4683" s="132">
        <v>27460</v>
      </c>
      <c r="L4683" s="132">
        <v>41740</v>
      </c>
      <c r="M4683" s="132">
        <v>230215</v>
      </c>
      <c r="N4683" s="132">
        <v>1681059</v>
      </c>
      <c r="R4683" s="132">
        <v>402795</v>
      </c>
      <c r="S4683" s="132">
        <v>6000</v>
      </c>
      <c r="T4683" s="132">
        <v>261635</v>
      </c>
      <c r="U4683" s="132">
        <v>30030</v>
      </c>
      <c r="V4683" s="132">
        <v>38910</v>
      </c>
      <c r="W4683" s="132">
        <v>2780</v>
      </c>
      <c r="X4683" s="132">
        <v>51991</v>
      </c>
      <c r="Y4683" s="132">
        <v>16500</v>
      </c>
      <c r="Z4683" s="132">
        <v>4150</v>
      </c>
      <c r="AA4683" s="132">
        <v>20000</v>
      </c>
      <c r="AB4683" s="132">
        <v>23354</v>
      </c>
      <c r="AC4683" s="132" t="s">
        <v>240</v>
      </c>
      <c r="AD4683" s="132">
        <v>109775</v>
      </c>
      <c r="AE4683" s="132">
        <v>5000</v>
      </c>
      <c r="AF4683" s="132">
        <v>105890</v>
      </c>
    </row>
    <row r="4684" spans="1:32">
      <c r="A4684" s="129">
        <v>44540</v>
      </c>
      <c r="B4684" s="132">
        <v>548379</v>
      </c>
      <c r="C4684" s="132">
        <v>43080</v>
      </c>
      <c r="D4684" s="132">
        <v>174647</v>
      </c>
      <c r="E4684" s="132">
        <v>53135</v>
      </c>
      <c r="F4684" s="132">
        <v>108620</v>
      </c>
      <c r="G4684" s="132">
        <v>485307</v>
      </c>
      <c r="H4684" s="132">
        <v>20412</v>
      </c>
      <c r="I4684" s="132">
        <v>8960</v>
      </c>
      <c r="J4684" s="132">
        <v>65555</v>
      </c>
      <c r="K4684" s="132">
        <v>6100</v>
      </c>
      <c r="L4684" s="132">
        <v>18500</v>
      </c>
      <c r="M4684" s="132">
        <v>63072</v>
      </c>
      <c r="N4684" s="132">
        <v>548379</v>
      </c>
      <c r="R4684" s="132">
        <v>74050</v>
      </c>
      <c r="S4684" s="132">
        <v>0</v>
      </c>
      <c r="T4684" s="132">
        <v>63942</v>
      </c>
      <c r="U4684" s="132">
        <v>7042</v>
      </c>
      <c r="V4684" s="132">
        <v>1000</v>
      </c>
      <c r="W4684" s="132">
        <v>2070</v>
      </c>
      <c r="X4684" s="132">
        <v>35595</v>
      </c>
      <c r="Y4684" s="132">
        <v>36650</v>
      </c>
      <c r="Z4684" s="132">
        <v>11950</v>
      </c>
      <c r="AA4684" s="132">
        <v>0</v>
      </c>
      <c r="AB4684" s="132">
        <v>0</v>
      </c>
      <c r="AC4684" s="132">
        <v>86470</v>
      </c>
      <c r="AD4684" s="132">
        <v>9100</v>
      </c>
      <c r="AE4684" s="132">
        <v>2000</v>
      </c>
      <c r="AF4684" s="132">
        <v>1500</v>
      </c>
    </row>
    <row r="4685" spans="1:32">
      <c r="A4685" s="129">
        <v>44545</v>
      </c>
      <c r="B4685" s="132">
        <v>789549</v>
      </c>
      <c r="C4685" s="132">
        <v>52863</v>
      </c>
      <c r="D4685" s="132">
        <v>259062</v>
      </c>
      <c r="E4685" s="132">
        <v>61605</v>
      </c>
      <c r="F4685" s="132">
        <v>177870</v>
      </c>
      <c r="G4685" s="132">
        <v>683012</v>
      </c>
      <c r="H4685" s="132">
        <v>40212</v>
      </c>
      <c r="I4685" s="132">
        <v>13540</v>
      </c>
      <c r="J4685" s="132">
        <v>83855</v>
      </c>
      <c r="K4685" s="132">
        <v>10220</v>
      </c>
      <c r="L4685" s="132">
        <v>29180</v>
      </c>
      <c r="M4685" s="132">
        <v>106537</v>
      </c>
      <c r="N4685" s="132">
        <v>789549</v>
      </c>
      <c r="R4685" s="132">
        <v>139150</v>
      </c>
      <c r="S4685" s="132">
        <v>0</v>
      </c>
      <c r="T4685" s="132">
        <v>88969</v>
      </c>
      <c r="U4685" s="132">
        <v>7042</v>
      </c>
      <c r="V4685" s="132">
        <v>7145</v>
      </c>
      <c r="W4685" s="132">
        <v>2070</v>
      </c>
      <c r="X4685" s="132">
        <v>37545</v>
      </c>
      <c r="Y4685" s="132">
        <v>39650</v>
      </c>
      <c r="Z4685" s="132">
        <v>11950</v>
      </c>
      <c r="AA4685" s="132">
        <v>0</v>
      </c>
      <c r="AB4685" s="132">
        <v>8000</v>
      </c>
      <c r="AC4685" s="132">
        <v>100470</v>
      </c>
      <c r="AD4685" s="132">
        <v>10750</v>
      </c>
      <c r="AE4685" s="132">
        <v>26293</v>
      </c>
      <c r="AF4685" s="132">
        <v>6630</v>
      </c>
    </row>
    <row r="4686" spans="1:32">
      <c r="A4686" s="129">
        <v>44550</v>
      </c>
      <c r="B4686" s="132">
        <v>1099775</v>
      </c>
      <c r="C4686" s="132">
        <v>84913</v>
      </c>
      <c r="D4686" s="132">
        <v>322752</v>
      </c>
      <c r="E4686" s="132">
        <v>99905</v>
      </c>
      <c r="F4686" s="132">
        <v>250970</v>
      </c>
      <c r="G4686" s="132">
        <v>966262</v>
      </c>
      <c r="H4686" s="132">
        <v>42212</v>
      </c>
      <c r="I4686" s="132">
        <v>18740</v>
      </c>
      <c r="J4686" s="132">
        <v>136915</v>
      </c>
      <c r="K4686" s="132">
        <v>17100</v>
      </c>
      <c r="L4686" s="132">
        <v>38030</v>
      </c>
      <c r="M4686" s="132">
        <v>133513</v>
      </c>
      <c r="N4686" s="132">
        <v>1099775</v>
      </c>
      <c r="R4686" s="132">
        <v>170130</v>
      </c>
      <c r="S4686" s="132">
        <v>0</v>
      </c>
      <c r="T4686" s="132">
        <v>118239</v>
      </c>
      <c r="U4686" s="132">
        <v>22892</v>
      </c>
      <c r="V4686" s="132">
        <v>7145</v>
      </c>
      <c r="W4686" s="132">
        <v>3570</v>
      </c>
      <c r="X4686" s="132">
        <v>41295</v>
      </c>
      <c r="Y4686" s="132">
        <v>39650</v>
      </c>
      <c r="Z4686" s="132">
        <v>24350</v>
      </c>
      <c r="AA4686" s="132">
        <v>0</v>
      </c>
      <c r="AB4686" s="132">
        <v>20850</v>
      </c>
      <c r="AC4686" s="132">
        <v>145960</v>
      </c>
      <c r="AD4686" s="132">
        <v>44550</v>
      </c>
      <c r="AE4686" s="132">
        <v>26293</v>
      </c>
      <c r="AF4686" s="132">
        <v>17830</v>
      </c>
    </row>
    <row r="4687" spans="1:32">
      <c r="A4687" s="129">
        <v>44561</v>
      </c>
      <c r="B4687" s="132">
        <v>1564445</v>
      </c>
      <c r="C4687" s="132">
        <v>99263</v>
      </c>
      <c r="D4687" s="132">
        <v>442474</v>
      </c>
      <c r="E4687" s="132">
        <v>115455</v>
      </c>
      <c r="F4687" s="132">
        <v>438713</v>
      </c>
      <c r="G4687" s="132">
        <v>1391607</v>
      </c>
      <c r="H4687" s="132">
        <v>64822</v>
      </c>
      <c r="I4687" s="132">
        <v>24675</v>
      </c>
      <c r="J4687" s="132">
        <v>176735</v>
      </c>
      <c r="K4687" s="132">
        <v>23010</v>
      </c>
      <c r="L4687" s="132">
        <v>44310</v>
      </c>
      <c r="M4687" s="132">
        <v>172838</v>
      </c>
      <c r="N4687" s="132">
        <v>1564445</v>
      </c>
      <c r="R4687" s="132">
        <v>302775</v>
      </c>
      <c r="S4687" s="132">
        <v>24300</v>
      </c>
      <c r="T4687" s="132">
        <v>163539</v>
      </c>
      <c r="U4687" s="132">
        <v>32112</v>
      </c>
      <c r="V4687" s="132">
        <v>19425</v>
      </c>
      <c r="W4687" s="132">
        <v>3570</v>
      </c>
      <c r="X4687" s="132">
        <v>43495</v>
      </c>
      <c r="Y4687" s="132">
        <v>44650</v>
      </c>
      <c r="Z4687" s="132">
        <v>32090</v>
      </c>
      <c r="AA4687" s="132">
        <v>0</v>
      </c>
      <c r="AB4687" s="132">
        <v>20850</v>
      </c>
      <c r="AC4687" s="132">
        <v>161460</v>
      </c>
      <c r="AD4687" s="132">
        <v>88118</v>
      </c>
      <c r="AE4687" s="132">
        <v>50925</v>
      </c>
      <c r="AF4687" s="132">
        <v>32830</v>
      </c>
    </row>
    <row r="4688" spans="1:32">
      <c r="A4688" s="129">
        <v>44571</v>
      </c>
      <c r="B4688" s="132">
        <v>325601</v>
      </c>
      <c r="C4688" s="132">
        <v>20465</v>
      </c>
      <c r="D4688" s="132">
        <v>133260</v>
      </c>
      <c r="E4688" s="132">
        <v>19200</v>
      </c>
      <c r="F4688" s="132">
        <v>68534</v>
      </c>
      <c r="G4688" s="132">
        <v>293891</v>
      </c>
      <c r="H4688" s="132">
        <v>3600</v>
      </c>
      <c r="I4688" s="132">
        <v>10650</v>
      </c>
      <c r="J4688" s="132">
        <v>20250</v>
      </c>
      <c r="K4688" s="132">
        <v>4375</v>
      </c>
      <c r="L4688" s="132">
        <v>8200</v>
      </c>
      <c r="M4688" s="132">
        <v>31710</v>
      </c>
      <c r="N4688" s="132">
        <v>325601</v>
      </c>
      <c r="R4688" s="132">
        <v>93530</v>
      </c>
      <c r="S4688" s="132">
        <v>0</v>
      </c>
      <c r="T4688" s="132">
        <v>14434</v>
      </c>
      <c r="U4688" s="132">
        <v>560</v>
      </c>
      <c r="V4688" s="132">
        <v>1000</v>
      </c>
      <c r="W4688" s="132">
        <v>2090</v>
      </c>
      <c r="X4688" s="132">
        <v>13942</v>
      </c>
      <c r="Y4688" s="132">
        <v>6000</v>
      </c>
      <c r="Z4688" s="132">
        <v>17000</v>
      </c>
      <c r="AA4688" s="132">
        <v>0</v>
      </c>
      <c r="AB4688" s="132">
        <v>15950</v>
      </c>
      <c r="AC4688" s="132">
        <v>29235</v>
      </c>
      <c r="AD4688" s="132">
        <v>0</v>
      </c>
      <c r="AE4688" s="132">
        <v>20160</v>
      </c>
      <c r="AF4688" s="132">
        <v>15000</v>
      </c>
    </row>
    <row r="4689" spans="1:32">
      <c r="A4689" s="129">
        <v>44581</v>
      </c>
      <c r="B4689" s="132">
        <v>626029</v>
      </c>
      <c r="C4689" s="132">
        <v>57294</v>
      </c>
      <c r="D4689" s="132">
        <v>243767</v>
      </c>
      <c r="E4689" s="132">
        <v>46647</v>
      </c>
      <c r="F4689" s="132">
        <v>104534</v>
      </c>
      <c r="G4689" s="132">
        <v>534979</v>
      </c>
      <c r="H4689" s="132">
        <v>30370</v>
      </c>
      <c r="I4689" s="132">
        <v>20350</v>
      </c>
      <c r="J4689" s="132">
        <v>45150</v>
      </c>
      <c r="K4689" s="132">
        <v>9430</v>
      </c>
      <c r="L4689" s="132">
        <v>19300</v>
      </c>
      <c r="M4689" s="132">
        <v>91050</v>
      </c>
      <c r="N4689" s="132">
        <v>626029</v>
      </c>
      <c r="R4689" s="132">
        <v>145930</v>
      </c>
      <c r="S4689" s="132">
        <v>9000</v>
      </c>
      <c r="T4689" s="132">
        <v>37934</v>
      </c>
      <c r="U4689" s="132">
        <v>6530</v>
      </c>
      <c r="V4689" s="132">
        <v>12100</v>
      </c>
      <c r="W4689" s="132">
        <v>2590</v>
      </c>
      <c r="X4689" s="132">
        <v>39094</v>
      </c>
      <c r="Y4689" s="132">
        <v>21200</v>
      </c>
      <c r="Z4689" s="132">
        <v>17700</v>
      </c>
      <c r="AA4689" s="132">
        <v>12000</v>
      </c>
      <c r="AB4689" s="132">
        <v>15950</v>
      </c>
      <c r="AC4689" s="132">
        <v>46235</v>
      </c>
      <c r="AD4689" s="132">
        <v>0</v>
      </c>
      <c r="AE4689" s="132">
        <v>20160</v>
      </c>
      <c r="AF4689" s="132">
        <v>15000</v>
      </c>
    </row>
    <row r="4690" spans="1:32">
      <c r="A4690" s="129">
        <v>44586</v>
      </c>
      <c r="B4690" s="132">
        <v>847520</v>
      </c>
      <c r="C4690" s="132">
        <v>65444</v>
      </c>
      <c r="D4690" s="132">
        <v>327272</v>
      </c>
      <c r="E4690" s="132">
        <v>61402</v>
      </c>
      <c r="F4690" s="132">
        <v>150434</v>
      </c>
      <c r="G4690" s="132">
        <v>730870</v>
      </c>
      <c r="H4690" s="132">
        <v>31470</v>
      </c>
      <c r="I4690" s="132">
        <v>29350</v>
      </c>
      <c r="J4690" s="132">
        <v>87691</v>
      </c>
      <c r="K4690" s="132">
        <v>10010</v>
      </c>
      <c r="L4690" s="132">
        <v>32800</v>
      </c>
      <c r="M4690" s="132">
        <v>116650</v>
      </c>
      <c r="N4690" s="132">
        <v>847520</v>
      </c>
      <c r="R4690" s="132">
        <v>172930</v>
      </c>
      <c r="S4690" s="132">
        <v>9000</v>
      </c>
      <c r="T4690" s="132">
        <v>63404</v>
      </c>
      <c r="U4690" s="132">
        <v>6530</v>
      </c>
      <c r="V4690" s="132">
        <v>14300</v>
      </c>
      <c r="W4690" s="132">
        <v>2590</v>
      </c>
      <c r="X4690" s="132">
        <v>40394</v>
      </c>
      <c r="Y4690" s="132">
        <v>25000</v>
      </c>
      <c r="Z4690" s="132">
        <v>17700</v>
      </c>
      <c r="AA4690" s="132">
        <v>12000</v>
      </c>
      <c r="AB4690" s="132">
        <v>21580</v>
      </c>
      <c r="AC4690" s="132">
        <v>74255</v>
      </c>
      <c r="AD4690" s="132">
        <v>43900</v>
      </c>
      <c r="AE4690" s="132">
        <v>48160</v>
      </c>
      <c r="AF4690" s="132">
        <v>16500</v>
      </c>
    </row>
    <row r="4691" spans="1:32">
      <c r="A4691" s="129">
        <v>44592</v>
      </c>
      <c r="B4691" s="132">
        <v>1140790</v>
      </c>
      <c r="C4691" s="132">
        <v>80019</v>
      </c>
      <c r="D4691" s="132">
        <v>435257</v>
      </c>
      <c r="E4691" s="132">
        <v>88582</v>
      </c>
      <c r="F4691" s="132">
        <v>195214</v>
      </c>
      <c r="G4691" s="132">
        <v>977260</v>
      </c>
      <c r="H4691" s="132">
        <v>57600</v>
      </c>
      <c r="I4691" s="132">
        <v>39010</v>
      </c>
      <c r="J4691" s="132">
        <v>107471</v>
      </c>
      <c r="K4691" s="132">
        <v>14010</v>
      </c>
      <c r="L4691" s="132">
        <v>39800</v>
      </c>
      <c r="M4691" s="132">
        <v>163530</v>
      </c>
      <c r="N4691" s="132">
        <v>1140790</v>
      </c>
      <c r="R4691" s="132">
        <v>200460</v>
      </c>
      <c r="S4691" s="132">
        <v>9000</v>
      </c>
      <c r="T4691" s="132">
        <v>120884</v>
      </c>
      <c r="U4691" s="132">
        <v>10520</v>
      </c>
      <c r="V4691" s="132">
        <v>17700</v>
      </c>
      <c r="W4691" s="132">
        <v>4660</v>
      </c>
      <c r="X4691" s="132">
        <v>53094</v>
      </c>
      <c r="Y4691" s="132">
        <v>30500</v>
      </c>
      <c r="Z4691" s="132">
        <v>17700</v>
      </c>
      <c r="AA4691" s="132">
        <v>24000</v>
      </c>
      <c r="AB4691" s="132">
        <v>21580</v>
      </c>
      <c r="AC4691" s="132">
        <v>84155</v>
      </c>
      <c r="AD4691" s="132">
        <v>47900</v>
      </c>
      <c r="AE4691" s="132">
        <v>67135</v>
      </c>
      <c r="AF4691" s="132">
        <v>31500</v>
      </c>
    </row>
    <row r="4692" spans="1:32">
      <c r="A4692" s="129">
        <v>44602</v>
      </c>
      <c r="B4692" s="132">
        <v>304415</v>
      </c>
      <c r="C4692" s="132">
        <v>20100</v>
      </c>
      <c r="D4692" s="132">
        <v>99453</v>
      </c>
      <c r="E4692" s="132">
        <v>23090</v>
      </c>
      <c r="F4692" s="132">
        <v>83992</v>
      </c>
      <c r="G4692" s="132">
        <v>261770</v>
      </c>
      <c r="H4692" s="132">
        <v>15050</v>
      </c>
      <c r="I4692" s="132">
        <v>8495</v>
      </c>
      <c r="J4692" s="132">
        <v>14370</v>
      </c>
      <c r="K4692" s="132">
        <v>15315</v>
      </c>
      <c r="L4692" s="132">
        <v>14300</v>
      </c>
      <c r="M4692" s="132">
        <v>42645</v>
      </c>
      <c r="N4692" s="132">
        <v>304415</v>
      </c>
      <c r="R4692" s="132">
        <v>42000</v>
      </c>
      <c r="S4692" s="132">
        <v>0</v>
      </c>
      <c r="T4692" s="132">
        <v>33000</v>
      </c>
      <c r="U4692" s="132">
        <v>0</v>
      </c>
      <c r="V4692" s="132">
        <v>6800</v>
      </c>
      <c r="W4692" s="132">
        <v>1405</v>
      </c>
      <c r="X4692" s="132">
        <v>22413</v>
      </c>
      <c r="Y4692" s="132">
        <v>10250</v>
      </c>
      <c r="Z4692" s="132">
        <v>13850</v>
      </c>
      <c r="AA4692" s="132">
        <v>12000</v>
      </c>
      <c r="AB4692" s="132">
        <v>0</v>
      </c>
      <c r="AC4692" s="132">
        <v>3000</v>
      </c>
      <c r="AD4692" s="132">
        <v>37570</v>
      </c>
      <c r="AE4692" s="132">
        <v>0</v>
      </c>
      <c r="AF4692" s="132">
        <v>19190</v>
      </c>
    </row>
    <row r="4693" spans="1:32">
      <c r="A4693" s="129">
        <v>44607</v>
      </c>
      <c r="B4693" s="132">
        <v>507673</v>
      </c>
      <c r="C4693" s="132">
        <v>36050</v>
      </c>
      <c r="D4693" s="132">
        <v>135803</v>
      </c>
      <c r="E4693" s="132">
        <v>28390</v>
      </c>
      <c r="F4693" s="132">
        <v>115692</v>
      </c>
      <c r="G4693" s="132">
        <v>409230</v>
      </c>
      <c r="H4693" s="132">
        <v>60500</v>
      </c>
      <c r="I4693" s="132">
        <v>17045</v>
      </c>
      <c r="J4693" s="132">
        <v>36170</v>
      </c>
      <c r="K4693" s="132">
        <v>17315</v>
      </c>
      <c r="L4693" s="132">
        <v>14300</v>
      </c>
      <c r="M4693" s="132">
        <v>98443</v>
      </c>
      <c r="N4693" s="132">
        <v>507673</v>
      </c>
      <c r="R4693" s="132">
        <v>56000</v>
      </c>
      <c r="S4693" s="132">
        <v>12500</v>
      </c>
      <c r="T4693" s="132">
        <v>43300</v>
      </c>
      <c r="U4693" s="132">
        <v>4150</v>
      </c>
      <c r="V4693" s="132">
        <v>7800</v>
      </c>
      <c r="W4693" s="132">
        <v>1405</v>
      </c>
      <c r="X4693" s="132">
        <v>22413</v>
      </c>
      <c r="Y4693" s="132">
        <v>10250</v>
      </c>
      <c r="Z4693" s="132">
        <v>13850</v>
      </c>
      <c r="AA4693" s="132">
        <v>12000</v>
      </c>
      <c r="AB4693" s="132">
        <v>14000</v>
      </c>
      <c r="AC4693" s="132">
        <v>3000</v>
      </c>
      <c r="AD4693" s="132">
        <v>37570</v>
      </c>
      <c r="AE4693" s="132">
        <v>0</v>
      </c>
      <c r="AF4693" s="132">
        <v>38550</v>
      </c>
    </row>
    <row r="4694" spans="1:32">
      <c r="A4694" s="129">
        <v>44617</v>
      </c>
      <c r="B4694" s="132">
        <v>1085303</v>
      </c>
      <c r="C4694" s="132">
        <v>107360</v>
      </c>
      <c r="D4694" s="132">
        <v>317013</v>
      </c>
      <c r="E4694" s="132">
        <v>88090</v>
      </c>
      <c r="F4694" s="132">
        <v>212072</v>
      </c>
      <c r="G4694" s="132">
        <v>934750</v>
      </c>
      <c r="H4694" s="132">
        <v>73300</v>
      </c>
      <c r="I4694" s="132">
        <v>25115</v>
      </c>
      <c r="J4694" s="132">
        <v>109040</v>
      </c>
      <c r="K4694" s="132">
        <v>25935</v>
      </c>
      <c r="L4694" s="132">
        <v>36270</v>
      </c>
      <c r="M4694" s="132">
        <v>150553</v>
      </c>
      <c r="N4694" s="132">
        <v>1085303</v>
      </c>
      <c r="R4694" s="132">
        <v>161840</v>
      </c>
      <c r="S4694" s="132">
        <v>31500</v>
      </c>
      <c r="T4694" s="132">
        <v>93100</v>
      </c>
      <c r="U4694" s="132">
        <v>12950</v>
      </c>
      <c r="V4694" s="132">
        <v>32660</v>
      </c>
      <c r="W4694" s="132">
        <v>26905</v>
      </c>
      <c r="X4694" s="132">
        <v>23213</v>
      </c>
      <c r="Y4694" s="132">
        <v>18150</v>
      </c>
      <c r="Z4694" s="132">
        <v>20050</v>
      </c>
      <c r="AA4694" s="132">
        <v>30000</v>
      </c>
      <c r="AB4694" s="132">
        <v>30800</v>
      </c>
      <c r="AC4694" s="132">
        <v>70310</v>
      </c>
      <c r="AD4694" s="132">
        <v>49300</v>
      </c>
      <c r="AE4694" s="132">
        <v>0</v>
      </c>
      <c r="AF4694" s="132">
        <v>45050</v>
      </c>
    </row>
    <row r="4695" spans="1:32">
      <c r="A4695" s="129">
        <v>44620</v>
      </c>
      <c r="B4695" s="132">
        <v>1242287</v>
      </c>
      <c r="C4695" s="132">
        <v>136015</v>
      </c>
      <c r="D4695" s="132">
        <v>367152</v>
      </c>
      <c r="E4695" s="132">
        <v>101620</v>
      </c>
      <c r="F4695" s="132">
        <v>223942</v>
      </c>
      <c r="G4695" s="132">
        <v>1063164</v>
      </c>
      <c r="H4695" s="132">
        <v>78400</v>
      </c>
      <c r="I4695" s="132">
        <v>35925</v>
      </c>
      <c r="J4695" s="132">
        <v>120940</v>
      </c>
      <c r="K4695" s="132">
        <v>27055</v>
      </c>
      <c r="L4695" s="132">
        <v>42470</v>
      </c>
      <c r="M4695" s="132">
        <v>179123</v>
      </c>
      <c r="N4695" s="132">
        <v>1242287</v>
      </c>
      <c r="R4695" s="132">
        <v>161840</v>
      </c>
      <c r="S4695" s="132">
        <v>31500</v>
      </c>
      <c r="T4695" s="132">
        <v>98100</v>
      </c>
      <c r="U4695" s="132">
        <v>12950</v>
      </c>
      <c r="V4695" s="132">
        <v>33660</v>
      </c>
      <c r="W4695" s="132">
        <v>26905</v>
      </c>
      <c r="X4695" s="132">
        <v>36243</v>
      </c>
      <c r="Y4695" s="132">
        <v>20650</v>
      </c>
      <c r="Z4695" s="132">
        <v>21250</v>
      </c>
      <c r="AA4695" s="132">
        <v>30000</v>
      </c>
      <c r="AB4695" s="132">
        <v>34800</v>
      </c>
      <c r="AC4695" s="132">
        <v>113459</v>
      </c>
      <c r="AD4695" s="132">
        <v>49300</v>
      </c>
      <c r="AE4695" s="132">
        <v>32615</v>
      </c>
      <c r="AF4695" s="132">
        <v>72420</v>
      </c>
    </row>
    <row r="4696" spans="1:32">
      <c r="A4696" s="129">
        <v>44630</v>
      </c>
      <c r="B4696" s="132">
        <v>322754</v>
      </c>
      <c r="C4696" s="132">
        <v>22380</v>
      </c>
      <c r="D4696" s="132">
        <v>165657</v>
      </c>
      <c r="E4696" s="132">
        <v>38286</v>
      </c>
      <c r="F4696" s="132">
        <v>38164</v>
      </c>
      <c r="G4696" s="132">
        <v>301422</v>
      </c>
      <c r="H4696" s="132">
        <v>1590</v>
      </c>
      <c r="I4696" s="132">
        <v>8542</v>
      </c>
      <c r="J4696" s="132">
        <v>26805</v>
      </c>
      <c r="K4696" s="132">
        <v>3420</v>
      </c>
      <c r="L4696" s="132">
        <v>5000</v>
      </c>
      <c r="M4696" s="132">
        <v>21332</v>
      </c>
      <c r="N4696" s="132">
        <v>322754</v>
      </c>
      <c r="R4696" s="132">
        <v>35267</v>
      </c>
      <c r="S4696" s="132">
        <v>0</v>
      </c>
      <c r="T4696" s="132">
        <v>77750</v>
      </c>
      <c r="U4696" s="132">
        <v>5000</v>
      </c>
      <c r="V4696" s="132">
        <v>4500</v>
      </c>
      <c r="W4696" s="132">
        <v>1590</v>
      </c>
      <c r="X4696" s="132">
        <v>24395</v>
      </c>
      <c r="Y4696" s="132">
        <v>19181</v>
      </c>
      <c r="Z4696" s="132">
        <v>1500</v>
      </c>
      <c r="AA4696" s="132">
        <v>0</v>
      </c>
      <c r="AB4696" s="132">
        <v>7000</v>
      </c>
      <c r="AC4696" s="132">
        <v>11740</v>
      </c>
      <c r="AD4696" s="132">
        <v>10000</v>
      </c>
      <c r="AE4696" s="132">
        <v>46230</v>
      </c>
      <c r="AF4696" s="132">
        <v>4502</v>
      </c>
    </row>
    <row r="4697" spans="1:32">
      <c r="A4697" s="129">
        <v>44635</v>
      </c>
      <c r="B4697" s="132">
        <v>574893</v>
      </c>
      <c r="C4697" s="132">
        <v>42710</v>
      </c>
      <c r="D4697" s="132">
        <v>258557</v>
      </c>
      <c r="E4697" s="132">
        <v>57986</v>
      </c>
      <c r="F4697" s="132">
        <v>86168</v>
      </c>
      <c r="G4697" s="132">
        <v>520801</v>
      </c>
      <c r="H4697" s="132">
        <v>5090</v>
      </c>
      <c r="I4697" s="132">
        <v>12792</v>
      </c>
      <c r="J4697" s="132">
        <v>52820</v>
      </c>
      <c r="K4697" s="132">
        <v>9230</v>
      </c>
      <c r="L4697" s="132">
        <v>23610</v>
      </c>
      <c r="M4697" s="132">
        <v>54092</v>
      </c>
      <c r="N4697" s="132">
        <v>574893</v>
      </c>
      <c r="R4697" s="132">
        <v>62767</v>
      </c>
      <c r="S4697" s="132">
        <v>16440</v>
      </c>
      <c r="T4697" s="132">
        <v>96650</v>
      </c>
      <c r="U4697" s="132">
        <v>10500</v>
      </c>
      <c r="V4697" s="132">
        <v>12310</v>
      </c>
      <c r="W4697" s="132">
        <v>2390</v>
      </c>
      <c r="X4697" s="132">
        <v>37449</v>
      </c>
      <c r="Y4697" s="132">
        <v>23481</v>
      </c>
      <c r="Z4697" s="132">
        <v>2300</v>
      </c>
      <c r="AA4697" s="132">
        <v>11500</v>
      </c>
      <c r="AB4697" s="132">
        <v>7000</v>
      </c>
      <c r="AC4697" s="132">
        <v>21490</v>
      </c>
      <c r="AD4697" s="132">
        <v>10000</v>
      </c>
      <c r="AE4697" s="132">
        <v>47730</v>
      </c>
      <c r="AF4697" s="132">
        <v>4502</v>
      </c>
    </row>
    <row r="4698" spans="1:32">
      <c r="A4698" s="129">
        <v>44645</v>
      </c>
      <c r="B4698" s="132">
        <v>1030943</v>
      </c>
      <c r="C4698" s="132">
        <v>64200</v>
      </c>
      <c r="D4698" s="132">
        <v>429729</v>
      </c>
      <c r="E4698" s="132">
        <v>98136</v>
      </c>
      <c r="F4698" s="132">
        <v>184653</v>
      </c>
      <c r="G4698" s="132">
        <v>926993</v>
      </c>
      <c r="H4698" s="132">
        <v>24201</v>
      </c>
      <c r="I4698" s="132">
        <v>16658</v>
      </c>
      <c r="J4698" s="132">
        <v>100480</v>
      </c>
      <c r="K4698" s="132">
        <v>14430</v>
      </c>
      <c r="L4698" s="132">
        <v>48441</v>
      </c>
      <c r="M4698" s="132">
        <v>103950</v>
      </c>
      <c r="N4698" s="132">
        <v>1030943</v>
      </c>
      <c r="R4698" s="132">
        <v>151697</v>
      </c>
      <c r="S4698" s="132">
        <v>47440</v>
      </c>
      <c r="T4698" s="132">
        <v>138550</v>
      </c>
      <c r="U4698" s="132">
        <v>17100</v>
      </c>
      <c r="V4698" s="132">
        <v>29986</v>
      </c>
      <c r="W4698" s="132">
        <v>2390</v>
      </c>
      <c r="X4698" s="132">
        <v>43527</v>
      </c>
      <c r="Y4698" s="132">
        <v>31481</v>
      </c>
      <c r="Z4698" s="132">
        <v>11950</v>
      </c>
      <c r="AA4698" s="132">
        <v>22500</v>
      </c>
      <c r="AB4698" s="132">
        <v>35000</v>
      </c>
      <c r="AC4698" s="132">
        <v>21490</v>
      </c>
      <c r="AD4698" s="132">
        <v>32253</v>
      </c>
      <c r="AE4698" s="132">
        <v>47730</v>
      </c>
      <c r="AF4698" s="132">
        <v>25657</v>
      </c>
    </row>
    <row r="4699" spans="1:32">
      <c r="A4699" s="129">
        <v>44651</v>
      </c>
      <c r="B4699" s="132">
        <v>1331400</v>
      </c>
      <c r="C4699" s="132">
        <v>84520</v>
      </c>
      <c r="D4699" s="132">
        <v>499929</v>
      </c>
      <c r="E4699" s="132">
        <v>125386</v>
      </c>
      <c r="F4699" s="132">
        <v>287799</v>
      </c>
      <c r="G4699" s="132">
        <v>1192887</v>
      </c>
      <c r="H4699" s="132">
        <v>46821</v>
      </c>
      <c r="I4699" s="132">
        <v>19356</v>
      </c>
      <c r="J4699" s="132">
        <v>127010</v>
      </c>
      <c r="K4699" s="132">
        <v>19378</v>
      </c>
      <c r="L4699" s="132">
        <v>55686</v>
      </c>
      <c r="M4699" s="132">
        <v>138513</v>
      </c>
      <c r="N4699" s="132">
        <v>1331400</v>
      </c>
      <c r="R4699" s="132">
        <v>234929</v>
      </c>
      <c r="S4699" s="132">
        <v>59440</v>
      </c>
      <c r="T4699" s="132">
        <v>184650</v>
      </c>
      <c r="U4699" s="132">
        <v>24370</v>
      </c>
      <c r="V4699" s="132">
        <v>31431</v>
      </c>
      <c r="W4699" s="132">
        <v>2390</v>
      </c>
      <c r="X4699" s="132">
        <v>60145</v>
      </c>
      <c r="Y4699" s="132">
        <v>32481</v>
      </c>
      <c r="Z4699" s="132">
        <v>11950</v>
      </c>
      <c r="AA4699" s="132">
        <v>34500</v>
      </c>
      <c r="AB4699" s="132">
        <v>35000</v>
      </c>
      <c r="AC4699" s="132">
        <v>21490</v>
      </c>
      <c r="AD4699" s="132">
        <v>59817</v>
      </c>
      <c r="AE4699" s="132">
        <v>47730</v>
      </c>
      <c r="AF4699" s="132">
        <v>45207</v>
      </c>
    </row>
    <row r="4700" spans="1:32">
      <c r="A4700" s="129">
        <v>44666</v>
      </c>
      <c r="B4700" s="132">
        <v>495096</v>
      </c>
      <c r="C4700" s="132">
        <v>56445</v>
      </c>
      <c r="D4700" s="132">
        <v>143006</v>
      </c>
      <c r="E4700" s="132">
        <v>46272</v>
      </c>
      <c r="F4700" s="132">
        <v>109585</v>
      </c>
      <c r="G4700" s="132">
        <v>426637</v>
      </c>
      <c r="H4700" s="132">
        <v>33068</v>
      </c>
      <c r="I4700" s="132">
        <v>15075</v>
      </c>
      <c r="J4700" s="132">
        <v>44430</v>
      </c>
      <c r="K4700" s="132">
        <v>7550</v>
      </c>
      <c r="L4700" s="132">
        <v>6000</v>
      </c>
      <c r="M4700" s="132">
        <v>68459</v>
      </c>
      <c r="N4700" s="132">
        <v>495096</v>
      </c>
      <c r="R4700" s="132">
        <v>91135</v>
      </c>
      <c r="S4700" s="132">
        <v>12500</v>
      </c>
      <c r="T4700" s="132">
        <v>33267</v>
      </c>
      <c r="U4700" s="132">
        <v>13995</v>
      </c>
      <c r="V4700" s="132">
        <v>2220</v>
      </c>
      <c r="W4700" s="132">
        <v>2380</v>
      </c>
      <c r="X4700" s="132">
        <v>21570</v>
      </c>
      <c r="Y4700" s="132">
        <v>16550</v>
      </c>
      <c r="Z4700" s="132">
        <v>0</v>
      </c>
      <c r="AA4700" s="132">
        <v>0</v>
      </c>
      <c r="AB4700" s="132">
        <v>3100</v>
      </c>
      <c r="AC4700" s="132">
        <v>42830</v>
      </c>
      <c r="AD4700" s="132">
        <v>3800</v>
      </c>
      <c r="AE4700" s="132">
        <v>1000</v>
      </c>
      <c r="AF4700" s="132">
        <v>38045</v>
      </c>
    </row>
    <row r="4701" spans="1:32">
      <c r="A4701" s="129">
        <v>44671</v>
      </c>
      <c r="B4701" s="132">
        <v>632588</v>
      </c>
      <c r="C4701" s="132">
        <v>61900</v>
      </c>
      <c r="D4701" s="132">
        <v>164691</v>
      </c>
      <c r="E4701" s="132">
        <v>56619</v>
      </c>
      <c r="F4701" s="132">
        <v>132585</v>
      </c>
      <c r="G4701" s="132">
        <v>545239</v>
      </c>
      <c r="H4701" s="132">
        <v>44338</v>
      </c>
      <c r="I4701" s="132">
        <v>17045</v>
      </c>
      <c r="J4701" s="132">
        <v>59840</v>
      </c>
      <c r="K4701" s="132">
        <v>8550</v>
      </c>
      <c r="L4701" s="132">
        <v>11650</v>
      </c>
      <c r="M4701" s="132">
        <v>87349</v>
      </c>
      <c r="N4701" s="132">
        <v>632588</v>
      </c>
      <c r="R4701" s="132">
        <v>115635</v>
      </c>
      <c r="S4701" s="132">
        <v>12500</v>
      </c>
      <c r="T4701" s="132">
        <v>44267</v>
      </c>
      <c r="U4701" s="132">
        <v>16695</v>
      </c>
      <c r="V4701" s="132">
        <v>3220</v>
      </c>
      <c r="W4701" s="132">
        <v>2880</v>
      </c>
      <c r="X4701" s="132">
        <v>30630</v>
      </c>
      <c r="Y4701" s="132">
        <v>28450</v>
      </c>
      <c r="Z4701" s="132">
        <v>500</v>
      </c>
      <c r="AA4701" s="132">
        <v>0</v>
      </c>
      <c r="AB4701" s="132">
        <v>27100</v>
      </c>
      <c r="AC4701" s="132">
        <v>42830</v>
      </c>
      <c r="AD4701" s="132">
        <v>3800</v>
      </c>
      <c r="AE4701" s="132">
        <v>1000</v>
      </c>
      <c r="AF4701" s="132">
        <v>59545</v>
      </c>
    </row>
    <row r="4702" spans="1:32">
      <c r="A4702" s="129">
        <v>44676</v>
      </c>
      <c r="B4702" s="132">
        <v>897683</v>
      </c>
      <c r="C4702" s="132">
        <v>68300</v>
      </c>
      <c r="D4702" s="132">
        <v>231541</v>
      </c>
      <c r="E4702" s="132">
        <v>79729</v>
      </c>
      <c r="F4702" s="132">
        <v>216245</v>
      </c>
      <c r="G4702" s="132">
        <v>777969</v>
      </c>
      <c r="H4702" s="132">
        <v>54038</v>
      </c>
      <c r="I4702" s="132">
        <v>23335</v>
      </c>
      <c r="J4702" s="132">
        <v>94540</v>
      </c>
      <c r="K4702" s="132">
        <v>17145</v>
      </c>
      <c r="L4702" s="132">
        <v>18150</v>
      </c>
      <c r="M4702" s="132">
        <v>119714</v>
      </c>
      <c r="N4702" s="132">
        <v>897683</v>
      </c>
      <c r="R4702" s="132">
        <v>171395</v>
      </c>
      <c r="S4702" s="132">
        <v>12500</v>
      </c>
      <c r="T4702" s="132">
        <v>74157</v>
      </c>
      <c r="U4702" s="132">
        <v>16695</v>
      </c>
      <c r="V4702" s="132">
        <v>17220</v>
      </c>
      <c r="W4702" s="132">
        <v>2880</v>
      </c>
      <c r="X4702" s="132">
        <v>33055</v>
      </c>
      <c r="Y4702" s="132">
        <v>28450</v>
      </c>
      <c r="Z4702" s="132">
        <v>12470</v>
      </c>
      <c r="AA4702" s="132">
        <v>0</v>
      </c>
      <c r="AB4702" s="132">
        <v>27100</v>
      </c>
      <c r="AC4702" s="132">
        <v>42830</v>
      </c>
      <c r="AD4702" s="132">
        <v>44900</v>
      </c>
      <c r="AE4702" s="132">
        <v>1000</v>
      </c>
      <c r="AF4702" s="132">
        <v>90045</v>
      </c>
    </row>
    <row r="4703" spans="1:32">
      <c r="A4703" s="129">
        <v>44691</v>
      </c>
      <c r="B4703" s="132">
        <v>371295</v>
      </c>
      <c r="C4703" s="132">
        <v>51050</v>
      </c>
      <c r="D4703" s="132">
        <v>130332</v>
      </c>
      <c r="E4703" s="132">
        <v>25335</v>
      </c>
      <c r="F4703" s="132">
        <v>44983</v>
      </c>
      <c r="G4703" s="132">
        <v>315500</v>
      </c>
      <c r="H4703" s="132">
        <v>20220</v>
      </c>
      <c r="I4703" s="132">
        <v>7120</v>
      </c>
      <c r="J4703" s="132">
        <v>41250</v>
      </c>
      <c r="K4703" s="132">
        <v>6900</v>
      </c>
      <c r="L4703" s="132">
        <v>17285</v>
      </c>
      <c r="M4703" s="132">
        <v>55795</v>
      </c>
      <c r="N4703" s="132">
        <v>371295</v>
      </c>
      <c r="R4703" s="132">
        <v>37600</v>
      </c>
      <c r="S4703" s="132">
        <v>0</v>
      </c>
      <c r="T4703" s="132">
        <v>17900</v>
      </c>
      <c r="U4703" s="132">
        <v>6000</v>
      </c>
      <c r="V4703" s="132">
        <v>6335</v>
      </c>
      <c r="W4703" s="132">
        <v>1590</v>
      </c>
      <c r="X4703" s="132">
        <v>24240</v>
      </c>
      <c r="Y4703" s="132">
        <v>21910</v>
      </c>
      <c r="Z4703" s="132">
        <v>6297</v>
      </c>
      <c r="AA4703" s="132">
        <v>0</v>
      </c>
      <c r="AB4703" s="132">
        <v>3500</v>
      </c>
      <c r="AC4703" s="132">
        <v>50950</v>
      </c>
      <c r="AD4703" s="132">
        <v>24433</v>
      </c>
      <c r="AE4703" s="132">
        <v>0</v>
      </c>
      <c r="AF4703" s="132">
        <v>32650</v>
      </c>
    </row>
    <row r="4704" spans="1:32">
      <c r="A4704" s="129">
        <v>44701</v>
      </c>
      <c r="B4704" s="132">
        <v>838692</v>
      </c>
      <c r="C4704" s="132">
        <v>84322</v>
      </c>
      <c r="D4704" s="132">
        <v>285722</v>
      </c>
      <c r="E4704" s="132">
        <v>60992</v>
      </c>
      <c r="F4704" s="132">
        <v>168568</v>
      </c>
      <c r="G4704" s="132">
        <v>725431</v>
      </c>
      <c r="H4704" s="132">
        <v>29316</v>
      </c>
      <c r="I4704" s="132">
        <v>19020</v>
      </c>
      <c r="J4704" s="132">
        <v>77777</v>
      </c>
      <c r="K4704" s="132">
        <v>11400</v>
      </c>
      <c r="L4704" s="132">
        <v>48005</v>
      </c>
      <c r="M4704" s="132">
        <v>113261</v>
      </c>
      <c r="N4704" s="132">
        <v>838692</v>
      </c>
      <c r="R4704" s="132">
        <v>132545</v>
      </c>
      <c r="S4704" s="132">
        <v>0</v>
      </c>
      <c r="T4704" s="132">
        <v>59775</v>
      </c>
      <c r="U4704" s="132">
        <v>13750</v>
      </c>
      <c r="V4704" s="132">
        <v>7511</v>
      </c>
      <c r="W4704" s="132">
        <v>1590</v>
      </c>
      <c r="X4704" s="132">
        <v>40907</v>
      </c>
      <c r="Y4704" s="132">
        <v>29710</v>
      </c>
      <c r="Z4704" s="132">
        <v>12647</v>
      </c>
      <c r="AA4704" s="132">
        <v>0</v>
      </c>
      <c r="AB4704" s="132">
        <v>42052</v>
      </c>
      <c r="AC4704" s="132">
        <v>91160</v>
      </c>
      <c r="AD4704" s="132">
        <v>42233</v>
      </c>
      <c r="AE4704" s="132">
        <v>16485</v>
      </c>
      <c r="AF4704" s="132">
        <v>45525</v>
      </c>
    </row>
    <row r="4705" spans="1:32">
      <c r="A4705" s="129">
        <v>44706</v>
      </c>
      <c r="B4705" s="132">
        <v>1112175</v>
      </c>
      <c r="C4705" s="132">
        <v>94519</v>
      </c>
      <c r="D4705" s="132">
        <v>345673</v>
      </c>
      <c r="E4705" s="132">
        <v>76807</v>
      </c>
      <c r="F4705" s="132">
        <v>276548</v>
      </c>
      <c r="G4705" s="132">
        <v>968364</v>
      </c>
      <c r="H4705" s="132">
        <v>38716</v>
      </c>
      <c r="I4705" s="132">
        <v>22020</v>
      </c>
      <c r="J4705" s="132">
        <v>114327</v>
      </c>
      <c r="K4705" s="132">
        <v>15140</v>
      </c>
      <c r="L4705" s="132">
        <v>63155</v>
      </c>
      <c r="M4705" s="132">
        <v>143811</v>
      </c>
      <c r="N4705" s="132">
        <v>1112175</v>
      </c>
      <c r="R4705" s="132">
        <v>239025</v>
      </c>
      <c r="S4705" s="132">
        <v>0</v>
      </c>
      <c r="T4705" s="132">
        <v>80975</v>
      </c>
      <c r="U4705" s="132">
        <v>15750</v>
      </c>
      <c r="V4705" s="132">
        <v>9511</v>
      </c>
      <c r="W4705" s="132">
        <v>1590</v>
      </c>
      <c r="X4705" s="132">
        <v>44687</v>
      </c>
      <c r="Y4705" s="132">
        <v>38710</v>
      </c>
      <c r="Z4705" s="132">
        <v>18795</v>
      </c>
      <c r="AA4705" s="132">
        <v>0</v>
      </c>
      <c r="AB4705" s="132">
        <v>42052</v>
      </c>
      <c r="AC4705" s="132">
        <v>100320</v>
      </c>
      <c r="AD4705" s="132">
        <v>42233</v>
      </c>
      <c r="AE4705" s="132">
        <v>22385</v>
      </c>
      <c r="AF4705" s="132">
        <v>45525</v>
      </c>
    </row>
    <row r="4706" spans="1:32">
      <c r="A4706" s="129">
        <v>44712</v>
      </c>
      <c r="B4706" s="132">
        <v>1329186</v>
      </c>
      <c r="C4706" s="132">
        <v>114627</v>
      </c>
      <c r="D4706" s="132">
        <v>403621</v>
      </c>
      <c r="E4706" s="132">
        <v>93357</v>
      </c>
      <c r="F4706" s="132">
        <v>314578</v>
      </c>
      <c r="G4706" s="132">
        <v>1164725</v>
      </c>
      <c r="H4706" s="132">
        <v>39216</v>
      </c>
      <c r="I4706" s="132">
        <v>27370</v>
      </c>
      <c r="J4706" s="132">
        <v>151267</v>
      </c>
      <c r="K4706" s="132">
        <v>22825</v>
      </c>
      <c r="L4706" s="132">
        <v>70655</v>
      </c>
      <c r="M4706" s="132">
        <v>164461</v>
      </c>
      <c r="N4706" s="132">
        <v>1329186</v>
      </c>
      <c r="R4706" s="132">
        <v>253125</v>
      </c>
      <c r="S4706" s="132">
        <v>0</v>
      </c>
      <c r="T4706" s="132">
        <v>101775</v>
      </c>
      <c r="U4706" s="132">
        <v>19400</v>
      </c>
      <c r="V4706" s="132">
        <v>17011</v>
      </c>
      <c r="W4706" s="132">
        <v>2090</v>
      </c>
      <c r="X4706" s="132">
        <v>50802</v>
      </c>
      <c r="Y4706" s="132">
        <v>38710</v>
      </c>
      <c r="Z4706" s="132">
        <v>18795</v>
      </c>
      <c r="AA4706" s="132">
        <v>0</v>
      </c>
      <c r="AB4706" s="132">
        <v>61052</v>
      </c>
      <c r="AC4706" s="132">
        <v>100320</v>
      </c>
      <c r="AD4706" s="132">
        <v>73163</v>
      </c>
      <c r="AE4706" s="132">
        <v>22385</v>
      </c>
      <c r="AF4706" s="132">
        <v>45525</v>
      </c>
    </row>
    <row r="4707" spans="1:32">
      <c r="A4707" s="129">
        <v>44722</v>
      </c>
      <c r="B4707" s="132">
        <v>408070</v>
      </c>
      <c r="C4707" s="132">
        <v>70570</v>
      </c>
      <c r="D4707" s="132">
        <v>147565</v>
      </c>
      <c r="E4707" s="132">
        <v>30085</v>
      </c>
      <c r="F4707" s="132">
        <v>29376</v>
      </c>
      <c r="G4707" s="132">
        <v>313030</v>
      </c>
      <c r="H4707" s="132">
        <v>16000</v>
      </c>
      <c r="I4707" s="132">
        <v>20860</v>
      </c>
      <c r="J4707" s="132">
        <v>26160</v>
      </c>
      <c r="K4707" s="132">
        <v>3920</v>
      </c>
      <c r="L4707" s="132">
        <v>28010</v>
      </c>
      <c r="M4707" s="132">
        <v>95040</v>
      </c>
      <c r="N4707" s="132">
        <v>408070</v>
      </c>
      <c r="R4707" s="132">
        <v>21000</v>
      </c>
      <c r="S4707" s="132">
        <v>0</v>
      </c>
      <c r="T4707" s="132">
        <v>31500</v>
      </c>
      <c r="U4707" s="132">
        <v>20500</v>
      </c>
      <c r="V4707" s="132">
        <v>800</v>
      </c>
      <c r="W4707" s="132">
        <v>0</v>
      </c>
      <c r="X4707" s="132">
        <v>41965</v>
      </c>
      <c r="Y4707" s="132">
        <v>25500</v>
      </c>
      <c r="Z4707" s="132">
        <v>0</v>
      </c>
      <c r="AA4707" s="132">
        <v>24000</v>
      </c>
      <c r="AB4707" s="132">
        <v>19400</v>
      </c>
      <c r="AC4707" s="132">
        <v>4360</v>
      </c>
      <c r="AD4707" s="132">
        <v>0</v>
      </c>
      <c r="AE4707" s="132">
        <v>23800</v>
      </c>
      <c r="AF4707" s="132">
        <v>25120</v>
      </c>
    </row>
    <row r="4708" spans="1:32">
      <c r="A4708" s="129">
        <v>44727</v>
      </c>
      <c r="B4708" s="132">
        <v>592423</v>
      </c>
      <c r="C4708" s="132">
        <v>85680</v>
      </c>
      <c r="D4708" s="132">
        <v>209653</v>
      </c>
      <c r="E4708" s="132">
        <v>62765</v>
      </c>
      <c r="F4708" s="132">
        <v>43376</v>
      </c>
      <c r="G4708" s="132">
        <v>470488</v>
      </c>
      <c r="H4708" s="132">
        <v>17000</v>
      </c>
      <c r="I4708" s="132">
        <v>24910</v>
      </c>
      <c r="J4708" s="132">
        <v>31360</v>
      </c>
      <c r="K4708" s="132">
        <v>15300</v>
      </c>
      <c r="L4708" s="132">
        <v>44355</v>
      </c>
      <c r="M4708" s="132">
        <v>121935</v>
      </c>
      <c r="N4708" s="132">
        <v>592423</v>
      </c>
      <c r="R4708" s="132">
        <v>33000</v>
      </c>
      <c r="S4708" s="132">
        <v>0</v>
      </c>
      <c r="T4708" s="132">
        <v>66003</v>
      </c>
      <c r="U4708" s="132">
        <v>21500</v>
      </c>
      <c r="V4708" s="132">
        <v>20710</v>
      </c>
      <c r="W4708" s="132">
        <v>0</v>
      </c>
      <c r="X4708" s="132">
        <v>47655</v>
      </c>
      <c r="Y4708" s="132">
        <v>34500</v>
      </c>
      <c r="Z4708" s="132">
        <v>0</v>
      </c>
      <c r="AA4708" s="132">
        <v>24000</v>
      </c>
      <c r="AB4708" s="132">
        <v>34430</v>
      </c>
      <c r="AC4708" s="132">
        <v>32295</v>
      </c>
      <c r="AD4708" s="132">
        <v>0</v>
      </c>
      <c r="AE4708" s="132">
        <v>25800</v>
      </c>
      <c r="AF4708" s="132">
        <v>35620</v>
      </c>
    </row>
    <row r="4709" spans="1:32">
      <c r="A4709" s="129">
        <v>44732</v>
      </c>
      <c r="B4709" s="132">
        <v>734231</v>
      </c>
      <c r="C4709" s="132">
        <v>112800</v>
      </c>
      <c r="D4709" s="132">
        <v>235516</v>
      </c>
      <c r="E4709" s="132">
        <v>73735</v>
      </c>
      <c r="F4709" s="132">
        <v>58196</v>
      </c>
      <c r="G4709" s="132">
        <v>592081</v>
      </c>
      <c r="H4709" s="132">
        <v>23990</v>
      </c>
      <c r="I4709" s="132">
        <v>29110</v>
      </c>
      <c r="J4709" s="132">
        <v>73380</v>
      </c>
      <c r="K4709" s="132">
        <v>15800</v>
      </c>
      <c r="L4709" s="132">
        <v>44855</v>
      </c>
      <c r="M4709" s="132">
        <v>142150</v>
      </c>
      <c r="N4709" s="132">
        <v>734231</v>
      </c>
      <c r="R4709" s="132">
        <v>52400</v>
      </c>
      <c r="S4709" s="132">
        <v>0</v>
      </c>
      <c r="T4709" s="132">
        <v>86253</v>
      </c>
      <c r="U4709" s="132">
        <v>25200</v>
      </c>
      <c r="V4709" s="132">
        <v>20710</v>
      </c>
      <c r="W4709" s="132">
        <v>1590</v>
      </c>
      <c r="X4709" s="132">
        <v>60988</v>
      </c>
      <c r="Y4709" s="132">
        <v>34500</v>
      </c>
      <c r="Z4709" s="132">
        <v>0</v>
      </c>
      <c r="AA4709" s="132">
        <v>24000</v>
      </c>
      <c r="AB4709" s="132">
        <v>34430</v>
      </c>
      <c r="AC4709" s="132">
        <v>32295</v>
      </c>
      <c r="AD4709" s="132">
        <v>0</v>
      </c>
      <c r="AE4709" s="132">
        <v>25800</v>
      </c>
      <c r="AF4709" s="132">
        <v>35620</v>
      </c>
    </row>
    <row r="4710" spans="1:32">
      <c r="A4710" s="129">
        <v>44742</v>
      </c>
      <c r="B4710" s="132">
        <v>1230997</v>
      </c>
      <c r="C4710" s="132">
        <v>170240</v>
      </c>
      <c r="D4710" s="132">
        <v>368412</v>
      </c>
      <c r="E4710" s="132">
        <v>96745</v>
      </c>
      <c r="F4710" s="132">
        <v>164201</v>
      </c>
      <c r="G4710" s="132">
        <v>1019287</v>
      </c>
      <c r="H4710" s="132">
        <v>53790</v>
      </c>
      <c r="I4710" s="132">
        <v>41755</v>
      </c>
      <c r="J4710" s="132">
        <v>95200</v>
      </c>
      <c r="K4710" s="132">
        <v>27900</v>
      </c>
      <c r="L4710" s="132">
        <v>65505</v>
      </c>
      <c r="M4710" s="132">
        <v>211710</v>
      </c>
      <c r="N4710" s="132">
        <v>1230997</v>
      </c>
      <c r="R4710" s="132">
        <v>122425</v>
      </c>
      <c r="S4710" s="132">
        <v>33000</v>
      </c>
      <c r="T4710" s="132">
        <v>125006</v>
      </c>
      <c r="U4710" s="132">
        <v>45960</v>
      </c>
      <c r="V4710" s="132">
        <v>20710</v>
      </c>
      <c r="W4710" s="132">
        <v>1590</v>
      </c>
      <c r="X4710" s="132">
        <v>71108</v>
      </c>
      <c r="Y4710" s="132">
        <v>34500</v>
      </c>
      <c r="Z4710" s="132">
        <v>16618</v>
      </c>
      <c r="AA4710" s="132">
        <v>24000</v>
      </c>
      <c r="AB4710" s="132">
        <v>47430</v>
      </c>
      <c r="AC4710" s="132">
        <v>81620</v>
      </c>
      <c r="AD4710" s="132">
        <v>58015</v>
      </c>
      <c r="AE4710" s="132">
        <v>34800</v>
      </c>
      <c r="AF4710" s="132">
        <v>52020</v>
      </c>
    </row>
    <row r="4711" spans="1:32">
      <c r="A4711" s="129">
        <v>44757</v>
      </c>
      <c r="B4711" s="132">
        <v>570050</v>
      </c>
      <c r="C4711" s="132">
        <v>61580</v>
      </c>
      <c r="D4711" s="132">
        <v>132520</v>
      </c>
      <c r="E4711" s="132">
        <v>44130</v>
      </c>
      <c r="F4711" s="132">
        <v>122938</v>
      </c>
      <c r="G4711" s="132">
        <v>502900</v>
      </c>
      <c r="H4711" s="132">
        <v>33350</v>
      </c>
      <c r="I4711" s="132">
        <v>15690</v>
      </c>
      <c r="J4711" s="132">
        <v>75785</v>
      </c>
      <c r="K4711" s="132">
        <v>23787</v>
      </c>
      <c r="L4711" s="132">
        <v>13660</v>
      </c>
      <c r="M4711" s="132">
        <v>67150</v>
      </c>
      <c r="N4711" s="132">
        <v>570050</v>
      </c>
      <c r="R4711" s="132">
        <v>66970</v>
      </c>
      <c r="S4711" s="132">
        <v>0</v>
      </c>
      <c r="T4711" s="132">
        <v>33840</v>
      </c>
      <c r="U4711" s="132">
        <v>10850</v>
      </c>
      <c r="V4711" s="132">
        <v>17010</v>
      </c>
      <c r="W4711" s="132">
        <v>500</v>
      </c>
      <c r="X4711" s="132">
        <v>34640</v>
      </c>
      <c r="Y4711" s="132">
        <v>37850</v>
      </c>
      <c r="Z4711" s="132">
        <v>6850</v>
      </c>
      <c r="AA4711" s="132">
        <v>12000</v>
      </c>
      <c r="AB4711" s="132">
        <v>0</v>
      </c>
      <c r="AC4711" s="132">
        <v>36645</v>
      </c>
      <c r="AD4711" s="132">
        <v>9178</v>
      </c>
      <c r="AE4711" s="132">
        <v>0</v>
      </c>
      <c r="AF4711" s="132">
        <v>114485</v>
      </c>
    </row>
    <row r="4712" spans="1:32">
      <c r="A4712" s="129">
        <v>44762</v>
      </c>
      <c r="B4712" s="132">
        <v>724283</v>
      </c>
      <c r="C4712" s="132">
        <v>64800</v>
      </c>
      <c r="D4712" s="132">
        <v>188965</v>
      </c>
      <c r="E4712" s="132">
        <v>60400</v>
      </c>
      <c r="F4712" s="132">
        <v>158142</v>
      </c>
      <c r="G4712" s="132">
        <v>637539</v>
      </c>
      <c r="H4712" s="132">
        <v>42944</v>
      </c>
      <c r="I4712" s="132">
        <v>21190</v>
      </c>
      <c r="J4712" s="132">
        <v>85685</v>
      </c>
      <c r="K4712" s="132">
        <v>29387</v>
      </c>
      <c r="L4712" s="132">
        <v>13660</v>
      </c>
      <c r="M4712" s="132">
        <v>86744</v>
      </c>
      <c r="N4712" s="132">
        <v>724283</v>
      </c>
      <c r="R4712" s="132">
        <v>95470</v>
      </c>
      <c r="S4712" s="132">
        <v>0</v>
      </c>
      <c r="T4712" s="132">
        <v>54840</v>
      </c>
      <c r="U4712" s="132">
        <v>10850</v>
      </c>
      <c r="V4712" s="132">
        <v>18210</v>
      </c>
      <c r="W4712" s="132">
        <v>500</v>
      </c>
      <c r="X4712" s="132">
        <v>44064</v>
      </c>
      <c r="Y4712" s="132">
        <v>41850</v>
      </c>
      <c r="Z4712" s="132">
        <v>7674</v>
      </c>
      <c r="AA4712" s="132">
        <v>12000</v>
      </c>
      <c r="AB4712" s="132">
        <v>18450</v>
      </c>
      <c r="AC4712" s="132">
        <v>36645</v>
      </c>
      <c r="AD4712" s="132">
        <v>9178</v>
      </c>
      <c r="AE4712" s="132">
        <v>9090</v>
      </c>
      <c r="AF4712" s="132">
        <v>133330</v>
      </c>
    </row>
    <row r="4713" spans="1:32">
      <c r="A4713" s="129">
        <v>44767</v>
      </c>
      <c r="B4713" s="132">
        <v>970243</v>
      </c>
      <c r="C4713" s="132">
        <v>79860</v>
      </c>
      <c r="D4713" s="132">
        <v>222755</v>
      </c>
      <c r="E4713" s="132">
        <v>75420</v>
      </c>
      <c r="F4713" s="132">
        <v>262132</v>
      </c>
      <c r="G4713" s="132">
        <v>858449</v>
      </c>
      <c r="H4713" s="132">
        <v>47344</v>
      </c>
      <c r="I4713" s="132">
        <v>29820</v>
      </c>
      <c r="J4713" s="132">
        <v>114835</v>
      </c>
      <c r="K4713" s="132">
        <v>30287</v>
      </c>
      <c r="L4713" s="132">
        <v>24210</v>
      </c>
      <c r="M4713" s="132">
        <v>111794</v>
      </c>
      <c r="N4713" s="132">
        <v>970243</v>
      </c>
      <c r="R4713" s="132">
        <v>176560</v>
      </c>
      <c r="S4713" s="132">
        <v>0</v>
      </c>
      <c r="T4713" s="132">
        <v>64390</v>
      </c>
      <c r="U4713" s="132">
        <v>27050</v>
      </c>
      <c r="V4713" s="132">
        <v>18210</v>
      </c>
      <c r="W4713" s="132">
        <v>1000</v>
      </c>
      <c r="X4713" s="132">
        <v>44864</v>
      </c>
      <c r="Y4713" s="132">
        <v>41850</v>
      </c>
      <c r="Z4713" s="132">
        <v>7674</v>
      </c>
      <c r="AA4713" s="132">
        <v>12000</v>
      </c>
      <c r="AB4713" s="132">
        <v>32450</v>
      </c>
      <c r="AC4713" s="132">
        <v>36645</v>
      </c>
      <c r="AD4713" s="132">
        <v>47178</v>
      </c>
      <c r="AE4713" s="132">
        <v>15560</v>
      </c>
      <c r="AF4713" s="132">
        <v>133330</v>
      </c>
    </row>
    <row r="4714" spans="1:32">
      <c r="A4714" s="129">
        <v>44783</v>
      </c>
      <c r="B4714" s="132">
        <v>333277</v>
      </c>
      <c r="C4714" s="132">
        <v>26607</v>
      </c>
      <c r="D4714" s="132">
        <v>98574</v>
      </c>
      <c r="E4714" s="132">
        <v>31090</v>
      </c>
      <c r="F4714" s="132">
        <v>52500</v>
      </c>
      <c r="G4714" s="132">
        <v>273636</v>
      </c>
      <c r="H4714" s="132">
        <v>28375</v>
      </c>
      <c r="I4714" s="132">
        <v>8945</v>
      </c>
      <c r="J4714" s="132">
        <v>43300</v>
      </c>
      <c r="K4714" s="132">
        <v>3900</v>
      </c>
      <c r="L4714" s="132">
        <v>12620</v>
      </c>
      <c r="M4714" s="132">
        <v>59641</v>
      </c>
      <c r="N4714" s="132">
        <v>333277</v>
      </c>
      <c r="R4714" s="132">
        <v>26200</v>
      </c>
      <c r="S4714" s="132">
        <v>0</v>
      </c>
      <c r="T4714" s="132">
        <v>25410</v>
      </c>
      <c r="U4714" s="132">
        <v>0</v>
      </c>
      <c r="V4714" s="132">
        <v>1000</v>
      </c>
      <c r="W4714" s="132">
        <v>0</v>
      </c>
      <c r="X4714" s="132">
        <v>25461</v>
      </c>
      <c r="Y4714" s="132">
        <v>12300</v>
      </c>
      <c r="Z4714" s="132">
        <v>11101</v>
      </c>
      <c r="AA4714" s="132">
        <v>12000</v>
      </c>
      <c r="AB4714" s="132">
        <v>0</v>
      </c>
      <c r="AC4714" s="132">
        <v>3470</v>
      </c>
      <c r="AD4714" s="132">
        <v>0</v>
      </c>
      <c r="AE4714" s="132">
        <v>0</v>
      </c>
      <c r="AF4714" s="132">
        <v>21040</v>
      </c>
    </row>
    <row r="4715" spans="1:32">
      <c r="A4715" s="129">
        <v>44788</v>
      </c>
      <c r="B4715" s="132">
        <v>516072</v>
      </c>
      <c r="C4715" s="132">
        <v>32660</v>
      </c>
      <c r="D4715" s="132">
        <v>152365</v>
      </c>
      <c r="E4715" s="132">
        <v>49285</v>
      </c>
      <c r="F4715" s="132">
        <v>89000</v>
      </c>
      <c r="G4715" s="132">
        <v>433565</v>
      </c>
      <c r="H4715" s="132">
        <v>35655</v>
      </c>
      <c r="I4715" s="132">
        <v>12645</v>
      </c>
      <c r="J4715" s="132">
        <v>77400</v>
      </c>
      <c r="K4715" s="132">
        <v>14525</v>
      </c>
      <c r="L4715" s="132">
        <v>17670</v>
      </c>
      <c r="M4715" s="132">
        <v>82507</v>
      </c>
      <c r="N4715" s="132">
        <v>516072</v>
      </c>
      <c r="R4715" s="132">
        <v>57700</v>
      </c>
      <c r="S4715" s="132">
        <v>0</v>
      </c>
      <c r="T4715" s="132">
        <v>69736</v>
      </c>
      <c r="U4715" s="132">
        <v>5700</v>
      </c>
      <c r="V4715" s="132">
        <v>3500</v>
      </c>
      <c r="W4715" s="132">
        <v>0</v>
      </c>
      <c r="X4715" s="132">
        <v>38196</v>
      </c>
      <c r="Y4715" s="132">
        <v>12300</v>
      </c>
      <c r="Z4715" s="132">
        <v>19570</v>
      </c>
      <c r="AA4715" s="132">
        <v>12000</v>
      </c>
      <c r="AB4715" s="132">
        <v>0</v>
      </c>
      <c r="AC4715" s="132">
        <v>3470</v>
      </c>
      <c r="AD4715" s="132">
        <v>5550</v>
      </c>
      <c r="AE4715" s="132">
        <v>0</v>
      </c>
      <c r="AF4715" s="132">
        <v>23040</v>
      </c>
    </row>
    <row r="4716" spans="1:32">
      <c r="A4716" s="129">
        <v>44798</v>
      </c>
      <c r="B4716" s="132">
        <v>969341</v>
      </c>
      <c r="C4716" s="132">
        <v>55838</v>
      </c>
      <c r="D4716" s="132">
        <v>290217</v>
      </c>
      <c r="E4716" s="132">
        <v>96601</v>
      </c>
      <c r="F4716" s="132">
        <v>205866</v>
      </c>
      <c r="G4716" s="132">
        <v>835982</v>
      </c>
      <c r="H4716" s="132">
        <v>38505</v>
      </c>
      <c r="I4716" s="132">
        <v>28047</v>
      </c>
      <c r="J4716" s="132">
        <v>123940</v>
      </c>
      <c r="K4716" s="132">
        <v>16245</v>
      </c>
      <c r="L4716" s="132">
        <v>40060</v>
      </c>
      <c r="M4716" s="132">
        <v>133359</v>
      </c>
      <c r="N4716" s="132">
        <v>969341</v>
      </c>
      <c r="R4716" s="132">
        <v>163240</v>
      </c>
      <c r="S4716" s="132">
        <v>17960</v>
      </c>
      <c r="T4716" s="132">
        <v>106606</v>
      </c>
      <c r="U4716" s="132">
        <v>16920</v>
      </c>
      <c r="V4716" s="132">
        <v>18390</v>
      </c>
      <c r="W4716" s="132">
        <v>500</v>
      </c>
      <c r="X4716" s="132">
        <v>54724</v>
      </c>
      <c r="Y4716" s="132">
        <v>12300</v>
      </c>
      <c r="Z4716" s="132">
        <v>19570</v>
      </c>
      <c r="AA4716" s="132">
        <v>12000</v>
      </c>
      <c r="AB4716" s="132">
        <v>12000</v>
      </c>
      <c r="AC4716" s="132">
        <v>48470</v>
      </c>
      <c r="AD4716" s="132">
        <v>48226</v>
      </c>
      <c r="AE4716" s="132">
        <v>4100</v>
      </c>
      <c r="AF4716" s="132">
        <v>28785</v>
      </c>
    </row>
    <row r="4717" spans="1:32">
      <c r="A4717" s="129">
        <v>44804</v>
      </c>
      <c r="B4717" s="132">
        <v>1309801</v>
      </c>
      <c r="C4717" s="132">
        <v>76523</v>
      </c>
      <c r="D4717" s="132">
        <v>385070</v>
      </c>
      <c r="E4717" s="132">
        <v>128063</v>
      </c>
      <c r="F4717" s="132">
        <v>278266</v>
      </c>
      <c r="G4717" s="132">
        <v>1140067</v>
      </c>
      <c r="H4717" s="132">
        <v>47525</v>
      </c>
      <c r="I4717" s="132">
        <v>34102</v>
      </c>
      <c r="J4717" s="132">
        <v>169200</v>
      </c>
      <c r="K4717" s="132">
        <v>16245</v>
      </c>
      <c r="L4717" s="132">
        <v>45060</v>
      </c>
      <c r="M4717" s="132">
        <v>169734</v>
      </c>
      <c r="N4717" s="132">
        <v>1309801</v>
      </c>
      <c r="R4717" s="132">
        <v>210965</v>
      </c>
      <c r="S4717" s="132">
        <v>17960</v>
      </c>
      <c r="T4717" s="132">
        <v>157206</v>
      </c>
      <c r="U4717" s="132">
        <v>26420</v>
      </c>
      <c r="V4717" s="132">
        <v>20610</v>
      </c>
      <c r="W4717" s="132">
        <v>2570</v>
      </c>
      <c r="X4717" s="132">
        <v>69419</v>
      </c>
      <c r="Y4717" s="132">
        <v>20060</v>
      </c>
      <c r="Z4717" s="132">
        <v>21270</v>
      </c>
      <c r="AA4717" s="132">
        <v>12000</v>
      </c>
      <c r="AB4717" s="132">
        <v>12000</v>
      </c>
      <c r="AC4717" s="132">
        <v>48470</v>
      </c>
      <c r="AD4717" s="132">
        <v>71726</v>
      </c>
      <c r="AE4717" s="132">
        <v>4100</v>
      </c>
      <c r="AF4717" s="132">
        <v>92483</v>
      </c>
    </row>
    <row r="4718" spans="1:32">
      <c r="A4718" s="129">
        <v>44819</v>
      </c>
      <c r="B4718" s="132">
        <v>646070</v>
      </c>
      <c r="C4718" s="132">
        <v>66912</v>
      </c>
      <c r="D4718" s="132">
        <v>200689</v>
      </c>
      <c r="E4718" s="132">
        <v>70197</v>
      </c>
      <c r="F4718" s="132">
        <v>93550</v>
      </c>
      <c r="G4718" s="132">
        <v>551341</v>
      </c>
      <c r="H4718" s="132">
        <v>45205</v>
      </c>
      <c r="I4718" s="132">
        <v>11184</v>
      </c>
      <c r="J4718" s="132">
        <v>60520</v>
      </c>
      <c r="K4718" s="132">
        <v>18750</v>
      </c>
      <c r="L4718" s="132">
        <v>29290</v>
      </c>
      <c r="M4718" s="132">
        <v>94729</v>
      </c>
      <c r="N4718" s="132">
        <v>646070</v>
      </c>
      <c r="R4718" s="132">
        <v>104900</v>
      </c>
      <c r="S4718" s="132">
        <v>0</v>
      </c>
      <c r="T4718" s="132">
        <v>102555</v>
      </c>
      <c r="U4718" s="132">
        <v>12620</v>
      </c>
      <c r="V4718" s="132">
        <v>29370</v>
      </c>
      <c r="W4718" s="132">
        <v>1000</v>
      </c>
      <c r="X4718" s="132">
        <v>23994</v>
      </c>
      <c r="Y4718" s="132">
        <v>17250</v>
      </c>
      <c r="Z4718" s="132">
        <v>8969</v>
      </c>
      <c r="AA4718" s="132">
        <v>0</v>
      </c>
      <c r="AB4718" s="132">
        <v>20695</v>
      </c>
      <c r="AC4718" s="132">
        <v>0</v>
      </c>
      <c r="AD4718" s="132">
        <v>1770</v>
      </c>
      <c r="AE4718" s="132">
        <v>45145</v>
      </c>
      <c r="AF4718" s="132">
        <v>76018</v>
      </c>
    </row>
    <row r="4719" spans="1:32">
      <c r="A4719" s="129">
        <v>44824</v>
      </c>
      <c r="B4719" s="132">
        <v>952888</v>
      </c>
      <c r="C4719" s="132">
        <v>107473</v>
      </c>
      <c r="D4719" s="132">
        <v>279987</v>
      </c>
      <c r="E4719" s="132">
        <v>101649</v>
      </c>
      <c r="F4719" s="132">
        <v>163500</v>
      </c>
      <c r="G4719" s="132">
        <v>809437</v>
      </c>
      <c r="H4719" s="132">
        <v>53955</v>
      </c>
      <c r="I4719" s="132">
        <v>16416</v>
      </c>
      <c r="J4719" s="132">
        <v>72505</v>
      </c>
      <c r="K4719" s="132">
        <v>23450</v>
      </c>
      <c r="L4719" s="132">
        <v>50130</v>
      </c>
      <c r="M4719" s="132">
        <v>143451</v>
      </c>
      <c r="N4719" s="132">
        <v>952888</v>
      </c>
      <c r="R4719" s="132">
        <v>129900</v>
      </c>
      <c r="S4719" s="132">
        <v>0</v>
      </c>
      <c r="T4719" s="132">
        <v>164655</v>
      </c>
      <c r="U4719" s="132">
        <v>18055</v>
      </c>
      <c r="V4719" s="132">
        <v>42760</v>
      </c>
      <c r="W4719" s="132">
        <v>1000</v>
      </c>
      <c r="X4719" s="132">
        <v>45782</v>
      </c>
      <c r="Y4719" s="132">
        <v>17250</v>
      </c>
      <c r="Z4719" s="132">
        <v>8969</v>
      </c>
      <c r="AA4719" s="132">
        <v>0</v>
      </c>
      <c r="AB4719" s="132">
        <v>21695</v>
      </c>
      <c r="AC4719" s="132">
        <v>14350</v>
      </c>
      <c r="AD4719" s="132">
        <v>59405</v>
      </c>
      <c r="AE4719" s="132">
        <v>47145</v>
      </c>
      <c r="AF4719" s="132">
        <v>76018</v>
      </c>
    </row>
    <row r="4720" spans="1:32">
      <c r="A4720" s="129">
        <v>44834</v>
      </c>
      <c r="B4720" s="132">
        <v>1400145</v>
      </c>
      <c r="C4720" s="132">
        <v>137667</v>
      </c>
      <c r="D4720" s="132">
        <v>474082</v>
      </c>
      <c r="E4720" s="132">
        <v>136906</v>
      </c>
      <c r="F4720" s="132">
        <v>198500</v>
      </c>
      <c r="G4720" s="132">
        <v>1199540</v>
      </c>
      <c r="H4720" s="132">
        <v>62095</v>
      </c>
      <c r="I4720" s="132">
        <v>35530</v>
      </c>
      <c r="J4720" s="132">
        <v>102315</v>
      </c>
      <c r="K4720" s="132">
        <v>27727</v>
      </c>
      <c r="L4720" s="132">
        <v>57230</v>
      </c>
      <c r="M4720" s="132">
        <v>200605</v>
      </c>
      <c r="N4720" s="132">
        <v>1400145</v>
      </c>
      <c r="R4720" s="132">
        <v>180300</v>
      </c>
      <c r="S4720" s="132">
        <v>0</v>
      </c>
      <c r="T4720" s="132">
        <v>266545</v>
      </c>
      <c r="U4720" s="132">
        <v>29055</v>
      </c>
      <c r="V4720" s="132">
        <v>46460</v>
      </c>
      <c r="W4720" s="132">
        <v>1000</v>
      </c>
      <c r="X4720" s="132">
        <v>64226</v>
      </c>
      <c r="Y4720" s="132">
        <v>27100</v>
      </c>
      <c r="Z4720" s="132">
        <v>14769</v>
      </c>
      <c r="AA4720" s="132">
        <v>0</v>
      </c>
      <c r="AB4720" s="132">
        <v>50365</v>
      </c>
      <c r="AC4720" s="132">
        <v>86902</v>
      </c>
      <c r="AD4720" s="132">
        <v>63405</v>
      </c>
      <c r="AE4720" s="132">
        <v>47145</v>
      </c>
      <c r="AF4720" s="132">
        <v>135513</v>
      </c>
    </row>
    <row r="4721" spans="1:32">
      <c r="A4721" s="129">
        <v>44844</v>
      </c>
      <c r="B4721" s="132">
        <v>361602</v>
      </c>
      <c r="C4721" s="132">
        <v>19250</v>
      </c>
      <c r="D4721" s="132">
        <v>94592</v>
      </c>
      <c r="E4721" s="132">
        <v>44700</v>
      </c>
      <c r="F4721" s="132">
        <v>57000</v>
      </c>
      <c r="G4721" s="132">
        <v>297762</v>
      </c>
      <c r="H4721" s="132">
        <v>19000</v>
      </c>
      <c r="I4721" s="132">
        <v>24340</v>
      </c>
      <c r="J4721" s="132">
        <v>54810</v>
      </c>
      <c r="K4721" s="132">
        <v>2900</v>
      </c>
      <c r="L4721" s="132">
        <v>16000</v>
      </c>
      <c r="M4721" s="132">
        <v>63840</v>
      </c>
      <c r="N4721" s="132">
        <v>361602</v>
      </c>
      <c r="R4721" s="132">
        <v>36250</v>
      </c>
      <c r="S4721" s="132">
        <v>0</v>
      </c>
      <c r="T4721" s="132">
        <v>75840</v>
      </c>
      <c r="U4721" s="132">
        <v>7550</v>
      </c>
      <c r="V4721" s="132">
        <v>9820</v>
      </c>
      <c r="W4721" s="132">
        <v>1970</v>
      </c>
      <c r="X4721" s="132">
        <v>0</v>
      </c>
      <c r="Y4721" s="132">
        <v>9050</v>
      </c>
      <c r="Z4721" s="132">
        <v>12062</v>
      </c>
      <c r="AA4721" s="132">
        <v>12000</v>
      </c>
      <c r="AB4721" s="132">
        <v>0</v>
      </c>
      <c r="AC4721" s="132">
        <v>0</v>
      </c>
      <c r="AD4721" s="132">
        <v>0</v>
      </c>
      <c r="AE4721" s="132">
        <v>0</v>
      </c>
      <c r="AF4721" s="132">
        <v>21550</v>
      </c>
    </row>
    <row r="4722" spans="1:32">
      <c r="A4722" s="129">
        <v>44854</v>
      </c>
      <c r="B4722" s="132">
        <v>872508</v>
      </c>
      <c r="C4722" s="132">
        <v>39350</v>
      </c>
      <c r="D4722" s="132">
        <v>262622</v>
      </c>
      <c r="E4722" s="132">
        <v>83548</v>
      </c>
      <c r="F4722" s="132">
        <v>160754</v>
      </c>
      <c r="G4722" s="132">
        <v>761714</v>
      </c>
      <c r="H4722" s="132">
        <v>34680</v>
      </c>
      <c r="I4722" s="132">
        <v>35524</v>
      </c>
      <c r="J4722" s="132">
        <v>110630</v>
      </c>
      <c r="K4722" s="132">
        <v>15450</v>
      </c>
      <c r="L4722" s="132">
        <v>27160</v>
      </c>
      <c r="M4722" s="132">
        <v>110794</v>
      </c>
      <c r="N4722" s="132">
        <v>872508</v>
      </c>
      <c r="R4722" s="132">
        <v>93700</v>
      </c>
      <c r="S4722" s="132">
        <v>0</v>
      </c>
      <c r="T4722" s="132">
        <v>210541</v>
      </c>
      <c r="U4722" s="132">
        <v>10950</v>
      </c>
      <c r="V4722" s="132">
        <v>19820</v>
      </c>
      <c r="W4722" s="132">
        <v>2970</v>
      </c>
      <c r="X4722" s="132">
        <v>17418</v>
      </c>
      <c r="Y4722" s="132">
        <v>13050</v>
      </c>
      <c r="Z4722" s="132">
        <v>12562</v>
      </c>
      <c r="AA4722" s="132">
        <v>30180</v>
      </c>
      <c r="AB4722" s="132">
        <v>0</v>
      </c>
      <c r="AC4722" s="132">
        <v>35547</v>
      </c>
      <c r="AD4722" s="132">
        <v>55485</v>
      </c>
      <c r="AE4722" s="132">
        <v>18000</v>
      </c>
      <c r="AF4722" s="132">
        <v>30150</v>
      </c>
    </row>
    <row r="4723" spans="1:32">
      <c r="A4723" s="129">
        <v>44859</v>
      </c>
      <c r="B4723" s="132">
        <v>1146113</v>
      </c>
      <c r="C4723" s="132">
        <v>62085</v>
      </c>
      <c r="D4723" s="132">
        <v>327137</v>
      </c>
      <c r="E4723" s="132">
        <v>116898</v>
      </c>
      <c r="F4723" s="132">
        <v>202954</v>
      </c>
      <c r="G4723" s="132">
        <v>1007234</v>
      </c>
      <c r="H4723" s="132">
        <v>39980</v>
      </c>
      <c r="I4723" s="132">
        <v>39909</v>
      </c>
      <c r="J4723" s="132">
        <v>167100</v>
      </c>
      <c r="K4723" s="132">
        <v>16750</v>
      </c>
      <c r="L4723" s="132">
        <v>39080</v>
      </c>
      <c r="M4723" s="132">
        <v>138879</v>
      </c>
      <c r="N4723" s="132">
        <v>1146113</v>
      </c>
      <c r="R4723" s="132">
        <v>117700</v>
      </c>
      <c r="S4723" s="132">
        <v>33500</v>
      </c>
      <c r="T4723" s="132">
        <v>230541</v>
      </c>
      <c r="U4723" s="132">
        <v>17950</v>
      </c>
      <c r="V4723" s="132">
        <v>32220</v>
      </c>
      <c r="W4723" s="132">
        <v>2970</v>
      </c>
      <c r="X4723" s="132">
        <v>41458</v>
      </c>
      <c r="Y4723" s="132">
        <v>19550</v>
      </c>
      <c r="Z4723" s="132">
        <v>23362</v>
      </c>
      <c r="AA4723" s="132">
        <v>30180</v>
      </c>
      <c r="AB4723" s="132">
        <v>18000</v>
      </c>
      <c r="AC4723" s="132">
        <v>35547</v>
      </c>
      <c r="AD4723" s="132">
        <v>55485</v>
      </c>
      <c r="AE4723" s="132">
        <v>20000</v>
      </c>
      <c r="AF4723" s="132">
        <v>44300</v>
      </c>
    </row>
    <row r="4724" spans="1:32">
      <c r="A4724" s="129">
        <v>44865</v>
      </c>
      <c r="B4724" s="132">
        <v>1477713</v>
      </c>
      <c r="C4724" s="132">
        <v>73295</v>
      </c>
      <c r="D4724" s="132">
        <v>469712</v>
      </c>
      <c r="E4724" s="132">
        <v>153198</v>
      </c>
      <c r="F4724" s="132">
        <v>284579</v>
      </c>
      <c r="G4724" s="132">
        <v>1308544</v>
      </c>
      <c r="H4724" s="132">
        <v>52720</v>
      </c>
      <c r="I4724" s="132">
        <v>45759</v>
      </c>
      <c r="J4724" s="132">
        <v>187300</v>
      </c>
      <c r="K4724" s="132">
        <v>21450</v>
      </c>
      <c r="L4724" s="132">
        <v>45580</v>
      </c>
      <c r="M4724" s="132">
        <v>169169</v>
      </c>
      <c r="N4724" s="132">
        <v>1477713</v>
      </c>
      <c r="R4724" s="132">
        <v>166800</v>
      </c>
      <c r="S4724" s="132">
        <v>35500</v>
      </c>
      <c r="T4724" s="132">
        <v>343472</v>
      </c>
      <c r="U4724" s="132">
        <v>22950</v>
      </c>
      <c r="V4724" s="132">
        <v>35420</v>
      </c>
      <c r="W4724" s="132">
        <v>3570</v>
      </c>
      <c r="X4724" s="132">
        <v>55698</v>
      </c>
      <c r="Y4724" s="132">
        <v>30950</v>
      </c>
      <c r="Z4724" s="132">
        <v>30249</v>
      </c>
      <c r="AA4724" s="132">
        <v>30180</v>
      </c>
      <c r="AB4724" s="132">
        <v>42987</v>
      </c>
      <c r="AC4724" s="132">
        <v>35547</v>
      </c>
      <c r="AD4724" s="132">
        <v>55485</v>
      </c>
      <c r="AE4724" s="132">
        <v>20000</v>
      </c>
      <c r="AF4724" s="132">
        <v>71580</v>
      </c>
    </row>
    <row r="4725" spans="1:32">
      <c r="A4725" s="129">
        <v>44875</v>
      </c>
      <c r="B4725" s="132">
        <v>408867</v>
      </c>
      <c r="C4725" s="132">
        <v>30767</v>
      </c>
      <c r="D4725" s="132">
        <v>118460</v>
      </c>
      <c r="E4725" s="132">
        <v>42205</v>
      </c>
      <c r="F4725" s="132">
        <v>89220</v>
      </c>
      <c r="G4725" s="132">
        <v>367902</v>
      </c>
      <c r="H4725" s="132">
        <v>15950</v>
      </c>
      <c r="I4725" s="132">
        <v>10315</v>
      </c>
      <c r="J4725" s="132">
        <v>44200</v>
      </c>
      <c r="K4725" s="132">
        <v>6250</v>
      </c>
      <c r="L4725" s="132">
        <v>8400</v>
      </c>
      <c r="M4725" s="132">
        <v>40965</v>
      </c>
      <c r="N4725" s="132">
        <v>408867</v>
      </c>
      <c r="R4725" s="132">
        <v>91600</v>
      </c>
      <c r="S4725" s="132">
        <v>6000</v>
      </c>
      <c r="T4725" s="132">
        <v>89545</v>
      </c>
      <c r="U4725" s="132">
        <v>9100</v>
      </c>
      <c r="V4725" s="132">
        <v>0</v>
      </c>
      <c r="W4725" s="132">
        <v>700</v>
      </c>
      <c r="X4725" s="132">
        <v>11690</v>
      </c>
      <c r="Y4725" s="132">
        <v>0</v>
      </c>
      <c r="Z4725" s="132">
        <v>8000</v>
      </c>
      <c r="AA4725" s="132">
        <v>0</v>
      </c>
      <c r="AB4725" s="132">
        <v>0</v>
      </c>
      <c r="AC4725" s="132">
        <v>7500</v>
      </c>
      <c r="AD4725" s="132">
        <v>31020</v>
      </c>
      <c r="AE4725" s="132">
        <v>0</v>
      </c>
      <c r="AF4725" s="132">
        <v>47380</v>
      </c>
    </row>
    <row r="4726" spans="1:32">
      <c r="A4726" s="129">
        <v>44880</v>
      </c>
      <c r="B4726" s="132">
        <v>662816</v>
      </c>
      <c r="C4726" s="132">
        <v>44267</v>
      </c>
      <c r="D4726" s="132">
        <v>147844</v>
      </c>
      <c r="E4726" s="132">
        <v>62290</v>
      </c>
      <c r="F4726" s="132">
        <v>193360</v>
      </c>
      <c r="G4726" s="132">
        <v>589486</v>
      </c>
      <c r="H4726" s="132">
        <v>28915</v>
      </c>
      <c r="I4726" s="132">
        <v>14105</v>
      </c>
      <c r="J4726" s="132">
        <v>62500</v>
      </c>
      <c r="K4726" s="132">
        <v>13875</v>
      </c>
      <c r="L4726" s="132">
        <v>14480</v>
      </c>
      <c r="M4726" s="132">
        <v>73330</v>
      </c>
      <c r="N4726" s="132">
        <v>662816</v>
      </c>
      <c r="R4726" s="132">
        <v>173880</v>
      </c>
      <c r="S4726" s="132">
        <v>6000</v>
      </c>
      <c r="T4726" s="132">
        <v>96545</v>
      </c>
      <c r="U4726" s="132">
        <v>11100</v>
      </c>
      <c r="V4726" s="132">
        <v>0</v>
      </c>
      <c r="W4726" s="132">
        <v>700</v>
      </c>
      <c r="X4726" s="132">
        <v>26144</v>
      </c>
      <c r="Y4726" s="132">
        <v>0</v>
      </c>
      <c r="Z4726" s="132">
        <v>8000</v>
      </c>
      <c r="AA4726" s="132">
        <v>0</v>
      </c>
      <c r="AB4726" s="132">
        <v>0</v>
      </c>
      <c r="AC4726" s="132">
        <v>0</v>
      </c>
      <c r="AD4726" s="132">
        <v>0</v>
      </c>
      <c r="AE4726" s="132">
        <v>0</v>
      </c>
      <c r="AF4726" s="132">
        <v>73280</v>
      </c>
    </row>
    <row r="4727" spans="1:32">
      <c r="A4727" s="129">
        <v>44890</v>
      </c>
      <c r="B4727" s="132">
        <v>1192881</v>
      </c>
      <c r="C4727" s="132">
        <v>72022</v>
      </c>
      <c r="D4727" s="132">
        <v>318848</v>
      </c>
      <c r="E4727" s="132">
        <v>125268</v>
      </c>
      <c r="F4727" s="132">
        <v>350400</v>
      </c>
      <c r="G4727" s="132">
        <v>1076821</v>
      </c>
      <c r="H4727" s="132">
        <v>43205</v>
      </c>
      <c r="I4727" s="132">
        <v>29155</v>
      </c>
      <c r="J4727" s="132">
        <v>94250</v>
      </c>
      <c r="K4727" s="132">
        <v>18543</v>
      </c>
      <c r="L4727" s="132">
        <v>19480</v>
      </c>
      <c r="M4727" s="132">
        <v>116060</v>
      </c>
      <c r="N4727" s="132">
        <v>1192881</v>
      </c>
      <c r="R4727" s="132">
        <v>276830</v>
      </c>
      <c r="S4727" s="132">
        <v>29000</v>
      </c>
      <c r="T4727" s="132">
        <v>154435</v>
      </c>
      <c r="U4727" s="132">
        <v>18600</v>
      </c>
      <c r="V4727" s="132">
        <v>3000</v>
      </c>
      <c r="W4727" s="132">
        <v>3290</v>
      </c>
      <c r="X4727" s="132">
        <v>35694</v>
      </c>
      <c r="Y4727" s="132">
        <v>10100</v>
      </c>
      <c r="Z4727" s="132">
        <v>24363</v>
      </c>
      <c r="AA4727" s="132">
        <v>14000</v>
      </c>
      <c r="AB4727" s="132">
        <v>60330</v>
      </c>
      <c r="AC4727" s="132">
        <v>73954</v>
      </c>
      <c r="AD4727" s="132">
        <v>80250</v>
      </c>
      <c r="AE4727" s="132">
        <v>0</v>
      </c>
      <c r="AF4727" s="132">
        <v>76780</v>
      </c>
    </row>
    <row r="4728" spans="1:32">
      <c r="A4728" s="129">
        <v>44895</v>
      </c>
      <c r="B4728" s="132">
        <v>1519560</v>
      </c>
      <c r="C4728" s="132">
        <v>94072</v>
      </c>
      <c r="D4728" s="132">
        <v>421573</v>
      </c>
      <c r="E4728" s="132">
        <v>164168</v>
      </c>
      <c r="F4728" s="132">
        <v>428570</v>
      </c>
      <c r="G4728" s="132">
        <v>1370266</v>
      </c>
      <c r="H4728" s="132">
        <v>56455</v>
      </c>
      <c r="I4728" s="132">
        <v>37339</v>
      </c>
      <c r="J4728" s="132">
        <v>105750</v>
      </c>
      <c r="K4728" s="132">
        <v>19543</v>
      </c>
      <c r="L4728" s="132">
        <v>29280</v>
      </c>
      <c r="M4728" s="132">
        <v>149294</v>
      </c>
      <c r="N4728" s="132">
        <v>1519560</v>
      </c>
      <c r="R4728" s="132">
        <v>355000</v>
      </c>
      <c r="S4728" s="132">
        <v>29000</v>
      </c>
      <c r="T4728" s="132">
        <v>263785</v>
      </c>
      <c r="U4728" s="132">
        <v>31100</v>
      </c>
      <c r="V4728" s="132">
        <v>3000</v>
      </c>
      <c r="W4728" s="132">
        <v>3290</v>
      </c>
      <c r="X4728" s="132">
        <v>64493</v>
      </c>
      <c r="Y4728" s="132">
        <v>22700</v>
      </c>
      <c r="Z4728" s="132">
        <v>24363</v>
      </c>
      <c r="AA4728" s="132">
        <v>14000</v>
      </c>
      <c r="AB4728" s="132">
        <v>60330</v>
      </c>
      <c r="AC4728" s="132">
        <v>73954</v>
      </c>
      <c r="AD4728" s="132">
        <v>80250</v>
      </c>
      <c r="AE4728" s="132">
        <v>0</v>
      </c>
      <c r="AF4728" s="132">
        <v>76780</v>
      </c>
    </row>
    <row r="4729" spans="1:32">
      <c r="A4729" s="129">
        <v>44910</v>
      </c>
      <c r="B4729" s="132">
        <v>634618</v>
      </c>
      <c r="C4729" s="132">
        <v>37270</v>
      </c>
      <c r="D4729" s="132">
        <v>124303</v>
      </c>
      <c r="E4729" s="132">
        <v>31150</v>
      </c>
      <c r="F4729" s="132">
        <v>193540</v>
      </c>
      <c r="G4729" s="132">
        <v>562987</v>
      </c>
      <c r="H4729" s="132">
        <v>27601</v>
      </c>
      <c r="I4729" s="132">
        <v>14980</v>
      </c>
      <c r="J4729" s="132">
        <v>80319</v>
      </c>
      <c r="K4729" s="132">
        <v>25610</v>
      </c>
      <c r="L4729" s="132">
        <v>15300</v>
      </c>
      <c r="M4729" s="132">
        <v>71631</v>
      </c>
      <c r="N4729" s="132">
        <v>634618</v>
      </c>
      <c r="R4729" s="132">
        <v>129140</v>
      </c>
      <c r="S4729" s="132">
        <v>15000</v>
      </c>
      <c r="T4729" s="132">
        <v>56410</v>
      </c>
      <c r="U4729" s="132">
        <v>26250</v>
      </c>
      <c r="V4729" s="132">
        <v>23621</v>
      </c>
      <c r="W4729" s="132">
        <v>1000</v>
      </c>
      <c r="X4729" s="132">
        <v>23240</v>
      </c>
      <c r="Y4729" s="132">
        <v>8800</v>
      </c>
      <c r="Z4729" s="132">
        <v>7000</v>
      </c>
      <c r="AA4729" s="132">
        <v>0</v>
      </c>
      <c r="AB4729" s="132">
        <v>17450</v>
      </c>
      <c r="AC4729" s="132">
        <v>8000</v>
      </c>
      <c r="AD4729" s="132">
        <v>33900</v>
      </c>
      <c r="AE4729" s="132">
        <v>0</v>
      </c>
      <c r="AF4729" s="132">
        <v>55500</v>
      </c>
    </row>
    <row r="4730" spans="1:32">
      <c r="A4730" s="129">
        <v>44915</v>
      </c>
      <c r="B4730" s="132">
        <v>923642</v>
      </c>
      <c r="C4730" s="132">
        <v>56370</v>
      </c>
      <c r="D4730" s="132">
        <v>188653</v>
      </c>
      <c r="E4730" s="132">
        <v>68590</v>
      </c>
      <c r="F4730" s="132">
        <v>300940</v>
      </c>
      <c r="G4730" s="132">
        <v>828521</v>
      </c>
      <c r="H4730" s="132">
        <v>27601</v>
      </c>
      <c r="I4730" s="132">
        <v>19080</v>
      </c>
      <c r="J4730" s="132">
        <v>103979</v>
      </c>
      <c r="K4730" s="132">
        <v>26530</v>
      </c>
      <c r="L4730" s="132">
        <v>27800</v>
      </c>
      <c r="M4730" s="132">
        <v>95121</v>
      </c>
      <c r="N4730" s="132">
        <v>923642</v>
      </c>
      <c r="R4730" s="132">
        <v>195140</v>
      </c>
      <c r="S4730" s="132">
        <v>15000</v>
      </c>
      <c r="T4730" s="132">
        <v>85210</v>
      </c>
      <c r="U4730" s="132">
        <v>31410</v>
      </c>
      <c r="V4730" s="132">
        <v>23621</v>
      </c>
      <c r="W4730" s="132">
        <v>1920</v>
      </c>
      <c r="X4730" s="132">
        <v>40640</v>
      </c>
      <c r="Y4730" s="132">
        <v>12300</v>
      </c>
      <c r="Z4730" s="132">
        <v>26900</v>
      </c>
      <c r="AA4730" s="132">
        <v>0</v>
      </c>
      <c r="AB4730" s="132">
        <v>17450</v>
      </c>
      <c r="AC4730" s="132">
        <v>53004</v>
      </c>
      <c r="AD4730" s="132">
        <v>54910</v>
      </c>
      <c r="AE4730" s="132">
        <v>0</v>
      </c>
      <c r="AF4730" s="132">
        <v>76000</v>
      </c>
    </row>
    <row r="4731" spans="1:32">
      <c r="A4731" s="129">
        <v>44936</v>
      </c>
      <c r="B4731" s="132">
        <v>262201</v>
      </c>
      <c r="C4731" s="132">
        <v>25046</v>
      </c>
      <c r="D4731" s="132">
        <v>85039</v>
      </c>
      <c r="E4731" s="132">
        <v>9995</v>
      </c>
      <c r="F4731" s="132">
        <v>55000</v>
      </c>
      <c r="G4731" s="132">
        <v>228580</v>
      </c>
      <c r="H4731" s="132">
        <v>5830</v>
      </c>
      <c r="I4731" s="132">
        <v>3790</v>
      </c>
      <c r="J4731" s="132">
        <v>36020</v>
      </c>
      <c r="K4731" s="132">
        <v>4130</v>
      </c>
      <c r="L4731" s="132">
        <v>18101</v>
      </c>
      <c r="M4731" s="132">
        <v>33621</v>
      </c>
      <c r="N4731" s="132">
        <v>262201</v>
      </c>
      <c r="R4731" s="132">
        <v>47800</v>
      </c>
      <c r="S4731" s="132">
        <v>10000</v>
      </c>
      <c r="T4731" s="132">
        <v>14300</v>
      </c>
      <c r="U4731" s="132">
        <v>0</v>
      </c>
      <c r="V4731" s="132">
        <v>2000</v>
      </c>
      <c r="W4731" s="132">
        <v>0</v>
      </c>
      <c r="X4731" s="132">
        <v>22601</v>
      </c>
      <c r="Y4731" s="132">
        <v>0</v>
      </c>
      <c r="Z4731" s="132">
        <v>14030</v>
      </c>
      <c r="AA4731" s="132">
        <v>0</v>
      </c>
      <c r="AB4731" s="132">
        <v>0</v>
      </c>
      <c r="AC4731" s="132">
        <v>0</v>
      </c>
      <c r="AD4731" s="132">
        <v>0</v>
      </c>
      <c r="AE4731" s="132">
        <v>44180</v>
      </c>
      <c r="AF4731" s="132">
        <v>20000</v>
      </c>
    </row>
    <row r="4732" spans="1:32">
      <c r="A4732" s="129">
        <v>44941</v>
      </c>
      <c r="B4732" s="132">
        <v>453771</v>
      </c>
      <c r="C4732" s="132">
        <v>37016</v>
      </c>
      <c r="D4732" s="132">
        <v>148539</v>
      </c>
      <c r="E4732" s="132">
        <v>20895</v>
      </c>
      <c r="F4732" s="132">
        <v>109000</v>
      </c>
      <c r="G4732" s="132">
        <v>384000</v>
      </c>
      <c r="H4732" s="132">
        <v>18730</v>
      </c>
      <c r="I4732" s="132">
        <v>10240</v>
      </c>
      <c r="J4732" s="132">
        <v>41520</v>
      </c>
      <c r="K4732" s="132">
        <v>4980</v>
      </c>
      <c r="L4732" s="132">
        <v>29901</v>
      </c>
      <c r="M4732" s="132">
        <v>69771</v>
      </c>
      <c r="N4732" s="132">
        <v>453771</v>
      </c>
      <c r="R4732" s="132">
        <v>89800</v>
      </c>
      <c r="S4732" s="132">
        <v>10000</v>
      </c>
      <c r="T4732" s="132">
        <v>24300</v>
      </c>
      <c r="U4732" s="132">
        <v>14000</v>
      </c>
      <c r="V4732" s="132">
        <v>9000</v>
      </c>
      <c r="W4732" s="132">
        <v>0</v>
      </c>
      <c r="X4732" s="132">
        <v>33101</v>
      </c>
      <c r="Y4732" s="132">
        <v>4800</v>
      </c>
      <c r="Z4732" s="132">
        <v>14030</v>
      </c>
      <c r="AA4732" s="132">
        <v>10000</v>
      </c>
      <c r="AB4732" s="132">
        <v>0</v>
      </c>
      <c r="AC4732" s="132">
        <v>20750</v>
      </c>
      <c r="AD4732" s="132">
        <v>0</v>
      </c>
      <c r="AE4732" s="132">
        <v>44180</v>
      </c>
      <c r="AF4732" s="132">
        <v>26000</v>
      </c>
    </row>
    <row r="4733" spans="1:32">
      <c r="A4733" s="129">
        <v>44946</v>
      </c>
      <c r="B4733" s="132">
        <v>654888</v>
      </c>
      <c r="C4733" s="132">
        <v>83106</v>
      </c>
      <c r="D4733" s="132">
        <v>219664</v>
      </c>
      <c r="E4733" s="132">
        <v>27715</v>
      </c>
      <c r="F4733" s="132">
        <v>121400</v>
      </c>
      <c r="G4733" s="132">
        <v>548772</v>
      </c>
      <c r="H4733" s="132">
        <v>26230</v>
      </c>
      <c r="I4733" s="132">
        <v>13190</v>
      </c>
      <c r="J4733" s="132">
        <v>49857</v>
      </c>
      <c r="K4733" s="132">
        <v>16000</v>
      </c>
      <c r="L4733" s="132">
        <v>49857</v>
      </c>
      <c r="M4733" s="132">
        <v>106116</v>
      </c>
      <c r="N4733" s="132">
        <v>654888</v>
      </c>
      <c r="R4733" s="132">
        <v>90800</v>
      </c>
      <c r="S4733" s="132">
        <v>29290</v>
      </c>
      <c r="T4733" s="132">
        <v>24300</v>
      </c>
      <c r="U4733" s="132">
        <v>14000</v>
      </c>
      <c r="V4733" s="132">
        <v>15200</v>
      </c>
      <c r="W4733" s="132">
        <v>0</v>
      </c>
      <c r="X4733" s="132">
        <v>36631</v>
      </c>
      <c r="Y4733" s="132">
        <v>20350</v>
      </c>
      <c r="Z4733" s="132">
        <v>14030</v>
      </c>
      <c r="AA4733" s="132">
        <v>10000</v>
      </c>
      <c r="AB4733" s="132">
        <v>0</v>
      </c>
      <c r="AC4733" s="132">
        <v>33705</v>
      </c>
      <c r="AD4733" s="132">
        <v>0</v>
      </c>
      <c r="AE4733" s="132">
        <v>75680</v>
      </c>
      <c r="AF4733" s="132">
        <v>36960</v>
      </c>
    </row>
    <row r="4734" spans="1:32">
      <c r="A4734" s="129">
        <v>44951</v>
      </c>
      <c r="B4734" s="132">
        <v>876193</v>
      </c>
      <c r="C4734" s="132">
        <v>100686</v>
      </c>
      <c r="D4734" s="132">
        <v>261864</v>
      </c>
      <c r="E4734" s="132">
        <v>30510</v>
      </c>
      <c r="F4734" s="132">
        <v>227500</v>
      </c>
      <c r="G4734" s="132">
        <v>747627</v>
      </c>
      <c r="H4734" s="132">
        <v>27610</v>
      </c>
      <c r="I4734" s="132">
        <v>14290</v>
      </c>
      <c r="J4734" s="132">
        <v>62357</v>
      </c>
      <c r="K4734" s="132">
        <v>21680</v>
      </c>
      <c r="L4734" s="132">
        <v>64046</v>
      </c>
      <c r="M4734" s="132">
        <v>128566</v>
      </c>
      <c r="N4734" s="132">
        <v>876193</v>
      </c>
      <c r="R4734" s="132">
        <v>165000</v>
      </c>
      <c r="S4734" s="132">
        <v>29290</v>
      </c>
      <c r="T4734" s="132">
        <v>26800</v>
      </c>
      <c r="U4734" s="132">
        <v>18000</v>
      </c>
      <c r="V4734" s="132">
        <v>18520</v>
      </c>
      <c r="W4734" s="132">
        <v>1380</v>
      </c>
      <c r="X4734" s="132">
        <v>52711</v>
      </c>
      <c r="Y4734" s="132">
        <v>20350</v>
      </c>
      <c r="Z4734" s="132">
        <v>14030</v>
      </c>
      <c r="AA4734" s="132">
        <v>10000</v>
      </c>
      <c r="AB4734" s="132">
        <v>37095</v>
      </c>
      <c r="AC4734" s="132">
        <v>33705</v>
      </c>
      <c r="AD4734" s="132">
        <v>8700</v>
      </c>
      <c r="AE4734" s="132">
        <v>83680</v>
      </c>
      <c r="AF4734" s="132">
        <v>58960</v>
      </c>
    </row>
    <row r="4735" spans="1:32">
      <c r="A4735" s="129">
        <v>44957</v>
      </c>
      <c r="B4735" s="132">
        <v>1113292</v>
      </c>
      <c r="C4735" s="132">
        <v>112601</v>
      </c>
      <c r="D4735" s="132">
        <v>321710</v>
      </c>
      <c r="E4735" s="132">
        <v>60910</v>
      </c>
      <c r="F4735" s="132">
        <v>254308</v>
      </c>
      <c r="G4735" s="132">
        <v>948076</v>
      </c>
      <c r="H4735" s="132">
        <v>39410</v>
      </c>
      <c r="I4735" s="132">
        <v>24490</v>
      </c>
      <c r="J4735" s="132">
        <v>103837</v>
      </c>
      <c r="K4735" s="132">
        <v>22730</v>
      </c>
      <c r="L4735" s="132">
        <v>78696</v>
      </c>
      <c r="M4735" s="132">
        <v>165216</v>
      </c>
      <c r="N4735" s="132">
        <v>1113292</v>
      </c>
      <c r="R4735" s="132">
        <v>165000</v>
      </c>
      <c r="S4735" s="132">
        <v>29290</v>
      </c>
      <c r="T4735" s="132">
        <v>26800</v>
      </c>
      <c r="U4735" s="132">
        <v>21250</v>
      </c>
      <c r="V4735" s="132">
        <v>21520</v>
      </c>
      <c r="W4735" s="132">
        <v>1380</v>
      </c>
      <c r="X4735" s="132">
        <v>53761</v>
      </c>
      <c r="Y4735" s="132">
        <v>35350</v>
      </c>
      <c r="Z4735" s="132">
        <v>14030</v>
      </c>
      <c r="AA4735" s="132">
        <v>10000</v>
      </c>
      <c r="AB4735" s="132">
        <v>37095</v>
      </c>
      <c r="AC4735" s="132">
        <v>72155</v>
      </c>
      <c r="AD4735" s="132">
        <v>48750</v>
      </c>
      <c r="AE4735" s="132">
        <v>85680</v>
      </c>
      <c r="AF4735" s="132">
        <v>76563</v>
      </c>
    </row>
    <row r="4736" spans="1:32">
      <c r="A4736" s="129">
        <v>44967</v>
      </c>
      <c r="B4736" s="132">
        <v>323280</v>
      </c>
      <c r="C4736" s="132">
        <v>13500</v>
      </c>
      <c r="D4736" s="132">
        <v>103020</v>
      </c>
      <c r="E4736" s="132">
        <v>1050</v>
      </c>
      <c r="F4736" s="132">
        <v>60050</v>
      </c>
      <c r="G4736" s="132">
        <v>289020</v>
      </c>
      <c r="H4736" s="132">
        <v>18890</v>
      </c>
      <c r="I4736" s="132">
        <v>2650</v>
      </c>
      <c r="J4736" s="132">
        <v>65450</v>
      </c>
      <c r="K4736" s="132">
        <v>1650</v>
      </c>
      <c r="L4736" s="132">
        <v>6620</v>
      </c>
      <c r="M4736" s="132">
        <v>34260</v>
      </c>
      <c r="N4736" s="132">
        <v>323280</v>
      </c>
      <c r="R4736" s="132">
        <v>47300</v>
      </c>
      <c r="S4736" s="132">
        <v>0</v>
      </c>
      <c r="T4736" s="132">
        <v>33300</v>
      </c>
      <c r="U4736" s="132">
        <v>7500</v>
      </c>
      <c r="V4736" s="132">
        <v>7940</v>
      </c>
      <c r="W4736" s="132">
        <v>1380</v>
      </c>
      <c r="X4736" s="132">
        <v>26730</v>
      </c>
      <c r="Y4736" s="132">
        <v>0</v>
      </c>
      <c r="Z4736" s="132">
        <v>1150</v>
      </c>
      <c r="AA4736" s="132">
        <v>0</v>
      </c>
      <c r="AB4736" s="132">
        <v>4000</v>
      </c>
      <c r="AC4736" s="132">
        <v>0</v>
      </c>
      <c r="AD4736" s="132">
        <v>23000</v>
      </c>
      <c r="AE4736" s="132">
        <v>0</v>
      </c>
      <c r="AF4736" s="132">
        <v>23700</v>
      </c>
    </row>
    <row r="4737" spans="1:32">
      <c r="A4737" s="129">
        <v>44972</v>
      </c>
      <c r="B4737" s="132">
        <v>449703</v>
      </c>
      <c r="C4737" s="132">
        <v>16333</v>
      </c>
      <c r="D4737" s="132">
        <v>124954</v>
      </c>
      <c r="E4737" s="132">
        <v>13271</v>
      </c>
      <c r="F4737" s="132">
        <v>93880</v>
      </c>
      <c r="G4737" s="132">
        <v>396308</v>
      </c>
      <c r="H4737" s="132">
        <v>20490</v>
      </c>
      <c r="I4737" s="132">
        <v>6200</v>
      </c>
      <c r="J4737" s="132">
        <v>91670</v>
      </c>
      <c r="K4737" s="132">
        <v>9900</v>
      </c>
      <c r="L4737" s="132">
        <v>13755</v>
      </c>
      <c r="M4737" s="132">
        <v>53395</v>
      </c>
      <c r="N4737" s="132">
        <v>449703</v>
      </c>
      <c r="R4737" s="132">
        <v>59300</v>
      </c>
      <c r="S4737" s="132">
        <v>0</v>
      </c>
      <c r="T4737" s="132">
        <v>45300</v>
      </c>
      <c r="U4737" s="132">
        <v>7500</v>
      </c>
      <c r="V4737" s="132">
        <v>10160</v>
      </c>
      <c r="W4737" s="132">
        <v>1880</v>
      </c>
      <c r="X4737" s="132">
        <v>35655</v>
      </c>
      <c r="Y4737" s="132">
        <v>0</v>
      </c>
      <c r="Z4737" s="132">
        <v>13633</v>
      </c>
      <c r="AA4737" s="132">
        <v>0</v>
      </c>
      <c r="AB4737" s="132">
        <v>4000</v>
      </c>
      <c r="AC4737" s="132">
        <v>0</v>
      </c>
      <c r="AD4737" s="132">
        <v>43150</v>
      </c>
      <c r="AE4737" s="132">
        <v>0</v>
      </c>
      <c r="AF4737" s="132">
        <v>23700</v>
      </c>
    </row>
    <row r="4738" spans="1:32">
      <c r="A4738" s="129">
        <v>44977</v>
      </c>
      <c r="B4738" s="132">
        <v>712740</v>
      </c>
      <c r="C4738" s="132">
        <v>35133</v>
      </c>
      <c r="D4738" s="132">
        <v>203914</v>
      </c>
      <c r="E4738" s="132">
        <v>42801</v>
      </c>
      <c r="F4738" s="132">
        <v>128375</v>
      </c>
      <c r="G4738" s="132">
        <v>631105</v>
      </c>
      <c r="H4738" s="132">
        <v>24790</v>
      </c>
      <c r="I4738" s="132">
        <v>12890</v>
      </c>
      <c r="J4738" s="132">
        <v>124545</v>
      </c>
      <c r="K4738" s="132">
        <v>11597</v>
      </c>
      <c r="L4738" s="132">
        <v>29855</v>
      </c>
      <c r="M4738" s="132">
        <v>81635</v>
      </c>
      <c r="N4738" s="132">
        <v>712740</v>
      </c>
      <c r="R4738" s="132">
        <v>96300</v>
      </c>
      <c r="S4738" s="132">
        <v>0</v>
      </c>
      <c r="T4738" s="132">
        <v>60800</v>
      </c>
      <c r="U4738" s="132">
        <v>14977</v>
      </c>
      <c r="V4738" s="132">
        <v>16860</v>
      </c>
      <c r="W4738" s="132">
        <v>1880</v>
      </c>
      <c r="X4738" s="132">
        <v>41725</v>
      </c>
      <c r="Y4738" s="132">
        <v>26100</v>
      </c>
      <c r="Z4738" s="132">
        <v>22083</v>
      </c>
      <c r="AA4738" s="132">
        <v>0</v>
      </c>
      <c r="AB4738" s="132">
        <v>55910</v>
      </c>
      <c r="AC4738" s="132">
        <v>0</v>
      </c>
      <c r="AD4738" s="132">
        <v>43150</v>
      </c>
      <c r="AE4738" s="132">
        <v>0</v>
      </c>
      <c r="AF4738" s="132">
        <v>62695</v>
      </c>
    </row>
    <row r="4739" spans="1:32">
      <c r="A4739" s="129">
        <v>44985</v>
      </c>
      <c r="B4739" s="132">
        <v>1131939</v>
      </c>
      <c r="C4739" s="132">
        <v>87580</v>
      </c>
      <c r="D4739" s="132">
        <v>284206</v>
      </c>
      <c r="E4739" s="132">
        <v>76471</v>
      </c>
      <c r="F4739" s="132">
        <v>248875</v>
      </c>
      <c r="G4739" s="132">
        <v>1014754</v>
      </c>
      <c r="H4739" s="132">
        <v>50400</v>
      </c>
      <c r="I4739" s="132">
        <v>16600</v>
      </c>
      <c r="J4739" s="132">
        <v>210315</v>
      </c>
      <c r="K4739" s="132">
        <v>15797</v>
      </c>
      <c r="L4739" s="132">
        <v>34635</v>
      </c>
      <c r="M4739" s="132">
        <v>117185</v>
      </c>
      <c r="N4739" s="132">
        <v>1131939</v>
      </c>
      <c r="R4739" s="132">
        <v>216500</v>
      </c>
      <c r="S4739" s="132">
        <v>0</v>
      </c>
      <c r="T4739" s="132">
        <v>86600</v>
      </c>
      <c r="U4739" s="132">
        <v>34327</v>
      </c>
      <c r="V4739" s="132">
        <v>34860</v>
      </c>
      <c r="W4739" s="132">
        <v>1880</v>
      </c>
      <c r="X4739" s="132">
        <v>52345</v>
      </c>
      <c r="Y4739" s="132">
        <v>43700</v>
      </c>
      <c r="Z4739" s="132">
        <v>24167</v>
      </c>
      <c r="AA4739" s="132">
        <v>10000</v>
      </c>
      <c r="AB4739" s="132">
        <v>55910</v>
      </c>
      <c r="AC4739" s="132">
        <v>77460</v>
      </c>
      <c r="AD4739" s="132">
        <v>43150</v>
      </c>
      <c r="AE4739" s="132">
        <v>0</v>
      </c>
      <c r="AF4739" s="132">
        <v>64695</v>
      </c>
    </row>
    <row r="4740" spans="1:32">
      <c r="A4740" s="129">
        <v>44995</v>
      </c>
      <c r="B4740" s="132">
        <v>487530</v>
      </c>
      <c r="C4740" s="132">
        <v>16825</v>
      </c>
      <c r="D4740" s="132">
        <v>183840</v>
      </c>
      <c r="E4740" s="132">
        <v>57528</v>
      </c>
      <c r="F4740" s="132">
        <v>67262</v>
      </c>
      <c r="G4740" s="132">
        <v>409210</v>
      </c>
      <c r="H4740" s="132">
        <v>14490</v>
      </c>
      <c r="I4740" s="132">
        <v>12475</v>
      </c>
      <c r="J4740" s="132">
        <v>45820</v>
      </c>
      <c r="K4740" s="132">
        <v>32785</v>
      </c>
      <c r="L4740" s="132">
        <v>41825</v>
      </c>
      <c r="M4740" s="132">
        <v>78320</v>
      </c>
      <c r="N4740" s="132">
        <v>487530</v>
      </c>
      <c r="R4740" s="132">
        <v>62900</v>
      </c>
      <c r="S4740" s="132">
        <v>0</v>
      </c>
      <c r="T4740" s="132">
        <v>85835</v>
      </c>
      <c r="U4740" s="132">
        <v>5250</v>
      </c>
      <c r="V4740" s="132">
        <v>18575</v>
      </c>
      <c r="W4740" s="132">
        <v>1590</v>
      </c>
      <c r="X4740" s="132">
        <v>29085</v>
      </c>
      <c r="Y4740" s="132">
        <v>10640</v>
      </c>
      <c r="Z4740" s="132">
        <v>8063</v>
      </c>
      <c r="AA4740" s="132">
        <v>12000</v>
      </c>
      <c r="AB4740" s="132">
        <v>6000</v>
      </c>
      <c r="AC4740" s="132">
        <v>41360</v>
      </c>
      <c r="AD4740" s="132">
        <v>35902</v>
      </c>
      <c r="AE4740" s="132">
        <v>0</v>
      </c>
      <c r="AF4740" s="132">
        <v>0</v>
      </c>
    </row>
    <row r="4741" spans="1:32">
      <c r="A4741" s="129">
        <v>45000</v>
      </c>
      <c r="B4741" s="132">
        <v>715230</v>
      </c>
      <c r="C4741" s="132">
        <v>32825</v>
      </c>
      <c r="D4741" s="132">
        <v>277440</v>
      </c>
      <c r="E4741" s="132">
        <v>74528</v>
      </c>
      <c r="F4741" s="132">
        <v>96262</v>
      </c>
      <c r="G4741" s="132">
        <v>616210</v>
      </c>
      <c r="H4741" s="132">
        <v>15390</v>
      </c>
      <c r="I4741" s="132">
        <v>28675</v>
      </c>
      <c r="J4741" s="132">
        <v>56820</v>
      </c>
      <c r="K4741" s="132">
        <v>33785</v>
      </c>
      <c r="L4741" s="132">
        <v>43725</v>
      </c>
      <c r="M4741" s="132">
        <v>99020</v>
      </c>
      <c r="N4741" s="132">
        <v>715230</v>
      </c>
      <c r="R4741" s="132">
        <v>79800</v>
      </c>
      <c r="S4741" s="132">
        <v>0</v>
      </c>
      <c r="T4741" s="132">
        <v>99835</v>
      </c>
      <c r="U4741" s="132">
        <v>11550</v>
      </c>
      <c r="V4741" s="132">
        <v>21975</v>
      </c>
      <c r="W4741" s="132">
        <v>1590</v>
      </c>
      <c r="X4741" s="132">
        <v>38085</v>
      </c>
      <c r="Y4741" s="132">
        <v>21140</v>
      </c>
      <c r="Z4741" s="132">
        <v>16063</v>
      </c>
      <c r="AA4741" s="132">
        <v>24000</v>
      </c>
      <c r="AB4741" s="132">
        <v>44500</v>
      </c>
      <c r="AC4741" s="132">
        <v>43860</v>
      </c>
      <c r="AD4741" s="132">
        <v>50002</v>
      </c>
      <c r="AE4741" s="132">
        <v>4000</v>
      </c>
      <c r="AF4741" s="132">
        <v>56000</v>
      </c>
    </row>
    <row r="4742" spans="1:32">
      <c r="A4742" s="129">
        <v>45005</v>
      </c>
      <c r="B4742" s="132">
        <v>124320</v>
      </c>
      <c r="C4742" s="132">
        <v>37819</v>
      </c>
      <c r="D4742" s="132">
        <v>299630</v>
      </c>
      <c r="E4742" s="132">
        <v>93478</v>
      </c>
      <c r="F4742" s="132">
        <v>190312</v>
      </c>
      <c r="G4742" s="132">
        <v>804954</v>
      </c>
      <c r="H4742" s="132">
        <v>22490</v>
      </c>
      <c r="I4742" s="132">
        <v>37375</v>
      </c>
      <c r="J4742" s="132">
        <v>79620</v>
      </c>
      <c r="K4742" s="132">
        <v>44035</v>
      </c>
      <c r="L4742" s="132">
        <v>46725</v>
      </c>
      <c r="M4742" s="132">
        <v>124320</v>
      </c>
      <c r="N4742" s="132">
        <v>124320</v>
      </c>
      <c r="R4742" s="132">
        <v>148300</v>
      </c>
      <c r="S4742" s="132">
        <v>0</v>
      </c>
      <c r="T4742" s="132">
        <v>136665</v>
      </c>
      <c r="U4742" s="132">
        <v>14050</v>
      </c>
      <c r="V4742" s="132">
        <v>21975</v>
      </c>
      <c r="W4742" s="132">
        <v>1590</v>
      </c>
      <c r="X4742" s="132">
        <v>40035</v>
      </c>
      <c r="Y4742" s="132">
        <v>28390</v>
      </c>
      <c r="Z4742" s="132">
        <v>21947</v>
      </c>
      <c r="AA4742" s="132">
        <v>24000</v>
      </c>
      <c r="AB4742" s="132">
        <v>44500</v>
      </c>
      <c r="AC4742" s="132">
        <v>43860</v>
      </c>
      <c r="AD4742" s="132">
        <v>93782</v>
      </c>
      <c r="AE4742" s="132">
        <v>4000</v>
      </c>
      <c r="AF4742" s="132">
        <v>56000</v>
      </c>
    </row>
    <row r="4743" spans="1:32">
      <c r="A4743" s="129">
        <v>45016</v>
      </c>
      <c r="B4743" s="132">
        <v>1411707</v>
      </c>
      <c r="C4743" s="132">
        <v>51959</v>
      </c>
      <c r="D4743" s="132">
        <v>489014</v>
      </c>
      <c r="E4743" s="132">
        <v>133618</v>
      </c>
      <c r="F4743" s="132">
        <v>269342</v>
      </c>
      <c r="G4743" s="132">
        <v>1240377</v>
      </c>
      <c r="H4743" s="132">
        <v>34130</v>
      </c>
      <c r="I4743" s="132">
        <v>45755</v>
      </c>
      <c r="J4743" s="132">
        <v>132979</v>
      </c>
      <c r="K4743" s="132">
        <v>59575</v>
      </c>
      <c r="L4743" s="132">
        <v>69055</v>
      </c>
      <c r="M4743" s="132">
        <v>171330</v>
      </c>
      <c r="N4743" s="132">
        <v>1411707</v>
      </c>
      <c r="R4743" s="132">
        <v>238200</v>
      </c>
      <c r="S4743" s="132">
        <v>4000</v>
      </c>
      <c r="T4743" s="132">
        <v>205409</v>
      </c>
      <c r="U4743" s="132">
        <v>14650</v>
      </c>
      <c r="V4743" s="132">
        <v>33375</v>
      </c>
      <c r="W4743" s="132">
        <v>3180</v>
      </c>
      <c r="X4743" s="132">
        <v>50155</v>
      </c>
      <c r="Y4743" s="132">
        <v>39740</v>
      </c>
      <c r="Z4743" s="132">
        <v>21947</v>
      </c>
      <c r="AA4743" s="132">
        <v>51500</v>
      </c>
      <c r="AB4743" s="132">
        <v>56500</v>
      </c>
      <c r="AC4743" s="132">
        <v>81760</v>
      </c>
      <c r="AD4743" s="132">
        <v>103272</v>
      </c>
      <c r="AE4743" s="132">
        <v>5000</v>
      </c>
      <c r="AF4743" s="132">
        <v>95325</v>
      </c>
    </row>
    <row r="4744" spans="1:32">
      <c r="A4744" s="129">
        <v>45026</v>
      </c>
      <c r="B4744" s="132">
        <v>408663</v>
      </c>
      <c r="C4744" s="132">
        <v>46040</v>
      </c>
      <c r="D4744" s="132">
        <v>98098</v>
      </c>
      <c r="E4744" s="132">
        <v>31990</v>
      </c>
      <c r="F4744" s="132">
        <v>37350</v>
      </c>
      <c r="G4744" s="132">
        <v>311203</v>
      </c>
      <c r="H4744" s="132">
        <v>47730</v>
      </c>
      <c r="I4744" s="132">
        <v>14050</v>
      </c>
      <c r="J4744" s="132">
        <v>20220</v>
      </c>
      <c r="K4744" s="132">
        <v>9545</v>
      </c>
      <c r="L4744" s="132">
        <v>27430</v>
      </c>
      <c r="M4744" s="132">
        <v>97460</v>
      </c>
      <c r="N4744" s="132">
        <v>408663</v>
      </c>
      <c r="R4744" s="132">
        <v>18000</v>
      </c>
      <c r="S4744" s="132">
        <v>23750</v>
      </c>
      <c r="T4744" s="132">
        <v>34630</v>
      </c>
      <c r="U4744" s="132">
        <v>10050</v>
      </c>
      <c r="V4744" s="132">
        <v>23980</v>
      </c>
      <c r="W4744" s="132">
        <v>2445</v>
      </c>
      <c r="X4744" s="132">
        <v>16640</v>
      </c>
      <c r="Y4744" s="132">
        <v>2500</v>
      </c>
      <c r="Z4744" s="132">
        <v>13878</v>
      </c>
      <c r="AA4744" s="132">
        <v>19580</v>
      </c>
      <c r="AB4744" s="132">
        <v>0</v>
      </c>
      <c r="AC4744" s="132">
        <v>26880</v>
      </c>
      <c r="AD4744" s="132">
        <v>0</v>
      </c>
      <c r="AE4744" s="132">
        <v>15500</v>
      </c>
      <c r="AF4744" s="132">
        <v>69550</v>
      </c>
    </row>
    <row r="4745" spans="1:32">
      <c r="A4745" s="129">
        <v>45036</v>
      </c>
      <c r="B4745" s="132">
        <v>740545</v>
      </c>
      <c r="C4745" s="132">
        <v>68160</v>
      </c>
      <c r="D4745" s="132">
        <v>180483</v>
      </c>
      <c r="E4745" s="132">
        <v>75105</v>
      </c>
      <c r="F4745" s="132">
        <v>93750</v>
      </c>
      <c r="G4745" s="132">
        <v>586585</v>
      </c>
      <c r="H4745" s="132">
        <v>71560</v>
      </c>
      <c r="I4745" s="132">
        <v>30450</v>
      </c>
      <c r="J4745" s="132">
        <v>75410</v>
      </c>
      <c r="K4745" s="132">
        <v>19822</v>
      </c>
      <c r="L4745" s="132">
        <v>39700</v>
      </c>
      <c r="M4745" s="132">
        <v>153960</v>
      </c>
      <c r="N4745" s="132">
        <v>740545</v>
      </c>
      <c r="R4745" s="132">
        <v>56900</v>
      </c>
      <c r="S4745" s="132">
        <v>23750</v>
      </c>
      <c r="T4745" s="132">
        <v>97010</v>
      </c>
      <c r="U4745" s="132">
        <v>13900</v>
      </c>
      <c r="V4745" s="132">
        <v>32080</v>
      </c>
      <c r="W4745" s="132">
        <v>2445</v>
      </c>
      <c r="X4745" s="132">
        <v>30495</v>
      </c>
      <c r="Y4745" s="132">
        <v>14240</v>
      </c>
      <c r="Z4745" s="132">
        <v>20078</v>
      </c>
      <c r="AA4745" s="132">
        <v>34580</v>
      </c>
      <c r="AB4745" s="132">
        <v>0</v>
      </c>
      <c r="AC4745" s="132">
        <v>26880</v>
      </c>
      <c r="AD4745" s="132">
        <v>36790</v>
      </c>
      <c r="AE4745" s="132">
        <v>21300</v>
      </c>
      <c r="AF4745" s="132">
        <v>70450</v>
      </c>
    </row>
    <row r="4746" spans="1:32">
      <c r="A4746" s="129">
        <v>45041</v>
      </c>
      <c r="B4746" s="132">
        <v>990699</v>
      </c>
      <c r="C4746" s="132">
        <v>97360</v>
      </c>
      <c r="D4746" s="132">
        <v>256583</v>
      </c>
      <c r="E4746" s="132">
        <v>96905</v>
      </c>
      <c r="F4746" s="132">
        <v>133450</v>
      </c>
      <c r="G4746" s="132">
        <v>813761</v>
      </c>
      <c r="H4746" s="132">
        <v>74150</v>
      </c>
      <c r="I4746" s="132">
        <v>32460</v>
      </c>
      <c r="J4746" s="132">
        <v>108310</v>
      </c>
      <c r="K4746" s="132">
        <v>26203</v>
      </c>
      <c r="L4746" s="132">
        <v>49980</v>
      </c>
      <c r="M4746" s="132">
        <v>176938</v>
      </c>
      <c r="N4746" s="132">
        <v>990699</v>
      </c>
      <c r="R4746" s="132">
        <v>71900</v>
      </c>
      <c r="S4746" s="132">
        <v>41750</v>
      </c>
      <c r="T4746" s="132">
        <v>112010</v>
      </c>
      <c r="U4746" s="132">
        <v>13900</v>
      </c>
      <c r="V4746" s="132">
        <v>46920</v>
      </c>
      <c r="W4746" s="132">
        <v>4035</v>
      </c>
      <c r="X4746" s="132">
        <v>41588</v>
      </c>
      <c r="Y4746" s="132">
        <v>39140</v>
      </c>
      <c r="Z4746" s="132">
        <v>20078</v>
      </c>
      <c r="AA4746" s="132">
        <v>34580</v>
      </c>
      <c r="AB4746" s="132">
        <v>12000</v>
      </c>
      <c r="AC4746" s="132">
        <v>44880</v>
      </c>
      <c r="AD4746" s="132">
        <v>54230</v>
      </c>
      <c r="AE4746" s="132">
        <v>29415</v>
      </c>
      <c r="AF4746" s="132">
        <v>116245</v>
      </c>
    </row>
    <row r="4747" spans="1:32">
      <c r="A4747" s="129">
        <v>45056</v>
      </c>
      <c r="B4747" s="132">
        <v>316075</v>
      </c>
      <c r="C4747" s="132">
        <v>25175</v>
      </c>
      <c r="D4747" s="132">
        <v>78970</v>
      </c>
      <c r="E4747" s="132">
        <v>43085</v>
      </c>
      <c r="F4747" s="132">
        <v>81500</v>
      </c>
      <c r="G4747" s="132">
        <v>265705</v>
      </c>
      <c r="H4747" s="132">
        <v>14030</v>
      </c>
      <c r="I4747" s="132">
        <v>7450</v>
      </c>
      <c r="J4747" s="132">
        <v>16420</v>
      </c>
      <c r="K4747" s="132">
        <v>7255</v>
      </c>
      <c r="L4747" s="132">
        <v>16390</v>
      </c>
      <c r="M4747" s="132">
        <v>50370</v>
      </c>
      <c r="N4747" s="132">
        <v>316075</v>
      </c>
      <c r="R4747" s="132">
        <v>89000</v>
      </c>
      <c r="S4747" s="132">
        <v>0</v>
      </c>
      <c r="T4747" s="132">
        <v>26200</v>
      </c>
      <c r="U4747" s="132">
        <v>6560</v>
      </c>
      <c r="V4747" s="132">
        <v>13000</v>
      </c>
      <c r="W4747" s="132">
        <v>0</v>
      </c>
      <c r="X4747" s="132">
        <v>22205</v>
      </c>
      <c r="Y4747" s="132">
        <v>8500</v>
      </c>
      <c r="Z4747" s="132">
        <v>12250</v>
      </c>
      <c r="AA4747" s="132">
        <v>0</v>
      </c>
      <c r="AB4747" s="132">
        <v>0</v>
      </c>
      <c r="AC4747" s="132">
        <v>42635</v>
      </c>
      <c r="AD4747" s="132">
        <v>3000</v>
      </c>
      <c r="AE4747" s="132">
        <v>3500</v>
      </c>
      <c r="AF4747" s="132">
        <v>12800</v>
      </c>
    </row>
    <row r="4748" spans="1:32">
      <c r="A4748" s="129">
        <v>45071</v>
      </c>
      <c r="B4748" s="132">
        <v>948182</v>
      </c>
      <c r="C4748" s="132">
        <v>80573</v>
      </c>
      <c r="D4748" s="132">
        <v>213940</v>
      </c>
      <c r="E4748" s="132">
        <v>101525</v>
      </c>
      <c r="F4748" s="132">
        <v>217868</v>
      </c>
      <c r="G4748" s="132">
        <v>814906</v>
      </c>
      <c r="H4748" s="132">
        <v>36056</v>
      </c>
      <c r="I4748" s="132">
        <v>24560</v>
      </c>
      <c r="J4748" s="132">
        <v>80070</v>
      </c>
      <c r="K4748" s="132">
        <v>26405</v>
      </c>
      <c r="L4748" s="132">
        <v>53790</v>
      </c>
      <c r="M4748" s="132">
        <v>133276</v>
      </c>
      <c r="N4748" s="132">
        <v>948182</v>
      </c>
      <c r="R4748" s="132">
        <v>206463</v>
      </c>
      <c r="S4748" s="132">
        <v>6000</v>
      </c>
      <c r="T4748" s="132">
        <v>56010</v>
      </c>
      <c r="U4748" s="132">
        <v>11110</v>
      </c>
      <c r="V4748" s="132">
        <v>22700</v>
      </c>
      <c r="W4748" s="132">
        <v>1380</v>
      </c>
      <c r="X4748" s="132">
        <v>42115</v>
      </c>
      <c r="Y4748" s="132">
        <v>39600</v>
      </c>
      <c r="Z4748" s="132">
        <v>23850</v>
      </c>
      <c r="AA4748" s="132">
        <v>0</v>
      </c>
      <c r="AB4748" s="132">
        <v>23586</v>
      </c>
      <c r="AC4748" s="132">
        <v>53635</v>
      </c>
      <c r="AD4748" s="132">
        <v>42850</v>
      </c>
      <c r="AE4748" s="132">
        <v>34100</v>
      </c>
      <c r="AF4748" s="132">
        <v>91930</v>
      </c>
    </row>
    <row r="4749" spans="1:32">
      <c r="A4749" s="129">
        <v>45077</v>
      </c>
      <c r="B4749" s="132">
        <v>1122247</v>
      </c>
      <c r="C4749" s="132">
        <v>99423</v>
      </c>
      <c r="D4749" s="132">
        <v>279455</v>
      </c>
      <c r="E4749" s="132">
        <v>115975</v>
      </c>
      <c r="F4749" s="132">
        <v>225968</v>
      </c>
      <c r="G4749" s="132">
        <v>956506</v>
      </c>
      <c r="H4749" s="132">
        <v>40956</v>
      </c>
      <c r="I4749" s="132">
        <v>34170</v>
      </c>
      <c r="J4749" s="132">
        <v>99755</v>
      </c>
      <c r="K4749" s="132">
        <v>37405</v>
      </c>
      <c r="L4749" s="132">
        <v>70790</v>
      </c>
      <c r="M4749" s="132">
        <v>165741</v>
      </c>
      <c r="N4749" s="132">
        <v>1122247</v>
      </c>
      <c r="R4749" s="132">
        <v>215463</v>
      </c>
      <c r="S4749" s="132">
        <v>6000</v>
      </c>
      <c r="T4749" s="132">
        <v>89510</v>
      </c>
      <c r="U4749" s="132">
        <v>19610</v>
      </c>
      <c r="V4749" s="132">
        <v>47200</v>
      </c>
      <c r="W4749" s="132">
        <v>1380</v>
      </c>
      <c r="X4749" s="132">
        <v>42115</v>
      </c>
      <c r="Y4749" s="132">
        <v>40625</v>
      </c>
      <c r="Z4749" s="132">
        <v>23850</v>
      </c>
      <c r="AA4749" s="132">
        <v>0</v>
      </c>
      <c r="AB4749" s="132">
        <v>23586</v>
      </c>
      <c r="AC4749" s="132">
        <v>94515</v>
      </c>
      <c r="AD4749" s="132">
        <v>42850</v>
      </c>
      <c r="AE4749" s="132">
        <v>34100</v>
      </c>
      <c r="AF4749" s="132">
        <v>97090</v>
      </c>
    </row>
    <row r="4750" spans="1:32">
      <c r="A4750" s="129">
        <v>45092</v>
      </c>
      <c r="B4750" s="132">
        <v>437107</v>
      </c>
      <c r="C4750" s="132">
        <v>39510</v>
      </c>
      <c r="D4750" s="132">
        <v>127423</v>
      </c>
      <c r="E4750" s="132">
        <v>20790</v>
      </c>
      <c r="F4750" s="132">
        <v>60405</v>
      </c>
      <c r="G4750" s="132">
        <v>349467</v>
      </c>
      <c r="H4750" s="132">
        <v>17790</v>
      </c>
      <c r="I4750" s="132">
        <v>14600</v>
      </c>
      <c r="J4750" s="132">
        <v>39630</v>
      </c>
      <c r="K4750" s="132" t="e">
        <v>#N/A</v>
      </c>
      <c r="L4750" s="132">
        <v>54055</v>
      </c>
      <c r="M4750" s="132">
        <v>87640</v>
      </c>
      <c r="N4750" s="132">
        <v>437107</v>
      </c>
      <c r="R4750" s="132">
        <v>95805</v>
      </c>
      <c r="S4750" s="132">
        <v>0</v>
      </c>
      <c r="T4750" s="132">
        <v>41030</v>
      </c>
      <c r="U4750" s="132">
        <v>3600</v>
      </c>
      <c r="V4750" s="132">
        <v>9670</v>
      </c>
      <c r="W4750" s="132">
        <v>1790</v>
      </c>
      <c r="X4750" s="132">
        <v>44260</v>
      </c>
      <c r="Y4750" s="132">
        <v>15110</v>
      </c>
      <c r="Z4750" s="132">
        <v>0</v>
      </c>
      <c r="AA4750" s="132">
        <v>0</v>
      </c>
      <c r="AB4750" s="132">
        <v>17660</v>
      </c>
      <c r="AC4750" s="132">
        <v>0</v>
      </c>
      <c r="AD4750" s="132">
        <v>31245</v>
      </c>
      <c r="AE4750" s="132">
        <v>0</v>
      </c>
      <c r="AF4750" s="132">
        <v>16500</v>
      </c>
    </row>
    <row r="4751" spans="1:32">
      <c r="A4751" s="129">
        <v>45097</v>
      </c>
      <c r="B4751" s="132">
        <v>633423</v>
      </c>
      <c r="C4751" s="132">
        <v>55986</v>
      </c>
      <c r="D4751" s="132">
        <v>187151</v>
      </c>
      <c r="E4751" s="132">
        <v>45537</v>
      </c>
      <c r="F4751" s="132">
        <v>108905</v>
      </c>
      <c r="G4751" s="132">
        <v>535383</v>
      </c>
      <c r="H4751" s="132">
        <v>18690</v>
      </c>
      <c r="I4751" s="132">
        <v>19100</v>
      </c>
      <c r="J4751" s="132">
        <v>61545</v>
      </c>
      <c r="K4751" s="132" t="e">
        <v>#N/A</v>
      </c>
      <c r="L4751" s="132">
        <v>56555</v>
      </c>
      <c r="M4751" s="132">
        <v>98040</v>
      </c>
      <c r="N4751" s="132">
        <v>633423</v>
      </c>
      <c r="R4751" s="132">
        <v>127705</v>
      </c>
      <c r="S4751" s="132">
        <v>18500</v>
      </c>
      <c r="T4751" s="132">
        <v>73095</v>
      </c>
      <c r="U4751" s="132">
        <v>3600</v>
      </c>
      <c r="V4751" s="132">
        <v>9670</v>
      </c>
      <c r="W4751" s="132">
        <v>1790</v>
      </c>
      <c r="X4751" s="132">
        <v>44260</v>
      </c>
      <c r="Y4751" s="132">
        <v>28320</v>
      </c>
      <c r="Z4751" s="132">
        <v>11809</v>
      </c>
      <c r="AA4751" s="132">
        <v>0</v>
      </c>
      <c r="AB4751" s="132">
        <v>30160</v>
      </c>
      <c r="AC4751" s="132">
        <v>0</v>
      </c>
      <c r="AD4751" s="132">
        <v>31245</v>
      </c>
      <c r="AE4751" s="132">
        <v>8827</v>
      </c>
      <c r="AF4751" s="132">
        <v>16500</v>
      </c>
    </row>
    <row r="4752" spans="1:32">
      <c r="A4752" s="129">
        <v>45117</v>
      </c>
      <c r="B4752" s="132">
        <v>323712</v>
      </c>
      <c r="C4752" s="132">
        <v>22186</v>
      </c>
      <c r="D4752" s="132">
        <v>63295</v>
      </c>
      <c r="E4752" s="132">
        <v>30630</v>
      </c>
      <c r="F4752" s="132">
        <v>101799</v>
      </c>
      <c r="G4752" s="132">
        <v>267927</v>
      </c>
      <c r="H4752" s="132">
        <v>7970</v>
      </c>
      <c r="I4752" s="132">
        <v>11600</v>
      </c>
      <c r="J4752" s="132">
        <v>26850</v>
      </c>
      <c r="K4752" s="132" t="e">
        <v>#N/A</v>
      </c>
      <c r="L4752" s="132">
        <v>21500</v>
      </c>
      <c r="M4752" s="132">
        <v>55785</v>
      </c>
      <c r="N4752" s="132">
        <v>323712</v>
      </c>
      <c r="R4752" s="132">
        <v>78800</v>
      </c>
      <c r="S4752" s="132">
        <v>0</v>
      </c>
      <c r="T4752" s="132">
        <v>46705</v>
      </c>
      <c r="U4752" s="132">
        <v>0</v>
      </c>
      <c r="V4752" s="132">
        <v>10000</v>
      </c>
      <c r="W4752" s="132">
        <v>500</v>
      </c>
      <c r="X4752" s="132">
        <v>37766</v>
      </c>
      <c r="Y4752" s="132">
        <v>17800</v>
      </c>
      <c r="Z4752" s="132">
        <v>400</v>
      </c>
      <c r="AA4752" s="132">
        <v>0</v>
      </c>
      <c r="AB4752" s="132">
        <v>0</v>
      </c>
      <c r="AC4752" s="132">
        <v>0</v>
      </c>
      <c r="AD4752" s="132">
        <v>56100</v>
      </c>
      <c r="AE4752" s="132">
        <v>0</v>
      </c>
      <c r="AF4752" s="132">
        <v>0</v>
      </c>
    </row>
    <row r="4753" spans="1:32">
      <c r="A4753" s="129">
        <v>45127</v>
      </c>
      <c r="B4753" s="132">
        <v>703704</v>
      </c>
      <c r="C4753" s="132">
        <v>28386</v>
      </c>
      <c r="D4753" s="132">
        <v>164515</v>
      </c>
      <c r="E4753" s="132">
        <v>66745</v>
      </c>
      <c r="F4753" s="132">
        <v>180293</v>
      </c>
      <c r="G4753" s="132">
        <v>571466</v>
      </c>
      <c r="H4753" s="132">
        <v>18150</v>
      </c>
      <c r="I4753" s="132">
        <v>29073</v>
      </c>
      <c r="J4753" s="132">
        <v>81860</v>
      </c>
      <c r="K4753" s="132">
        <v>11017</v>
      </c>
      <c r="L4753" s="132">
        <v>54700</v>
      </c>
      <c r="M4753" s="132">
        <v>132238</v>
      </c>
      <c r="N4753" s="132">
        <v>703704</v>
      </c>
      <c r="R4753" s="132">
        <v>144600</v>
      </c>
      <c r="S4753" s="132">
        <v>0</v>
      </c>
      <c r="T4753" s="132">
        <v>94305</v>
      </c>
      <c r="U4753" s="132">
        <v>0</v>
      </c>
      <c r="V4753" s="132">
        <v>19900</v>
      </c>
      <c r="W4753" s="132">
        <v>1880</v>
      </c>
      <c r="X4753" s="132">
        <v>42764</v>
      </c>
      <c r="Y4753" s="132">
        <v>32600</v>
      </c>
      <c r="Z4753" s="132">
        <v>400</v>
      </c>
      <c r="AA4753" s="132">
        <v>0</v>
      </c>
      <c r="AB4753" s="132">
        <v>0</v>
      </c>
      <c r="AC4753" s="132">
        <v>0</v>
      </c>
      <c r="AD4753" s="132">
        <v>88200</v>
      </c>
      <c r="AE4753" s="132">
        <v>500</v>
      </c>
      <c r="AF4753" s="132">
        <v>48935</v>
      </c>
    </row>
    <row r="4754" spans="1:32">
      <c r="A4754" s="129">
        <v>45132</v>
      </c>
      <c r="B4754" s="132">
        <v>981380</v>
      </c>
      <c r="C4754" s="132">
        <v>52086</v>
      </c>
      <c r="D4754" s="132">
        <v>228315</v>
      </c>
      <c r="E4754" s="132">
        <v>89195</v>
      </c>
      <c r="F4754" s="132">
        <v>263474</v>
      </c>
      <c r="G4754" s="132">
        <v>826202</v>
      </c>
      <c r="H4754" s="132">
        <v>18150</v>
      </c>
      <c r="I4754" s="132">
        <v>30093</v>
      </c>
      <c r="J4754" s="132">
        <v>105240</v>
      </c>
      <c r="K4754" s="132">
        <v>18642</v>
      </c>
      <c r="L4754" s="132">
        <v>70620</v>
      </c>
      <c r="M4754" s="132">
        <v>155178</v>
      </c>
      <c r="N4754" s="132">
        <v>981380</v>
      </c>
      <c r="R4754" s="132">
        <v>208600</v>
      </c>
      <c r="S4754" s="132">
        <v>18000</v>
      </c>
      <c r="T4754" s="132">
        <v>94305</v>
      </c>
      <c r="U4754" s="132">
        <v>3250</v>
      </c>
      <c r="V4754" s="132">
        <v>25320</v>
      </c>
      <c r="W4754" s="132">
        <v>1880</v>
      </c>
      <c r="X4754" s="132">
        <v>52534</v>
      </c>
      <c r="Y4754" s="132">
        <v>52850</v>
      </c>
      <c r="Z4754" s="132">
        <v>11800</v>
      </c>
      <c r="AA4754" s="132">
        <v>0</v>
      </c>
      <c r="AB4754" s="132">
        <v>20000</v>
      </c>
      <c r="AC4754" s="132">
        <v>14500</v>
      </c>
      <c r="AD4754" s="132">
        <v>92300</v>
      </c>
      <c r="AE4754" s="132">
        <v>500</v>
      </c>
      <c r="AF4754" s="132">
        <v>76035</v>
      </c>
    </row>
    <row r="4755" spans="1:32">
      <c r="A4755" s="129">
        <v>45138</v>
      </c>
      <c r="B4755" s="132">
        <v>1172028</v>
      </c>
      <c r="C4755" s="132">
        <v>61776</v>
      </c>
      <c r="D4755" s="132">
        <v>304515</v>
      </c>
      <c r="E4755" s="132">
        <v>105568</v>
      </c>
      <c r="F4755" s="132">
        <v>325474</v>
      </c>
      <c r="G4755" s="132">
        <v>1004550</v>
      </c>
      <c r="H4755" s="132">
        <v>28550</v>
      </c>
      <c r="I4755" s="132">
        <v>31993</v>
      </c>
      <c r="J4755" s="132">
        <v>110240</v>
      </c>
      <c r="K4755" s="132">
        <v>22687</v>
      </c>
      <c r="L4755" s="132">
        <v>70620</v>
      </c>
      <c r="M4755" s="132">
        <v>167478</v>
      </c>
      <c r="N4755" s="132">
        <v>1172028</v>
      </c>
      <c r="R4755" s="132">
        <v>233600</v>
      </c>
      <c r="S4755" s="132">
        <v>18000</v>
      </c>
      <c r="T4755" s="132">
        <v>125725</v>
      </c>
      <c r="U4755" s="132">
        <v>8645</v>
      </c>
      <c r="V4755" s="132">
        <v>30320</v>
      </c>
      <c r="W4755" s="132">
        <v>1880</v>
      </c>
      <c r="X4755" s="132">
        <v>64727</v>
      </c>
      <c r="Y4755" s="132">
        <v>52850</v>
      </c>
      <c r="Z4755" s="132">
        <v>11800</v>
      </c>
      <c r="AA4755" s="132">
        <v>12000</v>
      </c>
      <c r="AB4755" s="132">
        <v>20000</v>
      </c>
      <c r="AC4755" s="132">
        <v>40600</v>
      </c>
      <c r="AD4755" s="132">
        <v>132300</v>
      </c>
      <c r="AE4755" s="132">
        <v>500</v>
      </c>
      <c r="AF4755" s="132">
        <v>77135</v>
      </c>
    </row>
    <row r="4756" spans="1:32">
      <c r="A4756" s="129">
        <v>45148</v>
      </c>
      <c r="B4756" s="132">
        <v>392396</v>
      </c>
      <c r="C4756" s="132">
        <v>34115</v>
      </c>
      <c r="D4756" s="132">
        <v>117201</v>
      </c>
      <c r="E4756" s="132">
        <v>35150</v>
      </c>
      <c r="F4756" s="132">
        <v>98035</v>
      </c>
      <c r="G4756" s="132">
        <v>335401</v>
      </c>
      <c r="H4756" s="132">
        <v>7160</v>
      </c>
      <c r="I4756" s="132">
        <v>8340</v>
      </c>
      <c r="J4756" s="132">
        <v>31820</v>
      </c>
      <c r="K4756" s="132">
        <v>5000</v>
      </c>
      <c r="L4756" s="132">
        <v>11900</v>
      </c>
      <c r="M4756" s="132">
        <v>7160</v>
      </c>
      <c r="N4756" s="132">
        <v>392396</v>
      </c>
      <c r="R4756" s="132">
        <v>73100</v>
      </c>
      <c r="S4756" s="132" t="e">
        <v>#N/A</v>
      </c>
      <c r="T4756" s="132">
        <v>40250</v>
      </c>
      <c r="U4756" s="132" t="e">
        <v>#N/A</v>
      </c>
      <c r="V4756" s="132">
        <v>5550</v>
      </c>
      <c r="W4756" s="132" t="e">
        <v>#N/A</v>
      </c>
      <c r="X4756" s="132">
        <v>16120</v>
      </c>
      <c r="Y4756" s="132">
        <v>17350</v>
      </c>
      <c r="Z4756" s="132">
        <v>8200</v>
      </c>
      <c r="AA4756" s="132" t="e">
        <v>#N/A</v>
      </c>
      <c r="AB4756" s="132" t="e">
        <v>#N/A</v>
      </c>
      <c r="AC4756" s="132">
        <v>56320</v>
      </c>
      <c r="AD4756" s="132">
        <v>41995</v>
      </c>
      <c r="AE4756" s="132">
        <v>7000</v>
      </c>
      <c r="AF4756" s="132" t="e">
        <v>#N/A</v>
      </c>
    </row>
    <row r="4757" spans="1:32">
      <c r="A4757" s="129">
        <v>45153</v>
      </c>
      <c r="B4757" s="132">
        <v>665596</v>
      </c>
      <c r="C4757" s="132">
        <v>40585</v>
      </c>
      <c r="D4757" s="132">
        <v>163961</v>
      </c>
      <c r="E4757" s="132">
        <v>50457</v>
      </c>
      <c r="F4757" s="132">
        <v>190335</v>
      </c>
      <c r="G4757" s="132">
        <v>530021</v>
      </c>
      <c r="H4757" s="132">
        <v>21940</v>
      </c>
      <c r="I4757" s="132">
        <v>15640</v>
      </c>
      <c r="J4757" s="132">
        <v>49073</v>
      </c>
      <c r="K4757" s="132">
        <v>13780</v>
      </c>
      <c r="L4757" s="132">
        <v>33080</v>
      </c>
      <c r="M4757" s="132">
        <v>21940</v>
      </c>
      <c r="N4757" s="132">
        <v>665596</v>
      </c>
      <c r="R4757" s="132">
        <v>147700</v>
      </c>
      <c r="S4757" s="132" t="e">
        <v>#N/A</v>
      </c>
      <c r="T4757" s="132">
        <v>55730</v>
      </c>
      <c r="U4757" s="132">
        <v>5750</v>
      </c>
      <c r="V4757" s="132">
        <v>5550</v>
      </c>
      <c r="W4757" s="132">
        <v>1920</v>
      </c>
      <c r="X4757" s="132">
        <v>30610</v>
      </c>
      <c r="Y4757" s="132">
        <v>24850</v>
      </c>
      <c r="Z4757" s="132">
        <v>21910</v>
      </c>
      <c r="AA4757" s="132" t="e">
        <v>#N/A</v>
      </c>
      <c r="AB4757" s="132" t="e">
        <v>#N/A</v>
      </c>
      <c r="AC4757" s="132">
        <v>71820</v>
      </c>
      <c r="AD4757" s="132">
        <v>41995</v>
      </c>
      <c r="AE4757" s="132">
        <v>7000</v>
      </c>
      <c r="AF4757" s="132" t="e">
        <v>#N/A</v>
      </c>
    </row>
    <row r="4758" spans="1:32">
      <c r="A4758" s="129">
        <v>45163</v>
      </c>
      <c r="B4758" s="132">
        <v>987212</v>
      </c>
      <c r="C4758" s="132">
        <v>52705</v>
      </c>
      <c r="D4758" s="132">
        <v>232831</v>
      </c>
      <c r="E4758" s="132">
        <v>82806</v>
      </c>
      <c r="F4758" s="132">
        <v>245285</v>
      </c>
      <c r="G4758" s="132">
        <v>789502</v>
      </c>
      <c r="H4758" s="132">
        <v>28940</v>
      </c>
      <c r="I4758" s="132">
        <v>34160</v>
      </c>
      <c r="J4758" s="132">
        <v>55973</v>
      </c>
      <c r="K4758" s="132">
        <v>27172</v>
      </c>
      <c r="L4758" s="132">
        <v>37080</v>
      </c>
      <c r="M4758" s="132">
        <v>197710</v>
      </c>
      <c r="N4758" s="132">
        <v>987212</v>
      </c>
      <c r="R4758" s="132">
        <v>214400</v>
      </c>
      <c r="S4758" s="132" t="e">
        <v>#N/A</v>
      </c>
      <c r="T4758" s="132">
        <v>86322</v>
      </c>
      <c r="U4758" s="132">
        <v>5750</v>
      </c>
      <c r="V4758" s="132">
        <v>11550</v>
      </c>
      <c r="W4758" s="132">
        <v>1920</v>
      </c>
      <c r="X4758" s="132">
        <v>52074</v>
      </c>
      <c r="Y4758" s="132">
        <v>31850</v>
      </c>
      <c r="Z4758" s="132">
        <v>21910</v>
      </c>
      <c r="AA4758" s="132" t="e">
        <v>#N/A</v>
      </c>
      <c r="AB4758" s="132">
        <v>22000</v>
      </c>
      <c r="AC4758" s="132">
        <v>106470</v>
      </c>
      <c r="AD4758" s="132">
        <v>41995</v>
      </c>
      <c r="AE4758" s="132">
        <v>7000</v>
      </c>
      <c r="AF4758" s="132" t="e">
        <v>#N/A</v>
      </c>
    </row>
    <row r="4759" spans="1:32">
      <c r="A4759" s="129">
        <v>45169</v>
      </c>
      <c r="B4759" s="132">
        <v>1273220</v>
      </c>
      <c r="C4759" s="132">
        <v>84935</v>
      </c>
      <c r="D4759" s="132">
        <v>298811</v>
      </c>
      <c r="E4759" s="132">
        <v>93756</v>
      </c>
      <c r="F4759" s="132">
        <v>305000</v>
      </c>
      <c r="G4759" s="132">
        <v>1033595</v>
      </c>
      <c r="H4759" s="132">
        <v>30305</v>
      </c>
      <c r="I4759" s="132">
        <v>41670</v>
      </c>
      <c r="J4759" s="132">
        <v>88571</v>
      </c>
      <c r="K4759" s="132">
        <v>34372</v>
      </c>
      <c r="L4759" s="132">
        <v>51180</v>
      </c>
      <c r="M4759" s="132">
        <v>239625</v>
      </c>
      <c r="N4759" s="132">
        <v>1273220</v>
      </c>
      <c r="R4759" s="132">
        <v>257965</v>
      </c>
      <c r="S4759" s="132">
        <v>20000</v>
      </c>
      <c r="T4759" s="132">
        <v>102772</v>
      </c>
      <c r="U4759" s="132">
        <v>5750</v>
      </c>
      <c r="V4759" s="132">
        <v>11550</v>
      </c>
      <c r="W4759" s="132">
        <v>1920</v>
      </c>
      <c r="X4759" s="132">
        <v>71684</v>
      </c>
      <c r="Y4759" s="132">
        <v>58750</v>
      </c>
      <c r="Z4759" s="132">
        <v>21910</v>
      </c>
      <c r="AA4759" s="132" t="e">
        <v>#N/A</v>
      </c>
      <c r="AB4759" s="133" t="e">
        <f ca="1">_xll.RHistory("PALM-MYEXPSA","NDA_RAW.Nda_last","START:"&amp;$A4759&amp;" END:"&amp;$A4759&amp;" INTERVAL:1D",,,)</f>
        <v>#NAME?</v>
      </c>
      <c r="AC4759" s="132">
        <v>106470</v>
      </c>
      <c r="AD4759" s="132">
        <v>62295</v>
      </c>
      <c r="AE4759" s="132">
        <v>7500</v>
      </c>
      <c r="AF4759" s="132">
        <v>27150</v>
      </c>
    </row>
    <row r="4760" spans="1:32">
      <c r="A4760" s="129">
        <v>45179</v>
      </c>
      <c r="B4760" s="132">
        <v>334100</v>
      </c>
      <c r="C4760" s="132">
        <v>14750</v>
      </c>
      <c r="D4760" s="132">
        <v>77090</v>
      </c>
      <c r="E4760" s="132">
        <v>22223</v>
      </c>
      <c r="F4760" s="132">
        <v>76315</v>
      </c>
      <c r="G4760" s="132">
        <v>293968</v>
      </c>
      <c r="H4760" s="132">
        <v>13750</v>
      </c>
      <c r="I4760" s="132">
        <v>12382</v>
      </c>
      <c r="J4760" s="132">
        <v>39590</v>
      </c>
      <c r="K4760" s="132">
        <v>14650</v>
      </c>
      <c r="L4760" s="132">
        <v>6500</v>
      </c>
      <c r="M4760" s="132">
        <v>40132</v>
      </c>
      <c r="N4760" s="132">
        <v>334100</v>
      </c>
      <c r="R4760" s="132">
        <v>67435</v>
      </c>
      <c r="S4760" s="132"/>
      <c r="T4760" s="132">
        <v>28900</v>
      </c>
      <c r="U4760" s="132">
        <v>10850</v>
      </c>
      <c r="V4760" s="132">
        <v>4300</v>
      </c>
      <c r="W4760" s="132">
        <v>1590</v>
      </c>
      <c r="X4760" s="132">
        <v>14732</v>
      </c>
      <c r="Y4760" s="132">
        <v>3800</v>
      </c>
      <c r="Z4760" s="132">
        <v>2700</v>
      </c>
      <c r="AA4760" s="132">
        <v>2700</v>
      </c>
      <c r="AB4760" s="132" t="e">
        <v>#N/A</v>
      </c>
      <c r="AC4760" s="132">
        <v>19000</v>
      </c>
      <c r="AD4760" s="132">
        <v>32230</v>
      </c>
      <c r="AE4760" s="132">
        <v>32230</v>
      </c>
      <c r="AF4760" s="132">
        <v>1500</v>
      </c>
    </row>
    <row r="4761" spans="1:32">
      <c r="A4761" s="129">
        <v>45184</v>
      </c>
      <c r="B4761" s="132">
        <v>601198</v>
      </c>
      <c r="C4761" s="132">
        <v>37450</v>
      </c>
      <c r="D4761" s="132">
        <v>119980</v>
      </c>
      <c r="E4761" s="132">
        <v>56373</v>
      </c>
      <c r="F4761" s="132">
        <v>98035</v>
      </c>
      <c r="G4761" s="132">
        <v>510586</v>
      </c>
      <c r="H4761" s="132">
        <v>23230</v>
      </c>
      <c r="I4761" s="132">
        <v>19682</v>
      </c>
      <c r="J4761" s="132">
        <v>50090</v>
      </c>
      <c r="K4761" s="132">
        <v>41608</v>
      </c>
      <c r="L4761" s="132">
        <v>14500</v>
      </c>
      <c r="M4761" s="132">
        <v>90612</v>
      </c>
      <c r="N4761" s="132">
        <v>601198</v>
      </c>
      <c r="R4761" s="132">
        <v>110725</v>
      </c>
      <c r="S4761" s="132">
        <v>110725</v>
      </c>
      <c r="T4761" s="132">
        <v>76750</v>
      </c>
      <c r="U4761" s="132">
        <v>18850</v>
      </c>
      <c r="V4761" s="132">
        <v>11100</v>
      </c>
      <c r="W4761" s="132">
        <v>1590</v>
      </c>
      <c r="X4761" s="132">
        <v>37062</v>
      </c>
      <c r="Y4761" s="132">
        <v>3800</v>
      </c>
      <c r="Z4761" s="132">
        <v>10700</v>
      </c>
      <c r="AA4761" s="132">
        <v>12000</v>
      </c>
      <c r="AB4761" s="132" t="e">
        <v>#N/A</v>
      </c>
      <c r="AC4761" s="132">
        <v>40100</v>
      </c>
      <c r="AD4761" s="132">
        <v>57830</v>
      </c>
      <c r="AE4761" s="132">
        <v>57830</v>
      </c>
      <c r="AF4761" s="132">
        <v>1500</v>
      </c>
    </row>
    <row r="4762" spans="1:32">
      <c r="A4762" s="129">
        <v>45189</v>
      </c>
      <c r="B4762" s="132">
        <v>797280</v>
      </c>
      <c r="C4762" s="132">
        <v>42000</v>
      </c>
      <c r="D4762" s="132">
        <v>169180</v>
      </c>
      <c r="E4762" s="132">
        <v>67073</v>
      </c>
      <c r="F4762" s="132">
        <v>133285</v>
      </c>
      <c r="G4762" s="132">
        <v>668908</v>
      </c>
      <c r="H4762" s="132">
        <v>45390</v>
      </c>
      <c r="I4762" s="132">
        <v>8350</v>
      </c>
      <c r="J4762" s="132">
        <v>77290</v>
      </c>
      <c r="K4762" s="132">
        <v>42780</v>
      </c>
      <c r="L4762" s="132">
        <v>27100</v>
      </c>
      <c r="M4762" s="132">
        <v>128372</v>
      </c>
      <c r="N4762" s="132">
        <v>797280</v>
      </c>
      <c r="R4762" s="132">
        <v>106725</v>
      </c>
      <c r="S4762" s="132" t="e">
        <v>#N/A</v>
      </c>
      <c r="T4762" s="132">
        <v>82750</v>
      </c>
      <c r="U4762" s="132">
        <v>27910</v>
      </c>
      <c r="V4762" s="132">
        <v>14100</v>
      </c>
      <c r="W4762" s="132">
        <v>2090</v>
      </c>
      <c r="X4762" s="132">
        <v>39812</v>
      </c>
      <c r="Y4762" s="132">
        <v>9122</v>
      </c>
      <c r="Z4762" s="132">
        <v>10700</v>
      </c>
      <c r="AA4762" s="132">
        <v>12000</v>
      </c>
      <c r="AB4762" s="132" t="e">
        <v>#N/A</v>
      </c>
      <c r="AC4762" s="132">
        <v>40100</v>
      </c>
      <c r="AD4762" s="132">
        <v>67830</v>
      </c>
      <c r="AE4762" s="132" t="e">
        <v>#N/A</v>
      </c>
      <c r="AF4762" s="132">
        <v>1500</v>
      </c>
    </row>
    <row r="4763" spans="1:32">
      <c r="A4763" s="129">
        <v>45194</v>
      </c>
      <c r="B4763" s="132">
        <v>1165690</v>
      </c>
      <c r="C4763" s="132">
        <v>81680</v>
      </c>
      <c r="D4763" s="132">
        <v>235855</v>
      </c>
      <c r="E4763" s="132">
        <v>113083</v>
      </c>
      <c r="F4763" s="132">
        <v>225348</v>
      </c>
      <c r="G4763" s="132">
        <v>964568</v>
      </c>
      <c r="H4763" s="132">
        <v>45390</v>
      </c>
      <c r="I4763" s="132">
        <v>29332</v>
      </c>
      <c r="J4763" s="132">
        <v>100324</v>
      </c>
      <c r="K4763" s="132">
        <v>42780</v>
      </c>
      <c r="L4763" s="132">
        <v>47600</v>
      </c>
      <c r="M4763" s="132">
        <v>201122</v>
      </c>
      <c r="N4763" s="132">
        <v>1165690</v>
      </c>
      <c r="R4763" s="132">
        <v>187788</v>
      </c>
      <c r="S4763" s="132" t="e">
        <v>#N/A</v>
      </c>
      <c r="T4763" s="132">
        <v>146650</v>
      </c>
      <c r="U4763" s="132">
        <v>30160</v>
      </c>
      <c r="V4763" s="132">
        <v>23100</v>
      </c>
      <c r="W4763" s="132">
        <v>2090</v>
      </c>
      <c r="X4763" s="132">
        <v>55082</v>
      </c>
      <c r="Y4763" s="132">
        <v>17372</v>
      </c>
      <c r="Z4763" s="132">
        <v>21690</v>
      </c>
      <c r="AA4763" s="132">
        <v>12000</v>
      </c>
      <c r="AB4763" s="132" t="e">
        <v>#N/A</v>
      </c>
      <c r="AC4763" s="132">
        <v>57035</v>
      </c>
      <c r="AD4763" s="132">
        <v>69830</v>
      </c>
      <c r="AE4763" s="132" t="e">
        <v>#N/A</v>
      </c>
      <c r="AF4763" s="132">
        <v>24150</v>
      </c>
    </row>
    <row r="4764" spans="1:32">
      <c r="A4764" s="129">
        <v>45199</v>
      </c>
      <c r="B4764" s="132">
        <v>1318765</v>
      </c>
      <c r="C4764" s="132">
        <v>89380</v>
      </c>
      <c r="D4764" s="132">
        <v>284825</v>
      </c>
      <c r="E4764" s="132">
        <v>117533</v>
      </c>
      <c r="F4764" s="132">
        <v>259653</v>
      </c>
      <c r="G4764" s="132">
        <v>1072743</v>
      </c>
      <c r="H4764" s="132">
        <v>45890</v>
      </c>
      <c r="I4764" s="132">
        <v>30432</v>
      </c>
      <c r="J4764" s="132">
        <v>112024</v>
      </c>
      <c r="K4764" s="132">
        <v>42780</v>
      </c>
      <c r="L4764" s="132">
        <v>62300</v>
      </c>
      <c r="M4764" s="132">
        <v>246022</v>
      </c>
      <c r="N4764" s="132">
        <v>1318765</v>
      </c>
      <c r="R4764" s="132">
        <v>199793</v>
      </c>
      <c r="S4764" s="132" t="e">
        <v>#N/A</v>
      </c>
      <c r="T4764" s="132">
        <v>168200</v>
      </c>
      <c r="U4764" s="132">
        <v>30160</v>
      </c>
      <c r="V4764" s="132">
        <v>32100</v>
      </c>
      <c r="W4764" s="132">
        <v>2090</v>
      </c>
      <c r="X4764" s="132">
        <v>59852</v>
      </c>
      <c r="Y4764" s="132">
        <v>32622</v>
      </c>
      <c r="Z4764" s="132">
        <v>21690</v>
      </c>
      <c r="AA4764" s="132">
        <v>13500</v>
      </c>
      <c r="AB4764" s="132" t="e">
        <v>#N/A</v>
      </c>
      <c r="AC4764" s="132">
        <v>73535</v>
      </c>
      <c r="AD4764" s="132">
        <v>112230</v>
      </c>
      <c r="AE4764" s="132">
        <v>9160</v>
      </c>
      <c r="AF4764" s="132">
        <v>24150</v>
      </c>
    </row>
    <row r="4765" spans="1:32">
      <c r="A4765" s="129">
        <v>45215</v>
      </c>
      <c r="B4765" s="132">
        <v>665876</v>
      </c>
      <c r="C4765" s="132">
        <v>36590</v>
      </c>
      <c r="D4765" s="132">
        <v>185696</v>
      </c>
      <c r="E4765" s="132">
        <v>42075</v>
      </c>
      <c r="F4765" s="132">
        <v>154325</v>
      </c>
      <c r="G4765" s="132">
        <v>531605</v>
      </c>
      <c r="H4765" s="132">
        <v>31580</v>
      </c>
      <c r="I4765" s="132">
        <v>6690</v>
      </c>
      <c r="J4765" s="132">
        <v>44414</v>
      </c>
      <c r="K4765" s="132">
        <v>34350</v>
      </c>
      <c r="L4765" s="132">
        <v>38430</v>
      </c>
      <c r="M4765" s="132">
        <v>134271</v>
      </c>
      <c r="N4765" s="132">
        <v>665876</v>
      </c>
      <c r="R4765" s="132">
        <v>99651</v>
      </c>
      <c r="S4765" s="132">
        <v>23500</v>
      </c>
      <c r="T4765" s="132">
        <v>102751</v>
      </c>
      <c r="U4765" s="132" t="e">
        <v>#N/A</v>
      </c>
      <c r="V4765" s="132">
        <v>10450</v>
      </c>
      <c r="W4765" s="132">
        <v>1790</v>
      </c>
      <c r="X4765" s="132">
        <v>21120</v>
      </c>
      <c r="Y4765" s="132">
        <v>13600</v>
      </c>
      <c r="Z4765" s="132">
        <v>10900</v>
      </c>
      <c r="AA4765" s="132" t="e">
        <v>#N/A</v>
      </c>
      <c r="AB4765" s="132">
        <v>5000</v>
      </c>
      <c r="AC4765" s="132">
        <v>34995</v>
      </c>
      <c r="AD4765" s="132">
        <v>71725</v>
      </c>
      <c r="AE4765" s="132" t="e">
        <v>#N/A</v>
      </c>
      <c r="AF4765" s="132">
        <v>14700</v>
      </c>
    </row>
    <row r="4766" spans="1:32">
      <c r="A4766" s="129">
        <v>45219</v>
      </c>
      <c r="B4766" s="132">
        <v>934014</v>
      </c>
      <c r="C4766" s="132">
        <v>58250</v>
      </c>
      <c r="D4766" s="132">
        <v>309306</v>
      </c>
      <c r="E4766" s="132">
        <v>68493</v>
      </c>
      <c r="F4766" s="132">
        <v>188625</v>
      </c>
      <c r="G4766" s="132">
        <v>793003</v>
      </c>
      <c r="H4766" s="132">
        <v>34580</v>
      </c>
      <c r="I4766" s="132">
        <v>15930</v>
      </c>
      <c r="J4766" s="132">
        <v>46114</v>
      </c>
      <c r="K4766" s="132">
        <v>42160</v>
      </c>
      <c r="L4766" s="132">
        <v>40930</v>
      </c>
      <c r="M4766" s="132">
        <v>150011</v>
      </c>
      <c r="N4766" s="132">
        <v>934014</v>
      </c>
      <c r="R4766" s="132">
        <v>180451</v>
      </c>
      <c r="S4766" s="132">
        <v>23500</v>
      </c>
      <c r="T4766" s="132">
        <v>140086</v>
      </c>
      <c r="U4766" s="132" t="e">
        <v>#N/A</v>
      </c>
      <c r="V4766" s="132">
        <v>13150</v>
      </c>
      <c r="W4766" s="132">
        <v>1790</v>
      </c>
      <c r="X4766" s="132">
        <v>48063</v>
      </c>
      <c r="Y4766" s="132">
        <v>13600</v>
      </c>
      <c r="Z4766" s="132" t="e">
        <v>#N/A</v>
      </c>
      <c r="AA4766" s="132">
        <v>12000</v>
      </c>
      <c r="AB4766" s="132">
        <v>5000</v>
      </c>
      <c r="AC4766" s="132">
        <v>62295</v>
      </c>
      <c r="AD4766" s="132">
        <v>71725</v>
      </c>
      <c r="AE4766" s="132" t="e">
        <v>#N/A</v>
      </c>
      <c r="AF4766" s="132" t="e">
        <v>#N/A</v>
      </c>
    </row>
    <row r="4767" spans="1:32">
      <c r="A4767" s="129">
        <v>45224</v>
      </c>
      <c r="B4767" s="132">
        <v>1117194</v>
      </c>
      <c r="C4767" s="132">
        <v>71150</v>
      </c>
      <c r="D4767" s="132">
        <v>358736</v>
      </c>
      <c r="E4767" s="132">
        <v>83143</v>
      </c>
      <c r="F4767" s="132">
        <v>224125</v>
      </c>
      <c r="G4767" s="132">
        <v>926813</v>
      </c>
      <c r="H4767" s="132">
        <v>53080</v>
      </c>
      <c r="I4767" s="132">
        <v>15930</v>
      </c>
      <c r="J4767" s="132">
        <v>61794</v>
      </c>
      <c r="K4767" s="132">
        <v>47560</v>
      </c>
      <c r="L4767" s="132">
        <v>45930</v>
      </c>
      <c r="M4767" s="132">
        <v>190831</v>
      </c>
      <c r="N4767" s="132">
        <v>1117194</v>
      </c>
      <c r="R4767" s="132">
        <v>210451</v>
      </c>
      <c r="S4767" s="132">
        <v>23500</v>
      </c>
      <c r="T4767" s="132">
        <v>156766</v>
      </c>
      <c r="U4767" s="132" t="e">
        <v>#N/A</v>
      </c>
      <c r="V4767" s="132">
        <v>13150</v>
      </c>
      <c r="W4767" s="132">
        <v>1790</v>
      </c>
      <c r="X4767" s="132">
        <v>48413</v>
      </c>
      <c r="Y4767" s="132">
        <v>34050</v>
      </c>
      <c r="Z4767" s="132" t="e">
        <v>#N/A</v>
      </c>
      <c r="AA4767" s="132">
        <v>12000</v>
      </c>
      <c r="AB4767" s="132">
        <v>5000</v>
      </c>
      <c r="AC4767" s="132">
        <v>96795</v>
      </c>
      <c r="AD4767" s="132">
        <v>84925</v>
      </c>
      <c r="AE4767" s="132" t="e">
        <v>#N/A</v>
      </c>
      <c r="AF4767" s="132" t="e">
        <v>#N/A</v>
      </c>
    </row>
    <row r="4768" spans="1:32">
      <c r="A4768" s="129">
        <v>45230</v>
      </c>
      <c r="B4768" s="132">
        <v>1462374</v>
      </c>
      <c r="C4768" s="132">
        <v>95655</v>
      </c>
      <c r="D4768" s="132">
        <v>449711</v>
      </c>
      <c r="E4768" s="132">
        <v>120213</v>
      </c>
      <c r="F4768" s="132">
        <v>295525</v>
      </c>
      <c r="G4768" s="132">
        <v>1209403</v>
      </c>
      <c r="H4768" s="132">
        <v>56830</v>
      </c>
      <c r="I4768" s="132">
        <v>25220</v>
      </c>
      <c r="J4768" s="132">
        <v>78402</v>
      </c>
      <c r="K4768" s="132">
        <v>69615</v>
      </c>
      <c r="L4768" s="132">
        <v>57430</v>
      </c>
      <c r="M4768" s="132">
        <v>252971</v>
      </c>
      <c r="N4768" s="132">
        <v>1462374</v>
      </c>
      <c r="R4768" s="132">
        <v>248351</v>
      </c>
      <c r="S4768" s="132">
        <v>23500</v>
      </c>
      <c r="T4768" s="132">
        <v>200566</v>
      </c>
      <c r="U4768" s="132">
        <v>16100</v>
      </c>
      <c r="V4768" s="132">
        <v>17200</v>
      </c>
      <c r="W4768" s="132">
        <v>1790</v>
      </c>
      <c r="X4768" s="132">
        <v>61780</v>
      </c>
      <c r="Y4768" s="132">
        <v>64800</v>
      </c>
      <c r="Z4768" s="132">
        <v>10900</v>
      </c>
      <c r="AA4768" s="132">
        <v>12000</v>
      </c>
      <c r="AB4768" s="132">
        <v>6500</v>
      </c>
      <c r="AC4768" s="132">
        <v>132835</v>
      </c>
      <c r="AD4768" s="132">
        <v>87395</v>
      </c>
      <c r="AE4768" s="132">
        <v>38400</v>
      </c>
      <c r="AF4768" s="132">
        <v>17760</v>
      </c>
    </row>
    <row r="4769" spans="1:32">
      <c r="A4769" s="129">
        <v>45240</v>
      </c>
      <c r="B4769" s="132">
        <v>412351</v>
      </c>
      <c r="C4769" s="132">
        <v>24290</v>
      </c>
      <c r="D4769" s="132">
        <v>114645</v>
      </c>
      <c r="E4769" s="132">
        <v>18400</v>
      </c>
      <c r="F4769" s="132">
        <v>117050</v>
      </c>
      <c r="G4769" s="132">
        <v>334670</v>
      </c>
      <c r="H4769" s="132">
        <v>9580</v>
      </c>
      <c r="I4769" s="132">
        <v>6690</v>
      </c>
      <c r="J4769" s="132">
        <v>20595</v>
      </c>
      <c r="K4769" s="132">
        <v>29560</v>
      </c>
      <c r="L4769" s="132">
        <v>12050</v>
      </c>
      <c r="M4769" s="132">
        <v>77681</v>
      </c>
      <c r="N4769" s="132">
        <v>412351</v>
      </c>
      <c r="R4769" s="132">
        <v>88601</v>
      </c>
      <c r="S4769" s="132">
        <v>23500</v>
      </c>
      <c r="T4769" s="132">
        <v>33000</v>
      </c>
      <c r="U4769" s="132">
        <v>5250</v>
      </c>
      <c r="V4769" s="132">
        <v>2950</v>
      </c>
      <c r="W4769" s="132">
        <v>500</v>
      </c>
      <c r="X4769" s="132">
        <v>19810</v>
      </c>
      <c r="Y4769" s="132">
        <v>13600</v>
      </c>
      <c r="Z4769" s="132">
        <v>9200</v>
      </c>
      <c r="AA4769" s="132">
        <v>27000</v>
      </c>
      <c r="AB4769" s="132">
        <v>5000</v>
      </c>
      <c r="AC4769" s="132">
        <v>34995</v>
      </c>
      <c r="AD4769" s="132">
        <v>30500</v>
      </c>
      <c r="AE4769" s="132">
        <v>9000</v>
      </c>
      <c r="AF4769" s="132">
        <v>3100</v>
      </c>
    </row>
    <row r="4770" spans="1:32">
      <c r="A4770" s="129">
        <v>45245</v>
      </c>
      <c r="B4770" s="132">
        <v>602510</v>
      </c>
      <c r="C4770" s="132">
        <v>25500</v>
      </c>
      <c r="D4770" s="132">
        <v>214935</v>
      </c>
      <c r="E4770" s="132">
        <v>50668</v>
      </c>
      <c r="F4770" s="132">
        <v>100812</v>
      </c>
      <c r="G4770" s="132">
        <v>519280</v>
      </c>
      <c r="H4770" s="132">
        <v>16100</v>
      </c>
      <c r="I4770" s="132">
        <v>20450</v>
      </c>
      <c r="J4770" s="132">
        <v>71320</v>
      </c>
      <c r="K4770" s="132">
        <v>23030</v>
      </c>
      <c r="L4770" s="132">
        <v>21400</v>
      </c>
      <c r="M4770" s="132">
        <v>83230</v>
      </c>
      <c r="N4770" s="132">
        <v>602510</v>
      </c>
      <c r="R4770" s="132">
        <v>44326</v>
      </c>
      <c r="S4770" s="132">
        <v>19000</v>
      </c>
      <c r="T4770" s="132">
        <v>77210</v>
      </c>
      <c r="U4770" s="132">
        <v>16750</v>
      </c>
      <c r="V4770" s="132">
        <v>14500</v>
      </c>
      <c r="W4770" s="132">
        <v>500</v>
      </c>
      <c r="X4770" s="132">
        <v>30910</v>
      </c>
      <c r="Y4770" s="132">
        <v>18050</v>
      </c>
      <c r="Z4770" s="132">
        <v>9200</v>
      </c>
      <c r="AA4770" s="132">
        <v>27000</v>
      </c>
      <c r="AB4770" s="132" t="e">
        <v>#N/A</v>
      </c>
      <c r="AC4770" s="132" t="e">
        <v>#N/A</v>
      </c>
      <c r="AD4770" s="132">
        <v>40680</v>
      </c>
      <c r="AE4770" s="132">
        <v>24065</v>
      </c>
      <c r="AF4770" s="132">
        <v>24800</v>
      </c>
    </row>
    <row r="4771" spans="1:32">
      <c r="A4771" s="129">
        <v>45250</v>
      </c>
      <c r="B4771" s="132">
        <v>850543</v>
      </c>
      <c r="C4771" s="132">
        <v>42716</v>
      </c>
      <c r="D4771" s="132">
        <v>269093</v>
      </c>
      <c r="E4771" s="132">
        <v>63533</v>
      </c>
      <c r="F4771" s="132">
        <v>142338</v>
      </c>
      <c r="G4771" s="132">
        <v>705878</v>
      </c>
      <c r="H4771" s="132">
        <v>25490</v>
      </c>
      <c r="I4771" s="132">
        <v>26730</v>
      </c>
      <c r="J4771" s="132">
        <v>83760</v>
      </c>
      <c r="K4771" s="132">
        <v>39770</v>
      </c>
      <c r="L4771" s="132">
        <v>39000</v>
      </c>
      <c r="M4771" s="132">
        <v>144665</v>
      </c>
      <c r="N4771" s="132">
        <v>850543</v>
      </c>
      <c r="R4771" s="132">
        <v>81892</v>
      </c>
      <c r="S4771" s="132">
        <v>19000</v>
      </c>
      <c r="T4771" s="132">
        <v>102360</v>
      </c>
      <c r="U4771" s="132">
        <v>22600</v>
      </c>
      <c r="V4771" s="132">
        <v>34040</v>
      </c>
      <c r="W4771" s="132">
        <v>2090</v>
      </c>
      <c r="X4771" s="132">
        <v>33558</v>
      </c>
      <c r="Y4771" s="132">
        <v>29550</v>
      </c>
      <c r="Z4771" s="132">
        <v>22651</v>
      </c>
      <c r="AA4771" s="132">
        <v>27000</v>
      </c>
      <c r="AB4771" s="132">
        <v>12000</v>
      </c>
      <c r="AC4771" s="132">
        <v>29500</v>
      </c>
      <c r="AD4771" s="132">
        <v>40680</v>
      </c>
      <c r="AE4771" s="132">
        <v>27915</v>
      </c>
      <c r="AF4771" s="132">
        <v>24800</v>
      </c>
    </row>
    <row r="4772" spans="1:32">
      <c r="A4772" s="129">
        <v>45258</v>
      </c>
      <c r="B4772" s="132">
        <v>1128763</v>
      </c>
      <c r="C4772" s="132">
        <v>55666</v>
      </c>
      <c r="D4772" s="132">
        <v>392168</v>
      </c>
      <c r="E4772" s="132">
        <v>84818</v>
      </c>
      <c r="F4772" s="132">
        <v>155143</v>
      </c>
      <c r="G4772" s="132">
        <v>922128</v>
      </c>
      <c r="H4772" s="132">
        <v>47210</v>
      </c>
      <c r="I4772" s="132">
        <v>29230</v>
      </c>
      <c r="J4772" s="132">
        <v>116125</v>
      </c>
      <c r="K4772" s="132">
        <v>50170</v>
      </c>
      <c r="L4772" s="132">
        <v>65500</v>
      </c>
      <c r="M4772" s="132">
        <v>206635</v>
      </c>
      <c r="N4772" s="132">
        <v>1128763</v>
      </c>
      <c r="R4772" s="132">
        <v>94697</v>
      </c>
      <c r="S4772" s="132">
        <v>19000</v>
      </c>
      <c r="T4772" s="132">
        <v>134360</v>
      </c>
      <c r="U4772" s="132">
        <v>22600</v>
      </c>
      <c r="V4772" s="132">
        <v>44540</v>
      </c>
      <c r="W4772" s="132">
        <v>2090</v>
      </c>
      <c r="X4772" s="132">
        <v>37558</v>
      </c>
      <c r="Y4772" s="132">
        <v>36150</v>
      </c>
      <c r="Z4772" s="132">
        <v>23401</v>
      </c>
      <c r="AA4772" s="132">
        <v>27000</v>
      </c>
      <c r="AB4772" s="132" t="e">
        <v>#N/A</v>
      </c>
      <c r="AC4772" s="132">
        <v>74880</v>
      </c>
      <c r="AD4772" s="132">
        <v>40680</v>
      </c>
      <c r="AE4772" s="132">
        <v>27915</v>
      </c>
      <c r="AF4772" s="132">
        <v>42300</v>
      </c>
    </row>
    <row r="4773" spans="1:32">
      <c r="A4773" s="129">
        <v>45260</v>
      </c>
      <c r="B4773" s="132">
        <v>1412888</v>
      </c>
      <c r="C4773" s="132">
        <v>73706</v>
      </c>
      <c r="D4773" s="132">
        <v>471818</v>
      </c>
      <c r="E4773" s="132">
        <v>93818</v>
      </c>
      <c r="F4773" s="132">
        <v>223063</v>
      </c>
      <c r="G4773" s="132">
        <v>1165363</v>
      </c>
      <c r="H4773" s="132">
        <v>60960</v>
      </c>
      <c r="I4773" s="132">
        <v>29230</v>
      </c>
      <c r="J4773" s="132">
        <v>141700</v>
      </c>
      <c r="K4773" s="132">
        <v>59120</v>
      </c>
      <c r="L4773" s="132">
        <v>87640</v>
      </c>
      <c r="M4773" s="132">
        <v>247525</v>
      </c>
      <c r="N4773" s="132">
        <v>1412888</v>
      </c>
      <c r="R4773" s="132">
        <v>160447</v>
      </c>
      <c r="S4773" s="132">
        <v>19000</v>
      </c>
      <c r="T4773" s="132">
        <v>178860</v>
      </c>
      <c r="U4773" s="132">
        <v>30400</v>
      </c>
      <c r="V4773" s="132">
        <v>56615</v>
      </c>
      <c r="W4773" s="132">
        <v>2090</v>
      </c>
      <c r="X4773" s="132">
        <v>38508</v>
      </c>
      <c r="Y4773" s="132">
        <v>42150</v>
      </c>
      <c r="Z4773" s="132">
        <v>23401</v>
      </c>
      <c r="AA4773" s="132">
        <v>27000</v>
      </c>
      <c r="AB4773" s="132">
        <v>17650</v>
      </c>
      <c r="AC4773" s="132">
        <v>74880</v>
      </c>
      <c r="AD4773" s="132">
        <v>51180</v>
      </c>
      <c r="AE4773" s="132">
        <v>27915</v>
      </c>
      <c r="AF4773" s="132">
        <v>49550</v>
      </c>
    </row>
    <row r="4774" spans="1:32">
      <c r="A4774" s="129">
        <v>45270</v>
      </c>
      <c r="B4774" s="132">
        <v>429593</v>
      </c>
      <c r="C4774" s="132">
        <v>40766</v>
      </c>
      <c r="D4774" s="132">
        <v>95940</v>
      </c>
      <c r="E4774" s="132">
        <v>28774</v>
      </c>
      <c r="F4774" s="132">
        <v>131548</v>
      </c>
      <c r="G4774" s="132">
        <v>393308</v>
      </c>
      <c r="H4774" s="132">
        <v>13540</v>
      </c>
      <c r="I4774" s="132" t="e">
        <v>#N/A</v>
      </c>
      <c r="J4774" s="132">
        <v>30040</v>
      </c>
      <c r="K4774" s="132">
        <v>21720</v>
      </c>
      <c r="L4774" s="132">
        <v>14500</v>
      </c>
      <c r="M4774" s="132">
        <v>36285</v>
      </c>
      <c r="N4774" s="132">
        <v>429593</v>
      </c>
      <c r="R4774" s="132">
        <v>102623</v>
      </c>
      <c r="S4774" s="132">
        <v>24000</v>
      </c>
      <c r="T4774" s="132">
        <v>34000</v>
      </c>
      <c r="U4774" s="132">
        <v>4100</v>
      </c>
      <c r="V4774" s="132">
        <v>11055</v>
      </c>
      <c r="W4774" s="132">
        <v>2070</v>
      </c>
      <c r="X4774" s="132">
        <v>35070</v>
      </c>
      <c r="Y4774" s="132">
        <v>11700</v>
      </c>
      <c r="Z4774" s="132">
        <v>9550</v>
      </c>
      <c r="AA4774" s="132">
        <v>14000</v>
      </c>
      <c r="AB4774" s="132">
        <v>17300</v>
      </c>
      <c r="AC4774" s="132" t="e">
        <v>#N/A</v>
      </c>
      <c r="AD4774" s="132">
        <v>46475</v>
      </c>
      <c r="AE4774" s="132">
        <v>11880</v>
      </c>
      <c r="AF4774" s="132" t="e">
        <v>#N/A</v>
      </c>
    </row>
    <row r="4775" spans="1:32">
      <c r="A4775" s="129">
        <v>45275</v>
      </c>
      <c r="B4775" s="132">
        <v>583003</v>
      </c>
      <c r="C4775" s="132">
        <v>43266</v>
      </c>
      <c r="D4775" s="132">
        <v>176140</v>
      </c>
      <c r="E4775" s="132">
        <v>46374</v>
      </c>
      <c r="F4775" s="132">
        <v>148548</v>
      </c>
      <c r="G4775" s="132">
        <v>530708</v>
      </c>
      <c r="H4775" s="132">
        <v>14040</v>
      </c>
      <c r="I4775" s="132">
        <v>10895</v>
      </c>
      <c r="J4775" s="132">
        <v>38590</v>
      </c>
      <c r="K4775" s="132">
        <v>31270</v>
      </c>
      <c r="L4775" s="132">
        <v>23060</v>
      </c>
      <c r="M4775" s="132">
        <v>52295</v>
      </c>
      <c r="N4775" s="132">
        <v>583003</v>
      </c>
      <c r="R4775" s="132">
        <v>134123</v>
      </c>
      <c r="S4775" s="132">
        <v>24000</v>
      </c>
      <c r="T4775" s="132">
        <v>63000</v>
      </c>
      <c r="U4775" s="132">
        <v>8250</v>
      </c>
      <c r="V4775" s="132">
        <v>11055</v>
      </c>
      <c r="W4775" s="132">
        <v>2570</v>
      </c>
      <c r="X4775" s="132">
        <v>35070</v>
      </c>
      <c r="Y4775" s="132">
        <v>11700</v>
      </c>
      <c r="Z4775" s="132">
        <v>9550</v>
      </c>
      <c r="AA4775" s="132">
        <v>14000</v>
      </c>
      <c r="AB4775" s="132">
        <v>17300</v>
      </c>
      <c r="AC4775" s="132" t="e">
        <v>#N/A</v>
      </c>
      <c r="AD4775" s="132">
        <v>61875</v>
      </c>
      <c r="AE4775" s="132">
        <v>11880</v>
      </c>
      <c r="AF4775" s="132">
        <v>3800</v>
      </c>
    </row>
    <row r="4776" spans="1:32">
      <c r="A4776" s="129">
        <v>45280</v>
      </c>
      <c r="B4776" s="132">
        <v>796873</v>
      </c>
      <c r="C4776" s="132">
        <v>43266</v>
      </c>
      <c r="D4776" s="132">
        <v>241440</v>
      </c>
      <c r="E4776" s="132">
        <v>62564</v>
      </c>
      <c r="F4776" s="132">
        <v>234708</v>
      </c>
      <c r="G4776" s="132">
        <v>712258</v>
      </c>
      <c r="H4776" s="132">
        <v>20440</v>
      </c>
      <c r="I4776" s="132">
        <v>14315</v>
      </c>
      <c r="J4776" s="132">
        <v>45590</v>
      </c>
      <c r="K4776" s="132">
        <v>35070</v>
      </c>
      <c r="L4776" s="132">
        <v>30560</v>
      </c>
      <c r="M4776" s="132">
        <v>84615</v>
      </c>
      <c r="N4776" s="132">
        <v>796873</v>
      </c>
      <c r="R4776" s="132">
        <v>142693</v>
      </c>
      <c r="S4776" s="132">
        <v>24000</v>
      </c>
      <c r="T4776" s="132">
        <v>134567</v>
      </c>
      <c r="U4776" s="132">
        <v>8850</v>
      </c>
      <c r="V4776" s="132">
        <v>20555</v>
      </c>
      <c r="W4776" s="132">
        <v>2570</v>
      </c>
      <c r="X4776" s="132">
        <v>35070</v>
      </c>
      <c r="Y4776" s="132">
        <v>19200</v>
      </c>
      <c r="Z4776" s="132">
        <v>9550</v>
      </c>
      <c r="AA4776" s="132">
        <v>26000</v>
      </c>
      <c r="AB4776" s="132">
        <v>17300</v>
      </c>
      <c r="AC4776" s="132">
        <v>2808</v>
      </c>
      <c r="AD4776" s="132">
        <v>90875</v>
      </c>
      <c r="AE4776" s="132">
        <v>11880</v>
      </c>
      <c r="AF4776" s="132">
        <v>27800</v>
      </c>
    </row>
    <row r="4777" spans="1:32">
      <c r="A4777" s="129">
        <v>45301</v>
      </c>
      <c r="B4777" s="133" t="e">
        <f ca="1">_xll.RHistory("PALMTOT-MY","NDA_RAW.Nda_last","START:"&amp;$A4777&amp;" END:"&amp;$A4777&amp;" INTERVAL:1D",,,)</f>
        <v>#NAME?</v>
      </c>
      <c r="C4777" s="133" t="e">
        <f ca="1">_xll.RHistory("PALMRBD-MY","NDA_RAW.Nda_last","START:"&amp;$A4777&amp;" END:"&amp;$A4777&amp;" INTERVAL:1D",,,)</f>
        <v>#NAME?</v>
      </c>
      <c r="D4777" s="133" t="e">
        <f ca="1">_xll.RHistory("PALMOLE-MY","NDA_RAW.Nda_last","START:"&amp;$A4777&amp;" END:"&amp;$A4777&amp;" INTERVAL:1D",,,)</f>
        <v>#NAME?</v>
      </c>
      <c r="E4777" s="133" t="e">
        <f ca="1">_xll.RHistory("PALMSTR-MY","NDA_RAW.Nda_last","START:"&amp;$A4777&amp;" END:"&amp;$A4777&amp;" INTERVAL:1D",,,)</f>
        <v>#NAME?</v>
      </c>
      <c r="F4777" s="133" t="e">
        <f ca="1">_xll.RHistory("PALMCPO-MY","NDA_RAW.Nda_last","START:"&amp;$A4777&amp;" END:"&amp;$A4777&amp;" INTERVAL:1D",,,)</f>
        <v>#NAME?</v>
      </c>
      <c r="G4777" s="133" t="e">
        <f ca="1">_xll.RHistory("PALMSTOT-MY","NDA_RAW.Nda_last","START:"&amp;$A4777&amp;" END:"&amp;$A4777&amp;" INTERVAL:1D",,,)</f>
        <v>#NAME?</v>
      </c>
      <c r="H4777" s="133" t="e">
        <f ca="1">_xll.RHistory("PALMOLEO-MY","NDA_RAW.Nda_last","START:"&amp;$A4777&amp;" END:"&amp;$A4777&amp;" INTERVAL:1D",,,)</f>
        <v>#NAME?</v>
      </c>
      <c r="I4777" s="133" t="e">
        <f ca="1">_xll.RHistory("PALKOIL-MY","NDA_RAW.Nda_last","START:"&amp;$A4777&amp;" END:"&amp;$A4777&amp;" INTERVAL:1D",,,)</f>
        <v>#NAME?</v>
      </c>
      <c r="J4777" s="133" t="e">
        <f ca="1">_xll.RHistory("PALMACID-MY","NDA_RAW.Nda_last","START:"&amp;$A4777&amp;" END:"&amp;$A4777&amp;" INTERVAL:1D",,,)</f>
        <v>#NAME?</v>
      </c>
      <c r="K4777" s="133" t="e">
        <f ca="1">_xll.RHistory("PALMFACID-MY","NDA_RAW.Nda_last","START:"&amp;$A4777&amp;" END:"&amp;$A4777&amp;" INTERVAL:1D",,,)</f>
        <v>#NAME?</v>
      </c>
      <c r="L4777" s="133" t="e">
        <f ca="1">_xll.RHistory("PALMOTHERS-MY","NDA_RAW.Nda_last","START:"&amp;$A4777&amp;" END:"&amp;$A4777&amp;" INTERVAL:1D",,,)</f>
        <v>#NAME?</v>
      </c>
      <c r="M4777" s="133" t="e">
        <f ca="1">_xll.RHistory("PALMSOLEO-MY","NDA_RAW.Nda_last","START:"&amp;$A4777&amp;" END:"&amp;$A4777&amp;" INTERVAL:1D",,,)</f>
        <v>#NAME?</v>
      </c>
      <c r="N4777" s="133" t="e">
        <f ca="1">_xll.RHistory("PALMTOT-MY","NDA_RAW.Nda_last","START:"&amp;$A4777&amp;" END:"&amp;$A4777&amp;" INTERVAL:1D",,,)</f>
        <v>#NAME?</v>
      </c>
      <c r="R4777" s="133" t="e">
        <f ca="1">_xll.RHistory("PALM-MYEXPIN","NDA_RAW.Nda_last","START:"&amp;$A4777&amp;" END:"&amp;$A4777&amp;" INTERVAL:1D",,,)</f>
        <v>#NAME?</v>
      </c>
      <c r="S4777" s="133" t="e">
        <f ca="1">_xll.RHistory("PALM-MYEXPPK","NDA_RAW.Nda_last","START:"&amp;$A4777&amp;" END:"&amp;$A4777&amp;" INTERVAL:1D",,,)</f>
        <v>#NAME?</v>
      </c>
      <c r="T4777" s="133" t="e">
        <f ca="1">_xll.RHistory("PALM-MYEXPCN","NDA_RAW.Nda_last","START:"&amp;$A4777&amp;" END:"&amp;$A4777&amp;" INTERVAL:1D",,,)</f>
        <v>#NAME?</v>
      </c>
      <c r="U4777" s="133" t="e">
        <f ca="1">_xll.RHistory("PALM-MYEXPUS","NDA_RAW.Nda_last","START:"&amp;$A4777&amp;" END:"&amp;$A4777&amp;" INTERVAL:1D",,,)</f>
        <v>#NAME?</v>
      </c>
      <c r="V4777" s="133" t="e">
        <f ca="1">_xll.RHistory("PALM-MYEXPSG","NDA_RAW.Nda_last","START:"&amp;$A4777&amp;" END:"&amp;$A4777&amp;" INTERVAL:1D",,,)</f>
        <v>#NAME?</v>
      </c>
      <c r="W4777" s="133" t="e">
        <f ca="1">_xll.RHistory("PALM-MYEXPID","NDA_RAW.Nda_last","START:"&amp;$A4777&amp;" END:"&amp;$A4777&amp;" INTERVAL:1D",,,)</f>
        <v>#NAME?</v>
      </c>
      <c r="X4777" s="133" t="e">
        <f ca="1">_xll.RHistory("PALM-MYEXPJP","NDA_RAW.Nda_last","START:"&amp;$A4777&amp;" END:"&amp;$A4777&amp;" INTERVAL:1D",,,)</f>
        <v>#NAME?</v>
      </c>
      <c r="Y4777" s="133" t="e">
        <f ca="1">_xll.RHistory("PALM-MYEXPKR","NDA_RAW.Nda_last","START:"&amp;$A4777&amp;" END:"&amp;$A4777&amp;" INTERVAL:1D",,,)</f>
        <v>#NAME?</v>
      </c>
      <c r="Z4777" s="133" t="e">
        <f ca="1">_xll.RHistory("PALM-MYEXPTW","NDA_RAW.Nda_last","START:"&amp;$A4777&amp;" END:"&amp;$A4777&amp;" INTERVAL:1D",,,)</f>
        <v>#NAME?</v>
      </c>
      <c r="AA4777" s="133" t="e">
        <f ca="1">_xll.RHistory("PALM-MYEXPBD","NDA_RAW.Nda_last","START:"&amp;$A4777&amp;" END:"&amp;$A4777&amp;" INTERVAL:1D",,,)</f>
        <v>#NAME?</v>
      </c>
      <c r="AB4777" s="133" t="e">
        <f ca="1">_xll.RHistory("PALM-MYEXPSA","NDA_RAW.Nda_last","START:"&amp;$A4777&amp;" END:"&amp;$A4777&amp;" INTERVAL:1D",,,)</f>
        <v>#NAME?</v>
      </c>
      <c r="AC4777" s="133" t="e">
        <f ca="1">_xll.RHistory("PALM-MYEXPTR","NDA_RAW.Nda_last","START:"&amp;$A4777&amp;" END:"&amp;$A4777&amp;" INTERVAL:1D",,,)</f>
        <v>#NAME?</v>
      </c>
      <c r="AD4777" s="133" t="e">
        <f ca="1">_xll.RHistory("PALM-MYEXPKE","NDA_RAW.Nda_last","START:"&amp;$A4777&amp;" END:"&amp;$A4777&amp;" INTERVAL:1D",,,)</f>
        <v>#NAME?</v>
      </c>
      <c r="AE4777" s="133" t="e">
        <f ca="1">_xll.RHistory("PALM-MYEXPEG","NDA_RAW.Nda_last","START:"&amp;$A4777&amp;" END:"&amp;$A4777&amp;" INTERVAL:1D",,,)</f>
        <v>#NAME?</v>
      </c>
      <c r="AF4777" s="133" t="e">
        <f ca="1">_xll.RHistory("PALM-MYEXPZA","NDA_RAW.Nda_last","START:"&amp;$A4777&amp;" END:"&amp;$A4777&amp;" INTERVAL:1D",,,)</f>
        <v>#NAME?</v>
      </c>
    </row>
    <row r="4778" spans="1:32">
      <c r="A4778" s="129">
        <v>45306</v>
      </c>
      <c r="B4778" s="133" t="e">
        <f ca="1">_xll.RHistory("PALMTOT-MY","NDA_RAW.Nda_last","START:"&amp;$A4778&amp;" END:"&amp;$A4778&amp;" INTERVAL:1D",,,)</f>
        <v>#NAME?</v>
      </c>
      <c r="C4778" s="133" t="e">
        <f ca="1">_xll.RHistory("PALMRBD-MY","NDA_RAW.Nda_last","START:"&amp;$A4778&amp;" END:"&amp;$A4778&amp;" INTERVAL:1D",,,)</f>
        <v>#NAME?</v>
      </c>
      <c r="D4778" s="133" t="e">
        <f ca="1">_xll.RHistory("PALMOLE-MY","NDA_RAW.Nda_last","START:"&amp;$A4778&amp;" END:"&amp;$A4778&amp;" INTERVAL:1D",,,)</f>
        <v>#NAME?</v>
      </c>
      <c r="E4778" s="133" t="e">
        <f ca="1">_xll.RHistory("PALMSTR-MY","NDA_RAW.Nda_last","START:"&amp;$A4778&amp;" END:"&amp;$A4778&amp;" INTERVAL:1D",,,)</f>
        <v>#NAME?</v>
      </c>
      <c r="F4778" s="133" t="e">
        <f ca="1">_xll.RHistory("PALMCPO-MY","NDA_RAW.Nda_last","START:"&amp;$A4778&amp;" END:"&amp;$A4778&amp;" INTERVAL:1D",,,)</f>
        <v>#NAME?</v>
      </c>
      <c r="G4778" s="133" t="e">
        <f ca="1">_xll.RHistory("PALMSTOT-MY","NDA_RAW.Nda_last","START:"&amp;$A4778&amp;" END:"&amp;$A4778&amp;" INTERVAL:1D",,,)</f>
        <v>#NAME?</v>
      </c>
      <c r="H4778" s="133" t="e">
        <f ca="1">_xll.RHistory("PALMOLEO-MY","NDA_RAW.Nda_last","START:"&amp;$A4778&amp;" END:"&amp;$A4778&amp;" INTERVAL:1D",,,)</f>
        <v>#NAME?</v>
      </c>
      <c r="I4778" s="133" t="e">
        <f ca="1">_xll.RHistory("PALKOIL-MY","NDA_RAW.Nda_last","START:"&amp;$A4778&amp;" END:"&amp;$A4778&amp;" INTERVAL:1D",,,)</f>
        <v>#NAME?</v>
      </c>
      <c r="J4778" s="133" t="e">
        <f ca="1">_xll.RHistory("PALMACID-MY","NDA_RAW.Nda_last","START:"&amp;$A4778&amp;" END:"&amp;$A4778&amp;" INTERVAL:1D",,,)</f>
        <v>#NAME?</v>
      </c>
      <c r="K4778" s="133" t="e">
        <f ca="1">_xll.RHistory("PALMFACID-MY","NDA_RAW.Nda_last","START:"&amp;$A4778&amp;" END:"&amp;$A4778&amp;" INTERVAL:1D",,,)</f>
        <v>#NAME?</v>
      </c>
      <c r="L4778" s="133" t="e">
        <f ca="1">_xll.RHistory("PALMOTHERS-MY","NDA_RAW.Nda_last","START:"&amp;$A4778&amp;" END:"&amp;$A4778&amp;" INTERVAL:1D",,,)</f>
        <v>#NAME?</v>
      </c>
      <c r="M4778" s="133" t="e">
        <f ca="1">_xll.RHistory("PALMSOLEO-MY","NDA_RAW.Nda_last","START:"&amp;$A4778&amp;" END:"&amp;$A4778&amp;" INTERVAL:1D",,,)</f>
        <v>#NAME?</v>
      </c>
      <c r="N4778" s="133" t="e">
        <f ca="1">_xll.RHistory("PALMTOT-MY","NDA_RAW.Nda_last","START:"&amp;$A4778&amp;" END:"&amp;$A4778&amp;" INTERVAL:1D",,,)</f>
        <v>#NAME?</v>
      </c>
      <c r="R4778" s="133" t="e">
        <f ca="1">_xll.RHistory("PALM-MYEXPIN","NDA_RAW.Nda_last","START:"&amp;$A4778&amp;" END:"&amp;$A4778&amp;" INTERVAL:1D",,,)</f>
        <v>#NAME?</v>
      </c>
      <c r="S4778" s="133" t="e">
        <f ca="1">_xll.RHistory("PALM-MYEXPPK","NDA_RAW.Nda_last","START:"&amp;$A4778&amp;" END:"&amp;$A4778&amp;" INTERVAL:1D",,,)</f>
        <v>#NAME?</v>
      </c>
      <c r="T4778" s="133" t="e">
        <f ca="1">_xll.RHistory("PALM-MYEXPCN","NDA_RAW.Nda_last","START:"&amp;$A4778&amp;" END:"&amp;$A4778&amp;" INTERVAL:1D",,,)</f>
        <v>#NAME?</v>
      </c>
      <c r="U4778" s="133" t="e">
        <f ca="1">_xll.RHistory("PALM-MYEXPUS","NDA_RAW.Nda_last","START:"&amp;$A4778&amp;" END:"&amp;$A4778&amp;" INTERVAL:1D",,,)</f>
        <v>#NAME?</v>
      </c>
      <c r="V4778" s="133" t="e">
        <f ca="1">_xll.RHistory("PALM-MYEXPSG","NDA_RAW.Nda_last","START:"&amp;$A4778&amp;" END:"&amp;$A4778&amp;" INTERVAL:1D",,,)</f>
        <v>#NAME?</v>
      </c>
      <c r="W4778" s="133" t="e">
        <f ca="1">_xll.RHistory("PALM-MYEXPID","NDA_RAW.Nda_last","START:"&amp;$A4778&amp;" END:"&amp;$A4778&amp;" INTERVAL:1D",,,)</f>
        <v>#NAME?</v>
      </c>
      <c r="X4778" s="133" t="e">
        <f ca="1">_xll.RHistory("PALM-MYEXPJP","NDA_RAW.Nda_last","START:"&amp;$A4778&amp;" END:"&amp;$A4778&amp;" INTERVAL:1D",,,)</f>
        <v>#NAME?</v>
      </c>
      <c r="Y4778" s="133" t="e">
        <f ca="1">_xll.RHistory("PALM-MYEXPKR","NDA_RAW.Nda_last","START:"&amp;$A4778&amp;" END:"&amp;$A4778&amp;" INTERVAL:1D",,,)</f>
        <v>#NAME?</v>
      </c>
      <c r="Z4778" s="133" t="e">
        <f ca="1">_xll.RHistory("PALM-MYEXPTW","NDA_RAW.Nda_last","START:"&amp;$A4778&amp;" END:"&amp;$A4778&amp;" INTERVAL:1D",,,)</f>
        <v>#NAME?</v>
      </c>
      <c r="AA4778" s="133" t="e">
        <f ca="1">_xll.RHistory("PALM-MYEXPBD","NDA_RAW.Nda_last","START:"&amp;$A4778&amp;" END:"&amp;$A4778&amp;" INTERVAL:1D",,,)</f>
        <v>#NAME?</v>
      </c>
      <c r="AB4778" s="133" t="e">
        <f ca="1">_xll.RHistory("PALM-MYEXPSA","NDA_RAW.Nda_last","START:"&amp;$A4778&amp;" END:"&amp;$A4778&amp;" INTERVAL:1D",,,)</f>
        <v>#NAME?</v>
      </c>
      <c r="AC4778" s="133" t="e">
        <f ca="1">_xll.RHistory("PALM-MYEXPTR","NDA_RAW.Nda_last","START:"&amp;$A4778&amp;" END:"&amp;$A4778&amp;" INTERVAL:1D",,,)</f>
        <v>#NAME?</v>
      </c>
      <c r="AD4778" s="133" t="e">
        <f ca="1">_xll.RHistory("PALM-MYEXPKE","NDA_RAW.Nda_last","START:"&amp;$A4778&amp;" END:"&amp;$A4778&amp;" INTERVAL:1D",,,)</f>
        <v>#NAME?</v>
      </c>
      <c r="AE4778" s="133" t="e">
        <f ca="1">_xll.RHistory("PALM-MYEXPEG","NDA_RAW.Nda_last","START:"&amp;$A4778&amp;" END:"&amp;$A4778&amp;" INTERVAL:1D",,,)</f>
        <v>#NAME?</v>
      </c>
      <c r="AF4778" s="133" t="e">
        <f ca="1">_xll.RHistory("PALM-MYEXPZA","NDA_RAW.Nda_last","START:"&amp;$A4778&amp;" END:"&amp;$A4778&amp;" INTERVAL:1D",,,)</f>
        <v>#NAME?</v>
      </c>
    </row>
    <row r="4779" spans="1:32">
      <c r="A4779" s="129">
        <v>45311</v>
      </c>
      <c r="B4779" s="133" t="e">
        <f ca="1">_xll.RHistory("PALMTOT-MY","NDA_RAW.Nda_last","START:"&amp;$A4779&amp;" END:"&amp;$A4779&amp;" INTERVAL:1D",,,)</f>
        <v>#NAME?</v>
      </c>
      <c r="C4779" s="133" t="e">
        <f ca="1">_xll.RHistory("PALMTOT-MY","NDA_RAW.Nda_last","START:"&amp;$A4779&amp;" END:"&amp;$A4779&amp;" INTERVAL:1D",,,)</f>
        <v>#NAME?</v>
      </c>
      <c r="D4779" s="133" t="e">
        <f ca="1">_xll.RHistory("PALMTOT-MY","NDA_RAW.Nda_last","START:"&amp;$A4779&amp;" END:"&amp;$A4779&amp;" INTERVAL:1D",,,)</f>
        <v>#NAME?</v>
      </c>
      <c r="E4779" s="133" t="e">
        <f ca="1">_xll.RHistory("PALMTOT-MY","NDA_RAW.Nda_last","START:"&amp;$A4779&amp;" END:"&amp;$A4779&amp;" INTERVAL:1D",,,)</f>
        <v>#NAME?</v>
      </c>
      <c r="F4779" s="133" t="e">
        <f ca="1">_xll.RHistory("PALMTOT-MY","NDA_RAW.Nda_last","START:"&amp;$A4779&amp;" END:"&amp;$A4779&amp;" INTERVAL:1D",,,)</f>
        <v>#NAME?</v>
      </c>
      <c r="G4779" s="133"/>
      <c r="H4779" s="133"/>
      <c r="I4779" s="133"/>
      <c r="J4779" s="133"/>
      <c r="K4779" s="133"/>
      <c r="L4779" s="133"/>
      <c r="M4779" s="133"/>
      <c r="N4779" s="133"/>
      <c r="R4779" s="133"/>
      <c r="S4779" s="133"/>
      <c r="T4779" s="133"/>
      <c r="U4779" s="133"/>
      <c r="V4779" s="133"/>
      <c r="W4779" s="133"/>
      <c r="X4779" s="133"/>
      <c r="Y4779" s="133"/>
      <c r="Z4779" s="133"/>
      <c r="AA4779" s="133"/>
      <c r="AB4779" s="133"/>
      <c r="AC4779" s="133"/>
      <c r="AD4779" s="133"/>
      <c r="AE4779" s="133"/>
      <c r="AF4779" s="133"/>
    </row>
    <row r="4793" spans="1:32" s="135" customFormat="1">
      <c r="A4793" s="134"/>
    </row>
    <row r="4796" spans="1:32">
      <c r="B4796" s="136" t="e">
        <f ca="1">B4778/B4777-1</f>
        <v>#NAME?</v>
      </c>
      <c r="C4796" s="136" t="e">
        <f t="shared" ref="C4796:N4796" ca="1" si="0">C4778/C4777-1</f>
        <v>#NAME?</v>
      </c>
      <c r="D4796" s="136" t="e">
        <f t="shared" ca="1" si="0"/>
        <v>#NAME?</v>
      </c>
      <c r="E4796" s="136" t="e">
        <f t="shared" ca="1" si="0"/>
        <v>#NAME?</v>
      </c>
      <c r="F4796" s="136" t="e">
        <f t="shared" ca="1" si="0"/>
        <v>#NAME?</v>
      </c>
      <c r="G4796" s="136" t="e">
        <f t="shared" ca="1" si="0"/>
        <v>#NAME?</v>
      </c>
      <c r="H4796" s="136" t="e">
        <f t="shared" ca="1" si="0"/>
        <v>#NAME?</v>
      </c>
      <c r="I4796" s="136" t="e">
        <f t="shared" ca="1" si="0"/>
        <v>#NAME?</v>
      </c>
      <c r="J4796" s="136" t="e">
        <f t="shared" ca="1" si="0"/>
        <v>#NAME?</v>
      </c>
      <c r="K4796" s="136" t="e">
        <f t="shared" ca="1" si="0"/>
        <v>#NAME?</v>
      </c>
      <c r="L4796" s="136" t="e">
        <f t="shared" ca="1" si="0"/>
        <v>#NAME?</v>
      </c>
      <c r="M4796" s="136" t="e">
        <f t="shared" ca="1" si="0"/>
        <v>#NAME?</v>
      </c>
      <c r="N4796" s="136" t="e">
        <f t="shared" ca="1" si="0"/>
        <v>#NAME?</v>
      </c>
      <c r="R4796" s="136" t="e">
        <f t="shared" ref="R4796:AF4796" ca="1" si="1">R4778/R4777-1</f>
        <v>#NAME?</v>
      </c>
      <c r="S4796" s="136" t="e">
        <f t="shared" ca="1" si="1"/>
        <v>#NAME?</v>
      </c>
      <c r="T4796" s="136" t="e">
        <f t="shared" ca="1" si="1"/>
        <v>#NAME?</v>
      </c>
      <c r="U4796" s="136" t="e">
        <f t="shared" ca="1" si="1"/>
        <v>#NAME?</v>
      </c>
      <c r="V4796" s="136" t="e">
        <f t="shared" ca="1" si="1"/>
        <v>#NAME?</v>
      </c>
      <c r="W4796" s="136" t="e">
        <f t="shared" ca="1" si="1"/>
        <v>#NAME?</v>
      </c>
      <c r="X4796" s="136" t="e">
        <f t="shared" ca="1" si="1"/>
        <v>#NAME?</v>
      </c>
      <c r="Y4796" s="136" t="e">
        <f t="shared" ca="1" si="1"/>
        <v>#NAME?</v>
      </c>
      <c r="Z4796" s="136" t="e">
        <f t="shared" ca="1" si="1"/>
        <v>#NAME?</v>
      </c>
      <c r="AA4796" s="136" t="e">
        <f t="shared" ca="1" si="1"/>
        <v>#NAME?</v>
      </c>
      <c r="AB4796" s="136" t="e">
        <f t="shared" ca="1" si="1"/>
        <v>#NAME?</v>
      </c>
      <c r="AC4796" s="136" t="e">
        <f t="shared" ca="1" si="1"/>
        <v>#NAME?</v>
      </c>
      <c r="AD4796" s="136" t="e">
        <f t="shared" ca="1" si="1"/>
        <v>#NAME?</v>
      </c>
      <c r="AE4796" s="136" t="e">
        <f t="shared" ca="1" si="1"/>
        <v>#NAME?</v>
      </c>
      <c r="AF4796" s="136" t="e">
        <f t="shared" ca="1" si="1"/>
        <v>#NAME?</v>
      </c>
    </row>
    <row r="4797" spans="1:32">
      <c r="B4797" s="136" t="e">
        <f ca="1">B4778/B4732-1</f>
        <v>#NAME?</v>
      </c>
      <c r="C4797" s="136">
        <f t="shared" ref="C4797:N4797" si="2">C4776/C4730-1</f>
        <v>-0.23246407663650881</v>
      </c>
      <c r="D4797" s="136">
        <f t="shared" si="2"/>
        <v>0.27981002157400092</v>
      </c>
      <c r="E4797" s="136">
        <f t="shared" si="2"/>
        <v>-8.7855372503280349E-2</v>
      </c>
      <c r="F4797" s="136">
        <f t="shared" si="2"/>
        <v>-0.22008373762211741</v>
      </c>
      <c r="G4797" s="136">
        <f t="shared" si="2"/>
        <v>-0.14032595432101302</v>
      </c>
      <c r="H4797" s="136">
        <f t="shared" si="2"/>
        <v>-0.25944712148110571</v>
      </c>
      <c r="I4797" s="136">
        <f t="shared" si="2"/>
        <v>-0.24973794549266248</v>
      </c>
      <c r="J4797" s="136">
        <f t="shared" si="2"/>
        <v>-0.56154608142028684</v>
      </c>
      <c r="K4797" s="136">
        <f t="shared" si="2"/>
        <v>0.32189973614775735</v>
      </c>
      <c r="L4797" s="136">
        <f t="shared" si="2"/>
        <v>9.9280575539568261E-2</v>
      </c>
      <c r="M4797" s="136">
        <f t="shared" si="2"/>
        <v>-0.11044879679566022</v>
      </c>
      <c r="N4797" s="136">
        <f t="shared" si="2"/>
        <v>-0.13724906403130221</v>
      </c>
      <c r="R4797" s="136">
        <f>R4776/R4730-1</f>
        <v>-0.26876601414369172</v>
      </c>
      <c r="S4797" s="136">
        <f>S4776/S4730-1</f>
        <v>0.60000000000000009</v>
      </c>
      <c r="T4797" s="136">
        <f>T4776/T4730-1</f>
        <v>0.57923952587724448</v>
      </c>
      <c r="U4797" s="136">
        <f>U4776/U4730-1</f>
        <v>-0.71824259789875833</v>
      </c>
      <c r="V4797" s="136" t="e">
        <f t="shared" ref="V4797:AF4797" ca="1" si="3">V4778/V4731-1</f>
        <v>#NAME?</v>
      </c>
      <c r="W4797" s="136" t="e">
        <f t="shared" ca="1" si="3"/>
        <v>#NAME?</v>
      </c>
      <c r="X4797" s="136" t="e">
        <f t="shared" ca="1" si="3"/>
        <v>#NAME?</v>
      </c>
      <c r="Y4797" s="136" t="e">
        <f t="shared" ca="1" si="3"/>
        <v>#NAME?</v>
      </c>
      <c r="Z4797" s="136" t="e">
        <f t="shared" ca="1" si="3"/>
        <v>#NAME?</v>
      </c>
      <c r="AA4797" s="136" t="e">
        <f t="shared" ca="1" si="3"/>
        <v>#NAME?</v>
      </c>
      <c r="AB4797" s="136" t="e">
        <f t="shared" ca="1" si="3"/>
        <v>#NAME?</v>
      </c>
      <c r="AC4797" s="136" t="e">
        <f t="shared" ca="1" si="3"/>
        <v>#NAME?</v>
      </c>
      <c r="AD4797" s="136" t="e">
        <f t="shared" ca="1" si="3"/>
        <v>#NAME?</v>
      </c>
      <c r="AE4797" s="136" t="e">
        <f t="shared" ca="1" si="3"/>
        <v>#NAME?</v>
      </c>
      <c r="AF4797" s="136" t="e">
        <f t="shared" ca="1" si="3"/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4083-4B70-4C2E-A768-84AE4325487F}">
  <sheetPr>
    <pageSetUpPr autoPageBreaks="0" fitToPage="1"/>
  </sheetPr>
  <dimension ref="A1:BS528"/>
  <sheetViews>
    <sheetView zoomScale="85" zoomScaleNormal="85" workbookViewId="0">
      <pane xSplit="1" ySplit="2" topLeftCell="S101" activePane="bottomRight" state="frozen"/>
      <selection activeCell="BK16" sqref="BK16"/>
      <selection pane="topRight" activeCell="BK16" sqref="BK16"/>
      <selection pane="bottomLeft" activeCell="BK16" sqref="BK16"/>
      <selection pane="bottomRight" activeCell="AE172" sqref="AE172"/>
    </sheetView>
  </sheetViews>
  <sheetFormatPr defaultColWidth="8.7109375" defaultRowHeight="15"/>
  <cols>
    <col min="1" max="1" width="24.7109375" style="59" customWidth="1"/>
    <col min="2" max="25" width="9.28515625" customWidth="1"/>
    <col min="32" max="32" width="12.7109375" bestFit="1" customWidth="1"/>
  </cols>
  <sheetData>
    <row r="1" spans="1:39" ht="15.75">
      <c r="A1" s="137" t="s">
        <v>241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9" s="14" customFormat="1" ht="17.25" thickBot="1">
      <c r="A2" s="59"/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12" t="s">
        <v>247</v>
      </c>
      <c r="H2" s="12" t="s">
        <v>248</v>
      </c>
      <c r="I2" s="12" t="s">
        <v>249</v>
      </c>
      <c r="J2" s="12" t="s">
        <v>250</v>
      </c>
      <c r="K2" s="12" t="s">
        <v>251</v>
      </c>
      <c r="L2" s="12" t="s">
        <v>252</v>
      </c>
      <c r="M2" s="12" t="s">
        <v>253</v>
      </c>
      <c r="N2" s="12" t="s">
        <v>254</v>
      </c>
      <c r="O2" s="12" t="s">
        <v>255</v>
      </c>
      <c r="P2" s="12" t="s">
        <v>256</v>
      </c>
      <c r="Q2" s="12" t="s">
        <v>257</v>
      </c>
      <c r="R2" s="12" t="s">
        <v>258</v>
      </c>
      <c r="S2" s="12" t="s">
        <v>259</v>
      </c>
      <c r="T2" s="12" t="s">
        <v>260</v>
      </c>
      <c r="U2" s="12" t="s">
        <v>261</v>
      </c>
      <c r="V2" s="12" t="s">
        <v>262</v>
      </c>
      <c r="W2" s="12" t="s">
        <v>263</v>
      </c>
      <c r="X2" s="12" t="s">
        <v>264</v>
      </c>
      <c r="Y2" s="12" t="s">
        <v>265</v>
      </c>
      <c r="Z2" s="12" t="s">
        <v>266</v>
      </c>
      <c r="AA2" s="12" t="s">
        <v>267</v>
      </c>
      <c r="AB2" s="12" t="s">
        <v>268</v>
      </c>
      <c r="AC2" s="12" t="s">
        <v>269</v>
      </c>
      <c r="AD2" s="12" t="s">
        <v>270</v>
      </c>
      <c r="AE2" s="12" t="s">
        <v>271</v>
      </c>
      <c r="AF2" s="12" t="s">
        <v>272</v>
      </c>
      <c r="AG2" s="12" t="s">
        <v>273</v>
      </c>
      <c r="AH2" s="12" t="s">
        <v>274</v>
      </c>
      <c r="AI2" s="12" t="s">
        <v>275</v>
      </c>
      <c r="AJ2" s="12"/>
      <c r="AK2" s="12"/>
      <c r="AL2" s="12"/>
      <c r="AM2" s="13"/>
    </row>
    <row r="3" spans="1:39" ht="16.5">
      <c r="A3" s="138" t="s">
        <v>276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8"/>
      <c r="AK3" s="18"/>
      <c r="AL3" s="18"/>
    </row>
    <row r="4" spans="1:39" ht="16.5">
      <c r="A4" s="140" t="s">
        <v>43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5" spans="1:39" ht="16.5">
      <c r="A5" s="140" t="s">
        <v>44</v>
      </c>
      <c r="B5" s="26" t="e">
        <f>#REF!</f>
        <v>#REF!</v>
      </c>
      <c r="C5" s="26" t="e">
        <f>#REF!</f>
        <v>#REF!</v>
      </c>
      <c r="D5" s="26" t="e">
        <f>#REF!</f>
        <v>#REF!</v>
      </c>
      <c r="E5" s="26" t="e">
        <f>#REF!</f>
        <v>#REF!</v>
      </c>
      <c r="F5" s="26" t="e">
        <f>#REF!</f>
        <v>#REF!</v>
      </c>
      <c r="G5" s="26" t="e">
        <f>#REF!</f>
        <v>#REF!</v>
      </c>
      <c r="H5" s="26" t="e">
        <f>#REF!</f>
        <v>#REF!</v>
      </c>
      <c r="I5" s="26" t="e">
        <f>#REF!</f>
        <v>#REF!</v>
      </c>
      <c r="J5" s="26" t="e">
        <f>#REF!</f>
        <v>#REF!</v>
      </c>
      <c r="K5" s="26" t="e">
        <f>#REF!</f>
        <v>#REF!</v>
      </c>
      <c r="L5" s="26" t="e">
        <f>#REF!</f>
        <v>#REF!</v>
      </c>
      <c r="M5" s="26" t="e">
        <f>#REF!</f>
        <v>#REF!</v>
      </c>
      <c r="N5" s="26" t="e">
        <f>#REF!</f>
        <v>#REF!</v>
      </c>
      <c r="O5" s="26" t="e">
        <f>#REF!</f>
        <v>#REF!</v>
      </c>
      <c r="P5" s="26" t="e">
        <f>#REF!</f>
        <v>#REF!</v>
      </c>
      <c r="Q5" s="26" t="e">
        <f>#REF!</f>
        <v>#REF!</v>
      </c>
      <c r="R5" s="26" t="e">
        <f>#REF!</f>
        <v>#REF!</v>
      </c>
      <c r="S5" s="26" t="e">
        <f>#REF!</f>
        <v>#REF!</v>
      </c>
      <c r="T5" s="26" t="e">
        <f>#REF!</f>
        <v>#REF!</v>
      </c>
      <c r="U5" s="26" t="e">
        <f>#REF!</f>
        <v>#REF!</v>
      </c>
      <c r="V5" s="26" t="e">
        <f>#REF!</f>
        <v>#REF!</v>
      </c>
      <c r="W5" s="26" t="e">
        <f>#REF!</f>
        <v>#REF!</v>
      </c>
      <c r="X5" s="26" t="e">
        <f>#REF!</f>
        <v>#REF!</v>
      </c>
      <c r="Y5" s="26" t="e">
        <f>#REF!</f>
        <v>#REF!</v>
      </c>
      <c r="Z5" s="26" t="e">
        <f>#REF!</f>
        <v>#REF!</v>
      </c>
      <c r="AA5" s="26" t="e">
        <f>#REF!</f>
        <v>#REF!</v>
      </c>
      <c r="AB5" s="26" t="e">
        <f>#REF!</f>
        <v>#REF!</v>
      </c>
      <c r="AC5" s="26" t="e">
        <f>#REF!</f>
        <v>#REF!</v>
      </c>
      <c r="AD5" s="26" t="e">
        <f>#REF!</f>
        <v>#REF!</v>
      </c>
      <c r="AE5" s="26" t="e">
        <f>#REF!</f>
        <v>#REF!</v>
      </c>
      <c r="AF5" s="22" t="e">
        <f>#REF!</f>
        <v>#REF!</v>
      </c>
      <c r="AG5" s="22" t="e">
        <f>#REF!</f>
        <v>#REF!</v>
      </c>
      <c r="AH5" s="22" t="e">
        <f>#REF!</f>
        <v>#REF!</v>
      </c>
      <c r="AI5" s="22" t="e">
        <f>#REF!</f>
        <v>#REF!</v>
      </c>
      <c r="AJ5" s="22"/>
      <c r="AK5" s="22"/>
      <c r="AL5" s="22"/>
    </row>
    <row r="6" spans="1:39" ht="16.5">
      <c r="A6" s="141" t="s">
        <v>45</v>
      </c>
      <c r="B6" s="142" t="e">
        <f>B5</f>
        <v>#REF!</v>
      </c>
      <c r="C6" s="142" t="e">
        <f t="shared" ref="C6:AI6" si="0">C5</f>
        <v>#REF!</v>
      </c>
      <c r="D6" s="142" t="e">
        <f t="shared" si="0"/>
        <v>#REF!</v>
      </c>
      <c r="E6" s="142" t="e">
        <f t="shared" si="0"/>
        <v>#REF!</v>
      </c>
      <c r="F6" s="142" t="e">
        <f t="shared" si="0"/>
        <v>#REF!</v>
      </c>
      <c r="G6" s="142" t="e">
        <f t="shared" si="0"/>
        <v>#REF!</v>
      </c>
      <c r="H6" s="142" t="e">
        <f t="shared" si="0"/>
        <v>#REF!</v>
      </c>
      <c r="I6" s="142" t="e">
        <f t="shared" si="0"/>
        <v>#REF!</v>
      </c>
      <c r="J6" s="142" t="e">
        <f t="shared" si="0"/>
        <v>#REF!</v>
      </c>
      <c r="K6" s="142" t="e">
        <f t="shared" si="0"/>
        <v>#REF!</v>
      </c>
      <c r="L6" s="142" t="e">
        <f t="shared" si="0"/>
        <v>#REF!</v>
      </c>
      <c r="M6" s="142" t="e">
        <f t="shared" si="0"/>
        <v>#REF!</v>
      </c>
      <c r="N6" s="142" t="e">
        <f t="shared" si="0"/>
        <v>#REF!</v>
      </c>
      <c r="O6" s="142" t="e">
        <f t="shared" si="0"/>
        <v>#REF!</v>
      </c>
      <c r="P6" s="142" t="e">
        <f t="shared" si="0"/>
        <v>#REF!</v>
      </c>
      <c r="Q6" s="142" t="e">
        <f t="shared" si="0"/>
        <v>#REF!</v>
      </c>
      <c r="R6" s="142" t="e">
        <f t="shared" si="0"/>
        <v>#REF!</v>
      </c>
      <c r="S6" s="142" t="e">
        <f t="shared" si="0"/>
        <v>#REF!</v>
      </c>
      <c r="T6" s="142" t="e">
        <f t="shared" si="0"/>
        <v>#REF!</v>
      </c>
      <c r="U6" s="142" t="e">
        <f t="shared" si="0"/>
        <v>#REF!</v>
      </c>
      <c r="V6" s="142" t="e">
        <f t="shared" si="0"/>
        <v>#REF!</v>
      </c>
      <c r="W6" s="142" t="e">
        <f t="shared" si="0"/>
        <v>#REF!</v>
      </c>
      <c r="X6" s="142" t="e">
        <f t="shared" si="0"/>
        <v>#REF!</v>
      </c>
      <c r="Y6" s="142" t="e">
        <f t="shared" si="0"/>
        <v>#REF!</v>
      </c>
      <c r="Z6" s="142" t="e">
        <f t="shared" si="0"/>
        <v>#REF!</v>
      </c>
      <c r="AA6" s="142" t="e">
        <f t="shared" si="0"/>
        <v>#REF!</v>
      </c>
      <c r="AB6" s="142" t="e">
        <f t="shared" si="0"/>
        <v>#REF!</v>
      </c>
      <c r="AC6" s="142" t="e">
        <f t="shared" si="0"/>
        <v>#REF!</v>
      </c>
      <c r="AD6" s="142" t="e">
        <f t="shared" si="0"/>
        <v>#REF!</v>
      </c>
      <c r="AE6" s="142" t="e">
        <f t="shared" si="0"/>
        <v>#REF!</v>
      </c>
      <c r="AF6" s="143" t="e">
        <f t="shared" si="0"/>
        <v>#REF!</v>
      </c>
      <c r="AG6" s="143" t="e">
        <f t="shared" si="0"/>
        <v>#REF!</v>
      </c>
      <c r="AH6" s="143" t="e">
        <f t="shared" si="0"/>
        <v>#REF!</v>
      </c>
      <c r="AI6" s="143" t="e">
        <f t="shared" si="0"/>
        <v>#REF!</v>
      </c>
      <c r="AJ6" s="22"/>
      <c r="AK6" s="26"/>
      <c r="AL6" s="26"/>
    </row>
    <row r="7" spans="1:39" ht="17.25" thickBot="1">
      <c r="A7" s="144" t="s">
        <v>46</v>
      </c>
      <c r="B7" s="110" t="e">
        <f t="shared" ref="B7:AD7" si="1">B10/B5</f>
        <v>#REF!</v>
      </c>
      <c r="C7" s="110" t="e">
        <f t="shared" si="1"/>
        <v>#REF!</v>
      </c>
      <c r="D7" s="110" t="e">
        <f t="shared" si="1"/>
        <v>#REF!</v>
      </c>
      <c r="E7" s="110" t="e">
        <f t="shared" si="1"/>
        <v>#REF!</v>
      </c>
      <c r="F7" s="110" t="e">
        <f t="shared" si="1"/>
        <v>#REF!</v>
      </c>
      <c r="G7" s="110" t="e">
        <f t="shared" si="1"/>
        <v>#REF!</v>
      </c>
      <c r="H7" s="110" t="e">
        <f t="shared" si="1"/>
        <v>#REF!</v>
      </c>
      <c r="I7" s="110" t="e">
        <f t="shared" si="1"/>
        <v>#REF!</v>
      </c>
      <c r="J7" s="110" t="e">
        <f t="shared" si="1"/>
        <v>#REF!</v>
      </c>
      <c r="K7" s="110" t="e">
        <f t="shared" si="1"/>
        <v>#REF!</v>
      </c>
      <c r="L7" s="110" t="e">
        <f t="shared" si="1"/>
        <v>#REF!</v>
      </c>
      <c r="M7" s="110" t="e">
        <f t="shared" si="1"/>
        <v>#REF!</v>
      </c>
      <c r="N7" s="110" t="e">
        <f t="shared" si="1"/>
        <v>#REF!</v>
      </c>
      <c r="O7" s="110" t="e">
        <f t="shared" si="1"/>
        <v>#REF!</v>
      </c>
      <c r="P7" s="110" t="e">
        <f t="shared" si="1"/>
        <v>#REF!</v>
      </c>
      <c r="Q7" s="110" t="e">
        <f t="shared" si="1"/>
        <v>#REF!</v>
      </c>
      <c r="R7" s="110" t="e">
        <f t="shared" si="1"/>
        <v>#REF!</v>
      </c>
      <c r="S7" s="110" t="e">
        <f t="shared" si="1"/>
        <v>#REF!</v>
      </c>
      <c r="T7" s="110" t="e">
        <f t="shared" si="1"/>
        <v>#REF!</v>
      </c>
      <c r="U7" s="110" t="e">
        <f t="shared" si="1"/>
        <v>#REF!</v>
      </c>
      <c r="V7" s="110" t="e">
        <f t="shared" si="1"/>
        <v>#REF!</v>
      </c>
      <c r="W7" s="110" t="e">
        <f t="shared" si="1"/>
        <v>#REF!</v>
      </c>
      <c r="X7" s="110" t="e">
        <f t="shared" si="1"/>
        <v>#REF!</v>
      </c>
      <c r="Y7" s="110" t="e">
        <f t="shared" si="1"/>
        <v>#REF!</v>
      </c>
      <c r="Z7" s="110" t="e">
        <f t="shared" si="1"/>
        <v>#REF!</v>
      </c>
      <c r="AA7" s="110" t="e">
        <f t="shared" si="1"/>
        <v>#REF!</v>
      </c>
      <c r="AB7" s="110" t="e">
        <f t="shared" si="1"/>
        <v>#REF!</v>
      </c>
      <c r="AC7" s="110" t="e">
        <f t="shared" si="1"/>
        <v>#REF!</v>
      </c>
      <c r="AD7" s="110" t="e">
        <f t="shared" si="1"/>
        <v>#REF!</v>
      </c>
      <c r="AE7" s="110" t="e">
        <f>AE10/AE5</f>
        <v>#REF!</v>
      </c>
      <c r="AF7" s="111" t="e">
        <f t="shared" ref="AF7:AI7" si="2">AF10/AF5</f>
        <v>#REF!</v>
      </c>
      <c r="AG7" s="111" t="e">
        <f t="shared" si="2"/>
        <v>#REF!</v>
      </c>
      <c r="AH7" s="111" t="e">
        <f t="shared" si="2"/>
        <v>#REF!</v>
      </c>
      <c r="AI7" s="111" t="e">
        <f t="shared" si="2"/>
        <v>#REF!</v>
      </c>
      <c r="AJ7" s="30"/>
      <c r="AK7" s="30"/>
      <c r="AL7" s="30"/>
    </row>
    <row r="8" spans="1:39" ht="16.5">
      <c r="A8" s="68" t="s">
        <v>277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34"/>
      <c r="AK8" s="34"/>
      <c r="AL8" s="34"/>
    </row>
    <row r="9" spans="1:39" ht="16.5">
      <c r="A9" s="59" t="s">
        <v>51</v>
      </c>
      <c r="B9" s="48">
        <v>79</v>
      </c>
      <c r="C9" s="48">
        <f t="shared" ref="C9:AI9" si="3">B18</f>
        <v>13</v>
      </c>
      <c r="D9" s="48">
        <f t="shared" si="3"/>
        <v>74</v>
      </c>
      <c r="E9" s="48">
        <f t="shared" si="3"/>
        <v>143</v>
      </c>
      <c r="F9" s="48">
        <f t="shared" si="3"/>
        <v>236</v>
      </c>
      <c r="G9" s="48">
        <f t="shared" si="3"/>
        <v>249</v>
      </c>
      <c r="H9" s="48">
        <f t="shared" si="3"/>
        <v>202</v>
      </c>
      <c r="I9" s="48">
        <f t="shared" si="3"/>
        <v>391</v>
      </c>
      <c r="J9" s="48">
        <f t="shared" si="3"/>
        <v>655</v>
      </c>
      <c r="K9" s="48">
        <f t="shared" si="3"/>
        <v>503</v>
      </c>
      <c r="L9" s="48">
        <f t="shared" si="3"/>
        <v>710</v>
      </c>
      <c r="M9" s="48">
        <f t="shared" si="3"/>
        <v>948</v>
      </c>
      <c r="N9" s="48">
        <f t="shared" si="3"/>
        <v>851</v>
      </c>
      <c r="O9" s="48">
        <f t="shared" si="3"/>
        <v>1075</v>
      </c>
      <c r="P9" s="48">
        <f t="shared" si="3"/>
        <v>2069</v>
      </c>
      <c r="Q9" s="48">
        <f t="shared" si="3"/>
        <v>1457</v>
      </c>
      <c r="R9" s="48">
        <f t="shared" si="3"/>
        <v>1179</v>
      </c>
      <c r="S9" s="48">
        <f t="shared" si="3"/>
        <v>1459</v>
      </c>
      <c r="T9" s="48">
        <f t="shared" si="3"/>
        <v>2390</v>
      </c>
      <c r="U9" s="48">
        <f t="shared" si="3"/>
        <v>2792</v>
      </c>
      <c r="V9" s="48">
        <f t="shared" si="3"/>
        <v>3122</v>
      </c>
      <c r="W9" s="48">
        <f t="shared" si="3"/>
        <v>2910</v>
      </c>
      <c r="X9" s="48">
        <f t="shared" si="3"/>
        <v>2889</v>
      </c>
      <c r="Y9" s="48">
        <f t="shared" si="3"/>
        <v>2174</v>
      </c>
      <c r="Z9" s="48">
        <f t="shared" si="3"/>
        <v>2919</v>
      </c>
      <c r="AA9" s="48">
        <f t="shared" si="3"/>
        <v>4602</v>
      </c>
      <c r="AB9" s="48">
        <f t="shared" si="3"/>
        <v>3733</v>
      </c>
      <c r="AC9" s="48">
        <f t="shared" si="3"/>
        <v>5343</v>
      </c>
      <c r="AD9" s="48">
        <f t="shared" si="3"/>
        <v>3649</v>
      </c>
      <c r="AE9" s="48">
        <f t="shared" si="3"/>
        <v>4025</v>
      </c>
      <c r="AF9" s="48">
        <f t="shared" si="3"/>
        <v>3103</v>
      </c>
      <c r="AG9" s="38">
        <f t="shared" si="3"/>
        <v>4250</v>
      </c>
      <c r="AH9" s="38">
        <f t="shared" si="3"/>
        <v>4250</v>
      </c>
      <c r="AI9" s="38">
        <f t="shared" si="3"/>
        <v>4250</v>
      </c>
      <c r="AJ9" s="48"/>
      <c r="AK9" s="38"/>
      <c r="AL9" s="38"/>
    </row>
    <row r="10" spans="1:39" ht="16.5">
      <c r="A10" s="59" t="s">
        <v>3</v>
      </c>
      <c r="B10" s="48" t="e">
        <f>#REF!</f>
        <v>#REF!</v>
      </c>
      <c r="C10" s="48" t="e">
        <f>#REF!</f>
        <v>#REF!</v>
      </c>
      <c r="D10" s="48" t="e">
        <f>#REF!</f>
        <v>#REF!</v>
      </c>
      <c r="E10" s="48" t="e">
        <f>#REF!</f>
        <v>#REF!</v>
      </c>
      <c r="F10" s="48" t="e">
        <f>#REF!</f>
        <v>#REF!</v>
      </c>
      <c r="G10" s="48" t="e">
        <f>#REF!</f>
        <v>#REF!</v>
      </c>
      <c r="H10" s="48" t="e">
        <f>#REF!</f>
        <v>#REF!</v>
      </c>
      <c r="I10" s="48" t="e">
        <f>#REF!</f>
        <v>#REF!</v>
      </c>
      <c r="J10" s="48" t="e">
        <f>#REF!</f>
        <v>#REF!</v>
      </c>
      <c r="K10" s="48" t="e">
        <f>#REF!</f>
        <v>#REF!</v>
      </c>
      <c r="L10" s="48" t="e">
        <f>#REF!</f>
        <v>#REF!</v>
      </c>
      <c r="M10" s="48" t="e">
        <f>#REF!</f>
        <v>#REF!</v>
      </c>
      <c r="N10" s="48" t="e">
        <f>#REF!</f>
        <v>#REF!</v>
      </c>
      <c r="O10" s="48" t="e">
        <f>#REF!</f>
        <v>#REF!</v>
      </c>
      <c r="P10" s="48" t="e">
        <f>#REF!</f>
        <v>#REF!</v>
      </c>
      <c r="Q10" s="48" t="e">
        <f>#REF!</f>
        <v>#REF!</v>
      </c>
      <c r="R10" s="48" t="e">
        <f>#REF!</f>
        <v>#REF!</v>
      </c>
      <c r="S10" s="48" t="e">
        <f>#REF!</f>
        <v>#REF!</v>
      </c>
      <c r="T10" s="48" t="e">
        <f>#REF!</f>
        <v>#REF!</v>
      </c>
      <c r="U10" s="48" t="e">
        <f>#REF!</f>
        <v>#REF!</v>
      </c>
      <c r="V10" s="48" t="e">
        <f>#REF!</f>
        <v>#REF!</v>
      </c>
      <c r="W10" s="48" t="e">
        <f>#REF!</f>
        <v>#REF!</v>
      </c>
      <c r="X10" s="48">
        <f>X68</f>
        <v>33553.486150311641</v>
      </c>
      <c r="Y10" s="48">
        <f t="shared" ref="Y10:AE10" si="4">Y68</f>
        <v>40025</v>
      </c>
      <c r="Z10" s="48">
        <f t="shared" si="4"/>
        <v>47211</v>
      </c>
      <c r="AA10" s="48">
        <f t="shared" si="4"/>
        <v>51888</v>
      </c>
      <c r="AB10" s="48">
        <f t="shared" si="4"/>
        <v>50080</v>
      </c>
      <c r="AC10" s="48">
        <f t="shared" si="4"/>
        <v>52025</v>
      </c>
      <c r="AD10" s="48">
        <f t="shared" si="4"/>
        <v>49749</v>
      </c>
      <c r="AE10" s="48">
        <f t="shared" si="4"/>
        <v>55559</v>
      </c>
      <c r="AF10" s="38" t="e">
        <f>MROUND(#REF!*AF5,250)-3000</f>
        <v>#REF!</v>
      </c>
      <c r="AG10" s="38" t="e">
        <f>MROUND(#REF!*AG5,250)</f>
        <v>#REF!</v>
      </c>
      <c r="AH10" s="38" t="e">
        <f>MROUND(#REF!*AH5,250)</f>
        <v>#REF!</v>
      </c>
      <c r="AI10" s="38" t="e">
        <f>MROUND(#REF!*AI5,250)</f>
        <v>#REF!</v>
      </c>
      <c r="AJ10" s="38"/>
      <c r="AK10" s="38"/>
      <c r="AL10" s="38"/>
    </row>
    <row r="11" spans="1:39" ht="16.5">
      <c r="A11" s="59" t="s">
        <v>4</v>
      </c>
      <c r="B11" s="48">
        <v>159</v>
      </c>
      <c r="C11" s="48">
        <v>49</v>
      </c>
      <c r="D11" s="48">
        <v>46</v>
      </c>
      <c r="E11" s="48">
        <f t="shared" ref="E11:X11" si="5">E99</f>
        <v>143.25119100000001</v>
      </c>
      <c r="F11" s="48">
        <f t="shared" si="5"/>
        <v>30.516807000000004</v>
      </c>
      <c r="G11" s="48">
        <f t="shared" si="5"/>
        <v>2.110706</v>
      </c>
      <c r="H11" s="48">
        <f t="shared" si="5"/>
        <v>0.66001599999999994</v>
      </c>
      <c r="I11" s="48">
        <f t="shared" si="5"/>
        <v>3.1745929999999998</v>
      </c>
      <c r="J11" s="48">
        <f t="shared" si="5"/>
        <v>8.1884300000000003</v>
      </c>
      <c r="K11" s="48">
        <f t="shared" si="5"/>
        <v>4.7985289999999994</v>
      </c>
      <c r="L11" s="48">
        <f t="shared" si="5"/>
        <v>4.6415389999999999</v>
      </c>
      <c r="M11" s="48">
        <f t="shared" si="5"/>
        <v>9.2011059999999993</v>
      </c>
      <c r="N11" s="48">
        <f t="shared" si="5"/>
        <v>10.975831000000001</v>
      </c>
      <c r="O11" s="48">
        <f t="shared" si="5"/>
        <v>2.9310000000000009</v>
      </c>
      <c r="P11" s="48">
        <f t="shared" si="5"/>
        <v>7.3680000000000003</v>
      </c>
      <c r="Q11" s="48">
        <f t="shared" si="5"/>
        <v>20.892000000000003</v>
      </c>
      <c r="R11" s="48">
        <f t="shared" si="5"/>
        <v>48.612000000000002</v>
      </c>
      <c r="S11" s="48">
        <f t="shared" si="5"/>
        <v>23.358999999999998</v>
      </c>
      <c r="T11" s="48">
        <f t="shared" si="5"/>
        <v>0.622</v>
      </c>
      <c r="U11" s="48">
        <f t="shared" si="5"/>
        <v>38.493000000000002</v>
      </c>
      <c r="V11" s="48">
        <f t="shared" si="5"/>
        <v>27.435000000000002</v>
      </c>
      <c r="W11" s="48">
        <f t="shared" si="5"/>
        <v>7.5750000000000002</v>
      </c>
      <c r="X11" s="48">
        <f t="shared" si="5"/>
        <v>0.16700000000000001</v>
      </c>
      <c r="Y11" s="48">
        <f>Y99</f>
        <v>5.0069999999999997</v>
      </c>
      <c r="Z11" s="48">
        <f>Z99</f>
        <v>0.55950800000000012</v>
      </c>
      <c r="AA11" s="48">
        <f>AA99</f>
        <v>83.837878000000003</v>
      </c>
      <c r="AB11" s="48">
        <f t="shared" ref="AB11:AE11" si="6">AB99</f>
        <v>10.504213000000002</v>
      </c>
      <c r="AC11" s="48">
        <f t="shared" si="6"/>
        <v>0.40311699999999995</v>
      </c>
      <c r="AD11" s="48">
        <f t="shared" si="6"/>
        <v>0.41450100000000001</v>
      </c>
      <c r="AE11" s="48">
        <f t="shared" si="6"/>
        <v>0.65</v>
      </c>
      <c r="AF11" s="38">
        <v>0.44900000000000001</v>
      </c>
      <c r="AG11" s="38">
        <v>0.44900000000000001</v>
      </c>
      <c r="AH11" s="38">
        <v>0.44900000000000001</v>
      </c>
      <c r="AI11" s="38">
        <v>0.44900000000000001</v>
      </c>
      <c r="AJ11" s="38"/>
      <c r="AK11" s="38"/>
      <c r="AL11" s="38"/>
    </row>
    <row r="12" spans="1:39" ht="16.5">
      <c r="A12" s="59" t="s">
        <v>5</v>
      </c>
      <c r="B12" s="48" t="e">
        <f t="shared" ref="B12:AB12" si="7">SUM(B9:B11)</f>
        <v>#REF!</v>
      </c>
      <c r="C12" s="48" t="e">
        <f t="shared" si="7"/>
        <v>#REF!</v>
      </c>
      <c r="D12" s="48" t="e">
        <f t="shared" si="7"/>
        <v>#REF!</v>
      </c>
      <c r="E12" s="48" t="e">
        <f t="shared" si="7"/>
        <v>#REF!</v>
      </c>
      <c r="F12" s="48" t="e">
        <f t="shared" si="7"/>
        <v>#REF!</v>
      </c>
      <c r="G12" s="48" t="e">
        <f t="shared" si="7"/>
        <v>#REF!</v>
      </c>
      <c r="H12" s="48" t="e">
        <f t="shared" si="7"/>
        <v>#REF!</v>
      </c>
      <c r="I12" s="48" t="e">
        <f t="shared" si="7"/>
        <v>#REF!</v>
      </c>
      <c r="J12" s="48" t="e">
        <f t="shared" si="7"/>
        <v>#REF!</v>
      </c>
      <c r="K12" s="48" t="e">
        <f t="shared" si="7"/>
        <v>#REF!</v>
      </c>
      <c r="L12" s="48" t="e">
        <f t="shared" si="7"/>
        <v>#REF!</v>
      </c>
      <c r="M12" s="48" t="e">
        <f t="shared" si="7"/>
        <v>#REF!</v>
      </c>
      <c r="N12" s="48" t="e">
        <f t="shared" si="7"/>
        <v>#REF!</v>
      </c>
      <c r="O12" s="48" t="e">
        <f t="shared" si="7"/>
        <v>#REF!</v>
      </c>
      <c r="P12" s="48" t="e">
        <f t="shared" si="7"/>
        <v>#REF!</v>
      </c>
      <c r="Q12" s="48" t="e">
        <f t="shared" si="7"/>
        <v>#REF!</v>
      </c>
      <c r="R12" s="48" t="e">
        <f t="shared" si="7"/>
        <v>#REF!</v>
      </c>
      <c r="S12" s="48" t="e">
        <f t="shared" si="7"/>
        <v>#REF!</v>
      </c>
      <c r="T12" s="48" t="e">
        <f t="shared" si="7"/>
        <v>#REF!</v>
      </c>
      <c r="U12" s="48" t="e">
        <f t="shared" si="7"/>
        <v>#REF!</v>
      </c>
      <c r="V12" s="48" t="e">
        <f t="shared" si="7"/>
        <v>#REF!</v>
      </c>
      <c r="W12" s="48" t="e">
        <f t="shared" si="7"/>
        <v>#REF!</v>
      </c>
      <c r="X12" s="48">
        <f t="shared" si="7"/>
        <v>36442.653150311642</v>
      </c>
      <c r="Y12" s="48">
        <f t="shared" si="7"/>
        <v>42204.006999999998</v>
      </c>
      <c r="Z12" s="48">
        <f t="shared" si="7"/>
        <v>50130.559507999998</v>
      </c>
      <c r="AA12" s="48">
        <f t="shared" si="7"/>
        <v>56573.837877999998</v>
      </c>
      <c r="AB12" s="48">
        <f t="shared" si="7"/>
        <v>53823.504213</v>
      </c>
      <c r="AC12" s="48">
        <f>SUM(AC9:AC11)</f>
        <v>57368.403117000002</v>
      </c>
      <c r="AD12" s="48">
        <f>SUM(AD9:AD11)</f>
        <v>53398.414500999999</v>
      </c>
      <c r="AE12" s="48">
        <f>SUM(AE9:AE11)</f>
        <v>59584.65</v>
      </c>
      <c r="AF12" s="38" t="e">
        <f>SUM(AF9:AF11)</f>
        <v>#REF!</v>
      </c>
      <c r="AG12" s="38" t="e">
        <f t="shared" ref="AG12:AI12" si="8">SUM(AG9:AG11)</f>
        <v>#REF!</v>
      </c>
      <c r="AH12" s="38" t="e">
        <f t="shared" si="8"/>
        <v>#REF!</v>
      </c>
      <c r="AI12" s="38" t="e">
        <f t="shared" si="8"/>
        <v>#REF!</v>
      </c>
      <c r="AJ12" s="38"/>
      <c r="AK12" s="38"/>
      <c r="AL12" s="38"/>
    </row>
    <row r="13" spans="1:39" ht="16.5">
      <c r="A13" s="144" t="s">
        <v>6</v>
      </c>
      <c r="B13" s="114" t="e">
        <f t="shared" ref="B13:X13" si="9">B131</f>
        <v>#REF!</v>
      </c>
      <c r="C13" s="114" t="e">
        <f t="shared" si="9"/>
        <v>#REF!</v>
      </c>
      <c r="D13" s="114" t="e">
        <f t="shared" si="9"/>
        <v>#REF!</v>
      </c>
      <c r="E13" s="114" t="e">
        <f t="shared" si="9"/>
        <v>#REF!</v>
      </c>
      <c r="F13" s="114" t="e">
        <f t="shared" si="9"/>
        <v>#REF!</v>
      </c>
      <c r="G13" s="114" t="e">
        <f t="shared" si="9"/>
        <v>#REF!</v>
      </c>
      <c r="H13" s="114" t="e">
        <f t="shared" si="9"/>
        <v>#REF!</v>
      </c>
      <c r="I13" s="114" t="e">
        <f t="shared" si="9"/>
        <v>#REF!</v>
      </c>
      <c r="J13" s="114" t="e">
        <f t="shared" si="9"/>
        <v>#REF!</v>
      </c>
      <c r="K13" s="114" t="e">
        <f t="shared" si="9"/>
        <v>#REF!</v>
      </c>
      <c r="L13" s="114" t="e">
        <f t="shared" si="9"/>
        <v>#REF!</v>
      </c>
      <c r="M13" s="114" t="e">
        <f t="shared" si="9"/>
        <v>#REF!</v>
      </c>
      <c r="N13" s="114" t="e">
        <f t="shared" si="9"/>
        <v>#REF!</v>
      </c>
      <c r="O13" s="114" t="e">
        <f t="shared" si="9"/>
        <v>#REF!</v>
      </c>
      <c r="P13" s="114" t="e">
        <f t="shared" si="9"/>
        <v>#REF!</v>
      </c>
      <c r="Q13" s="114" t="e">
        <f t="shared" si="9"/>
        <v>#REF!</v>
      </c>
      <c r="R13" s="114" t="e">
        <f t="shared" si="9"/>
        <v>#REF!</v>
      </c>
      <c r="S13" s="114" t="e">
        <f t="shared" si="9"/>
        <v>#REF!</v>
      </c>
      <c r="T13" s="114" t="e">
        <f t="shared" si="9"/>
        <v>#REF!</v>
      </c>
      <c r="U13" s="114" t="e">
        <f t="shared" si="9"/>
        <v>#REF!</v>
      </c>
      <c r="V13" s="114" t="e">
        <f t="shared" si="9"/>
        <v>#REF!</v>
      </c>
      <c r="W13" s="114" t="e">
        <f t="shared" si="9"/>
        <v>#REF!</v>
      </c>
      <c r="X13" s="114">
        <f t="shared" si="9"/>
        <v>11363.151243311642</v>
      </c>
      <c r="Y13" s="114">
        <f>Y131</f>
        <v>11651.644931000001</v>
      </c>
      <c r="Z13" s="114">
        <f t="shared" ref="Z13:AI13" si="10">Z17-Z16</f>
        <v>18561.616529000006</v>
      </c>
      <c r="AA13" s="114">
        <f t="shared" si="10"/>
        <v>24556.536406999992</v>
      </c>
      <c r="AB13" s="114">
        <f t="shared" si="10"/>
        <v>22229.668628000003</v>
      </c>
      <c r="AC13" s="114">
        <f t="shared" si="10"/>
        <v>26428.533691000001</v>
      </c>
      <c r="AD13" s="114">
        <f t="shared" si="10"/>
        <v>27052.145354</v>
      </c>
      <c r="AE13" s="114">
        <f t="shared" si="10"/>
        <v>28404.794999999998</v>
      </c>
      <c r="AF13" s="115" t="e">
        <f t="shared" si="10"/>
        <v>#REF!</v>
      </c>
      <c r="AG13" s="115" t="e">
        <f t="shared" si="10"/>
        <v>#REF!</v>
      </c>
      <c r="AH13" s="115" t="e">
        <f t="shared" si="10"/>
        <v>#REF!</v>
      </c>
      <c r="AI13" s="115" t="e">
        <f t="shared" si="10"/>
        <v>#REF!</v>
      </c>
      <c r="AJ13" s="38"/>
      <c r="AK13" s="38"/>
      <c r="AL13" s="38"/>
    </row>
    <row r="14" spans="1:39" ht="16.5">
      <c r="A14" s="59" t="s">
        <v>52</v>
      </c>
      <c r="B14" s="48">
        <v>100</v>
      </c>
      <c r="C14" s="48">
        <v>115</v>
      </c>
      <c r="D14" s="48">
        <v>150</v>
      </c>
      <c r="E14" s="48">
        <v>185</v>
      </c>
      <c r="F14" s="48">
        <v>185</v>
      </c>
      <c r="G14" s="48">
        <v>200</v>
      </c>
      <c r="H14" s="48">
        <v>230</v>
      </c>
      <c r="I14" s="48">
        <v>260</v>
      </c>
      <c r="J14" s="48">
        <v>280</v>
      </c>
      <c r="K14" s="48">
        <v>430</v>
      </c>
      <c r="L14" s="48">
        <v>470</v>
      </c>
      <c r="M14" s="48">
        <v>510</v>
      </c>
      <c r="N14" s="48">
        <v>300</v>
      </c>
      <c r="O14" s="48">
        <v>400</v>
      </c>
      <c r="P14" s="48">
        <v>650</v>
      </c>
      <c r="Q14" s="48">
        <v>800</v>
      </c>
      <c r="R14" s="48">
        <v>1250</v>
      </c>
      <c r="S14" s="48">
        <v>1800</v>
      </c>
      <c r="T14" s="48">
        <v>2300</v>
      </c>
      <c r="U14" s="48">
        <v>3000</v>
      </c>
      <c r="V14" s="48">
        <v>4000</v>
      </c>
      <c r="W14" s="48">
        <v>1850</v>
      </c>
      <c r="X14" s="48">
        <v>3700</v>
      </c>
      <c r="Y14" s="48">
        <v>3500</v>
      </c>
      <c r="Z14" s="48">
        <v>5725</v>
      </c>
      <c r="AA14" s="48">
        <v>7450</v>
      </c>
      <c r="AB14" s="48">
        <v>8300</v>
      </c>
      <c r="AC14" s="48">
        <v>8800</v>
      </c>
      <c r="AD14" s="48">
        <v>9600</v>
      </c>
      <c r="AE14" s="48">
        <v>9601</v>
      </c>
      <c r="AF14" s="38">
        <v>9500</v>
      </c>
      <c r="AG14" s="38">
        <v>9600</v>
      </c>
      <c r="AH14" s="38">
        <v>9650</v>
      </c>
      <c r="AI14" s="38">
        <v>9750</v>
      </c>
      <c r="AJ14" s="38"/>
      <c r="AK14" s="38"/>
      <c r="AL14" s="38"/>
    </row>
    <row r="15" spans="1:39" ht="16.5">
      <c r="A15" s="59" t="s">
        <v>53</v>
      </c>
      <c r="B15" s="48" t="e">
        <f>B13-B14</f>
        <v>#REF!</v>
      </c>
      <c r="C15" s="48" t="e">
        <f t="shared" ref="C15:AI15" si="11">C13-C14</f>
        <v>#REF!</v>
      </c>
      <c r="D15" s="48" t="e">
        <f t="shared" si="11"/>
        <v>#REF!</v>
      </c>
      <c r="E15" s="48" t="e">
        <f t="shared" si="11"/>
        <v>#REF!</v>
      </c>
      <c r="F15" s="48" t="e">
        <f t="shared" si="11"/>
        <v>#REF!</v>
      </c>
      <c r="G15" s="48" t="e">
        <f t="shared" si="11"/>
        <v>#REF!</v>
      </c>
      <c r="H15" s="48" t="e">
        <f t="shared" si="11"/>
        <v>#REF!</v>
      </c>
      <c r="I15" s="48" t="e">
        <f t="shared" si="11"/>
        <v>#REF!</v>
      </c>
      <c r="J15" s="48" t="e">
        <f t="shared" si="11"/>
        <v>#REF!</v>
      </c>
      <c r="K15" s="48" t="e">
        <f t="shared" si="11"/>
        <v>#REF!</v>
      </c>
      <c r="L15" s="48" t="e">
        <f t="shared" si="11"/>
        <v>#REF!</v>
      </c>
      <c r="M15" s="48" t="e">
        <f t="shared" si="11"/>
        <v>#REF!</v>
      </c>
      <c r="N15" s="48" t="e">
        <f t="shared" si="11"/>
        <v>#REF!</v>
      </c>
      <c r="O15" s="48" t="e">
        <f t="shared" si="11"/>
        <v>#REF!</v>
      </c>
      <c r="P15" s="48" t="e">
        <f t="shared" si="11"/>
        <v>#REF!</v>
      </c>
      <c r="Q15" s="48" t="e">
        <f t="shared" si="11"/>
        <v>#REF!</v>
      </c>
      <c r="R15" s="48" t="e">
        <f t="shared" si="11"/>
        <v>#REF!</v>
      </c>
      <c r="S15" s="48" t="e">
        <f t="shared" si="11"/>
        <v>#REF!</v>
      </c>
      <c r="T15" s="48" t="e">
        <f t="shared" si="11"/>
        <v>#REF!</v>
      </c>
      <c r="U15" s="48" t="e">
        <f t="shared" si="11"/>
        <v>#REF!</v>
      </c>
      <c r="V15" s="48" t="e">
        <f t="shared" si="11"/>
        <v>#REF!</v>
      </c>
      <c r="W15" s="48" t="e">
        <f t="shared" si="11"/>
        <v>#REF!</v>
      </c>
      <c r="X15" s="48">
        <f t="shared" si="11"/>
        <v>7663.1512433116422</v>
      </c>
      <c r="Y15" s="48">
        <f t="shared" si="11"/>
        <v>8151.6449310000007</v>
      </c>
      <c r="Z15" s="48">
        <f t="shared" si="11"/>
        <v>12836.616529000006</v>
      </c>
      <c r="AA15" s="48">
        <f t="shared" si="11"/>
        <v>17106.536406999992</v>
      </c>
      <c r="AB15" s="48">
        <f t="shared" si="11"/>
        <v>13929.668628000003</v>
      </c>
      <c r="AC15" s="48">
        <f t="shared" si="11"/>
        <v>17628.533691000001</v>
      </c>
      <c r="AD15" s="48">
        <f t="shared" si="11"/>
        <v>17452.145354</v>
      </c>
      <c r="AE15" s="48">
        <f t="shared" si="11"/>
        <v>18803.794999999998</v>
      </c>
      <c r="AF15" s="38" t="e">
        <f t="shared" si="11"/>
        <v>#REF!</v>
      </c>
      <c r="AG15" s="38" t="e">
        <f t="shared" si="11"/>
        <v>#REF!</v>
      </c>
      <c r="AH15" s="38" t="e">
        <f t="shared" si="11"/>
        <v>#REF!</v>
      </c>
      <c r="AI15" s="38" t="e">
        <f t="shared" si="11"/>
        <v>#REF!</v>
      </c>
      <c r="AJ15" s="38"/>
      <c r="AK15" s="38"/>
      <c r="AL15" s="38"/>
    </row>
    <row r="16" spans="1:39" ht="16.5">
      <c r="A16" s="59" t="s">
        <v>8</v>
      </c>
      <c r="B16" s="48">
        <f t="shared" ref="B16:X16" si="12">B115</f>
        <v>0</v>
      </c>
      <c r="C16" s="48">
        <f t="shared" si="12"/>
        <v>0</v>
      </c>
      <c r="D16" s="48">
        <f t="shared" si="12"/>
        <v>0</v>
      </c>
      <c r="E16" s="48">
        <f t="shared" si="12"/>
        <v>2400.923542</v>
      </c>
      <c r="F16" s="48">
        <f t="shared" si="12"/>
        <v>1821.58816</v>
      </c>
      <c r="G16" s="48">
        <f t="shared" si="12"/>
        <v>3057.564793</v>
      </c>
      <c r="H16" s="48">
        <f t="shared" si="12"/>
        <v>3870.6771729999996</v>
      </c>
      <c r="I16" s="48">
        <f t="shared" si="12"/>
        <v>4543.5835699999998</v>
      </c>
      <c r="J16" s="48">
        <f t="shared" si="12"/>
        <v>5979.0704890000006</v>
      </c>
      <c r="K16" s="48">
        <f t="shared" si="12"/>
        <v>6421.9778920000008</v>
      </c>
      <c r="L16" s="48">
        <f t="shared" si="12"/>
        <v>7855.6646069999997</v>
      </c>
      <c r="M16" s="48">
        <f t="shared" si="12"/>
        <v>9620.7711930000005</v>
      </c>
      <c r="N16" s="48">
        <f t="shared" si="12"/>
        <v>11695.785</v>
      </c>
      <c r="O16" s="48">
        <f t="shared" si="12"/>
        <v>11419.376999999999</v>
      </c>
      <c r="P16" s="48">
        <f t="shared" si="12"/>
        <v>13969.843000000001</v>
      </c>
      <c r="Q16" s="48">
        <f t="shared" si="12"/>
        <v>15963.753000000001</v>
      </c>
      <c r="R16" s="48">
        <f t="shared" si="12"/>
        <v>16573.334000000003</v>
      </c>
      <c r="S16" s="48">
        <f t="shared" si="12"/>
        <v>16422.972999999998</v>
      </c>
      <c r="T16" s="48">
        <f t="shared" si="12"/>
        <v>18452.583999999999</v>
      </c>
      <c r="U16" s="48">
        <f t="shared" si="12"/>
        <v>20373.409</v>
      </c>
      <c r="V16" s="48">
        <f t="shared" si="12"/>
        <v>21718.825000000001</v>
      </c>
      <c r="W16" s="48">
        <f t="shared" si="12"/>
        <v>25964.266000000003</v>
      </c>
      <c r="X16" s="48">
        <f t="shared" si="12"/>
        <v>22905.501907000002</v>
      </c>
      <c r="Y16" s="48">
        <f>Y115</f>
        <v>27633.362069000006</v>
      </c>
      <c r="Z16" s="48">
        <f>Z115</f>
        <v>26966.942978999992</v>
      </c>
      <c r="AA16" s="48">
        <f>AA115</f>
        <v>28284.301471000006</v>
      </c>
      <c r="AB16" s="48">
        <f t="shared" ref="AB16:AE16" si="13">AB115</f>
        <v>26250.835584999997</v>
      </c>
      <c r="AC16" s="48">
        <f t="shared" si="13"/>
        <v>27290.869426000001</v>
      </c>
      <c r="AD16" s="48">
        <f t="shared" si="13"/>
        <v>22321.269146999999</v>
      </c>
      <c r="AE16" s="48">
        <f t="shared" si="13"/>
        <v>28076.855000000003</v>
      </c>
      <c r="AF16" s="38">
        <f>23000+500</f>
        <v>23500</v>
      </c>
      <c r="AG16" s="38">
        <v>23000</v>
      </c>
      <c r="AH16" s="38">
        <v>24750</v>
      </c>
      <c r="AI16" s="38">
        <v>25000</v>
      </c>
      <c r="AJ16" s="116">
        <f>AF16/AE16-1</f>
        <v>-0.16301166922007482</v>
      </c>
      <c r="AK16" s="38"/>
      <c r="AL16" s="38"/>
    </row>
    <row r="17" spans="1:38" ht="16.5">
      <c r="A17" s="59" t="s">
        <v>9</v>
      </c>
      <c r="B17" s="48" t="e">
        <f t="shared" ref="B17:Y17" si="14">B16+B13</f>
        <v>#REF!</v>
      </c>
      <c r="C17" s="48" t="e">
        <f t="shared" si="14"/>
        <v>#REF!</v>
      </c>
      <c r="D17" s="48" t="e">
        <f t="shared" si="14"/>
        <v>#REF!</v>
      </c>
      <c r="E17" s="48" t="e">
        <f t="shared" si="14"/>
        <v>#REF!</v>
      </c>
      <c r="F17" s="48" t="e">
        <f t="shared" si="14"/>
        <v>#REF!</v>
      </c>
      <c r="G17" s="48" t="e">
        <f t="shared" si="14"/>
        <v>#REF!</v>
      </c>
      <c r="H17" s="48" t="e">
        <f t="shared" si="14"/>
        <v>#REF!</v>
      </c>
      <c r="I17" s="48" t="e">
        <f t="shared" si="14"/>
        <v>#REF!</v>
      </c>
      <c r="J17" s="48" t="e">
        <f t="shared" si="14"/>
        <v>#REF!</v>
      </c>
      <c r="K17" s="48" t="e">
        <f t="shared" si="14"/>
        <v>#REF!</v>
      </c>
      <c r="L17" s="48" t="e">
        <f t="shared" si="14"/>
        <v>#REF!</v>
      </c>
      <c r="M17" s="48" t="e">
        <f t="shared" si="14"/>
        <v>#REF!</v>
      </c>
      <c r="N17" s="48" t="e">
        <f t="shared" si="14"/>
        <v>#REF!</v>
      </c>
      <c r="O17" s="48" t="e">
        <f t="shared" si="14"/>
        <v>#REF!</v>
      </c>
      <c r="P17" s="48" t="e">
        <f t="shared" si="14"/>
        <v>#REF!</v>
      </c>
      <c r="Q17" s="48" t="e">
        <f t="shared" si="14"/>
        <v>#REF!</v>
      </c>
      <c r="R17" s="48" t="e">
        <f t="shared" si="14"/>
        <v>#REF!</v>
      </c>
      <c r="S17" s="48" t="e">
        <f t="shared" si="14"/>
        <v>#REF!</v>
      </c>
      <c r="T17" s="48" t="e">
        <f t="shared" si="14"/>
        <v>#REF!</v>
      </c>
      <c r="U17" s="48" t="e">
        <f t="shared" si="14"/>
        <v>#REF!</v>
      </c>
      <c r="V17" s="48" t="e">
        <f t="shared" si="14"/>
        <v>#REF!</v>
      </c>
      <c r="W17" s="48" t="e">
        <f t="shared" si="14"/>
        <v>#REF!</v>
      </c>
      <c r="X17" s="48">
        <f t="shared" si="14"/>
        <v>34268.653150311642</v>
      </c>
      <c r="Y17" s="48">
        <f t="shared" si="14"/>
        <v>39285.007000000005</v>
      </c>
      <c r="Z17" s="48">
        <f t="shared" ref="Z17:AI17" si="15">Z12-Z18</f>
        <v>45528.559507999998</v>
      </c>
      <c r="AA17" s="48">
        <f t="shared" si="15"/>
        <v>52840.837877999998</v>
      </c>
      <c r="AB17" s="48">
        <f t="shared" si="15"/>
        <v>48480.504213</v>
      </c>
      <c r="AC17" s="48">
        <f t="shared" si="15"/>
        <v>53719.403117000002</v>
      </c>
      <c r="AD17" s="48">
        <f t="shared" si="15"/>
        <v>49373.414500999999</v>
      </c>
      <c r="AE17" s="48">
        <f t="shared" si="15"/>
        <v>56481.65</v>
      </c>
      <c r="AF17" s="38" t="e">
        <f t="shared" si="15"/>
        <v>#REF!</v>
      </c>
      <c r="AG17" s="38" t="e">
        <f t="shared" si="15"/>
        <v>#REF!</v>
      </c>
      <c r="AH17" s="38" t="e">
        <f t="shared" si="15"/>
        <v>#REF!</v>
      </c>
      <c r="AI17" s="38" t="e">
        <f t="shared" si="15"/>
        <v>#REF!</v>
      </c>
      <c r="AJ17" s="38"/>
      <c r="AK17" s="38"/>
      <c r="AL17" s="38"/>
    </row>
    <row r="18" spans="1:38" ht="16.5">
      <c r="A18" s="144" t="s">
        <v>54</v>
      </c>
      <c r="B18" s="114">
        <v>13</v>
      </c>
      <c r="C18" s="114">
        <v>74</v>
      </c>
      <c r="D18" s="114">
        <v>143</v>
      </c>
      <c r="E18" s="114">
        <v>236</v>
      </c>
      <c r="F18" s="114">
        <v>249</v>
      </c>
      <c r="G18" s="114">
        <v>202</v>
      </c>
      <c r="H18" s="114">
        <v>391</v>
      </c>
      <c r="I18" s="114">
        <v>655</v>
      </c>
      <c r="J18" s="114">
        <v>503</v>
      </c>
      <c r="K18" s="114">
        <v>710</v>
      </c>
      <c r="L18" s="114">
        <v>948</v>
      </c>
      <c r="M18" s="114">
        <v>851</v>
      </c>
      <c r="N18" s="114">
        <v>1075</v>
      </c>
      <c r="O18" s="114">
        <v>2069</v>
      </c>
      <c r="P18" s="114">
        <v>1457</v>
      </c>
      <c r="Q18" s="114">
        <v>1179</v>
      </c>
      <c r="R18" s="114">
        <v>1459</v>
      </c>
      <c r="S18" s="114">
        <v>2390</v>
      </c>
      <c r="T18" s="114">
        <v>2792</v>
      </c>
      <c r="U18" s="114">
        <v>3122</v>
      </c>
      <c r="V18" s="114">
        <v>2910</v>
      </c>
      <c r="W18" s="114">
        <v>2889</v>
      </c>
      <c r="X18" s="114">
        <f>X146</f>
        <v>2174</v>
      </c>
      <c r="Y18" s="114">
        <f t="shared" ref="Y18:AE18" si="16">Y146</f>
        <v>2919</v>
      </c>
      <c r="Z18" s="114">
        <f t="shared" si="16"/>
        <v>4602</v>
      </c>
      <c r="AA18" s="114">
        <f t="shared" si="16"/>
        <v>3733</v>
      </c>
      <c r="AB18" s="114">
        <f t="shared" si="16"/>
        <v>5343</v>
      </c>
      <c r="AC18" s="114">
        <f t="shared" si="16"/>
        <v>3649</v>
      </c>
      <c r="AD18" s="114">
        <f t="shared" si="16"/>
        <v>4025</v>
      </c>
      <c r="AE18" s="114">
        <f t="shared" si="16"/>
        <v>3103</v>
      </c>
      <c r="AF18" s="115">
        <f>2500+1750</f>
        <v>4250</v>
      </c>
      <c r="AG18" s="115">
        <f t="shared" ref="AG18:AI18" si="17">2500+1750</f>
        <v>4250</v>
      </c>
      <c r="AH18" s="115">
        <f t="shared" si="17"/>
        <v>4250</v>
      </c>
      <c r="AI18" s="115">
        <f t="shared" si="17"/>
        <v>4250</v>
      </c>
      <c r="AJ18" s="38"/>
      <c r="AK18" s="38"/>
      <c r="AL18" s="38"/>
    </row>
    <row r="19" spans="1:38" ht="16.5">
      <c r="A19" s="59" t="s">
        <v>55</v>
      </c>
      <c r="B19" s="117" t="e">
        <f>B18/B17</f>
        <v>#REF!</v>
      </c>
      <c r="C19" s="117" t="e">
        <f t="shared" ref="C19:AE19" si="18">C18/C17</f>
        <v>#REF!</v>
      </c>
      <c r="D19" s="117" t="e">
        <f t="shared" si="18"/>
        <v>#REF!</v>
      </c>
      <c r="E19" s="117" t="e">
        <f t="shared" si="18"/>
        <v>#REF!</v>
      </c>
      <c r="F19" s="117" t="e">
        <f t="shared" si="18"/>
        <v>#REF!</v>
      </c>
      <c r="G19" s="117" t="e">
        <f t="shared" si="18"/>
        <v>#REF!</v>
      </c>
      <c r="H19" s="117" t="e">
        <f t="shared" si="18"/>
        <v>#REF!</v>
      </c>
      <c r="I19" s="117" t="e">
        <f t="shared" si="18"/>
        <v>#REF!</v>
      </c>
      <c r="J19" s="117" t="e">
        <f t="shared" si="18"/>
        <v>#REF!</v>
      </c>
      <c r="K19" s="117" t="e">
        <f t="shared" si="18"/>
        <v>#REF!</v>
      </c>
      <c r="L19" s="117" t="e">
        <f t="shared" si="18"/>
        <v>#REF!</v>
      </c>
      <c r="M19" s="117" t="e">
        <f t="shared" si="18"/>
        <v>#REF!</v>
      </c>
      <c r="N19" s="117" t="e">
        <f t="shared" si="18"/>
        <v>#REF!</v>
      </c>
      <c r="O19" s="117" t="e">
        <f t="shared" si="18"/>
        <v>#REF!</v>
      </c>
      <c r="P19" s="117" t="e">
        <f t="shared" si="18"/>
        <v>#REF!</v>
      </c>
      <c r="Q19" s="117" t="e">
        <f t="shared" si="18"/>
        <v>#REF!</v>
      </c>
      <c r="R19" s="117" t="e">
        <f t="shared" si="18"/>
        <v>#REF!</v>
      </c>
      <c r="S19" s="117" t="e">
        <f t="shared" si="18"/>
        <v>#REF!</v>
      </c>
      <c r="T19" s="117" t="e">
        <f t="shared" si="18"/>
        <v>#REF!</v>
      </c>
      <c r="U19" s="117" t="e">
        <f t="shared" si="18"/>
        <v>#REF!</v>
      </c>
      <c r="V19" s="117" t="e">
        <f t="shared" si="18"/>
        <v>#REF!</v>
      </c>
      <c r="W19" s="117" t="e">
        <f t="shared" si="18"/>
        <v>#REF!</v>
      </c>
      <c r="X19" s="117">
        <f t="shared" si="18"/>
        <v>6.343990207214284E-2</v>
      </c>
      <c r="Y19" s="117">
        <f t="shared" si="18"/>
        <v>7.4303155908817822E-2</v>
      </c>
      <c r="Z19" s="117">
        <f t="shared" si="18"/>
        <v>0.10107941146680392</v>
      </c>
      <c r="AA19" s="117">
        <f t="shared" si="18"/>
        <v>7.0646116714099538E-2</v>
      </c>
      <c r="AB19" s="117">
        <f t="shared" si="18"/>
        <v>0.11020924981566672</v>
      </c>
      <c r="AC19" s="117">
        <f t="shared" si="18"/>
        <v>6.7927039175259191E-2</v>
      </c>
      <c r="AD19" s="117">
        <f t="shared" si="18"/>
        <v>8.1521605112372331E-2</v>
      </c>
      <c r="AE19" s="117">
        <f t="shared" si="18"/>
        <v>5.4938196741773651E-2</v>
      </c>
      <c r="AF19" s="44" t="e">
        <f>AF18/AF17</f>
        <v>#REF!</v>
      </c>
      <c r="AG19" s="44" t="e">
        <f t="shared" ref="AG19:AI19" si="19">AG18/AG17</f>
        <v>#REF!</v>
      </c>
      <c r="AH19" s="44" t="e">
        <f t="shared" si="19"/>
        <v>#REF!</v>
      </c>
      <c r="AI19" s="44" t="e">
        <f t="shared" si="19"/>
        <v>#REF!</v>
      </c>
      <c r="AJ19" s="44"/>
      <c r="AK19" s="44"/>
      <c r="AL19" s="44"/>
    </row>
    <row r="20" spans="1:38" ht="17.25" thickBot="1">
      <c r="A20" s="144" t="s">
        <v>56</v>
      </c>
      <c r="B20" s="114">
        <f t="shared" ref="B20:Y20" si="20">B162</f>
        <v>1113.6666666666667</v>
      </c>
      <c r="C20" s="114">
        <f t="shared" si="20"/>
        <v>1508.1666666666667</v>
      </c>
      <c r="D20" s="114">
        <f t="shared" si="20"/>
        <v>1220.5</v>
      </c>
      <c r="E20" s="114">
        <f t="shared" si="20"/>
        <v>1267.5833333333333</v>
      </c>
      <c r="F20" s="114">
        <f t="shared" si="20"/>
        <v>2230.25</v>
      </c>
      <c r="G20" s="114">
        <f t="shared" si="20"/>
        <v>1646.25</v>
      </c>
      <c r="H20" s="114">
        <f t="shared" si="20"/>
        <v>1085.25</v>
      </c>
      <c r="I20" s="114">
        <f t="shared" si="20"/>
        <v>848.91666666666663</v>
      </c>
      <c r="J20" s="114">
        <f t="shared" si="20"/>
        <v>1235.8333333333333</v>
      </c>
      <c r="K20" s="114">
        <f t="shared" si="20"/>
        <v>1498.8333333333333</v>
      </c>
      <c r="L20" s="114">
        <f t="shared" si="20"/>
        <v>1739.3333333333333</v>
      </c>
      <c r="M20" s="114">
        <f t="shared" si="20"/>
        <v>1404.0833333333333</v>
      </c>
      <c r="N20" s="114">
        <f t="shared" si="20"/>
        <v>1457</v>
      </c>
      <c r="O20" s="114">
        <f t="shared" si="20"/>
        <v>2239.3333333333335</v>
      </c>
      <c r="P20" s="114">
        <f t="shared" si="20"/>
        <v>3127.4166666666665</v>
      </c>
      <c r="Q20" s="114">
        <f t="shared" si="20"/>
        <v>2098.1666666666665</v>
      </c>
      <c r="R20" s="114">
        <f t="shared" si="20"/>
        <v>2532.3333333333335</v>
      </c>
      <c r="S20" s="114">
        <f t="shared" si="20"/>
        <v>3354.5</v>
      </c>
      <c r="T20" s="114">
        <f t="shared" si="20"/>
        <v>3058.6666666666665</v>
      </c>
      <c r="U20" s="114">
        <f t="shared" si="20"/>
        <v>2341.5833333333335</v>
      </c>
      <c r="V20" s="114">
        <f t="shared" si="20"/>
        <v>2500.0833333333335</v>
      </c>
      <c r="W20" s="114">
        <f t="shared" si="20"/>
        <v>2181.3333333333335</v>
      </c>
      <c r="X20" s="114">
        <f t="shared" si="20"/>
        <v>2489.8333333333335</v>
      </c>
      <c r="Y20" s="114">
        <f t="shared" si="20"/>
        <v>2846.5</v>
      </c>
      <c r="Z20" s="115">
        <v>2400</v>
      </c>
      <c r="AA20" s="114"/>
      <c r="AB20" s="114"/>
      <c r="AC20" s="114"/>
      <c r="AD20" s="114"/>
      <c r="AE20" s="114"/>
      <c r="AF20" s="114"/>
      <c r="AG20" s="114"/>
      <c r="AH20" s="114"/>
      <c r="AI20" s="114"/>
      <c r="AJ20" s="48"/>
      <c r="AK20" s="48"/>
      <c r="AL20" s="48"/>
    </row>
    <row r="21" spans="1:38" ht="16.5">
      <c r="A21" s="68" t="s">
        <v>278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34"/>
      <c r="AK21" s="34"/>
      <c r="AL21" s="34"/>
    </row>
    <row r="22" spans="1:38" ht="16.5">
      <c r="A22" s="59" t="s">
        <v>51</v>
      </c>
      <c r="B22" s="26">
        <v>10</v>
      </c>
      <c r="C22" s="26">
        <f t="shared" ref="C22:AI22" si="21">B29</f>
        <v>15</v>
      </c>
      <c r="D22" s="26">
        <f t="shared" si="21"/>
        <v>75</v>
      </c>
      <c r="E22" s="26">
        <f t="shared" si="21"/>
        <v>100</v>
      </c>
      <c r="F22" s="26">
        <f t="shared" si="21"/>
        <v>70</v>
      </c>
      <c r="G22" s="26">
        <f t="shared" si="21"/>
        <v>7</v>
      </c>
      <c r="H22" s="26">
        <f t="shared" si="21"/>
        <v>3</v>
      </c>
      <c r="I22" s="26">
        <f t="shared" si="21"/>
        <v>8</v>
      </c>
      <c r="J22" s="26">
        <f t="shared" si="21"/>
        <v>10</v>
      </c>
      <c r="K22" s="26">
        <f t="shared" si="21"/>
        <v>34</v>
      </c>
      <c r="L22" s="26">
        <f t="shared" si="21"/>
        <v>38</v>
      </c>
      <c r="M22" s="26">
        <f t="shared" si="21"/>
        <v>47</v>
      </c>
      <c r="N22" s="26">
        <f t="shared" si="21"/>
        <v>49</v>
      </c>
      <c r="O22" s="26">
        <f t="shared" si="21"/>
        <v>35</v>
      </c>
      <c r="P22" s="26">
        <f t="shared" si="21"/>
        <v>115</v>
      </c>
      <c r="Q22" s="26">
        <f t="shared" si="21"/>
        <v>20</v>
      </c>
      <c r="R22" s="26">
        <f t="shared" si="21"/>
        <v>190</v>
      </c>
      <c r="S22" s="26">
        <f t="shared" si="21"/>
        <v>40</v>
      </c>
      <c r="T22" s="26">
        <f t="shared" si="21"/>
        <v>65</v>
      </c>
      <c r="U22" s="26">
        <f t="shared" si="21"/>
        <v>60</v>
      </c>
      <c r="V22" s="26">
        <f t="shared" si="21"/>
        <v>90</v>
      </c>
      <c r="W22" s="26">
        <f t="shared" si="21"/>
        <v>70</v>
      </c>
      <c r="X22" s="26">
        <f t="shared" si="21"/>
        <v>50</v>
      </c>
      <c r="Y22" s="26">
        <f t="shared" si="21"/>
        <v>60</v>
      </c>
      <c r="Z22" s="26">
        <f t="shared" si="21"/>
        <v>53</v>
      </c>
      <c r="AA22" s="22">
        <f t="shared" si="21"/>
        <v>58</v>
      </c>
      <c r="AB22" s="22">
        <f t="shared" si="21"/>
        <v>60</v>
      </c>
      <c r="AC22" s="22">
        <f t="shared" si="21"/>
        <v>60</v>
      </c>
      <c r="AD22" s="22">
        <f t="shared" si="21"/>
        <v>60</v>
      </c>
      <c r="AE22" s="22">
        <f t="shared" si="21"/>
        <v>60</v>
      </c>
      <c r="AF22" s="22">
        <f t="shared" si="21"/>
        <v>60</v>
      </c>
      <c r="AG22" s="22">
        <f t="shared" si="21"/>
        <v>60</v>
      </c>
      <c r="AH22" s="22">
        <f t="shared" si="21"/>
        <v>61</v>
      </c>
      <c r="AI22" s="22">
        <f t="shared" si="21"/>
        <v>62</v>
      </c>
      <c r="AJ22" s="22"/>
      <c r="AK22" s="22"/>
      <c r="AL22" s="22"/>
    </row>
    <row r="23" spans="1:38" ht="16.5">
      <c r="A23" s="59" t="s">
        <v>3</v>
      </c>
      <c r="B23" s="26">
        <v>1030</v>
      </c>
      <c r="C23" s="26">
        <v>1175</v>
      </c>
      <c r="D23" s="26">
        <v>1410</v>
      </c>
      <c r="E23" s="26">
        <v>1590</v>
      </c>
      <c r="F23" s="26">
        <v>1475</v>
      </c>
      <c r="G23" s="26">
        <v>1710</v>
      </c>
      <c r="H23" s="26">
        <v>2120</v>
      </c>
      <c r="I23" s="26">
        <v>2440</v>
      </c>
      <c r="J23" s="26">
        <v>2640</v>
      </c>
      <c r="K23" s="26">
        <v>2950</v>
      </c>
      <c r="L23" s="26">
        <v>3300</v>
      </c>
      <c r="M23" s="26">
        <v>3850</v>
      </c>
      <c r="N23" s="26">
        <v>4235</v>
      </c>
      <c r="O23" s="26">
        <v>4450</v>
      </c>
      <c r="P23" s="26">
        <v>4788</v>
      </c>
      <c r="Q23" s="26">
        <v>5470</v>
      </c>
      <c r="R23" s="26">
        <v>5875</v>
      </c>
      <c r="S23" s="26">
        <v>6200</v>
      </c>
      <c r="T23" s="26">
        <v>6900</v>
      </c>
      <c r="U23" s="26">
        <v>7480</v>
      </c>
      <c r="V23" s="26">
        <v>8100</v>
      </c>
      <c r="W23" s="26">
        <v>8700</v>
      </c>
      <c r="X23" s="26">
        <v>8500</v>
      </c>
      <c r="Y23" s="26">
        <v>9500</v>
      </c>
      <c r="Z23" s="22" t="e">
        <f t="shared" ref="Z23:AI23" si="22">MROUND(Z10*Z194,250)</f>
        <v>#REF!</v>
      </c>
      <c r="AA23" s="22" t="e">
        <f t="shared" si="22"/>
        <v>#REF!</v>
      </c>
      <c r="AB23" s="22" t="e">
        <f t="shared" si="22"/>
        <v>#REF!</v>
      </c>
      <c r="AC23" s="22" t="e">
        <f t="shared" si="22"/>
        <v>#REF!</v>
      </c>
      <c r="AD23" s="22" t="e">
        <f t="shared" si="22"/>
        <v>#REF!</v>
      </c>
      <c r="AE23" s="22" t="e">
        <f t="shared" si="22"/>
        <v>#REF!</v>
      </c>
      <c r="AF23" s="22" t="e">
        <f t="shared" si="22"/>
        <v>#REF!</v>
      </c>
      <c r="AG23" s="22" t="e">
        <f t="shared" si="22"/>
        <v>#REF!</v>
      </c>
      <c r="AH23" s="22" t="e">
        <f t="shared" si="22"/>
        <v>#REF!</v>
      </c>
      <c r="AI23" s="22" t="e">
        <f t="shared" si="22"/>
        <v>#REF!</v>
      </c>
      <c r="AJ23" s="22"/>
      <c r="AK23" s="22"/>
      <c r="AL23" s="22"/>
    </row>
    <row r="24" spans="1:38" ht="16.5">
      <c r="A24" s="59" t="s">
        <v>4</v>
      </c>
      <c r="B24" s="26">
        <v>0</v>
      </c>
      <c r="C24" s="26">
        <v>0</v>
      </c>
      <c r="D24" s="26">
        <v>0</v>
      </c>
      <c r="E24" s="26">
        <f t="shared" ref="E24:X24" si="23">E210</f>
        <v>5.4827569999999985</v>
      </c>
      <c r="F24" s="26">
        <f t="shared" si="23"/>
        <v>6.6252000000000019E-2</v>
      </c>
      <c r="G24" s="26">
        <f t="shared" si="23"/>
        <v>2.6275E-2</v>
      </c>
      <c r="H24" s="26">
        <f t="shared" si="23"/>
        <v>1.7722000000000002E-2</v>
      </c>
      <c r="I24" s="26">
        <f t="shared" si="23"/>
        <v>7.5281000000000001E-2</v>
      </c>
      <c r="J24" s="26">
        <f t="shared" si="23"/>
        <v>7.4686000000000016E-2</v>
      </c>
      <c r="K24" s="26">
        <f t="shared" si="23"/>
        <v>4.3920000000000001E-3</v>
      </c>
      <c r="L24" s="26">
        <f t="shared" si="23"/>
        <v>1.3117E-2</v>
      </c>
      <c r="M24" s="26">
        <f t="shared" si="23"/>
        <v>4.2848000000000004E-2</v>
      </c>
      <c r="N24" s="26">
        <f t="shared" si="23"/>
        <v>1.392557</v>
      </c>
      <c r="O24" s="26">
        <f t="shared" si="23"/>
        <v>1.6E-2</v>
      </c>
      <c r="P24" s="26">
        <f t="shared" si="23"/>
        <v>3.6999999999999998E-2</v>
      </c>
      <c r="Q24" s="26">
        <f t="shared" si="23"/>
        <v>4.0000000000000001E-3</v>
      </c>
      <c r="R24" s="26">
        <f t="shared" si="23"/>
        <v>0</v>
      </c>
      <c r="S24" s="26">
        <f t="shared" si="23"/>
        <v>0</v>
      </c>
      <c r="T24" s="26">
        <f t="shared" si="23"/>
        <v>2.5000000000000005E-2</v>
      </c>
      <c r="U24" s="26">
        <f t="shared" si="23"/>
        <v>4.49</v>
      </c>
      <c r="V24" s="26">
        <f t="shared" si="23"/>
        <v>2E-3</v>
      </c>
      <c r="W24" s="26">
        <f t="shared" si="23"/>
        <v>3.0000000000000001E-3</v>
      </c>
      <c r="X24" s="26">
        <f t="shared" si="23"/>
        <v>3.0000000000000001E-3</v>
      </c>
      <c r="Y24" s="26">
        <f>Y210</f>
        <v>2E-3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1</v>
      </c>
      <c r="AH24" s="22">
        <v>2</v>
      </c>
      <c r="AI24" s="22">
        <v>3</v>
      </c>
      <c r="AJ24" s="22"/>
      <c r="AK24" s="22"/>
      <c r="AL24" s="22"/>
    </row>
    <row r="25" spans="1:38" ht="16.5">
      <c r="A25" s="59" t="s">
        <v>5</v>
      </c>
      <c r="B25" s="26">
        <f t="shared" ref="B25:AC25" si="24">SUM(B22:B24)</f>
        <v>1040</v>
      </c>
      <c r="C25" s="26">
        <f t="shared" si="24"/>
        <v>1190</v>
      </c>
      <c r="D25" s="26">
        <f t="shared" si="24"/>
        <v>1485</v>
      </c>
      <c r="E25" s="26">
        <f t="shared" si="24"/>
        <v>1695.482757</v>
      </c>
      <c r="F25" s="26">
        <f t="shared" si="24"/>
        <v>1545.0662520000001</v>
      </c>
      <c r="G25" s="26">
        <f t="shared" si="24"/>
        <v>1717.0262749999999</v>
      </c>
      <c r="H25" s="26">
        <f t="shared" si="24"/>
        <v>2123.017722</v>
      </c>
      <c r="I25" s="26">
        <f t="shared" si="24"/>
        <v>2448.0752809999999</v>
      </c>
      <c r="J25" s="26">
        <f t="shared" si="24"/>
        <v>2650.0746859999999</v>
      </c>
      <c r="K25" s="26">
        <f t="shared" si="24"/>
        <v>2984.0043919999998</v>
      </c>
      <c r="L25" s="26">
        <f t="shared" si="24"/>
        <v>3338.013117</v>
      </c>
      <c r="M25" s="26">
        <f t="shared" si="24"/>
        <v>3897.042848</v>
      </c>
      <c r="N25" s="26">
        <f t="shared" si="24"/>
        <v>4285.3925570000001</v>
      </c>
      <c r="O25" s="26">
        <f t="shared" si="24"/>
        <v>4485.0159999999996</v>
      </c>
      <c r="P25" s="26">
        <f t="shared" si="24"/>
        <v>4903.0370000000003</v>
      </c>
      <c r="Q25" s="26">
        <f t="shared" si="24"/>
        <v>5490.0039999999999</v>
      </c>
      <c r="R25" s="26">
        <f t="shared" si="24"/>
        <v>6065</v>
      </c>
      <c r="S25" s="26">
        <f t="shared" si="24"/>
        <v>6240</v>
      </c>
      <c r="T25" s="26">
        <f t="shared" si="24"/>
        <v>6965.0249999999996</v>
      </c>
      <c r="U25" s="26">
        <f t="shared" si="24"/>
        <v>7544.49</v>
      </c>
      <c r="V25" s="26">
        <f t="shared" si="24"/>
        <v>8190.0020000000004</v>
      </c>
      <c r="W25" s="26">
        <f t="shared" si="24"/>
        <v>8770.0030000000006</v>
      </c>
      <c r="X25" s="26">
        <f t="shared" si="24"/>
        <v>8550.0030000000006</v>
      </c>
      <c r="Y25" s="26">
        <f t="shared" si="24"/>
        <v>9560.0020000000004</v>
      </c>
      <c r="Z25" s="22" t="e">
        <f t="shared" si="24"/>
        <v>#REF!</v>
      </c>
      <c r="AA25" s="22" t="e">
        <f t="shared" si="24"/>
        <v>#REF!</v>
      </c>
      <c r="AB25" s="22" t="e">
        <f t="shared" si="24"/>
        <v>#REF!</v>
      </c>
      <c r="AC25" s="22" t="e">
        <f t="shared" si="24"/>
        <v>#REF!</v>
      </c>
      <c r="AD25" s="22" t="e">
        <f t="shared" ref="AD25:AI25" si="25">SUM(AD22:AD24)</f>
        <v>#REF!</v>
      </c>
      <c r="AE25" s="22" t="e">
        <f t="shared" si="25"/>
        <v>#REF!</v>
      </c>
      <c r="AF25" s="22" t="e">
        <f t="shared" si="25"/>
        <v>#REF!</v>
      </c>
      <c r="AG25" s="22" t="e">
        <f t="shared" si="25"/>
        <v>#REF!</v>
      </c>
      <c r="AH25" s="22" t="e">
        <f t="shared" si="25"/>
        <v>#REF!</v>
      </c>
      <c r="AI25" s="22" t="e">
        <f t="shared" si="25"/>
        <v>#REF!</v>
      </c>
      <c r="AJ25" s="22"/>
      <c r="AK25" s="22"/>
      <c r="AL25" s="22"/>
    </row>
    <row r="26" spans="1:38" ht="16.5">
      <c r="A26" s="144" t="s">
        <v>58</v>
      </c>
      <c r="B26" s="118">
        <f t="shared" ref="B26:X26" si="26">B242</f>
        <v>1025</v>
      </c>
      <c r="C26" s="118">
        <f t="shared" si="26"/>
        <v>1115.0000000000002</v>
      </c>
      <c r="D26" s="118">
        <f t="shared" si="26"/>
        <v>1385.0670550000002</v>
      </c>
      <c r="E26" s="118">
        <f t="shared" si="26"/>
        <v>1625.377375</v>
      </c>
      <c r="F26" s="118">
        <f t="shared" si="26"/>
        <v>1537.9982520000003</v>
      </c>
      <c r="G26" s="118">
        <f t="shared" si="26"/>
        <v>1704.9294440000001</v>
      </c>
      <c r="H26" s="118">
        <f t="shared" si="26"/>
        <v>2105.4207100000008</v>
      </c>
      <c r="I26" s="118">
        <f t="shared" si="26"/>
        <v>2437.0378030000006</v>
      </c>
      <c r="J26" s="118">
        <f t="shared" si="26"/>
        <v>2610.3984829999999</v>
      </c>
      <c r="K26" s="118">
        <f t="shared" si="26"/>
        <v>2941.6780030000009</v>
      </c>
      <c r="L26" s="118">
        <f t="shared" si="26"/>
        <v>3262.265097</v>
      </c>
      <c r="M26" s="118">
        <f t="shared" si="26"/>
        <v>3790.8872379999993</v>
      </c>
      <c r="N26" s="118">
        <f t="shared" si="26"/>
        <v>4146.4858290000011</v>
      </c>
      <c r="O26" s="118">
        <f t="shared" si="26"/>
        <v>4323.7080000000005</v>
      </c>
      <c r="P26" s="118">
        <f t="shared" si="26"/>
        <v>4881.5439999999999</v>
      </c>
      <c r="Q26" s="118">
        <f t="shared" si="26"/>
        <v>5299.9980000000005</v>
      </c>
      <c r="R26" s="118">
        <f t="shared" si="26"/>
        <v>6024.9999999999991</v>
      </c>
      <c r="S26" s="118">
        <f t="shared" si="26"/>
        <v>6174.9999999999991</v>
      </c>
      <c r="T26" s="118">
        <f t="shared" si="26"/>
        <v>6905.0189999999984</v>
      </c>
      <c r="U26" s="118">
        <f t="shared" si="26"/>
        <v>7451.2809999999999</v>
      </c>
      <c r="V26" s="118">
        <f t="shared" si="26"/>
        <v>8119.994999999999</v>
      </c>
      <c r="W26" s="118">
        <f t="shared" si="26"/>
        <v>8714.4299999999985</v>
      </c>
      <c r="X26" s="118">
        <f t="shared" si="26"/>
        <v>8235.3450000000012</v>
      </c>
      <c r="Y26" s="118">
        <f>Y242</f>
        <v>9449.6930000000011</v>
      </c>
      <c r="Z26" s="119" t="e">
        <f t="shared" ref="Z26:AI26" si="27">Z28-Z27</f>
        <v>#REF!</v>
      </c>
      <c r="AA26" s="119" t="e">
        <f t="shared" si="27"/>
        <v>#REF!</v>
      </c>
      <c r="AB26" s="119" t="e">
        <f t="shared" si="27"/>
        <v>#REF!</v>
      </c>
      <c r="AC26" s="119" t="e">
        <f t="shared" si="27"/>
        <v>#REF!</v>
      </c>
      <c r="AD26" s="119" t="e">
        <f t="shared" si="27"/>
        <v>#REF!</v>
      </c>
      <c r="AE26" s="119" t="e">
        <f t="shared" si="27"/>
        <v>#REF!</v>
      </c>
      <c r="AF26" s="119" t="e">
        <f t="shared" si="27"/>
        <v>#REF!</v>
      </c>
      <c r="AG26" s="119" t="e">
        <f t="shared" si="27"/>
        <v>#REF!</v>
      </c>
      <c r="AH26" s="119" t="e">
        <f t="shared" si="27"/>
        <v>#REF!</v>
      </c>
      <c r="AI26" s="119" t="e">
        <f t="shared" si="27"/>
        <v>#REF!</v>
      </c>
      <c r="AJ26" s="22"/>
      <c r="AK26" s="22"/>
      <c r="AL26" s="22"/>
    </row>
    <row r="27" spans="1:38" ht="16.5">
      <c r="A27" s="59" t="s">
        <v>8</v>
      </c>
      <c r="B27" s="26">
        <v>0</v>
      </c>
      <c r="C27" s="26">
        <v>0</v>
      </c>
      <c r="D27" s="26">
        <v>0</v>
      </c>
      <c r="E27" s="26">
        <f t="shared" ref="E27:X27" si="28">E226</f>
        <v>0.10538199999999999</v>
      </c>
      <c r="F27" s="26">
        <f t="shared" si="28"/>
        <v>6.8000000000000005E-2</v>
      </c>
      <c r="G27" s="26">
        <f t="shared" si="28"/>
        <v>9.0968309999999999</v>
      </c>
      <c r="H27" s="26">
        <f t="shared" si="28"/>
        <v>9.5970119999999994</v>
      </c>
      <c r="I27" s="26">
        <f t="shared" si="28"/>
        <v>1.0374779999999999</v>
      </c>
      <c r="J27" s="26">
        <f t="shared" si="28"/>
        <v>5.6762030000000001</v>
      </c>
      <c r="K27" s="26">
        <f t="shared" si="28"/>
        <v>4.3263889999999998</v>
      </c>
      <c r="L27" s="26">
        <f t="shared" si="28"/>
        <v>28.748019999999997</v>
      </c>
      <c r="M27" s="26">
        <f t="shared" si="28"/>
        <v>57.155609999999996</v>
      </c>
      <c r="N27" s="26">
        <f t="shared" si="28"/>
        <v>103.90672800000002</v>
      </c>
      <c r="O27" s="26">
        <f t="shared" si="28"/>
        <v>46.308000000000007</v>
      </c>
      <c r="P27" s="26">
        <f t="shared" si="28"/>
        <v>1.4929999999999999</v>
      </c>
      <c r="Q27" s="26">
        <f t="shared" si="28"/>
        <v>6.0000000000000001E-3</v>
      </c>
      <c r="R27" s="26">
        <f t="shared" si="28"/>
        <v>0</v>
      </c>
      <c r="S27" s="26">
        <f t="shared" si="28"/>
        <v>0</v>
      </c>
      <c r="T27" s="26">
        <f t="shared" si="28"/>
        <v>6.0000000000000001E-3</v>
      </c>
      <c r="U27" s="26">
        <f t="shared" si="28"/>
        <v>3.2089999999999992</v>
      </c>
      <c r="V27" s="26">
        <f t="shared" si="28"/>
        <v>7.0000000000000001E-3</v>
      </c>
      <c r="W27" s="26">
        <f t="shared" si="28"/>
        <v>5.5730000000000004</v>
      </c>
      <c r="X27" s="26">
        <f t="shared" si="28"/>
        <v>254.65800000000002</v>
      </c>
      <c r="Y27" s="26">
        <f>Y226</f>
        <v>57.30899999999999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1</v>
      </c>
      <c r="AH27" s="22">
        <v>2</v>
      </c>
      <c r="AI27" s="22">
        <v>3</v>
      </c>
      <c r="AJ27" s="22"/>
      <c r="AK27" s="22"/>
      <c r="AL27" s="22"/>
    </row>
    <row r="28" spans="1:38" ht="16.5">
      <c r="A28" s="59" t="s">
        <v>9</v>
      </c>
      <c r="B28" s="26">
        <f t="shared" ref="B28:Y28" si="29">SUM(B26:B27)</f>
        <v>1025</v>
      </c>
      <c r="C28" s="26">
        <f t="shared" si="29"/>
        <v>1115.0000000000002</v>
      </c>
      <c r="D28" s="26">
        <f t="shared" si="29"/>
        <v>1385.0670550000002</v>
      </c>
      <c r="E28" s="26">
        <f t="shared" si="29"/>
        <v>1625.482757</v>
      </c>
      <c r="F28" s="26">
        <f t="shared" si="29"/>
        <v>1538.0662520000003</v>
      </c>
      <c r="G28" s="26">
        <f t="shared" si="29"/>
        <v>1714.0262750000002</v>
      </c>
      <c r="H28" s="26">
        <f t="shared" si="29"/>
        <v>2115.017722000001</v>
      </c>
      <c r="I28" s="26">
        <f t="shared" si="29"/>
        <v>2438.0752810000008</v>
      </c>
      <c r="J28" s="26">
        <f t="shared" si="29"/>
        <v>2616.0746859999999</v>
      </c>
      <c r="K28" s="26">
        <f t="shared" si="29"/>
        <v>2946.0043920000007</v>
      </c>
      <c r="L28" s="26">
        <f t="shared" si="29"/>
        <v>3291.013117</v>
      </c>
      <c r="M28" s="26">
        <f t="shared" si="29"/>
        <v>3848.0428479999991</v>
      </c>
      <c r="N28" s="26">
        <f t="shared" si="29"/>
        <v>4250.392557000001</v>
      </c>
      <c r="O28" s="26">
        <f t="shared" si="29"/>
        <v>4370.0160000000005</v>
      </c>
      <c r="P28" s="26">
        <f t="shared" si="29"/>
        <v>4883.0370000000003</v>
      </c>
      <c r="Q28" s="26">
        <f t="shared" si="29"/>
        <v>5300.0040000000008</v>
      </c>
      <c r="R28" s="26">
        <f t="shared" si="29"/>
        <v>6024.9999999999991</v>
      </c>
      <c r="S28" s="26">
        <f t="shared" si="29"/>
        <v>6174.9999999999991</v>
      </c>
      <c r="T28" s="26">
        <f t="shared" si="29"/>
        <v>6905.0249999999987</v>
      </c>
      <c r="U28" s="26">
        <f t="shared" si="29"/>
        <v>7454.49</v>
      </c>
      <c r="V28" s="26">
        <f t="shared" si="29"/>
        <v>8120.0019999999986</v>
      </c>
      <c r="W28" s="26">
        <f t="shared" si="29"/>
        <v>8720.0029999999988</v>
      </c>
      <c r="X28" s="26">
        <f t="shared" si="29"/>
        <v>8490.0030000000006</v>
      </c>
      <c r="Y28" s="26">
        <f t="shared" si="29"/>
        <v>9507.0020000000004</v>
      </c>
      <c r="Z28" s="22" t="e">
        <f t="shared" ref="Z28:AI28" si="30">Z25-Z29</f>
        <v>#REF!</v>
      </c>
      <c r="AA28" s="22" t="e">
        <f t="shared" si="30"/>
        <v>#REF!</v>
      </c>
      <c r="AB28" s="22" t="e">
        <f t="shared" si="30"/>
        <v>#REF!</v>
      </c>
      <c r="AC28" s="22" t="e">
        <f t="shared" si="30"/>
        <v>#REF!</v>
      </c>
      <c r="AD28" s="22" t="e">
        <f t="shared" si="30"/>
        <v>#REF!</v>
      </c>
      <c r="AE28" s="22" t="e">
        <f t="shared" si="30"/>
        <v>#REF!</v>
      </c>
      <c r="AF28" s="22" t="e">
        <f t="shared" si="30"/>
        <v>#REF!</v>
      </c>
      <c r="AG28" s="22" t="e">
        <f t="shared" si="30"/>
        <v>#REF!</v>
      </c>
      <c r="AH28" s="22" t="e">
        <f t="shared" si="30"/>
        <v>#REF!</v>
      </c>
      <c r="AI28" s="22" t="e">
        <f t="shared" si="30"/>
        <v>#REF!</v>
      </c>
      <c r="AJ28" s="22"/>
      <c r="AK28" s="22"/>
      <c r="AL28" s="22"/>
    </row>
    <row r="29" spans="1:38" ht="16.5">
      <c r="A29" s="144" t="s">
        <v>54</v>
      </c>
      <c r="B29" s="118">
        <v>15</v>
      </c>
      <c r="C29" s="118">
        <v>75</v>
      </c>
      <c r="D29" s="118">
        <v>100</v>
      </c>
      <c r="E29" s="118">
        <v>70</v>
      </c>
      <c r="F29" s="118">
        <v>7</v>
      </c>
      <c r="G29" s="118">
        <v>3</v>
      </c>
      <c r="H29" s="118">
        <v>8</v>
      </c>
      <c r="I29" s="118">
        <v>10</v>
      </c>
      <c r="J29" s="118">
        <v>34</v>
      </c>
      <c r="K29" s="118">
        <v>38</v>
      </c>
      <c r="L29" s="118">
        <v>47</v>
      </c>
      <c r="M29" s="118">
        <v>49</v>
      </c>
      <c r="N29" s="118">
        <v>35</v>
      </c>
      <c r="O29" s="118">
        <v>115</v>
      </c>
      <c r="P29" s="118">
        <v>20</v>
      </c>
      <c r="Q29" s="118">
        <v>190</v>
      </c>
      <c r="R29" s="118">
        <v>40</v>
      </c>
      <c r="S29" s="118">
        <v>65</v>
      </c>
      <c r="T29" s="118">
        <v>60</v>
      </c>
      <c r="U29" s="118">
        <v>90</v>
      </c>
      <c r="V29" s="118">
        <v>70</v>
      </c>
      <c r="W29" s="118">
        <v>50</v>
      </c>
      <c r="X29" s="118">
        <v>60</v>
      </c>
      <c r="Y29" s="118">
        <v>53</v>
      </c>
      <c r="Z29" s="119">
        <v>58</v>
      </c>
      <c r="AA29" s="119">
        <v>60</v>
      </c>
      <c r="AB29" s="119">
        <v>60</v>
      </c>
      <c r="AC29" s="119">
        <v>60</v>
      </c>
      <c r="AD29" s="119">
        <v>60</v>
      </c>
      <c r="AE29" s="119">
        <v>60</v>
      </c>
      <c r="AF29" s="119">
        <v>60</v>
      </c>
      <c r="AG29" s="119">
        <v>61</v>
      </c>
      <c r="AH29" s="119">
        <v>62</v>
      </c>
      <c r="AI29" s="119">
        <v>63</v>
      </c>
      <c r="AJ29" s="22"/>
      <c r="AK29" s="22"/>
      <c r="AL29" s="22"/>
    </row>
    <row r="30" spans="1:38" ht="17.25" thickBot="1">
      <c r="A30" s="59" t="s">
        <v>55</v>
      </c>
      <c r="B30" s="117">
        <f t="shared" ref="B30:AB30" si="31">B29/B28</f>
        <v>1.4634146341463415E-2</v>
      </c>
      <c r="C30" s="117">
        <f t="shared" si="31"/>
        <v>6.7264573991031376E-2</v>
      </c>
      <c r="D30" s="117">
        <f t="shared" si="31"/>
        <v>7.2198670554618011E-2</v>
      </c>
      <c r="E30" s="117">
        <f t="shared" si="31"/>
        <v>4.3064129532319612E-2</v>
      </c>
      <c r="F30" s="117">
        <f t="shared" si="31"/>
        <v>4.5511693601609556E-3</v>
      </c>
      <c r="G30" s="117">
        <f t="shared" si="31"/>
        <v>1.7502648843583217E-3</v>
      </c>
      <c r="H30" s="117">
        <f t="shared" si="31"/>
        <v>3.7824742160718389E-3</v>
      </c>
      <c r="I30" s="117">
        <f t="shared" si="31"/>
        <v>4.1015960737268127E-3</v>
      </c>
      <c r="J30" s="117">
        <f t="shared" si="31"/>
        <v>1.2996570847901245E-2</v>
      </c>
      <c r="K30" s="117">
        <f t="shared" si="31"/>
        <v>1.2898826662713268E-2</v>
      </c>
      <c r="L30" s="117">
        <f t="shared" si="31"/>
        <v>1.4281316521413305E-2</v>
      </c>
      <c r="M30" s="117">
        <f t="shared" si="31"/>
        <v>1.2733745941905896E-2</v>
      </c>
      <c r="N30" s="117">
        <f t="shared" si="31"/>
        <v>8.2345335238172904E-3</v>
      </c>
      <c r="O30" s="117">
        <f t="shared" si="31"/>
        <v>2.6315693123320369E-2</v>
      </c>
      <c r="P30" s="117">
        <f t="shared" si="31"/>
        <v>4.0958116844086985E-3</v>
      </c>
      <c r="Q30" s="117">
        <f t="shared" si="31"/>
        <v>3.5849029547902221E-2</v>
      </c>
      <c r="R30" s="117">
        <f t="shared" si="31"/>
        <v>6.6390041493775941E-3</v>
      </c>
      <c r="S30" s="117">
        <f t="shared" si="31"/>
        <v>1.0526315789473686E-2</v>
      </c>
      <c r="T30" s="117">
        <f t="shared" si="31"/>
        <v>8.6893240792031909E-3</v>
      </c>
      <c r="U30" s="117">
        <f t="shared" si="31"/>
        <v>1.2073260544986981E-2</v>
      </c>
      <c r="V30" s="117">
        <f t="shared" si="31"/>
        <v>8.6206875318503625E-3</v>
      </c>
      <c r="W30" s="117">
        <f t="shared" si="31"/>
        <v>5.733942981441636E-3</v>
      </c>
      <c r="X30" s="117">
        <f t="shared" si="31"/>
        <v>7.0671353119663204E-3</v>
      </c>
      <c r="Y30" s="117">
        <f t="shared" si="31"/>
        <v>5.5748384190936317E-3</v>
      </c>
      <c r="Z30" s="44" t="e">
        <f t="shared" si="31"/>
        <v>#REF!</v>
      </c>
      <c r="AA30" s="44" t="e">
        <f t="shared" si="31"/>
        <v>#REF!</v>
      </c>
      <c r="AB30" s="44" t="e">
        <f t="shared" si="31"/>
        <v>#REF!</v>
      </c>
      <c r="AC30" s="44" t="e">
        <f>AC29/AC28</f>
        <v>#REF!</v>
      </c>
      <c r="AD30" s="44" t="e">
        <f>AD29/AD28</f>
        <v>#REF!</v>
      </c>
      <c r="AE30" s="44" t="e">
        <f>AE29/AE28</f>
        <v>#REF!</v>
      </c>
      <c r="AF30" s="44" t="e">
        <f>AF29/AF28</f>
        <v>#REF!</v>
      </c>
      <c r="AG30" s="44" t="e">
        <f t="shared" ref="AG30:AI30" si="32">AG29/AG28</f>
        <v>#REF!</v>
      </c>
      <c r="AH30" s="44" t="e">
        <f t="shared" si="32"/>
        <v>#REF!</v>
      </c>
      <c r="AI30" s="44" t="e">
        <f t="shared" si="32"/>
        <v>#REF!</v>
      </c>
      <c r="AJ30" s="44"/>
      <c r="AK30" s="44"/>
      <c r="AL30" s="44"/>
    </row>
    <row r="31" spans="1:38" ht="16.5">
      <c r="A31" s="68" t="s">
        <v>279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34"/>
      <c r="AK31" s="34"/>
      <c r="AL31" s="34"/>
    </row>
    <row r="32" spans="1:38" ht="16.5">
      <c r="A32" s="59" t="s">
        <v>51</v>
      </c>
      <c r="B32" s="26">
        <v>37</v>
      </c>
      <c r="C32" s="26">
        <f t="shared" ref="C32:AI32" si="33">B39</f>
        <v>39</v>
      </c>
      <c r="D32" s="26">
        <f t="shared" si="33"/>
        <v>65</v>
      </c>
      <c r="E32" s="26">
        <f t="shared" si="33"/>
        <v>68</v>
      </c>
      <c r="F32" s="26">
        <f t="shared" si="33"/>
        <v>78</v>
      </c>
      <c r="G32" s="26">
        <f t="shared" si="33"/>
        <v>54</v>
      </c>
      <c r="H32" s="26">
        <f t="shared" si="33"/>
        <v>45</v>
      </c>
      <c r="I32" s="26">
        <f t="shared" si="33"/>
        <v>50</v>
      </c>
      <c r="J32" s="26">
        <f t="shared" si="33"/>
        <v>5</v>
      </c>
      <c r="K32" s="26">
        <f t="shared" si="33"/>
        <v>6</v>
      </c>
      <c r="L32" s="26">
        <f t="shared" si="33"/>
        <v>6</v>
      </c>
      <c r="M32" s="26">
        <f t="shared" si="33"/>
        <v>20</v>
      </c>
      <c r="N32" s="26">
        <f t="shared" si="33"/>
        <v>39</v>
      </c>
      <c r="O32" s="26">
        <f t="shared" si="33"/>
        <v>29</v>
      </c>
      <c r="P32" s="26">
        <f t="shared" si="33"/>
        <v>228</v>
      </c>
      <c r="Q32" s="26">
        <f t="shared" si="33"/>
        <v>0</v>
      </c>
      <c r="R32" s="26">
        <f t="shared" si="33"/>
        <v>19</v>
      </c>
      <c r="S32" s="26">
        <f t="shared" si="33"/>
        <v>172</v>
      </c>
      <c r="T32" s="26">
        <f t="shared" si="33"/>
        <v>84</v>
      </c>
      <c r="U32" s="26">
        <f t="shared" si="33"/>
        <v>51</v>
      </c>
      <c r="V32" s="26">
        <f t="shared" si="33"/>
        <v>90</v>
      </c>
      <c r="W32" s="26">
        <f t="shared" si="33"/>
        <v>202</v>
      </c>
      <c r="X32" s="26">
        <f t="shared" si="33"/>
        <v>261</v>
      </c>
      <c r="Y32" s="26">
        <f t="shared" si="33"/>
        <v>288</v>
      </c>
      <c r="Z32" s="26">
        <f t="shared" si="33"/>
        <v>270</v>
      </c>
      <c r="AA32" s="22">
        <f t="shared" si="33"/>
        <v>270</v>
      </c>
      <c r="AB32" s="22">
        <f t="shared" si="33"/>
        <v>270</v>
      </c>
      <c r="AC32" s="22">
        <f t="shared" si="33"/>
        <v>270</v>
      </c>
      <c r="AD32" s="22">
        <f t="shared" si="33"/>
        <v>270</v>
      </c>
      <c r="AE32" s="22">
        <f t="shared" si="33"/>
        <v>270</v>
      </c>
      <c r="AF32" s="22">
        <f t="shared" si="33"/>
        <v>270</v>
      </c>
      <c r="AG32" s="22">
        <f t="shared" si="33"/>
        <v>270</v>
      </c>
      <c r="AH32" s="22">
        <f t="shared" si="33"/>
        <v>271</v>
      </c>
      <c r="AI32" s="22">
        <f t="shared" si="33"/>
        <v>272</v>
      </c>
      <c r="AJ32" s="22"/>
      <c r="AK32" s="22"/>
      <c r="AL32" s="22"/>
    </row>
    <row r="33" spans="1:38" ht="16.5">
      <c r="A33" s="59" t="s">
        <v>3</v>
      </c>
      <c r="B33" s="26">
        <v>530</v>
      </c>
      <c r="C33" s="26">
        <v>575</v>
      </c>
      <c r="D33" s="26">
        <v>715</v>
      </c>
      <c r="E33" s="26">
        <v>838</v>
      </c>
      <c r="F33" s="26">
        <v>795</v>
      </c>
      <c r="G33" s="26">
        <v>875</v>
      </c>
      <c r="H33" s="26">
        <v>1080</v>
      </c>
      <c r="I33" s="26">
        <v>1250</v>
      </c>
      <c r="J33" s="26">
        <v>1339</v>
      </c>
      <c r="K33" s="26">
        <v>1498</v>
      </c>
      <c r="L33" s="26">
        <v>1687</v>
      </c>
      <c r="M33" s="26">
        <v>1947</v>
      </c>
      <c r="N33" s="26">
        <v>2140</v>
      </c>
      <c r="O33" s="26">
        <v>2240</v>
      </c>
      <c r="P33" s="26">
        <v>2550</v>
      </c>
      <c r="Q33" s="26">
        <v>2740</v>
      </c>
      <c r="R33" s="26">
        <v>3115</v>
      </c>
      <c r="S33" s="26">
        <v>3195</v>
      </c>
      <c r="T33" s="26">
        <v>3572</v>
      </c>
      <c r="U33" s="26">
        <v>3920</v>
      </c>
      <c r="V33" s="26">
        <v>4250</v>
      </c>
      <c r="W33" s="26">
        <v>4550</v>
      </c>
      <c r="X33" s="26">
        <v>4450</v>
      </c>
      <c r="Y33" s="26">
        <v>4900</v>
      </c>
      <c r="Z33" s="22">
        <v>5300</v>
      </c>
      <c r="AA33" s="22" t="e">
        <f t="shared" ref="AA33:AI33" si="34">MROUND(AA242*AA289,100)</f>
        <v>#REF!</v>
      </c>
      <c r="AB33" s="22" t="e">
        <f t="shared" si="34"/>
        <v>#REF!</v>
      </c>
      <c r="AC33" s="22" t="e">
        <f t="shared" si="34"/>
        <v>#REF!</v>
      </c>
      <c r="AD33" s="22" t="e">
        <f t="shared" si="34"/>
        <v>#REF!</v>
      </c>
      <c r="AE33" s="22" t="e">
        <f t="shared" si="34"/>
        <v>#REF!</v>
      </c>
      <c r="AF33" s="22" t="e">
        <f t="shared" si="34"/>
        <v>#REF!</v>
      </c>
      <c r="AG33" s="22" t="e">
        <f t="shared" si="34"/>
        <v>#REF!</v>
      </c>
      <c r="AH33" s="22" t="e">
        <f t="shared" si="34"/>
        <v>#REF!</v>
      </c>
      <c r="AI33" s="22" t="e">
        <f t="shared" si="34"/>
        <v>#REF!</v>
      </c>
      <c r="AJ33" s="22"/>
      <c r="AK33" s="22"/>
      <c r="AL33" s="22"/>
    </row>
    <row r="34" spans="1:38" ht="16.5">
      <c r="A34" s="59" t="s">
        <v>4</v>
      </c>
      <c r="B34" s="26">
        <v>0</v>
      </c>
      <c r="C34" s="26">
        <v>0</v>
      </c>
      <c r="D34" s="26">
        <v>0</v>
      </c>
      <c r="E34" s="26">
        <f t="shared" ref="E34:Y34" si="35">E305</f>
        <v>0</v>
      </c>
      <c r="F34" s="26">
        <f t="shared" si="35"/>
        <v>0</v>
      </c>
      <c r="G34" s="26">
        <f t="shared" si="35"/>
        <v>0</v>
      </c>
      <c r="H34" s="26">
        <f t="shared" si="35"/>
        <v>0</v>
      </c>
      <c r="I34" s="26">
        <f t="shared" si="35"/>
        <v>0</v>
      </c>
      <c r="J34" s="26">
        <f t="shared" si="35"/>
        <v>1.9E-2</v>
      </c>
      <c r="K34" s="26">
        <f t="shared" si="35"/>
        <v>0</v>
      </c>
      <c r="L34" s="26">
        <f t="shared" si="35"/>
        <v>0.45300000000000001</v>
      </c>
      <c r="M34" s="26">
        <f t="shared" si="35"/>
        <v>0.104</v>
      </c>
      <c r="N34" s="26">
        <f t="shared" si="35"/>
        <v>0.56399999999999995</v>
      </c>
      <c r="O34" s="26">
        <f t="shared" si="35"/>
        <v>0.28100000000000003</v>
      </c>
      <c r="P34" s="26">
        <f t="shared" si="35"/>
        <v>0.77200000000000002</v>
      </c>
      <c r="Q34" s="26">
        <f t="shared" si="35"/>
        <v>1.4089999999999998</v>
      </c>
      <c r="R34" s="26">
        <f t="shared" si="35"/>
        <v>1.0470000000000002</v>
      </c>
      <c r="S34" s="26">
        <f t="shared" si="35"/>
        <v>0.35</v>
      </c>
      <c r="T34" s="26">
        <f t="shared" si="35"/>
        <v>4.5999999999999999E-2</v>
      </c>
      <c r="U34" s="26">
        <f t="shared" si="35"/>
        <v>0</v>
      </c>
      <c r="V34" s="26">
        <f t="shared" si="35"/>
        <v>0</v>
      </c>
      <c r="W34" s="26">
        <f t="shared" si="35"/>
        <v>1.7999999999999999E-2</v>
      </c>
      <c r="X34" s="26">
        <f t="shared" si="35"/>
        <v>0</v>
      </c>
      <c r="Y34" s="26">
        <f t="shared" si="35"/>
        <v>7.1999999999999995E-2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1</v>
      </c>
      <c r="AH34" s="22">
        <v>2</v>
      </c>
      <c r="AI34" s="22">
        <v>3</v>
      </c>
      <c r="AJ34" s="22"/>
      <c r="AK34" s="22"/>
      <c r="AL34" s="22"/>
    </row>
    <row r="35" spans="1:38" ht="16.5">
      <c r="A35" s="59" t="s">
        <v>5</v>
      </c>
      <c r="B35" s="26">
        <f t="shared" ref="B35:AC35" si="36">SUM(B32:B34)</f>
        <v>567</v>
      </c>
      <c r="C35" s="26">
        <f t="shared" si="36"/>
        <v>614</v>
      </c>
      <c r="D35" s="26">
        <f t="shared" si="36"/>
        <v>780</v>
      </c>
      <c r="E35" s="26">
        <f t="shared" si="36"/>
        <v>906</v>
      </c>
      <c r="F35" s="26">
        <f t="shared" si="36"/>
        <v>873</v>
      </c>
      <c r="G35" s="26">
        <f t="shared" si="36"/>
        <v>929</v>
      </c>
      <c r="H35" s="26">
        <f t="shared" si="36"/>
        <v>1125</v>
      </c>
      <c r="I35" s="26">
        <f t="shared" si="36"/>
        <v>1300</v>
      </c>
      <c r="J35" s="26">
        <f t="shared" si="36"/>
        <v>1344.019</v>
      </c>
      <c r="K35" s="26">
        <f t="shared" si="36"/>
        <v>1504</v>
      </c>
      <c r="L35" s="26">
        <f t="shared" si="36"/>
        <v>1693.453</v>
      </c>
      <c r="M35" s="26">
        <f t="shared" si="36"/>
        <v>1967.104</v>
      </c>
      <c r="N35" s="26">
        <f t="shared" si="36"/>
        <v>2179.5639999999999</v>
      </c>
      <c r="O35" s="26">
        <f t="shared" si="36"/>
        <v>2269.2809999999999</v>
      </c>
      <c r="P35" s="26">
        <f t="shared" si="36"/>
        <v>2778.7719999999999</v>
      </c>
      <c r="Q35" s="26">
        <f t="shared" si="36"/>
        <v>2741.4090000000001</v>
      </c>
      <c r="R35" s="26">
        <f t="shared" si="36"/>
        <v>3135.047</v>
      </c>
      <c r="S35" s="26">
        <f t="shared" si="36"/>
        <v>3367.35</v>
      </c>
      <c r="T35" s="26">
        <f t="shared" si="36"/>
        <v>3656.0459999999998</v>
      </c>
      <c r="U35" s="26">
        <f t="shared" si="36"/>
        <v>3971</v>
      </c>
      <c r="V35" s="26">
        <f t="shared" si="36"/>
        <v>4340</v>
      </c>
      <c r="W35" s="26">
        <f t="shared" si="36"/>
        <v>4752.018</v>
      </c>
      <c r="X35" s="26">
        <f t="shared" si="36"/>
        <v>4711</v>
      </c>
      <c r="Y35" s="26">
        <f t="shared" si="36"/>
        <v>5188.0720000000001</v>
      </c>
      <c r="Z35" s="22">
        <f t="shared" si="36"/>
        <v>5570</v>
      </c>
      <c r="AA35" s="22" t="e">
        <f t="shared" si="36"/>
        <v>#REF!</v>
      </c>
      <c r="AB35" s="22" t="e">
        <f t="shared" si="36"/>
        <v>#REF!</v>
      </c>
      <c r="AC35" s="22" t="e">
        <f t="shared" si="36"/>
        <v>#REF!</v>
      </c>
      <c r="AD35" s="22" t="e">
        <f t="shared" ref="AD35:AI35" si="37">SUM(AD32:AD34)</f>
        <v>#REF!</v>
      </c>
      <c r="AE35" s="22" t="e">
        <f t="shared" si="37"/>
        <v>#REF!</v>
      </c>
      <c r="AF35" s="22" t="e">
        <f t="shared" si="37"/>
        <v>#REF!</v>
      </c>
      <c r="AG35" s="22" t="e">
        <f t="shared" si="37"/>
        <v>#REF!</v>
      </c>
      <c r="AH35" s="22" t="e">
        <f t="shared" si="37"/>
        <v>#REF!</v>
      </c>
      <c r="AI35" s="22" t="e">
        <f t="shared" si="37"/>
        <v>#REF!</v>
      </c>
      <c r="AJ35" s="22"/>
      <c r="AK35" s="22"/>
      <c r="AL35" s="22"/>
    </row>
    <row r="36" spans="1:38" ht="16.5">
      <c r="A36" s="144" t="s">
        <v>6</v>
      </c>
      <c r="B36" s="118">
        <f t="shared" ref="B36:X36" si="38">B337</f>
        <v>64.999999999999972</v>
      </c>
      <c r="C36" s="118">
        <f t="shared" si="38"/>
        <v>79.999999999999915</v>
      </c>
      <c r="D36" s="118">
        <f t="shared" si="38"/>
        <v>110.00000000000003</v>
      </c>
      <c r="E36" s="118">
        <f t="shared" si="38"/>
        <v>212.47943299999994</v>
      </c>
      <c r="F36" s="118">
        <f t="shared" si="38"/>
        <v>116.05304199999998</v>
      </c>
      <c r="G36" s="118">
        <f t="shared" si="38"/>
        <v>153.26795000000004</v>
      </c>
      <c r="H36" s="118">
        <f t="shared" si="38"/>
        <v>184.94475400000027</v>
      </c>
      <c r="I36" s="118">
        <f t="shared" si="38"/>
        <v>475.60621799999984</v>
      </c>
      <c r="J36" s="118">
        <f t="shared" si="38"/>
        <v>557.19931300000007</v>
      </c>
      <c r="K36" s="118">
        <f t="shared" si="38"/>
        <v>757.8077229999999</v>
      </c>
      <c r="L36" s="118">
        <f t="shared" si="38"/>
        <v>480.11818400000033</v>
      </c>
      <c r="M36" s="118">
        <f t="shared" si="38"/>
        <v>420.42604000000006</v>
      </c>
      <c r="N36" s="118">
        <f t="shared" si="38"/>
        <v>249.63500000000028</v>
      </c>
      <c r="O36" s="118">
        <f t="shared" si="38"/>
        <v>230.69300000000032</v>
      </c>
      <c r="P36" s="118">
        <f t="shared" si="38"/>
        <v>198.83300000000014</v>
      </c>
      <c r="Q36" s="118">
        <f t="shared" si="38"/>
        <v>235.19499999999999</v>
      </c>
      <c r="R36" s="118">
        <f t="shared" si="38"/>
        <v>357.2020000000004</v>
      </c>
      <c r="S36" s="118">
        <f t="shared" si="38"/>
        <v>333.44800000000004</v>
      </c>
      <c r="T36" s="118">
        <f t="shared" si="38"/>
        <v>229.61200000000053</v>
      </c>
      <c r="U36" s="118">
        <f t="shared" si="38"/>
        <v>383.7570000000004</v>
      </c>
      <c r="V36" s="118">
        <f t="shared" si="38"/>
        <v>470.27000000000021</v>
      </c>
      <c r="W36" s="118">
        <f t="shared" si="38"/>
        <v>529.64700000000062</v>
      </c>
      <c r="X36" s="118">
        <f t="shared" si="38"/>
        <v>550.48599999999965</v>
      </c>
      <c r="Y36" s="118">
        <f>Y337</f>
        <v>1993.6769999999999</v>
      </c>
      <c r="Z36" s="119">
        <f t="shared" ref="Z36:AI36" si="39">Z38-Z37</f>
        <v>1300</v>
      </c>
      <c r="AA36" s="119" t="e">
        <f t="shared" si="39"/>
        <v>#REF!</v>
      </c>
      <c r="AB36" s="119" t="e">
        <f t="shared" si="39"/>
        <v>#REF!</v>
      </c>
      <c r="AC36" s="119" t="e">
        <f t="shared" si="39"/>
        <v>#REF!</v>
      </c>
      <c r="AD36" s="119" t="e">
        <f t="shared" si="39"/>
        <v>#REF!</v>
      </c>
      <c r="AE36" s="119" t="e">
        <f t="shared" si="39"/>
        <v>#REF!</v>
      </c>
      <c r="AF36" s="119" t="e">
        <f t="shared" si="39"/>
        <v>#REF!</v>
      </c>
      <c r="AG36" s="119" t="e">
        <f t="shared" si="39"/>
        <v>#REF!</v>
      </c>
      <c r="AH36" s="119" t="e">
        <f t="shared" si="39"/>
        <v>#REF!</v>
      </c>
      <c r="AI36" s="119" t="e">
        <f t="shared" si="39"/>
        <v>#REF!</v>
      </c>
      <c r="AJ36" s="22"/>
      <c r="AK36" s="22"/>
      <c r="AL36" s="22"/>
    </row>
    <row r="37" spans="1:38" ht="16.5">
      <c r="A37" s="59" t="s">
        <v>8</v>
      </c>
      <c r="B37" s="26">
        <v>463</v>
      </c>
      <c r="C37" s="26">
        <v>469</v>
      </c>
      <c r="D37" s="26">
        <v>602</v>
      </c>
      <c r="E37" s="26">
        <f>E321</f>
        <v>615.52056700000003</v>
      </c>
      <c r="F37" s="26">
        <f t="shared" ref="F37:Y37" si="40">F321</f>
        <v>702.946958</v>
      </c>
      <c r="G37" s="26">
        <f t="shared" si="40"/>
        <v>730.73204999999996</v>
      </c>
      <c r="H37" s="26">
        <f t="shared" si="40"/>
        <v>890.0552459999999</v>
      </c>
      <c r="I37" s="26">
        <f t="shared" si="40"/>
        <v>819.39378199999987</v>
      </c>
      <c r="J37" s="26">
        <f t="shared" si="40"/>
        <v>780.81968699999993</v>
      </c>
      <c r="K37" s="26">
        <f t="shared" si="40"/>
        <v>740.19227699999999</v>
      </c>
      <c r="L37" s="26">
        <f t="shared" si="40"/>
        <v>1193.3348159999998</v>
      </c>
      <c r="M37" s="26">
        <f t="shared" si="40"/>
        <v>1507.6779599999998</v>
      </c>
      <c r="N37" s="26">
        <f t="shared" si="40"/>
        <v>1900.9290000000001</v>
      </c>
      <c r="O37" s="26">
        <f t="shared" si="40"/>
        <v>1810.5880000000002</v>
      </c>
      <c r="P37" s="26">
        <f t="shared" si="40"/>
        <v>2579.9389999999994</v>
      </c>
      <c r="Q37" s="26">
        <f t="shared" si="40"/>
        <v>2487.2139999999999</v>
      </c>
      <c r="R37" s="26">
        <f t="shared" si="40"/>
        <v>2605.8449999999998</v>
      </c>
      <c r="S37" s="26">
        <f t="shared" si="40"/>
        <v>2949.902</v>
      </c>
      <c r="T37" s="26">
        <f t="shared" si="40"/>
        <v>3375.4339999999993</v>
      </c>
      <c r="U37" s="26">
        <f t="shared" si="40"/>
        <v>3497.2429999999999</v>
      </c>
      <c r="V37" s="26">
        <f t="shared" si="40"/>
        <v>3667.73</v>
      </c>
      <c r="W37" s="26">
        <f t="shared" si="40"/>
        <v>3961.3710000000001</v>
      </c>
      <c r="X37" s="26">
        <f t="shared" si="40"/>
        <v>3872.5139999999997</v>
      </c>
      <c r="Y37" s="26">
        <f t="shared" si="40"/>
        <v>2924.3950000000004</v>
      </c>
      <c r="Z37" s="22">
        <v>4000</v>
      </c>
      <c r="AA37" s="22">
        <v>4000</v>
      </c>
      <c r="AB37" s="22">
        <v>4000</v>
      </c>
      <c r="AC37" s="22">
        <v>4000</v>
      </c>
      <c r="AD37" s="22">
        <v>4001</v>
      </c>
      <c r="AE37" s="22">
        <v>4002</v>
      </c>
      <c r="AF37" s="22">
        <v>4003</v>
      </c>
      <c r="AG37" s="22">
        <v>4004</v>
      </c>
      <c r="AH37" s="22">
        <v>4005</v>
      </c>
      <c r="AI37" s="22">
        <v>4006</v>
      </c>
      <c r="AJ37" s="22"/>
      <c r="AK37" s="22"/>
      <c r="AL37" s="22"/>
    </row>
    <row r="38" spans="1:38" ht="16.5">
      <c r="A38" s="59" t="s">
        <v>9</v>
      </c>
      <c r="B38" s="26">
        <f t="shared" ref="B38:Y38" si="41">SUM(B36:B37)</f>
        <v>528</v>
      </c>
      <c r="C38" s="26">
        <f t="shared" si="41"/>
        <v>548.99999999999989</v>
      </c>
      <c r="D38" s="26">
        <f t="shared" si="41"/>
        <v>712</v>
      </c>
      <c r="E38" s="26">
        <f t="shared" si="41"/>
        <v>828</v>
      </c>
      <c r="F38" s="26">
        <f t="shared" si="41"/>
        <v>819</v>
      </c>
      <c r="G38" s="26">
        <f t="shared" si="41"/>
        <v>884</v>
      </c>
      <c r="H38" s="26">
        <f t="shared" si="41"/>
        <v>1075.0000000000002</v>
      </c>
      <c r="I38" s="26">
        <f t="shared" si="41"/>
        <v>1294.9999999999998</v>
      </c>
      <c r="J38" s="26">
        <f t="shared" si="41"/>
        <v>1338.019</v>
      </c>
      <c r="K38" s="26">
        <f t="shared" si="41"/>
        <v>1498</v>
      </c>
      <c r="L38" s="26">
        <f t="shared" si="41"/>
        <v>1673.4530000000002</v>
      </c>
      <c r="M38" s="26">
        <f t="shared" si="41"/>
        <v>1928.1039999999998</v>
      </c>
      <c r="N38" s="26">
        <f t="shared" si="41"/>
        <v>2150.5640000000003</v>
      </c>
      <c r="O38" s="26">
        <f t="shared" si="41"/>
        <v>2041.2810000000004</v>
      </c>
      <c r="P38" s="26">
        <f t="shared" si="41"/>
        <v>2778.7719999999995</v>
      </c>
      <c r="Q38" s="26">
        <f t="shared" si="41"/>
        <v>2722.4090000000001</v>
      </c>
      <c r="R38" s="26">
        <f t="shared" si="41"/>
        <v>2963.047</v>
      </c>
      <c r="S38" s="26">
        <f t="shared" si="41"/>
        <v>3283.35</v>
      </c>
      <c r="T38" s="26">
        <f t="shared" si="41"/>
        <v>3605.0459999999998</v>
      </c>
      <c r="U38" s="26">
        <f t="shared" si="41"/>
        <v>3881.0000000000005</v>
      </c>
      <c r="V38" s="26">
        <f t="shared" si="41"/>
        <v>4138</v>
      </c>
      <c r="W38" s="26">
        <f t="shared" si="41"/>
        <v>4491.0180000000009</v>
      </c>
      <c r="X38" s="26">
        <f t="shared" si="41"/>
        <v>4422.9999999999991</v>
      </c>
      <c r="Y38" s="26">
        <f t="shared" si="41"/>
        <v>4918.0720000000001</v>
      </c>
      <c r="Z38" s="22">
        <f t="shared" ref="Z38:AI38" si="42">Z35-Z39</f>
        <v>5300</v>
      </c>
      <c r="AA38" s="22" t="e">
        <f t="shared" si="42"/>
        <v>#REF!</v>
      </c>
      <c r="AB38" s="22" t="e">
        <f t="shared" si="42"/>
        <v>#REF!</v>
      </c>
      <c r="AC38" s="22" t="e">
        <f t="shared" si="42"/>
        <v>#REF!</v>
      </c>
      <c r="AD38" s="22" t="e">
        <f t="shared" si="42"/>
        <v>#REF!</v>
      </c>
      <c r="AE38" s="22" t="e">
        <f t="shared" si="42"/>
        <v>#REF!</v>
      </c>
      <c r="AF38" s="22" t="e">
        <f t="shared" si="42"/>
        <v>#REF!</v>
      </c>
      <c r="AG38" s="22" t="e">
        <f t="shared" si="42"/>
        <v>#REF!</v>
      </c>
      <c r="AH38" s="22" t="e">
        <f t="shared" si="42"/>
        <v>#REF!</v>
      </c>
      <c r="AI38" s="22" t="e">
        <f t="shared" si="42"/>
        <v>#REF!</v>
      </c>
      <c r="AJ38" s="22"/>
      <c r="AK38" s="22"/>
      <c r="AL38" s="22"/>
    </row>
    <row r="39" spans="1:38" ht="16.5">
      <c r="A39" s="144" t="s">
        <v>54</v>
      </c>
      <c r="B39" s="118">
        <v>39</v>
      </c>
      <c r="C39" s="118">
        <v>65</v>
      </c>
      <c r="D39" s="118">
        <v>68</v>
      </c>
      <c r="E39" s="118">
        <v>78</v>
      </c>
      <c r="F39" s="118">
        <v>54</v>
      </c>
      <c r="G39" s="118">
        <v>45</v>
      </c>
      <c r="H39" s="118">
        <v>50</v>
      </c>
      <c r="I39" s="118">
        <v>5</v>
      </c>
      <c r="J39" s="118">
        <v>6</v>
      </c>
      <c r="K39" s="118">
        <v>6</v>
      </c>
      <c r="L39" s="118">
        <v>20</v>
      </c>
      <c r="M39" s="118">
        <v>39</v>
      </c>
      <c r="N39" s="118">
        <v>29</v>
      </c>
      <c r="O39" s="118">
        <v>228</v>
      </c>
      <c r="P39" s="118">
        <v>0</v>
      </c>
      <c r="Q39" s="118">
        <v>19</v>
      </c>
      <c r="R39" s="118">
        <v>172</v>
      </c>
      <c r="S39" s="118">
        <v>84</v>
      </c>
      <c r="T39" s="118">
        <v>51</v>
      </c>
      <c r="U39" s="118">
        <v>90</v>
      </c>
      <c r="V39" s="118">
        <v>202</v>
      </c>
      <c r="W39" s="118">
        <v>261</v>
      </c>
      <c r="X39" s="118">
        <v>288</v>
      </c>
      <c r="Y39" s="118">
        <v>270</v>
      </c>
      <c r="Z39" s="119">
        <v>270</v>
      </c>
      <c r="AA39" s="119">
        <v>270</v>
      </c>
      <c r="AB39" s="119">
        <v>270</v>
      </c>
      <c r="AC39" s="119">
        <v>270</v>
      </c>
      <c r="AD39" s="119">
        <v>270</v>
      </c>
      <c r="AE39" s="119">
        <v>270</v>
      </c>
      <c r="AF39" s="119">
        <v>270</v>
      </c>
      <c r="AG39" s="119">
        <v>271</v>
      </c>
      <c r="AH39" s="119">
        <v>272</v>
      </c>
      <c r="AI39" s="119">
        <v>273</v>
      </c>
      <c r="AJ39" s="22"/>
      <c r="AK39" s="22"/>
      <c r="AL39" s="22"/>
    </row>
    <row r="40" spans="1:38" ht="17.25" thickBot="1">
      <c r="A40" s="59" t="s">
        <v>55</v>
      </c>
      <c r="B40" s="117">
        <f t="shared" ref="B40:AB40" si="43">B39/B38</f>
        <v>7.3863636363636367E-2</v>
      </c>
      <c r="C40" s="117">
        <f t="shared" si="43"/>
        <v>0.11839708561020039</v>
      </c>
      <c r="D40" s="117">
        <f t="shared" si="43"/>
        <v>9.5505617977528087E-2</v>
      </c>
      <c r="E40" s="117">
        <f t="shared" si="43"/>
        <v>9.420289855072464E-2</v>
      </c>
      <c r="F40" s="117">
        <f t="shared" si="43"/>
        <v>6.5934065934065936E-2</v>
      </c>
      <c r="G40" s="117">
        <f t="shared" si="43"/>
        <v>5.090497737556561E-2</v>
      </c>
      <c r="H40" s="117">
        <f t="shared" si="43"/>
        <v>4.6511627906976737E-2</v>
      </c>
      <c r="I40" s="117">
        <f t="shared" si="43"/>
        <v>3.8610038610038615E-3</v>
      </c>
      <c r="J40" s="117">
        <f t="shared" si="43"/>
        <v>4.4842412551690221E-3</v>
      </c>
      <c r="K40" s="117">
        <f t="shared" si="43"/>
        <v>4.0053404539385851E-3</v>
      </c>
      <c r="L40" s="117">
        <f t="shared" si="43"/>
        <v>1.1951336547844485E-2</v>
      </c>
      <c r="M40" s="117">
        <f t="shared" si="43"/>
        <v>2.022712467792194E-2</v>
      </c>
      <c r="N40" s="117">
        <f t="shared" si="43"/>
        <v>1.3484834675926871E-2</v>
      </c>
      <c r="O40" s="117">
        <f t="shared" si="43"/>
        <v>0.111694568263752</v>
      </c>
      <c r="P40" s="117">
        <f t="shared" si="43"/>
        <v>0</v>
      </c>
      <c r="Q40" s="117">
        <f t="shared" si="43"/>
        <v>6.9791129841254565E-3</v>
      </c>
      <c r="R40" s="117">
        <f t="shared" si="43"/>
        <v>5.8048353603570919E-2</v>
      </c>
      <c r="S40" s="117">
        <f t="shared" si="43"/>
        <v>2.5583626479053406E-2</v>
      </c>
      <c r="T40" s="117">
        <f t="shared" si="43"/>
        <v>1.4146837516081626E-2</v>
      </c>
      <c r="U40" s="117">
        <f t="shared" si="43"/>
        <v>2.3189899510435451E-2</v>
      </c>
      <c r="V40" s="117">
        <f t="shared" si="43"/>
        <v>4.8815853069115518E-2</v>
      </c>
      <c r="W40" s="117">
        <f t="shared" si="43"/>
        <v>5.8115999535071988E-2</v>
      </c>
      <c r="X40" s="117">
        <f t="shared" si="43"/>
        <v>6.5114175898711296E-2</v>
      </c>
      <c r="Y40" s="117">
        <f t="shared" si="43"/>
        <v>5.4899562267490189E-2</v>
      </c>
      <c r="Z40" s="44">
        <f t="shared" si="43"/>
        <v>5.0943396226415097E-2</v>
      </c>
      <c r="AA40" s="44" t="e">
        <f t="shared" si="43"/>
        <v>#REF!</v>
      </c>
      <c r="AB40" s="44" t="e">
        <f t="shared" si="43"/>
        <v>#REF!</v>
      </c>
      <c r="AC40" s="44" t="e">
        <f>AC39/AC38</f>
        <v>#REF!</v>
      </c>
      <c r="AD40" s="44" t="e">
        <f>AD39/AD38</f>
        <v>#REF!</v>
      </c>
      <c r="AE40" s="44" t="e">
        <f>AE39/AE38</f>
        <v>#REF!</v>
      </c>
      <c r="AF40" s="44" t="e">
        <f>AF39/AF38</f>
        <v>#REF!</v>
      </c>
      <c r="AG40" s="44" t="e">
        <f t="shared" ref="AG40:AI40" si="44">AG39/AG38</f>
        <v>#REF!</v>
      </c>
      <c r="AH40" s="44" t="e">
        <f t="shared" si="44"/>
        <v>#REF!</v>
      </c>
      <c r="AI40" s="44" t="e">
        <f t="shared" si="44"/>
        <v>#REF!</v>
      </c>
      <c r="AJ40" s="44"/>
      <c r="AK40" s="44"/>
      <c r="AL40" s="44"/>
    </row>
    <row r="41" spans="1:38" ht="16.5">
      <c r="A41" s="68" t="s">
        <v>280</v>
      </c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56"/>
      <c r="AK41" s="56"/>
      <c r="AL41" s="56"/>
    </row>
    <row r="42" spans="1:38" ht="16.5">
      <c r="A42" s="59" t="s">
        <v>51</v>
      </c>
      <c r="B42" s="26">
        <v>17</v>
      </c>
      <c r="C42" s="26">
        <f t="shared" ref="C42:AI42" si="45">B49</f>
        <v>12</v>
      </c>
      <c r="D42" s="26">
        <f t="shared" si="45"/>
        <v>46</v>
      </c>
      <c r="E42" s="26">
        <f t="shared" si="45"/>
        <v>67</v>
      </c>
      <c r="F42" s="26">
        <f t="shared" si="45"/>
        <v>65</v>
      </c>
      <c r="G42" s="26">
        <f t="shared" si="45"/>
        <v>45</v>
      </c>
      <c r="H42" s="26">
        <f t="shared" si="45"/>
        <v>66</v>
      </c>
      <c r="I42" s="26">
        <f t="shared" si="45"/>
        <v>73</v>
      </c>
      <c r="J42" s="26">
        <f t="shared" si="45"/>
        <v>75</v>
      </c>
      <c r="K42" s="26">
        <f t="shared" si="45"/>
        <v>45</v>
      </c>
      <c r="L42" s="26">
        <f t="shared" si="45"/>
        <v>74</v>
      </c>
      <c r="M42" s="26">
        <f t="shared" si="45"/>
        <v>77</v>
      </c>
      <c r="N42" s="26">
        <f t="shared" si="45"/>
        <v>52</v>
      </c>
      <c r="O42" s="26">
        <f t="shared" si="45"/>
        <v>14</v>
      </c>
      <c r="P42" s="26">
        <f t="shared" si="45"/>
        <v>0</v>
      </c>
      <c r="Q42" s="26">
        <f t="shared" si="45"/>
        <v>39</v>
      </c>
      <c r="R42" s="26">
        <f t="shared" si="45"/>
        <v>41</v>
      </c>
      <c r="S42" s="26">
        <f t="shared" si="45"/>
        <v>200</v>
      </c>
      <c r="T42" s="26">
        <f t="shared" si="45"/>
        <v>295</v>
      </c>
      <c r="U42" s="26">
        <f t="shared" si="45"/>
        <v>366</v>
      </c>
      <c r="V42" s="26">
        <f t="shared" si="45"/>
        <v>293</v>
      </c>
      <c r="W42" s="26">
        <f t="shared" si="45"/>
        <v>349</v>
      </c>
      <c r="X42" s="26">
        <f t="shared" si="45"/>
        <v>248</v>
      </c>
      <c r="Y42" s="26">
        <f t="shared" si="45"/>
        <v>155</v>
      </c>
      <c r="Z42" s="26">
        <f t="shared" si="45"/>
        <v>243</v>
      </c>
      <c r="AA42" s="22">
        <f t="shared" si="45"/>
        <v>383</v>
      </c>
      <c r="AB42" s="22">
        <f t="shared" si="45"/>
        <v>300</v>
      </c>
      <c r="AC42" s="22">
        <f t="shared" si="45"/>
        <v>275</v>
      </c>
      <c r="AD42" s="22">
        <f t="shared" si="45"/>
        <v>250</v>
      </c>
      <c r="AE42" s="22">
        <f t="shared" si="45"/>
        <v>251</v>
      </c>
      <c r="AF42" s="22">
        <f t="shared" si="45"/>
        <v>252</v>
      </c>
      <c r="AG42" s="22">
        <f t="shared" si="45"/>
        <v>253</v>
      </c>
      <c r="AH42" s="22">
        <f t="shared" si="45"/>
        <v>254</v>
      </c>
      <c r="AI42" s="22">
        <f t="shared" si="45"/>
        <v>255</v>
      </c>
      <c r="AJ42" s="22"/>
      <c r="AK42" s="22"/>
      <c r="AL42" s="22"/>
    </row>
    <row r="43" spans="1:38" ht="16.5">
      <c r="A43" s="59" t="s">
        <v>3</v>
      </c>
      <c r="B43" s="26">
        <v>450</v>
      </c>
      <c r="C43" s="26">
        <v>490</v>
      </c>
      <c r="D43" s="26">
        <v>600</v>
      </c>
      <c r="E43" s="26">
        <v>700</v>
      </c>
      <c r="F43" s="26">
        <v>662</v>
      </c>
      <c r="G43" s="26">
        <v>737</v>
      </c>
      <c r="H43" s="26">
        <v>910</v>
      </c>
      <c r="I43" s="26">
        <v>1050</v>
      </c>
      <c r="J43" s="26">
        <v>1120</v>
      </c>
      <c r="K43" s="26">
        <v>1254</v>
      </c>
      <c r="L43" s="26">
        <v>1411</v>
      </c>
      <c r="M43" s="26">
        <v>1630</v>
      </c>
      <c r="N43" s="26">
        <v>1797</v>
      </c>
      <c r="O43" s="26">
        <v>1875</v>
      </c>
      <c r="P43" s="26">
        <v>2110</v>
      </c>
      <c r="Q43" s="26">
        <v>2290</v>
      </c>
      <c r="R43" s="26">
        <v>2605</v>
      </c>
      <c r="S43" s="26">
        <v>2680</v>
      </c>
      <c r="T43" s="26">
        <v>2996</v>
      </c>
      <c r="U43" s="26">
        <v>3231</v>
      </c>
      <c r="V43" s="26">
        <v>3530</v>
      </c>
      <c r="W43" s="26">
        <v>3780</v>
      </c>
      <c r="X43" s="26">
        <v>3670</v>
      </c>
      <c r="Y43" s="26">
        <v>4100</v>
      </c>
      <c r="Z43" s="22">
        <v>4400</v>
      </c>
      <c r="AA43" s="22" t="e">
        <f t="shared" ref="AA43:AI43" si="46">MROUND(AA242*AA384,100)</f>
        <v>#REF!</v>
      </c>
      <c r="AB43" s="22" t="e">
        <f t="shared" si="46"/>
        <v>#REF!</v>
      </c>
      <c r="AC43" s="22" t="e">
        <f t="shared" si="46"/>
        <v>#REF!</v>
      </c>
      <c r="AD43" s="22" t="e">
        <f t="shared" si="46"/>
        <v>#REF!</v>
      </c>
      <c r="AE43" s="22" t="e">
        <f t="shared" si="46"/>
        <v>#REF!</v>
      </c>
      <c r="AF43" s="22" t="e">
        <f t="shared" si="46"/>
        <v>#REF!</v>
      </c>
      <c r="AG43" s="22" t="e">
        <f t="shared" si="46"/>
        <v>#REF!</v>
      </c>
      <c r="AH43" s="22" t="e">
        <f t="shared" si="46"/>
        <v>#REF!</v>
      </c>
      <c r="AI43" s="22" t="e">
        <f t="shared" si="46"/>
        <v>#REF!</v>
      </c>
      <c r="AJ43" s="22"/>
      <c r="AK43" s="22"/>
      <c r="AL43" s="22"/>
    </row>
    <row r="44" spans="1:38" ht="16.5">
      <c r="A44" s="59" t="s">
        <v>4</v>
      </c>
      <c r="B44" s="26">
        <v>0</v>
      </c>
      <c r="C44" s="26">
        <v>0</v>
      </c>
      <c r="D44" s="26">
        <v>3</v>
      </c>
      <c r="E44" s="26">
        <f t="shared" ref="E44:X44" si="47">E400</f>
        <v>3.2239999999999998</v>
      </c>
      <c r="F44" s="26">
        <f t="shared" si="47"/>
        <v>1.0279999999999998</v>
      </c>
      <c r="G44" s="26">
        <f t="shared" si="47"/>
        <v>1.1440000000000001</v>
      </c>
      <c r="H44" s="26">
        <f t="shared" si="47"/>
        <v>1.8840000000000001</v>
      </c>
      <c r="I44" s="26">
        <f t="shared" si="47"/>
        <v>6.3999999999999995</v>
      </c>
      <c r="J44" s="26">
        <f t="shared" si="47"/>
        <v>2.5039999999999996</v>
      </c>
      <c r="K44" s="26">
        <f t="shared" si="47"/>
        <v>1.6760000000000002</v>
      </c>
      <c r="L44" s="26">
        <f t="shared" si="47"/>
        <v>3.0999999999999996</v>
      </c>
      <c r="M44" s="26">
        <f t="shared" si="47"/>
        <v>3.2970000000000006</v>
      </c>
      <c r="N44" s="26">
        <f t="shared" si="47"/>
        <v>3.6650000000000005</v>
      </c>
      <c r="O44" s="26">
        <f t="shared" si="47"/>
        <v>3.3479999999999999</v>
      </c>
      <c r="P44" s="26">
        <f t="shared" si="47"/>
        <v>2.5020000000000002</v>
      </c>
      <c r="Q44" s="26">
        <f t="shared" si="47"/>
        <v>0.97899999999999998</v>
      </c>
      <c r="R44" s="26">
        <f t="shared" si="47"/>
        <v>1.323</v>
      </c>
      <c r="S44" s="26">
        <f t="shared" si="47"/>
        <v>1.5149999999999997</v>
      </c>
      <c r="T44" s="26">
        <f t="shared" si="47"/>
        <v>0.7609999999999999</v>
      </c>
      <c r="U44" s="26">
        <f t="shared" si="47"/>
        <v>0.34499999999999997</v>
      </c>
      <c r="V44" s="26">
        <f t="shared" si="47"/>
        <v>4.2000000000000003E-2</v>
      </c>
      <c r="W44" s="26">
        <f t="shared" si="47"/>
        <v>1.0999999999999999E-2</v>
      </c>
      <c r="X44" s="26">
        <f t="shared" si="47"/>
        <v>1.7999999999999999E-2</v>
      </c>
      <c r="Y44" s="26">
        <f>Y400</f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1</v>
      </c>
      <c r="AE44" s="22">
        <v>2</v>
      </c>
      <c r="AF44" s="22">
        <v>3</v>
      </c>
      <c r="AG44" s="22">
        <v>4</v>
      </c>
      <c r="AH44" s="22">
        <v>5</v>
      </c>
      <c r="AI44" s="22">
        <v>6</v>
      </c>
      <c r="AJ44" s="22"/>
      <c r="AK44" s="22"/>
      <c r="AL44" s="22"/>
    </row>
    <row r="45" spans="1:38" ht="16.5">
      <c r="A45" s="59" t="s">
        <v>5</v>
      </c>
      <c r="B45" s="26">
        <f t="shared" ref="B45:AB45" si="48">SUM(B42:B44)</f>
        <v>467</v>
      </c>
      <c r="C45" s="26">
        <f t="shared" si="48"/>
        <v>502</v>
      </c>
      <c r="D45" s="26">
        <f t="shared" si="48"/>
        <v>649</v>
      </c>
      <c r="E45" s="26">
        <f t="shared" si="48"/>
        <v>770.22400000000005</v>
      </c>
      <c r="F45" s="26">
        <f t="shared" si="48"/>
        <v>728.02800000000002</v>
      </c>
      <c r="G45" s="26">
        <f t="shared" si="48"/>
        <v>783.14400000000001</v>
      </c>
      <c r="H45" s="26">
        <f t="shared" si="48"/>
        <v>977.88400000000001</v>
      </c>
      <c r="I45" s="26">
        <f t="shared" si="48"/>
        <v>1129.4000000000001</v>
      </c>
      <c r="J45" s="26">
        <f t="shared" si="48"/>
        <v>1197.5039999999999</v>
      </c>
      <c r="K45" s="26">
        <f t="shared" si="48"/>
        <v>1300.6759999999999</v>
      </c>
      <c r="L45" s="26">
        <f t="shared" si="48"/>
        <v>1488.1</v>
      </c>
      <c r="M45" s="26">
        <f t="shared" si="48"/>
        <v>1710.297</v>
      </c>
      <c r="N45" s="26">
        <f t="shared" si="48"/>
        <v>1852.665</v>
      </c>
      <c r="O45" s="26">
        <f t="shared" si="48"/>
        <v>1892.348</v>
      </c>
      <c r="P45" s="26">
        <f t="shared" si="48"/>
        <v>2112.502</v>
      </c>
      <c r="Q45" s="26">
        <f t="shared" si="48"/>
        <v>2329.9789999999998</v>
      </c>
      <c r="R45" s="26">
        <f t="shared" si="48"/>
        <v>2647.3229999999999</v>
      </c>
      <c r="S45" s="26">
        <f t="shared" si="48"/>
        <v>2881.5149999999999</v>
      </c>
      <c r="T45" s="26">
        <f t="shared" si="48"/>
        <v>3291.761</v>
      </c>
      <c r="U45" s="26">
        <f t="shared" si="48"/>
        <v>3597.3449999999998</v>
      </c>
      <c r="V45" s="26">
        <f t="shared" si="48"/>
        <v>3823.0419999999999</v>
      </c>
      <c r="W45" s="26">
        <f t="shared" si="48"/>
        <v>4129.0110000000004</v>
      </c>
      <c r="X45" s="26">
        <f t="shared" si="48"/>
        <v>3918.018</v>
      </c>
      <c r="Y45" s="26">
        <f t="shared" si="48"/>
        <v>4255</v>
      </c>
      <c r="Z45" s="22">
        <f t="shared" si="48"/>
        <v>4643</v>
      </c>
      <c r="AA45" s="22" t="e">
        <f t="shared" si="48"/>
        <v>#REF!</v>
      </c>
      <c r="AB45" s="22" t="e">
        <f t="shared" si="48"/>
        <v>#REF!</v>
      </c>
      <c r="AC45" s="22" t="e">
        <f>SUM(AC42:AC44)</f>
        <v>#REF!</v>
      </c>
      <c r="AD45" s="22" t="e">
        <f>SUM(AD42:AD44)</f>
        <v>#REF!</v>
      </c>
      <c r="AE45" s="22" t="e">
        <f>SUM(AE42:AE44)</f>
        <v>#REF!</v>
      </c>
      <c r="AF45" s="22" t="e">
        <f>SUM(AF42:AF44)</f>
        <v>#REF!</v>
      </c>
      <c r="AG45" s="22" t="e">
        <f t="shared" ref="AG45:AI45" si="49">SUM(AG42:AG44)</f>
        <v>#REF!</v>
      </c>
      <c r="AH45" s="22" t="e">
        <f t="shared" si="49"/>
        <v>#REF!</v>
      </c>
      <c r="AI45" s="22" t="e">
        <f t="shared" si="49"/>
        <v>#REF!</v>
      </c>
      <c r="AJ45" s="22"/>
      <c r="AK45" s="22"/>
      <c r="AL45" s="22"/>
    </row>
    <row r="46" spans="1:38" ht="16.5">
      <c r="A46" s="144" t="s">
        <v>6</v>
      </c>
      <c r="B46" s="118">
        <f t="shared" ref="B46:X46" si="50">B432</f>
        <v>101.33599999999996</v>
      </c>
      <c r="C46" s="118">
        <f t="shared" si="50"/>
        <v>186.19099999999997</v>
      </c>
      <c r="D46" s="118">
        <f t="shared" si="50"/>
        <v>212.56300000000016</v>
      </c>
      <c r="E46" s="118">
        <f t="shared" si="50"/>
        <v>242.94499999999988</v>
      </c>
      <c r="F46" s="118">
        <f t="shared" si="50"/>
        <v>215.244</v>
      </c>
      <c r="G46" s="118">
        <f t="shared" si="50"/>
        <v>270.28200000000004</v>
      </c>
      <c r="H46" s="118">
        <f t="shared" si="50"/>
        <v>301.96099999999984</v>
      </c>
      <c r="I46" s="118">
        <f t="shared" si="50"/>
        <v>338.08899999999994</v>
      </c>
      <c r="J46" s="118">
        <f t="shared" si="50"/>
        <v>406.47299999999967</v>
      </c>
      <c r="K46" s="118">
        <f t="shared" si="50"/>
        <v>678.99400000000014</v>
      </c>
      <c r="L46" s="118">
        <f t="shared" si="50"/>
        <v>654.91100000000029</v>
      </c>
      <c r="M46" s="118">
        <f t="shared" si="50"/>
        <v>530.79700000000014</v>
      </c>
      <c r="N46" s="118">
        <f t="shared" si="50"/>
        <v>506.33899999999988</v>
      </c>
      <c r="O46" s="118">
        <f t="shared" si="50"/>
        <v>722.59299999999985</v>
      </c>
      <c r="P46" s="118">
        <f t="shared" si="50"/>
        <v>641.1279999999997</v>
      </c>
      <c r="Q46" s="118">
        <f t="shared" si="50"/>
        <v>749.15999999999974</v>
      </c>
      <c r="R46" s="118">
        <f t="shared" si="50"/>
        <v>1006.3450000000003</v>
      </c>
      <c r="S46" s="118">
        <f t="shared" si="50"/>
        <v>1139.5039999999999</v>
      </c>
      <c r="T46" s="118">
        <f t="shared" si="50"/>
        <v>1482.1669999999995</v>
      </c>
      <c r="U46" s="118">
        <f t="shared" si="50"/>
        <v>1658.2650000000003</v>
      </c>
      <c r="V46" s="118">
        <f t="shared" si="50"/>
        <v>2025.3830000000005</v>
      </c>
      <c r="W46" s="118">
        <f t="shared" si="50"/>
        <v>2038.4200000000003</v>
      </c>
      <c r="X46" s="118">
        <f t="shared" si="50"/>
        <v>2329.08</v>
      </c>
      <c r="Y46" s="118">
        <f>Y432</f>
        <v>3324.1545139999998</v>
      </c>
      <c r="Z46" s="119">
        <f t="shared" ref="Z46:AI46" si="51">Z48-Z47</f>
        <v>2760</v>
      </c>
      <c r="AA46" s="119" t="e">
        <f t="shared" si="51"/>
        <v>#REF!</v>
      </c>
      <c r="AB46" s="119" t="e">
        <f t="shared" si="51"/>
        <v>#REF!</v>
      </c>
      <c r="AC46" s="119" t="e">
        <f t="shared" si="51"/>
        <v>#REF!</v>
      </c>
      <c r="AD46" s="119" t="e">
        <f t="shared" si="51"/>
        <v>#REF!</v>
      </c>
      <c r="AE46" s="119" t="e">
        <f t="shared" si="51"/>
        <v>#REF!</v>
      </c>
      <c r="AF46" s="119" t="e">
        <f t="shared" si="51"/>
        <v>#REF!</v>
      </c>
      <c r="AG46" s="119" t="e">
        <f t="shared" si="51"/>
        <v>#REF!</v>
      </c>
      <c r="AH46" s="119" t="e">
        <f t="shared" si="51"/>
        <v>#REF!</v>
      </c>
      <c r="AI46" s="119" t="e">
        <f t="shared" si="51"/>
        <v>#REF!</v>
      </c>
      <c r="AJ46" s="22"/>
      <c r="AK46" s="22"/>
      <c r="AL46" s="22"/>
    </row>
    <row r="47" spans="1:38" ht="16.5">
      <c r="A47" s="59" t="s">
        <v>8</v>
      </c>
      <c r="B47" s="26">
        <v>295</v>
      </c>
      <c r="C47" s="26">
        <v>294</v>
      </c>
      <c r="D47" s="26">
        <v>352</v>
      </c>
      <c r="E47" s="26">
        <f t="shared" ref="E47:X47" si="52">E416</f>
        <v>435.40699999999998</v>
      </c>
      <c r="F47" s="26">
        <f t="shared" si="52"/>
        <v>442.09000000000003</v>
      </c>
      <c r="G47" s="26">
        <f t="shared" si="52"/>
        <v>513.74</v>
      </c>
      <c r="H47" s="26">
        <f t="shared" si="52"/>
        <v>538.30700000000002</v>
      </c>
      <c r="I47" s="26">
        <f t="shared" si="52"/>
        <v>578.25699999999995</v>
      </c>
      <c r="J47" s="26">
        <f t="shared" si="52"/>
        <v>729.18399999999997</v>
      </c>
      <c r="K47" s="26">
        <f t="shared" si="52"/>
        <v>656.55</v>
      </c>
      <c r="L47" s="26">
        <f t="shared" si="52"/>
        <v>812.12</v>
      </c>
      <c r="M47" s="26">
        <f t="shared" si="52"/>
        <v>1028.1800000000003</v>
      </c>
      <c r="N47" s="26">
        <f t="shared" si="52"/>
        <v>1175.71</v>
      </c>
      <c r="O47" s="26">
        <f t="shared" si="52"/>
        <v>1299.9730000000002</v>
      </c>
      <c r="P47" s="26">
        <f t="shared" si="52"/>
        <v>1386.49</v>
      </c>
      <c r="Q47" s="26">
        <f t="shared" si="52"/>
        <v>1611.0030000000002</v>
      </c>
      <c r="R47" s="26">
        <f t="shared" si="52"/>
        <v>1586.5050000000001</v>
      </c>
      <c r="S47" s="26">
        <f t="shared" si="52"/>
        <v>1467.3650000000002</v>
      </c>
      <c r="T47" s="26">
        <f t="shared" si="52"/>
        <v>1447.105</v>
      </c>
      <c r="U47" s="26">
        <f t="shared" si="52"/>
        <v>1678.2570000000001</v>
      </c>
      <c r="V47" s="26">
        <f t="shared" si="52"/>
        <v>1443.1010000000001</v>
      </c>
      <c r="W47" s="26">
        <f t="shared" si="52"/>
        <v>1770.8759999999997</v>
      </c>
      <c r="X47" s="26">
        <f t="shared" si="52"/>
        <v>1430.7630000000001</v>
      </c>
      <c r="Y47" s="26">
        <f>Y416</f>
        <v>780.679486</v>
      </c>
      <c r="Z47" s="22">
        <v>1500</v>
      </c>
      <c r="AA47" s="22">
        <v>1500</v>
      </c>
      <c r="AB47" s="22">
        <v>1500</v>
      </c>
      <c r="AC47" s="22">
        <v>1500</v>
      </c>
      <c r="AD47" s="22">
        <v>1501</v>
      </c>
      <c r="AE47" s="22">
        <v>1502</v>
      </c>
      <c r="AF47" s="22">
        <v>1503</v>
      </c>
      <c r="AG47" s="22">
        <v>1504</v>
      </c>
      <c r="AH47" s="22">
        <v>1505</v>
      </c>
      <c r="AI47" s="22">
        <v>1506</v>
      </c>
      <c r="AJ47" s="22"/>
      <c r="AK47" s="22"/>
      <c r="AL47" s="22"/>
    </row>
    <row r="48" spans="1:38" ht="16.5">
      <c r="A48" s="59" t="s">
        <v>9</v>
      </c>
      <c r="B48" s="26">
        <f t="shared" ref="B48:Y48" si="53">SUM(B46:B47)</f>
        <v>396.33599999999996</v>
      </c>
      <c r="C48" s="26">
        <f t="shared" si="53"/>
        <v>480.19099999999997</v>
      </c>
      <c r="D48" s="26">
        <f t="shared" si="53"/>
        <v>564.5630000000001</v>
      </c>
      <c r="E48" s="26">
        <f t="shared" si="53"/>
        <v>678.35199999999986</v>
      </c>
      <c r="F48" s="26">
        <f t="shared" si="53"/>
        <v>657.33400000000006</v>
      </c>
      <c r="G48" s="26">
        <f t="shared" si="53"/>
        <v>784.02200000000005</v>
      </c>
      <c r="H48" s="26">
        <f t="shared" si="53"/>
        <v>840.2679999999998</v>
      </c>
      <c r="I48" s="26">
        <f t="shared" si="53"/>
        <v>916.34599999999989</v>
      </c>
      <c r="J48" s="26">
        <f t="shared" si="53"/>
        <v>1135.6569999999997</v>
      </c>
      <c r="K48" s="26">
        <f t="shared" si="53"/>
        <v>1335.5440000000001</v>
      </c>
      <c r="L48" s="26">
        <f t="shared" si="53"/>
        <v>1467.0310000000004</v>
      </c>
      <c r="M48" s="26">
        <f t="shared" si="53"/>
        <v>1558.9770000000003</v>
      </c>
      <c r="N48" s="26">
        <f t="shared" si="53"/>
        <v>1682.049</v>
      </c>
      <c r="O48" s="26">
        <f t="shared" si="53"/>
        <v>2022.566</v>
      </c>
      <c r="P48" s="26">
        <f t="shared" si="53"/>
        <v>2027.6179999999997</v>
      </c>
      <c r="Q48" s="26">
        <f t="shared" si="53"/>
        <v>2360.163</v>
      </c>
      <c r="R48" s="26">
        <f t="shared" si="53"/>
        <v>2592.8500000000004</v>
      </c>
      <c r="S48" s="26">
        <f t="shared" si="53"/>
        <v>2606.8690000000001</v>
      </c>
      <c r="T48" s="26">
        <f t="shared" si="53"/>
        <v>2929.2719999999995</v>
      </c>
      <c r="U48" s="26">
        <f t="shared" si="53"/>
        <v>3336.5220000000004</v>
      </c>
      <c r="V48" s="26">
        <f t="shared" si="53"/>
        <v>3468.4840000000004</v>
      </c>
      <c r="W48" s="26">
        <f t="shared" si="53"/>
        <v>3809.2960000000003</v>
      </c>
      <c r="X48" s="26">
        <f t="shared" si="53"/>
        <v>3759.8429999999998</v>
      </c>
      <c r="Y48" s="26">
        <f t="shared" si="53"/>
        <v>4104.8339999999998</v>
      </c>
      <c r="Z48" s="22">
        <f t="shared" ref="Z48:AI48" si="54">Z45-Z49</f>
        <v>4260</v>
      </c>
      <c r="AA48" s="22" t="e">
        <f t="shared" si="54"/>
        <v>#REF!</v>
      </c>
      <c r="AB48" s="22" t="e">
        <f t="shared" si="54"/>
        <v>#REF!</v>
      </c>
      <c r="AC48" s="22" t="e">
        <f t="shared" si="54"/>
        <v>#REF!</v>
      </c>
      <c r="AD48" s="22" t="e">
        <f t="shared" si="54"/>
        <v>#REF!</v>
      </c>
      <c r="AE48" s="22" t="e">
        <f t="shared" si="54"/>
        <v>#REF!</v>
      </c>
      <c r="AF48" s="22" t="e">
        <f t="shared" si="54"/>
        <v>#REF!</v>
      </c>
      <c r="AG48" s="22" t="e">
        <f t="shared" si="54"/>
        <v>#REF!</v>
      </c>
      <c r="AH48" s="22" t="e">
        <f t="shared" si="54"/>
        <v>#REF!</v>
      </c>
      <c r="AI48" s="22" t="e">
        <f t="shared" si="54"/>
        <v>#REF!</v>
      </c>
      <c r="AJ48" s="22"/>
      <c r="AK48" s="22"/>
      <c r="AL48" s="22"/>
    </row>
    <row r="49" spans="1:71" ht="16.5">
      <c r="A49" s="144" t="s">
        <v>54</v>
      </c>
      <c r="B49" s="118">
        <v>12</v>
      </c>
      <c r="C49" s="118">
        <v>46</v>
      </c>
      <c r="D49" s="118">
        <v>67</v>
      </c>
      <c r="E49" s="118">
        <v>65</v>
      </c>
      <c r="F49" s="118">
        <v>45</v>
      </c>
      <c r="G49" s="118">
        <v>66</v>
      </c>
      <c r="H49" s="118">
        <v>73</v>
      </c>
      <c r="I49" s="118">
        <v>75</v>
      </c>
      <c r="J49" s="118">
        <v>45</v>
      </c>
      <c r="K49" s="118">
        <v>74</v>
      </c>
      <c r="L49" s="118">
        <v>77</v>
      </c>
      <c r="M49" s="118">
        <v>52</v>
      </c>
      <c r="N49" s="118">
        <v>14</v>
      </c>
      <c r="O49" s="118">
        <v>0</v>
      </c>
      <c r="P49" s="118">
        <v>39</v>
      </c>
      <c r="Q49" s="118">
        <v>41</v>
      </c>
      <c r="R49" s="118">
        <v>200</v>
      </c>
      <c r="S49" s="118">
        <v>295</v>
      </c>
      <c r="T49" s="118">
        <v>366</v>
      </c>
      <c r="U49" s="118">
        <v>293</v>
      </c>
      <c r="V49" s="118">
        <v>349</v>
      </c>
      <c r="W49" s="118">
        <v>248</v>
      </c>
      <c r="X49" s="118">
        <v>155</v>
      </c>
      <c r="Y49" s="118">
        <v>243</v>
      </c>
      <c r="Z49" s="119">
        <v>383</v>
      </c>
      <c r="AA49" s="119">
        <v>300</v>
      </c>
      <c r="AB49" s="119">
        <v>275</v>
      </c>
      <c r="AC49" s="119">
        <v>250</v>
      </c>
      <c r="AD49" s="119">
        <v>251</v>
      </c>
      <c r="AE49" s="119">
        <v>252</v>
      </c>
      <c r="AF49" s="119">
        <v>253</v>
      </c>
      <c r="AG49" s="119">
        <v>254</v>
      </c>
      <c r="AH49" s="119">
        <v>255</v>
      </c>
      <c r="AI49" s="119">
        <v>256</v>
      </c>
      <c r="AJ49" s="22"/>
      <c r="AK49" s="22"/>
      <c r="AL49" s="22"/>
    </row>
    <row r="50" spans="1:71" ht="16.5">
      <c r="A50" s="59" t="s">
        <v>55</v>
      </c>
      <c r="B50" s="117">
        <f t="shared" ref="B50:AB50" si="55">B49/B48</f>
        <v>3.0277340438415894E-2</v>
      </c>
      <c r="C50" s="117">
        <f t="shared" si="55"/>
        <v>9.5795214820769234E-2</v>
      </c>
      <c r="D50" s="117">
        <f t="shared" si="55"/>
        <v>0.11867586079852911</v>
      </c>
      <c r="E50" s="117">
        <f t="shared" si="55"/>
        <v>9.5820458994740218E-2</v>
      </c>
      <c r="F50" s="117">
        <f t="shared" si="55"/>
        <v>6.8458348419524917E-2</v>
      </c>
      <c r="G50" s="117">
        <f t="shared" si="55"/>
        <v>8.4181311238715237E-2</v>
      </c>
      <c r="H50" s="117">
        <f t="shared" si="55"/>
        <v>8.6877043990726793E-2</v>
      </c>
      <c r="I50" s="117">
        <f t="shared" si="55"/>
        <v>8.1846813321605608E-2</v>
      </c>
      <c r="J50" s="117">
        <f t="shared" si="55"/>
        <v>3.9624640186253432E-2</v>
      </c>
      <c r="K50" s="117">
        <f t="shared" si="55"/>
        <v>5.5408133314963789E-2</v>
      </c>
      <c r="L50" s="117">
        <f t="shared" si="55"/>
        <v>5.2486961761544222E-2</v>
      </c>
      <c r="M50" s="117">
        <f t="shared" si="55"/>
        <v>3.3355206651541354E-2</v>
      </c>
      <c r="N50" s="117">
        <f t="shared" si="55"/>
        <v>8.3231820238292703E-3</v>
      </c>
      <c r="O50" s="117">
        <f t="shared" si="55"/>
        <v>0</v>
      </c>
      <c r="P50" s="117">
        <f t="shared" si="55"/>
        <v>1.9234392277046271E-2</v>
      </c>
      <c r="Q50" s="117">
        <f t="shared" si="55"/>
        <v>1.7371681532165364E-2</v>
      </c>
      <c r="R50" s="117">
        <f t="shared" si="55"/>
        <v>7.7135198719555695E-2</v>
      </c>
      <c r="S50" s="117">
        <f t="shared" si="55"/>
        <v>0.11316257165204695</v>
      </c>
      <c r="T50" s="117">
        <f t="shared" si="55"/>
        <v>0.12494572030183611</v>
      </c>
      <c r="U50" s="117">
        <f t="shared" si="55"/>
        <v>8.7815995218973514E-2</v>
      </c>
      <c r="V50" s="117">
        <f t="shared" si="55"/>
        <v>0.10062032865078806</v>
      </c>
      <c r="W50" s="117">
        <f t="shared" si="55"/>
        <v>6.5103893212814123E-2</v>
      </c>
      <c r="X50" s="117">
        <f t="shared" si="55"/>
        <v>4.1225125623596516E-2</v>
      </c>
      <c r="Y50" s="117">
        <f t="shared" si="55"/>
        <v>5.9198496212027094E-2</v>
      </c>
      <c r="Z50" s="44">
        <f t="shared" si="55"/>
        <v>8.9906103286384972E-2</v>
      </c>
      <c r="AA50" s="44" t="e">
        <f t="shared" si="55"/>
        <v>#REF!</v>
      </c>
      <c r="AB50" s="44" t="e">
        <f t="shared" si="55"/>
        <v>#REF!</v>
      </c>
      <c r="AC50" s="44" t="e">
        <f>AC49/AC48</f>
        <v>#REF!</v>
      </c>
      <c r="AD50" s="44" t="e">
        <f>AD49/AD48</f>
        <v>#REF!</v>
      </c>
      <c r="AE50" s="44" t="e">
        <f>AE49/AE48</f>
        <v>#REF!</v>
      </c>
      <c r="AF50" s="44" t="e">
        <f>AF49/AF48</f>
        <v>#REF!</v>
      </c>
      <c r="AG50" s="44" t="e">
        <f t="shared" ref="AG50:AI50" si="56">AG49/AG48</f>
        <v>#REF!</v>
      </c>
      <c r="AH50" s="44" t="e">
        <f t="shared" si="56"/>
        <v>#REF!</v>
      </c>
      <c r="AI50" s="44" t="e">
        <f t="shared" si="56"/>
        <v>#REF!</v>
      </c>
      <c r="AJ50" s="44"/>
      <c r="AK50" s="44"/>
      <c r="AL50" s="44"/>
    </row>
    <row r="51" spans="1:71" ht="17.25" thickBot="1">
      <c r="A51" s="144" t="s">
        <v>56</v>
      </c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18">
        <f>M463</f>
        <v>2217.5833333333335</v>
      </c>
      <c r="N51" s="118">
        <f t="shared" ref="N51:Y51" si="57">N463</f>
        <v>1953.75</v>
      </c>
      <c r="O51" s="118">
        <f t="shared" si="57"/>
        <v>2455.8333333333335</v>
      </c>
      <c r="P51" s="118">
        <f t="shared" si="57"/>
        <v>3785.3333333333335</v>
      </c>
      <c r="Q51" s="118">
        <f t="shared" si="57"/>
        <v>2210.3333333333335</v>
      </c>
      <c r="R51" s="118">
        <f t="shared" si="57"/>
        <v>3101.8333333333335</v>
      </c>
      <c r="S51" s="118">
        <f t="shared" si="57"/>
        <v>5179.833333333333</v>
      </c>
      <c r="T51" s="118">
        <f t="shared" si="57"/>
        <v>3617.4166666666665</v>
      </c>
      <c r="U51" s="118">
        <f t="shared" si="57"/>
        <v>2354.9166666666665</v>
      </c>
      <c r="V51" s="118">
        <f t="shared" si="57"/>
        <v>3569.9166666666665</v>
      </c>
      <c r="W51" s="118">
        <f t="shared" si="57"/>
        <v>3348.5</v>
      </c>
      <c r="X51" s="118">
        <f t="shared" si="57"/>
        <v>4596.916666666667</v>
      </c>
      <c r="Y51" s="118">
        <f t="shared" si="57"/>
        <v>5619.583333333333</v>
      </c>
      <c r="Z51" s="118"/>
      <c r="AA51" s="147"/>
      <c r="AB51" s="147"/>
      <c r="AC51" s="147"/>
      <c r="AD51" s="147"/>
      <c r="AE51" s="147"/>
      <c r="AF51" s="147"/>
      <c r="AG51" s="147"/>
      <c r="AH51" s="147"/>
      <c r="AI51" s="147"/>
      <c r="AJ51" s="34"/>
      <c r="AK51" s="34"/>
      <c r="AL51" s="34"/>
    </row>
    <row r="52" spans="1:71">
      <c r="A52" s="68" t="s">
        <v>61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</row>
    <row r="53" spans="1:71">
      <c r="B53">
        <v>1993</v>
      </c>
      <c r="C53">
        <v>1994</v>
      </c>
      <c r="D53">
        <v>1995</v>
      </c>
      <c r="E53">
        <v>1996</v>
      </c>
      <c r="F53">
        <v>1997</v>
      </c>
      <c r="G53">
        <v>1998</v>
      </c>
      <c r="H53">
        <v>1999</v>
      </c>
      <c r="I53">
        <v>2000</v>
      </c>
      <c r="J53">
        <v>2001</v>
      </c>
      <c r="K53">
        <v>2002</v>
      </c>
      <c r="L53">
        <v>2003</v>
      </c>
      <c r="M53">
        <v>2004</v>
      </c>
      <c r="N53">
        <v>2005</v>
      </c>
      <c r="O53">
        <v>2006</v>
      </c>
      <c r="P53">
        <v>2007</v>
      </c>
      <c r="Q53">
        <v>2008</v>
      </c>
      <c r="R53">
        <v>2009</v>
      </c>
      <c r="S53">
        <v>2010</v>
      </c>
      <c r="T53">
        <v>2011</v>
      </c>
      <c r="U53">
        <v>2012</v>
      </c>
      <c r="V53">
        <v>2013</v>
      </c>
      <c r="W53">
        <v>2014</v>
      </c>
      <c r="X53">
        <v>2015</v>
      </c>
      <c r="Y53">
        <v>2016</v>
      </c>
      <c r="Z53">
        <v>2017</v>
      </c>
      <c r="AA53">
        <v>2018</v>
      </c>
      <c r="AB53">
        <v>2019</v>
      </c>
      <c r="AC53">
        <v>2020</v>
      </c>
      <c r="AD53">
        <v>2021</v>
      </c>
      <c r="AE53">
        <v>2022</v>
      </c>
      <c r="AF53">
        <v>2023</v>
      </c>
      <c r="AG53">
        <v>2024</v>
      </c>
      <c r="AH53">
        <v>2025</v>
      </c>
      <c r="AI53">
        <v>2026</v>
      </c>
    </row>
    <row r="54" spans="1:71" ht="15.75" thickBot="1">
      <c r="A54" s="59" t="s">
        <v>62</v>
      </c>
      <c r="AE54" s="2">
        <f>SUM(AE59:AE67,AF56:AF57)</f>
        <v>50553</v>
      </c>
      <c r="AF54" s="2">
        <f>SUM(AF59:AF67,AG56:AG57)</f>
        <v>48525</v>
      </c>
      <c r="AG54">
        <f>AF54/AE54-1</f>
        <v>-4.0116313571894824E-2</v>
      </c>
    </row>
    <row r="55" spans="1:71" ht="15.75" thickBot="1">
      <c r="A55" s="60"/>
      <c r="B55" s="61" t="s">
        <v>11</v>
      </c>
      <c r="C55" s="61" t="s">
        <v>12</v>
      </c>
      <c r="D55" s="61" t="s">
        <v>13</v>
      </c>
      <c r="E55" s="61" t="s">
        <v>14</v>
      </c>
      <c r="F55" s="61" t="s">
        <v>15</v>
      </c>
      <c r="G55" s="61" t="s">
        <v>16</v>
      </c>
      <c r="H55" s="61" t="s">
        <v>17</v>
      </c>
      <c r="I55" s="61" t="s">
        <v>18</v>
      </c>
      <c r="J55" s="61" t="s">
        <v>19</v>
      </c>
      <c r="K55" s="61" t="s">
        <v>20</v>
      </c>
      <c r="L55" s="61" t="s">
        <v>21</v>
      </c>
      <c r="M55" s="61" t="s">
        <v>22</v>
      </c>
      <c r="N55" s="61" t="s">
        <v>23</v>
      </c>
      <c r="O55" s="61" t="s">
        <v>24</v>
      </c>
      <c r="P55" s="61" t="s">
        <v>25</v>
      </c>
      <c r="Q55" s="61" t="s">
        <v>26</v>
      </c>
      <c r="R55" s="61" t="s">
        <v>27</v>
      </c>
      <c r="S55" s="61" t="s">
        <v>28</v>
      </c>
      <c r="T55" s="61" t="s">
        <v>29</v>
      </c>
      <c r="U55" s="61" t="s">
        <v>30</v>
      </c>
      <c r="V55" s="61" t="s">
        <v>31</v>
      </c>
      <c r="W55" s="61" t="s">
        <v>32</v>
      </c>
      <c r="X55" s="61" t="s">
        <v>33</v>
      </c>
      <c r="Y55" s="61" t="s">
        <v>34</v>
      </c>
      <c r="Z55" s="61" t="s">
        <v>35</v>
      </c>
      <c r="AA55" s="61" t="s">
        <v>36</v>
      </c>
      <c r="AB55" s="61" t="s">
        <v>37</v>
      </c>
      <c r="AC55" s="61" t="s">
        <v>38</v>
      </c>
      <c r="AD55" s="61" t="str">
        <f>AD2</f>
        <v xml:space="preserve">21/22  </v>
      </c>
      <c r="AE55" s="61" t="str">
        <f>AE2</f>
        <v xml:space="preserve">22/23  </v>
      </c>
      <c r="AF55" s="61" t="str">
        <f>AF2</f>
        <v xml:space="preserve">23/24  </v>
      </c>
      <c r="AG55" s="61" t="str">
        <f t="shared" ref="AG55:AI55" si="58">AG2</f>
        <v xml:space="preserve">24/25  </v>
      </c>
      <c r="AH55" s="61" t="str">
        <f t="shared" si="58"/>
        <v xml:space="preserve">25/26  </v>
      </c>
      <c r="AI55" s="61" t="str">
        <f t="shared" si="58"/>
        <v xml:space="preserve">26/27  </v>
      </c>
      <c r="AJ55" s="62"/>
      <c r="AK55" s="62"/>
      <c r="AL55" s="62"/>
      <c r="AO55" s="61" t="str">
        <f t="shared" ref="AO55:AV55" si="59">Y55</f>
        <v xml:space="preserve">16/17 </v>
      </c>
      <c r="AP55" s="61" t="str">
        <f t="shared" si="59"/>
        <v xml:space="preserve">17/18 </v>
      </c>
      <c r="AQ55" s="61" t="str">
        <f t="shared" si="59"/>
        <v xml:space="preserve">18/19 </v>
      </c>
      <c r="AR55" s="61" t="str">
        <f t="shared" si="59"/>
        <v>19/20</v>
      </c>
      <c r="AS55" s="61" t="str">
        <f t="shared" si="59"/>
        <v>20/21</v>
      </c>
      <c r="AT55" s="61" t="str">
        <f t="shared" si="59"/>
        <v xml:space="preserve">21/22  </v>
      </c>
      <c r="AU55" s="61" t="str">
        <f t="shared" si="59"/>
        <v xml:space="preserve">22/23  </v>
      </c>
      <c r="AV55" s="61" t="str">
        <f t="shared" si="59"/>
        <v xml:space="preserve">23/24  </v>
      </c>
      <c r="AW55" s="61" t="s">
        <v>63</v>
      </c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93"/>
    </row>
    <row r="56" spans="1:71">
      <c r="A56" s="59" t="s">
        <v>64</v>
      </c>
      <c r="B56" s="63" t="e">
        <f t="shared" ref="B56:J67" si="60">AO56/AO$68*(B$10/12)</f>
        <v>#REF!</v>
      </c>
      <c r="C56" s="63" t="e">
        <f t="shared" si="60"/>
        <v>#REF!</v>
      </c>
      <c r="D56" s="63" t="e">
        <f t="shared" si="60"/>
        <v>#REF!</v>
      </c>
      <c r="E56" s="63" t="e">
        <f t="shared" si="60"/>
        <v>#REF!</v>
      </c>
      <c r="F56" s="63" t="e">
        <f t="shared" si="60"/>
        <v>#REF!</v>
      </c>
      <c r="G56" s="63" t="e">
        <f t="shared" si="60"/>
        <v>#REF!</v>
      </c>
      <c r="H56" s="63" t="e">
        <f t="shared" si="60"/>
        <v>#REF!</v>
      </c>
      <c r="I56" s="63" t="e">
        <f t="shared" si="60"/>
        <v>#REF!</v>
      </c>
      <c r="J56" s="63" t="e">
        <f t="shared" si="60"/>
        <v>#REF!</v>
      </c>
      <c r="K56" s="65" t="e">
        <f t="shared" ref="K56:K67" si="61">K$68*(SUM(L56:P56)/SUM(L$68:P$68))</f>
        <v>#REF!</v>
      </c>
      <c r="L56" s="65" t="e">
        <f t="shared" ref="L56:L67" si="62">L$68*(SUM(M56:Q56)/SUM(M$68:Q$68))</f>
        <v>#REF!</v>
      </c>
      <c r="M56" s="65" t="e">
        <f t="shared" ref="M56:W67" si="63">M$68*(SUM(N56:R56)/SUM(N$68:R$68))</f>
        <v>#REF!</v>
      </c>
      <c r="N56" s="65" t="e">
        <f t="shared" si="63"/>
        <v>#REF!</v>
      </c>
      <c r="O56" s="65" t="e">
        <f t="shared" si="63"/>
        <v>#REF!</v>
      </c>
      <c r="P56" s="65" t="e">
        <f t="shared" si="63"/>
        <v>#REF!</v>
      </c>
      <c r="Q56" s="65" t="e">
        <f t="shared" si="63"/>
        <v>#REF!</v>
      </c>
      <c r="R56" s="65" t="e">
        <f t="shared" si="63"/>
        <v>#REF!</v>
      </c>
      <c r="S56" s="65" t="e">
        <f t="shared" si="63"/>
        <v>#REF!</v>
      </c>
      <c r="T56" s="65" t="e">
        <f t="shared" si="63"/>
        <v>#REF!</v>
      </c>
      <c r="U56" s="65" t="e">
        <f t="shared" si="63"/>
        <v>#REF!</v>
      </c>
      <c r="V56" s="65" t="e">
        <f t="shared" si="63"/>
        <v>#REF!</v>
      </c>
      <c r="W56" s="65" t="e">
        <f t="shared" si="63"/>
        <v>#REF!</v>
      </c>
      <c r="X56" s="65">
        <v>3629.7528182221604</v>
      </c>
      <c r="Y56" s="64">
        <v>3550.0000000000005</v>
      </c>
      <c r="Z56" s="64">
        <v>4156</v>
      </c>
      <c r="AA56" s="64">
        <v>4511</v>
      </c>
      <c r="AB56" s="64">
        <v>4519</v>
      </c>
      <c r="AC56" s="64">
        <v>5242</v>
      </c>
      <c r="AD56" s="64">
        <v>4412</v>
      </c>
      <c r="AE56" s="64">
        <v>5000</v>
      </c>
      <c r="AF56" s="64">
        <v>4953</v>
      </c>
      <c r="AG56">
        <v>4843</v>
      </c>
      <c r="AH56" s="65" t="e">
        <f t="shared" ref="AH56:AI66" si="64">AH$68*(SUM(AB56:AF56)/SUM(AB$68:AF$68))</f>
        <v>#REF!</v>
      </c>
      <c r="AI56" s="65" t="e">
        <f t="shared" si="64"/>
        <v>#REF!</v>
      </c>
      <c r="AJ56" s="65"/>
      <c r="AK56" s="65">
        <f>AF56</f>
        <v>4953</v>
      </c>
      <c r="AL56" s="64"/>
      <c r="AN56" s="148" t="s">
        <v>168</v>
      </c>
      <c r="AO56" s="66">
        <f t="shared" ref="AO56:AV56" si="65">Y56/31</f>
        <v>114.51612903225808</v>
      </c>
      <c r="AP56" s="66">
        <f t="shared" si="65"/>
        <v>134.06451612903226</v>
      </c>
      <c r="AQ56" s="66">
        <f t="shared" si="65"/>
        <v>145.51612903225808</v>
      </c>
      <c r="AR56" s="66">
        <f t="shared" si="65"/>
        <v>145.7741935483871</v>
      </c>
      <c r="AS56" s="66">
        <f t="shared" si="65"/>
        <v>169.09677419354838</v>
      </c>
      <c r="AT56" s="66">
        <f t="shared" si="65"/>
        <v>142.32258064516128</v>
      </c>
      <c r="AU56" s="66">
        <f t="shared" si="65"/>
        <v>161.29032258064515</v>
      </c>
      <c r="AV56" s="67">
        <f t="shared" si="65"/>
        <v>159.7741935483871</v>
      </c>
      <c r="AW56" s="66">
        <f>AVERAGE(AP56:AT56)</f>
        <v>147.35483870967741</v>
      </c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</row>
    <row r="57" spans="1:71">
      <c r="A57" s="59" t="s">
        <v>65</v>
      </c>
      <c r="B57" s="63" t="e">
        <f t="shared" si="60"/>
        <v>#REF!</v>
      </c>
      <c r="C57" s="63" t="e">
        <f t="shared" si="60"/>
        <v>#REF!</v>
      </c>
      <c r="D57" s="63" t="e">
        <f t="shared" si="60"/>
        <v>#REF!</v>
      </c>
      <c r="E57" s="63" t="e">
        <f t="shared" si="60"/>
        <v>#REF!</v>
      </c>
      <c r="F57" s="63" t="e">
        <f t="shared" si="60"/>
        <v>#REF!</v>
      </c>
      <c r="G57" s="63" t="e">
        <f t="shared" si="60"/>
        <v>#REF!</v>
      </c>
      <c r="H57" s="63" t="e">
        <f t="shared" si="60"/>
        <v>#REF!</v>
      </c>
      <c r="I57" s="63" t="e">
        <f t="shared" si="60"/>
        <v>#REF!</v>
      </c>
      <c r="J57" s="63" t="e">
        <f t="shared" si="60"/>
        <v>#REF!</v>
      </c>
      <c r="K57" s="65" t="e">
        <f t="shared" si="61"/>
        <v>#REF!</v>
      </c>
      <c r="L57" s="65" t="e">
        <f t="shared" si="62"/>
        <v>#REF!</v>
      </c>
      <c r="M57" s="65" t="e">
        <f t="shared" si="63"/>
        <v>#REF!</v>
      </c>
      <c r="N57" s="65" t="e">
        <f t="shared" si="63"/>
        <v>#REF!</v>
      </c>
      <c r="O57" s="65" t="e">
        <f t="shared" si="63"/>
        <v>#REF!</v>
      </c>
      <c r="P57" s="65" t="e">
        <f t="shared" si="63"/>
        <v>#REF!</v>
      </c>
      <c r="Q57" s="65" t="e">
        <f t="shared" si="63"/>
        <v>#REF!</v>
      </c>
      <c r="R57" s="65" t="e">
        <f t="shared" si="63"/>
        <v>#REF!</v>
      </c>
      <c r="S57" s="65" t="e">
        <f t="shared" si="63"/>
        <v>#REF!</v>
      </c>
      <c r="T57" s="65" t="e">
        <f t="shared" si="63"/>
        <v>#REF!</v>
      </c>
      <c r="U57" s="65" t="e">
        <f t="shared" si="63"/>
        <v>#REF!</v>
      </c>
      <c r="V57" s="65" t="e">
        <f t="shared" si="63"/>
        <v>#REF!</v>
      </c>
      <c r="W57" s="65" t="e">
        <f t="shared" si="63"/>
        <v>#REF!</v>
      </c>
      <c r="X57" s="65">
        <v>3044.7276141917673</v>
      </c>
      <c r="Y57" s="64">
        <v>3438</v>
      </c>
      <c r="Z57" s="64">
        <v>4168</v>
      </c>
      <c r="AA57" s="64">
        <v>4163</v>
      </c>
      <c r="AB57" s="64">
        <v>4017.0000000000005</v>
      </c>
      <c r="AC57" s="64">
        <v>4588</v>
      </c>
      <c r="AD57" s="64">
        <v>4378</v>
      </c>
      <c r="AE57" s="64">
        <v>4935</v>
      </c>
      <c r="AF57" s="64">
        <v>4693.0000000000009</v>
      </c>
      <c r="AG57">
        <v>4745</v>
      </c>
      <c r="AH57" s="65" t="e">
        <f t="shared" si="64"/>
        <v>#REF!</v>
      </c>
      <c r="AI57" s="65" t="e">
        <f t="shared" si="64"/>
        <v>#REF!</v>
      </c>
      <c r="AJ57" s="65"/>
      <c r="AK57" s="65">
        <f t="shared" ref="AK57:AK58" si="66">AF57</f>
        <v>4693.0000000000009</v>
      </c>
      <c r="AL57" s="64"/>
      <c r="AN57" s="148" t="s">
        <v>169</v>
      </c>
      <c r="AO57" s="66">
        <f t="shared" ref="AO57:AV57" si="67">Y57/30</f>
        <v>114.6</v>
      </c>
      <c r="AP57" s="66">
        <f t="shared" si="67"/>
        <v>138.93333333333334</v>
      </c>
      <c r="AQ57" s="66">
        <f t="shared" si="67"/>
        <v>138.76666666666668</v>
      </c>
      <c r="AR57" s="66">
        <f t="shared" si="67"/>
        <v>133.9</v>
      </c>
      <c r="AS57" s="66">
        <f t="shared" si="67"/>
        <v>152.93333333333334</v>
      </c>
      <c r="AT57" s="66">
        <f t="shared" si="67"/>
        <v>145.93333333333334</v>
      </c>
      <c r="AU57" s="66">
        <f t="shared" si="67"/>
        <v>164.5</v>
      </c>
      <c r="AV57" s="67">
        <f t="shared" si="67"/>
        <v>156.43333333333337</v>
      </c>
      <c r="AW57" s="66">
        <f t="shared" ref="AW57:AW68" si="68">AVERAGE(AP57:AT57)</f>
        <v>142.09333333333333</v>
      </c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</row>
    <row r="58" spans="1:71">
      <c r="A58" s="59" t="s">
        <v>66</v>
      </c>
      <c r="B58" s="63" t="e">
        <f t="shared" si="60"/>
        <v>#REF!</v>
      </c>
      <c r="C58" s="63" t="e">
        <f t="shared" si="60"/>
        <v>#REF!</v>
      </c>
      <c r="D58" s="63" t="e">
        <f t="shared" si="60"/>
        <v>#REF!</v>
      </c>
      <c r="E58" s="63" t="e">
        <f t="shared" si="60"/>
        <v>#REF!</v>
      </c>
      <c r="F58" s="63" t="e">
        <f t="shared" si="60"/>
        <v>#REF!</v>
      </c>
      <c r="G58" s="63" t="e">
        <f t="shared" si="60"/>
        <v>#REF!</v>
      </c>
      <c r="H58" s="63" t="e">
        <f t="shared" si="60"/>
        <v>#REF!</v>
      </c>
      <c r="I58" s="63" t="e">
        <f t="shared" si="60"/>
        <v>#REF!</v>
      </c>
      <c r="J58" s="63" t="e">
        <f t="shared" si="60"/>
        <v>#REF!</v>
      </c>
      <c r="K58" s="65" t="e">
        <f t="shared" si="61"/>
        <v>#REF!</v>
      </c>
      <c r="L58" s="65" t="e">
        <f t="shared" si="62"/>
        <v>#REF!</v>
      </c>
      <c r="M58" s="65" t="e">
        <f t="shared" si="63"/>
        <v>#REF!</v>
      </c>
      <c r="N58" s="65" t="e">
        <f t="shared" si="63"/>
        <v>#REF!</v>
      </c>
      <c r="O58" s="65" t="e">
        <f t="shared" si="63"/>
        <v>#REF!</v>
      </c>
      <c r="P58" s="65" t="e">
        <f t="shared" si="63"/>
        <v>#REF!</v>
      </c>
      <c r="Q58" s="65" t="e">
        <f t="shared" si="63"/>
        <v>#REF!</v>
      </c>
      <c r="R58" s="65" t="e">
        <f t="shared" si="63"/>
        <v>#REF!</v>
      </c>
      <c r="S58" s="65" t="e">
        <f t="shared" si="63"/>
        <v>#REF!</v>
      </c>
      <c r="T58" s="65" t="e">
        <f t="shared" si="63"/>
        <v>#REF!</v>
      </c>
      <c r="U58" s="65" t="e">
        <f t="shared" si="63"/>
        <v>#REF!</v>
      </c>
      <c r="V58" s="65" t="e">
        <f t="shared" si="63"/>
        <v>#REF!</v>
      </c>
      <c r="W58" s="65" t="e">
        <f t="shared" si="63"/>
        <v>#REF!</v>
      </c>
      <c r="X58" s="65">
        <v>2493.0057178977127</v>
      </c>
      <c r="Y58" s="64">
        <v>3152</v>
      </c>
      <c r="Z58" s="64">
        <v>3803</v>
      </c>
      <c r="AA58" s="64">
        <v>3679.0000000000005</v>
      </c>
      <c r="AB58" s="64">
        <v>3797</v>
      </c>
      <c r="AC58" s="64">
        <v>4048</v>
      </c>
      <c r="AD58" s="64">
        <v>4363</v>
      </c>
      <c r="AE58" s="64">
        <v>4717</v>
      </c>
      <c r="AF58" s="64">
        <v>4376</v>
      </c>
      <c r="AG58" s="65" t="e">
        <f t="shared" ref="AG58:AG61" si="69">AG$68*(SUM(AA58:AE58)/SUM(AA$68:AE$68))</f>
        <v>#REF!</v>
      </c>
      <c r="AH58" s="65" t="e">
        <f t="shared" si="64"/>
        <v>#REF!</v>
      </c>
      <c r="AI58" s="65" t="e">
        <f t="shared" si="64"/>
        <v>#REF!</v>
      </c>
      <c r="AJ58" s="149">
        <f>AG57/AG56-1</f>
        <v>-2.0235391286392734E-2</v>
      </c>
      <c r="AK58" s="65">
        <f t="shared" si="66"/>
        <v>4376</v>
      </c>
      <c r="AL58" s="64"/>
      <c r="AN58" s="148" t="s">
        <v>170</v>
      </c>
      <c r="AO58" s="66">
        <f t="shared" ref="AO58:AV66" si="70">Y58/31</f>
        <v>101.6774193548387</v>
      </c>
      <c r="AP58" s="66">
        <f t="shared" si="70"/>
        <v>122.6774193548387</v>
      </c>
      <c r="AQ58" s="66">
        <f t="shared" si="70"/>
        <v>118.67741935483872</v>
      </c>
      <c r="AR58" s="66">
        <f t="shared" si="70"/>
        <v>122.48387096774194</v>
      </c>
      <c r="AS58" s="66">
        <f t="shared" si="70"/>
        <v>130.58064516129033</v>
      </c>
      <c r="AT58" s="66">
        <f t="shared" si="70"/>
        <v>140.74193548387098</v>
      </c>
      <c r="AU58" s="66">
        <f t="shared" si="70"/>
        <v>152.16129032258064</v>
      </c>
      <c r="AV58" s="67">
        <f t="shared" si="70"/>
        <v>141.16129032258064</v>
      </c>
      <c r="AW58" s="66">
        <f t="shared" si="68"/>
        <v>127.03225806451614</v>
      </c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</row>
    <row r="59" spans="1:71">
      <c r="A59" s="59" t="s">
        <v>67</v>
      </c>
      <c r="B59" s="63" t="e">
        <f t="shared" si="60"/>
        <v>#REF!</v>
      </c>
      <c r="C59" s="63" t="e">
        <f t="shared" si="60"/>
        <v>#REF!</v>
      </c>
      <c r="D59" s="63" t="e">
        <f t="shared" si="60"/>
        <v>#REF!</v>
      </c>
      <c r="E59" s="63" t="e">
        <f t="shared" si="60"/>
        <v>#REF!</v>
      </c>
      <c r="F59" s="63" t="e">
        <f t="shared" si="60"/>
        <v>#REF!</v>
      </c>
      <c r="G59" s="63" t="e">
        <f t="shared" si="60"/>
        <v>#REF!</v>
      </c>
      <c r="H59" s="63" t="e">
        <f t="shared" si="60"/>
        <v>#REF!</v>
      </c>
      <c r="I59" s="63" t="e">
        <f t="shared" si="60"/>
        <v>#REF!</v>
      </c>
      <c r="J59" s="63" t="e">
        <f t="shared" si="60"/>
        <v>#REF!</v>
      </c>
      <c r="K59" s="65" t="e">
        <f t="shared" si="61"/>
        <v>#REF!</v>
      </c>
      <c r="L59" s="65" t="e">
        <f t="shared" si="62"/>
        <v>#REF!</v>
      </c>
      <c r="M59" s="65" t="e">
        <f t="shared" si="63"/>
        <v>#REF!</v>
      </c>
      <c r="N59" s="65" t="e">
        <f t="shared" si="63"/>
        <v>#REF!</v>
      </c>
      <c r="O59" s="65" t="e">
        <f t="shared" si="63"/>
        <v>#REF!</v>
      </c>
      <c r="P59" s="65" t="e">
        <f t="shared" si="63"/>
        <v>#REF!</v>
      </c>
      <c r="Q59" s="65" t="e">
        <f t="shared" si="63"/>
        <v>#REF!</v>
      </c>
      <c r="R59" s="65" t="e">
        <f t="shared" si="63"/>
        <v>#REF!</v>
      </c>
      <c r="S59" s="65" t="e">
        <f t="shared" si="63"/>
        <v>#REF!</v>
      </c>
      <c r="T59" s="65" t="e">
        <f t="shared" si="63"/>
        <v>#REF!</v>
      </c>
      <c r="U59" s="65" t="e">
        <f t="shared" si="63"/>
        <v>#REF!</v>
      </c>
      <c r="V59" s="65" t="e">
        <f t="shared" si="63"/>
        <v>#REF!</v>
      </c>
      <c r="W59" s="65" t="e">
        <f t="shared" si="63"/>
        <v>#REF!</v>
      </c>
      <c r="X59" s="64">
        <v>2991</v>
      </c>
      <c r="Y59" s="64">
        <v>2859</v>
      </c>
      <c r="Z59" s="64">
        <v>3411</v>
      </c>
      <c r="AA59" s="64">
        <v>4379</v>
      </c>
      <c r="AB59" s="64">
        <v>3810</v>
      </c>
      <c r="AC59" s="64">
        <v>3755</v>
      </c>
      <c r="AD59" s="64">
        <v>4228</v>
      </c>
      <c r="AE59" s="64">
        <v>4261</v>
      </c>
      <c r="AF59" s="64">
        <v>4634</v>
      </c>
      <c r="AG59" s="65" t="e">
        <f t="shared" si="69"/>
        <v>#REF!</v>
      </c>
      <c r="AH59" s="65" t="e">
        <f t="shared" si="64"/>
        <v>#REF!</v>
      </c>
      <c r="AI59" s="65" t="e">
        <f t="shared" si="64"/>
        <v>#REF!</v>
      </c>
      <c r="AJ59" s="65"/>
      <c r="AK59" s="64"/>
      <c r="AL59" s="64"/>
      <c r="AN59" s="148" t="s">
        <v>171</v>
      </c>
      <c r="AO59" s="66">
        <f t="shared" si="70"/>
        <v>92.225806451612897</v>
      </c>
      <c r="AP59" s="66">
        <f t="shared" si="70"/>
        <v>110.03225806451613</v>
      </c>
      <c r="AQ59" s="66">
        <f t="shared" si="70"/>
        <v>141.25806451612902</v>
      </c>
      <c r="AR59" s="66">
        <f t="shared" si="70"/>
        <v>122.90322580645162</v>
      </c>
      <c r="AS59" s="66">
        <f t="shared" si="70"/>
        <v>121.12903225806451</v>
      </c>
      <c r="AT59" s="66">
        <f t="shared" si="70"/>
        <v>136.38709677419354</v>
      </c>
      <c r="AU59" s="66">
        <f t="shared" si="70"/>
        <v>137.45161290322579</v>
      </c>
      <c r="AV59" s="67">
        <f t="shared" si="70"/>
        <v>149.48387096774192</v>
      </c>
      <c r="AW59" s="66">
        <f t="shared" si="68"/>
        <v>126.34193548387097</v>
      </c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</row>
    <row r="60" spans="1:71">
      <c r="A60" s="59" t="s">
        <v>68</v>
      </c>
      <c r="B60" s="63" t="e">
        <f t="shared" si="60"/>
        <v>#REF!</v>
      </c>
      <c r="C60" s="63" t="e">
        <f t="shared" si="60"/>
        <v>#REF!</v>
      </c>
      <c r="D60" s="63" t="e">
        <f t="shared" si="60"/>
        <v>#REF!</v>
      </c>
      <c r="E60" s="63" t="e">
        <f t="shared" si="60"/>
        <v>#REF!</v>
      </c>
      <c r="F60" s="63" t="e">
        <f t="shared" si="60"/>
        <v>#REF!</v>
      </c>
      <c r="G60" s="63" t="e">
        <f t="shared" si="60"/>
        <v>#REF!</v>
      </c>
      <c r="H60" s="63" t="e">
        <f t="shared" si="60"/>
        <v>#REF!</v>
      </c>
      <c r="I60" s="63" t="e">
        <f t="shared" si="60"/>
        <v>#REF!</v>
      </c>
      <c r="J60" s="63" t="e">
        <f t="shared" si="60"/>
        <v>#REF!</v>
      </c>
      <c r="K60" s="65" t="e">
        <f t="shared" si="61"/>
        <v>#REF!</v>
      </c>
      <c r="L60" s="65" t="e">
        <f t="shared" si="62"/>
        <v>#REF!</v>
      </c>
      <c r="M60" s="65" t="e">
        <f t="shared" si="63"/>
        <v>#REF!</v>
      </c>
      <c r="N60" s="65" t="e">
        <f t="shared" si="63"/>
        <v>#REF!</v>
      </c>
      <c r="O60" s="65" t="e">
        <f t="shared" si="63"/>
        <v>#REF!</v>
      </c>
      <c r="P60" s="65" t="e">
        <f t="shared" si="63"/>
        <v>#REF!</v>
      </c>
      <c r="Q60" s="65" t="e">
        <f t="shared" si="63"/>
        <v>#REF!</v>
      </c>
      <c r="R60" s="65" t="e">
        <f t="shared" si="63"/>
        <v>#REF!</v>
      </c>
      <c r="S60" s="65" t="e">
        <f t="shared" si="63"/>
        <v>#REF!</v>
      </c>
      <c r="T60" s="65" t="e">
        <f t="shared" si="63"/>
        <v>#REF!</v>
      </c>
      <c r="U60" s="65" t="e">
        <f t="shared" si="63"/>
        <v>#REF!</v>
      </c>
      <c r="V60" s="65" t="e">
        <f t="shared" si="63"/>
        <v>#REF!</v>
      </c>
      <c r="W60" s="65" t="e">
        <f t="shared" si="63"/>
        <v>#REF!</v>
      </c>
      <c r="X60" s="64">
        <v>2473</v>
      </c>
      <c r="Y60" s="64">
        <v>2631</v>
      </c>
      <c r="Z60" s="64">
        <v>3352</v>
      </c>
      <c r="AA60" s="64">
        <v>3880</v>
      </c>
      <c r="AB60" s="64">
        <v>3608</v>
      </c>
      <c r="AC60" s="64">
        <v>3380</v>
      </c>
      <c r="AD60" s="64">
        <v>3834</v>
      </c>
      <c r="AE60" s="64">
        <v>4252</v>
      </c>
      <c r="AF60" s="64">
        <v>4252</v>
      </c>
      <c r="AG60" s="65" t="e">
        <f t="shared" si="69"/>
        <v>#REF!</v>
      </c>
      <c r="AH60" s="65" t="e">
        <f t="shared" si="64"/>
        <v>#REF!</v>
      </c>
      <c r="AI60" s="65" t="e">
        <f t="shared" si="64"/>
        <v>#REF!</v>
      </c>
      <c r="AJ60" s="65"/>
      <c r="AK60" s="64"/>
      <c r="AL60" s="64"/>
      <c r="AN60" s="148" t="s">
        <v>172</v>
      </c>
      <c r="AO60" s="66">
        <f>Y60/28</f>
        <v>93.964285714285708</v>
      </c>
      <c r="AP60" s="66">
        <f>Z60/28</f>
        <v>119.71428571428571</v>
      </c>
      <c r="AQ60" s="66">
        <f>AA60/28</f>
        <v>138.57142857142858</v>
      </c>
      <c r="AR60" s="66">
        <f>AB60/29</f>
        <v>124.41379310344827</v>
      </c>
      <c r="AS60" s="66">
        <f>AC60/28</f>
        <v>120.71428571428571</v>
      </c>
      <c r="AT60" s="66">
        <f>AD60/28</f>
        <v>136.92857142857142</v>
      </c>
      <c r="AU60" s="66">
        <f t="shared" ref="AU60:AV60" si="71">AE60/28</f>
        <v>151.85714285714286</v>
      </c>
      <c r="AV60" s="67">
        <f t="shared" si="71"/>
        <v>151.85714285714286</v>
      </c>
      <c r="AW60" s="66">
        <f t="shared" si="68"/>
        <v>128.06847290640394</v>
      </c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</row>
    <row r="61" spans="1:71">
      <c r="A61" s="59" t="s">
        <v>69</v>
      </c>
      <c r="B61" s="63" t="e">
        <f t="shared" si="60"/>
        <v>#REF!</v>
      </c>
      <c r="C61" s="63" t="e">
        <f t="shared" si="60"/>
        <v>#REF!</v>
      </c>
      <c r="D61" s="63" t="e">
        <f t="shared" si="60"/>
        <v>#REF!</v>
      </c>
      <c r="E61" s="63" t="e">
        <f t="shared" si="60"/>
        <v>#REF!</v>
      </c>
      <c r="F61" s="63" t="e">
        <f t="shared" si="60"/>
        <v>#REF!</v>
      </c>
      <c r="G61" s="63" t="e">
        <f t="shared" si="60"/>
        <v>#REF!</v>
      </c>
      <c r="H61" s="63" t="e">
        <f t="shared" si="60"/>
        <v>#REF!</v>
      </c>
      <c r="I61" s="63" t="e">
        <f t="shared" si="60"/>
        <v>#REF!</v>
      </c>
      <c r="J61" s="63" t="e">
        <f t="shared" si="60"/>
        <v>#REF!</v>
      </c>
      <c r="K61" s="65" t="e">
        <f t="shared" si="61"/>
        <v>#REF!</v>
      </c>
      <c r="L61" s="65" t="e">
        <f t="shared" si="62"/>
        <v>#REF!</v>
      </c>
      <c r="M61" s="65" t="e">
        <f t="shared" si="63"/>
        <v>#REF!</v>
      </c>
      <c r="N61" s="65" t="e">
        <f t="shared" si="63"/>
        <v>#REF!</v>
      </c>
      <c r="O61" s="65" t="e">
        <f t="shared" si="63"/>
        <v>#REF!</v>
      </c>
      <c r="P61" s="65" t="e">
        <f t="shared" si="63"/>
        <v>#REF!</v>
      </c>
      <c r="Q61" s="65" t="e">
        <f t="shared" si="63"/>
        <v>#REF!</v>
      </c>
      <c r="R61" s="65" t="e">
        <f t="shared" si="63"/>
        <v>#REF!</v>
      </c>
      <c r="S61" s="65" t="e">
        <f t="shared" si="63"/>
        <v>#REF!</v>
      </c>
      <c r="T61" s="65" t="e">
        <f t="shared" si="63"/>
        <v>#REF!</v>
      </c>
      <c r="U61" s="65" t="e">
        <f t="shared" si="63"/>
        <v>#REF!</v>
      </c>
      <c r="V61" s="65" t="e">
        <f t="shared" si="63"/>
        <v>#REF!</v>
      </c>
      <c r="W61" s="65" t="e">
        <f>W$68*(SUM(X61:AB61)/SUM(X$68:AB$68))</f>
        <v>#REF!</v>
      </c>
      <c r="X61" s="64">
        <v>2317</v>
      </c>
      <c r="Y61" s="64">
        <v>2918</v>
      </c>
      <c r="Z61" s="64">
        <v>3650</v>
      </c>
      <c r="AA61" s="64">
        <v>4313</v>
      </c>
      <c r="AB61" s="64">
        <v>3577</v>
      </c>
      <c r="AC61" s="64">
        <v>4020</v>
      </c>
      <c r="AD61" s="64">
        <v>4150</v>
      </c>
      <c r="AE61" s="64">
        <v>4826</v>
      </c>
      <c r="AF61" s="64">
        <v>4493</v>
      </c>
      <c r="AG61" s="65" t="e">
        <f t="shared" si="69"/>
        <v>#REF!</v>
      </c>
      <c r="AH61" s="65" t="e">
        <f t="shared" si="64"/>
        <v>#REF!</v>
      </c>
      <c r="AI61" s="65" t="e">
        <f t="shared" si="64"/>
        <v>#REF!</v>
      </c>
      <c r="AJ61" s="65"/>
      <c r="AL61" s="65"/>
      <c r="AM61" s="2"/>
      <c r="AN61" s="148" t="s">
        <v>173</v>
      </c>
      <c r="AO61" s="66">
        <f t="shared" si="70"/>
        <v>94.129032258064512</v>
      </c>
      <c r="AP61" s="66">
        <f t="shared" si="70"/>
        <v>117.74193548387096</v>
      </c>
      <c r="AQ61" s="66">
        <f t="shared" si="70"/>
        <v>139.12903225806451</v>
      </c>
      <c r="AR61" s="66">
        <f t="shared" si="70"/>
        <v>115.38709677419355</v>
      </c>
      <c r="AS61" s="66">
        <f t="shared" si="70"/>
        <v>129.67741935483872</v>
      </c>
      <c r="AT61" s="66">
        <f t="shared" si="70"/>
        <v>133.87096774193549</v>
      </c>
      <c r="AU61" s="66">
        <f t="shared" si="70"/>
        <v>155.67741935483872</v>
      </c>
      <c r="AV61" s="67">
        <f t="shared" si="70"/>
        <v>144.93548387096774</v>
      </c>
      <c r="AW61" s="66">
        <f t="shared" si="68"/>
        <v>127.16129032258064</v>
      </c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</row>
    <row r="62" spans="1:71">
      <c r="A62" s="59" t="s">
        <v>70</v>
      </c>
      <c r="B62" s="63" t="e">
        <f t="shared" si="60"/>
        <v>#REF!</v>
      </c>
      <c r="C62" s="63" t="e">
        <f t="shared" si="60"/>
        <v>#REF!</v>
      </c>
      <c r="D62" s="63" t="e">
        <f t="shared" si="60"/>
        <v>#REF!</v>
      </c>
      <c r="E62" s="63" t="e">
        <f t="shared" si="60"/>
        <v>#REF!</v>
      </c>
      <c r="F62" s="63" t="e">
        <f t="shared" si="60"/>
        <v>#REF!</v>
      </c>
      <c r="G62" s="63" t="e">
        <f t="shared" si="60"/>
        <v>#REF!</v>
      </c>
      <c r="H62" s="63" t="e">
        <f t="shared" si="60"/>
        <v>#REF!</v>
      </c>
      <c r="I62" s="63" t="e">
        <f t="shared" si="60"/>
        <v>#REF!</v>
      </c>
      <c r="J62" s="63" t="e">
        <f t="shared" si="60"/>
        <v>#REF!</v>
      </c>
      <c r="K62" s="65" t="e">
        <f t="shared" si="61"/>
        <v>#REF!</v>
      </c>
      <c r="L62" s="65" t="e">
        <f t="shared" si="62"/>
        <v>#REF!</v>
      </c>
      <c r="M62" s="65" t="e">
        <f t="shared" si="63"/>
        <v>#REF!</v>
      </c>
      <c r="N62" s="65" t="e">
        <f t="shared" si="63"/>
        <v>#REF!</v>
      </c>
      <c r="O62" s="65" t="e">
        <f t="shared" si="63"/>
        <v>#REF!</v>
      </c>
      <c r="P62" s="65" t="e">
        <f t="shared" si="63"/>
        <v>#REF!</v>
      </c>
      <c r="Q62" s="65" t="e">
        <f t="shared" si="63"/>
        <v>#REF!</v>
      </c>
      <c r="R62" s="65" t="e">
        <f t="shared" si="63"/>
        <v>#REF!</v>
      </c>
      <c r="S62" s="65" t="e">
        <f t="shared" si="63"/>
        <v>#REF!</v>
      </c>
      <c r="T62" s="65" t="e">
        <f t="shared" si="63"/>
        <v>#REF!</v>
      </c>
      <c r="U62" s="65" t="e">
        <f t="shared" si="63"/>
        <v>#REF!</v>
      </c>
      <c r="V62" s="65" t="e">
        <f t="shared" si="63"/>
        <v>#REF!</v>
      </c>
      <c r="W62" s="65" t="e">
        <f t="shared" ref="W62:W67" si="72">W$68*(SUM(X62:AB62)/SUM(X$68:AB$68))</f>
        <v>#REF!</v>
      </c>
      <c r="X62" s="64">
        <v>2335</v>
      </c>
      <c r="Y62" s="64">
        <v>3084</v>
      </c>
      <c r="Z62" s="64">
        <v>3718</v>
      </c>
      <c r="AA62" s="64">
        <v>4644</v>
      </c>
      <c r="AB62" s="64">
        <v>4044.0000000000005</v>
      </c>
      <c r="AC62" s="64">
        <v>4097</v>
      </c>
      <c r="AD62" s="64">
        <v>4255</v>
      </c>
      <c r="AE62" s="64">
        <v>4526</v>
      </c>
      <c r="AF62" s="64">
        <v>4508</v>
      </c>
      <c r="AG62" s="65" t="e">
        <f t="shared" ref="AG62:AG66" si="73">AG$68*(SUM(AA62:AE62)/SUM(AA$68:AE$68))</f>
        <v>#REF!</v>
      </c>
      <c r="AH62" s="65" t="e">
        <f t="shared" si="64"/>
        <v>#REF!</v>
      </c>
      <c r="AI62" s="65" t="e">
        <f t="shared" si="64"/>
        <v>#REF!</v>
      </c>
      <c r="AJ62" s="65"/>
      <c r="AL62" s="65"/>
      <c r="AM62" s="2"/>
      <c r="AN62" s="148" t="s">
        <v>174</v>
      </c>
      <c r="AO62" s="66">
        <f t="shared" ref="AO62:AV62" si="74">Y62/30</f>
        <v>102.8</v>
      </c>
      <c r="AP62" s="66">
        <f t="shared" si="74"/>
        <v>123.93333333333334</v>
      </c>
      <c r="AQ62" s="66">
        <f t="shared" si="74"/>
        <v>154.80000000000001</v>
      </c>
      <c r="AR62" s="66">
        <f t="shared" si="74"/>
        <v>134.80000000000001</v>
      </c>
      <c r="AS62" s="66">
        <f t="shared" si="74"/>
        <v>136.56666666666666</v>
      </c>
      <c r="AT62" s="66">
        <f t="shared" si="74"/>
        <v>141.83333333333334</v>
      </c>
      <c r="AU62" s="66">
        <f t="shared" si="74"/>
        <v>150.86666666666667</v>
      </c>
      <c r="AV62" s="67">
        <f t="shared" si="74"/>
        <v>150.26666666666668</v>
      </c>
      <c r="AW62" s="66">
        <f t="shared" si="68"/>
        <v>138.38666666666668</v>
      </c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</row>
    <row r="63" spans="1:71">
      <c r="A63" s="59" t="s">
        <v>71</v>
      </c>
      <c r="B63" s="63" t="e">
        <f t="shared" si="60"/>
        <v>#REF!</v>
      </c>
      <c r="C63" s="63" t="e">
        <f t="shared" si="60"/>
        <v>#REF!</v>
      </c>
      <c r="D63" s="63" t="e">
        <f t="shared" si="60"/>
        <v>#REF!</v>
      </c>
      <c r="E63" s="63" t="e">
        <f t="shared" si="60"/>
        <v>#REF!</v>
      </c>
      <c r="F63" s="63" t="e">
        <f t="shared" si="60"/>
        <v>#REF!</v>
      </c>
      <c r="G63" s="63" t="e">
        <f t="shared" si="60"/>
        <v>#REF!</v>
      </c>
      <c r="H63" s="63" t="e">
        <f t="shared" si="60"/>
        <v>#REF!</v>
      </c>
      <c r="I63" s="63" t="e">
        <f t="shared" si="60"/>
        <v>#REF!</v>
      </c>
      <c r="J63" s="63" t="e">
        <f t="shared" si="60"/>
        <v>#REF!</v>
      </c>
      <c r="K63" s="65" t="e">
        <f t="shared" si="61"/>
        <v>#REF!</v>
      </c>
      <c r="L63" s="65" t="e">
        <f t="shared" si="62"/>
        <v>#REF!</v>
      </c>
      <c r="M63" s="65" t="e">
        <f t="shared" si="63"/>
        <v>#REF!</v>
      </c>
      <c r="N63" s="65" t="e">
        <f t="shared" si="63"/>
        <v>#REF!</v>
      </c>
      <c r="O63" s="65" t="e">
        <f t="shared" si="63"/>
        <v>#REF!</v>
      </c>
      <c r="P63" s="65" t="e">
        <f t="shared" si="63"/>
        <v>#REF!</v>
      </c>
      <c r="Q63" s="65" t="e">
        <f t="shared" si="63"/>
        <v>#REF!</v>
      </c>
      <c r="R63" s="65" t="e">
        <f t="shared" si="63"/>
        <v>#REF!</v>
      </c>
      <c r="S63" s="65" t="e">
        <f t="shared" si="63"/>
        <v>#REF!</v>
      </c>
      <c r="T63" s="65" t="e">
        <f t="shared" si="63"/>
        <v>#REF!</v>
      </c>
      <c r="U63" s="65" t="e">
        <f t="shared" si="63"/>
        <v>#REF!</v>
      </c>
      <c r="V63" s="65" t="e">
        <f t="shared" si="63"/>
        <v>#REF!</v>
      </c>
      <c r="W63" s="65" t="e">
        <f t="shared" si="72"/>
        <v>#REF!</v>
      </c>
      <c r="X63" s="64">
        <v>2495</v>
      </c>
      <c r="Y63" s="64">
        <v>3330</v>
      </c>
      <c r="Z63" s="64">
        <v>4243</v>
      </c>
      <c r="AA63" s="64">
        <v>4728</v>
      </c>
      <c r="AB63" s="64">
        <v>3969</v>
      </c>
      <c r="AC63" s="64">
        <v>4354</v>
      </c>
      <c r="AD63" s="64">
        <v>3414</v>
      </c>
      <c r="AE63" s="64">
        <v>5087</v>
      </c>
      <c r="AF63" s="64">
        <v>4253</v>
      </c>
      <c r="AG63" s="65" t="e">
        <f t="shared" si="73"/>
        <v>#REF!</v>
      </c>
      <c r="AH63" s="65" t="e">
        <f t="shared" si="64"/>
        <v>#REF!</v>
      </c>
      <c r="AI63" s="65" t="e">
        <f t="shared" si="64"/>
        <v>#REF!</v>
      </c>
      <c r="AJ63" s="65"/>
      <c r="AL63" s="65">
        <v>4587.7493999477674</v>
      </c>
      <c r="AM63" s="2">
        <f>AE63-AL63</f>
        <v>499.25060005223258</v>
      </c>
      <c r="AN63" s="148" t="s">
        <v>71</v>
      </c>
      <c r="AO63" s="66">
        <f t="shared" si="70"/>
        <v>107.41935483870968</v>
      </c>
      <c r="AP63" s="66">
        <f t="shared" si="70"/>
        <v>136.87096774193549</v>
      </c>
      <c r="AQ63" s="66">
        <f t="shared" si="70"/>
        <v>152.51612903225808</v>
      </c>
      <c r="AR63" s="66">
        <f t="shared" si="70"/>
        <v>128.03225806451613</v>
      </c>
      <c r="AS63" s="66">
        <f t="shared" si="70"/>
        <v>140.45161290322579</v>
      </c>
      <c r="AT63" s="66">
        <f t="shared" si="70"/>
        <v>110.12903225806451</v>
      </c>
      <c r="AU63" s="66">
        <f t="shared" si="70"/>
        <v>164.09677419354838</v>
      </c>
      <c r="AV63" s="67">
        <f t="shared" si="70"/>
        <v>137.19354838709677</v>
      </c>
      <c r="AW63" s="66">
        <f t="shared" si="68"/>
        <v>133.59999999999997</v>
      </c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</row>
    <row r="64" spans="1:71">
      <c r="A64" s="59" t="s">
        <v>72</v>
      </c>
      <c r="B64" s="63" t="e">
        <f t="shared" si="60"/>
        <v>#REF!</v>
      </c>
      <c r="C64" s="63" t="e">
        <f t="shared" si="60"/>
        <v>#REF!</v>
      </c>
      <c r="D64" s="63" t="e">
        <f t="shared" si="60"/>
        <v>#REF!</v>
      </c>
      <c r="E64" s="63" t="e">
        <f t="shared" si="60"/>
        <v>#REF!</v>
      </c>
      <c r="F64" s="63" t="e">
        <f t="shared" si="60"/>
        <v>#REF!</v>
      </c>
      <c r="G64" s="63" t="e">
        <f t="shared" si="60"/>
        <v>#REF!</v>
      </c>
      <c r="H64" s="63" t="e">
        <f t="shared" si="60"/>
        <v>#REF!</v>
      </c>
      <c r="I64" s="63" t="e">
        <f t="shared" si="60"/>
        <v>#REF!</v>
      </c>
      <c r="J64" s="63" t="e">
        <f t="shared" si="60"/>
        <v>#REF!</v>
      </c>
      <c r="K64" s="65" t="e">
        <f t="shared" si="61"/>
        <v>#REF!</v>
      </c>
      <c r="L64" s="65" t="e">
        <f t="shared" si="62"/>
        <v>#REF!</v>
      </c>
      <c r="M64" s="65" t="e">
        <f t="shared" si="63"/>
        <v>#REF!</v>
      </c>
      <c r="N64" s="65" t="e">
        <f t="shared" si="63"/>
        <v>#REF!</v>
      </c>
      <c r="O64" s="65" t="e">
        <f t="shared" si="63"/>
        <v>#REF!</v>
      </c>
      <c r="P64" s="65" t="e">
        <f t="shared" si="63"/>
        <v>#REF!</v>
      </c>
      <c r="Q64" s="65" t="e">
        <f t="shared" si="63"/>
        <v>#REF!</v>
      </c>
      <c r="R64" s="65" t="e">
        <f t="shared" si="63"/>
        <v>#REF!</v>
      </c>
      <c r="S64" s="65" t="e">
        <f t="shared" si="63"/>
        <v>#REF!</v>
      </c>
      <c r="T64" s="65" t="e">
        <f t="shared" si="63"/>
        <v>#REF!</v>
      </c>
      <c r="U64" s="65" t="e">
        <f t="shared" si="63"/>
        <v>#REF!</v>
      </c>
      <c r="V64" s="65" t="e">
        <f t="shared" si="63"/>
        <v>#REF!</v>
      </c>
      <c r="W64" s="65" t="e">
        <f t="shared" si="72"/>
        <v>#REF!</v>
      </c>
      <c r="X64" s="64">
        <v>2687.0000000000005</v>
      </c>
      <c r="Y64" s="64">
        <v>3327</v>
      </c>
      <c r="Z64" s="64">
        <v>3949.0000000000005</v>
      </c>
      <c r="AA64" s="64">
        <v>3980</v>
      </c>
      <c r="AB64" s="64">
        <v>4509</v>
      </c>
      <c r="AC64" s="64">
        <v>4908</v>
      </c>
      <c r="AD64" s="64">
        <v>3619</v>
      </c>
      <c r="AE64" s="64">
        <v>4426</v>
      </c>
      <c r="AF64" s="64">
        <v>4045</v>
      </c>
      <c r="AG64" s="65" t="e">
        <f t="shared" si="73"/>
        <v>#REF!</v>
      </c>
      <c r="AH64" s="65" t="e">
        <f t="shared" si="64"/>
        <v>#REF!</v>
      </c>
      <c r="AI64" s="65" t="e">
        <f t="shared" si="64"/>
        <v>#REF!</v>
      </c>
      <c r="AJ64" s="65"/>
      <c r="AL64" s="65">
        <v>4624.1244833747187</v>
      </c>
      <c r="AM64" s="2">
        <f t="shared" ref="AM64:AM66" si="75">AE64-AL64</f>
        <v>-198.12448337471869</v>
      </c>
      <c r="AN64" s="148" t="s">
        <v>175</v>
      </c>
      <c r="AO64" s="66">
        <f t="shared" ref="AO64:AV64" si="76">Y64/30</f>
        <v>110.9</v>
      </c>
      <c r="AP64" s="66">
        <f t="shared" si="76"/>
        <v>131.63333333333335</v>
      </c>
      <c r="AQ64" s="66">
        <f t="shared" si="76"/>
        <v>132.66666666666666</v>
      </c>
      <c r="AR64" s="66">
        <f t="shared" si="76"/>
        <v>150.30000000000001</v>
      </c>
      <c r="AS64" s="66">
        <f t="shared" si="76"/>
        <v>163.6</v>
      </c>
      <c r="AT64" s="66">
        <f t="shared" si="76"/>
        <v>120.63333333333334</v>
      </c>
      <c r="AU64" s="66">
        <f t="shared" si="76"/>
        <v>147.53333333333333</v>
      </c>
      <c r="AV64" s="67">
        <f t="shared" si="76"/>
        <v>134.83333333333334</v>
      </c>
      <c r="AW64" s="66">
        <f t="shared" si="68"/>
        <v>139.76666666666668</v>
      </c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</row>
    <row r="65" spans="1:71">
      <c r="A65" s="59" t="s">
        <v>73</v>
      </c>
      <c r="B65" s="63" t="e">
        <f t="shared" si="60"/>
        <v>#REF!</v>
      </c>
      <c r="C65" s="63" t="e">
        <f t="shared" si="60"/>
        <v>#REF!</v>
      </c>
      <c r="D65" s="63" t="e">
        <f t="shared" si="60"/>
        <v>#REF!</v>
      </c>
      <c r="E65" s="63" t="e">
        <f t="shared" si="60"/>
        <v>#REF!</v>
      </c>
      <c r="F65" s="63" t="e">
        <f t="shared" si="60"/>
        <v>#REF!</v>
      </c>
      <c r="G65" s="63" t="e">
        <f t="shared" si="60"/>
        <v>#REF!</v>
      </c>
      <c r="H65" s="63" t="e">
        <f t="shared" si="60"/>
        <v>#REF!</v>
      </c>
      <c r="I65" s="63" t="e">
        <f t="shared" si="60"/>
        <v>#REF!</v>
      </c>
      <c r="J65" s="63" t="e">
        <f t="shared" si="60"/>
        <v>#REF!</v>
      </c>
      <c r="K65" s="65" t="e">
        <f t="shared" si="61"/>
        <v>#REF!</v>
      </c>
      <c r="L65" s="65" t="e">
        <f t="shared" si="62"/>
        <v>#REF!</v>
      </c>
      <c r="M65" s="65" t="e">
        <f t="shared" si="63"/>
        <v>#REF!</v>
      </c>
      <c r="N65" s="65" t="e">
        <f t="shared" si="63"/>
        <v>#REF!</v>
      </c>
      <c r="O65" s="65" t="e">
        <f t="shared" si="63"/>
        <v>#REF!</v>
      </c>
      <c r="P65" s="65" t="e">
        <f t="shared" si="63"/>
        <v>#REF!</v>
      </c>
      <c r="Q65" s="65" t="e">
        <f t="shared" si="63"/>
        <v>#REF!</v>
      </c>
      <c r="R65" s="65" t="e">
        <f t="shared" si="63"/>
        <v>#REF!</v>
      </c>
      <c r="S65" s="65" t="e">
        <f t="shared" si="63"/>
        <v>#REF!</v>
      </c>
      <c r="T65" s="65" t="e">
        <f t="shared" si="63"/>
        <v>#REF!</v>
      </c>
      <c r="U65" s="65" t="e">
        <f t="shared" si="63"/>
        <v>#REF!</v>
      </c>
      <c r="V65" s="65" t="e">
        <f t="shared" si="63"/>
        <v>#REF!</v>
      </c>
      <c r="W65" s="65" t="e">
        <f t="shared" si="72"/>
        <v>#REF!</v>
      </c>
      <c r="X65" s="64">
        <v>2779</v>
      </c>
      <c r="Y65" s="64">
        <v>3752</v>
      </c>
      <c r="Z65" s="64">
        <v>4284</v>
      </c>
      <c r="AA65" s="64">
        <v>4317</v>
      </c>
      <c r="AB65" s="64">
        <v>4228</v>
      </c>
      <c r="AC65" s="64">
        <v>4441</v>
      </c>
      <c r="AD65" s="64">
        <v>3803</v>
      </c>
      <c r="AE65" s="64">
        <v>4771</v>
      </c>
      <c r="AF65" s="64">
        <v>3961.0000000000005</v>
      </c>
      <c r="AG65" s="65" t="e">
        <f t="shared" si="73"/>
        <v>#REF!</v>
      </c>
      <c r="AH65" s="65" t="e">
        <f t="shared" si="64"/>
        <v>#REF!</v>
      </c>
      <c r="AI65" s="65" t="e">
        <f t="shared" si="64"/>
        <v>#REF!</v>
      </c>
      <c r="AJ65" s="65"/>
      <c r="AL65" s="65">
        <v>4730.1429347217791</v>
      </c>
      <c r="AM65" s="2">
        <f t="shared" si="75"/>
        <v>40.857065278220944</v>
      </c>
      <c r="AN65" s="148" t="s">
        <v>176</v>
      </c>
      <c r="AO65" s="66">
        <f t="shared" si="70"/>
        <v>121.03225806451613</v>
      </c>
      <c r="AP65" s="66">
        <f t="shared" si="70"/>
        <v>138.19354838709677</v>
      </c>
      <c r="AQ65" s="66">
        <f t="shared" si="70"/>
        <v>139.25806451612902</v>
      </c>
      <c r="AR65" s="66">
        <f t="shared" si="70"/>
        <v>136.38709677419354</v>
      </c>
      <c r="AS65" s="66">
        <f t="shared" si="70"/>
        <v>143.25806451612902</v>
      </c>
      <c r="AT65" s="66">
        <f t="shared" si="70"/>
        <v>122.6774193548387</v>
      </c>
      <c r="AU65" s="66">
        <f t="shared" si="70"/>
        <v>153.90322580645162</v>
      </c>
      <c r="AV65" s="67">
        <f t="shared" si="70"/>
        <v>127.77419354838712</v>
      </c>
      <c r="AW65" s="66">
        <f t="shared" si="68"/>
        <v>135.9548387096774</v>
      </c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</row>
    <row r="66" spans="1:71">
      <c r="A66" s="59" t="s">
        <v>74</v>
      </c>
      <c r="B66" s="63" t="e">
        <f t="shared" si="60"/>
        <v>#REF!</v>
      </c>
      <c r="C66" s="63" t="e">
        <f t="shared" si="60"/>
        <v>#REF!</v>
      </c>
      <c r="D66" s="63" t="e">
        <f t="shared" si="60"/>
        <v>#REF!</v>
      </c>
      <c r="E66" s="63" t="e">
        <f t="shared" si="60"/>
        <v>#REF!</v>
      </c>
      <c r="F66" s="63" t="e">
        <f t="shared" si="60"/>
        <v>#REF!</v>
      </c>
      <c r="G66" s="63" t="e">
        <f t="shared" si="60"/>
        <v>#REF!</v>
      </c>
      <c r="H66" s="63" t="e">
        <f t="shared" si="60"/>
        <v>#REF!</v>
      </c>
      <c r="I66" s="63" t="e">
        <f t="shared" si="60"/>
        <v>#REF!</v>
      </c>
      <c r="J66" s="63" t="e">
        <f t="shared" si="60"/>
        <v>#REF!</v>
      </c>
      <c r="K66" s="65" t="e">
        <f t="shared" si="61"/>
        <v>#REF!</v>
      </c>
      <c r="L66" s="65" t="e">
        <f t="shared" si="62"/>
        <v>#REF!</v>
      </c>
      <c r="M66" s="65" t="e">
        <f t="shared" si="63"/>
        <v>#REF!</v>
      </c>
      <c r="N66" s="65" t="e">
        <f t="shared" si="63"/>
        <v>#REF!</v>
      </c>
      <c r="O66" s="65" t="e">
        <f t="shared" si="63"/>
        <v>#REF!</v>
      </c>
      <c r="P66" s="65" t="e">
        <f t="shared" si="63"/>
        <v>#REF!</v>
      </c>
      <c r="Q66" s="65" t="e">
        <f t="shared" si="63"/>
        <v>#REF!</v>
      </c>
      <c r="R66" s="65" t="e">
        <f t="shared" si="63"/>
        <v>#REF!</v>
      </c>
      <c r="S66" s="65" t="e">
        <f t="shared" si="63"/>
        <v>#REF!</v>
      </c>
      <c r="T66" s="65" t="e">
        <f t="shared" si="63"/>
        <v>#REF!</v>
      </c>
      <c r="U66" s="65" t="e">
        <f t="shared" si="63"/>
        <v>#REF!</v>
      </c>
      <c r="V66" s="65" t="e">
        <f t="shared" si="63"/>
        <v>#REF!</v>
      </c>
      <c r="W66" s="65" t="e">
        <f t="shared" si="72"/>
        <v>#REF!</v>
      </c>
      <c r="X66" s="64">
        <v>2976</v>
      </c>
      <c r="Y66" s="64">
        <v>3950</v>
      </c>
      <c r="Z66" s="64">
        <v>4061</v>
      </c>
      <c r="AA66" s="64">
        <v>4702</v>
      </c>
      <c r="AB66" s="64">
        <v>4809</v>
      </c>
      <c r="AC66" s="64">
        <v>4619</v>
      </c>
      <c r="AD66" s="64">
        <v>4306</v>
      </c>
      <c r="AE66" s="64">
        <v>4221</v>
      </c>
      <c r="AF66" s="64">
        <v>4376</v>
      </c>
      <c r="AG66" s="65" t="e">
        <f t="shared" si="73"/>
        <v>#REF!</v>
      </c>
      <c r="AH66" s="65" t="e">
        <f t="shared" si="64"/>
        <v>#REF!</v>
      </c>
      <c r="AI66" s="65" t="e">
        <f t="shared" si="64"/>
        <v>#REF!</v>
      </c>
      <c r="AJ66" s="65"/>
      <c r="AL66" s="65">
        <v>4939.9126970637853</v>
      </c>
      <c r="AM66" s="2">
        <f t="shared" si="75"/>
        <v>-718.91269706378534</v>
      </c>
      <c r="AN66" s="148" t="s">
        <v>177</v>
      </c>
      <c r="AO66" s="66">
        <f t="shared" si="70"/>
        <v>127.41935483870968</v>
      </c>
      <c r="AP66" s="66">
        <f t="shared" si="70"/>
        <v>131</v>
      </c>
      <c r="AQ66" s="66">
        <f t="shared" si="70"/>
        <v>151.67741935483872</v>
      </c>
      <c r="AR66" s="66">
        <f t="shared" si="70"/>
        <v>155.12903225806451</v>
      </c>
      <c r="AS66" s="66">
        <f t="shared" si="70"/>
        <v>149</v>
      </c>
      <c r="AT66" s="66">
        <f t="shared" si="70"/>
        <v>138.90322580645162</v>
      </c>
      <c r="AU66" s="66">
        <f t="shared" si="70"/>
        <v>136.16129032258064</v>
      </c>
      <c r="AV66" s="67">
        <f t="shared" si="70"/>
        <v>141.16129032258064</v>
      </c>
      <c r="AW66" s="66">
        <f t="shared" si="68"/>
        <v>145.14193548387095</v>
      </c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</row>
    <row r="67" spans="1:71">
      <c r="A67" s="59" t="s">
        <v>75</v>
      </c>
      <c r="B67" s="63" t="e">
        <f t="shared" si="60"/>
        <v>#REF!</v>
      </c>
      <c r="C67" s="63" t="e">
        <f t="shared" si="60"/>
        <v>#REF!</v>
      </c>
      <c r="D67" s="63" t="e">
        <f t="shared" si="60"/>
        <v>#REF!</v>
      </c>
      <c r="E67" s="63" t="e">
        <f t="shared" si="60"/>
        <v>#REF!</v>
      </c>
      <c r="F67" s="63" t="e">
        <f t="shared" si="60"/>
        <v>#REF!</v>
      </c>
      <c r="G67" s="63" t="e">
        <f t="shared" si="60"/>
        <v>#REF!</v>
      </c>
      <c r="H67" s="63" t="e">
        <f t="shared" si="60"/>
        <v>#REF!</v>
      </c>
      <c r="I67" s="63" t="e">
        <f t="shared" si="60"/>
        <v>#REF!</v>
      </c>
      <c r="J67" s="63" t="e">
        <f t="shared" si="60"/>
        <v>#REF!</v>
      </c>
      <c r="K67" s="65" t="e">
        <f t="shared" si="61"/>
        <v>#REF!</v>
      </c>
      <c r="L67" s="65" t="e">
        <f t="shared" si="62"/>
        <v>#REF!</v>
      </c>
      <c r="M67" s="65" t="e">
        <f t="shared" si="63"/>
        <v>#REF!</v>
      </c>
      <c r="N67" s="65" t="e">
        <f t="shared" si="63"/>
        <v>#REF!</v>
      </c>
      <c r="O67" s="65" t="e">
        <f t="shared" si="63"/>
        <v>#REF!</v>
      </c>
      <c r="P67" s="65" t="e">
        <f t="shared" si="63"/>
        <v>#REF!</v>
      </c>
      <c r="Q67" s="65" t="e">
        <f t="shared" si="63"/>
        <v>#REF!</v>
      </c>
      <c r="R67" s="65" t="e">
        <f t="shared" si="63"/>
        <v>#REF!</v>
      </c>
      <c r="S67" s="65" t="e">
        <f t="shared" si="63"/>
        <v>#REF!</v>
      </c>
      <c r="T67" s="65" t="e">
        <f t="shared" si="63"/>
        <v>#REF!</v>
      </c>
      <c r="U67" s="65" t="e">
        <f t="shared" si="63"/>
        <v>#REF!</v>
      </c>
      <c r="V67" s="65" t="e">
        <f t="shared" si="63"/>
        <v>#REF!</v>
      </c>
      <c r="W67" s="65" t="e">
        <f t="shared" si="72"/>
        <v>#REF!</v>
      </c>
      <c r="X67" s="64">
        <v>3333</v>
      </c>
      <c r="Y67" s="64">
        <v>4034</v>
      </c>
      <c r="Z67" s="64">
        <v>4416</v>
      </c>
      <c r="AA67" s="64">
        <v>4592.0000000000009</v>
      </c>
      <c r="AB67" s="64">
        <v>5193.0000000000009</v>
      </c>
      <c r="AC67" s="64">
        <v>4573</v>
      </c>
      <c r="AD67" s="64">
        <v>4987</v>
      </c>
      <c r="AE67" s="64">
        <v>4537</v>
      </c>
      <c r="AF67" s="64">
        <v>4415</v>
      </c>
      <c r="AG67" s="65" t="e">
        <f t="shared" ref="AG67:AI67" si="77">AG68-SUM(AG56:AG66)</f>
        <v>#REF!</v>
      </c>
      <c r="AH67" s="65" t="e">
        <f t="shared" si="77"/>
        <v>#REF!</v>
      </c>
      <c r="AI67" s="65" t="e">
        <f t="shared" si="77"/>
        <v>#REF!</v>
      </c>
      <c r="AJ67" s="65"/>
      <c r="AK67" s="65"/>
      <c r="AL67" s="65"/>
      <c r="AN67" s="148" t="s">
        <v>178</v>
      </c>
      <c r="AO67" s="66">
        <f t="shared" ref="AO67:AV67" si="78">Y67/30</f>
        <v>134.46666666666667</v>
      </c>
      <c r="AP67" s="66">
        <f t="shared" si="78"/>
        <v>147.19999999999999</v>
      </c>
      <c r="AQ67" s="66">
        <f t="shared" si="78"/>
        <v>153.06666666666669</v>
      </c>
      <c r="AR67" s="66">
        <f t="shared" si="78"/>
        <v>173.10000000000002</v>
      </c>
      <c r="AS67" s="66">
        <f t="shared" si="78"/>
        <v>152.43333333333334</v>
      </c>
      <c r="AT67" s="66">
        <f t="shared" si="78"/>
        <v>166.23333333333332</v>
      </c>
      <c r="AU67" s="66">
        <f t="shared" si="78"/>
        <v>151.23333333333332</v>
      </c>
      <c r="AV67" s="67">
        <f t="shared" si="78"/>
        <v>147.16666666666666</v>
      </c>
      <c r="AW67" s="66">
        <f t="shared" si="68"/>
        <v>158.40666666666667</v>
      </c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</row>
    <row r="68" spans="1:71" ht="15.75" thickBot="1">
      <c r="A68" s="59" t="s">
        <v>76</v>
      </c>
      <c r="B68" s="3" t="e">
        <f t="shared" ref="B68:AE68" si="79">SUM(B56:B67)</f>
        <v>#REF!</v>
      </c>
      <c r="C68" s="3" t="e">
        <f t="shared" si="79"/>
        <v>#REF!</v>
      </c>
      <c r="D68" s="3" t="e">
        <f t="shared" si="79"/>
        <v>#REF!</v>
      </c>
      <c r="E68" s="3" t="e">
        <f t="shared" si="79"/>
        <v>#REF!</v>
      </c>
      <c r="F68" s="3" t="e">
        <f t="shared" si="79"/>
        <v>#REF!</v>
      </c>
      <c r="G68" s="3" t="e">
        <f t="shared" si="79"/>
        <v>#REF!</v>
      </c>
      <c r="H68" s="3" t="e">
        <f t="shared" si="79"/>
        <v>#REF!</v>
      </c>
      <c r="I68" s="3" t="e">
        <f t="shared" si="79"/>
        <v>#REF!</v>
      </c>
      <c r="J68" s="3" t="e">
        <f t="shared" si="79"/>
        <v>#REF!</v>
      </c>
      <c r="K68" s="3" t="e">
        <f t="shared" ref="K68:V68" si="80">K10</f>
        <v>#REF!</v>
      </c>
      <c r="L68" s="3" t="e">
        <f t="shared" si="80"/>
        <v>#REF!</v>
      </c>
      <c r="M68" s="3" t="e">
        <f t="shared" si="80"/>
        <v>#REF!</v>
      </c>
      <c r="N68" s="3" t="e">
        <f t="shared" si="80"/>
        <v>#REF!</v>
      </c>
      <c r="O68" s="3" t="e">
        <f t="shared" si="80"/>
        <v>#REF!</v>
      </c>
      <c r="P68" s="3" t="e">
        <f t="shared" si="80"/>
        <v>#REF!</v>
      </c>
      <c r="Q68" s="3" t="e">
        <f t="shared" si="80"/>
        <v>#REF!</v>
      </c>
      <c r="R68" s="3" t="e">
        <f t="shared" si="80"/>
        <v>#REF!</v>
      </c>
      <c r="S68" s="3" t="e">
        <f t="shared" si="80"/>
        <v>#REF!</v>
      </c>
      <c r="T68" s="3" t="e">
        <f t="shared" si="80"/>
        <v>#REF!</v>
      </c>
      <c r="U68" s="3" t="e">
        <f t="shared" si="80"/>
        <v>#REF!</v>
      </c>
      <c r="V68" s="3" t="e">
        <f t="shared" si="80"/>
        <v>#REF!</v>
      </c>
      <c r="W68" s="3" t="e">
        <f>W10</f>
        <v>#REF!</v>
      </c>
      <c r="X68" s="3">
        <f t="shared" si="79"/>
        <v>33553.486150311641</v>
      </c>
      <c r="Y68" s="3">
        <f t="shared" si="79"/>
        <v>40025</v>
      </c>
      <c r="Z68" s="3">
        <f t="shared" si="79"/>
        <v>47211</v>
      </c>
      <c r="AA68" s="3">
        <f t="shared" si="79"/>
        <v>51888</v>
      </c>
      <c r="AB68" s="3">
        <f t="shared" si="79"/>
        <v>50080</v>
      </c>
      <c r="AC68" s="3">
        <f t="shared" si="79"/>
        <v>52025</v>
      </c>
      <c r="AD68" s="3">
        <f t="shared" si="79"/>
        <v>49749</v>
      </c>
      <c r="AE68" s="3">
        <f t="shared" si="79"/>
        <v>55559</v>
      </c>
      <c r="AF68" s="64" t="e">
        <f>AF10</f>
        <v>#REF!</v>
      </c>
      <c r="AG68" s="65" t="e">
        <f t="shared" ref="AG68:AI68" si="81">AG10</f>
        <v>#REF!</v>
      </c>
      <c r="AH68" s="65" t="e">
        <f t="shared" si="81"/>
        <v>#REF!</v>
      </c>
      <c r="AI68" s="65" t="e">
        <f t="shared" si="81"/>
        <v>#REF!</v>
      </c>
      <c r="AJ68" s="65"/>
      <c r="AK68" s="65"/>
      <c r="AL68" s="65"/>
      <c r="AN68" s="148" t="s">
        <v>281</v>
      </c>
      <c r="AO68" s="66">
        <f t="shared" ref="AO68:AV68" si="82">Y68/365</f>
        <v>109.65753424657534</v>
      </c>
      <c r="AP68" s="66">
        <f t="shared" si="82"/>
        <v>129.34520547945206</v>
      </c>
      <c r="AQ68" s="66">
        <f t="shared" si="82"/>
        <v>142.15890410958903</v>
      </c>
      <c r="AR68" s="66">
        <f t="shared" si="82"/>
        <v>137.20547945205479</v>
      </c>
      <c r="AS68" s="66">
        <f t="shared" si="82"/>
        <v>142.53424657534248</v>
      </c>
      <c r="AT68" s="66">
        <f t="shared" si="82"/>
        <v>136.2986301369863</v>
      </c>
      <c r="AU68" s="66">
        <f t="shared" si="82"/>
        <v>152.21643835616439</v>
      </c>
      <c r="AV68" s="67" t="e">
        <f t="shared" si="82"/>
        <v>#REF!</v>
      </c>
      <c r="AW68" s="66">
        <f t="shared" si="68"/>
        <v>137.50849315068496</v>
      </c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</row>
    <row r="69" spans="1:71">
      <c r="A69" s="68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97">
        <f>SUM(AE59:AE67,AF56:AF58)</f>
        <v>54929</v>
      </c>
      <c r="AF69" s="69" t="e">
        <f>AF68/AE68-1</f>
        <v>#REF!</v>
      </c>
      <c r="AG69" s="69"/>
      <c r="AH69" s="69"/>
      <c r="AI69" s="69"/>
    </row>
    <row r="70" spans="1:71" ht="15.75" thickBot="1">
      <c r="A70" s="59" t="s">
        <v>77</v>
      </c>
      <c r="AF70" t="e">
        <f>AF69/AE69-1</f>
        <v>#REF!</v>
      </c>
    </row>
    <row r="71" spans="1:71" ht="15.75" thickBot="1">
      <c r="A71" s="60"/>
      <c r="B71" s="61" t="s">
        <v>11</v>
      </c>
      <c r="C71" s="61" t="s">
        <v>12</v>
      </c>
      <c r="D71" s="61" t="s">
        <v>13</v>
      </c>
      <c r="E71" s="61" t="s">
        <v>14</v>
      </c>
      <c r="F71" s="61" t="s">
        <v>15</v>
      </c>
      <c r="G71" s="61" t="s">
        <v>16</v>
      </c>
      <c r="H71" s="61" t="s">
        <v>17</v>
      </c>
      <c r="I71" s="61" t="s">
        <v>18</v>
      </c>
      <c r="J71" s="61" t="s">
        <v>19</v>
      </c>
      <c r="K71" s="61" t="s">
        <v>20</v>
      </c>
      <c r="L71" s="61" t="s">
        <v>21</v>
      </c>
      <c r="M71" s="61" t="s">
        <v>22</v>
      </c>
      <c r="N71" s="61" t="s">
        <v>23</v>
      </c>
      <c r="O71" s="61" t="s">
        <v>24</v>
      </c>
      <c r="P71" s="61" t="s">
        <v>25</v>
      </c>
      <c r="Q71" s="61" t="s">
        <v>26</v>
      </c>
      <c r="R71" s="61" t="s">
        <v>27</v>
      </c>
      <c r="S71" s="61" t="s">
        <v>28</v>
      </c>
      <c r="T71" s="61" t="s">
        <v>29</v>
      </c>
      <c r="U71" s="61" t="s">
        <v>30</v>
      </c>
      <c r="V71" s="61" t="s">
        <v>31</v>
      </c>
      <c r="W71" s="61" t="s">
        <v>32</v>
      </c>
      <c r="X71" s="61" t="s">
        <v>33</v>
      </c>
      <c r="Y71" s="61" t="s">
        <v>34</v>
      </c>
      <c r="Z71" s="61" t="s">
        <v>35</v>
      </c>
      <c r="AA71" s="61" t="s">
        <v>36</v>
      </c>
      <c r="AB71" s="61" t="s">
        <v>37</v>
      </c>
      <c r="AC71" s="61" t="s">
        <v>38</v>
      </c>
      <c r="AD71" s="61" t="str">
        <f>AD2</f>
        <v xml:space="preserve">21/22  </v>
      </c>
      <c r="AE71" s="61" t="str">
        <f>AE2</f>
        <v xml:space="preserve">22/23  </v>
      </c>
      <c r="AF71" s="61" t="str">
        <f>AF2</f>
        <v xml:space="preserve">23/24  </v>
      </c>
      <c r="AG71" s="61" t="str">
        <f t="shared" ref="AG71:AI71" si="83">AG2</f>
        <v xml:space="preserve">24/25  </v>
      </c>
      <c r="AH71" s="61" t="str">
        <f t="shared" si="83"/>
        <v xml:space="preserve">25/26  </v>
      </c>
      <c r="AI71" s="61" t="str">
        <f t="shared" si="83"/>
        <v xml:space="preserve">26/27  </v>
      </c>
      <c r="AJ71" s="62"/>
      <c r="AK71" s="62"/>
      <c r="AL71" s="62"/>
    </row>
    <row r="72" spans="1:71">
      <c r="A72" s="59" t="s">
        <v>64</v>
      </c>
      <c r="B72" s="3" t="e">
        <f>B56-380</f>
        <v>#REF!</v>
      </c>
      <c r="C72" s="3" t="e">
        <f t="shared" ref="C72:AI72" si="84">C56-B67</f>
        <v>#REF!</v>
      </c>
      <c r="D72" s="3" t="e">
        <f t="shared" si="84"/>
        <v>#REF!</v>
      </c>
      <c r="E72" s="3" t="e">
        <f t="shared" si="84"/>
        <v>#REF!</v>
      </c>
      <c r="F72" s="3" t="e">
        <f t="shared" si="84"/>
        <v>#REF!</v>
      </c>
      <c r="G72" s="3" t="e">
        <f t="shared" si="84"/>
        <v>#REF!</v>
      </c>
      <c r="H72" s="3" t="e">
        <f t="shared" si="84"/>
        <v>#REF!</v>
      </c>
      <c r="I72" s="3" t="e">
        <f t="shared" si="84"/>
        <v>#REF!</v>
      </c>
      <c r="J72" s="3" t="e">
        <f t="shared" si="84"/>
        <v>#REF!</v>
      </c>
      <c r="K72" s="3" t="e">
        <f t="shared" si="84"/>
        <v>#REF!</v>
      </c>
      <c r="L72" s="3" t="e">
        <f t="shared" si="84"/>
        <v>#REF!</v>
      </c>
      <c r="M72" s="3" t="e">
        <f t="shared" si="84"/>
        <v>#REF!</v>
      </c>
      <c r="N72" s="3" t="e">
        <f t="shared" si="84"/>
        <v>#REF!</v>
      </c>
      <c r="O72" s="3" t="e">
        <f t="shared" si="84"/>
        <v>#REF!</v>
      </c>
      <c r="P72" s="3" t="e">
        <f t="shared" si="84"/>
        <v>#REF!</v>
      </c>
      <c r="Q72" s="3" t="e">
        <f t="shared" si="84"/>
        <v>#REF!</v>
      </c>
      <c r="R72" s="3" t="e">
        <f t="shared" si="84"/>
        <v>#REF!</v>
      </c>
      <c r="S72" s="3" t="e">
        <f t="shared" si="84"/>
        <v>#REF!</v>
      </c>
      <c r="T72" s="3" t="e">
        <f t="shared" si="84"/>
        <v>#REF!</v>
      </c>
      <c r="U72" s="3" t="e">
        <f t="shared" si="84"/>
        <v>#REF!</v>
      </c>
      <c r="V72" s="3" t="e">
        <f t="shared" si="84"/>
        <v>#REF!</v>
      </c>
      <c r="W72" s="3" t="e">
        <f t="shared" si="84"/>
        <v>#REF!</v>
      </c>
      <c r="X72" s="3" t="e">
        <f t="shared" si="84"/>
        <v>#REF!</v>
      </c>
      <c r="Y72" s="3">
        <f t="shared" si="84"/>
        <v>217.00000000000045</v>
      </c>
      <c r="Z72" s="3">
        <f t="shared" si="84"/>
        <v>122</v>
      </c>
      <c r="AA72" s="3">
        <f t="shared" si="84"/>
        <v>95</v>
      </c>
      <c r="AB72" s="3">
        <f t="shared" si="84"/>
        <v>-73.000000000000909</v>
      </c>
      <c r="AC72" s="3">
        <f t="shared" si="84"/>
        <v>48.999999999999091</v>
      </c>
      <c r="AD72" s="3">
        <f t="shared" si="84"/>
        <v>-161</v>
      </c>
      <c r="AE72" s="3">
        <f t="shared" si="84"/>
        <v>13</v>
      </c>
      <c r="AF72" s="71">
        <f t="shared" si="84"/>
        <v>416</v>
      </c>
      <c r="AG72" s="71">
        <f t="shared" si="84"/>
        <v>428</v>
      </c>
      <c r="AH72" s="71" t="e">
        <f t="shared" si="84"/>
        <v>#REF!</v>
      </c>
      <c r="AI72" s="71" t="e">
        <f t="shared" si="84"/>
        <v>#REF!</v>
      </c>
      <c r="AJ72" s="71"/>
      <c r="AK72" s="71"/>
      <c r="AL72" s="71"/>
    </row>
    <row r="73" spans="1:71">
      <c r="A73" s="59" t="s">
        <v>65</v>
      </c>
      <c r="B73" s="3" t="e">
        <f t="shared" ref="B73:AI80" si="85">B57-B56</f>
        <v>#REF!</v>
      </c>
      <c r="C73" s="3" t="e">
        <f t="shared" si="85"/>
        <v>#REF!</v>
      </c>
      <c r="D73" s="3" t="e">
        <f t="shared" si="85"/>
        <v>#REF!</v>
      </c>
      <c r="E73" s="3" t="e">
        <f t="shared" si="85"/>
        <v>#REF!</v>
      </c>
      <c r="F73" s="3" t="e">
        <f t="shared" si="85"/>
        <v>#REF!</v>
      </c>
      <c r="G73" s="3" t="e">
        <f t="shared" si="85"/>
        <v>#REF!</v>
      </c>
      <c r="H73" s="3" t="e">
        <f t="shared" si="85"/>
        <v>#REF!</v>
      </c>
      <c r="I73" s="3" t="e">
        <f t="shared" si="85"/>
        <v>#REF!</v>
      </c>
      <c r="J73" s="3" t="e">
        <f t="shared" si="85"/>
        <v>#REF!</v>
      </c>
      <c r="K73" s="3" t="e">
        <f t="shared" si="85"/>
        <v>#REF!</v>
      </c>
      <c r="L73" s="3" t="e">
        <f t="shared" si="85"/>
        <v>#REF!</v>
      </c>
      <c r="M73" s="3" t="e">
        <f t="shared" si="85"/>
        <v>#REF!</v>
      </c>
      <c r="N73" s="3" t="e">
        <f t="shared" si="85"/>
        <v>#REF!</v>
      </c>
      <c r="O73" s="3" t="e">
        <f t="shared" si="85"/>
        <v>#REF!</v>
      </c>
      <c r="P73" s="3" t="e">
        <f t="shared" si="85"/>
        <v>#REF!</v>
      </c>
      <c r="Q73" s="3" t="e">
        <f t="shared" si="85"/>
        <v>#REF!</v>
      </c>
      <c r="R73" s="3" t="e">
        <f t="shared" si="85"/>
        <v>#REF!</v>
      </c>
      <c r="S73" s="3" t="e">
        <f t="shared" si="85"/>
        <v>#REF!</v>
      </c>
      <c r="T73" s="3" t="e">
        <f t="shared" si="85"/>
        <v>#REF!</v>
      </c>
      <c r="U73" s="3" t="e">
        <f t="shared" si="85"/>
        <v>#REF!</v>
      </c>
      <c r="V73" s="3" t="e">
        <f t="shared" si="85"/>
        <v>#REF!</v>
      </c>
      <c r="W73" s="3" t="e">
        <f t="shared" si="85"/>
        <v>#REF!</v>
      </c>
      <c r="X73" s="3">
        <f t="shared" si="85"/>
        <v>-585.02520403039307</v>
      </c>
      <c r="Y73" s="3">
        <f t="shared" si="85"/>
        <v>-112.00000000000045</v>
      </c>
      <c r="Z73" s="3">
        <f t="shared" si="85"/>
        <v>12</v>
      </c>
      <c r="AA73" s="3">
        <f t="shared" si="85"/>
        <v>-348</v>
      </c>
      <c r="AB73" s="3">
        <f t="shared" si="85"/>
        <v>-501.99999999999955</v>
      </c>
      <c r="AC73" s="3">
        <f t="shared" si="85"/>
        <v>-654</v>
      </c>
      <c r="AD73" s="3">
        <f t="shared" si="85"/>
        <v>-34</v>
      </c>
      <c r="AE73" s="3">
        <f t="shared" si="85"/>
        <v>-65</v>
      </c>
      <c r="AF73" s="3">
        <f t="shared" si="85"/>
        <v>-259.99999999999909</v>
      </c>
      <c r="AG73" s="71">
        <f t="shared" si="85"/>
        <v>-98</v>
      </c>
      <c r="AH73" s="71" t="e">
        <f t="shared" si="85"/>
        <v>#REF!</v>
      </c>
      <c r="AI73" s="71" t="e">
        <f t="shared" si="85"/>
        <v>#REF!</v>
      </c>
      <c r="AJ73" s="71"/>
      <c r="AK73" s="71"/>
      <c r="AL73" s="71"/>
    </row>
    <row r="74" spans="1:71">
      <c r="A74" s="59" t="s">
        <v>66</v>
      </c>
      <c r="B74" s="3" t="e">
        <f t="shared" si="85"/>
        <v>#REF!</v>
      </c>
      <c r="C74" s="3" t="e">
        <f t="shared" si="85"/>
        <v>#REF!</v>
      </c>
      <c r="D74" s="3" t="e">
        <f t="shared" si="85"/>
        <v>#REF!</v>
      </c>
      <c r="E74" s="3" t="e">
        <f t="shared" si="85"/>
        <v>#REF!</v>
      </c>
      <c r="F74" s="3" t="e">
        <f t="shared" si="85"/>
        <v>#REF!</v>
      </c>
      <c r="G74" s="3" t="e">
        <f t="shared" si="85"/>
        <v>#REF!</v>
      </c>
      <c r="H74" s="3" t="e">
        <f t="shared" si="85"/>
        <v>#REF!</v>
      </c>
      <c r="I74" s="3" t="e">
        <f t="shared" si="85"/>
        <v>#REF!</v>
      </c>
      <c r="J74" s="3" t="e">
        <f t="shared" si="85"/>
        <v>#REF!</v>
      </c>
      <c r="K74" s="3" t="e">
        <f t="shared" si="85"/>
        <v>#REF!</v>
      </c>
      <c r="L74" s="3" t="e">
        <f t="shared" si="85"/>
        <v>#REF!</v>
      </c>
      <c r="M74" s="3" t="e">
        <f t="shared" si="85"/>
        <v>#REF!</v>
      </c>
      <c r="N74" s="3" t="e">
        <f t="shared" si="85"/>
        <v>#REF!</v>
      </c>
      <c r="O74" s="3" t="e">
        <f t="shared" si="85"/>
        <v>#REF!</v>
      </c>
      <c r="P74" s="3" t="e">
        <f t="shared" si="85"/>
        <v>#REF!</v>
      </c>
      <c r="Q74" s="3" t="e">
        <f t="shared" si="85"/>
        <v>#REF!</v>
      </c>
      <c r="R74" s="3" t="e">
        <f t="shared" si="85"/>
        <v>#REF!</v>
      </c>
      <c r="S74" s="3" t="e">
        <f t="shared" si="85"/>
        <v>#REF!</v>
      </c>
      <c r="T74" s="3" t="e">
        <f t="shared" si="85"/>
        <v>#REF!</v>
      </c>
      <c r="U74" s="3" t="e">
        <f t="shared" si="85"/>
        <v>#REF!</v>
      </c>
      <c r="V74" s="3" t="e">
        <f t="shared" si="85"/>
        <v>#REF!</v>
      </c>
      <c r="W74" s="3" t="e">
        <f t="shared" si="85"/>
        <v>#REF!</v>
      </c>
      <c r="X74" s="3">
        <f t="shared" si="85"/>
        <v>-551.72189629405466</v>
      </c>
      <c r="Y74" s="3">
        <f t="shared" si="85"/>
        <v>-286</v>
      </c>
      <c r="Z74" s="3">
        <f t="shared" si="85"/>
        <v>-365</v>
      </c>
      <c r="AA74" s="3">
        <f t="shared" si="85"/>
        <v>-483.99999999999955</v>
      </c>
      <c r="AB74" s="3">
        <f t="shared" si="85"/>
        <v>-220.00000000000045</v>
      </c>
      <c r="AC74" s="3">
        <f t="shared" si="85"/>
        <v>-540</v>
      </c>
      <c r="AD74" s="3">
        <f t="shared" si="85"/>
        <v>-15</v>
      </c>
      <c r="AE74" s="3">
        <f t="shared" si="85"/>
        <v>-218</v>
      </c>
      <c r="AF74" s="3">
        <f t="shared" si="85"/>
        <v>-317.00000000000091</v>
      </c>
      <c r="AG74" s="71" t="e">
        <f t="shared" si="85"/>
        <v>#REF!</v>
      </c>
      <c r="AH74" s="71" t="e">
        <f t="shared" si="85"/>
        <v>#REF!</v>
      </c>
      <c r="AI74" s="71" t="e">
        <f t="shared" si="85"/>
        <v>#REF!</v>
      </c>
      <c r="AJ74" s="71"/>
      <c r="AK74" s="71"/>
      <c r="AL74" s="71"/>
    </row>
    <row r="75" spans="1:71">
      <c r="A75" s="59" t="s">
        <v>67</v>
      </c>
      <c r="B75" s="3" t="e">
        <f t="shared" si="85"/>
        <v>#REF!</v>
      </c>
      <c r="C75" s="3" t="e">
        <f t="shared" si="85"/>
        <v>#REF!</v>
      </c>
      <c r="D75" s="3" t="e">
        <f t="shared" si="85"/>
        <v>#REF!</v>
      </c>
      <c r="E75" s="3" t="e">
        <f t="shared" si="85"/>
        <v>#REF!</v>
      </c>
      <c r="F75" s="3" t="e">
        <f t="shared" si="85"/>
        <v>#REF!</v>
      </c>
      <c r="G75" s="3" t="e">
        <f t="shared" si="85"/>
        <v>#REF!</v>
      </c>
      <c r="H75" s="3" t="e">
        <f t="shared" si="85"/>
        <v>#REF!</v>
      </c>
      <c r="I75" s="3" t="e">
        <f t="shared" si="85"/>
        <v>#REF!</v>
      </c>
      <c r="J75" s="3" t="e">
        <f t="shared" si="85"/>
        <v>#REF!</v>
      </c>
      <c r="K75" s="3" t="e">
        <f t="shared" si="85"/>
        <v>#REF!</v>
      </c>
      <c r="L75" s="3" t="e">
        <f t="shared" si="85"/>
        <v>#REF!</v>
      </c>
      <c r="M75" s="3" t="e">
        <f t="shared" si="85"/>
        <v>#REF!</v>
      </c>
      <c r="N75" s="3" t="e">
        <f t="shared" si="85"/>
        <v>#REF!</v>
      </c>
      <c r="O75" s="3" t="e">
        <f t="shared" si="85"/>
        <v>#REF!</v>
      </c>
      <c r="P75" s="3" t="e">
        <f t="shared" si="85"/>
        <v>#REF!</v>
      </c>
      <c r="Q75" s="3" t="e">
        <f t="shared" si="85"/>
        <v>#REF!</v>
      </c>
      <c r="R75" s="3" t="e">
        <f t="shared" si="85"/>
        <v>#REF!</v>
      </c>
      <c r="S75" s="3" t="e">
        <f t="shared" si="85"/>
        <v>#REF!</v>
      </c>
      <c r="T75" s="3" t="e">
        <f t="shared" si="85"/>
        <v>#REF!</v>
      </c>
      <c r="U75" s="3" t="e">
        <f t="shared" si="85"/>
        <v>#REF!</v>
      </c>
      <c r="V75" s="3" t="e">
        <f t="shared" si="85"/>
        <v>#REF!</v>
      </c>
      <c r="W75" s="3" t="e">
        <f t="shared" si="85"/>
        <v>#REF!</v>
      </c>
      <c r="X75" s="3">
        <f t="shared" si="85"/>
        <v>497.99428210228734</v>
      </c>
      <c r="Y75" s="3">
        <f t="shared" si="85"/>
        <v>-293</v>
      </c>
      <c r="Z75" s="3">
        <f t="shared" si="85"/>
        <v>-392</v>
      </c>
      <c r="AA75" s="3">
        <f t="shared" si="85"/>
        <v>699.99999999999955</v>
      </c>
      <c r="AB75" s="3">
        <f t="shared" si="85"/>
        <v>13</v>
      </c>
      <c r="AC75" s="3">
        <f t="shared" si="85"/>
        <v>-293</v>
      </c>
      <c r="AD75" s="3">
        <f t="shared" si="85"/>
        <v>-135</v>
      </c>
      <c r="AE75" s="3">
        <f t="shared" si="85"/>
        <v>-456</v>
      </c>
      <c r="AF75" s="3">
        <f t="shared" si="85"/>
        <v>258</v>
      </c>
      <c r="AG75" s="71" t="e">
        <f t="shared" si="85"/>
        <v>#REF!</v>
      </c>
      <c r="AH75" s="71" t="e">
        <f t="shared" si="85"/>
        <v>#REF!</v>
      </c>
      <c r="AI75" s="71" t="e">
        <f t="shared" si="85"/>
        <v>#REF!</v>
      </c>
      <c r="AJ75" s="71"/>
      <c r="AK75" s="71"/>
      <c r="AL75" s="71"/>
    </row>
    <row r="76" spans="1:71">
      <c r="A76" s="59" t="s">
        <v>68</v>
      </c>
      <c r="B76" s="3" t="e">
        <f t="shared" si="85"/>
        <v>#REF!</v>
      </c>
      <c r="C76" s="3" t="e">
        <f t="shared" si="85"/>
        <v>#REF!</v>
      </c>
      <c r="D76" s="3" t="e">
        <f t="shared" si="85"/>
        <v>#REF!</v>
      </c>
      <c r="E76" s="3" t="e">
        <f t="shared" si="85"/>
        <v>#REF!</v>
      </c>
      <c r="F76" s="3" t="e">
        <f t="shared" si="85"/>
        <v>#REF!</v>
      </c>
      <c r="G76" s="3" t="e">
        <f t="shared" si="85"/>
        <v>#REF!</v>
      </c>
      <c r="H76" s="3" t="e">
        <f t="shared" si="85"/>
        <v>#REF!</v>
      </c>
      <c r="I76" s="3" t="e">
        <f t="shared" si="85"/>
        <v>#REF!</v>
      </c>
      <c r="J76" s="3" t="e">
        <f t="shared" si="85"/>
        <v>#REF!</v>
      </c>
      <c r="K76" s="3" t="e">
        <f t="shared" si="85"/>
        <v>#REF!</v>
      </c>
      <c r="L76" s="3" t="e">
        <f t="shared" si="85"/>
        <v>#REF!</v>
      </c>
      <c r="M76" s="3" t="e">
        <f t="shared" si="85"/>
        <v>#REF!</v>
      </c>
      <c r="N76" s="3" t="e">
        <f t="shared" si="85"/>
        <v>#REF!</v>
      </c>
      <c r="O76" s="3" t="e">
        <f t="shared" si="85"/>
        <v>#REF!</v>
      </c>
      <c r="P76" s="3" t="e">
        <f t="shared" si="85"/>
        <v>#REF!</v>
      </c>
      <c r="Q76" s="3" t="e">
        <f t="shared" si="85"/>
        <v>#REF!</v>
      </c>
      <c r="R76" s="3" t="e">
        <f t="shared" si="85"/>
        <v>#REF!</v>
      </c>
      <c r="S76" s="3" t="e">
        <f t="shared" si="85"/>
        <v>#REF!</v>
      </c>
      <c r="T76" s="3" t="e">
        <f t="shared" si="85"/>
        <v>#REF!</v>
      </c>
      <c r="U76" s="3" t="e">
        <f t="shared" si="85"/>
        <v>#REF!</v>
      </c>
      <c r="V76" s="3" t="e">
        <f t="shared" si="85"/>
        <v>#REF!</v>
      </c>
      <c r="W76" s="3" t="e">
        <f t="shared" si="85"/>
        <v>#REF!</v>
      </c>
      <c r="X76" s="3">
        <f t="shared" si="85"/>
        <v>-518</v>
      </c>
      <c r="Y76" s="3">
        <f t="shared" si="85"/>
        <v>-228</v>
      </c>
      <c r="Z76" s="3">
        <f t="shared" si="85"/>
        <v>-59</v>
      </c>
      <c r="AA76" s="3">
        <f t="shared" si="85"/>
        <v>-499</v>
      </c>
      <c r="AB76" s="3">
        <f t="shared" si="85"/>
        <v>-202</v>
      </c>
      <c r="AC76" s="3">
        <f t="shared" si="85"/>
        <v>-375</v>
      </c>
      <c r="AD76" s="3">
        <f t="shared" si="85"/>
        <v>-394</v>
      </c>
      <c r="AE76" s="3">
        <f t="shared" si="85"/>
        <v>-9</v>
      </c>
      <c r="AF76" s="3">
        <f t="shared" si="85"/>
        <v>-382</v>
      </c>
      <c r="AG76" s="71" t="e">
        <f t="shared" si="85"/>
        <v>#REF!</v>
      </c>
      <c r="AH76" s="71" t="e">
        <f t="shared" si="85"/>
        <v>#REF!</v>
      </c>
      <c r="AI76" s="71" t="e">
        <f t="shared" si="85"/>
        <v>#REF!</v>
      </c>
      <c r="AJ76" s="71"/>
      <c r="AK76" s="71"/>
      <c r="AL76" s="71"/>
    </row>
    <row r="77" spans="1:71">
      <c r="A77" s="59" t="s">
        <v>69</v>
      </c>
      <c r="B77" s="3" t="e">
        <f t="shared" si="85"/>
        <v>#REF!</v>
      </c>
      <c r="C77" s="3" t="e">
        <f t="shared" si="85"/>
        <v>#REF!</v>
      </c>
      <c r="D77" s="3" t="e">
        <f t="shared" si="85"/>
        <v>#REF!</v>
      </c>
      <c r="E77" s="3" t="e">
        <f t="shared" si="85"/>
        <v>#REF!</v>
      </c>
      <c r="F77" s="3" t="e">
        <f t="shared" si="85"/>
        <v>#REF!</v>
      </c>
      <c r="G77" s="3" t="e">
        <f t="shared" si="85"/>
        <v>#REF!</v>
      </c>
      <c r="H77" s="3" t="e">
        <f t="shared" si="85"/>
        <v>#REF!</v>
      </c>
      <c r="I77" s="3" t="e">
        <f t="shared" si="85"/>
        <v>#REF!</v>
      </c>
      <c r="J77" s="3" t="e">
        <f t="shared" si="85"/>
        <v>#REF!</v>
      </c>
      <c r="K77" s="3" t="e">
        <f t="shared" si="85"/>
        <v>#REF!</v>
      </c>
      <c r="L77" s="3" t="e">
        <f t="shared" si="85"/>
        <v>#REF!</v>
      </c>
      <c r="M77" s="3" t="e">
        <f t="shared" si="85"/>
        <v>#REF!</v>
      </c>
      <c r="N77" s="3" t="e">
        <f t="shared" si="85"/>
        <v>#REF!</v>
      </c>
      <c r="O77" s="3" t="e">
        <f t="shared" si="85"/>
        <v>#REF!</v>
      </c>
      <c r="P77" s="3" t="e">
        <f t="shared" si="85"/>
        <v>#REF!</v>
      </c>
      <c r="Q77" s="3" t="e">
        <f t="shared" si="85"/>
        <v>#REF!</v>
      </c>
      <c r="R77" s="3" t="e">
        <f t="shared" si="85"/>
        <v>#REF!</v>
      </c>
      <c r="S77" s="3" t="e">
        <f t="shared" si="85"/>
        <v>#REF!</v>
      </c>
      <c r="T77" s="3" t="e">
        <f t="shared" si="85"/>
        <v>#REF!</v>
      </c>
      <c r="U77" s="3" t="e">
        <f t="shared" si="85"/>
        <v>#REF!</v>
      </c>
      <c r="V77" s="3" t="e">
        <f t="shared" si="85"/>
        <v>#REF!</v>
      </c>
      <c r="W77" s="3" t="e">
        <f t="shared" si="85"/>
        <v>#REF!</v>
      </c>
      <c r="X77" s="3">
        <f t="shared" si="85"/>
        <v>-156</v>
      </c>
      <c r="Y77" s="3">
        <f t="shared" si="85"/>
        <v>287</v>
      </c>
      <c r="Z77" s="3">
        <f t="shared" si="85"/>
        <v>298</v>
      </c>
      <c r="AA77" s="3">
        <f t="shared" si="85"/>
        <v>433</v>
      </c>
      <c r="AB77" s="3">
        <f t="shared" si="85"/>
        <v>-31</v>
      </c>
      <c r="AC77" s="3">
        <f t="shared" si="85"/>
        <v>640</v>
      </c>
      <c r="AD77" s="3">
        <f t="shared" si="85"/>
        <v>316</v>
      </c>
      <c r="AE77" s="3">
        <f t="shared" si="85"/>
        <v>574</v>
      </c>
      <c r="AF77" s="3">
        <f t="shared" si="85"/>
        <v>241</v>
      </c>
      <c r="AG77" s="71" t="e">
        <f t="shared" si="85"/>
        <v>#REF!</v>
      </c>
      <c r="AH77" s="71" t="e">
        <f t="shared" si="85"/>
        <v>#REF!</v>
      </c>
      <c r="AI77" s="71" t="e">
        <f t="shared" si="85"/>
        <v>#REF!</v>
      </c>
      <c r="AJ77" s="71"/>
      <c r="AK77" s="71"/>
      <c r="AL77" s="71"/>
    </row>
    <row r="78" spans="1:71">
      <c r="A78" s="59" t="s">
        <v>70</v>
      </c>
      <c r="B78" s="3" t="e">
        <f t="shared" si="85"/>
        <v>#REF!</v>
      </c>
      <c r="C78" s="3" t="e">
        <f t="shared" si="85"/>
        <v>#REF!</v>
      </c>
      <c r="D78" s="3" t="e">
        <f t="shared" si="85"/>
        <v>#REF!</v>
      </c>
      <c r="E78" s="3" t="e">
        <f t="shared" si="85"/>
        <v>#REF!</v>
      </c>
      <c r="F78" s="3" t="e">
        <f t="shared" si="85"/>
        <v>#REF!</v>
      </c>
      <c r="G78" s="3" t="e">
        <f t="shared" si="85"/>
        <v>#REF!</v>
      </c>
      <c r="H78" s="3" t="e">
        <f t="shared" si="85"/>
        <v>#REF!</v>
      </c>
      <c r="I78" s="3" t="e">
        <f t="shared" si="85"/>
        <v>#REF!</v>
      </c>
      <c r="J78" s="3" t="e">
        <f t="shared" si="85"/>
        <v>#REF!</v>
      </c>
      <c r="K78" s="3" t="e">
        <f t="shared" si="85"/>
        <v>#REF!</v>
      </c>
      <c r="L78" s="3" t="e">
        <f t="shared" si="85"/>
        <v>#REF!</v>
      </c>
      <c r="M78" s="3" t="e">
        <f t="shared" si="85"/>
        <v>#REF!</v>
      </c>
      <c r="N78" s="3" t="e">
        <f t="shared" si="85"/>
        <v>#REF!</v>
      </c>
      <c r="O78" s="3" t="e">
        <f t="shared" si="85"/>
        <v>#REF!</v>
      </c>
      <c r="P78" s="3" t="e">
        <f t="shared" si="85"/>
        <v>#REF!</v>
      </c>
      <c r="Q78" s="3" t="e">
        <f t="shared" si="85"/>
        <v>#REF!</v>
      </c>
      <c r="R78" s="3" t="e">
        <f t="shared" si="85"/>
        <v>#REF!</v>
      </c>
      <c r="S78" s="3" t="e">
        <f t="shared" si="85"/>
        <v>#REF!</v>
      </c>
      <c r="T78" s="3" t="e">
        <f t="shared" si="85"/>
        <v>#REF!</v>
      </c>
      <c r="U78" s="3" t="e">
        <f t="shared" si="85"/>
        <v>#REF!</v>
      </c>
      <c r="V78" s="3" t="e">
        <f t="shared" si="85"/>
        <v>#REF!</v>
      </c>
      <c r="W78" s="3" t="e">
        <f t="shared" si="85"/>
        <v>#REF!</v>
      </c>
      <c r="X78" s="3">
        <f t="shared" si="85"/>
        <v>18</v>
      </c>
      <c r="Y78" s="3">
        <f t="shared" si="85"/>
        <v>166</v>
      </c>
      <c r="Z78" s="3">
        <f t="shared" si="85"/>
        <v>68</v>
      </c>
      <c r="AA78" s="3">
        <f t="shared" si="85"/>
        <v>331</v>
      </c>
      <c r="AB78" s="3">
        <f t="shared" si="85"/>
        <v>467.00000000000045</v>
      </c>
      <c r="AC78" s="3">
        <f t="shared" si="85"/>
        <v>77</v>
      </c>
      <c r="AD78" s="3">
        <f t="shared" si="85"/>
        <v>105</v>
      </c>
      <c r="AE78" s="3">
        <f t="shared" si="85"/>
        <v>-300</v>
      </c>
      <c r="AF78" s="3">
        <f t="shared" si="85"/>
        <v>15</v>
      </c>
      <c r="AG78" s="71" t="e">
        <f t="shared" si="85"/>
        <v>#REF!</v>
      </c>
      <c r="AH78" s="71" t="e">
        <f t="shared" si="85"/>
        <v>#REF!</v>
      </c>
      <c r="AI78" s="71" t="e">
        <f t="shared" si="85"/>
        <v>#REF!</v>
      </c>
      <c r="AJ78" s="71"/>
      <c r="AK78" s="71"/>
      <c r="AL78" s="71"/>
    </row>
    <row r="79" spans="1:71">
      <c r="A79" s="59" t="s">
        <v>71</v>
      </c>
      <c r="B79" s="3" t="e">
        <f t="shared" si="85"/>
        <v>#REF!</v>
      </c>
      <c r="C79" s="3" t="e">
        <f t="shared" si="85"/>
        <v>#REF!</v>
      </c>
      <c r="D79" s="3" t="e">
        <f t="shared" si="85"/>
        <v>#REF!</v>
      </c>
      <c r="E79" s="3" t="e">
        <f t="shared" si="85"/>
        <v>#REF!</v>
      </c>
      <c r="F79" s="3" t="e">
        <f t="shared" si="85"/>
        <v>#REF!</v>
      </c>
      <c r="G79" s="3" t="e">
        <f t="shared" si="85"/>
        <v>#REF!</v>
      </c>
      <c r="H79" s="3" t="e">
        <f t="shared" si="85"/>
        <v>#REF!</v>
      </c>
      <c r="I79" s="3" t="e">
        <f t="shared" si="85"/>
        <v>#REF!</v>
      </c>
      <c r="J79" s="3" t="e">
        <f t="shared" si="85"/>
        <v>#REF!</v>
      </c>
      <c r="K79" s="3" t="e">
        <f t="shared" si="85"/>
        <v>#REF!</v>
      </c>
      <c r="L79" s="3" t="e">
        <f t="shared" si="85"/>
        <v>#REF!</v>
      </c>
      <c r="M79" s="3" t="e">
        <f t="shared" si="85"/>
        <v>#REF!</v>
      </c>
      <c r="N79" s="3" t="e">
        <f t="shared" si="85"/>
        <v>#REF!</v>
      </c>
      <c r="O79" s="3" t="e">
        <f t="shared" si="85"/>
        <v>#REF!</v>
      </c>
      <c r="P79" s="3" t="e">
        <f t="shared" si="85"/>
        <v>#REF!</v>
      </c>
      <c r="Q79" s="3" t="e">
        <f t="shared" si="85"/>
        <v>#REF!</v>
      </c>
      <c r="R79" s="3" t="e">
        <f t="shared" si="85"/>
        <v>#REF!</v>
      </c>
      <c r="S79" s="3" t="e">
        <f t="shared" si="85"/>
        <v>#REF!</v>
      </c>
      <c r="T79" s="3" t="e">
        <f t="shared" si="85"/>
        <v>#REF!</v>
      </c>
      <c r="U79" s="3" t="e">
        <f t="shared" si="85"/>
        <v>#REF!</v>
      </c>
      <c r="V79" s="3" t="e">
        <f t="shared" si="85"/>
        <v>#REF!</v>
      </c>
      <c r="W79" s="3" t="e">
        <f t="shared" si="85"/>
        <v>#REF!</v>
      </c>
      <c r="X79" s="3">
        <f t="shared" si="85"/>
        <v>160</v>
      </c>
      <c r="Y79" s="3">
        <f t="shared" si="85"/>
        <v>246</v>
      </c>
      <c r="Z79" s="3">
        <f t="shared" si="85"/>
        <v>525</v>
      </c>
      <c r="AA79" s="3">
        <f t="shared" si="85"/>
        <v>84</v>
      </c>
      <c r="AB79" s="3">
        <f t="shared" si="85"/>
        <v>-75.000000000000455</v>
      </c>
      <c r="AC79" s="3">
        <f t="shared" si="85"/>
        <v>257</v>
      </c>
      <c r="AD79" s="3">
        <f t="shared" si="85"/>
        <v>-841</v>
      </c>
      <c r="AE79" s="3">
        <f t="shared" si="85"/>
        <v>561</v>
      </c>
      <c r="AF79" s="3">
        <f t="shared" si="85"/>
        <v>-255</v>
      </c>
      <c r="AG79" s="71" t="e">
        <f t="shared" si="85"/>
        <v>#REF!</v>
      </c>
      <c r="AH79" s="71" t="e">
        <f t="shared" si="85"/>
        <v>#REF!</v>
      </c>
      <c r="AI79" s="71" t="e">
        <f t="shared" si="85"/>
        <v>#REF!</v>
      </c>
      <c r="AJ79" s="71"/>
      <c r="AK79" s="71"/>
      <c r="AL79" s="71"/>
    </row>
    <row r="80" spans="1:71">
      <c r="A80" s="59" t="s">
        <v>72</v>
      </c>
      <c r="B80" s="3" t="e">
        <f t="shared" si="85"/>
        <v>#REF!</v>
      </c>
      <c r="C80" s="3" t="e">
        <f t="shared" si="85"/>
        <v>#REF!</v>
      </c>
      <c r="D80" s="3" t="e">
        <f t="shared" si="85"/>
        <v>#REF!</v>
      </c>
      <c r="E80" s="3" t="e">
        <f t="shared" si="85"/>
        <v>#REF!</v>
      </c>
      <c r="F80" s="3" t="e">
        <f t="shared" si="85"/>
        <v>#REF!</v>
      </c>
      <c r="G80" s="3" t="e">
        <f t="shared" si="85"/>
        <v>#REF!</v>
      </c>
      <c r="H80" s="3" t="e">
        <f t="shared" si="85"/>
        <v>#REF!</v>
      </c>
      <c r="I80" s="3" t="e">
        <f t="shared" si="85"/>
        <v>#REF!</v>
      </c>
      <c r="J80" s="3" t="e">
        <f t="shared" si="85"/>
        <v>#REF!</v>
      </c>
      <c r="K80" s="3" t="e">
        <f t="shared" si="85"/>
        <v>#REF!</v>
      </c>
      <c r="L80" s="3" t="e">
        <f t="shared" si="85"/>
        <v>#REF!</v>
      </c>
      <c r="M80" s="3" t="e">
        <f t="shared" si="85"/>
        <v>#REF!</v>
      </c>
      <c r="N80" s="3" t="e">
        <f t="shared" si="85"/>
        <v>#REF!</v>
      </c>
      <c r="O80" s="3" t="e">
        <f t="shared" si="85"/>
        <v>#REF!</v>
      </c>
      <c r="P80" s="3" t="e">
        <f t="shared" si="85"/>
        <v>#REF!</v>
      </c>
      <c r="Q80" s="3" t="e">
        <f t="shared" si="85"/>
        <v>#REF!</v>
      </c>
      <c r="R80" s="3" t="e">
        <f t="shared" si="85"/>
        <v>#REF!</v>
      </c>
      <c r="S80" s="3" t="e">
        <f t="shared" ref="B80:AI83" si="86">S64-S63</f>
        <v>#REF!</v>
      </c>
      <c r="T80" s="3" t="e">
        <f t="shared" si="86"/>
        <v>#REF!</v>
      </c>
      <c r="U80" s="3" t="e">
        <f t="shared" si="86"/>
        <v>#REF!</v>
      </c>
      <c r="V80" s="3" t="e">
        <f t="shared" si="86"/>
        <v>#REF!</v>
      </c>
      <c r="W80" s="3" t="e">
        <f t="shared" si="86"/>
        <v>#REF!</v>
      </c>
      <c r="X80" s="3">
        <f t="shared" si="86"/>
        <v>192.00000000000045</v>
      </c>
      <c r="Y80" s="3">
        <f t="shared" si="86"/>
        <v>-3</v>
      </c>
      <c r="Z80" s="3">
        <f t="shared" si="86"/>
        <v>-293.99999999999955</v>
      </c>
      <c r="AA80" s="3">
        <f t="shared" si="86"/>
        <v>-748</v>
      </c>
      <c r="AB80" s="3">
        <f t="shared" si="86"/>
        <v>540</v>
      </c>
      <c r="AC80" s="3">
        <f t="shared" si="86"/>
        <v>554</v>
      </c>
      <c r="AD80" s="3">
        <f t="shared" si="86"/>
        <v>205</v>
      </c>
      <c r="AE80" s="3">
        <f t="shared" si="86"/>
        <v>-661</v>
      </c>
      <c r="AF80" s="3">
        <f t="shared" si="86"/>
        <v>-208</v>
      </c>
      <c r="AG80" s="71" t="e">
        <f t="shared" si="86"/>
        <v>#REF!</v>
      </c>
      <c r="AH80" s="71" t="e">
        <f t="shared" si="86"/>
        <v>#REF!</v>
      </c>
      <c r="AI80" s="71" t="e">
        <f t="shared" si="86"/>
        <v>#REF!</v>
      </c>
      <c r="AJ80" s="71"/>
      <c r="AK80" s="71"/>
      <c r="AL80" s="71"/>
    </row>
    <row r="81" spans="1:39">
      <c r="A81" s="59" t="s">
        <v>73</v>
      </c>
      <c r="B81" s="3" t="e">
        <f t="shared" si="86"/>
        <v>#REF!</v>
      </c>
      <c r="C81" s="3" t="e">
        <f t="shared" si="86"/>
        <v>#REF!</v>
      </c>
      <c r="D81" s="3" t="e">
        <f t="shared" si="86"/>
        <v>#REF!</v>
      </c>
      <c r="E81" s="3" t="e">
        <f t="shared" si="86"/>
        <v>#REF!</v>
      </c>
      <c r="F81" s="3" t="e">
        <f t="shared" si="86"/>
        <v>#REF!</v>
      </c>
      <c r="G81" s="3" t="e">
        <f t="shared" si="86"/>
        <v>#REF!</v>
      </c>
      <c r="H81" s="3" t="e">
        <f t="shared" si="86"/>
        <v>#REF!</v>
      </c>
      <c r="I81" s="3" t="e">
        <f t="shared" si="86"/>
        <v>#REF!</v>
      </c>
      <c r="J81" s="3" t="e">
        <f t="shared" si="86"/>
        <v>#REF!</v>
      </c>
      <c r="K81" s="3" t="e">
        <f t="shared" si="86"/>
        <v>#REF!</v>
      </c>
      <c r="L81" s="3" t="e">
        <f t="shared" si="86"/>
        <v>#REF!</v>
      </c>
      <c r="M81" s="3" t="e">
        <f t="shared" si="86"/>
        <v>#REF!</v>
      </c>
      <c r="N81" s="3" t="e">
        <f t="shared" si="86"/>
        <v>#REF!</v>
      </c>
      <c r="O81" s="3" t="e">
        <f t="shared" si="86"/>
        <v>#REF!</v>
      </c>
      <c r="P81" s="3" t="e">
        <f t="shared" si="86"/>
        <v>#REF!</v>
      </c>
      <c r="Q81" s="3" t="e">
        <f t="shared" si="86"/>
        <v>#REF!</v>
      </c>
      <c r="R81" s="3" t="e">
        <f t="shared" si="86"/>
        <v>#REF!</v>
      </c>
      <c r="S81" s="3" t="e">
        <f t="shared" si="86"/>
        <v>#REF!</v>
      </c>
      <c r="T81" s="3" t="e">
        <f t="shared" si="86"/>
        <v>#REF!</v>
      </c>
      <c r="U81" s="3" t="e">
        <f t="shared" si="86"/>
        <v>#REF!</v>
      </c>
      <c r="V81" s="3" t="e">
        <f t="shared" si="86"/>
        <v>#REF!</v>
      </c>
      <c r="W81" s="3" t="e">
        <f t="shared" si="86"/>
        <v>#REF!</v>
      </c>
      <c r="X81" s="3">
        <f t="shared" si="86"/>
        <v>91.999999999999545</v>
      </c>
      <c r="Y81" s="3">
        <f t="shared" si="86"/>
        <v>425</v>
      </c>
      <c r="Z81" s="3">
        <f t="shared" si="86"/>
        <v>334.99999999999955</v>
      </c>
      <c r="AA81" s="3">
        <f t="shared" si="86"/>
        <v>337</v>
      </c>
      <c r="AB81" s="3">
        <f t="shared" si="86"/>
        <v>-281</v>
      </c>
      <c r="AC81" s="3">
        <f t="shared" si="86"/>
        <v>-467</v>
      </c>
      <c r="AD81" s="3">
        <f t="shared" si="86"/>
        <v>184</v>
      </c>
      <c r="AE81" s="3">
        <f t="shared" si="86"/>
        <v>345</v>
      </c>
      <c r="AF81" s="3">
        <f t="shared" si="86"/>
        <v>-83.999999999999545</v>
      </c>
      <c r="AG81" s="71" t="e">
        <f t="shared" si="86"/>
        <v>#REF!</v>
      </c>
      <c r="AH81" s="71" t="e">
        <f t="shared" si="86"/>
        <v>#REF!</v>
      </c>
      <c r="AI81" s="71" t="e">
        <f t="shared" si="86"/>
        <v>#REF!</v>
      </c>
      <c r="AJ81" s="71"/>
      <c r="AK81" s="71"/>
      <c r="AL81" s="71"/>
    </row>
    <row r="82" spans="1:39">
      <c r="A82" s="59" t="s">
        <v>74</v>
      </c>
      <c r="B82" s="3" t="e">
        <f t="shared" si="86"/>
        <v>#REF!</v>
      </c>
      <c r="C82" s="3" t="e">
        <f t="shared" si="86"/>
        <v>#REF!</v>
      </c>
      <c r="D82" s="3" t="e">
        <f t="shared" si="86"/>
        <v>#REF!</v>
      </c>
      <c r="E82" s="3" t="e">
        <f t="shared" si="86"/>
        <v>#REF!</v>
      </c>
      <c r="F82" s="3" t="e">
        <f t="shared" si="86"/>
        <v>#REF!</v>
      </c>
      <c r="G82" s="3" t="e">
        <f t="shared" si="86"/>
        <v>#REF!</v>
      </c>
      <c r="H82" s="3" t="e">
        <f t="shared" si="86"/>
        <v>#REF!</v>
      </c>
      <c r="I82" s="3" t="e">
        <f t="shared" si="86"/>
        <v>#REF!</v>
      </c>
      <c r="J82" s="3" t="e">
        <f t="shared" si="86"/>
        <v>#REF!</v>
      </c>
      <c r="K82" s="3" t="e">
        <f t="shared" si="86"/>
        <v>#REF!</v>
      </c>
      <c r="L82" s="3" t="e">
        <f t="shared" si="86"/>
        <v>#REF!</v>
      </c>
      <c r="M82" s="3" t="e">
        <f t="shared" si="86"/>
        <v>#REF!</v>
      </c>
      <c r="N82" s="3" t="e">
        <f t="shared" si="86"/>
        <v>#REF!</v>
      </c>
      <c r="O82" s="3" t="e">
        <f t="shared" si="86"/>
        <v>#REF!</v>
      </c>
      <c r="P82" s="3" t="e">
        <f t="shared" si="86"/>
        <v>#REF!</v>
      </c>
      <c r="Q82" s="3" t="e">
        <f t="shared" si="86"/>
        <v>#REF!</v>
      </c>
      <c r="R82" s="3" t="e">
        <f t="shared" si="86"/>
        <v>#REF!</v>
      </c>
      <c r="S82" s="3" t="e">
        <f t="shared" si="86"/>
        <v>#REF!</v>
      </c>
      <c r="T82" s="3" t="e">
        <f t="shared" si="86"/>
        <v>#REF!</v>
      </c>
      <c r="U82" s="3" t="e">
        <f t="shared" si="86"/>
        <v>#REF!</v>
      </c>
      <c r="V82" s="3" t="e">
        <f t="shared" si="86"/>
        <v>#REF!</v>
      </c>
      <c r="W82" s="3" t="e">
        <f t="shared" si="86"/>
        <v>#REF!</v>
      </c>
      <c r="X82" s="3">
        <f t="shared" si="86"/>
        <v>197</v>
      </c>
      <c r="Y82" s="3">
        <f t="shared" si="86"/>
        <v>198</v>
      </c>
      <c r="Z82" s="3">
        <f t="shared" si="86"/>
        <v>-223</v>
      </c>
      <c r="AA82" s="3">
        <f t="shared" si="86"/>
        <v>385</v>
      </c>
      <c r="AB82" s="3">
        <f t="shared" si="86"/>
        <v>581</v>
      </c>
      <c r="AC82" s="3">
        <f t="shared" si="86"/>
        <v>178</v>
      </c>
      <c r="AD82" s="3">
        <f t="shared" si="86"/>
        <v>503</v>
      </c>
      <c r="AE82" s="3">
        <f t="shared" si="86"/>
        <v>-550</v>
      </c>
      <c r="AF82" s="71">
        <f t="shared" si="86"/>
        <v>414.99999999999955</v>
      </c>
      <c r="AG82" s="71" t="e">
        <f t="shared" si="86"/>
        <v>#REF!</v>
      </c>
      <c r="AH82" s="71" t="e">
        <f t="shared" si="86"/>
        <v>#REF!</v>
      </c>
      <c r="AI82" s="71" t="e">
        <f t="shared" si="86"/>
        <v>#REF!</v>
      </c>
      <c r="AJ82" s="71"/>
      <c r="AK82" s="71"/>
      <c r="AL82" s="71"/>
    </row>
    <row r="83" spans="1:39" ht="15.75" thickBot="1">
      <c r="A83" s="59" t="s">
        <v>75</v>
      </c>
      <c r="B83" s="3" t="e">
        <f t="shared" si="86"/>
        <v>#REF!</v>
      </c>
      <c r="C83" s="3" t="e">
        <f t="shared" si="86"/>
        <v>#REF!</v>
      </c>
      <c r="D83" s="3" t="e">
        <f t="shared" si="86"/>
        <v>#REF!</v>
      </c>
      <c r="E83" s="3" t="e">
        <f t="shared" si="86"/>
        <v>#REF!</v>
      </c>
      <c r="F83" s="3" t="e">
        <f t="shared" si="86"/>
        <v>#REF!</v>
      </c>
      <c r="G83" s="3" t="e">
        <f t="shared" si="86"/>
        <v>#REF!</v>
      </c>
      <c r="H83" s="3" t="e">
        <f t="shared" si="86"/>
        <v>#REF!</v>
      </c>
      <c r="I83" s="3" t="e">
        <f t="shared" si="86"/>
        <v>#REF!</v>
      </c>
      <c r="J83" s="3" t="e">
        <f t="shared" si="86"/>
        <v>#REF!</v>
      </c>
      <c r="K83" s="3" t="e">
        <f t="shared" si="86"/>
        <v>#REF!</v>
      </c>
      <c r="L83" s="3" t="e">
        <f t="shared" si="86"/>
        <v>#REF!</v>
      </c>
      <c r="M83" s="3" t="e">
        <f t="shared" si="86"/>
        <v>#REF!</v>
      </c>
      <c r="N83" s="3" t="e">
        <f t="shared" si="86"/>
        <v>#REF!</v>
      </c>
      <c r="O83" s="3" t="e">
        <f t="shared" si="86"/>
        <v>#REF!</v>
      </c>
      <c r="P83" s="3" t="e">
        <f t="shared" si="86"/>
        <v>#REF!</v>
      </c>
      <c r="Q83" s="3" t="e">
        <f t="shared" si="86"/>
        <v>#REF!</v>
      </c>
      <c r="R83" s="3" t="e">
        <f t="shared" si="86"/>
        <v>#REF!</v>
      </c>
      <c r="S83" s="3" t="e">
        <f t="shared" si="86"/>
        <v>#REF!</v>
      </c>
      <c r="T83" s="3" t="e">
        <f t="shared" si="86"/>
        <v>#REF!</v>
      </c>
      <c r="U83" s="3" t="e">
        <f t="shared" si="86"/>
        <v>#REF!</v>
      </c>
      <c r="V83" s="3" t="e">
        <f t="shared" si="86"/>
        <v>#REF!</v>
      </c>
      <c r="W83" s="3" t="e">
        <f t="shared" si="86"/>
        <v>#REF!</v>
      </c>
      <c r="X83" s="3">
        <f t="shared" si="86"/>
        <v>357</v>
      </c>
      <c r="Y83" s="3">
        <f>Y67-Y66</f>
        <v>84</v>
      </c>
      <c r="Z83" s="3">
        <f t="shared" si="86"/>
        <v>355</v>
      </c>
      <c r="AA83" s="3">
        <f t="shared" si="86"/>
        <v>-109.99999999999909</v>
      </c>
      <c r="AB83" s="3">
        <f t="shared" si="86"/>
        <v>384.00000000000091</v>
      </c>
      <c r="AC83" s="3">
        <f t="shared" si="86"/>
        <v>-46</v>
      </c>
      <c r="AD83" s="3">
        <f t="shared" si="86"/>
        <v>681</v>
      </c>
      <c r="AE83" s="3">
        <f t="shared" si="86"/>
        <v>316</v>
      </c>
      <c r="AF83" s="71">
        <f t="shared" si="86"/>
        <v>39</v>
      </c>
      <c r="AG83" s="71" t="e">
        <f t="shared" si="86"/>
        <v>#REF!</v>
      </c>
      <c r="AH83" s="71" t="e">
        <f t="shared" si="86"/>
        <v>#REF!</v>
      </c>
      <c r="AI83" s="71" t="e">
        <f t="shared" si="86"/>
        <v>#REF!</v>
      </c>
      <c r="AJ83" s="71"/>
      <c r="AK83" s="71"/>
      <c r="AL83" s="71"/>
    </row>
    <row r="84" spans="1:39">
      <c r="A84" s="68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</row>
    <row r="85" spans="1:39" ht="15.75" thickBot="1">
      <c r="A85" s="59" t="s">
        <v>78</v>
      </c>
    </row>
    <row r="86" spans="1:39" ht="15.75" thickBot="1">
      <c r="A86" s="60"/>
      <c r="B86" s="61" t="s">
        <v>11</v>
      </c>
      <c r="C86" s="61" t="s">
        <v>12</v>
      </c>
      <c r="D86" s="61" t="s">
        <v>13</v>
      </c>
      <c r="E86" s="61" t="s">
        <v>14</v>
      </c>
      <c r="F86" s="61" t="s">
        <v>15</v>
      </c>
      <c r="G86" s="61" t="s">
        <v>16</v>
      </c>
      <c r="H86" s="61" t="s">
        <v>17</v>
      </c>
      <c r="I86" s="61" t="s">
        <v>18</v>
      </c>
      <c r="J86" s="61" t="s">
        <v>19</v>
      </c>
      <c r="K86" s="61" t="s">
        <v>20</v>
      </c>
      <c r="L86" s="61" t="s">
        <v>21</v>
      </c>
      <c r="M86" s="61" t="s">
        <v>22</v>
      </c>
      <c r="N86" s="61" t="s">
        <v>23</v>
      </c>
      <c r="O86" s="61" t="s">
        <v>24</v>
      </c>
      <c r="P86" s="61" t="s">
        <v>25</v>
      </c>
      <c r="Q86" s="61" t="s">
        <v>26</v>
      </c>
      <c r="R86" s="61" t="s">
        <v>27</v>
      </c>
      <c r="S86" s="61" t="s">
        <v>28</v>
      </c>
      <c r="T86" s="61" t="s">
        <v>29</v>
      </c>
      <c r="U86" s="61" t="s">
        <v>30</v>
      </c>
      <c r="V86" s="61" t="s">
        <v>31</v>
      </c>
      <c r="W86" s="61" t="s">
        <v>32</v>
      </c>
      <c r="X86" s="61" t="s">
        <v>33</v>
      </c>
      <c r="Y86" s="61" t="s">
        <v>34</v>
      </c>
      <c r="Z86" s="61" t="s">
        <v>35</v>
      </c>
      <c r="AA86" s="61" t="s">
        <v>36</v>
      </c>
      <c r="AB86" s="61" t="s">
        <v>37</v>
      </c>
      <c r="AC86" s="61" t="s">
        <v>38</v>
      </c>
      <c r="AD86" s="61" t="str">
        <f>AD2</f>
        <v xml:space="preserve">21/22  </v>
      </c>
      <c r="AE86" s="61" t="str">
        <f t="shared" ref="AE86:AI86" si="87">AE2</f>
        <v xml:space="preserve">22/23  </v>
      </c>
      <c r="AF86" s="61" t="str">
        <f t="shared" si="87"/>
        <v xml:space="preserve">23/24  </v>
      </c>
      <c r="AG86" s="61" t="str">
        <f t="shared" si="87"/>
        <v xml:space="preserve">24/25  </v>
      </c>
      <c r="AH86" s="61" t="str">
        <f t="shared" si="87"/>
        <v xml:space="preserve">25/26  </v>
      </c>
      <c r="AI86" s="61" t="str">
        <f t="shared" si="87"/>
        <v xml:space="preserve">26/27  </v>
      </c>
      <c r="AJ86" s="62"/>
      <c r="AK86" s="62"/>
      <c r="AL86" s="150" t="s">
        <v>206</v>
      </c>
      <c r="AM86" s="120" t="s">
        <v>282</v>
      </c>
    </row>
    <row r="87" spans="1:39">
      <c r="A87" s="59" t="s">
        <v>64</v>
      </c>
      <c r="B87" s="72">
        <f>(SUM(E87:I87)/SUM(E$99:I$99))*B$99</f>
        <v>22.606386567477056</v>
      </c>
      <c r="C87" s="72">
        <f>(SUM(F87:J87)/SUM(F$99:J$99))*C$99</f>
        <v>7.3303126689228835</v>
      </c>
      <c r="D87" s="72">
        <v>1.0601527991002029</v>
      </c>
      <c r="E87" s="66">
        <f>'[2]Indonesia Palm Oil Imports'!BQ$290</f>
        <v>18.916991000000003</v>
      </c>
      <c r="F87" s="66">
        <f>'[2]Indonesia Palm Oil Imports'!CC$290</f>
        <v>6.5066790000000001</v>
      </c>
      <c r="G87" s="66">
        <f>'[2]Indonesia Palm Oil Imports'!CO$290</f>
        <v>0.115802</v>
      </c>
      <c r="H87" s="66">
        <f>'[2]Indonesia Palm Oil Imports'!DA$290</f>
        <v>1.9000000000000001E-5</v>
      </c>
      <c r="I87" s="66">
        <f>'[2]Indonesia Palm Oil Imports'!DM$290</f>
        <v>1.1884E-2</v>
      </c>
      <c r="J87" s="66">
        <f>'[2]Indonesia Palm Oil Imports'!DY$290</f>
        <v>4.5259000000000001E-2</v>
      </c>
      <c r="K87" s="66">
        <f>'[2]Indonesia Palm Oil Imports'!EK$290</f>
        <v>0.60236599999999996</v>
      </c>
      <c r="L87" s="66">
        <f>'[2]Indonesia Palm Oil Imports'!EW$290</f>
        <v>0.41478899999999996</v>
      </c>
      <c r="M87" s="66">
        <f>'[2]Indonesia Palm Oil Imports'!FI$290</f>
        <v>3.9628999999999998E-2</v>
      </c>
      <c r="N87" s="66">
        <f>'[2]Indonesia Palm Oil Imports'!FU$290</f>
        <v>0.94603099999999996</v>
      </c>
      <c r="O87" s="66">
        <f>'[2]Indonesia Palm Oil Imports'!GG$290</f>
        <v>0.76100000000000001</v>
      </c>
      <c r="P87" s="66">
        <f>'[2]Indonesia Palm Oil Imports'!GS$290</f>
        <v>8.5000000000000006E-2</v>
      </c>
      <c r="Q87" s="66">
        <f>'[2]Indonesia Palm Oil Imports'!HE$290</f>
        <v>7.0000000000000001E-3</v>
      </c>
      <c r="R87" s="66">
        <f>'[2]Indonesia Palm Oil Imports'!HQ$290</f>
        <v>2E-3</v>
      </c>
      <c r="S87" s="66">
        <f>'[2]Indonesia Palm Oil Imports'!IC$290</f>
        <v>5.0999999999999997E-2</v>
      </c>
      <c r="T87" s="66">
        <f>'[2]Indonesia Palm Oil Imports'!IO$290</f>
        <v>1.2999999999999999E-2</v>
      </c>
      <c r="U87" s="66">
        <f>'[2]Indonesia Palm Oil Imports'!JA$290</f>
        <v>2.5000000000000001E-2</v>
      </c>
      <c r="V87" s="66">
        <f>'[2]Indonesia Palm Oil Imports'!JM$290</f>
        <v>5.26</v>
      </c>
      <c r="W87" s="66">
        <f>'[2]Indonesia Palm Oil Imports'!JY$290</f>
        <v>1.4E-2</v>
      </c>
      <c r="X87" s="66">
        <f>'[2]Indonesia Palm Oil Imports'!KK$290</f>
        <v>0</v>
      </c>
      <c r="Y87" s="66">
        <f>'[2]Indonesia Palm Oil Imports'!KW$290</f>
        <v>1.6E-2</v>
      </c>
      <c r="Z87" s="66">
        <f>'[2]Indonesia Palm Oil Imports'!LI$290</f>
        <v>2.1999999999999999E-2</v>
      </c>
      <c r="AA87" s="66">
        <f>'[2]Indonesia Palm Oil Imports'!LU$290</f>
        <v>0.109</v>
      </c>
      <c r="AB87" s="66">
        <f>'[2]Indonesia Palm Oil Imports'!MG$290</f>
        <v>8.4206000000000003E-2</v>
      </c>
      <c r="AC87" s="66">
        <f>'[2]Indonesia Palm Oil Imports'!MS$290</f>
        <v>3.5143000000000001E-2</v>
      </c>
      <c r="AD87" s="66">
        <f>'[2]Indonesia Palm Oil Imports'!NE$290</f>
        <v>5.1500999999999998E-2</v>
      </c>
      <c r="AE87" s="66">
        <f>'[2]Indonesia Palm Oil Imports'!NQ$290</f>
        <v>3.5999999999999997E-2</v>
      </c>
      <c r="AF87" s="66">
        <f>'[2]Indonesia Palm Oil Imports'!OC$290</f>
        <v>0.13600000000000001</v>
      </c>
      <c r="AG87" s="66">
        <f>'[2]Indonesia Palm Oil Imports'!OD$290</f>
        <v>2.8624E-2</v>
      </c>
      <c r="AH87" s="66">
        <f>'[2]Indonesia Palm Oil Imports'!OE$290</f>
        <v>4.1224999999999998E-2</v>
      </c>
      <c r="AI87" s="66">
        <f>'[2]Indonesia Palm Oil Imports'!OF$290</f>
        <v>7.9325000000000007E-2</v>
      </c>
      <c r="AJ87" s="66"/>
      <c r="AK87" s="66"/>
      <c r="AL87" s="66"/>
    </row>
    <row r="88" spans="1:39">
      <c r="A88" s="59" t="s">
        <v>65</v>
      </c>
      <c r="B88" s="72">
        <f t="shared" ref="B88:C97" si="88">(SUM(E88:I88)/SUM(E$99:I$99))*B$99</f>
        <v>23.675625266559969</v>
      </c>
      <c r="C88" s="72">
        <f t="shared" si="88"/>
        <v>4.7596167904038458</v>
      </c>
      <c r="D88" s="72">
        <v>1.1102959918813886</v>
      </c>
      <c r="E88" s="66">
        <f>'[2]Indonesia Palm Oil Imports'!BR$290</f>
        <v>22.440917000000002</v>
      </c>
      <c r="F88" s="66">
        <f>'[2]Indonesia Palm Oil Imports'!CD$290</f>
        <v>4.0748819999999997</v>
      </c>
      <c r="G88" s="66">
        <f>'[2]Indonesia Palm Oil Imports'!CP$290</f>
        <v>0.223112</v>
      </c>
      <c r="H88" s="66">
        <f>'[2]Indonesia Palm Oil Imports'!DB$290</f>
        <v>2.0687999999999998E-2</v>
      </c>
      <c r="I88" s="66">
        <f>'[2]Indonesia Palm Oil Imports'!DN$290</f>
        <v>3.0699999999999998E-4</v>
      </c>
      <c r="J88" s="66">
        <f>'[2]Indonesia Palm Oil Imports'!DZ$290</f>
        <v>1.8143999999999997E-2</v>
      </c>
      <c r="K88" s="66">
        <f>'[2]Indonesia Palm Oil Imports'!EL$290</f>
        <v>0.24294200000000002</v>
      </c>
      <c r="L88" s="66">
        <f>'[2]Indonesia Palm Oil Imports'!EX$290</f>
        <v>0.13272600000000001</v>
      </c>
      <c r="M88" s="66">
        <f>'[2]Indonesia Palm Oil Imports'!FJ$290</f>
        <v>8.9172000000000001E-2</v>
      </c>
      <c r="N88" s="66">
        <f>'[2]Indonesia Palm Oil Imports'!FV$290</f>
        <v>0.65462100000000001</v>
      </c>
      <c r="O88" s="66">
        <f>'[2]Indonesia Palm Oil Imports'!GH$290</f>
        <v>0.75</v>
      </c>
      <c r="P88" s="66">
        <f>'[2]Indonesia Palm Oil Imports'!GT$290</f>
        <v>0.129</v>
      </c>
      <c r="Q88" s="66">
        <f>'[2]Indonesia Palm Oil Imports'!HF$290</f>
        <v>1E-3</v>
      </c>
      <c r="R88" s="66">
        <f>'[2]Indonesia Palm Oil Imports'!HR$290</f>
        <v>2.0049999999999999</v>
      </c>
      <c r="S88" s="66">
        <f>'[2]Indonesia Palm Oil Imports'!ID$290</f>
        <v>2.5999999999999999E-2</v>
      </c>
      <c r="T88" s="66">
        <f>'[2]Indonesia Palm Oil Imports'!IP$290</f>
        <v>5.3999999999999999E-2</v>
      </c>
      <c r="U88" s="66">
        <f>'[2]Indonesia Palm Oil Imports'!JB$290</f>
        <v>3.6999999999999998E-2</v>
      </c>
      <c r="V88" s="66">
        <f>'[2]Indonesia Palm Oil Imports'!JN$290</f>
        <v>15.063000000000001</v>
      </c>
      <c r="W88" s="66">
        <f>'[2]Indonesia Palm Oil Imports'!JZ$290</f>
        <v>1.2E-2</v>
      </c>
      <c r="X88" s="66">
        <f>'[2]Indonesia Palm Oil Imports'!KL$290</f>
        <v>3.4000000000000002E-2</v>
      </c>
      <c r="Y88" s="66">
        <f>'[2]Indonesia Palm Oil Imports'!KX$290</f>
        <v>0</v>
      </c>
      <c r="Z88" s="66">
        <f>'[2]Indonesia Palm Oil Imports'!LJ$290</f>
        <v>1.2E-2</v>
      </c>
      <c r="AA88" s="66">
        <f>'[2]Indonesia Palm Oil Imports'!LV$290</f>
        <v>8.1426999999999999E-2</v>
      </c>
      <c r="AB88" s="66">
        <f>'[2]Indonesia Palm Oil Imports'!MH$290</f>
        <v>9.5857150000000004</v>
      </c>
      <c r="AC88" s="66">
        <f>'[2]Indonesia Palm Oil Imports'!MT$290</f>
        <v>0.120311</v>
      </c>
      <c r="AD88" s="66">
        <f>'[2]Indonesia Palm Oil Imports'!NF$290</f>
        <v>4.3999999999999997E-2</v>
      </c>
      <c r="AE88" s="66">
        <f>'[2]Indonesia Palm Oil Imports'!NR$290</f>
        <v>4.7E-2</v>
      </c>
      <c r="AF88" s="67">
        <f t="shared" ref="AF88:AF91" si="89">(SUM(Z88:AD88)/SUM(Z$99:AD$99))*AF$99</f>
        <v>4.617369986426028E-2</v>
      </c>
      <c r="AG88" s="67">
        <f t="shared" ref="AG88:AI97" si="90">(SUM(AA88:AE88)/SUM(AA$99:AE$99))*AG$99</f>
        <v>4.6294111977732859E-2</v>
      </c>
      <c r="AH88" s="67">
        <f t="shared" si="90"/>
        <v>0.3558213347592486</v>
      </c>
      <c r="AI88" s="67">
        <f t="shared" si="90"/>
        <v>5.7657950910525245E-2</v>
      </c>
      <c r="AJ88" s="67"/>
      <c r="AK88" s="66"/>
      <c r="AL88" s="66"/>
    </row>
    <row r="89" spans="1:39">
      <c r="A89" s="59" t="s">
        <v>66</v>
      </c>
      <c r="B89" s="72">
        <f t="shared" si="88"/>
        <v>26.238291556062961</v>
      </c>
      <c r="C89" s="72">
        <f t="shared" si="88"/>
        <v>6.6851711710081423</v>
      </c>
      <c r="D89" s="72">
        <v>1.2304752090184126</v>
      </c>
      <c r="E89" s="66">
        <f>'[2]Indonesia Palm Oil Imports'!BS$290</f>
        <v>23.595744999999997</v>
      </c>
      <c r="F89" s="66">
        <f>'[2]Indonesia Palm Oil Imports'!CE$290</f>
        <v>2.8008150000000001</v>
      </c>
      <c r="G89" s="66">
        <f>'[2]Indonesia Palm Oil Imports'!CQ$290</f>
        <v>0.144034</v>
      </c>
      <c r="H89" s="66">
        <f>'[2]Indonesia Palm Oil Imports'!DC$290</f>
        <v>9.9999999999999995E-7</v>
      </c>
      <c r="I89" s="66">
        <f>'[2]Indonesia Palm Oil Imports'!DO$290</f>
        <v>3.1158220000000001</v>
      </c>
      <c r="J89" s="66">
        <f>'[2]Indonesia Palm Oil Imports'!EA$290</f>
        <v>3.1094999999999998E-2</v>
      </c>
      <c r="K89" s="66">
        <f>'[2]Indonesia Palm Oil Imports'!EM$290</f>
        <v>0.55991499999999994</v>
      </c>
      <c r="L89" s="66">
        <f>'[2]Indonesia Palm Oil Imports'!EY$290</f>
        <v>7.2876999999999997E-2</v>
      </c>
      <c r="M89" s="66">
        <f>'[2]Indonesia Palm Oil Imports'!FK$290</f>
        <v>0.169987</v>
      </c>
      <c r="N89" s="66">
        <f>'[2]Indonesia Palm Oil Imports'!FW$290</f>
        <v>0.141179</v>
      </c>
      <c r="O89" s="66">
        <f>'[2]Indonesia Palm Oil Imports'!GI$290</f>
        <v>0.67200000000000004</v>
      </c>
      <c r="P89" s="66">
        <f>'[2]Indonesia Palm Oil Imports'!GU$290</f>
        <v>0.107</v>
      </c>
      <c r="Q89" s="66">
        <f>'[2]Indonesia Palm Oil Imports'!HG$290</f>
        <v>1.7669999999999999</v>
      </c>
      <c r="R89" s="66">
        <f>'[2]Indonesia Palm Oil Imports'!HS$290</f>
        <v>1.2999999999999999E-2</v>
      </c>
      <c r="S89" s="66">
        <f>'[2]Indonesia Palm Oil Imports'!IE$290</f>
        <v>5.1999999999999998E-2</v>
      </c>
      <c r="T89" s="66">
        <f>'[2]Indonesia Palm Oil Imports'!IQ$290</f>
        <v>4.5999999999999999E-2</v>
      </c>
      <c r="U89" s="66">
        <f>'[2]Indonesia Palm Oil Imports'!JC$290</f>
        <v>4.4999999999999998E-2</v>
      </c>
      <c r="V89" s="66">
        <f>'[2]Indonesia Palm Oil Imports'!JO$290</f>
        <v>6.8520000000000003</v>
      </c>
      <c r="W89" s="66">
        <f>'[2]Indonesia Palm Oil Imports'!KA$290</f>
        <v>1.2E-2</v>
      </c>
      <c r="X89" s="66">
        <f>'[2]Indonesia Palm Oil Imports'!KM$290</f>
        <v>0</v>
      </c>
      <c r="Y89" s="66">
        <f>'[2]Indonesia Palm Oil Imports'!KY$290</f>
        <v>2.508</v>
      </c>
      <c r="Z89" s="66">
        <f>'[2]Indonesia Palm Oil Imports'!LK$290</f>
        <v>1E-3</v>
      </c>
      <c r="AA89" s="66">
        <f>'[2]Indonesia Palm Oil Imports'!LW$290</f>
        <v>9.1214000000000003E-2</v>
      </c>
      <c r="AB89" s="66">
        <f>'[2]Indonesia Palm Oil Imports'!MI$290</f>
        <v>5.8853000000000003E-2</v>
      </c>
      <c r="AC89" s="66">
        <f>'[2]Indonesia Palm Oil Imports'!MU$290</f>
        <v>2.6367000000000002E-2</v>
      </c>
      <c r="AD89" s="66">
        <f>'[2]Indonesia Palm Oil Imports'!NG$290</f>
        <v>4.5999999999999999E-2</v>
      </c>
      <c r="AE89" s="66">
        <f>'[2]Indonesia Palm Oil Imports'!NS$290</f>
        <v>1.6E-2</v>
      </c>
      <c r="AF89" s="67">
        <f t="shared" si="89"/>
        <v>1.0480849002348193E-3</v>
      </c>
      <c r="AG89" s="67">
        <f t="shared" si="90"/>
        <v>1.1173905767733832E-3</v>
      </c>
      <c r="AH89" s="67">
        <f t="shared" si="90"/>
        <v>5.3597356022479841E-3</v>
      </c>
      <c r="AI89" s="67">
        <f t="shared" si="90"/>
        <v>1.718328212297027E-2</v>
      </c>
      <c r="AJ89" s="67"/>
      <c r="AK89" s="66"/>
      <c r="AL89" s="66"/>
    </row>
    <row r="90" spans="1:39">
      <c r="A90" s="59" t="s">
        <v>67</v>
      </c>
      <c r="B90" s="72">
        <f t="shared" si="88"/>
        <v>33.087842991353675</v>
      </c>
      <c r="C90" s="72">
        <f t="shared" si="88"/>
        <v>4.4066532480942229E-2</v>
      </c>
      <c r="D90" s="66">
        <f>'[2]Indonesia Palm Oil Imports'!BH$290</f>
        <v>0.21321999999999999</v>
      </c>
      <c r="E90" s="66">
        <f>'[2]Indonesia Palm Oil Imports'!BT$290</f>
        <v>37.358199999999997</v>
      </c>
      <c r="F90" s="66">
        <f>'[2]Indonesia Palm Oil Imports'!CF$290</f>
        <v>1.8813E-2</v>
      </c>
      <c r="G90" s="66">
        <f>'[2]Indonesia Palm Oil Imports'!CR$290</f>
        <v>0</v>
      </c>
      <c r="H90" s="66">
        <f>'[2]Indonesia Palm Oil Imports'!DD$290</f>
        <v>2.1263000000000001E-2</v>
      </c>
      <c r="I90" s="66">
        <f>'[2]Indonesia Palm Oil Imports'!DP$290</f>
        <v>0</v>
      </c>
      <c r="J90" s="66">
        <f>'[2]Indonesia Palm Oil Imports'!EB$290</f>
        <v>7.8999999999999996E-5</v>
      </c>
      <c r="K90" s="66">
        <f>'[2]Indonesia Palm Oil Imports'!EN$290</f>
        <v>0.46713399999999999</v>
      </c>
      <c r="L90" s="66">
        <f>'[2]Indonesia Palm Oil Imports'!EZ$290</f>
        <v>0.24175899999999997</v>
      </c>
      <c r="M90" s="66">
        <f>'[2]Indonesia Palm Oil Imports'!FL$290</f>
        <v>0.10549299999999999</v>
      </c>
      <c r="N90" s="66">
        <f>'[2]Indonesia Palm Oil Imports'!FX$290</f>
        <v>0.45200000000000001</v>
      </c>
      <c r="O90" s="66">
        <f>'[2]Indonesia Palm Oil Imports'!GJ$290</f>
        <v>2.8000000000000001E-2</v>
      </c>
      <c r="P90" s="66">
        <f>'[2]Indonesia Palm Oil Imports'!GV$290</f>
        <v>0.33300000000000002</v>
      </c>
      <c r="Q90" s="66">
        <f>'[2]Indonesia Palm Oil Imports'!HH$290</f>
        <v>8.4000000000000005E-2</v>
      </c>
      <c r="R90" s="66">
        <f>'[2]Indonesia Palm Oil Imports'!HT$290</f>
        <v>5.2270000000000003</v>
      </c>
      <c r="S90" s="66">
        <f>'[2]Indonesia Palm Oil Imports'!IF$290</f>
        <v>2.5999999999999999E-2</v>
      </c>
      <c r="T90" s="66">
        <f>'[2]Indonesia Palm Oil Imports'!IR$290</f>
        <v>1.4E-2</v>
      </c>
      <c r="U90" s="66">
        <f>'[2]Indonesia Palm Oil Imports'!JD$290</f>
        <v>5.024</v>
      </c>
      <c r="V90" s="66">
        <f>'[2]Indonesia Palm Oil Imports'!JP$290</f>
        <v>8.9999999999999993E-3</v>
      </c>
      <c r="W90" s="66">
        <f>'[2]Indonesia Palm Oil Imports'!KB$290</f>
        <v>5.0000000000000001E-3</v>
      </c>
      <c r="X90" s="66">
        <f>'[2]Indonesia Palm Oil Imports'!KN$290</f>
        <v>2.7E-2</v>
      </c>
      <c r="Y90" s="66">
        <f>'[2]Indonesia Palm Oil Imports'!KZ$290</f>
        <v>0</v>
      </c>
      <c r="Z90" s="66">
        <f>'[2]Indonesia Palm Oil Imports'!LL$290</f>
        <v>2.4431999999999999E-2</v>
      </c>
      <c r="AA90" s="66">
        <f>'[2]Indonesia Palm Oil Imports'!LX$290</f>
        <v>4.8039999999999999E-2</v>
      </c>
      <c r="AB90" s="66">
        <f>'[2]Indonesia Palm Oil Imports'!MJ$290</f>
        <v>0.42329800000000001</v>
      </c>
      <c r="AC90" s="66">
        <f>'[2]Indonesia Palm Oil Imports'!MV$290</f>
        <v>5.8606999999999999E-2</v>
      </c>
      <c r="AD90" s="66">
        <f>'[2]Indonesia Palm Oil Imports'!NH$290</f>
        <v>3.3000000000000002E-2</v>
      </c>
      <c r="AE90" s="66">
        <f>'[2]Indonesia Palm Oil Imports'!NT$290</f>
        <v>4.3999999999999997E-2</v>
      </c>
      <c r="AF90" s="67">
        <f t="shared" si="89"/>
        <v>2.7552698534924289E-3</v>
      </c>
      <c r="AG90" s="67">
        <f t="shared" si="90"/>
        <v>2.8443704489280932E-3</v>
      </c>
      <c r="AH90" s="67">
        <f t="shared" si="90"/>
        <v>2.0303429067203161E-2</v>
      </c>
      <c r="AI90" s="67">
        <f t="shared" si="90"/>
        <v>2.6801360784279964E-2</v>
      </c>
      <c r="AJ90" s="67"/>
      <c r="AK90" s="66"/>
      <c r="AL90" s="66"/>
    </row>
    <row r="91" spans="1:39">
      <c r="A91" s="59" t="s">
        <v>68</v>
      </c>
      <c r="B91" s="72">
        <f t="shared" si="88"/>
        <v>14.616790493423268</v>
      </c>
      <c r="C91" s="72">
        <f t="shared" si="88"/>
        <v>12.582357458873071</v>
      </c>
      <c r="D91" s="66">
        <f>'[2]Indonesia Palm Oil Imports'!BI$290</f>
        <v>0.11365</v>
      </c>
      <c r="E91" s="66">
        <f>'[2]Indonesia Palm Oil Imports'!BU$290</f>
        <v>10.561560999999999</v>
      </c>
      <c r="F91" s="66">
        <f>'[2]Indonesia Palm Oil Imports'!CG$290</f>
        <v>5.9069340000000006</v>
      </c>
      <c r="G91" s="66">
        <f>'[2]Indonesia Palm Oil Imports'!CS$290</f>
        <v>1.292E-3</v>
      </c>
      <c r="H91" s="66">
        <f>'[2]Indonesia Palm Oil Imports'!DE$290</f>
        <v>5.1167999999999998E-2</v>
      </c>
      <c r="I91" s="66">
        <f>'[2]Indonesia Palm Oil Imports'!DQ$290</f>
        <v>0</v>
      </c>
      <c r="J91" s="66">
        <f>'[2]Indonesia Palm Oil Imports'!EC$290</f>
        <v>5.5061</v>
      </c>
      <c r="K91" s="66">
        <f>'[2]Indonesia Palm Oil Imports'!EO$290</f>
        <v>0.53708299999999998</v>
      </c>
      <c r="L91" s="66">
        <f>'[2]Indonesia Palm Oil Imports'!FA$290</f>
        <v>0.18406500000000001</v>
      </c>
      <c r="M91" s="66">
        <f>'[2]Indonesia Palm Oil Imports'!FM$290</f>
        <v>0.17836399999999999</v>
      </c>
      <c r="N91" s="66">
        <f>'[2]Indonesia Palm Oil Imports'!FY$290</f>
        <v>1.03</v>
      </c>
      <c r="O91" s="66">
        <f>'[2]Indonesia Palm Oil Imports'!GK$290</f>
        <v>0.17799999999999999</v>
      </c>
      <c r="P91" s="66">
        <f>'[2]Indonesia Palm Oil Imports'!GW$290</f>
        <v>6.6459999999999999</v>
      </c>
      <c r="Q91" s="66">
        <f>'[2]Indonesia Palm Oil Imports'!HI$290</f>
        <v>5.0000000000000001E-3</v>
      </c>
      <c r="R91" s="66">
        <f>'[2]Indonesia Palm Oil Imports'!HU$290</f>
        <v>9.1189999999999998</v>
      </c>
      <c r="S91" s="66">
        <f>'[2]Indonesia Palm Oil Imports'!IG$290</f>
        <v>3.9E-2</v>
      </c>
      <c r="T91" s="66">
        <f>'[2]Indonesia Palm Oil Imports'!IS$290</f>
        <v>0.03</v>
      </c>
      <c r="U91" s="66">
        <f>'[2]Indonesia Palm Oil Imports'!JE$290</f>
        <v>8.9999999999999993E-3</v>
      </c>
      <c r="V91" s="66">
        <f>'[2]Indonesia Palm Oil Imports'!JQ$290</f>
        <v>3.1E-2</v>
      </c>
      <c r="W91" s="66">
        <f>'[2]Indonesia Palm Oil Imports'!KC$290</f>
        <v>7.5060000000000002</v>
      </c>
      <c r="X91" s="66">
        <f>'[2]Indonesia Palm Oil Imports'!KO$290</f>
        <v>0</v>
      </c>
      <c r="Y91" s="66">
        <f>'[2]Indonesia Palm Oil Imports'!LA$290</f>
        <v>0.42399999999999999</v>
      </c>
      <c r="Z91" s="66">
        <f>'[2]Indonesia Palm Oil Imports'!LM$290</f>
        <v>0.16258300000000001</v>
      </c>
      <c r="AA91" s="66">
        <f>'[2]Indonesia Palm Oil Imports'!LY$290</f>
        <v>5.3026999999999998E-2</v>
      </c>
      <c r="AB91" s="66">
        <f>'[2]Indonesia Palm Oil Imports'!MK$290</f>
        <v>5.0881000000000003E-2</v>
      </c>
      <c r="AC91" s="66">
        <f>'[2]Indonesia Palm Oil Imports'!MW$290</f>
        <v>4.7833000000000001E-2</v>
      </c>
      <c r="AD91" s="66">
        <f>'[2]Indonesia Palm Oil Imports'!NI$290</f>
        <v>0.04</v>
      </c>
      <c r="AE91" s="66">
        <f>'[2]Indonesia Palm Oil Imports'!NU$290</f>
        <v>3.1E-2</v>
      </c>
      <c r="AF91" s="67">
        <f t="shared" si="89"/>
        <v>1.6620641182219448E-3</v>
      </c>
      <c r="AG91" s="67">
        <f t="shared" si="90"/>
        <v>1.0438473307543392E-3</v>
      </c>
      <c r="AH91" s="67">
        <f t="shared" si="90"/>
        <v>6.1950647898744975E-3</v>
      </c>
      <c r="AI91" s="67">
        <f t="shared" si="90"/>
        <v>2.3068378428212143E-2</v>
      </c>
      <c r="AJ91" s="67"/>
      <c r="AK91" s="66"/>
      <c r="AL91" s="66"/>
    </row>
    <row r="92" spans="1:39">
      <c r="A92" s="59" t="s">
        <v>69</v>
      </c>
      <c r="B92" s="72">
        <f t="shared" si="88"/>
        <v>6.6050625865430463</v>
      </c>
      <c r="C92" s="72">
        <f t="shared" si="88"/>
        <v>6.0364696723122249</v>
      </c>
      <c r="D92" s="66">
        <f>'[2]Indonesia Palm Oil Imports'!BJ$290</f>
        <v>9.188307</v>
      </c>
      <c r="E92" s="66">
        <f>'[2]Indonesia Palm Oil Imports'!BV$290</f>
        <v>2.0373320000000001</v>
      </c>
      <c r="F92" s="66">
        <f>'[2]Indonesia Palm Oil Imports'!CH$290</f>
        <v>5.4032879999999999</v>
      </c>
      <c r="G92" s="66">
        <f>'[2]Indonesia Palm Oil Imports'!CT$290</f>
        <v>1.0888E-2</v>
      </c>
      <c r="H92" s="66">
        <f>'[2]Indonesia Palm Oil Imports'!DF$290</f>
        <v>1.3980000000000001E-2</v>
      </c>
      <c r="I92" s="66">
        <f>'[2]Indonesia Palm Oil Imports'!DR$290</f>
        <v>3.1999999999999999E-5</v>
      </c>
      <c r="J92" s="66">
        <f>'[2]Indonesia Palm Oil Imports'!ED$290</f>
        <v>7.245900000000001E-2</v>
      </c>
      <c r="K92" s="66">
        <f>'[2]Indonesia Palm Oil Imports'!EP$290</f>
        <v>0.67181800000000003</v>
      </c>
      <c r="L92" s="66">
        <f>'[2]Indonesia Palm Oil Imports'!FB$290</f>
        <v>8.4607000000000002E-2</v>
      </c>
      <c r="M92" s="66">
        <f>'[2]Indonesia Palm Oil Imports'!FN$290</f>
        <v>3.4222000000000002E-2</v>
      </c>
      <c r="N92" s="66">
        <f>'[2]Indonesia Palm Oil Imports'!FZ$290</f>
        <v>0.85199999999999998</v>
      </c>
      <c r="O92" s="66">
        <f>'[2]Indonesia Palm Oil Imports'!GL$290</f>
        <v>5.5E-2</v>
      </c>
      <c r="P92" s="66">
        <f>'[2]Indonesia Palm Oil Imports'!GX$290</f>
        <v>1.4999999999999999E-2</v>
      </c>
      <c r="Q92" s="66">
        <f>'[2]Indonesia Palm Oil Imports'!HJ$290</f>
        <v>8.8059999999999992</v>
      </c>
      <c r="R92" s="66">
        <f>'[2]Indonesia Palm Oil Imports'!HV$290</f>
        <v>0.124</v>
      </c>
      <c r="S92" s="66">
        <f>'[2]Indonesia Palm Oil Imports'!IH$290</f>
        <v>1.7999999999999999E-2</v>
      </c>
      <c r="T92" s="66">
        <f>'[2]Indonesia Palm Oil Imports'!IT$290</f>
        <v>7.5999999999999998E-2</v>
      </c>
      <c r="U92" s="66">
        <f>'[2]Indonesia Palm Oil Imports'!JF$290</f>
        <v>5.0179999999999998</v>
      </c>
      <c r="V92" s="66">
        <f>'[2]Indonesia Palm Oil Imports'!JR$290</f>
        <v>0.06</v>
      </c>
      <c r="W92" s="66">
        <f>'[2]Indonesia Palm Oil Imports'!KD$290</f>
        <v>0</v>
      </c>
      <c r="X92" s="66">
        <f>'[2]Indonesia Palm Oil Imports'!KP$290</f>
        <v>0</v>
      </c>
      <c r="Y92" s="66">
        <f>'[2]Indonesia Palm Oil Imports'!LB$290</f>
        <v>1.9E-2</v>
      </c>
      <c r="Z92" s="66">
        <f>'[2]Indonesia Palm Oil Imports'!LN$290</f>
        <v>4.9067E-2</v>
      </c>
      <c r="AA92" s="66">
        <f>'[2]Indonesia Palm Oil Imports'!LZ$290</f>
        <v>7.4659000000000003E-2</v>
      </c>
      <c r="AB92" s="66">
        <f>'[2]Indonesia Palm Oil Imports'!ML$290</f>
        <v>5.3710000000000001E-2</v>
      </c>
      <c r="AC92" s="66">
        <f>'[2]Indonesia Palm Oil Imports'!MX$290</f>
        <v>4.8098000000000002E-2</v>
      </c>
      <c r="AD92" s="66">
        <f>'[2]Indonesia Palm Oil Imports'!NJ$290</f>
        <v>4.2999999999999997E-2</v>
      </c>
      <c r="AE92" s="66">
        <f>'[2]Indonesia Palm Oil Imports'!NV$290</f>
        <v>0.128</v>
      </c>
      <c r="AF92" s="67">
        <f t="shared" ref="AF92:AF97" si="91">(SUM(Z92:AD92)/SUM(Z$99:AD$99))*AF$99</f>
        <v>1.2596401201234229E-3</v>
      </c>
      <c r="AG92" s="67">
        <f t="shared" si="90"/>
        <v>1.6283598460778124E-3</v>
      </c>
      <c r="AH92" s="67">
        <f t="shared" si="90"/>
        <v>9.9072574462960965E-3</v>
      </c>
      <c r="AI92" s="67">
        <f t="shared" si="90"/>
        <v>4.213347801074576E-2</v>
      </c>
      <c r="AJ92" s="67"/>
      <c r="AK92" s="67"/>
      <c r="AL92" s="67"/>
    </row>
    <row r="93" spans="1:39">
      <c r="A93" s="59" t="s">
        <v>70</v>
      </c>
      <c r="B93" s="72">
        <f t="shared" si="88"/>
        <v>9.0708433826491195</v>
      </c>
      <c r="C93" s="72">
        <f t="shared" si="88"/>
        <v>0.1502915126334832</v>
      </c>
      <c r="D93" s="66">
        <f>'[2]Indonesia Palm Oil Imports'!BK$290</f>
        <v>5.0724070000000001</v>
      </c>
      <c r="E93" s="66">
        <f>'[2]Indonesia Palm Oil Imports'!BW$290</f>
        <v>10.136555</v>
      </c>
      <c r="F93" s="66">
        <f>'[2]Indonesia Palm Oil Imports'!CI$290</f>
        <v>4.5064E-2</v>
      </c>
      <c r="G93" s="66">
        <f>'[2]Indonesia Palm Oil Imports'!CU$290</f>
        <v>4.1354000000000002E-2</v>
      </c>
      <c r="H93" s="66">
        <f>'[2]Indonesia Palm Oil Imports'!DG$290</f>
        <v>2.1774999999999999E-2</v>
      </c>
      <c r="I93" s="66">
        <f>'[2]Indonesia Palm Oil Imports'!DS$290</f>
        <v>7.7759999999999999E-3</v>
      </c>
      <c r="J93" s="66">
        <f>'[2]Indonesia Palm Oil Imports'!EE$290</f>
        <v>2.0982000000000001E-2</v>
      </c>
      <c r="K93" s="66">
        <f>'[2]Indonesia Palm Oil Imports'!EQ$290</f>
        <v>0.53018299999999996</v>
      </c>
      <c r="L93" s="66">
        <f>'[2]Indonesia Palm Oil Imports'!FC$290</f>
        <v>2.9679639999999998</v>
      </c>
      <c r="M93" s="66">
        <f>'[2]Indonesia Palm Oil Imports'!FO$290</f>
        <v>0.78458600000000001</v>
      </c>
      <c r="N93" s="66">
        <f>'[2]Indonesia Palm Oil Imports'!GA$290</f>
        <v>0.42399999999999999</v>
      </c>
      <c r="O93" s="66">
        <f>'[2]Indonesia Palm Oil Imports'!GM$290</f>
        <v>1.9E-2</v>
      </c>
      <c r="P93" s="66">
        <f>'[2]Indonesia Palm Oil Imports'!GY$290</f>
        <v>0</v>
      </c>
      <c r="Q93" s="66">
        <f>'[2]Indonesia Palm Oil Imports'!HK$290</f>
        <v>7.5999999999999998E-2</v>
      </c>
      <c r="R93" s="66">
        <f>'[2]Indonesia Palm Oil Imports'!HW$290</f>
        <v>1.9E-2</v>
      </c>
      <c r="S93" s="66">
        <f>'[2]Indonesia Palm Oil Imports'!II$290</f>
        <v>0</v>
      </c>
      <c r="T93" s="66">
        <f>'[2]Indonesia Palm Oil Imports'!IU$290</f>
        <v>5.1999999999999998E-2</v>
      </c>
      <c r="U93" s="66">
        <f>'[2]Indonesia Palm Oil Imports'!JG$290</f>
        <v>11.936</v>
      </c>
      <c r="V93" s="66">
        <f>'[2]Indonesia Palm Oil Imports'!JS$290</f>
        <v>2.4E-2</v>
      </c>
      <c r="W93" s="66">
        <f>'[2]Indonesia Palm Oil Imports'!KE$290</f>
        <v>1E-3</v>
      </c>
      <c r="X93" s="66">
        <f>'[2]Indonesia Palm Oil Imports'!KQ$290</f>
        <v>1.4999999999999999E-2</v>
      </c>
      <c r="Y93" s="66">
        <f>'[2]Indonesia Palm Oil Imports'!LC$290</f>
        <v>1.9930000000000001</v>
      </c>
      <c r="Z93" s="66">
        <f>'[2]Indonesia Palm Oil Imports'!LO$290</f>
        <v>7.2439000000000003E-2</v>
      </c>
      <c r="AA93" s="66">
        <f>'[2]Indonesia Palm Oil Imports'!MA$290</f>
        <v>2.3380999999999999E-2</v>
      </c>
      <c r="AB93" s="66">
        <f>'[2]Indonesia Palm Oil Imports'!MM$290</f>
        <v>4.3332000000000002E-2</v>
      </c>
      <c r="AC93" s="66">
        <f>'[2]Indonesia Palm Oil Imports'!MY$290</f>
        <v>1.6178000000000001E-2</v>
      </c>
      <c r="AD93" s="66">
        <f>'[2]Indonesia Palm Oil Imports'!KI$290</f>
        <v>0</v>
      </c>
      <c r="AE93" s="66">
        <f>'[2]Indonesia Palm Oil Imports'!NW$290</f>
        <v>8.3000000000000004E-2</v>
      </c>
      <c r="AF93" s="67">
        <f t="shared" si="91"/>
        <v>7.2862244579372187E-4</v>
      </c>
      <c r="AG93" s="67">
        <f t="shared" si="90"/>
        <v>7.7742704551998993E-4</v>
      </c>
      <c r="AH93" s="67">
        <f t="shared" si="90"/>
        <v>5.1779258149604792E-3</v>
      </c>
      <c r="AI93" s="67">
        <f t="shared" si="90"/>
        <v>1.9110075346738087E-2</v>
      </c>
      <c r="AJ93" s="67"/>
      <c r="AK93" s="67"/>
      <c r="AL93" s="67"/>
    </row>
    <row r="94" spans="1:39">
      <c r="A94" s="59" t="s">
        <v>71</v>
      </c>
      <c r="B94" s="72">
        <f t="shared" si="88"/>
        <v>3.5813375328515593</v>
      </c>
      <c r="C94" s="72">
        <f t="shared" si="88"/>
        <v>0.65470323860721813</v>
      </c>
      <c r="D94" s="66">
        <f>'[2]Indonesia Palm Oil Imports'!BL$290</f>
        <v>7.7998450000000004</v>
      </c>
      <c r="E94" s="66">
        <f>'[2]Indonesia Palm Oil Imports'!BX$290</f>
        <v>3.5323189999999998</v>
      </c>
      <c r="F94" s="66">
        <f>'[2]Indonesia Palm Oil Imports'!CJ$290</f>
        <v>0.35111100000000001</v>
      </c>
      <c r="G94" s="66">
        <f>'[2]Indonesia Palm Oil Imports'!CV$290</f>
        <v>0.164442</v>
      </c>
      <c r="H94" s="66">
        <f>'[2]Indonesia Palm Oil Imports'!DH$290</f>
        <v>1.4999999999999999E-5</v>
      </c>
      <c r="I94" s="66">
        <f>'[2]Indonesia Palm Oil Imports'!DT$290</f>
        <v>0</v>
      </c>
      <c r="J94" s="66">
        <f>'[2]Indonesia Palm Oil Imports'!EF$290</f>
        <v>8.1020999999999996E-2</v>
      </c>
      <c r="K94" s="66">
        <f>'[2]Indonesia Palm Oil Imports'!ER$290</f>
        <v>0.27255299999999999</v>
      </c>
      <c r="L94" s="66">
        <f>'[2]Indonesia Palm Oil Imports'!FD$290</f>
        <v>0.21995900000000002</v>
      </c>
      <c r="M94" s="66">
        <f>'[2]Indonesia Palm Oil Imports'!FP$290</f>
        <v>0.332787</v>
      </c>
      <c r="N94" s="66">
        <f>'[2]Indonesia Palm Oil Imports'!GB$290</f>
        <v>0.59</v>
      </c>
      <c r="O94" s="66">
        <f>'[2]Indonesia Palm Oil Imports'!GN$290</f>
        <v>0.02</v>
      </c>
      <c r="P94" s="66">
        <f>'[2]Indonesia Palm Oil Imports'!GZ$290</f>
        <v>6.0000000000000001E-3</v>
      </c>
      <c r="Q94" s="66">
        <f>'[2]Indonesia Palm Oil Imports'!HL$290</f>
        <v>7.0000000000000007E-2</v>
      </c>
      <c r="R94" s="66">
        <f>'[2]Indonesia Palm Oil Imports'!HX$290</f>
        <v>17.001000000000001</v>
      </c>
      <c r="S94" s="66">
        <f>'[2]Indonesia Palm Oil Imports'!IJ$290</f>
        <v>3.5999999999999997E-2</v>
      </c>
      <c r="T94" s="66">
        <f>'[2]Indonesia Palm Oil Imports'!IV$290</f>
        <v>0.03</v>
      </c>
      <c r="U94" s="66">
        <f>'[2]Indonesia Palm Oil Imports'!JH$290</f>
        <v>1.2999999999999999E-2</v>
      </c>
      <c r="V94" s="66">
        <f>'[2]Indonesia Palm Oil Imports'!JT$290</f>
        <v>3.9E-2</v>
      </c>
      <c r="W94" s="66">
        <f>'[2]Indonesia Palm Oil Imports'!KF$290</f>
        <v>1.9E-2</v>
      </c>
      <c r="X94" s="66">
        <f>'[2]Indonesia Palm Oil Imports'!KR$290</f>
        <v>0</v>
      </c>
      <c r="Y94" s="66">
        <f>'[2]Indonesia Palm Oil Imports'!LD$290</f>
        <v>8.0000000000000002E-3</v>
      </c>
      <c r="Z94" s="66">
        <f>'[2]Indonesia Palm Oil Imports'!LP$290</f>
        <v>1.9144000000000001E-2</v>
      </c>
      <c r="AA94" s="66">
        <f>'[2]Indonesia Palm Oil Imports'!MB$290</f>
        <v>20.52084</v>
      </c>
      <c r="AB94" s="66">
        <f>'[2]Indonesia Palm Oil Imports'!MN$290</f>
        <v>8.9899999999999995E-4</v>
      </c>
      <c r="AC94" s="66">
        <f>'[2]Indonesia Palm Oil Imports'!MZ$290</f>
        <v>2.2829999999999999E-3</v>
      </c>
      <c r="AD94" s="66">
        <f>'[2]Indonesia Palm Oil Imports'!NL$290</f>
        <v>5.7000000000000002E-2</v>
      </c>
      <c r="AE94" s="66">
        <f>'[2]Indonesia Palm Oil Imports'!NX$290</f>
        <v>6.4000000000000001E-2</v>
      </c>
      <c r="AF94" s="67">
        <f t="shared" si="91"/>
        <v>9.6631322569218248E-2</v>
      </c>
      <c r="AG94" s="67">
        <f t="shared" si="90"/>
        <v>9.675026648917176E-2</v>
      </c>
      <c r="AH94" s="67">
        <f t="shared" si="90"/>
        <v>7.9821697786226203E-3</v>
      </c>
      <c r="AI94" s="67">
        <f t="shared" si="90"/>
        <v>6.0103702494323737E-2</v>
      </c>
      <c r="AJ94" s="67"/>
      <c r="AK94" s="67"/>
      <c r="AL94" s="67"/>
    </row>
    <row r="95" spans="1:39">
      <c r="A95" s="59" t="s">
        <v>72</v>
      </c>
      <c r="B95" s="72">
        <f t="shared" si="88"/>
        <v>0.30345074101438441</v>
      </c>
      <c r="C95" s="72">
        <f t="shared" si="88"/>
        <v>2.411990516936946</v>
      </c>
      <c r="D95" s="66">
        <f>'[2]Indonesia Palm Oil Imports'!BM$290</f>
        <v>0.13300000000000001</v>
      </c>
      <c r="E95" s="66">
        <f>'[2]Indonesia Palm Oil Imports'!BY$290</f>
        <v>3.5000000000000004E-5</v>
      </c>
      <c r="F95" s="66">
        <f>'[2]Indonesia Palm Oil Imports'!CK$290</f>
        <v>0.155698</v>
      </c>
      <c r="G95" s="66">
        <f>'[2]Indonesia Palm Oil Imports'!CW$290</f>
        <v>0.17931999999999998</v>
      </c>
      <c r="H95" s="66">
        <f>'[2]Indonesia Palm Oil Imports'!DI$290</f>
        <v>4.1299999999999996E-4</v>
      </c>
      <c r="I95" s="66">
        <f>'[2]Indonesia Palm Oil Imports'!DU$290</f>
        <v>7.5160000000000001E-3</v>
      </c>
      <c r="J95" s="66">
        <f>'[2]Indonesia Palm Oil Imports'!EG$290</f>
        <v>1.8549449999999998</v>
      </c>
      <c r="K95" s="66">
        <f>'[2]Indonesia Palm Oil Imports'!ES$290</f>
        <v>0.62809099999999995</v>
      </c>
      <c r="L95" s="66">
        <f>'[2]Indonesia Palm Oil Imports'!FE$290</f>
        <v>4.4351999999999996E-2</v>
      </c>
      <c r="M95" s="66">
        <f>'[2]Indonesia Palm Oil Imports'!FQ$290</f>
        <v>0.98871000000000009</v>
      </c>
      <c r="N95" s="66">
        <f>'[2]Indonesia Palm Oil Imports'!GC$290</f>
        <v>1.19</v>
      </c>
      <c r="O95" s="66">
        <f>'[2]Indonesia Palm Oil Imports'!GO$290</f>
        <v>4.3999999999999997E-2</v>
      </c>
      <c r="P95" s="66">
        <f>'[2]Indonesia Palm Oil Imports'!HA$290</f>
        <v>3.0000000000000001E-3</v>
      </c>
      <c r="Q95" s="66">
        <f>'[2]Indonesia Palm Oil Imports'!HM$290</f>
        <v>5.0000000000000001E-3</v>
      </c>
      <c r="R95" s="66">
        <f>'[2]Indonesia Palm Oil Imports'!HY$290</f>
        <v>2.1000000000000001E-2</v>
      </c>
      <c r="S95" s="66">
        <f>'[2]Indonesia Palm Oil Imports'!IK$290</f>
        <v>8.0000000000000002E-3</v>
      </c>
      <c r="T95" s="66">
        <f>'[2]Indonesia Palm Oil Imports'!IW$290</f>
        <v>0.26800000000000002</v>
      </c>
      <c r="U95" s="66">
        <f>'[2]Indonesia Palm Oil Imports'!JI$290</f>
        <v>2.5000000000000001E-2</v>
      </c>
      <c r="V95" s="66">
        <f>'[2]Indonesia Palm Oil Imports'!JU$290</f>
        <v>8.0000000000000002E-3</v>
      </c>
      <c r="W95" s="66">
        <f>'[2]Indonesia Palm Oil Imports'!KG$290</f>
        <v>4.0000000000000001E-3</v>
      </c>
      <c r="X95" s="66">
        <f>'[2]Indonesia Palm Oil Imports'!KS$290</f>
        <v>7.0000000000000001E-3</v>
      </c>
      <c r="Y95" s="66">
        <f>'[2]Indonesia Palm Oil Imports'!LE$290</f>
        <v>0</v>
      </c>
      <c r="Z95" s="66">
        <f>'[2]Indonesia Palm Oil Imports'!LQ$290</f>
        <v>3.199E-3</v>
      </c>
      <c r="AA95" s="66">
        <f>'[2]Indonesia Palm Oil Imports'!MC$290</f>
        <v>29.779212999999999</v>
      </c>
      <c r="AB95" s="66">
        <f>'[2]Indonesia Palm Oil Imports'!MO$290</f>
        <v>3.8304999999999999E-2</v>
      </c>
      <c r="AC95" s="66">
        <f>'[2]Indonesia Palm Oil Imports'!NA$290</f>
        <v>3.1302000000000003E-2</v>
      </c>
      <c r="AD95" s="66">
        <f>'[2]Indonesia Palm Oil Imports'!NM$290</f>
        <v>1.7000000000000001E-2</v>
      </c>
      <c r="AE95" s="66">
        <f>'[2]Indonesia Palm Oil Imports'!NY$290</f>
        <v>3.5999999999999997E-2</v>
      </c>
      <c r="AF95" s="67">
        <f t="shared" si="91"/>
        <v>0.14010968697121706</v>
      </c>
      <c r="AG95" s="67">
        <f t="shared" si="90"/>
        <v>0.14013107147627388</v>
      </c>
      <c r="AH95" s="67">
        <f t="shared" si="90"/>
        <v>9.4969324073466959E-3</v>
      </c>
      <c r="AI95" s="67">
        <f t="shared" si="90"/>
        <v>6.919109448056425E-2</v>
      </c>
      <c r="AJ95" s="67"/>
      <c r="AK95" s="67"/>
      <c r="AL95" s="67"/>
    </row>
    <row r="96" spans="1:39">
      <c r="A96" s="59" t="s">
        <v>73</v>
      </c>
      <c r="B96" s="72">
        <f t="shared" si="88"/>
        <v>4.1501729702128403</v>
      </c>
      <c r="C96" s="72">
        <f t="shared" si="88"/>
        <v>5.365091275915244</v>
      </c>
      <c r="D96" s="66">
        <f>'[2]Indonesia Palm Oil Imports'!BN$290</f>
        <v>3.7100000000000001E-2</v>
      </c>
      <c r="E96" s="66">
        <f>'[2]Indonesia Palm Oil Imports'!BZ$290</f>
        <v>3.7240000000000002E-2</v>
      </c>
      <c r="F96" s="66">
        <f>'[2]Indonesia Palm Oil Imports'!CL$290</f>
        <v>4.6319409999999994</v>
      </c>
      <c r="G96" s="66">
        <f>'[2]Indonesia Palm Oil Imports'!CX$290</f>
        <v>3.2700000000000003E-4</v>
      </c>
      <c r="H96" s="66">
        <f>'[2]Indonesia Palm Oil Imports'!DJ$290</f>
        <v>2.1318E-2</v>
      </c>
      <c r="I96" s="66">
        <f>'[2]Indonesia Palm Oil Imports'!DV$290</f>
        <v>0</v>
      </c>
      <c r="J96" s="66">
        <f>'[2]Indonesia Palm Oil Imports'!EH$290</f>
        <v>0.23527699999999999</v>
      </c>
      <c r="K96" s="66">
        <f>'[2]Indonesia Palm Oil Imports'!ET$290</f>
        <v>0</v>
      </c>
      <c r="L96" s="66">
        <f>'[2]Indonesia Palm Oil Imports'!FF$290</f>
        <v>1.1639E-2</v>
      </c>
      <c r="M96" s="66">
        <f>'[2]Indonesia Palm Oil Imports'!FR$290</f>
        <v>1.2606489999999999</v>
      </c>
      <c r="N96" s="66">
        <f>'[2]Indonesia Palm Oil Imports'!GD$290</f>
        <v>0.65500000000000003</v>
      </c>
      <c r="O96" s="66">
        <f>'[2]Indonesia Palm Oil Imports'!GP$290</f>
        <v>0.109</v>
      </c>
      <c r="P96" s="66">
        <f>'[2]Indonesia Palm Oil Imports'!HB$290</f>
        <v>1.0999999999999999E-2</v>
      </c>
      <c r="Q96" s="66">
        <f>'[2]Indonesia Palm Oil Imports'!HN$290</f>
        <v>6.9000000000000006E-2</v>
      </c>
      <c r="R96" s="66">
        <f>'[2]Indonesia Palm Oil Imports'!HZ$290</f>
        <v>15.038</v>
      </c>
      <c r="S96" s="66">
        <f>'[2]Indonesia Palm Oil Imports'!IL$290</f>
        <v>23.048999999999999</v>
      </c>
      <c r="T96" s="66">
        <f>'[2]Indonesia Palm Oil Imports'!IX$290</f>
        <v>0</v>
      </c>
      <c r="U96" s="66">
        <f>'[2]Indonesia Palm Oil Imports'!JJ$290</f>
        <v>3.6999999999999998E-2</v>
      </c>
      <c r="V96" s="66">
        <f>'[2]Indonesia Palm Oil Imports'!JV$290</f>
        <v>8.9999999999999993E-3</v>
      </c>
      <c r="W96" s="66">
        <f>'[2]Indonesia Palm Oil Imports'!KH$290</f>
        <v>2E-3</v>
      </c>
      <c r="X96" s="66">
        <f>'[2]Indonesia Palm Oil Imports'!KT$290</f>
        <v>6.0000000000000001E-3</v>
      </c>
      <c r="Y96" s="66">
        <f>'[2]Indonesia Palm Oil Imports'!LF$290</f>
        <v>0.02</v>
      </c>
      <c r="Z96" s="66">
        <f>'[2]Indonesia Palm Oil Imports'!LR$290</f>
        <v>9.2730000000000007E-2</v>
      </c>
      <c r="AA96" s="66">
        <f>'[2]Indonesia Palm Oil Imports'!MD$290</f>
        <v>20.983077999999999</v>
      </c>
      <c r="AB96" s="66">
        <f>'[2]Indonesia Palm Oil Imports'!MP$290</f>
        <v>4.3612999999999999E-2</v>
      </c>
      <c r="AC96" s="66">
        <f>'[2]Indonesia Palm Oil Imports'!NB$290</f>
        <v>8.3079999999999994E-3</v>
      </c>
      <c r="AD96" s="66">
        <f>'[2]Indonesia Palm Oil Imports'!NN$290</f>
        <v>3.4000000000000002E-2</v>
      </c>
      <c r="AE96" s="66">
        <f>'[2]Indonesia Palm Oil Imports'!NZ$290</f>
        <v>4.1000000000000002E-2</v>
      </c>
      <c r="AF96" s="67">
        <f t="shared" si="91"/>
        <v>9.9265504031442284E-2</v>
      </c>
      <c r="AG96" s="67">
        <f t="shared" si="90"/>
        <v>9.8929321985520263E-2</v>
      </c>
      <c r="AH96" s="67">
        <f t="shared" si="90"/>
        <v>8.1764046471703537E-3</v>
      </c>
      <c r="AI96" s="67">
        <f t="shared" si="90"/>
        <v>5.3429915092638024E-2</v>
      </c>
      <c r="AJ96" s="67"/>
      <c r="AK96" s="67"/>
      <c r="AL96" s="67"/>
    </row>
    <row r="97" spans="1:57">
      <c r="A97" s="59" t="s">
        <v>74</v>
      </c>
      <c r="B97" s="72">
        <f t="shared" si="88"/>
        <v>10.11541634647846</v>
      </c>
      <c r="C97" s="72">
        <f t="shared" si="88"/>
        <v>1.615877111664823</v>
      </c>
      <c r="D97" s="66">
        <f>'[2]Indonesia Palm Oil Imports'!BO$290</f>
        <v>0.14300100000000002</v>
      </c>
      <c r="E97" s="66">
        <f>'[2]Indonesia Palm Oil Imports'!CA$290</f>
        <v>10.019897</v>
      </c>
      <c r="F97" s="66">
        <f>'[2]Indonesia Palm Oil Imports'!CM$290</f>
        <v>0.173794</v>
      </c>
      <c r="G97" s="66">
        <f>'[2]Indonesia Palm Oil Imports'!CY$290</f>
        <v>1.2301199999999999</v>
      </c>
      <c r="H97" s="66">
        <f>'[2]Indonesia Palm Oil Imports'!DK$290</f>
        <v>9.3450000000000009E-3</v>
      </c>
      <c r="I97" s="66">
        <f>'[2]Indonesia Palm Oil Imports'!DW$290</f>
        <v>2.0000000000000002E-5</v>
      </c>
      <c r="J97" s="66">
        <f>'[2]Indonesia Palm Oil Imports'!EI$290</f>
        <v>5.9165999999999996E-2</v>
      </c>
      <c r="K97" s="66">
        <f>'[2]Indonesia Palm Oil Imports'!EU$290</f>
        <v>1.3691999999999999E-2</v>
      </c>
      <c r="L97" s="66">
        <f>'[2]Indonesia Palm Oil Imports'!FG$290</f>
        <v>0.172621</v>
      </c>
      <c r="M97" s="66">
        <f>'[2]Indonesia Palm Oil Imports'!FS$290</f>
        <v>1.3022020000000001</v>
      </c>
      <c r="N97" s="66">
        <f>'[2]Indonesia Palm Oil Imports'!GE$290</f>
        <v>1.417</v>
      </c>
      <c r="O97" s="66">
        <f>'[2]Indonesia Palm Oil Imports'!GQ$290</f>
        <v>0.16</v>
      </c>
      <c r="P97" s="66">
        <f>'[2]Indonesia Palm Oil Imports'!HC$290</f>
        <v>2.5000000000000001E-2</v>
      </c>
      <c r="Q97" s="66">
        <f>'[2]Indonesia Palm Oil Imports'!HO$290</f>
        <v>0</v>
      </c>
      <c r="R97" s="66">
        <f>'[2]Indonesia Palm Oil Imports'!IA$290</f>
        <v>1.9E-2</v>
      </c>
      <c r="S97" s="66">
        <f>'[2]Indonesia Palm Oil Imports'!IM$290</f>
        <v>0.04</v>
      </c>
      <c r="T97" s="66">
        <f>'[2]Indonesia Palm Oil Imports'!IY$290</f>
        <v>1.0999999999999999E-2</v>
      </c>
      <c r="U97" s="66">
        <f>'[2]Indonesia Palm Oil Imports'!JK$290</f>
        <v>7.01</v>
      </c>
      <c r="V97" s="66">
        <f>'[2]Indonesia Palm Oil Imports'!JW$290</f>
        <v>7.0000000000000007E-2</v>
      </c>
      <c r="W97" s="66">
        <f>'[2]Indonesia Palm Oil Imports'!KI$290</f>
        <v>0</v>
      </c>
      <c r="X97" s="66">
        <f>'[2]Indonesia Palm Oil Imports'!KU$290</f>
        <v>4.9000000000000002E-2</v>
      </c>
      <c r="Y97" s="66">
        <f>'[2]Indonesia Palm Oil Imports'!LG$290</f>
        <v>1.7999999999999999E-2</v>
      </c>
      <c r="Z97" s="66">
        <f>'[2]Indonesia Palm Oil Imports'!LS$290</f>
        <v>6.8914000000000003E-2</v>
      </c>
      <c r="AA97" s="66">
        <f>'[2]Indonesia Palm Oil Imports'!ME$290</f>
        <v>12.040734</v>
      </c>
      <c r="AB97" s="66">
        <f>'[2]Indonesia Palm Oil Imports'!MQ$290</f>
        <v>3.6011000000000001E-2</v>
      </c>
      <c r="AC97" s="66">
        <f>'[2]Indonesia Palm Oil Imports'!NC$290</f>
        <v>2.4369999999999999E-3</v>
      </c>
      <c r="AD97" s="66">
        <f>'[2]Indonesia Palm Oil Imports'!NO$290</f>
        <v>2.7E-2</v>
      </c>
      <c r="AE97" s="66">
        <f>'[2]Indonesia Palm Oil Imports'!OA$290</f>
        <v>0.108</v>
      </c>
      <c r="AF97" s="67">
        <f t="shared" si="91"/>
        <v>5.7110978080817359E-2</v>
      </c>
      <c r="AG97" s="67">
        <f t="shared" si="90"/>
        <v>5.724020848450756E-2</v>
      </c>
      <c r="AH97" s="67">
        <f t="shared" si="90"/>
        <v>8.3344649933878804E-3</v>
      </c>
      <c r="AI97" s="67">
        <f t="shared" si="90"/>
        <v>4.7790004881528167E-2</v>
      </c>
      <c r="AJ97" s="67"/>
      <c r="AK97" s="67"/>
      <c r="AL97" s="67"/>
    </row>
    <row r="98" spans="1:57">
      <c r="A98" s="59" t="s">
        <v>75</v>
      </c>
      <c r="B98" s="72">
        <f>B99-SUM(B87:B97)</f>
        <v>4.9487795653736555</v>
      </c>
      <c r="C98" s="72">
        <f>C99-SUM(C87:C97)</f>
        <v>1.3640520502411775</v>
      </c>
      <c r="D98" s="66">
        <f>'[2]Indonesia Palm Oil Imports'!BP$290</f>
        <v>19.898546</v>
      </c>
      <c r="E98" s="66">
        <f>'[2]Indonesia Palm Oil Imports'!CB$290</f>
        <v>4.6143990000000006</v>
      </c>
      <c r="F98" s="66">
        <f>'[2]Indonesia Palm Oil Imports'!CN$290</f>
        <v>0.44778800000000002</v>
      </c>
      <c r="G98" s="66">
        <f>'[2]Indonesia Palm Oil Imports'!CZ$290</f>
        <v>1.4999999999999999E-5</v>
      </c>
      <c r="H98" s="66">
        <f>'[2]Indonesia Palm Oil Imports'!DL$290</f>
        <v>0.500031</v>
      </c>
      <c r="I98" s="66">
        <f>'[2]Indonesia Palm Oil Imports'!DX$290</f>
        <v>3.1236E-2</v>
      </c>
      <c r="J98" s="66">
        <f>'[2]Indonesia Palm Oil Imports'!EJ$290</f>
        <v>0.263903</v>
      </c>
      <c r="K98" s="66">
        <f>'[2]Indonesia Palm Oil Imports'!EV$290</f>
        <v>0.27275199999999999</v>
      </c>
      <c r="L98" s="66">
        <f>'[2]Indonesia Palm Oil Imports'!FH$290</f>
        <v>9.4181000000000001E-2</v>
      </c>
      <c r="M98" s="66">
        <f>'[2]Indonesia Palm Oil Imports'!FT$290</f>
        <v>3.915305</v>
      </c>
      <c r="N98" s="66">
        <f>'[2]Indonesia Palm Oil Imports'!GF$290</f>
        <v>2.6240000000000001</v>
      </c>
      <c r="O98" s="66">
        <f>'[2]Indonesia Palm Oil Imports'!GR$290</f>
        <v>0.13500000000000001</v>
      </c>
      <c r="P98" s="66">
        <f>'[2]Indonesia Palm Oil Imports'!HD$290</f>
        <v>8.0000000000000002E-3</v>
      </c>
      <c r="Q98" s="66">
        <f>'[2]Indonesia Palm Oil Imports'!HP$290</f>
        <v>10.002000000000001</v>
      </c>
      <c r="R98" s="66">
        <f>'[2]Indonesia Palm Oil Imports'!IB$290</f>
        <v>2.4E-2</v>
      </c>
      <c r="S98" s="66">
        <f>'[2]Indonesia Palm Oil Imports'!IN$290</f>
        <v>1.4E-2</v>
      </c>
      <c r="T98" s="66">
        <f>'[2]Indonesia Palm Oil Imports'!IZ$290</f>
        <v>2.8000000000000001E-2</v>
      </c>
      <c r="U98" s="66">
        <f>'[2]Indonesia Palm Oil Imports'!JL$290</f>
        <v>9.3140000000000001</v>
      </c>
      <c r="V98" s="66">
        <f>'[2]Indonesia Palm Oil Imports'!JX$290</f>
        <v>0.01</v>
      </c>
      <c r="W98" s="66">
        <f>'[2]Indonesia Palm Oil Imports'!KJ$290</f>
        <v>0</v>
      </c>
      <c r="X98" s="66">
        <f>'[2]Indonesia Palm Oil Imports'!KV$290</f>
        <v>2.9000000000000001E-2</v>
      </c>
      <c r="Y98" s="66">
        <f>'[2]Indonesia Palm Oil Imports'!LH$290</f>
        <v>1E-3</v>
      </c>
      <c r="Z98" s="66">
        <f>'[2]Indonesia Palm Oil Imports'!LT$290</f>
        <v>3.2000000000000001E-2</v>
      </c>
      <c r="AA98" s="66">
        <f>'[2]Indonesia Palm Oil Imports'!MF$290</f>
        <v>3.3265000000000003E-2</v>
      </c>
      <c r="AB98" s="66">
        <f>'[2]Indonesia Palm Oil Imports'!MR$290</f>
        <v>8.5389999999999994E-2</v>
      </c>
      <c r="AC98" s="66">
        <f>'[2]Indonesia Palm Oil Imports'!ND$290</f>
        <v>6.2500000000000003E-3</v>
      </c>
      <c r="AD98" s="66">
        <f>'[2]Indonesia Palm Oil Imports'!NP$290</f>
        <v>2.1999999999999999E-2</v>
      </c>
      <c r="AE98" s="66">
        <f>'[2]Indonesia Palm Oil Imports'!OB$290</f>
        <v>1.6E-2</v>
      </c>
      <c r="AF98" s="67">
        <f>AF99-SUM(AF87:AF97)</f>
        <v>-0.13374487295482157</v>
      </c>
      <c r="AG98" s="67">
        <f t="shared" ref="AG98:AI98" si="92">AG99-SUM(AG87:AG97)</f>
        <v>-2.6380375661259947E-2</v>
      </c>
      <c r="AH98" s="67">
        <f t="shared" si="92"/>
        <v>-2.8979719306358287E-2</v>
      </c>
      <c r="AI98" s="67">
        <f t="shared" si="92"/>
        <v>-4.6794242552525622E-2</v>
      </c>
      <c r="AJ98" s="67"/>
      <c r="AK98" s="67"/>
      <c r="AL98" s="67"/>
    </row>
    <row r="99" spans="1:57" ht="15.75" thickBot="1">
      <c r="A99" s="59" t="s">
        <v>76</v>
      </c>
      <c r="B99" s="75">
        <f>B11</f>
        <v>159</v>
      </c>
      <c r="C99" s="75">
        <f>C11</f>
        <v>49</v>
      </c>
      <c r="D99" s="75">
        <f>D11</f>
        <v>46</v>
      </c>
      <c r="E99" s="75">
        <f t="shared" ref="E99:X99" si="93">SUM(E87:E98)</f>
        <v>143.25119100000001</v>
      </c>
      <c r="F99" s="75">
        <f t="shared" si="93"/>
        <v>30.516807000000004</v>
      </c>
      <c r="G99" s="75">
        <f t="shared" si="93"/>
        <v>2.110706</v>
      </c>
      <c r="H99" s="75">
        <f t="shared" si="93"/>
        <v>0.66001599999999994</v>
      </c>
      <c r="I99" s="75">
        <f t="shared" si="93"/>
        <v>3.1745929999999998</v>
      </c>
      <c r="J99" s="75">
        <f t="shared" si="93"/>
        <v>8.1884300000000003</v>
      </c>
      <c r="K99" s="75">
        <f t="shared" si="93"/>
        <v>4.7985289999999994</v>
      </c>
      <c r="L99" s="75">
        <f t="shared" si="93"/>
        <v>4.6415389999999999</v>
      </c>
      <c r="M99" s="75">
        <f t="shared" si="93"/>
        <v>9.2011059999999993</v>
      </c>
      <c r="N99" s="75">
        <f t="shared" si="93"/>
        <v>10.975831000000001</v>
      </c>
      <c r="O99" s="75">
        <f t="shared" si="93"/>
        <v>2.9310000000000009</v>
      </c>
      <c r="P99" s="75">
        <f t="shared" si="93"/>
        <v>7.3680000000000003</v>
      </c>
      <c r="Q99" s="75">
        <f t="shared" si="93"/>
        <v>20.892000000000003</v>
      </c>
      <c r="R99" s="75">
        <f t="shared" si="93"/>
        <v>48.612000000000002</v>
      </c>
      <c r="S99" s="75">
        <f t="shared" si="93"/>
        <v>23.358999999999998</v>
      </c>
      <c r="T99" s="75">
        <f t="shared" si="93"/>
        <v>0.622</v>
      </c>
      <c r="U99" s="75">
        <f t="shared" si="93"/>
        <v>38.493000000000002</v>
      </c>
      <c r="V99" s="75">
        <f t="shared" si="93"/>
        <v>27.435000000000002</v>
      </c>
      <c r="W99" s="75">
        <f t="shared" si="93"/>
        <v>7.5750000000000002</v>
      </c>
      <c r="X99" s="75">
        <f t="shared" si="93"/>
        <v>0.16700000000000001</v>
      </c>
      <c r="Y99" s="75">
        <f t="shared" ref="Y99:AE99" si="94">SUM(Y87:Y98)</f>
        <v>5.0069999999999997</v>
      </c>
      <c r="Z99" s="75">
        <f t="shared" si="94"/>
        <v>0.55950800000000012</v>
      </c>
      <c r="AA99" s="75">
        <f t="shared" si="94"/>
        <v>83.837878000000003</v>
      </c>
      <c r="AB99" s="75">
        <f t="shared" si="94"/>
        <v>10.504213000000002</v>
      </c>
      <c r="AC99" s="75">
        <f t="shared" si="94"/>
        <v>0.40311699999999995</v>
      </c>
      <c r="AD99" s="75">
        <f t="shared" si="94"/>
        <v>0.41450100000000001</v>
      </c>
      <c r="AE99" s="75">
        <f t="shared" si="94"/>
        <v>0.65</v>
      </c>
      <c r="AF99" s="67">
        <f>AF11</f>
        <v>0.44900000000000001</v>
      </c>
      <c r="AG99" s="67">
        <f t="shared" ref="AG99:AI99" si="95">AG11</f>
        <v>0.44900000000000001</v>
      </c>
      <c r="AH99" s="67">
        <f t="shared" si="95"/>
        <v>0.44900000000000001</v>
      </c>
      <c r="AI99" s="67">
        <f t="shared" si="95"/>
        <v>0.44900000000000001</v>
      </c>
      <c r="AJ99" s="67"/>
      <c r="AK99" s="67"/>
      <c r="AL99" s="67"/>
    </row>
    <row r="100" spans="1:57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</row>
    <row r="101" spans="1:57" ht="18.75" thickBot="1">
      <c r="A101" s="59" t="s">
        <v>79</v>
      </c>
      <c r="D101" s="77"/>
      <c r="E101" s="77"/>
      <c r="F101" s="77"/>
      <c r="G101" s="77"/>
      <c r="H101" s="77"/>
      <c r="I101" s="77"/>
      <c r="AO101" s="78" t="s">
        <v>80</v>
      </c>
      <c r="AX101" s="78" t="s">
        <v>81</v>
      </c>
    </row>
    <row r="102" spans="1:57" ht="15.75" thickBot="1">
      <c r="A102" s="60"/>
      <c r="B102" s="61" t="s">
        <v>11</v>
      </c>
      <c r="C102" s="61" t="s">
        <v>12</v>
      </c>
      <c r="D102" s="61" t="s">
        <v>13</v>
      </c>
      <c r="E102" s="61" t="s">
        <v>14</v>
      </c>
      <c r="F102" s="61" t="s">
        <v>15</v>
      </c>
      <c r="G102" s="61" t="s">
        <v>16</v>
      </c>
      <c r="H102" s="61" t="s">
        <v>17</v>
      </c>
      <c r="I102" s="61" t="s">
        <v>18</v>
      </c>
      <c r="J102" s="61" t="s">
        <v>19</v>
      </c>
      <c r="K102" s="61" t="s">
        <v>20</v>
      </c>
      <c r="L102" s="61" t="s">
        <v>21</v>
      </c>
      <c r="M102" s="61" t="s">
        <v>22</v>
      </c>
      <c r="N102" s="61" t="s">
        <v>23</v>
      </c>
      <c r="O102" s="61" t="s">
        <v>24</v>
      </c>
      <c r="P102" s="61" t="s">
        <v>25</v>
      </c>
      <c r="Q102" s="61" t="s">
        <v>26</v>
      </c>
      <c r="R102" s="61" t="s">
        <v>27</v>
      </c>
      <c r="S102" s="61" t="s">
        <v>28</v>
      </c>
      <c r="T102" s="61" t="s">
        <v>29</v>
      </c>
      <c r="U102" s="61" t="s">
        <v>30</v>
      </c>
      <c r="V102" s="61" t="s">
        <v>31</v>
      </c>
      <c r="W102" s="61" t="s">
        <v>32</v>
      </c>
      <c r="X102" s="61" t="s">
        <v>33</v>
      </c>
      <c r="Y102" s="61" t="s">
        <v>34</v>
      </c>
      <c r="Z102" s="61" t="s">
        <v>35</v>
      </c>
      <c r="AA102" s="61" t="s">
        <v>36</v>
      </c>
      <c r="AB102" s="61" t="s">
        <v>37</v>
      </c>
      <c r="AC102" s="61" t="s">
        <v>38</v>
      </c>
      <c r="AD102" s="61" t="str">
        <f>AD2</f>
        <v xml:space="preserve">21/22  </v>
      </c>
      <c r="AE102" s="61" t="str">
        <f t="shared" ref="AE102:AI102" si="96">AE2</f>
        <v xml:space="preserve">22/23  </v>
      </c>
      <c r="AF102" s="61" t="str">
        <f t="shared" si="96"/>
        <v xml:space="preserve">23/24  </v>
      </c>
      <c r="AG102" s="61" t="str">
        <f t="shared" si="96"/>
        <v xml:space="preserve">24/25  </v>
      </c>
      <c r="AH102" s="61" t="str">
        <f t="shared" si="96"/>
        <v xml:space="preserve">25/26  </v>
      </c>
      <c r="AI102" s="61" t="str">
        <f t="shared" si="96"/>
        <v xml:space="preserve">26/27  </v>
      </c>
      <c r="AJ102" s="62"/>
      <c r="AK102" s="62"/>
      <c r="AL102" s="62"/>
      <c r="AM102" s="61" t="s">
        <v>182</v>
      </c>
      <c r="AO102" s="61" t="str">
        <f>X102</f>
        <v xml:space="preserve">15/16 </v>
      </c>
      <c r="AP102" s="61" t="str">
        <f t="shared" ref="AP102:AT102" si="97">Y102</f>
        <v xml:space="preserve">16/17 </v>
      </c>
      <c r="AQ102" s="61" t="str">
        <f t="shared" si="97"/>
        <v xml:space="preserve">17/18 </v>
      </c>
      <c r="AR102" s="61" t="str">
        <f t="shared" si="97"/>
        <v xml:space="preserve">18/19 </v>
      </c>
      <c r="AS102" s="61" t="str">
        <f t="shared" si="97"/>
        <v>19/20</v>
      </c>
      <c r="AT102" s="61" t="str">
        <f t="shared" si="97"/>
        <v>20/21</v>
      </c>
      <c r="AU102" s="61" t="str">
        <f>AD102</f>
        <v xml:space="preserve">21/22  </v>
      </c>
      <c r="AV102" s="61" t="str">
        <f>AE102</f>
        <v xml:space="preserve">22/23  </v>
      </c>
      <c r="AX102" s="61" t="str">
        <f t="shared" ref="AX102:BE102" si="98">AO102</f>
        <v xml:space="preserve">15/16 </v>
      </c>
      <c r="AY102" s="61" t="str">
        <f t="shared" si="98"/>
        <v xml:space="preserve">16/17 </v>
      </c>
      <c r="AZ102" s="61" t="str">
        <f t="shared" si="98"/>
        <v xml:space="preserve">17/18 </v>
      </c>
      <c r="BA102" s="61" t="str">
        <f t="shared" si="98"/>
        <v xml:space="preserve">18/19 </v>
      </c>
      <c r="BB102" s="61" t="str">
        <f t="shared" si="98"/>
        <v>19/20</v>
      </c>
      <c r="BC102" s="61" t="str">
        <f t="shared" si="98"/>
        <v>20/21</v>
      </c>
      <c r="BD102" s="61" t="str">
        <f t="shared" si="98"/>
        <v xml:space="preserve">21/22  </v>
      </c>
      <c r="BE102" s="61" t="str">
        <f t="shared" si="98"/>
        <v xml:space="preserve">22/23  </v>
      </c>
    </row>
    <row r="103" spans="1:57">
      <c r="A103" s="59" t="s">
        <v>64</v>
      </c>
      <c r="B103" s="72">
        <f>(SUM(E103:I103)/SUM(E$115:I$115))*B$115</f>
        <v>0</v>
      </c>
      <c r="C103" s="72">
        <f>(SUM(F103:J103)/SUM(F$115:J$115))*C$115</f>
        <v>0</v>
      </c>
      <c r="D103" s="72">
        <v>279.22412099902635</v>
      </c>
      <c r="E103" s="66">
        <f>'[2]Indonesia Palm Oil Exports'!BQ$290</f>
        <v>142.31459899999999</v>
      </c>
      <c r="F103" s="66">
        <f>'[2]Indonesia Palm Oil Exports'!CC$290</f>
        <v>314.718524</v>
      </c>
      <c r="G103" s="66">
        <f>'[2]Indonesia Palm Oil Exports'!CO$290</f>
        <v>143.88313200000002</v>
      </c>
      <c r="H103" s="66">
        <f>'[2]Indonesia Palm Oil Exports'!DA$290</f>
        <v>370.30206699999997</v>
      </c>
      <c r="I103" s="66">
        <f>'[2]Indonesia Palm Oil Exports'!DM$290</f>
        <v>395.39549200000005</v>
      </c>
      <c r="J103" s="66">
        <f>'[2]Indonesia Palm Oil Exports'!DY$290</f>
        <v>479.89738400000005</v>
      </c>
      <c r="K103" s="66">
        <f>'[2]Indonesia Palm Oil Exports'!EK$290</f>
        <v>640.118424</v>
      </c>
      <c r="L103" s="66">
        <f>'[2]Indonesia Palm Oil Exports'!EW$290</f>
        <v>462.50847899999997</v>
      </c>
      <c r="M103" s="66">
        <f>'[2]Indonesia Palm Oil Exports'!FI$290</f>
        <v>759.27529900000002</v>
      </c>
      <c r="N103" s="66">
        <f>'[2]Indonesia Palm Oil Exports'!FU$290</f>
        <v>1668.0319999999999</v>
      </c>
      <c r="O103" s="66">
        <f>'[2]Indonesia Palm Oil Exports'!GG$290</f>
        <v>1667.299</v>
      </c>
      <c r="P103" s="66">
        <f>'[2]Indonesia Palm Oil Exports'!GS$290</f>
        <v>1928.481</v>
      </c>
      <c r="Q103" s="66">
        <f>'[2]Indonesia Palm Oil Exports'!HE$290</f>
        <v>1284.124</v>
      </c>
      <c r="R103" s="66">
        <f>'[2]Indonesia Palm Oil Exports'!HQ$290</f>
        <v>1314.0429999999999</v>
      </c>
      <c r="S103" s="66">
        <f>'[2]Indonesia Palm Oil Exports'!IC$290</f>
        <v>1767.2170000000001</v>
      </c>
      <c r="T103" s="66">
        <f>'[2]Indonesia Palm Oil Exports'!IO$290</f>
        <v>1277.684</v>
      </c>
      <c r="U103" s="66">
        <f>'[2]Indonesia Palm Oil Exports'!JA$290</f>
        <v>1451.0219999999999</v>
      </c>
      <c r="V103" s="66">
        <f>'[2]Indonesia Palm Oil Exports'!JM$290</f>
        <v>1539.684</v>
      </c>
      <c r="W103" s="66">
        <f>'[2]Indonesia Palm Oil Exports'!JY$290</f>
        <v>2734.8130000000001</v>
      </c>
      <c r="X103" s="66">
        <f>'[2]Indonesia Palm Oil Exports'!KK$290</f>
        <v>2583.5160000000001</v>
      </c>
      <c r="Y103" s="66">
        <f>'[2]Indonesia Palm Oil Exports'!KW$290</f>
        <v>2140.5694170000002</v>
      </c>
      <c r="Z103" s="66">
        <f>'[2]Indonesia Palm Oil Exports'!LI$290</f>
        <v>2249.0060779999999</v>
      </c>
      <c r="AA103" s="66">
        <f>'[2]Indonesia Palm Oil Exports'!LU$290</f>
        <v>2742.9906719999999</v>
      </c>
      <c r="AB103" s="66">
        <f>'[2]Indonesia Palm Oil Exports'!MG$290</f>
        <v>2427.9982490000002</v>
      </c>
      <c r="AC103" s="66">
        <f>'[2]Indonesia Palm Oil Exports'!MS$290</f>
        <v>2266.0902689999998</v>
      </c>
      <c r="AD103" s="66">
        <f>'[2]Indonesia Palm Oil Exports'!NE$290</f>
        <v>2404.017147</v>
      </c>
      <c r="AE103" s="66">
        <f>'[2]Indonesia Palm Oil Exports'!NQ$290</f>
        <v>3373.741</v>
      </c>
      <c r="AF103" s="66">
        <f>'[2]Indonesia Palm Oil Exports'!OC$290</f>
        <v>2295.7730000000001</v>
      </c>
      <c r="AG103">
        <v>2888</v>
      </c>
      <c r="AH103" s="67">
        <f t="shared" ref="AH103" si="99">(SUM(AB103:AF103)/SUM(AB$115:AF$115))*AH$115</f>
        <v>2488.0447642120016</v>
      </c>
      <c r="AI103" s="67">
        <f t="shared" ref="AI103" si="100">(SUM(AC103:AG103)/SUM(AC$115:AG$115))*AI$115</f>
        <v>2672.1181098237525</v>
      </c>
      <c r="AJ103" s="66"/>
      <c r="AK103" s="66"/>
      <c r="AL103" s="66" t="s">
        <v>168</v>
      </c>
      <c r="AM103" s="66">
        <f>AVERAGE(Z103:AD103)</f>
        <v>2418.0204830000002</v>
      </c>
      <c r="AO103" s="3"/>
      <c r="AP103" s="3">
        <v>2541</v>
      </c>
      <c r="AQ103" s="3">
        <v>2710</v>
      </c>
      <c r="AR103" s="3">
        <v>3352</v>
      </c>
      <c r="AS103" s="3">
        <v>3041</v>
      </c>
      <c r="AT103" s="3">
        <v>3028</v>
      </c>
      <c r="AU103" s="3">
        <v>3213</v>
      </c>
      <c r="AV103" s="3">
        <v>3213</v>
      </c>
      <c r="AW103" s="3"/>
      <c r="AX103" s="3"/>
      <c r="AY103" s="3">
        <f t="shared" ref="AY103:BE114" si="101">AP103-Y103</f>
        <v>400.43058299999984</v>
      </c>
      <c r="AZ103" s="3">
        <f t="shared" si="101"/>
        <v>460.99392200000011</v>
      </c>
      <c r="BA103" s="3">
        <f t="shared" si="101"/>
        <v>609.0093280000001</v>
      </c>
      <c r="BB103" s="3">
        <f t="shared" si="101"/>
        <v>613.00175099999979</v>
      </c>
      <c r="BC103" s="3">
        <f t="shared" si="101"/>
        <v>761.90973100000019</v>
      </c>
      <c r="BD103" s="3">
        <f t="shared" si="101"/>
        <v>808.98285299999998</v>
      </c>
      <c r="BE103" s="3">
        <f t="shared" si="101"/>
        <v>-160.74099999999999</v>
      </c>
    </row>
    <row r="104" spans="1:57">
      <c r="A104" s="59" t="s">
        <v>65</v>
      </c>
      <c r="B104" s="72">
        <f t="shared" ref="B104:C113" si="102">(SUM(E104:I104)/SUM(E$115:I$115))*B$115</f>
        <v>0</v>
      </c>
      <c r="C104" s="72">
        <f t="shared" si="102"/>
        <v>0</v>
      </c>
      <c r="D104" s="72">
        <v>325.40410474491432</v>
      </c>
      <c r="E104" s="66">
        <f>'[2]Indonesia Palm Oil Exports'!BR$290</f>
        <v>154.94499100000002</v>
      </c>
      <c r="F104" s="66">
        <f>'[2]Indonesia Palm Oil Exports'!CD$290</f>
        <v>471.60050100000001</v>
      </c>
      <c r="G104" s="66">
        <f>'[2]Indonesia Palm Oil Exports'!CP$290</f>
        <v>321.36422700000003</v>
      </c>
      <c r="H104" s="66">
        <f>'[2]Indonesia Palm Oil Exports'!DB$290</f>
        <v>246.15421799999999</v>
      </c>
      <c r="I104" s="66">
        <f>'[2]Indonesia Palm Oil Exports'!DN$290</f>
        <v>398.56976199999997</v>
      </c>
      <c r="J104" s="66">
        <f>'[2]Indonesia Palm Oil Exports'!DZ$290</f>
        <v>414.90528799999998</v>
      </c>
      <c r="K104" s="66">
        <f>'[2]Indonesia Palm Oil Exports'!EL$290</f>
        <v>460.46707600000002</v>
      </c>
      <c r="L104" s="66">
        <f>'[2]Indonesia Palm Oil Exports'!EX$290</f>
        <v>703.48036399999989</v>
      </c>
      <c r="M104" s="66">
        <f>'[2]Indonesia Palm Oil Exports'!FJ$290</f>
        <v>983.58557499999995</v>
      </c>
      <c r="N104" s="66">
        <f>'[2]Indonesia Palm Oil Exports'!FV$290</f>
        <v>853.70600000000002</v>
      </c>
      <c r="O104" s="66">
        <f>'[2]Indonesia Palm Oil Exports'!GH$290</f>
        <v>853.86900000000003</v>
      </c>
      <c r="P104" s="66">
        <f>'[2]Indonesia Palm Oil Exports'!GT$290</f>
        <v>651.31399999999996</v>
      </c>
      <c r="Q104" s="66">
        <f>'[2]Indonesia Palm Oil Exports'!HF$290</f>
        <v>1766.9079999999999</v>
      </c>
      <c r="R104" s="66">
        <f>'[2]Indonesia Palm Oil Exports'!HR$290</f>
        <v>1335.6959999999999</v>
      </c>
      <c r="S104" s="66">
        <f>'[2]Indonesia Palm Oil Exports'!ID$290</f>
        <v>1742.232</v>
      </c>
      <c r="T104" s="66">
        <f>'[2]Indonesia Palm Oil Exports'!IP$290</f>
        <v>2155.1999999999998</v>
      </c>
      <c r="U104" s="66">
        <f>'[2]Indonesia Palm Oil Exports'!JB$290</f>
        <v>2256.377</v>
      </c>
      <c r="V104" s="66">
        <f>'[2]Indonesia Palm Oil Exports'!JN$290</f>
        <v>2456.35</v>
      </c>
      <c r="W104" s="66">
        <f>'[2]Indonesia Palm Oil Exports'!JZ$290</f>
        <v>2144.3969999999999</v>
      </c>
      <c r="X104" s="66">
        <f>'[2]Indonesia Palm Oil Exports'!KL$290</f>
        <v>2204.509</v>
      </c>
      <c r="Y104" s="66">
        <f>'[2]Indonesia Palm Oil Exports'!KX$290</f>
        <v>2595.61699</v>
      </c>
      <c r="Z104" s="66">
        <f>'[2]Indonesia Palm Oil Exports'!LJ$290</f>
        <v>2373.931094</v>
      </c>
      <c r="AA104" s="66">
        <f>'[2]Indonesia Palm Oil Exports'!LV$290</f>
        <v>2563.423542</v>
      </c>
      <c r="AB104" s="66">
        <f>'[2]Indonesia Palm Oil Exports'!MH$290</f>
        <v>2565.5305429999999</v>
      </c>
      <c r="AC104" s="66">
        <f>'[2]Indonesia Palm Oil Exports'!MT$290</f>
        <v>2554.4682889999999</v>
      </c>
      <c r="AD104" s="66">
        <f>'[2]Indonesia Palm Oil Exports'!NF$290</f>
        <v>1588.991</v>
      </c>
      <c r="AE104" s="66">
        <f>'[2]Indonesia Palm Oil Exports'!NR$290</f>
        <v>2725.73</v>
      </c>
      <c r="AF104" s="66">
        <f>'[2]Indonesia Palm Oil Exports'!OD$290</f>
        <v>2524.99325</v>
      </c>
      <c r="AG104">
        <v>2637</v>
      </c>
      <c r="AH104" s="67">
        <f t="shared" ref="AH104:AH107" si="103">(SUM(AB104:AF104)/SUM(AB$115:AF$115))*AH$115</f>
        <v>2330.6068238169019</v>
      </c>
      <c r="AI104" s="67">
        <f t="shared" ref="AI104:AI113" si="104">(SUM(AC104:AG104)/SUM(AC$115:AG$115))*AI$115</f>
        <v>2430.424921760341</v>
      </c>
      <c r="AJ104" s="67"/>
      <c r="AK104" s="66"/>
      <c r="AL104" s="66" t="s">
        <v>169</v>
      </c>
      <c r="AM104" s="66">
        <f t="shared" ref="AM104:AM114" si="105">AVERAGE(Z104:AD104)</f>
        <v>2329.2688936</v>
      </c>
      <c r="AO104" s="3"/>
      <c r="AP104" s="3">
        <v>2937.0000000000005</v>
      </c>
      <c r="AQ104" s="3">
        <v>2722</v>
      </c>
      <c r="AR104" s="3">
        <v>3219</v>
      </c>
      <c r="AS104" s="3">
        <v>3127</v>
      </c>
      <c r="AT104" s="3">
        <v>3391</v>
      </c>
      <c r="AU104" s="3">
        <v>2321</v>
      </c>
      <c r="AV104" s="3">
        <v>2321</v>
      </c>
      <c r="AW104" s="3"/>
      <c r="AX104" s="3"/>
      <c r="AY104" s="3">
        <f t="shared" si="101"/>
        <v>341.38301000000047</v>
      </c>
      <c r="AZ104" s="3">
        <f t="shared" si="101"/>
        <v>348.06890599999997</v>
      </c>
      <c r="BA104" s="3">
        <f t="shared" si="101"/>
        <v>655.576458</v>
      </c>
      <c r="BB104" s="3">
        <f t="shared" si="101"/>
        <v>561.46945700000015</v>
      </c>
      <c r="BC104" s="3">
        <f t="shared" si="101"/>
        <v>836.53171100000009</v>
      </c>
      <c r="BD104" s="3">
        <f t="shared" si="101"/>
        <v>732.00900000000001</v>
      </c>
      <c r="BE104" s="3">
        <f t="shared" si="101"/>
        <v>-404.73</v>
      </c>
    </row>
    <row r="105" spans="1:57">
      <c r="A105" s="59" t="s">
        <v>66</v>
      </c>
      <c r="B105" s="72">
        <f t="shared" si="102"/>
        <v>0</v>
      </c>
      <c r="C105" s="72">
        <f t="shared" si="102"/>
        <v>0</v>
      </c>
      <c r="D105" s="72">
        <v>230.87866125605925</v>
      </c>
      <c r="E105" s="66">
        <f>'[2]Indonesia Palm Oil Exports'!BS$290</f>
        <v>128.20375300000001</v>
      </c>
      <c r="F105" s="66">
        <f>'[2]Indonesia Palm Oil Exports'!CE$290</f>
        <v>205.81006599999998</v>
      </c>
      <c r="G105" s="66">
        <f>'[2]Indonesia Palm Oil Exports'!CQ$290</f>
        <v>184.57175099999998</v>
      </c>
      <c r="H105" s="66">
        <f>'[2]Indonesia Palm Oil Exports'!DC$290</f>
        <v>274.78433200000001</v>
      </c>
      <c r="I105" s="66">
        <f>'[2]Indonesia Palm Oil Exports'!DO$290</f>
        <v>336.62548200000003</v>
      </c>
      <c r="J105" s="66">
        <f>'[2]Indonesia Palm Oil Exports'!EA$290</f>
        <v>595.42222900000002</v>
      </c>
      <c r="K105" s="66">
        <f>'[2]Indonesia Palm Oil Exports'!EM$290</f>
        <v>744.27686800000004</v>
      </c>
      <c r="L105" s="66">
        <f>'[2]Indonesia Palm Oil Exports'!EY$290</f>
        <v>643.30516799999998</v>
      </c>
      <c r="M105" s="66">
        <f>'[2]Indonesia Palm Oil Exports'!FK$290</f>
        <v>872.41516999999999</v>
      </c>
      <c r="N105" s="66">
        <f>'[2]Indonesia Palm Oil Exports'!FW$290</f>
        <v>848.95600000000002</v>
      </c>
      <c r="O105" s="66">
        <f>'[2]Indonesia Palm Oil Exports'!GI$290</f>
        <v>1254.663</v>
      </c>
      <c r="P105" s="66">
        <f>'[2]Indonesia Palm Oil Exports'!GU$290</f>
        <v>1652.076</v>
      </c>
      <c r="Q105" s="66">
        <f>'[2]Indonesia Palm Oil Exports'!HG$290</f>
        <v>1501.68</v>
      </c>
      <c r="R105" s="66">
        <f>'[2]Indonesia Palm Oil Exports'!HS$290</f>
        <v>2768.4270000000001</v>
      </c>
      <c r="S105" s="66">
        <f>'[2]Indonesia Palm Oil Exports'!IE$290</f>
        <v>1627.239</v>
      </c>
      <c r="T105" s="66">
        <f>'[2]Indonesia Palm Oil Exports'!IQ$290</f>
        <v>1717.0329999999999</v>
      </c>
      <c r="U105" s="66">
        <f>'[2]Indonesia Palm Oil Exports'!JC$290</f>
        <v>1834.9549999999999</v>
      </c>
      <c r="V105" s="66">
        <f>'[2]Indonesia Palm Oil Exports'!JO$290</f>
        <v>1750.8869999999999</v>
      </c>
      <c r="W105" s="66">
        <f>'[2]Indonesia Palm Oil Exports'!KA$290</f>
        <v>2041.2729999999999</v>
      </c>
      <c r="X105" s="66">
        <f>'[2]Indonesia Palm Oil Exports'!KM$290</f>
        <v>2627.1559999999999</v>
      </c>
      <c r="Y105" s="66">
        <f>'[2]Indonesia Palm Oil Exports'!KY$290</f>
        <v>2532.7972639999998</v>
      </c>
      <c r="Z105" s="66">
        <f>'[2]Indonesia Palm Oil Exports'!LK$290</f>
        <v>2366.3982420000002</v>
      </c>
      <c r="AA105" s="66">
        <f>'[2]Indonesia Palm Oil Exports'!LW$290</f>
        <v>2614.76307</v>
      </c>
      <c r="AB105" s="66">
        <f>'[2]Indonesia Palm Oil Exports'!MI$290</f>
        <v>2904.7630260000001</v>
      </c>
      <c r="AC105" s="66">
        <f>'[2]Indonesia Palm Oil Exports'!MU$290</f>
        <v>2763.617479</v>
      </c>
      <c r="AD105" s="66">
        <f>'[2]Indonesia Palm Oil Exports'!NG$290</f>
        <v>1832.2719999999999</v>
      </c>
      <c r="AE105" s="66">
        <f>'[2]Indonesia Palm Oil Exports'!NS$290</f>
        <v>2413.4839999999999</v>
      </c>
      <c r="AF105" s="66">
        <f>'[2]Indonesia Palm Oil Exports'!OE$290</f>
        <v>1745.2945420000001</v>
      </c>
      <c r="AG105" s="67">
        <f t="shared" ref="AG105:AG107" si="106">(SUM(AA105:AE105)/SUM(AA$115:AE$115))*AG$115</f>
        <v>2179.3653613313932</v>
      </c>
      <c r="AH105" s="67">
        <f t="shared" si="103"/>
        <v>2272.0904233780052</v>
      </c>
      <c r="AI105" s="67">
        <f t="shared" si="104"/>
        <v>2208.7892974472752</v>
      </c>
      <c r="AJ105" s="67"/>
      <c r="AK105" s="66"/>
      <c r="AL105" s="66" t="s">
        <v>170</v>
      </c>
      <c r="AM105" s="66">
        <f t="shared" si="105"/>
        <v>2496.3627634000004</v>
      </c>
      <c r="AO105" s="3"/>
      <c r="AP105" s="3">
        <v>2778</v>
      </c>
      <c r="AQ105" s="3">
        <v>2730</v>
      </c>
      <c r="AR105" s="3">
        <v>3132</v>
      </c>
      <c r="AS105" s="3">
        <v>3283</v>
      </c>
      <c r="AT105" s="3">
        <v>3509</v>
      </c>
      <c r="AU105" s="3">
        <v>2460</v>
      </c>
      <c r="AV105" s="3">
        <v>2460</v>
      </c>
      <c r="AW105" s="3"/>
      <c r="AX105" s="3"/>
      <c r="AY105" s="3">
        <f t="shared" si="101"/>
        <v>245.20273600000019</v>
      </c>
      <c r="AZ105" s="3">
        <f t="shared" si="101"/>
        <v>363.60175799999979</v>
      </c>
      <c r="BA105" s="3">
        <f t="shared" si="101"/>
        <v>517.23693000000003</v>
      </c>
      <c r="BB105" s="3">
        <f t="shared" si="101"/>
        <v>378.23697399999992</v>
      </c>
      <c r="BC105" s="3">
        <f t="shared" si="101"/>
        <v>745.382521</v>
      </c>
      <c r="BD105" s="3">
        <f t="shared" si="101"/>
        <v>627.72800000000007</v>
      </c>
      <c r="BE105" s="3">
        <f t="shared" si="101"/>
        <v>46.516000000000076</v>
      </c>
    </row>
    <row r="106" spans="1:57">
      <c r="A106" s="59" t="s">
        <v>67</v>
      </c>
      <c r="B106" s="72">
        <f t="shared" si="102"/>
        <v>0</v>
      </c>
      <c r="C106" s="72">
        <f t="shared" si="102"/>
        <v>0</v>
      </c>
      <c r="D106" s="66">
        <f>'[2]Indonesia Palm Oil Exports'!BH$290</f>
        <v>82.264929999999993</v>
      </c>
      <c r="E106" s="66">
        <f>'[2]Indonesia Palm Oil Exports'!BT$290</f>
        <v>76.289978000000005</v>
      </c>
      <c r="F106" s="66">
        <f>'[2]Indonesia Palm Oil Exports'!CF$290</f>
        <v>13.011203999999999</v>
      </c>
      <c r="G106" s="66">
        <f>'[2]Indonesia Palm Oil Exports'!CR$290</f>
        <v>84.456313999999992</v>
      </c>
      <c r="H106" s="66">
        <f>'[2]Indonesia Palm Oil Exports'!DD$290</f>
        <v>213.01319699999999</v>
      </c>
      <c r="I106" s="66">
        <f>'[2]Indonesia Palm Oil Exports'!DP$290</f>
        <v>243.76437300000001</v>
      </c>
      <c r="J106" s="66">
        <f>'[2]Indonesia Palm Oil Exports'!EB$290</f>
        <v>627.16650500000003</v>
      </c>
      <c r="K106" s="66">
        <f>'[2]Indonesia Palm Oil Exports'!EN$290</f>
        <v>531.96691399999997</v>
      </c>
      <c r="L106" s="66">
        <f>'[2]Indonesia Palm Oil Exports'!EZ$290</f>
        <v>565.80623500000002</v>
      </c>
      <c r="M106" s="66">
        <f>'[2]Indonesia Palm Oil Exports'!FL$290</f>
        <v>480.87935900000002</v>
      </c>
      <c r="N106" s="66">
        <f>'[2]Indonesia Palm Oil Exports'!FX$290</f>
        <v>811.09699999999998</v>
      </c>
      <c r="O106" s="66">
        <f>'[2]Indonesia Palm Oil Exports'!GJ$290</f>
        <v>724.53899999999999</v>
      </c>
      <c r="P106" s="66">
        <f>'[2]Indonesia Palm Oil Exports'!GV$290</f>
        <v>1415.944</v>
      </c>
      <c r="Q106" s="66">
        <f>'[2]Indonesia Palm Oil Exports'!HH$290</f>
        <v>1296.653</v>
      </c>
      <c r="R106" s="66">
        <f>'[2]Indonesia Palm Oil Exports'!HT$290</f>
        <v>973.25300000000004</v>
      </c>
      <c r="S106" s="66">
        <f>'[2]Indonesia Palm Oil Exports'!IF$290</f>
        <v>1236.702</v>
      </c>
      <c r="T106" s="66">
        <f>'[2]Indonesia Palm Oil Exports'!IR$290</f>
        <v>1612.47</v>
      </c>
      <c r="U106" s="66">
        <f>'[2]Indonesia Palm Oil Exports'!JD$290</f>
        <v>2296.6260000000002</v>
      </c>
      <c r="V106" s="66">
        <f>'[2]Indonesia Palm Oil Exports'!JP$290</f>
        <v>1465.3030000000001</v>
      </c>
      <c r="W106" s="66">
        <f>'[2]Indonesia Palm Oil Exports'!KB$290</f>
        <v>1881.7470000000001</v>
      </c>
      <c r="X106" s="66">
        <f>'[2]Indonesia Palm Oil Exports'!KN$290</f>
        <v>1990.2760000000001</v>
      </c>
      <c r="Y106" s="66">
        <f>'[2]Indonesia Palm Oil Exports'!KZ$290</f>
        <v>2453.3560320000001</v>
      </c>
      <c r="Z106" s="66">
        <f>'[2]Indonesia Palm Oil Exports'!LL$290</f>
        <v>2155.387964</v>
      </c>
      <c r="AA106" s="66">
        <f>'[2]Indonesia Palm Oil Exports'!LX$290</f>
        <v>2676.1951509999999</v>
      </c>
      <c r="AB106" s="66">
        <f>'[2]Indonesia Palm Oil Exports'!MJ$290</f>
        <v>1803.6829700000001</v>
      </c>
      <c r="AC106" s="66">
        <f>'[2]Indonesia Palm Oil Exports'!MV$290</f>
        <v>2214.016498</v>
      </c>
      <c r="AD106" s="66">
        <f>'[2]Indonesia Palm Oil Exports'!NH$290</f>
        <v>1495.454</v>
      </c>
      <c r="AE106" s="66">
        <f>'[2]Indonesia Palm Oil Exports'!NT$290</f>
        <v>2208.3690000000001</v>
      </c>
      <c r="AF106" s="66">
        <f>'[2]Indonesia Palm Oil Exports'!OF$290</f>
        <v>2063.146522</v>
      </c>
      <c r="AG106" s="67">
        <f t="shared" si="106"/>
        <v>1808.6525061602413</v>
      </c>
      <c r="AH106" s="67">
        <f t="shared" si="103"/>
        <v>1906.7527925235252</v>
      </c>
      <c r="AI106" s="67">
        <f t="shared" si="104"/>
        <v>1977.6095468486371</v>
      </c>
      <c r="AJ106" s="67"/>
      <c r="AK106" s="66"/>
      <c r="AL106" s="66" t="s">
        <v>171</v>
      </c>
      <c r="AM106" s="66">
        <f t="shared" si="105"/>
        <v>2068.9473165999998</v>
      </c>
      <c r="AO106" s="3">
        <v>2194</v>
      </c>
      <c r="AP106" s="3">
        <v>2838</v>
      </c>
      <c r="AQ106" s="3">
        <v>2836</v>
      </c>
      <c r="AR106" s="3">
        <v>3254</v>
      </c>
      <c r="AS106" s="3">
        <v>2393.0000000000005</v>
      </c>
      <c r="AT106" s="3">
        <v>2861</v>
      </c>
      <c r="AU106" s="3">
        <v>2179</v>
      </c>
      <c r="AV106" s="3">
        <v>2946</v>
      </c>
      <c r="AW106" s="3"/>
      <c r="AX106" s="3">
        <f t="shared" ref="AX106:AX114" si="107">AO106-X106</f>
        <v>203.72399999999993</v>
      </c>
      <c r="AY106" s="3">
        <f t="shared" si="101"/>
        <v>384.64396799999986</v>
      </c>
      <c r="AZ106" s="3">
        <f t="shared" si="101"/>
        <v>680.61203599999999</v>
      </c>
      <c r="BA106" s="3">
        <f t="shared" si="101"/>
        <v>577.8048490000001</v>
      </c>
      <c r="BB106" s="3">
        <f t="shared" si="101"/>
        <v>589.31703000000039</v>
      </c>
      <c r="BC106" s="3">
        <f t="shared" si="101"/>
        <v>646.98350200000004</v>
      </c>
      <c r="BD106" s="3">
        <f t="shared" si="101"/>
        <v>683.54600000000005</v>
      </c>
      <c r="BE106" s="3">
        <f t="shared" si="101"/>
        <v>737.63099999999986</v>
      </c>
    </row>
    <row r="107" spans="1:57">
      <c r="A107" s="59" t="s">
        <v>68</v>
      </c>
      <c r="B107" s="72">
        <f t="shared" si="102"/>
        <v>0</v>
      </c>
      <c r="C107" s="72">
        <f t="shared" si="102"/>
        <v>0</v>
      </c>
      <c r="D107" s="66">
        <f>'[2]Indonesia Palm Oil Exports'!BI$290</f>
        <v>160.79142100000001</v>
      </c>
      <c r="E107" s="66">
        <f>'[2]Indonesia Palm Oil Exports'!BU$290</f>
        <v>177.29819000000001</v>
      </c>
      <c r="F107" s="66">
        <f>'[2]Indonesia Palm Oil Exports'!CG$290</f>
        <v>25.056498000000001</v>
      </c>
      <c r="G107" s="66">
        <f>'[2]Indonesia Palm Oil Exports'!CS$290</f>
        <v>197.43688699999998</v>
      </c>
      <c r="H107" s="66">
        <f>'[2]Indonesia Palm Oil Exports'!DE$290</f>
        <v>247.60400700000002</v>
      </c>
      <c r="I107" s="66">
        <f>'[2]Indonesia Palm Oil Exports'!DQ$290</f>
        <v>194.902005</v>
      </c>
      <c r="J107" s="66">
        <f>'[2]Indonesia Palm Oil Exports'!EC$290</f>
        <v>443.81669300000004</v>
      </c>
      <c r="K107" s="66">
        <f>'[2]Indonesia Palm Oil Exports'!EO$290</f>
        <v>364.94441399999999</v>
      </c>
      <c r="L107" s="66">
        <f>'[2]Indonesia Palm Oil Exports'!FA$290</f>
        <v>572.25241000000005</v>
      </c>
      <c r="M107" s="66">
        <f>'[2]Indonesia Palm Oil Exports'!FM$290</f>
        <v>775.48119400000007</v>
      </c>
      <c r="N107" s="66">
        <f>'[2]Indonesia Palm Oil Exports'!FY$290</f>
        <v>998.71100000000001</v>
      </c>
      <c r="O107" s="66">
        <f>'[2]Indonesia Palm Oil Exports'!GK$290</f>
        <v>1043.3679999999999</v>
      </c>
      <c r="P107" s="66">
        <f>'[2]Indonesia Palm Oil Exports'!GW$290</f>
        <v>878.16</v>
      </c>
      <c r="Q107" s="66">
        <f>'[2]Indonesia Palm Oil Exports'!HI$290</f>
        <v>936.60299999999995</v>
      </c>
      <c r="R107" s="66">
        <f>'[2]Indonesia Palm Oil Exports'!HU$290</f>
        <v>1097.578</v>
      </c>
      <c r="S107" s="66">
        <f>'[2]Indonesia Palm Oil Exports'!IG$290</f>
        <v>879.67899999999997</v>
      </c>
      <c r="T107" s="66">
        <f>'[2]Indonesia Palm Oil Exports'!IS$290</f>
        <v>1275.3330000000001</v>
      </c>
      <c r="U107" s="66">
        <f>'[2]Indonesia Palm Oil Exports'!JE$290</f>
        <v>1888.962</v>
      </c>
      <c r="V107" s="66">
        <f>'[2]Indonesia Palm Oil Exports'!JQ$290</f>
        <v>1849.7460000000001</v>
      </c>
      <c r="W107" s="66">
        <f>'[2]Indonesia Palm Oil Exports'!KC$290</f>
        <v>1810.058</v>
      </c>
      <c r="X107" s="66">
        <f>'[2]Indonesia Palm Oil Exports'!KO$290</f>
        <v>1940.375</v>
      </c>
      <c r="Y107" s="66">
        <f>'[2]Indonesia Palm Oil Exports'!LA$290</f>
        <v>2114.0756190000002</v>
      </c>
      <c r="Z107" s="66">
        <f>'[2]Indonesia Palm Oil Exports'!LM$290</f>
        <v>2150.1844190000002</v>
      </c>
      <c r="AA107" s="66">
        <f>'[2]Indonesia Palm Oil Exports'!LY$290</f>
        <v>2183.3666509999998</v>
      </c>
      <c r="AB107" s="66">
        <f>'[2]Indonesia Palm Oil Exports'!MK$290</f>
        <v>1986.5788379999999</v>
      </c>
      <c r="AC107" s="66">
        <f>'[2]Indonesia Palm Oil Exports'!MW$290</f>
        <v>1420.429177</v>
      </c>
      <c r="AD107" s="66">
        <f>'[2]Indonesia Palm Oil Exports'!NI$290</f>
        <v>1477.59</v>
      </c>
      <c r="AE107" s="66">
        <f>'[2]Indonesia Palm Oil Exports'!NU$290</f>
        <v>2096.3110000000001</v>
      </c>
      <c r="AF107" s="66">
        <f>'[2]Indonesia Palm Oil Exports'!OG$290</f>
        <v>1415.549585</v>
      </c>
      <c r="AG107" s="67">
        <f t="shared" si="106"/>
        <v>1594.0988934116017</v>
      </c>
      <c r="AH107" s="67">
        <f t="shared" si="103"/>
        <v>1636.2301984073729</v>
      </c>
      <c r="AI107" s="67">
        <f t="shared" si="104"/>
        <v>1616.887544868642</v>
      </c>
      <c r="AJ107" s="67"/>
      <c r="AK107" s="66"/>
      <c r="AL107" s="66" t="s">
        <v>172</v>
      </c>
      <c r="AM107" s="66">
        <f t="shared" si="105"/>
        <v>1843.6298169999998</v>
      </c>
      <c r="AO107" s="3">
        <v>2419</v>
      </c>
      <c r="AP107" s="3">
        <v>2655.0000000000005</v>
      </c>
      <c r="AQ107" s="3">
        <v>2479</v>
      </c>
      <c r="AR107" s="3">
        <v>2880</v>
      </c>
      <c r="AS107" s="3">
        <v>2537</v>
      </c>
      <c r="AT107" s="3">
        <v>1994</v>
      </c>
      <c r="AU107" s="3">
        <v>2098</v>
      </c>
      <c r="AV107" s="3">
        <v>2912</v>
      </c>
      <c r="AW107" s="3"/>
      <c r="AX107" s="3">
        <f t="shared" si="107"/>
        <v>478.625</v>
      </c>
      <c r="AY107" s="3">
        <f t="shared" si="101"/>
        <v>540.92438100000027</v>
      </c>
      <c r="AZ107" s="3">
        <f t="shared" si="101"/>
        <v>328.81558099999984</v>
      </c>
      <c r="BA107" s="3">
        <f t="shared" si="101"/>
        <v>696.63334900000018</v>
      </c>
      <c r="BB107" s="3">
        <f t="shared" si="101"/>
        <v>550.42116200000009</v>
      </c>
      <c r="BC107" s="3">
        <f t="shared" si="101"/>
        <v>573.57082300000002</v>
      </c>
      <c r="BD107" s="3">
        <f t="shared" si="101"/>
        <v>620.41000000000008</v>
      </c>
      <c r="BE107" s="3">
        <f t="shared" si="101"/>
        <v>815.68899999999985</v>
      </c>
    </row>
    <row r="108" spans="1:57">
      <c r="A108" s="59" t="s">
        <v>69</v>
      </c>
      <c r="B108" s="72">
        <f t="shared" si="102"/>
        <v>0</v>
      </c>
      <c r="C108" s="72">
        <f t="shared" si="102"/>
        <v>0</v>
      </c>
      <c r="D108" s="66">
        <f>'[2]Indonesia Palm Oil Exports'!BJ$290</f>
        <v>158.701785</v>
      </c>
      <c r="E108" s="66">
        <f>'[2]Indonesia Palm Oil Exports'!BV$290</f>
        <v>106.16637300000001</v>
      </c>
      <c r="F108" s="66">
        <f>'[2]Indonesia Palm Oil Exports'!CH$290</f>
        <v>104.088013</v>
      </c>
      <c r="G108" s="66">
        <f>'[2]Indonesia Palm Oil Exports'!CT$290</f>
        <v>217.04483100000002</v>
      </c>
      <c r="H108" s="66">
        <f>'[2]Indonesia Palm Oil Exports'!DF$290</f>
        <v>323.802032</v>
      </c>
      <c r="I108" s="66">
        <f>'[2]Indonesia Palm Oil Exports'!DR$290</f>
        <v>387.59829300000001</v>
      </c>
      <c r="J108" s="66">
        <f>'[2]Indonesia Palm Oil Exports'!ED$290</f>
        <v>346.29237800000004</v>
      </c>
      <c r="K108" s="66">
        <f>'[2]Indonesia Palm Oil Exports'!EP$290</f>
        <v>564.50710400000003</v>
      </c>
      <c r="L108" s="66">
        <f>'[2]Indonesia Palm Oil Exports'!FB$290</f>
        <v>627.589384</v>
      </c>
      <c r="M108" s="66">
        <f>'[2]Indonesia Palm Oil Exports'!FN$290</f>
        <v>777.07120499999996</v>
      </c>
      <c r="N108" s="66">
        <f>'[2]Indonesia Palm Oil Exports'!FZ$290</f>
        <v>678.08600000000001</v>
      </c>
      <c r="O108" s="66">
        <f>'[2]Indonesia Palm Oil Exports'!GL$290</f>
        <v>802.44200000000001</v>
      </c>
      <c r="P108" s="66">
        <f>'[2]Indonesia Palm Oil Exports'!GX$290</f>
        <v>1501.471</v>
      </c>
      <c r="Q108" s="66">
        <f>'[2]Indonesia Palm Oil Exports'!HJ$290</f>
        <v>1207.7329999999999</v>
      </c>
      <c r="R108" s="66">
        <f>'[2]Indonesia Palm Oil Exports'!HV$290</f>
        <v>1050.626</v>
      </c>
      <c r="S108" s="66">
        <f>'[2]Indonesia Palm Oil Exports'!IH$290</f>
        <v>436.767</v>
      </c>
      <c r="T108" s="66">
        <f>'[2]Indonesia Palm Oil Exports'!IT$290</f>
        <v>1723.2439999999999</v>
      </c>
      <c r="U108" s="66">
        <f>'[2]Indonesia Palm Oil Exports'!JF$290</f>
        <v>1308.9000000000001</v>
      </c>
      <c r="V108" s="66">
        <f>'[2]Indonesia Palm Oil Exports'!JR$290</f>
        <v>2075.9229999999998</v>
      </c>
      <c r="W108" s="66">
        <f>'[2]Indonesia Palm Oil Exports'!KD$290</f>
        <v>1985.9839999999999</v>
      </c>
      <c r="X108" s="66">
        <f>'[2]Indonesia Palm Oil Exports'!KP$290</f>
        <v>1758.171</v>
      </c>
      <c r="Y108" s="66">
        <f>'[2]Indonesia Palm Oil Exports'!LB$290</f>
        <v>2230.1838600000001</v>
      </c>
      <c r="Z108" s="66">
        <f>'[2]Indonesia Palm Oil Exports'!LN$290</f>
        <v>2039.6726839999999</v>
      </c>
      <c r="AA108" s="66">
        <f>'[2]Indonesia Palm Oil Exports'!LZ$290</f>
        <v>2130.564077</v>
      </c>
      <c r="AB108" s="66">
        <f>'[2]Indonesia Palm Oil Exports'!ML$290</f>
        <v>2081.1360089999998</v>
      </c>
      <c r="AC108" s="66">
        <f>'[2]Indonesia Palm Oil Exports'!MX$290</f>
        <v>2518.7171269999999</v>
      </c>
      <c r="AD108" s="66">
        <f>'[2]Indonesia Palm Oil Exports'!NJ$290</f>
        <v>1745.3150000000001</v>
      </c>
      <c r="AE108" s="66">
        <f>'[2]Indonesia Palm Oil Exports'!NV$290</f>
        <v>1759.0889999999999</v>
      </c>
      <c r="AF108" s="66">
        <f>'[2]Indonesia Palm Oil Exports'!OH$290</f>
        <v>1791.4372960000001</v>
      </c>
      <c r="AG108" s="67">
        <f t="shared" ref="AG108:AG113" si="108">(SUM(AA108:AE108)/SUM(AA$115:AE$115))*AG$115</f>
        <v>1780.3171537538606</v>
      </c>
      <c r="AH108" s="67">
        <f t="shared" ref="AH108:AH113" si="109">(SUM(AB108:AF108)/SUM(AB$115:AF$115))*AH$115</f>
        <v>1928.3884831933904</v>
      </c>
      <c r="AI108" s="67">
        <f t="shared" si="104"/>
        <v>1938.2653905665434</v>
      </c>
      <c r="AJ108" s="67"/>
      <c r="AK108" s="67"/>
      <c r="AL108" s="66" t="s">
        <v>173</v>
      </c>
      <c r="AM108" s="66">
        <f t="shared" si="105"/>
        <v>2103.0809794000002</v>
      </c>
      <c r="AO108" s="3">
        <v>1881</v>
      </c>
      <c r="AP108" s="3">
        <v>2526.0000000000005</v>
      </c>
      <c r="AQ108" s="3">
        <v>2527</v>
      </c>
      <c r="AR108" s="3">
        <v>2961</v>
      </c>
      <c r="AS108" s="3">
        <v>2727</v>
      </c>
      <c r="AT108" s="3">
        <v>3232</v>
      </c>
      <c r="AU108" s="3">
        <v>2018</v>
      </c>
      <c r="AV108" s="3">
        <v>2641</v>
      </c>
      <c r="AW108" s="3"/>
      <c r="AX108" s="3">
        <f t="shared" si="107"/>
        <v>122.82899999999995</v>
      </c>
      <c r="AY108" s="3">
        <f t="shared" si="101"/>
        <v>295.81614000000036</v>
      </c>
      <c r="AZ108" s="3">
        <f t="shared" si="101"/>
        <v>487.32731600000011</v>
      </c>
      <c r="BA108" s="3">
        <f t="shared" si="101"/>
        <v>830.435923</v>
      </c>
      <c r="BB108" s="3">
        <f t="shared" si="101"/>
        <v>645.86399100000017</v>
      </c>
      <c r="BC108" s="3">
        <f t="shared" si="101"/>
        <v>713.28287300000011</v>
      </c>
      <c r="BD108" s="3">
        <f t="shared" si="101"/>
        <v>272.68499999999995</v>
      </c>
      <c r="BE108" s="3">
        <f>AV108-AE108</f>
        <v>881.91100000000006</v>
      </c>
    </row>
    <row r="109" spans="1:57">
      <c r="A109" s="59" t="s">
        <v>70</v>
      </c>
      <c r="B109" s="72">
        <f t="shared" si="102"/>
        <v>0</v>
      </c>
      <c r="C109" s="72">
        <f t="shared" si="102"/>
        <v>0</v>
      </c>
      <c r="D109" s="66">
        <f>'[2]Indonesia Palm Oil Exports'!BK$290</f>
        <v>99.433615000000003</v>
      </c>
      <c r="E109" s="66">
        <f>'[2]Indonesia Palm Oil Exports'!BW$290</f>
        <v>186.59505799999999</v>
      </c>
      <c r="F109" s="66">
        <f>'[2]Indonesia Palm Oil Exports'!CI$290</f>
        <v>38.845438000000001</v>
      </c>
      <c r="G109" s="66">
        <f>'[2]Indonesia Palm Oil Exports'!CU$290</f>
        <v>158.417914</v>
      </c>
      <c r="H109" s="66">
        <f>'[2]Indonesia Palm Oil Exports'!DG$290</f>
        <v>254.51221900000002</v>
      </c>
      <c r="I109" s="66">
        <f>'[2]Indonesia Palm Oil Exports'!DS$290</f>
        <v>406.23710499999999</v>
      </c>
      <c r="J109" s="66">
        <f>'[2]Indonesia Palm Oil Exports'!EE$290</f>
        <v>311.13063</v>
      </c>
      <c r="K109" s="66">
        <f>'[2]Indonesia Palm Oil Exports'!EQ$290</f>
        <v>560.80209600000001</v>
      </c>
      <c r="L109" s="66">
        <f>'[2]Indonesia Palm Oil Exports'!FC$290</f>
        <v>483.237864</v>
      </c>
      <c r="M109" s="66">
        <f>'[2]Indonesia Palm Oil Exports'!FO$290</f>
        <v>920.42877800000008</v>
      </c>
      <c r="N109" s="66">
        <f>'[2]Indonesia Palm Oil Exports'!GA$290</f>
        <v>1139.222</v>
      </c>
      <c r="O109" s="66">
        <f>'[2]Indonesia Palm Oil Exports'!GM$290</f>
        <v>1035.249</v>
      </c>
      <c r="P109" s="66">
        <f>'[2]Indonesia Palm Oil Exports'!GY$290</f>
        <v>441.20699999999999</v>
      </c>
      <c r="Q109" s="66">
        <f>'[2]Indonesia Palm Oil Exports'!HK$290</f>
        <v>1127.2360000000001</v>
      </c>
      <c r="R109" s="66">
        <f>'[2]Indonesia Palm Oil Exports'!HW$290</f>
        <v>972.08900000000006</v>
      </c>
      <c r="S109" s="66">
        <f>'[2]Indonesia Palm Oil Exports'!II$290</f>
        <v>1180.614</v>
      </c>
      <c r="T109" s="66">
        <f>'[2]Indonesia Palm Oil Exports'!IU$290</f>
        <v>1347.5170000000001</v>
      </c>
      <c r="U109" s="66">
        <f>'[2]Indonesia Palm Oil Exports'!JG$290</f>
        <v>1492.6559999999999</v>
      </c>
      <c r="V109" s="66">
        <f>'[2]Indonesia Palm Oil Exports'!JS$290</f>
        <v>991.66499999999996</v>
      </c>
      <c r="W109" s="66">
        <f>'[2]Indonesia Palm Oil Exports'!KE$290</f>
        <v>2461.6990000000001</v>
      </c>
      <c r="X109" s="66">
        <f>'[2]Indonesia Palm Oil Exports'!KQ$290</f>
        <v>1808.5519999999999</v>
      </c>
      <c r="Y109" s="66">
        <f>'[2]Indonesia Palm Oil Exports'!LC$290</f>
        <v>2130.1185639999999</v>
      </c>
      <c r="Z109" s="66">
        <f>'[2]Indonesia Palm Oil Exports'!LO$290</f>
        <v>1943.3031719999999</v>
      </c>
      <c r="AA109" s="66">
        <f>'[2]Indonesia Palm Oil Exports'!MA$290</f>
        <v>1888.4926330000001</v>
      </c>
      <c r="AB109" s="66">
        <f>'[2]Indonesia Palm Oil Exports'!MM$290</f>
        <v>2016.6776950000001</v>
      </c>
      <c r="AC109" s="66">
        <f>'[2]Indonesia Palm Oil Exports'!MY$290</f>
        <v>2043.67608</v>
      </c>
      <c r="AD109" s="66">
        <f>'[2]Indonesia Palm Oil Exports'!NK$290</f>
        <v>1526.163</v>
      </c>
      <c r="AE109" s="66">
        <f>'[2]Indonesia Palm Oil Exports'!NW$290</f>
        <v>1464.212</v>
      </c>
      <c r="AF109" s="66">
        <f>'[2]Indonesia Palm Oil Exports'!OI$290</f>
        <v>1507.940699</v>
      </c>
      <c r="AG109" s="67">
        <f t="shared" si="108"/>
        <v>1554.9513648222571</v>
      </c>
      <c r="AH109" s="67">
        <f t="shared" si="109"/>
        <v>1667.8404692599981</v>
      </c>
      <c r="AI109" s="67">
        <f t="shared" si="104"/>
        <v>1635.6673455024986</v>
      </c>
      <c r="AJ109" s="67"/>
      <c r="AK109" s="67"/>
      <c r="AL109" s="66" t="s">
        <v>174</v>
      </c>
      <c r="AM109" s="66">
        <f>AVERAGE(Z109:AD109)</f>
        <v>1883.6625159999999</v>
      </c>
      <c r="AO109" s="3">
        <v>2235</v>
      </c>
      <c r="AP109" s="3">
        <v>2679.0000000000005</v>
      </c>
      <c r="AQ109" s="3">
        <v>2394</v>
      </c>
      <c r="AR109" s="3">
        <v>2439</v>
      </c>
      <c r="AS109" s="3">
        <v>2650</v>
      </c>
      <c r="AT109" s="3">
        <v>2636</v>
      </c>
      <c r="AU109" s="3">
        <v>2089</v>
      </c>
      <c r="AV109" s="3">
        <v>2134</v>
      </c>
      <c r="AW109" s="3"/>
      <c r="AX109" s="3">
        <f t="shared" si="107"/>
        <v>426.44800000000009</v>
      </c>
      <c r="AY109" s="3">
        <f t="shared" si="101"/>
        <v>548.88143600000058</v>
      </c>
      <c r="AZ109" s="3">
        <f t="shared" si="101"/>
        <v>450.6968280000001</v>
      </c>
      <c r="BA109" s="3">
        <f t="shared" si="101"/>
        <v>550.50736699999993</v>
      </c>
      <c r="BB109" s="3">
        <f t="shared" si="101"/>
        <v>633.32230499999991</v>
      </c>
      <c r="BC109" s="3">
        <f t="shared" si="101"/>
        <v>592.32392000000004</v>
      </c>
      <c r="BD109" s="3">
        <f t="shared" si="101"/>
        <v>562.83699999999999</v>
      </c>
      <c r="BE109" s="3">
        <f>AV109-AE109</f>
        <v>669.78800000000001</v>
      </c>
    </row>
    <row r="110" spans="1:57">
      <c r="A110" s="59" t="s">
        <v>71</v>
      </c>
      <c r="B110" s="72">
        <f t="shared" si="102"/>
        <v>0</v>
      </c>
      <c r="C110" s="72">
        <f t="shared" si="102"/>
        <v>0</v>
      </c>
      <c r="D110" s="66">
        <f>'[2]Indonesia Palm Oil Exports'!BL$290</f>
        <v>139.040313</v>
      </c>
      <c r="E110" s="66">
        <f>'[2]Indonesia Palm Oil Exports'!BX$290</f>
        <v>148.30460300000001</v>
      </c>
      <c r="F110" s="66">
        <f>'[2]Indonesia Palm Oil Exports'!CJ$290</f>
        <v>138.071673</v>
      </c>
      <c r="G110" s="66">
        <f>'[2]Indonesia Palm Oil Exports'!CV$290</f>
        <v>190.30528700000002</v>
      </c>
      <c r="H110" s="66">
        <f>'[2]Indonesia Palm Oil Exports'!DH$290</f>
        <v>236.670196</v>
      </c>
      <c r="I110" s="66">
        <f>'[2]Indonesia Palm Oil Exports'!DT$290</f>
        <v>400.21876299999997</v>
      </c>
      <c r="J110" s="66">
        <f>'[2]Indonesia Palm Oil Exports'!EF$290</f>
        <v>424.78375599999998</v>
      </c>
      <c r="K110" s="66">
        <f>'[2]Indonesia Palm Oil Exports'!ER$290</f>
        <v>594.15438600000004</v>
      </c>
      <c r="L110" s="66">
        <f>'[2]Indonesia Palm Oil Exports'!FD$290</f>
        <v>437.088639</v>
      </c>
      <c r="M110" s="66">
        <f>'[2]Indonesia Palm Oil Exports'!FP$290</f>
        <v>984.47726499999999</v>
      </c>
      <c r="N110" s="66">
        <f>'[2]Indonesia Palm Oil Exports'!GB$290</f>
        <v>1140.675</v>
      </c>
      <c r="O110" s="66">
        <f>'[2]Indonesia Palm Oil Exports'!GN$290</f>
        <v>904.17100000000005</v>
      </c>
      <c r="P110" s="66">
        <f>'[2]Indonesia Palm Oil Exports'!GZ$290</f>
        <v>1516.5920000000001</v>
      </c>
      <c r="Q110" s="66">
        <f>'[2]Indonesia Palm Oil Exports'!HL$290</f>
        <v>1584.837</v>
      </c>
      <c r="R110" s="66">
        <f>'[2]Indonesia Palm Oil Exports'!HX$290</f>
        <v>1107.9839999999999</v>
      </c>
      <c r="S110" s="66">
        <f>'[2]Indonesia Palm Oil Exports'!IJ$290</f>
        <v>1778.175</v>
      </c>
      <c r="T110" s="66">
        <f>'[2]Indonesia Palm Oil Exports'!IV$290</f>
        <v>986.16800000000001</v>
      </c>
      <c r="U110" s="66">
        <f>'[2]Indonesia Palm Oil Exports'!JH$290</f>
        <v>1844.1969999999999</v>
      </c>
      <c r="V110" s="66">
        <f>'[2]Indonesia Palm Oil Exports'!JT$290</f>
        <v>1967.4770000000001</v>
      </c>
      <c r="W110" s="66">
        <f>'[2]Indonesia Palm Oil Exports'!KF$290</f>
        <v>2089.3310000000001</v>
      </c>
      <c r="X110" s="66">
        <f>'[2]Indonesia Palm Oil Exports'!KR$290</f>
        <v>1583.3601229999999</v>
      </c>
      <c r="Y110" s="66">
        <f>'[2]Indonesia Palm Oil Exports'!LD$290</f>
        <v>2273.4224610000001</v>
      </c>
      <c r="Z110" s="66">
        <f>'[2]Indonesia Palm Oil Exports'!LP$290</f>
        <v>1970.580017</v>
      </c>
      <c r="AA110" s="66">
        <f>'[2]Indonesia Palm Oil Exports'!MB$290</f>
        <v>2165.2861079999998</v>
      </c>
      <c r="AB110" s="66">
        <f>'[2]Indonesia Palm Oil Exports'!MN$290</f>
        <v>1806.1418779999999</v>
      </c>
      <c r="AC110" s="66">
        <f>'[2]Indonesia Palm Oil Exports'!MZ$290</f>
        <v>2210.9290350000001</v>
      </c>
      <c r="AD110" s="66">
        <f>'[2]Indonesia Palm Oil Exports'!NL$290</f>
        <v>182.8</v>
      </c>
      <c r="AE110" s="66">
        <f>'[2]Indonesia Palm Oil Exports'!NX$290</f>
        <v>1597.7739999999999</v>
      </c>
      <c r="AF110" s="66">
        <f>'[2]Indonesia Palm Oil Exports'!OJ$290</f>
        <v>1234.8747040000001</v>
      </c>
      <c r="AG110" s="67">
        <f t="shared" si="108"/>
        <v>1385.1285133186668</v>
      </c>
      <c r="AH110" s="67">
        <f t="shared" si="109"/>
        <v>1370.437408960446</v>
      </c>
      <c r="AI110" s="67">
        <f t="shared" si="104"/>
        <v>1335.5935307208129</v>
      </c>
      <c r="AJ110" s="67"/>
      <c r="AK110" s="67"/>
      <c r="AL110" s="66" t="s">
        <v>71</v>
      </c>
      <c r="AM110" s="66">
        <f t="shared" si="105"/>
        <v>1667.1474076</v>
      </c>
      <c r="AO110" s="3">
        <v>1906.0000000000002</v>
      </c>
      <c r="AP110" s="3">
        <v>2678</v>
      </c>
      <c r="AQ110" s="3">
        <v>2333</v>
      </c>
      <c r="AR110" s="3">
        <v>2788.0000000000005</v>
      </c>
      <c r="AS110" s="3">
        <v>2428</v>
      </c>
      <c r="AT110" s="3">
        <v>2952</v>
      </c>
      <c r="AU110" s="3">
        <v>678</v>
      </c>
      <c r="AV110" s="3">
        <v>2230</v>
      </c>
      <c r="AW110" s="3"/>
      <c r="AX110" s="3">
        <f t="shared" si="107"/>
        <v>322.6398770000003</v>
      </c>
      <c r="AY110" s="3">
        <f t="shared" si="101"/>
        <v>404.57753899999989</v>
      </c>
      <c r="AZ110" s="3">
        <f t="shared" si="101"/>
        <v>362.419983</v>
      </c>
      <c r="BA110" s="3">
        <f t="shared" si="101"/>
        <v>622.71389200000067</v>
      </c>
      <c r="BB110" s="3">
        <f t="shared" si="101"/>
        <v>621.85812200000009</v>
      </c>
      <c r="BC110" s="3">
        <f t="shared" si="101"/>
        <v>741.07096499999989</v>
      </c>
      <c r="BD110" s="3">
        <f t="shared" si="101"/>
        <v>495.2</v>
      </c>
      <c r="BE110" s="3">
        <f t="shared" si="101"/>
        <v>632.22600000000011</v>
      </c>
    </row>
    <row r="111" spans="1:57">
      <c r="A111" s="59" t="s">
        <v>72</v>
      </c>
      <c r="B111" s="72">
        <f t="shared" si="102"/>
        <v>0</v>
      </c>
      <c r="C111" s="72">
        <f t="shared" si="102"/>
        <v>0</v>
      </c>
      <c r="D111" s="66">
        <f>'[2]Indonesia Palm Oil Exports'!BM$290</f>
        <v>98.752827000000011</v>
      </c>
      <c r="E111" s="66">
        <f>'[2]Indonesia Palm Oil Exports'!BY$290</f>
        <v>224.22348499999998</v>
      </c>
      <c r="F111" s="66">
        <f>'[2]Indonesia Palm Oil Exports'!CK$290</f>
        <v>91.951073000000008</v>
      </c>
      <c r="G111" s="66">
        <f>'[2]Indonesia Palm Oil Exports'!CW$290</f>
        <v>165.34048800000002</v>
      </c>
      <c r="H111" s="66">
        <f>'[2]Indonesia Palm Oil Exports'!DI$290</f>
        <v>393.155708</v>
      </c>
      <c r="I111" s="66">
        <f>'[2]Indonesia Palm Oil Exports'!DU$290</f>
        <v>265.16496599999999</v>
      </c>
      <c r="J111" s="66">
        <f>'[2]Indonesia Palm Oil Exports'!EG$290</f>
        <v>531.68442299999992</v>
      </c>
      <c r="K111" s="66">
        <f>'[2]Indonesia Palm Oil Exports'!ES$290</f>
        <v>538.87921200000005</v>
      </c>
      <c r="L111" s="66">
        <f>'[2]Indonesia Palm Oil Exports'!FE$290</f>
        <v>656.87114300000007</v>
      </c>
      <c r="M111" s="66">
        <f>'[2]Indonesia Palm Oil Exports'!FQ$290</f>
        <v>474.52093600000001</v>
      </c>
      <c r="N111" s="66">
        <f>'[2]Indonesia Palm Oil Exports'!GC$290</f>
        <v>726.78599999999994</v>
      </c>
      <c r="O111" s="66">
        <f>'[2]Indonesia Palm Oil Exports'!GO$290</f>
        <v>1007.417</v>
      </c>
      <c r="P111" s="66">
        <f>'[2]Indonesia Palm Oil Exports'!HA$290</f>
        <v>1539.7170000000001</v>
      </c>
      <c r="Q111" s="66">
        <f>'[2]Indonesia Palm Oil Exports'!HM$290</f>
        <v>961.23699999999997</v>
      </c>
      <c r="R111" s="66">
        <f>'[2]Indonesia Palm Oil Exports'!HY$290</f>
        <v>1199.24</v>
      </c>
      <c r="S111" s="66">
        <f>'[2]Indonesia Palm Oil Exports'!IK$290</f>
        <v>1693.1310000000001</v>
      </c>
      <c r="T111" s="66">
        <f>'[2]Indonesia Palm Oil Exports'!IW$290</f>
        <v>1107.981</v>
      </c>
      <c r="U111" s="66">
        <f>'[2]Indonesia Palm Oil Exports'!JI$290</f>
        <v>1687.6869999999999</v>
      </c>
      <c r="V111" s="66">
        <f>'[2]Indonesia Palm Oil Exports'!JU$290</f>
        <v>1918.0650000000001</v>
      </c>
      <c r="W111" s="66">
        <f>'[2]Indonesia Palm Oil Exports'!KG$290</f>
        <v>2499.971</v>
      </c>
      <c r="X111" s="66">
        <f>'[2]Indonesia Palm Oil Exports'!KS$290</f>
        <v>1468.1115400000001</v>
      </c>
      <c r="Y111" s="66">
        <f>'[2]Indonesia Palm Oil Exports'!LE$290</f>
        <v>1942.748184</v>
      </c>
      <c r="Z111" s="66">
        <f>'[2]Indonesia Palm Oil Exports'!LQ$290</f>
        <v>1990.017503</v>
      </c>
      <c r="AA111" s="66">
        <f>'[2]Indonesia Palm Oil Exports'!MC$290</f>
        <v>2059.8885300000002</v>
      </c>
      <c r="AB111" s="66">
        <f>'[2]Indonesia Palm Oil Exports'!MO$290</f>
        <v>2112.343738</v>
      </c>
      <c r="AC111" s="66">
        <f>'[2]Indonesia Palm Oil Exports'!NA$290</f>
        <v>1377.636072</v>
      </c>
      <c r="AD111" s="66">
        <f>'[2]Indonesia Palm Oil Exports'!NM$290</f>
        <v>1763.3009999999999</v>
      </c>
      <c r="AE111" s="66">
        <f>'[2]Indonesia Palm Oil Exports'!NY$290</f>
        <v>2766.7240000000002</v>
      </c>
      <c r="AF111" s="66">
        <f>'[2]Indonesia Palm Oil Exports'!OK$290</f>
        <v>2671.072936</v>
      </c>
      <c r="AG111" s="67">
        <f t="shared" si="108"/>
        <v>1753.3679043086279</v>
      </c>
      <c r="AH111" s="67">
        <f t="shared" si="109"/>
        <v>2083.3859957966365</v>
      </c>
      <c r="AI111" s="67">
        <f t="shared" si="104"/>
        <v>2087.1928341575776</v>
      </c>
      <c r="AJ111" s="67"/>
      <c r="AK111" s="67"/>
      <c r="AL111" s="66" t="s">
        <v>175</v>
      </c>
      <c r="AM111" s="66">
        <f t="shared" si="105"/>
        <v>1860.6373686000002</v>
      </c>
      <c r="AO111" s="3">
        <v>1886.0000000000002</v>
      </c>
      <c r="AP111" s="3">
        <v>2239</v>
      </c>
      <c r="AQ111" s="3">
        <v>2732</v>
      </c>
      <c r="AR111" s="3">
        <v>2522.0000000000005</v>
      </c>
      <c r="AS111" s="3">
        <v>2767</v>
      </c>
      <c r="AT111" s="3">
        <v>2026.0000000000002</v>
      </c>
      <c r="AU111" s="3">
        <v>2334</v>
      </c>
      <c r="AV111" s="3">
        <v>3450</v>
      </c>
      <c r="AW111" s="3"/>
      <c r="AX111" s="3">
        <f t="shared" si="107"/>
        <v>417.88846000000012</v>
      </c>
      <c r="AY111" s="3">
        <f t="shared" si="101"/>
        <v>296.25181599999996</v>
      </c>
      <c r="AZ111" s="3">
        <f t="shared" si="101"/>
        <v>741.98249699999997</v>
      </c>
      <c r="BA111" s="3">
        <f t="shared" si="101"/>
        <v>462.11147000000028</v>
      </c>
      <c r="BB111" s="3">
        <f t="shared" si="101"/>
        <v>654.65626199999997</v>
      </c>
      <c r="BC111" s="3">
        <f t="shared" si="101"/>
        <v>648.36392800000021</v>
      </c>
      <c r="BD111" s="3">
        <f t="shared" si="101"/>
        <v>570.69900000000007</v>
      </c>
      <c r="BE111" s="3">
        <f t="shared" si="101"/>
        <v>683.27599999999984</v>
      </c>
    </row>
    <row r="112" spans="1:57">
      <c r="A112" s="59" t="s">
        <v>73</v>
      </c>
      <c r="B112" s="72">
        <f t="shared" si="102"/>
        <v>0</v>
      </c>
      <c r="C112" s="72">
        <f t="shared" si="102"/>
        <v>0</v>
      </c>
      <c r="D112" s="66">
        <f>'[2]Indonesia Palm Oil Exports'!BN$290</f>
        <v>141.041088</v>
      </c>
      <c r="E112" s="66">
        <f>'[2]Indonesia Palm Oil Exports'!BZ$290</f>
        <v>345.93845400000004</v>
      </c>
      <c r="F112" s="66">
        <f>'[2]Indonesia Palm Oil Exports'!CL$290</f>
        <v>184.0309</v>
      </c>
      <c r="G112" s="66">
        <f>'[2]Indonesia Palm Oil Exports'!CX$290</f>
        <v>332.41063500000001</v>
      </c>
      <c r="H112" s="66">
        <f>'[2]Indonesia Palm Oil Exports'!DJ$290</f>
        <v>403.689707</v>
      </c>
      <c r="I112" s="66">
        <f>'[2]Indonesia Palm Oil Exports'!DV$290</f>
        <v>522.07197600000006</v>
      </c>
      <c r="J112" s="66">
        <f>'[2]Indonesia Palm Oil Exports'!EH$290</f>
        <v>557.78853400000003</v>
      </c>
      <c r="K112" s="66">
        <f>'[2]Indonesia Palm Oil Exports'!ET$290</f>
        <v>519.18304899999998</v>
      </c>
      <c r="L112" s="66">
        <f>'[2]Indonesia Palm Oil Exports'!FF$290</f>
        <v>831.23984900000005</v>
      </c>
      <c r="M112" s="66">
        <f>'[2]Indonesia Palm Oil Exports'!FR$290</f>
        <v>1188.188185</v>
      </c>
      <c r="N112" s="66">
        <f>'[2]Indonesia Palm Oil Exports'!GD$290</f>
        <v>1070.837</v>
      </c>
      <c r="O112" s="66">
        <f>'[2]Indonesia Palm Oil Exports'!GP$290</f>
        <v>977.76199999999994</v>
      </c>
      <c r="P112" s="66">
        <f>'[2]Indonesia Palm Oil Exports'!HB$290</f>
        <v>366.685</v>
      </c>
      <c r="Q112" s="66">
        <f>'[2]Indonesia Palm Oil Exports'!HN$290</f>
        <v>927.99900000000002</v>
      </c>
      <c r="R112" s="66">
        <f>'[2]Indonesia Palm Oil Exports'!HZ$290</f>
        <v>1085.5820000000001</v>
      </c>
      <c r="S112" s="66">
        <f>'[2]Indonesia Palm Oil Exports'!IL$290</f>
        <v>746.00800000000004</v>
      </c>
      <c r="T112" s="66">
        <f>'[2]Indonesia Palm Oil Exports'!IX$290</f>
        <v>2011.9849999999999</v>
      </c>
      <c r="U112" s="66">
        <f>'[2]Indonesia Palm Oil Exports'!JJ$290</f>
        <v>1270.402</v>
      </c>
      <c r="V112" s="66">
        <f>'[2]Indonesia Palm Oil Exports'!JV$290</f>
        <v>2071.4189999999999</v>
      </c>
      <c r="W112" s="66">
        <f>'[2]Indonesia Palm Oil Exports'!KH$290</f>
        <v>1993.0309999999999</v>
      </c>
      <c r="X112" s="66">
        <f>'[2]Indonesia Palm Oil Exports'!KT$290</f>
        <v>1485.8221309999999</v>
      </c>
      <c r="Y112" s="66">
        <f>'[2]Indonesia Palm Oil Exports'!LF$290</f>
        <v>2137.9120560000001</v>
      </c>
      <c r="Z112" s="66">
        <f>'[2]Indonesia Palm Oil Exports'!LR$290</f>
        <v>2465.2910889999998</v>
      </c>
      <c r="AA112" s="66">
        <f>'[2]Indonesia Palm Oil Exports'!MD$290</f>
        <v>2381.8209069999998</v>
      </c>
      <c r="AB112" s="66">
        <f>'[2]Indonesia Palm Oil Exports'!MP$290</f>
        <v>2386.6520439999999</v>
      </c>
      <c r="AC112" s="66">
        <f>'[2]Indonesia Palm Oil Exports'!NB$290</f>
        <v>2437.5339949999998</v>
      </c>
      <c r="AD112" s="66">
        <f>'[2]Indonesia Palm Oil Exports'!NN$290</f>
        <v>2165.5230000000001</v>
      </c>
      <c r="AE112" s="66">
        <f>'[2]Indonesia Palm Oil Exports'!NZ$290</f>
        <v>2747.491</v>
      </c>
      <c r="AF112" s="66">
        <f>'[2]Indonesia Palm Oil Exports'!OL$290</f>
        <v>1572.881455</v>
      </c>
      <c r="AG112" s="67">
        <f t="shared" si="108"/>
        <v>2108.06817509047</v>
      </c>
      <c r="AH112" s="67">
        <f t="shared" si="109"/>
        <v>2204.0121637628486</v>
      </c>
      <c r="AI112" s="67">
        <f t="shared" si="104"/>
        <v>2228.4780956027598</v>
      </c>
      <c r="AJ112" s="151">
        <f>AF112/AF111-1</f>
        <v>-0.41114245373043612</v>
      </c>
      <c r="AK112" s="67"/>
      <c r="AL112" s="66" t="s">
        <v>176</v>
      </c>
      <c r="AM112" s="66">
        <f t="shared" si="105"/>
        <v>2367.3642070000001</v>
      </c>
      <c r="AO112" s="3">
        <v>1737</v>
      </c>
      <c r="AP112" s="3">
        <v>2535</v>
      </c>
      <c r="AQ112" s="3">
        <v>3219</v>
      </c>
      <c r="AR112" s="3">
        <v>2916</v>
      </c>
      <c r="AS112" s="3">
        <v>3129</v>
      </c>
      <c r="AT112" s="3">
        <v>2742</v>
      </c>
      <c r="AU112" s="3">
        <v>2705</v>
      </c>
      <c r="AV112" s="3">
        <v>3519</v>
      </c>
      <c r="AW112" s="3"/>
      <c r="AX112" s="3">
        <f t="shared" si="107"/>
        <v>251.1778690000001</v>
      </c>
      <c r="AY112" s="3">
        <f t="shared" si="101"/>
        <v>397.08794399999988</v>
      </c>
      <c r="AZ112" s="3">
        <f t="shared" si="101"/>
        <v>753.70891100000017</v>
      </c>
      <c r="BA112" s="3">
        <f t="shared" si="101"/>
        <v>534.17909300000019</v>
      </c>
      <c r="BB112" s="3">
        <f t="shared" si="101"/>
        <v>742.34795600000007</v>
      </c>
      <c r="BC112" s="3">
        <f t="shared" si="101"/>
        <v>304.46600500000022</v>
      </c>
      <c r="BD112" s="3">
        <f t="shared" si="101"/>
        <v>539.47699999999986</v>
      </c>
      <c r="BE112" s="3">
        <f t="shared" si="101"/>
        <v>771.50900000000001</v>
      </c>
    </row>
    <row r="113" spans="1:69">
      <c r="A113" s="59" t="s">
        <v>74</v>
      </c>
      <c r="B113" s="72">
        <f t="shared" si="102"/>
        <v>0</v>
      </c>
      <c r="C113" s="72">
        <f t="shared" si="102"/>
        <v>0</v>
      </c>
      <c r="D113" s="66">
        <f>'[2]Indonesia Palm Oil Exports'!BO$290</f>
        <v>211.66074499999999</v>
      </c>
      <c r="E113" s="66">
        <f>'[2]Indonesia Palm Oil Exports'!CA$290</f>
        <v>331.85209700000001</v>
      </c>
      <c r="F113" s="66">
        <f>'[2]Indonesia Palm Oil Exports'!CM$290</f>
        <v>123.713628</v>
      </c>
      <c r="G113" s="66">
        <f>'[2]Indonesia Palm Oil Exports'!CY$290</f>
        <v>529.463887</v>
      </c>
      <c r="H113" s="66">
        <f>'[2]Indonesia Palm Oil Exports'!DK$290</f>
        <v>457.056916</v>
      </c>
      <c r="I113" s="66">
        <f>'[2]Indonesia Palm Oil Exports'!DW$290</f>
        <v>607.57503700000007</v>
      </c>
      <c r="J113" s="66">
        <f>'[2]Indonesia Palm Oil Exports'!EI$290</f>
        <v>589.93509199999994</v>
      </c>
      <c r="K113" s="66">
        <f>'[2]Indonesia Palm Oil Exports'!EU$290</f>
        <v>438.996014</v>
      </c>
      <c r="L113" s="66">
        <f>'[2]Indonesia Palm Oil Exports'!FG$290</f>
        <v>992.14742699999999</v>
      </c>
      <c r="M113" s="66">
        <f>'[2]Indonesia Palm Oil Exports'!FS$290</f>
        <v>755.21222699999998</v>
      </c>
      <c r="N113" s="66">
        <f>'[2]Indonesia Palm Oil Exports'!GE$290</f>
        <v>664.08199999999999</v>
      </c>
      <c r="O113" s="66">
        <f>'[2]Indonesia Palm Oil Exports'!GQ$290</f>
        <v>675.04399999999998</v>
      </c>
      <c r="P113" s="66">
        <f>'[2]Indonesia Palm Oil Exports'!HC$290</f>
        <v>815.46100000000001</v>
      </c>
      <c r="Q113" s="66">
        <f>'[2]Indonesia Palm Oil Exports'!HO$290</f>
        <v>1962.519</v>
      </c>
      <c r="R113" s="66">
        <f>'[2]Indonesia Palm Oil Exports'!IA$290</f>
        <v>2238.9050000000002</v>
      </c>
      <c r="S113" s="66">
        <f>'[2]Indonesia Palm Oil Exports'!IM$290</f>
        <v>1959.646</v>
      </c>
      <c r="T113" s="66">
        <f>'[2]Indonesia Palm Oil Exports'!IY$290</f>
        <v>1385.076</v>
      </c>
      <c r="U113" s="66">
        <f>'[2]Indonesia Palm Oil Exports'!JK$290</f>
        <v>1454.3589999999999</v>
      </c>
      <c r="V113" s="66">
        <f>'[2]Indonesia Palm Oil Exports'!JW$290</f>
        <v>1694.3219999999999</v>
      </c>
      <c r="W113" s="66">
        <f>'[2]Indonesia Palm Oil Exports'!KI$290</f>
        <v>1991.9469999999999</v>
      </c>
      <c r="X113" s="66">
        <f>'[2]Indonesia Palm Oil Exports'!KU$290</f>
        <v>1784.6043569999999</v>
      </c>
      <c r="Y113" s="66">
        <f>'[2]Indonesia Palm Oil Exports'!LG$290</f>
        <v>2719.5696509999998</v>
      </c>
      <c r="Z113" s="66">
        <f>'[2]Indonesia Palm Oil Exports'!LS$290</f>
        <v>2592.1167740000001</v>
      </c>
      <c r="AA113" s="66">
        <f>'[2]Indonesia Palm Oil Exports'!ME$290</f>
        <v>2335.9207630000001</v>
      </c>
      <c r="AB113" s="66">
        <f>'[2]Indonesia Palm Oil Exports'!MQ$290</f>
        <v>2055.2772279999999</v>
      </c>
      <c r="AC113" s="66">
        <f>'[2]Indonesia Palm Oil Exports'!NC$290</f>
        <v>3362.0800079999999</v>
      </c>
      <c r="AD113" s="66">
        <f>'[2]Indonesia Palm Oil Exports'!NO$290</f>
        <v>3593.6779999999999</v>
      </c>
      <c r="AE113" s="66">
        <f>'[2]Indonesia Palm Oil Exports'!OA$290</f>
        <v>2775.087</v>
      </c>
      <c r="AF113" s="66">
        <v>2384</v>
      </c>
      <c r="AG113" s="67">
        <f t="shared" si="108"/>
        <v>2456.487990746235</v>
      </c>
      <c r="AH113" s="67">
        <f t="shared" si="109"/>
        <v>2761.3524965950537</v>
      </c>
      <c r="AI113" s="67">
        <f t="shared" si="104"/>
        <v>2943.5619274017981</v>
      </c>
      <c r="AJ113" s="67"/>
      <c r="AK113" s="67"/>
      <c r="AL113" s="66" t="s">
        <v>177</v>
      </c>
      <c r="AM113" s="66">
        <f t="shared" si="105"/>
        <v>2787.8145546000001</v>
      </c>
      <c r="AO113" s="3">
        <v>2234</v>
      </c>
      <c r="AP113" s="3">
        <v>3043</v>
      </c>
      <c r="AQ113" s="3">
        <v>3297</v>
      </c>
      <c r="AR113" s="3">
        <v>2891</v>
      </c>
      <c r="AS113" s="3">
        <v>2683.0000000000005</v>
      </c>
      <c r="AT113" s="3">
        <v>4274</v>
      </c>
      <c r="AU113" s="3">
        <v>4334</v>
      </c>
      <c r="AV113" s="3">
        <v>2073</v>
      </c>
      <c r="AW113" s="3"/>
      <c r="AX113" s="3">
        <f t="shared" si="107"/>
        <v>449.39564300000006</v>
      </c>
      <c r="AY113" s="3">
        <f t="shared" si="101"/>
        <v>323.43034900000021</v>
      </c>
      <c r="AZ113" s="3">
        <f t="shared" si="101"/>
        <v>704.88322599999992</v>
      </c>
      <c r="BA113" s="3">
        <f t="shared" si="101"/>
        <v>555.07923699999992</v>
      </c>
      <c r="BB113" s="3">
        <f t="shared" si="101"/>
        <v>627.72277200000053</v>
      </c>
      <c r="BC113" s="3">
        <f t="shared" si="101"/>
        <v>911.91999200000009</v>
      </c>
      <c r="BD113" s="3">
        <f t="shared" si="101"/>
        <v>740.32200000000012</v>
      </c>
      <c r="BE113" s="3">
        <f t="shared" si="101"/>
        <v>-702.08699999999999</v>
      </c>
    </row>
    <row r="114" spans="1:69">
      <c r="A114" s="59" t="s">
        <v>75</v>
      </c>
      <c r="B114" s="72">
        <f>B115-SUM(B103:B113)</f>
        <v>0</v>
      </c>
      <c r="C114" s="72">
        <f>C115-SUM(C103:C113)</f>
        <v>0</v>
      </c>
      <c r="D114" s="66">
        <f>'[2]Indonesia Palm Oil Exports'!BP$290</f>
        <v>154.806389</v>
      </c>
      <c r="E114" s="66">
        <f>'[2]Indonesia Palm Oil Exports'!CB$290</f>
        <v>378.79196100000001</v>
      </c>
      <c r="F114" s="66">
        <f>'[2]Indonesia Palm Oil Exports'!CN$290</f>
        <v>110.69064200000001</v>
      </c>
      <c r="G114" s="66">
        <f>'[2]Indonesia Palm Oil Exports'!CZ$290</f>
        <v>532.86943999999994</v>
      </c>
      <c r="H114" s="66">
        <f>'[2]Indonesia Palm Oil Exports'!DL$290</f>
        <v>449.93257400000005</v>
      </c>
      <c r="I114" s="66">
        <f>'[2]Indonesia Palm Oil Exports'!DX$290</f>
        <v>385.46031599999998</v>
      </c>
      <c r="J114" s="66">
        <f>'[2]Indonesia Palm Oil Exports'!EJ$290</f>
        <v>656.24757700000009</v>
      </c>
      <c r="K114" s="66">
        <f>'[2]Indonesia Palm Oil Exports'!EV$290</f>
        <v>463.68233500000002</v>
      </c>
      <c r="L114" s="66">
        <f>'[2]Indonesia Palm Oil Exports'!FH$290</f>
        <v>880.13764500000002</v>
      </c>
      <c r="M114" s="66">
        <f>'[2]Indonesia Palm Oil Exports'!FT$290</f>
        <v>649.23599999999999</v>
      </c>
      <c r="N114" s="66">
        <f>'[2]Indonesia Palm Oil Exports'!GF$290</f>
        <v>1095.595</v>
      </c>
      <c r="O114" s="66">
        <f>'[2]Indonesia Palm Oil Exports'!GR$290</f>
        <v>473.55399999999997</v>
      </c>
      <c r="P114" s="66">
        <f>'[2]Indonesia Palm Oil Exports'!HD$290</f>
        <v>1262.7349999999999</v>
      </c>
      <c r="Q114" s="66">
        <f>'[2]Indonesia Palm Oil Exports'!HP$290</f>
        <v>1406.2239999999999</v>
      </c>
      <c r="R114" s="66">
        <f>'[2]Indonesia Palm Oil Exports'!IB$290</f>
        <v>1429.9110000000001</v>
      </c>
      <c r="S114" s="66">
        <f>'[2]Indonesia Palm Oil Exports'!IN$290</f>
        <v>1375.5630000000001</v>
      </c>
      <c r="T114" s="66">
        <f>'[2]Indonesia Palm Oil Exports'!IZ$290</f>
        <v>1852.893</v>
      </c>
      <c r="U114" s="66">
        <f>'[2]Indonesia Palm Oil Exports'!JL$290</f>
        <v>1587.2660000000001</v>
      </c>
      <c r="V114" s="66">
        <f>'[2]Indonesia Palm Oil Exports'!JX$290</f>
        <v>1937.9839999999999</v>
      </c>
      <c r="W114" s="66">
        <f>'[2]Indonesia Palm Oil Exports'!KJ$290</f>
        <v>2330.0149999999999</v>
      </c>
      <c r="X114" s="66">
        <f>'[2]Indonesia Palm Oil Exports'!KV$290</f>
        <v>1671.0487559999999</v>
      </c>
      <c r="Y114" s="66">
        <f>'[2]Indonesia Palm Oil Exports'!LH$290</f>
        <v>2362.9919709999999</v>
      </c>
      <c r="Z114" s="66">
        <f>'[2]Indonesia Palm Oil Exports'!LT$290</f>
        <v>2671.0539429999999</v>
      </c>
      <c r="AA114" s="66">
        <f>'[2]Indonesia Palm Oil Exports'!MF$290</f>
        <v>2541.589367</v>
      </c>
      <c r="AB114" s="66">
        <f>'[2]Indonesia Palm Oil Exports'!MR$290</f>
        <v>2104.053367</v>
      </c>
      <c r="AC114" s="66">
        <f>'[2]Indonesia Palm Oil Exports'!ND$290</f>
        <v>2121.675397</v>
      </c>
      <c r="AD114" s="66">
        <f>'[2]Indonesia Palm Oil Exports'!NP$290</f>
        <v>2546.165</v>
      </c>
      <c r="AE114" s="66">
        <f>'[2]Indonesia Palm Oil Exports'!OB$290</f>
        <v>2148.8429999999998</v>
      </c>
      <c r="AF114" s="66">
        <v>1860</v>
      </c>
      <c r="AG114" s="67">
        <f t="shared" ref="AG114:AI114" si="110">AG115-SUM(AG103:AG113)</f>
        <v>854.56213705665141</v>
      </c>
      <c r="AH114" s="67">
        <f t="shared" si="110"/>
        <v>2100.8579800938242</v>
      </c>
      <c r="AI114" s="67">
        <f t="shared" si="110"/>
        <v>1925.4114552993597</v>
      </c>
      <c r="AJ114" s="67"/>
      <c r="AK114" s="67"/>
      <c r="AL114" s="66" t="s">
        <v>178</v>
      </c>
      <c r="AM114" s="66">
        <f t="shared" si="105"/>
        <v>2396.9074148</v>
      </c>
      <c r="AO114" s="3">
        <v>1888.0000000000002</v>
      </c>
      <c r="AP114" s="3">
        <v>2828</v>
      </c>
      <c r="AQ114" s="3">
        <v>3188</v>
      </c>
      <c r="AR114" s="3">
        <v>3264.0000000000005</v>
      </c>
      <c r="AS114" s="3">
        <v>2764.0000000000005</v>
      </c>
      <c r="AT114" s="3">
        <v>2886</v>
      </c>
      <c r="AU114" s="3">
        <v>3183</v>
      </c>
      <c r="AV114" s="3">
        <v>2693</v>
      </c>
      <c r="AW114" s="3"/>
      <c r="AX114" s="3">
        <f t="shared" si="107"/>
        <v>216.95124400000032</v>
      </c>
      <c r="AY114" s="3">
        <f t="shared" si="101"/>
        <v>465.00802900000008</v>
      </c>
      <c r="AZ114" s="3">
        <f t="shared" si="101"/>
        <v>516.94605700000011</v>
      </c>
      <c r="BA114" s="3">
        <f t="shared" si="101"/>
        <v>722.41063300000042</v>
      </c>
      <c r="BB114" s="3">
        <f t="shared" si="101"/>
        <v>659.94663300000047</v>
      </c>
      <c r="BC114" s="3">
        <f t="shared" si="101"/>
        <v>764.32460300000002</v>
      </c>
      <c r="BD114" s="3">
        <f t="shared" si="101"/>
        <v>636.83500000000004</v>
      </c>
      <c r="BE114" s="3">
        <f t="shared" si="101"/>
        <v>544.15700000000015</v>
      </c>
    </row>
    <row r="115" spans="1:69" ht="15.75" thickBot="1">
      <c r="A115" s="59" t="s">
        <v>76</v>
      </c>
      <c r="B115" s="75">
        <f>B27</f>
        <v>0</v>
      </c>
      <c r="C115" s="75">
        <f>C27</f>
        <v>0</v>
      </c>
      <c r="D115" s="75">
        <f>D27</f>
        <v>0</v>
      </c>
      <c r="E115" s="75">
        <f t="shared" ref="E115:X115" si="111">SUM(E103:E114)</f>
        <v>2400.923542</v>
      </c>
      <c r="F115" s="75">
        <f t="shared" si="111"/>
        <v>1821.58816</v>
      </c>
      <c r="G115" s="75">
        <f t="shared" si="111"/>
        <v>3057.564793</v>
      </c>
      <c r="H115" s="75">
        <f t="shared" si="111"/>
        <v>3870.6771729999996</v>
      </c>
      <c r="I115" s="75">
        <f t="shared" si="111"/>
        <v>4543.5835699999998</v>
      </c>
      <c r="J115" s="75">
        <f t="shared" si="111"/>
        <v>5979.0704890000006</v>
      </c>
      <c r="K115" s="75">
        <f t="shared" si="111"/>
        <v>6421.9778920000008</v>
      </c>
      <c r="L115" s="75">
        <f t="shared" si="111"/>
        <v>7855.6646069999997</v>
      </c>
      <c r="M115" s="75">
        <f t="shared" si="111"/>
        <v>9620.7711930000005</v>
      </c>
      <c r="N115" s="75">
        <f t="shared" si="111"/>
        <v>11695.785</v>
      </c>
      <c r="O115" s="75">
        <f t="shared" si="111"/>
        <v>11419.376999999999</v>
      </c>
      <c r="P115" s="75">
        <f t="shared" si="111"/>
        <v>13969.843000000001</v>
      </c>
      <c r="Q115" s="75">
        <f t="shared" si="111"/>
        <v>15963.753000000001</v>
      </c>
      <c r="R115" s="75">
        <f t="shared" si="111"/>
        <v>16573.334000000003</v>
      </c>
      <c r="S115" s="75">
        <f t="shared" si="111"/>
        <v>16422.972999999998</v>
      </c>
      <c r="T115" s="75">
        <f t="shared" si="111"/>
        <v>18452.583999999999</v>
      </c>
      <c r="U115" s="75">
        <f t="shared" si="111"/>
        <v>20373.409</v>
      </c>
      <c r="V115" s="75">
        <f t="shared" si="111"/>
        <v>21718.825000000001</v>
      </c>
      <c r="W115" s="75">
        <f t="shared" si="111"/>
        <v>25964.266000000003</v>
      </c>
      <c r="X115" s="75">
        <f t="shared" si="111"/>
        <v>22905.501907000002</v>
      </c>
      <c r="Y115" s="75">
        <f t="shared" ref="Y115:AF115" si="112">SUM(Y103:Y114)</f>
        <v>27633.362069000006</v>
      </c>
      <c r="Z115" s="75">
        <f t="shared" si="112"/>
        <v>26966.942978999992</v>
      </c>
      <c r="AA115" s="75">
        <f t="shared" si="112"/>
        <v>28284.301471000006</v>
      </c>
      <c r="AB115" s="75">
        <f t="shared" si="112"/>
        <v>26250.835584999997</v>
      </c>
      <c r="AC115" s="75">
        <f t="shared" si="112"/>
        <v>27290.869426000001</v>
      </c>
      <c r="AD115" s="75">
        <f t="shared" si="112"/>
        <v>22321.269146999999</v>
      </c>
      <c r="AE115" s="75">
        <f t="shared" si="112"/>
        <v>28076.855000000003</v>
      </c>
      <c r="AF115" s="75">
        <f t="shared" si="112"/>
        <v>23066.963989</v>
      </c>
      <c r="AG115" s="67">
        <f t="shared" ref="AG115:AI115" si="113">AG16</f>
        <v>23000</v>
      </c>
      <c r="AH115" s="67">
        <f t="shared" si="113"/>
        <v>24750</v>
      </c>
      <c r="AI115" s="67">
        <f t="shared" si="113"/>
        <v>25000</v>
      </c>
      <c r="AJ115" s="67"/>
      <c r="AK115" s="67"/>
      <c r="AL115" s="67"/>
      <c r="AM115" s="75">
        <f>AVERAGE(Y115:AC115)</f>
        <v>27285.262305999997</v>
      </c>
      <c r="AO115" s="3">
        <f>SUM(AO103:AO114)</f>
        <v>18380</v>
      </c>
      <c r="AP115" s="3">
        <f t="shared" ref="AP115:AT115" si="114">SUM(AP103:AP114)</f>
        <v>32277</v>
      </c>
      <c r="AQ115" s="3">
        <f t="shared" si="114"/>
        <v>33167</v>
      </c>
      <c r="AR115" s="3">
        <f t="shared" si="114"/>
        <v>35618</v>
      </c>
      <c r="AS115" s="3">
        <f t="shared" si="114"/>
        <v>33529</v>
      </c>
      <c r="AT115" s="3">
        <f t="shared" si="114"/>
        <v>35531</v>
      </c>
      <c r="AU115" s="3">
        <f>SUM(AU103:AU114)</f>
        <v>29612</v>
      </c>
      <c r="AV115" s="3">
        <f>SUM(AV103:AV114)</f>
        <v>32592</v>
      </c>
      <c r="AW115" s="3"/>
      <c r="AX115" s="3">
        <f>SUM(AX103:AX114)</f>
        <v>2889.6790930000011</v>
      </c>
      <c r="AY115" s="3">
        <f>SUM(AY103:AY114)</f>
        <v>4643.6379310000011</v>
      </c>
      <c r="AZ115" s="3">
        <f t="shared" ref="AZ115:BE115" si="115">SUM(AZ103:AZ114)</f>
        <v>6200.0570209999996</v>
      </c>
      <c r="BA115" s="3">
        <f t="shared" si="115"/>
        <v>7333.6985290000021</v>
      </c>
      <c r="BB115" s="3">
        <f t="shared" si="115"/>
        <v>7278.164415000002</v>
      </c>
      <c r="BC115" s="3">
        <f t="shared" si="115"/>
        <v>8240.1305740000007</v>
      </c>
      <c r="BD115" s="3">
        <f t="shared" si="115"/>
        <v>7290.7308529999991</v>
      </c>
      <c r="BE115" s="3">
        <f t="shared" si="115"/>
        <v>4515.1450000000004</v>
      </c>
    </row>
    <row r="116" spans="1:69">
      <c r="A116" s="68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97">
        <f>SUM(AE106:AE114)</f>
        <v>19563.900000000001</v>
      </c>
      <c r="AF116" s="97">
        <f>SUM(AF106:AF114)</f>
        <v>16500.903197</v>
      </c>
      <c r="AG116" s="69">
        <f>AF116/AE116-1</f>
        <v>-0.15656371188771168</v>
      </c>
      <c r="AH116" s="69"/>
      <c r="AI116" s="69"/>
      <c r="AM116" s="69"/>
    </row>
    <row r="117" spans="1:69" ht="18.75" thickBot="1">
      <c r="A117" s="59" t="s">
        <v>82</v>
      </c>
      <c r="D117" s="77"/>
      <c r="E117" s="77"/>
      <c r="F117" s="77"/>
      <c r="G117" s="77"/>
      <c r="H117" s="77"/>
      <c r="I117" s="77"/>
      <c r="AO117" s="78" t="s">
        <v>83</v>
      </c>
      <c r="AX117" s="78" t="s">
        <v>84</v>
      </c>
      <c r="BG117" s="78" t="s">
        <v>283</v>
      </c>
    </row>
    <row r="118" spans="1:69" ht="15.75" thickBot="1">
      <c r="A118" s="60"/>
      <c r="B118" s="61" t="s">
        <v>11</v>
      </c>
      <c r="C118" s="61" t="s">
        <v>12</v>
      </c>
      <c r="D118" s="61" t="s">
        <v>13</v>
      </c>
      <c r="E118" s="61" t="s">
        <v>14</v>
      </c>
      <c r="F118" s="61" t="s">
        <v>15</v>
      </c>
      <c r="G118" s="61" t="s">
        <v>16</v>
      </c>
      <c r="H118" s="61" t="s">
        <v>17</v>
      </c>
      <c r="I118" s="61" t="s">
        <v>18</v>
      </c>
      <c r="J118" s="61" t="s">
        <v>19</v>
      </c>
      <c r="K118" s="61" t="s">
        <v>20</v>
      </c>
      <c r="L118" s="61" t="s">
        <v>21</v>
      </c>
      <c r="M118" s="61" t="s">
        <v>22</v>
      </c>
      <c r="N118" s="61" t="s">
        <v>23</v>
      </c>
      <c r="O118" s="61" t="s">
        <v>24</v>
      </c>
      <c r="P118" s="61" t="s">
        <v>25</v>
      </c>
      <c r="Q118" s="61" t="s">
        <v>26</v>
      </c>
      <c r="R118" s="61" t="s">
        <v>27</v>
      </c>
      <c r="S118" s="61" t="s">
        <v>28</v>
      </c>
      <c r="T118" s="61" t="s">
        <v>29</v>
      </c>
      <c r="U118" s="61" t="s">
        <v>30</v>
      </c>
      <c r="V118" s="61" t="s">
        <v>31</v>
      </c>
      <c r="W118" s="61" t="s">
        <v>32</v>
      </c>
      <c r="X118" s="61" t="s">
        <v>33</v>
      </c>
      <c r="Y118" s="61" t="s">
        <v>34</v>
      </c>
      <c r="Z118" s="61" t="s">
        <v>35</v>
      </c>
      <c r="AA118" s="61" t="s">
        <v>36</v>
      </c>
      <c r="AB118" s="61" t="s">
        <v>37</v>
      </c>
      <c r="AC118" s="61" t="s">
        <v>38</v>
      </c>
      <c r="AD118" s="61" t="str">
        <f>AD2</f>
        <v xml:space="preserve">21/22  </v>
      </c>
      <c r="AE118" s="61" t="str">
        <f t="shared" ref="AE118:AI118" si="116">AE2</f>
        <v xml:space="preserve">22/23  </v>
      </c>
      <c r="AF118" s="61" t="str">
        <f t="shared" si="116"/>
        <v xml:space="preserve">23/24  </v>
      </c>
      <c r="AG118" s="61" t="str">
        <f t="shared" si="116"/>
        <v xml:space="preserve">24/25  </v>
      </c>
      <c r="AH118" s="61" t="str">
        <f t="shared" si="116"/>
        <v xml:space="preserve">25/26  </v>
      </c>
      <c r="AI118" s="61" t="str">
        <f t="shared" si="116"/>
        <v xml:space="preserve">26/27  </v>
      </c>
      <c r="AJ118" s="62" t="s">
        <v>284</v>
      </c>
      <c r="AK118" s="62"/>
      <c r="AL118" s="62"/>
      <c r="AO118" s="61" t="str">
        <f t="shared" ref="AO118:AV118" si="117">X118</f>
        <v xml:space="preserve">15/16 </v>
      </c>
      <c r="AP118" s="61" t="str">
        <f t="shared" si="117"/>
        <v xml:space="preserve">16/17 </v>
      </c>
      <c r="AQ118" s="61" t="str">
        <f t="shared" si="117"/>
        <v xml:space="preserve">17/18 </v>
      </c>
      <c r="AR118" s="61" t="str">
        <f t="shared" si="117"/>
        <v xml:space="preserve">18/19 </v>
      </c>
      <c r="AS118" s="61" t="str">
        <f t="shared" si="117"/>
        <v>19/20</v>
      </c>
      <c r="AT118" s="61" t="str">
        <f t="shared" si="117"/>
        <v>20/21</v>
      </c>
      <c r="AU118" s="61" t="str">
        <f t="shared" si="117"/>
        <v xml:space="preserve">21/22  </v>
      </c>
      <c r="AV118" s="61" t="str">
        <f t="shared" si="117"/>
        <v xml:space="preserve">22/23  </v>
      </c>
      <c r="AX118" s="61" t="str">
        <f t="shared" ref="AX118:BE118" si="118">AO118</f>
        <v xml:space="preserve">15/16 </v>
      </c>
      <c r="AY118" s="61" t="str">
        <f t="shared" si="118"/>
        <v xml:space="preserve">16/17 </v>
      </c>
      <c r="AZ118" s="61" t="str">
        <f t="shared" si="118"/>
        <v xml:space="preserve">17/18 </v>
      </c>
      <c r="BA118" s="61" t="str">
        <f t="shared" si="118"/>
        <v xml:space="preserve">18/19 </v>
      </c>
      <c r="BB118" s="61" t="str">
        <f t="shared" si="118"/>
        <v>19/20</v>
      </c>
      <c r="BC118" s="61" t="str">
        <f t="shared" si="118"/>
        <v>20/21</v>
      </c>
      <c r="BD118" s="61" t="str">
        <f t="shared" si="118"/>
        <v xml:space="preserve">21/22  </v>
      </c>
      <c r="BE118" s="61" t="str">
        <f t="shared" si="118"/>
        <v xml:space="preserve">22/23  </v>
      </c>
      <c r="BG118" s="61" t="str">
        <f t="shared" ref="BG118:BP118" si="119">AX118</f>
        <v xml:space="preserve">15/16 </v>
      </c>
      <c r="BH118" s="61" t="str">
        <f t="shared" si="119"/>
        <v xml:space="preserve">16/17 </v>
      </c>
      <c r="BI118" s="61" t="str">
        <f t="shared" si="119"/>
        <v xml:space="preserve">17/18 </v>
      </c>
      <c r="BJ118" s="61" t="str">
        <f t="shared" si="119"/>
        <v xml:space="preserve">18/19 </v>
      </c>
      <c r="BK118" s="61" t="str">
        <f t="shared" si="119"/>
        <v>19/20</v>
      </c>
      <c r="BL118" s="61" t="str">
        <f t="shared" si="119"/>
        <v>20/21</v>
      </c>
      <c r="BM118" s="61" t="str">
        <f t="shared" si="119"/>
        <v xml:space="preserve">21/22  </v>
      </c>
      <c r="BN118" s="61" t="str">
        <f t="shared" si="119"/>
        <v xml:space="preserve">22/23  </v>
      </c>
      <c r="BO118" s="61">
        <f t="shared" si="119"/>
        <v>0</v>
      </c>
      <c r="BP118" s="61" t="str">
        <f t="shared" si="119"/>
        <v xml:space="preserve">15/16 </v>
      </c>
      <c r="BQ118" s="61" t="s">
        <v>182</v>
      </c>
    </row>
    <row r="119" spans="1:69">
      <c r="A119" s="59" t="s">
        <v>64</v>
      </c>
      <c r="B119" s="63" t="e">
        <f>B9+B56+B87-B103-B135</f>
        <v>#REF!</v>
      </c>
      <c r="C119" s="63" t="e">
        <f t="shared" ref="C119:AF119" si="120">B146+C56+C87-C103-C135</f>
        <v>#REF!</v>
      </c>
      <c r="D119" s="63" t="e">
        <f t="shared" si="120"/>
        <v>#REF!</v>
      </c>
      <c r="E119" s="63" t="e">
        <f t="shared" si="120"/>
        <v>#REF!</v>
      </c>
      <c r="F119" s="63" t="e">
        <f t="shared" si="120"/>
        <v>#REF!</v>
      </c>
      <c r="G119" s="63" t="e">
        <f t="shared" si="120"/>
        <v>#REF!</v>
      </c>
      <c r="H119" s="63" t="e">
        <f t="shared" si="120"/>
        <v>#REF!</v>
      </c>
      <c r="I119" s="63" t="e">
        <f t="shared" si="120"/>
        <v>#REF!</v>
      </c>
      <c r="J119" s="63" t="e">
        <f t="shared" si="120"/>
        <v>#REF!</v>
      </c>
      <c r="K119" s="63" t="e">
        <f>J146+K56+K87-K103-K135</f>
        <v>#REF!</v>
      </c>
      <c r="L119" s="63" t="e">
        <f t="shared" si="120"/>
        <v>#REF!</v>
      </c>
      <c r="M119" s="63" t="e">
        <f t="shared" si="120"/>
        <v>#REF!</v>
      </c>
      <c r="N119" s="63" t="e">
        <f t="shared" si="120"/>
        <v>#REF!</v>
      </c>
      <c r="O119" s="63" t="e">
        <f t="shared" si="120"/>
        <v>#REF!</v>
      </c>
      <c r="P119" s="63" t="e">
        <f t="shared" si="120"/>
        <v>#REF!</v>
      </c>
      <c r="Q119" s="63" t="e">
        <f t="shared" si="120"/>
        <v>#REF!</v>
      </c>
      <c r="R119" s="63" t="e">
        <f t="shared" si="120"/>
        <v>#REF!</v>
      </c>
      <c r="S119" s="63" t="e">
        <f t="shared" si="120"/>
        <v>#REF!</v>
      </c>
      <c r="T119" s="63" t="e">
        <f t="shared" si="120"/>
        <v>#REF!</v>
      </c>
      <c r="U119" s="63" t="e">
        <f t="shared" si="120"/>
        <v>#REF!</v>
      </c>
      <c r="V119" s="63" t="e">
        <f t="shared" si="120"/>
        <v>#REF!</v>
      </c>
      <c r="W119" s="63" t="e">
        <f t="shared" si="120"/>
        <v>#REF!</v>
      </c>
      <c r="X119" s="63">
        <f t="shared" si="120"/>
        <v>1105.8201515554938</v>
      </c>
      <c r="Y119" s="64">
        <f t="shared" si="120"/>
        <v>1401.4465829999995</v>
      </c>
      <c r="Z119" s="64">
        <f t="shared" si="120"/>
        <v>1446.0159220000005</v>
      </c>
      <c r="AA119" s="64">
        <f t="shared" si="120"/>
        <v>1963.1183280000005</v>
      </c>
      <c r="AB119" s="64">
        <f t="shared" si="120"/>
        <v>2111.0859569999993</v>
      </c>
      <c r="AC119" s="64">
        <f t="shared" si="120"/>
        <v>2237.9448739999989</v>
      </c>
      <c r="AD119" s="64">
        <f t="shared" si="120"/>
        <v>2253.0343539999994</v>
      </c>
      <c r="AE119" s="64">
        <f t="shared" si="120"/>
        <v>2275.2950000000001</v>
      </c>
      <c r="AF119" s="64">
        <f t="shared" si="120"/>
        <v>2886.3630000000003</v>
      </c>
      <c r="AG119" s="65" t="e">
        <f t="shared" ref="AG119:AG124" si="121">AG$131*(SUM(AA119:AE119)/SUM(AA$131:AE$131))</f>
        <v>#REF!</v>
      </c>
      <c r="AH119" s="65" t="e">
        <f t="shared" ref="AH119:AH129" si="122">AH$131*(SUM(AB119:AF119)/SUM(AB$131:AF$131))</f>
        <v>#REF!</v>
      </c>
      <c r="AI119" s="65" t="e">
        <f t="shared" ref="AI119:AI129" si="123">AI$131*(SUM(AC119:AG119)/SUM(AC$131:AG$131))</f>
        <v>#REF!</v>
      </c>
      <c r="AJ119" s="65">
        <f>AVERAGE(Z119:AE119)</f>
        <v>2047.7490724999998</v>
      </c>
      <c r="AK119" s="64"/>
      <c r="AL119" s="64"/>
      <c r="AO119" s="3"/>
      <c r="AP119" s="3">
        <v>1000</v>
      </c>
      <c r="AQ119" s="3">
        <v>985</v>
      </c>
      <c r="AR119" s="3">
        <v>1353</v>
      </c>
      <c r="AS119" s="3">
        <v>1498</v>
      </c>
      <c r="AT119" s="3">
        <v>1476</v>
      </c>
      <c r="AU119" s="3">
        <v>1449</v>
      </c>
      <c r="AV119" s="3">
        <v>2000</v>
      </c>
      <c r="AW119" s="3"/>
      <c r="AX119" s="3"/>
      <c r="AY119" s="3">
        <f t="shared" ref="AY119:BE130" si="124">AP119-Y119</f>
        <v>-401.44658299999946</v>
      </c>
      <c r="AZ119" s="3">
        <f t="shared" si="124"/>
        <v>-461.0159220000005</v>
      </c>
      <c r="BA119" s="3">
        <f t="shared" si="124"/>
        <v>-610.11832800000047</v>
      </c>
      <c r="BB119" s="3">
        <f t="shared" si="124"/>
        <v>-613.08595699999933</v>
      </c>
      <c r="BC119" s="3">
        <f t="shared" si="124"/>
        <v>-761.94487399999889</v>
      </c>
      <c r="BD119" s="3">
        <f t="shared" si="124"/>
        <v>-804.03435399999944</v>
      </c>
      <c r="BE119" s="3">
        <f t="shared" si="124"/>
        <v>-275.29500000000007</v>
      </c>
      <c r="BG119" s="3"/>
      <c r="BH119" s="66">
        <f t="shared" ref="BH119:BP119" si="125">AP119/31</f>
        <v>32.258064516129032</v>
      </c>
      <c r="BI119" s="66">
        <f t="shared" si="125"/>
        <v>31.774193548387096</v>
      </c>
      <c r="BJ119" s="66">
        <f t="shared" si="125"/>
        <v>43.645161290322584</v>
      </c>
      <c r="BK119" s="66">
        <f t="shared" si="125"/>
        <v>48.322580645161288</v>
      </c>
      <c r="BL119" s="66">
        <f t="shared" si="125"/>
        <v>47.612903225806448</v>
      </c>
      <c r="BM119" s="66">
        <f t="shared" si="125"/>
        <v>46.741935483870968</v>
      </c>
      <c r="BN119" s="66">
        <f t="shared" si="125"/>
        <v>64.516129032258064</v>
      </c>
      <c r="BO119" s="66">
        <f t="shared" si="125"/>
        <v>0</v>
      </c>
      <c r="BP119" s="66">
        <f t="shared" si="125"/>
        <v>0</v>
      </c>
      <c r="BQ119" s="66">
        <f t="shared" ref="BQ119:BQ131" si="126">AVERAGE(BI119:BM119)</f>
        <v>43.619354838709683</v>
      </c>
    </row>
    <row r="120" spans="1:69">
      <c r="A120" s="59" t="s">
        <v>65</v>
      </c>
      <c r="B120" s="63" t="e">
        <f t="shared" ref="B120:AF128" si="127">B135+B57+B88-B104-B136</f>
        <v>#REF!</v>
      </c>
      <c r="C120" s="63" t="e">
        <f t="shared" si="127"/>
        <v>#REF!</v>
      </c>
      <c r="D120" s="63" t="e">
        <f t="shared" si="127"/>
        <v>#REF!</v>
      </c>
      <c r="E120" s="63" t="e">
        <f t="shared" si="127"/>
        <v>#REF!</v>
      </c>
      <c r="F120" s="63" t="e">
        <f t="shared" si="127"/>
        <v>#REF!</v>
      </c>
      <c r="G120" s="63" t="e">
        <f t="shared" si="127"/>
        <v>#REF!</v>
      </c>
      <c r="H120" s="63" t="e">
        <f t="shared" si="127"/>
        <v>#REF!</v>
      </c>
      <c r="I120" s="63" t="e">
        <f t="shared" si="127"/>
        <v>#REF!</v>
      </c>
      <c r="J120" s="63" t="e">
        <f t="shared" si="127"/>
        <v>#REF!</v>
      </c>
      <c r="K120" s="63" t="e">
        <f t="shared" si="127"/>
        <v>#REF!</v>
      </c>
      <c r="L120" s="63" t="e">
        <f t="shared" si="127"/>
        <v>#REF!</v>
      </c>
      <c r="M120" s="63" t="e">
        <f t="shared" si="127"/>
        <v>#REF!</v>
      </c>
      <c r="N120" s="63" t="e">
        <f t="shared" si="127"/>
        <v>#REF!</v>
      </c>
      <c r="O120" s="63" t="e">
        <f t="shared" si="127"/>
        <v>#REF!</v>
      </c>
      <c r="P120" s="63" t="e">
        <f t="shared" si="127"/>
        <v>#REF!</v>
      </c>
      <c r="Q120" s="63" t="e">
        <f t="shared" si="127"/>
        <v>#REF!</v>
      </c>
      <c r="R120" s="63" t="e">
        <f t="shared" si="127"/>
        <v>#REF!</v>
      </c>
      <c r="S120" s="63" t="e">
        <f t="shared" si="127"/>
        <v>#REF!</v>
      </c>
      <c r="T120" s="63" t="e">
        <f t="shared" si="127"/>
        <v>#REF!</v>
      </c>
      <c r="U120" s="63" t="e">
        <f t="shared" si="127"/>
        <v>#REF!</v>
      </c>
      <c r="V120" s="63" t="e">
        <f t="shared" si="127"/>
        <v>#REF!</v>
      </c>
      <c r="W120" s="63" t="e">
        <f t="shared" si="127"/>
        <v>#REF!</v>
      </c>
      <c r="X120" s="63">
        <f t="shared" si="127"/>
        <v>899.83594752510089</v>
      </c>
      <c r="Y120" s="64">
        <f t="shared" si="127"/>
        <v>1318.38301</v>
      </c>
      <c r="Z120" s="64">
        <f t="shared" si="127"/>
        <v>1279.0809059999992</v>
      </c>
      <c r="AA120" s="64">
        <f t="shared" si="127"/>
        <v>2116.6578849999987</v>
      </c>
      <c r="AB120" s="64">
        <f t="shared" si="127"/>
        <v>2038.0551720000003</v>
      </c>
      <c r="AC120" s="64">
        <f t="shared" si="127"/>
        <v>2287.6520220000002</v>
      </c>
      <c r="AD120" s="64">
        <f t="shared" si="127"/>
        <v>2305.0529999999999</v>
      </c>
      <c r="AE120" s="64">
        <f t="shared" si="127"/>
        <v>2052.3170000000009</v>
      </c>
      <c r="AF120" s="64">
        <f t="shared" si="127"/>
        <v>1826.0529236998646</v>
      </c>
      <c r="AG120" s="65" t="e">
        <f t="shared" si="121"/>
        <v>#REF!</v>
      </c>
      <c r="AH120" s="65" t="e">
        <f t="shared" si="122"/>
        <v>#REF!</v>
      </c>
      <c r="AI120" s="65" t="e">
        <f t="shared" si="123"/>
        <v>#REF!</v>
      </c>
      <c r="AJ120" s="65">
        <f t="shared" ref="AJ120:AJ130" si="128">AVERAGE(Z120:AE120)</f>
        <v>2013.1359974999998</v>
      </c>
      <c r="AK120" s="64"/>
      <c r="AL120" s="64"/>
      <c r="AO120" s="3"/>
      <c r="AP120" s="3">
        <v>977</v>
      </c>
      <c r="AQ120" s="3">
        <v>931</v>
      </c>
      <c r="AR120" s="3">
        <v>1461</v>
      </c>
      <c r="AS120" s="3">
        <v>1432</v>
      </c>
      <c r="AT120" s="3">
        <v>1451</v>
      </c>
      <c r="AU120" s="3">
        <v>1578</v>
      </c>
      <c r="AV120" s="3">
        <v>1928</v>
      </c>
      <c r="AW120" s="3"/>
      <c r="AX120" s="3"/>
      <c r="AY120" s="3">
        <f t="shared" si="124"/>
        <v>-341.38301000000001</v>
      </c>
      <c r="AZ120" s="3">
        <f t="shared" si="124"/>
        <v>-348.08090599999923</v>
      </c>
      <c r="BA120" s="3">
        <f t="shared" si="124"/>
        <v>-655.65788499999871</v>
      </c>
      <c r="BB120" s="3">
        <f t="shared" si="124"/>
        <v>-606.05517200000031</v>
      </c>
      <c r="BC120" s="3">
        <f t="shared" si="124"/>
        <v>-836.65202200000022</v>
      </c>
      <c r="BD120" s="3">
        <f t="shared" si="124"/>
        <v>-727.05299999999988</v>
      </c>
      <c r="BE120" s="3">
        <f t="shared" si="124"/>
        <v>-124.31700000000092</v>
      </c>
      <c r="BG120" s="3"/>
      <c r="BH120" s="66">
        <f t="shared" ref="BH120:BP120" si="129">AP120/30</f>
        <v>32.56666666666667</v>
      </c>
      <c r="BI120" s="66">
        <f t="shared" si="129"/>
        <v>31.033333333333335</v>
      </c>
      <c r="BJ120" s="66">
        <f t="shared" si="129"/>
        <v>48.7</v>
      </c>
      <c r="BK120" s="66">
        <f t="shared" si="129"/>
        <v>47.733333333333334</v>
      </c>
      <c r="BL120" s="66">
        <f t="shared" si="129"/>
        <v>48.366666666666667</v>
      </c>
      <c r="BM120" s="66">
        <f t="shared" si="129"/>
        <v>52.6</v>
      </c>
      <c r="BN120" s="66">
        <f t="shared" si="129"/>
        <v>64.266666666666666</v>
      </c>
      <c r="BO120" s="66">
        <f t="shared" si="129"/>
        <v>0</v>
      </c>
      <c r="BP120" s="66">
        <f t="shared" si="129"/>
        <v>0</v>
      </c>
      <c r="BQ120" s="66">
        <f t="shared" si="126"/>
        <v>45.686666666666667</v>
      </c>
    </row>
    <row r="121" spans="1:69">
      <c r="A121" s="59" t="s">
        <v>66</v>
      </c>
      <c r="B121" s="63" t="e">
        <f t="shared" si="127"/>
        <v>#REF!</v>
      </c>
      <c r="C121" s="63" t="e">
        <f t="shared" si="127"/>
        <v>#REF!</v>
      </c>
      <c r="D121" s="63" t="e">
        <f t="shared" si="127"/>
        <v>#REF!</v>
      </c>
      <c r="E121" s="63" t="e">
        <f t="shared" si="127"/>
        <v>#REF!</v>
      </c>
      <c r="F121" s="63" t="e">
        <f t="shared" si="127"/>
        <v>#REF!</v>
      </c>
      <c r="G121" s="63" t="e">
        <f t="shared" si="127"/>
        <v>#REF!</v>
      </c>
      <c r="H121" s="63" t="e">
        <f t="shared" si="127"/>
        <v>#REF!</v>
      </c>
      <c r="I121" s="63" t="e">
        <f t="shared" si="127"/>
        <v>#REF!</v>
      </c>
      <c r="J121" s="63" t="e">
        <f t="shared" si="127"/>
        <v>#REF!</v>
      </c>
      <c r="K121" s="63" t="e">
        <f t="shared" si="127"/>
        <v>#REF!</v>
      </c>
      <c r="L121" s="63" t="e">
        <f t="shared" si="127"/>
        <v>#REF!</v>
      </c>
      <c r="M121" s="63" t="e">
        <f t="shared" si="127"/>
        <v>#REF!</v>
      </c>
      <c r="N121" s="63" t="e">
        <f t="shared" si="127"/>
        <v>#REF!</v>
      </c>
      <c r="O121" s="63" t="e">
        <f t="shared" si="127"/>
        <v>#REF!</v>
      </c>
      <c r="P121" s="63" t="e">
        <f t="shared" si="127"/>
        <v>#REF!</v>
      </c>
      <c r="Q121" s="63" t="e">
        <f t="shared" si="127"/>
        <v>#REF!</v>
      </c>
      <c r="R121" s="63" t="e">
        <f t="shared" si="127"/>
        <v>#REF!</v>
      </c>
      <c r="S121" s="63" t="e">
        <f t="shared" si="127"/>
        <v>#REF!</v>
      </c>
      <c r="T121" s="63" t="e">
        <f t="shared" si="127"/>
        <v>#REF!</v>
      </c>
      <c r="U121" s="63" t="e">
        <f t="shared" si="127"/>
        <v>#REF!</v>
      </c>
      <c r="V121" s="63" t="e">
        <f t="shared" si="127"/>
        <v>#REF!</v>
      </c>
      <c r="W121" s="63" t="e">
        <f t="shared" si="127"/>
        <v>#REF!</v>
      </c>
      <c r="X121" s="63">
        <f>X136+X58+X89-X105-X137</f>
        <v>-74.566948768954262</v>
      </c>
      <c r="Y121" s="64">
        <f t="shared" si="127"/>
        <v>1259.710736</v>
      </c>
      <c r="Z121" s="64">
        <f t="shared" si="127"/>
        <v>1309.6027579999995</v>
      </c>
      <c r="AA121" s="64">
        <f t="shared" si="127"/>
        <v>1693.3281440000001</v>
      </c>
      <c r="AB121" s="64">
        <f t="shared" si="127"/>
        <v>-568.70417299999963</v>
      </c>
      <c r="AC121" s="64">
        <f t="shared" si="127"/>
        <v>2244.4088879999999</v>
      </c>
      <c r="AD121" s="64">
        <f t="shared" si="127"/>
        <v>2289.7740000000003</v>
      </c>
      <c r="AE121" s="64">
        <f t="shared" si="127"/>
        <v>2178.5319999999992</v>
      </c>
      <c r="AF121" s="64">
        <f t="shared" si="127"/>
        <v>2701.7065060849</v>
      </c>
      <c r="AG121" s="65" t="e">
        <f t="shared" si="121"/>
        <v>#REF!</v>
      </c>
      <c r="AH121" s="65" t="e">
        <f t="shared" si="122"/>
        <v>#REF!</v>
      </c>
      <c r="AI121" s="65" t="e">
        <f t="shared" si="123"/>
        <v>#REF!</v>
      </c>
      <c r="AJ121" s="65">
        <f t="shared" si="128"/>
        <v>1524.4902695000001</v>
      </c>
      <c r="AK121" s="64"/>
      <c r="AL121" s="64"/>
      <c r="AO121" s="3"/>
      <c r="AP121" s="3">
        <v>1011.0000000000001</v>
      </c>
      <c r="AQ121" s="3">
        <v>946.00000000000011</v>
      </c>
      <c r="AR121" s="3">
        <v>1177</v>
      </c>
      <c r="AS121" s="3">
        <v>1432</v>
      </c>
      <c r="AT121" s="3">
        <v>1500</v>
      </c>
      <c r="AU121" s="3">
        <v>1666</v>
      </c>
      <c r="AV121" s="3">
        <v>1920</v>
      </c>
      <c r="AW121" s="3"/>
      <c r="AX121" s="3"/>
      <c r="AY121" s="3">
        <f t="shared" si="124"/>
        <v>-248.71073599999988</v>
      </c>
      <c r="AZ121" s="3">
        <f t="shared" si="124"/>
        <v>-363.60275799999943</v>
      </c>
      <c r="BA121" s="3">
        <f t="shared" si="124"/>
        <v>-516.32814400000007</v>
      </c>
      <c r="BB121" s="3">
        <f t="shared" si="124"/>
        <v>2000.7041729999996</v>
      </c>
      <c r="BC121" s="3">
        <f t="shared" si="124"/>
        <v>-744.40888799999993</v>
      </c>
      <c r="BD121" s="3">
        <f t="shared" si="124"/>
        <v>-623.77400000000034</v>
      </c>
      <c r="BE121" s="3">
        <f t="shared" si="124"/>
        <v>-258.53199999999924</v>
      </c>
      <c r="BG121" s="3"/>
      <c r="BH121" s="66">
        <f t="shared" ref="BH121:BP122" si="130">AP121/31</f>
        <v>32.612903225806456</v>
      </c>
      <c r="BI121" s="66">
        <f t="shared" si="130"/>
        <v>30.516129032258068</v>
      </c>
      <c r="BJ121" s="66">
        <f t="shared" si="130"/>
        <v>37.967741935483872</v>
      </c>
      <c r="BK121" s="66">
        <f t="shared" si="130"/>
        <v>46.193548387096776</v>
      </c>
      <c r="BL121" s="66">
        <f t="shared" si="130"/>
        <v>48.387096774193552</v>
      </c>
      <c r="BM121" s="66">
        <f t="shared" si="130"/>
        <v>53.741935483870968</v>
      </c>
      <c r="BN121" s="66">
        <f t="shared" si="130"/>
        <v>61.935483870967744</v>
      </c>
      <c r="BO121" s="66">
        <f t="shared" si="130"/>
        <v>0</v>
      </c>
      <c r="BP121" s="66">
        <f t="shared" si="130"/>
        <v>0</v>
      </c>
      <c r="BQ121" s="66">
        <f t="shared" si="126"/>
        <v>43.361290322580643</v>
      </c>
    </row>
    <row r="122" spans="1:69">
      <c r="A122" s="59" t="s">
        <v>67</v>
      </c>
      <c r="B122" s="63" t="e">
        <f t="shared" si="127"/>
        <v>#REF!</v>
      </c>
      <c r="C122" s="63" t="e">
        <f t="shared" si="127"/>
        <v>#REF!</v>
      </c>
      <c r="D122" s="63" t="e">
        <f t="shared" si="127"/>
        <v>#REF!</v>
      </c>
      <c r="E122" s="63" t="e">
        <f t="shared" si="127"/>
        <v>#REF!</v>
      </c>
      <c r="F122" s="63" t="e">
        <f t="shared" si="127"/>
        <v>#REF!</v>
      </c>
      <c r="G122" s="63" t="e">
        <f t="shared" si="127"/>
        <v>#REF!</v>
      </c>
      <c r="H122" s="63" t="e">
        <f t="shared" si="127"/>
        <v>#REF!</v>
      </c>
      <c r="I122" s="63" t="e">
        <f t="shared" si="127"/>
        <v>#REF!</v>
      </c>
      <c r="J122" s="63" t="e">
        <f t="shared" si="127"/>
        <v>#REF!</v>
      </c>
      <c r="K122" s="63" t="e">
        <f t="shared" si="127"/>
        <v>#REF!</v>
      </c>
      <c r="L122" s="63" t="e">
        <f t="shared" si="127"/>
        <v>#REF!</v>
      </c>
      <c r="M122" s="63" t="e">
        <f t="shared" si="127"/>
        <v>#REF!</v>
      </c>
      <c r="N122" s="63" t="e">
        <f t="shared" si="127"/>
        <v>#REF!</v>
      </c>
      <c r="O122" s="63" t="e">
        <f t="shared" si="127"/>
        <v>#REF!</v>
      </c>
      <c r="P122" s="63" t="e">
        <f t="shared" si="127"/>
        <v>#REF!</v>
      </c>
      <c r="Q122" s="63" t="e">
        <f t="shared" si="127"/>
        <v>#REF!</v>
      </c>
      <c r="R122" s="63" t="e">
        <f t="shared" si="127"/>
        <v>#REF!</v>
      </c>
      <c r="S122" s="63" t="e">
        <f t="shared" si="127"/>
        <v>#REF!</v>
      </c>
      <c r="T122" s="63" t="e">
        <f t="shared" si="127"/>
        <v>#REF!</v>
      </c>
      <c r="U122" s="63" t="e">
        <f t="shared" si="127"/>
        <v>#REF!</v>
      </c>
      <c r="V122" s="63" t="e">
        <f t="shared" si="127"/>
        <v>#REF!</v>
      </c>
      <c r="W122" s="63" t="e">
        <f t="shared" si="127"/>
        <v>#REF!</v>
      </c>
      <c r="X122" s="64">
        <f t="shared" si="127"/>
        <v>-647.9989999999998</v>
      </c>
      <c r="Y122" s="64">
        <f t="shared" si="127"/>
        <v>-1381.3560320000001</v>
      </c>
      <c r="Z122" s="64">
        <f t="shared" si="127"/>
        <v>1654.6364680000006</v>
      </c>
      <c r="AA122" s="64">
        <f t="shared" si="127"/>
        <v>1943.8528889999998</v>
      </c>
      <c r="AB122" s="64">
        <f t="shared" si="127"/>
        <v>2084.7403279999999</v>
      </c>
      <c r="AC122" s="64">
        <f t="shared" si="127"/>
        <v>2164.0421090000009</v>
      </c>
      <c r="AD122" s="64">
        <f t="shared" si="127"/>
        <v>2183.5789999999997</v>
      </c>
      <c r="AE122" s="64">
        <f t="shared" si="127"/>
        <v>2611.6749999999993</v>
      </c>
      <c r="AF122" s="64">
        <f t="shared" si="127"/>
        <v>2683.8562332698539</v>
      </c>
      <c r="AG122" s="65" t="e">
        <f t="shared" si="121"/>
        <v>#REF!</v>
      </c>
      <c r="AH122" s="65" t="e">
        <f t="shared" si="122"/>
        <v>#REF!</v>
      </c>
      <c r="AI122" s="65" t="e">
        <f t="shared" si="123"/>
        <v>#REF!</v>
      </c>
      <c r="AJ122" s="65">
        <f t="shared" si="128"/>
        <v>2107.0876323333337</v>
      </c>
      <c r="AK122" s="64"/>
      <c r="AL122" s="64"/>
      <c r="AO122" s="3">
        <v>938</v>
      </c>
      <c r="AP122" s="3">
        <v>913</v>
      </c>
      <c r="AQ122" s="3">
        <v>974</v>
      </c>
      <c r="AR122" s="3">
        <v>1366</v>
      </c>
      <c r="AS122" s="3">
        <v>1494</v>
      </c>
      <c r="AT122" s="3">
        <v>1516</v>
      </c>
      <c r="AU122" s="3">
        <v>1506</v>
      </c>
      <c r="AV122" s="3">
        <v>1786</v>
      </c>
      <c r="AW122" s="3"/>
      <c r="AX122" s="3">
        <f t="shared" ref="AX122:AX130" si="131">AO122-X122</f>
        <v>1585.9989999999998</v>
      </c>
      <c r="AY122" s="3">
        <f t="shared" si="124"/>
        <v>2294.3560320000001</v>
      </c>
      <c r="AZ122" s="3">
        <f t="shared" si="124"/>
        <v>-680.6364680000006</v>
      </c>
      <c r="BA122" s="3">
        <f t="shared" si="124"/>
        <v>-577.85288899999978</v>
      </c>
      <c r="BB122" s="3">
        <f t="shared" si="124"/>
        <v>-590.74032799999986</v>
      </c>
      <c r="BC122" s="3">
        <f t="shared" si="124"/>
        <v>-648.04210900000089</v>
      </c>
      <c r="BD122" s="3">
        <f t="shared" si="124"/>
        <v>-677.57899999999972</v>
      </c>
      <c r="BE122" s="3">
        <f>AV122-AE122</f>
        <v>-825.67499999999927</v>
      </c>
      <c r="BG122" s="66">
        <f>AO122/31</f>
        <v>30.258064516129032</v>
      </c>
      <c r="BH122" s="66">
        <f t="shared" si="130"/>
        <v>29.451612903225808</v>
      </c>
      <c r="BI122" s="66">
        <f t="shared" si="130"/>
        <v>31.419354838709676</v>
      </c>
      <c r="BJ122" s="66">
        <f t="shared" si="130"/>
        <v>44.064516129032256</v>
      </c>
      <c r="BK122" s="66">
        <f t="shared" si="130"/>
        <v>48.193548387096776</v>
      </c>
      <c r="BL122" s="66">
        <f t="shared" si="130"/>
        <v>48.903225806451616</v>
      </c>
      <c r="BM122" s="66">
        <f t="shared" si="130"/>
        <v>48.58064516129032</v>
      </c>
      <c r="BN122" s="66">
        <f t="shared" si="130"/>
        <v>57.612903225806448</v>
      </c>
      <c r="BO122" s="66">
        <f t="shared" si="130"/>
        <v>0</v>
      </c>
      <c r="BP122" s="66">
        <f t="shared" si="130"/>
        <v>51.161258064516126</v>
      </c>
      <c r="BQ122" s="66">
        <f t="shared" si="126"/>
        <v>44.232258064516131</v>
      </c>
    </row>
    <row r="123" spans="1:69">
      <c r="A123" s="59" t="s">
        <v>68</v>
      </c>
      <c r="B123" s="63" t="e">
        <f t="shared" si="127"/>
        <v>#REF!</v>
      </c>
      <c r="C123" s="63" t="e">
        <f t="shared" si="127"/>
        <v>#REF!</v>
      </c>
      <c r="D123" s="63" t="e">
        <f t="shared" si="127"/>
        <v>#REF!</v>
      </c>
      <c r="E123" s="63" t="e">
        <f t="shared" si="127"/>
        <v>#REF!</v>
      </c>
      <c r="F123" s="63" t="e">
        <f t="shared" si="127"/>
        <v>#REF!</v>
      </c>
      <c r="G123" s="63" t="e">
        <f t="shared" si="127"/>
        <v>#REF!</v>
      </c>
      <c r="H123" s="63" t="e">
        <f t="shared" si="127"/>
        <v>#REF!</v>
      </c>
      <c r="I123" s="63" t="e">
        <f t="shared" si="127"/>
        <v>#REF!</v>
      </c>
      <c r="J123" s="63" t="e">
        <f t="shared" si="127"/>
        <v>#REF!</v>
      </c>
      <c r="K123" s="63" t="e">
        <f t="shared" si="127"/>
        <v>#REF!</v>
      </c>
      <c r="L123" s="63" t="e">
        <f t="shared" si="127"/>
        <v>#REF!</v>
      </c>
      <c r="M123" s="63" t="e">
        <f t="shared" si="127"/>
        <v>#REF!</v>
      </c>
      <c r="N123" s="63" t="e">
        <f t="shared" si="127"/>
        <v>#REF!</v>
      </c>
      <c r="O123" s="63" t="e">
        <f t="shared" si="127"/>
        <v>#REF!</v>
      </c>
      <c r="P123" s="63" t="e">
        <f t="shared" si="127"/>
        <v>#REF!</v>
      </c>
      <c r="Q123" s="63" t="e">
        <f t="shared" si="127"/>
        <v>#REF!</v>
      </c>
      <c r="R123" s="63" t="e">
        <f t="shared" si="127"/>
        <v>#REF!</v>
      </c>
      <c r="S123" s="63" t="e">
        <f t="shared" si="127"/>
        <v>#REF!</v>
      </c>
      <c r="T123" s="63" t="e">
        <f t="shared" si="127"/>
        <v>#REF!</v>
      </c>
      <c r="U123" s="63" t="e">
        <f t="shared" si="127"/>
        <v>#REF!</v>
      </c>
      <c r="V123" s="63" t="e">
        <f t="shared" si="127"/>
        <v>#REF!</v>
      </c>
      <c r="W123" s="63" t="e">
        <f t="shared" si="127"/>
        <v>#REF!</v>
      </c>
      <c r="X123" s="64">
        <f t="shared" si="127"/>
        <v>1456.625</v>
      </c>
      <c r="Y123" s="64">
        <f t="shared" si="127"/>
        <v>1445.3483809999998</v>
      </c>
      <c r="Z123" s="64">
        <f t="shared" si="127"/>
        <v>1321.9781640000001</v>
      </c>
      <c r="AA123" s="64">
        <f t="shared" si="127"/>
        <v>2214.6863759999997</v>
      </c>
      <c r="AB123" s="64">
        <f t="shared" si="127"/>
        <v>2097.4720429999998</v>
      </c>
      <c r="AC123" s="64">
        <f t="shared" si="127"/>
        <v>2178.6186559999992</v>
      </c>
      <c r="AD123" s="64">
        <f>AD138+AD60+AD91-AD107-AD139</f>
        <v>1992.4500000000007</v>
      </c>
      <c r="AE123" s="64">
        <f>AE138+AE60+AE91-AE107-AE139</f>
        <v>2489.7199999999993</v>
      </c>
      <c r="AF123" s="64">
        <f>AF138+AF60+AF91-AF107-AF139</f>
        <v>2609.4520770641184</v>
      </c>
      <c r="AG123" s="65" t="e">
        <f t="shared" si="121"/>
        <v>#REF!</v>
      </c>
      <c r="AH123" s="65" t="e">
        <f t="shared" si="122"/>
        <v>#REF!</v>
      </c>
      <c r="AI123" s="65" t="e">
        <f t="shared" si="123"/>
        <v>#REF!</v>
      </c>
      <c r="AJ123" s="65">
        <f t="shared" si="128"/>
        <v>2049.1542064999999</v>
      </c>
      <c r="AK123" s="64"/>
      <c r="AL123" s="64"/>
      <c r="AO123" s="3">
        <v>979</v>
      </c>
      <c r="AP123" s="3">
        <v>904</v>
      </c>
      <c r="AQ123" s="3">
        <v>992</v>
      </c>
      <c r="AR123" s="3">
        <v>1517.0000000000002</v>
      </c>
      <c r="AS123" s="3">
        <v>1547</v>
      </c>
      <c r="AT123" s="3">
        <v>1604</v>
      </c>
      <c r="AU123" s="3">
        <v>1377</v>
      </c>
      <c r="AV123" s="3">
        <v>1803</v>
      </c>
      <c r="AW123" s="3"/>
      <c r="AX123" s="3">
        <f t="shared" si="131"/>
        <v>-477.625</v>
      </c>
      <c r="AY123" s="3">
        <f t="shared" si="124"/>
        <v>-541.34838099999979</v>
      </c>
      <c r="AZ123" s="3">
        <f t="shared" si="124"/>
        <v>-329.97816400000011</v>
      </c>
      <c r="BA123" s="3">
        <f t="shared" si="124"/>
        <v>-697.68637599999943</v>
      </c>
      <c r="BB123" s="3">
        <f t="shared" si="124"/>
        <v>-550.47204299999976</v>
      </c>
      <c r="BC123" s="3">
        <f t="shared" si="124"/>
        <v>-574.61865599999919</v>
      </c>
      <c r="BD123" s="3">
        <f t="shared" si="124"/>
        <v>-615.45000000000073</v>
      </c>
      <c r="BE123" s="3">
        <f>AV123-AE123</f>
        <v>-686.71999999999935</v>
      </c>
      <c r="BG123" s="66">
        <f>AO123/29</f>
        <v>33.758620689655174</v>
      </c>
      <c r="BH123" s="66">
        <f t="shared" ref="BH123:BP123" si="132">AP123/28</f>
        <v>32.285714285714285</v>
      </c>
      <c r="BI123" s="66">
        <f t="shared" si="132"/>
        <v>35.428571428571431</v>
      </c>
      <c r="BJ123" s="66">
        <f t="shared" si="132"/>
        <v>54.178571428571438</v>
      </c>
      <c r="BK123" s="66">
        <f t="shared" si="132"/>
        <v>55.25</v>
      </c>
      <c r="BL123" s="66">
        <f t="shared" si="132"/>
        <v>57.285714285714285</v>
      </c>
      <c r="BM123" s="66">
        <f t="shared" si="132"/>
        <v>49.178571428571431</v>
      </c>
      <c r="BN123" s="66">
        <f t="shared" si="132"/>
        <v>64.392857142857139</v>
      </c>
      <c r="BO123" s="66">
        <f t="shared" si="132"/>
        <v>0</v>
      </c>
      <c r="BP123" s="66">
        <f t="shared" si="132"/>
        <v>-17.058035714285715</v>
      </c>
      <c r="BQ123" s="66">
        <f t="shared" si="126"/>
        <v>50.264285714285712</v>
      </c>
    </row>
    <row r="124" spans="1:69">
      <c r="A124" s="59" t="s">
        <v>69</v>
      </c>
      <c r="B124" s="63" t="e">
        <f t="shared" si="127"/>
        <v>#REF!</v>
      </c>
      <c r="C124" s="63" t="e">
        <f t="shared" si="127"/>
        <v>#REF!</v>
      </c>
      <c r="D124" s="63" t="e">
        <f t="shared" si="127"/>
        <v>#REF!</v>
      </c>
      <c r="E124" s="63" t="e">
        <f t="shared" si="127"/>
        <v>#REF!</v>
      </c>
      <c r="F124" s="63" t="e">
        <f t="shared" si="127"/>
        <v>#REF!</v>
      </c>
      <c r="G124" s="63" t="e">
        <f t="shared" si="127"/>
        <v>#REF!</v>
      </c>
      <c r="H124" s="63" t="e">
        <f t="shared" si="127"/>
        <v>#REF!</v>
      </c>
      <c r="I124" s="63" t="e">
        <f t="shared" si="127"/>
        <v>#REF!</v>
      </c>
      <c r="J124" s="63" t="e">
        <f t="shared" si="127"/>
        <v>#REF!</v>
      </c>
      <c r="K124" s="63" t="e">
        <f t="shared" si="127"/>
        <v>#REF!</v>
      </c>
      <c r="L124" s="63" t="e">
        <f t="shared" si="127"/>
        <v>#REF!</v>
      </c>
      <c r="M124" s="63" t="e">
        <f t="shared" si="127"/>
        <v>#REF!</v>
      </c>
      <c r="N124" s="63" t="e">
        <f t="shared" si="127"/>
        <v>#REF!</v>
      </c>
      <c r="O124" s="63" t="e">
        <f t="shared" si="127"/>
        <v>#REF!</v>
      </c>
      <c r="P124" s="63" t="e">
        <f t="shared" si="127"/>
        <v>#REF!</v>
      </c>
      <c r="Q124" s="63" t="e">
        <f t="shared" si="127"/>
        <v>#REF!</v>
      </c>
      <c r="R124" s="63" t="e">
        <f t="shared" si="127"/>
        <v>#REF!</v>
      </c>
      <c r="S124" s="63" t="e">
        <f t="shared" si="127"/>
        <v>#REF!</v>
      </c>
      <c r="T124" s="63" t="e">
        <f t="shared" si="127"/>
        <v>#REF!</v>
      </c>
      <c r="U124" s="63" t="e">
        <f t="shared" si="127"/>
        <v>#REF!</v>
      </c>
      <c r="V124" s="63" t="e">
        <f t="shared" si="127"/>
        <v>#REF!</v>
      </c>
      <c r="W124" s="63" t="e">
        <f t="shared" si="127"/>
        <v>#REF!</v>
      </c>
      <c r="X124" s="64">
        <f t="shared" si="127"/>
        <v>974.82899999999972</v>
      </c>
      <c r="Y124" s="64">
        <f t="shared" si="127"/>
        <v>1217.8351400000001</v>
      </c>
      <c r="Z124" s="64">
        <f t="shared" si="127"/>
        <v>1463.3763829999998</v>
      </c>
      <c r="AA124" s="64">
        <f t="shared" si="127"/>
        <v>2252.5105819999999</v>
      </c>
      <c r="AB124" s="64">
        <f t="shared" si="127"/>
        <v>2156.9177010000003</v>
      </c>
      <c r="AC124" s="64">
        <f t="shared" si="127"/>
        <v>2259.3309710000003</v>
      </c>
      <c r="AD124" s="64">
        <f t="shared" si="127"/>
        <v>1763.7279999999992</v>
      </c>
      <c r="AE124" s="64">
        <f t="shared" si="127"/>
        <v>2694.0389999999998</v>
      </c>
      <c r="AF124" s="64">
        <f t="shared" si="127"/>
        <v>2660.5639636401202</v>
      </c>
      <c r="AG124" s="65" t="e">
        <f t="shared" si="121"/>
        <v>#REF!</v>
      </c>
      <c r="AH124" s="65" t="e">
        <f t="shared" si="122"/>
        <v>#REF!</v>
      </c>
      <c r="AI124" s="65" t="e">
        <f t="shared" si="123"/>
        <v>#REF!</v>
      </c>
      <c r="AJ124" s="65">
        <f t="shared" si="128"/>
        <v>2098.3171061666667</v>
      </c>
      <c r="AK124" s="65"/>
      <c r="AL124" s="65"/>
      <c r="AO124" s="3">
        <v>852</v>
      </c>
      <c r="AP124" s="3">
        <v>921</v>
      </c>
      <c r="AQ124" s="3">
        <v>977</v>
      </c>
      <c r="AR124" s="3">
        <v>1422</v>
      </c>
      <c r="AS124" s="3">
        <v>1511.0000000000002</v>
      </c>
      <c r="AT124" s="3">
        <v>1589</v>
      </c>
      <c r="AU124" s="3">
        <v>1507</v>
      </c>
      <c r="AV124" s="3">
        <v>1812</v>
      </c>
      <c r="AW124" s="3"/>
      <c r="AX124" s="3">
        <f t="shared" si="131"/>
        <v>-122.82899999999972</v>
      </c>
      <c r="AY124" s="3">
        <f t="shared" si="124"/>
        <v>-296.83514000000014</v>
      </c>
      <c r="AZ124" s="3">
        <f t="shared" si="124"/>
        <v>-486.37638299999981</v>
      </c>
      <c r="BA124" s="3">
        <f t="shared" si="124"/>
        <v>-830.51058199999989</v>
      </c>
      <c r="BB124" s="3">
        <f t="shared" si="124"/>
        <v>-645.91770100000008</v>
      </c>
      <c r="BC124" s="3">
        <f t="shared" si="124"/>
        <v>-670.33097100000032</v>
      </c>
      <c r="BD124" s="3">
        <f t="shared" si="124"/>
        <v>-256.72799999999916</v>
      </c>
      <c r="BE124" s="3">
        <f>AV124-AE124</f>
        <v>-882.03899999999976</v>
      </c>
      <c r="BG124" s="66">
        <f t="shared" ref="BG124:BP124" si="133">AO124/31</f>
        <v>27.483870967741936</v>
      </c>
      <c r="BH124" s="66">
        <f t="shared" si="133"/>
        <v>29.70967741935484</v>
      </c>
      <c r="BI124" s="66">
        <f t="shared" si="133"/>
        <v>31.516129032258064</v>
      </c>
      <c r="BJ124" s="66">
        <f t="shared" si="133"/>
        <v>45.87096774193548</v>
      </c>
      <c r="BK124" s="66">
        <f t="shared" si="133"/>
        <v>48.741935483870975</v>
      </c>
      <c r="BL124" s="66">
        <f t="shared" si="133"/>
        <v>51.258064516129032</v>
      </c>
      <c r="BM124" s="66">
        <f t="shared" si="133"/>
        <v>48.612903225806448</v>
      </c>
      <c r="BN124" s="66">
        <f t="shared" si="133"/>
        <v>58.451612903225808</v>
      </c>
      <c r="BO124" s="66">
        <f t="shared" si="133"/>
        <v>0</v>
      </c>
      <c r="BP124" s="66">
        <f t="shared" si="133"/>
        <v>-3.9622258064516038</v>
      </c>
      <c r="BQ124" s="66">
        <f t="shared" si="126"/>
        <v>45.2</v>
      </c>
    </row>
    <row r="125" spans="1:69">
      <c r="A125" s="59" t="s">
        <v>70</v>
      </c>
      <c r="B125" s="63" t="e">
        <f t="shared" si="127"/>
        <v>#REF!</v>
      </c>
      <c r="C125" s="63" t="e">
        <f t="shared" si="127"/>
        <v>#REF!</v>
      </c>
      <c r="D125" s="63" t="e">
        <f t="shared" si="127"/>
        <v>#REF!</v>
      </c>
      <c r="E125" s="63" t="e">
        <f t="shared" si="127"/>
        <v>#REF!</v>
      </c>
      <c r="F125" s="63" t="e">
        <f t="shared" si="127"/>
        <v>#REF!</v>
      </c>
      <c r="G125" s="63" t="e">
        <f t="shared" si="127"/>
        <v>#REF!</v>
      </c>
      <c r="H125" s="63" t="e">
        <f t="shared" si="127"/>
        <v>#REF!</v>
      </c>
      <c r="I125" s="63" t="e">
        <f t="shared" si="127"/>
        <v>#REF!</v>
      </c>
      <c r="J125" s="63" t="e">
        <f t="shared" si="127"/>
        <v>#REF!</v>
      </c>
      <c r="K125" s="63" t="e">
        <f t="shared" si="127"/>
        <v>#REF!</v>
      </c>
      <c r="L125" s="63" t="e">
        <f t="shared" si="127"/>
        <v>#REF!</v>
      </c>
      <c r="M125" s="63" t="e">
        <f t="shared" si="127"/>
        <v>#REF!</v>
      </c>
      <c r="N125" s="63" t="e">
        <f t="shared" si="127"/>
        <v>#REF!</v>
      </c>
      <c r="O125" s="63" t="e">
        <f t="shared" si="127"/>
        <v>#REF!</v>
      </c>
      <c r="P125" s="63" t="e">
        <f t="shared" si="127"/>
        <v>#REF!</v>
      </c>
      <c r="Q125" s="63" t="e">
        <f t="shared" si="127"/>
        <v>#REF!</v>
      </c>
      <c r="R125" s="63" t="e">
        <f t="shared" si="127"/>
        <v>#REF!</v>
      </c>
      <c r="S125" s="63" t="e">
        <f t="shared" si="127"/>
        <v>#REF!</v>
      </c>
      <c r="T125" s="63" t="e">
        <f t="shared" si="127"/>
        <v>#REF!</v>
      </c>
      <c r="U125" s="63" t="e">
        <f t="shared" si="127"/>
        <v>#REF!</v>
      </c>
      <c r="V125" s="63" t="e">
        <f t="shared" si="127"/>
        <v>#REF!</v>
      </c>
      <c r="W125" s="63" t="e">
        <f t="shared" si="127"/>
        <v>#REF!</v>
      </c>
      <c r="X125" s="64">
        <f t="shared" si="127"/>
        <v>1279.4630000000006</v>
      </c>
      <c r="Y125" s="64">
        <f t="shared" si="127"/>
        <v>1463.8744360000005</v>
      </c>
      <c r="Z125" s="64">
        <f t="shared" si="127"/>
        <v>1449.7692669999997</v>
      </c>
      <c r="AA125" s="64">
        <f t="shared" si="127"/>
        <v>2008.5307479999997</v>
      </c>
      <c r="AB125" s="64">
        <f t="shared" si="127"/>
        <v>2036.3656369999999</v>
      </c>
      <c r="AC125" s="64">
        <f t="shared" si="127"/>
        <v>2197.3400979999997</v>
      </c>
      <c r="AD125" s="64">
        <f t="shared" si="127"/>
        <v>2308.8369999999995</v>
      </c>
      <c r="AE125" s="64">
        <f t="shared" si="127"/>
        <v>2566.8709999999992</v>
      </c>
      <c r="AF125" s="64">
        <f t="shared" si="127"/>
        <v>3000.0600296224452</v>
      </c>
      <c r="AG125" s="65" t="e">
        <f t="shared" ref="AG125:AG129" si="134">AG$131*(SUM(AA125:AE125)/SUM(AA$131:AE$131))</f>
        <v>#REF!</v>
      </c>
      <c r="AH125" s="65" t="e">
        <f t="shared" si="122"/>
        <v>#REF!</v>
      </c>
      <c r="AI125" s="65" t="e">
        <f t="shared" si="123"/>
        <v>#REF!</v>
      </c>
      <c r="AJ125" s="65">
        <f t="shared" si="128"/>
        <v>2094.618958333333</v>
      </c>
      <c r="AK125" s="65"/>
      <c r="AL125" s="65"/>
      <c r="AO125" s="3">
        <v>852</v>
      </c>
      <c r="AP125" s="3">
        <v>914</v>
      </c>
      <c r="AQ125" s="3">
        <v>999</v>
      </c>
      <c r="AR125" s="3">
        <v>1458</v>
      </c>
      <c r="AS125" s="3">
        <v>1403</v>
      </c>
      <c r="AT125" s="3">
        <v>1611</v>
      </c>
      <c r="AU125" s="3">
        <v>1751</v>
      </c>
      <c r="AV125" s="3">
        <v>1897</v>
      </c>
      <c r="AW125" s="3"/>
      <c r="AX125" s="3">
        <f t="shared" si="131"/>
        <v>-427.46300000000065</v>
      </c>
      <c r="AY125" s="3">
        <f t="shared" si="124"/>
        <v>-549.87443600000051</v>
      </c>
      <c r="AZ125" s="3">
        <f t="shared" si="124"/>
        <v>-450.76926699999967</v>
      </c>
      <c r="BA125" s="3">
        <f t="shared" si="124"/>
        <v>-550.53074799999968</v>
      </c>
      <c r="BB125" s="3">
        <f t="shared" si="124"/>
        <v>-633.36563699999988</v>
      </c>
      <c r="BC125" s="3">
        <f t="shared" si="124"/>
        <v>-586.34009799999967</v>
      </c>
      <c r="BD125" s="3">
        <f t="shared" si="124"/>
        <v>-557.83699999999953</v>
      </c>
      <c r="BE125" s="3">
        <f>AV125-AE125</f>
        <v>-669.87099999999919</v>
      </c>
      <c r="BG125" s="66">
        <f t="shared" ref="BG125:BP125" si="135">AO125/30</f>
        <v>28.4</v>
      </c>
      <c r="BH125" s="66">
        <f t="shared" si="135"/>
        <v>30.466666666666665</v>
      </c>
      <c r="BI125" s="66">
        <f t="shared" si="135"/>
        <v>33.299999999999997</v>
      </c>
      <c r="BJ125" s="66">
        <f t="shared" si="135"/>
        <v>48.6</v>
      </c>
      <c r="BK125" s="66">
        <f t="shared" si="135"/>
        <v>46.766666666666666</v>
      </c>
      <c r="BL125" s="66">
        <f t="shared" si="135"/>
        <v>53.7</v>
      </c>
      <c r="BM125" s="66">
        <f t="shared" si="135"/>
        <v>58.366666666666667</v>
      </c>
      <c r="BN125" s="66">
        <f t="shared" si="135"/>
        <v>63.233333333333334</v>
      </c>
      <c r="BO125" s="66">
        <f t="shared" si="135"/>
        <v>0</v>
      </c>
      <c r="BP125" s="66">
        <f t="shared" si="135"/>
        <v>-14.248766666666688</v>
      </c>
      <c r="BQ125" s="66">
        <f t="shared" si="126"/>
        <v>48.146666666666668</v>
      </c>
    </row>
    <row r="126" spans="1:69">
      <c r="A126" s="59" t="s">
        <v>71</v>
      </c>
      <c r="B126" s="63" t="e">
        <f t="shared" si="127"/>
        <v>#REF!</v>
      </c>
      <c r="C126" s="63" t="e">
        <f t="shared" si="127"/>
        <v>#REF!</v>
      </c>
      <c r="D126" s="63" t="e">
        <f t="shared" si="127"/>
        <v>#REF!</v>
      </c>
      <c r="E126" s="63" t="e">
        <f t="shared" si="127"/>
        <v>#REF!</v>
      </c>
      <c r="F126" s="63" t="e">
        <f t="shared" si="127"/>
        <v>#REF!</v>
      </c>
      <c r="G126" s="63" t="e">
        <f t="shared" si="127"/>
        <v>#REF!</v>
      </c>
      <c r="H126" s="63" t="e">
        <f t="shared" si="127"/>
        <v>#REF!</v>
      </c>
      <c r="I126" s="63" t="e">
        <f t="shared" si="127"/>
        <v>#REF!</v>
      </c>
      <c r="J126" s="63" t="e">
        <f t="shared" si="127"/>
        <v>#REF!</v>
      </c>
      <c r="K126" s="63" t="e">
        <f t="shared" si="127"/>
        <v>#REF!</v>
      </c>
      <c r="L126" s="63" t="e">
        <f t="shared" si="127"/>
        <v>#REF!</v>
      </c>
      <c r="M126" s="63" t="e">
        <f t="shared" si="127"/>
        <v>#REF!</v>
      </c>
      <c r="N126" s="63" t="e">
        <f t="shared" si="127"/>
        <v>#REF!</v>
      </c>
      <c r="O126" s="63" t="e">
        <f t="shared" si="127"/>
        <v>#REF!</v>
      </c>
      <c r="P126" s="63" t="e">
        <f t="shared" si="127"/>
        <v>#REF!</v>
      </c>
      <c r="Q126" s="63" t="e">
        <f t="shared" si="127"/>
        <v>#REF!</v>
      </c>
      <c r="R126" s="63" t="e">
        <f t="shared" si="127"/>
        <v>#REF!</v>
      </c>
      <c r="S126" s="63" t="e">
        <f t="shared" si="127"/>
        <v>#REF!</v>
      </c>
      <c r="T126" s="63" t="e">
        <f t="shared" si="127"/>
        <v>#REF!</v>
      </c>
      <c r="U126" s="63" t="e">
        <f t="shared" si="127"/>
        <v>#REF!</v>
      </c>
      <c r="V126" s="63" t="e">
        <f t="shared" si="127"/>
        <v>#REF!</v>
      </c>
      <c r="W126" s="63" t="e">
        <f t="shared" si="127"/>
        <v>#REF!</v>
      </c>
      <c r="X126" s="64">
        <f t="shared" si="127"/>
        <v>1219.6398770000001</v>
      </c>
      <c r="Y126" s="64">
        <f t="shared" si="127"/>
        <v>1325.5855389999997</v>
      </c>
      <c r="Z126" s="64">
        <f t="shared" si="127"/>
        <v>1492.4391269999996</v>
      </c>
      <c r="AA126" s="64">
        <f t="shared" si="127"/>
        <v>2237.2347320000008</v>
      </c>
      <c r="AB126" s="64">
        <f t="shared" si="127"/>
        <v>2001.8590209999998</v>
      </c>
      <c r="AC126" s="64">
        <f t="shared" si="127"/>
        <v>2418.0732479999997</v>
      </c>
      <c r="AD126" s="64">
        <f t="shared" si="127"/>
        <v>2101.2570000000014</v>
      </c>
      <c r="AE126" s="64">
        <f t="shared" si="127"/>
        <v>2506.2900000000009</v>
      </c>
      <c r="AF126" s="64">
        <f t="shared" si="127"/>
        <v>2577.2219273225692</v>
      </c>
      <c r="AG126" s="65" t="e">
        <f t="shared" si="134"/>
        <v>#REF!</v>
      </c>
      <c r="AH126" s="65" t="e">
        <f t="shared" si="122"/>
        <v>#REF!</v>
      </c>
      <c r="AI126" s="65" t="e">
        <f t="shared" si="123"/>
        <v>#REF!</v>
      </c>
      <c r="AJ126" s="65">
        <f t="shared" si="128"/>
        <v>2126.1921880000004</v>
      </c>
      <c r="AK126" s="65"/>
      <c r="AL126" s="65"/>
      <c r="AO126" s="3">
        <v>898</v>
      </c>
      <c r="AP126" s="3">
        <v>920</v>
      </c>
      <c r="AQ126" s="3">
        <v>1130.0000000000002</v>
      </c>
      <c r="AR126" s="3">
        <v>1594</v>
      </c>
      <c r="AS126" s="3">
        <v>1380.0000000000002</v>
      </c>
      <c r="AT126" s="3">
        <v>1681</v>
      </c>
      <c r="AU126" s="3">
        <v>1610</v>
      </c>
      <c r="AV126" s="3">
        <v>1817</v>
      </c>
      <c r="AW126" s="3"/>
      <c r="AX126" s="3">
        <f t="shared" si="131"/>
        <v>-321.63987700000007</v>
      </c>
      <c r="AY126" s="3">
        <f t="shared" si="124"/>
        <v>-405.5855389999997</v>
      </c>
      <c r="AZ126" s="3">
        <f t="shared" si="124"/>
        <v>-362.43912699999942</v>
      </c>
      <c r="BA126" s="3">
        <f t="shared" si="124"/>
        <v>-643.2347320000008</v>
      </c>
      <c r="BB126" s="3">
        <f t="shared" si="124"/>
        <v>-621.85902099999953</v>
      </c>
      <c r="BC126" s="3">
        <f t="shared" si="124"/>
        <v>-737.07324799999969</v>
      </c>
      <c r="BD126" s="3">
        <f t="shared" si="124"/>
        <v>-491.25700000000143</v>
      </c>
      <c r="BE126" s="3">
        <f t="shared" si="124"/>
        <v>-689.29000000000087</v>
      </c>
      <c r="BG126" s="66">
        <f t="shared" ref="BG126:BP126" si="136">AO126/31</f>
        <v>28.967741935483872</v>
      </c>
      <c r="BH126" s="66">
        <f t="shared" si="136"/>
        <v>29.677419354838708</v>
      </c>
      <c r="BI126" s="66">
        <f t="shared" si="136"/>
        <v>36.451612903225815</v>
      </c>
      <c r="BJ126" s="66">
        <f t="shared" si="136"/>
        <v>51.41935483870968</v>
      </c>
      <c r="BK126" s="66">
        <f t="shared" si="136"/>
        <v>44.516129032258071</v>
      </c>
      <c r="BL126" s="66">
        <f t="shared" si="136"/>
        <v>54.225806451612904</v>
      </c>
      <c r="BM126" s="66">
        <f t="shared" si="136"/>
        <v>51.935483870967744</v>
      </c>
      <c r="BN126" s="66">
        <f t="shared" si="136"/>
        <v>58.612903225806448</v>
      </c>
      <c r="BO126" s="66">
        <f t="shared" si="136"/>
        <v>0</v>
      </c>
      <c r="BP126" s="66">
        <f t="shared" si="136"/>
        <v>-10.375479903225809</v>
      </c>
      <c r="BQ126" s="66">
        <f t="shared" si="126"/>
        <v>47.70967741935484</v>
      </c>
    </row>
    <row r="127" spans="1:69">
      <c r="A127" s="59" t="s">
        <v>72</v>
      </c>
      <c r="B127" s="63" t="e">
        <f t="shared" si="127"/>
        <v>#REF!</v>
      </c>
      <c r="C127" s="63" t="e">
        <f t="shared" si="127"/>
        <v>#REF!</v>
      </c>
      <c r="D127" s="63" t="e">
        <f t="shared" si="127"/>
        <v>#REF!</v>
      </c>
      <c r="E127" s="63" t="e">
        <f t="shared" si="127"/>
        <v>#REF!</v>
      </c>
      <c r="F127" s="63" t="e">
        <f t="shared" si="127"/>
        <v>#REF!</v>
      </c>
      <c r="G127" s="63" t="e">
        <f t="shared" si="127"/>
        <v>#REF!</v>
      </c>
      <c r="H127" s="63" t="e">
        <f t="shared" si="127"/>
        <v>#REF!</v>
      </c>
      <c r="I127" s="63" t="e">
        <f t="shared" si="127"/>
        <v>#REF!</v>
      </c>
      <c r="J127" s="63" t="e">
        <f t="shared" si="127"/>
        <v>#REF!</v>
      </c>
      <c r="K127" s="63" t="e">
        <f t="shared" si="127"/>
        <v>#REF!</v>
      </c>
      <c r="L127" s="63" t="e">
        <f t="shared" si="127"/>
        <v>#REF!</v>
      </c>
      <c r="M127" s="63" t="e">
        <f t="shared" si="127"/>
        <v>#REF!</v>
      </c>
      <c r="N127" s="63" t="e">
        <f t="shared" si="127"/>
        <v>#REF!</v>
      </c>
      <c r="O127" s="63" t="e">
        <f t="shared" si="127"/>
        <v>#REF!</v>
      </c>
      <c r="P127" s="63" t="e">
        <f t="shared" si="127"/>
        <v>#REF!</v>
      </c>
      <c r="Q127" s="63" t="e">
        <f t="shared" si="127"/>
        <v>#REF!</v>
      </c>
      <c r="R127" s="63" t="e">
        <f t="shared" si="127"/>
        <v>#REF!</v>
      </c>
      <c r="S127" s="63" t="e">
        <f t="shared" si="127"/>
        <v>#REF!</v>
      </c>
      <c r="T127" s="63" t="e">
        <f t="shared" si="127"/>
        <v>#REF!</v>
      </c>
      <c r="U127" s="63" t="e">
        <f t="shared" si="127"/>
        <v>#REF!</v>
      </c>
      <c r="V127" s="63" t="e">
        <f t="shared" si="127"/>
        <v>#REF!</v>
      </c>
      <c r="W127" s="63" t="e">
        <f t="shared" si="127"/>
        <v>#REF!</v>
      </c>
      <c r="X127" s="64">
        <f t="shared" si="127"/>
        <v>1373.8954599999997</v>
      </c>
      <c r="Y127" s="64">
        <f t="shared" si="127"/>
        <v>1183.251816</v>
      </c>
      <c r="Z127" s="64">
        <f t="shared" si="127"/>
        <v>1868.9856960000006</v>
      </c>
      <c r="AA127" s="64">
        <f t="shared" si="127"/>
        <v>1922.8906829999996</v>
      </c>
      <c r="AB127" s="64">
        <f t="shared" si="127"/>
        <v>1984.6945670000005</v>
      </c>
      <c r="AC127" s="64">
        <f t="shared" si="127"/>
        <v>2088.3952300000001</v>
      </c>
      <c r="AD127" s="64">
        <f t="shared" si="127"/>
        <v>2400.7160000000003</v>
      </c>
      <c r="AE127" s="64">
        <f t="shared" si="127"/>
        <v>2646.3119999999999</v>
      </c>
      <c r="AF127" s="64">
        <f t="shared" si="127"/>
        <v>1021.0671736869713</v>
      </c>
      <c r="AG127" s="65" t="e">
        <f t="shared" si="134"/>
        <v>#REF!</v>
      </c>
      <c r="AH127" s="65" t="e">
        <f t="shared" si="122"/>
        <v>#REF!</v>
      </c>
      <c r="AI127" s="65" t="e">
        <f t="shared" si="123"/>
        <v>#REF!</v>
      </c>
      <c r="AJ127" s="65">
        <f t="shared" si="128"/>
        <v>2151.9990293333335</v>
      </c>
      <c r="AK127" s="65"/>
      <c r="AL127" s="65"/>
      <c r="AO127" s="3">
        <v>955.00000000000011</v>
      </c>
      <c r="AP127" s="3">
        <v>888</v>
      </c>
      <c r="AQ127" s="3">
        <v>1126</v>
      </c>
      <c r="AR127" s="3">
        <v>1432</v>
      </c>
      <c r="AS127" s="3">
        <v>1331</v>
      </c>
      <c r="AT127" s="3">
        <v>1662.0000000000002</v>
      </c>
      <c r="AU127" s="3">
        <v>1835</v>
      </c>
      <c r="AV127" s="3">
        <v>1963</v>
      </c>
      <c r="AW127" s="3"/>
      <c r="AX127" s="3">
        <f t="shared" si="131"/>
        <v>-418.89545999999962</v>
      </c>
      <c r="AY127" s="3">
        <f t="shared" si="124"/>
        <v>-295.25181599999996</v>
      </c>
      <c r="AZ127" s="3">
        <f t="shared" si="124"/>
        <v>-742.98569600000064</v>
      </c>
      <c r="BA127" s="3">
        <f t="shared" si="124"/>
        <v>-490.89068299999963</v>
      </c>
      <c r="BB127" s="3">
        <f t="shared" si="124"/>
        <v>-653.69456700000046</v>
      </c>
      <c r="BC127" s="3">
        <f t="shared" si="124"/>
        <v>-426.39522999999986</v>
      </c>
      <c r="BD127" s="3">
        <f t="shared" si="124"/>
        <v>-565.71600000000035</v>
      </c>
      <c r="BE127" s="3">
        <f t="shared" si="124"/>
        <v>-683.3119999999999</v>
      </c>
      <c r="BG127" s="66">
        <f t="shared" ref="BG127:BP127" si="137">AO127/30</f>
        <v>31.833333333333336</v>
      </c>
      <c r="BH127" s="66">
        <f t="shared" si="137"/>
        <v>29.6</v>
      </c>
      <c r="BI127" s="66">
        <f t="shared" si="137"/>
        <v>37.533333333333331</v>
      </c>
      <c r="BJ127" s="66">
        <f t="shared" si="137"/>
        <v>47.733333333333334</v>
      </c>
      <c r="BK127" s="66">
        <f t="shared" si="137"/>
        <v>44.366666666666667</v>
      </c>
      <c r="BL127" s="66">
        <f t="shared" si="137"/>
        <v>55.400000000000006</v>
      </c>
      <c r="BM127" s="66">
        <f t="shared" si="137"/>
        <v>61.166666666666664</v>
      </c>
      <c r="BN127" s="66">
        <f t="shared" si="137"/>
        <v>65.433333333333337</v>
      </c>
      <c r="BO127" s="66">
        <f t="shared" si="137"/>
        <v>0</v>
      </c>
      <c r="BP127" s="66">
        <f t="shared" si="137"/>
        <v>-13.963181999999987</v>
      </c>
      <c r="BQ127" s="66">
        <f t="shared" si="126"/>
        <v>49.239999999999995</v>
      </c>
    </row>
    <row r="128" spans="1:69">
      <c r="A128" s="59" t="s">
        <v>73</v>
      </c>
      <c r="B128" s="63" t="e">
        <f t="shared" si="127"/>
        <v>#REF!</v>
      </c>
      <c r="C128" s="63" t="e">
        <f t="shared" si="127"/>
        <v>#REF!</v>
      </c>
      <c r="D128" s="63" t="e">
        <f t="shared" si="127"/>
        <v>#REF!</v>
      </c>
      <c r="E128" s="63" t="e">
        <f t="shared" si="127"/>
        <v>#REF!</v>
      </c>
      <c r="F128" s="63" t="e">
        <f t="shared" si="127"/>
        <v>#REF!</v>
      </c>
      <c r="G128" s="63" t="e">
        <f t="shared" si="127"/>
        <v>#REF!</v>
      </c>
      <c r="H128" s="63" t="e">
        <f t="shared" si="127"/>
        <v>#REF!</v>
      </c>
      <c r="I128" s="63" t="e">
        <f t="shared" si="127"/>
        <v>#REF!</v>
      </c>
      <c r="J128" s="63" t="e">
        <f t="shared" si="127"/>
        <v>#REF!</v>
      </c>
      <c r="K128" s="63" t="e">
        <f t="shared" si="127"/>
        <v>#REF!</v>
      </c>
      <c r="L128" s="63" t="e">
        <f t="shared" si="127"/>
        <v>#REF!</v>
      </c>
      <c r="M128" s="63" t="e">
        <f t="shared" ref="B128:AF130" si="138">M143+M65+M96-M112-M144</f>
        <v>#REF!</v>
      </c>
      <c r="N128" s="63" t="e">
        <f t="shared" si="138"/>
        <v>#REF!</v>
      </c>
      <c r="O128" s="63" t="e">
        <f t="shared" si="138"/>
        <v>#REF!</v>
      </c>
      <c r="P128" s="63" t="e">
        <f t="shared" si="138"/>
        <v>#REF!</v>
      </c>
      <c r="Q128" s="63" t="e">
        <f t="shared" si="138"/>
        <v>#REF!</v>
      </c>
      <c r="R128" s="63" t="e">
        <f t="shared" si="138"/>
        <v>#REF!</v>
      </c>
      <c r="S128" s="63" t="e">
        <f t="shared" si="138"/>
        <v>#REF!</v>
      </c>
      <c r="T128" s="63" t="e">
        <f t="shared" si="138"/>
        <v>#REF!</v>
      </c>
      <c r="U128" s="63" t="e">
        <f t="shared" si="138"/>
        <v>#REF!</v>
      </c>
      <c r="V128" s="63" t="e">
        <f t="shared" si="138"/>
        <v>#REF!</v>
      </c>
      <c r="W128" s="63" t="e">
        <f t="shared" si="138"/>
        <v>#REF!</v>
      </c>
      <c r="X128" s="64">
        <f t="shared" si="138"/>
        <v>1216.1838690000002</v>
      </c>
      <c r="Y128" s="64">
        <f t="shared" si="138"/>
        <v>-285.89205599999968</v>
      </c>
      <c r="Z128" s="64">
        <f t="shared" si="138"/>
        <v>1762.801641</v>
      </c>
      <c r="AA128" s="64">
        <f t="shared" si="138"/>
        <v>1993.1621709999999</v>
      </c>
      <c r="AB128" s="64">
        <f t="shared" si="138"/>
        <v>2171.3915689999994</v>
      </c>
      <c r="AC128" s="64">
        <f t="shared" si="138"/>
        <v>1744.4743130000006</v>
      </c>
      <c r="AD128" s="64">
        <f t="shared" si="138"/>
        <v>2420.5109999999986</v>
      </c>
      <c r="AE128" s="64">
        <f t="shared" si="138"/>
        <v>2524.5499999999993</v>
      </c>
      <c r="AF128" s="64">
        <f t="shared" si="138"/>
        <v>3664.217810504033</v>
      </c>
      <c r="AG128" s="65" t="e">
        <f t="shared" si="134"/>
        <v>#REF!</v>
      </c>
      <c r="AH128" s="65" t="e">
        <f t="shared" si="122"/>
        <v>#REF!</v>
      </c>
      <c r="AI128" s="65" t="e">
        <f t="shared" si="123"/>
        <v>#REF!</v>
      </c>
      <c r="AJ128" s="65">
        <f t="shared" si="128"/>
        <v>2102.8151156666663</v>
      </c>
      <c r="AK128" s="65"/>
      <c r="AL128" s="65"/>
      <c r="AO128" s="3">
        <v>966</v>
      </c>
      <c r="AP128" s="3">
        <v>821.00000000000011</v>
      </c>
      <c r="AQ128" s="3">
        <v>1010</v>
      </c>
      <c r="AR128" s="3">
        <v>1437</v>
      </c>
      <c r="AS128" s="3">
        <v>1428</v>
      </c>
      <c r="AT128" s="3">
        <v>1444</v>
      </c>
      <c r="AU128" s="3">
        <v>1881</v>
      </c>
      <c r="AV128" s="3">
        <v>1757</v>
      </c>
      <c r="AW128" s="3"/>
      <c r="AX128" s="3">
        <f t="shared" si="131"/>
        <v>-250.18386900000019</v>
      </c>
      <c r="AY128" s="3">
        <f t="shared" si="124"/>
        <v>1106.8920559999997</v>
      </c>
      <c r="AZ128" s="3">
        <f t="shared" si="124"/>
        <v>-752.80164100000002</v>
      </c>
      <c r="BA128" s="3">
        <f t="shared" si="124"/>
        <v>-556.16217099999994</v>
      </c>
      <c r="BB128" s="3">
        <f t="shared" si="124"/>
        <v>-743.39156899999944</v>
      </c>
      <c r="BC128" s="3">
        <f t="shared" si="124"/>
        <v>-300.47431300000062</v>
      </c>
      <c r="BD128" s="3">
        <f t="shared" si="124"/>
        <v>-539.5109999999986</v>
      </c>
      <c r="BE128" s="3">
        <f t="shared" si="124"/>
        <v>-767.54999999999927</v>
      </c>
      <c r="BG128" s="66">
        <f t="shared" ref="BG128:BP129" si="139">AO128/31</f>
        <v>31.161290322580644</v>
      </c>
      <c r="BH128" s="66">
        <f t="shared" si="139"/>
        <v>26.483870967741939</v>
      </c>
      <c r="BI128" s="66">
        <f t="shared" si="139"/>
        <v>32.58064516129032</v>
      </c>
      <c r="BJ128" s="66">
        <f t="shared" si="139"/>
        <v>46.354838709677416</v>
      </c>
      <c r="BK128" s="66">
        <f t="shared" si="139"/>
        <v>46.064516129032256</v>
      </c>
      <c r="BL128" s="66">
        <f t="shared" si="139"/>
        <v>46.58064516129032</v>
      </c>
      <c r="BM128" s="66">
        <f t="shared" si="139"/>
        <v>60.677419354838712</v>
      </c>
      <c r="BN128" s="66">
        <f t="shared" si="139"/>
        <v>56.677419354838712</v>
      </c>
      <c r="BO128" s="66">
        <f t="shared" si="139"/>
        <v>0</v>
      </c>
      <c r="BP128" s="66">
        <f t="shared" si="139"/>
        <v>-8.070447387096781</v>
      </c>
      <c r="BQ128" s="66">
        <f t="shared" si="126"/>
        <v>46.451612903225808</v>
      </c>
    </row>
    <row r="129" spans="1:69">
      <c r="A129" s="59" t="s">
        <v>74</v>
      </c>
      <c r="B129" s="63" t="e">
        <f t="shared" si="138"/>
        <v>#REF!</v>
      </c>
      <c r="C129" s="63" t="e">
        <f t="shared" si="138"/>
        <v>#REF!</v>
      </c>
      <c r="D129" s="63" t="e">
        <f t="shared" si="138"/>
        <v>#REF!</v>
      </c>
      <c r="E129" s="63" t="e">
        <f t="shared" si="138"/>
        <v>#REF!</v>
      </c>
      <c r="F129" s="63" t="e">
        <f t="shared" si="138"/>
        <v>#REF!</v>
      </c>
      <c r="G129" s="63" t="e">
        <f t="shared" si="138"/>
        <v>#REF!</v>
      </c>
      <c r="H129" s="63" t="e">
        <f t="shared" si="138"/>
        <v>#REF!</v>
      </c>
      <c r="I129" s="63" t="e">
        <f t="shared" si="138"/>
        <v>#REF!</v>
      </c>
      <c r="J129" s="63" t="e">
        <f t="shared" si="138"/>
        <v>#REF!</v>
      </c>
      <c r="K129" s="63" t="e">
        <f t="shared" si="138"/>
        <v>#REF!</v>
      </c>
      <c r="L129" s="63" t="e">
        <f t="shared" si="138"/>
        <v>#REF!</v>
      </c>
      <c r="M129" s="63" t="e">
        <f t="shared" si="138"/>
        <v>#REF!</v>
      </c>
      <c r="N129" s="63" t="e">
        <f t="shared" si="138"/>
        <v>#REF!</v>
      </c>
      <c r="O129" s="63" t="e">
        <f t="shared" si="138"/>
        <v>#REF!</v>
      </c>
      <c r="P129" s="63" t="e">
        <f t="shared" si="138"/>
        <v>#REF!</v>
      </c>
      <c r="Q129" s="63" t="e">
        <f t="shared" si="138"/>
        <v>#REF!</v>
      </c>
      <c r="R129" s="63" t="e">
        <f t="shared" si="138"/>
        <v>#REF!</v>
      </c>
      <c r="S129" s="63" t="e">
        <f t="shared" si="138"/>
        <v>#REF!</v>
      </c>
      <c r="T129" s="63" t="e">
        <f t="shared" si="138"/>
        <v>#REF!</v>
      </c>
      <c r="U129" s="63" t="e">
        <f t="shared" si="138"/>
        <v>#REF!</v>
      </c>
      <c r="V129" s="63" t="e">
        <f t="shared" si="138"/>
        <v>#REF!</v>
      </c>
      <c r="W129" s="63" t="e">
        <f t="shared" si="138"/>
        <v>#REF!</v>
      </c>
      <c r="X129" s="64">
        <f t="shared" si="138"/>
        <v>1376.4446429999998</v>
      </c>
      <c r="Y129" s="64">
        <f t="shared" si="138"/>
        <v>1260.4483490000002</v>
      </c>
      <c r="Z129" s="64">
        <f t="shared" si="138"/>
        <v>1777.9521399999985</v>
      </c>
      <c r="AA129" s="64">
        <f t="shared" si="138"/>
        <v>2079.1199710000001</v>
      </c>
      <c r="AB129" s="64">
        <f t="shared" si="138"/>
        <v>2008.7587830000002</v>
      </c>
      <c r="AC129" s="64">
        <f t="shared" si="138"/>
        <v>2372.9224289999988</v>
      </c>
      <c r="AD129" s="64">
        <f t="shared" si="138"/>
        <v>2581.3490000000002</v>
      </c>
      <c r="AE129" s="64">
        <f t="shared" si="138"/>
        <v>1336.0210000000006</v>
      </c>
      <c r="AF129" s="64">
        <f t="shared" si="138"/>
        <v>2297.0571109780813</v>
      </c>
      <c r="AG129" s="65" t="e">
        <f t="shared" si="134"/>
        <v>#REF!</v>
      </c>
      <c r="AH129" s="65" t="e">
        <f t="shared" si="122"/>
        <v>#REF!</v>
      </c>
      <c r="AI129" s="65" t="e">
        <f t="shared" si="123"/>
        <v>#REF!</v>
      </c>
      <c r="AJ129" s="65">
        <f t="shared" si="128"/>
        <v>2026.020553833333</v>
      </c>
      <c r="AK129" s="65"/>
      <c r="AL129" s="65"/>
      <c r="AO129" s="3">
        <v>926</v>
      </c>
      <c r="AP129" s="3">
        <v>937</v>
      </c>
      <c r="AQ129" s="3">
        <v>1073</v>
      </c>
      <c r="AR129" s="3">
        <v>1512</v>
      </c>
      <c r="AS129" s="3">
        <v>1381</v>
      </c>
      <c r="AT129" s="3">
        <v>1465</v>
      </c>
      <c r="AU129" s="3">
        <v>1841</v>
      </c>
      <c r="AV129" s="71">
        <f t="shared" ref="AV129:AV130" si="140">AE129+BE129</f>
        <v>981.21076770000082</v>
      </c>
      <c r="AW129" s="3"/>
      <c r="AX129" s="3">
        <f t="shared" si="131"/>
        <v>-450.44464299999981</v>
      </c>
      <c r="AY129" s="3">
        <f t="shared" si="124"/>
        <v>-323.44834900000023</v>
      </c>
      <c r="AZ129" s="3">
        <f t="shared" si="124"/>
        <v>-704.95213999999851</v>
      </c>
      <c r="BA129" s="3">
        <f t="shared" si="124"/>
        <v>-567.11997100000008</v>
      </c>
      <c r="BB129" s="3">
        <f t="shared" si="124"/>
        <v>-627.75878300000022</v>
      </c>
      <c r="BC129" s="3">
        <f t="shared" si="124"/>
        <v>-907.92242899999883</v>
      </c>
      <c r="BD129" s="3">
        <f t="shared" si="124"/>
        <v>-740.34900000000016</v>
      </c>
      <c r="BE129" s="71">
        <f t="shared" ref="BE129:BE130" si="141">AVERAGE(AZ129:BD129)*0.5</f>
        <v>-354.81023229999977</v>
      </c>
      <c r="BG129" s="66">
        <f t="shared" si="139"/>
        <v>29.870967741935484</v>
      </c>
      <c r="BH129" s="66">
        <f t="shared" si="139"/>
        <v>30.225806451612904</v>
      </c>
      <c r="BI129" s="66">
        <f t="shared" si="139"/>
        <v>34.612903225806448</v>
      </c>
      <c r="BJ129" s="66">
        <f t="shared" si="139"/>
        <v>48.774193548387096</v>
      </c>
      <c r="BK129" s="66">
        <f t="shared" si="139"/>
        <v>44.548387096774192</v>
      </c>
      <c r="BL129" s="66">
        <f t="shared" si="139"/>
        <v>47.258064516129032</v>
      </c>
      <c r="BM129" s="66">
        <f t="shared" si="139"/>
        <v>59.387096774193552</v>
      </c>
      <c r="BN129" s="67">
        <f t="shared" si="139"/>
        <v>31.651960248387123</v>
      </c>
      <c r="BO129" s="67">
        <f t="shared" si="139"/>
        <v>0</v>
      </c>
      <c r="BP129" s="67">
        <f t="shared" si="139"/>
        <v>-14.530472354838704</v>
      </c>
      <c r="BQ129" s="66">
        <f t="shared" si="126"/>
        <v>46.916129032258063</v>
      </c>
    </row>
    <row r="130" spans="1:69">
      <c r="A130" s="59" t="s">
        <v>75</v>
      </c>
      <c r="B130" s="63" t="e">
        <f t="shared" si="138"/>
        <v>#REF!</v>
      </c>
      <c r="C130" s="63" t="e">
        <f t="shared" si="138"/>
        <v>#REF!</v>
      </c>
      <c r="D130" s="63" t="e">
        <f t="shared" si="138"/>
        <v>#REF!</v>
      </c>
      <c r="E130" s="63" t="e">
        <f t="shared" si="138"/>
        <v>#REF!</v>
      </c>
      <c r="F130" s="63" t="e">
        <f t="shared" si="138"/>
        <v>#REF!</v>
      </c>
      <c r="G130" s="63" t="e">
        <f t="shared" si="138"/>
        <v>#REF!</v>
      </c>
      <c r="H130" s="63" t="e">
        <f t="shared" si="138"/>
        <v>#REF!</v>
      </c>
      <c r="I130" s="63" t="e">
        <f t="shared" si="138"/>
        <v>#REF!</v>
      </c>
      <c r="J130" s="63" t="e">
        <f t="shared" si="138"/>
        <v>#REF!</v>
      </c>
      <c r="K130" s="63" t="e">
        <f t="shared" si="138"/>
        <v>#REF!</v>
      </c>
      <c r="L130" s="63" t="e">
        <f t="shared" si="138"/>
        <v>#REF!</v>
      </c>
      <c r="M130" s="63" t="e">
        <f t="shared" si="138"/>
        <v>#REF!</v>
      </c>
      <c r="N130" s="63" t="e">
        <f t="shared" si="138"/>
        <v>#REF!</v>
      </c>
      <c r="O130" s="63" t="e">
        <f t="shared" si="138"/>
        <v>#REF!</v>
      </c>
      <c r="P130" s="63" t="e">
        <f t="shared" si="138"/>
        <v>#REF!</v>
      </c>
      <c r="Q130" s="63" t="e">
        <f t="shared" si="138"/>
        <v>#REF!</v>
      </c>
      <c r="R130" s="63" t="e">
        <f t="shared" si="138"/>
        <v>#REF!</v>
      </c>
      <c r="S130" s="63" t="e">
        <f t="shared" si="138"/>
        <v>#REF!</v>
      </c>
      <c r="T130" s="63" t="e">
        <f t="shared" si="138"/>
        <v>#REF!</v>
      </c>
      <c r="U130" s="63" t="e">
        <f t="shared" si="138"/>
        <v>#REF!</v>
      </c>
      <c r="V130" s="63" t="e">
        <f t="shared" si="138"/>
        <v>#REF!</v>
      </c>
      <c r="W130" s="63" t="e">
        <f t="shared" si="138"/>
        <v>#REF!</v>
      </c>
      <c r="X130" s="64">
        <f t="shared" si="138"/>
        <v>1182.9802440000003</v>
      </c>
      <c r="Y130" s="64">
        <f t="shared" si="138"/>
        <v>1443.0090290000007</v>
      </c>
      <c r="Z130" s="64">
        <f t="shared" si="138"/>
        <v>1734.9780569999994</v>
      </c>
      <c r="AA130" s="64">
        <f t="shared" si="138"/>
        <v>2131.4438979999995</v>
      </c>
      <c r="AB130" s="64">
        <f t="shared" si="138"/>
        <v>2107.0320229999998</v>
      </c>
      <c r="AC130" s="64">
        <f t="shared" si="138"/>
        <v>2235.3308530000004</v>
      </c>
      <c r="AD130" s="64">
        <f t="shared" si="138"/>
        <v>2451.8570000000009</v>
      </c>
      <c r="AE130" s="64">
        <f t="shared" si="138"/>
        <v>2523.1729999999998</v>
      </c>
      <c r="AF130" s="64">
        <f t="shared" si="138"/>
        <v>2617.8662551270454</v>
      </c>
      <c r="AG130" s="65" t="e">
        <f t="shared" ref="AG130:AI130" si="142">AG131-SUM(AG119:AG129)</f>
        <v>#REF!</v>
      </c>
      <c r="AH130" s="65" t="e">
        <f t="shared" si="142"/>
        <v>#REF!</v>
      </c>
      <c r="AI130" s="65" t="e">
        <f t="shared" si="142"/>
        <v>#REF!</v>
      </c>
      <c r="AJ130" s="65">
        <f t="shared" si="128"/>
        <v>2197.3024718333331</v>
      </c>
      <c r="AK130" s="65"/>
      <c r="AL130" s="65"/>
      <c r="AO130" s="3">
        <v>966</v>
      </c>
      <c r="AP130" s="3">
        <v>978</v>
      </c>
      <c r="AQ130" s="3">
        <v>1218</v>
      </c>
      <c r="AR130" s="3">
        <v>1410</v>
      </c>
      <c r="AS130" s="3">
        <v>1448</v>
      </c>
      <c r="AT130" s="3">
        <v>1475</v>
      </c>
      <c r="AU130" s="3">
        <v>1821</v>
      </c>
      <c r="AV130" s="71">
        <f t="shared" si="140"/>
        <v>2194.3088168999998</v>
      </c>
      <c r="AW130" s="3"/>
      <c r="AX130" s="3">
        <f t="shared" si="131"/>
        <v>-216.98024400000031</v>
      </c>
      <c r="AY130" s="3">
        <f t="shared" si="124"/>
        <v>-465.00902900000074</v>
      </c>
      <c r="AZ130" s="3">
        <f t="shared" si="124"/>
        <v>-516.97805699999935</v>
      </c>
      <c r="BA130" s="3">
        <f t="shared" si="124"/>
        <v>-721.44389799999954</v>
      </c>
      <c r="BB130" s="3">
        <f t="shared" si="124"/>
        <v>-659.03202299999975</v>
      </c>
      <c r="BC130" s="3">
        <f t="shared" si="124"/>
        <v>-760.33085300000039</v>
      </c>
      <c r="BD130" s="3">
        <f t="shared" si="124"/>
        <v>-630.85700000000088</v>
      </c>
      <c r="BE130" s="71">
        <f t="shared" si="141"/>
        <v>-328.86418309999999</v>
      </c>
      <c r="BG130" s="66">
        <f t="shared" ref="BG130:BP130" si="143">AO130/30</f>
        <v>32.200000000000003</v>
      </c>
      <c r="BH130" s="66">
        <f t="shared" si="143"/>
        <v>32.6</v>
      </c>
      <c r="BI130" s="66">
        <f t="shared" si="143"/>
        <v>40.6</v>
      </c>
      <c r="BJ130" s="66">
        <f t="shared" si="143"/>
        <v>47</v>
      </c>
      <c r="BK130" s="66">
        <f t="shared" si="143"/>
        <v>48.266666666666666</v>
      </c>
      <c r="BL130" s="66">
        <f t="shared" si="143"/>
        <v>49.166666666666664</v>
      </c>
      <c r="BM130" s="66">
        <f t="shared" si="143"/>
        <v>60.7</v>
      </c>
      <c r="BN130" s="67">
        <f t="shared" si="143"/>
        <v>73.143627229999993</v>
      </c>
      <c r="BO130" s="67">
        <f t="shared" si="143"/>
        <v>0</v>
      </c>
      <c r="BP130" s="67">
        <f t="shared" si="143"/>
        <v>-7.2326748000000105</v>
      </c>
      <c r="BQ130" s="66">
        <f t="shared" si="126"/>
        <v>49.146666666666668</v>
      </c>
    </row>
    <row r="131" spans="1:69" ht="15.75" thickBot="1">
      <c r="A131" s="59" t="s">
        <v>76</v>
      </c>
      <c r="B131" s="3" t="e">
        <f t="shared" ref="B131:Z131" si="144">SUM(B119:B130)</f>
        <v>#REF!</v>
      </c>
      <c r="C131" s="3" t="e">
        <f t="shared" si="144"/>
        <v>#REF!</v>
      </c>
      <c r="D131" s="3" t="e">
        <f t="shared" si="144"/>
        <v>#REF!</v>
      </c>
      <c r="E131" s="3" t="e">
        <f t="shared" si="144"/>
        <v>#REF!</v>
      </c>
      <c r="F131" s="3" t="e">
        <f t="shared" si="144"/>
        <v>#REF!</v>
      </c>
      <c r="G131" s="3" t="e">
        <f t="shared" si="144"/>
        <v>#REF!</v>
      </c>
      <c r="H131" s="3" t="e">
        <f t="shared" si="144"/>
        <v>#REF!</v>
      </c>
      <c r="I131" s="3" t="e">
        <f t="shared" si="144"/>
        <v>#REF!</v>
      </c>
      <c r="J131" s="3" t="e">
        <f t="shared" si="144"/>
        <v>#REF!</v>
      </c>
      <c r="K131" s="3" t="e">
        <f t="shared" si="144"/>
        <v>#REF!</v>
      </c>
      <c r="L131" s="3" t="e">
        <f t="shared" si="144"/>
        <v>#REF!</v>
      </c>
      <c r="M131" s="3" t="e">
        <f t="shared" si="144"/>
        <v>#REF!</v>
      </c>
      <c r="N131" s="3" t="e">
        <f t="shared" si="144"/>
        <v>#REF!</v>
      </c>
      <c r="O131" s="3" t="e">
        <f t="shared" si="144"/>
        <v>#REF!</v>
      </c>
      <c r="P131" s="3" t="e">
        <f t="shared" si="144"/>
        <v>#REF!</v>
      </c>
      <c r="Q131" s="3" t="e">
        <f t="shared" si="144"/>
        <v>#REF!</v>
      </c>
      <c r="R131" s="3" t="e">
        <f t="shared" si="144"/>
        <v>#REF!</v>
      </c>
      <c r="S131" s="3" t="e">
        <f t="shared" si="144"/>
        <v>#REF!</v>
      </c>
      <c r="T131" s="3" t="e">
        <f t="shared" si="144"/>
        <v>#REF!</v>
      </c>
      <c r="U131" s="3" t="e">
        <f t="shared" si="144"/>
        <v>#REF!</v>
      </c>
      <c r="V131" s="3" t="e">
        <f t="shared" si="144"/>
        <v>#REF!</v>
      </c>
      <c r="W131" s="3" t="e">
        <f t="shared" si="144"/>
        <v>#REF!</v>
      </c>
      <c r="X131" s="3">
        <f t="shared" si="144"/>
        <v>11363.151243311642</v>
      </c>
      <c r="Y131" s="3">
        <f t="shared" si="144"/>
        <v>11651.644931000001</v>
      </c>
      <c r="Z131" s="3">
        <f t="shared" si="144"/>
        <v>18561.616528999999</v>
      </c>
      <c r="AA131" s="3">
        <f t="shared" ref="AA131:AF131" si="145">SUM(AA119:AA130)</f>
        <v>24556.536407</v>
      </c>
      <c r="AB131" s="3">
        <f t="shared" si="145"/>
        <v>22229.668628000003</v>
      </c>
      <c r="AC131" s="3">
        <f t="shared" si="145"/>
        <v>26428.533690999997</v>
      </c>
      <c r="AD131" s="3">
        <f t="shared" si="145"/>
        <v>27052.145353999997</v>
      </c>
      <c r="AE131" s="3">
        <f t="shared" si="145"/>
        <v>28404.794999999998</v>
      </c>
      <c r="AF131" s="3">
        <f t="shared" si="145"/>
        <v>30545.485011000004</v>
      </c>
      <c r="AG131" s="65" t="e">
        <f t="shared" ref="AG131:AI131" si="146">AG13</f>
        <v>#REF!</v>
      </c>
      <c r="AH131" s="65" t="e">
        <f t="shared" si="146"/>
        <v>#REF!</v>
      </c>
      <c r="AI131" s="65" t="e">
        <f t="shared" si="146"/>
        <v>#REF!</v>
      </c>
      <c r="AJ131" s="65"/>
      <c r="AK131" s="65"/>
      <c r="AL131" s="65"/>
      <c r="AO131" s="3">
        <f>SUM(AO119:AO130)</f>
        <v>8332</v>
      </c>
      <c r="AP131" s="3">
        <f t="shared" ref="AP131:AV131" si="147">SUM(AP119:AP130)</f>
        <v>11184</v>
      </c>
      <c r="AQ131" s="3">
        <f t="shared" si="147"/>
        <v>12361</v>
      </c>
      <c r="AR131" s="3">
        <f t="shared" si="147"/>
        <v>17139</v>
      </c>
      <c r="AS131" s="3">
        <f t="shared" si="147"/>
        <v>17285</v>
      </c>
      <c r="AT131" s="3">
        <f t="shared" si="147"/>
        <v>18474</v>
      </c>
      <c r="AU131" s="3">
        <f t="shared" si="147"/>
        <v>19822</v>
      </c>
      <c r="AV131" s="71">
        <f t="shared" si="147"/>
        <v>21858.519584600002</v>
      </c>
      <c r="AW131" s="3"/>
      <c r="AX131" s="3">
        <f>SUM(AX119:AX130)</f>
        <v>-1100.0620930000005</v>
      </c>
      <c r="AY131" s="3">
        <f>SUM(AY119:AY130)</f>
        <v>-467.64493100000072</v>
      </c>
      <c r="AZ131" s="3">
        <f t="shared" ref="AZ131:BC131" si="148">SUM(AZ119:AZ130)</f>
        <v>-6200.6165289999972</v>
      </c>
      <c r="BA131" s="3">
        <f t="shared" si="148"/>
        <v>-7417.5364069999978</v>
      </c>
      <c r="BB131" s="3">
        <f t="shared" si="148"/>
        <v>-4944.6686279999994</v>
      </c>
      <c r="BC131" s="3">
        <f t="shared" si="148"/>
        <v>-7954.5336909999978</v>
      </c>
      <c r="BD131" s="3">
        <f>AU131-AD131</f>
        <v>-7230.1453539999966</v>
      </c>
      <c r="BE131" s="71">
        <f>AV131-AE131</f>
        <v>-6546.2754153999958</v>
      </c>
      <c r="BG131" s="3">
        <f>SUM(BG119:BG130)</f>
        <v>273.93388950685949</v>
      </c>
      <c r="BH131" s="66">
        <f t="shared" ref="BH131:BP131" si="149">AP131/365</f>
        <v>30.641095890410959</v>
      </c>
      <c r="BI131" s="66">
        <f t="shared" si="149"/>
        <v>33.865753424657534</v>
      </c>
      <c r="BJ131" s="66">
        <f t="shared" si="149"/>
        <v>46.956164383561642</v>
      </c>
      <c r="BK131" s="66">
        <f t="shared" si="149"/>
        <v>47.356164383561641</v>
      </c>
      <c r="BL131" s="66">
        <f t="shared" si="149"/>
        <v>50.613698630136987</v>
      </c>
      <c r="BM131" s="66">
        <f t="shared" si="149"/>
        <v>54.30684931506849</v>
      </c>
      <c r="BN131" s="67">
        <f t="shared" si="149"/>
        <v>59.886355026301374</v>
      </c>
      <c r="BO131" s="67">
        <f t="shared" si="149"/>
        <v>0</v>
      </c>
      <c r="BP131" s="67">
        <f t="shared" si="149"/>
        <v>-3.0138687479452066</v>
      </c>
      <c r="BQ131" s="66">
        <f t="shared" si="126"/>
        <v>46.619726027397256</v>
      </c>
    </row>
    <row r="132" spans="1:69">
      <c r="A132" s="68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97"/>
      <c r="Z132" s="69"/>
      <c r="AA132" s="69"/>
      <c r="AB132" s="69"/>
      <c r="AC132" s="69"/>
      <c r="AD132" s="69"/>
      <c r="AE132" s="97">
        <f>SUM(AE122:AE130)</f>
        <v>21898.650999999994</v>
      </c>
      <c r="AF132" s="97">
        <f>SUM(AF122:AF130)</f>
        <v>23131.362581215239</v>
      </c>
      <c r="AG132" s="69">
        <f>AF132/AE132-1</f>
        <v>5.6291667519394073E-2</v>
      </c>
      <c r="AH132" s="69"/>
      <c r="AI132" s="69"/>
    </row>
    <row r="133" spans="1:69" ht="23.25" customHeight="1" thickBot="1">
      <c r="A133" s="59" t="s">
        <v>87</v>
      </c>
      <c r="AP133" s="78" t="s">
        <v>88</v>
      </c>
      <c r="BG133" s="354" t="s">
        <v>89</v>
      </c>
    </row>
    <row r="134" spans="1:69" ht="18.75" customHeight="1" thickBot="1">
      <c r="A134" s="60"/>
      <c r="B134" s="61" t="s">
        <v>11</v>
      </c>
      <c r="C134" s="61" t="s">
        <v>12</v>
      </c>
      <c r="D134" s="61" t="s">
        <v>13</v>
      </c>
      <c r="E134" s="61" t="s">
        <v>14</v>
      </c>
      <c r="F134" s="61" t="s">
        <v>15</v>
      </c>
      <c r="G134" s="61" t="s">
        <v>16</v>
      </c>
      <c r="H134" s="61" t="s">
        <v>17</v>
      </c>
      <c r="I134" s="61" t="s">
        <v>18</v>
      </c>
      <c r="J134" s="61" t="s">
        <v>19</v>
      </c>
      <c r="K134" s="61" t="s">
        <v>20</v>
      </c>
      <c r="L134" s="61" t="s">
        <v>21</v>
      </c>
      <c r="M134" s="61" t="s">
        <v>22</v>
      </c>
      <c r="N134" s="61" t="s">
        <v>23</v>
      </c>
      <c r="O134" s="61" t="s">
        <v>24</v>
      </c>
      <c r="P134" s="61" t="s">
        <v>25</v>
      </c>
      <c r="Q134" s="61" t="s">
        <v>26</v>
      </c>
      <c r="R134" s="61" t="s">
        <v>27</v>
      </c>
      <c r="S134" s="61" t="s">
        <v>28</v>
      </c>
      <c r="T134" s="61" t="s">
        <v>29</v>
      </c>
      <c r="U134" s="61" t="s">
        <v>30</v>
      </c>
      <c r="V134" s="61" t="s">
        <v>31</v>
      </c>
      <c r="W134" s="61" t="s">
        <v>32</v>
      </c>
      <c r="X134" s="61" t="s">
        <v>33</v>
      </c>
      <c r="Y134" s="61" t="s">
        <v>34</v>
      </c>
      <c r="Z134" s="61" t="s">
        <v>35</v>
      </c>
      <c r="AA134" s="61" t="s">
        <v>36</v>
      </c>
      <c r="AB134" s="61" t="s">
        <v>37</v>
      </c>
      <c r="AC134" s="61" t="s">
        <v>38</v>
      </c>
      <c r="AD134" s="61" t="str">
        <f>AD2</f>
        <v xml:space="preserve">21/22  </v>
      </c>
      <c r="AE134" s="61" t="str">
        <f t="shared" ref="AE134:AI134" si="150">AE2</f>
        <v xml:space="preserve">22/23  </v>
      </c>
      <c r="AF134" s="61" t="str">
        <f t="shared" si="150"/>
        <v xml:space="preserve">23/24  </v>
      </c>
      <c r="AG134" s="61" t="str">
        <f t="shared" si="150"/>
        <v xml:space="preserve">24/25  </v>
      </c>
      <c r="AH134" s="61" t="str">
        <f t="shared" si="150"/>
        <v xml:space="preserve">25/26  </v>
      </c>
      <c r="AI134" s="61" t="str">
        <f t="shared" si="150"/>
        <v xml:space="preserve">26/27  </v>
      </c>
      <c r="AJ134" s="62"/>
      <c r="AK134" s="62"/>
      <c r="AL134" s="62"/>
      <c r="AP134" s="61" t="str">
        <f t="shared" ref="AP134:BF134" si="151">O118</f>
        <v xml:space="preserve">06/07 </v>
      </c>
      <c r="AQ134" s="61" t="str">
        <f t="shared" si="151"/>
        <v xml:space="preserve">07/08 </v>
      </c>
      <c r="AR134" s="61" t="str">
        <f t="shared" si="151"/>
        <v xml:space="preserve">08/09 </v>
      </c>
      <c r="AS134" s="61" t="str">
        <f t="shared" si="151"/>
        <v xml:space="preserve">09/10 </v>
      </c>
      <c r="AT134" s="61" t="str">
        <f t="shared" si="151"/>
        <v xml:space="preserve">10/11 </v>
      </c>
      <c r="AU134" s="61" t="str">
        <f t="shared" si="151"/>
        <v xml:space="preserve">11/12 </v>
      </c>
      <c r="AV134" s="61" t="str">
        <f t="shared" si="151"/>
        <v xml:space="preserve">12/13 </v>
      </c>
      <c r="AW134" s="61" t="str">
        <f t="shared" si="151"/>
        <v xml:space="preserve">13/14 </v>
      </c>
      <c r="AX134" s="61" t="str">
        <f t="shared" si="151"/>
        <v xml:space="preserve">14/15 </v>
      </c>
      <c r="AY134" s="61" t="str">
        <f t="shared" si="151"/>
        <v xml:space="preserve">15/16 </v>
      </c>
      <c r="AZ134" s="61" t="str">
        <f t="shared" si="151"/>
        <v xml:space="preserve">16/17 </v>
      </c>
      <c r="BA134" s="61" t="str">
        <f t="shared" si="151"/>
        <v xml:space="preserve">17/18 </v>
      </c>
      <c r="BB134" s="61" t="str">
        <f t="shared" si="151"/>
        <v xml:space="preserve">18/19 </v>
      </c>
      <c r="BC134" s="61" t="str">
        <f t="shared" si="151"/>
        <v>19/20</v>
      </c>
      <c r="BD134" s="61" t="str">
        <f t="shared" si="151"/>
        <v>20/21</v>
      </c>
      <c r="BE134" s="61" t="str">
        <f t="shared" si="151"/>
        <v xml:space="preserve">21/22  </v>
      </c>
      <c r="BF134" s="61" t="str">
        <f t="shared" si="151"/>
        <v xml:space="preserve">22/23  </v>
      </c>
      <c r="BG134" s="355"/>
    </row>
    <row r="135" spans="1:69">
      <c r="A135" s="59" t="s">
        <v>64</v>
      </c>
      <c r="B135" s="63">
        <f>(B$146-B$9)/12+B9</f>
        <v>73.5</v>
      </c>
      <c r="C135" s="63">
        <f>(C$146-B$146)/12+B146</f>
        <v>18.083333333333332</v>
      </c>
      <c r="D135" s="63">
        <f t="shared" ref="D135:X135" si="152">(D$146-C$146)/12+C146</f>
        <v>79.75</v>
      </c>
      <c r="E135" s="63">
        <f t="shared" si="152"/>
        <v>150.75</v>
      </c>
      <c r="F135" s="63">
        <f t="shared" si="152"/>
        <v>237.08333333333334</v>
      </c>
      <c r="G135" s="63">
        <f t="shared" si="152"/>
        <v>245.08333333333334</v>
      </c>
      <c r="H135" s="63">
        <f t="shared" si="152"/>
        <v>217.75</v>
      </c>
      <c r="I135" s="63">
        <f t="shared" si="152"/>
        <v>413</v>
      </c>
      <c r="J135" s="63">
        <f t="shared" si="152"/>
        <v>642.33333333333337</v>
      </c>
      <c r="K135" s="63">
        <f t="shared" si="152"/>
        <v>520.25</v>
      </c>
      <c r="L135" s="63">
        <f t="shared" si="152"/>
        <v>729.83333333333337</v>
      </c>
      <c r="M135" s="63">
        <f t="shared" si="152"/>
        <v>939.91666666666663</v>
      </c>
      <c r="N135" s="63">
        <f t="shared" si="152"/>
        <v>869.66666666666663</v>
      </c>
      <c r="O135" s="63">
        <f t="shared" si="152"/>
        <v>1157.8333333333333</v>
      </c>
      <c r="P135" s="63">
        <f t="shared" si="152"/>
        <v>2018</v>
      </c>
      <c r="Q135" s="63">
        <f t="shared" si="152"/>
        <v>1433.8333333333333</v>
      </c>
      <c r="R135" s="63">
        <f t="shared" si="152"/>
        <v>1202.3333333333333</v>
      </c>
      <c r="S135" s="63">
        <f t="shared" si="152"/>
        <v>1536.5833333333333</v>
      </c>
      <c r="T135" s="63">
        <f t="shared" si="152"/>
        <v>2423.5</v>
      </c>
      <c r="U135" s="63">
        <f t="shared" si="152"/>
        <v>2819.5</v>
      </c>
      <c r="V135" s="63">
        <f t="shared" si="152"/>
        <v>3104.3333333333335</v>
      </c>
      <c r="W135" s="63">
        <f t="shared" si="152"/>
        <v>2908.25</v>
      </c>
      <c r="X135" s="63">
        <f t="shared" si="152"/>
        <v>2829.4166666666665</v>
      </c>
      <c r="Y135" s="64">
        <v>2182</v>
      </c>
      <c r="Z135" s="64">
        <v>3380</v>
      </c>
      <c r="AA135" s="64">
        <v>4407</v>
      </c>
      <c r="AB135" s="64">
        <v>3713</v>
      </c>
      <c r="AC135" s="64">
        <v>6081</v>
      </c>
      <c r="AD135" s="64">
        <v>3404</v>
      </c>
      <c r="AE135" s="64">
        <v>3376</v>
      </c>
      <c r="AF135" s="64">
        <v>2874</v>
      </c>
      <c r="AG135">
        <v>2502</v>
      </c>
      <c r="AH135" s="65" t="e">
        <f t="shared" ref="AH135:AI135" si="153">AG146+AH56+AH87-AH103-AH119</f>
        <v>#REF!</v>
      </c>
      <c r="AI135" s="65" t="e">
        <f t="shared" si="153"/>
        <v>#REF!</v>
      </c>
      <c r="AJ135" s="65">
        <f>AVERAGE(Z135:AE135)</f>
        <v>4060.1666666666665</v>
      </c>
      <c r="AK135" s="64"/>
      <c r="AL135" s="64"/>
      <c r="AO135" s="84" t="s">
        <v>90</v>
      </c>
      <c r="AP135" s="85" t="e">
        <f>SUM(O119:O121)/O$131</f>
        <v>#REF!</v>
      </c>
      <c r="AQ135" s="85" t="e">
        <f t="shared" ref="AQ135:AY135" si="154">SUM(P119:P121)/P131</f>
        <v>#REF!</v>
      </c>
      <c r="AR135" s="85" t="e">
        <f t="shared" si="154"/>
        <v>#REF!</v>
      </c>
      <c r="AS135" s="85" t="e">
        <f t="shared" si="154"/>
        <v>#REF!</v>
      </c>
      <c r="AT135" s="85" t="e">
        <f t="shared" si="154"/>
        <v>#REF!</v>
      </c>
      <c r="AU135" s="85" t="e">
        <f t="shared" si="154"/>
        <v>#REF!</v>
      </c>
      <c r="AV135" s="85" t="e">
        <f t="shared" si="154"/>
        <v>#REF!</v>
      </c>
      <c r="AW135" s="85" t="e">
        <f t="shared" si="154"/>
        <v>#REF!</v>
      </c>
      <c r="AX135" s="85" t="e">
        <f t="shared" si="154"/>
        <v>#REF!</v>
      </c>
      <c r="AY135" s="85">
        <f t="shared" si="154"/>
        <v>0.16994310019839617</v>
      </c>
      <c r="AZ135" s="85" t="e">
        <f>AVERAGE(AP135:AY135)</f>
        <v>#REF!</v>
      </c>
      <c r="BA135" s="85">
        <f t="shared" ref="BA135:BF135" si="155">SUM(Y119:Y121)/Y131</f>
        <v>0.34154322008321414</v>
      </c>
      <c r="BB135" s="85">
        <f t="shared" si="155"/>
        <v>0.21736789894868966</v>
      </c>
      <c r="BC135" s="85">
        <f t="shared" si="155"/>
        <v>0.23509440669142326</v>
      </c>
      <c r="BD135" s="85">
        <f t="shared" si="155"/>
        <v>0.16106569179758984</v>
      </c>
      <c r="BE135" s="85">
        <f t="shared" si="155"/>
        <v>0.25616274679307938</v>
      </c>
      <c r="BF135" s="85">
        <f t="shared" si="155"/>
        <v>0.25313561140493646</v>
      </c>
      <c r="BG135" s="87">
        <f>BF135/AVERAGE(BA135:BE135)-1</f>
        <v>4.4949278434015305E-2</v>
      </c>
    </row>
    <row r="136" spans="1:69">
      <c r="A136" s="59" t="s">
        <v>65</v>
      </c>
      <c r="B136" s="63">
        <f t="shared" ref="B136:B145" si="156">(B$146-B$9)/12+B135</f>
        <v>68</v>
      </c>
      <c r="C136" s="63">
        <f>(C$146-B$146)/12+C135</f>
        <v>23.166666666666664</v>
      </c>
      <c r="D136" s="63">
        <f t="shared" ref="D136:X145" si="157">(D$146-C$146)/12+D135</f>
        <v>85.5</v>
      </c>
      <c r="E136" s="63">
        <f t="shared" si="157"/>
        <v>158.5</v>
      </c>
      <c r="F136" s="63">
        <f t="shared" si="157"/>
        <v>238.16666666666669</v>
      </c>
      <c r="G136" s="63">
        <f t="shared" si="157"/>
        <v>241.16666666666669</v>
      </c>
      <c r="H136" s="63">
        <f t="shared" si="157"/>
        <v>233.5</v>
      </c>
      <c r="I136" s="63">
        <f t="shared" si="157"/>
        <v>435</v>
      </c>
      <c r="J136" s="63">
        <f t="shared" si="157"/>
        <v>629.66666666666674</v>
      </c>
      <c r="K136" s="63">
        <f t="shared" si="157"/>
        <v>537.5</v>
      </c>
      <c r="L136" s="63">
        <f t="shared" si="157"/>
        <v>749.66666666666674</v>
      </c>
      <c r="M136" s="63">
        <f t="shared" si="157"/>
        <v>931.83333333333326</v>
      </c>
      <c r="N136" s="63">
        <f t="shared" si="157"/>
        <v>888.33333333333326</v>
      </c>
      <c r="O136" s="63">
        <f t="shared" si="157"/>
        <v>1240.6666666666665</v>
      </c>
      <c r="P136" s="63">
        <f t="shared" si="157"/>
        <v>1967</v>
      </c>
      <c r="Q136" s="63">
        <f t="shared" si="157"/>
        <v>1410.6666666666665</v>
      </c>
      <c r="R136" s="63">
        <f t="shared" si="157"/>
        <v>1225.6666666666665</v>
      </c>
      <c r="S136" s="63">
        <f t="shared" si="157"/>
        <v>1614.1666666666665</v>
      </c>
      <c r="T136" s="63">
        <f t="shared" si="157"/>
        <v>2457</v>
      </c>
      <c r="U136" s="63">
        <f t="shared" si="157"/>
        <v>2847</v>
      </c>
      <c r="V136" s="63">
        <f t="shared" si="157"/>
        <v>3086.666666666667</v>
      </c>
      <c r="W136" s="63">
        <f t="shared" si="157"/>
        <v>2906.5</v>
      </c>
      <c r="X136" s="63">
        <f t="shared" si="157"/>
        <v>2769.833333333333</v>
      </c>
      <c r="Y136" s="64">
        <v>1706</v>
      </c>
      <c r="Z136" s="64">
        <v>3895</v>
      </c>
      <c r="AA136" s="64">
        <v>3890</v>
      </c>
      <c r="AB136" s="64">
        <v>3136</v>
      </c>
      <c r="AC136" s="64">
        <v>5827</v>
      </c>
      <c r="AD136" s="64">
        <v>3888</v>
      </c>
      <c r="AE136" s="64">
        <v>3533</v>
      </c>
      <c r="AF136" s="64">
        <v>3216</v>
      </c>
      <c r="AG136">
        <v>2583</v>
      </c>
      <c r="AH136" s="65" t="e">
        <f t="shared" ref="AG136:AI146" si="158">AH135+AH57+AH88-AH104-AH120</f>
        <v>#REF!</v>
      </c>
      <c r="AI136" s="65" t="e">
        <f t="shared" si="158"/>
        <v>#REF!</v>
      </c>
      <c r="AJ136" s="65"/>
      <c r="AK136" s="64"/>
      <c r="AL136" s="64"/>
      <c r="AO136" s="84" t="s">
        <v>91</v>
      </c>
      <c r="AP136" s="85" t="e">
        <f t="shared" ref="AP136:AY136" si="159">SUM(O122:O124)/O$131</f>
        <v>#REF!</v>
      </c>
      <c r="AQ136" s="85" t="e">
        <f t="shared" si="159"/>
        <v>#REF!</v>
      </c>
      <c r="AR136" s="85" t="e">
        <f t="shared" si="159"/>
        <v>#REF!</v>
      </c>
      <c r="AS136" s="85" t="e">
        <f t="shared" si="159"/>
        <v>#REF!</v>
      </c>
      <c r="AT136" s="85" t="e">
        <f t="shared" si="159"/>
        <v>#REF!</v>
      </c>
      <c r="AU136" s="85" t="e">
        <f t="shared" si="159"/>
        <v>#REF!</v>
      </c>
      <c r="AV136" s="85" t="e">
        <f t="shared" si="159"/>
        <v>#REF!</v>
      </c>
      <c r="AW136" s="85" t="e">
        <f t="shared" si="159"/>
        <v>#REF!</v>
      </c>
      <c r="AX136" s="85" t="e">
        <f t="shared" si="159"/>
        <v>#REF!</v>
      </c>
      <c r="AY136" s="85">
        <f t="shared" si="159"/>
        <v>0.15695074031948159</v>
      </c>
      <c r="AZ136" s="85" t="e">
        <f>AVERAGE(AP136:AY136)</f>
        <v>#REF!</v>
      </c>
      <c r="BA136" s="85">
        <f t="shared" ref="BA136:BF136" si="160">SUM(Y122:Y124)/Y$131</f>
        <v>0.11001257733057157</v>
      </c>
      <c r="BB136" s="85">
        <f t="shared" si="160"/>
        <v>0.23920281986556069</v>
      </c>
      <c r="BC136" s="85">
        <f t="shared" si="160"/>
        <v>0.26107304958416239</v>
      </c>
      <c r="BD136" s="85">
        <f t="shared" si="160"/>
        <v>0.28516529769658244</v>
      </c>
      <c r="BE136" s="85">
        <f t="shared" si="160"/>
        <v>0.24980544941274024</v>
      </c>
      <c r="BF136" s="85">
        <f t="shared" si="160"/>
        <v>0.21956694828721718</v>
      </c>
      <c r="BG136" s="87">
        <f t="shared" ref="BG136:BG138" si="161">BF136/AVERAGE(BA136:BE136)-1</f>
        <v>-4.1409361921352361E-2</v>
      </c>
    </row>
    <row r="137" spans="1:69">
      <c r="A137" s="59" t="s">
        <v>66</v>
      </c>
      <c r="B137" s="63">
        <f t="shared" si="156"/>
        <v>62.5</v>
      </c>
      <c r="C137" s="63">
        <f t="shared" ref="C137:C145" si="162">(C$146-B$146)/12+C136</f>
        <v>28.249999999999996</v>
      </c>
      <c r="D137" s="63">
        <f t="shared" si="157"/>
        <v>91.25</v>
      </c>
      <c r="E137" s="63">
        <f t="shared" si="157"/>
        <v>166.25</v>
      </c>
      <c r="F137" s="63">
        <f t="shared" si="157"/>
        <v>239.25000000000003</v>
      </c>
      <c r="G137" s="63">
        <f t="shared" si="157"/>
        <v>237.25000000000003</v>
      </c>
      <c r="H137" s="63">
        <f t="shared" si="157"/>
        <v>249.25</v>
      </c>
      <c r="I137" s="63">
        <f t="shared" si="157"/>
        <v>457</v>
      </c>
      <c r="J137" s="63">
        <f t="shared" si="157"/>
        <v>617.00000000000011</v>
      </c>
      <c r="K137" s="63">
        <f t="shared" si="157"/>
        <v>554.75</v>
      </c>
      <c r="L137" s="63">
        <f t="shared" si="157"/>
        <v>769.50000000000011</v>
      </c>
      <c r="M137" s="63">
        <f t="shared" si="157"/>
        <v>923.74999999999989</v>
      </c>
      <c r="N137" s="63">
        <f t="shared" si="157"/>
        <v>906.99999999999989</v>
      </c>
      <c r="O137" s="63">
        <f t="shared" si="157"/>
        <v>1323.4999999999998</v>
      </c>
      <c r="P137" s="63">
        <f t="shared" si="157"/>
        <v>1916</v>
      </c>
      <c r="Q137" s="63">
        <f t="shared" si="157"/>
        <v>1387.4999999999998</v>
      </c>
      <c r="R137" s="63">
        <f t="shared" si="157"/>
        <v>1248.9999999999998</v>
      </c>
      <c r="S137" s="63">
        <f t="shared" si="157"/>
        <v>1691.7499999999998</v>
      </c>
      <c r="T137" s="63">
        <f t="shared" si="157"/>
        <v>2490.5</v>
      </c>
      <c r="U137" s="63">
        <f t="shared" si="157"/>
        <v>2874.5</v>
      </c>
      <c r="V137" s="63">
        <f t="shared" si="157"/>
        <v>3069.0000000000005</v>
      </c>
      <c r="W137" s="63">
        <f t="shared" si="157"/>
        <v>2904.75</v>
      </c>
      <c r="X137" s="63">
        <f t="shared" si="157"/>
        <v>2710.2499999999995</v>
      </c>
      <c r="Y137" s="64">
        <v>1068</v>
      </c>
      <c r="Z137" s="64">
        <v>4022.0000000000005</v>
      </c>
      <c r="AA137" s="64">
        <v>3261</v>
      </c>
      <c r="AB137" s="64">
        <v>4597</v>
      </c>
      <c r="AC137" s="64">
        <v>4867</v>
      </c>
      <c r="AD137" s="64">
        <v>4129</v>
      </c>
      <c r="AE137" s="64">
        <v>3658</v>
      </c>
      <c r="AF137" s="64">
        <v>3145</v>
      </c>
      <c r="AG137" s="65" t="e">
        <f t="shared" si="158"/>
        <v>#REF!</v>
      </c>
      <c r="AH137" s="65" t="e">
        <f t="shared" si="158"/>
        <v>#REF!</v>
      </c>
      <c r="AI137" s="65" t="e">
        <f t="shared" si="158"/>
        <v>#REF!</v>
      </c>
      <c r="AJ137" s="65"/>
      <c r="AK137" s="64"/>
      <c r="AL137" s="64"/>
      <c r="AO137" s="84" t="s">
        <v>92</v>
      </c>
      <c r="AP137" s="85" t="e">
        <f t="shared" ref="AP137:AY137" si="163">SUM(O125:O127)/O$131</f>
        <v>#REF!</v>
      </c>
      <c r="AQ137" s="85" t="e">
        <f t="shared" si="163"/>
        <v>#REF!</v>
      </c>
      <c r="AR137" s="85" t="e">
        <f t="shared" si="163"/>
        <v>#REF!</v>
      </c>
      <c r="AS137" s="85" t="e">
        <f t="shared" si="163"/>
        <v>#REF!</v>
      </c>
      <c r="AT137" s="85" t="e">
        <f t="shared" si="163"/>
        <v>#REF!</v>
      </c>
      <c r="AU137" s="85" t="e">
        <f t="shared" si="163"/>
        <v>#REF!</v>
      </c>
      <c r="AV137" s="85" t="e">
        <f t="shared" si="163"/>
        <v>#REF!</v>
      </c>
      <c r="AW137" s="85" t="e">
        <f t="shared" si="163"/>
        <v>#REF!</v>
      </c>
      <c r="AX137" s="85" t="e">
        <f t="shared" si="163"/>
        <v>#REF!</v>
      </c>
      <c r="AY137" s="85">
        <f t="shared" si="163"/>
        <v>0.34083840424808654</v>
      </c>
      <c r="AZ137" s="85" t="e">
        <f>AVERAGE(AP137:AY137)</f>
        <v>#REF!</v>
      </c>
      <c r="BA137" s="85">
        <f t="shared" ref="BA137:BF137" si="164">SUM(Y125:Y127)/Y$131</f>
        <v>0.34095716223125955</v>
      </c>
      <c r="BB137" s="85">
        <f t="shared" si="164"/>
        <v>0.25920124373236375</v>
      </c>
      <c r="BC137" s="85">
        <f t="shared" si="164"/>
        <v>0.25120220786680586</v>
      </c>
      <c r="BD137" s="85">
        <f t="shared" si="164"/>
        <v>0.27094057611878491</v>
      </c>
      <c r="BE137" s="85">
        <f t="shared" si="164"/>
        <v>0.25365798399488665</v>
      </c>
      <c r="BF137" s="85">
        <f t="shared" si="164"/>
        <v>0.25176598420845531</v>
      </c>
      <c r="BG137" s="87">
        <f t="shared" si="161"/>
        <v>-8.5125529245232312E-2</v>
      </c>
    </row>
    <row r="138" spans="1:69">
      <c r="A138" s="59" t="s">
        <v>67</v>
      </c>
      <c r="B138" s="63">
        <f t="shared" si="156"/>
        <v>57</v>
      </c>
      <c r="C138" s="63">
        <f t="shared" si="162"/>
        <v>33.333333333333329</v>
      </c>
      <c r="D138" s="63">
        <f t="shared" si="157"/>
        <v>97</v>
      </c>
      <c r="E138" s="63">
        <f t="shared" si="157"/>
        <v>174</v>
      </c>
      <c r="F138" s="63">
        <f t="shared" si="157"/>
        <v>240.33333333333337</v>
      </c>
      <c r="G138" s="63">
        <f t="shared" si="157"/>
        <v>233.33333333333337</v>
      </c>
      <c r="H138" s="63">
        <f t="shared" si="157"/>
        <v>265</v>
      </c>
      <c r="I138" s="63">
        <f t="shared" si="157"/>
        <v>479</v>
      </c>
      <c r="J138" s="63">
        <f t="shared" si="157"/>
        <v>604.33333333333348</v>
      </c>
      <c r="K138" s="63">
        <f t="shared" si="157"/>
        <v>572</v>
      </c>
      <c r="L138" s="63">
        <f t="shared" si="157"/>
        <v>789.33333333333348</v>
      </c>
      <c r="M138" s="63">
        <f t="shared" si="157"/>
        <v>915.66666666666652</v>
      </c>
      <c r="N138" s="63">
        <f t="shared" si="157"/>
        <v>925.66666666666652</v>
      </c>
      <c r="O138" s="63">
        <f t="shared" si="157"/>
        <v>1406.333333333333</v>
      </c>
      <c r="P138" s="63">
        <f t="shared" si="157"/>
        <v>1865</v>
      </c>
      <c r="Q138" s="63">
        <f t="shared" si="157"/>
        <v>1364.333333333333</v>
      </c>
      <c r="R138" s="63">
        <f t="shared" si="157"/>
        <v>1272.333333333333</v>
      </c>
      <c r="S138" s="63">
        <f t="shared" si="157"/>
        <v>1769.333333333333</v>
      </c>
      <c r="T138" s="63">
        <f t="shared" si="157"/>
        <v>2524</v>
      </c>
      <c r="U138" s="63">
        <f t="shared" si="157"/>
        <v>2902</v>
      </c>
      <c r="V138" s="63">
        <f t="shared" si="157"/>
        <v>3051.3333333333339</v>
      </c>
      <c r="W138" s="63">
        <f t="shared" si="157"/>
        <v>2903</v>
      </c>
      <c r="X138" s="64">
        <v>4359</v>
      </c>
      <c r="Y138" s="64">
        <v>2855</v>
      </c>
      <c r="Z138" s="64">
        <v>3623</v>
      </c>
      <c r="AA138" s="64">
        <v>3020</v>
      </c>
      <c r="AB138" s="64">
        <v>4519</v>
      </c>
      <c r="AC138" s="64">
        <v>4244</v>
      </c>
      <c r="AD138" s="64">
        <v>4678</v>
      </c>
      <c r="AE138" s="64">
        <v>3099</v>
      </c>
      <c r="AF138" s="64">
        <v>3032</v>
      </c>
      <c r="AG138" s="65" t="e">
        <f t="shared" si="158"/>
        <v>#REF!</v>
      </c>
      <c r="AH138" s="65" t="e">
        <f t="shared" si="158"/>
        <v>#REF!</v>
      </c>
      <c r="AI138" s="65" t="e">
        <f t="shared" si="158"/>
        <v>#REF!</v>
      </c>
      <c r="AJ138" s="65"/>
      <c r="AK138" s="64"/>
      <c r="AL138" s="64"/>
      <c r="AO138" s="84" t="s">
        <v>93</v>
      </c>
      <c r="AP138" s="85" t="e">
        <f t="shared" ref="AP138:AY138" si="165">SUM(O128:O130)/O$131</f>
        <v>#REF!</v>
      </c>
      <c r="AQ138" s="85" t="e">
        <f t="shared" si="165"/>
        <v>#REF!</v>
      </c>
      <c r="AR138" s="85" t="e">
        <f t="shared" si="165"/>
        <v>#REF!</v>
      </c>
      <c r="AS138" s="85" t="e">
        <f t="shared" si="165"/>
        <v>#REF!</v>
      </c>
      <c r="AT138" s="85" t="e">
        <f t="shared" si="165"/>
        <v>#REF!</v>
      </c>
      <c r="AU138" s="85" t="e">
        <f t="shared" si="165"/>
        <v>#REF!</v>
      </c>
      <c r="AV138" s="85" t="e">
        <f t="shared" si="165"/>
        <v>#REF!</v>
      </c>
      <c r="AW138" s="85" t="e">
        <f t="shared" si="165"/>
        <v>#REF!</v>
      </c>
      <c r="AX138" s="85" t="e">
        <f t="shared" si="165"/>
        <v>#REF!</v>
      </c>
      <c r="AY138" s="85">
        <f t="shared" si="165"/>
        <v>0.33226775523403562</v>
      </c>
      <c r="AZ138" s="85" t="e">
        <f>AVERAGE(AP138:AY138)</f>
        <v>#REF!</v>
      </c>
      <c r="BA138" s="85">
        <f t="shared" ref="BA138:BF138" si="166">SUM(Y128:Y130)/Y$131</f>
        <v>0.20748704035495477</v>
      </c>
      <c r="BB138" s="85">
        <f t="shared" si="166"/>
        <v>0.28422803745338587</v>
      </c>
      <c r="BC138" s="85">
        <f t="shared" si="166"/>
        <v>0.25263033585760847</v>
      </c>
      <c r="BD138" s="85">
        <f t="shared" si="166"/>
        <v>0.28282843438704264</v>
      </c>
      <c r="BE138" s="85">
        <f t="shared" si="166"/>
        <v>0.24037381979929384</v>
      </c>
      <c r="BF138" s="86">
        <f t="shared" si="166"/>
        <v>0.27553145609939123</v>
      </c>
      <c r="BG138" s="87">
        <f t="shared" si="161"/>
        <v>8.6868222345624968E-2</v>
      </c>
    </row>
    <row r="139" spans="1:69">
      <c r="A139" s="59" t="s">
        <v>68</v>
      </c>
      <c r="B139" s="63">
        <f t="shared" si="156"/>
        <v>51.5</v>
      </c>
      <c r="C139" s="63">
        <f t="shared" si="162"/>
        <v>38.416666666666664</v>
      </c>
      <c r="D139" s="63">
        <f t="shared" si="157"/>
        <v>102.75</v>
      </c>
      <c r="E139" s="63">
        <f t="shared" si="157"/>
        <v>181.75</v>
      </c>
      <c r="F139" s="63">
        <f t="shared" si="157"/>
        <v>241.41666666666671</v>
      </c>
      <c r="G139" s="63">
        <f t="shared" si="157"/>
        <v>229.41666666666671</v>
      </c>
      <c r="H139" s="63">
        <f t="shared" si="157"/>
        <v>280.75</v>
      </c>
      <c r="I139" s="63">
        <f t="shared" si="157"/>
        <v>501</v>
      </c>
      <c r="J139" s="63">
        <f t="shared" si="157"/>
        <v>591.66666666666686</v>
      </c>
      <c r="K139" s="63">
        <f t="shared" si="157"/>
        <v>589.25</v>
      </c>
      <c r="L139" s="63">
        <f t="shared" si="157"/>
        <v>809.16666666666686</v>
      </c>
      <c r="M139" s="63">
        <f t="shared" si="157"/>
        <v>907.58333333333314</v>
      </c>
      <c r="N139" s="63">
        <f t="shared" si="157"/>
        <v>944.33333333333314</v>
      </c>
      <c r="O139" s="63">
        <f t="shared" si="157"/>
        <v>1489.1666666666663</v>
      </c>
      <c r="P139" s="63">
        <f t="shared" si="157"/>
        <v>1814</v>
      </c>
      <c r="Q139" s="63">
        <f t="shared" si="157"/>
        <v>1341.1666666666663</v>
      </c>
      <c r="R139" s="63">
        <f t="shared" si="157"/>
        <v>1295.6666666666663</v>
      </c>
      <c r="S139" s="63">
        <f t="shared" si="157"/>
        <v>1846.9166666666663</v>
      </c>
      <c r="T139" s="63">
        <f t="shared" si="157"/>
        <v>2557.5</v>
      </c>
      <c r="U139" s="63">
        <f t="shared" si="157"/>
        <v>2929.5</v>
      </c>
      <c r="V139" s="63">
        <f t="shared" si="157"/>
        <v>3033.6666666666674</v>
      </c>
      <c r="W139" s="63">
        <f t="shared" si="157"/>
        <v>2901.25</v>
      </c>
      <c r="X139" s="64">
        <v>3435</v>
      </c>
      <c r="Y139" s="64">
        <v>1927</v>
      </c>
      <c r="Z139" s="64">
        <v>3503</v>
      </c>
      <c r="AA139" s="64">
        <v>2502</v>
      </c>
      <c r="AB139" s="64">
        <v>4043</v>
      </c>
      <c r="AC139" s="64">
        <v>4025.0000000000005</v>
      </c>
      <c r="AD139" s="64">
        <v>5042</v>
      </c>
      <c r="AE139" s="64">
        <v>2765</v>
      </c>
      <c r="AF139" s="64">
        <v>3259</v>
      </c>
      <c r="AG139" s="65" t="e">
        <f t="shared" si="158"/>
        <v>#REF!</v>
      </c>
      <c r="AH139" s="65" t="e">
        <f t="shared" si="158"/>
        <v>#REF!</v>
      </c>
      <c r="AI139" s="65" t="e">
        <f t="shared" si="158"/>
        <v>#REF!</v>
      </c>
      <c r="AJ139" s="65"/>
      <c r="AK139" s="64"/>
      <c r="AL139" s="64"/>
    </row>
    <row r="140" spans="1:69">
      <c r="A140" s="59" t="s">
        <v>69</v>
      </c>
      <c r="B140" s="63">
        <f t="shared" si="156"/>
        <v>46</v>
      </c>
      <c r="C140" s="63">
        <f t="shared" si="162"/>
        <v>43.5</v>
      </c>
      <c r="D140" s="63">
        <f t="shared" si="157"/>
        <v>108.5</v>
      </c>
      <c r="E140" s="63">
        <f t="shared" si="157"/>
        <v>189.5</v>
      </c>
      <c r="F140" s="63">
        <f t="shared" si="157"/>
        <v>242.50000000000006</v>
      </c>
      <c r="G140" s="63">
        <f t="shared" si="157"/>
        <v>225.50000000000006</v>
      </c>
      <c r="H140" s="63">
        <f t="shared" si="157"/>
        <v>296.5</v>
      </c>
      <c r="I140" s="63">
        <f t="shared" si="157"/>
        <v>523</v>
      </c>
      <c r="J140" s="63">
        <f t="shared" si="157"/>
        <v>579.00000000000023</v>
      </c>
      <c r="K140" s="63">
        <f t="shared" si="157"/>
        <v>606.5</v>
      </c>
      <c r="L140" s="63">
        <f t="shared" si="157"/>
        <v>829.00000000000023</v>
      </c>
      <c r="M140" s="63">
        <f t="shared" si="157"/>
        <v>899.49999999999977</v>
      </c>
      <c r="N140" s="63">
        <f t="shared" si="157"/>
        <v>962.99999999999977</v>
      </c>
      <c r="O140" s="63">
        <f t="shared" si="157"/>
        <v>1571.9999999999995</v>
      </c>
      <c r="P140" s="63">
        <f t="shared" si="157"/>
        <v>1763</v>
      </c>
      <c r="Q140" s="63">
        <f t="shared" si="157"/>
        <v>1317.9999999999995</v>
      </c>
      <c r="R140" s="63">
        <f t="shared" si="157"/>
        <v>1318.9999999999995</v>
      </c>
      <c r="S140" s="63">
        <f t="shared" si="157"/>
        <v>1924.4999999999995</v>
      </c>
      <c r="T140" s="63">
        <f t="shared" si="157"/>
        <v>2591</v>
      </c>
      <c r="U140" s="63">
        <f t="shared" si="157"/>
        <v>2957</v>
      </c>
      <c r="V140" s="63">
        <f t="shared" si="157"/>
        <v>3016.0000000000009</v>
      </c>
      <c r="W140" s="63">
        <f t="shared" si="157"/>
        <v>2899.5</v>
      </c>
      <c r="X140" s="64">
        <v>3019</v>
      </c>
      <c r="Y140" s="64">
        <v>1397</v>
      </c>
      <c r="Z140" s="64">
        <v>3650</v>
      </c>
      <c r="AA140" s="64">
        <v>2432</v>
      </c>
      <c r="AB140" s="64">
        <v>3382</v>
      </c>
      <c r="AC140" s="64">
        <v>3267</v>
      </c>
      <c r="AD140" s="64">
        <v>5683</v>
      </c>
      <c r="AE140" s="64">
        <v>3138</v>
      </c>
      <c r="AF140" s="64">
        <v>3300</v>
      </c>
      <c r="AG140" s="65" t="e">
        <f t="shared" si="158"/>
        <v>#REF!</v>
      </c>
      <c r="AH140" s="65" t="e">
        <f t="shared" si="158"/>
        <v>#REF!</v>
      </c>
      <c r="AI140" s="65" t="e">
        <f t="shared" si="158"/>
        <v>#REF!</v>
      </c>
      <c r="AJ140" s="65"/>
      <c r="AK140" s="65"/>
      <c r="AL140" s="65"/>
      <c r="AO140" s="65"/>
      <c r="AP140" s="65"/>
      <c r="AQ140" s="88"/>
      <c r="AR140" s="89"/>
    </row>
    <row r="141" spans="1:69">
      <c r="A141" s="59" t="s">
        <v>70</v>
      </c>
      <c r="B141" s="63">
        <f t="shared" si="156"/>
        <v>40.5</v>
      </c>
      <c r="C141" s="63">
        <f t="shared" si="162"/>
        <v>48.583333333333336</v>
      </c>
      <c r="D141" s="63">
        <f t="shared" si="157"/>
        <v>114.25</v>
      </c>
      <c r="E141" s="63">
        <f t="shared" si="157"/>
        <v>197.25</v>
      </c>
      <c r="F141" s="63">
        <f t="shared" si="157"/>
        <v>243.5833333333334</v>
      </c>
      <c r="G141" s="63">
        <f t="shared" si="157"/>
        <v>221.5833333333334</v>
      </c>
      <c r="H141" s="63">
        <f t="shared" si="157"/>
        <v>312.25</v>
      </c>
      <c r="I141" s="63">
        <f t="shared" si="157"/>
        <v>545</v>
      </c>
      <c r="J141" s="63">
        <f t="shared" si="157"/>
        <v>566.3333333333336</v>
      </c>
      <c r="K141" s="63">
        <f t="shared" si="157"/>
        <v>623.75</v>
      </c>
      <c r="L141" s="63">
        <f t="shared" si="157"/>
        <v>848.8333333333336</v>
      </c>
      <c r="M141" s="63">
        <f t="shared" si="157"/>
        <v>891.4166666666664</v>
      </c>
      <c r="N141" s="63">
        <f t="shared" si="157"/>
        <v>981.6666666666664</v>
      </c>
      <c r="O141" s="63">
        <f t="shared" si="157"/>
        <v>1654.8333333333328</v>
      </c>
      <c r="P141" s="63">
        <f t="shared" si="157"/>
        <v>1712</v>
      </c>
      <c r="Q141" s="63">
        <f t="shared" si="157"/>
        <v>1294.8333333333328</v>
      </c>
      <c r="R141" s="63">
        <f t="shared" si="157"/>
        <v>1342.3333333333328</v>
      </c>
      <c r="S141" s="63">
        <f t="shared" si="157"/>
        <v>2002.0833333333328</v>
      </c>
      <c r="T141" s="63">
        <f t="shared" si="157"/>
        <v>2624.5</v>
      </c>
      <c r="U141" s="63">
        <f t="shared" si="157"/>
        <v>2984.5</v>
      </c>
      <c r="V141" s="63">
        <f t="shared" si="157"/>
        <v>2998.3333333333344</v>
      </c>
      <c r="W141" s="63">
        <f t="shared" si="157"/>
        <v>2897.75</v>
      </c>
      <c r="X141" s="64">
        <v>2266</v>
      </c>
      <c r="Y141" s="64">
        <v>889</v>
      </c>
      <c r="Z141" s="64">
        <v>3975</v>
      </c>
      <c r="AA141" s="64">
        <v>3179.0000000000005</v>
      </c>
      <c r="AB141" s="64">
        <v>3373</v>
      </c>
      <c r="AC141" s="64">
        <v>3123</v>
      </c>
      <c r="AD141" s="64">
        <v>6103</v>
      </c>
      <c r="AE141" s="64">
        <v>3633</v>
      </c>
      <c r="AF141" s="64">
        <v>3300.0000000000005</v>
      </c>
      <c r="AG141" s="65" t="e">
        <f t="shared" si="158"/>
        <v>#REF!</v>
      </c>
      <c r="AH141" s="65" t="e">
        <f t="shared" si="158"/>
        <v>#REF!</v>
      </c>
      <c r="AI141" s="65" t="e">
        <f t="shared" si="158"/>
        <v>#REF!</v>
      </c>
      <c r="AJ141" s="65"/>
      <c r="AK141" s="65"/>
      <c r="AL141" s="65"/>
      <c r="AO141" s="65"/>
      <c r="AP141" s="65"/>
      <c r="AQ141" s="89"/>
      <c r="AR141" s="88"/>
    </row>
    <row r="142" spans="1:69">
      <c r="A142" s="59" t="s">
        <v>71</v>
      </c>
      <c r="B142" s="63">
        <f t="shared" si="156"/>
        <v>35</v>
      </c>
      <c r="C142" s="63">
        <f t="shared" si="162"/>
        <v>53.666666666666671</v>
      </c>
      <c r="D142" s="63">
        <f t="shared" si="157"/>
        <v>120</v>
      </c>
      <c r="E142" s="63">
        <f t="shared" si="157"/>
        <v>205</v>
      </c>
      <c r="F142" s="63">
        <f t="shared" si="157"/>
        <v>244.66666666666674</v>
      </c>
      <c r="G142" s="63">
        <f t="shared" si="157"/>
        <v>217.66666666666674</v>
      </c>
      <c r="H142" s="63">
        <f t="shared" si="157"/>
        <v>328</v>
      </c>
      <c r="I142" s="63">
        <f t="shared" si="157"/>
        <v>567</v>
      </c>
      <c r="J142" s="63">
        <f t="shared" si="157"/>
        <v>553.66666666666697</v>
      </c>
      <c r="K142" s="63">
        <f t="shared" si="157"/>
        <v>641</v>
      </c>
      <c r="L142" s="63">
        <f t="shared" si="157"/>
        <v>868.66666666666697</v>
      </c>
      <c r="M142" s="63">
        <f t="shared" si="157"/>
        <v>883.33333333333303</v>
      </c>
      <c r="N142" s="63">
        <f t="shared" si="157"/>
        <v>1000.333333333333</v>
      </c>
      <c r="O142" s="63">
        <f t="shared" si="157"/>
        <v>1737.6666666666661</v>
      </c>
      <c r="P142" s="63">
        <f t="shared" si="157"/>
        <v>1661</v>
      </c>
      <c r="Q142" s="63">
        <f t="shared" si="157"/>
        <v>1271.6666666666661</v>
      </c>
      <c r="R142" s="63">
        <f t="shared" si="157"/>
        <v>1365.6666666666661</v>
      </c>
      <c r="S142" s="63">
        <f t="shared" si="157"/>
        <v>2079.6666666666661</v>
      </c>
      <c r="T142" s="63">
        <f t="shared" si="157"/>
        <v>2658</v>
      </c>
      <c r="U142" s="63">
        <f t="shared" si="157"/>
        <v>3012</v>
      </c>
      <c r="V142" s="63">
        <f t="shared" si="157"/>
        <v>2980.6666666666679</v>
      </c>
      <c r="W142" s="63">
        <f t="shared" si="157"/>
        <v>2896</v>
      </c>
      <c r="X142" s="64">
        <v>1958</v>
      </c>
      <c r="Y142" s="64">
        <v>620</v>
      </c>
      <c r="Z142" s="64">
        <v>4755</v>
      </c>
      <c r="AA142" s="64">
        <v>3525</v>
      </c>
      <c r="AB142" s="64">
        <v>3534.0000000000005</v>
      </c>
      <c r="AC142" s="64">
        <v>2848</v>
      </c>
      <c r="AD142" s="64">
        <v>7233</v>
      </c>
      <c r="AE142" s="64">
        <v>4616</v>
      </c>
      <c r="AF142" s="64">
        <v>3741</v>
      </c>
      <c r="AG142" s="65" t="e">
        <f t="shared" si="158"/>
        <v>#REF!</v>
      </c>
      <c r="AH142" s="65" t="e">
        <f t="shared" si="158"/>
        <v>#REF!</v>
      </c>
      <c r="AI142" s="65" t="e">
        <f t="shared" si="158"/>
        <v>#REF!</v>
      </c>
      <c r="AJ142" s="65"/>
      <c r="AK142" s="65"/>
      <c r="AL142" s="65"/>
      <c r="AO142" s="65"/>
      <c r="AP142" s="65"/>
      <c r="AQ142" s="89"/>
      <c r="AR142" s="89"/>
    </row>
    <row r="143" spans="1:69">
      <c r="A143" s="59" t="s">
        <v>72</v>
      </c>
      <c r="B143" s="63">
        <f t="shared" si="156"/>
        <v>29.5</v>
      </c>
      <c r="C143" s="63">
        <f t="shared" si="162"/>
        <v>58.750000000000007</v>
      </c>
      <c r="D143" s="63">
        <f t="shared" si="157"/>
        <v>125.75</v>
      </c>
      <c r="E143" s="63">
        <f t="shared" si="157"/>
        <v>212.75</v>
      </c>
      <c r="F143" s="63">
        <f t="shared" si="157"/>
        <v>245.75000000000009</v>
      </c>
      <c r="G143" s="63">
        <f t="shared" si="157"/>
        <v>213.75000000000009</v>
      </c>
      <c r="H143" s="63">
        <f t="shared" si="157"/>
        <v>343.75</v>
      </c>
      <c r="I143" s="63">
        <f t="shared" si="157"/>
        <v>589</v>
      </c>
      <c r="J143" s="63">
        <f t="shared" si="157"/>
        <v>541.00000000000034</v>
      </c>
      <c r="K143" s="63">
        <f t="shared" si="157"/>
        <v>658.25</v>
      </c>
      <c r="L143" s="63">
        <f t="shared" si="157"/>
        <v>888.50000000000034</v>
      </c>
      <c r="M143" s="63">
        <f t="shared" si="157"/>
        <v>875.24999999999966</v>
      </c>
      <c r="N143" s="63">
        <f t="shared" si="157"/>
        <v>1018.9999999999997</v>
      </c>
      <c r="O143" s="63">
        <f t="shared" si="157"/>
        <v>1820.4999999999993</v>
      </c>
      <c r="P143" s="63">
        <f t="shared" si="157"/>
        <v>1610</v>
      </c>
      <c r="Q143" s="63">
        <f t="shared" si="157"/>
        <v>1248.4999999999993</v>
      </c>
      <c r="R143" s="63">
        <f t="shared" si="157"/>
        <v>1388.9999999999993</v>
      </c>
      <c r="S143" s="63">
        <f t="shared" si="157"/>
        <v>2157.2499999999995</v>
      </c>
      <c r="T143" s="63">
        <f t="shared" si="157"/>
        <v>2691.5</v>
      </c>
      <c r="U143" s="63">
        <f t="shared" si="157"/>
        <v>3039.5</v>
      </c>
      <c r="V143" s="63">
        <f t="shared" si="157"/>
        <v>2963.0000000000014</v>
      </c>
      <c r="W143" s="63">
        <f t="shared" si="157"/>
        <v>2894.25</v>
      </c>
      <c r="X143" s="64">
        <v>1803</v>
      </c>
      <c r="Y143" s="64">
        <v>821.00000000000011</v>
      </c>
      <c r="Z143" s="64">
        <v>4845</v>
      </c>
      <c r="AA143" s="64">
        <v>3552</v>
      </c>
      <c r="AB143" s="64">
        <v>3946</v>
      </c>
      <c r="AC143" s="64">
        <v>4290</v>
      </c>
      <c r="AD143" s="64">
        <v>6688</v>
      </c>
      <c r="AE143" s="64">
        <v>3629</v>
      </c>
      <c r="AF143" s="64">
        <v>4094.0000000000005</v>
      </c>
      <c r="AG143" s="65" t="e">
        <f t="shared" si="158"/>
        <v>#REF!</v>
      </c>
      <c r="AH143" s="65" t="e">
        <f t="shared" si="158"/>
        <v>#REF!</v>
      </c>
      <c r="AI143" s="65" t="e">
        <f t="shared" si="158"/>
        <v>#REF!</v>
      </c>
      <c r="AJ143" s="65"/>
      <c r="AK143" s="65"/>
      <c r="AL143" s="65"/>
      <c r="AO143" s="65"/>
      <c r="AP143" s="65"/>
      <c r="AQ143" s="89"/>
      <c r="AR143" s="89"/>
    </row>
    <row r="144" spans="1:69">
      <c r="A144" s="59" t="s">
        <v>73</v>
      </c>
      <c r="B144" s="63">
        <f t="shared" si="156"/>
        <v>24</v>
      </c>
      <c r="C144" s="63">
        <f t="shared" si="162"/>
        <v>63.833333333333343</v>
      </c>
      <c r="D144" s="63">
        <f t="shared" si="157"/>
        <v>131.5</v>
      </c>
      <c r="E144" s="63">
        <f t="shared" si="157"/>
        <v>220.5</v>
      </c>
      <c r="F144" s="63">
        <f t="shared" si="157"/>
        <v>246.83333333333343</v>
      </c>
      <c r="G144" s="63">
        <f t="shared" si="157"/>
        <v>209.83333333333343</v>
      </c>
      <c r="H144" s="63">
        <f t="shared" si="157"/>
        <v>359.5</v>
      </c>
      <c r="I144" s="63">
        <f t="shared" si="157"/>
        <v>611</v>
      </c>
      <c r="J144" s="63">
        <f t="shared" si="157"/>
        <v>528.33333333333371</v>
      </c>
      <c r="K144" s="63">
        <f t="shared" si="157"/>
        <v>675.5</v>
      </c>
      <c r="L144" s="63">
        <f t="shared" si="157"/>
        <v>908.33333333333371</v>
      </c>
      <c r="M144" s="63">
        <f t="shared" si="157"/>
        <v>867.16666666666629</v>
      </c>
      <c r="N144" s="63">
        <f t="shared" si="157"/>
        <v>1037.6666666666663</v>
      </c>
      <c r="O144" s="63">
        <f t="shared" si="157"/>
        <v>1903.3333333333326</v>
      </c>
      <c r="P144" s="63">
        <f t="shared" si="157"/>
        <v>1559</v>
      </c>
      <c r="Q144" s="63">
        <f t="shared" si="157"/>
        <v>1225.3333333333326</v>
      </c>
      <c r="R144" s="63">
        <f t="shared" si="157"/>
        <v>1412.3333333333326</v>
      </c>
      <c r="S144" s="63">
        <f t="shared" si="157"/>
        <v>2234.833333333333</v>
      </c>
      <c r="T144" s="63">
        <f t="shared" si="157"/>
        <v>2725</v>
      </c>
      <c r="U144" s="63">
        <f t="shared" si="157"/>
        <v>3067</v>
      </c>
      <c r="V144" s="63">
        <f t="shared" si="157"/>
        <v>2945.3333333333348</v>
      </c>
      <c r="W144" s="63">
        <f t="shared" si="157"/>
        <v>2892.5</v>
      </c>
      <c r="X144" s="64">
        <v>1880.0000000000002</v>
      </c>
      <c r="Y144" s="64">
        <v>2721</v>
      </c>
      <c r="Z144" s="64">
        <v>4901</v>
      </c>
      <c r="AA144" s="64">
        <v>3515</v>
      </c>
      <c r="AB144" s="64">
        <v>3616</v>
      </c>
      <c r="AC144" s="64">
        <v>4549</v>
      </c>
      <c r="AD144" s="64">
        <v>5905</v>
      </c>
      <c r="AE144" s="64">
        <v>3128</v>
      </c>
      <c r="AF144" s="64">
        <v>2818</v>
      </c>
      <c r="AG144" s="65" t="e">
        <f t="shared" si="158"/>
        <v>#REF!</v>
      </c>
      <c r="AH144" s="65" t="e">
        <f t="shared" si="158"/>
        <v>#REF!</v>
      </c>
      <c r="AI144" s="65" t="e">
        <f t="shared" si="158"/>
        <v>#REF!</v>
      </c>
      <c r="AJ144" s="65"/>
      <c r="AK144" s="65"/>
      <c r="AL144" s="65"/>
      <c r="AO144" s="65"/>
      <c r="AP144" s="65"/>
      <c r="AQ144" s="89"/>
      <c r="AR144" s="88"/>
    </row>
    <row r="145" spans="1:43">
      <c r="A145" s="59" t="s">
        <v>74</v>
      </c>
      <c r="B145" s="63">
        <f t="shared" si="156"/>
        <v>18.5</v>
      </c>
      <c r="C145" s="63">
        <f t="shared" si="162"/>
        <v>68.916666666666671</v>
      </c>
      <c r="D145" s="63">
        <f t="shared" si="157"/>
        <v>137.25</v>
      </c>
      <c r="E145" s="63">
        <f t="shared" si="157"/>
        <v>228.25</v>
      </c>
      <c r="F145" s="63">
        <f t="shared" si="157"/>
        <v>247.91666666666677</v>
      </c>
      <c r="G145" s="63">
        <f t="shared" si="157"/>
        <v>205.91666666666677</v>
      </c>
      <c r="H145" s="63">
        <f t="shared" si="157"/>
        <v>375.25</v>
      </c>
      <c r="I145" s="63">
        <f t="shared" si="157"/>
        <v>633</v>
      </c>
      <c r="J145" s="63">
        <f t="shared" si="157"/>
        <v>515.66666666666708</v>
      </c>
      <c r="K145" s="63">
        <f t="shared" si="157"/>
        <v>692.75</v>
      </c>
      <c r="L145" s="63">
        <f t="shared" si="157"/>
        <v>928.16666666666708</v>
      </c>
      <c r="M145" s="63">
        <f t="shared" si="157"/>
        <v>859.08333333333292</v>
      </c>
      <c r="N145" s="63">
        <f t="shared" si="157"/>
        <v>1056.333333333333</v>
      </c>
      <c r="O145" s="63">
        <f t="shared" si="157"/>
        <v>1986.1666666666658</v>
      </c>
      <c r="P145" s="63">
        <f t="shared" si="157"/>
        <v>1508</v>
      </c>
      <c r="Q145" s="63">
        <f t="shared" si="157"/>
        <v>1202.1666666666658</v>
      </c>
      <c r="R145" s="63">
        <f t="shared" si="157"/>
        <v>1435.6666666666658</v>
      </c>
      <c r="S145" s="63">
        <f t="shared" si="157"/>
        <v>2312.4166666666665</v>
      </c>
      <c r="T145" s="63">
        <f t="shared" si="157"/>
        <v>2758.5</v>
      </c>
      <c r="U145" s="63">
        <f t="shared" si="157"/>
        <v>3094.5</v>
      </c>
      <c r="V145" s="63">
        <f t="shared" si="157"/>
        <v>2927.6666666666683</v>
      </c>
      <c r="W145" s="63">
        <f t="shared" si="157"/>
        <v>2890.75</v>
      </c>
      <c r="X145" s="64">
        <v>1695</v>
      </c>
      <c r="Y145" s="64">
        <v>2691</v>
      </c>
      <c r="Z145" s="64">
        <v>4592.0000000000009</v>
      </c>
      <c r="AA145" s="64">
        <v>3814</v>
      </c>
      <c r="AB145" s="64">
        <v>4361</v>
      </c>
      <c r="AC145" s="64">
        <v>3433.0000000000005</v>
      </c>
      <c r="AD145" s="64">
        <v>4036</v>
      </c>
      <c r="AE145" s="64">
        <v>3238</v>
      </c>
      <c r="AF145" s="64">
        <v>2513</v>
      </c>
      <c r="AG145" s="65" t="e">
        <f t="shared" si="158"/>
        <v>#REF!</v>
      </c>
      <c r="AH145" s="65" t="e">
        <f t="shared" si="158"/>
        <v>#REF!</v>
      </c>
      <c r="AI145" s="65" t="e">
        <f t="shared" si="158"/>
        <v>#REF!</v>
      </c>
      <c r="AJ145" s="65"/>
      <c r="AK145" s="65"/>
      <c r="AL145" s="65"/>
      <c r="AO145" s="65"/>
      <c r="AP145" s="65"/>
      <c r="AQ145" s="88"/>
    </row>
    <row r="146" spans="1:43" ht="15.75" thickBot="1">
      <c r="A146" s="59" t="s">
        <v>75</v>
      </c>
      <c r="B146" s="3">
        <f>B18</f>
        <v>13</v>
      </c>
      <c r="C146" s="3">
        <f t="shared" ref="C146:W146" si="167">C18</f>
        <v>74</v>
      </c>
      <c r="D146" s="3">
        <f t="shared" si="167"/>
        <v>143</v>
      </c>
      <c r="E146" s="3">
        <f t="shared" si="167"/>
        <v>236</v>
      </c>
      <c r="F146" s="3">
        <f t="shared" si="167"/>
        <v>249</v>
      </c>
      <c r="G146" s="3">
        <f t="shared" si="167"/>
        <v>202</v>
      </c>
      <c r="H146" s="3">
        <f t="shared" si="167"/>
        <v>391</v>
      </c>
      <c r="I146" s="3">
        <f t="shared" si="167"/>
        <v>655</v>
      </c>
      <c r="J146" s="3">
        <f t="shared" si="167"/>
        <v>503</v>
      </c>
      <c r="K146" s="3">
        <f t="shared" si="167"/>
        <v>710</v>
      </c>
      <c r="L146" s="3">
        <f t="shared" si="167"/>
        <v>948</v>
      </c>
      <c r="M146" s="3">
        <f t="shared" si="167"/>
        <v>851</v>
      </c>
      <c r="N146" s="3">
        <f t="shared" si="167"/>
        <v>1075</v>
      </c>
      <c r="O146" s="3">
        <f t="shared" si="167"/>
        <v>2069</v>
      </c>
      <c r="P146" s="3">
        <f t="shared" si="167"/>
        <v>1457</v>
      </c>
      <c r="Q146" s="3">
        <f t="shared" si="167"/>
        <v>1179</v>
      </c>
      <c r="R146" s="3">
        <f t="shared" si="167"/>
        <v>1459</v>
      </c>
      <c r="S146" s="3">
        <f t="shared" si="167"/>
        <v>2390</v>
      </c>
      <c r="T146" s="3">
        <f t="shared" si="167"/>
        <v>2792</v>
      </c>
      <c r="U146" s="3">
        <f t="shared" si="167"/>
        <v>3122</v>
      </c>
      <c r="V146" s="3">
        <f t="shared" si="167"/>
        <v>2910</v>
      </c>
      <c r="W146" s="3">
        <f t="shared" si="167"/>
        <v>2889</v>
      </c>
      <c r="X146" s="64">
        <v>2174</v>
      </c>
      <c r="Y146" s="64">
        <v>2919</v>
      </c>
      <c r="Z146" s="64">
        <v>4602</v>
      </c>
      <c r="AA146" s="64">
        <v>3733</v>
      </c>
      <c r="AB146" s="64">
        <v>5343</v>
      </c>
      <c r="AC146" s="64">
        <v>3649</v>
      </c>
      <c r="AD146" s="64">
        <v>4025</v>
      </c>
      <c r="AE146" s="64">
        <v>3103</v>
      </c>
      <c r="AF146" s="64">
        <v>2450</v>
      </c>
      <c r="AG146" s="65" t="e">
        <f t="shared" si="158"/>
        <v>#REF!</v>
      </c>
      <c r="AH146" s="65" t="e">
        <f t="shared" si="158"/>
        <v>#REF!</v>
      </c>
      <c r="AI146" s="65" t="e">
        <f t="shared" si="158"/>
        <v>#REF!</v>
      </c>
      <c r="AJ146" s="65"/>
      <c r="AK146" s="71"/>
      <c r="AL146" s="71"/>
      <c r="AO146" s="65"/>
      <c r="AP146" s="65"/>
      <c r="AQ146" s="89"/>
    </row>
    <row r="147" spans="1:43">
      <c r="A147" s="68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1"/>
      <c r="AK147" s="91"/>
      <c r="AL147" s="91"/>
    </row>
    <row r="148" spans="1:43" ht="15.75" thickBot="1">
      <c r="A148" s="59" t="s">
        <v>285</v>
      </c>
    </row>
    <row r="149" spans="1:43" ht="15.75" thickBot="1">
      <c r="A149" s="60"/>
      <c r="B149" s="61" t="s">
        <v>11</v>
      </c>
      <c r="C149" s="61" t="s">
        <v>12</v>
      </c>
      <c r="D149" s="61" t="s">
        <v>13</v>
      </c>
      <c r="E149" s="61" t="s">
        <v>14</v>
      </c>
      <c r="F149" s="61" t="s">
        <v>15</v>
      </c>
      <c r="G149" s="61" t="s">
        <v>16</v>
      </c>
      <c r="H149" s="61" t="s">
        <v>17</v>
      </c>
      <c r="I149" s="61" t="s">
        <v>18</v>
      </c>
      <c r="J149" s="61" t="s">
        <v>19</v>
      </c>
      <c r="K149" s="61" t="s">
        <v>20</v>
      </c>
      <c r="L149" s="61" t="s">
        <v>21</v>
      </c>
      <c r="M149" s="61" t="s">
        <v>22</v>
      </c>
      <c r="N149" s="61" t="s">
        <v>23</v>
      </c>
      <c r="O149" s="61" t="s">
        <v>24</v>
      </c>
      <c r="P149" s="61" t="s">
        <v>25</v>
      </c>
      <c r="Q149" s="61" t="s">
        <v>26</v>
      </c>
      <c r="R149" s="61" t="s">
        <v>27</v>
      </c>
      <c r="S149" s="61" t="s">
        <v>28</v>
      </c>
      <c r="T149" s="61" t="s">
        <v>29</v>
      </c>
      <c r="U149" s="61" t="s">
        <v>30</v>
      </c>
      <c r="V149" s="61" t="s">
        <v>31</v>
      </c>
      <c r="W149" s="61" t="s">
        <v>32</v>
      </c>
      <c r="X149" s="61" t="s">
        <v>33</v>
      </c>
      <c r="Y149" s="61" t="s">
        <v>34</v>
      </c>
      <c r="Z149" s="61" t="s">
        <v>35</v>
      </c>
      <c r="AA149" s="61" t="s">
        <v>36</v>
      </c>
      <c r="AB149" s="61" t="s">
        <v>37</v>
      </c>
      <c r="AC149" s="61" t="s">
        <v>38</v>
      </c>
      <c r="AD149" s="61" t="str">
        <f>AD2</f>
        <v xml:space="preserve">21/22  </v>
      </c>
      <c r="AE149" s="61" t="str">
        <f t="shared" ref="AE149:AI149" si="168">AE2</f>
        <v xml:space="preserve">22/23  </v>
      </c>
      <c r="AF149" s="61" t="str">
        <f t="shared" si="168"/>
        <v xml:space="preserve">23/24  </v>
      </c>
      <c r="AG149" s="61" t="str">
        <f t="shared" si="168"/>
        <v xml:space="preserve">24/25  </v>
      </c>
      <c r="AH149" s="61" t="str">
        <f t="shared" si="168"/>
        <v xml:space="preserve">25/26  </v>
      </c>
      <c r="AI149" s="61" t="str">
        <f t="shared" si="168"/>
        <v xml:space="preserve">26/27  </v>
      </c>
      <c r="AJ149" s="62"/>
      <c r="AK149" s="62"/>
      <c r="AL149" s="62"/>
    </row>
    <row r="150" spans="1:43">
      <c r="A150" s="59" t="s">
        <v>64</v>
      </c>
      <c r="B150" s="3">
        <v>752</v>
      </c>
      <c r="C150" s="3">
        <v>1490</v>
      </c>
      <c r="D150" s="3">
        <v>1426</v>
      </c>
      <c r="E150" s="3">
        <v>1175</v>
      </c>
      <c r="F150" s="3">
        <v>1672</v>
      </c>
      <c r="G150" s="3">
        <v>2376</v>
      </c>
      <c r="H150" s="3">
        <v>1235</v>
      </c>
      <c r="I150" s="3">
        <v>824</v>
      </c>
      <c r="J150" s="3">
        <v>935</v>
      </c>
      <c r="K150" s="3">
        <v>1501</v>
      </c>
      <c r="L150" s="3">
        <v>1860</v>
      </c>
      <c r="M150" s="3">
        <v>1465</v>
      </c>
      <c r="N150" s="3">
        <v>1445</v>
      </c>
      <c r="O150" s="3">
        <v>1622</v>
      </c>
      <c r="P150" s="3">
        <v>2890</v>
      </c>
      <c r="Q150" s="3">
        <v>1557</v>
      </c>
      <c r="R150" s="3">
        <v>2148</v>
      </c>
      <c r="S150" s="3">
        <v>3040</v>
      </c>
      <c r="T150" s="3">
        <v>2935</v>
      </c>
      <c r="U150" s="3">
        <v>2394</v>
      </c>
      <c r="V150" s="3">
        <v>2620</v>
      </c>
      <c r="W150" s="3">
        <v>2291</v>
      </c>
      <c r="X150" s="3">
        <v>2250</v>
      </c>
      <c r="Y150" s="3">
        <v>2772</v>
      </c>
      <c r="Z150" s="3">
        <v>2792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43">
      <c r="A151" s="59" t="s">
        <v>65</v>
      </c>
      <c r="B151" s="3">
        <v>838</v>
      </c>
      <c r="C151" s="3">
        <v>1760</v>
      </c>
      <c r="D151" s="3">
        <v>1414</v>
      </c>
      <c r="E151" s="3">
        <v>1190</v>
      </c>
      <c r="F151" s="3">
        <v>1703</v>
      </c>
      <c r="G151" s="3">
        <v>2296</v>
      </c>
      <c r="H151" s="3">
        <v>1238</v>
      </c>
      <c r="I151" s="3">
        <v>790</v>
      </c>
      <c r="J151" s="3">
        <v>1058</v>
      </c>
      <c r="K151" s="3">
        <v>1575</v>
      </c>
      <c r="L151" s="3">
        <v>1833</v>
      </c>
      <c r="M151" s="3">
        <v>1451</v>
      </c>
      <c r="N151" s="3">
        <v>1389</v>
      </c>
      <c r="O151" s="3">
        <v>1901</v>
      </c>
      <c r="P151" s="3">
        <v>2925</v>
      </c>
      <c r="Q151" s="3">
        <v>1670</v>
      </c>
      <c r="R151" s="3">
        <v>2440</v>
      </c>
      <c r="S151" s="3">
        <v>3506</v>
      </c>
      <c r="T151" s="3">
        <v>2980</v>
      </c>
      <c r="U151" s="3">
        <v>2145</v>
      </c>
      <c r="V151" s="3">
        <v>2615</v>
      </c>
      <c r="W151" s="3">
        <v>2143</v>
      </c>
      <c r="X151" s="3">
        <v>2149</v>
      </c>
      <c r="Y151" s="3">
        <v>3079</v>
      </c>
      <c r="Z151" s="3">
        <v>2490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43">
      <c r="A152" s="59" t="s">
        <v>66</v>
      </c>
      <c r="B152" s="3">
        <v>990</v>
      </c>
      <c r="C152" s="3">
        <v>1635</v>
      </c>
      <c r="D152" s="3">
        <v>1350</v>
      </c>
      <c r="E152" s="3">
        <v>1255</v>
      </c>
      <c r="F152" s="3">
        <v>2068</v>
      </c>
      <c r="G152" s="3">
        <v>2172</v>
      </c>
      <c r="H152" s="3">
        <v>1173</v>
      </c>
      <c r="I152" s="3">
        <v>732</v>
      </c>
      <c r="J152" s="3">
        <v>1132</v>
      </c>
      <c r="K152" s="3">
        <v>1654</v>
      </c>
      <c r="L152" s="3">
        <v>1781</v>
      </c>
      <c r="M152" s="3">
        <v>1384</v>
      </c>
      <c r="N152" s="3">
        <v>1397</v>
      </c>
      <c r="O152" s="3">
        <v>1997</v>
      </c>
      <c r="P152" s="3">
        <v>3070</v>
      </c>
      <c r="Q152" s="3">
        <v>1685</v>
      </c>
      <c r="R152" s="3">
        <v>2580</v>
      </c>
      <c r="S152" s="3">
        <v>3814</v>
      </c>
      <c r="T152" s="3">
        <v>3172</v>
      </c>
      <c r="U152" s="3">
        <v>2320</v>
      </c>
      <c r="V152" s="3">
        <v>2629</v>
      </c>
      <c r="W152" s="3">
        <v>2305</v>
      </c>
      <c r="X152" s="3">
        <v>2400</v>
      </c>
      <c r="Y152" s="3">
        <v>3217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43">
      <c r="A153" s="59" t="s">
        <v>67</v>
      </c>
      <c r="B153" s="3">
        <v>985</v>
      </c>
      <c r="C153" s="3">
        <v>1515</v>
      </c>
      <c r="D153" s="3">
        <v>1165</v>
      </c>
      <c r="E153" s="3">
        <v>1334</v>
      </c>
      <c r="F153" s="3">
        <v>2500</v>
      </c>
      <c r="G153" s="3">
        <v>1930</v>
      </c>
      <c r="H153" s="3">
        <v>1134</v>
      </c>
      <c r="I153" s="3">
        <v>720</v>
      </c>
      <c r="J153" s="3">
        <v>1120</v>
      </c>
      <c r="K153" s="3">
        <v>1606</v>
      </c>
      <c r="L153" s="3">
        <v>1800</v>
      </c>
      <c r="M153" s="3">
        <v>1275</v>
      </c>
      <c r="N153" s="3">
        <v>1425</v>
      </c>
      <c r="O153" s="3">
        <v>1901</v>
      </c>
      <c r="P153" s="3">
        <v>3230</v>
      </c>
      <c r="Q153" s="3">
        <v>1790</v>
      </c>
      <c r="R153" s="3">
        <v>2450</v>
      </c>
      <c r="S153" s="3">
        <v>3840</v>
      </c>
      <c r="T153" s="3">
        <v>3082</v>
      </c>
      <c r="U153" s="3">
        <v>2511</v>
      </c>
      <c r="V153" s="3">
        <v>2535</v>
      </c>
      <c r="W153" s="3">
        <v>2141</v>
      </c>
      <c r="X153" s="3">
        <v>2350</v>
      </c>
      <c r="Y153" s="3">
        <v>3230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43">
      <c r="A154" s="59" t="s">
        <v>68</v>
      </c>
      <c r="B154" s="3">
        <v>984</v>
      </c>
      <c r="C154" s="3">
        <v>1656</v>
      </c>
      <c r="D154" s="3">
        <v>1173</v>
      </c>
      <c r="E154" s="3">
        <v>1287</v>
      </c>
      <c r="F154" s="3">
        <v>2194</v>
      </c>
      <c r="G154" s="3">
        <v>1652</v>
      </c>
      <c r="H154" s="3">
        <v>1028</v>
      </c>
      <c r="I154" s="3">
        <v>715</v>
      </c>
      <c r="J154" s="3">
        <v>1134</v>
      </c>
      <c r="K154" s="3">
        <v>1590</v>
      </c>
      <c r="L154" s="3">
        <v>1960</v>
      </c>
      <c r="M154" s="3">
        <v>1403</v>
      </c>
      <c r="N154" s="3">
        <v>1470</v>
      </c>
      <c r="O154" s="3">
        <v>1957</v>
      </c>
      <c r="P154" s="3">
        <v>3977</v>
      </c>
      <c r="Q154" s="3">
        <v>1950</v>
      </c>
      <c r="R154" s="3">
        <v>2595</v>
      </c>
      <c r="S154" s="3">
        <v>3550</v>
      </c>
      <c r="T154" s="3">
        <v>3225</v>
      </c>
      <c r="U154" s="3">
        <v>2375</v>
      </c>
      <c r="V154" s="3">
        <v>2821</v>
      </c>
      <c r="W154" s="3">
        <v>2321</v>
      </c>
      <c r="X154" s="3">
        <v>2479</v>
      </c>
      <c r="Y154" s="3">
        <v>2898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43">
      <c r="A155" s="59" t="s">
        <v>69</v>
      </c>
      <c r="B155" s="3">
        <v>1031</v>
      </c>
      <c r="C155" s="3">
        <v>1595</v>
      </c>
      <c r="D155" s="3">
        <v>1215</v>
      </c>
      <c r="E155" s="3">
        <v>1261</v>
      </c>
      <c r="F155" s="3">
        <v>2239</v>
      </c>
      <c r="G155" s="3">
        <v>1612</v>
      </c>
      <c r="H155" s="3">
        <v>1192</v>
      </c>
      <c r="I155" s="3">
        <v>865</v>
      </c>
      <c r="J155" s="3">
        <v>1140</v>
      </c>
      <c r="K155" s="3">
        <v>1445</v>
      </c>
      <c r="L155" s="3">
        <v>1980</v>
      </c>
      <c r="M155" s="3">
        <v>1457</v>
      </c>
      <c r="N155" s="3">
        <v>1388</v>
      </c>
      <c r="O155" s="3">
        <v>2060</v>
      </c>
      <c r="P155" s="3">
        <v>3384</v>
      </c>
      <c r="Q155" s="3">
        <v>2099</v>
      </c>
      <c r="R155" s="3">
        <v>2628</v>
      </c>
      <c r="S155" s="3">
        <v>3378</v>
      </c>
      <c r="T155" s="3">
        <v>3480</v>
      </c>
      <c r="U155" s="3">
        <v>2345</v>
      </c>
      <c r="V155" s="3">
        <v>2709</v>
      </c>
      <c r="W155" s="3">
        <v>2136</v>
      </c>
      <c r="X155" s="3">
        <v>2693</v>
      </c>
      <c r="Y155" s="3">
        <v>2833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43">
      <c r="A156" s="59" t="s">
        <v>70</v>
      </c>
      <c r="B156" s="3">
        <v>1240</v>
      </c>
      <c r="C156" s="3">
        <v>1449</v>
      </c>
      <c r="D156" s="3">
        <v>1250</v>
      </c>
      <c r="E156" s="3">
        <v>1310</v>
      </c>
      <c r="F156" s="3">
        <v>2393</v>
      </c>
      <c r="G156" s="3">
        <v>1665</v>
      </c>
      <c r="H156" s="3">
        <v>1151</v>
      </c>
      <c r="I156" s="3">
        <v>736</v>
      </c>
      <c r="J156" s="3">
        <v>1208</v>
      </c>
      <c r="K156" s="3">
        <v>1402</v>
      </c>
      <c r="L156" s="3">
        <v>1974</v>
      </c>
      <c r="M156" s="3">
        <v>1425</v>
      </c>
      <c r="N156" s="3">
        <v>1441</v>
      </c>
      <c r="O156" s="3">
        <v>2326</v>
      </c>
      <c r="P156" s="3">
        <v>3350</v>
      </c>
      <c r="Q156" s="3">
        <v>2716</v>
      </c>
      <c r="R156" s="3">
        <v>2577</v>
      </c>
      <c r="S156" s="3">
        <v>3363</v>
      </c>
      <c r="T156" s="3">
        <v>3472</v>
      </c>
      <c r="U156" s="3">
        <v>2270</v>
      </c>
      <c r="V156" s="3">
        <v>2692</v>
      </c>
      <c r="W156" s="3">
        <v>2070</v>
      </c>
      <c r="X156" s="3">
        <v>2570</v>
      </c>
      <c r="Y156" s="3">
        <v>2700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43">
      <c r="A157" s="59" t="s">
        <v>71</v>
      </c>
      <c r="B157" s="3">
        <v>1230</v>
      </c>
      <c r="C157" s="3">
        <v>1415</v>
      </c>
      <c r="D157" s="3">
        <v>1182</v>
      </c>
      <c r="E157" s="3">
        <v>1254</v>
      </c>
      <c r="F157" s="3">
        <v>2340</v>
      </c>
      <c r="G157" s="3">
        <v>1365</v>
      </c>
      <c r="H157" s="3">
        <v>1010</v>
      </c>
      <c r="I157" s="3">
        <v>737</v>
      </c>
      <c r="J157" s="3">
        <v>1429</v>
      </c>
      <c r="K157" s="3">
        <v>1466</v>
      </c>
      <c r="L157" s="3">
        <v>1640</v>
      </c>
      <c r="M157" s="3">
        <v>1409</v>
      </c>
      <c r="N157" s="3">
        <v>1411</v>
      </c>
      <c r="O157" s="3">
        <v>2724</v>
      </c>
      <c r="P157" s="3">
        <v>3525</v>
      </c>
      <c r="Q157" s="3">
        <v>2615</v>
      </c>
      <c r="R157" s="3">
        <v>2499</v>
      </c>
      <c r="S157" s="3">
        <v>3475</v>
      </c>
      <c r="T157" s="3">
        <v>3075</v>
      </c>
      <c r="U157" s="3">
        <v>2360</v>
      </c>
      <c r="V157" s="3">
        <v>2431</v>
      </c>
      <c r="W157" s="3">
        <v>2165</v>
      </c>
      <c r="X157" s="3">
        <v>2635</v>
      </c>
      <c r="Y157" s="3">
        <v>2749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43">
      <c r="A158" s="59" t="s">
        <v>72</v>
      </c>
      <c r="B158" s="3">
        <v>1173</v>
      </c>
      <c r="C158" s="3">
        <v>1418</v>
      </c>
      <c r="D158" s="3">
        <v>1075</v>
      </c>
      <c r="E158" s="3">
        <v>1151</v>
      </c>
      <c r="F158" s="3">
        <v>2321</v>
      </c>
      <c r="G158" s="3">
        <v>1227</v>
      </c>
      <c r="H158" s="3">
        <v>1020</v>
      </c>
      <c r="I158" s="3">
        <v>845</v>
      </c>
      <c r="J158" s="3">
        <v>1361</v>
      </c>
      <c r="K158" s="3">
        <v>1464</v>
      </c>
      <c r="L158" s="3">
        <v>1560</v>
      </c>
      <c r="M158" s="3">
        <v>1410</v>
      </c>
      <c r="N158" s="3">
        <v>1429</v>
      </c>
      <c r="O158" s="3">
        <v>2513</v>
      </c>
      <c r="P158" s="3">
        <v>3540</v>
      </c>
      <c r="Q158" s="3">
        <v>2245</v>
      </c>
      <c r="R158" s="3">
        <v>2425</v>
      </c>
      <c r="S158" s="3">
        <v>3120</v>
      </c>
      <c r="T158" s="3">
        <v>2983</v>
      </c>
      <c r="U158" s="3">
        <v>2337</v>
      </c>
      <c r="V158" s="3">
        <v>2448</v>
      </c>
      <c r="W158" s="3">
        <v>2220</v>
      </c>
      <c r="X158" s="3">
        <v>2400</v>
      </c>
      <c r="Y158" s="3">
        <v>2595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43">
      <c r="A159" s="59" t="s">
        <v>73</v>
      </c>
      <c r="B159" s="3">
        <v>1327</v>
      </c>
      <c r="C159" s="3">
        <v>1462</v>
      </c>
      <c r="D159" s="3">
        <v>1062</v>
      </c>
      <c r="E159" s="3">
        <v>1146</v>
      </c>
      <c r="F159" s="3">
        <v>2470</v>
      </c>
      <c r="G159" s="3">
        <v>915</v>
      </c>
      <c r="H159" s="3">
        <v>1019</v>
      </c>
      <c r="I159" s="3">
        <v>1233</v>
      </c>
      <c r="J159" s="3">
        <v>1496</v>
      </c>
      <c r="K159" s="3">
        <v>1385</v>
      </c>
      <c r="L159" s="3">
        <v>1443</v>
      </c>
      <c r="M159" s="3">
        <v>1361</v>
      </c>
      <c r="N159" s="3">
        <v>1590</v>
      </c>
      <c r="O159" s="3">
        <v>2693</v>
      </c>
      <c r="P159" s="3">
        <v>3053</v>
      </c>
      <c r="Q159" s="3">
        <v>2279</v>
      </c>
      <c r="R159" s="3">
        <v>2589</v>
      </c>
      <c r="S159" s="3">
        <v>3120</v>
      </c>
      <c r="T159" s="3">
        <v>2955</v>
      </c>
      <c r="U159" s="3">
        <v>2280</v>
      </c>
      <c r="V159" s="3">
        <v>2328</v>
      </c>
      <c r="W159" s="3">
        <v>2120</v>
      </c>
      <c r="X159" s="3">
        <v>2385</v>
      </c>
      <c r="Y159" s="3">
        <v>2675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43">
      <c r="A160" s="59" t="s">
        <v>74</v>
      </c>
      <c r="B160" s="3">
        <v>1400</v>
      </c>
      <c r="C160" s="3">
        <v>1352</v>
      </c>
      <c r="D160" s="3">
        <v>1219</v>
      </c>
      <c r="E160" s="3">
        <v>1287</v>
      </c>
      <c r="F160" s="3">
        <v>2560</v>
      </c>
      <c r="G160" s="3">
        <v>1305</v>
      </c>
      <c r="H160" s="3">
        <v>953</v>
      </c>
      <c r="I160" s="3">
        <v>1060</v>
      </c>
      <c r="J160" s="3">
        <v>1460</v>
      </c>
      <c r="K160" s="3">
        <v>1400</v>
      </c>
      <c r="L160" s="3">
        <v>1550</v>
      </c>
      <c r="M160" s="3">
        <v>1360</v>
      </c>
      <c r="N160" s="3">
        <v>1557</v>
      </c>
      <c r="O160" s="3">
        <v>2489</v>
      </c>
      <c r="P160" s="3">
        <v>2512</v>
      </c>
      <c r="Q160" s="3">
        <v>2427</v>
      </c>
      <c r="R160" s="3">
        <v>2720</v>
      </c>
      <c r="S160" s="3">
        <v>3120</v>
      </c>
      <c r="T160" s="3">
        <v>2925</v>
      </c>
      <c r="U160" s="3">
        <v>2407</v>
      </c>
      <c r="V160" s="3">
        <v>1940</v>
      </c>
      <c r="W160" s="3">
        <v>1928</v>
      </c>
      <c r="X160" s="3">
        <v>2792</v>
      </c>
      <c r="Y160" s="3">
        <v>2680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69">
      <c r="A161" s="59" t="s">
        <v>75</v>
      </c>
      <c r="B161" s="3">
        <v>1414</v>
      </c>
      <c r="C161" s="3">
        <v>1351</v>
      </c>
      <c r="D161" s="3">
        <v>1115</v>
      </c>
      <c r="E161" s="3">
        <v>1561</v>
      </c>
      <c r="F161" s="3">
        <v>2303</v>
      </c>
      <c r="G161" s="3">
        <v>1240</v>
      </c>
      <c r="H161" s="3">
        <v>870</v>
      </c>
      <c r="I161" s="3">
        <v>930</v>
      </c>
      <c r="J161" s="3">
        <v>1357</v>
      </c>
      <c r="K161" s="3">
        <v>1498</v>
      </c>
      <c r="L161" s="3">
        <v>1491</v>
      </c>
      <c r="M161" s="3">
        <v>1449</v>
      </c>
      <c r="N161" s="3">
        <v>1542</v>
      </c>
      <c r="O161" s="3">
        <v>2689</v>
      </c>
      <c r="P161" s="3">
        <v>2073</v>
      </c>
      <c r="Q161" s="3">
        <v>2145</v>
      </c>
      <c r="R161" s="3">
        <v>2737</v>
      </c>
      <c r="S161" s="3">
        <v>2928</v>
      </c>
      <c r="T161" s="3">
        <v>2420</v>
      </c>
      <c r="U161" s="3">
        <v>2355</v>
      </c>
      <c r="V161" s="3">
        <v>2233</v>
      </c>
      <c r="W161" s="3">
        <v>2336</v>
      </c>
      <c r="X161" s="3">
        <v>2775</v>
      </c>
      <c r="Y161" s="3">
        <v>2730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69" ht="15.75" thickBot="1">
      <c r="A162" s="59" t="s">
        <v>95</v>
      </c>
      <c r="B162" s="3">
        <f t="shared" ref="B162:Y162" si="169">AVERAGE(B150:B161)</f>
        <v>1113.6666666666667</v>
      </c>
      <c r="C162" s="3">
        <f t="shared" si="169"/>
        <v>1508.1666666666667</v>
      </c>
      <c r="D162" s="3">
        <f t="shared" si="169"/>
        <v>1220.5</v>
      </c>
      <c r="E162" s="3">
        <f t="shared" si="169"/>
        <v>1267.5833333333333</v>
      </c>
      <c r="F162" s="3">
        <f t="shared" si="169"/>
        <v>2230.25</v>
      </c>
      <c r="G162" s="3">
        <f t="shared" si="169"/>
        <v>1646.25</v>
      </c>
      <c r="H162" s="3">
        <f t="shared" si="169"/>
        <v>1085.25</v>
      </c>
      <c r="I162" s="3">
        <f t="shared" si="169"/>
        <v>848.91666666666663</v>
      </c>
      <c r="J162" s="3">
        <f t="shared" si="169"/>
        <v>1235.8333333333333</v>
      </c>
      <c r="K162" s="3">
        <f t="shared" si="169"/>
        <v>1498.8333333333333</v>
      </c>
      <c r="L162" s="3">
        <f t="shared" si="169"/>
        <v>1739.3333333333333</v>
      </c>
      <c r="M162" s="3">
        <f t="shared" si="169"/>
        <v>1404.0833333333333</v>
      </c>
      <c r="N162" s="3">
        <f t="shared" si="169"/>
        <v>1457</v>
      </c>
      <c r="O162" s="3">
        <f t="shared" si="169"/>
        <v>2239.3333333333335</v>
      </c>
      <c r="P162" s="3">
        <f t="shared" si="169"/>
        <v>3127.4166666666665</v>
      </c>
      <c r="Q162" s="3">
        <f t="shared" si="169"/>
        <v>2098.1666666666665</v>
      </c>
      <c r="R162" s="3">
        <f t="shared" si="169"/>
        <v>2532.3333333333335</v>
      </c>
      <c r="S162" s="3">
        <f t="shared" si="169"/>
        <v>3354.5</v>
      </c>
      <c r="T162" s="3">
        <f t="shared" si="169"/>
        <v>3058.6666666666665</v>
      </c>
      <c r="U162" s="3">
        <f t="shared" si="169"/>
        <v>2341.5833333333335</v>
      </c>
      <c r="V162" s="3">
        <f t="shared" si="169"/>
        <v>2500.0833333333335</v>
      </c>
      <c r="W162" s="3">
        <f t="shared" si="169"/>
        <v>2181.3333333333335</v>
      </c>
      <c r="X162" s="3">
        <f t="shared" si="169"/>
        <v>2489.8333333333335</v>
      </c>
      <c r="Y162" s="3">
        <f t="shared" si="169"/>
        <v>2846.5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69">
      <c r="A163" s="68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</row>
    <row r="164" spans="1:69" ht="15.75" thickBot="1">
      <c r="A164" s="59" t="s">
        <v>96</v>
      </c>
    </row>
    <row r="165" spans="1:69" ht="15.75" thickBot="1">
      <c r="A165" s="60"/>
      <c r="B165" s="61" t="s">
        <v>11</v>
      </c>
      <c r="C165" s="61" t="s">
        <v>12</v>
      </c>
      <c r="D165" s="61" t="s">
        <v>13</v>
      </c>
      <c r="E165" s="61" t="s">
        <v>14</v>
      </c>
      <c r="F165" s="61" t="s">
        <v>15</v>
      </c>
      <c r="G165" s="61" t="s">
        <v>16</v>
      </c>
      <c r="H165" s="61" t="s">
        <v>17</v>
      </c>
      <c r="I165" s="61" t="s">
        <v>18</v>
      </c>
      <c r="J165" s="61" t="s">
        <v>19</v>
      </c>
      <c r="K165" s="61" t="s">
        <v>20</v>
      </c>
      <c r="L165" s="61" t="s">
        <v>21</v>
      </c>
      <c r="M165" s="61" t="s">
        <v>22</v>
      </c>
      <c r="N165" s="61" t="s">
        <v>23</v>
      </c>
      <c r="O165" s="61" t="s">
        <v>24</v>
      </c>
      <c r="P165" s="61" t="s">
        <v>25</v>
      </c>
      <c r="Q165" s="61" t="s">
        <v>26</v>
      </c>
      <c r="R165" s="61" t="s">
        <v>27</v>
      </c>
      <c r="S165" s="61" t="s">
        <v>28</v>
      </c>
      <c r="T165" s="61" t="s">
        <v>29</v>
      </c>
      <c r="U165" s="61" t="s">
        <v>30</v>
      </c>
      <c r="V165" s="61" t="s">
        <v>31</v>
      </c>
      <c r="W165" s="61" t="s">
        <v>32</v>
      </c>
      <c r="X165" s="61" t="s">
        <v>33</v>
      </c>
      <c r="Y165" s="61" t="s">
        <v>34</v>
      </c>
      <c r="Z165" s="61" t="s">
        <v>35</v>
      </c>
      <c r="AA165" s="61" t="s">
        <v>36</v>
      </c>
      <c r="AB165" s="61" t="s">
        <v>37</v>
      </c>
      <c r="AC165" s="61" t="s">
        <v>38</v>
      </c>
      <c r="AD165" s="61" t="str">
        <f>AD2</f>
        <v xml:space="preserve">21/22  </v>
      </c>
      <c r="AE165" s="61" t="str">
        <f t="shared" ref="AE165:AI165" si="170">AE2</f>
        <v xml:space="preserve">22/23  </v>
      </c>
      <c r="AF165" s="61" t="str">
        <f t="shared" si="170"/>
        <v xml:space="preserve">23/24  </v>
      </c>
      <c r="AG165" s="61" t="str">
        <f t="shared" si="170"/>
        <v xml:space="preserve">24/25  </v>
      </c>
      <c r="AH165" s="61" t="str">
        <f t="shared" si="170"/>
        <v xml:space="preserve">25/26  </v>
      </c>
      <c r="AI165" s="61" t="str">
        <f t="shared" si="170"/>
        <v xml:space="preserve">26/27  </v>
      </c>
      <c r="AJ165" s="62"/>
      <c r="AK165" s="62"/>
      <c r="AL165" s="62"/>
      <c r="AO165" s="92" t="str">
        <f t="shared" ref="AO165:BP165" si="171">B165</f>
        <v xml:space="preserve">93/94 </v>
      </c>
      <c r="AP165" s="92" t="str">
        <f t="shared" si="171"/>
        <v xml:space="preserve">94/95 </v>
      </c>
      <c r="AQ165" s="92" t="str">
        <f t="shared" si="171"/>
        <v xml:space="preserve">95/96 </v>
      </c>
      <c r="AR165" s="92" t="str">
        <f t="shared" si="171"/>
        <v xml:space="preserve">96/97 </v>
      </c>
      <c r="AS165" s="92" t="str">
        <f t="shared" si="171"/>
        <v xml:space="preserve">97/98 </v>
      </c>
      <c r="AT165" s="92" t="str">
        <f t="shared" si="171"/>
        <v xml:space="preserve">98/99 </v>
      </c>
      <c r="AU165" s="92" t="str">
        <f t="shared" si="171"/>
        <v xml:space="preserve">99/00 </v>
      </c>
      <c r="AV165" s="92" t="str">
        <f t="shared" si="171"/>
        <v xml:space="preserve">00/01 </v>
      </c>
      <c r="AW165" s="92" t="str">
        <f t="shared" si="171"/>
        <v xml:space="preserve">01/02 </v>
      </c>
      <c r="AX165" s="92" t="str">
        <f t="shared" si="171"/>
        <v xml:space="preserve">02/03 </v>
      </c>
      <c r="AY165" s="92" t="str">
        <f t="shared" si="171"/>
        <v xml:space="preserve">03/04 </v>
      </c>
      <c r="AZ165" s="92" t="str">
        <f t="shared" si="171"/>
        <v xml:space="preserve">04/05 </v>
      </c>
      <c r="BA165" s="92" t="str">
        <f t="shared" si="171"/>
        <v xml:space="preserve">05/06 </v>
      </c>
      <c r="BB165" s="92" t="str">
        <f t="shared" si="171"/>
        <v xml:space="preserve">06/07 </v>
      </c>
      <c r="BC165" s="92" t="str">
        <f t="shared" si="171"/>
        <v xml:space="preserve">07/08 </v>
      </c>
      <c r="BD165" s="92" t="str">
        <f t="shared" si="171"/>
        <v xml:space="preserve">08/09 </v>
      </c>
      <c r="BE165" s="92" t="str">
        <f t="shared" si="171"/>
        <v xml:space="preserve">09/10 </v>
      </c>
      <c r="BF165" s="92" t="str">
        <f t="shared" si="171"/>
        <v xml:space="preserve">10/11 </v>
      </c>
      <c r="BG165" s="92" t="str">
        <f t="shared" si="171"/>
        <v xml:space="preserve">11/12 </v>
      </c>
      <c r="BH165" s="92" t="str">
        <f t="shared" si="171"/>
        <v xml:space="preserve">12/13 </v>
      </c>
      <c r="BI165" s="92" t="str">
        <f t="shared" si="171"/>
        <v xml:space="preserve">13/14 </v>
      </c>
      <c r="BJ165" s="92" t="str">
        <f t="shared" si="171"/>
        <v xml:space="preserve">14/15 </v>
      </c>
      <c r="BK165" s="92" t="str">
        <f t="shared" si="171"/>
        <v xml:space="preserve">15/16 </v>
      </c>
      <c r="BL165" s="92" t="str">
        <f t="shared" si="171"/>
        <v xml:space="preserve">16/17 </v>
      </c>
      <c r="BM165" s="92" t="str">
        <f t="shared" si="171"/>
        <v xml:space="preserve">17/18 </v>
      </c>
      <c r="BN165" s="92" t="str">
        <f t="shared" si="171"/>
        <v xml:space="preserve">18/19 </v>
      </c>
      <c r="BO165" s="92" t="str">
        <f t="shared" si="171"/>
        <v>19/20</v>
      </c>
      <c r="BP165" s="92" t="str">
        <f t="shared" si="171"/>
        <v>20/21</v>
      </c>
      <c r="BQ165" s="93"/>
    </row>
    <row r="166" spans="1:69">
      <c r="A166" s="59" t="s">
        <v>64</v>
      </c>
      <c r="B166" s="63">
        <f t="shared" ref="B166:AI173" si="172">AO166/AO$178*(B$23/12)</f>
        <v>110.26586831482598</v>
      </c>
      <c r="C166" s="63">
        <f t="shared" si="172"/>
        <v>116.09369258018984</v>
      </c>
      <c r="D166" s="63">
        <f t="shared" si="172"/>
        <v>132.10233405475444</v>
      </c>
      <c r="E166" s="63">
        <f t="shared" si="172"/>
        <v>156.44302401723377</v>
      </c>
      <c r="F166" s="63">
        <f t="shared" si="172"/>
        <v>152.70584719383754</v>
      </c>
      <c r="G166" s="63">
        <f t="shared" si="172"/>
        <v>138.08508753722063</v>
      </c>
      <c r="H166" s="63">
        <f t="shared" si="172"/>
        <v>203.66329585690517</v>
      </c>
      <c r="I166" s="63">
        <f t="shared" si="172"/>
        <v>239.32937024859746</v>
      </c>
      <c r="J166" s="63">
        <f t="shared" si="172"/>
        <v>254.39925529144421</v>
      </c>
      <c r="K166" s="63">
        <f t="shared" si="172"/>
        <v>267.02882365705568</v>
      </c>
      <c r="L166" s="63">
        <f t="shared" si="172"/>
        <v>292.94923979701548</v>
      </c>
      <c r="M166" s="63">
        <f t="shared" si="172"/>
        <v>330.98055631552842</v>
      </c>
      <c r="N166" s="63">
        <f t="shared" si="172"/>
        <v>374.25640374746746</v>
      </c>
      <c r="O166" s="63">
        <f t="shared" si="172"/>
        <v>387.49613045367425</v>
      </c>
      <c r="P166" s="63">
        <f t="shared" si="172"/>
        <v>417.82864559260406</v>
      </c>
      <c r="Q166" s="63">
        <f t="shared" si="172"/>
        <v>513.95921697272763</v>
      </c>
      <c r="R166" s="63">
        <f t="shared" si="172"/>
        <v>639.15422495723442</v>
      </c>
      <c r="S166" s="63">
        <f t="shared" si="172"/>
        <v>548.32605405691334</v>
      </c>
      <c r="T166" s="63">
        <f t="shared" si="172"/>
        <v>701.55670796410936</v>
      </c>
      <c r="U166" s="63">
        <f t="shared" si="172"/>
        <v>717.20784047346297</v>
      </c>
      <c r="V166" s="63">
        <f t="shared" si="172"/>
        <v>783.29282704425282</v>
      </c>
      <c r="W166" s="63">
        <f t="shared" si="172"/>
        <v>815.10996817679472</v>
      </c>
      <c r="X166" s="63">
        <f t="shared" si="172"/>
        <v>943.29678264656809</v>
      </c>
      <c r="Y166" s="63">
        <f t="shared" si="172"/>
        <v>808.67979697214935</v>
      </c>
      <c r="Z166" s="65" t="e">
        <f t="shared" si="172"/>
        <v>#REF!</v>
      </c>
      <c r="AA166" s="65" t="e">
        <f t="shared" si="172"/>
        <v>#REF!</v>
      </c>
      <c r="AB166" s="65" t="e">
        <f t="shared" si="172"/>
        <v>#REF!</v>
      </c>
      <c r="AC166" s="65" t="e">
        <f t="shared" si="172"/>
        <v>#REF!</v>
      </c>
      <c r="AD166" s="65" t="e">
        <f t="shared" si="172"/>
        <v>#DIV/0!</v>
      </c>
      <c r="AE166" s="65" t="e">
        <f t="shared" si="172"/>
        <v>#DIV/0!</v>
      </c>
      <c r="AF166" s="65" t="e">
        <f t="shared" si="172"/>
        <v>#DIV/0!</v>
      </c>
      <c r="AG166" s="65" t="e">
        <f t="shared" si="172"/>
        <v>#DIV/0!</v>
      </c>
      <c r="AH166" s="65" t="e">
        <f t="shared" si="172"/>
        <v>#DIV/0!</v>
      </c>
      <c r="AI166" s="65" t="e">
        <f t="shared" si="172"/>
        <v>#DIV/0!</v>
      </c>
      <c r="AJ166" s="65"/>
      <c r="AK166" s="65"/>
      <c r="AL166" s="65"/>
      <c r="AO166" s="66">
        <f>'Malaysia Palm Complex'!AI199/31</f>
        <v>7.6777741935483865</v>
      </c>
      <c r="AP166" s="66">
        <f>'Malaysia Palm Complex'!AJ199/31</f>
        <v>7.6903548387096778</v>
      </c>
      <c r="AQ166" s="66">
        <f>'Malaysia Palm Complex'!AK199/31</f>
        <v>7.6339677419354839</v>
      </c>
      <c r="AR166" s="66">
        <f>'Malaysia Palm Complex'!AL199/31</f>
        <v>8.5050645161290319</v>
      </c>
      <c r="AS166" s="66">
        <f>'Malaysia Palm Complex'!AM199/31</f>
        <v>8.508387096774193</v>
      </c>
      <c r="AT166" s="66">
        <f>'Malaysia Palm Complex'!AN199/31</f>
        <v>7.4054193548387097</v>
      </c>
      <c r="AU166" s="66">
        <f>'Malaysia Palm Complex'!AO199/31</f>
        <v>9.7201290322580647</v>
      </c>
      <c r="AV166" s="66">
        <f>'Malaysia Palm Complex'!AP199/31</f>
        <v>11.012645161290322</v>
      </c>
      <c r="AW166" s="66">
        <f>'Malaysia Palm Complex'!AQ199/31</f>
        <v>10.439806451612904</v>
      </c>
      <c r="AX166" s="66">
        <f>'Malaysia Palm Complex'!AR199/31</f>
        <v>10.619225806451613</v>
      </c>
      <c r="AY166" s="66">
        <f>'Malaysia Palm Complex'!AS199/31</f>
        <v>10.374935483870967</v>
      </c>
      <c r="AZ166" s="66">
        <f>'Malaysia Palm Complex'!AT199/31</f>
        <v>11.396193548387096</v>
      </c>
      <c r="BA166" s="66">
        <f>'Malaysia Palm Complex'!AU199/31</f>
        <v>11.758967741935484</v>
      </c>
      <c r="BB166" s="66">
        <f>'Malaysia Palm Complex'!AV199/31</f>
        <v>11.267838709677418</v>
      </c>
      <c r="BC166" s="66">
        <f>'Malaysia Palm Complex'!AW199/31</f>
        <v>12.983419354838709</v>
      </c>
      <c r="BD166" s="66">
        <f>'Malaysia Palm Complex'!AX199/31</f>
        <v>13.716806451612904</v>
      </c>
      <c r="BE166" s="66">
        <f>'Malaysia Palm Complex'!AY199/31</f>
        <v>16.143709677419356</v>
      </c>
      <c r="BF166" s="66">
        <f>'Malaysia Palm Complex'!AZ199/31</f>
        <v>13.141225806451612</v>
      </c>
      <c r="BG166" s="66">
        <f>'Malaysia Palm Complex'!BA199/31</f>
        <v>15.248935483870968</v>
      </c>
      <c r="BH166" s="66">
        <f>'Malaysia Palm Complex'!BB199/31</f>
        <v>15.345064516129032</v>
      </c>
      <c r="BI166" s="66">
        <f>'Malaysia Palm Complex'!BC199/31</f>
        <v>16.012483870967742</v>
      </c>
      <c r="BJ166" s="66">
        <f>'Malaysia Palm Complex'!BD199/31</f>
        <v>15.161903225806451</v>
      </c>
      <c r="BK166" s="66">
        <f>'Malaysia Palm Complex'!BE199/31</f>
        <v>15.687387096774195</v>
      </c>
      <c r="BL166" s="66">
        <f>'Malaysia Palm Complex'!BF199/31</f>
        <v>12.90725806451613</v>
      </c>
      <c r="BM166" s="66">
        <f>'Malaysia Palm Complex'!BG199/31</f>
        <v>16.095677419354839</v>
      </c>
      <c r="BN166" s="66">
        <f>'Malaysia Palm Complex'!BH199/31</f>
        <v>15.666645161290322</v>
      </c>
      <c r="BO166" s="66">
        <f>'Malaysia Palm Complex'!BI199/31</f>
        <v>14.277548387096774</v>
      </c>
      <c r="BP166" s="66">
        <f>'Malaysia Palm Complex'!BJ199/31</f>
        <v>13.487774193548386</v>
      </c>
      <c r="BQ166" s="66"/>
    </row>
    <row r="167" spans="1:69">
      <c r="A167" s="59" t="s">
        <v>65</v>
      </c>
      <c r="B167" s="63">
        <f t="shared" si="172"/>
        <v>99.971774369775417</v>
      </c>
      <c r="C167" s="63">
        <f t="shared" si="172"/>
        <v>102.70823687384129</v>
      </c>
      <c r="D167" s="63">
        <f t="shared" si="172"/>
        <v>133.7001017178093</v>
      </c>
      <c r="E167" s="63">
        <f t="shared" si="172"/>
        <v>136.53267445951136</v>
      </c>
      <c r="F167" s="63">
        <f t="shared" si="172"/>
        <v>140.5590859090878</v>
      </c>
      <c r="G167" s="63">
        <f t="shared" si="172"/>
        <v>129.42653917932324</v>
      </c>
      <c r="H167" s="63">
        <f t="shared" si="172"/>
        <v>197.32518338729767</v>
      </c>
      <c r="I167" s="63">
        <f t="shared" si="172"/>
        <v>238.84520881324059</v>
      </c>
      <c r="J167" s="63">
        <f t="shared" si="172"/>
        <v>241.09731186772427</v>
      </c>
      <c r="K167" s="63">
        <f t="shared" si="172"/>
        <v>235.92450870709536</v>
      </c>
      <c r="L167" s="63">
        <f t="shared" si="172"/>
        <v>268.84389510336672</v>
      </c>
      <c r="M167" s="63">
        <f t="shared" si="172"/>
        <v>315.16485064498829</v>
      </c>
      <c r="N167" s="63">
        <f t="shared" si="172"/>
        <v>332.45861392094031</v>
      </c>
      <c r="O167" s="63">
        <f t="shared" si="172"/>
        <v>444.16537199828269</v>
      </c>
      <c r="P167" s="63">
        <f t="shared" si="172"/>
        <v>454.84342636955449</v>
      </c>
      <c r="Q167" s="63">
        <f t="shared" si="172"/>
        <v>538.00053088066784</v>
      </c>
      <c r="R167" s="63">
        <f t="shared" si="172"/>
        <v>539.71046702253318</v>
      </c>
      <c r="S167" s="63">
        <f t="shared" si="172"/>
        <v>505.84271256785877</v>
      </c>
      <c r="T167" s="63">
        <f t="shared" si="172"/>
        <v>619.0523813868964</v>
      </c>
      <c r="U167" s="63">
        <f t="shared" si="172"/>
        <v>744.3568739328914</v>
      </c>
      <c r="V167" s="63">
        <f t="shared" si="172"/>
        <v>763.15911784248033</v>
      </c>
      <c r="W167" s="63">
        <f t="shared" si="172"/>
        <v>771.24489313643244</v>
      </c>
      <c r="X167" s="63">
        <f t="shared" si="172"/>
        <v>792.14650272169308</v>
      </c>
      <c r="Y167" s="63">
        <f t="shared" si="172"/>
        <v>763.80191669033775</v>
      </c>
      <c r="Z167" s="65" t="e">
        <f t="shared" si="172"/>
        <v>#REF!</v>
      </c>
      <c r="AA167" s="65" t="e">
        <f t="shared" si="172"/>
        <v>#REF!</v>
      </c>
      <c r="AB167" s="65" t="e">
        <f t="shared" si="172"/>
        <v>#REF!</v>
      </c>
      <c r="AC167" s="65" t="e">
        <f t="shared" si="172"/>
        <v>#REF!</v>
      </c>
      <c r="AD167" s="65" t="e">
        <f t="shared" si="172"/>
        <v>#DIV/0!</v>
      </c>
      <c r="AE167" s="65" t="e">
        <f t="shared" si="172"/>
        <v>#DIV/0!</v>
      </c>
      <c r="AF167" s="65" t="e">
        <f t="shared" si="172"/>
        <v>#DIV/0!</v>
      </c>
      <c r="AG167" s="65" t="e">
        <f t="shared" si="172"/>
        <v>#DIV/0!</v>
      </c>
      <c r="AH167" s="65" t="e">
        <f t="shared" si="172"/>
        <v>#DIV/0!</v>
      </c>
      <c r="AI167" s="65" t="e">
        <f t="shared" si="172"/>
        <v>#DIV/0!</v>
      </c>
      <c r="AJ167" s="65"/>
      <c r="AK167" s="65"/>
      <c r="AL167" s="65"/>
      <c r="AO167" s="66">
        <f>'Malaysia Palm Complex'!AI200/30</f>
        <v>6.9610000000000003</v>
      </c>
      <c r="AP167" s="66">
        <f>'Malaysia Palm Complex'!AJ200/30</f>
        <v>6.8036666666666674</v>
      </c>
      <c r="AQ167" s="66">
        <f>'Malaysia Palm Complex'!AK200/30</f>
        <v>7.7262999999999993</v>
      </c>
      <c r="AR167" s="66">
        <f>'Malaysia Palm Complex'!AL200/30</f>
        <v>7.4226333333333336</v>
      </c>
      <c r="AS167" s="66">
        <f>'Malaysia Palm Complex'!AM200/30</f>
        <v>7.8315999999999999</v>
      </c>
      <c r="AT167" s="66">
        <f>'Malaysia Palm Complex'!AN200/30</f>
        <v>6.9410666666666669</v>
      </c>
      <c r="AU167" s="66">
        <f>'Malaysia Palm Complex'!AO200/30</f>
        <v>9.4176333333333329</v>
      </c>
      <c r="AV167" s="66">
        <f>'Malaysia Palm Complex'!AP200/30</f>
        <v>10.990366666666667</v>
      </c>
      <c r="AW167" s="66">
        <f>'Malaysia Palm Complex'!AQ200/30</f>
        <v>9.893933333333333</v>
      </c>
      <c r="AX167" s="66">
        <f>'Malaysia Palm Complex'!AR200/30</f>
        <v>9.3822666666666681</v>
      </c>
      <c r="AY167" s="66">
        <f>'Malaysia Palm Complex'!AS200/30</f>
        <v>9.521233333333333</v>
      </c>
      <c r="AZ167" s="66">
        <f>'Malaysia Palm Complex'!AT200/30</f>
        <v>10.851633333333332</v>
      </c>
      <c r="BA167" s="66">
        <f>'Malaysia Palm Complex'!AU200/30</f>
        <v>10.445699999999999</v>
      </c>
      <c r="BB167" s="66">
        <f>'Malaysia Palm Complex'!AV200/30</f>
        <v>12.915699999999999</v>
      </c>
      <c r="BC167" s="66">
        <f>'Malaysia Palm Complex'!AW200/30</f>
        <v>14.133599999999999</v>
      </c>
      <c r="BD167" s="66">
        <f>'Malaysia Palm Complex'!AX200/30</f>
        <v>14.358433333333332</v>
      </c>
      <c r="BE167" s="66">
        <f>'Malaysia Palm Complex'!AY200/30</f>
        <v>13.631966666666667</v>
      </c>
      <c r="BF167" s="66">
        <f>'Malaysia Palm Complex'!AZ200/30</f>
        <v>12.123066666666666</v>
      </c>
      <c r="BG167" s="66">
        <f>'Malaysia Palm Complex'!BA200/30</f>
        <v>13.455633333333333</v>
      </c>
      <c r="BH167" s="66">
        <f>'Malaysia Palm Complex'!BB200/30</f>
        <v>15.925933333333335</v>
      </c>
      <c r="BI167" s="66">
        <f>'Malaysia Palm Complex'!BC200/30</f>
        <v>15.600899999999999</v>
      </c>
      <c r="BJ167" s="66">
        <f>'Malaysia Palm Complex'!BD200/30</f>
        <v>14.345966666666667</v>
      </c>
      <c r="BK167" s="66">
        <f>'Malaysia Palm Complex'!BE200/30</f>
        <v>13.1737</v>
      </c>
      <c r="BL167" s="66">
        <f>'Malaysia Palm Complex'!BF200/30</f>
        <v>12.190966666666666</v>
      </c>
      <c r="BM167" s="66">
        <f>'Malaysia Palm Complex'!BG200/30</f>
        <v>16.162666666666667</v>
      </c>
      <c r="BN167" s="66">
        <f>'Malaysia Palm Complex'!BH200/30</f>
        <v>15.057466666666667</v>
      </c>
      <c r="BO167" s="66">
        <f>'Malaysia Palm Complex'!BI200/30</f>
        <v>12.087999999999999</v>
      </c>
      <c r="BP167" s="66">
        <f>'Malaysia Palm Complex'!BJ200/30</f>
        <v>11.671466666666667</v>
      </c>
      <c r="BQ167" s="66"/>
    </row>
    <row r="168" spans="1:69">
      <c r="A168" s="59" t="s">
        <v>66</v>
      </c>
      <c r="B168" s="63">
        <f t="shared" si="172"/>
        <v>82.817421957654219</v>
      </c>
      <c r="C168" s="63">
        <f t="shared" si="172"/>
        <v>99.409676986757404</v>
      </c>
      <c r="D168" s="63">
        <f t="shared" si="172"/>
        <v>114.51756763559698</v>
      </c>
      <c r="E168" s="63">
        <f t="shared" si="172"/>
        <v>114.9020214591885</v>
      </c>
      <c r="F168" s="63">
        <f t="shared" si="172"/>
        <v>108.10237747264995</v>
      </c>
      <c r="G168" s="63">
        <f t="shared" si="172"/>
        <v>107.02243903831334</v>
      </c>
      <c r="H168" s="63">
        <f t="shared" si="172"/>
        <v>180.1583816226599</v>
      </c>
      <c r="I168" s="63">
        <f t="shared" si="172"/>
        <v>185.43062832672123</v>
      </c>
      <c r="J168" s="63">
        <f t="shared" si="172"/>
        <v>211.48764728252067</v>
      </c>
      <c r="K168" s="63">
        <f t="shared" si="172"/>
        <v>203.09362432094852</v>
      </c>
      <c r="L168" s="63">
        <f t="shared" si="172"/>
        <v>281.38695211863637</v>
      </c>
      <c r="M168" s="63">
        <f t="shared" si="172"/>
        <v>321.22489219192863</v>
      </c>
      <c r="N168" s="63">
        <f t="shared" si="172"/>
        <v>281.44691824961865</v>
      </c>
      <c r="O168" s="63">
        <f t="shared" si="172"/>
        <v>326.21169765240211</v>
      </c>
      <c r="P168" s="63">
        <f t="shared" si="172"/>
        <v>377.92955304104669</v>
      </c>
      <c r="Q168" s="63">
        <f t="shared" si="172"/>
        <v>466.31397279652754</v>
      </c>
      <c r="R168" s="63">
        <f t="shared" si="172"/>
        <v>500.40377955539242</v>
      </c>
      <c r="S168" s="63">
        <f t="shared" si="172"/>
        <v>408.01214944935725</v>
      </c>
      <c r="T168" s="63">
        <f t="shared" si="172"/>
        <v>567.5696867475765</v>
      </c>
      <c r="U168" s="63">
        <f t="shared" si="172"/>
        <v>674.85808625794539</v>
      </c>
      <c r="V168" s="63">
        <f t="shared" si="172"/>
        <v>672.9378004893415</v>
      </c>
      <c r="W168" s="63">
        <f t="shared" si="172"/>
        <v>584.77787385010299</v>
      </c>
      <c r="X168" s="63">
        <f t="shared" si="172"/>
        <v>666.92738460646797</v>
      </c>
      <c r="Y168" s="63">
        <f t="shared" si="172"/>
        <v>700.34045172580863</v>
      </c>
      <c r="Z168" s="65" t="e">
        <f t="shared" si="172"/>
        <v>#REF!</v>
      </c>
      <c r="AA168" s="65" t="e">
        <f t="shared" si="172"/>
        <v>#REF!</v>
      </c>
      <c r="AB168" s="65" t="e">
        <f t="shared" si="172"/>
        <v>#REF!</v>
      </c>
      <c r="AC168" s="65" t="e">
        <f t="shared" si="172"/>
        <v>#REF!</v>
      </c>
      <c r="AD168" s="65" t="e">
        <f t="shared" si="172"/>
        <v>#DIV/0!</v>
      </c>
      <c r="AE168" s="65" t="e">
        <f t="shared" si="172"/>
        <v>#DIV/0!</v>
      </c>
      <c r="AF168" s="65" t="e">
        <f t="shared" si="172"/>
        <v>#DIV/0!</v>
      </c>
      <c r="AG168" s="65" t="e">
        <f t="shared" si="172"/>
        <v>#DIV/0!</v>
      </c>
      <c r="AH168" s="65" t="e">
        <f t="shared" si="172"/>
        <v>#DIV/0!</v>
      </c>
      <c r="AI168" s="65" t="e">
        <f t="shared" si="172"/>
        <v>#DIV/0!</v>
      </c>
      <c r="AJ168" s="65"/>
      <c r="AK168" s="65"/>
      <c r="AL168" s="65"/>
      <c r="AO168" s="66">
        <f>'Malaysia Palm Complex'!AI201/31</f>
        <v>5.7665483870967744</v>
      </c>
      <c r="AP168" s="66">
        <f>'Malaysia Palm Complex'!AJ201/31</f>
        <v>6.5851612903225805</v>
      </c>
      <c r="AQ168" s="66">
        <f>'Malaysia Palm Complex'!AK201/31</f>
        <v>6.6177741935483878</v>
      </c>
      <c r="AR168" s="66">
        <f>'Malaysia Palm Complex'!AL201/31</f>
        <v>6.246677419354838</v>
      </c>
      <c r="AS168" s="66">
        <f>'Malaysia Palm Complex'!AM201/31</f>
        <v>6.0231935483870966</v>
      </c>
      <c r="AT168" s="66">
        <f>'Malaysia Palm Complex'!AN201/31</f>
        <v>5.7395483870967734</v>
      </c>
      <c r="AU168" s="66">
        <f>'Malaysia Palm Complex'!AO201/31</f>
        <v>8.5983225806451618</v>
      </c>
      <c r="AV168" s="66">
        <f>'Malaysia Palm Complex'!AP201/31</f>
        <v>8.532516129032258</v>
      </c>
      <c r="AW168" s="66">
        <f>'Malaysia Palm Complex'!AQ201/31</f>
        <v>8.678838709677418</v>
      </c>
      <c r="AX168" s="66">
        <f>'Malaysia Palm Complex'!AR201/31</f>
        <v>8.0766451612903225</v>
      </c>
      <c r="AY168" s="66">
        <f>'Malaysia Palm Complex'!AS201/31</f>
        <v>9.9654516129032249</v>
      </c>
      <c r="AZ168" s="66">
        <f>'Malaysia Palm Complex'!AT201/31</f>
        <v>11.060290322580647</v>
      </c>
      <c r="BA168" s="66">
        <f>'Malaysia Palm Complex'!AU201/31</f>
        <v>8.8429354838709671</v>
      </c>
      <c r="BB168" s="66">
        <f>'Malaysia Palm Complex'!AV201/31</f>
        <v>9.4857741935483872</v>
      </c>
      <c r="BC168" s="66">
        <f>'Malaysia Palm Complex'!AW201/31</f>
        <v>11.743612903225808</v>
      </c>
      <c r="BD168" s="66">
        <f>'Malaysia Palm Complex'!AX201/31</f>
        <v>12.445225806451614</v>
      </c>
      <c r="BE168" s="66">
        <f>'Malaysia Palm Complex'!AY201/31</f>
        <v>12.639161290322582</v>
      </c>
      <c r="BF168" s="66">
        <f>'Malaysia Palm Complex'!AZ201/31</f>
        <v>9.7784516129032255</v>
      </c>
      <c r="BG168" s="66">
        <f>'Malaysia Palm Complex'!BA201/31</f>
        <v>12.336612903225806</v>
      </c>
      <c r="BH168" s="66">
        <f>'Malaysia Palm Complex'!BB201/31</f>
        <v>14.438967741935484</v>
      </c>
      <c r="BI168" s="66">
        <f>'Malaysia Palm Complex'!BC201/31</f>
        <v>13.756548387096773</v>
      </c>
      <c r="BJ168" s="66">
        <f>'Malaysia Palm Complex'!BD201/31</f>
        <v>10.877483870967742</v>
      </c>
      <c r="BK168" s="66">
        <f>'Malaysia Palm Complex'!BE201/31</f>
        <v>11.091258064516129</v>
      </c>
      <c r="BL168" s="66">
        <f>'Malaysia Palm Complex'!BF201/31</f>
        <v>11.178064516129032</v>
      </c>
      <c r="BM168" s="66">
        <f>'Malaysia Palm Complex'!BG201/31</f>
        <v>15.002000000000001</v>
      </c>
      <c r="BN168" s="66">
        <f>'Malaysia Palm Complex'!BH201/31</f>
        <v>14.404129032258066</v>
      </c>
      <c r="BO168" s="66">
        <f>'Malaysia Palm Complex'!BI201/31</f>
        <v>10.201290322580645</v>
      </c>
      <c r="BP168" s="66">
        <f>'Malaysia Palm Complex'!BJ201/31</f>
        <v>10.006870967741936</v>
      </c>
      <c r="BQ168" s="66"/>
    </row>
    <row r="169" spans="1:69">
      <c r="A169" s="59" t="s">
        <v>67</v>
      </c>
      <c r="B169" s="63">
        <f t="shared" si="172"/>
        <v>77.511006474008425</v>
      </c>
      <c r="C169" s="63">
        <f t="shared" si="172"/>
        <v>94.850194251247416</v>
      </c>
      <c r="D169" s="63">
        <f t="shared" si="172"/>
        <v>99.131594782722928</v>
      </c>
      <c r="E169" s="63">
        <f t="shared" si="172"/>
        <v>101.64521415806232</v>
      </c>
      <c r="F169" s="63">
        <f t="shared" si="172"/>
        <v>89.262519368560376</v>
      </c>
      <c r="G169" s="63">
        <f t="shared" si="172"/>
        <v>87.835199495564353</v>
      </c>
      <c r="H169" s="63">
        <f t="shared" si="172"/>
        <v>156.66495759838642</v>
      </c>
      <c r="I169" s="63">
        <f t="shared" si="172"/>
        <v>211.05152891746587</v>
      </c>
      <c r="J169" s="63">
        <f t="shared" si="172"/>
        <v>212.7225645967178</v>
      </c>
      <c r="K169" s="63">
        <f t="shared" si="172"/>
        <v>196.68388129692011</v>
      </c>
      <c r="L169" s="63">
        <f t="shared" si="172"/>
        <v>217.41363597786477</v>
      </c>
      <c r="M169" s="63">
        <f t="shared" si="172"/>
        <v>293.81384629465748</v>
      </c>
      <c r="N169" s="63">
        <f t="shared" si="172"/>
        <v>255.79307338601978</v>
      </c>
      <c r="O169" s="63">
        <f t="shared" si="172"/>
        <v>337.12539416060054</v>
      </c>
      <c r="P169" s="63">
        <f t="shared" si="172"/>
        <v>387.07954007724965</v>
      </c>
      <c r="Q169" s="63">
        <f t="shared" si="172"/>
        <v>427.09207032518907</v>
      </c>
      <c r="R169" s="63">
        <f t="shared" si="172"/>
        <v>438.26550606213266</v>
      </c>
      <c r="S169" s="63">
        <f t="shared" si="172"/>
        <v>358.66956144590011</v>
      </c>
      <c r="T169" s="63">
        <f t="shared" si="172"/>
        <v>499.67384667275371</v>
      </c>
      <c r="U169" s="63">
        <f t="shared" si="172"/>
        <v>622.97816733751517</v>
      </c>
      <c r="V169" s="63">
        <f t="shared" si="172"/>
        <v>611.23057205353336</v>
      </c>
      <c r="W169" s="63">
        <f t="shared" si="172"/>
        <v>506.36919890041491</v>
      </c>
      <c r="X169" s="63">
        <f t="shared" si="172"/>
        <v>535.82067501264146</v>
      </c>
      <c r="Y169" s="63">
        <f t="shared" si="172"/>
        <v>626.89888605914462</v>
      </c>
      <c r="Z169" s="65" t="e">
        <f t="shared" si="172"/>
        <v>#REF!</v>
      </c>
      <c r="AA169" s="65" t="e">
        <f t="shared" si="172"/>
        <v>#REF!</v>
      </c>
      <c r="AB169" s="65" t="e">
        <f t="shared" si="172"/>
        <v>#REF!</v>
      </c>
      <c r="AC169" s="65" t="e">
        <f t="shared" si="172"/>
        <v>#REF!</v>
      </c>
      <c r="AD169" s="65" t="e">
        <f t="shared" si="172"/>
        <v>#DIV/0!</v>
      </c>
      <c r="AE169" s="65" t="e">
        <f t="shared" si="172"/>
        <v>#DIV/0!</v>
      </c>
      <c r="AF169" s="65" t="e">
        <f t="shared" si="172"/>
        <v>#DIV/0!</v>
      </c>
      <c r="AG169" s="65" t="e">
        <f t="shared" si="172"/>
        <v>#DIV/0!</v>
      </c>
      <c r="AH169" s="65" t="e">
        <f t="shared" si="172"/>
        <v>#DIV/0!</v>
      </c>
      <c r="AI169" s="65" t="e">
        <f t="shared" si="172"/>
        <v>#DIV/0!</v>
      </c>
      <c r="AJ169" s="65"/>
      <c r="AK169" s="65"/>
      <c r="AL169" s="65"/>
      <c r="AO169" s="66">
        <f>'Malaysia Palm Complex'!AI202/31</f>
        <v>5.3970645161290323</v>
      </c>
      <c r="AP169" s="66">
        <f>'Malaysia Palm Complex'!AJ202/31</f>
        <v>6.2831290322580644</v>
      </c>
      <c r="AQ169" s="66">
        <f>'Malaysia Palm Complex'!AK202/31</f>
        <v>5.7286451612903226</v>
      </c>
      <c r="AR169" s="66">
        <f>'Malaysia Palm Complex'!AL202/31</f>
        <v>5.5259677419354842</v>
      </c>
      <c r="AS169" s="66">
        <f>'Malaysia Palm Complex'!AM202/31</f>
        <v>4.9734838709677422</v>
      </c>
      <c r="AT169" s="66">
        <f>'Malaysia Palm Complex'!AN202/31</f>
        <v>4.7105483870967735</v>
      </c>
      <c r="AU169" s="66">
        <f>'Malaysia Palm Complex'!AO202/31</f>
        <v>7.4770645161290314</v>
      </c>
      <c r="AV169" s="66">
        <f>'Malaysia Palm Complex'!AP202/31</f>
        <v>9.7114516129032253</v>
      </c>
      <c r="AW169" s="66">
        <f>'Malaysia Palm Complex'!AQ202/31</f>
        <v>8.7295161290322589</v>
      </c>
      <c r="AX169" s="66">
        <f>'Malaysia Palm Complex'!AR202/31</f>
        <v>7.8217419354838702</v>
      </c>
      <c r="AY169" s="66">
        <f>'Malaysia Palm Complex'!AS202/31</f>
        <v>7.6998064516129032</v>
      </c>
      <c r="AZ169" s="66">
        <f>'Malaysia Palm Complex'!AT202/31</f>
        <v>10.116483870967741</v>
      </c>
      <c r="BA169" s="66">
        <f>'Malaysia Palm Complex'!AU202/31</f>
        <v>8.0369032258064514</v>
      </c>
      <c r="BB169" s="66">
        <f>'Malaysia Palm Complex'!AV202/31</f>
        <v>9.8031290322580649</v>
      </c>
      <c r="BC169" s="66">
        <f>'Malaysia Palm Complex'!AW202/31</f>
        <v>12.027935483870968</v>
      </c>
      <c r="BD169" s="66">
        <f>'Malaysia Palm Complex'!AX202/31</f>
        <v>11.398451612903225</v>
      </c>
      <c r="BE169" s="66">
        <f>'Malaysia Palm Complex'!AY202/31</f>
        <v>11.069677419354839</v>
      </c>
      <c r="BF169" s="66">
        <f>'Malaysia Palm Complex'!AZ202/31</f>
        <v>8.5959032258064525</v>
      </c>
      <c r="BG169" s="66">
        <f>'Malaysia Palm Complex'!BA202/31</f>
        <v>10.860838709677418</v>
      </c>
      <c r="BH169" s="66">
        <f>'Malaysia Palm Complex'!BB202/31</f>
        <v>13.328967741935482</v>
      </c>
      <c r="BI169" s="66">
        <f>'Malaysia Palm Complex'!BC202/31</f>
        <v>12.495096774193549</v>
      </c>
      <c r="BJ169" s="66">
        <f>'Malaysia Palm Complex'!BD202/31</f>
        <v>9.4189999999999987</v>
      </c>
      <c r="BK169" s="66">
        <f>'Malaysia Palm Complex'!BE202/31</f>
        <v>8.910903225806452</v>
      </c>
      <c r="BL169" s="66">
        <f>'Malaysia Palm Complex'!BF202/31</f>
        <v>10.005870967741936</v>
      </c>
      <c r="BM169" s="66">
        <f>'Malaysia Palm Complex'!BG202/31</f>
        <v>13.497548387096774</v>
      </c>
      <c r="BN169" s="66">
        <f>'Malaysia Palm Complex'!BH202/31</f>
        <v>14.368612903225808</v>
      </c>
      <c r="BO169" s="66">
        <f>'Malaysia Palm Complex'!BI202/31</f>
        <v>9.2551290322580648</v>
      </c>
      <c r="BP169" s="66">
        <f>'Malaysia Palm Complex'!BJ202/31</f>
        <v>8.9355161290322567</v>
      </c>
      <c r="BQ169" s="66"/>
    </row>
    <row r="170" spans="1:69">
      <c r="A170" s="59" t="s">
        <v>68</v>
      </c>
      <c r="B170" s="63">
        <f t="shared" si="172"/>
        <v>72.023911573685339</v>
      </c>
      <c r="C170" s="63">
        <f t="shared" si="172"/>
        <v>88.709560734485422</v>
      </c>
      <c r="D170" s="63">
        <f t="shared" si="172"/>
        <v>82.802863171679888</v>
      </c>
      <c r="E170" s="63">
        <f t="shared" si="172"/>
        <v>98.224504548761786</v>
      </c>
      <c r="F170" s="63">
        <f t="shared" si="172"/>
        <v>115.62539341895432</v>
      </c>
      <c r="G170" s="63">
        <f t="shared" si="172"/>
        <v>108.86087996578135</v>
      </c>
      <c r="H170" s="63">
        <f t="shared" si="172"/>
        <v>163.07214972531227</v>
      </c>
      <c r="I170" s="63">
        <f t="shared" si="172"/>
        <v>201.48884566847045</v>
      </c>
      <c r="J170" s="63">
        <f t="shared" si="172"/>
        <v>193.00046793831044</v>
      </c>
      <c r="K170" s="63">
        <f t="shared" si="172"/>
        <v>193.27862564844318</v>
      </c>
      <c r="L170" s="63">
        <f t="shared" si="172"/>
        <v>240.86627878841568</v>
      </c>
      <c r="M170" s="63">
        <f t="shared" si="172"/>
        <v>299.06073960984708</v>
      </c>
      <c r="N170" s="63">
        <f t="shared" si="172"/>
        <v>332.24082413174733</v>
      </c>
      <c r="O170" s="63">
        <f t="shared" si="172"/>
        <v>325.09688921156163</v>
      </c>
      <c r="P170" s="63">
        <f t="shared" si="172"/>
        <v>371.86426454212233</v>
      </c>
      <c r="Q170" s="63">
        <f t="shared" si="172"/>
        <v>426.34851180651339</v>
      </c>
      <c r="R170" s="63">
        <f t="shared" si="172"/>
        <v>420.00961271101903</v>
      </c>
      <c r="S170" s="63">
        <f t="shared" si="172"/>
        <v>416.09106012909388</v>
      </c>
      <c r="T170" s="63">
        <f t="shared" si="172"/>
        <v>507.23461919483321</v>
      </c>
      <c r="U170" s="63">
        <f t="shared" si="172"/>
        <v>563.57149246311042</v>
      </c>
      <c r="V170" s="63">
        <f t="shared" si="172"/>
        <v>562.73448622820808</v>
      </c>
      <c r="W170" s="63">
        <f t="shared" si="172"/>
        <v>536.27726091515638</v>
      </c>
      <c r="X170" s="63">
        <f t="shared" si="172"/>
        <v>561.45514484097885</v>
      </c>
      <c r="Y170" s="63">
        <f t="shared" si="172"/>
        <v>707.23943921318323</v>
      </c>
      <c r="Z170" s="65" t="e">
        <f t="shared" si="172"/>
        <v>#REF!</v>
      </c>
      <c r="AA170" s="65" t="e">
        <f t="shared" si="172"/>
        <v>#REF!</v>
      </c>
      <c r="AB170" s="65" t="e">
        <f t="shared" si="172"/>
        <v>#REF!</v>
      </c>
      <c r="AC170" s="65" t="e">
        <f t="shared" si="172"/>
        <v>#REF!</v>
      </c>
      <c r="AD170" s="65" t="e">
        <f t="shared" si="172"/>
        <v>#DIV/0!</v>
      </c>
      <c r="AE170" s="65" t="e">
        <f t="shared" si="172"/>
        <v>#DIV/0!</v>
      </c>
      <c r="AF170" s="65" t="e">
        <f t="shared" si="172"/>
        <v>#DIV/0!</v>
      </c>
      <c r="AG170" s="65" t="e">
        <f t="shared" si="172"/>
        <v>#DIV/0!</v>
      </c>
      <c r="AH170" s="65" t="e">
        <f t="shared" si="172"/>
        <v>#DIV/0!</v>
      </c>
      <c r="AI170" s="65" t="e">
        <f t="shared" si="172"/>
        <v>#DIV/0!</v>
      </c>
      <c r="AJ170" s="65"/>
      <c r="AK170" s="65"/>
      <c r="AL170" s="65"/>
      <c r="AO170" s="66">
        <f>'Malaysia Palm Complex'!AI203/28</f>
        <v>5.0149999999999997</v>
      </c>
      <c r="AP170" s="66">
        <f>'Malaysia Palm Complex'!AJ203/28</f>
        <v>5.8763571428571435</v>
      </c>
      <c r="AQ170" s="66">
        <f>'Malaysia Palm Complex'!AK203/28</f>
        <v>4.7850357142857138</v>
      </c>
      <c r="AR170" s="66">
        <f>'Malaysia Palm Complex'!AL203/28</f>
        <v>5.3400000000000007</v>
      </c>
      <c r="AS170" s="66">
        <f>'Malaysia Palm Complex'!AM203/28</f>
        <v>6.4423571428571424</v>
      </c>
      <c r="AT170" s="66">
        <f>'Malaysia Palm Complex'!AN203/28</f>
        <v>5.8381428571428566</v>
      </c>
      <c r="AU170" s="66">
        <f>'Malaysia Palm Complex'!AO203/28</f>
        <v>7.782857142857142</v>
      </c>
      <c r="AV170" s="66">
        <f>'Malaysia Palm Complex'!AP203/28</f>
        <v>9.2714285714285722</v>
      </c>
      <c r="AW170" s="66">
        <f>'Malaysia Palm Complex'!AQ203/28</f>
        <v>7.9201785714285711</v>
      </c>
      <c r="AX170" s="66">
        <f>'Malaysia Palm Complex'!AR203/28</f>
        <v>7.6863214285714294</v>
      </c>
      <c r="AY170" s="66">
        <f>'Malaysia Palm Complex'!AS203/28</f>
        <v>8.5303928571428571</v>
      </c>
      <c r="AZ170" s="66">
        <f>'Malaysia Palm Complex'!AT203/28</f>
        <v>10.297142857142857</v>
      </c>
      <c r="BA170" s="66">
        <f>'Malaysia Palm Complex'!AU203/28</f>
        <v>10.438857142857144</v>
      </c>
      <c r="BB170" s="66">
        <f>'Malaysia Palm Complex'!AV203/28</f>
        <v>9.4533571428571435</v>
      </c>
      <c r="BC170" s="66">
        <f>'Malaysia Palm Complex'!AW203/28</f>
        <v>11.555142857142856</v>
      </c>
      <c r="BD170" s="66">
        <f>'Malaysia Palm Complex'!AX203/28</f>
        <v>11.378607142857144</v>
      </c>
      <c r="BE170" s="66">
        <f>'Malaysia Palm Complex'!AY203/28</f>
        <v>10.608571428571429</v>
      </c>
      <c r="BF170" s="66">
        <f>'Malaysia Palm Complex'!AZ203/28</f>
        <v>9.9720714285714287</v>
      </c>
      <c r="BG170" s="66">
        <f>'Malaysia Palm Complex'!BA203/28</f>
        <v>11.025178571428571</v>
      </c>
      <c r="BH170" s="66">
        <f>'Malaysia Palm Complex'!BB203/28</f>
        <v>12.057928571428572</v>
      </c>
      <c r="BI170" s="66">
        <f>'Malaysia Palm Complex'!BC203/28</f>
        <v>11.503714285714285</v>
      </c>
      <c r="BJ170" s="66">
        <f>'Malaysia Palm Complex'!BD203/28</f>
        <v>9.97532142857143</v>
      </c>
      <c r="BK170" s="66">
        <f>'Malaysia Palm Complex'!BE203/28</f>
        <v>9.3372142857142855</v>
      </c>
      <c r="BL170" s="66">
        <f>'Malaysia Palm Complex'!BF203/28</f>
        <v>11.288178571428572</v>
      </c>
      <c r="BM170" s="66">
        <f>'Malaysia Palm Complex'!BG203/28</f>
        <v>12.168142857142858</v>
      </c>
      <c r="BN170" s="66">
        <f>'Malaysia Palm Complex'!BH203/28</f>
        <v>14.132285714285715</v>
      </c>
      <c r="BO170" s="66">
        <f>'Malaysia Palm Complex'!BI203/28</f>
        <v>11.850285714285715</v>
      </c>
      <c r="BP170" s="66">
        <f>'Malaysia Palm Complex'!BJ203/28</f>
        <v>9.7251071428571425</v>
      </c>
      <c r="BQ170" s="66"/>
    </row>
    <row r="171" spans="1:69">
      <c r="A171" s="59" t="s">
        <v>69</v>
      </c>
      <c r="B171" s="63">
        <f t="shared" si="172"/>
        <v>68.986180970728682</v>
      </c>
      <c r="C171" s="63">
        <f t="shared" si="172"/>
        <v>85.252052126191145</v>
      </c>
      <c r="D171" s="63">
        <f t="shared" si="172"/>
        <v>110.5458955807336</v>
      </c>
      <c r="E171" s="63">
        <f t="shared" si="172"/>
        <v>120.14196708967128</v>
      </c>
      <c r="F171" s="63">
        <f t="shared" si="172"/>
        <v>106.82867083090579</v>
      </c>
      <c r="G171" s="63">
        <f t="shared" si="172"/>
        <v>126.52727043279977</v>
      </c>
      <c r="H171" s="63">
        <f t="shared" si="172"/>
        <v>151.75796204568857</v>
      </c>
      <c r="I171" s="63">
        <f t="shared" si="172"/>
        <v>181.57561061395396</v>
      </c>
      <c r="J171" s="63">
        <f t="shared" si="172"/>
        <v>200.11005771811037</v>
      </c>
      <c r="K171" s="63">
        <f t="shared" si="172"/>
        <v>222.88498347600662</v>
      </c>
      <c r="L171" s="63">
        <f t="shared" si="172"/>
        <v>232.99549002812716</v>
      </c>
      <c r="M171" s="63">
        <f t="shared" si="172"/>
        <v>314.64241873255935</v>
      </c>
      <c r="N171" s="63">
        <f t="shared" si="172"/>
        <v>346.91263097553684</v>
      </c>
      <c r="O171" s="63">
        <f t="shared" si="172"/>
        <v>320.70271037249626</v>
      </c>
      <c r="P171" s="63">
        <f t="shared" si="172"/>
        <v>366.13858948792733</v>
      </c>
      <c r="Q171" s="63">
        <f t="shared" si="172"/>
        <v>417.58332743637493</v>
      </c>
      <c r="R171" s="63">
        <f t="shared" si="172"/>
        <v>465.87996221108773</v>
      </c>
      <c r="S171" s="63">
        <f t="shared" si="172"/>
        <v>495.88769278064586</v>
      </c>
      <c r="T171" s="63">
        <f t="shared" si="172"/>
        <v>465.91069640275384</v>
      </c>
      <c r="U171" s="63">
        <f t="shared" si="172"/>
        <v>511.85171270371046</v>
      </c>
      <c r="V171" s="63">
        <f t="shared" si="172"/>
        <v>610.12598031577443</v>
      </c>
      <c r="W171" s="63">
        <f t="shared" si="172"/>
        <v>657.80010365362227</v>
      </c>
      <c r="X171" s="63">
        <f t="shared" si="172"/>
        <v>600.64566997684801</v>
      </c>
      <c r="Y171" s="63">
        <f t="shared" si="172"/>
        <v>756.95056384874488</v>
      </c>
      <c r="Z171" s="65" t="e">
        <f t="shared" si="172"/>
        <v>#REF!</v>
      </c>
      <c r="AA171" s="65" t="e">
        <f t="shared" si="172"/>
        <v>#REF!</v>
      </c>
      <c r="AB171" s="65" t="e">
        <f t="shared" si="172"/>
        <v>#REF!</v>
      </c>
      <c r="AC171" s="65" t="e">
        <f t="shared" si="172"/>
        <v>#REF!</v>
      </c>
      <c r="AD171" s="65" t="e">
        <f t="shared" si="172"/>
        <v>#DIV/0!</v>
      </c>
      <c r="AE171" s="65" t="e">
        <f t="shared" si="172"/>
        <v>#DIV/0!</v>
      </c>
      <c r="AF171" s="65" t="e">
        <f t="shared" si="172"/>
        <v>#DIV/0!</v>
      </c>
      <c r="AG171" s="65" t="e">
        <f t="shared" si="172"/>
        <v>#DIV/0!</v>
      </c>
      <c r="AH171" s="65" t="e">
        <f t="shared" si="172"/>
        <v>#DIV/0!</v>
      </c>
      <c r="AI171" s="65" t="e">
        <f t="shared" si="172"/>
        <v>#DIV/0!</v>
      </c>
      <c r="AJ171" s="65"/>
      <c r="AK171" s="65"/>
      <c r="AL171" s="65"/>
      <c r="AO171" s="66">
        <f>'Malaysia Palm Complex'!AI204/31</f>
        <v>4.8034838709677414</v>
      </c>
      <c r="AP171" s="66">
        <f>'Malaysia Palm Complex'!AJ204/31</f>
        <v>5.6473225806451612</v>
      </c>
      <c r="AQ171" s="66">
        <f>'Malaysia Palm Complex'!AK204/31</f>
        <v>6.3882580645161289</v>
      </c>
      <c r="AR171" s="66">
        <f>'Malaysia Palm Complex'!AL204/31</f>
        <v>6.5315483870967741</v>
      </c>
      <c r="AS171" s="66">
        <f>'Malaysia Palm Complex'!AM204/31</f>
        <v>5.9522258064516134</v>
      </c>
      <c r="AT171" s="66">
        <f>'Malaysia Palm Complex'!AN204/31</f>
        <v>6.785580645161291</v>
      </c>
      <c r="AU171" s="66">
        <f>'Malaysia Palm Complex'!AO204/31</f>
        <v>7.2428709677419354</v>
      </c>
      <c r="AV171" s="66">
        <f>'Malaysia Palm Complex'!AP204/31</f>
        <v>8.3551290322580645</v>
      </c>
      <c r="AW171" s="66">
        <f>'Malaysia Palm Complex'!AQ204/31</f>
        <v>8.2119354838709668</v>
      </c>
      <c r="AX171" s="66">
        <f>'Malaysia Palm Complex'!AR204/31</f>
        <v>8.8637096774193544</v>
      </c>
      <c r="AY171" s="66">
        <f>'Malaysia Palm Complex'!AS204/31</f>
        <v>8.2516451612903214</v>
      </c>
      <c r="AZ171" s="66">
        <f>'Malaysia Palm Complex'!AT204/31</f>
        <v>10.833645161290324</v>
      </c>
      <c r="BA171" s="66">
        <f>'Malaysia Palm Complex'!AU204/31</f>
        <v>10.899838709677418</v>
      </c>
      <c r="BB171" s="66">
        <f>'Malaysia Palm Complex'!AV204/31</f>
        <v>9.3255806451612901</v>
      </c>
      <c r="BC171" s="66">
        <f>'Malaysia Palm Complex'!AW204/31</f>
        <v>11.377225806451614</v>
      </c>
      <c r="BD171" s="66">
        <f>'Malaysia Palm Complex'!AX204/31</f>
        <v>11.144677419354839</v>
      </c>
      <c r="BE171" s="66">
        <f>'Malaysia Palm Complex'!AY204/31</f>
        <v>11.76716129032258</v>
      </c>
      <c r="BF171" s="66">
        <f>'Malaysia Palm Complex'!AZ204/31</f>
        <v>11.884483870967742</v>
      </c>
      <c r="BG171" s="66">
        <f>'Malaysia Palm Complex'!BA204/31</f>
        <v>10.126967741935482</v>
      </c>
      <c r="BH171" s="66">
        <f>'Malaysia Palm Complex'!BB204/31</f>
        <v>10.951354838709678</v>
      </c>
      <c r="BI171" s="66">
        <f>'Malaysia Palm Complex'!BC204/31</f>
        <v>12.472516129032259</v>
      </c>
      <c r="BJ171" s="66">
        <f>'Malaysia Palm Complex'!BD204/31</f>
        <v>12.235774193548387</v>
      </c>
      <c r="BK171" s="66">
        <f>'Malaysia Palm Complex'!BE204/31</f>
        <v>9.9889677419354843</v>
      </c>
      <c r="BL171" s="66">
        <f>'Malaysia Palm Complex'!BF204/31</f>
        <v>12.081612903225805</v>
      </c>
      <c r="BM171" s="66">
        <f>'Malaysia Palm Complex'!BG204/31</f>
        <v>13.062064516129032</v>
      </c>
      <c r="BN171" s="66">
        <f>'Malaysia Palm Complex'!BH204/31</f>
        <v>13.952193548387095</v>
      </c>
      <c r="BO171" s="66">
        <f>'Malaysia Palm Complex'!BI204/31</f>
        <v>11.324451612903225</v>
      </c>
      <c r="BP171" s="66">
        <f>'Malaysia Palm Complex'!BJ204/31</f>
        <v>11.586193548387097</v>
      </c>
      <c r="BQ171" s="66"/>
    </row>
    <row r="172" spans="1:69">
      <c r="A172" s="59" t="s">
        <v>70</v>
      </c>
      <c r="B172" s="63">
        <f t="shared" si="172"/>
        <v>75.33476150684325</v>
      </c>
      <c r="C172" s="63">
        <f t="shared" si="172"/>
        <v>87.448684263977782</v>
      </c>
      <c r="D172" s="63">
        <f t="shared" si="172"/>
        <v>106.51350876402898</v>
      </c>
      <c r="E172" s="63">
        <f t="shared" si="172"/>
        <v>133.06170741674896</v>
      </c>
      <c r="F172" s="63">
        <f t="shared" si="172"/>
        <v>111.95286984498452</v>
      </c>
      <c r="G172" s="63">
        <f t="shared" si="172"/>
        <v>162.39415733892642</v>
      </c>
      <c r="H172" s="63">
        <f t="shared" si="172"/>
        <v>164.48805579283061</v>
      </c>
      <c r="I172" s="63">
        <f t="shared" si="172"/>
        <v>192.28172645415194</v>
      </c>
      <c r="J172" s="63">
        <f t="shared" si="172"/>
        <v>195.47111296832483</v>
      </c>
      <c r="K172" s="63">
        <f t="shared" si="172"/>
        <v>254.80061517775553</v>
      </c>
      <c r="L172" s="63">
        <f t="shared" si="172"/>
        <v>253.17936653667076</v>
      </c>
      <c r="M172" s="63">
        <f t="shared" si="172"/>
        <v>326.93407459988032</v>
      </c>
      <c r="N172" s="63">
        <f t="shared" si="172"/>
        <v>373.35035187680973</v>
      </c>
      <c r="O172" s="63">
        <f t="shared" si="172"/>
        <v>338.72580340663575</v>
      </c>
      <c r="P172" s="63">
        <f t="shared" si="172"/>
        <v>371.36192336269733</v>
      </c>
      <c r="Q172" s="63">
        <f t="shared" si="172"/>
        <v>419.55381003120624</v>
      </c>
      <c r="R172" s="63">
        <f t="shared" si="172"/>
        <v>440.78046245138989</v>
      </c>
      <c r="S172" s="63">
        <f t="shared" si="172"/>
        <v>538.96313455783491</v>
      </c>
      <c r="T172" s="63">
        <f t="shared" si="172"/>
        <v>497.45759886015884</v>
      </c>
      <c r="U172" s="63">
        <f t="shared" si="172"/>
        <v>534.35693305833797</v>
      </c>
      <c r="V172" s="63">
        <f t="shared" si="172"/>
        <v>634.34431196496018</v>
      </c>
      <c r="W172" s="63">
        <f t="shared" si="172"/>
        <v>774.90597631353376</v>
      </c>
      <c r="X172" s="63">
        <f t="shared" si="172"/>
        <v>653.69910276952692</v>
      </c>
      <c r="Y172" s="63">
        <f t="shared" si="172"/>
        <v>808.86411836542356</v>
      </c>
      <c r="Z172" s="65" t="e">
        <f t="shared" si="172"/>
        <v>#REF!</v>
      </c>
      <c r="AA172" s="65" t="e">
        <f t="shared" si="172"/>
        <v>#REF!</v>
      </c>
      <c r="AB172" s="65" t="e">
        <f t="shared" si="172"/>
        <v>#REF!</v>
      </c>
      <c r="AC172" s="65" t="e">
        <f t="shared" si="172"/>
        <v>#REF!</v>
      </c>
      <c r="AD172" s="65" t="e">
        <f t="shared" si="172"/>
        <v>#DIV/0!</v>
      </c>
      <c r="AE172" s="65" t="e">
        <f t="shared" si="172"/>
        <v>#DIV/0!</v>
      </c>
      <c r="AF172" s="65" t="e">
        <f t="shared" si="172"/>
        <v>#DIV/0!</v>
      </c>
      <c r="AG172" s="65" t="e">
        <f t="shared" si="172"/>
        <v>#DIV/0!</v>
      </c>
      <c r="AH172" s="65" t="e">
        <f t="shared" si="172"/>
        <v>#DIV/0!</v>
      </c>
      <c r="AI172" s="65" t="e">
        <f t="shared" si="172"/>
        <v>#DIV/0!</v>
      </c>
      <c r="AJ172" s="65"/>
      <c r="AK172" s="65"/>
      <c r="AL172" s="65"/>
      <c r="AO172" s="66">
        <f>'Malaysia Palm Complex'!AI205/30</f>
        <v>5.2455333333333334</v>
      </c>
      <c r="AP172" s="66">
        <f>'Malaysia Palm Complex'!AJ205/30</f>
        <v>5.7928333333333333</v>
      </c>
      <c r="AQ172" s="66">
        <f>'Malaysia Palm Complex'!AK205/30</f>
        <v>6.1552333333333333</v>
      </c>
      <c r="AR172" s="66">
        <f>'Malaysia Palm Complex'!AL205/30</f>
        <v>7.2339333333333338</v>
      </c>
      <c r="AS172" s="66">
        <f>'Malaysia Palm Complex'!AM205/30</f>
        <v>6.2377333333333338</v>
      </c>
      <c r="AT172" s="66">
        <f>'Malaysia Palm Complex'!AN205/30</f>
        <v>8.7091000000000012</v>
      </c>
      <c r="AU172" s="66">
        <f>'Malaysia Palm Complex'!AO205/30</f>
        <v>7.8504333333333332</v>
      </c>
      <c r="AV172" s="66">
        <f>'Malaysia Palm Complex'!AP205/30</f>
        <v>8.8477666666666668</v>
      </c>
      <c r="AW172" s="66">
        <f>'Malaysia Palm Complex'!AQ205/30</f>
        <v>8.0215666666666667</v>
      </c>
      <c r="AX172" s="66">
        <f>'Malaysia Palm Complex'!AR205/30</f>
        <v>10.132933333333334</v>
      </c>
      <c r="AY172" s="66">
        <f>'Malaysia Palm Complex'!AS205/30</f>
        <v>8.9664666666666673</v>
      </c>
      <c r="AZ172" s="66">
        <f>'Malaysia Palm Complex'!AT205/30</f>
        <v>11.256866666666667</v>
      </c>
      <c r="BA172" s="66">
        <f>'Malaysia Palm Complex'!AU205/30</f>
        <v>11.730500000000001</v>
      </c>
      <c r="BB172" s="66">
        <f>'Malaysia Palm Complex'!AV205/30</f>
        <v>9.8496666666666677</v>
      </c>
      <c r="BC172" s="66">
        <f>'Malaysia Palm Complex'!AW205/30</f>
        <v>11.539533333333333</v>
      </c>
      <c r="BD172" s="66">
        <f>'Malaysia Palm Complex'!AX205/30</f>
        <v>11.197266666666668</v>
      </c>
      <c r="BE172" s="66">
        <f>'Malaysia Palm Complex'!AY205/30</f>
        <v>11.133199999999999</v>
      </c>
      <c r="BF172" s="66">
        <f>'Malaysia Palm Complex'!AZ205/30</f>
        <v>12.916833333333333</v>
      </c>
      <c r="BG172" s="66">
        <f>'Malaysia Palm Complex'!BA205/30</f>
        <v>10.812666666666667</v>
      </c>
      <c r="BH172" s="66">
        <f>'Malaysia Palm Complex'!BB205/30</f>
        <v>11.432866666666666</v>
      </c>
      <c r="BI172" s="66">
        <f>'Malaysia Palm Complex'!BC205/30</f>
        <v>12.967600000000001</v>
      </c>
      <c r="BJ172" s="66">
        <f>'Malaysia Palm Complex'!BD205/30</f>
        <v>14.414066666666667</v>
      </c>
      <c r="BK172" s="66">
        <f>'Malaysia Palm Complex'!BE205/30</f>
        <v>10.871266666666665</v>
      </c>
      <c r="BL172" s="66">
        <f>'Malaysia Palm Complex'!BF205/30</f>
        <v>12.9102</v>
      </c>
      <c r="BM172" s="66">
        <f>'Malaysia Palm Complex'!BG205/30</f>
        <v>13.100099999999999</v>
      </c>
      <c r="BN172" s="66">
        <f>'Malaysia Palm Complex'!BH205/30</f>
        <v>13.962466666666668</v>
      </c>
      <c r="BO172" s="66">
        <f>'Malaysia Palm Complex'!BI205/30</f>
        <v>13.753233333333332</v>
      </c>
      <c r="BP172" s="66">
        <f>'Malaysia Palm Complex'!BJ205/30</f>
        <v>12.8003</v>
      </c>
      <c r="BQ172" s="66"/>
    </row>
    <row r="173" spans="1:69">
      <c r="A173" s="59" t="s">
        <v>71</v>
      </c>
      <c r="B173" s="63">
        <f t="shared" si="172"/>
        <v>72.612741159831117</v>
      </c>
      <c r="C173" s="63">
        <f t="shared" si="172"/>
        <v>83.701058586449676</v>
      </c>
      <c r="D173" s="63">
        <f t="shared" si="172"/>
        <v>116.73534037965487</v>
      </c>
      <c r="E173" s="63">
        <f t="shared" si="172"/>
        <v>134.81808703354631</v>
      </c>
      <c r="F173" s="63">
        <f t="shared" si="172"/>
        <v>110.3244166049291</v>
      </c>
      <c r="G173" s="63">
        <f t="shared" si="172"/>
        <v>174.2334161619608</v>
      </c>
      <c r="H173" s="63">
        <f t="shared" si="172"/>
        <v>163.01634013402031</v>
      </c>
      <c r="I173" s="63">
        <f t="shared" si="172"/>
        <v>197.2543651413298</v>
      </c>
      <c r="J173" s="63">
        <f t="shared" si="172"/>
        <v>195.41014007228969</v>
      </c>
      <c r="K173" s="63">
        <f t="shared" si="172"/>
        <v>260.67018336784304</v>
      </c>
      <c r="L173" s="63">
        <f t="shared" si="172"/>
        <v>258.23414051498759</v>
      </c>
      <c r="M173" s="63">
        <f t="shared" si="172"/>
        <v>318.78714725294776</v>
      </c>
      <c r="N173" s="63">
        <f t="shared" si="172"/>
        <v>373.83238173887634</v>
      </c>
      <c r="O173" s="63">
        <f t="shared" si="172"/>
        <v>346.70566281731965</v>
      </c>
      <c r="P173" s="63">
        <f t="shared" si="172"/>
        <v>379.13584813249975</v>
      </c>
      <c r="Q173" s="63">
        <f t="shared" si="172"/>
        <v>424.88621602595356</v>
      </c>
      <c r="R173" s="63">
        <f t="shared" si="172"/>
        <v>433.10200378619953</v>
      </c>
      <c r="S173" s="63">
        <f t="shared" ref="S173:AH177" si="173">BF173/BF$178*(S$23/12)</f>
        <v>581.09952510893822</v>
      </c>
      <c r="T173" s="63">
        <f t="shared" si="173"/>
        <v>509.53417064611097</v>
      </c>
      <c r="U173" s="63">
        <f t="shared" si="173"/>
        <v>516.99296593005931</v>
      </c>
      <c r="V173" s="63">
        <f t="shared" si="173"/>
        <v>630.00231964264924</v>
      </c>
      <c r="W173" s="63">
        <f t="shared" si="173"/>
        <v>779.39745533228279</v>
      </c>
      <c r="X173" s="63">
        <f t="shared" si="173"/>
        <v>649.08014407188784</v>
      </c>
      <c r="Y173" s="63">
        <f t="shared" si="173"/>
        <v>819.08627563409141</v>
      </c>
      <c r="Z173" s="65" t="e">
        <f t="shared" si="173"/>
        <v>#REF!</v>
      </c>
      <c r="AA173" s="65" t="e">
        <f t="shared" si="173"/>
        <v>#REF!</v>
      </c>
      <c r="AB173" s="65" t="e">
        <f t="shared" si="173"/>
        <v>#REF!</v>
      </c>
      <c r="AC173" s="65" t="e">
        <f t="shared" si="173"/>
        <v>#REF!</v>
      </c>
      <c r="AD173" s="65" t="e">
        <f t="shared" si="173"/>
        <v>#DIV/0!</v>
      </c>
      <c r="AE173" s="65" t="e">
        <f t="shared" si="173"/>
        <v>#DIV/0!</v>
      </c>
      <c r="AF173" s="65" t="e">
        <f t="shared" si="173"/>
        <v>#DIV/0!</v>
      </c>
      <c r="AG173" s="65" t="e">
        <f t="shared" si="173"/>
        <v>#DIV/0!</v>
      </c>
      <c r="AH173" s="65" t="e">
        <f t="shared" si="173"/>
        <v>#DIV/0!</v>
      </c>
      <c r="AI173" s="65" t="e">
        <f t="shared" ref="AI173:AI177" si="174">BV173/BV$178*(AI$23/12)</f>
        <v>#DIV/0!</v>
      </c>
      <c r="AJ173" s="65"/>
      <c r="AK173" s="65"/>
      <c r="AL173" s="65"/>
      <c r="AO173" s="66">
        <f>'Malaysia Palm Complex'!AI206/31</f>
        <v>5.056</v>
      </c>
      <c r="AP173" s="66">
        <f>'Malaysia Palm Complex'!AJ206/31</f>
        <v>5.5445806451612905</v>
      </c>
      <c r="AQ173" s="66">
        <f>'Malaysia Palm Complex'!AK206/31</f>
        <v>6.7459354838709675</v>
      </c>
      <c r="AR173" s="66">
        <f>'Malaysia Palm Complex'!AL206/31</f>
        <v>7.3294193548387092</v>
      </c>
      <c r="AS173" s="66">
        <f>'Malaysia Palm Complex'!AM206/31</f>
        <v>6.1469999999999994</v>
      </c>
      <c r="AT173" s="66">
        <f>'Malaysia Palm Complex'!AN206/31</f>
        <v>9.3440322580645176</v>
      </c>
      <c r="AU173" s="66">
        <f>'Malaysia Palm Complex'!AO206/31</f>
        <v>7.7801935483870972</v>
      </c>
      <c r="AV173" s="66">
        <f>'Malaysia Palm Complex'!AP206/31</f>
        <v>9.0765806451612914</v>
      </c>
      <c r="AW173" s="66">
        <f>'Malaysia Palm Complex'!AQ206/31</f>
        <v>8.019064516129033</v>
      </c>
      <c r="AX173" s="66">
        <f>'Malaysia Palm Complex'!AR206/31</f>
        <v>10.366354838709679</v>
      </c>
      <c r="AY173" s="66">
        <f>'Malaysia Palm Complex'!AS206/31</f>
        <v>9.1454838709677411</v>
      </c>
      <c r="AZ173" s="66">
        <f>'Malaysia Palm Complex'!AT206/31</f>
        <v>10.976354838709677</v>
      </c>
      <c r="BA173" s="66">
        <f>'Malaysia Palm Complex'!AU206/31</f>
        <v>11.745645161290323</v>
      </c>
      <c r="BB173" s="66">
        <f>'Malaysia Palm Complex'!AV206/31</f>
        <v>10.081709677419356</v>
      </c>
      <c r="BC173" s="66">
        <f>'Malaysia Palm Complex'!AW206/31</f>
        <v>11.781096774193548</v>
      </c>
      <c r="BD173" s="66">
        <f>'Malaysia Palm Complex'!AX206/31</f>
        <v>11.339580645161289</v>
      </c>
      <c r="BE173" s="66">
        <f>'Malaysia Palm Complex'!AY206/31</f>
        <v>10.93925806451613</v>
      </c>
      <c r="BF173" s="66">
        <f>'Malaysia Palm Complex'!AZ206/31</f>
        <v>13.926677419354839</v>
      </c>
      <c r="BG173" s="66">
        <f>'Malaysia Palm Complex'!BA206/31</f>
        <v>11.07516129032258</v>
      </c>
      <c r="BH173" s="66">
        <f>'Malaysia Palm Complex'!BB206/31</f>
        <v>11.061354838709677</v>
      </c>
      <c r="BI173" s="66">
        <f>'Malaysia Palm Complex'!BC206/31</f>
        <v>12.878838709677421</v>
      </c>
      <c r="BJ173" s="66">
        <f>'Malaysia Palm Complex'!BD206/31</f>
        <v>14.497612903225805</v>
      </c>
      <c r="BK173" s="66">
        <f>'Malaysia Palm Complex'!BE206/31</f>
        <v>10.794451612903226</v>
      </c>
      <c r="BL173" s="66">
        <f>'Malaysia Palm Complex'!BF206/31</f>
        <v>13.073354838709678</v>
      </c>
      <c r="BM173" s="66">
        <f>'Malaysia Palm Complex'!BG206/31</f>
        <v>12.289903225806452</v>
      </c>
      <c r="BN173" s="66">
        <f>'Malaysia Palm Complex'!BH206/31</f>
        <v>13.199580645161291</v>
      </c>
      <c r="BO173" s="66">
        <f>'Malaysia Palm Complex'!BI206/31</f>
        <v>12.944516129032257</v>
      </c>
      <c r="BP173" s="66">
        <f>'Malaysia Palm Complex'!BJ206/31</f>
        <v>12.368483870967742</v>
      </c>
      <c r="BQ173" s="66"/>
    </row>
    <row r="174" spans="1:69">
      <c r="A174" s="59" t="s">
        <v>72</v>
      </c>
      <c r="B174" s="63">
        <f t="shared" ref="B174:Q177" si="175">AO174/AO$178*(B$23/12)</f>
        <v>81.018642544492749</v>
      </c>
      <c r="C174" s="63">
        <f t="shared" si="175"/>
        <v>92.358913921588595</v>
      </c>
      <c r="D174" s="63">
        <f t="shared" si="175"/>
        <v>117.70378083615276</v>
      </c>
      <c r="E174" s="63">
        <f t="shared" si="175"/>
        <v>138.16852326185904</v>
      </c>
      <c r="F174" s="63">
        <f t="shared" si="175"/>
        <v>117.00693779942539</v>
      </c>
      <c r="G174" s="63">
        <f t="shared" si="175"/>
        <v>166.0737316211769</v>
      </c>
      <c r="H174" s="63">
        <f t="shared" si="175"/>
        <v>165.49169183913926</v>
      </c>
      <c r="I174" s="63">
        <f t="shared" si="175"/>
        <v>188.40686931580342</v>
      </c>
      <c r="J174" s="63">
        <f t="shared" si="175"/>
        <v>201.84258408628409</v>
      </c>
      <c r="K174" s="63">
        <f t="shared" si="175"/>
        <v>269.43714142956139</v>
      </c>
      <c r="L174" s="63">
        <f t="shared" si="175"/>
        <v>280.31063496565457</v>
      </c>
      <c r="M174" s="63">
        <f t="shared" si="175"/>
        <v>293.19182472542076</v>
      </c>
      <c r="N174" s="63">
        <f t="shared" si="175"/>
        <v>361.79279185991368</v>
      </c>
      <c r="O174" s="63">
        <f t="shared" si="175"/>
        <v>331.79630500874373</v>
      </c>
      <c r="P174" s="63">
        <f t="shared" si="175"/>
        <v>390.9648760746208</v>
      </c>
      <c r="Q174" s="63">
        <f t="shared" si="175"/>
        <v>441.76811252531195</v>
      </c>
      <c r="R174" s="63">
        <f t="shared" ref="R174:R177" si="176">BE174/BE$178*(R$23/12)</f>
        <v>444.41232580504158</v>
      </c>
      <c r="S174" s="63">
        <f t="shared" si="173"/>
        <v>586.97543737956994</v>
      </c>
      <c r="T174" s="63">
        <f t="shared" si="173"/>
        <v>547.91493259743288</v>
      </c>
      <c r="U174" s="63">
        <f t="shared" si="173"/>
        <v>545.03671816943574</v>
      </c>
      <c r="V174" s="63">
        <f t="shared" si="173"/>
        <v>582.60086920098399</v>
      </c>
      <c r="W174" s="63">
        <f t="shared" si="173"/>
        <v>741.10681341421434</v>
      </c>
      <c r="X174" s="63">
        <f t="shared" si="173"/>
        <v>743.71506750034484</v>
      </c>
      <c r="Y174" s="63">
        <f t="shared" si="173"/>
        <v>774.45085613239462</v>
      </c>
      <c r="Z174" s="65" t="e">
        <f t="shared" si="173"/>
        <v>#REF!</v>
      </c>
      <c r="AA174" s="65" t="e">
        <f t="shared" si="173"/>
        <v>#REF!</v>
      </c>
      <c r="AB174" s="65" t="e">
        <f t="shared" si="173"/>
        <v>#REF!</v>
      </c>
      <c r="AC174" s="65" t="e">
        <f t="shared" si="173"/>
        <v>#REF!</v>
      </c>
      <c r="AD174" s="65" t="e">
        <f t="shared" si="173"/>
        <v>#DIV/0!</v>
      </c>
      <c r="AE174" s="65" t="e">
        <f t="shared" si="173"/>
        <v>#DIV/0!</v>
      </c>
      <c r="AF174" s="65" t="e">
        <f t="shared" si="173"/>
        <v>#DIV/0!</v>
      </c>
      <c r="AG174" s="65" t="e">
        <f t="shared" si="173"/>
        <v>#DIV/0!</v>
      </c>
      <c r="AH174" s="65" t="e">
        <f t="shared" si="173"/>
        <v>#DIV/0!</v>
      </c>
      <c r="AI174" s="65" t="e">
        <f t="shared" si="174"/>
        <v>#DIV/0!</v>
      </c>
      <c r="AJ174" s="65"/>
      <c r="AK174" s="65"/>
      <c r="AL174" s="65"/>
      <c r="AO174" s="66">
        <f>'Malaysia Palm Complex'!AI207/30</f>
        <v>5.6413000000000002</v>
      </c>
      <c r="AP174" s="66">
        <f>'Malaysia Palm Complex'!AJ207/30</f>
        <v>6.1181000000000001</v>
      </c>
      <c r="AQ174" s="66">
        <f>'Malaysia Palm Complex'!AK207/30</f>
        <v>6.8018999999999998</v>
      </c>
      <c r="AR174" s="66">
        <f>'Malaysia Palm Complex'!AL207/30</f>
        <v>7.5115666666666669</v>
      </c>
      <c r="AS174" s="66">
        <f>'Malaysia Palm Complex'!AM207/30</f>
        <v>6.5193333333333339</v>
      </c>
      <c r="AT174" s="66">
        <f>'Malaysia Palm Complex'!AN207/30</f>
        <v>8.9064333333333323</v>
      </c>
      <c r="AU174" s="66">
        <f>'Malaysia Palm Complex'!AO207/30</f>
        <v>7.8983333333333325</v>
      </c>
      <c r="AV174" s="66">
        <f>'Malaysia Palm Complex'!AP207/30</f>
        <v>8.6694666666666667</v>
      </c>
      <c r="AW174" s="66">
        <f>'Malaysia Palm Complex'!AQ207/30</f>
        <v>8.2830333333333339</v>
      </c>
      <c r="AX174" s="66">
        <f>'Malaysia Palm Complex'!AR207/30</f>
        <v>10.715</v>
      </c>
      <c r="AY174" s="66">
        <f>'Malaysia Palm Complex'!AS207/30</f>
        <v>9.9273333333333333</v>
      </c>
      <c r="AZ174" s="66">
        <f>'Malaysia Palm Complex'!AT207/30</f>
        <v>10.095066666666666</v>
      </c>
      <c r="BA174" s="66">
        <f>'Malaysia Palm Complex'!AU207/30</f>
        <v>11.367366666666667</v>
      </c>
      <c r="BB174" s="66">
        <f>'Malaysia Palm Complex'!AV207/30</f>
        <v>9.6481666666666666</v>
      </c>
      <c r="BC174" s="66">
        <f>'Malaysia Palm Complex'!AW207/30</f>
        <v>12.148666666666665</v>
      </c>
      <c r="BD174" s="66">
        <f>'Malaysia Palm Complex'!AX207/30</f>
        <v>11.790133333333333</v>
      </c>
      <c r="BE174" s="66">
        <f>'Malaysia Palm Complex'!AY207/30</f>
        <v>11.224933333333333</v>
      </c>
      <c r="BF174" s="66">
        <f>'Malaysia Palm Complex'!AZ207/30</f>
        <v>14.067499999999999</v>
      </c>
      <c r="BG174" s="66">
        <f>'Malaysia Palm Complex'!BA207/30</f>
        <v>11.9094</v>
      </c>
      <c r="BH174" s="66">
        <f>'Malaysia Palm Complex'!BB207/30</f>
        <v>11.661366666666668</v>
      </c>
      <c r="BI174" s="66">
        <f>'Malaysia Palm Complex'!BC207/30</f>
        <v>11.909833333333333</v>
      </c>
      <c r="BJ174" s="66">
        <f>'Malaysia Palm Complex'!BD207/30</f>
        <v>13.785366666666667</v>
      </c>
      <c r="BK174" s="66">
        <f>'Malaysia Palm Complex'!BE207/30</f>
        <v>12.368266666666667</v>
      </c>
      <c r="BL174" s="66">
        <f>'Malaysia Palm Complex'!BF207/30</f>
        <v>12.360933333333332</v>
      </c>
      <c r="BM174" s="66">
        <f>'Malaysia Palm Complex'!BG207/30</f>
        <v>10.524366666666667</v>
      </c>
      <c r="BN174" s="66">
        <f>'Malaysia Palm Complex'!BH207/30</f>
        <v>11.872133333333332</v>
      </c>
      <c r="BO174" s="66">
        <f>'Malaysia Palm Complex'!BI207/30</f>
        <v>15.523733333333332</v>
      </c>
      <c r="BP174" s="66">
        <f>'Malaysia Palm Complex'!BJ207/30</f>
        <v>12.474933333333333</v>
      </c>
      <c r="BQ174" s="66"/>
    </row>
    <row r="175" spans="1:69">
      <c r="A175" s="59" t="s">
        <v>73</v>
      </c>
      <c r="B175" s="63">
        <f t="shared" si="175"/>
        <v>86.362908049529636</v>
      </c>
      <c r="C175" s="63">
        <f t="shared" si="175"/>
        <v>99.025946089012905</v>
      </c>
      <c r="D175" s="63">
        <f t="shared" si="175"/>
        <v>115.06126525772443</v>
      </c>
      <c r="E175" s="63">
        <f t="shared" si="175"/>
        <v>145.20541442650645</v>
      </c>
      <c r="F175" s="63">
        <f t="shared" si="175"/>
        <v>126.93123538301539</v>
      </c>
      <c r="G175" s="63">
        <f t="shared" si="175"/>
        <v>162.4025181850233</v>
      </c>
      <c r="H175" s="63">
        <f t="shared" si="175"/>
        <v>165.50836390851023</v>
      </c>
      <c r="I175" s="63">
        <f t="shared" si="175"/>
        <v>178.34592037887145</v>
      </c>
      <c r="J175" s="63">
        <f t="shared" si="175"/>
        <v>211.22588568759539</v>
      </c>
      <c r="K175" s="63">
        <f t="shared" si="175"/>
        <v>278.62346637857706</v>
      </c>
      <c r="L175" s="63">
        <f t="shared" si="175"/>
        <v>298.57645054831733</v>
      </c>
      <c r="M175" s="63">
        <f t="shared" si="175"/>
        <v>326.80210034786728</v>
      </c>
      <c r="N175" s="63">
        <f t="shared" si="175"/>
        <v>356.26575566867274</v>
      </c>
      <c r="O175" s="63">
        <f t="shared" si="175"/>
        <v>378.96862638185871</v>
      </c>
      <c r="P175" s="63">
        <f t="shared" si="175"/>
        <v>417.60129737829402</v>
      </c>
      <c r="Q175" s="63">
        <f t="shared" si="175"/>
        <v>461.72821322869208</v>
      </c>
      <c r="R175" s="63">
        <f t="shared" si="176"/>
        <v>496.72304407202876</v>
      </c>
      <c r="S175" s="63">
        <f t="shared" si="173"/>
        <v>572.0544831988143</v>
      </c>
      <c r="T175" s="63">
        <f t="shared" si="173"/>
        <v>627.97975407682225</v>
      </c>
      <c r="U175" s="63">
        <f t="shared" si="173"/>
        <v>618.70082557706019</v>
      </c>
      <c r="V175" s="63">
        <f t="shared" si="173"/>
        <v>640.81785074350671</v>
      </c>
      <c r="W175" s="63">
        <f t="shared" si="173"/>
        <v>747.42562573963346</v>
      </c>
      <c r="X175" s="63">
        <f t="shared" si="173"/>
        <v>712.96050191617917</v>
      </c>
      <c r="Y175" s="63">
        <f t="shared" si="173"/>
        <v>905.78604678188594</v>
      </c>
      <c r="Z175" s="65" t="e">
        <f t="shared" si="173"/>
        <v>#REF!</v>
      </c>
      <c r="AA175" s="65" t="e">
        <f t="shared" si="173"/>
        <v>#REF!</v>
      </c>
      <c r="AB175" s="65" t="e">
        <f t="shared" si="173"/>
        <v>#REF!</v>
      </c>
      <c r="AC175" s="65" t="e">
        <f t="shared" si="173"/>
        <v>#REF!</v>
      </c>
      <c r="AD175" s="65" t="e">
        <f t="shared" si="173"/>
        <v>#DIV/0!</v>
      </c>
      <c r="AE175" s="65" t="e">
        <f t="shared" si="173"/>
        <v>#DIV/0!</v>
      </c>
      <c r="AF175" s="65" t="e">
        <f t="shared" si="173"/>
        <v>#DIV/0!</v>
      </c>
      <c r="AG175" s="65" t="e">
        <f t="shared" si="173"/>
        <v>#DIV/0!</v>
      </c>
      <c r="AH175" s="65" t="e">
        <f t="shared" si="173"/>
        <v>#DIV/0!</v>
      </c>
      <c r="AI175" s="65" t="e">
        <f t="shared" si="174"/>
        <v>#DIV/0!</v>
      </c>
      <c r="AJ175" s="65"/>
      <c r="AK175" s="65"/>
      <c r="AL175" s="65"/>
      <c r="AO175" s="66">
        <f>'Malaysia Palm Complex'!AI208/31</f>
        <v>6.0134193548387094</v>
      </c>
      <c r="AP175" s="66">
        <f>'Malaysia Palm Complex'!AJ208/31</f>
        <v>6.5597419354838715</v>
      </c>
      <c r="AQ175" s="66">
        <f>'Malaysia Palm Complex'!AK208/31</f>
        <v>6.649193548387097</v>
      </c>
      <c r="AR175" s="66">
        <f>'Malaysia Palm Complex'!AL208/31</f>
        <v>7.8941290322580642</v>
      </c>
      <c r="AS175" s="66">
        <f>'Malaysia Palm Complex'!AM208/31</f>
        <v>7.0722903225806455</v>
      </c>
      <c r="AT175" s="66">
        <f>'Malaysia Palm Complex'!AN208/31</f>
        <v>8.709548387096774</v>
      </c>
      <c r="AU175" s="66">
        <f>'Malaysia Palm Complex'!AO208/31</f>
        <v>7.8991290322580641</v>
      </c>
      <c r="AV175" s="66">
        <f>'Malaysia Palm Complex'!AP208/31</f>
        <v>8.2065161290322575</v>
      </c>
      <c r="AW175" s="66">
        <f>'Malaysia Palm Complex'!AQ208/31</f>
        <v>8.6680967741935486</v>
      </c>
      <c r="AX175" s="66">
        <f>'Malaysia Palm Complex'!AR208/31</f>
        <v>11.080322580645161</v>
      </c>
      <c r="AY175" s="66">
        <f>'Malaysia Palm Complex'!AS208/31</f>
        <v>10.574225806451613</v>
      </c>
      <c r="AZ175" s="66">
        <f>'Malaysia Palm Complex'!AT208/31</f>
        <v>11.252322580645162</v>
      </c>
      <c r="BA175" s="66">
        <f>'Malaysia Palm Complex'!AU208/31</f>
        <v>11.193709677419355</v>
      </c>
      <c r="BB175" s="66">
        <f>'Malaysia Palm Complex'!AV208/31</f>
        <v>11.019870967741936</v>
      </c>
      <c r="BC175" s="66">
        <f>'Malaysia Palm Complex'!AW208/31</f>
        <v>12.976354838709677</v>
      </c>
      <c r="BD175" s="66">
        <f>'Malaysia Palm Complex'!AX208/31</f>
        <v>12.322838709677418</v>
      </c>
      <c r="BE175" s="66">
        <f>'Malaysia Palm Complex'!AY208/31</f>
        <v>12.546193548387098</v>
      </c>
      <c r="BF175" s="66">
        <f>'Malaysia Palm Complex'!AZ208/31</f>
        <v>13.709903225806451</v>
      </c>
      <c r="BG175" s="66">
        <f>'Malaysia Palm Complex'!BA208/31</f>
        <v>13.649677419354838</v>
      </c>
      <c r="BH175" s="66">
        <f>'Malaysia Palm Complex'!BB208/31</f>
        <v>13.237451612903225</v>
      </c>
      <c r="BI175" s="66">
        <f>'Malaysia Palm Complex'!BC208/31</f>
        <v>13.099935483870969</v>
      </c>
      <c r="BJ175" s="66">
        <f>'Malaysia Palm Complex'!BD208/31</f>
        <v>13.902903225806451</v>
      </c>
      <c r="BK175" s="66">
        <f>'Malaysia Palm Complex'!BE208/31</f>
        <v>11.856806451612902</v>
      </c>
      <c r="BL175" s="66">
        <f>'Malaysia Palm Complex'!BF208/31</f>
        <v>14.457161290322581</v>
      </c>
      <c r="BM175" s="66">
        <f>'Malaysia Palm Complex'!BG208/31</f>
        <v>11.652258064516129</v>
      </c>
      <c r="BN175" s="66">
        <f>'Malaysia Palm Complex'!BH208/31</f>
        <v>13.301709677419355</v>
      </c>
      <c r="BO175" s="66">
        <f>'Malaysia Palm Complex'!BI208/31</f>
        <v>14.495064516129032</v>
      </c>
      <c r="BP175" s="66">
        <f>'Malaysia Palm Complex'!BJ208/31</f>
        <v>11.904645161290322</v>
      </c>
      <c r="BQ175" s="66"/>
    </row>
    <row r="176" spans="1:69">
      <c r="A176" s="59" t="s">
        <v>74</v>
      </c>
      <c r="B176" s="63">
        <f t="shared" si="175"/>
        <v>95.38205390561626</v>
      </c>
      <c r="C176" s="63">
        <f t="shared" si="175"/>
        <v>106.18096903388616</v>
      </c>
      <c r="D176" s="63">
        <f t="shared" si="175"/>
        <v>135.3511227208549</v>
      </c>
      <c r="E176" s="63">
        <f t="shared" si="175"/>
        <v>148.04759986077352</v>
      </c>
      <c r="F176" s="63">
        <f t="shared" si="175"/>
        <v>141.39243742732717</v>
      </c>
      <c r="G176" s="63">
        <f t="shared" si="175"/>
        <v>164.25273132128135</v>
      </c>
      <c r="H176" s="63">
        <f t="shared" si="175"/>
        <v>188.46715522173903</v>
      </c>
      <c r="I176" s="63">
        <f t="shared" si="175"/>
        <v>200.0304826431589</v>
      </c>
      <c r="J176" s="63">
        <f t="shared" si="175"/>
        <v>244.80683264017298</v>
      </c>
      <c r="K176" s="63">
        <f t="shared" si="175"/>
        <v>280.49723332181998</v>
      </c>
      <c r="L176" s="63">
        <f t="shared" si="175"/>
        <v>306.7175981195598</v>
      </c>
      <c r="M176" s="63">
        <f t="shared" si="175"/>
        <v>342.96972694740276</v>
      </c>
      <c r="N176" s="63">
        <f t="shared" si="175"/>
        <v>409.51901853456343</v>
      </c>
      <c r="O176" s="63">
        <f t="shared" si="175"/>
        <v>441.8327607309734</v>
      </c>
      <c r="P176" s="63">
        <f t="shared" si="175"/>
        <v>421.12675187964936</v>
      </c>
      <c r="Q176" s="63">
        <f t="shared" si="175"/>
        <v>450.97693980858264</v>
      </c>
      <c r="R176" s="63">
        <f t="shared" si="176"/>
        <v>534.66961335783742</v>
      </c>
      <c r="S176" s="63">
        <f t="shared" si="173"/>
        <v>550.80805662867954</v>
      </c>
      <c r="T176" s="63">
        <f t="shared" si="173"/>
        <v>601.21856173973936</v>
      </c>
      <c r="U176" s="63">
        <f t="shared" si="173"/>
        <v>659.32727995747041</v>
      </c>
      <c r="V176" s="63">
        <f t="shared" si="173"/>
        <v>820.89786376215966</v>
      </c>
      <c r="W176" s="63">
        <f t="shared" si="173"/>
        <v>908.19002945506907</v>
      </c>
      <c r="X176" s="63">
        <f t="shared" si="173"/>
        <v>782.17699264935516</v>
      </c>
      <c r="Y176" s="63">
        <f t="shared" si="173"/>
        <v>904.91698758114103</v>
      </c>
      <c r="Z176" s="65" t="e">
        <f t="shared" si="173"/>
        <v>#REF!</v>
      </c>
      <c r="AA176" s="65" t="e">
        <f t="shared" si="173"/>
        <v>#REF!</v>
      </c>
      <c r="AB176" s="65" t="e">
        <f t="shared" si="173"/>
        <v>#REF!</v>
      </c>
      <c r="AC176" s="65" t="e">
        <f t="shared" si="173"/>
        <v>#REF!</v>
      </c>
      <c r="AD176" s="65" t="e">
        <f t="shared" si="173"/>
        <v>#DIV/0!</v>
      </c>
      <c r="AE176" s="65" t="e">
        <f t="shared" si="173"/>
        <v>#DIV/0!</v>
      </c>
      <c r="AF176" s="65" t="e">
        <f t="shared" si="173"/>
        <v>#DIV/0!</v>
      </c>
      <c r="AG176" s="65" t="e">
        <f t="shared" si="173"/>
        <v>#DIV/0!</v>
      </c>
      <c r="AH176" s="65" t="e">
        <f t="shared" si="173"/>
        <v>#DIV/0!</v>
      </c>
      <c r="AI176" s="65" t="e">
        <f t="shared" si="174"/>
        <v>#DIV/0!</v>
      </c>
      <c r="AJ176" s="65"/>
      <c r="AK176" s="65"/>
      <c r="AL176" s="65"/>
      <c r="AO176" s="66">
        <f>'Malaysia Palm Complex'!AI209/31</f>
        <v>6.6414193548387095</v>
      </c>
      <c r="AP176" s="66">
        <f>'Malaysia Palm Complex'!AJ209/31</f>
        <v>7.0337096774193544</v>
      </c>
      <c r="AQ176" s="66">
        <f>'Malaysia Palm Complex'!AK209/31</f>
        <v>7.8217096774193555</v>
      </c>
      <c r="AR176" s="66">
        <f>'Malaysia Palm Complex'!AL209/31</f>
        <v>8.048645161290322</v>
      </c>
      <c r="AS176" s="66">
        <f>'Malaysia Palm Complex'!AM209/31</f>
        <v>7.8780322580645157</v>
      </c>
      <c r="AT176" s="66">
        <f>'Malaysia Palm Complex'!AN209/31</f>
        <v>8.8087741935483876</v>
      </c>
      <c r="AU176" s="66">
        <f>'Malaysia Palm Complex'!AO209/31</f>
        <v>8.9948709677419352</v>
      </c>
      <c r="AV176" s="66">
        <f>'Malaysia Palm Complex'!AP209/31</f>
        <v>9.2043225806451616</v>
      </c>
      <c r="AW176" s="66">
        <f>'Malaysia Palm Complex'!AQ209/31</f>
        <v>10.04616129032258</v>
      </c>
      <c r="AX176" s="66">
        <f>'Malaysia Palm Complex'!AR209/31</f>
        <v>11.154838709677419</v>
      </c>
      <c r="AY176" s="66">
        <f>'Malaysia Palm Complex'!AS209/31</f>
        <v>10.862548387096773</v>
      </c>
      <c r="AZ176" s="66">
        <f>'Malaysia Palm Complex'!AT209/31</f>
        <v>11.809000000000001</v>
      </c>
      <c r="BA176" s="66">
        <f>'Malaysia Palm Complex'!AU209/31</f>
        <v>12.866903225806452</v>
      </c>
      <c r="BB176" s="66">
        <f>'Malaysia Palm Complex'!AV209/31</f>
        <v>12.847870967741935</v>
      </c>
      <c r="BC176" s="66">
        <f>'Malaysia Palm Complex'!AW209/31</f>
        <v>13.085903225806453</v>
      </c>
      <c r="BD176" s="66">
        <f>'Malaysia Palm Complex'!AX209/31</f>
        <v>12.035903225806452</v>
      </c>
      <c r="BE176" s="66">
        <f>'Malaysia Palm Complex'!AY209/31</f>
        <v>13.504645161290323</v>
      </c>
      <c r="BF176" s="66">
        <f>'Malaysia Palm Complex'!AZ209/31</f>
        <v>13.200709677419354</v>
      </c>
      <c r="BG176" s="66">
        <f>'Malaysia Palm Complex'!BA209/31</f>
        <v>13.068</v>
      </c>
      <c r="BH176" s="66">
        <f>'Malaysia Palm Complex'!BB209/31</f>
        <v>14.10667741935484</v>
      </c>
      <c r="BI176" s="66">
        <f>'Malaysia Palm Complex'!BC209/31</f>
        <v>16.781225806451612</v>
      </c>
      <c r="BJ176" s="66">
        <f>'Malaysia Palm Complex'!BD209/31</f>
        <v>16.893290322580647</v>
      </c>
      <c r="BK176" s="66">
        <f>'Malaysia Palm Complex'!BE209/31</f>
        <v>13.007903225806452</v>
      </c>
      <c r="BL176" s="66">
        <f>'Malaysia Palm Complex'!BF209/31</f>
        <v>14.443290322580646</v>
      </c>
      <c r="BM176" s="66">
        <f>'Malaysia Palm Complex'!BG209/31</f>
        <v>12.828483870967741</v>
      </c>
      <c r="BN176" s="66">
        <f>'Malaysia Palm Complex'!BH209/31</f>
        <v>14.405967741935482</v>
      </c>
      <c r="BO176" s="66">
        <f>'Malaysia Palm Complex'!BI209/31</f>
        <v>14.828354838709677</v>
      </c>
      <c r="BP176" s="66">
        <f>'Malaysia Palm Complex'!BJ209/31</f>
        <v>13.814645161290324</v>
      </c>
      <c r="BQ176" s="66"/>
    </row>
    <row r="177" spans="1:69">
      <c r="A177" s="59" t="s">
        <v>75</v>
      </c>
      <c r="B177" s="63">
        <f t="shared" si="175"/>
        <v>107.71272917300898</v>
      </c>
      <c r="C177" s="63">
        <f t="shared" si="175"/>
        <v>119.2610145523725</v>
      </c>
      <c r="D177" s="63">
        <f t="shared" si="175"/>
        <v>145.83462509828703</v>
      </c>
      <c r="E177" s="63">
        <f t="shared" si="175"/>
        <v>162.80926226813645</v>
      </c>
      <c r="F177" s="63">
        <f t="shared" si="175"/>
        <v>154.30820874632269</v>
      </c>
      <c r="G177" s="63">
        <f t="shared" si="175"/>
        <v>182.88602972262873</v>
      </c>
      <c r="H177" s="63">
        <f t="shared" si="175"/>
        <v>220.386462867511</v>
      </c>
      <c r="I177" s="63">
        <f t="shared" si="175"/>
        <v>225.9594434782353</v>
      </c>
      <c r="J177" s="63">
        <f t="shared" si="175"/>
        <v>278.42613985050542</v>
      </c>
      <c r="K177" s="63">
        <f t="shared" si="175"/>
        <v>287.0769132179737</v>
      </c>
      <c r="L177" s="63">
        <f t="shared" si="175"/>
        <v>368.52631750138397</v>
      </c>
      <c r="M177" s="63">
        <f t="shared" si="175"/>
        <v>366.42782233697147</v>
      </c>
      <c r="N177" s="63">
        <f t="shared" si="175"/>
        <v>437.1312359098344</v>
      </c>
      <c r="O177" s="63">
        <f t="shared" si="175"/>
        <v>471.17264780545156</v>
      </c>
      <c r="P177" s="63">
        <f t="shared" si="175"/>
        <v>432.12528406173379</v>
      </c>
      <c r="Q177" s="63">
        <f t="shared" si="175"/>
        <v>481.78907816225302</v>
      </c>
      <c r="R177" s="63">
        <f t="shared" si="176"/>
        <v>521.88899800810316</v>
      </c>
      <c r="S177" s="63">
        <f t="shared" si="173"/>
        <v>637.27013269639394</v>
      </c>
      <c r="T177" s="63">
        <f t="shared" si="173"/>
        <v>754.89704371081211</v>
      </c>
      <c r="U177" s="63">
        <f t="shared" si="173"/>
        <v>770.76110413900074</v>
      </c>
      <c r="V177" s="63">
        <f t="shared" si="173"/>
        <v>787.85600071214856</v>
      </c>
      <c r="W177" s="63">
        <f t="shared" si="173"/>
        <v>877.39480111274293</v>
      </c>
      <c r="X177" s="63">
        <f t="shared" si="173"/>
        <v>858.07603128750884</v>
      </c>
      <c r="Y177" s="63">
        <f t="shared" si="173"/>
        <v>922.98466099569566</v>
      </c>
      <c r="Z177" s="65" t="e">
        <f t="shared" si="173"/>
        <v>#REF!</v>
      </c>
      <c r="AA177" s="65" t="e">
        <f t="shared" si="173"/>
        <v>#REF!</v>
      </c>
      <c r="AB177" s="65" t="e">
        <f t="shared" si="173"/>
        <v>#REF!</v>
      </c>
      <c r="AC177" s="65" t="e">
        <f t="shared" si="173"/>
        <v>#REF!</v>
      </c>
      <c r="AD177" s="65" t="e">
        <f t="shared" si="173"/>
        <v>#DIV/0!</v>
      </c>
      <c r="AE177" s="65" t="e">
        <f t="shared" si="173"/>
        <v>#DIV/0!</v>
      </c>
      <c r="AF177" s="65" t="e">
        <f t="shared" si="173"/>
        <v>#DIV/0!</v>
      </c>
      <c r="AG177" s="65" t="e">
        <f t="shared" si="173"/>
        <v>#DIV/0!</v>
      </c>
      <c r="AH177" s="65" t="e">
        <f t="shared" si="173"/>
        <v>#DIV/0!</v>
      </c>
      <c r="AI177" s="65" t="e">
        <f t="shared" si="174"/>
        <v>#DIV/0!</v>
      </c>
      <c r="AJ177" s="65"/>
      <c r="AK177" s="65"/>
      <c r="AL177" s="65"/>
      <c r="AO177" s="66">
        <f>'Malaysia Palm Complex'!AI210/30</f>
        <v>7.5</v>
      </c>
      <c r="AP177" s="66">
        <f>'Malaysia Palm Complex'!AJ210/30</f>
        <v>7.9001666666666663</v>
      </c>
      <c r="AQ177" s="66">
        <f>'Malaysia Palm Complex'!AK210/30</f>
        <v>8.4275333333333329</v>
      </c>
      <c r="AR177" s="66">
        <f>'Malaysia Palm Complex'!AL210/30</f>
        <v>8.8511666666666677</v>
      </c>
      <c r="AS177" s="66">
        <f>'Malaysia Palm Complex'!AM210/30</f>
        <v>8.597666666666667</v>
      </c>
      <c r="AT177" s="66">
        <f>'Malaysia Palm Complex'!AN210/30</f>
        <v>9.8080666666666669</v>
      </c>
      <c r="AU177" s="66">
        <f>'Malaysia Palm Complex'!AO210/30</f>
        <v>10.518266666666667</v>
      </c>
      <c r="AV177" s="66">
        <f>'Malaysia Palm Complex'!AP210/30</f>
        <v>10.397433333333334</v>
      </c>
      <c r="AW177" s="66">
        <f>'Malaysia Palm Complex'!AQ210/30</f>
        <v>11.425800000000001</v>
      </c>
      <c r="AX177" s="66">
        <f>'Malaysia Palm Complex'!AR210/30</f>
        <v>11.416500000000001</v>
      </c>
      <c r="AY177" s="66">
        <f>'Malaysia Palm Complex'!AS210/30</f>
        <v>13.051533333333333</v>
      </c>
      <c r="AZ177" s="66">
        <f>'Malaysia Palm Complex'!AT210/30</f>
        <v>12.6167</v>
      </c>
      <c r="BA177" s="66">
        <f>'Malaysia Palm Complex'!AU210/30</f>
        <v>13.734466666666666</v>
      </c>
      <c r="BB177" s="66">
        <f>'Malaysia Palm Complex'!AV210/30</f>
        <v>13.701033333333333</v>
      </c>
      <c r="BC177" s="66">
        <f>'Malaysia Palm Complex'!AW210/30</f>
        <v>13.427666666666665</v>
      </c>
      <c r="BD177" s="66">
        <f>'Malaysia Palm Complex'!AX210/30</f>
        <v>12.858233333333335</v>
      </c>
      <c r="BE177" s="66">
        <f>'Malaysia Palm Complex'!AY210/30</f>
        <v>13.181833333333334</v>
      </c>
      <c r="BF177" s="66">
        <f>'Malaysia Palm Complex'!AZ210/30</f>
        <v>15.272866666666665</v>
      </c>
      <c r="BG177" s="66">
        <f>'Malaysia Palm Complex'!BA210/30</f>
        <v>16.408333333333335</v>
      </c>
      <c r="BH177" s="66">
        <f>'Malaysia Palm Complex'!BB210/30</f>
        <v>16.490866666666665</v>
      </c>
      <c r="BI177" s="66">
        <f>'Malaysia Palm Complex'!BC210/30</f>
        <v>16.105766666666668</v>
      </c>
      <c r="BJ177" s="66">
        <f>'Malaysia Palm Complex'!BD210/30</f>
        <v>16.320466666666665</v>
      </c>
      <c r="BK177" s="66">
        <f>'Malaysia Palm Complex'!BE210/30</f>
        <v>14.270133333333332</v>
      </c>
      <c r="BL177" s="66">
        <f>'Malaysia Palm Complex'!BF210/30</f>
        <v>14.731666666666666</v>
      </c>
      <c r="BM177" s="66">
        <f>'Malaysia Palm Complex'!BG210/30</f>
        <v>15.426500000000001</v>
      </c>
      <c r="BN177" s="66">
        <f>'Malaysia Palm Complex'!BH210/30</f>
        <v>15.1218</v>
      </c>
      <c r="BO177" s="66">
        <f>'Malaysia Palm Complex'!BI210/30</f>
        <v>15.535</v>
      </c>
      <c r="BP177" s="66">
        <f>'Malaysia Palm Complex'!BJ210/30</f>
        <v>13.944266666666666</v>
      </c>
      <c r="BQ177" s="66"/>
    </row>
    <row r="178" spans="1:69" ht="15.75" thickBot="1">
      <c r="A178" s="59" t="s">
        <v>76</v>
      </c>
      <c r="B178" s="3">
        <f t="shared" ref="B178:Y178" si="177">SUM(B166:B177)</f>
        <v>1030</v>
      </c>
      <c r="C178" s="3">
        <f t="shared" si="177"/>
        <v>1175.0000000000002</v>
      </c>
      <c r="D178" s="3">
        <f t="shared" si="177"/>
        <v>1410</v>
      </c>
      <c r="E178" s="3">
        <f t="shared" si="177"/>
        <v>1589.9999999999998</v>
      </c>
      <c r="F178" s="3">
        <f t="shared" si="177"/>
        <v>1475</v>
      </c>
      <c r="G178" s="3">
        <f t="shared" si="177"/>
        <v>1710.0000000000002</v>
      </c>
      <c r="H178" s="3">
        <f t="shared" si="177"/>
        <v>2120.0000000000009</v>
      </c>
      <c r="I178" s="3">
        <f t="shared" si="177"/>
        <v>2440.0000000000005</v>
      </c>
      <c r="J178" s="3">
        <f t="shared" si="177"/>
        <v>2640.0000000000005</v>
      </c>
      <c r="K178" s="3">
        <f t="shared" si="177"/>
        <v>2950.0000000000009</v>
      </c>
      <c r="L178" s="3">
        <f t="shared" si="177"/>
        <v>3300.0000000000005</v>
      </c>
      <c r="M178" s="3">
        <f t="shared" si="177"/>
        <v>3849.9999999999995</v>
      </c>
      <c r="N178" s="3">
        <f t="shared" si="177"/>
        <v>4235.0000000000009</v>
      </c>
      <c r="O178" s="3">
        <f t="shared" si="177"/>
        <v>4450</v>
      </c>
      <c r="P178" s="3">
        <f t="shared" si="177"/>
        <v>4787.9999999999991</v>
      </c>
      <c r="Q178" s="3">
        <f t="shared" si="177"/>
        <v>5470</v>
      </c>
      <c r="R178" s="3">
        <f t="shared" si="177"/>
        <v>5874.9999999999991</v>
      </c>
      <c r="S178" s="3">
        <f t="shared" si="177"/>
        <v>6200.0000000000018</v>
      </c>
      <c r="T178" s="3">
        <f t="shared" si="177"/>
        <v>6899.9999999999991</v>
      </c>
      <c r="U178" s="3">
        <f t="shared" si="177"/>
        <v>7480.0000000000009</v>
      </c>
      <c r="V178" s="3">
        <f t="shared" si="177"/>
        <v>8099.9999999999982</v>
      </c>
      <c r="W178" s="3">
        <f t="shared" si="177"/>
        <v>8700</v>
      </c>
      <c r="X178" s="3">
        <f t="shared" si="177"/>
        <v>8500</v>
      </c>
      <c r="Y178" s="3">
        <f t="shared" si="177"/>
        <v>9499.9999999999982</v>
      </c>
      <c r="Z178" s="71" t="e">
        <f t="shared" ref="Z178:AI178" si="178">SUM(Z166:Z177)</f>
        <v>#REF!</v>
      </c>
      <c r="AA178" s="71" t="e">
        <f t="shared" si="178"/>
        <v>#REF!</v>
      </c>
      <c r="AB178" s="71" t="e">
        <f t="shared" si="178"/>
        <v>#REF!</v>
      </c>
      <c r="AC178" s="71" t="e">
        <f t="shared" si="178"/>
        <v>#REF!</v>
      </c>
      <c r="AD178" s="71" t="e">
        <f t="shared" si="178"/>
        <v>#DIV/0!</v>
      </c>
      <c r="AE178" s="71" t="e">
        <f t="shared" si="178"/>
        <v>#DIV/0!</v>
      </c>
      <c r="AF178" s="71" t="e">
        <f t="shared" si="178"/>
        <v>#DIV/0!</v>
      </c>
      <c r="AG178" s="71" t="e">
        <f t="shared" si="178"/>
        <v>#DIV/0!</v>
      </c>
      <c r="AH178" s="71" t="e">
        <f t="shared" si="178"/>
        <v>#DIV/0!</v>
      </c>
      <c r="AI178" s="71" t="e">
        <f t="shared" si="178"/>
        <v>#DIV/0!</v>
      </c>
      <c r="AJ178" s="71"/>
      <c r="AK178" s="71"/>
      <c r="AL178" s="71"/>
      <c r="AO178" s="66">
        <f>AVERAGE(AO166:AO177)</f>
        <v>5.9765452508960566</v>
      </c>
      <c r="AP178" s="66">
        <f t="shared" ref="AP178:BN178" si="179">AVERAGE(AP166:AP177)</f>
        <v>6.4862603174603173</v>
      </c>
      <c r="AQ178" s="66">
        <f t="shared" si="179"/>
        <v>6.7901238543266764</v>
      </c>
      <c r="AR178" s="66">
        <f t="shared" si="179"/>
        <v>7.2033959677419368</v>
      </c>
      <c r="AS178" s="66">
        <f t="shared" si="179"/>
        <v>6.848608614951357</v>
      </c>
      <c r="AT178" s="66">
        <f t="shared" si="179"/>
        <v>7.642188428059395</v>
      </c>
      <c r="AU178" s="66">
        <f t="shared" si="179"/>
        <v>8.431675371223756</v>
      </c>
      <c r="AV178" s="66">
        <f t="shared" si="179"/>
        <v>9.3563019329237065</v>
      </c>
      <c r="AW178" s="66">
        <f t="shared" si="179"/>
        <v>9.0281609383000507</v>
      </c>
      <c r="AX178" s="66">
        <f t="shared" si="179"/>
        <v>9.7763216781874043</v>
      </c>
      <c r="AY178" s="66">
        <f t="shared" si="179"/>
        <v>9.7392546915002551</v>
      </c>
      <c r="AZ178" s="66">
        <f t="shared" si="179"/>
        <v>11.046808320532515</v>
      </c>
      <c r="BA178" s="66">
        <f t="shared" si="179"/>
        <v>11.088482808499743</v>
      </c>
      <c r="BB178" s="66">
        <f t="shared" si="179"/>
        <v>10.783308166922682</v>
      </c>
      <c r="BC178" s="66">
        <f t="shared" si="179"/>
        <v>12.398346492575525</v>
      </c>
      <c r="BD178" s="66">
        <f t="shared" si="179"/>
        <v>12.165513140040963</v>
      </c>
      <c r="BE178" s="66">
        <f t="shared" si="179"/>
        <v>12.365859267793139</v>
      </c>
      <c r="BF178" s="66">
        <f t="shared" si="179"/>
        <v>12.382474411162313</v>
      </c>
      <c r="BG178" s="66">
        <f t="shared" si="179"/>
        <v>12.498117121095751</v>
      </c>
      <c r="BH178" s="66">
        <f t="shared" si="179"/>
        <v>13.336566717869944</v>
      </c>
      <c r="BI178" s="66">
        <f t="shared" si="179"/>
        <v>13.798704953917053</v>
      </c>
      <c r="BJ178" s="66">
        <f t="shared" si="179"/>
        <v>13.485762986431132</v>
      </c>
      <c r="BK178" s="66">
        <f t="shared" si="179"/>
        <v>11.779854864311316</v>
      </c>
      <c r="BL178" s="66">
        <f t="shared" si="179"/>
        <v>12.635713178443419</v>
      </c>
      <c r="BM178" s="66">
        <f t="shared" si="179"/>
        <v>13.484142639528931</v>
      </c>
      <c r="BN178" s="66">
        <f t="shared" si="179"/>
        <v>14.120415924219152</v>
      </c>
      <c r="BO178" s="66">
        <f>AVERAGE(BO166:BO177)</f>
        <v>13.006383934971836</v>
      </c>
      <c r="BP178" s="66">
        <f>AVERAGE(BP166:BP177)</f>
        <v>11.893350236815154</v>
      </c>
      <c r="BQ178" s="66"/>
    </row>
    <row r="179" spans="1:69">
      <c r="A179" s="68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</row>
    <row r="180" spans="1:69" ht="15.75" thickBot="1">
      <c r="A180" s="59" t="s">
        <v>97</v>
      </c>
    </row>
    <row r="181" spans="1:69" ht="15.75" thickBot="1">
      <c r="A181" s="60"/>
      <c r="B181" s="61" t="s">
        <v>11</v>
      </c>
      <c r="C181" s="61" t="s">
        <v>12</v>
      </c>
      <c r="D181" s="61" t="s">
        <v>13</v>
      </c>
      <c r="E181" s="61" t="s">
        <v>14</v>
      </c>
      <c r="F181" s="61" t="s">
        <v>15</v>
      </c>
      <c r="G181" s="61" t="s">
        <v>16</v>
      </c>
      <c r="H181" s="61" t="s">
        <v>17</v>
      </c>
      <c r="I181" s="61" t="s">
        <v>18</v>
      </c>
      <c r="J181" s="61" t="s">
        <v>19</v>
      </c>
      <c r="K181" s="61" t="s">
        <v>20</v>
      </c>
      <c r="L181" s="61" t="s">
        <v>21</v>
      </c>
      <c r="M181" s="61" t="s">
        <v>22</v>
      </c>
      <c r="N181" s="61" t="s">
        <v>23</v>
      </c>
      <c r="O181" s="61" t="s">
        <v>24</v>
      </c>
      <c r="P181" s="61" t="s">
        <v>25</v>
      </c>
      <c r="Q181" s="61" t="s">
        <v>26</v>
      </c>
      <c r="R181" s="61" t="s">
        <v>27</v>
      </c>
      <c r="S181" s="61" t="s">
        <v>28</v>
      </c>
      <c r="T181" s="61" t="s">
        <v>29</v>
      </c>
      <c r="U181" s="61" t="s">
        <v>30</v>
      </c>
      <c r="V181" s="61" t="s">
        <v>31</v>
      </c>
      <c r="W181" s="61" t="s">
        <v>32</v>
      </c>
      <c r="X181" s="61" t="s">
        <v>33</v>
      </c>
      <c r="Y181" s="61" t="s">
        <v>34</v>
      </c>
      <c r="Z181" s="61" t="s">
        <v>35</v>
      </c>
      <c r="AA181" s="61" t="s">
        <v>36</v>
      </c>
      <c r="AB181" s="61" t="s">
        <v>37</v>
      </c>
      <c r="AC181" s="61" t="s">
        <v>38</v>
      </c>
      <c r="AD181" s="61" t="str">
        <f>AD2</f>
        <v xml:space="preserve">21/22  </v>
      </c>
      <c r="AE181" s="61" t="str">
        <f t="shared" ref="AE181:AI181" si="180">AE2</f>
        <v xml:space="preserve">22/23  </v>
      </c>
      <c r="AF181" s="61" t="str">
        <f t="shared" si="180"/>
        <v xml:space="preserve">23/24  </v>
      </c>
      <c r="AG181" s="61" t="str">
        <f t="shared" si="180"/>
        <v xml:space="preserve">24/25  </v>
      </c>
      <c r="AH181" s="61" t="str">
        <f t="shared" si="180"/>
        <v xml:space="preserve">25/26  </v>
      </c>
      <c r="AI181" s="61" t="str">
        <f t="shared" si="180"/>
        <v xml:space="preserve">26/27  </v>
      </c>
      <c r="AJ181" s="62"/>
      <c r="AK181" s="62"/>
      <c r="AL181" s="62"/>
    </row>
    <row r="182" spans="1:69">
      <c r="A182" s="59" t="s">
        <v>64</v>
      </c>
      <c r="B182" s="94" t="e">
        <f t="shared" ref="B182:AI189" si="181">B166/B56</f>
        <v>#REF!</v>
      </c>
      <c r="C182" s="94" t="e">
        <f t="shared" si="181"/>
        <v>#REF!</v>
      </c>
      <c r="D182" s="94" t="e">
        <f t="shared" si="181"/>
        <v>#REF!</v>
      </c>
      <c r="E182" s="94" t="e">
        <f t="shared" si="181"/>
        <v>#REF!</v>
      </c>
      <c r="F182" s="94" t="e">
        <f t="shared" si="181"/>
        <v>#REF!</v>
      </c>
      <c r="G182" s="94" t="e">
        <f t="shared" si="181"/>
        <v>#REF!</v>
      </c>
      <c r="H182" s="94" t="e">
        <f t="shared" si="181"/>
        <v>#REF!</v>
      </c>
      <c r="I182" s="94" t="e">
        <f t="shared" si="181"/>
        <v>#REF!</v>
      </c>
      <c r="J182" s="94" t="e">
        <f t="shared" si="181"/>
        <v>#REF!</v>
      </c>
      <c r="K182" s="94" t="e">
        <f t="shared" si="181"/>
        <v>#REF!</v>
      </c>
      <c r="L182" s="94" t="e">
        <f t="shared" si="181"/>
        <v>#REF!</v>
      </c>
      <c r="M182" s="94" t="e">
        <f t="shared" si="181"/>
        <v>#REF!</v>
      </c>
      <c r="N182" s="94" t="e">
        <f t="shared" si="181"/>
        <v>#REF!</v>
      </c>
      <c r="O182" s="94" t="e">
        <f t="shared" si="181"/>
        <v>#REF!</v>
      </c>
      <c r="P182" s="94" t="e">
        <f t="shared" si="181"/>
        <v>#REF!</v>
      </c>
      <c r="Q182" s="94" t="e">
        <f t="shared" si="181"/>
        <v>#REF!</v>
      </c>
      <c r="R182" s="94" t="e">
        <f t="shared" si="181"/>
        <v>#REF!</v>
      </c>
      <c r="S182" s="94" t="e">
        <f t="shared" si="181"/>
        <v>#REF!</v>
      </c>
      <c r="T182" s="94" t="e">
        <f t="shared" si="181"/>
        <v>#REF!</v>
      </c>
      <c r="U182" s="94" t="e">
        <f t="shared" si="181"/>
        <v>#REF!</v>
      </c>
      <c r="V182" s="94" t="e">
        <f t="shared" si="181"/>
        <v>#REF!</v>
      </c>
      <c r="W182" s="94" t="e">
        <f t="shared" si="181"/>
        <v>#REF!</v>
      </c>
      <c r="X182" s="94">
        <f t="shared" si="181"/>
        <v>0.25987906887516143</v>
      </c>
      <c r="Y182" s="94">
        <f t="shared" si="181"/>
        <v>0.22779712590764767</v>
      </c>
      <c r="Z182" s="95" t="e">
        <f t="shared" si="181"/>
        <v>#REF!</v>
      </c>
      <c r="AA182" s="95" t="e">
        <f t="shared" si="181"/>
        <v>#REF!</v>
      </c>
      <c r="AB182" s="95" t="e">
        <f t="shared" si="181"/>
        <v>#REF!</v>
      </c>
      <c r="AC182" s="95" t="e">
        <f t="shared" si="181"/>
        <v>#REF!</v>
      </c>
      <c r="AD182" s="95" t="e">
        <f t="shared" si="181"/>
        <v>#DIV/0!</v>
      </c>
      <c r="AE182" s="95" t="e">
        <f t="shared" si="181"/>
        <v>#DIV/0!</v>
      </c>
      <c r="AF182" s="95" t="e">
        <f t="shared" si="181"/>
        <v>#DIV/0!</v>
      </c>
      <c r="AG182" s="95" t="e">
        <f t="shared" si="181"/>
        <v>#DIV/0!</v>
      </c>
      <c r="AH182" s="95" t="e">
        <f t="shared" si="181"/>
        <v>#DIV/0!</v>
      </c>
      <c r="AI182" s="95" t="e">
        <f t="shared" si="181"/>
        <v>#DIV/0!</v>
      </c>
      <c r="AJ182" s="95"/>
      <c r="AK182" s="95"/>
      <c r="AL182" s="95"/>
    </row>
    <row r="183" spans="1:69">
      <c r="A183" s="59" t="s">
        <v>65</v>
      </c>
      <c r="B183" s="94" t="e">
        <f t="shared" si="181"/>
        <v>#REF!</v>
      </c>
      <c r="C183" s="94" t="e">
        <f t="shared" si="181"/>
        <v>#REF!</v>
      </c>
      <c r="D183" s="94" t="e">
        <f t="shared" si="181"/>
        <v>#REF!</v>
      </c>
      <c r="E183" s="94" t="e">
        <f t="shared" si="181"/>
        <v>#REF!</v>
      </c>
      <c r="F183" s="94" t="e">
        <f t="shared" si="181"/>
        <v>#REF!</v>
      </c>
      <c r="G183" s="94" t="e">
        <f t="shared" si="181"/>
        <v>#REF!</v>
      </c>
      <c r="H183" s="94" t="e">
        <f t="shared" si="181"/>
        <v>#REF!</v>
      </c>
      <c r="I183" s="94" t="e">
        <f t="shared" si="181"/>
        <v>#REF!</v>
      </c>
      <c r="J183" s="94" t="e">
        <f t="shared" si="181"/>
        <v>#REF!</v>
      </c>
      <c r="K183" s="94" t="e">
        <f t="shared" si="181"/>
        <v>#REF!</v>
      </c>
      <c r="L183" s="94" t="e">
        <f t="shared" si="181"/>
        <v>#REF!</v>
      </c>
      <c r="M183" s="94" t="e">
        <f t="shared" si="181"/>
        <v>#REF!</v>
      </c>
      <c r="N183" s="94" t="e">
        <f t="shared" si="181"/>
        <v>#REF!</v>
      </c>
      <c r="O183" s="94" t="e">
        <f t="shared" si="181"/>
        <v>#REF!</v>
      </c>
      <c r="P183" s="94" t="e">
        <f t="shared" si="181"/>
        <v>#REF!</v>
      </c>
      <c r="Q183" s="94" t="e">
        <f t="shared" si="181"/>
        <v>#REF!</v>
      </c>
      <c r="R183" s="94" t="e">
        <f t="shared" si="181"/>
        <v>#REF!</v>
      </c>
      <c r="S183" s="94" t="e">
        <f t="shared" si="181"/>
        <v>#REF!</v>
      </c>
      <c r="T183" s="94" t="e">
        <f t="shared" si="181"/>
        <v>#REF!</v>
      </c>
      <c r="U183" s="94" t="e">
        <f t="shared" si="181"/>
        <v>#REF!</v>
      </c>
      <c r="V183" s="94" t="e">
        <f t="shared" si="181"/>
        <v>#REF!</v>
      </c>
      <c r="W183" s="94" t="e">
        <f t="shared" si="181"/>
        <v>#REF!</v>
      </c>
      <c r="X183" s="94">
        <f t="shared" si="181"/>
        <v>0.26016990782013549</v>
      </c>
      <c r="Y183" s="94">
        <f t="shared" si="181"/>
        <v>0.22216460636717211</v>
      </c>
      <c r="Z183" s="95" t="e">
        <f t="shared" si="181"/>
        <v>#REF!</v>
      </c>
      <c r="AA183" s="95" t="e">
        <f t="shared" si="181"/>
        <v>#REF!</v>
      </c>
      <c r="AB183" s="95" t="e">
        <f t="shared" si="181"/>
        <v>#REF!</v>
      </c>
      <c r="AC183" s="95" t="e">
        <f t="shared" si="181"/>
        <v>#REF!</v>
      </c>
      <c r="AD183" s="95" t="e">
        <f t="shared" si="181"/>
        <v>#DIV/0!</v>
      </c>
      <c r="AE183" s="95" t="e">
        <f t="shared" si="181"/>
        <v>#DIV/0!</v>
      </c>
      <c r="AF183" s="95" t="e">
        <f t="shared" si="181"/>
        <v>#DIV/0!</v>
      </c>
      <c r="AG183" s="95" t="e">
        <f t="shared" si="181"/>
        <v>#DIV/0!</v>
      </c>
      <c r="AH183" s="95" t="e">
        <f t="shared" si="181"/>
        <v>#DIV/0!</v>
      </c>
      <c r="AI183" s="95" t="e">
        <f t="shared" si="181"/>
        <v>#DIV/0!</v>
      </c>
      <c r="AJ183" s="95"/>
      <c r="AK183" s="95"/>
      <c r="AL183" s="95"/>
    </row>
    <row r="184" spans="1:69">
      <c r="A184" s="59" t="s">
        <v>66</v>
      </c>
      <c r="B184" s="94" t="e">
        <f t="shared" si="181"/>
        <v>#REF!</v>
      </c>
      <c r="C184" s="94" t="e">
        <f t="shared" si="181"/>
        <v>#REF!</v>
      </c>
      <c r="D184" s="94" t="e">
        <f t="shared" si="181"/>
        <v>#REF!</v>
      </c>
      <c r="E184" s="94" t="e">
        <f t="shared" si="181"/>
        <v>#REF!</v>
      </c>
      <c r="F184" s="94" t="e">
        <f t="shared" si="181"/>
        <v>#REF!</v>
      </c>
      <c r="G184" s="94" t="e">
        <f t="shared" si="181"/>
        <v>#REF!</v>
      </c>
      <c r="H184" s="94" t="e">
        <f t="shared" si="181"/>
        <v>#REF!</v>
      </c>
      <c r="I184" s="94" t="e">
        <f t="shared" si="181"/>
        <v>#REF!</v>
      </c>
      <c r="J184" s="94" t="e">
        <f t="shared" si="181"/>
        <v>#REF!</v>
      </c>
      <c r="K184" s="94" t="e">
        <f t="shared" si="181"/>
        <v>#REF!</v>
      </c>
      <c r="L184" s="94" t="e">
        <f t="shared" si="181"/>
        <v>#REF!</v>
      </c>
      <c r="M184" s="94" t="e">
        <f t="shared" si="181"/>
        <v>#REF!</v>
      </c>
      <c r="N184" s="94" t="e">
        <f t="shared" si="181"/>
        <v>#REF!</v>
      </c>
      <c r="O184" s="94" t="e">
        <f t="shared" si="181"/>
        <v>#REF!</v>
      </c>
      <c r="P184" s="94" t="e">
        <f t="shared" si="181"/>
        <v>#REF!</v>
      </c>
      <c r="Q184" s="94" t="e">
        <f t="shared" si="181"/>
        <v>#REF!</v>
      </c>
      <c r="R184" s="94" t="e">
        <f t="shared" si="181"/>
        <v>#REF!</v>
      </c>
      <c r="S184" s="94" t="e">
        <f t="shared" si="181"/>
        <v>#REF!</v>
      </c>
      <c r="T184" s="94" t="e">
        <f t="shared" si="181"/>
        <v>#REF!</v>
      </c>
      <c r="U184" s="94" t="e">
        <f t="shared" si="181"/>
        <v>#REF!</v>
      </c>
      <c r="V184" s="94" t="e">
        <f t="shared" si="181"/>
        <v>#REF!</v>
      </c>
      <c r="W184" s="94" t="e">
        <f t="shared" si="181"/>
        <v>#REF!</v>
      </c>
      <c r="X184" s="94">
        <f t="shared" si="181"/>
        <v>0.26751939629278931</v>
      </c>
      <c r="Y184" s="94">
        <f t="shared" si="181"/>
        <v>0.22218922960844181</v>
      </c>
      <c r="Z184" s="95" t="e">
        <f t="shared" si="181"/>
        <v>#REF!</v>
      </c>
      <c r="AA184" s="95" t="e">
        <f t="shared" si="181"/>
        <v>#REF!</v>
      </c>
      <c r="AB184" s="95" t="e">
        <f t="shared" si="181"/>
        <v>#REF!</v>
      </c>
      <c r="AC184" s="95" t="e">
        <f t="shared" si="181"/>
        <v>#REF!</v>
      </c>
      <c r="AD184" s="95" t="e">
        <f t="shared" si="181"/>
        <v>#DIV/0!</v>
      </c>
      <c r="AE184" s="95" t="e">
        <f t="shared" si="181"/>
        <v>#DIV/0!</v>
      </c>
      <c r="AF184" s="95" t="e">
        <f t="shared" si="181"/>
        <v>#DIV/0!</v>
      </c>
      <c r="AG184" s="95" t="e">
        <f t="shared" si="181"/>
        <v>#DIV/0!</v>
      </c>
      <c r="AH184" s="95" t="e">
        <f t="shared" si="181"/>
        <v>#DIV/0!</v>
      </c>
      <c r="AI184" s="95" t="e">
        <f t="shared" si="181"/>
        <v>#DIV/0!</v>
      </c>
      <c r="AJ184" s="95"/>
      <c r="AK184" s="95"/>
      <c r="AL184" s="95"/>
    </row>
    <row r="185" spans="1:69">
      <c r="A185" s="59" t="s">
        <v>67</v>
      </c>
      <c r="B185" s="94" t="e">
        <f t="shared" si="181"/>
        <v>#REF!</v>
      </c>
      <c r="C185" s="94" t="e">
        <f t="shared" si="181"/>
        <v>#REF!</v>
      </c>
      <c r="D185" s="94" t="e">
        <f t="shared" si="181"/>
        <v>#REF!</v>
      </c>
      <c r="E185" s="94" t="e">
        <f t="shared" si="181"/>
        <v>#REF!</v>
      </c>
      <c r="F185" s="94" t="e">
        <f t="shared" si="181"/>
        <v>#REF!</v>
      </c>
      <c r="G185" s="94" t="e">
        <f t="shared" si="181"/>
        <v>#REF!</v>
      </c>
      <c r="H185" s="94" t="e">
        <f t="shared" si="181"/>
        <v>#REF!</v>
      </c>
      <c r="I185" s="94" t="e">
        <f t="shared" si="181"/>
        <v>#REF!</v>
      </c>
      <c r="J185" s="94" t="e">
        <f t="shared" si="181"/>
        <v>#REF!</v>
      </c>
      <c r="K185" s="94" t="e">
        <f t="shared" si="181"/>
        <v>#REF!</v>
      </c>
      <c r="L185" s="94" t="e">
        <f t="shared" si="181"/>
        <v>#REF!</v>
      </c>
      <c r="M185" s="94" t="e">
        <f t="shared" si="181"/>
        <v>#REF!</v>
      </c>
      <c r="N185" s="94" t="e">
        <f t="shared" si="181"/>
        <v>#REF!</v>
      </c>
      <c r="O185" s="94" t="e">
        <f t="shared" si="181"/>
        <v>#REF!</v>
      </c>
      <c r="P185" s="94" t="e">
        <f t="shared" si="181"/>
        <v>#REF!</v>
      </c>
      <c r="Q185" s="94" t="e">
        <f t="shared" si="181"/>
        <v>#REF!</v>
      </c>
      <c r="R185" s="94" t="e">
        <f t="shared" si="181"/>
        <v>#REF!</v>
      </c>
      <c r="S185" s="94" t="e">
        <f t="shared" si="181"/>
        <v>#REF!</v>
      </c>
      <c r="T185" s="94" t="e">
        <f t="shared" si="181"/>
        <v>#REF!</v>
      </c>
      <c r="U185" s="94" t="e">
        <f t="shared" si="181"/>
        <v>#REF!</v>
      </c>
      <c r="V185" s="94" t="e">
        <f t="shared" si="181"/>
        <v>#REF!</v>
      </c>
      <c r="W185" s="94" t="e">
        <f t="shared" si="181"/>
        <v>#REF!</v>
      </c>
      <c r="X185" s="94">
        <f t="shared" si="181"/>
        <v>0.17914432464481492</v>
      </c>
      <c r="Y185" s="94">
        <f t="shared" si="181"/>
        <v>0.21927208326657735</v>
      </c>
      <c r="Z185" s="95" t="e">
        <f t="shared" si="181"/>
        <v>#REF!</v>
      </c>
      <c r="AA185" s="95" t="e">
        <f t="shared" si="181"/>
        <v>#REF!</v>
      </c>
      <c r="AB185" s="95" t="e">
        <f t="shared" si="181"/>
        <v>#REF!</v>
      </c>
      <c r="AC185" s="95" t="e">
        <f t="shared" si="181"/>
        <v>#REF!</v>
      </c>
      <c r="AD185" s="95" t="e">
        <f t="shared" si="181"/>
        <v>#DIV/0!</v>
      </c>
      <c r="AE185" s="95" t="e">
        <f t="shared" si="181"/>
        <v>#DIV/0!</v>
      </c>
      <c r="AF185" s="95" t="e">
        <f t="shared" si="181"/>
        <v>#DIV/0!</v>
      </c>
      <c r="AG185" s="95" t="e">
        <f t="shared" si="181"/>
        <v>#DIV/0!</v>
      </c>
      <c r="AH185" s="95" t="e">
        <f t="shared" si="181"/>
        <v>#DIV/0!</v>
      </c>
      <c r="AI185" s="95" t="e">
        <f t="shared" si="181"/>
        <v>#DIV/0!</v>
      </c>
      <c r="AJ185" s="95"/>
      <c r="AK185" s="95"/>
      <c r="AL185" s="95"/>
    </row>
    <row r="186" spans="1:69">
      <c r="A186" s="59" t="s">
        <v>68</v>
      </c>
      <c r="B186" s="94" t="e">
        <f t="shared" si="181"/>
        <v>#REF!</v>
      </c>
      <c r="C186" s="94" t="e">
        <f t="shared" si="181"/>
        <v>#REF!</v>
      </c>
      <c r="D186" s="94" t="e">
        <f t="shared" si="181"/>
        <v>#REF!</v>
      </c>
      <c r="E186" s="94" t="e">
        <f t="shared" si="181"/>
        <v>#REF!</v>
      </c>
      <c r="F186" s="94" t="e">
        <f t="shared" si="181"/>
        <v>#REF!</v>
      </c>
      <c r="G186" s="94" t="e">
        <f t="shared" si="181"/>
        <v>#REF!</v>
      </c>
      <c r="H186" s="94" t="e">
        <f t="shared" si="181"/>
        <v>#REF!</v>
      </c>
      <c r="I186" s="94" t="e">
        <f t="shared" si="181"/>
        <v>#REF!</v>
      </c>
      <c r="J186" s="94" t="e">
        <f t="shared" si="181"/>
        <v>#REF!</v>
      </c>
      <c r="K186" s="94" t="e">
        <f t="shared" si="181"/>
        <v>#REF!</v>
      </c>
      <c r="L186" s="94" t="e">
        <f t="shared" si="181"/>
        <v>#REF!</v>
      </c>
      <c r="M186" s="94" t="e">
        <f t="shared" si="181"/>
        <v>#REF!</v>
      </c>
      <c r="N186" s="94" t="e">
        <f t="shared" si="181"/>
        <v>#REF!</v>
      </c>
      <c r="O186" s="94" t="e">
        <f t="shared" si="181"/>
        <v>#REF!</v>
      </c>
      <c r="P186" s="94" t="e">
        <f t="shared" si="181"/>
        <v>#REF!</v>
      </c>
      <c r="Q186" s="94" t="e">
        <f t="shared" si="181"/>
        <v>#REF!</v>
      </c>
      <c r="R186" s="94" t="e">
        <f t="shared" si="181"/>
        <v>#REF!</v>
      </c>
      <c r="S186" s="94" t="e">
        <f t="shared" si="181"/>
        <v>#REF!</v>
      </c>
      <c r="T186" s="94" t="e">
        <f t="shared" si="181"/>
        <v>#REF!</v>
      </c>
      <c r="U186" s="94" t="e">
        <f t="shared" si="181"/>
        <v>#REF!</v>
      </c>
      <c r="V186" s="94" t="e">
        <f t="shared" si="181"/>
        <v>#REF!</v>
      </c>
      <c r="W186" s="94" t="e">
        <f t="shared" si="181"/>
        <v>#REF!</v>
      </c>
      <c r="X186" s="94">
        <f t="shared" si="181"/>
        <v>0.22703402541082848</v>
      </c>
      <c r="Y186" s="94">
        <f t="shared" si="181"/>
        <v>0.26881012512853791</v>
      </c>
      <c r="Z186" s="95" t="e">
        <f t="shared" si="181"/>
        <v>#REF!</v>
      </c>
      <c r="AA186" s="95" t="e">
        <f t="shared" si="181"/>
        <v>#REF!</v>
      </c>
      <c r="AB186" s="95" t="e">
        <f t="shared" si="181"/>
        <v>#REF!</v>
      </c>
      <c r="AC186" s="95" t="e">
        <f t="shared" si="181"/>
        <v>#REF!</v>
      </c>
      <c r="AD186" s="95" t="e">
        <f t="shared" si="181"/>
        <v>#DIV/0!</v>
      </c>
      <c r="AE186" s="95" t="e">
        <f t="shared" si="181"/>
        <v>#DIV/0!</v>
      </c>
      <c r="AF186" s="95" t="e">
        <f t="shared" si="181"/>
        <v>#DIV/0!</v>
      </c>
      <c r="AG186" s="95" t="e">
        <f t="shared" si="181"/>
        <v>#DIV/0!</v>
      </c>
      <c r="AH186" s="95" t="e">
        <f t="shared" si="181"/>
        <v>#DIV/0!</v>
      </c>
      <c r="AI186" s="95" t="e">
        <f t="shared" si="181"/>
        <v>#DIV/0!</v>
      </c>
      <c r="AJ186" s="95"/>
      <c r="AK186" s="95"/>
      <c r="AL186" s="95"/>
    </row>
    <row r="187" spans="1:69">
      <c r="A187" s="59" t="s">
        <v>69</v>
      </c>
      <c r="B187" s="94" t="e">
        <f t="shared" si="181"/>
        <v>#REF!</v>
      </c>
      <c r="C187" s="94" t="e">
        <f t="shared" si="181"/>
        <v>#REF!</v>
      </c>
      <c r="D187" s="94" t="e">
        <f t="shared" si="181"/>
        <v>#REF!</v>
      </c>
      <c r="E187" s="94" t="e">
        <f t="shared" si="181"/>
        <v>#REF!</v>
      </c>
      <c r="F187" s="94" t="e">
        <f t="shared" si="181"/>
        <v>#REF!</v>
      </c>
      <c r="G187" s="94" t="e">
        <f t="shared" si="181"/>
        <v>#REF!</v>
      </c>
      <c r="H187" s="94" t="e">
        <f t="shared" si="181"/>
        <v>#REF!</v>
      </c>
      <c r="I187" s="94" t="e">
        <f t="shared" si="181"/>
        <v>#REF!</v>
      </c>
      <c r="J187" s="94" t="e">
        <f t="shared" si="181"/>
        <v>#REF!</v>
      </c>
      <c r="K187" s="94" t="e">
        <f t="shared" si="181"/>
        <v>#REF!</v>
      </c>
      <c r="L187" s="94" t="e">
        <f t="shared" si="181"/>
        <v>#REF!</v>
      </c>
      <c r="M187" s="94" t="e">
        <f t="shared" si="181"/>
        <v>#REF!</v>
      </c>
      <c r="N187" s="94" t="e">
        <f t="shared" si="181"/>
        <v>#REF!</v>
      </c>
      <c r="O187" s="94" t="e">
        <f t="shared" si="181"/>
        <v>#REF!</v>
      </c>
      <c r="P187" s="94" t="e">
        <f t="shared" si="181"/>
        <v>#REF!</v>
      </c>
      <c r="Q187" s="94" t="e">
        <f t="shared" si="181"/>
        <v>#REF!</v>
      </c>
      <c r="R187" s="94" t="e">
        <f t="shared" si="181"/>
        <v>#REF!</v>
      </c>
      <c r="S187" s="94" t="e">
        <f t="shared" si="181"/>
        <v>#REF!</v>
      </c>
      <c r="T187" s="94" t="e">
        <f t="shared" si="181"/>
        <v>#REF!</v>
      </c>
      <c r="U187" s="94" t="e">
        <f t="shared" si="181"/>
        <v>#REF!</v>
      </c>
      <c r="V187" s="94" t="e">
        <f t="shared" si="181"/>
        <v>#REF!</v>
      </c>
      <c r="W187" s="94" t="e">
        <f t="shared" si="181"/>
        <v>#REF!</v>
      </c>
      <c r="X187" s="94">
        <f t="shared" si="181"/>
        <v>0.25923421233355548</v>
      </c>
      <c r="Y187" s="94">
        <f t="shared" si="181"/>
        <v>0.25940732140121481</v>
      </c>
      <c r="Z187" s="95" t="e">
        <f t="shared" si="181"/>
        <v>#REF!</v>
      </c>
      <c r="AA187" s="95" t="e">
        <f t="shared" si="181"/>
        <v>#REF!</v>
      </c>
      <c r="AB187" s="95" t="e">
        <f t="shared" si="181"/>
        <v>#REF!</v>
      </c>
      <c r="AC187" s="95" t="e">
        <f t="shared" si="181"/>
        <v>#REF!</v>
      </c>
      <c r="AD187" s="95" t="e">
        <f t="shared" si="181"/>
        <v>#DIV/0!</v>
      </c>
      <c r="AE187" s="95" t="e">
        <f t="shared" si="181"/>
        <v>#DIV/0!</v>
      </c>
      <c r="AF187" s="95" t="e">
        <f t="shared" si="181"/>
        <v>#DIV/0!</v>
      </c>
      <c r="AG187" s="95" t="e">
        <f t="shared" si="181"/>
        <v>#DIV/0!</v>
      </c>
      <c r="AH187" s="95" t="e">
        <f t="shared" si="181"/>
        <v>#DIV/0!</v>
      </c>
      <c r="AI187" s="95" t="e">
        <f t="shared" si="181"/>
        <v>#DIV/0!</v>
      </c>
      <c r="AJ187" s="95"/>
      <c r="AK187" s="95"/>
      <c r="AL187" s="95"/>
    </row>
    <row r="188" spans="1:69">
      <c r="A188" s="59" t="s">
        <v>70</v>
      </c>
      <c r="B188" s="94" t="e">
        <f t="shared" si="181"/>
        <v>#REF!</v>
      </c>
      <c r="C188" s="94" t="e">
        <f t="shared" si="181"/>
        <v>#REF!</v>
      </c>
      <c r="D188" s="94" t="e">
        <f t="shared" si="181"/>
        <v>#REF!</v>
      </c>
      <c r="E188" s="94" t="e">
        <f t="shared" si="181"/>
        <v>#REF!</v>
      </c>
      <c r="F188" s="94" t="e">
        <f t="shared" si="181"/>
        <v>#REF!</v>
      </c>
      <c r="G188" s="94" t="e">
        <f t="shared" si="181"/>
        <v>#REF!</v>
      </c>
      <c r="H188" s="94" t="e">
        <f t="shared" si="181"/>
        <v>#REF!</v>
      </c>
      <c r="I188" s="94" t="e">
        <f t="shared" si="181"/>
        <v>#REF!</v>
      </c>
      <c r="J188" s="94" t="e">
        <f t="shared" si="181"/>
        <v>#REF!</v>
      </c>
      <c r="K188" s="94" t="e">
        <f t="shared" si="181"/>
        <v>#REF!</v>
      </c>
      <c r="L188" s="94" t="e">
        <f t="shared" si="181"/>
        <v>#REF!</v>
      </c>
      <c r="M188" s="94" t="e">
        <f t="shared" si="181"/>
        <v>#REF!</v>
      </c>
      <c r="N188" s="94" t="e">
        <f t="shared" si="181"/>
        <v>#REF!</v>
      </c>
      <c r="O188" s="94" t="e">
        <f t="shared" si="181"/>
        <v>#REF!</v>
      </c>
      <c r="P188" s="94" t="e">
        <f t="shared" si="181"/>
        <v>#REF!</v>
      </c>
      <c r="Q188" s="94" t="e">
        <f t="shared" si="181"/>
        <v>#REF!</v>
      </c>
      <c r="R188" s="94" t="e">
        <f t="shared" si="181"/>
        <v>#REF!</v>
      </c>
      <c r="S188" s="94" t="e">
        <f t="shared" si="181"/>
        <v>#REF!</v>
      </c>
      <c r="T188" s="94" t="e">
        <f t="shared" si="181"/>
        <v>#REF!</v>
      </c>
      <c r="U188" s="94" t="e">
        <f t="shared" si="181"/>
        <v>#REF!</v>
      </c>
      <c r="V188" s="94" t="e">
        <f t="shared" si="181"/>
        <v>#REF!</v>
      </c>
      <c r="W188" s="94" t="e">
        <f t="shared" si="181"/>
        <v>#REF!</v>
      </c>
      <c r="X188" s="94">
        <f t="shared" si="181"/>
        <v>0.27995678919465822</v>
      </c>
      <c r="Y188" s="94">
        <f t="shared" si="181"/>
        <v>0.26227759998878847</v>
      </c>
      <c r="Z188" s="95" t="e">
        <f t="shared" si="181"/>
        <v>#REF!</v>
      </c>
      <c r="AA188" s="95" t="e">
        <f t="shared" si="181"/>
        <v>#REF!</v>
      </c>
      <c r="AB188" s="95" t="e">
        <f t="shared" si="181"/>
        <v>#REF!</v>
      </c>
      <c r="AC188" s="95" t="e">
        <f t="shared" si="181"/>
        <v>#REF!</v>
      </c>
      <c r="AD188" s="95" t="e">
        <f t="shared" si="181"/>
        <v>#DIV/0!</v>
      </c>
      <c r="AE188" s="95" t="e">
        <f t="shared" si="181"/>
        <v>#DIV/0!</v>
      </c>
      <c r="AF188" s="95" t="e">
        <f t="shared" si="181"/>
        <v>#DIV/0!</v>
      </c>
      <c r="AG188" s="95" t="e">
        <f t="shared" si="181"/>
        <v>#DIV/0!</v>
      </c>
      <c r="AH188" s="95" t="e">
        <f t="shared" si="181"/>
        <v>#DIV/0!</v>
      </c>
      <c r="AI188" s="95" t="e">
        <f t="shared" si="181"/>
        <v>#DIV/0!</v>
      </c>
      <c r="AJ188" s="95"/>
      <c r="AK188" s="95"/>
      <c r="AL188" s="95"/>
    </row>
    <row r="189" spans="1:69">
      <c r="A189" s="59" t="s">
        <v>71</v>
      </c>
      <c r="B189" s="94" t="e">
        <f t="shared" si="181"/>
        <v>#REF!</v>
      </c>
      <c r="C189" s="94" t="e">
        <f t="shared" si="181"/>
        <v>#REF!</v>
      </c>
      <c r="D189" s="94" t="e">
        <f t="shared" si="181"/>
        <v>#REF!</v>
      </c>
      <c r="E189" s="94" t="e">
        <f t="shared" si="181"/>
        <v>#REF!</v>
      </c>
      <c r="F189" s="94" t="e">
        <f t="shared" si="181"/>
        <v>#REF!</v>
      </c>
      <c r="G189" s="94" t="e">
        <f t="shared" si="181"/>
        <v>#REF!</v>
      </c>
      <c r="H189" s="94" t="e">
        <f t="shared" si="181"/>
        <v>#REF!</v>
      </c>
      <c r="I189" s="94" t="e">
        <f t="shared" si="181"/>
        <v>#REF!</v>
      </c>
      <c r="J189" s="94" t="e">
        <f t="shared" si="181"/>
        <v>#REF!</v>
      </c>
      <c r="K189" s="94" t="e">
        <f t="shared" si="181"/>
        <v>#REF!</v>
      </c>
      <c r="L189" s="94" t="e">
        <f t="shared" si="181"/>
        <v>#REF!</v>
      </c>
      <c r="M189" s="94" t="e">
        <f t="shared" si="181"/>
        <v>#REF!</v>
      </c>
      <c r="N189" s="94" t="e">
        <f t="shared" si="181"/>
        <v>#REF!</v>
      </c>
      <c r="O189" s="94" t="e">
        <f t="shared" si="181"/>
        <v>#REF!</v>
      </c>
      <c r="P189" s="94" t="e">
        <f t="shared" si="181"/>
        <v>#REF!</v>
      </c>
      <c r="Q189" s="94" t="e">
        <f t="shared" si="181"/>
        <v>#REF!</v>
      </c>
      <c r="R189" s="94" t="e">
        <f t="shared" si="181"/>
        <v>#REF!</v>
      </c>
      <c r="S189" s="94" t="e">
        <f t="shared" ref="S189:AI193" si="182">S173/S63</f>
        <v>#REF!</v>
      </c>
      <c r="T189" s="94" t="e">
        <f t="shared" si="182"/>
        <v>#REF!</v>
      </c>
      <c r="U189" s="94" t="e">
        <f t="shared" si="182"/>
        <v>#REF!</v>
      </c>
      <c r="V189" s="94" t="e">
        <f t="shared" si="182"/>
        <v>#REF!</v>
      </c>
      <c r="W189" s="94" t="e">
        <f t="shared" si="182"/>
        <v>#REF!</v>
      </c>
      <c r="X189" s="94">
        <f t="shared" si="182"/>
        <v>0.26015236235346206</v>
      </c>
      <c r="Y189" s="94">
        <f t="shared" si="182"/>
        <v>0.24597185454477219</v>
      </c>
      <c r="Z189" s="95" t="e">
        <f t="shared" si="182"/>
        <v>#REF!</v>
      </c>
      <c r="AA189" s="95" t="e">
        <f t="shared" si="182"/>
        <v>#REF!</v>
      </c>
      <c r="AB189" s="95" t="e">
        <f t="shared" si="182"/>
        <v>#REF!</v>
      </c>
      <c r="AC189" s="95" t="e">
        <f t="shared" si="182"/>
        <v>#REF!</v>
      </c>
      <c r="AD189" s="95" t="e">
        <f t="shared" si="182"/>
        <v>#DIV/0!</v>
      </c>
      <c r="AE189" s="95" t="e">
        <f t="shared" si="182"/>
        <v>#DIV/0!</v>
      </c>
      <c r="AF189" s="95" t="e">
        <f t="shared" si="182"/>
        <v>#DIV/0!</v>
      </c>
      <c r="AG189" s="95" t="e">
        <f t="shared" si="182"/>
        <v>#DIV/0!</v>
      </c>
      <c r="AH189" s="95" t="e">
        <f t="shared" si="182"/>
        <v>#DIV/0!</v>
      </c>
      <c r="AI189" s="95" t="e">
        <f t="shared" si="182"/>
        <v>#DIV/0!</v>
      </c>
      <c r="AJ189" s="95"/>
      <c r="AK189" s="95"/>
      <c r="AL189" s="95"/>
    </row>
    <row r="190" spans="1:69">
      <c r="A190" s="59" t="s">
        <v>72</v>
      </c>
      <c r="B190" s="94" t="e">
        <f t="shared" ref="B190:Y193" si="183">B174/B64</f>
        <v>#REF!</v>
      </c>
      <c r="C190" s="94" t="e">
        <f t="shared" si="183"/>
        <v>#REF!</v>
      </c>
      <c r="D190" s="94" t="e">
        <f t="shared" si="183"/>
        <v>#REF!</v>
      </c>
      <c r="E190" s="94" t="e">
        <f t="shared" si="183"/>
        <v>#REF!</v>
      </c>
      <c r="F190" s="94" t="e">
        <f t="shared" si="183"/>
        <v>#REF!</v>
      </c>
      <c r="G190" s="94" t="e">
        <f t="shared" si="183"/>
        <v>#REF!</v>
      </c>
      <c r="H190" s="94" t="e">
        <f t="shared" si="183"/>
        <v>#REF!</v>
      </c>
      <c r="I190" s="94" t="e">
        <f t="shared" si="183"/>
        <v>#REF!</v>
      </c>
      <c r="J190" s="94" t="e">
        <f t="shared" si="183"/>
        <v>#REF!</v>
      </c>
      <c r="K190" s="94" t="e">
        <f t="shared" si="183"/>
        <v>#REF!</v>
      </c>
      <c r="L190" s="94" t="e">
        <f t="shared" si="183"/>
        <v>#REF!</v>
      </c>
      <c r="M190" s="94" t="e">
        <f t="shared" si="183"/>
        <v>#REF!</v>
      </c>
      <c r="N190" s="94" t="e">
        <f t="shared" si="183"/>
        <v>#REF!</v>
      </c>
      <c r="O190" s="94" t="e">
        <f t="shared" si="183"/>
        <v>#REF!</v>
      </c>
      <c r="P190" s="94" t="e">
        <f t="shared" si="183"/>
        <v>#REF!</v>
      </c>
      <c r="Q190" s="94" t="e">
        <f t="shared" si="183"/>
        <v>#REF!</v>
      </c>
      <c r="R190" s="94" t="e">
        <f t="shared" si="183"/>
        <v>#REF!</v>
      </c>
      <c r="S190" s="94" t="e">
        <f t="shared" si="183"/>
        <v>#REF!</v>
      </c>
      <c r="T190" s="94" t="e">
        <f t="shared" si="183"/>
        <v>#REF!</v>
      </c>
      <c r="U190" s="94" t="e">
        <f t="shared" si="183"/>
        <v>#REF!</v>
      </c>
      <c r="V190" s="94" t="e">
        <f t="shared" si="183"/>
        <v>#REF!</v>
      </c>
      <c r="W190" s="94" t="e">
        <f t="shared" si="183"/>
        <v>#REF!</v>
      </c>
      <c r="X190" s="94">
        <f t="shared" si="183"/>
        <v>0.27678268235963704</v>
      </c>
      <c r="Y190" s="94">
        <f t="shared" si="183"/>
        <v>0.23277753415461214</v>
      </c>
      <c r="Z190" s="95" t="e">
        <f t="shared" si="182"/>
        <v>#REF!</v>
      </c>
      <c r="AA190" s="95" t="e">
        <f t="shared" si="182"/>
        <v>#REF!</v>
      </c>
      <c r="AB190" s="95" t="e">
        <f t="shared" si="182"/>
        <v>#REF!</v>
      </c>
      <c r="AC190" s="95" t="e">
        <f t="shared" si="182"/>
        <v>#REF!</v>
      </c>
      <c r="AD190" s="95" t="e">
        <f t="shared" si="182"/>
        <v>#DIV/0!</v>
      </c>
      <c r="AE190" s="95" t="e">
        <f t="shared" si="182"/>
        <v>#DIV/0!</v>
      </c>
      <c r="AF190" s="95" t="e">
        <f t="shared" si="182"/>
        <v>#DIV/0!</v>
      </c>
      <c r="AG190" s="95" t="e">
        <f t="shared" si="182"/>
        <v>#DIV/0!</v>
      </c>
      <c r="AH190" s="95" t="e">
        <f t="shared" si="182"/>
        <v>#DIV/0!</v>
      </c>
      <c r="AI190" s="95" t="e">
        <f t="shared" si="182"/>
        <v>#DIV/0!</v>
      </c>
      <c r="AJ190" s="95"/>
      <c r="AK190" s="95"/>
      <c r="AL190" s="95"/>
    </row>
    <row r="191" spans="1:69">
      <c r="A191" s="59" t="s">
        <v>73</v>
      </c>
      <c r="B191" s="94" t="e">
        <f t="shared" si="183"/>
        <v>#REF!</v>
      </c>
      <c r="C191" s="94" t="e">
        <f t="shared" si="183"/>
        <v>#REF!</v>
      </c>
      <c r="D191" s="94" t="e">
        <f t="shared" si="183"/>
        <v>#REF!</v>
      </c>
      <c r="E191" s="94" t="e">
        <f t="shared" si="183"/>
        <v>#REF!</v>
      </c>
      <c r="F191" s="94" t="e">
        <f t="shared" si="183"/>
        <v>#REF!</v>
      </c>
      <c r="G191" s="94" t="e">
        <f t="shared" si="183"/>
        <v>#REF!</v>
      </c>
      <c r="H191" s="94" t="e">
        <f t="shared" si="183"/>
        <v>#REF!</v>
      </c>
      <c r="I191" s="94" t="e">
        <f t="shared" si="183"/>
        <v>#REF!</v>
      </c>
      <c r="J191" s="94" t="e">
        <f t="shared" si="183"/>
        <v>#REF!</v>
      </c>
      <c r="K191" s="94" t="e">
        <f t="shared" si="183"/>
        <v>#REF!</v>
      </c>
      <c r="L191" s="94" t="e">
        <f t="shared" si="183"/>
        <v>#REF!</v>
      </c>
      <c r="M191" s="94" t="e">
        <f t="shared" si="183"/>
        <v>#REF!</v>
      </c>
      <c r="N191" s="94" t="e">
        <f t="shared" si="183"/>
        <v>#REF!</v>
      </c>
      <c r="O191" s="94" t="e">
        <f t="shared" si="183"/>
        <v>#REF!</v>
      </c>
      <c r="P191" s="94" t="e">
        <f t="shared" si="183"/>
        <v>#REF!</v>
      </c>
      <c r="Q191" s="94" t="e">
        <f t="shared" si="183"/>
        <v>#REF!</v>
      </c>
      <c r="R191" s="94" t="e">
        <f t="shared" si="183"/>
        <v>#REF!</v>
      </c>
      <c r="S191" s="94" t="e">
        <f t="shared" si="183"/>
        <v>#REF!</v>
      </c>
      <c r="T191" s="94" t="e">
        <f t="shared" si="183"/>
        <v>#REF!</v>
      </c>
      <c r="U191" s="94" t="e">
        <f t="shared" si="183"/>
        <v>#REF!</v>
      </c>
      <c r="V191" s="94" t="e">
        <f t="shared" si="183"/>
        <v>#REF!</v>
      </c>
      <c r="W191" s="94" t="e">
        <f t="shared" si="183"/>
        <v>#REF!</v>
      </c>
      <c r="X191" s="94">
        <f t="shared" si="183"/>
        <v>0.2565528974149619</v>
      </c>
      <c r="Y191" s="94">
        <f t="shared" si="183"/>
        <v>0.24141419157299732</v>
      </c>
      <c r="Z191" s="95" t="e">
        <f t="shared" si="182"/>
        <v>#REF!</v>
      </c>
      <c r="AA191" s="95" t="e">
        <f t="shared" si="182"/>
        <v>#REF!</v>
      </c>
      <c r="AB191" s="95" t="e">
        <f t="shared" si="182"/>
        <v>#REF!</v>
      </c>
      <c r="AC191" s="95" t="e">
        <f t="shared" si="182"/>
        <v>#REF!</v>
      </c>
      <c r="AD191" s="95" t="e">
        <f t="shared" si="182"/>
        <v>#DIV/0!</v>
      </c>
      <c r="AE191" s="95" t="e">
        <f t="shared" si="182"/>
        <v>#DIV/0!</v>
      </c>
      <c r="AF191" s="95" t="e">
        <f t="shared" si="182"/>
        <v>#DIV/0!</v>
      </c>
      <c r="AG191" s="95" t="e">
        <f t="shared" si="182"/>
        <v>#DIV/0!</v>
      </c>
      <c r="AH191" s="95" t="e">
        <f t="shared" si="182"/>
        <v>#DIV/0!</v>
      </c>
      <c r="AI191" s="95" t="e">
        <f t="shared" si="182"/>
        <v>#DIV/0!</v>
      </c>
      <c r="AJ191" s="95"/>
      <c r="AK191" s="95"/>
      <c r="AL191" s="95"/>
    </row>
    <row r="192" spans="1:69">
      <c r="A192" s="59" t="s">
        <v>74</v>
      </c>
      <c r="B192" s="94" t="e">
        <f t="shared" si="183"/>
        <v>#REF!</v>
      </c>
      <c r="C192" s="94" t="e">
        <f t="shared" si="183"/>
        <v>#REF!</v>
      </c>
      <c r="D192" s="94" t="e">
        <f t="shared" si="183"/>
        <v>#REF!</v>
      </c>
      <c r="E192" s="94" t="e">
        <f t="shared" si="183"/>
        <v>#REF!</v>
      </c>
      <c r="F192" s="94" t="e">
        <f t="shared" si="183"/>
        <v>#REF!</v>
      </c>
      <c r="G192" s="94" t="e">
        <f t="shared" si="183"/>
        <v>#REF!</v>
      </c>
      <c r="H192" s="94" t="e">
        <f t="shared" si="183"/>
        <v>#REF!</v>
      </c>
      <c r="I192" s="94" t="e">
        <f t="shared" si="183"/>
        <v>#REF!</v>
      </c>
      <c r="J192" s="94" t="e">
        <f t="shared" si="183"/>
        <v>#REF!</v>
      </c>
      <c r="K192" s="94" t="e">
        <f t="shared" si="183"/>
        <v>#REF!</v>
      </c>
      <c r="L192" s="94" t="e">
        <f t="shared" si="183"/>
        <v>#REF!</v>
      </c>
      <c r="M192" s="94" t="e">
        <f t="shared" si="183"/>
        <v>#REF!</v>
      </c>
      <c r="N192" s="94" t="e">
        <f t="shared" si="183"/>
        <v>#REF!</v>
      </c>
      <c r="O192" s="94" t="e">
        <f t="shared" si="183"/>
        <v>#REF!</v>
      </c>
      <c r="P192" s="94" t="e">
        <f t="shared" si="183"/>
        <v>#REF!</v>
      </c>
      <c r="Q192" s="94" t="e">
        <f t="shared" si="183"/>
        <v>#REF!</v>
      </c>
      <c r="R192" s="94" t="e">
        <f t="shared" si="183"/>
        <v>#REF!</v>
      </c>
      <c r="S192" s="94" t="e">
        <f t="shared" si="183"/>
        <v>#REF!</v>
      </c>
      <c r="T192" s="94" t="e">
        <f t="shared" si="183"/>
        <v>#REF!</v>
      </c>
      <c r="U192" s="94" t="e">
        <f t="shared" si="183"/>
        <v>#REF!</v>
      </c>
      <c r="V192" s="94" t="e">
        <f t="shared" si="183"/>
        <v>#REF!</v>
      </c>
      <c r="W192" s="94" t="e">
        <f t="shared" si="183"/>
        <v>#REF!</v>
      </c>
      <c r="X192" s="94">
        <f t="shared" si="183"/>
        <v>0.26282829054077794</v>
      </c>
      <c r="Y192" s="94">
        <f t="shared" si="183"/>
        <v>0.22909290824839013</v>
      </c>
      <c r="Z192" s="95" t="e">
        <f t="shared" si="182"/>
        <v>#REF!</v>
      </c>
      <c r="AA192" s="95" t="e">
        <f t="shared" si="182"/>
        <v>#REF!</v>
      </c>
      <c r="AB192" s="95" t="e">
        <f t="shared" si="182"/>
        <v>#REF!</v>
      </c>
      <c r="AC192" s="95" t="e">
        <f t="shared" si="182"/>
        <v>#REF!</v>
      </c>
      <c r="AD192" s="95" t="e">
        <f t="shared" si="182"/>
        <v>#DIV/0!</v>
      </c>
      <c r="AE192" s="95" t="e">
        <f t="shared" si="182"/>
        <v>#DIV/0!</v>
      </c>
      <c r="AF192" s="95" t="e">
        <f t="shared" si="182"/>
        <v>#DIV/0!</v>
      </c>
      <c r="AG192" s="95" t="e">
        <f t="shared" si="182"/>
        <v>#DIV/0!</v>
      </c>
      <c r="AH192" s="95" t="e">
        <f t="shared" si="182"/>
        <v>#DIV/0!</v>
      </c>
      <c r="AI192" s="95" t="e">
        <f t="shared" si="182"/>
        <v>#DIV/0!</v>
      </c>
      <c r="AJ192" s="95"/>
      <c r="AK192" s="95"/>
      <c r="AL192" s="95"/>
    </row>
    <row r="193" spans="1:38">
      <c r="A193" s="59" t="s">
        <v>75</v>
      </c>
      <c r="B193" s="94" t="e">
        <f t="shared" si="183"/>
        <v>#REF!</v>
      </c>
      <c r="C193" s="94" t="e">
        <f t="shared" si="183"/>
        <v>#REF!</v>
      </c>
      <c r="D193" s="94" t="e">
        <f t="shared" si="183"/>
        <v>#REF!</v>
      </c>
      <c r="E193" s="94" t="e">
        <f t="shared" si="183"/>
        <v>#REF!</v>
      </c>
      <c r="F193" s="94" t="e">
        <f t="shared" si="183"/>
        <v>#REF!</v>
      </c>
      <c r="G193" s="94" t="e">
        <f t="shared" si="183"/>
        <v>#REF!</v>
      </c>
      <c r="H193" s="94" t="e">
        <f t="shared" si="183"/>
        <v>#REF!</v>
      </c>
      <c r="I193" s="94" t="e">
        <f t="shared" si="183"/>
        <v>#REF!</v>
      </c>
      <c r="J193" s="94" t="e">
        <f t="shared" si="183"/>
        <v>#REF!</v>
      </c>
      <c r="K193" s="94" t="e">
        <f t="shared" si="183"/>
        <v>#REF!</v>
      </c>
      <c r="L193" s="94" t="e">
        <f t="shared" si="183"/>
        <v>#REF!</v>
      </c>
      <c r="M193" s="94" t="e">
        <f t="shared" si="183"/>
        <v>#REF!</v>
      </c>
      <c r="N193" s="94" t="e">
        <f t="shared" si="183"/>
        <v>#REF!</v>
      </c>
      <c r="O193" s="94" t="e">
        <f t="shared" si="183"/>
        <v>#REF!</v>
      </c>
      <c r="P193" s="94" t="e">
        <f t="shared" si="183"/>
        <v>#REF!</v>
      </c>
      <c r="Q193" s="94" t="e">
        <f t="shared" si="183"/>
        <v>#REF!</v>
      </c>
      <c r="R193" s="94" t="e">
        <f t="shared" si="183"/>
        <v>#REF!</v>
      </c>
      <c r="S193" s="94" t="e">
        <f t="shared" si="183"/>
        <v>#REF!</v>
      </c>
      <c r="T193" s="94" t="e">
        <f t="shared" si="183"/>
        <v>#REF!</v>
      </c>
      <c r="U193" s="94" t="e">
        <f t="shared" si="183"/>
        <v>#REF!</v>
      </c>
      <c r="V193" s="94" t="e">
        <f t="shared" si="183"/>
        <v>#REF!</v>
      </c>
      <c r="W193" s="94" t="e">
        <f t="shared" si="183"/>
        <v>#REF!</v>
      </c>
      <c r="X193" s="94">
        <f t="shared" si="183"/>
        <v>0.25744855424167684</v>
      </c>
      <c r="Y193" s="94">
        <f t="shared" si="183"/>
        <v>0.22880135374211594</v>
      </c>
      <c r="Z193" s="95" t="e">
        <f t="shared" si="182"/>
        <v>#REF!</v>
      </c>
      <c r="AA193" s="95" t="e">
        <f t="shared" si="182"/>
        <v>#REF!</v>
      </c>
      <c r="AB193" s="95" t="e">
        <f t="shared" si="182"/>
        <v>#REF!</v>
      </c>
      <c r="AC193" s="95" t="e">
        <f t="shared" si="182"/>
        <v>#REF!</v>
      </c>
      <c r="AD193" s="95" t="e">
        <f t="shared" si="182"/>
        <v>#DIV/0!</v>
      </c>
      <c r="AE193" s="95" t="e">
        <f t="shared" si="182"/>
        <v>#DIV/0!</v>
      </c>
      <c r="AF193" s="95" t="e">
        <f t="shared" si="182"/>
        <v>#DIV/0!</v>
      </c>
      <c r="AG193" s="95" t="e">
        <f t="shared" si="182"/>
        <v>#DIV/0!</v>
      </c>
      <c r="AH193" s="95" t="e">
        <f t="shared" si="182"/>
        <v>#DIV/0!</v>
      </c>
      <c r="AI193" s="95" t="e">
        <f t="shared" si="182"/>
        <v>#DIV/0!</v>
      </c>
      <c r="AJ193" s="95"/>
      <c r="AK193" s="95"/>
      <c r="AL193" s="95"/>
    </row>
    <row r="194" spans="1:38" ht="15.75" thickBot="1">
      <c r="A194" s="59" t="s">
        <v>95</v>
      </c>
      <c r="B194" s="96" t="e">
        <f t="shared" ref="B194:Y194" si="184">AVERAGE(B182:B193)</f>
        <v>#REF!</v>
      </c>
      <c r="C194" s="96" t="e">
        <f t="shared" si="184"/>
        <v>#REF!</v>
      </c>
      <c r="D194" s="96" t="e">
        <f t="shared" si="184"/>
        <v>#REF!</v>
      </c>
      <c r="E194" s="96" t="e">
        <f t="shared" si="184"/>
        <v>#REF!</v>
      </c>
      <c r="F194" s="96" t="e">
        <f t="shared" si="184"/>
        <v>#REF!</v>
      </c>
      <c r="G194" s="96" t="e">
        <f t="shared" si="184"/>
        <v>#REF!</v>
      </c>
      <c r="H194" s="96" t="e">
        <f t="shared" si="184"/>
        <v>#REF!</v>
      </c>
      <c r="I194" s="96" t="e">
        <f t="shared" si="184"/>
        <v>#REF!</v>
      </c>
      <c r="J194" s="96" t="e">
        <f t="shared" si="184"/>
        <v>#REF!</v>
      </c>
      <c r="K194" s="96" t="e">
        <f t="shared" si="184"/>
        <v>#REF!</v>
      </c>
      <c r="L194" s="96" t="e">
        <f t="shared" si="184"/>
        <v>#REF!</v>
      </c>
      <c r="M194" s="96" t="e">
        <f t="shared" si="184"/>
        <v>#REF!</v>
      </c>
      <c r="N194" s="96" t="e">
        <f t="shared" si="184"/>
        <v>#REF!</v>
      </c>
      <c r="O194" s="96" t="e">
        <f t="shared" si="184"/>
        <v>#REF!</v>
      </c>
      <c r="P194" s="96" t="e">
        <f t="shared" si="184"/>
        <v>#REF!</v>
      </c>
      <c r="Q194" s="96" t="e">
        <f t="shared" si="184"/>
        <v>#REF!</v>
      </c>
      <c r="R194" s="96" t="e">
        <f t="shared" si="184"/>
        <v>#REF!</v>
      </c>
      <c r="S194" s="96" t="e">
        <f t="shared" si="184"/>
        <v>#REF!</v>
      </c>
      <c r="T194" s="96" t="e">
        <f t="shared" si="184"/>
        <v>#REF!</v>
      </c>
      <c r="U194" s="96" t="e">
        <f t="shared" si="184"/>
        <v>#REF!</v>
      </c>
      <c r="V194" s="96" t="e">
        <f t="shared" si="184"/>
        <v>#REF!</v>
      </c>
      <c r="W194" s="96" t="e">
        <f t="shared" si="184"/>
        <v>#REF!</v>
      </c>
      <c r="X194" s="96">
        <f t="shared" si="184"/>
        <v>0.25389187595687157</v>
      </c>
      <c r="Y194" s="96">
        <f t="shared" si="184"/>
        <v>0.2383313278276056</v>
      </c>
      <c r="Z194" s="95" t="e">
        <f t="shared" ref="Z194:AI194" si="185">FORECAST(Z53,O194:Y194,O53:Y53)</f>
        <v>#REF!</v>
      </c>
      <c r="AA194" s="95" t="e">
        <f t="shared" si="185"/>
        <v>#REF!</v>
      </c>
      <c r="AB194" s="95" t="e">
        <f t="shared" si="185"/>
        <v>#REF!</v>
      </c>
      <c r="AC194" s="95" t="e">
        <f t="shared" si="185"/>
        <v>#REF!</v>
      </c>
      <c r="AD194" s="95" t="e">
        <f t="shared" si="185"/>
        <v>#REF!</v>
      </c>
      <c r="AE194" s="95" t="e">
        <f t="shared" si="185"/>
        <v>#REF!</v>
      </c>
      <c r="AF194" s="95" t="e">
        <f t="shared" si="185"/>
        <v>#REF!</v>
      </c>
      <c r="AG194" s="95" t="e">
        <f t="shared" si="185"/>
        <v>#REF!</v>
      </c>
      <c r="AH194" s="95" t="e">
        <f t="shared" si="185"/>
        <v>#REF!</v>
      </c>
      <c r="AI194" s="95" t="e">
        <f t="shared" si="185"/>
        <v>#REF!</v>
      </c>
      <c r="AJ194" s="95"/>
      <c r="AK194" s="95"/>
      <c r="AL194" s="95"/>
    </row>
    <row r="195" spans="1:38">
      <c r="A195" s="68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</row>
    <row r="196" spans="1:38" ht="15.75" thickBot="1">
      <c r="A196" s="59" t="s">
        <v>98</v>
      </c>
    </row>
    <row r="197" spans="1:38" ht="15.75" thickBot="1">
      <c r="A197" s="60"/>
      <c r="B197" s="61" t="s">
        <v>11</v>
      </c>
      <c r="C197" s="61" t="s">
        <v>12</v>
      </c>
      <c r="D197" s="61" t="s">
        <v>13</v>
      </c>
      <c r="E197" s="61" t="s">
        <v>14</v>
      </c>
      <c r="F197" s="61" t="s">
        <v>15</v>
      </c>
      <c r="G197" s="61" t="s">
        <v>16</v>
      </c>
      <c r="H197" s="61" t="s">
        <v>17</v>
      </c>
      <c r="I197" s="61" t="s">
        <v>18</v>
      </c>
      <c r="J197" s="61" t="s">
        <v>19</v>
      </c>
      <c r="K197" s="61" t="s">
        <v>20</v>
      </c>
      <c r="L197" s="61" t="s">
        <v>21</v>
      </c>
      <c r="M197" s="61" t="s">
        <v>22</v>
      </c>
      <c r="N197" s="61" t="s">
        <v>23</v>
      </c>
      <c r="O197" s="61" t="s">
        <v>24</v>
      </c>
      <c r="P197" s="61" t="s">
        <v>25</v>
      </c>
      <c r="Q197" s="61" t="s">
        <v>26</v>
      </c>
      <c r="R197" s="61" t="s">
        <v>27</v>
      </c>
      <c r="S197" s="61" t="s">
        <v>28</v>
      </c>
      <c r="T197" s="61" t="s">
        <v>29</v>
      </c>
      <c r="U197" s="61" t="s">
        <v>30</v>
      </c>
      <c r="V197" s="61" t="s">
        <v>31</v>
      </c>
      <c r="W197" s="61" t="s">
        <v>32</v>
      </c>
      <c r="X197" s="61" t="s">
        <v>33</v>
      </c>
      <c r="Y197" s="61" t="s">
        <v>34</v>
      </c>
      <c r="Z197" s="61" t="s">
        <v>35</v>
      </c>
      <c r="AA197" s="61" t="s">
        <v>36</v>
      </c>
      <c r="AB197" s="61" t="s">
        <v>37</v>
      </c>
      <c r="AC197" s="61" t="s">
        <v>38</v>
      </c>
      <c r="AD197" s="61" t="str">
        <f>AD2</f>
        <v xml:space="preserve">21/22  </v>
      </c>
      <c r="AE197" s="61" t="str">
        <f t="shared" ref="AE197:AI197" si="186">AE2</f>
        <v xml:space="preserve">22/23  </v>
      </c>
      <c r="AF197" s="61" t="str">
        <f t="shared" si="186"/>
        <v xml:space="preserve">23/24  </v>
      </c>
      <c r="AG197" s="61" t="str">
        <f t="shared" si="186"/>
        <v xml:space="preserve">24/25  </v>
      </c>
      <c r="AH197" s="61" t="str">
        <f t="shared" si="186"/>
        <v xml:space="preserve">25/26  </v>
      </c>
      <c r="AI197" s="61" t="str">
        <f t="shared" si="186"/>
        <v xml:space="preserve">26/27  </v>
      </c>
      <c r="AJ197" s="62"/>
      <c r="AK197" s="62"/>
      <c r="AL197" s="62"/>
    </row>
    <row r="198" spans="1:38">
      <c r="A198" s="59" t="s">
        <v>64</v>
      </c>
      <c r="B198" s="72">
        <f t="shared" ref="B198:B208" si="187">(SUM(E198:I198)/SUM(E$210:I$210))*B$210</f>
        <v>0</v>
      </c>
      <c r="C198" s="72">
        <f t="shared" ref="C198:C208" si="188">(SUM(F198:J198)/SUM(F$210:J$210))*C$210</f>
        <v>0</v>
      </c>
      <c r="D198" s="72">
        <f>(SUM(E198:I198)/SUM(E$210:I$210))*D$210</f>
        <v>0</v>
      </c>
      <c r="E198" s="66">
        <f>'[2]Indonesia Palm Kernel Imports'!BN$290</f>
        <v>5.8240000000000002E-3</v>
      </c>
      <c r="F198" s="66">
        <f>'[2]Indonesia Palm Kernel Imports'!BZ$290</f>
        <v>7.0090000000000005E-3</v>
      </c>
      <c r="G198" s="66">
        <f>'[2]Indonesia Palm Kernel Imports'!CL$290</f>
        <v>3.1160000000000003E-3</v>
      </c>
      <c r="H198" s="66">
        <f>'[2]Indonesia Palm Kernel Imports'!CX$290</f>
        <v>0</v>
      </c>
      <c r="I198" s="66">
        <f>'[2]Indonesia Palm Kernel Imports'!DJ$290</f>
        <v>1.9000000000000001E-4</v>
      </c>
      <c r="J198" s="66">
        <f>'[2]Indonesia Palm Kernel Imports'!DV$290</f>
        <v>5.8000000000000003E-2</v>
      </c>
      <c r="K198" s="66">
        <f>'[2]Indonesia Palm Kernel Imports'!EH$290</f>
        <v>2.0999999999999998E-4</v>
      </c>
      <c r="L198" s="66">
        <f>'[2]Indonesia Palm Kernel Imports'!ET$290</f>
        <v>0</v>
      </c>
      <c r="M198" s="66">
        <f>'[2]Indonesia Palm Kernel Imports'!FF$290</f>
        <v>1E-3</v>
      </c>
      <c r="N198" s="66">
        <f>'[2]Indonesia Palm Kernel Imports'!FR$290</f>
        <v>3.754E-3</v>
      </c>
      <c r="O198" s="66">
        <f>'[2]Indonesia Palm Kernel Imports'!GD$290</f>
        <v>0</v>
      </c>
      <c r="P198" s="66">
        <f>'[2]Indonesia Palm Kernel Imports'!GP$290</f>
        <v>2E-3</v>
      </c>
      <c r="Q198" s="66">
        <f>'[2]Indonesia Palm Kernel Imports'!HB$290</f>
        <v>2E-3</v>
      </c>
      <c r="R198" s="66">
        <f>'[2]Indonesia Palm Kernel Imports'!HN$290</f>
        <v>0</v>
      </c>
      <c r="S198" s="66">
        <f>'[2]Indonesia Palm Kernel Imports'!HZ$290</f>
        <v>0</v>
      </c>
      <c r="T198" s="66">
        <f>'[2]Indonesia Palm Kernel Imports'!IL$290</f>
        <v>0</v>
      </c>
      <c r="U198" s="66">
        <f>'[2]Indonesia Palm Kernel Imports'!IX$290</f>
        <v>0</v>
      </c>
      <c r="V198" s="66">
        <f>'[2]Indonesia Palm Kernel Imports'!JJ$290</f>
        <v>1E-3</v>
      </c>
      <c r="W198" s="66">
        <f>'[2]Indonesia Palm Kernel Imports'!JV$290</f>
        <v>2E-3</v>
      </c>
      <c r="X198" s="66">
        <f>'[2]Indonesia Palm Kernel Imports'!KH$290</f>
        <v>0</v>
      </c>
      <c r="Y198" s="66">
        <f>'[2]Indonesia Palm Kernel Imports'!KT$290</f>
        <v>0</v>
      </c>
      <c r="Z198" s="66">
        <f>'[2]Indonesia Palm Kernel Imports'!LF$290</f>
        <v>0</v>
      </c>
      <c r="AA198" s="67">
        <f t="shared" ref="AA198:AF198" si="189">(SUM(U198:Y198)/SUM(U$210:Y$210))*AA$210</f>
        <v>0</v>
      </c>
      <c r="AB198" s="67">
        <f t="shared" si="189"/>
        <v>0</v>
      </c>
      <c r="AC198" s="67">
        <f t="shared" si="189"/>
        <v>0</v>
      </c>
      <c r="AD198" s="67">
        <f t="shared" si="189"/>
        <v>0</v>
      </c>
      <c r="AE198" s="67">
        <f t="shared" si="189"/>
        <v>0</v>
      </c>
      <c r="AF198" s="67" t="e">
        <f t="shared" si="189"/>
        <v>#DIV/0!</v>
      </c>
      <c r="AG198" s="67" t="e">
        <f t="shared" ref="AG198" si="190">(SUM(AA198:AE198)/SUM(AA$210:AE$210))*AG$210</f>
        <v>#DIV/0!</v>
      </c>
      <c r="AH198" s="67" t="e">
        <f t="shared" ref="AH198:AI198" si="191">(SUM(AB198:AF198)/SUM(AB$210:AF$210))*AH$210</f>
        <v>#DIV/0!</v>
      </c>
      <c r="AI198" s="67" t="e">
        <f t="shared" si="191"/>
        <v>#DIV/0!</v>
      </c>
      <c r="AJ198" s="67"/>
      <c r="AK198" s="67"/>
      <c r="AL198" s="67"/>
    </row>
    <row r="199" spans="1:38">
      <c r="A199" s="59" t="s">
        <v>65</v>
      </c>
      <c r="B199" s="72">
        <f t="shared" si="187"/>
        <v>0</v>
      </c>
      <c r="C199" s="72">
        <f t="shared" si="188"/>
        <v>0</v>
      </c>
      <c r="D199" s="72">
        <f>(SUM(E199:I199)/SUM(E$210:I$210))*D$210</f>
        <v>0</v>
      </c>
      <c r="E199" s="66">
        <f>'[2]Indonesia Palm Kernel Imports'!BO$290</f>
        <v>5.2069289999999997</v>
      </c>
      <c r="F199" s="66">
        <f>'[2]Indonesia Palm Kernel Imports'!CA$290</f>
        <v>1.0211E-2</v>
      </c>
      <c r="G199" s="66">
        <f>'[2]Indonesia Palm Kernel Imports'!CM$290</f>
        <v>1.627E-3</v>
      </c>
      <c r="H199" s="66">
        <f>'[2]Indonesia Palm Kernel Imports'!CY$290</f>
        <v>0</v>
      </c>
      <c r="I199" s="66">
        <f>'[2]Indonesia Palm Kernel Imports'!DK$290</f>
        <v>2.3E-5</v>
      </c>
      <c r="J199" s="66">
        <f>'[2]Indonesia Palm Kernel Imports'!DW$290</f>
        <v>0</v>
      </c>
      <c r="K199" s="66">
        <f>'[2]Indonesia Palm Kernel Imports'!EI$290</f>
        <v>0</v>
      </c>
      <c r="L199" s="66">
        <f>'[2]Indonesia Palm Kernel Imports'!EU$290</f>
        <v>5.6100000000000008E-4</v>
      </c>
      <c r="M199" s="66">
        <f>'[2]Indonesia Palm Kernel Imports'!FG$290</f>
        <v>4.6379999999999998E-3</v>
      </c>
      <c r="N199" s="66">
        <f>'[2]Indonesia Palm Kernel Imports'!FS$290</f>
        <v>3.8070000000000001E-3</v>
      </c>
      <c r="O199" s="66">
        <f>'[2]Indonesia Palm Kernel Imports'!GE$290</f>
        <v>1E-3</v>
      </c>
      <c r="P199" s="66">
        <f>'[2]Indonesia Palm Kernel Imports'!GQ$290</f>
        <v>1E-3</v>
      </c>
      <c r="Q199" s="66">
        <f>'[2]Indonesia Palm Kernel Imports'!HC$290</f>
        <v>2E-3</v>
      </c>
      <c r="R199" s="66">
        <f>'[2]Indonesia Palm Kernel Imports'!HO$290</f>
        <v>0</v>
      </c>
      <c r="S199" s="66">
        <f>'[2]Indonesia Palm Kernel Imports'!IA$290</f>
        <v>0</v>
      </c>
      <c r="T199" s="66">
        <f>'[2]Indonesia Palm Kernel Imports'!IM$290</f>
        <v>0</v>
      </c>
      <c r="U199" s="66">
        <f>'[2]Indonesia Palm Kernel Imports'!IY$290</f>
        <v>0.28299999999999997</v>
      </c>
      <c r="V199" s="66">
        <f>'[2]Indonesia Palm Kernel Imports'!JK$290</f>
        <v>0</v>
      </c>
      <c r="W199" s="66">
        <f>'[2]Indonesia Palm Kernel Imports'!JW$290</f>
        <v>0</v>
      </c>
      <c r="X199" s="66">
        <f>'[2]Indonesia Palm Kernel Imports'!KI$290</f>
        <v>0</v>
      </c>
      <c r="Y199" s="66">
        <f>'[2]Indonesia Palm Kernel Imports'!KU$290</f>
        <v>0</v>
      </c>
      <c r="Z199" s="66">
        <f>'[2]Indonesia Palm Kernel Imports'!LG$290</f>
        <v>0</v>
      </c>
      <c r="AA199" s="67">
        <f t="shared" ref="AA199:AF199" si="192">(SUM(U1210:Y1210)/SUM(U$210:Y$210))*AA$210</f>
        <v>0</v>
      </c>
      <c r="AB199" s="67">
        <f t="shared" si="192"/>
        <v>0</v>
      </c>
      <c r="AC199" s="67">
        <f t="shared" si="192"/>
        <v>0</v>
      </c>
      <c r="AD199" s="67">
        <f t="shared" si="192"/>
        <v>0</v>
      </c>
      <c r="AE199" s="67">
        <f t="shared" si="192"/>
        <v>0</v>
      </c>
      <c r="AF199" s="67" t="e">
        <f t="shared" si="192"/>
        <v>#DIV/0!</v>
      </c>
      <c r="AG199" s="67" t="e">
        <f t="shared" ref="AG199" si="193">(SUM(AA1210:AE1210)/SUM(AA$210:AE$210))*AG$210</f>
        <v>#DIV/0!</v>
      </c>
      <c r="AH199" s="67" t="e">
        <f t="shared" ref="AH199:AI199" si="194">(SUM(AB1210:AF1210)/SUM(AB$210:AF$210))*AH$210</f>
        <v>#DIV/0!</v>
      </c>
      <c r="AI199" s="67">
        <f t="shared" si="194"/>
        <v>0</v>
      </c>
      <c r="AJ199" s="67"/>
      <c r="AK199" s="67"/>
      <c r="AL199" s="67"/>
    </row>
    <row r="200" spans="1:38">
      <c r="A200" s="59" t="s">
        <v>66</v>
      </c>
      <c r="B200" s="72">
        <f t="shared" si="187"/>
        <v>0</v>
      </c>
      <c r="C200" s="72">
        <f t="shared" si="188"/>
        <v>0</v>
      </c>
      <c r="D200" s="72">
        <f>(SUM(E200:I200)/SUM(E$210:I$210))*D$210</f>
        <v>0</v>
      </c>
      <c r="E200" s="66">
        <f>'[2]Indonesia Palm Kernel Imports'!BP$290</f>
        <v>1.0742000000000002E-2</v>
      </c>
      <c r="F200" s="66">
        <f>'[2]Indonesia Palm Kernel Imports'!CB$290</f>
        <v>1.5472E-2</v>
      </c>
      <c r="G200" s="66">
        <f>'[2]Indonesia Palm Kernel Imports'!CN$290</f>
        <v>6.9499999999999998E-4</v>
      </c>
      <c r="H200" s="66">
        <f>'[2]Indonesia Palm Kernel Imports'!CZ$290</f>
        <v>1.0560000000000001E-3</v>
      </c>
      <c r="I200" s="66">
        <f>'[2]Indonesia Palm Kernel Imports'!DL$290</f>
        <v>2.5371999999999999E-2</v>
      </c>
      <c r="J200" s="66">
        <f>'[2]Indonesia Palm Kernel Imports'!DX$290</f>
        <v>0</v>
      </c>
      <c r="K200" s="66">
        <f>'[2]Indonesia Palm Kernel Imports'!EJ$290</f>
        <v>0</v>
      </c>
      <c r="L200" s="66">
        <f>'[2]Indonesia Palm Kernel Imports'!EV$290</f>
        <v>2.7519999999999997E-3</v>
      </c>
      <c r="M200" s="66">
        <f>'[2]Indonesia Palm Kernel Imports'!FH$290</f>
        <v>3.395E-3</v>
      </c>
      <c r="N200" s="66">
        <f>'[2]Indonesia Palm Kernel Imports'!FT$290</f>
        <v>1.9959999999999999E-3</v>
      </c>
      <c r="O200" s="66">
        <f>'[2]Indonesia Palm Kernel Imports'!GF$290</f>
        <v>0</v>
      </c>
      <c r="P200" s="66">
        <f>'[2]Indonesia Palm Kernel Imports'!GR$290</f>
        <v>3.0000000000000001E-3</v>
      </c>
      <c r="Q200" s="66">
        <f>'[2]Indonesia Palm Kernel Imports'!HD$290</f>
        <v>0</v>
      </c>
      <c r="R200" s="66">
        <f>'[2]Indonesia Palm Kernel Imports'!HP$290</f>
        <v>0</v>
      </c>
      <c r="S200" s="66">
        <f>'[2]Indonesia Palm Kernel Imports'!IB$290</f>
        <v>0</v>
      </c>
      <c r="T200" s="66">
        <f>'[2]Indonesia Palm Kernel Imports'!IN$290</f>
        <v>0</v>
      </c>
      <c r="U200" s="66">
        <f>'[2]Indonesia Palm Kernel Imports'!IZ$290</f>
        <v>0.96199999999999997</v>
      </c>
      <c r="V200" s="66">
        <f>'[2]Indonesia Palm Kernel Imports'!JL$290</f>
        <v>0</v>
      </c>
      <c r="W200" s="66">
        <f>'[2]Indonesia Palm Kernel Imports'!JX$290</f>
        <v>0</v>
      </c>
      <c r="X200" s="66">
        <f>'[2]Indonesia Palm Kernel Imports'!KJ$290</f>
        <v>0</v>
      </c>
      <c r="Y200" s="66">
        <f>'[2]Indonesia Palm Kernel Imports'!KV$290</f>
        <v>0</v>
      </c>
      <c r="Z200" s="66">
        <f>'[2]Indonesia Palm Kernel Imports'!LH$290</f>
        <v>0</v>
      </c>
      <c r="AA200" s="67">
        <f t="shared" ref="AA200:AA208" si="195">(SUM(U200:Y200)/SUM(U$210:Y$210))*AA$210</f>
        <v>0</v>
      </c>
      <c r="AB200" s="67">
        <f t="shared" ref="AB200:AB208" si="196">(SUM(V200:Z200)/SUM(V$210:Z$210))*AB$210</f>
        <v>0</v>
      </c>
      <c r="AC200" s="67">
        <f t="shared" ref="AC200:AI208" si="197">(SUM(W200:AA200)/SUM(W$210:AA$210))*AC$210</f>
        <v>0</v>
      </c>
      <c r="AD200" s="67">
        <f t="shared" si="197"/>
        <v>0</v>
      </c>
      <c r="AE200" s="67">
        <f t="shared" si="197"/>
        <v>0</v>
      </c>
      <c r="AF200" s="67" t="e">
        <f t="shared" si="197"/>
        <v>#DIV/0!</v>
      </c>
      <c r="AG200" s="67" t="e">
        <f t="shared" si="197"/>
        <v>#DIV/0!</v>
      </c>
      <c r="AH200" s="67" t="e">
        <f t="shared" si="197"/>
        <v>#DIV/0!</v>
      </c>
      <c r="AI200" s="67" t="e">
        <f t="shared" si="197"/>
        <v>#DIV/0!</v>
      </c>
      <c r="AJ200" s="67"/>
      <c r="AK200" s="67"/>
      <c r="AL200" s="67"/>
    </row>
    <row r="201" spans="1:38">
      <c r="A201" s="59" t="s">
        <v>67</v>
      </c>
      <c r="B201" s="72">
        <f t="shared" si="187"/>
        <v>0</v>
      </c>
      <c r="C201" s="72">
        <f t="shared" si="188"/>
        <v>0</v>
      </c>
      <c r="D201" s="66">
        <f>'[2]Indonesia Palm Kernel Imports'!BE$290</f>
        <v>6.7250000000000001E-3</v>
      </c>
      <c r="E201" s="66">
        <f>'[2]Indonesia Palm Kernel Imports'!BQ$290</f>
        <v>0.219669</v>
      </c>
      <c r="F201" s="66">
        <f>'[2]Indonesia Palm Kernel Imports'!CC$290</f>
        <v>8.8420000000000009E-3</v>
      </c>
      <c r="G201" s="66">
        <f>'[2]Indonesia Palm Kernel Imports'!CO$290</f>
        <v>2.196E-3</v>
      </c>
      <c r="H201" s="66">
        <f>'[2]Indonesia Palm Kernel Imports'!DA$290</f>
        <v>1.16E-4</v>
      </c>
      <c r="I201" s="66">
        <f>'[2]Indonesia Palm Kernel Imports'!DM$290</f>
        <v>5.7279999999999996E-3</v>
      </c>
      <c r="J201" s="66">
        <f>'[2]Indonesia Palm Kernel Imports'!DY$290</f>
        <v>0</v>
      </c>
      <c r="K201" s="66">
        <f>'[2]Indonesia Palm Kernel Imports'!EK$290</f>
        <v>0</v>
      </c>
      <c r="L201" s="66">
        <f>'[2]Indonesia Palm Kernel Imports'!EW$290</f>
        <v>5.4800000000000009E-4</v>
      </c>
      <c r="M201" s="66">
        <f>'[2]Indonesia Palm Kernel Imports'!FI$290</f>
        <v>2.9880000000000002E-3</v>
      </c>
      <c r="N201" s="66">
        <f>'[2]Indonesia Palm Kernel Imports'!FU$290</f>
        <v>1E-3</v>
      </c>
      <c r="O201" s="66">
        <f>'[2]Indonesia Palm Kernel Imports'!GG$290</f>
        <v>0</v>
      </c>
      <c r="P201" s="66">
        <f>'[2]Indonesia Palm Kernel Imports'!GS$290</f>
        <v>5.0000000000000001E-3</v>
      </c>
      <c r="Q201" s="66">
        <f>'[2]Indonesia Palm Kernel Imports'!HE$290</f>
        <v>0</v>
      </c>
      <c r="R201" s="66">
        <f>'[2]Indonesia Palm Kernel Imports'!HQ$290</f>
        <v>0</v>
      </c>
      <c r="S201" s="66">
        <f>'[2]Indonesia Palm Kernel Imports'!IC$290</f>
        <v>0</v>
      </c>
      <c r="T201" s="66">
        <f>'[2]Indonesia Palm Kernel Imports'!IO$290</f>
        <v>0</v>
      </c>
      <c r="U201" s="66">
        <f>'[2]Indonesia Palm Kernel Imports'!JA$290</f>
        <v>2E-3</v>
      </c>
      <c r="V201" s="66">
        <f>'[2]Indonesia Palm Kernel Imports'!JM$290</f>
        <v>0</v>
      </c>
      <c r="W201" s="66">
        <f>'[2]Indonesia Palm Kernel Imports'!JY$290</f>
        <v>0</v>
      </c>
      <c r="X201" s="66">
        <f>'[2]Indonesia Palm Kernel Imports'!KK$290</f>
        <v>0</v>
      </c>
      <c r="Y201" s="66">
        <f>'[2]Indonesia Palm Kernel Imports'!KW$290</f>
        <v>0</v>
      </c>
      <c r="Z201" s="66">
        <f>'[2]Indonesia Palm Kernel Imports'!LI$290</f>
        <v>0</v>
      </c>
      <c r="AA201" s="67">
        <f t="shared" si="195"/>
        <v>0</v>
      </c>
      <c r="AB201" s="67">
        <f t="shared" si="196"/>
        <v>0</v>
      </c>
      <c r="AC201" s="67">
        <f t="shared" si="197"/>
        <v>0</v>
      </c>
      <c r="AD201" s="67">
        <f t="shared" si="197"/>
        <v>0</v>
      </c>
      <c r="AE201" s="67">
        <f t="shared" si="197"/>
        <v>0</v>
      </c>
      <c r="AF201" s="67" t="e">
        <f t="shared" si="197"/>
        <v>#DIV/0!</v>
      </c>
      <c r="AG201" s="67" t="e">
        <f t="shared" si="197"/>
        <v>#DIV/0!</v>
      </c>
      <c r="AH201" s="67" t="e">
        <f t="shared" si="197"/>
        <v>#DIV/0!</v>
      </c>
      <c r="AI201" s="67" t="e">
        <f t="shared" si="197"/>
        <v>#DIV/0!</v>
      </c>
      <c r="AJ201" s="67"/>
      <c r="AK201" s="67"/>
      <c r="AL201" s="67"/>
    </row>
    <row r="202" spans="1:38">
      <c r="A202" s="59" t="s">
        <v>68</v>
      </c>
      <c r="B202" s="72">
        <f t="shared" si="187"/>
        <v>0</v>
      </c>
      <c r="C202" s="72">
        <f t="shared" si="188"/>
        <v>0</v>
      </c>
      <c r="D202" s="66">
        <f>'[2]Indonesia Palm Kernel Imports'!BF$290</f>
        <v>9.4320000000000011E-3</v>
      </c>
      <c r="E202" s="66">
        <f>'[2]Indonesia Palm Kernel Imports'!BR$290</f>
        <v>7.5380000000000004E-3</v>
      </c>
      <c r="F202" s="66">
        <f>'[2]Indonesia Palm Kernel Imports'!CD$290</f>
        <v>7.6270000000000001E-3</v>
      </c>
      <c r="G202" s="66">
        <f>'[2]Indonesia Palm Kernel Imports'!CP$290</f>
        <v>2.9999999999999997E-4</v>
      </c>
      <c r="H202" s="66">
        <f>'[2]Indonesia Palm Kernel Imports'!DB$290</f>
        <v>3.261E-3</v>
      </c>
      <c r="I202" s="66">
        <f>'[2]Indonesia Palm Kernel Imports'!DN$290</f>
        <v>2.0568000000000003E-2</v>
      </c>
      <c r="J202" s="66">
        <f>'[2]Indonesia Palm Kernel Imports'!DZ$290</f>
        <v>0</v>
      </c>
      <c r="K202" s="66">
        <f>'[2]Indonesia Palm Kernel Imports'!EL$290</f>
        <v>0</v>
      </c>
      <c r="L202" s="66">
        <f>'[2]Indonesia Palm Kernel Imports'!EX$290</f>
        <v>2.9629999999999999E-3</v>
      </c>
      <c r="M202" s="66">
        <f>'[2]Indonesia Palm Kernel Imports'!FJ$290</f>
        <v>4.8669999999999998E-3</v>
      </c>
      <c r="N202" s="66">
        <f>'[2]Indonesia Palm Kernel Imports'!FV$290</f>
        <v>2E-3</v>
      </c>
      <c r="O202" s="66">
        <f>'[2]Indonesia Palm Kernel Imports'!GH$290</f>
        <v>0</v>
      </c>
      <c r="P202" s="66">
        <f>'[2]Indonesia Palm Kernel Imports'!GT$290</f>
        <v>2E-3</v>
      </c>
      <c r="Q202" s="66">
        <f>'[2]Indonesia Palm Kernel Imports'!HF$290</f>
        <v>0</v>
      </c>
      <c r="R202" s="66">
        <f>'[2]Indonesia Palm Kernel Imports'!HR$290</f>
        <v>0</v>
      </c>
      <c r="S202" s="66">
        <f>'[2]Indonesia Palm Kernel Imports'!ID$290</f>
        <v>0</v>
      </c>
      <c r="T202" s="66">
        <f>'[2]Indonesia Palm Kernel Imports'!IP$290</f>
        <v>0</v>
      </c>
      <c r="U202" s="66">
        <f>'[2]Indonesia Palm Kernel Imports'!JB$290</f>
        <v>1E-3</v>
      </c>
      <c r="V202" s="66">
        <f>'[2]Indonesia Palm Kernel Imports'!JN$290</f>
        <v>0</v>
      </c>
      <c r="W202" s="66">
        <f>'[2]Indonesia Palm Kernel Imports'!JZ$290</f>
        <v>0</v>
      </c>
      <c r="X202" s="66">
        <f>'[2]Indonesia Palm Kernel Imports'!KL$290</f>
        <v>0</v>
      </c>
      <c r="Y202" s="66">
        <f>'[2]Indonesia Palm Kernel Imports'!KX$290</f>
        <v>0</v>
      </c>
      <c r="Z202" s="67">
        <f t="shared" ref="Z202:Z208" si="198">(SUM(T202:X202)/SUM(T$210:X$210))*Z$210</f>
        <v>0</v>
      </c>
      <c r="AA202" s="67">
        <f t="shared" si="195"/>
        <v>0</v>
      </c>
      <c r="AB202" s="67">
        <f t="shared" si="196"/>
        <v>0</v>
      </c>
      <c r="AC202" s="67">
        <f t="shared" si="197"/>
        <v>0</v>
      </c>
      <c r="AD202" s="67">
        <f t="shared" si="197"/>
        <v>0</v>
      </c>
      <c r="AE202" s="67">
        <f t="shared" si="197"/>
        <v>0</v>
      </c>
      <c r="AF202" s="67" t="e">
        <f t="shared" si="197"/>
        <v>#DIV/0!</v>
      </c>
      <c r="AG202" s="67" t="e">
        <f t="shared" si="197"/>
        <v>#DIV/0!</v>
      </c>
      <c r="AH202" s="67" t="e">
        <f t="shared" si="197"/>
        <v>#DIV/0!</v>
      </c>
      <c r="AI202" s="67" t="e">
        <f t="shared" si="197"/>
        <v>#DIV/0!</v>
      </c>
      <c r="AJ202" s="67"/>
      <c r="AK202" s="67"/>
      <c r="AL202" s="67"/>
    </row>
    <row r="203" spans="1:38">
      <c r="A203" s="59" t="s">
        <v>69</v>
      </c>
      <c r="B203" s="72">
        <f t="shared" si="187"/>
        <v>0</v>
      </c>
      <c r="C203" s="72">
        <f t="shared" si="188"/>
        <v>0</v>
      </c>
      <c r="D203" s="66">
        <f>'[2]Indonesia Palm Kernel Imports'!BG$290</f>
        <v>1.5969999999999999E-3</v>
      </c>
      <c r="E203" s="66">
        <f>'[2]Indonesia Palm Kernel Imports'!BS$290</f>
        <v>8.4489999999999999E-3</v>
      </c>
      <c r="F203" s="66">
        <f>'[2]Indonesia Palm Kernel Imports'!CE$290</f>
        <v>6.45E-3</v>
      </c>
      <c r="G203" s="66">
        <f>'[2]Indonesia Palm Kernel Imports'!CQ$290</f>
        <v>1.1999999999999999E-4</v>
      </c>
      <c r="H203" s="66">
        <f>'[2]Indonesia Palm Kernel Imports'!DC$290</f>
        <v>2.0670000000000003E-3</v>
      </c>
      <c r="I203" s="66">
        <f>'[2]Indonesia Palm Kernel Imports'!DO$290</f>
        <v>0</v>
      </c>
      <c r="J203" s="66">
        <f>'[2]Indonesia Palm Kernel Imports'!EA$290</f>
        <v>0</v>
      </c>
      <c r="K203" s="66">
        <f>'[2]Indonesia Palm Kernel Imports'!EM$290</f>
        <v>2.9099999999999997E-4</v>
      </c>
      <c r="L203" s="66">
        <f>'[2]Indonesia Palm Kernel Imports'!EY$290</f>
        <v>0</v>
      </c>
      <c r="M203" s="66">
        <f>'[2]Indonesia Palm Kernel Imports'!FK$290</f>
        <v>3.359E-3</v>
      </c>
      <c r="N203" s="66">
        <f>'[2]Indonesia Palm Kernel Imports'!FW$290</f>
        <v>4.0000000000000001E-3</v>
      </c>
      <c r="O203" s="66">
        <f>'[2]Indonesia Palm Kernel Imports'!GI$290</f>
        <v>2E-3</v>
      </c>
      <c r="P203" s="66">
        <f>'[2]Indonesia Palm Kernel Imports'!GU$290</f>
        <v>3.0000000000000001E-3</v>
      </c>
      <c r="Q203" s="66">
        <f>'[2]Indonesia Palm Kernel Imports'!HG$290</f>
        <v>0</v>
      </c>
      <c r="R203" s="66">
        <f>'[2]Indonesia Palm Kernel Imports'!HS$290</f>
        <v>0</v>
      </c>
      <c r="S203" s="66">
        <f>'[2]Indonesia Palm Kernel Imports'!IE$290</f>
        <v>0</v>
      </c>
      <c r="T203" s="66">
        <f>'[2]Indonesia Palm Kernel Imports'!IQ$290</f>
        <v>1E-3</v>
      </c>
      <c r="U203" s="66">
        <f>'[2]Indonesia Palm Kernel Imports'!JC$290</f>
        <v>3.2410000000000001</v>
      </c>
      <c r="V203" s="66">
        <f>'[2]Indonesia Palm Kernel Imports'!JO$290</f>
        <v>0</v>
      </c>
      <c r="W203" s="66">
        <f>'[2]Indonesia Palm Kernel Imports'!KA$290</f>
        <v>0</v>
      </c>
      <c r="X203" s="66">
        <f>'[2]Indonesia Palm Kernel Imports'!KM$290</f>
        <v>0</v>
      </c>
      <c r="Y203" s="66">
        <f>'[2]Indonesia Palm Kernel Imports'!KY$290</f>
        <v>0</v>
      </c>
      <c r="Z203" s="67">
        <f t="shared" si="198"/>
        <v>0</v>
      </c>
      <c r="AA203" s="67">
        <f t="shared" si="195"/>
        <v>0</v>
      </c>
      <c r="AB203" s="67">
        <f t="shared" si="196"/>
        <v>0</v>
      </c>
      <c r="AC203" s="67">
        <f t="shared" si="197"/>
        <v>0</v>
      </c>
      <c r="AD203" s="67">
        <f t="shared" si="197"/>
        <v>0</v>
      </c>
      <c r="AE203" s="67">
        <f t="shared" si="197"/>
        <v>0</v>
      </c>
      <c r="AF203" s="67" t="e">
        <f t="shared" si="197"/>
        <v>#DIV/0!</v>
      </c>
      <c r="AG203" s="67" t="e">
        <f t="shared" si="197"/>
        <v>#DIV/0!</v>
      </c>
      <c r="AH203" s="67" t="e">
        <f t="shared" si="197"/>
        <v>#DIV/0!</v>
      </c>
      <c r="AI203" s="67" t="e">
        <f t="shared" si="197"/>
        <v>#DIV/0!</v>
      </c>
      <c r="AJ203" s="67"/>
      <c r="AK203" s="67"/>
      <c r="AL203" s="67"/>
    </row>
    <row r="204" spans="1:38">
      <c r="A204" s="59" t="s">
        <v>70</v>
      </c>
      <c r="B204" s="72">
        <f t="shared" si="187"/>
        <v>0</v>
      </c>
      <c r="C204" s="72">
        <f t="shared" si="188"/>
        <v>0</v>
      </c>
      <c r="D204" s="66">
        <f>'[2]Indonesia Palm Kernel Imports'!BH$290</f>
        <v>2.8519999999999999E-3</v>
      </c>
      <c r="E204" s="66">
        <f>'[2]Indonesia Palm Kernel Imports'!BT$290</f>
        <v>4.3570000000000006E-3</v>
      </c>
      <c r="F204" s="66">
        <f>'[2]Indonesia Palm Kernel Imports'!CF$290</f>
        <v>4.1099999999999999E-3</v>
      </c>
      <c r="G204" s="66">
        <f>'[2]Indonesia Palm Kernel Imports'!CR$290</f>
        <v>2.2100000000000001E-4</v>
      </c>
      <c r="H204" s="66">
        <f>'[2]Indonesia Palm Kernel Imports'!DD$290</f>
        <v>3.1269999999999996E-3</v>
      </c>
      <c r="I204" s="66">
        <f>'[2]Indonesia Palm Kernel Imports'!DP$290</f>
        <v>0</v>
      </c>
      <c r="J204" s="66">
        <f>'[2]Indonesia Palm Kernel Imports'!EB$290</f>
        <v>0</v>
      </c>
      <c r="K204" s="66">
        <f>'[2]Indonesia Palm Kernel Imports'!EN$290</f>
        <v>2.5000000000000001E-4</v>
      </c>
      <c r="L204" s="66">
        <f>'[2]Indonesia Palm Kernel Imports'!EZ$290</f>
        <v>5.8E-4</v>
      </c>
      <c r="M204" s="66">
        <f>'[2]Indonesia Palm Kernel Imports'!FL$290</f>
        <v>8.6499999999999999E-4</v>
      </c>
      <c r="N204" s="66">
        <f>'[2]Indonesia Palm Kernel Imports'!FX$290</f>
        <v>1E-3</v>
      </c>
      <c r="O204" s="66">
        <f>'[2]Indonesia Palm Kernel Imports'!GJ$290</f>
        <v>1E-3</v>
      </c>
      <c r="P204" s="66">
        <f>'[2]Indonesia Palm Kernel Imports'!GV$290</f>
        <v>0</v>
      </c>
      <c r="Q204" s="66">
        <f>'[2]Indonesia Palm Kernel Imports'!HH$290</f>
        <v>0</v>
      </c>
      <c r="R204" s="66">
        <f>'[2]Indonesia Palm Kernel Imports'!HT$290</f>
        <v>0</v>
      </c>
      <c r="S204" s="66">
        <f>'[2]Indonesia Palm Kernel Imports'!IF$290</f>
        <v>0</v>
      </c>
      <c r="T204" s="66">
        <f>'[2]Indonesia Palm Kernel Imports'!IR$290</f>
        <v>2.1000000000000001E-2</v>
      </c>
      <c r="U204" s="66">
        <f>'[2]Indonesia Palm Kernel Imports'!JD$290</f>
        <v>0</v>
      </c>
      <c r="V204" s="66">
        <f>'[2]Indonesia Palm Kernel Imports'!JP$290</f>
        <v>0</v>
      </c>
      <c r="W204" s="66">
        <f>'[2]Indonesia Palm Kernel Imports'!KB$290</f>
        <v>0</v>
      </c>
      <c r="X204" s="66">
        <f>'[2]Indonesia Palm Kernel Imports'!KN$290</f>
        <v>0</v>
      </c>
      <c r="Y204" s="66">
        <f>'[2]Indonesia Palm Kernel Imports'!KZ$290</f>
        <v>1E-3</v>
      </c>
      <c r="Z204" s="67">
        <f t="shared" si="198"/>
        <v>0</v>
      </c>
      <c r="AA204" s="67">
        <f t="shared" si="195"/>
        <v>0</v>
      </c>
      <c r="AB204" s="67">
        <f t="shared" si="196"/>
        <v>0</v>
      </c>
      <c r="AC204" s="67">
        <f t="shared" si="197"/>
        <v>0</v>
      </c>
      <c r="AD204" s="67">
        <f t="shared" si="197"/>
        <v>0</v>
      </c>
      <c r="AE204" s="67">
        <f t="shared" si="197"/>
        <v>0</v>
      </c>
      <c r="AF204" s="67" t="e">
        <f t="shared" si="197"/>
        <v>#DIV/0!</v>
      </c>
      <c r="AG204" s="67" t="e">
        <f t="shared" si="197"/>
        <v>#DIV/0!</v>
      </c>
      <c r="AH204" s="67" t="e">
        <f t="shared" si="197"/>
        <v>#DIV/0!</v>
      </c>
      <c r="AI204" s="67" t="e">
        <f t="shared" si="197"/>
        <v>#DIV/0!</v>
      </c>
      <c r="AJ204" s="67"/>
      <c r="AK204" s="67"/>
      <c r="AL204" s="67"/>
    </row>
    <row r="205" spans="1:38">
      <c r="A205" s="59" t="s">
        <v>71</v>
      </c>
      <c r="B205" s="72">
        <f t="shared" si="187"/>
        <v>0</v>
      </c>
      <c r="C205" s="72">
        <f t="shared" si="188"/>
        <v>0</v>
      </c>
      <c r="D205" s="66">
        <f>'[2]Indonesia Palm Kernel Imports'!BI$290</f>
        <v>6.6169999999999996E-3</v>
      </c>
      <c r="E205" s="66">
        <f>'[2]Indonesia Palm Kernel Imports'!BU$290</f>
        <v>6.202E-3</v>
      </c>
      <c r="F205" s="66">
        <f>'[2]Indonesia Palm Kernel Imports'!CG$290</f>
        <v>2.6349999999999998E-3</v>
      </c>
      <c r="G205" s="66">
        <f>'[2]Indonesia Palm Kernel Imports'!CS$290</f>
        <v>1.7999999999999999E-2</v>
      </c>
      <c r="H205" s="66">
        <f>'[2]Indonesia Palm Kernel Imports'!DE$290</f>
        <v>4.241E-3</v>
      </c>
      <c r="I205" s="66">
        <f>'[2]Indonesia Palm Kernel Imports'!DQ$290</f>
        <v>0</v>
      </c>
      <c r="J205" s="66">
        <f>'[2]Indonesia Palm Kernel Imports'!EC$290</f>
        <v>0</v>
      </c>
      <c r="K205" s="66">
        <f>'[2]Indonesia Palm Kernel Imports'!EO$290</f>
        <v>2.5000000000000001E-4</v>
      </c>
      <c r="L205" s="66">
        <f>'[2]Indonesia Palm Kernel Imports'!FA$290</f>
        <v>5.2800000000000004E-4</v>
      </c>
      <c r="M205" s="66">
        <f>'[2]Indonesia Palm Kernel Imports'!FM$290</f>
        <v>1.8890000000000001E-3</v>
      </c>
      <c r="N205" s="66">
        <f>'[2]Indonesia Palm Kernel Imports'!FY$290</f>
        <v>1E-3</v>
      </c>
      <c r="O205" s="66">
        <f>'[2]Indonesia Palm Kernel Imports'!GK$290</f>
        <v>3.0000000000000001E-3</v>
      </c>
      <c r="P205" s="66">
        <f>'[2]Indonesia Palm Kernel Imports'!GW$290</f>
        <v>2E-3</v>
      </c>
      <c r="Q205" s="66">
        <f>'[2]Indonesia Palm Kernel Imports'!HI$290</f>
        <v>0</v>
      </c>
      <c r="R205" s="66">
        <f>'[2]Indonesia Palm Kernel Imports'!HU$290</f>
        <v>0</v>
      </c>
      <c r="S205" s="66">
        <f>'[2]Indonesia Palm Kernel Imports'!IG$290</f>
        <v>0</v>
      </c>
      <c r="T205" s="66">
        <f>'[2]Indonesia Palm Kernel Imports'!IS$290</f>
        <v>1E-3</v>
      </c>
      <c r="U205" s="66">
        <f>'[2]Indonesia Palm Kernel Imports'!JE$290</f>
        <v>0</v>
      </c>
      <c r="V205" s="66">
        <f>'[2]Indonesia Palm Kernel Imports'!JQ$290</f>
        <v>0</v>
      </c>
      <c r="W205" s="66">
        <f>'[2]Indonesia Palm Kernel Imports'!KC$290</f>
        <v>0</v>
      </c>
      <c r="X205" s="66">
        <f>'[2]Indonesia Palm Kernel Imports'!KO$290</f>
        <v>0</v>
      </c>
      <c r="Y205" s="66">
        <f>'[2]Indonesia Palm Kernel Imports'!LA$290</f>
        <v>1E-3</v>
      </c>
      <c r="Z205" s="67">
        <f t="shared" si="198"/>
        <v>0</v>
      </c>
      <c r="AA205" s="67">
        <f t="shared" si="195"/>
        <v>0</v>
      </c>
      <c r="AB205" s="67">
        <f t="shared" si="196"/>
        <v>0</v>
      </c>
      <c r="AC205" s="67">
        <f t="shared" si="197"/>
        <v>0</v>
      </c>
      <c r="AD205" s="67">
        <f t="shared" si="197"/>
        <v>0</v>
      </c>
      <c r="AE205" s="67">
        <f t="shared" si="197"/>
        <v>0</v>
      </c>
      <c r="AF205" s="67" t="e">
        <f t="shared" si="197"/>
        <v>#DIV/0!</v>
      </c>
      <c r="AG205" s="67" t="e">
        <f t="shared" si="197"/>
        <v>#DIV/0!</v>
      </c>
      <c r="AH205" s="67" t="e">
        <f t="shared" si="197"/>
        <v>#DIV/0!</v>
      </c>
      <c r="AI205" s="67" t="e">
        <f t="shared" si="197"/>
        <v>#DIV/0!</v>
      </c>
      <c r="AJ205" s="67"/>
      <c r="AK205" s="67"/>
      <c r="AL205" s="67"/>
    </row>
    <row r="206" spans="1:38">
      <c r="A206" s="59" t="s">
        <v>72</v>
      </c>
      <c r="B206" s="72">
        <f t="shared" si="187"/>
        <v>0</v>
      </c>
      <c r="C206" s="72">
        <f t="shared" si="188"/>
        <v>0</v>
      </c>
      <c r="D206" s="66">
        <f>'[2]Indonesia Palm Kernel Imports'!BJ$290</f>
        <v>6.7679999999999997E-3</v>
      </c>
      <c r="E206" s="66">
        <f>'[2]Indonesia Palm Kernel Imports'!BV$290</f>
        <v>4.3220000000000003E-3</v>
      </c>
      <c r="F206" s="66">
        <f>'[2]Indonesia Palm Kernel Imports'!CH$290</f>
        <v>4.57E-4</v>
      </c>
      <c r="G206" s="66">
        <f>'[2]Indonesia Palm Kernel Imports'!CT$290</f>
        <v>0</v>
      </c>
      <c r="H206" s="66">
        <f>'[2]Indonesia Palm Kernel Imports'!DF$290</f>
        <v>1.5089999999999999E-3</v>
      </c>
      <c r="I206" s="66">
        <f>'[2]Indonesia Palm Kernel Imports'!DR$290</f>
        <v>1.1699999999999999E-2</v>
      </c>
      <c r="J206" s="66">
        <f>'[2]Indonesia Palm Kernel Imports'!ED$290</f>
        <v>0</v>
      </c>
      <c r="K206" s="66">
        <f>'[2]Indonesia Palm Kernel Imports'!EP$290</f>
        <v>0</v>
      </c>
      <c r="L206" s="66">
        <f>'[2]Indonesia Palm Kernel Imports'!FB$290</f>
        <v>8.2399999999999997E-4</v>
      </c>
      <c r="M206" s="66">
        <f>'[2]Indonesia Palm Kernel Imports'!FN$290</f>
        <v>7.5250000000000004E-3</v>
      </c>
      <c r="N206" s="66">
        <f>'[2]Indonesia Palm Kernel Imports'!FZ$290</f>
        <v>1.3740000000000001</v>
      </c>
      <c r="O206" s="66">
        <f>'[2]Indonesia Palm Kernel Imports'!GL$290</f>
        <v>2E-3</v>
      </c>
      <c r="P206" s="66">
        <f>'[2]Indonesia Palm Kernel Imports'!GX$290</f>
        <v>5.0000000000000001E-3</v>
      </c>
      <c r="Q206" s="66">
        <f>'[2]Indonesia Palm Kernel Imports'!HJ$290</f>
        <v>0</v>
      </c>
      <c r="R206" s="66">
        <f>'[2]Indonesia Palm Kernel Imports'!HV$290</f>
        <v>0</v>
      </c>
      <c r="S206" s="66">
        <f>'[2]Indonesia Palm Kernel Imports'!IH$290</f>
        <v>0</v>
      </c>
      <c r="T206" s="66">
        <f>'[2]Indonesia Palm Kernel Imports'!IT$290</f>
        <v>1E-3</v>
      </c>
      <c r="U206" s="66">
        <f>'[2]Indonesia Palm Kernel Imports'!JF$290</f>
        <v>0</v>
      </c>
      <c r="V206" s="66">
        <f>'[2]Indonesia Palm Kernel Imports'!JR$290</f>
        <v>1E-3</v>
      </c>
      <c r="W206" s="66">
        <f>'[2]Indonesia Palm Kernel Imports'!KD$290</f>
        <v>0</v>
      </c>
      <c r="X206" s="66">
        <f>'[2]Indonesia Palm Kernel Imports'!KP$290</f>
        <v>0</v>
      </c>
      <c r="Y206" s="66">
        <f>'[2]Indonesia Palm Kernel Imports'!LB$290</f>
        <v>0</v>
      </c>
      <c r="Z206" s="67">
        <f t="shared" si="198"/>
        <v>0</v>
      </c>
      <c r="AA206" s="67">
        <f t="shared" si="195"/>
        <v>0</v>
      </c>
      <c r="AB206" s="67">
        <f t="shared" si="196"/>
        <v>0</v>
      </c>
      <c r="AC206" s="67">
        <f t="shared" si="197"/>
        <v>0</v>
      </c>
      <c r="AD206" s="67">
        <f t="shared" si="197"/>
        <v>0</v>
      </c>
      <c r="AE206" s="67">
        <f t="shared" si="197"/>
        <v>0</v>
      </c>
      <c r="AF206" s="67" t="e">
        <f t="shared" si="197"/>
        <v>#DIV/0!</v>
      </c>
      <c r="AG206" s="67" t="e">
        <f t="shared" si="197"/>
        <v>#DIV/0!</v>
      </c>
      <c r="AH206" s="67" t="e">
        <f t="shared" si="197"/>
        <v>#DIV/0!</v>
      </c>
      <c r="AI206" s="67" t="e">
        <f t="shared" si="197"/>
        <v>#DIV/0!</v>
      </c>
      <c r="AJ206" s="67"/>
      <c r="AK206" s="67"/>
      <c r="AL206" s="67"/>
    </row>
    <row r="207" spans="1:38">
      <c r="A207" s="59" t="s">
        <v>73</v>
      </c>
      <c r="B207" s="72">
        <f t="shared" si="187"/>
        <v>0</v>
      </c>
      <c r="C207" s="72">
        <f t="shared" si="188"/>
        <v>0</v>
      </c>
      <c r="D207" s="66">
        <f>'[2]Indonesia Palm Kernel Imports'!BK$290</f>
        <v>2.1393000000000002E-2</v>
      </c>
      <c r="E207" s="66">
        <f>'[2]Indonesia Palm Kernel Imports'!BW$290</f>
        <v>2.1970000000000002E-3</v>
      </c>
      <c r="F207" s="66">
        <f>'[2]Indonesia Palm Kernel Imports'!CI$290</f>
        <v>1.916E-3</v>
      </c>
      <c r="G207" s="66">
        <f>'[2]Indonesia Palm Kernel Imports'!CU$290</f>
        <v>0</v>
      </c>
      <c r="H207" s="66">
        <f>'[2]Indonesia Palm Kernel Imports'!DG$290</f>
        <v>9.9200000000000004E-4</v>
      </c>
      <c r="I207" s="66">
        <f>'[2]Indonesia Palm Kernel Imports'!DS$290</f>
        <v>1.1699999999999999E-2</v>
      </c>
      <c r="J207" s="66">
        <f>'[2]Indonesia Palm Kernel Imports'!EE$290</f>
        <v>1.6E-2</v>
      </c>
      <c r="K207" s="66">
        <f>'[2]Indonesia Palm Kernel Imports'!EQ$290</f>
        <v>5.7299999999999994E-4</v>
      </c>
      <c r="L207" s="66">
        <f>'[2]Indonesia Palm Kernel Imports'!FC$290</f>
        <v>5.4500000000000002E-4</v>
      </c>
      <c r="M207" s="66">
        <f>'[2]Indonesia Palm Kernel Imports'!FO$290</f>
        <v>4.7670000000000004E-3</v>
      </c>
      <c r="N207" s="66">
        <f>'[2]Indonesia Palm Kernel Imports'!GA$290</f>
        <v>0</v>
      </c>
      <c r="O207" s="66">
        <f>'[2]Indonesia Palm Kernel Imports'!GM$290</f>
        <v>2E-3</v>
      </c>
      <c r="P207" s="66">
        <f>'[2]Indonesia Palm Kernel Imports'!GY$290</f>
        <v>7.0000000000000001E-3</v>
      </c>
      <c r="Q207" s="66">
        <f>'[2]Indonesia Palm Kernel Imports'!HK$290</f>
        <v>0</v>
      </c>
      <c r="R207" s="66">
        <f>'[2]Indonesia Palm Kernel Imports'!HW$290</f>
        <v>0</v>
      </c>
      <c r="S207" s="66">
        <f>'[2]Indonesia Palm Kernel Imports'!II$290</f>
        <v>0</v>
      </c>
      <c r="T207" s="66">
        <f>'[2]Indonesia Palm Kernel Imports'!IU$290</f>
        <v>0</v>
      </c>
      <c r="U207" s="66">
        <f>'[2]Indonesia Palm Kernel Imports'!JG$290</f>
        <v>1E-3</v>
      </c>
      <c r="V207" s="66">
        <f>'[2]Indonesia Palm Kernel Imports'!JS$290</f>
        <v>0</v>
      </c>
      <c r="W207" s="66">
        <f>'[2]Indonesia Palm Kernel Imports'!KE$290</f>
        <v>0</v>
      </c>
      <c r="X207" s="66">
        <f>'[2]Indonesia Palm Kernel Imports'!KQ$290</f>
        <v>1E-3</v>
      </c>
      <c r="Y207" s="66">
        <f>'[2]Indonesia Palm Kernel Imports'!LC$290</f>
        <v>0</v>
      </c>
      <c r="Z207" s="67">
        <f t="shared" si="198"/>
        <v>0</v>
      </c>
      <c r="AA207" s="67">
        <f t="shared" si="195"/>
        <v>0</v>
      </c>
      <c r="AB207" s="67">
        <f t="shared" si="196"/>
        <v>0</v>
      </c>
      <c r="AC207" s="67">
        <f t="shared" si="197"/>
        <v>0</v>
      </c>
      <c r="AD207" s="67">
        <f t="shared" si="197"/>
        <v>0</v>
      </c>
      <c r="AE207" s="67">
        <f t="shared" si="197"/>
        <v>0</v>
      </c>
      <c r="AF207" s="67" t="e">
        <f t="shared" si="197"/>
        <v>#DIV/0!</v>
      </c>
      <c r="AG207" s="67" t="e">
        <f t="shared" si="197"/>
        <v>#DIV/0!</v>
      </c>
      <c r="AH207" s="67" t="e">
        <f t="shared" si="197"/>
        <v>#DIV/0!</v>
      </c>
      <c r="AI207" s="67" t="e">
        <f t="shared" si="197"/>
        <v>#DIV/0!</v>
      </c>
      <c r="AJ207" s="67"/>
      <c r="AK207" s="67"/>
      <c r="AL207" s="67"/>
    </row>
    <row r="208" spans="1:38">
      <c r="A208" s="59" t="s">
        <v>74</v>
      </c>
      <c r="B208" s="72">
        <f t="shared" si="187"/>
        <v>0</v>
      </c>
      <c r="C208" s="72">
        <f t="shared" si="188"/>
        <v>0</v>
      </c>
      <c r="D208" s="66">
        <f>'[2]Indonesia Palm Kernel Imports'!BL$290</f>
        <v>5.6280000000000002E-3</v>
      </c>
      <c r="E208" s="66">
        <f>'[2]Indonesia Palm Kernel Imports'!BX$290</f>
        <v>3.261E-3</v>
      </c>
      <c r="F208" s="66">
        <f>'[2]Indonesia Palm Kernel Imports'!CJ$290</f>
        <v>2.0100000000000001E-4</v>
      </c>
      <c r="G208" s="66">
        <f>'[2]Indonesia Palm Kernel Imports'!CV$290</f>
        <v>0</v>
      </c>
      <c r="H208" s="66">
        <f>'[2]Indonesia Palm Kernel Imports'!DH$290</f>
        <v>3.8000000000000002E-4</v>
      </c>
      <c r="I208" s="66">
        <f>'[2]Indonesia Palm Kernel Imports'!DT$290</f>
        <v>0</v>
      </c>
      <c r="J208" s="66">
        <f>'[2]Indonesia Palm Kernel Imports'!EF$290</f>
        <v>6.8600000000000009E-4</v>
      </c>
      <c r="K208" s="66">
        <f>'[2]Indonesia Palm Kernel Imports'!ER$290</f>
        <v>3.7399999999999998E-4</v>
      </c>
      <c r="L208" s="66">
        <f>'[2]Indonesia Palm Kernel Imports'!FD$290</f>
        <v>8.7500000000000002E-4</v>
      </c>
      <c r="M208" s="66">
        <f>'[2]Indonesia Palm Kernel Imports'!FP$290</f>
        <v>4.0919999999999993E-3</v>
      </c>
      <c r="N208" s="66">
        <f>'[2]Indonesia Palm Kernel Imports'!GB$290</f>
        <v>0</v>
      </c>
      <c r="O208" s="66">
        <f>'[2]Indonesia Palm Kernel Imports'!GN$290</f>
        <v>2E-3</v>
      </c>
      <c r="P208" s="66">
        <f>'[2]Indonesia Palm Kernel Imports'!GZ$290</f>
        <v>2E-3</v>
      </c>
      <c r="Q208" s="66">
        <f>'[2]Indonesia Palm Kernel Imports'!HL$290</f>
        <v>0</v>
      </c>
      <c r="R208" s="66">
        <f>'[2]Indonesia Palm Kernel Imports'!HX$290</f>
        <v>0</v>
      </c>
      <c r="S208" s="66">
        <f>'[2]Indonesia Palm Kernel Imports'!IJ$290</f>
        <v>0</v>
      </c>
      <c r="T208" s="66">
        <f>'[2]Indonesia Palm Kernel Imports'!IV$290</f>
        <v>1E-3</v>
      </c>
      <c r="U208" s="66">
        <f>'[2]Indonesia Palm Kernel Imports'!JH$290</f>
        <v>0</v>
      </c>
      <c r="V208" s="66">
        <f>'[2]Indonesia Palm Kernel Imports'!JT$290</f>
        <v>0</v>
      </c>
      <c r="W208" s="66">
        <f>'[2]Indonesia Palm Kernel Imports'!KF$290</f>
        <v>1E-3</v>
      </c>
      <c r="X208" s="66">
        <f>'[2]Indonesia Palm Kernel Imports'!KR$290</f>
        <v>2E-3</v>
      </c>
      <c r="Y208" s="66">
        <f>'[2]Indonesia Palm Kernel Imports'!LD$290</f>
        <v>0</v>
      </c>
      <c r="Z208" s="67">
        <f t="shared" si="198"/>
        <v>0</v>
      </c>
      <c r="AA208" s="67">
        <f t="shared" si="195"/>
        <v>0</v>
      </c>
      <c r="AB208" s="67">
        <f t="shared" si="196"/>
        <v>0</v>
      </c>
      <c r="AC208" s="67">
        <f t="shared" si="197"/>
        <v>0</v>
      </c>
      <c r="AD208" s="67">
        <f t="shared" si="197"/>
        <v>0</v>
      </c>
      <c r="AE208" s="67">
        <f t="shared" si="197"/>
        <v>0</v>
      </c>
      <c r="AF208" s="67" t="e">
        <f t="shared" si="197"/>
        <v>#DIV/0!</v>
      </c>
      <c r="AG208" s="67" t="e">
        <f t="shared" si="197"/>
        <v>#DIV/0!</v>
      </c>
      <c r="AH208" s="67" t="e">
        <f t="shared" si="197"/>
        <v>#DIV/0!</v>
      </c>
      <c r="AI208" s="67" t="e">
        <f t="shared" si="197"/>
        <v>#DIV/0!</v>
      </c>
      <c r="AJ208" s="67"/>
      <c r="AK208" s="67"/>
      <c r="AL208" s="67"/>
    </row>
    <row r="209" spans="1:38">
      <c r="A209" s="59" t="s">
        <v>75</v>
      </c>
      <c r="B209" s="72">
        <f>B210-SUM(B198:B208)</f>
        <v>0</v>
      </c>
      <c r="C209" s="72">
        <f>C210-SUM(C198:C208)</f>
        <v>0</v>
      </c>
      <c r="D209" s="66">
        <f>'[2]Indonesia Palm Kernel Imports'!BM$290</f>
        <v>6.5499999999999994E-3</v>
      </c>
      <c r="E209" s="66">
        <f>'[2]Indonesia Palm Kernel Imports'!BY$290</f>
        <v>3.2669999999999999E-3</v>
      </c>
      <c r="F209" s="66">
        <f>'[2]Indonesia Palm Kernel Imports'!CK$290</f>
        <v>1.322E-3</v>
      </c>
      <c r="G209" s="66">
        <f>'[2]Indonesia Palm Kernel Imports'!CW$290</f>
        <v>0</v>
      </c>
      <c r="H209" s="66">
        <f>'[2]Indonesia Palm Kernel Imports'!DI$290</f>
        <v>9.7300000000000002E-4</v>
      </c>
      <c r="I209" s="66">
        <f>'[2]Indonesia Palm Kernel Imports'!DU$290</f>
        <v>0</v>
      </c>
      <c r="J209" s="66">
        <f>'[2]Indonesia Palm Kernel Imports'!EG$290</f>
        <v>0</v>
      </c>
      <c r="K209" s="66">
        <f>'[2]Indonesia Palm Kernel Imports'!ES$290</f>
        <v>2.444E-3</v>
      </c>
      <c r="L209" s="66">
        <f>'[2]Indonesia Palm Kernel Imports'!FE$290</f>
        <v>2.941E-3</v>
      </c>
      <c r="M209" s="66">
        <f>'[2]Indonesia Palm Kernel Imports'!FQ$290</f>
        <v>3.4629999999999999E-3</v>
      </c>
      <c r="N209" s="66">
        <f>'[2]Indonesia Palm Kernel Imports'!GC$290</f>
        <v>0</v>
      </c>
      <c r="O209" s="66">
        <f>'[2]Indonesia Palm Kernel Imports'!GO$290</f>
        <v>3.0000000000000001E-3</v>
      </c>
      <c r="P209" s="66">
        <f>'[2]Indonesia Palm Kernel Imports'!HA$290</f>
        <v>5.0000000000000001E-3</v>
      </c>
      <c r="Q209" s="66">
        <f>'[2]Indonesia Palm Kernel Imports'!HM$290</f>
        <v>0</v>
      </c>
      <c r="R209" s="66">
        <f>'[2]Indonesia Palm Kernel Imports'!HY$290</f>
        <v>0</v>
      </c>
      <c r="S209" s="66">
        <f>'[2]Indonesia Palm Kernel Imports'!IK$290</f>
        <v>0</v>
      </c>
      <c r="T209" s="66">
        <f>'[2]Indonesia Palm Kernel Imports'!IW$290</f>
        <v>0</v>
      </c>
      <c r="U209" s="66">
        <f>'[2]Indonesia Palm Kernel Imports'!JI$290</f>
        <v>0</v>
      </c>
      <c r="V209" s="66">
        <f>'[2]Indonesia Palm Kernel Imports'!JU$290</f>
        <v>0</v>
      </c>
      <c r="W209" s="66">
        <f>'[2]Indonesia Palm Kernel Imports'!KG$290</f>
        <v>0</v>
      </c>
      <c r="X209" s="66">
        <f>'[2]Indonesia Palm Kernel Imports'!KS$290</f>
        <v>0</v>
      </c>
      <c r="Y209" s="66">
        <f>'[2]Indonesia Palm Kernel Imports'!LE$290</f>
        <v>0</v>
      </c>
      <c r="Z209" s="67">
        <f t="shared" ref="Z209:AI209" si="199">Z210-SUM(Z198:Z208)</f>
        <v>0</v>
      </c>
      <c r="AA209" s="67">
        <f t="shared" si="199"/>
        <v>0</v>
      </c>
      <c r="AB209" s="67">
        <f t="shared" si="199"/>
        <v>0</v>
      </c>
      <c r="AC209" s="67">
        <f t="shared" si="199"/>
        <v>0</v>
      </c>
      <c r="AD209" s="67">
        <f t="shared" si="199"/>
        <v>0</v>
      </c>
      <c r="AE209" s="67">
        <f t="shared" si="199"/>
        <v>0</v>
      </c>
      <c r="AF209" s="67" t="e">
        <f t="shared" si="199"/>
        <v>#DIV/0!</v>
      </c>
      <c r="AG209" s="67" t="e">
        <f t="shared" si="199"/>
        <v>#DIV/0!</v>
      </c>
      <c r="AH209" s="67" t="e">
        <f t="shared" si="199"/>
        <v>#DIV/0!</v>
      </c>
      <c r="AI209" s="67" t="e">
        <f t="shared" si="199"/>
        <v>#DIV/0!</v>
      </c>
      <c r="AJ209" s="67"/>
      <c r="AK209" s="67"/>
      <c r="AL209" s="67"/>
    </row>
    <row r="210" spans="1:38" ht="15.75" thickBot="1">
      <c r="A210" s="59" t="s">
        <v>76</v>
      </c>
      <c r="B210" s="75">
        <f>B24</f>
        <v>0</v>
      </c>
      <c r="C210" s="75">
        <f>C24</f>
        <v>0</v>
      </c>
      <c r="D210" s="75">
        <f>D24</f>
        <v>0</v>
      </c>
      <c r="E210" s="75">
        <f t="shared" ref="E210:X210" si="200">SUM(E198:E209)</f>
        <v>5.4827569999999985</v>
      </c>
      <c r="F210" s="75">
        <f t="shared" si="200"/>
        <v>6.6252000000000019E-2</v>
      </c>
      <c r="G210" s="75">
        <f t="shared" si="200"/>
        <v>2.6275E-2</v>
      </c>
      <c r="H210" s="75">
        <f t="shared" si="200"/>
        <v>1.7722000000000002E-2</v>
      </c>
      <c r="I210" s="75">
        <f t="shared" si="200"/>
        <v>7.5281000000000001E-2</v>
      </c>
      <c r="J210" s="75">
        <f t="shared" si="200"/>
        <v>7.4686000000000016E-2</v>
      </c>
      <c r="K210" s="75">
        <f t="shared" si="200"/>
        <v>4.3920000000000001E-3</v>
      </c>
      <c r="L210" s="75">
        <f t="shared" si="200"/>
        <v>1.3117E-2</v>
      </c>
      <c r="M210" s="75">
        <f t="shared" si="200"/>
        <v>4.2848000000000004E-2</v>
      </c>
      <c r="N210" s="75">
        <f t="shared" si="200"/>
        <v>1.392557</v>
      </c>
      <c r="O210" s="75">
        <f t="shared" si="200"/>
        <v>1.6E-2</v>
      </c>
      <c r="P210" s="75">
        <f t="shared" si="200"/>
        <v>3.6999999999999998E-2</v>
      </c>
      <c r="Q210" s="75">
        <f t="shared" si="200"/>
        <v>4.0000000000000001E-3</v>
      </c>
      <c r="R210" s="75">
        <f t="shared" si="200"/>
        <v>0</v>
      </c>
      <c r="S210" s="75">
        <f t="shared" si="200"/>
        <v>0</v>
      </c>
      <c r="T210" s="75">
        <f t="shared" si="200"/>
        <v>2.5000000000000005E-2</v>
      </c>
      <c r="U210" s="75">
        <f t="shared" si="200"/>
        <v>4.49</v>
      </c>
      <c r="V210" s="75">
        <f t="shared" si="200"/>
        <v>2E-3</v>
      </c>
      <c r="W210" s="75">
        <f t="shared" si="200"/>
        <v>3.0000000000000001E-3</v>
      </c>
      <c r="X210" s="75">
        <f t="shared" si="200"/>
        <v>3.0000000000000001E-3</v>
      </c>
      <c r="Y210" s="75">
        <f>SUM(Y198:Y209)</f>
        <v>2E-3</v>
      </c>
      <c r="Z210" s="67">
        <f t="shared" ref="Z210:AI210" si="201">Z24</f>
        <v>0</v>
      </c>
      <c r="AA210" s="67">
        <f t="shared" si="201"/>
        <v>0</v>
      </c>
      <c r="AB210" s="67">
        <f t="shared" si="201"/>
        <v>0</v>
      </c>
      <c r="AC210" s="67">
        <f t="shared" si="201"/>
        <v>0</v>
      </c>
      <c r="AD210" s="67">
        <f t="shared" si="201"/>
        <v>0</v>
      </c>
      <c r="AE210" s="67">
        <f t="shared" si="201"/>
        <v>0</v>
      </c>
      <c r="AF210" s="67">
        <f t="shared" si="201"/>
        <v>0</v>
      </c>
      <c r="AG210" s="67">
        <f t="shared" si="201"/>
        <v>1</v>
      </c>
      <c r="AH210" s="67">
        <f t="shared" si="201"/>
        <v>2</v>
      </c>
      <c r="AI210" s="67">
        <f t="shared" si="201"/>
        <v>3</v>
      </c>
      <c r="AJ210" s="67"/>
      <c r="AK210" s="67"/>
      <c r="AL210" s="67"/>
    </row>
    <row r="211" spans="1:38">
      <c r="A211" s="68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</row>
    <row r="212" spans="1:38" ht="15.75" thickBot="1">
      <c r="A212" s="59" t="s">
        <v>99</v>
      </c>
    </row>
    <row r="213" spans="1:38" ht="15.75" thickBot="1">
      <c r="A213" s="60"/>
      <c r="B213" s="61" t="s">
        <v>11</v>
      </c>
      <c r="C213" s="61" t="s">
        <v>12</v>
      </c>
      <c r="D213" s="61" t="s">
        <v>13</v>
      </c>
      <c r="E213" s="61" t="s">
        <v>14</v>
      </c>
      <c r="F213" s="61" t="s">
        <v>15</v>
      </c>
      <c r="G213" s="61" t="s">
        <v>16</v>
      </c>
      <c r="H213" s="61" t="s">
        <v>17</v>
      </c>
      <c r="I213" s="61" t="s">
        <v>18</v>
      </c>
      <c r="J213" s="61" t="s">
        <v>19</v>
      </c>
      <c r="K213" s="61" t="s">
        <v>20</v>
      </c>
      <c r="L213" s="61" t="s">
        <v>21</v>
      </c>
      <c r="M213" s="61" t="s">
        <v>22</v>
      </c>
      <c r="N213" s="61" t="s">
        <v>23</v>
      </c>
      <c r="O213" s="61" t="s">
        <v>24</v>
      </c>
      <c r="P213" s="61" t="s">
        <v>25</v>
      </c>
      <c r="Q213" s="61" t="s">
        <v>26</v>
      </c>
      <c r="R213" s="61" t="s">
        <v>27</v>
      </c>
      <c r="S213" s="61" t="s">
        <v>28</v>
      </c>
      <c r="T213" s="61" t="s">
        <v>29</v>
      </c>
      <c r="U213" s="61" t="s">
        <v>30</v>
      </c>
      <c r="V213" s="61" t="s">
        <v>31</v>
      </c>
      <c r="W213" s="61" t="s">
        <v>32</v>
      </c>
      <c r="X213" s="61" t="s">
        <v>33</v>
      </c>
      <c r="Y213" s="61" t="s">
        <v>34</v>
      </c>
      <c r="Z213" s="61" t="s">
        <v>35</v>
      </c>
      <c r="AA213" s="61" t="s">
        <v>36</v>
      </c>
      <c r="AB213" s="61" t="s">
        <v>37</v>
      </c>
      <c r="AC213" s="61" t="s">
        <v>38</v>
      </c>
      <c r="AD213" s="61" t="str">
        <f>AD2</f>
        <v xml:space="preserve">21/22  </v>
      </c>
      <c r="AE213" s="61" t="str">
        <f t="shared" ref="AE213:AI213" si="202">AE2</f>
        <v xml:space="preserve">22/23  </v>
      </c>
      <c r="AF213" s="61" t="str">
        <f t="shared" si="202"/>
        <v xml:space="preserve">23/24  </v>
      </c>
      <c r="AG213" s="61" t="str">
        <f t="shared" si="202"/>
        <v xml:space="preserve">24/25  </v>
      </c>
      <c r="AH213" s="61" t="str">
        <f t="shared" si="202"/>
        <v xml:space="preserve">25/26  </v>
      </c>
      <c r="AI213" s="61" t="str">
        <f t="shared" si="202"/>
        <v xml:space="preserve">26/27  </v>
      </c>
      <c r="AJ213" s="62"/>
      <c r="AK213" s="62"/>
      <c r="AL213" s="62"/>
    </row>
    <row r="214" spans="1:38">
      <c r="A214" s="59" t="s">
        <v>64</v>
      </c>
      <c r="B214" s="72">
        <f>(SUM(E214:I214)/SUM(E$226:I$226))*B$226</f>
        <v>0</v>
      </c>
      <c r="C214" s="72">
        <f>(SUM(F214:J214)/SUM(F$226:J$226))*C$226</f>
        <v>0</v>
      </c>
      <c r="D214" s="72">
        <f>(SUM(E214:I214)/SUM(E$226:I$226))*D$226</f>
        <v>0</v>
      </c>
      <c r="E214" s="66">
        <f>'[2]Indonesia Palm Kernel Exports'!BN$290</f>
        <v>0.10058199999999999</v>
      </c>
      <c r="F214" s="66">
        <f>'[2]Indonesia Palm Kernel Exports'!BZ$290</f>
        <v>0</v>
      </c>
      <c r="G214" s="66">
        <f>'[2]Indonesia Palm Kernel Exports'!CL$290</f>
        <v>1</v>
      </c>
      <c r="H214" s="66">
        <f>'[2]Indonesia Palm Kernel Exports'!CX$290</f>
        <v>0.85</v>
      </c>
      <c r="I214" s="66">
        <f>'[2]Indonesia Palm Kernel Exports'!DJ$290</f>
        <v>0.11228</v>
      </c>
      <c r="J214" s="66">
        <f>'[2]Indonesia Palm Kernel Exports'!DV$290</f>
        <v>0.40001700000000001</v>
      </c>
      <c r="K214" s="66">
        <f>'[2]Indonesia Palm Kernel Exports'!EH$290</f>
        <v>0.47047000000000005</v>
      </c>
      <c r="L214" s="66">
        <f>'[2]Indonesia Palm Kernel Exports'!ET$290</f>
        <v>0.48002100000000003</v>
      </c>
      <c r="M214" s="66">
        <f>'[2]Indonesia Palm Kernel Exports'!FF$290</f>
        <v>4.75</v>
      </c>
      <c r="N214" s="66">
        <f>'[2]Indonesia Palm Kernel Exports'!FR$290</f>
        <v>6.2824620000000007</v>
      </c>
      <c r="O214" s="66">
        <f>'[2]Indonesia Palm Kernel Exports'!GD$290</f>
        <v>6.415</v>
      </c>
      <c r="P214" s="66">
        <f>'[2]Indonesia Palm Kernel Exports'!GP$290</f>
        <v>1.45</v>
      </c>
      <c r="Q214" s="66">
        <f>'[2]Indonesia Palm Kernel Exports'!HB$290</f>
        <v>0</v>
      </c>
      <c r="R214" s="66">
        <f>'[2]Indonesia Palm Kernel Exports'!HN$290</f>
        <v>0</v>
      </c>
      <c r="S214" s="66">
        <f>'[2]Indonesia Palm Kernel Exports'!HZ$290</f>
        <v>0</v>
      </c>
      <c r="T214" s="66">
        <f>'[2]Indonesia Palm Kernel Exports'!IL$290</f>
        <v>0</v>
      </c>
      <c r="U214" s="66">
        <f>'[2]Indonesia Palm Kernel Exports'!IX$290</f>
        <v>1E-3</v>
      </c>
      <c r="V214" s="66">
        <f>'[2]Indonesia Palm Kernel Exports'!JJ$290</f>
        <v>0</v>
      </c>
      <c r="W214" s="66">
        <f>'[2]Indonesia Palm Kernel Exports'!JV$290</f>
        <v>1.498</v>
      </c>
      <c r="X214" s="66">
        <f>'[2]Indonesia Palm Kernel Exports'!KH$290</f>
        <v>0</v>
      </c>
      <c r="Y214" s="66">
        <f>'[2]Indonesia Palm Kernel Exports'!KT$290</f>
        <v>12.026999999999999</v>
      </c>
      <c r="Z214" s="66">
        <f>'[2]Indonesia Palm Kernel Exports'!LF$290</f>
        <v>2.516</v>
      </c>
      <c r="AA214" s="67">
        <f t="shared" ref="AA214:AF214" si="203">(SUM(U214:Y214)/SUM(U$210:Y$210))*AA$210</f>
        <v>0</v>
      </c>
      <c r="AB214" s="67">
        <f t="shared" si="203"/>
        <v>0</v>
      </c>
      <c r="AC214" s="67">
        <f t="shared" si="203"/>
        <v>0</v>
      </c>
      <c r="AD214" s="67">
        <f t="shared" si="203"/>
        <v>0</v>
      </c>
      <c r="AE214" s="67">
        <f t="shared" si="203"/>
        <v>0</v>
      </c>
      <c r="AF214" s="67" t="e">
        <f t="shared" si="203"/>
        <v>#DIV/0!</v>
      </c>
      <c r="AG214" s="67" t="e">
        <f t="shared" ref="AG214" si="204">(SUM(AA214:AE214)/SUM(AA$210:AE$210))*AG$210</f>
        <v>#DIV/0!</v>
      </c>
      <c r="AH214" s="67" t="e">
        <f t="shared" ref="AH214:AI214" si="205">(SUM(AB214:AF214)/SUM(AB$210:AF$210))*AH$210</f>
        <v>#DIV/0!</v>
      </c>
      <c r="AI214" s="67" t="e">
        <f t="shared" si="205"/>
        <v>#DIV/0!</v>
      </c>
      <c r="AJ214" s="67"/>
      <c r="AK214" s="67"/>
      <c r="AL214" s="67"/>
    </row>
    <row r="215" spans="1:38">
      <c r="A215" s="59" t="s">
        <v>65</v>
      </c>
      <c r="B215" s="72">
        <f t="shared" ref="B215:C224" si="206">(SUM(E215:I215)/SUM(E$226:I$226))*B$226</f>
        <v>0</v>
      </c>
      <c r="C215" s="72">
        <f t="shared" si="206"/>
        <v>0</v>
      </c>
      <c r="D215" s="72">
        <f>(SUM(E215:I215)/SUM(E$226:I$226))*D$226</f>
        <v>0</v>
      </c>
      <c r="E215" s="66">
        <f>'[2]Indonesia Palm Kernel Exports'!BO$290</f>
        <v>4.7999999999999996E-3</v>
      </c>
      <c r="F215" s="66">
        <f>'[2]Indonesia Palm Kernel Exports'!CA$290</f>
        <v>0</v>
      </c>
      <c r="G215" s="66">
        <f>'[2]Indonesia Palm Kernel Exports'!CM$290</f>
        <v>0.37560700000000002</v>
      </c>
      <c r="H215" s="66">
        <f>'[2]Indonesia Palm Kernel Exports'!CY$290</f>
        <v>0.59395000000000009</v>
      </c>
      <c r="I215" s="66">
        <f>'[2]Indonesia Palm Kernel Exports'!DK$290</f>
        <v>0.08</v>
      </c>
      <c r="J215" s="66">
        <f>'[2]Indonesia Palm Kernel Exports'!DW$290</f>
        <v>0.51685000000000003</v>
      </c>
      <c r="K215" s="66">
        <f>'[2]Indonesia Palm Kernel Exports'!EI$290</f>
        <v>0.51</v>
      </c>
      <c r="L215" s="66">
        <f>'[2]Indonesia Palm Kernel Exports'!EU$290</f>
        <v>2.98</v>
      </c>
      <c r="M215" s="66">
        <f>'[2]Indonesia Palm Kernel Exports'!FG$290</f>
        <v>1.617745</v>
      </c>
      <c r="N215" s="66">
        <f>'[2]Indonesia Palm Kernel Exports'!FS$290</f>
        <v>5.4259089999999999</v>
      </c>
      <c r="O215" s="66">
        <f>'[2]Indonesia Palm Kernel Exports'!GE$290</f>
        <v>14.396000000000001</v>
      </c>
      <c r="P215" s="66">
        <f>'[2]Indonesia Palm Kernel Exports'!GQ$290</f>
        <v>0</v>
      </c>
      <c r="Q215" s="66">
        <f>'[2]Indonesia Palm Kernel Exports'!HC$290</f>
        <v>6.0000000000000001E-3</v>
      </c>
      <c r="R215" s="66">
        <f>'[2]Indonesia Palm Kernel Exports'!HO$290</f>
        <v>0</v>
      </c>
      <c r="S215" s="66">
        <f>'[2]Indonesia Palm Kernel Exports'!IA$290</f>
        <v>0</v>
      </c>
      <c r="T215" s="66">
        <f>'[2]Indonesia Palm Kernel Exports'!IM$290</f>
        <v>0</v>
      </c>
      <c r="U215" s="66">
        <f>'[2]Indonesia Palm Kernel Exports'!IY$290</f>
        <v>1E-3</v>
      </c>
      <c r="V215" s="66">
        <f>'[2]Indonesia Palm Kernel Exports'!JK$290</f>
        <v>0</v>
      </c>
      <c r="W215" s="66">
        <f>'[2]Indonesia Palm Kernel Exports'!JW$290</f>
        <v>0</v>
      </c>
      <c r="X215" s="66">
        <f>'[2]Indonesia Palm Kernel Exports'!KI$290</f>
        <v>0</v>
      </c>
      <c r="Y215" s="66">
        <f>'[2]Indonesia Palm Kernel Exports'!KU$290</f>
        <v>7.7750000000000004</v>
      </c>
      <c r="Z215" s="66">
        <f>'[2]Indonesia Palm Kernel Exports'!LG$290</f>
        <v>0.2</v>
      </c>
      <c r="AA215" s="67">
        <f t="shared" ref="AA215:AF215" si="207">(SUM(U1226:Y1226)/SUM(U$210:Y$210))*AA$210</f>
        <v>0</v>
      </c>
      <c r="AB215" s="67">
        <f t="shared" si="207"/>
        <v>0</v>
      </c>
      <c r="AC215" s="67">
        <f t="shared" si="207"/>
        <v>0</v>
      </c>
      <c r="AD215" s="67">
        <f t="shared" si="207"/>
        <v>0</v>
      </c>
      <c r="AE215" s="67">
        <f t="shared" si="207"/>
        <v>0</v>
      </c>
      <c r="AF215" s="67" t="e">
        <f t="shared" si="207"/>
        <v>#DIV/0!</v>
      </c>
      <c r="AG215" s="67" t="e">
        <f t="shared" ref="AG215" si="208">(SUM(AA1226:AE1226)/SUM(AA$210:AE$210))*AG$210</f>
        <v>#DIV/0!</v>
      </c>
      <c r="AH215" s="67" t="e">
        <f t="shared" ref="AH215:AI215" si="209">(SUM(AB1226:AF1226)/SUM(AB$210:AF$210))*AH$210</f>
        <v>#DIV/0!</v>
      </c>
      <c r="AI215" s="67">
        <f t="shared" si="209"/>
        <v>0</v>
      </c>
      <c r="AJ215" s="67"/>
      <c r="AK215" s="67"/>
      <c r="AL215" s="67"/>
    </row>
    <row r="216" spans="1:38">
      <c r="A216" s="59" t="s">
        <v>66</v>
      </c>
      <c r="B216" s="72">
        <f t="shared" si="206"/>
        <v>0</v>
      </c>
      <c r="C216" s="72">
        <f t="shared" si="206"/>
        <v>0</v>
      </c>
      <c r="D216" s="72">
        <f>(SUM(E216:I216)/SUM(E$226:I$226))*D$226</f>
        <v>0</v>
      </c>
      <c r="E216" s="66">
        <f>'[2]Indonesia Palm Kernel Exports'!BP$290</f>
        <v>0</v>
      </c>
      <c r="F216" s="66">
        <f>'[2]Indonesia Palm Kernel Exports'!CB$290</f>
        <v>0</v>
      </c>
      <c r="G216" s="66">
        <f>'[2]Indonesia Palm Kernel Exports'!CN$290</f>
        <v>1.9419999999999999</v>
      </c>
      <c r="H216" s="66">
        <f>'[2]Indonesia Palm Kernel Exports'!CZ$290</f>
        <v>0.60497000000000001</v>
      </c>
      <c r="I216" s="66">
        <f>'[2]Indonesia Palm Kernel Exports'!DL$290</f>
        <v>0.50009999999999999</v>
      </c>
      <c r="J216" s="66">
        <f>'[2]Indonesia Palm Kernel Exports'!DX$290</f>
        <v>0.51639999999999997</v>
      </c>
      <c r="K216" s="66">
        <f>'[2]Indonesia Palm Kernel Exports'!EJ$290</f>
        <v>0.48</v>
      </c>
      <c r="L216" s="66">
        <f>'[2]Indonesia Palm Kernel Exports'!EV$290</f>
        <v>1.020734</v>
      </c>
      <c r="M216" s="66">
        <f>'[2]Indonesia Palm Kernel Exports'!FH$290</f>
        <v>4.37</v>
      </c>
      <c r="N216" s="66">
        <f>'[2]Indonesia Palm Kernel Exports'!FT$290</f>
        <v>15.023357000000001</v>
      </c>
      <c r="O216" s="66">
        <f>'[2]Indonesia Palm Kernel Exports'!GF$290</f>
        <v>6.4</v>
      </c>
      <c r="P216" s="66">
        <f>'[2]Indonesia Palm Kernel Exports'!GR$290</f>
        <v>0</v>
      </c>
      <c r="Q216" s="66">
        <f>'[2]Indonesia Palm Kernel Exports'!HD$290</f>
        <v>0</v>
      </c>
      <c r="R216" s="66">
        <f>'[2]Indonesia Palm Kernel Exports'!HP$290</f>
        <v>0</v>
      </c>
      <c r="S216" s="66">
        <f>'[2]Indonesia Palm Kernel Exports'!IB$290</f>
        <v>0</v>
      </c>
      <c r="T216" s="66">
        <f>'[2]Indonesia Palm Kernel Exports'!IN$290</f>
        <v>0</v>
      </c>
      <c r="U216" s="66">
        <f>'[2]Indonesia Palm Kernel Exports'!IZ$290</f>
        <v>1.2</v>
      </c>
      <c r="V216" s="66">
        <f>'[2]Indonesia Palm Kernel Exports'!JL$290</f>
        <v>0</v>
      </c>
      <c r="W216" s="66">
        <f>'[2]Indonesia Palm Kernel Exports'!JX$290</f>
        <v>0</v>
      </c>
      <c r="X216" s="66">
        <f>'[2]Indonesia Palm Kernel Exports'!KJ$290</f>
        <v>2.1</v>
      </c>
      <c r="Y216" s="66">
        <f>'[2]Indonesia Palm Kernel Exports'!KV$290</f>
        <v>9.2720000000000002</v>
      </c>
      <c r="Z216" s="66">
        <f>'[2]Indonesia Palm Kernel Exports'!LH$290</f>
        <v>0</v>
      </c>
      <c r="AA216" s="67">
        <f t="shared" ref="AA216:AA224" si="210">(SUM(U216:Y216)/SUM(U$210:Y$210))*AA$210</f>
        <v>0</v>
      </c>
      <c r="AB216" s="67">
        <f t="shared" ref="AB216:AB224" si="211">(SUM(V216:Z216)/SUM(V$210:Z$210))*AB$210</f>
        <v>0</v>
      </c>
      <c r="AC216" s="67">
        <f t="shared" ref="AC216:AI224" si="212">(SUM(W216:AA216)/SUM(W$210:AA$210))*AC$210</f>
        <v>0</v>
      </c>
      <c r="AD216" s="67">
        <f t="shared" si="212"/>
        <v>0</v>
      </c>
      <c r="AE216" s="67">
        <f t="shared" si="212"/>
        <v>0</v>
      </c>
      <c r="AF216" s="67" t="e">
        <f t="shared" si="212"/>
        <v>#DIV/0!</v>
      </c>
      <c r="AG216" s="67" t="e">
        <f t="shared" si="212"/>
        <v>#DIV/0!</v>
      </c>
      <c r="AH216" s="67" t="e">
        <f t="shared" si="212"/>
        <v>#DIV/0!</v>
      </c>
      <c r="AI216" s="67" t="e">
        <f t="shared" si="212"/>
        <v>#DIV/0!</v>
      </c>
      <c r="AJ216" s="67"/>
      <c r="AK216" s="67"/>
      <c r="AL216" s="67"/>
    </row>
    <row r="217" spans="1:38">
      <c r="A217" s="59" t="s">
        <v>67</v>
      </c>
      <c r="B217" s="72">
        <f t="shared" si="206"/>
        <v>0</v>
      </c>
      <c r="C217" s="72">
        <f t="shared" si="206"/>
        <v>0</v>
      </c>
      <c r="D217" s="66">
        <f>'[2]Indonesia Palm Kernel Exports'!BE$290</f>
        <v>0</v>
      </c>
      <c r="E217" s="66">
        <f>'[2]Indonesia Palm Kernel Exports'!BQ$290</f>
        <v>0</v>
      </c>
      <c r="F217" s="66">
        <f>'[2]Indonesia Palm Kernel Exports'!CC$290</f>
        <v>0</v>
      </c>
      <c r="G217" s="66">
        <f>'[2]Indonesia Palm Kernel Exports'!CO$290</f>
        <v>0.29179500000000003</v>
      </c>
      <c r="H217" s="66">
        <f>'[2]Indonesia Palm Kernel Exports'!DA$290</f>
        <v>0.160076</v>
      </c>
      <c r="I217" s="66">
        <f>'[2]Indonesia Palm Kernel Exports'!DM$290</f>
        <v>0.22</v>
      </c>
      <c r="J217" s="66">
        <f>'[2]Indonesia Palm Kernel Exports'!DY$290</f>
        <v>0.41639999999999999</v>
      </c>
      <c r="K217" s="66">
        <f>'[2]Indonesia Palm Kernel Exports'!EK$290</f>
        <v>0</v>
      </c>
      <c r="L217" s="66">
        <f>'[2]Indonesia Palm Kernel Exports'!EW$290</f>
        <v>1.230002</v>
      </c>
      <c r="M217" s="66">
        <f>'[2]Indonesia Palm Kernel Exports'!FI$290</f>
        <v>2.0750000000000002</v>
      </c>
      <c r="N217" s="66">
        <f>'[2]Indonesia Palm Kernel Exports'!FU$290</f>
        <v>6.5789999999999997</v>
      </c>
      <c r="O217" s="66">
        <f>'[2]Indonesia Palm Kernel Exports'!GG$290</f>
        <v>1.4950000000000001</v>
      </c>
      <c r="P217" s="66">
        <f>'[2]Indonesia Palm Kernel Exports'!GS$290</f>
        <v>0</v>
      </c>
      <c r="Q217" s="66">
        <f>'[2]Indonesia Palm Kernel Exports'!HE$290</f>
        <v>0</v>
      </c>
      <c r="R217" s="66">
        <f>'[2]Indonesia Palm Kernel Exports'!HQ$290</f>
        <v>0</v>
      </c>
      <c r="S217" s="66">
        <f>'[2]Indonesia Palm Kernel Exports'!IC$290</f>
        <v>0</v>
      </c>
      <c r="T217" s="66">
        <f>'[2]Indonesia Palm Kernel Exports'!IO$290</f>
        <v>0</v>
      </c>
      <c r="U217" s="66">
        <f>'[2]Indonesia Palm Kernel Exports'!JA$290</f>
        <v>0</v>
      </c>
      <c r="V217" s="66">
        <f>'[2]Indonesia Palm Kernel Exports'!JM$290</f>
        <v>1E-3</v>
      </c>
      <c r="W217" s="66">
        <f>'[2]Indonesia Palm Kernel Exports'!JY$290</f>
        <v>4.0720000000000001</v>
      </c>
      <c r="X217" s="66">
        <f>'[2]Indonesia Palm Kernel Exports'!KK$290</f>
        <v>8.7040000000000006</v>
      </c>
      <c r="Y217" s="66">
        <f>'[2]Indonesia Palm Kernel Exports'!KW$290</f>
        <v>6.1639999999999997</v>
      </c>
      <c r="Z217" s="66">
        <f>'[2]Indonesia Palm Kernel Exports'!LI$290</f>
        <v>2.5609999999999999</v>
      </c>
      <c r="AA217" s="67">
        <f t="shared" si="210"/>
        <v>0</v>
      </c>
      <c r="AB217" s="67">
        <f t="shared" si="211"/>
        <v>0</v>
      </c>
      <c r="AC217" s="67">
        <f t="shared" si="212"/>
        <v>0</v>
      </c>
      <c r="AD217" s="67">
        <f t="shared" si="212"/>
        <v>0</v>
      </c>
      <c r="AE217" s="67">
        <f t="shared" si="212"/>
        <v>0</v>
      </c>
      <c r="AF217" s="67" t="e">
        <f t="shared" si="212"/>
        <v>#DIV/0!</v>
      </c>
      <c r="AG217" s="67" t="e">
        <f t="shared" si="212"/>
        <v>#DIV/0!</v>
      </c>
      <c r="AH217" s="67" t="e">
        <f t="shared" si="212"/>
        <v>#DIV/0!</v>
      </c>
      <c r="AI217" s="67" t="e">
        <f t="shared" si="212"/>
        <v>#DIV/0!</v>
      </c>
      <c r="AJ217" s="67"/>
      <c r="AK217" s="67"/>
      <c r="AL217" s="67"/>
    </row>
    <row r="218" spans="1:38">
      <c r="A218" s="59" t="s">
        <v>68</v>
      </c>
      <c r="B218" s="72">
        <f t="shared" si="206"/>
        <v>0</v>
      </c>
      <c r="C218" s="72">
        <f t="shared" si="206"/>
        <v>0</v>
      </c>
      <c r="D218" s="66">
        <f>'[2]Indonesia Palm Kernel Exports'!BF$290</f>
        <v>0</v>
      </c>
      <c r="E218" s="66">
        <f>'[2]Indonesia Palm Kernel Exports'!BR$290</f>
        <v>0</v>
      </c>
      <c r="F218" s="66">
        <f>'[2]Indonesia Palm Kernel Exports'!CD$290</f>
        <v>0</v>
      </c>
      <c r="G218" s="66">
        <f>'[2]Indonesia Palm Kernel Exports'!CP$290</f>
        <v>1.240923</v>
      </c>
      <c r="H218" s="66">
        <f>'[2]Indonesia Palm Kernel Exports'!DB$290</f>
        <v>0.84</v>
      </c>
      <c r="I218" s="66">
        <f>'[2]Indonesia Palm Kernel Exports'!DN$290</f>
        <v>8.0001000000000003E-2</v>
      </c>
      <c r="J218" s="66">
        <f>'[2]Indonesia Palm Kernel Exports'!DZ$290</f>
        <v>3.4130000000000001E-2</v>
      </c>
      <c r="K218" s="66">
        <f>'[2]Indonesia Palm Kernel Exports'!EL$290</f>
        <v>0</v>
      </c>
      <c r="L218" s="66">
        <f>'[2]Indonesia Palm Kernel Exports'!EX$290</f>
        <v>1.00041</v>
      </c>
      <c r="M218" s="66">
        <f>'[2]Indonesia Palm Kernel Exports'!FJ$290</f>
        <v>1.8501489999999998</v>
      </c>
      <c r="N218" s="66">
        <f>'[2]Indonesia Palm Kernel Exports'!FV$290</f>
        <v>13.313000000000001</v>
      </c>
      <c r="O218" s="66">
        <f>'[2]Indonesia Palm Kernel Exports'!GH$290</f>
        <v>0.7</v>
      </c>
      <c r="P218" s="66">
        <f>'[2]Indonesia Palm Kernel Exports'!GT$290</f>
        <v>0</v>
      </c>
      <c r="Q218" s="66">
        <f>'[2]Indonesia Palm Kernel Exports'!HF$290</f>
        <v>0</v>
      </c>
      <c r="R218" s="66">
        <f>'[2]Indonesia Palm Kernel Exports'!HR$290</f>
        <v>0</v>
      </c>
      <c r="S218" s="66">
        <f>'[2]Indonesia Palm Kernel Exports'!ID$290</f>
        <v>0</v>
      </c>
      <c r="T218" s="66">
        <f>'[2]Indonesia Palm Kernel Exports'!IP$290</f>
        <v>0</v>
      </c>
      <c r="U218" s="66">
        <f>'[2]Indonesia Palm Kernel Exports'!JB$290</f>
        <v>2</v>
      </c>
      <c r="V218" s="66">
        <f>'[2]Indonesia Palm Kernel Exports'!JN$290</f>
        <v>1E-3</v>
      </c>
      <c r="W218" s="66">
        <f>'[2]Indonesia Palm Kernel Exports'!JZ$290</f>
        <v>0</v>
      </c>
      <c r="X218" s="66">
        <f>'[2]Indonesia Palm Kernel Exports'!KL$290</f>
        <v>2.63</v>
      </c>
      <c r="Y218" s="66">
        <f>'[2]Indonesia Palm Kernel Exports'!KX$290</f>
        <v>4.6559999999999997</v>
      </c>
      <c r="Z218" s="67">
        <f t="shared" ref="Z218:Z224" si="213">(SUM(T218:X218)/SUM(T$210:X$210))*Z$210</f>
        <v>0</v>
      </c>
      <c r="AA218" s="67">
        <f t="shared" si="210"/>
        <v>0</v>
      </c>
      <c r="AB218" s="67">
        <f t="shared" si="211"/>
        <v>0</v>
      </c>
      <c r="AC218" s="67">
        <f t="shared" si="212"/>
        <v>0</v>
      </c>
      <c r="AD218" s="67">
        <f t="shared" si="212"/>
        <v>0</v>
      </c>
      <c r="AE218" s="67">
        <f t="shared" si="212"/>
        <v>0</v>
      </c>
      <c r="AF218" s="67" t="e">
        <f t="shared" si="212"/>
        <v>#DIV/0!</v>
      </c>
      <c r="AG218" s="67" t="e">
        <f t="shared" si="212"/>
        <v>#DIV/0!</v>
      </c>
      <c r="AH218" s="67" t="e">
        <f t="shared" si="212"/>
        <v>#DIV/0!</v>
      </c>
      <c r="AI218" s="67" t="e">
        <f t="shared" si="212"/>
        <v>#DIV/0!</v>
      </c>
      <c r="AJ218" s="67"/>
      <c r="AK218" s="67"/>
      <c r="AL218" s="67"/>
    </row>
    <row r="219" spans="1:38">
      <c r="A219" s="59" t="s">
        <v>69</v>
      </c>
      <c r="B219" s="72">
        <f t="shared" si="206"/>
        <v>0</v>
      </c>
      <c r="C219" s="72">
        <f t="shared" si="206"/>
        <v>0</v>
      </c>
      <c r="D219" s="66">
        <f>'[2]Indonesia Palm Kernel Exports'!BG$290</f>
        <v>2.5000000000000001E-4</v>
      </c>
      <c r="E219" s="66">
        <f>'[2]Indonesia Palm Kernel Exports'!BS$290</f>
        <v>0</v>
      </c>
      <c r="F219" s="66">
        <f>'[2]Indonesia Palm Kernel Exports'!CE$290</f>
        <v>0</v>
      </c>
      <c r="G219" s="66">
        <f>'[2]Indonesia Palm Kernel Exports'!CQ$290</f>
        <v>1.2939500000000002</v>
      </c>
      <c r="H219" s="66">
        <f>'[2]Indonesia Palm Kernel Exports'!DC$290</f>
        <v>0.73460599999999998</v>
      </c>
      <c r="I219" s="66">
        <f>'[2]Indonesia Palm Kernel Exports'!DO$290</f>
        <v>2.9542000000000002E-2</v>
      </c>
      <c r="J219" s="66">
        <f>'[2]Indonesia Palm Kernel Exports'!EA$290</f>
        <v>1.685E-2</v>
      </c>
      <c r="K219" s="66">
        <f>'[2]Indonesia Palm Kernel Exports'!EM$290</f>
        <v>0</v>
      </c>
      <c r="L219" s="66">
        <f>'[2]Indonesia Palm Kernel Exports'!EY$290</f>
        <v>0.48</v>
      </c>
      <c r="M219" s="66">
        <f>'[2]Indonesia Palm Kernel Exports'!FK$290</f>
        <v>6.4111970000000005</v>
      </c>
      <c r="N219" s="66">
        <f>'[2]Indonesia Palm Kernel Exports'!FW$290</f>
        <v>7.5510000000000002</v>
      </c>
      <c r="O219" s="66">
        <f>'[2]Indonesia Palm Kernel Exports'!GI$290</f>
        <v>3.3000000000000002E-2</v>
      </c>
      <c r="P219" s="66">
        <f>'[2]Indonesia Palm Kernel Exports'!GU$290</f>
        <v>3.6999999999999998E-2</v>
      </c>
      <c r="Q219" s="66">
        <f>'[2]Indonesia Palm Kernel Exports'!HG$290</f>
        <v>0</v>
      </c>
      <c r="R219" s="66">
        <f>'[2]Indonesia Palm Kernel Exports'!HS$290</f>
        <v>0</v>
      </c>
      <c r="S219" s="66">
        <f>'[2]Indonesia Palm Kernel Exports'!IE$290</f>
        <v>0</v>
      </c>
      <c r="T219" s="66">
        <f>'[2]Indonesia Palm Kernel Exports'!IQ$290</f>
        <v>0</v>
      </c>
      <c r="U219" s="66">
        <f>'[2]Indonesia Palm Kernel Exports'!JC$290</f>
        <v>0</v>
      </c>
      <c r="V219" s="66">
        <f>'[2]Indonesia Palm Kernel Exports'!JO$290</f>
        <v>1E-3</v>
      </c>
      <c r="W219" s="66">
        <f>'[2]Indonesia Palm Kernel Exports'!KA$290</f>
        <v>0</v>
      </c>
      <c r="X219" s="66">
        <f>'[2]Indonesia Palm Kernel Exports'!KM$290</f>
        <v>8.7279999999999998</v>
      </c>
      <c r="Y219" s="66">
        <f>'[2]Indonesia Palm Kernel Exports'!KY$290</f>
        <v>2.2149999999999999</v>
      </c>
      <c r="Z219" s="67">
        <f t="shared" si="213"/>
        <v>0</v>
      </c>
      <c r="AA219" s="67">
        <f t="shared" si="210"/>
        <v>0</v>
      </c>
      <c r="AB219" s="67">
        <f t="shared" si="211"/>
        <v>0</v>
      </c>
      <c r="AC219" s="67">
        <f t="shared" si="212"/>
        <v>0</v>
      </c>
      <c r="AD219" s="67">
        <f t="shared" si="212"/>
        <v>0</v>
      </c>
      <c r="AE219" s="67">
        <f t="shared" si="212"/>
        <v>0</v>
      </c>
      <c r="AF219" s="67" t="e">
        <f t="shared" si="212"/>
        <v>#DIV/0!</v>
      </c>
      <c r="AG219" s="67" t="e">
        <f t="shared" si="212"/>
        <v>#DIV/0!</v>
      </c>
      <c r="AH219" s="67" t="e">
        <f t="shared" si="212"/>
        <v>#DIV/0!</v>
      </c>
      <c r="AI219" s="67" t="e">
        <f t="shared" si="212"/>
        <v>#DIV/0!</v>
      </c>
      <c r="AJ219" s="67"/>
      <c r="AK219" s="67"/>
      <c r="AL219" s="67"/>
    </row>
    <row r="220" spans="1:38">
      <c r="A220" s="59" t="s">
        <v>70</v>
      </c>
      <c r="B220" s="72">
        <f t="shared" si="206"/>
        <v>0</v>
      </c>
      <c r="C220" s="72">
        <f t="shared" si="206"/>
        <v>0</v>
      </c>
      <c r="D220" s="66">
        <f>'[2]Indonesia Palm Kernel Exports'!BH$290</f>
        <v>0</v>
      </c>
      <c r="E220" s="66">
        <f>'[2]Indonesia Palm Kernel Exports'!BT$290</f>
        <v>0</v>
      </c>
      <c r="F220" s="66">
        <f>'[2]Indonesia Palm Kernel Exports'!CF$290</f>
        <v>0</v>
      </c>
      <c r="G220" s="66">
        <f>'[2]Indonesia Palm Kernel Exports'!CR$290</f>
        <v>9.5947000000000005E-2</v>
      </c>
      <c r="H220" s="66">
        <f>'[2]Indonesia Palm Kernel Exports'!DD$290</f>
        <v>0.57324900000000001</v>
      </c>
      <c r="I220" s="66">
        <f>'[2]Indonesia Palm Kernel Exports'!DP$290</f>
        <v>7.54E-4</v>
      </c>
      <c r="J220" s="66">
        <f>'[2]Indonesia Palm Kernel Exports'!EB$290</f>
        <v>0.50000599999999995</v>
      </c>
      <c r="K220" s="66">
        <f>'[2]Indonesia Palm Kernel Exports'!EN$290</f>
        <v>0</v>
      </c>
      <c r="L220" s="66">
        <f>'[2]Indonesia Palm Kernel Exports'!EZ$290</f>
        <v>0.61008000000000007</v>
      </c>
      <c r="M220" s="66">
        <f>'[2]Indonesia Palm Kernel Exports'!FL$290</f>
        <v>3.65</v>
      </c>
      <c r="N220" s="66">
        <f>'[2]Indonesia Palm Kernel Exports'!FX$290</f>
        <v>5.6989999999999998</v>
      </c>
      <c r="O220" s="66">
        <f>'[2]Indonesia Palm Kernel Exports'!GJ$290</f>
        <v>0</v>
      </c>
      <c r="P220" s="66">
        <f>'[2]Indonesia Palm Kernel Exports'!GV$290</f>
        <v>6.0000000000000001E-3</v>
      </c>
      <c r="Q220" s="66">
        <f>'[2]Indonesia Palm Kernel Exports'!HH$290</f>
        <v>0</v>
      </c>
      <c r="R220" s="66">
        <f>'[2]Indonesia Palm Kernel Exports'!HT$290</f>
        <v>0</v>
      </c>
      <c r="S220" s="66">
        <f>'[2]Indonesia Palm Kernel Exports'!IF$290</f>
        <v>0</v>
      </c>
      <c r="T220" s="66">
        <f>'[2]Indonesia Palm Kernel Exports'!IR$290</f>
        <v>0</v>
      </c>
      <c r="U220" s="66">
        <f>'[2]Indonesia Palm Kernel Exports'!JD$290</f>
        <v>1E-3</v>
      </c>
      <c r="V220" s="66">
        <f>'[2]Indonesia Palm Kernel Exports'!JP$290</f>
        <v>1E-3</v>
      </c>
      <c r="W220" s="66">
        <f>'[2]Indonesia Palm Kernel Exports'!KB$290</f>
        <v>0</v>
      </c>
      <c r="X220" s="66">
        <f>'[2]Indonesia Palm Kernel Exports'!KN$290</f>
        <v>29.527000000000001</v>
      </c>
      <c r="Y220" s="66">
        <f>'[2]Indonesia Palm Kernel Exports'!KZ$290</f>
        <v>4.4429999999999996</v>
      </c>
      <c r="Z220" s="67">
        <f t="shared" si="213"/>
        <v>0</v>
      </c>
      <c r="AA220" s="67">
        <f t="shared" si="210"/>
        <v>0</v>
      </c>
      <c r="AB220" s="67">
        <f t="shared" si="211"/>
        <v>0</v>
      </c>
      <c r="AC220" s="67">
        <f t="shared" si="212"/>
        <v>0</v>
      </c>
      <c r="AD220" s="67">
        <f t="shared" si="212"/>
        <v>0</v>
      </c>
      <c r="AE220" s="67">
        <f t="shared" si="212"/>
        <v>0</v>
      </c>
      <c r="AF220" s="67" t="e">
        <f t="shared" si="212"/>
        <v>#DIV/0!</v>
      </c>
      <c r="AG220" s="67" t="e">
        <f t="shared" si="212"/>
        <v>#DIV/0!</v>
      </c>
      <c r="AH220" s="67" t="e">
        <f t="shared" si="212"/>
        <v>#DIV/0!</v>
      </c>
      <c r="AI220" s="67" t="e">
        <f t="shared" si="212"/>
        <v>#DIV/0!</v>
      </c>
      <c r="AJ220" s="67"/>
      <c r="AK220" s="67"/>
      <c r="AL220" s="67"/>
    </row>
    <row r="221" spans="1:38">
      <c r="A221" s="59" t="s">
        <v>71</v>
      </c>
      <c r="B221" s="72">
        <f t="shared" si="206"/>
        <v>0</v>
      </c>
      <c r="C221" s="72">
        <f t="shared" si="206"/>
        <v>0</v>
      </c>
      <c r="D221" s="66">
        <f>'[2]Indonesia Palm Kernel Exports'!BI$290</f>
        <v>2.5700000000000001E-4</v>
      </c>
      <c r="E221" s="66">
        <f>'[2]Indonesia Palm Kernel Exports'!BU$290</f>
        <v>0</v>
      </c>
      <c r="F221" s="66">
        <f>'[2]Indonesia Palm Kernel Exports'!CG$290</f>
        <v>0</v>
      </c>
      <c r="G221" s="66">
        <f>'[2]Indonesia Palm Kernel Exports'!CS$290</f>
        <v>0.17577999999999999</v>
      </c>
      <c r="H221" s="66">
        <f>'[2]Indonesia Palm Kernel Exports'!DE$290</f>
        <v>0.56063599999999991</v>
      </c>
      <c r="I221" s="66">
        <f>'[2]Indonesia Palm Kernel Exports'!DQ$290</f>
        <v>0</v>
      </c>
      <c r="J221" s="66">
        <f>'[2]Indonesia Palm Kernel Exports'!EC$290</f>
        <v>1.685E-2</v>
      </c>
      <c r="K221" s="66">
        <f>'[2]Indonesia Palm Kernel Exports'!EO$290</f>
        <v>2.7941379999999998</v>
      </c>
      <c r="L221" s="66">
        <f>'[2]Indonesia Palm Kernel Exports'!FA$290</f>
        <v>0.20038</v>
      </c>
      <c r="M221" s="66">
        <f>'[2]Indonesia Palm Kernel Exports'!FM$290</f>
        <v>5.53</v>
      </c>
      <c r="N221" s="66">
        <f>'[2]Indonesia Palm Kernel Exports'!FY$290</f>
        <v>8.5670000000000002</v>
      </c>
      <c r="O221" s="66">
        <f>'[2]Indonesia Palm Kernel Exports'!GK$290</f>
        <v>0</v>
      </c>
      <c r="P221" s="66">
        <f>'[2]Indonesia Palm Kernel Exports'!GW$290</f>
        <v>0</v>
      </c>
      <c r="Q221" s="66">
        <f>'[2]Indonesia Palm Kernel Exports'!HI$290</f>
        <v>0</v>
      </c>
      <c r="R221" s="66">
        <f>'[2]Indonesia Palm Kernel Exports'!HU$290</f>
        <v>0</v>
      </c>
      <c r="S221" s="66">
        <f>'[2]Indonesia Palm Kernel Exports'!IG$290</f>
        <v>0</v>
      </c>
      <c r="T221" s="66">
        <f>'[2]Indonesia Palm Kernel Exports'!IS$290</f>
        <v>0</v>
      </c>
      <c r="U221" s="66">
        <f>'[2]Indonesia Palm Kernel Exports'!JE$290</f>
        <v>1E-3</v>
      </c>
      <c r="V221" s="66">
        <f>'[2]Indonesia Palm Kernel Exports'!JQ$290</f>
        <v>1E-3</v>
      </c>
      <c r="W221" s="66">
        <f>'[2]Indonesia Palm Kernel Exports'!KC$290</f>
        <v>0</v>
      </c>
      <c r="X221" s="66">
        <f>'[2]Indonesia Palm Kernel Exports'!KO$290</f>
        <v>23.157</v>
      </c>
      <c r="Y221" s="66">
        <f>'[2]Indonesia Palm Kernel Exports'!LA$290</f>
        <v>3.3719999999999999</v>
      </c>
      <c r="Z221" s="67">
        <f t="shared" si="213"/>
        <v>0</v>
      </c>
      <c r="AA221" s="67">
        <f t="shared" si="210"/>
        <v>0</v>
      </c>
      <c r="AB221" s="67">
        <f t="shared" si="211"/>
        <v>0</v>
      </c>
      <c r="AC221" s="67">
        <f t="shared" si="212"/>
        <v>0</v>
      </c>
      <c r="AD221" s="67">
        <f t="shared" si="212"/>
        <v>0</v>
      </c>
      <c r="AE221" s="67">
        <f t="shared" si="212"/>
        <v>0</v>
      </c>
      <c r="AF221" s="67" t="e">
        <f t="shared" si="212"/>
        <v>#DIV/0!</v>
      </c>
      <c r="AG221" s="67" t="e">
        <f t="shared" si="212"/>
        <v>#DIV/0!</v>
      </c>
      <c r="AH221" s="67" t="e">
        <f t="shared" si="212"/>
        <v>#DIV/0!</v>
      </c>
      <c r="AI221" s="67" t="e">
        <f t="shared" si="212"/>
        <v>#DIV/0!</v>
      </c>
      <c r="AJ221" s="67"/>
      <c r="AK221" s="67"/>
      <c r="AL221" s="67"/>
    </row>
    <row r="222" spans="1:38">
      <c r="A222" s="59" t="s">
        <v>72</v>
      </c>
      <c r="B222" s="72">
        <f t="shared" si="206"/>
        <v>0</v>
      </c>
      <c r="C222" s="72">
        <f t="shared" si="206"/>
        <v>0</v>
      </c>
      <c r="D222" s="66">
        <f>'[2]Indonesia Palm Kernel Exports'!BJ$290</f>
        <v>0</v>
      </c>
      <c r="E222" s="66">
        <f>'[2]Indonesia Palm Kernel Exports'!BV$290</f>
        <v>0</v>
      </c>
      <c r="F222" s="66">
        <f>'[2]Indonesia Palm Kernel Exports'!CH$290</f>
        <v>0</v>
      </c>
      <c r="G222" s="66">
        <f>'[2]Indonesia Palm Kernel Exports'!CT$290</f>
        <v>0.42671800000000004</v>
      </c>
      <c r="H222" s="66">
        <f>'[2]Indonesia Palm Kernel Exports'!DF$290</f>
        <v>0.48781799999999997</v>
      </c>
      <c r="I222" s="66">
        <f>'[2]Indonesia Palm Kernel Exports'!DR$290</f>
        <v>0.01</v>
      </c>
      <c r="J222" s="66">
        <f>'[2]Indonesia Palm Kernel Exports'!ED$290</f>
        <v>0</v>
      </c>
      <c r="K222" s="66">
        <f>'[2]Indonesia Palm Kernel Exports'!EP$290</f>
        <v>3.3830000000000002E-3</v>
      </c>
      <c r="L222" s="66">
        <f>'[2]Indonesia Palm Kernel Exports'!FB$290</f>
        <v>2.607008</v>
      </c>
      <c r="M222" s="66">
        <f>'[2]Indonesia Palm Kernel Exports'!FN$290</f>
        <v>3.827</v>
      </c>
      <c r="N222" s="66">
        <f>'[2]Indonesia Palm Kernel Exports'!FZ$290</f>
        <v>9.4120000000000008</v>
      </c>
      <c r="O222" s="66">
        <f>'[2]Indonesia Palm Kernel Exports'!GL$290</f>
        <v>4.41</v>
      </c>
      <c r="P222" s="66">
        <f>'[2]Indonesia Palm Kernel Exports'!GX$290</f>
        <v>0</v>
      </c>
      <c r="Q222" s="66">
        <f>'[2]Indonesia Palm Kernel Exports'!HJ$290</f>
        <v>0</v>
      </c>
      <c r="R222" s="66">
        <f>'[2]Indonesia Palm Kernel Exports'!HV$290</f>
        <v>0</v>
      </c>
      <c r="S222" s="66">
        <f>'[2]Indonesia Palm Kernel Exports'!IH$290</f>
        <v>0</v>
      </c>
      <c r="T222" s="66">
        <f>'[2]Indonesia Palm Kernel Exports'!IT$290</f>
        <v>1E-3</v>
      </c>
      <c r="U222" s="66">
        <f>'[2]Indonesia Palm Kernel Exports'!JF$290</f>
        <v>0</v>
      </c>
      <c r="V222" s="66">
        <f>'[2]Indonesia Palm Kernel Exports'!JR$290</f>
        <v>1E-3</v>
      </c>
      <c r="W222" s="66">
        <f>'[2]Indonesia Palm Kernel Exports'!KD$290</f>
        <v>2E-3</v>
      </c>
      <c r="X222" s="66">
        <f>'[2]Indonesia Palm Kernel Exports'!KP$290</f>
        <v>5.5960000000000001</v>
      </c>
      <c r="Y222" s="66">
        <f>'[2]Indonesia Palm Kernel Exports'!LB$290</f>
        <v>2.9940000000000002</v>
      </c>
      <c r="Z222" s="67">
        <f t="shared" si="213"/>
        <v>0</v>
      </c>
      <c r="AA222" s="67">
        <f t="shared" si="210"/>
        <v>0</v>
      </c>
      <c r="AB222" s="67">
        <f t="shared" si="211"/>
        <v>0</v>
      </c>
      <c r="AC222" s="67">
        <f t="shared" si="212"/>
        <v>0</v>
      </c>
      <c r="AD222" s="67">
        <f t="shared" si="212"/>
        <v>0</v>
      </c>
      <c r="AE222" s="67">
        <f t="shared" si="212"/>
        <v>0</v>
      </c>
      <c r="AF222" s="67" t="e">
        <f t="shared" si="212"/>
        <v>#DIV/0!</v>
      </c>
      <c r="AG222" s="67" t="e">
        <f t="shared" si="212"/>
        <v>#DIV/0!</v>
      </c>
      <c r="AH222" s="67" t="e">
        <f t="shared" si="212"/>
        <v>#DIV/0!</v>
      </c>
      <c r="AI222" s="67" t="e">
        <f t="shared" si="212"/>
        <v>#DIV/0!</v>
      </c>
      <c r="AJ222" s="67"/>
      <c r="AK222" s="67"/>
      <c r="AL222" s="67"/>
    </row>
    <row r="223" spans="1:38">
      <c r="A223" s="59" t="s">
        <v>73</v>
      </c>
      <c r="B223" s="72">
        <f t="shared" si="206"/>
        <v>0</v>
      </c>
      <c r="C223" s="72">
        <f t="shared" si="206"/>
        <v>0</v>
      </c>
      <c r="D223" s="66">
        <f>'[2]Indonesia Palm Kernel Exports'!BK$290</f>
        <v>0</v>
      </c>
      <c r="E223" s="66">
        <f>'[2]Indonesia Palm Kernel Exports'!BW$290</f>
        <v>0</v>
      </c>
      <c r="F223" s="66">
        <f>'[2]Indonesia Palm Kernel Exports'!CI$290</f>
        <v>0</v>
      </c>
      <c r="G223" s="66">
        <f>'[2]Indonesia Palm Kernel Exports'!CU$290</f>
        <v>0.33520899999999998</v>
      </c>
      <c r="H223" s="66">
        <f>'[2]Indonesia Palm Kernel Exports'!DG$290</f>
        <v>0.51019000000000003</v>
      </c>
      <c r="I223" s="66">
        <f>'[2]Indonesia Palm Kernel Exports'!DS$290</f>
        <v>4.8010000000000006E-3</v>
      </c>
      <c r="J223" s="66">
        <f>'[2]Indonesia Palm Kernel Exports'!EE$290</f>
        <v>0.75</v>
      </c>
      <c r="K223" s="66">
        <f>'[2]Indonesia Palm Kernel Exports'!EQ$290</f>
        <v>4.4000000000000003E-3</v>
      </c>
      <c r="L223" s="66">
        <f>'[2]Indonesia Palm Kernel Exports'!FC$290</f>
        <v>2.250937</v>
      </c>
      <c r="M223" s="66">
        <f>'[2]Indonesia Palm Kernel Exports'!FO$290</f>
        <v>4.0525900000000004</v>
      </c>
      <c r="N223" s="66">
        <f>'[2]Indonesia Palm Kernel Exports'!GA$290</f>
        <v>11.295</v>
      </c>
      <c r="O223" s="66">
        <f>'[2]Indonesia Palm Kernel Exports'!GM$290</f>
        <v>8.8379999999999992</v>
      </c>
      <c r="P223" s="66">
        <f>'[2]Indonesia Palm Kernel Exports'!GY$290</f>
        <v>0</v>
      </c>
      <c r="Q223" s="66">
        <f>'[2]Indonesia Palm Kernel Exports'!HK$290</f>
        <v>0</v>
      </c>
      <c r="R223" s="66">
        <f>'[2]Indonesia Palm Kernel Exports'!HW$290</f>
        <v>0</v>
      </c>
      <c r="S223" s="66">
        <f>'[2]Indonesia Palm Kernel Exports'!II$290</f>
        <v>0</v>
      </c>
      <c r="T223" s="66">
        <f>'[2]Indonesia Palm Kernel Exports'!IU$290</f>
        <v>2E-3</v>
      </c>
      <c r="U223" s="66">
        <f>'[2]Indonesia Palm Kernel Exports'!JG$290</f>
        <v>2E-3</v>
      </c>
      <c r="V223" s="66">
        <f>'[2]Indonesia Palm Kernel Exports'!JS$290</f>
        <v>1E-3</v>
      </c>
      <c r="W223" s="66">
        <f>'[2]Indonesia Palm Kernel Exports'!KE$290</f>
        <v>0</v>
      </c>
      <c r="X223" s="66">
        <f>'[2]Indonesia Palm Kernel Exports'!KQ$290</f>
        <v>4.1630000000000003</v>
      </c>
      <c r="Y223" s="66">
        <f>'[2]Indonesia Palm Kernel Exports'!LC$290</f>
        <v>1.879</v>
      </c>
      <c r="Z223" s="67">
        <f t="shared" si="213"/>
        <v>0</v>
      </c>
      <c r="AA223" s="67">
        <f t="shared" si="210"/>
        <v>0</v>
      </c>
      <c r="AB223" s="67">
        <f t="shared" si="211"/>
        <v>0</v>
      </c>
      <c r="AC223" s="67">
        <f t="shared" si="212"/>
        <v>0</v>
      </c>
      <c r="AD223" s="67">
        <f t="shared" si="212"/>
        <v>0</v>
      </c>
      <c r="AE223" s="67">
        <f t="shared" si="212"/>
        <v>0</v>
      </c>
      <c r="AF223" s="67" t="e">
        <f t="shared" si="212"/>
        <v>#DIV/0!</v>
      </c>
      <c r="AG223" s="67" t="e">
        <f t="shared" si="212"/>
        <v>#DIV/0!</v>
      </c>
      <c r="AH223" s="67" t="e">
        <f t="shared" si="212"/>
        <v>#DIV/0!</v>
      </c>
      <c r="AI223" s="67" t="e">
        <f t="shared" si="212"/>
        <v>#DIV/0!</v>
      </c>
      <c r="AJ223" s="67"/>
      <c r="AK223" s="67"/>
      <c r="AL223" s="67"/>
    </row>
    <row r="224" spans="1:38">
      <c r="A224" s="59" t="s">
        <v>74</v>
      </c>
      <c r="B224" s="72">
        <f t="shared" si="206"/>
        <v>0</v>
      </c>
      <c r="C224" s="72">
        <f t="shared" si="206"/>
        <v>0</v>
      </c>
      <c r="D224" s="66">
        <f>'[2]Indonesia Palm Kernel Exports'!BL$290</f>
        <v>0</v>
      </c>
      <c r="E224" s="66">
        <f>'[2]Indonesia Palm Kernel Exports'!BX$290</f>
        <v>0</v>
      </c>
      <c r="F224" s="66">
        <f>'[2]Indonesia Palm Kernel Exports'!CJ$290</f>
        <v>0</v>
      </c>
      <c r="G224" s="66">
        <f>'[2]Indonesia Palm Kernel Exports'!CV$290</f>
        <v>0.88500000000000001</v>
      </c>
      <c r="H224" s="66">
        <f>'[2]Indonesia Palm Kernel Exports'!DH$290</f>
        <v>1.6715170000000001</v>
      </c>
      <c r="I224" s="66">
        <f>'[2]Indonesia Palm Kernel Exports'!DT$290</f>
        <v>0</v>
      </c>
      <c r="J224" s="66">
        <f>'[2]Indonesia Palm Kernel Exports'!EF$290</f>
        <v>1.4168499999999999</v>
      </c>
      <c r="K224" s="66">
        <f>'[2]Indonesia Palm Kernel Exports'!ER$290</f>
        <v>5.5835999999999997E-2</v>
      </c>
      <c r="L224" s="66">
        <f>'[2]Indonesia Palm Kernel Exports'!FD$290</f>
        <v>10.559225</v>
      </c>
      <c r="M224" s="66">
        <f>'[2]Indonesia Palm Kernel Exports'!FP$290</f>
        <v>7.631691</v>
      </c>
      <c r="N224" s="66">
        <f>'[2]Indonesia Palm Kernel Exports'!GB$290</f>
        <v>8.75</v>
      </c>
      <c r="O224" s="66">
        <f>'[2]Indonesia Palm Kernel Exports'!GN$290</f>
        <v>3.621</v>
      </c>
      <c r="P224" s="66">
        <f>'[2]Indonesia Palm Kernel Exports'!GZ$290</f>
        <v>0</v>
      </c>
      <c r="Q224" s="66">
        <f>'[2]Indonesia Palm Kernel Exports'!HL$290</f>
        <v>0</v>
      </c>
      <c r="R224" s="66">
        <f>'[2]Indonesia Palm Kernel Exports'!HX$290</f>
        <v>0</v>
      </c>
      <c r="S224" s="66">
        <f>'[2]Indonesia Palm Kernel Exports'!IJ$290</f>
        <v>0</v>
      </c>
      <c r="T224" s="66">
        <f>'[2]Indonesia Palm Kernel Exports'!IV$290</f>
        <v>2E-3</v>
      </c>
      <c r="U224" s="66">
        <f>'[2]Indonesia Palm Kernel Exports'!JH$290</f>
        <v>2E-3</v>
      </c>
      <c r="V224" s="66">
        <f>'[2]Indonesia Palm Kernel Exports'!JT$290</f>
        <v>0</v>
      </c>
      <c r="W224" s="66">
        <f>'[2]Indonesia Palm Kernel Exports'!KF$290</f>
        <v>1E-3</v>
      </c>
      <c r="X224" s="66">
        <f>'[2]Indonesia Palm Kernel Exports'!KR$290</f>
        <v>153.69300000000001</v>
      </c>
      <c r="Y224" s="66">
        <f>'[2]Indonesia Palm Kernel Exports'!LD$290</f>
        <v>2.512</v>
      </c>
      <c r="Z224" s="67">
        <f t="shared" si="213"/>
        <v>0</v>
      </c>
      <c r="AA224" s="67">
        <f t="shared" si="210"/>
        <v>0</v>
      </c>
      <c r="AB224" s="67">
        <f t="shared" si="211"/>
        <v>0</v>
      </c>
      <c r="AC224" s="67">
        <f t="shared" si="212"/>
        <v>0</v>
      </c>
      <c r="AD224" s="67">
        <f t="shared" si="212"/>
        <v>0</v>
      </c>
      <c r="AE224" s="67">
        <f t="shared" si="212"/>
        <v>0</v>
      </c>
      <c r="AF224" s="67" t="e">
        <f t="shared" si="212"/>
        <v>#DIV/0!</v>
      </c>
      <c r="AG224" s="67" t="e">
        <f t="shared" si="212"/>
        <v>#DIV/0!</v>
      </c>
      <c r="AH224" s="67" t="e">
        <f t="shared" si="212"/>
        <v>#DIV/0!</v>
      </c>
      <c r="AI224" s="67" t="e">
        <f t="shared" si="212"/>
        <v>#DIV/0!</v>
      </c>
      <c r="AJ224" s="67"/>
      <c r="AK224" s="67"/>
      <c r="AL224" s="67"/>
    </row>
    <row r="225" spans="1:38">
      <c r="A225" s="59" t="s">
        <v>75</v>
      </c>
      <c r="B225" s="72">
        <f>B226-SUM(B214:B224)</f>
        <v>0</v>
      </c>
      <c r="C225" s="72">
        <f>C226-SUM(C214:C224)</f>
        <v>0</v>
      </c>
      <c r="D225" s="66">
        <f>'[2]Indonesia Palm Kernel Exports'!BM$290</f>
        <v>0</v>
      </c>
      <c r="E225" s="66">
        <f>'[2]Indonesia Palm Kernel Exports'!BY$290</f>
        <v>0</v>
      </c>
      <c r="F225" s="66">
        <f>'[2]Indonesia Palm Kernel Exports'!CK$290</f>
        <v>6.8000000000000005E-2</v>
      </c>
      <c r="G225" s="66">
        <f>'[2]Indonesia Palm Kernel Exports'!CW$290</f>
        <v>1.0339020000000001</v>
      </c>
      <c r="H225" s="66">
        <f>'[2]Indonesia Palm Kernel Exports'!DI$290</f>
        <v>2.0099999999999998</v>
      </c>
      <c r="I225" s="66">
        <f>'[2]Indonesia Palm Kernel Exports'!DU$290</f>
        <v>0</v>
      </c>
      <c r="J225" s="66">
        <f>'[2]Indonesia Palm Kernel Exports'!EG$290</f>
        <v>1.09185</v>
      </c>
      <c r="K225" s="66">
        <f>'[2]Indonesia Palm Kernel Exports'!ES$290</f>
        <v>8.1620000000000009E-3</v>
      </c>
      <c r="L225" s="66">
        <f>'[2]Indonesia Palm Kernel Exports'!FE$290</f>
        <v>5.3292229999999998</v>
      </c>
      <c r="M225" s="66">
        <f>'[2]Indonesia Palm Kernel Exports'!FQ$290</f>
        <v>11.390238</v>
      </c>
      <c r="N225" s="66">
        <f>'[2]Indonesia Palm Kernel Exports'!GC$290</f>
        <v>6.0090000000000003</v>
      </c>
      <c r="O225" s="66">
        <f>'[2]Indonesia Palm Kernel Exports'!GO$290</f>
        <v>0</v>
      </c>
      <c r="P225" s="66">
        <f>'[2]Indonesia Palm Kernel Exports'!HA$290</f>
        <v>0</v>
      </c>
      <c r="Q225" s="66">
        <f>'[2]Indonesia Palm Kernel Exports'!HM$290</f>
        <v>0</v>
      </c>
      <c r="R225" s="66">
        <f>'[2]Indonesia Palm Kernel Exports'!HY$290</f>
        <v>0</v>
      </c>
      <c r="S225" s="66">
        <f>'[2]Indonesia Palm Kernel Exports'!IK$290</f>
        <v>0</v>
      </c>
      <c r="T225" s="66">
        <f>'[2]Indonesia Palm Kernel Exports'!IW$290</f>
        <v>1E-3</v>
      </c>
      <c r="U225" s="66">
        <f>'[2]Indonesia Palm Kernel Exports'!JI$290</f>
        <v>1E-3</v>
      </c>
      <c r="V225" s="66">
        <f>'[2]Indonesia Palm Kernel Exports'!JU$290</f>
        <v>0</v>
      </c>
      <c r="W225" s="66">
        <f>'[2]Indonesia Palm Kernel Exports'!KG$290</f>
        <v>0</v>
      </c>
      <c r="X225" s="66">
        <f>'[2]Indonesia Palm Kernel Exports'!KS$290</f>
        <v>16.36</v>
      </c>
      <c r="Y225" s="66">
        <f>'[2]Indonesia Palm Kernel Exports'!LE$290</f>
        <v>0</v>
      </c>
      <c r="Z225" s="67">
        <f t="shared" ref="Z225:AI225" si="214">Z226-SUM(Z214:Z224)</f>
        <v>-5.2770000000000001</v>
      </c>
      <c r="AA225" s="67">
        <f t="shared" si="214"/>
        <v>0</v>
      </c>
      <c r="AB225" s="67">
        <f t="shared" si="214"/>
        <v>0</v>
      </c>
      <c r="AC225" s="67">
        <f t="shared" si="214"/>
        <v>0</v>
      </c>
      <c r="AD225" s="67">
        <f t="shared" si="214"/>
        <v>0</v>
      </c>
      <c r="AE225" s="67">
        <f t="shared" si="214"/>
        <v>0</v>
      </c>
      <c r="AF225" s="67" t="e">
        <f t="shared" si="214"/>
        <v>#DIV/0!</v>
      </c>
      <c r="AG225" s="67" t="e">
        <f t="shared" si="214"/>
        <v>#DIV/0!</v>
      </c>
      <c r="AH225" s="67" t="e">
        <f t="shared" si="214"/>
        <v>#DIV/0!</v>
      </c>
      <c r="AI225" s="67" t="e">
        <f t="shared" si="214"/>
        <v>#DIV/0!</v>
      </c>
      <c r="AJ225" s="67"/>
      <c r="AK225" s="67"/>
      <c r="AL225" s="67"/>
    </row>
    <row r="226" spans="1:38" ht="15.75" thickBot="1">
      <c r="A226" s="59" t="s">
        <v>76</v>
      </c>
      <c r="B226" s="75">
        <f>B27</f>
        <v>0</v>
      </c>
      <c r="C226" s="75">
        <f>C27</f>
        <v>0</v>
      </c>
      <c r="D226" s="75">
        <f>D27</f>
        <v>0</v>
      </c>
      <c r="E226" s="75">
        <f t="shared" ref="E226:X226" si="215">SUM(E214:E225)</f>
        <v>0.10538199999999999</v>
      </c>
      <c r="F226" s="75">
        <f t="shared" si="215"/>
        <v>6.8000000000000005E-2</v>
      </c>
      <c r="G226" s="75">
        <f t="shared" si="215"/>
        <v>9.0968309999999999</v>
      </c>
      <c r="H226" s="75">
        <f t="shared" si="215"/>
        <v>9.5970119999999994</v>
      </c>
      <c r="I226" s="75">
        <f t="shared" si="215"/>
        <v>1.0374779999999999</v>
      </c>
      <c r="J226" s="75">
        <f t="shared" si="215"/>
        <v>5.6762030000000001</v>
      </c>
      <c r="K226" s="75">
        <f t="shared" si="215"/>
        <v>4.3263889999999998</v>
      </c>
      <c r="L226" s="75">
        <f t="shared" si="215"/>
        <v>28.748019999999997</v>
      </c>
      <c r="M226" s="75">
        <f t="shared" si="215"/>
        <v>57.155609999999996</v>
      </c>
      <c r="N226" s="75">
        <f t="shared" si="215"/>
        <v>103.90672800000002</v>
      </c>
      <c r="O226" s="75">
        <f t="shared" si="215"/>
        <v>46.308000000000007</v>
      </c>
      <c r="P226" s="75">
        <f t="shared" si="215"/>
        <v>1.4929999999999999</v>
      </c>
      <c r="Q226" s="75">
        <f t="shared" si="215"/>
        <v>6.0000000000000001E-3</v>
      </c>
      <c r="R226" s="75">
        <f t="shared" si="215"/>
        <v>0</v>
      </c>
      <c r="S226" s="75">
        <f t="shared" si="215"/>
        <v>0</v>
      </c>
      <c r="T226" s="75">
        <f t="shared" si="215"/>
        <v>6.0000000000000001E-3</v>
      </c>
      <c r="U226" s="75">
        <f t="shared" si="215"/>
        <v>3.2089999999999992</v>
      </c>
      <c r="V226" s="75">
        <f t="shared" si="215"/>
        <v>7.0000000000000001E-3</v>
      </c>
      <c r="W226" s="75">
        <f t="shared" si="215"/>
        <v>5.5730000000000004</v>
      </c>
      <c r="X226" s="75">
        <f t="shared" si="215"/>
        <v>254.65800000000002</v>
      </c>
      <c r="Y226" s="75">
        <f>SUM(Y214:Y225)</f>
        <v>57.30899999999999</v>
      </c>
      <c r="Z226" s="67">
        <f t="shared" ref="Z226:AI226" si="216">Z27</f>
        <v>0</v>
      </c>
      <c r="AA226" s="67">
        <f t="shared" si="216"/>
        <v>0</v>
      </c>
      <c r="AB226" s="67">
        <f t="shared" si="216"/>
        <v>0</v>
      </c>
      <c r="AC226" s="67">
        <f t="shared" si="216"/>
        <v>0</v>
      </c>
      <c r="AD226" s="67">
        <f t="shared" si="216"/>
        <v>0</v>
      </c>
      <c r="AE226" s="67">
        <f t="shared" si="216"/>
        <v>0</v>
      </c>
      <c r="AF226" s="67">
        <f t="shared" si="216"/>
        <v>0</v>
      </c>
      <c r="AG226" s="67">
        <f t="shared" si="216"/>
        <v>1</v>
      </c>
      <c r="AH226" s="67">
        <f t="shared" si="216"/>
        <v>2</v>
      </c>
      <c r="AI226" s="67">
        <f t="shared" si="216"/>
        <v>3</v>
      </c>
      <c r="AJ226" s="67"/>
      <c r="AK226" s="67"/>
      <c r="AL226" s="67"/>
    </row>
    <row r="227" spans="1:38">
      <c r="A227" s="68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</row>
    <row r="228" spans="1:38" ht="15.75" thickBot="1">
      <c r="A228" s="59" t="s">
        <v>100</v>
      </c>
    </row>
    <row r="229" spans="1:38" ht="15.75" thickBot="1">
      <c r="A229" s="60"/>
      <c r="B229" s="61" t="s">
        <v>11</v>
      </c>
      <c r="C229" s="61" t="s">
        <v>12</v>
      </c>
      <c r="D229" s="61" t="s">
        <v>13</v>
      </c>
      <c r="E229" s="61" t="s">
        <v>14</v>
      </c>
      <c r="F229" s="61" t="s">
        <v>15</v>
      </c>
      <c r="G229" s="61" t="s">
        <v>16</v>
      </c>
      <c r="H229" s="61" t="s">
        <v>17</v>
      </c>
      <c r="I229" s="61" t="s">
        <v>18</v>
      </c>
      <c r="J229" s="61" t="s">
        <v>19</v>
      </c>
      <c r="K229" s="61" t="s">
        <v>20</v>
      </c>
      <c r="L229" s="61" t="s">
        <v>21</v>
      </c>
      <c r="M229" s="61" t="s">
        <v>22</v>
      </c>
      <c r="N229" s="61" t="s">
        <v>23</v>
      </c>
      <c r="O229" s="61" t="s">
        <v>24</v>
      </c>
      <c r="P229" s="61" t="s">
        <v>25</v>
      </c>
      <c r="Q229" s="61" t="s">
        <v>26</v>
      </c>
      <c r="R229" s="61" t="s">
        <v>27</v>
      </c>
      <c r="S229" s="61" t="s">
        <v>28</v>
      </c>
      <c r="T229" s="61" t="s">
        <v>29</v>
      </c>
      <c r="U229" s="61" t="s">
        <v>30</v>
      </c>
      <c r="V229" s="61" t="s">
        <v>31</v>
      </c>
      <c r="W229" s="61" t="s">
        <v>32</v>
      </c>
      <c r="X229" s="61" t="s">
        <v>33</v>
      </c>
      <c r="Y229" s="61" t="s">
        <v>34</v>
      </c>
      <c r="Z229" s="61" t="s">
        <v>35</v>
      </c>
      <c r="AA229" s="61" t="s">
        <v>36</v>
      </c>
      <c r="AB229" s="61" t="s">
        <v>37</v>
      </c>
      <c r="AC229" s="61" t="s">
        <v>38</v>
      </c>
      <c r="AD229" s="61" t="str">
        <f>AD2</f>
        <v xml:space="preserve">21/22  </v>
      </c>
      <c r="AE229" s="61" t="str">
        <f t="shared" ref="AE229:AI229" si="217">AE2</f>
        <v xml:space="preserve">22/23  </v>
      </c>
      <c r="AF229" s="61" t="str">
        <f t="shared" si="217"/>
        <v xml:space="preserve">23/24  </v>
      </c>
      <c r="AG229" s="61" t="str">
        <f t="shared" si="217"/>
        <v xml:space="preserve">24/25  </v>
      </c>
      <c r="AH229" s="61" t="str">
        <f t="shared" si="217"/>
        <v xml:space="preserve">25/26  </v>
      </c>
      <c r="AI229" s="61" t="str">
        <f t="shared" si="217"/>
        <v xml:space="preserve">26/27  </v>
      </c>
      <c r="AJ229" s="62"/>
      <c r="AK229" s="62"/>
      <c r="AL229" s="62"/>
    </row>
    <row r="230" spans="1:38">
      <c r="A230" s="59" t="s">
        <v>64</v>
      </c>
      <c r="B230" s="63">
        <f>B22+B166+B198-B214-B246</f>
        <v>109.84920164815931</v>
      </c>
      <c r="C230" s="63">
        <f t="shared" ref="C230:Z230" si="218">B257+C166+C198-C214-C246</f>
        <v>111.09369258018984</v>
      </c>
      <c r="D230" s="63">
        <f t="shared" si="218"/>
        <v>130.01900072142109</v>
      </c>
      <c r="E230" s="63">
        <f t="shared" si="218"/>
        <v>158.84826601723381</v>
      </c>
      <c r="F230" s="63">
        <f t="shared" si="218"/>
        <v>157.96285619383755</v>
      </c>
      <c r="G230" s="63">
        <f t="shared" si="218"/>
        <v>137.42153687055398</v>
      </c>
      <c r="H230" s="63">
        <f t="shared" si="218"/>
        <v>202.39662919023851</v>
      </c>
      <c r="I230" s="63">
        <f t="shared" si="218"/>
        <v>239.0506135819308</v>
      </c>
      <c r="J230" s="63">
        <f t="shared" si="218"/>
        <v>252.05723829144421</v>
      </c>
      <c r="K230" s="63">
        <f t="shared" si="218"/>
        <v>266.22523032372237</v>
      </c>
      <c r="L230" s="63">
        <f t="shared" si="218"/>
        <v>291.71921879701546</v>
      </c>
      <c r="M230" s="63">
        <f t="shared" si="218"/>
        <v>326.06488964886171</v>
      </c>
      <c r="N230" s="63">
        <f t="shared" si="218"/>
        <v>369.14436241413415</v>
      </c>
      <c r="O230" s="63">
        <f t="shared" si="218"/>
        <v>374.41446378700755</v>
      </c>
      <c r="P230" s="63">
        <f t="shared" si="218"/>
        <v>424.29731225927065</v>
      </c>
      <c r="Q230" s="63">
        <f t="shared" si="218"/>
        <v>499.7945503060609</v>
      </c>
      <c r="R230" s="63">
        <f t="shared" si="218"/>
        <v>651.65422495723442</v>
      </c>
      <c r="S230" s="63">
        <f t="shared" si="218"/>
        <v>546.24272072357996</v>
      </c>
      <c r="T230" s="63">
        <f t="shared" si="218"/>
        <v>701.97337463077599</v>
      </c>
      <c r="U230" s="63">
        <f t="shared" si="218"/>
        <v>714.70684047346299</v>
      </c>
      <c r="V230" s="63">
        <f t="shared" si="218"/>
        <v>784.96049371091942</v>
      </c>
      <c r="W230" s="63">
        <f t="shared" si="218"/>
        <v>815.28063484346126</v>
      </c>
      <c r="X230" s="63">
        <f t="shared" si="218"/>
        <v>942.46344931323472</v>
      </c>
      <c r="Y230" s="63">
        <f t="shared" si="218"/>
        <v>797.23613030548267</v>
      </c>
      <c r="Z230" s="65" t="e">
        <f t="shared" si="218"/>
        <v>#REF!</v>
      </c>
      <c r="AA230" s="71" t="e">
        <f>(SUM(U230:Y230)/SUM(U$242:Y$242))*AA$242</f>
        <v>#REF!</v>
      </c>
      <c r="AB230" s="71" t="e">
        <f t="shared" ref="AB230:AB240" si="219">(SUM(V230:Z230)/SUM(V$242:Z$242))*AB$242</f>
        <v>#REF!</v>
      </c>
      <c r="AC230" s="71" t="e">
        <f t="shared" ref="AC230:AD240" si="220">(SUM(W230:AA230)/SUM(W$242:AA$242))*AC$242</f>
        <v>#REF!</v>
      </c>
      <c r="AD230" s="71" t="e">
        <f t="shared" si="220"/>
        <v>#REF!</v>
      </c>
      <c r="AE230" s="71" t="e">
        <f t="shared" ref="AE230:AI240" si="221">(SUM(Y230:AC230)/SUM(Y$242:AC$242))*AE$242</f>
        <v>#REF!</v>
      </c>
      <c r="AF230" s="71" t="e">
        <f t="shared" si="221"/>
        <v>#REF!</v>
      </c>
      <c r="AG230" s="71" t="e">
        <f t="shared" si="221"/>
        <v>#REF!</v>
      </c>
      <c r="AH230" s="71" t="e">
        <f t="shared" si="221"/>
        <v>#REF!</v>
      </c>
      <c r="AI230" s="71" t="e">
        <f t="shared" si="221"/>
        <v>#REF!</v>
      </c>
      <c r="AJ230" s="71"/>
      <c r="AK230" s="71"/>
      <c r="AL230" s="71"/>
    </row>
    <row r="231" spans="1:38">
      <c r="A231" s="59" t="s">
        <v>65</v>
      </c>
      <c r="B231" s="63">
        <f t="shared" ref="B231:Z241" si="222">B246+B167+B199-B215-B247</f>
        <v>99.55510770310876</v>
      </c>
      <c r="C231" s="63">
        <f t="shared" si="222"/>
        <v>97.708236873841287</v>
      </c>
      <c r="D231" s="63">
        <f t="shared" si="222"/>
        <v>131.61676838447599</v>
      </c>
      <c r="E231" s="63">
        <f t="shared" si="222"/>
        <v>144.23480345951137</v>
      </c>
      <c r="F231" s="63">
        <f t="shared" si="222"/>
        <v>145.8192969090878</v>
      </c>
      <c r="G231" s="63">
        <f t="shared" si="222"/>
        <v>129.38589251265657</v>
      </c>
      <c r="H231" s="63">
        <f t="shared" si="222"/>
        <v>196.31456672063098</v>
      </c>
      <c r="I231" s="63">
        <f t="shared" si="222"/>
        <v>238.59856514657389</v>
      </c>
      <c r="J231" s="63">
        <f t="shared" si="222"/>
        <v>238.58046186772427</v>
      </c>
      <c r="K231" s="63">
        <f t="shared" si="222"/>
        <v>235.08117537376199</v>
      </c>
      <c r="L231" s="63">
        <f t="shared" si="222"/>
        <v>265.11445610336671</v>
      </c>
      <c r="M231" s="63">
        <f t="shared" si="222"/>
        <v>313.38507697832165</v>
      </c>
      <c r="N231" s="63">
        <f t="shared" si="222"/>
        <v>328.20317858760694</v>
      </c>
      <c r="O231" s="63">
        <f t="shared" si="222"/>
        <v>423.10370533161603</v>
      </c>
      <c r="P231" s="63">
        <f t="shared" si="222"/>
        <v>462.76109303622115</v>
      </c>
      <c r="Q231" s="63">
        <f t="shared" si="222"/>
        <v>523.82986421400108</v>
      </c>
      <c r="R231" s="63">
        <f t="shared" si="222"/>
        <v>552.21046702253318</v>
      </c>
      <c r="S231" s="63">
        <f t="shared" si="222"/>
        <v>503.7593792345254</v>
      </c>
      <c r="T231" s="63">
        <f t="shared" si="222"/>
        <v>619.46904805356314</v>
      </c>
      <c r="U231" s="63">
        <f t="shared" si="222"/>
        <v>742.13887393289144</v>
      </c>
      <c r="V231" s="63">
        <f t="shared" si="222"/>
        <v>764.82578450914707</v>
      </c>
      <c r="W231" s="63">
        <f t="shared" si="222"/>
        <v>772.91155980309918</v>
      </c>
      <c r="X231" s="63">
        <f t="shared" si="222"/>
        <v>791.31316938835982</v>
      </c>
      <c r="Y231" s="63">
        <f t="shared" si="222"/>
        <v>756.61025002367103</v>
      </c>
      <c r="Z231" s="65" t="e">
        <f t="shared" si="222"/>
        <v>#REF!</v>
      </c>
      <c r="AA231" s="71" t="e">
        <f>(SUM(U231:Y231)/SUM(U$242:Y$242))*AA$242</f>
        <v>#REF!</v>
      </c>
      <c r="AB231" s="71" t="e">
        <f t="shared" si="219"/>
        <v>#REF!</v>
      </c>
      <c r="AC231" s="71" t="e">
        <f t="shared" si="220"/>
        <v>#REF!</v>
      </c>
      <c r="AD231" s="71" t="e">
        <f t="shared" si="220"/>
        <v>#REF!</v>
      </c>
      <c r="AE231" s="71" t="e">
        <f t="shared" si="221"/>
        <v>#REF!</v>
      </c>
      <c r="AF231" s="71" t="e">
        <f t="shared" si="221"/>
        <v>#REF!</v>
      </c>
      <c r="AG231" s="71" t="e">
        <f t="shared" si="221"/>
        <v>#REF!</v>
      </c>
      <c r="AH231" s="71" t="e">
        <f t="shared" si="221"/>
        <v>#REF!</v>
      </c>
      <c r="AI231" s="71" t="e">
        <f t="shared" si="221"/>
        <v>#REF!</v>
      </c>
      <c r="AJ231" s="71"/>
      <c r="AK231" s="71"/>
      <c r="AL231" s="71"/>
    </row>
    <row r="232" spans="1:38">
      <c r="A232" s="59" t="s">
        <v>66</v>
      </c>
      <c r="B232" s="63">
        <f t="shared" si="222"/>
        <v>82.400755290987547</v>
      </c>
      <c r="C232" s="63">
        <f t="shared" si="222"/>
        <v>94.409676986757404</v>
      </c>
      <c r="D232" s="63">
        <f t="shared" si="222"/>
        <v>112.43423430226365</v>
      </c>
      <c r="E232" s="63">
        <f t="shared" si="222"/>
        <v>117.41276345918851</v>
      </c>
      <c r="F232" s="63">
        <f t="shared" si="222"/>
        <v>113.36784947264994</v>
      </c>
      <c r="G232" s="63">
        <f t="shared" si="222"/>
        <v>105.41446737164667</v>
      </c>
      <c r="H232" s="63">
        <f t="shared" si="222"/>
        <v>179.13780095599324</v>
      </c>
      <c r="I232" s="63">
        <f t="shared" si="222"/>
        <v>184.78923366005458</v>
      </c>
      <c r="J232" s="63">
        <f t="shared" si="222"/>
        <v>208.97124728252066</v>
      </c>
      <c r="K232" s="63">
        <f t="shared" si="222"/>
        <v>202.28029098761519</v>
      </c>
      <c r="L232" s="63">
        <f t="shared" si="222"/>
        <v>279.61897011863635</v>
      </c>
      <c r="M232" s="63">
        <f t="shared" si="222"/>
        <v>316.69162052526195</v>
      </c>
      <c r="N232" s="63">
        <f t="shared" si="222"/>
        <v>267.59222391628538</v>
      </c>
      <c r="O232" s="63">
        <f t="shared" si="222"/>
        <v>313.14503098573545</v>
      </c>
      <c r="P232" s="63">
        <f t="shared" si="222"/>
        <v>385.8492197077133</v>
      </c>
      <c r="Q232" s="63">
        <f t="shared" si="222"/>
        <v>452.14730612986091</v>
      </c>
      <c r="R232" s="63">
        <f t="shared" si="222"/>
        <v>512.90377955539248</v>
      </c>
      <c r="S232" s="63">
        <f t="shared" si="222"/>
        <v>405.92881611602394</v>
      </c>
      <c r="T232" s="63">
        <f t="shared" si="222"/>
        <v>567.98635341424313</v>
      </c>
      <c r="U232" s="63">
        <f t="shared" si="222"/>
        <v>672.12008625794533</v>
      </c>
      <c r="V232" s="63">
        <f t="shared" si="222"/>
        <v>674.60446715600813</v>
      </c>
      <c r="W232" s="63">
        <f t="shared" si="222"/>
        <v>586.44454051676962</v>
      </c>
      <c r="X232" s="63">
        <f t="shared" si="222"/>
        <v>663.99405127313457</v>
      </c>
      <c r="Y232" s="63">
        <f t="shared" si="222"/>
        <v>691.65178505914196</v>
      </c>
      <c r="Z232" s="65" t="e">
        <f t="shared" si="222"/>
        <v>#REF!</v>
      </c>
      <c r="AA232" s="71" t="e">
        <f>(SUM(U232:Y232)/SUM(U$242:Y$242))*AA$242</f>
        <v>#REF!</v>
      </c>
      <c r="AB232" s="71" t="e">
        <f t="shared" si="219"/>
        <v>#REF!</v>
      </c>
      <c r="AC232" s="71" t="e">
        <f t="shared" si="220"/>
        <v>#REF!</v>
      </c>
      <c r="AD232" s="71" t="e">
        <f t="shared" si="220"/>
        <v>#REF!</v>
      </c>
      <c r="AE232" s="71" t="e">
        <f t="shared" si="221"/>
        <v>#REF!</v>
      </c>
      <c r="AF232" s="71" t="e">
        <f t="shared" si="221"/>
        <v>#REF!</v>
      </c>
      <c r="AG232" s="71" t="e">
        <f t="shared" si="221"/>
        <v>#REF!</v>
      </c>
      <c r="AH232" s="71" t="e">
        <f t="shared" si="221"/>
        <v>#REF!</v>
      </c>
      <c r="AI232" s="71" t="e">
        <f t="shared" si="221"/>
        <v>#REF!</v>
      </c>
      <c r="AJ232" s="71"/>
      <c r="AK232" s="71"/>
      <c r="AL232" s="71"/>
    </row>
    <row r="233" spans="1:38">
      <c r="A233" s="59" t="s">
        <v>67</v>
      </c>
      <c r="B233" s="63">
        <f t="shared" si="222"/>
        <v>77.094339807341754</v>
      </c>
      <c r="C233" s="63">
        <f t="shared" si="222"/>
        <v>89.850194251247416</v>
      </c>
      <c r="D233" s="63">
        <f t="shared" si="222"/>
        <v>97.054986449389588</v>
      </c>
      <c r="E233" s="63">
        <f t="shared" si="222"/>
        <v>104.36488315806233</v>
      </c>
      <c r="F233" s="63">
        <f t="shared" si="222"/>
        <v>94.521361368560378</v>
      </c>
      <c r="G233" s="63">
        <f t="shared" si="222"/>
        <v>87.878933828897686</v>
      </c>
      <c r="H233" s="63">
        <f t="shared" si="222"/>
        <v>156.08833093171975</v>
      </c>
      <c r="I233" s="63">
        <f t="shared" si="222"/>
        <v>210.67059025079922</v>
      </c>
      <c r="J233" s="63">
        <f t="shared" si="222"/>
        <v>210.30616459671779</v>
      </c>
      <c r="K233" s="63">
        <f t="shared" si="222"/>
        <v>196.35054796358676</v>
      </c>
      <c r="L233" s="63">
        <f t="shared" si="222"/>
        <v>215.43418197786474</v>
      </c>
      <c r="M233" s="63">
        <f t="shared" si="222"/>
        <v>291.57516762799082</v>
      </c>
      <c r="N233" s="63">
        <f t="shared" si="222"/>
        <v>250.38174005268641</v>
      </c>
      <c r="O233" s="63">
        <f t="shared" si="222"/>
        <v>328.9637274939339</v>
      </c>
      <c r="P233" s="63">
        <f t="shared" si="222"/>
        <v>395.00120674391633</v>
      </c>
      <c r="Q233" s="63">
        <f t="shared" si="222"/>
        <v>412.92540365852244</v>
      </c>
      <c r="R233" s="63">
        <f t="shared" si="222"/>
        <v>450.76550606213266</v>
      </c>
      <c r="S233" s="63">
        <f t="shared" si="222"/>
        <v>356.5862281125668</v>
      </c>
      <c r="T233" s="63">
        <f t="shared" si="222"/>
        <v>500.0905133394204</v>
      </c>
      <c r="U233" s="63">
        <f t="shared" si="222"/>
        <v>620.48016733751513</v>
      </c>
      <c r="V233" s="63">
        <f t="shared" si="222"/>
        <v>612.89623872020002</v>
      </c>
      <c r="W233" s="63">
        <f t="shared" si="222"/>
        <v>503.96386556708154</v>
      </c>
      <c r="X233" s="63">
        <f t="shared" si="222"/>
        <v>526.28334167930814</v>
      </c>
      <c r="Y233" s="63">
        <f t="shared" si="222"/>
        <v>621.318219392478</v>
      </c>
      <c r="Z233" s="65" t="e">
        <f t="shared" si="222"/>
        <v>#REF!</v>
      </c>
      <c r="AA233" s="71" t="e">
        <f t="shared" ref="Z233:AA240" si="223">(SUM(U233:Y233)/SUM(U$242:Y$242))*AA$242</f>
        <v>#REF!</v>
      </c>
      <c r="AB233" s="71" t="e">
        <f t="shared" si="219"/>
        <v>#REF!</v>
      </c>
      <c r="AC233" s="71" t="e">
        <f t="shared" si="220"/>
        <v>#REF!</v>
      </c>
      <c r="AD233" s="71" t="e">
        <f t="shared" si="220"/>
        <v>#REF!</v>
      </c>
      <c r="AE233" s="71" t="e">
        <f t="shared" si="221"/>
        <v>#REF!</v>
      </c>
      <c r="AF233" s="71" t="e">
        <f t="shared" si="221"/>
        <v>#REF!</v>
      </c>
      <c r="AG233" s="71" t="e">
        <f t="shared" si="221"/>
        <v>#REF!</v>
      </c>
      <c r="AH233" s="71" t="e">
        <f t="shared" si="221"/>
        <v>#REF!</v>
      </c>
      <c r="AI233" s="71" t="e">
        <f t="shared" si="221"/>
        <v>#REF!</v>
      </c>
      <c r="AJ233" s="71"/>
      <c r="AK233" s="71"/>
      <c r="AL233" s="71"/>
    </row>
    <row r="234" spans="1:38">
      <c r="A234" s="59" t="s">
        <v>68</v>
      </c>
      <c r="B234" s="63">
        <f t="shared" si="222"/>
        <v>71.607244907018682</v>
      </c>
      <c r="C234" s="63">
        <f t="shared" si="222"/>
        <v>83.709560734485422</v>
      </c>
      <c r="D234" s="63">
        <f t="shared" si="222"/>
        <v>80.728961838346564</v>
      </c>
      <c r="E234" s="63">
        <f t="shared" si="222"/>
        <v>100.7320425487618</v>
      </c>
      <c r="F234" s="63">
        <f t="shared" si="222"/>
        <v>120.88302041895435</v>
      </c>
      <c r="G234" s="63">
        <f t="shared" si="222"/>
        <v>107.95359029911469</v>
      </c>
      <c r="H234" s="63">
        <f t="shared" si="222"/>
        <v>161.81874405864559</v>
      </c>
      <c r="I234" s="63">
        <f t="shared" si="222"/>
        <v>201.26274600180375</v>
      </c>
      <c r="J234" s="63">
        <f t="shared" si="222"/>
        <v>190.96633793831043</v>
      </c>
      <c r="K234" s="63">
        <f t="shared" si="222"/>
        <v>192.94529231510984</v>
      </c>
      <c r="L234" s="63">
        <f t="shared" si="222"/>
        <v>239.11883178841572</v>
      </c>
      <c r="M234" s="63">
        <f t="shared" si="222"/>
        <v>297.04879094318045</v>
      </c>
      <c r="N234" s="63">
        <f t="shared" si="222"/>
        <v>320.09649079841404</v>
      </c>
      <c r="O234" s="63">
        <f t="shared" si="222"/>
        <v>317.73022254489501</v>
      </c>
      <c r="P234" s="63">
        <f t="shared" si="222"/>
        <v>379.78293120878902</v>
      </c>
      <c r="Q234" s="63">
        <f t="shared" si="222"/>
        <v>412.18184513984676</v>
      </c>
      <c r="R234" s="63">
        <f t="shared" si="222"/>
        <v>432.50961271101903</v>
      </c>
      <c r="S234" s="63">
        <f t="shared" si="222"/>
        <v>414.00772679576056</v>
      </c>
      <c r="T234" s="63">
        <f t="shared" si="222"/>
        <v>507.65128586149984</v>
      </c>
      <c r="U234" s="63">
        <f t="shared" si="222"/>
        <v>559.07249246311039</v>
      </c>
      <c r="V234" s="63">
        <f t="shared" si="222"/>
        <v>564.40015289487485</v>
      </c>
      <c r="W234" s="63">
        <f t="shared" si="222"/>
        <v>537.94392758182312</v>
      </c>
      <c r="X234" s="63">
        <f t="shared" si="222"/>
        <v>557.99181150764559</v>
      </c>
      <c r="Y234" s="63">
        <f t="shared" si="222"/>
        <v>703.16677254651654</v>
      </c>
      <c r="Z234" s="65" t="e">
        <f t="shared" si="222"/>
        <v>#REF!</v>
      </c>
      <c r="AA234" s="71" t="e">
        <f t="shared" si="223"/>
        <v>#REF!</v>
      </c>
      <c r="AB234" s="71" t="e">
        <f t="shared" si="219"/>
        <v>#REF!</v>
      </c>
      <c r="AC234" s="71" t="e">
        <f t="shared" si="220"/>
        <v>#REF!</v>
      </c>
      <c r="AD234" s="71" t="e">
        <f t="shared" si="220"/>
        <v>#REF!</v>
      </c>
      <c r="AE234" s="71" t="e">
        <f t="shared" si="221"/>
        <v>#REF!</v>
      </c>
      <c r="AF234" s="71" t="e">
        <f t="shared" si="221"/>
        <v>#REF!</v>
      </c>
      <c r="AG234" s="71" t="e">
        <f t="shared" si="221"/>
        <v>#REF!</v>
      </c>
      <c r="AH234" s="71" t="e">
        <f t="shared" si="221"/>
        <v>#REF!</v>
      </c>
      <c r="AI234" s="71" t="e">
        <f t="shared" si="221"/>
        <v>#REF!</v>
      </c>
      <c r="AJ234" s="71"/>
      <c r="AK234" s="71"/>
      <c r="AL234" s="71"/>
    </row>
    <row r="235" spans="1:38">
      <c r="A235" s="59" t="s">
        <v>69</v>
      </c>
      <c r="B235" s="63">
        <f t="shared" si="222"/>
        <v>68.569514304062011</v>
      </c>
      <c r="C235" s="63">
        <f t="shared" si="222"/>
        <v>80.252052126191145</v>
      </c>
      <c r="D235" s="63">
        <f t="shared" si="222"/>
        <v>108.46390924740027</v>
      </c>
      <c r="E235" s="63">
        <f t="shared" si="222"/>
        <v>122.6504160896713</v>
      </c>
      <c r="F235" s="63">
        <f t="shared" si="222"/>
        <v>112.08512083090579</v>
      </c>
      <c r="G235" s="63">
        <f t="shared" si="222"/>
        <v>125.56677376613311</v>
      </c>
      <c r="H235" s="63">
        <f t="shared" si="222"/>
        <v>150.60875637902191</v>
      </c>
      <c r="I235" s="63">
        <f t="shared" si="222"/>
        <v>181.37940194728731</v>
      </c>
      <c r="J235" s="63">
        <f t="shared" si="222"/>
        <v>198.09320771811036</v>
      </c>
      <c r="K235" s="63">
        <f t="shared" si="222"/>
        <v>222.55194114267329</v>
      </c>
      <c r="L235" s="63">
        <f t="shared" si="222"/>
        <v>231.76549002812715</v>
      </c>
      <c r="M235" s="63">
        <f t="shared" si="222"/>
        <v>308.06791406589264</v>
      </c>
      <c r="N235" s="63">
        <f t="shared" si="222"/>
        <v>340.53229764220356</v>
      </c>
      <c r="O235" s="63">
        <f t="shared" si="222"/>
        <v>314.00504370582956</v>
      </c>
      <c r="P235" s="63">
        <f t="shared" si="222"/>
        <v>374.02125615459397</v>
      </c>
      <c r="Q235" s="63">
        <f t="shared" si="222"/>
        <v>403.41666076970824</v>
      </c>
      <c r="R235" s="63">
        <f t="shared" si="222"/>
        <v>478.37996221108779</v>
      </c>
      <c r="S235" s="63">
        <f t="shared" si="222"/>
        <v>493.80435944731255</v>
      </c>
      <c r="T235" s="63">
        <f t="shared" si="222"/>
        <v>466.32836306942045</v>
      </c>
      <c r="U235" s="63">
        <f t="shared" si="222"/>
        <v>512.5927127037105</v>
      </c>
      <c r="V235" s="63">
        <f t="shared" si="222"/>
        <v>611.79164698244108</v>
      </c>
      <c r="W235" s="63">
        <f t="shared" si="222"/>
        <v>659.4667703202889</v>
      </c>
      <c r="X235" s="63">
        <f t="shared" si="222"/>
        <v>591.08433664351469</v>
      </c>
      <c r="Y235" s="63">
        <f t="shared" si="222"/>
        <v>755.31889718207822</v>
      </c>
      <c r="Z235" s="71" t="e">
        <f t="shared" si="223"/>
        <v>#REF!</v>
      </c>
      <c r="AA235" s="71" t="e">
        <f t="shared" si="223"/>
        <v>#REF!</v>
      </c>
      <c r="AB235" s="71" t="e">
        <f t="shared" si="219"/>
        <v>#REF!</v>
      </c>
      <c r="AC235" s="71" t="e">
        <f t="shared" si="220"/>
        <v>#REF!</v>
      </c>
      <c r="AD235" s="71" t="e">
        <f t="shared" si="220"/>
        <v>#REF!</v>
      </c>
      <c r="AE235" s="71" t="e">
        <f t="shared" si="221"/>
        <v>#REF!</v>
      </c>
      <c r="AF235" s="71" t="e">
        <f t="shared" si="221"/>
        <v>#REF!</v>
      </c>
      <c r="AG235" s="71" t="e">
        <f t="shared" si="221"/>
        <v>#REF!</v>
      </c>
      <c r="AH235" s="71" t="e">
        <f t="shared" si="221"/>
        <v>#REF!</v>
      </c>
      <c r="AI235" s="71" t="e">
        <f t="shared" si="221"/>
        <v>#REF!</v>
      </c>
      <c r="AJ235" s="71"/>
      <c r="AK235" s="71"/>
      <c r="AL235" s="71"/>
    </row>
    <row r="236" spans="1:38">
      <c r="A236" s="59" t="s">
        <v>70</v>
      </c>
      <c r="B236" s="63">
        <f t="shared" si="222"/>
        <v>74.918094840176593</v>
      </c>
      <c r="C236" s="63">
        <f t="shared" si="222"/>
        <v>82.448684263977782</v>
      </c>
      <c r="D236" s="63">
        <f t="shared" si="222"/>
        <v>104.43302743069565</v>
      </c>
      <c r="E236" s="63">
        <f t="shared" si="222"/>
        <v>135.56606441674896</v>
      </c>
      <c r="F236" s="63">
        <f t="shared" si="222"/>
        <v>117.20697984498452</v>
      </c>
      <c r="G236" s="63">
        <f t="shared" si="222"/>
        <v>162.63176467225978</v>
      </c>
      <c r="H236" s="63">
        <f t="shared" si="222"/>
        <v>163.50126712616395</v>
      </c>
      <c r="I236" s="63">
        <f t="shared" si="222"/>
        <v>192.11430578748528</v>
      </c>
      <c r="J236" s="63">
        <f t="shared" si="222"/>
        <v>192.97110696832482</v>
      </c>
      <c r="K236" s="63">
        <f t="shared" si="222"/>
        <v>254.46753184442221</v>
      </c>
      <c r="L236" s="63">
        <f t="shared" si="222"/>
        <v>251.81986653667076</v>
      </c>
      <c r="M236" s="63">
        <f t="shared" si="222"/>
        <v>323.11827293321369</v>
      </c>
      <c r="N236" s="63">
        <f t="shared" si="222"/>
        <v>368.81901854347632</v>
      </c>
      <c r="O236" s="63">
        <f t="shared" si="222"/>
        <v>332.06013673996904</v>
      </c>
      <c r="P236" s="63">
        <f t="shared" si="222"/>
        <v>379.27259002936404</v>
      </c>
      <c r="Q236" s="63">
        <f t="shared" si="222"/>
        <v>405.38714336453955</v>
      </c>
      <c r="R236" s="63">
        <f t="shared" si="222"/>
        <v>453.28046245138989</v>
      </c>
      <c r="S236" s="63">
        <f t="shared" si="222"/>
        <v>536.87980122450153</v>
      </c>
      <c r="T236" s="63">
        <f t="shared" si="222"/>
        <v>497.89526552682554</v>
      </c>
      <c r="U236" s="63">
        <f t="shared" si="222"/>
        <v>531.855933058338</v>
      </c>
      <c r="V236" s="63">
        <f t="shared" si="222"/>
        <v>636.00997863162695</v>
      </c>
      <c r="W236" s="63">
        <f t="shared" si="222"/>
        <v>776.57264298020038</v>
      </c>
      <c r="X236" s="63">
        <f t="shared" si="222"/>
        <v>623.3387694361935</v>
      </c>
      <c r="Y236" s="63">
        <f t="shared" si="222"/>
        <v>805.00545169875693</v>
      </c>
      <c r="Z236" s="71" t="e">
        <f t="shared" si="223"/>
        <v>#REF!</v>
      </c>
      <c r="AA236" s="71" t="e">
        <f t="shared" si="223"/>
        <v>#REF!</v>
      </c>
      <c r="AB236" s="71" t="e">
        <f t="shared" si="219"/>
        <v>#REF!</v>
      </c>
      <c r="AC236" s="71" t="e">
        <f t="shared" si="220"/>
        <v>#REF!</v>
      </c>
      <c r="AD236" s="71" t="e">
        <f t="shared" si="220"/>
        <v>#REF!</v>
      </c>
      <c r="AE236" s="71" t="e">
        <f t="shared" si="221"/>
        <v>#REF!</v>
      </c>
      <c r="AF236" s="71" t="e">
        <f t="shared" si="221"/>
        <v>#REF!</v>
      </c>
      <c r="AG236" s="71" t="e">
        <f t="shared" si="221"/>
        <v>#REF!</v>
      </c>
      <c r="AH236" s="71" t="e">
        <f t="shared" si="221"/>
        <v>#REF!</v>
      </c>
      <c r="AI236" s="71" t="e">
        <f t="shared" si="221"/>
        <v>#REF!</v>
      </c>
      <c r="AJ236" s="71"/>
      <c r="AK236" s="71"/>
      <c r="AL236" s="71"/>
    </row>
    <row r="237" spans="1:38">
      <c r="A237" s="59" t="s">
        <v>71</v>
      </c>
      <c r="B237" s="63">
        <f t="shared" si="222"/>
        <v>72.196074493164446</v>
      </c>
      <c r="C237" s="63">
        <f t="shared" si="222"/>
        <v>78.701058586449676</v>
      </c>
      <c r="D237" s="63">
        <f t="shared" si="222"/>
        <v>114.65836704632156</v>
      </c>
      <c r="E237" s="63">
        <f t="shared" si="222"/>
        <v>137.32428903354631</v>
      </c>
      <c r="F237" s="63">
        <f t="shared" si="222"/>
        <v>115.5770516049291</v>
      </c>
      <c r="G237" s="63">
        <f t="shared" si="222"/>
        <v>174.40896949529412</v>
      </c>
      <c r="H237" s="63">
        <f t="shared" si="222"/>
        <v>162.04327846735364</v>
      </c>
      <c r="I237" s="63">
        <f t="shared" si="222"/>
        <v>197.08769847466311</v>
      </c>
      <c r="J237" s="63">
        <f t="shared" si="222"/>
        <v>193.39329007228969</v>
      </c>
      <c r="K237" s="63">
        <f t="shared" si="222"/>
        <v>257.54296203450974</v>
      </c>
      <c r="L237" s="63">
        <f t="shared" si="222"/>
        <v>257.28428851498757</v>
      </c>
      <c r="M237" s="63">
        <f t="shared" si="222"/>
        <v>313.09236958628111</v>
      </c>
      <c r="N237" s="63">
        <f t="shared" si="222"/>
        <v>366.43304840554299</v>
      </c>
      <c r="O237" s="63">
        <f t="shared" si="222"/>
        <v>340.04199615065295</v>
      </c>
      <c r="P237" s="63">
        <f t="shared" si="222"/>
        <v>387.05451479916644</v>
      </c>
      <c r="Q237" s="63">
        <f t="shared" si="222"/>
        <v>410.71954935928682</v>
      </c>
      <c r="R237" s="63">
        <f t="shared" si="222"/>
        <v>445.60200378619948</v>
      </c>
      <c r="S237" s="63">
        <f t="shared" si="222"/>
        <v>579.01619177560497</v>
      </c>
      <c r="T237" s="63">
        <f t="shared" si="222"/>
        <v>509.95183731277763</v>
      </c>
      <c r="U237" s="63">
        <f t="shared" si="222"/>
        <v>514.49196593005934</v>
      </c>
      <c r="V237" s="63">
        <f t="shared" si="222"/>
        <v>631.66798630931589</v>
      </c>
      <c r="W237" s="63">
        <f t="shared" si="222"/>
        <v>781.06412199894953</v>
      </c>
      <c r="X237" s="63">
        <f t="shared" si="222"/>
        <v>625.08981073855443</v>
      </c>
      <c r="Y237" s="63">
        <f t="shared" si="222"/>
        <v>816.2986089674248</v>
      </c>
      <c r="Z237" s="71" t="e">
        <f t="shared" si="223"/>
        <v>#REF!</v>
      </c>
      <c r="AA237" s="71" t="e">
        <f t="shared" si="223"/>
        <v>#REF!</v>
      </c>
      <c r="AB237" s="71" t="e">
        <f t="shared" si="219"/>
        <v>#REF!</v>
      </c>
      <c r="AC237" s="71" t="e">
        <f t="shared" si="220"/>
        <v>#REF!</v>
      </c>
      <c r="AD237" s="71" t="e">
        <f t="shared" si="220"/>
        <v>#REF!</v>
      </c>
      <c r="AE237" s="71" t="e">
        <f t="shared" si="221"/>
        <v>#REF!</v>
      </c>
      <c r="AF237" s="71" t="e">
        <f t="shared" si="221"/>
        <v>#REF!</v>
      </c>
      <c r="AG237" s="71" t="e">
        <f t="shared" si="221"/>
        <v>#REF!</v>
      </c>
      <c r="AH237" s="71" t="e">
        <f t="shared" si="221"/>
        <v>#REF!</v>
      </c>
      <c r="AI237" s="71" t="e">
        <f t="shared" si="221"/>
        <v>#REF!</v>
      </c>
      <c r="AJ237" s="71"/>
      <c r="AK237" s="71"/>
      <c r="AL237" s="71"/>
    </row>
    <row r="238" spans="1:38">
      <c r="A238" s="59" t="s">
        <v>72</v>
      </c>
      <c r="B238" s="63">
        <f t="shared" si="222"/>
        <v>80.601975877826078</v>
      </c>
      <c r="C238" s="63">
        <f t="shared" si="222"/>
        <v>87.358913921588595</v>
      </c>
      <c r="D238" s="63">
        <f t="shared" si="222"/>
        <v>115.62721550281942</v>
      </c>
      <c r="E238" s="63">
        <f t="shared" si="222"/>
        <v>140.67284526185904</v>
      </c>
      <c r="F238" s="63">
        <f t="shared" si="222"/>
        <v>122.25739479942538</v>
      </c>
      <c r="G238" s="63">
        <f t="shared" si="222"/>
        <v>165.98034695451025</v>
      </c>
      <c r="H238" s="63">
        <f t="shared" si="222"/>
        <v>164.5887161724726</v>
      </c>
      <c r="I238" s="63">
        <f t="shared" si="222"/>
        <v>188.24190264913673</v>
      </c>
      <c r="J238" s="63">
        <f t="shared" si="222"/>
        <v>199.84258408628409</v>
      </c>
      <c r="K238" s="63">
        <f t="shared" si="222"/>
        <v>269.10042509622809</v>
      </c>
      <c r="L238" s="63">
        <f t="shared" si="222"/>
        <v>276.95445096565459</v>
      </c>
      <c r="M238" s="63">
        <f t="shared" si="222"/>
        <v>289.20568305875406</v>
      </c>
      <c r="N238" s="63">
        <f t="shared" si="222"/>
        <v>354.92145852658041</v>
      </c>
      <c r="O238" s="63">
        <f t="shared" si="222"/>
        <v>320.72163834207709</v>
      </c>
      <c r="P238" s="63">
        <f t="shared" si="222"/>
        <v>398.88654274128743</v>
      </c>
      <c r="Q238" s="63">
        <f t="shared" si="222"/>
        <v>427.60144585864532</v>
      </c>
      <c r="R238" s="63">
        <f t="shared" si="222"/>
        <v>456.91232580504152</v>
      </c>
      <c r="S238" s="63">
        <f t="shared" si="222"/>
        <v>584.89210404623668</v>
      </c>
      <c r="T238" s="63">
        <f t="shared" si="222"/>
        <v>548.33159926409951</v>
      </c>
      <c r="U238" s="63">
        <f t="shared" si="222"/>
        <v>542.53671816943574</v>
      </c>
      <c r="V238" s="63">
        <f t="shared" si="222"/>
        <v>584.26753586765062</v>
      </c>
      <c r="W238" s="63">
        <f t="shared" si="222"/>
        <v>742.77148008088102</v>
      </c>
      <c r="X238" s="63">
        <f t="shared" si="222"/>
        <v>737.28573416701147</v>
      </c>
      <c r="Y238" s="63">
        <f t="shared" si="222"/>
        <v>772.04018946572785</v>
      </c>
      <c r="Z238" s="71" t="e">
        <f t="shared" si="223"/>
        <v>#REF!</v>
      </c>
      <c r="AA238" s="71" t="e">
        <f t="shared" si="223"/>
        <v>#REF!</v>
      </c>
      <c r="AB238" s="71" t="e">
        <f t="shared" si="219"/>
        <v>#REF!</v>
      </c>
      <c r="AC238" s="71" t="e">
        <f t="shared" si="220"/>
        <v>#REF!</v>
      </c>
      <c r="AD238" s="71" t="e">
        <f t="shared" si="220"/>
        <v>#REF!</v>
      </c>
      <c r="AE238" s="71" t="e">
        <f t="shared" si="221"/>
        <v>#REF!</v>
      </c>
      <c r="AF238" s="71" t="e">
        <f t="shared" si="221"/>
        <v>#REF!</v>
      </c>
      <c r="AG238" s="71" t="e">
        <f t="shared" si="221"/>
        <v>#REF!</v>
      </c>
      <c r="AH238" s="71" t="e">
        <f t="shared" si="221"/>
        <v>#REF!</v>
      </c>
      <c r="AI238" s="71" t="e">
        <f t="shared" si="221"/>
        <v>#REF!</v>
      </c>
      <c r="AJ238" s="71"/>
      <c r="AK238" s="71"/>
      <c r="AL238" s="71"/>
    </row>
    <row r="239" spans="1:38">
      <c r="A239" s="59" t="s">
        <v>73</v>
      </c>
      <c r="B239" s="63">
        <f t="shared" si="222"/>
        <v>85.946241382862979</v>
      </c>
      <c r="C239" s="63">
        <f t="shared" si="222"/>
        <v>94.025946089012905</v>
      </c>
      <c r="D239" s="63">
        <f t="shared" si="222"/>
        <v>112.99932492439109</v>
      </c>
      <c r="E239" s="63">
        <f t="shared" si="222"/>
        <v>147.70761142650645</v>
      </c>
      <c r="F239" s="63">
        <f t="shared" si="222"/>
        <v>132.1831513830154</v>
      </c>
      <c r="G239" s="63">
        <f t="shared" si="222"/>
        <v>162.40064251835665</v>
      </c>
      <c r="H239" s="63">
        <f t="shared" si="222"/>
        <v>164.58249924184358</v>
      </c>
      <c r="I239" s="63">
        <f t="shared" si="222"/>
        <v>178.1861527122048</v>
      </c>
      <c r="J239" s="63">
        <f t="shared" si="222"/>
        <v>208.49188568759538</v>
      </c>
      <c r="K239" s="63">
        <f t="shared" si="222"/>
        <v>278.28630604524369</v>
      </c>
      <c r="L239" s="63">
        <f t="shared" si="222"/>
        <v>295.57605854831729</v>
      </c>
      <c r="M239" s="63">
        <f t="shared" si="222"/>
        <v>322.58761068120066</v>
      </c>
      <c r="N239" s="63">
        <f t="shared" si="222"/>
        <v>346.13742233533935</v>
      </c>
      <c r="O239" s="63">
        <f t="shared" si="222"/>
        <v>363.46595971519201</v>
      </c>
      <c r="P239" s="63">
        <f t="shared" si="222"/>
        <v>425.52496404496071</v>
      </c>
      <c r="Q239" s="63">
        <f t="shared" si="222"/>
        <v>447.56154656202546</v>
      </c>
      <c r="R239" s="63">
        <f t="shared" si="222"/>
        <v>509.22304407202876</v>
      </c>
      <c r="S239" s="63">
        <f t="shared" si="222"/>
        <v>569.97114986548092</v>
      </c>
      <c r="T239" s="63">
        <f t="shared" si="222"/>
        <v>628.39442074348892</v>
      </c>
      <c r="U239" s="63">
        <f t="shared" si="222"/>
        <v>616.19982557706021</v>
      </c>
      <c r="V239" s="63">
        <f t="shared" si="222"/>
        <v>642.48351741017348</v>
      </c>
      <c r="W239" s="63">
        <f t="shared" si="222"/>
        <v>749.09229240630009</v>
      </c>
      <c r="X239" s="63">
        <f t="shared" si="222"/>
        <v>707.96516858284576</v>
      </c>
      <c r="Y239" s="63">
        <f t="shared" si="222"/>
        <v>904.4903801152193</v>
      </c>
      <c r="Z239" s="71" t="e">
        <f t="shared" si="223"/>
        <v>#REF!</v>
      </c>
      <c r="AA239" s="71" t="e">
        <f t="shared" si="223"/>
        <v>#REF!</v>
      </c>
      <c r="AB239" s="71" t="e">
        <f t="shared" si="219"/>
        <v>#REF!</v>
      </c>
      <c r="AC239" s="71" t="e">
        <f t="shared" si="220"/>
        <v>#REF!</v>
      </c>
      <c r="AD239" s="71" t="e">
        <f t="shared" si="220"/>
        <v>#REF!</v>
      </c>
      <c r="AE239" s="71" t="e">
        <f t="shared" si="221"/>
        <v>#REF!</v>
      </c>
      <c r="AF239" s="71" t="e">
        <f t="shared" si="221"/>
        <v>#REF!</v>
      </c>
      <c r="AG239" s="71" t="e">
        <f t="shared" si="221"/>
        <v>#REF!</v>
      </c>
      <c r="AH239" s="71" t="e">
        <f t="shared" si="221"/>
        <v>#REF!</v>
      </c>
      <c r="AI239" s="71" t="e">
        <f t="shared" si="221"/>
        <v>#REF!</v>
      </c>
      <c r="AJ239" s="71"/>
      <c r="AK239" s="71"/>
      <c r="AL239" s="71"/>
    </row>
    <row r="240" spans="1:38">
      <c r="A240" s="59" t="s">
        <v>74</v>
      </c>
      <c r="B240" s="63">
        <f t="shared" si="222"/>
        <v>94.965387238949589</v>
      </c>
      <c r="C240" s="63">
        <f t="shared" si="222"/>
        <v>101.18096903388616</v>
      </c>
      <c r="D240" s="63">
        <f t="shared" si="222"/>
        <v>133.27341738752159</v>
      </c>
      <c r="E240" s="63">
        <f t="shared" si="222"/>
        <v>150.55086086077353</v>
      </c>
      <c r="F240" s="63">
        <f t="shared" si="222"/>
        <v>146.64263842732717</v>
      </c>
      <c r="G240" s="63">
        <f t="shared" si="222"/>
        <v>163.70106465461467</v>
      </c>
      <c r="H240" s="63">
        <f t="shared" si="222"/>
        <v>186.37935155507236</v>
      </c>
      <c r="I240" s="63">
        <f t="shared" si="222"/>
        <v>199.86381597649225</v>
      </c>
      <c r="J240" s="63">
        <f t="shared" si="222"/>
        <v>241.39066864017292</v>
      </c>
      <c r="K240" s="63">
        <f t="shared" si="222"/>
        <v>280.10843798848668</v>
      </c>
      <c r="L240" s="63">
        <f t="shared" si="222"/>
        <v>295.40924811955978</v>
      </c>
      <c r="M240" s="63">
        <f t="shared" si="222"/>
        <v>335.1754612807361</v>
      </c>
      <c r="N240" s="63">
        <f t="shared" si="222"/>
        <v>401.93568520123011</v>
      </c>
      <c r="O240" s="63">
        <f t="shared" si="222"/>
        <v>431.54709406430675</v>
      </c>
      <c r="P240" s="63">
        <f t="shared" si="222"/>
        <v>429.04541854631606</v>
      </c>
      <c r="Q240" s="63">
        <f t="shared" si="222"/>
        <v>436.81027314191596</v>
      </c>
      <c r="R240" s="63">
        <f t="shared" si="222"/>
        <v>547.16961335783742</v>
      </c>
      <c r="S240" s="63">
        <f t="shared" si="222"/>
        <v>548.72472329534617</v>
      </c>
      <c r="T240" s="63">
        <f t="shared" si="222"/>
        <v>601.63422840640612</v>
      </c>
      <c r="U240" s="63">
        <f t="shared" si="222"/>
        <v>656.82527995747046</v>
      </c>
      <c r="V240" s="63">
        <f t="shared" si="222"/>
        <v>822.56453042882629</v>
      </c>
      <c r="W240" s="63">
        <f t="shared" si="222"/>
        <v>909.85669612173581</v>
      </c>
      <c r="X240" s="63">
        <f t="shared" si="222"/>
        <v>627.65265931602175</v>
      </c>
      <c r="Y240" s="63">
        <f t="shared" si="222"/>
        <v>902.98832091447446</v>
      </c>
      <c r="Z240" s="71" t="e">
        <f t="shared" si="223"/>
        <v>#REF!</v>
      </c>
      <c r="AA240" s="71" t="e">
        <f t="shared" si="223"/>
        <v>#REF!</v>
      </c>
      <c r="AB240" s="71" t="e">
        <f t="shared" si="219"/>
        <v>#REF!</v>
      </c>
      <c r="AC240" s="71" t="e">
        <f t="shared" si="220"/>
        <v>#REF!</v>
      </c>
      <c r="AD240" s="71" t="e">
        <f t="shared" si="220"/>
        <v>#REF!</v>
      </c>
      <c r="AE240" s="71" t="e">
        <f t="shared" si="221"/>
        <v>#REF!</v>
      </c>
      <c r="AF240" s="71" t="e">
        <f t="shared" si="221"/>
        <v>#REF!</v>
      </c>
      <c r="AG240" s="71" t="e">
        <f t="shared" si="221"/>
        <v>#REF!</v>
      </c>
      <c r="AH240" s="71" t="e">
        <f t="shared" si="221"/>
        <v>#REF!</v>
      </c>
      <c r="AI240" s="71" t="e">
        <f t="shared" si="221"/>
        <v>#REF!</v>
      </c>
      <c r="AJ240" s="71"/>
      <c r="AK240" s="71"/>
      <c r="AL240" s="71"/>
    </row>
    <row r="241" spans="1:38">
      <c r="A241" s="59" t="s">
        <v>75</v>
      </c>
      <c r="B241" s="63">
        <f t="shared" si="222"/>
        <v>107.29606250634231</v>
      </c>
      <c r="C241" s="63">
        <f t="shared" si="222"/>
        <v>114.2610145523725</v>
      </c>
      <c r="D241" s="63">
        <f t="shared" si="222"/>
        <v>143.75784176495364</v>
      </c>
      <c r="E241" s="63">
        <f t="shared" si="222"/>
        <v>165.31252926813644</v>
      </c>
      <c r="F241" s="63">
        <f t="shared" si="222"/>
        <v>159.49153074632267</v>
      </c>
      <c r="G241" s="63">
        <f t="shared" si="222"/>
        <v>182.18546105596207</v>
      </c>
      <c r="H241" s="63">
        <f t="shared" si="222"/>
        <v>217.96076920084434</v>
      </c>
      <c r="I241" s="63">
        <f t="shared" si="222"/>
        <v>225.79277681156861</v>
      </c>
      <c r="J241" s="63">
        <f t="shared" si="222"/>
        <v>275.3342898505054</v>
      </c>
      <c r="K241" s="63">
        <f t="shared" si="222"/>
        <v>286.73786188464038</v>
      </c>
      <c r="L241" s="63">
        <f t="shared" si="222"/>
        <v>362.45003550138398</v>
      </c>
      <c r="M241" s="63">
        <f t="shared" ref="M241:Y241" si="224">M256+M177+M209-M225-M257</f>
        <v>354.87438067030479</v>
      </c>
      <c r="N241" s="63">
        <f t="shared" si="224"/>
        <v>432.28890257650107</v>
      </c>
      <c r="O241" s="63">
        <f t="shared" si="224"/>
        <v>464.50898113878497</v>
      </c>
      <c r="P241" s="63">
        <f t="shared" si="224"/>
        <v>440.04695072840042</v>
      </c>
      <c r="Q241" s="63">
        <f t="shared" si="224"/>
        <v>467.62241149558633</v>
      </c>
      <c r="R241" s="63">
        <f t="shared" si="224"/>
        <v>534.38899800810316</v>
      </c>
      <c r="S241" s="63">
        <f t="shared" si="224"/>
        <v>635.18679936306069</v>
      </c>
      <c r="T241" s="63">
        <f t="shared" si="224"/>
        <v>755.31271037747877</v>
      </c>
      <c r="U241" s="63">
        <f t="shared" si="224"/>
        <v>768.26010413900076</v>
      </c>
      <c r="V241" s="63">
        <f t="shared" si="224"/>
        <v>789.52266737881519</v>
      </c>
      <c r="W241" s="63">
        <f t="shared" si="224"/>
        <v>879.06146777940955</v>
      </c>
      <c r="X241" s="63">
        <f t="shared" si="224"/>
        <v>840.88269795417557</v>
      </c>
      <c r="Y241" s="63">
        <f t="shared" si="224"/>
        <v>923.56799432902892</v>
      </c>
      <c r="Z241" s="71" t="e">
        <f t="shared" ref="Z241:AF241" si="225">Z242-SUM(Z230:Z240)</f>
        <v>#REF!</v>
      </c>
      <c r="AA241" s="71" t="e">
        <f t="shared" si="225"/>
        <v>#REF!</v>
      </c>
      <c r="AB241" s="71" t="e">
        <f t="shared" si="225"/>
        <v>#REF!</v>
      </c>
      <c r="AC241" s="71" t="e">
        <f t="shared" si="225"/>
        <v>#REF!</v>
      </c>
      <c r="AD241" s="71" t="e">
        <f t="shared" si="225"/>
        <v>#REF!</v>
      </c>
      <c r="AE241" s="71" t="e">
        <f t="shared" si="225"/>
        <v>#REF!</v>
      </c>
      <c r="AF241" s="71" t="e">
        <f t="shared" si="225"/>
        <v>#REF!</v>
      </c>
      <c r="AG241" s="71" t="e">
        <f t="shared" ref="AG241:AI241" si="226">AG242-SUM(AG230:AG240)</f>
        <v>#REF!</v>
      </c>
      <c r="AH241" s="71" t="e">
        <f t="shared" si="226"/>
        <v>#REF!</v>
      </c>
      <c r="AI241" s="71" t="e">
        <f t="shared" si="226"/>
        <v>#REF!</v>
      </c>
      <c r="AJ241" s="71"/>
      <c r="AK241" s="71"/>
      <c r="AL241" s="71"/>
    </row>
    <row r="242" spans="1:38" ht="15.75" thickBot="1">
      <c r="A242" s="59" t="s">
        <v>76</v>
      </c>
      <c r="B242" s="3">
        <f t="shared" ref="B242:Y242" si="227">SUM(B230:B241)</f>
        <v>1025</v>
      </c>
      <c r="C242" s="3">
        <f t="shared" si="227"/>
        <v>1115.0000000000002</v>
      </c>
      <c r="D242" s="3">
        <f t="shared" si="227"/>
        <v>1385.0670550000002</v>
      </c>
      <c r="E242" s="3">
        <f t="shared" si="227"/>
        <v>1625.377375</v>
      </c>
      <c r="F242" s="3">
        <f t="shared" si="227"/>
        <v>1537.9982520000003</v>
      </c>
      <c r="G242" s="3">
        <f t="shared" si="227"/>
        <v>1704.9294440000001</v>
      </c>
      <c r="H242" s="3">
        <f t="shared" si="227"/>
        <v>2105.4207100000008</v>
      </c>
      <c r="I242" s="3">
        <f t="shared" si="227"/>
        <v>2437.0378030000006</v>
      </c>
      <c r="J242" s="3">
        <f t="shared" si="227"/>
        <v>2610.3984829999999</v>
      </c>
      <c r="K242" s="3">
        <f t="shared" si="227"/>
        <v>2941.6780030000009</v>
      </c>
      <c r="L242" s="3">
        <f t="shared" si="227"/>
        <v>3262.265097</v>
      </c>
      <c r="M242" s="3">
        <f t="shared" si="227"/>
        <v>3790.8872379999993</v>
      </c>
      <c r="N242" s="3">
        <f t="shared" si="227"/>
        <v>4146.4858290000011</v>
      </c>
      <c r="O242" s="3">
        <f t="shared" si="227"/>
        <v>4323.7080000000005</v>
      </c>
      <c r="P242" s="3">
        <f t="shared" si="227"/>
        <v>4881.5439999999999</v>
      </c>
      <c r="Q242" s="3">
        <f t="shared" si="227"/>
        <v>5299.9980000000005</v>
      </c>
      <c r="R242" s="3">
        <f t="shared" si="227"/>
        <v>6024.9999999999991</v>
      </c>
      <c r="S242" s="3">
        <f t="shared" si="227"/>
        <v>6174.9999999999991</v>
      </c>
      <c r="T242" s="3">
        <f t="shared" si="227"/>
        <v>6905.0189999999984</v>
      </c>
      <c r="U242" s="3">
        <f t="shared" si="227"/>
        <v>7451.2809999999999</v>
      </c>
      <c r="V242" s="3">
        <f t="shared" si="227"/>
        <v>8119.994999999999</v>
      </c>
      <c r="W242" s="3">
        <f t="shared" si="227"/>
        <v>8714.4299999999985</v>
      </c>
      <c r="X242" s="3">
        <f t="shared" si="227"/>
        <v>8235.3450000000012</v>
      </c>
      <c r="Y242" s="3">
        <f t="shared" si="227"/>
        <v>9449.6930000000011</v>
      </c>
      <c r="Z242" s="71" t="e">
        <f t="shared" ref="Z242:AI242" si="228">Z26</f>
        <v>#REF!</v>
      </c>
      <c r="AA242" s="71" t="e">
        <f t="shared" si="228"/>
        <v>#REF!</v>
      </c>
      <c r="AB242" s="71" t="e">
        <f t="shared" si="228"/>
        <v>#REF!</v>
      </c>
      <c r="AC242" s="71" t="e">
        <f t="shared" si="228"/>
        <v>#REF!</v>
      </c>
      <c r="AD242" s="71" t="e">
        <f t="shared" si="228"/>
        <v>#REF!</v>
      </c>
      <c r="AE242" s="71" t="e">
        <f t="shared" si="228"/>
        <v>#REF!</v>
      </c>
      <c r="AF242" s="71" t="e">
        <f t="shared" si="228"/>
        <v>#REF!</v>
      </c>
      <c r="AG242" s="71" t="e">
        <f t="shared" si="228"/>
        <v>#REF!</v>
      </c>
      <c r="AH242" s="71" t="e">
        <f t="shared" si="228"/>
        <v>#REF!</v>
      </c>
      <c r="AI242" s="71" t="e">
        <f t="shared" si="228"/>
        <v>#REF!</v>
      </c>
      <c r="AJ242" s="71"/>
      <c r="AK242" s="71"/>
      <c r="AL242" s="71"/>
    </row>
    <row r="243" spans="1:38">
      <c r="A243" s="68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</row>
    <row r="244" spans="1:38" ht="15.75" thickBot="1">
      <c r="A244" s="59" t="s">
        <v>101</v>
      </c>
    </row>
    <row r="245" spans="1:38" ht="15.75" thickBot="1">
      <c r="A245" s="60"/>
      <c r="B245" s="61" t="s">
        <v>11</v>
      </c>
      <c r="C245" s="61" t="s">
        <v>12</v>
      </c>
      <c r="D245" s="61" t="s">
        <v>13</v>
      </c>
      <c r="E245" s="61" t="s">
        <v>14</v>
      </c>
      <c r="F245" s="61" t="s">
        <v>15</v>
      </c>
      <c r="G245" s="61" t="s">
        <v>16</v>
      </c>
      <c r="H245" s="61" t="s">
        <v>17</v>
      </c>
      <c r="I245" s="61" t="s">
        <v>18</v>
      </c>
      <c r="J245" s="61" t="s">
        <v>19</v>
      </c>
      <c r="K245" s="61" t="s">
        <v>20</v>
      </c>
      <c r="L245" s="61" t="s">
        <v>21</v>
      </c>
      <c r="M245" s="61" t="s">
        <v>22</v>
      </c>
      <c r="N245" s="61" t="s">
        <v>23</v>
      </c>
      <c r="O245" s="61" t="s">
        <v>24</v>
      </c>
      <c r="P245" s="61" t="s">
        <v>25</v>
      </c>
      <c r="Q245" s="61" t="s">
        <v>26</v>
      </c>
      <c r="R245" s="61" t="s">
        <v>27</v>
      </c>
      <c r="S245" s="61" t="s">
        <v>28</v>
      </c>
      <c r="T245" s="61" t="s">
        <v>29</v>
      </c>
      <c r="U245" s="61" t="s">
        <v>30</v>
      </c>
      <c r="V245" s="61" t="s">
        <v>31</v>
      </c>
      <c r="W245" s="61" t="s">
        <v>32</v>
      </c>
      <c r="X245" s="61" t="s">
        <v>33</v>
      </c>
      <c r="Y245" s="61" t="s">
        <v>34</v>
      </c>
      <c r="Z245" s="61" t="s">
        <v>35</v>
      </c>
      <c r="AA245" s="61" t="s">
        <v>36</v>
      </c>
      <c r="AB245" s="61" t="s">
        <v>37</v>
      </c>
      <c r="AC245" s="61" t="s">
        <v>38</v>
      </c>
      <c r="AD245" s="61" t="str">
        <f>AD2</f>
        <v xml:space="preserve">21/22  </v>
      </c>
      <c r="AE245" s="61" t="str">
        <f t="shared" ref="AE245:AI245" si="229">AE2</f>
        <v xml:space="preserve">22/23  </v>
      </c>
      <c r="AF245" s="61" t="str">
        <f t="shared" si="229"/>
        <v xml:space="preserve">23/24  </v>
      </c>
      <c r="AG245" s="61" t="str">
        <f t="shared" si="229"/>
        <v xml:space="preserve">24/25  </v>
      </c>
      <c r="AH245" s="61" t="str">
        <f t="shared" si="229"/>
        <v xml:space="preserve">25/26  </v>
      </c>
      <c r="AI245" s="61" t="str">
        <f t="shared" si="229"/>
        <v xml:space="preserve">26/27  </v>
      </c>
      <c r="AJ245" s="62"/>
      <c r="AK245" s="62"/>
      <c r="AL245" s="62"/>
    </row>
    <row r="246" spans="1:38">
      <c r="A246" s="59" t="s">
        <v>64</v>
      </c>
      <c r="B246" s="63">
        <f>(B$257-B$22)/12+B22</f>
        <v>10.416666666666666</v>
      </c>
      <c r="C246" s="63">
        <f>(C$257-B$257)/12+B257</f>
        <v>20</v>
      </c>
      <c r="D246" s="63">
        <f t="shared" ref="D246:AI246" si="230">(D$257-C$257)/12+C257</f>
        <v>77.083333333333329</v>
      </c>
      <c r="E246" s="63">
        <f t="shared" si="230"/>
        <v>97.5</v>
      </c>
      <c r="F246" s="63">
        <f t="shared" si="230"/>
        <v>64.75</v>
      </c>
      <c r="G246" s="63">
        <f t="shared" si="230"/>
        <v>6.666666666666667</v>
      </c>
      <c r="H246" s="63">
        <f t="shared" si="230"/>
        <v>3.4166666666666665</v>
      </c>
      <c r="I246" s="63">
        <f t="shared" si="230"/>
        <v>8.1666666666666661</v>
      </c>
      <c r="J246" s="63">
        <f t="shared" si="230"/>
        <v>12</v>
      </c>
      <c r="K246" s="63">
        <f t="shared" si="230"/>
        <v>34.333333333333336</v>
      </c>
      <c r="L246" s="63">
        <f t="shared" si="230"/>
        <v>38.75</v>
      </c>
      <c r="M246" s="63">
        <f t="shared" si="230"/>
        <v>47.166666666666664</v>
      </c>
      <c r="N246" s="63">
        <f t="shared" si="230"/>
        <v>47.833333333333336</v>
      </c>
      <c r="O246" s="63">
        <f t="shared" si="230"/>
        <v>41.666666666666664</v>
      </c>
      <c r="P246" s="63">
        <f t="shared" si="230"/>
        <v>107.08333333333333</v>
      </c>
      <c r="Q246" s="63">
        <f t="shared" si="230"/>
        <v>34.166666666666664</v>
      </c>
      <c r="R246" s="63">
        <f t="shared" si="230"/>
        <v>177.5</v>
      </c>
      <c r="S246" s="63">
        <f t="shared" si="230"/>
        <v>42.083333333333336</v>
      </c>
      <c r="T246" s="63">
        <f t="shared" si="230"/>
        <v>64.583333333333329</v>
      </c>
      <c r="U246" s="63">
        <f t="shared" si="230"/>
        <v>62.5</v>
      </c>
      <c r="V246" s="63">
        <f t="shared" si="230"/>
        <v>88.333333333333329</v>
      </c>
      <c r="W246" s="63">
        <f t="shared" si="230"/>
        <v>68.333333333333329</v>
      </c>
      <c r="X246" s="63">
        <f t="shared" si="230"/>
        <v>50.833333333333336</v>
      </c>
      <c r="Y246" s="63">
        <f t="shared" si="230"/>
        <v>59.416666666666664</v>
      </c>
      <c r="Z246" s="65">
        <f t="shared" si="230"/>
        <v>53.416666666666664</v>
      </c>
      <c r="AA246" s="65">
        <f t="shared" si="230"/>
        <v>58.166666666666664</v>
      </c>
      <c r="AB246" s="65">
        <f t="shared" si="230"/>
        <v>60</v>
      </c>
      <c r="AC246" s="65">
        <f t="shared" si="230"/>
        <v>60</v>
      </c>
      <c r="AD246" s="65">
        <f t="shared" si="230"/>
        <v>60</v>
      </c>
      <c r="AE246" s="65">
        <f t="shared" si="230"/>
        <v>60</v>
      </c>
      <c r="AF246" s="65">
        <f t="shared" si="230"/>
        <v>60</v>
      </c>
      <c r="AG246" s="65">
        <f t="shared" si="230"/>
        <v>60.083333333333336</v>
      </c>
      <c r="AH246" s="65">
        <f t="shared" si="230"/>
        <v>61.083333333333336</v>
      </c>
      <c r="AI246" s="65">
        <f t="shared" si="230"/>
        <v>62.083333333333336</v>
      </c>
      <c r="AJ246" s="65"/>
      <c r="AK246" s="65"/>
      <c r="AL246" s="65"/>
    </row>
    <row r="247" spans="1:38">
      <c r="A247" s="59" t="s">
        <v>65</v>
      </c>
      <c r="B247" s="63">
        <f>(B$257-B$22)/12+B246</f>
        <v>10.833333333333332</v>
      </c>
      <c r="C247" s="63">
        <f>(C$257-C$22)/12+C246</f>
        <v>25</v>
      </c>
      <c r="D247" s="63">
        <f t="shared" ref="D247:Z256" si="231">(D$257-D$22)/12+D246</f>
        <v>79.166666666666657</v>
      </c>
      <c r="E247" s="63">
        <f t="shared" si="231"/>
        <v>95</v>
      </c>
      <c r="F247" s="63">
        <f t="shared" si="231"/>
        <v>59.5</v>
      </c>
      <c r="G247" s="63">
        <f t="shared" si="231"/>
        <v>6.3333333333333339</v>
      </c>
      <c r="H247" s="63">
        <f t="shared" si="231"/>
        <v>3.833333333333333</v>
      </c>
      <c r="I247" s="63">
        <f t="shared" si="231"/>
        <v>8.3333333333333321</v>
      </c>
      <c r="J247" s="63">
        <f t="shared" si="231"/>
        <v>14</v>
      </c>
      <c r="K247" s="63">
        <f t="shared" si="231"/>
        <v>34.666666666666671</v>
      </c>
      <c r="L247" s="63">
        <f t="shared" si="231"/>
        <v>39.5</v>
      </c>
      <c r="M247" s="63">
        <f t="shared" si="231"/>
        <v>47.333333333333329</v>
      </c>
      <c r="N247" s="63">
        <f t="shared" si="231"/>
        <v>46.666666666666671</v>
      </c>
      <c r="O247" s="63">
        <f t="shared" si="231"/>
        <v>48.333333333333329</v>
      </c>
      <c r="P247" s="63">
        <f t="shared" si="231"/>
        <v>99.166666666666657</v>
      </c>
      <c r="Q247" s="63">
        <f t="shared" si="231"/>
        <v>48.333333333333329</v>
      </c>
      <c r="R247" s="63">
        <f t="shared" si="231"/>
        <v>165</v>
      </c>
      <c r="S247" s="63">
        <f t="shared" si="231"/>
        <v>44.166666666666671</v>
      </c>
      <c r="T247" s="63">
        <f t="shared" si="231"/>
        <v>64.166666666666657</v>
      </c>
      <c r="U247" s="63">
        <f t="shared" si="231"/>
        <v>65</v>
      </c>
      <c r="V247" s="63">
        <f t="shared" si="231"/>
        <v>86.666666666666657</v>
      </c>
      <c r="W247" s="63">
        <f t="shared" si="231"/>
        <v>66.666666666666657</v>
      </c>
      <c r="X247" s="63">
        <f t="shared" si="231"/>
        <v>51.666666666666671</v>
      </c>
      <c r="Y247" s="63">
        <f t="shared" si="231"/>
        <v>58.833333333333329</v>
      </c>
      <c r="Z247" s="65">
        <f t="shared" si="231"/>
        <v>53.833333333333329</v>
      </c>
      <c r="AA247" s="65">
        <f>(AA$257-AA$22)/12+AA246</f>
        <v>58.333333333333329</v>
      </c>
      <c r="AB247" s="65">
        <f t="shared" ref="AB247:AI256" si="232">(AB$257-AB$22)/12+AB246</f>
        <v>60</v>
      </c>
      <c r="AC247" s="65">
        <f t="shared" si="232"/>
        <v>60</v>
      </c>
      <c r="AD247" s="65">
        <f t="shared" si="232"/>
        <v>60</v>
      </c>
      <c r="AE247" s="65">
        <f t="shared" si="232"/>
        <v>60</v>
      </c>
      <c r="AF247" s="65">
        <f t="shared" si="232"/>
        <v>60</v>
      </c>
      <c r="AG247" s="65">
        <f t="shared" si="232"/>
        <v>60.166666666666671</v>
      </c>
      <c r="AH247" s="65">
        <f t="shared" si="232"/>
        <v>61.166666666666671</v>
      </c>
      <c r="AI247" s="65">
        <f t="shared" si="232"/>
        <v>62.166666666666671</v>
      </c>
      <c r="AJ247" s="65"/>
      <c r="AK247" s="65"/>
      <c r="AL247" s="65"/>
    </row>
    <row r="248" spans="1:38">
      <c r="A248" s="59" t="s">
        <v>66</v>
      </c>
      <c r="B248" s="63">
        <f t="shared" ref="B248:C256" si="233">(B$257-B$22)/12+B247</f>
        <v>11.249999999999998</v>
      </c>
      <c r="C248" s="63">
        <f t="shared" si="233"/>
        <v>30</v>
      </c>
      <c r="D248" s="63">
        <f t="shared" si="231"/>
        <v>81.249999999999986</v>
      </c>
      <c r="E248" s="63">
        <f t="shared" si="231"/>
        <v>92.5</v>
      </c>
      <c r="F248" s="63">
        <f t="shared" si="231"/>
        <v>54.25</v>
      </c>
      <c r="G248" s="63">
        <f t="shared" si="231"/>
        <v>6.0000000000000009</v>
      </c>
      <c r="H248" s="63">
        <f t="shared" si="231"/>
        <v>4.25</v>
      </c>
      <c r="I248" s="63">
        <f t="shared" si="231"/>
        <v>8.4999999999999982</v>
      </c>
      <c r="J248" s="63">
        <f t="shared" si="231"/>
        <v>16</v>
      </c>
      <c r="K248" s="63">
        <f t="shared" si="231"/>
        <v>35.000000000000007</v>
      </c>
      <c r="L248" s="63">
        <f t="shared" si="231"/>
        <v>40.25</v>
      </c>
      <c r="M248" s="63">
        <f t="shared" si="231"/>
        <v>47.499999999999993</v>
      </c>
      <c r="N248" s="63">
        <f t="shared" si="231"/>
        <v>45.500000000000007</v>
      </c>
      <c r="O248" s="63">
        <f t="shared" si="231"/>
        <v>54.999999999999993</v>
      </c>
      <c r="P248" s="63">
        <f t="shared" si="231"/>
        <v>91.249999999999986</v>
      </c>
      <c r="Q248" s="63">
        <f t="shared" si="231"/>
        <v>62.499999999999993</v>
      </c>
      <c r="R248" s="63">
        <f t="shared" si="231"/>
        <v>152.5</v>
      </c>
      <c r="S248" s="63">
        <f t="shared" si="231"/>
        <v>46.250000000000007</v>
      </c>
      <c r="T248" s="63">
        <f t="shared" si="231"/>
        <v>63.749999999999993</v>
      </c>
      <c r="U248" s="63">
        <f t="shared" si="231"/>
        <v>67.5</v>
      </c>
      <c r="V248" s="63">
        <f t="shared" si="231"/>
        <v>84.999999999999986</v>
      </c>
      <c r="W248" s="63">
        <f t="shared" si="231"/>
        <v>64.999999999999986</v>
      </c>
      <c r="X248" s="63">
        <f t="shared" si="231"/>
        <v>52.500000000000007</v>
      </c>
      <c r="Y248" s="63">
        <f t="shared" si="231"/>
        <v>58.249999999999993</v>
      </c>
      <c r="Z248" s="65">
        <f t="shared" si="231"/>
        <v>54.249999999999993</v>
      </c>
      <c r="AA248" s="65">
        <f t="shared" ref="AA248:AA256" si="234">(AA$257-AA$22)/12+AA247</f>
        <v>58.499999999999993</v>
      </c>
      <c r="AB248" s="65">
        <f t="shared" si="232"/>
        <v>60</v>
      </c>
      <c r="AC248" s="65">
        <f t="shared" si="232"/>
        <v>60</v>
      </c>
      <c r="AD248" s="65">
        <f t="shared" si="232"/>
        <v>60</v>
      </c>
      <c r="AE248" s="65">
        <f t="shared" si="232"/>
        <v>60</v>
      </c>
      <c r="AF248" s="65">
        <f t="shared" si="232"/>
        <v>60</v>
      </c>
      <c r="AG248" s="65">
        <f t="shared" si="232"/>
        <v>60.250000000000007</v>
      </c>
      <c r="AH248" s="65">
        <f t="shared" si="232"/>
        <v>61.250000000000007</v>
      </c>
      <c r="AI248" s="65">
        <f t="shared" si="232"/>
        <v>62.250000000000007</v>
      </c>
      <c r="AJ248" s="65"/>
      <c r="AK248" s="65"/>
      <c r="AL248" s="65"/>
    </row>
    <row r="249" spans="1:38">
      <c r="A249" s="59" t="s">
        <v>67</v>
      </c>
      <c r="B249" s="63">
        <f t="shared" si="233"/>
        <v>11.666666666666664</v>
      </c>
      <c r="C249" s="63">
        <f t="shared" si="233"/>
        <v>35</v>
      </c>
      <c r="D249" s="63">
        <f t="shared" si="231"/>
        <v>83.333333333333314</v>
      </c>
      <c r="E249" s="63">
        <f t="shared" si="231"/>
        <v>90</v>
      </c>
      <c r="F249" s="63">
        <f t="shared" si="231"/>
        <v>49</v>
      </c>
      <c r="G249" s="63">
        <f t="shared" si="231"/>
        <v>5.6666666666666679</v>
      </c>
      <c r="H249" s="63">
        <f t="shared" si="231"/>
        <v>4.666666666666667</v>
      </c>
      <c r="I249" s="63">
        <f t="shared" si="231"/>
        <v>8.6666666666666643</v>
      </c>
      <c r="J249" s="63">
        <f t="shared" si="231"/>
        <v>18</v>
      </c>
      <c r="K249" s="63">
        <f t="shared" si="231"/>
        <v>35.333333333333343</v>
      </c>
      <c r="L249" s="63">
        <f t="shared" si="231"/>
        <v>41</v>
      </c>
      <c r="M249" s="63">
        <f t="shared" si="231"/>
        <v>47.666666666666657</v>
      </c>
      <c r="N249" s="63">
        <f t="shared" si="231"/>
        <v>44.333333333333343</v>
      </c>
      <c r="O249" s="63">
        <f t="shared" si="231"/>
        <v>61.666666666666657</v>
      </c>
      <c r="P249" s="63">
        <f t="shared" si="231"/>
        <v>83.333333333333314</v>
      </c>
      <c r="Q249" s="63">
        <f t="shared" si="231"/>
        <v>76.666666666666657</v>
      </c>
      <c r="R249" s="63">
        <f t="shared" si="231"/>
        <v>140</v>
      </c>
      <c r="S249" s="63">
        <f t="shared" si="231"/>
        <v>48.333333333333343</v>
      </c>
      <c r="T249" s="63">
        <f t="shared" si="231"/>
        <v>63.333333333333329</v>
      </c>
      <c r="U249" s="63">
        <f t="shared" si="231"/>
        <v>70</v>
      </c>
      <c r="V249" s="63">
        <f t="shared" si="231"/>
        <v>83.333333333333314</v>
      </c>
      <c r="W249" s="63">
        <f t="shared" si="231"/>
        <v>63.333333333333321</v>
      </c>
      <c r="X249" s="63">
        <f t="shared" si="231"/>
        <v>53.333333333333343</v>
      </c>
      <c r="Y249" s="63">
        <f t="shared" si="231"/>
        <v>57.666666666666657</v>
      </c>
      <c r="Z249" s="65">
        <f t="shared" si="231"/>
        <v>54.666666666666657</v>
      </c>
      <c r="AA249" s="65">
        <f t="shared" si="234"/>
        <v>58.666666666666657</v>
      </c>
      <c r="AB249" s="65">
        <f t="shared" si="232"/>
        <v>60</v>
      </c>
      <c r="AC249" s="65">
        <f t="shared" si="232"/>
        <v>60</v>
      </c>
      <c r="AD249" s="65">
        <f t="shared" si="232"/>
        <v>60</v>
      </c>
      <c r="AE249" s="65">
        <f t="shared" si="232"/>
        <v>60</v>
      </c>
      <c r="AF249" s="65">
        <f t="shared" si="232"/>
        <v>60</v>
      </c>
      <c r="AG249" s="65">
        <f t="shared" si="232"/>
        <v>60.333333333333343</v>
      </c>
      <c r="AH249" s="65">
        <f t="shared" si="232"/>
        <v>61.333333333333343</v>
      </c>
      <c r="AI249" s="65">
        <f t="shared" si="232"/>
        <v>62.333333333333343</v>
      </c>
      <c r="AJ249" s="65"/>
      <c r="AK249" s="65"/>
      <c r="AL249" s="65"/>
    </row>
    <row r="250" spans="1:38">
      <c r="A250" s="59" t="s">
        <v>68</v>
      </c>
      <c r="B250" s="63">
        <f t="shared" si="233"/>
        <v>12.08333333333333</v>
      </c>
      <c r="C250" s="63">
        <f t="shared" si="233"/>
        <v>40</v>
      </c>
      <c r="D250" s="63">
        <f t="shared" si="231"/>
        <v>85.416666666666643</v>
      </c>
      <c r="E250" s="63">
        <f t="shared" si="231"/>
        <v>87.5</v>
      </c>
      <c r="F250" s="63">
        <f t="shared" si="231"/>
        <v>43.75</v>
      </c>
      <c r="G250" s="63">
        <f t="shared" si="231"/>
        <v>5.3333333333333348</v>
      </c>
      <c r="H250" s="63">
        <f t="shared" si="231"/>
        <v>5.0833333333333339</v>
      </c>
      <c r="I250" s="63">
        <f t="shared" si="231"/>
        <v>8.8333333333333304</v>
      </c>
      <c r="J250" s="63">
        <f t="shared" si="231"/>
        <v>20</v>
      </c>
      <c r="K250" s="63">
        <f t="shared" si="231"/>
        <v>35.666666666666679</v>
      </c>
      <c r="L250" s="63">
        <f t="shared" si="231"/>
        <v>41.75</v>
      </c>
      <c r="M250" s="63">
        <f t="shared" si="231"/>
        <v>47.833333333333321</v>
      </c>
      <c r="N250" s="63">
        <f t="shared" si="231"/>
        <v>43.166666666666679</v>
      </c>
      <c r="O250" s="63">
        <f t="shared" si="231"/>
        <v>68.333333333333329</v>
      </c>
      <c r="P250" s="63">
        <f t="shared" si="231"/>
        <v>75.416666666666643</v>
      </c>
      <c r="Q250" s="63">
        <f t="shared" si="231"/>
        <v>90.833333333333329</v>
      </c>
      <c r="R250" s="63">
        <f t="shared" si="231"/>
        <v>127.5</v>
      </c>
      <c r="S250" s="63">
        <f t="shared" si="231"/>
        <v>50.416666666666679</v>
      </c>
      <c r="T250" s="63">
        <f t="shared" si="231"/>
        <v>62.916666666666664</v>
      </c>
      <c r="U250" s="63">
        <f t="shared" si="231"/>
        <v>72.5</v>
      </c>
      <c r="V250" s="63">
        <f t="shared" si="231"/>
        <v>81.666666666666643</v>
      </c>
      <c r="W250" s="63">
        <f t="shared" si="231"/>
        <v>61.666666666666657</v>
      </c>
      <c r="X250" s="63">
        <f t="shared" si="231"/>
        <v>54.166666666666679</v>
      </c>
      <c r="Y250" s="63">
        <f t="shared" si="231"/>
        <v>57.083333333333321</v>
      </c>
      <c r="Z250" s="65">
        <f t="shared" si="231"/>
        <v>55.083333333333321</v>
      </c>
      <c r="AA250" s="65">
        <f t="shared" si="234"/>
        <v>58.833333333333321</v>
      </c>
      <c r="AB250" s="65">
        <f t="shared" si="232"/>
        <v>60</v>
      </c>
      <c r="AC250" s="65">
        <f t="shared" si="232"/>
        <v>60</v>
      </c>
      <c r="AD250" s="65">
        <f t="shared" si="232"/>
        <v>60</v>
      </c>
      <c r="AE250" s="65">
        <f t="shared" si="232"/>
        <v>60</v>
      </c>
      <c r="AF250" s="65">
        <f t="shared" si="232"/>
        <v>60</v>
      </c>
      <c r="AG250" s="65">
        <f t="shared" si="232"/>
        <v>60.416666666666679</v>
      </c>
      <c r="AH250" s="65">
        <f t="shared" si="232"/>
        <v>61.416666666666679</v>
      </c>
      <c r="AI250" s="65">
        <f t="shared" si="232"/>
        <v>62.416666666666679</v>
      </c>
      <c r="AJ250" s="65"/>
      <c r="AK250" s="65"/>
      <c r="AL250" s="65"/>
    </row>
    <row r="251" spans="1:38">
      <c r="A251" s="59" t="s">
        <v>69</v>
      </c>
      <c r="B251" s="63">
        <f t="shared" si="233"/>
        <v>12.499999999999996</v>
      </c>
      <c r="C251" s="63">
        <f t="shared" si="233"/>
        <v>45</v>
      </c>
      <c r="D251" s="63">
        <f t="shared" si="231"/>
        <v>87.499999999999972</v>
      </c>
      <c r="E251" s="63">
        <f t="shared" si="231"/>
        <v>85</v>
      </c>
      <c r="F251" s="63">
        <f t="shared" si="231"/>
        <v>38.5</v>
      </c>
      <c r="G251" s="63">
        <f t="shared" si="231"/>
        <v>5.0000000000000018</v>
      </c>
      <c r="H251" s="63">
        <f t="shared" si="231"/>
        <v>5.5000000000000009</v>
      </c>
      <c r="I251" s="63">
        <f t="shared" si="231"/>
        <v>8.9999999999999964</v>
      </c>
      <c r="J251" s="63">
        <f t="shared" si="231"/>
        <v>22</v>
      </c>
      <c r="K251" s="63">
        <f t="shared" si="231"/>
        <v>36.000000000000014</v>
      </c>
      <c r="L251" s="63">
        <f t="shared" si="231"/>
        <v>42.5</v>
      </c>
      <c r="M251" s="63">
        <f t="shared" si="231"/>
        <v>47.999999999999986</v>
      </c>
      <c r="N251" s="63">
        <f t="shared" si="231"/>
        <v>42.000000000000014</v>
      </c>
      <c r="O251" s="63">
        <f t="shared" si="231"/>
        <v>75</v>
      </c>
      <c r="P251" s="63">
        <f t="shared" si="231"/>
        <v>67.499999999999972</v>
      </c>
      <c r="Q251" s="63">
        <f t="shared" si="231"/>
        <v>105</v>
      </c>
      <c r="R251" s="63">
        <f t="shared" si="231"/>
        <v>115</v>
      </c>
      <c r="S251" s="63">
        <f t="shared" si="231"/>
        <v>52.500000000000014</v>
      </c>
      <c r="T251" s="63">
        <f t="shared" si="231"/>
        <v>62.5</v>
      </c>
      <c r="U251" s="63">
        <f t="shared" si="231"/>
        <v>75</v>
      </c>
      <c r="V251" s="63">
        <f t="shared" si="231"/>
        <v>79.999999999999972</v>
      </c>
      <c r="W251" s="63">
        <f t="shared" si="231"/>
        <v>59.999999999999993</v>
      </c>
      <c r="X251" s="63">
        <f t="shared" si="231"/>
        <v>55.000000000000014</v>
      </c>
      <c r="Y251" s="63">
        <f t="shared" si="231"/>
        <v>56.499999999999986</v>
      </c>
      <c r="Z251" s="65">
        <f t="shared" si="231"/>
        <v>55.499999999999986</v>
      </c>
      <c r="AA251" s="65">
        <f t="shared" si="234"/>
        <v>58.999999999999986</v>
      </c>
      <c r="AB251" s="65">
        <f t="shared" si="232"/>
        <v>60</v>
      </c>
      <c r="AC251" s="65">
        <f t="shared" si="232"/>
        <v>60</v>
      </c>
      <c r="AD251" s="65">
        <f t="shared" si="232"/>
        <v>60</v>
      </c>
      <c r="AE251" s="65">
        <f t="shared" si="232"/>
        <v>60</v>
      </c>
      <c r="AF251" s="65">
        <f t="shared" si="232"/>
        <v>60</v>
      </c>
      <c r="AG251" s="65">
        <f t="shared" si="232"/>
        <v>60.500000000000014</v>
      </c>
      <c r="AH251" s="65">
        <f t="shared" si="232"/>
        <v>61.500000000000014</v>
      </c>
      <c r="AI251" s="65">
        <f t="shared" si="232"/>
        <v>62.500000000000014</v>
      </c>
      <c r="AJ251" s="65"/>
      <c r="AK251" s="65"/>
      <c r="AL251" s="65"/>
    </row>
    <row r="252" spans="1:38">
      <c r="A252" s="59" t="s">
        <v>70</v>
      </c>
      <c r="B252" s="63">
        <f t="shared" si="233"/>
        <v>12.916666666666663</v>
      </c>
      <c r="C252" s="63">
        <f t="shared" si="233"/>
        <v>50</v>
      </c>
      <c r="D252" s="63">
        <f t="shared" si="231"/>
        <v>89.5833333333333</v>
      </c>
      <c r="E252" s="63">
        <f t="shared" si="231"/>
        <v>82.5</v>
      </c>
      <c r="F252" s="63">
        <f t="shared" si="231"/>
        <v>33.25</v>
      </c>
      <c r="G252" s="63">
        <f t="shared" si="231"/>
        <v>4.6666666666666687</v>
      </c>
      <c r="H252" s="63">
        <f t="shared" si="231"/>
        <v>5.9166666666666679</v>
      </c>
      <c r="I252" s="63">
        <f t="shared" si="231"/>
        <v>9.1666666666666625</v>
      </c>
      <c r="J252" s="63">
        <f t="shared" si="231"/>
        <v>24</v>
      </c>
      <c r="K252" s="63">
        <f t="shared" si="231"/>
        <v>36.33333333333335</v>
      </c>
      <c r="L252" s="63">
        <f t="shared" si="231"/>
        <v>43.25</v>
      </c>
      <c r="M252" s="63">
        <f t="shared" si="231"/>
        <v>48.16666666666665</v>
      </c>
      <c r="N252" s="63">
        <f t="shared" si="231"/>
        <v>40.83333333333335</v>
      </c>
      <c r="O252" s="63">
        <f t="shared" si="231"/>
        <v>81.666666666666671</v>
      </c>
      <c r="P252" s="63">
        <f t="shared" si="231"/>
        <v>59.583333333333307</v>
      </c>
      <c r="Q252" s="63">
        <f t="shared" si="231"/>
        <v>119.16666666666667</v>
      </c>
      <c r="R252" s="63">
        <f t="shared" si="231"/>
        <v>102.5</v>
      </c>
      <c r="S252" s="63">
        <f t="shared" si="231"/>
        <v>54.58333333333335</v>
      </c>
      <c r="T252" s="63">
        <f t="shared" si="231"/>
        <v>62.083333333333336</v>
      </c>
      <c r="U252" s="63">
        <f t="shared" si="231"/>
        <v>77.5</v>
      </c>
      <c r="V252" s="63">
        <f t="shared" si="231"/>
        <v>78.3333333333333</v>
      </c>
      <c r="W252" s="63">
        <f t="shared" si="231"/>
        <v>58.333333333333329</v>
      </c>
      <c r="X252" s="63">
        <f t="shared" si="231"/>
        <v>55.83333333333335</v>
      </c>
      <c r="Y252" s="63">
        <f t="shared" si="231"/>
        <v>55.91666666666665</v>
      </c>
      <c r="Z252" s="65">
        <f t="shared" si="231"/>
        <v>55.91666666666665</v>
      </c>
      <c r="AA252" s="65">
        <f t="shared" si="234"/>
        <v>59.16666666666665</v>
      </c>
      <c r="AB252" s="65">
        <f t="shared" si="232"/>
        <v>60</v>
      </c>
      <c r="AC252" s="65">
        <f t="shared" si="232"/>
        <v>60</v>
      </c>
      <c r="AD252" s="65">
        <f t="shared" si="232"/>
        <v>60</v>
      </c>
      <c r="AE252" s="65">
        <f t="shared" si="232"/>
        <v>60</v>
      </c>
      <c r="AF252" s="65">
        <f t="shared" si="232"/>
        <v>60</v>
      </c>
      <c r="AG252" s="65">
        <f t="shared" si="232"/>
        <v>60.58333333333335</v>
      </c>
      <c r="AH252" s="65">
        <f t="shared" si="232"/>
        <v>61.58333333333335</v>
      </c>
      <c r="AI252" s="65">
        <f t="shared" si="232"/>
        <v>62.58333333333335</v>
      </c>
      <c r="AJ252" s="65"/>
      <c r="AK252" s="65"/>
      <c r="AL252" s="65"/>
    </row>
    <row r="253" spans="1:38">
      <c r="A253" s="59" t="s">
        <v>71</v>
      </c>
      <c r="B253" s="63">
        <f t="shared" si="233"/>
        <v>13.333333333333329</v>
      </c>
      <c r="C253" s="63">
        <f t="shared" si="233"/>
        <v>55</v>
      </c>
      <c r="D253" s="63">
        <f t="shared" si="231"/>
        <v>91.666666666666629</v>
      </c>
      <c r="E253" s="63">
        <f t="shared" si="231"/>
        <v>80</v>
      </c>
      <c r="F253" s="63">
        <f t="shared" si="231"/>
        <v>28</v>
      </c>
      <c r="G253" s="63">
        <f t="shared" si="231"/>
        <v>4.3333333333333357</v>
      </c>
      <c r="H253" s="63">
        <f t="shared" si="231"/>
        <v>6.3333333333333348</v>
      </c>
      <c r="I253" s="63">
        <f t="shared" si="231"/>
        <v>9.3333333333333286</v>
      </c>
      <c r="J253" s="63">
        <f t="shared" si="231"/>
        <v>26</v>
      </c>
      <c r="K253" s="63">
        <f t="shared" si="231"/>
        <v>36.666666666666686</v>
      </c>
      <c r="L253" s="63">
        <f t="shared" si="231"/>
        <v>44</v>
      </c>
      <c r="M253" s="63">
        <f t="shared" si="231"/>
        <v>48.333333333333314</v>
      </c>
      <c r="N253" s="63">
        <f t="shared" si="231"/>
        <v>39.666666666666686</v>
      </c>
      <c r="O253" s="63">
        <f t="shared" si="231"/>
        <v>88.333333333333343</v>
      </c>
      <c r="P253" s="63">
        <f t="shared" si="231"/>
        <v>51.666666666666643</v>
      </c>
      <c r="Q253" s="63">
        <f t="shared" si="231"/>
        <v>133.33333333333334</v>
      </c>
      <c r="R253" s="63">
        <f t="shared" si="231"/>
        <v>90</v>
      </c>
      <c r="S253" s="63">
        <f t="shared" si="231"/>
        <v>56.666666666666686</v>
      </c>
      <c r="T253" s="63">
        <f t="shared" si="231"/>
        <v>61.666666666666671</v>
      </c>
      <c r="U253" s="63">
        <f t="shared" si="231"/>
        <v>80</v>
      </c>
      <c r="V253" s="63">
        <f t="shared" si="231"/>
        <v>76.666666666666629</v>
      </c>
      <c r="W253" s="63">
        <f t="shared" si="231"/>
        <v>56.666666666666664</v>
      </c>
      <c r="X253" s="63">
        <f t="shared" si="231"/>
        <v>56.666666666666686</v>
      </c>
      <c r="Y253" s="63">
        <f t="shared" si="231"/>
        <v>55.333333333333314</v>
      </c>
      <c r="Z253" s="65">
        <f t="shared" si="231"/>
        <v>56.333333333333314</v>
      </c>
      <c r="AA253" s="65">
        <f t="shared" si="234"/>
        <v>59.333333333333314</v>
      </c>
      <c r="AB253" s="65">
        <f t="shared" si="232"/>
        <v>60</v>
      </c>
      <c r="AC253" s="65">
        <f t="shared" si="232"/>
        <v>60</v>
      </c>
      <c r="AD253" s="65">
        <f t="shared" si="232"/>
        <v>60</v>
      </c>
      <c r="AE253" s="65">
        <f t="shared" si="232"/>
        <v>60</v>
      </c>
      <c r="AF253" s="65">
        <f t="shared" si="232"/>
        <v>60</v>
      </c>
      <c r="AG253" s="65">
        <f t="shared" si="232"/>
        <v>60.666666666666686</v>
      </c>
      <c r="AH253" s="65">
        <f t="shared" si="232"/>
        <v>61.666666666666686</v>
      </c>
      <c r="AI253" s="65">
        <f t="shared" si="232"/>
        <v>62.666666666666686</v>
      </c>
      <c r="AJ253" s="65"/>
      <c r="AK253" s="65"/>
      <c r="AL253" s="65"/>
    </row>
    <row r="254" spans="1:38">
      <c r="A254" s="59" t="s">
        <v>72</v>
      </c>
      <c r="B254" s="63">
        <f t="shared" si="233"/>
        <v>13.749999999999995</v>
      </c>
      <c r="C254" s="63">
        <f t="shared" si="233"/>
        <v>60</v>
      </c>
      <c r="D254" s="63">
        <f t="shared" si="231"/>
        <v>93.749999999999957</v>
      </c>
      <c r="E254" s="63">
        <f t="shared" si="231"/>
        <v>77.5</v>
      </c>
      <c r="F254" s="63">
        <f t="shared" si="231"/>
        <v>22.75</v>
      </c>
      <c r="G254" s="63">
        <f t="shared" si="231"/>
        <v>4.0000000000000027</v>
      </c>
      <c r="H254" s="63">
        <f t="shared" si="231"/>
        <v>6.7500000000000018</v>
      </c>
      <c r="I254" s="63">
        <f t="shared" si="231"/>
        <v>9.4999999999999947</v>
      </c>
      <c r="J254" s="63">
        <f t="shared" si="231"/>
        <v>28</v>
      </c>
      <c r="K254" s="63">
        <f t="shared" si="231"/>
        <v>37.000000000000021</v>
      </c>
      <c r="L254" s="63">
        <f t="shared" si="231"/>
        <v>44.75</v>
      </c>
      <c r="M254" s="63">
        <f t="shared" si="231"/>
        <v>48.499999999999979</v>
      </c>
      <c r="N254" s="63">
        <f t="shared" si="231"/>
        <v>38.500000000000021</v>
      </c>
      <c r="O254" s="63">
        <f t="shared" si="231"/>
        <v>95.000000000000014</v>
      </c>
      <c r="P254" s="63">
        <f t="shared" si="231"/>
        <v>43.749999999999979</v>
      </c>
      <c r="Q254" s="63">
        <f t="shared" si="231"/>
        <v>147.5</v>
      </c>
      <c r="R254" s="63">
        <f t="shared" si="231"/>
        <v>77.5</v>
      </c>
      <c r="S254" s="63">
        <f t="shared" si="231"/>
        <v>58.750000000000021</v>
      </c>
      <c r="T254" s="63">
        <f t="shared" si="231"/>
        <v>61.250000000000007</v>
      </c>
      <c r="U254" s="63">
        <f t="shared" si="231"/>
        <v>82.5</v>
      </c>
      <c r="V254" s="63">
        <f t="shared" si="231"/>
        <v>74.999999999999957</v>
      </c>
      <c r="W254" s="63">
        <f t="shared" si="231"/>
        <v>55</v>
      </c>
      <c r="X254" s="63">
        <f t="shared" si="231"/>
        <v>57.500000000000021</v>
      </c>
      <c r="Y254" s="63">
        <f t="shared" si="231"/>
        <v>54.749999999999979</v>
      </c>
      <c r="Z254" s="65">
        <f t="shared" si="231"/>
        <v>56.749999999999979</v>
      </c>
      <c r="AA254" s="65">
        <f t="shared" si="234"/>
        <v>59.499999999999979</v>
      </c>
      <c r="AB254" s="65">
        <f t="shared" si="232"/>
        <v>60</v>
      </c>
      <c r="AC254" s="65">
        <f t="shared" si="232"/>
        <v>60</v>
      </c>
      <c r="AD254" s="65">
        <f t="shared" si="232"/>
        <v>60</v>
      </c>
      <c r="AE254" s="65">
        <f t="shared" si="232"/>
        <v>60</v>
      </c>
      <c r="AF254" s="65">
        <f t="shared" si="232"/>
        <v>60</v>
      </c>
      <c r="AG254" s="65">
        <f t="shared" si="232"/>
        <v>60.750000000000021</v>
      </c>
      <c r="AH254" s="65">
        <f t="shared" si="232"/>
        <v>61.750000000000021</v>
      </c>
      <c r="AI254" s="65">
        <f t="shared" si="232"/>
        <v>62.750000000000021</v>
      </c>
      <c r="AJ254" s="65"/>
      <c r="AK254" s="65"/>
      <c r="AL254" s="65"/>
    </row>
    <row r="255" spans="1:38">
      <c r="A255" s="59" t="s">
        <v>73</v>
      </c>
      <c r="B255" s="63">
        <f t="shared" si="233"/>
        <v>14.166666666666661</v>
      </c>
      <c r="C255" s="63">
        <f t="shared" si="233"/>
        <v>65</v>
      </c>
      <c r="D255" s="63">
        <f t="shared" si="231"/>
        <v>95.833333333333286</v>
      </c>
      <c r="E255" s="63">
        <f t="shared" si="231"/>
        <v>75</v>
      </c>
      <c r="F255" s="63">
        <f t="shared" si="231"/>
        <v>17.5</v>
      </c>
      <c r="G255" s="63">
        <f t="shared" si="231"/>
        <v>3.6666666666666692</v>
      </c>
      <c r="H255" s="63">
        <f t="shared" si="231"/>
        <v>7.1666666666666687</v>
      </c>
      <c r="I255" s="63">
        <f t="shared" si="231"/>
        <v>9.6666666666666607</v>
      </c>
      <c r="J255" s="63">
        <f t="shared" si="231"/>
        <v>30</v>
      </c>
      <c r="K255" s="63">
        <f t="shared" si="231"/>
        <v>37.333333333333357</v>
      </c>
      <c r="L255" s="63">
        <f t="shared" si="231"/>
        <v>45.5</v>
      </c>
      <c r="M255" s="63">
        <f t="shared" si="231"/>
        <v>48.666666666666643</v>
      </c>
      <c r="N255" s="63">
        <f t="shared" si="231"/>
        <v>37.333333333333357</v>
      </c>
      <c r="O255" s="63">
        <f t="shared" si="231"/>
        <v>101.66666666666669</v>
      </c>
      <c r="P255" s="63">
        <f t="shared" si="231"/>
        <v>35.833333333333314</v>
      </c>
      <c r="Q255" s="63">
        <f t="shared" si="231"/>
        <v>161.66666666666666</v>
      </c>
      <c r="R255" s="63">
        <f t="shared" si="231"/>
        <v>65</v>
      </c>
      <c r="S255" s="63">
        <f t="shared" si="231"/>
        <v>60.833333333333357</v>
      </c>
      <c r="T255" s="63">
        <f t="shared" si="231"/>
        <v>60.833333333333343</v>
      </c>
      <c r="U255" s="63">
        <f t="shared" si="231"/>
        <v>85</v>
      </c>
      <c r="V255" s="63">
        <f t="shared" si="231"/>
        <v>73.333333333333286</v>
      </c>
      <c r="W255" s="63">
        <f t="shared" si="231"/>
        <v>53.333333333333336</v>
      </c>
      <c r="X255" s="63">
        <f t="shared" si="231"/>
        <v>58.333333333333357</v>
      </c>
      <c r="Y255" s="63">
        <f t="shared" si="231"/>
        <v>54.166666666666643</v>
      </c>
      <c r="Z255" s="65">
        <f t="shared" si="231"/>
        <v>57.166666666666643</v>
      </c>
      <c r="AA255" s="65">
        <f t="shared" si="234"/>
        <v>59.666666666666643</v>
      </c>
      <c r="AB255" s="65">
        <f t="shared" si="232"/>
        <v>60</v>
      </c>
      <c r="AC255" s="65">
        <f t="shared" si="232"/>
        <v>60</v>
      </c>
      <c r="AD255" s="65">
        <f t="shared" si="232"/>
        <v>60</v>
      </c>
      <c r="AE255" s="65">
        <f t="shared" si="232"/>
        <v>60</v>
      </c>
      <c r="AF255" s="65">
        <f t="shared" si="232"/>
        <v>60</v>
      </c>
      <c r="AG255" s="65">
        <f t="shared" si="232"/>
        <v>60.833333333333357</v>
      </c>
      <c r="AH255" s="65">
        <f t="shared" si="232"/>
        <v>61.833333333333357</v>
      </c>
      <c r="AI255" s="65">
        <f t="shared" si="232"/>
        <v>62.833333333333357</v>
      </c>
      <c r="AJ255" s="65"/>
      <c r="AK255" s="65"/>
      <c r="AL255" s="65"/>
    </row>
    <row r="256" spans="1:38">
      <c r="A256" s="59" t="s">
        <v>74</v>
      </c>
      <c r="B256" s="63">
        <f t="shared" si="233"/>
        <v>14.583333333333327</v>
      </c>
      <c r="C256" s="63">
        <f t="shared" si="233"/>
        <v>70</v>
      </c>
      <c r="D256" s="63">
        <f t="shared" si="231"/>
        <v>97.916666666666615</v>
      </c>
      <c r="E256" s="63">
        <f t="shared" si="231"/>
        <v>72.5</v>
      </c>
      <c r="F256" s="63">
        <f t="shared" si="231"/>
        <v>12.25</v>
      </c>
      <c r="G256" s="63">
        <f t="shared" si="231"/>
        <v>3.3333333333333357</v>
      </c>
      <c r="H256" s="63">
        <f t="shared" si="231"/>
        <v>7.5833333333333357</v>
      </c>
      <c r="I256" s="63">
        <f t="shared" si="231"/>
        <v>9.8333333333333268</v>
      </c>
      <c r="J256" s="63">
        <f t="shared" si="231"/>
        <v>32</v>
      </c>
      <c r="K256" s="63">
        <f t="shared" si="231"/>
        <v>37.666666666666693</v>
      </c>
      <c r="L256" s="63">
        <f t="shared" si="231"/>
        <v>46.25</v>
      </c>
      <c r="M256" s="63">
        <f t="shared" si="231"/>
        <v>48.833333333333307</v>
      </c>
      <c r="N256" s="63">
        <f t="shared" si="231"/>
        <v>36.166666666666693</v>
      </c>
      <c r="O256" s="63">
        <f t="shared" si="231"/>
        <v>108.33333333333336</v>
      </c>
      <c r="P256" s="63">
        <f t="shared" si="231"/>
        <v>27.916666666666647</v>
      </c>
      <c r="Q256" s="63">
        <f t="shared" si="231"/>
        <v>175.83333333333331</v>
      </c>
      <c r="R256" s="63">
        <f t="shared" si="231"/>
        <v>52.5</v>
      </c>
      <c r="S256" s="63">
        <f t="shared" si="231"/>
        <v>62.916666666666693</v>
      </c>
      <c r="T256" s="63">
        <f t="shared" si="231"/>
        <v>60.416666666666679</v>
      </c>
      <c r="U256" s="63">
        <f t="shared" si="231"/>
        <v>87.5</v>
      </c>
      <c r="V256" s="63">
        <f t="shared" si="231"/>
        <v>71.666666666666615</v>
      </c>
      <c r="W256" s="63">
        <f t="shared" si="231"/>
        <v>51.666666666666671</v>
      </c>
      <c r="X256" s="63">
        <f t="shared" si="231"/>
        <v>59.166666666666693</v>
      </c>
      <c r="Y256" s="63">
        <f t="shared" si="231"/>
        <v>53.583333333333307</v>
      </c>
      <c r="Z256" s="65">
        <f t="shared" si="231"/>
        <v>57.583333333333307</v>
      </c>
      <c r="AA256" s="65">
        <f t="shared" si="234"/>
        <v>59.833333333333307</v>
      </c>
      <c r="AB256" s="65">
        <f t="shared" si="232"/>
        <v>60</v>
      </c>
      <c r="AC256" s="65">
        <f t="shared" si="232"/>
        <v>60</v>
      </c>
      <c r="AD256" s="65">
        <f t="shared" si="232"/>
        <v>60</v>
      </c>
      <c r="AE256" s="65">
        <f t="shared" si="232"/>
        <v>60</v>
      </c>
      <c r="AF256" s="65">
        <f t="shared" si="232"/>
        <v>60</v>
      </c>
      <c r="AG256" s="65">
        <f t="shared" si="232"/>
        <v>60.916666666666693</v>
      </c>
      <c r="AH256" s="65">
        <f t="shared" si="232"/>
        <v>61.916666666666693</v>
      </c>
      <c r="AI256" s="65">
        <f t="shared" si="232"/>
        <v>62.916666666666693</v>
      </c>
      <c r="AJ256" s="65"/>
      <c r="AK256" s="65"/>
      <c r="AL256" s="65"/>
    </row>
    <row r="257" spans="1:68" ht="15.75" thickBot="1">
      <c r="A257" s="59" t="s">
        <v>75</v>
      </c>
      <c r="B257" s="3">
        <f>B29</f>
        <v>15</v>
      </c>
      <c r="C257" s="3">
        <f t="shared" ref="C257:AI257" si="235">C29</f>
        <v>75</v>
      </c>
      <c r="D257" s="3">
        <f t="shared" si="235"/>
        <v>100</v>
      </c>
      <c r="E257" s="3">
        <f t="shared" si="235"/>
        <v>70</v>
      </c>
      <c r="F257" s="3">
        <f t="shared" si="235"/>
        <v>7</v>
      </c>
      <c r="G257" s="3">
        <f t="shared" si="235"/>
        <v>3</v>
      </c>
      <c r="H257" s="3">
        <f t="shared" si="235"/>
        <v>8</v>
      </c>
      <c r="I257" s="3">
        <f t="shared" si="235"/>
        <v>10</v>
      </c>
      <c r="J257" s="3">
        <f t="shared" si="235"/>
        <v>34</v>
      </c>
      <c r="K257" s="3">
        <f t="shared" si="235"/>
        <v>38</v>
      </c>
      <c r="L257" s="3">
        <f t="shared" si="235"/>
        <v>47</v>
      </c>
      <c r="M257" s="3">
        <f t="shared" si="235"/>
        <v>49</v>
      </c>
      <c r="N257" s="3">
        <f t="shared" si="235"/>
        <v>35</v>
      </c>
      <c r="O257" s="3">
        <f t="shared" si="235"/>
        <v>115</v>
      </c>
      <c r="P257" s="3">
        <f t="shared" si="235"/>
        <v>20</v>
      </c>
      <c r="Q257" s="3">
        <f t="shared" si="235"/>
        <v>190</v>
      </c>
      <c r="R257" s="3">
        <f t="shared" si="235"/>
        <v>40</v>
      </c>
      <c r="S257" s="3">
        <f t="shared" si="235"/>
        <v>65</v>
      </c>
      <c r="T257" s="3">
        <f t="shared" si="235"/>
        <v>60</v>
      </c>
      <c r="U257" s="3">
        <f t="shared" si="235"/>
        <v>90</v>
      </c>
      <c r="V257" s="3">
        <f t="shared" si="235"/>
        <v>70</v>
      </c>
      <c r="W257" s="3">
        <f t="shared" si="235"/>
        <v>50</v>
      </c>
      <c r="X257" s="3">
        <f t="shared" si="235"/>
        <v>60</v>
      </c>
      <c r="Y257" s="3">
        <f t="shared" si="235"/>
        <v>53</v>
      </c>
      <c r="Z257" s="3">
        <f t="shared" si="235"/>
        <v>58</v>
      </c>
      <c r="AA257" s="3">
        <f t="shared" si="235"/>
        <v>60</v>
      </c>
      <c r="AB257" s="3">
        <f t="shared" si="235"/>
        <v>60</v>
      </c>
      <c r="AC257" s="3">
        <f t="shared" si="235"/>
        <v>60</v>
      </c>
      <c r="AD257" s="3">
        <f t="shared" si="235"/>
        <v>60</v>
      </c>
      <c r="AE257" s="3">
        <f t="shared" si="235"/>
        <v>60</v>
      </c>
      <c r="AF257" s="3">
        <f t="shared" si="235"/>
        <v>60</v>
      </c>
      <c r="AG257" s="3">
        <f t="shared" si="235"/>
        <v>61</v>
      </c>
      <c r="AH257" s="3">
        <f t="shared" si="235"/>
        <v>62</v>
      </c>
      <c r="AI257" s="3">
        <f t="shared" si="235"/>
        <v>63</v>
      </c>
      <c r="AJ257" s="3"/>
      <c r="AK257" s="3"/>
      <c r="AL257" s="3"/>
    </row>
    <row r="258" spans="1:68">
      <c r="A258" s="68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2"/>
      <c r="AK258" s="2"/>
      <c r="AL258" s="2"/>
    </row>
    <row r="259" spans="1:68" ht="15.75" thickBot="1">
      <c r="A259" s="59" t="s">
        <v>102</v>
      </c>
    </row>
    <row r="260" spans="1:68" ht="15.75" thickBot="1">
      <c r="A260" s="60"/>
      <c r="B260" s="61" t="s">
        <v>11</v>
      </c>
      <c r="C260" s="61" t="s">
        <v>12</v>
      </c>
      <c r="D260" s="61" t="s">
        <v>13</v>
      </c>
      <c r="E260" s="61" t="s">
        <v>14</v>
      </c>
      <c r="F260" s="61" t="s">
        <v>15</v>
      </c>
      <c r="G260" s="61" t="s">
        <v>16</v>
      </c>
      <c r="H260" s="61" t="s">
        <v>17</v>
      </c>
      <c r="I260" s="61" t="s">
        <v>18</v>
      </c>
      <c r="J260" s="61" t="s">
        <v>19</v>
      </c>
      <c r="K260" s="61" t="s">
        <v>20</v>
      </c>
      <c r="L260" s="61" t="s">
        <v>21</v>
      </c>
      <c r="M260" s="61" t="s">
        <v>22</v>
      </c>
      <c r="N260" s="61" t="s">
        <v>23</v>
      </c>
      <c r="O260" s="61" t="s">
        <v>24</v>
      </c>
      <c r="P260" s="61" t="s">
        <v>25</v>
      </c>
      <c r="Q260" s="61" t="s">
        <v>26</v>
      </c>
      <c r="R260" s="61" t="s">
        <v>27</v>
      </c>
      <c r="S260" s="61" t="s">
        <v>28</v>
      </c>
      <c r="T260" s="61" t="s">
        <v>29</v>
      </c>
      <c r="U260" s="61" t="s">
        <v>30</v>
      </c>
      <c r="V260" s="61" t="s">
        <v>31</v>
      </c>
      <c r="W260" s="61" t="s">
        <v>32</v>
      </c>
      <c r="X260" s="61" t="s">
        <v>33</v>
      </c>
      <c r="Y260" s="61" t="s">
        <v>34</v>
      </c>
      <c r="Z260" s="61" t="s">
        <v>35</v>
      </c>
      <c r="AA260" s="61" t="s">
        <v>36</v>
      </c>
      <c r="AB260" s="61" t="s">
        <v>37</v>
      </c>
      <c r="AC260" s="61" t="s">
        <v>38</v>
      </c>
      <c r="AD260" s="61" t="str">
        <f>AD2</f>
        <v xml:space="preserve">21/22  </v>
      </c>
      <c r="AE260" s="61" t="str">
        <f t="shared" ref="AE260:AI260" si="236">AE2</f>
        <v xml:space="preserve">22/23  </v>
      </c>
      <c r="AF260" s="61" t="str">
        <f t="shared" si="236"/>
        <v xml:space="preserve">23/24  </v>
      </c>
      <c r="AG260" s="61" t="str">
        <f t="shared" si="236"/>
        <v xml:space="preserve">24/25  </v>
      </c>
      <c r="AH260" s="61" t="str">
        <f t="shared" si="236"/>
        <v xml:space="preserve">25/26  </v>
      </c>
      <c r="AI260" s="61" t="str">
        <f t="shared" si="236"/>
        <v xml:space="preserve">26/27  </v>
      </c>
      <c r="AJ260" s="62"/>
      <c r="AK260" s="62"/>
      <c r="AL260" s="62"/>
      <c r="AO260" s="92" t="str">
        <f t="shared" ref="AO260:BP260" si="237">B260</f>
        <v xml:space="preserve">93/94 </v>
      </c>
      <c r="AP260" s="92" t="str">
        <f t="shared" si="237"/>
        <v xml:space="preserve">94/95 </v>
      </c>
      <c r="AQ260" s="92" t="str">
        <f t="shared" si="237"/>
        <v xml:space="preserve">95/96 </v>
      </c>
      <c r="AR260" s="92" t="str">
        <f t="shared" si="237"/>
        <v xml:space="preserve">96/97 </v>
      </c>
      <c r="AS260" s="92" t="str">
        <f t="shared" si="237"/>
        <v xml:space="preserve">97/98 </v>
      </c>
      <c r="AT260" s="92" t="str">
        <f t="shared" si="237"/>
        <v xml:space="preserve">98/99 </v>
      </c>
      <c r="AU260" s="92" t="str">
        <f t="shared" si="237"/>
        <v xml:space="preserve">99/00 </v>
      </c>
      <c r="AV260" s="92" t="str">
        <f t="shared" si="237"/>
        <v xml:space="preserve">00/01 </v>
      </c>
      <c r="AW260" s="92" t="str">
        <f t="shared" si="237"/>
        <v xml:space="preserve">01/02 </v>
      </c>
      <c r="AX260" s="92" t="str">
        <f t="shared" si="237"/>
        <v xml:space="preserve">02/03 </v>
      </c>
      <c r="AY260" s="92" t="str">
        <f t="shared" si="237"/>
        <v xml:space="preserve">03/04 </v>
      </c>
      <c r="AZ260" s="92" t="str">
        <f t="shared" si="237"/>
        <v xml:space="preserve">04/05 </v>
      </c>
      <c r="BA260" s="92" t="str">
        <f t="shared" si="237"/>
        <v xml:space="preserve">05/06 </v>
      </c>
      <c r="BB260" s="92" t="str">
        <f t="shared" si="237"/>
        <v xml:space="preserve">06/07 </v>
      </c>
      <c r="BC260" s="92" t="str">
        <f t="shared" si="237"/>
        <v xml:space="preserve">07/08 </v>
      </c>
      <c r="BD260" s="92" t="str">
        <f t="shared" si="237"/>
        <v xml:space="preserve">08/09 </v>
      </c>
      <c r="BE260" s="92" t="str">
        <f t="shared" si="237"/>
        <v xml:space="preserve">09/10 </v>
      </c>
      <c r="BF260" s="92" t="str">
        <f t="shared" si="237"/>
        <v xml:space="preserve">10/11 </v>
      </c>
      <c r="BG260" s="92" t="str">
        <f t="shared" si="237"/>
        <v xml:space="preserve">11/12 </v>
      </c>
      <c r="BH260" s="92" t="str">
        <f t="shared" si="237"/>
        <v xml:space="preserve">12/13 </v>
      </c>
      <c r="BI260" s="92" t="str">
        <f t="shared" si="237"/>
        <v xml:space="preserve">13/14 </v>
      </c>
      <c r="BJ260" s="92" t="str">
        <f t="shared" si="237"/>
        <v xml:space="preserve">14/15 </v>
      </c>
      <c r="BK260" s="92" t="str">
        <f t="shared" si="237"/>
        <v xml:space="preserve">15/16 </v>
      </c>
      <c r="BL260" s="92" t="str">
        <f t="shared" si="237"/>
        <v xml:space="preserve">16/17 </v>
      </c>
      <c r="BM260" s="92" t="str">
        <f t="shared" si="237"/>
        <v xml:space="preserve">17/18 </v>
      </c>
      <c r="BN260" s="92" t="str">
        <f t="shared" si="237"/>
        <v xml:space="preserve">18/19 </v>
      </c>
      <c r="BO260" s="92" t="str">
        <f t="shared" si="237"/>
        <v>19/20</v>
      </c>
      <c r="BP260" s="92" t="str">
        <f t="shared" si="237"/>
        <v>20/21</v>
      </c>
    </row>
    <row r="261" spans="1:68">
      <c r="A261" s="59" t="s">
        <v>64</v>
      </c>
      <c r="B261" s="63">
        <f t="shared" ref="B261:AI268" si="238">AO261/AO$273*(B$33/12)</f>
        <v>51.630100986189035</v>
      </c>
      <c r="C261" s="63">
        <f t="shared" si="238"/>
        <v>55.1801910100708</v>
      </c>
      <c r="D261" s="63">
        <f t="shared" si="238"/>
        <v>63.83503230957497</v>
      </c>
      <c r="E261" s="63">
        <f t="shared" si="238"/>
        <v>78.175480698315496</v>
      </c>
      <c r="F261" s="63">
        <f t="shared" si="238"/>
        <v>80.319579006903041</v>
      </c>
      <c r="G261" s="63">
        <f t="shared" si="238"/>
        <v>74.508794109228745</v>
      </c>
      <c r="H261" s="63">
        <f t="shared" si="238"/>
        <v>104.2992803039548</v>
      </c>
      <c r="I261" s="63">
        <f t="shared" si="238"/>
        <v>111.44338326597702</v>
      </c>
      <c r="J261" s="63">
        <f t="shared" si="238"/>
        <v>127.53233783438604</v>
      </c>
      <c r="K261" s="63">
        <f t="shared" si="238"/>
        <v>140.02178981105592</v>
      </c>
      <c r="L261" s="63">
        <f t="shared" si="238"/>
        <v>156.86416082411517</v>
      </c>
      <c r="M261" s="63">
        <f t="shared" si="238"/>
        <v>169.82994847602635</v>
      </c>
      <c r="N261" s="63">
        <f t="shared" si="238"/>
        <v>180.51838355591264</v>
      </c>
      <c r="O261" s="63">
        <f t="shared" si="238"/>
        <v>198.73486311893939</v>
      </c>
      <c r="P261" s="63">
        <f t="shared" si="238"/>
        <v>208.40350877701954</v>
      </c>
      <c r="Q261" s="63">
        <f t="shared" si="238"/>
        <v>233.69776912925497</v>
      </c>
      <c r="R261" s="63">
        <f t="shared" si="238"/>
        <v>307.51129410443673</v>
      </c>
      <c r="S261" s="63">
        <f t="shared" si="238"/>
        <v>311.61549328146833</v>
      </c>
      <c r="T261" s="63">
        <f t="shared" si="238"/>
        <v>356.7729317748101</v>
      </c>
      <c r="U261" s="63">
        <f t="shared" si="238"/>
        <v>377.05235052490599</v>
      </c>
      <c r="V261" s="63">
        <f t="shared" si="238"/>
        <v>409.15837838531661</v>
      </c>
      <c r="W261" s="63">
        <f t="shared" si="238"/>
        <v>427.68242797678596</v>
      </c>
      <c r="X261" s="63">
        <f t="shared" si="238"/>
        <v>480.46508104790598</v>
      </c>
      <c r="Y261" s="63">
        <f t="shared" si="238"/>
        <v>450.42044736605578</v>
      </c>
      <c r="Z261" s="71">
        <f t="shared" si="238"/>
        <v>497.33482628072744</v>
      </c>
      <c r="AA261" s="71" t="e">
        <f t="shared" si="238"/>
        <v>#REF!</v>
      </c>
      <c r="AB261" s="71" t="e">
        <f t="shared" si="238"/>
        <v>#REF!</v>
      </c>
      <c r="AC261" s="71" t="e">
        <f t="shared" si="238"/>
        <v>#REF!</v>
      </c>
      <c r="AD261" s="71" t="e">
        <f t="shared" si="238"/>
        <v>#DIV/0!</v>
      </c>
      <c r="AE261" s="71" t="e">
        <f t="shared" si="238"/>
        <v>#DIV/0!</v>
      </c>
      <c r="AF261" s="71" t="e">
        <f t="shared" si="238"/>
        <v>#DIV/0!</v>
      </c>
      <c r="AG261" s="71" t="e">
        <f t="shared" si="238"/>
        <v>#DIV/0!</v>
      </c>
      <c r="AH261" s="71" t="e">
        <f t="shared" si="238"/>
        <v>#DIV/0!</v>
      </c>
      <c r="AI261" s="71" t="e">
        <f t="shared" si="238"/>
        <v>#DIV/0!</v>
      </c>
      <c r="AJ261" s="71"/>
      <c r="AK261" s="71"/>
      <c r="AL261" s="71"/>
      <c r="AO261" s="66">
        <f>'Malaysia Palm Complex'!AI310/31</f>
        <v>3.9102580645161291</v>
      </c>
      <c r="AP261" s="66">
        <f>'Malaysia Palm Complex'!AJ310/31</f>
        <v>4.0237096774193546</v>
      </c>
      <c r="AQ261" s="66">
        <f>'Malaysia Palm Complex'!AK310/31</f>
        <v>3.9695161290322583</v>
      </c>
      <c r="AR261" s="66">
        <f>'Malaysia Palm Complex'!AL310/31</f>
        <v>4.387290322580645</v>
      </c>
      <c r="AS261" s="66">
        <f>'Malaysia Palm Complex'!AM310/31</f>
        <v>4.5540645161290323</v>
      </c>
      <c r="AT261" s="66">
        <f>'Malaysia Palm Complex'!AN310/31</f>
        <v>4.266258064516129</v>
      </c>
      <c r="AU261" s="66">
        <f>'Malaysia Palm Complex'!AO310/31</f>
        <v>5.1585483870967739</v>
      </c>
      <c r="AV261" s="66">
        <f>'Malaysia Palm Complex'!AP310/31</f>
        <v>5.2582903225806454</v>
      </c>
      <c r="AW261" s="66">
        <f>'Malaysia Palm Complex'!AQ310/31</f>
        <v>5.3373225806451607</v>
      </c>
      <c r="AX261" s="66">
        <f>'Malaysia Palm Complex'!AR310/31</f>
        <v>5.8229677419354839</v>
      </c>
      <c r="AY261" s="66">
        <f>'Malaysia Palm Complex'!AS310/31</f>
        <v>5.620451612903226</v>
      </c>
      <c r="AZ261" s="66">
        <f>'Malaysia Palm Complex'!AT310/31</f>
        <v>6.1003870967741936</v>
      </c>
      <c r="BA261" s="66">
        <f>'Malaysia Palm Complex'!AU310/31</f>
        <v>5.9150322580645165</v>
      </c>
      <c r="BB261" s="66">
        <f>'Malaysia Palm Complex'!AV310/31</f>
        <v>6.1263870967741934</v>
      </c>
      <c r="BC261" s="66">
        <f>'Malaysia Palm Complex'!AW310/31</f>
        <v>6.2566774193548387</v>
      </c>
      <c r="BD261" s="66">
        <f>'Malaysia Palm Complex'!AX310/31</f>
        <v>6.3938387096774196</v>
      </c>
      <c r="BE261" s="66">
        <f>'Malaysia Palm Complex'!AY310/31</f>
        <v>7.5199032258064511</v>
      </c>
      <c r="BF261" s="66">
        <f>'Malaysia Palm Complex'!AZ310/31</f>
        <v>7.4055806451612902</v>
      </c>
      <c r="BG261" s="66">
        <f>'Malaysia Palm Complex'!BA310/31</f>
        <v>7.6432903225806452</v>
      </c>
      <c r="BH261" s="66">
        <f>'Malaysia Palm Complex'!BB310/31</f>
        <v>7.9669032258064512</v>
      </c>
      <c r="BI261" s="66">
        <f>'Malaysia Palm Complex'!BC310/31</f>
        <v>8.1536774193548389</v>
      </c>
      <c r="BJ261" s="66">
        <f>'Malaysia Palm Complex'!BD310/31</f>
        <v>7.7797096774193548</v>
      </c>
      <c r="BK261" s="66">
        <f>'Malaysia Palm Complex'!BE310/31</f>
        <v>7.9409032258064522</v>
      </c>
      <c r="BL261" s="66">
        <f>'Malaysia Palm Complex'!BF310/31</f>
        <v>7.1991612903225812</v>
      </c>
      <c r="BM261" s="66">
        <f>'Malaysia Palm Complex'!BG310/31</f>
        <v>8.0221612903225807</v>
      </c>
      <c r="BN261" s="66">
        <f>'Malaysia Palm Complex'!BH310/31</f>
        <v>8.3891612903225816</v>
      </c>
      <c r="BO261" s="66">
        <f>'Malaysia Palm Complex'!BI310/31</f>
        <v>7.7165161290322581</v>
      </c>
      <c r="BP261" s="66">
        <f>'Malaysia Palm Complex'!BJ310/31</f>
        <v>7.7399677419354838</v>
      </c>
    </row>
    <row r="262" spans="1:68">
      <c r="A262" s="59" t="s">
        <v>65</v>
      </c>
      <c r="B262" s="63">
        <f t="shared" si="238"/>
        <v>48.438426146341477</v>
      </c>
      <c r="C262" s="63">
        <f t="shared" si="238"/>
        <v>51.252894402138743</v>
      </c>
      <c r="D262" s="63">
        <f t="shared" si="238"/>
        <v>62.675310248453634</v>
      </c>
      <c r="E262" s="63">
        <f t="shared" si="238"/>
        <v>77.354808481709611</v>
      </c>
      <c r="F262" s="63">
        <f t="shared" si="238"/>
        <v>75.668766490121669</v>
      </c>
      <c r="G262" s="63">
        <f t="shared" si="238"/>
        <v>68.87251280931109</v>
      </c>
      <c r="H262" s="63">
        <f t="shared" si="238"/>
        <v>100.90290379832688</v>
      </c>
      <c r="I262" s="63">
        <f t="shared" si="238"/>
        <v>113.21044847144751</v>
      </c>
      <c r="J262" s="63">
        <f t="shared" si="238"/>
        <v>122.73140514833918</v>
      </c>
      <c r="K262" s="63">
        <f t="shared" si="238"/>
        <v>123.88337976638307</v>
      </c>
      <c r="L262" s="63">
        <f t="shared" si="238"/>
        <v>138.66198574290786</v>
      </c>
      <c r="M262" s="63">
        <f t="shared" si="238"/>
        <v>144.28968981630899</v>
      </c>
      <c r="N262" s="63">
        <f t="shared" si="238"/>
        <v>159.94075534761967</v>
      </c>
      <c r="O262" s="63">
        <f t="shared" si="238"/>
        <v>218.05064001125774</v>
      </c>
      <c r="P262" s="63">
        <f t="shared" si="238"/>
        <v>240.64734825606359</v>
      </c>
      <c r="Q262" s="63">
        <f t="shared" si="238"/>
        <v>272.93693201151183</v>
      </c>
      <c r="R262" s="63">
        <f t="shared" si="238"/>
        <v>308.55802262218486</v>
      </c>
      <c r="S262" s="63">
        <f t="shared" si="238"/>
        <v>268.78603704325633</v>
      </c>
      <c r="T262" s="63">
        <f t="shared" si="238"/>
        <v>345.16458357050391</v>
      </c>
      <c r="U262" s="63">
        <f t="shared" si="238"/>
        <v>375.72545471298702</v>
      </c>
      <c r="V262" s="63">
        <f t="shared" si="238"/>
        <v>404.12971868272206</v>
      </c>
      <c r="W262" s="63">
        <f t="shared" si="238"/>
        <v>437.64503280162688</v>
      </c>
      <c r="X262" s="63">
        <f t="shared" si="238"/>
        <v>454.5848411418998</v>
      </c>
      <c r="Y262" s="63">
        <f t="shared" si="238"/>
        <v>413.24634007741378</v>
      </c>
      <c r="Z262" s="71">
        <f t="shared" si="238"/>
        <v>533.80068729680681</v>
      </c>
      <c r="AA262" s="71" t="e">
        <f t="shared" si="238"/>
        <v>#REF!</v>
      </c>
      <c r="AB262" s="71" t="e">
        <f t="shared" si="238"/>
        <v>#REF!</v>
      </c>
      <c r="AC262" s="71" t="e">
        <f t="shared" si="238"/>
        <v>#REF!</v>
      </c>
      <c r="AD262" s="71" t="e">
        <f t="shared" si="238"/>
        <v>#DIV/0!</v>
      </c>
      <c r="AE262" s="71" t="e">
        <f t="shared" si="238"/>
        <v>#DIV/0!</v>
      </c>
      <c r="AF262" s="71" t="e">
        <f t="shared" si="238"/>
        <v>#DIV/0!</v>
      </c>
      <c r="AG262" s="71" t="e">
        <f t="shared" si="238"/>
        <v>#DIV/0!</v>
      </c>
      <c r="AH262" s="71" t="e">
        <f t="shared" si="238"/>
        <v>#DIV/0!</v>
      </c>
      <c r="AI262" s="71" t="e">
        <f t="shared" si="238"/>
        <v>#DIV/0!</v>
      </c>
      <c r="AJ262" s="71"/>
      <c r="AK262" s="71"/>
      <c r="AL262" s="71"/>
      <c r="AO262" s="66">
        <f>'Malaysia Palm Complex'!AI311/30</f>
        <v>3.6685333333333334</v>
      </c>
      <c r="AP262" s="66">
        <f>'Malaysia Palm Complex'!AJ311/30</f>
        <v>3.7373333333333334</v>
      </c>
      <c r="AQ262" s="66">
        <f>'Malaysia Palm Complex'!AK311/30</f>
        <v>3.8973999999999998</v>
      </c>
      <c r="AR262" s="66">
        <f>'Malaysia Palm Complex'!AL311/30</f>
        <v>4.3412333333333333</v>
      </c>
      <c r="AS262" s="66">
        <f>'Malaysia Palm Complex'!AM311/30</f>
        <v>4.2903666666666673</v>
      </c>
      <c r="AT262" s="66">
        <f>'Malaysia Palm Complex'!AN311/30</f>
        <v>3.9435333333333333</v>
      </c>
      <c r="AU262" s="66">
        <f>'Malaysia Palm Complex'!AO311/30</f>
        <v>4.990566666666667</v>
      </c>
      <c r="AV262" s="66">
        <f>'Malaysia Palm Complex'!AP311/30</f>
        <v>5.3416666666666668</v>
      </c>
      <c r="AW262" s="66">
        <f>'Malaysia Palm Complex'!AQ311/30</f>
        <v>5.1364000000000001</v>
      </c>
      <c r="AX262" s="66">
        <f>'Malaysia Palm Complex'!AR311/30</f>
        <v>5.1518333333333333</v>
      </c>
      <c r="AY262" s="66">
        <f>'Malaysia Palm Complex'!AS311/30</f>
        <v>4.9682666666666666</v>
      </c>
      <c r="AZ262" s="66">
        <f>'Malaysia Palm Complex'!AT311/30</f>
        <v>5.1829666666666672</v>
      </c>
      <c r="BA262" s="66">
        <f>'Malaysia Palm Complex'!AU311/30</f>
        <v>5.2407666666666675</v>
      </c>
      <c r="BB262" s="66">
        <f>'Malaysia Palm Complex'!AV311/30</f>
        <v>6.7218333333333335</v>
      </c>
      <c r="BC262" s="66">
        <f>'Malaysia Palm Complex'!AW311/30</f>
        <v>7.2247000000000003</v>
      </c>
      <c r="BD262" s="66">
        <f>'Malaysia Palm Complex'!AX311/30</f>
        <v>7.4673999999999996</v>
      </c>
      <c r="BE262" s="66">
        <f>'Malaysia Palm Complex'!AY311/30</f>
        <v>7.5455000000000005</v>
      </c>
      <c r="BF262" s="66">
        <f>'Malaysia Palm Complex'!AZ311/30</f>
        <v>6.3877333333333333</v>
      </c>
      <c r="BG262" s="66">
        <f>'Malaysia Palm Complex'!BA311/30</f>
        <v>7.3945999999999996</v>
      </c>
      <c r="BH262" s="66">
        <f>'Malaysia Palm Complex'!BB311/30</f>
        <v>7.9388666666666667</v>
      </c>
      <c r="BI262" s="66">
        <f>'Malaysia Palm Complex'!BC311/30</f>
        <v>8.053466666666667</v>
      </c>
      <c r="BJ262" s="66">
        <f>'Malaysia Palm Complex'!BD311/30</f>
        <v>7.9609333333333332</v>
      </c>
      <c r="BK262" s="66">
        <f>'Malaysia Palm Complex'!BE311/30</f>
        <v>7.5131666666666668</v>
      </c>
      <c r="BL262" s="66">
        <f>'Malaysia Palm Complex'!BF311/30</f>
        <v>6.6050000000000004</v>
      </c>
      <c r="BM262" s="66">
        <f>'Malaysia Palm Complex'!BG311/30</f>
        <v>8.6103666666666658</v>
      </c>
      <c r="BN262" s="66">
        <f>'Malaysia Palm Complex'!BH311/30</f>
        <v>8.1404999999999994</v>
      </c>
      <c r="BO262" s="66">
        <f>'Malaysia Palm Complex'!BI311/30</f>
        <v>6.8131333333333339</v>
      </c>
      <c r="BP262" s="66">
        <f>'Malaysia Palm Complex'!BJ311/30</f>
        <v>6.4897</v>
      </c>
    </row>
    <row r="263" spans="1:68">
      <c r="A263" s="59" t="s">
        <v>66</v>
      </c>
      <c r="B263" s="63">
        <f t="shared" si="238"/>
        <v>48.437773057238829</v>
      </c>
      <c r="C263" s="63">
        <f t="shared" si="238"/>
        <v>48.401169508180196</v>
      </c>
      <c r="D263" s="63">
        <f t="shared" si="238"/>
        <v>64.327327995746089</v>
      </c>
      <c r="E263" s="63">
        <f t="shared" si="238"/>
        <v>70.692233023864588</v>
      </c>
      <c r="F263" s="63">
        <f t="shared" si="238"/>
        <v>68.905660252748731</v>
      </c>
      <c r="G263" s="63">
        <f t="shared" si="238"/>
        <v>64.281820713604944</v>
      </c>
      <c r="H263" s="63">
        <f t="shared" si="238"/>
        <v>100.08530631750043</v>
      </c>
      <c r="I263" s="63">
        <f t="shared" si="238"/>
        <v>102.39429567520806</v>
      </c>
      <c r="J263" s="63">
        <f t="shared" si="238"/>
        <v>109.44424623379173</v>
      </c>
      <c r="K263" s="63">
        <f t="shared" si="238"/>
        <v>105.37160948587054</v>
      </c>
      <c r="L263" s="63">
        <f t="shared" si="238"/>
        <v>144.7100108239685</v>
      </c>
      <c r="M263" s="63">
        <f t="shared" si="238"/>
        <v>168.5412625329709</v>
      </c>
      <c r="N263" s="63">
        <f t="shared" si="238"/>
        <v>156.09662848206293</v>
      </c>
      <c r="O263" s="63">
        <f t="shared" si="238"/>
        <v>181.93765578321967</v>
      </c>
      <c r="P263" s="63">
        <f t="shared" si="238"/>
        <v>221.36929573192344</v>
      </c>
      <c r="Q263" s="63">
        <f t="shared" si="238"/>
        <v>257.00517444458933</v>
      </c>
      <c r="R263" s="63">
        <f t="shared" si="238"/>
        <v>281.01000119762114</v>
      </c>
      <c r="S263" s="63">
        <f t="shared" si="238"/>
        <v>235.58920195498376</v>
      </c>
      <c r="T263" s="63">
        <f t="shared" si="238"/>
        <v>316.71122628232428</v>
      </c>
      <c r="U263" s="63">
        <f t="shared" si="238"/>
        <v>380.25228949297639</v>
      </c>
      <c r="V263" s="63">
        <f t="shared" si="238"/>
        <v>382.52530247429439</v>
      </c>
      <c r="W263" s="63">
        <f t="shared" si="238"/>
        <v>341.9441342854978</v>
      </c>
      <c r="X263" s="63">
        <f t="shared" si="238"/>
        <v>388.71398831862751</v>
      </c>
      <c r="Y263" s="63">
        <f t="shared" si="238"/>
        <v>357.85754587417313</v>
      </c>
      <c r="Z263" s="71">
        <f t="shared" si="238"/>
        <v>501.67248461511122</v>
      </c>
      <c r="AA263" s="71" t="e">
        <f t="shared" si="238"/>
        <v>#REF!</v>
      </c>
      <c r="AB263" s="71" t="e">
        <f t="shared" si="238"/>
        <v>#REF!</v>
      </c>
      <c r="AC263" s="71" t="e">
        <f t="shared" si="238"/>
        <v>#REF!</v>
      </c>
      <c r="AD263" s="71" t="e">
        <f t="shared" si="238"/>
        <v>#DIV/0!</v>
      </c>
      <c r="AE263" s="71" t="e">
        <f t="shared" si="238"/>
        <v>#DIV/0!</v>
      </c>
      <c r="AF263" s="71" t="e">
        <f t="shared" si="238"/>
        <v>#DIV/0!</v>
      </c>
      <c r="AG263" s="71" t="e">
        <f t="shared" si="238"/>
        <v>#DIV/0!</v>
      </c>
      <c r="AH263" s="71" t="e">
        <f t="shared" si="238"/>
        <v>#DIV/0!</v>
      </c>
      <c r="AI263" s="71" t="e">
        <f t="shared" si="238"/>
        <v>#DIV/0!</v>
      </c>
      <c r="AJ263" s="71"/>
      <c r="AK263" s="71"/>
      <c r="AL263" s="71"/>
      <c r="AO263" s="66">
        <f>'Malaysia Palm Complex'!AI312/31</f>
        <v>3.6684838709677421</v>
      </c>
      <c r="AP263" s="66">
        <f>'Malaysia Palm Complex'!AJ312/31</f>
        <v>3.5293870967741934</v>
      </c>
      <c r="AQ263" s="66">
        <f>'Malaysia Palm Complex'!AK312/31</f>
        <v>4.0001290322580649</v>
      </c>
      <c r="AR263" s="66">
        <f>'Malaysia Palm Complex'!AL312/31</f>
        <v>3.9673225806451611</v>
      </c>
      <c r="AS263" s="66">
        <f>'Malaysia Palm Complex'!AM312/31</f>
        <v>3.9069032258064516</v>
      </c>
      <c r="AT263" s="66">
        <f>'Malaysia Palm Complex'!AN312/31</f>
        <v>3.6806774193548386</v>
      </c>
      <c r="AU263" s="66">
        <f>'Malaysia Palm Complex'!AO312/31</f>
        <v>4.9501290322580651</v>
      </c>
      <c r="AV263" s="66">
        <f>'Malaysia Palm Complex'!AP312/31</f>
        <v>4.8313225806451605</v>
      </c>
      <c r="AW263" s="66">
        <f>'Malaysia Palm Complex'!AQ312/31</f>
        <v>4.580322580645162</v>
      </c>
      <c r="AX263" s="66">
        <f>'Malaysia Palm Complex'!AR312/31</f>
        <v>4.3820000000000006</v>
      </c>
      <c r="AY263" s="66">
        <f>'Malaysia Palm Complex'!AS312/31</f>
        <v>5.184967741935484</v>
      </c>
      <c r="AZ263" s="66">
        <f>'Malaysia Palm Complex'!AT312/31</f>
        <v>6.0540967741935479</v>
      </c>
      <c r="BA263" s="66">
        <f>'Malaysia Palm Complex'!AU312/31</f>
        <v>5.1148064516129033</v>
      </c>
      <c r="BB263" s="66">
        <f>'Malaysia Palm Complex'!AV312/31</f>
        <v>5.6085806451612905</v>
      </c>
      <c r="BC263" s="66">
        <f>'Malaysia Palm Complex'!AW312/31</f>
        <v>6.6459354838709679</v>
      </c>
      <c r="BD263" s="66">
        <f>'Malaysia Palm Complex'!AX312/31</f>
        <v>7.0315161290322585</v>
      </c>
      <c r="BE263" s="66">
        <f>'Malaysia Palm Complex'!AY312/31</f>
        <v>6.8718387096774185</v>
      </c>
      <c r="BF263" s="66">
        <f>'Malaysia Palm Complex'!AZ312/31</f>
        <v>5.5988064516129032</v>
      </c>
      <c r="BG263" s="66">
        <f>'Malaysia Palm Complex'!BA312/31</f>
        <v>6.7850322580645166</v>
      </c>
      <c r="BH263" s="66">
        <f>'Malaysia Palm Complex'!BB312/31</f>
        <v>8.0345161290322586</v>
      </c>
      <c r="BI263" s="66">
        <f>'Malaysia Palm Complex'!BC312/31</f>
        <v>7.6229354838709682</v>
      </c>
      <c r="BJ263" s="66">
        <f>'Malaysia Palm Complex'!BD312/31</f>
        <v>6.2200967741935482</v>
      </c>
      <c r="BK263" s="66">
        <f>'Malaysia Palm Complex'!BE312/31</f>
        <v>6.4244838709677419</v>
      </c>
      <c r="BL263" s="66">
        <f>'Malaysia Palm Complex'!BF312/31</f>
        <v>5.7197096774193552</v>
      </c>
      <c r="BM263" s="66">
        <f>'Malaysia Palm Complex'!BG312/31</f>
        <v>8.0921290322580646</v>
      </c>
      <c r="BN263" s="66">
        <f>'Malaysia Palm Complex'!BH312/31</f>
        <v>7.9517741935483865</v>
      </c>
      <c r="BO263" s="66">
        <f>'Malaysia Palm Complex'!BI312/31</f>
        <v>5.5279354838709684</v>
      </c>
      <c r="BP263" s="66">
        <f>'Malaysia Palm Complex'!BJ312/31</f>
        <v>5.1111290322580647</v>
      </c>
    </row>
    <row r="264" spans="1:68">
      <c r="A264" s="59" t="s">
        <v>67</v>
      </c>
      <c r="B264" s="63">
        <f t="shared" si="238"/>
        <v>41.813745845626585</v>
      </c>
      <c r="C264" s="63">
        <f t="shared" si="238"/>
        <v>46.48699396402197</v>
      </c>
      <c r="D264" s="63">
        <f t="shared" si="238"/>
        <v>60.955958486340307</v>
      </c>
      <c r="E264" s="63">
        <f t="shared" si="238"/>
        <v>60.025774225586275</v>
      </c>
      <c r="F264" s="63">
        <f t="shared" si="238"/>
        <v>53.796526549524927</v>
      </c>
      <c r="G264" s="63">
        <f t="shared" si="238"/>
        <v>44.458855589470161</v>
      </c>
      <c r="H264" s="63">
        <f t="shared" si="238"/>
        <v>79.226754690693824</v>
      </c>
      <c r="I264" s="63">
        <f t="shared" si="238"/>
        <v>99.052505093183413</v>
      </c>
      <c r="J264" s="63">
        <f t="shared" si="238"/>
        <v>116.63416051556376</v>
      </c>
      <c r="K264" s="63">
        <f t="shared" si="238"/>
        <v>107.18750543709638</v>
      </c>
      <c r="L264" s="63">
        <f t="shared" si="238"/>
        <v>117.13269462733945</v>
      </c>
      <c r="M264" s="63">
        <f t="shared" si="238"/>
        <v>156.62159108894673</v>
      </c>
      <c r="N264" s="63">
        <f t="shared" si="238"/>
        <v>130.97688395574582</v>
      </c>
      <c r="O264" s="63">
        <f t="shared" si="238"/>
        <v>165.59250386545605</v>
      </c>
      <c r="P264" s="63">
        <f t="shared" si="238"/>
        <v>219.52011040422065</v>
      </c>
      <c r="Q264" s="63">
        <f t="shared" si="238"/>
        <v>215.82459242067779</v>
      </c>
      <c r="R264" s="63">
        <f t="shared" si="238"/>
        <v>251.40875615884852</v>
      </c>
      <c r="S264" s="63">
        <f t="shared" si="238"/>
        <v>192.0583474140025</v>
      </c>
      <c r="T264" s="63">
        <f t="shared" si="238"/>
        <v>261.70656185924258</v>
      </c>
      <c r="U264" s="63">
        <f t="shared" si="238"/>
        <v>337.24089610201952</v>
      </c>
      <c r="V264" s="63">
        <f t="shared" si="238"/>
        <v>328.686117839237</v>
      </c>
      <c r="W264" s="63">
        <f t="shared" si="238"/>
        <v>287.29102612648791</v>
      </c>
      <c r="X264" s="63">
        <f t="shared" si="238"/>
        <v>317.9249823368325</v>
      </c>
      <c r="Y264" s="63">
        <f t="shared" si="238"/>
        <v>322.68554046024377</v>
      </c>
      <c r="Z264" s="71">
        <f t="shared" si="238"/>
        <v>461.24566892605259</v>
      </c>
      <c r="AA264" s="71" t="e">
        <f t="shared" si="238"/>
        <v>#REF!</v>
      </c>
      <c r="AB264" s="71" t="e">
        <f t="shared" si="238"/>
        <v>#REF!</v>
      </c>
      <c r="AC264" s="71" t="e">
        <f t="shared" si="238"/>
        <v>#REF!</v>
      </c>
      <c r="AD264" s="71" t="e">
        <f t="shared" si="238"/>
        <v>#DIV/0!</v>
      </c>
      <c r="AE264" s="71" t="e">
        <f t="shared" si="238"/>
        <v>#DIV/0!</v>
      </c>
      <c r="AF264" s="71" t="e">
        <f t="shared" si="238"/>
        <v>#DIV/0!</v>
      </c>
      <c r="AG264" s="71" t="e">
        <f t="shared" si="238"/>
        <v>#DIV/0!</v>
      </c>
      <c r="AH264" s="71" t="e">
        <f t="shared" si="238"/>
        <v>#DIV/0!</v>
      </c>
      <c r="AI264" s="71" t="e">
        <f t="shared" si="238"/>
        <v>#DIV/0!</v>
      </c>
      <c r="AJ264" s="71"/>
      <c r="AK264" s="71"/>
      <c r="AL264" s="71"/>
      <c r="AO264" s="66">
        <f>'Malaysia Palm Complex'!AI313/31</f>
        <v>3.1668064516129033</v>
      </c>
      <c r="AP264" s="66">
        <f>'Malaysia Palm Complex'!AJ313/31</f>
        <v>3.3898064516129032</v>
      </c>
      <c r="AQ264" s="66">
        <f>'Malaysia Palm Complex'!AK313/31</f>
        <v>3.790483870967742</v>
      </c>
      <c r="AR264" s="66">
        <f>'Malaysia Palm Complex'!AL313/31</f>
        <v>3.3687096774193552</v>
      </c>
      <c r="AS264" s="66">
        <f>'Malaysia Palm Complex'!AM313/31</f>
        <v>3.0502258064516128</v>
      </c>
      <c r="AT264" s="66">
        <f>'Malaysia Palm Complex'!AN313/31</f>
        <v>2.5456451612903228</v>
      </c>
      <c r="AU264" s="66">
        <f>'Malaysia Palm Complex'!AO313/31</f>
        <v>3.9184838709677421</v>
      </c>
      <c r="AV264" s="66">
        <f>'Malaysia Palm Complex'!AP313/31</f>
        <v>4.6736451612903229</v>
      </c>
      <c r="AW264" s="66">
        <f>'Malaysia Palm Complex'!AQ313/31</f>
        <v>4.8812258064516136</v>
      </c>
      <c r="AX264" s="66">
        <f>'Malaysia Palm Complex'!AR313/31</f>
        <v>4.4575161290322578</v>
      </c>
      <c r="AY264" s="66">
        <f>'Malaysia Palm Complex'!AS313/31</f>
        <v>4.196870967741936</v>
      </c>
      <c r="AZ264" s="66">
        <f>'Malaysia Palm Complex'!AT313/31</f>
        <v>5.6259354838709674</v>
      </c>
      <c r="BA264" s="66">
        <f>'Malaysia Palm Complex'!AU313/31</f>
        <v>4.2917096774193553</v>
      </c>
      <c r="BB264" s="66">
        <f>'Malaysia Palm Complex'!AV313/31</f>
        <v>5.104709677419355</v>
      </c>
      <c r="BC264" s="66">
        <f>'Malaysia Palm Complex'!AW313/31</f>
        <v>6.5904193548387093</v>
      </c>
      <c r="BD264" s="66">
        <f>'Malaysia Palm Complex'!AX313/31</f>
        <v>5.9048387096774198</v>
      </c>
      <c r="BE264" s="66">
        <f>'Malaysia Palm Complex'!AY313/31</f>
        <v>6.1479677419354832</v>
      </c>
      <c r="BF264" s="66">
        <f>'Malaysia Palm Complex'!AZ313/31</f>
        <v>4.5642903225806446</v>
      </c>
      <c r="BG264" s="66">
        <f>'Malaysia Palm Complex'!BA313/31</f>
        <v>5.6066451612903228</v>
      </c>
      <c r="BH264" s="66">
        <f>'Malaysia Palm Complex'!BB313/31</f>
        <v>7.1257096774193549</v>
      </c>
      <c r="BI264" s="66">
        <f>'Malaysia Palm Complex'!BC313/31</f>
        <v>6.5500322580645154</v>
      </c>
      <c r="BJ264" s="66">
        <f>'Malaysia Palm Complex'!BD313/31</f>
        <v>5.2259354838709671</v>
      </c>
      <c r="BK264" s="66">
        <f>'Malaysia Palm Complex'!BE313/31</f>
        <v>5.2545161290322575</v>
      </c>
      <c r="BL264" s="66">
        <f>'Malaysia Palm Complex'!BF313/31</f>
        <v>5.1575483870967735</v>
      </c>
      <c r="BM264" s="66">
        <f>'Malaysia Palm Complex'!BG313/31</f>
        <v>7.440032258064516</v>
      </c>
      <c r="BN264" s="66">
        <f>'Malaysia Palm Complex'!BH313/31</f>
        <v>7.7230645161290319</v>
      </c>
      <c r="BO264" s="66">
        <f>'Malaysia Palm Complex'!BI313/31</f>
        <v>5.0330967741935488</v>
      </c>
      <c r="BP264" s="66">
        <f>'Malaysia Palm Complex'!BJ313/31</f>
        <v>4.7177096774193545</v>
      </c>
    </row>
    <row r="265" spans="1:68">
      <c r="A265" s="59" t="s">
        <v>68</v>
      </c>
      <c r="B265" s="63">
        <f t="shared" si="238"/>
        <v>38.74076893607284</v>
      </c>
      <c r="C265" s="63">
        <f t="shared" si="238"/>
        <v>45.471891297111817</v>
      </c>
      <c r="D265" s="63">
        <f t="shared" si="238"/>
        <v>42.156885412717145</v>
      </c>
      <c r="E265" s="63">
        <f t="shared" si="238"/>
        <v>46.003871281445051</v>
      </c>
      <c r="F265" s="63">
        <f t="shared" si="238"/>
        <v>59.880423859738492</v>
      </c>
      <c r="G265" s="63">
        <f t="shared" si="238"/>
        <v>53.735050678405564</v>
      </c>
      <c r="H265" s="63">
        <f t="shared" si="238"/>
        <v>86.764831293621199</v>
      </c>
      <c r="I265" s="63">
        <f t="shared" si="238"/>
        <v>107.2438768524308</v>
      </c>
      <c r="J265" s="63">
        <f t="shared" si="238"/>
        <v>103.98348563561143</v>
      </c>
      <c r="K265" s="63">
        <f t="shared" si="238"/>
        <v>99.351405220890811</v>
      </c>
      <c r="L265" s="63">
        <f t="shared" si="238"/>
        <v>128.05758352044703</v>
      </c>
      <c r="M265" s="63">
        <f t="shared" si="238"/>
        <v>149.3702790884625</v>
      </c>
      <c r="N265" s="63">
        <f t="shared" si="238"/>
        <v>156.8110023333239</v>
      </c>
      <c r="O265" s="63">
        <f t="shared" si="238"/>
        <v>164.05063462119233</v>
      </c>
      <c r="P265" s="63">
        <f t="shared" si="238"/>
        <v>190.24822805237397</v>
      </c>
      <c r="Q265" s="63">
        <f t="shared" si="238"/>
        <v>229.841063585255</v>
      </c>
      <c r="R265" s="63">
        <f t="shared" si="238"/>
        <v>218.81106346887739</v>
      </c>
      <c r="S265" s="63">
        <f t="shared" si="238"/>
        <v>199.53159010319035</v>
      </c>
      <c r="T265" s="63">
        <f t="shared" si="238"/>
        <v>274.56116392891079</v>
      </c>
      <c r="U265" s="63">
        <f t="shared" si="238"/>
        <v>302.34396081333506</v>
      </c>
      <c r="V265" s="63">
        <f t="shared" si="238"/>
        <v>323.99259060383872</v>
      </c>
      <c r="W265" s="63">
        <f t="shared" si="238"/>
        <v>252.45474591127564</v>
      </c>
      <c r="X265" s="63">
        <f t="shared" si="238"/>
        <v>273.35366058542166</v>
      </c>
      <c r="Y265" s="63">
        <f t="shared" si="238"/>
        <v>368.71521478595292</v>
      </c>
      <c r="Z265" s="71">
        <f t="shared" si="238"/>
        <v>401.01541310041716</v>
      </c>
      <c r="AA265" s="71" t="e">
        <f t="shared" si="238"/>
        <v>#REF!</v>
      </c>
      <c r="AB265" s="71" t="e">
        <f t="shared" si="238"/>
        <v>#REF!</v>
      </c>
      <c r="AC265" s="71" t="e">
        <f t="shared" si="238"/>
        <v>#REF!</v>
      </c>
      <c r="AD265" s="71" t="e">
        <f t="shared" si="238"/>
        <v>#DIV/0!</v>
      </c>
      <c r="AE265" s="71" t="e">
        <f t="shared" si="238"/>
        <v>#DIV/0!</v>
      </c>
      <c r="AF265" s="71" t="e">
        <f t="shared" si="238"/>
        <v>#DIV/0!</v>
      </c>
      <c r="AG265" s="71" t="e">
        <f t="shared" si="238"/>
        <v>#DIV/0!</v>
      </c>
      <c r="AH265" s="71" t="e">
        <f t="shared" si="238"/>
        <v>#DIV/0!</v>
      </c>
      <c r="AI265" s="71" t="e">
        <f t="shared" si="238"/>
        <v>#DIV/0!</v>
      </c>
      <c r="AJ265" s="71"/>
      <c r="AK265" s="71"/>
      <c r="AL265" s="71"/>
      <c r="AO265" s="66">
        <f>'Malaysia Palm Complex'!AI314/28</f>
        <v>2.9340714285714284</v>
      </c>
      <c r="AP265" s="66">
        <f>'Malaysia Palm Complex'!AJ314/28</f>
        <v>3.3157857142857141</v>
      </c>
      <c r="AQ265" s="66">
        <f>'Malaysia Palm Complex'!AK314/29</f>
        <v>2.6214827586206897</v>
      </c>
      <c r="AR265" s="66">
        <f>'Malaysia Palm Complex'!AL314/28</f>
        <v>2.5817857142857146</v>
      </c>
      <c r="AS265" s="66">
        <f>'Malaysia Palm Complex'!AM314/28</f>
        <v>3.3951785714285712</v>
      </c>
      <c r="AT265" s="66">
        <f>'Malaysia Palm Complex'!AN314/28</f>
        <v>3.0767857142857147</v>
      </c>
      <c r="AU265" s="66">
        <f>'Malaysia Palm Complex'!AO314/29</f>
        <v>4.2913103448275862</v>
      </c>
      <c r="AV265" s="66">
        <f>'Malaysia Palm Complex'!AP314/28</f>
        <v>5.0601428571428571</v>
      </c>
      <c r="AW265" s="66">
        <f>'Malaysia Palm Complex'!AQ314/28</f>
        <v>4.3517857142857137</v>
      </c>
      <c r="AX265" s="66">
        <f>'Malaysia Palm Complex'!AR314/28</f>
        <v>4.1316428571428574</v>
      </c>
      <c r="AY265" s="66">
        <f>'Malaysia Palm Complex'!AS314/29</f>
        <v>4.5883103448275868</v>
      </c>
      <c r="AZ265" s="66">
        <f>'Malaysia Palm Complex'!AT314/28</f>
        <v>5.3654642857142862</v>
      </c>
      <c r="BA265" s="66">
        <f>'Malaysia Palm Complex'!AU314/28</f>
        <v>5.1382142857142856</v>
      </c>
      <c r="BB265" s="66">
        <f>'Malaysia Palm Complex'!AV314/28</f>
        <v>5.0571785714285715</v>
      </c>
      <c r="BC265" s="66">
        <f>'Malaysia Palm Complex'!AW314/29</f>
        <v>5.711620689655172</v>
      </c>
      <c r="BD265" s="66">
        <f>'Malaysia Palm Complex'!AX314/28</f>
        <v>6.2883214285714288</v>
      </c>
      <c r="BE265" s="66">
        <f>'Malaysia Palm Complex'!AY314/28</f>
        <v>5.3508214285714288</v>
      </c>
      <c r="BF265" s="66">
        <f>'Malaysia Palm Complex'!AZ314/28</f>
        <v>4.7418928571428571</v>
      </c>
      <c r="BG265" s="66">
        <f>'Malaysia Palm Complex'!BA314/29</f>
        <v>5.8820344827586206</v>
      </c>
      <c r="BH265" s="66">
        <f>'Malaysia Palm Complex'!BB314/28</f>
        <v>6.3883571428571431</v>
      </c>
      <c r="BI265" s="66">
        <f>'Malaysia Palm Complex'!BC314/28</f>
        <v>6.4565000000000001</v>
      </c>
      <c r="BJ265" s="66">
        <f>'Malaysia Palm Complex'!BD314/28</f>
        <v>4.5922499999999999</v>
      </c>
      <c r="BK265" s="66">
        <f>'Malaysia Palm Complex'!BE314/29</f>
        <v>4.5178620689655169</v>
      </c>
      <c r="BL265" s="66">
        <f>'Malaysia Palm Complex'!BF314/28</f>
        <v>5.8932500000000001</v>
      </c>
      <c r="BM265" s="66">
        <f>'Malaysia Palm Complex'!BG314/28</f>
        <v>6.4684999999999997</v>
      </c>
      <c r="BN265" s="66">
        <f>'Malaysia Palm Complex'!BH314/28</f>
        <v>7.0069285714285714</v>
      </c>
      <c r="BO265" s="66">
        <f>'Malaysia Palm Complex'!BI314/29</f>
        <v>5.9750689655172406</v>
      </c>
      <c r="BP265" s="66">
        <f>'Malaysia Palm Complex'!BJ314/28</f>
        <v>4.9943928571428566</v>
      </c>
    </row>
    <row r="266" spans="1:68">
      <c r="A266" s="59" t="s">
        <v>69</v>
      </c>
      <c r="B266" s="63">
        <f t="shared" si="238"/>
        <v>37.518265236758957</v>
      </c>
      <c r="C266" s="63">
        <f t="shared" si="238"/>
        <v>40.717924569206296</v>
      </c>
      <c r="D266" s="63">
        <f t="shared" si="238"/>
        <v>59.72184738265107</v>
      </c>
      <c r="E266" s="63">
        <f t="shared" si="238"/>
        <v>64.782197492049221</v>
      </c>
      <c r="F266" s="63">
        <f t="shared" si="238"/>
        <v>60.40069208128763</v>
      </c>
      <c r="G266" s="63">
        <f t="shared" si="238"/>
        <v>64.234497088571487</v>
      </c>
      <c r="H266" s="63">
        <f t="shared" si="238"/>
        <v>83.990547601553232</v>
      </c>
      <c r="I266" s="63">
        <f t="shared" si="238"/>
        <v>100.76510439923329</v>
      </c>
      <c r="J266" s="63">
        <f t="shared" si="238"/>
        <v>105.37679579801652</v>
      </c>
      <c r="K266" s="63">
        <f t="shared" si="238"/>
        <v>107.82977875944367</v>
      </c>
      <c r="L266" s="63">
        <f t="shared" si="238"/>
        <v>125.95930844966816</v>
      </c>
      <c r="M266" s="63">
        <f t="shared" si="238"/>
        <v>164.2369616792673</v>
      </c>
      <c r="N266" s="63">
        <f t="shared" si="238"/>
        <v>179.06038302120987</v>
      </c>
      <c r="O266" s="63">
        <f t="shared" si="238"/>
        <v>181.25538695797115</v>
      </c>
      <c r="P266" s="63">
        <f t="shared" si="238"/>
        <v>198.17228118237338</v>
      </c>
      <c r="Q266" s="63">
        <f t="shared" si="238"/>
        <v>210.0507982164491</v>
      </c>
      <c r="R266" s="63">
        <f t="shared" si="238"/>
        <v>249.80469582163164</v>
      </c>
      <c r="S266" s="63">
        <f t="shared" si="238"/>
        <v>245.4382783674989</v>
      </c>
      <c r="T266" s="63">
        <f t="shared" si="238"/>
        <v>252.72633140155688</v>
      </c>
      <c r="U266" s="63">
        <f t="shared" si="238"/>
        <v>302.42781962830389</v>
      </c>
      <c r="V266" s="63">
        <f t="shared" si="238"/>
        <v>305.7583303716799</v>
      </c>
      <c r="W266" s="63">
        <f t="shared" si="238"/>
        <v>344.036696264395</v>
      </c>
      <c r="X266" s="63">
        <f t="shared" si="238"/>
        <v>317.20087300877702</v>
      </c>
      <c r="Y266" s="63">
        <f t="shared" si="238"/>
        <v>380.33275401610899</v>
      </c>
      <c r="Z266" s="71">
        <f t="shared" si="238"/>
        <v>439.0414178948572</v>
      </c>
      <c r="AA266" s="71" t="e">
        <f t="shared" si="238"/>
        <v>#REF!</v>
      </c>
      <c r="AB266" s="71" t="e">
        <f t="shared" si="238"/>
        <v>#REF!</v>
      </c>
      <c r="AC266" s="71" t="e">
        <f t="shared" si="238"/>
        <v>#REF!</v>
      </c>
      <c r="AD266" s="71" t="e">
        <f t="shared" si="238"/>
        <v>#DIV/0!</v>
      </c>
      <c r="AE266" s="71" t="e">
        <f t="shared" si="238"/>
        <v>#DIV/0!</v>
      </c>
      <c r="AF266" s="71" t="e">
        <f t="shared" si="238"/>
        <v>#DIV/0!</v>
      </c>
      <c r="AG266" s="71" t="e">
        <f t="shared" si="238"/>
        <v>#DIV/0!</v>
      </c>
      <c r="AH266" s="71" t="e">
        <f t="shared" si="238"/>
        <v>#DIV/0!</v>
      </c>
      <c r="AI266" s="71" t="e">
        <f t="shared" si="238"/>
        <v>#DIV/0!</v>
      </c>
      <c r="AJ266" s="71"/>
      <c r="AK266" s="71"/>
      <c r="AL266" s="71"/>
      <c r="AO266" s="66">
        <f>'Malaysia Palm Complex'!AI315/31</f>
        <v>2.8414838709677417</v>
      </c>
      <c r="AP266" s="66">
        <f>'Malaysia Palm Complex'!AJ315/31</f>
        <v>2.9691290322580648</v>
      </c>
      <c r="AQ266" s="66">
        <f>'Malaysia Palm Complex'!AK315/31</f>
        <v>3.713741935483871</v>
      </c>
      <c r="AR266" s="66">
        <f>'Malaysia Palm Complex'!AL315/31</f>
        <v>3.6356451612903227</v>
      </c>
      <c r="AS266" s="66">
        <f>'Malaysia Palm Complex'!AM315/31</f>
        <v>3.4246774193548388</v>
      </c>
      <c r="AT266" s="66">
        <f>'Malaysia Palm Complex'!AN315/31</f>
        <v>3.6779677419354839</v>
      </c>
      <c r="AU266" s="66">
        <f>'Malaysia Palm Complex'!AO315/31</f>
        <v>4.1540967741935484</v>
      </c>
      <c r="AV266" s="66">
        <f>'Malaysia Palm Complex'!AP315/31</f>
        <v>4.7544516129032264</v>
      </c>
      <c r="AW266" s="66">
        <f>'Malaysia Palm Complex'!AQ315/31</f>
        <v>4.4100967741935486</v>
      </c>
      <c r="AX266" s="66">
        <f>'Malaysia Palm Complex'!AR315/31</f>
        <v>4.4842258064516125</v>
      </c>
      <c r="AY266" s="66">
        <f>'Malaysia Palm Complex'!AS315/31</f>
        <v>4.5131290322580648</v>
      </c>
      <c r="AZ266" s="66">
        <f>'Malaysia Palm Complex'!AT315/31</f>
        <v>5.8994838709677415</v>
      </c>
      <c r="BA266" s="66">
        <f>'Malaysia Palm Complex'!AU315/31</f>
        <v>5.867258064516129</v>
      </c>
      <c r="BB266" s="66">
        <f>'Malaysia Palm Complex'!AV315/31</f>
        <v>5.5875483870967741</v>
      </c>
      <c r="BC266" s="66">
        <f>'Malaysia Palm Complex'!AW315/31</f>
        <v>5.9495161290322578</v>
      </c>
      <c r="BD266" s="66">
        <f>'Malaysia Palm Complex'!AX315/31</f>
        <v>5.746870967741935</v>
      </c>
      <c r="BE266" s="66">
        <f>'Malaysia Palm Complex'!AY315/31</f>
        <v>6.108741935483871</v>
      </c>
      <c r="BF266" s="66">
        <f>'Malaysia Palm Complex'!AZ315/31</f>
        <v>5.8328709677419353</v>
      </c>
      <c r="BG266" s="66">
        <f>'Malaysia Palm Complex'!BA315/31</f>
        <v>5.4142580645161296</v>
      </c>
      <c r="BH266" s="66">
        <f>'Malaysia Palm Complex'!BB315/31</f>
        <v>6.3901290322580646</v>
      </c>
      <c r="BI266" s="66">
        <f>'Malaysia Palm Complex'!BC315/31</f>
        <v>6.0931290322580649</v>
      </c>
      <c r="BJ266" s="66">
        <f>'Malaysia Palm Complex'!BD315/31</f>
        <v>6.2581612903225805</v>
      </c>
      <c r="BK266" s="66">
        <f>'Malaysia Palm Complex'!BE315/31</f>
        <v>5.2425483870967744</v>
      </c>
      <c r="BL266" s="66">
        <f>'Malaysia Palm Complex'!BF315/31</f>
        <v>6.0789354838709677</v>
      </c>
      <c r="BM266" s="66">
        <f>'Malaysia Palm Complex'!BG315/31</f>
        <v>7.0818709677419358</v>
      </c>
      <c r="BN266" s="66">
        <f>'Malaysia Palm Complex'!BH315/31</f>
        <v>8.1138064516129038</v>
      </c>
      <c r="BO266" s="66">
        <f>'Malaysia Palm Complex'!BI315/31</f>
        <v>5.9764838709677415</v>
      </c>
      <c r="BP266" s="66">
        <f>'Malaysia Palm Complex'!BJ315/31</f>
        <v>5.9500645161290322</v>
      </c>
    </row>
    <row r="267" spans="1:68">
      <c r="A267" s="59" t="s">
        <v>70</v>
      </c>
      <c r="B267" s="63">
        <f t="shared" si="238"/>
        <v>45.41344520115171</v>
      </c>
      <c r="C267" s="63">
        <f t="shared" si="238"/>
        <v>45.697907131582291</v>
      </c>
      <c r="D267" s="63">
        <f t="shared" si="238"/>
        <v>55.941528348203249</v>
      </c>
      <c r="E267" s="63">
        <f t="shared" si="238"/>
        <v>67.753539417566273</v>
      </c>
      <c r="F267" s="63">
        <f t="shared" si="238"/>
        <v>56.097686811957793</v>
      </c>
      <c r="G267" s="63">
        <f t="shared" si="238"/>
        <v>74.405902783213548</v>
      </c>
      <c r="H267" s="63">
        <f t="shared" si="238"/>
        <v>81.153925459177842</v>
      </c>
      <c r="I267" s="63">
        <f t="shared" si="238"/>
        <v>101.58562519782708</v>
      </c>
      <c r="J267" s="63">
        <f t="shared" si="238"/>
        <v>101.65650846178144</v>
      </c>
      <c r="K267" s="63">
        <f t="shared" si="238"/>
        <v>123.673373972337</v>
      </c>
      <c r="L267" s="63">
        <f t="shared" si="238"/>
        <v>125.86546640756826</v>
      </c>
      <c r="M267" s="63">
        <f t="shared" si="238"/>
        <v>158.4115923278988</v>
      </c>
      <c r="N267" s="63">
        <f t="shared" si="238"/>
        <v>184.531609605699</v>
      </c>
      <c r="O267" s="63">
        <f t="shared" si="238"/>
        <v>171.26039283381533</v>
      </c>
      <c r="P267" s="63">
        <f t="shared" si="238"/>
        <v>203.27912003479454</v>
      </c>
      <c r="Q267" s="63">
        <f t="shared" si="238"/>
        <v>214.0955589837379</v>
      </c>
      <c r="R267" s="63">
        <f t="shared" si="238"/>
        <v>245.21615107300403</v>
      </c>
      <c r="S267" s="63">
        <f t="shared" si="238"/>
        <v>269.5055788577925</v>
      </c>
      <c r="T267" s="63">
        <f t="shared" si="238"/>
        <v>240.5718012844375</v>
      </c>
      <c r="U267" s="63">
        <f t="shared" si="238"/>
        <v>274.87246732458334</v>
      </c>
      <c r="V267" s="63">
        <f t="shared" si="238"/>
        <v>326.44810635285876</v>
      </c>
      <c r="W267" s="63">
        <f t="shared" si="238"/>
        <v>368.92376050471609</v>
      </c>
      <c r="X267" s="63">
        <f t="shared" si="238"/>
        <v>334.36122313587191</v>
      </c>
      <c r="Y267" s="63">
        <f t="shared" si="238"/>
        <v>392.6184341995147</v>
      </c>
      <c r="Z267" s="71">
        <f t="shared" si="238"/>
        <v>431.49841203702931</v>
      </c>
      <c r="AA267" s="71" t="e">
        <f t="shared" si="238"/>
        <v>#REF!</v>
      </c>
      <c r="AB267" s="71" t="e">
        <f t="shared" si="238"/>
        <v>#REF!</v>
      </c>
      <c r="AC267" s="71" t="e">
        <f t="shared" si="238"/>
        <v>#REF!</v>
      </c>
      <c r="AD267" s="71" t="e">
        <f t="shared" si="238"/>
        <v>#DIV/0!</v>
      </c>
      <c r="AE267" s="71" t="e">
        <f t="shared" si="238"/>
        <v>#DIV/0!</v>
      </c>
      <c r="AF267" s="71" t="e">
        <f t="shared" si="238"/>
        <v>#DIV/0!</v>
      </c>
      <c r="AG267" s="71" t="e">
        <f t="shared" si="238"/>
        <v>#DIV/0!</v>
      </c>
      <c r="AH267" s="71" t="e">
        <f t="shared" si="238"/>
        <v>#DIV/0!</v>
      </c>
      <c r="AI267" s="71" t="e">
        <f t="shared" si="238"/>
        <v>#DIV/0!</v>
      </c>
      <c r="AJ267" s="71"/>
      <c r="AK267" s="71"/>
      <c r="AL267" s="71"/>
      <c r="AO267" s="66">
        <f>'Malaysia Palm Complex'!AI316/30</f>
        <v>3.4394333333333336</v>
      </c>
      <c r="AP267" s="66">
        <f>'Malaysia Palm Complex'!AJ316/30</f>
        <v>3.3322666666666669</v>
      </c>
      <c r="AQ267" s="66">
        <f>'Malaysia Palm Complex'!AK316/30</f>
        <v>3.4786666666666668</v>
      </c>
      <c r="AR267" s="66">
        <f>'Malaysia Palm Complex'!AL316/30</f>
        <v>3.8024</v>
      </c>
      <c r="AS267" s="66">
        <f>'Malaysia Palm Complex'!AM316/30</f>
        <v>3.1807000000000003</v>
      </c>
      <c r="AT267" s="66">
        <f>'Malaysia Palm Complex'!AN316/30</f>
        <v>4.2603666666666671</v>
      </c>
      <c r="AU267" s="66">
        <f>'Malaysia Palm Complex'!AO316/30</f>
        <v>4.0137999999999998</v>
      </c>
      <c r="AV267" s="66">
        <f>'Malaysia Palm Complex'!AP316/30</f>
        <v>4.7931666666666661</v>
      </c>
      <c r="AW267" s="66">
        <f>'Malaysia Palm Complex'!AQ316/30</f>
        <v>4.2544000000000004</v>
      </c>
      <c r="AX267" s="66">
        <f>'Malaysia Palm Complex'!AR316/30</f>
        <v>5.1431000000000004</v>
      </c>
      <c r="AY267" s="66">
        <f>'Malaysia Palm Complex'!AS316/30</f>
        <v>4.5097666666666667</v>
      </c>
      <c r="AZ267" s="66">
        <f>'Malaysia Palm Complex'!AT316/30</f>
        <v>5.6902333333333335</v>
      </c>
      <c r="BA267" s="66">
        <f>'Malaysia Palm Complex'!AU316/30</f>
        <v>6.0465333333333326</v>
      </c>
      <c r="BB267" s="66">
        <f>'Malaysia Palm Complex'!AV316/30</f>
        <v>5.2794333333333334</v>
      </c>
      <c r="BC267" s="66">
        <f>'Malaysia Palm Complex'!AW316/30</f>
        <v>6.1028333333333338</v>
      </c>
      <c r="BD267" s="66">
        <f>'Malaysia Palm Complex'!AX316/30</f>
        <v>5.8575333333333335</v>
      </c>
      <c r="BE267" s="66">
        <f>'Malaysia Palm Complex'!AY316/30</f>
        <v>5.9965333333333328</v>
      </c>
      <c r="BF267" s="66">
        <f>'Malaysia Palm Complex'!AZ316/30</f>
        <v>6.4048333333333334</v>
      </c>
      <c r="BG267" s="66">
        <f>'Malaysia Palm Complex'!BA316/30</f>
        <v>5.1538666666666675</v>
      </c>
      <c r="BH267" s="66">
        <f>'Malaysia Palm Complex'!BB316/30</f>
        <v>5.8079000000000001</v>
      </c>
      <c r="BI267" s="66">
        <f>'Malaysia Palm Complex'!BC316/30</f>
        <v>6.5054333333333334</v>
      </c>
      <c r="BJ267" s="66">
        <f>'Malaysia Palm Complex'!BD316/30</f>
        <v>6.7108666666666661</v>
      </c>
      <c r="BK267" s="66">
        <f>'Malaysia Palm Complex'!BE316/30</f>
        <v>5.5261666666666667</v>
      </c>
      <c r="BL267" s="66">
        <f>'Malaysia Palm Complex'!BF316/30</f>
        <v>6.2752999999999997</v>
      </c>
      <c r="BM267" s="66">
        <f>'Malaysia Palm Complex'!BG316/30</f>
        <v>6.9602000000000004</v>
      </c>
      <c r="BN267" s="66">
        <f>'Malaysia Palm Complex'!BH316/30</f>
        <v>7.1102000000000007</v>
      </c>
      <c r="BO267" s="66">
        <f>'Malaysia Palm Complex'!BI316/30</f>
        <v>6.1688333333333336</v>
      </c>
      <c r="BP267" s="66">
        <f>'Malaysia Palm Complex'!BJ316/30</f>
        <v>6.6454333333333331</v>
      </c>
    </row>
    <row r="268" spans="1:68">
      <c r="A268" s="59" t="s">
        <v>71</v>
      </c>
      <c r="B268" s="63">
        <f t="shared" si="238"/>
        <v>39.690070454866643</v>
      </c>
      <c r="C268" s="63">
        <f t="shared" si="238"/>
        <v>42.390560976061444</v>
      </c>
      <c r="D268" s="63">
        <f t="shared" si="238"/>
        <v>55.560937268026706</v>
      </c>
      <c r="E268" s="63">
        <f t="shared" si="238"/>
        <v>68.820127817958863</v>
      </c>
      <c r="F268" s="63">
        <f t="shared" si="238"/>
        <v>61.649498365076319</v>
      </c>
      <c r="G268" s="63">
        <f t="shared" si="238"/>
        <v>82.901977034805952</v>
      </c>
      <c r="H268" s="63">
        <f t="shared" si="238"/>
        <v>87.611004125126726</v>
      </c>
      <c r="I268" s="63">
        <f t="shared" si="238"/>
        <v>103.54013058017398</v>
      </c>
      <c r="J268" s="63">
        <f t="shared" si="238"/>
        <v>97.527086637900069</v>
      </c>
      <c r="K268" s="63">
        <f t="shared" si="238"/>
        <v>129.89047113572022</v>
      </c>
      <c r="L268" s="63">
        <f t="shared" si="238"/>
        <v>131.27922492010271</v>
      </c>
      <c r="M268" s="63">
        <f t="shared" si="238"/>
        <v>166.80265905857701</v>
      </c>
      <c r="N268" s="63">
        <f t="shared" si="238"/>
        <v>190.53930687984197</v>
      </c>
      <c r="O268" s="63">
        <f t="shared" si="238"/>
        <v>180.80647081375088</v>
      </c>
      <c r="P268" s="63">
        <f t="shared" si="238"/>
        <v>202.23919952366046</v>
      </c>
      <c r="Q268" s="63">
        <f t="shared" si="238"/>
        <v>212.66592493586489</v>
      </c>
      <c r="R268" s="63">
        <f t="shared" si="238"/>
        <v>230.67601247460661</v>
      </c>
      <c r="S268" s="63">
        <f t="shared" ref="S268:AH272" si="239">BF268/BF$273*(S$33/12)</f>
        <v>289.8663544504692</v>
      </c>
      <c r="T268" s="63">
        <f t="shared" si="239"/>
        <v>269.89025611436023</v>
      </c>
      <c r="U268" s="63">
        <f t="shared" si="239"/>
        <v>273.37646532324169</v>
      </c>
      <c r="V268" s="63">
        <f t="shared" si="239"/>
        <v>335.77618484770221</v>
      </c>
      <c r="W268" s="63">
        <f t="shared" si="239"/>
        <v>428.63117429772655</v>
      </c>
      <c r="X268" s="63">
        <f t="shared" si="239"/>
        <v>334.61267709390734</v>
      </c>
      <c r="Y268" s="63">
        <f t="shared" si="239"/>
        <v>435.99401168012207</v>
      </c>
      <c r="Z268" s="71">
        <f t="shared" si="239"/>
        <v>412.03554507442448</v>
      </c>
      <c r="AA268" s="71" t="e">
        <f t="shared" si="239"/>
        <v>#REF!</v>
      </c>
      <c r="AB268" s="71" t="e">
        <f t="shared" si="239"/>
        <v>#REF!</v>
      </c>
      <c r="AC268" s="71" t="e">
        <f t="shared" si="239"/>
        <v>#REF!</v>
      </c>
      <c r="AD268" s="71" t="e">
        <f t="shared" si="239"/>
        <v>#DIV/0!</v>
      </c>
      <c r="AE268" s="71" t="e">
        <f t="shared" si="239"/>
        <v>#DIV/0!</v>
      </c>
      <c r="AF268" s="71" t="e">
        <f t="shared" si="239"/>
        <v>#DIV/0!</v>
      </c>
      <c r="AG268" s="71" t="e">
        <f t="shared" si="239"/>
        <v>#DIV/0!</v>
      </c>
      <c r="AH268" s="71" t="e">
        <f t="shared" si="239"/>
        <v>#DIV/0!</v>
      </c>
      <c r="AI268" s="71" t="e">
        <f t="shared" ref="AI268:AI272" si="240">BV268/BV$273*(AI$33/12)</f>
        <v>#DIV/0!</v>
      </c>
      <c r="AJ268" s="71"/>
      <c r="AK268" s="71"/>
      <c r="AL268" s="71"/>
      <c r="AO268" s="66">
        <f>'Malaysia Palm Complex'!AI317/31</f>
        <v>3.0059677419354838</v>
      </c>
      <c r="AP268" s="66">
        <f>'Malaysia Palm Complex'!AJ317/31</f>
        <v>3.0910967741935482</v>
      </c>
      <c r="AQ268" s="66">
        <f>'Malaysia Palm Complex'!AK317/31</f>
        <v>3.4550000000000001</v>
      </c>
      <c r="AR268" s="66">
        <f>'Malaysia Palm Complex'!AL317/31</f>
        <v>3.8622580645161291</v>
      </c>
      <c r="AS268" s="66">
        <f>'Malaysia Palm Complex'!AM317/31</f>
        <v>3.495483870967742</v>
      </c>
      <c r="AT268" s="66">
        <f>'Malaysia Palm Complex'!AN317/31</f>
        <v>4.7468387096774185</v>
      </c>
      <c r="AU268" s="66">
        <f>'Malaysia Palm Complex'!AO317/31</f>
        <v>4.3331612903225807</v>
      </c>
      <c r="AV268" s="66">
        <f>'Malaysia Palm Complex'!AP317/31</f>
        <v>4.8853870967741937</v>
      </c>
      <c r="AW268" s="66">
        <f>'Malaysia Palm Complex'!AQ317/31</f>
        <v>4.0815806451612904</v>
      </c>
      <c r="AX268" s="66">
        <f>'Malaysia Palm Complex'!AR317/31</f>
        <v>5.4016451612903227</v>
      </c>
      <c r="AY268" s="66">
        <f>'Malaysia Palm Complex'!AS317/31</f>
        <v>4.7037419354838708</v>
      </c>
      <c r="AZ268" s="66">
        <f>'Malaysia Palm Complex'!AT317/31</f>
        <v>5.9916451612903234</v>
      </c>
      <c r="BA268" s="66">
        <f>'Malaysia Palm Complex'!AU317/31</f>
        <v>6.2433870967741933</v>
      </c>
      <c r="BB268" s="66">
        <f>'Malaysia Palm Complex'!AV317/31</f>
        <v>5.5737096774193544</v>
      </c>
      <c r="BC268" s="66">
        <f>'Malaysia Palm Complex'!AW317/31</f>
        <v>6.0716129032258062</v>
      </c>
      <c r="BD268" s="66">
        <f>'Malaysia Palm Complex'!AX317/31</f>
        <v>5.81841935483871</v>
      </c>
      <c r="BE268" s="66">
        <f>'Malaysia Palm Complex'!AY317/31</f>
        <v>5.6409677419354844</v>
      </c>
      <c r="BF268" s="66">
        <f>'Malaysia Palm Complex'!AZ317/31</f>
        <v>6.8887096774193548</v>
      </c>
      <c r="BG268" s="66">
        <f>'Malaysia Palm Complex'!BA317/31</f>
        <v>5.7819677419354845</v>
      </c>
      <c r="BH268" s="66">
        <f>'Malaysia Palm Complex'!BB317/31</f>
        <v>5.7762903225806452</v>
      </c>
      <c r="BI268" s="66">
        <f>'Malaysia Palm Complex'!BC317/31</f>
        <v>6.6913225806451617</v>
      </c>
      <c r="BJ268" s="66">
        <f>'Malaysia Palm Complex'!BD317/31</f>
        <v>7.7969677419354833</v>
      </c>
      <c r="BK268" s="66">
        <f>'Malaysia Palm Complex'!BE317/31</f>
        <v>5.5303225806451612</v>
      </c>
      <c r="BL268" s="66">
        <f>'Malaysia Palm Complex'!BF317/31</f>
        <v>6.9685806451612908</v>
      </c>
      <c r="BM268" s="66">
        <f>'Malaysia Palm Complex'!BG317/31</f>
        <v>6.6462580645161289</v>
      </c>
      <c r="BN268" s="66">
        <f>'Malaysia Palm Complex'!BH317/31</f>
        <v>7.3584516129032256</v>
      </c>
      <c r="BO268" s="66">
        <f>'Malaysia Palm Complex'!BI317/31</f>
        <v>7.1119354838709681</v>
      </c>
      <c r="BP268" s="66">
        <f>'Malaysia Palm Complex'!BJ317/31</f>
        <v>6.0612903225806454</v>
      </c>
    </row>
    <row r="269" spans="1:68">
      <c r="A269" s="59" t="s">
        <v>72</v>
      </c>
      <c r="B269" s="63">
        <f t="shared" ref="B269:Q272" si="241">AO269/AO$273*(B$33/12)</f>
        <v>41.688224959614359</v>
      </c>
      <c r="C269" s="63">
        <f t="shared" si="241"/>
        <v>47.118652723821384</v>
      </c>
      <c r="D269" s="63">
        <f t="shared" si="241"/>
        <v>60.119453529746913</v>
      </c>
      <c r="E269" s="63">
        <f t="shared" si="241"/>
        <v>73.887304071164053</v>
      </c>
      <c r="F269" s="63">
        <f t="shared" si="241"/>
        <v>62.909645365003286</v>
      </c>
      <c r="G269" s="63">
        <f t="shared" si="241"/>
        <v>87.477626978269313</v>
      </c>
      <c r="H269" s="63">
        <f t="shared" si="241"/>
        <v>81.638500943798803</v>
      </c>
      <c r="I269" s="63">
        <f t="shared" si="241"/>
        <v>102.43408540758817</v>
      </c>
      <c r="J269" s="63">
        <f t="shared" si="241"/>
        <v>100.47532661045244</v>
      </c>
      <c r="K269" s="63">
        <f t="shared" si="241"/>
        <v>134.28588051115432</v>
      </c>
      <c r="L269" s="63">
        <f t="shared" si="241"/>
        <v>141.77948020257512</v>
      </c>
      <c r="M269" s="63">
        <f t="shared" si="241"/>
        <v>163.11734654239953</v>
      </c>
      <c r="N269" s="63">
        <f t="shared" si="241"/>
        <v>191.30266516114418</v>
      </c>
      <c r="O269" s="63">
        <f t="shared" si="241"/>
        <v>170.70784577549421</v>
      </c>
      <c r="P269" s="63">
        <f t="shared" si="241"/>
        <v>210.1940631463367</v>
      </c>
      <c r="Q269" s="63">
        <f t="shared" si="241"/>
        <v>219.11515598710108</v>
      </c>
      <c r="R269" s="63">
        <f t="shared" ref="R269:R272" si="242">BE269/BE$273*(R$33/12)</f>
        <v>230.20569916959363</v>
      </c>
      <c r="S269" s="63">
        <f t="shared" si="239"/>
        <v>302.30434258315938</v>
      </c>
      <c r="T269" s="63">
        <f t="shared" si="239"/>
        <v>279.01885210542906</v>
      </c>
      <c r="U269" s="63">
        <f t="shared" si="239"/>
        <v>292.28261872408001</v>
      </c>
      <c r="V269" s="63">
        <f t="shared" si="239"/>
        <v>322.77319620258828</v>
      </c>
      <c r="W269" s="63">
        <f t="shared" si="239"/>
        <v>401.56004282587179</v>
      </c>
      <c r="X269" s="63">
        <f t="shared" si="239"/>
        <v>367.56238400846428</v>
      </c>
      <c r="Y269" s="63">
        <f t="shared" si="239"/>
        <v>403.26085697728433</v>
      </c>
      <c r="Z269" s="71">
        <f t="shared" si="239"/>
        <v>364.99005072078478</v>
      </c>
      <c r="AA269" s="71" t="e">
        <f t="shared" si="239"/>
        <v>#REF!</v>
      </c>
      <c r="AB269" s="71" t="e">
        <f t="shared" si="239"/>
        <v>#REF!</v>
      </c>
      <c r="AC269" s="71" t="e">
        <f t="shared" si="239"/>
        <v>#REF!</v>
      </c>
      <c r="AD269" s="71" t="e">
        <f t="shared" si="239"/>
        <v>#DIV/0!</v>
      </c>
      <c r="AE269" s="71" t="e">
        <f t="shared" si="239"/>
        <v>#DIV/0!</v>
      </c>
      <c r="AF269" s="71" t="e">
        <f t="shared" si="239"/>
        <v>#DIV/0!</v>
      </c>
      <c r="AG269" s="71" t="e">
        <f t="shared" si="239"/>
        <v>#DIV/0!</v>
      </c>
      <c r="AH269" s="71" t="e">
        <f t="shared" si="239"/>
        <v>#DIV/0!</v>
      </c>
      <c r="AI269" s="71" t="e">
        <f t="shared" si="240"/>
        <v>#DIV/0!</v>
      </c>
      <c r="AJ269" s="71"/>
      <c r="AK269" s="71"/>
      <c r="AL269" s="71"/>
      <c r="AO269" s="66">
        <f>'Malaysia Palm Complex'!AI318/30</f>
        <v>3.1572999999999998</v>
      </c>
      <c r="AP269" s="66">
        <f>'Malaysia Palm Complex'!AJ318/30</f>
        <v>3.4358666666666666</v>
      </c>
      <c r="AQ269" s="66">
        <f>'Malaysia Palm Complex'!AK318/30</f>
        <v>3.7384666666666666</v>
      </c>
      <c r="AR269" s="66">
        <f>'Malaysia Palm Complex'!AL318/30</f>
        <v>4.1466333333333329</v>
      </c>
      <c r="AS269" s="66">
        <f>'Malaysia Palm Complex'!AM318/30</f>
        <v>3.5669333333333331</v>
      </c>
      <c r="AT269" s="66">
        <f>'Malaysia Palm Complex'!AN318/30</f>
        <v>5.0088333333333326</v>
      </c>
      <c r="AU269" s="66">
        <f>'Malaysia Palm Complex'!AO318/30</f>
        <v>4.0377666666666663</v>
      </c>
      <c r="AV269" s="66">
        <f>'Malaysia Palm Complex'!AP318/30</f>
        <v>4.8332000000000006</v>
      </c>
      <c r="AW269" s="66">
        <f>'Malaysia Palm Complex'!AQ318/30</f>
        <v>4.2049666666666665</v>
      </c>
      <c r="AX269" s="66">
        <f>'Malaysia Palm Complex'!AR318/30</f>
        <v>5.5844333333333331</v>
      </c>
      <c r="AY269" s="66">
        <f>'Malaysia Palm Complex'!AS318/30</f>
        <v>5.0799666666666665</v>
      </c>
      <c r="AZ269" s="66">
        <f>'Malaysia Palm Complex'!AT318/30</f>
        <v>5.8592666666666666</v>
      </c>
      <c r="BA269" s="66">
        <f>'Malaysia Palm Complex'!AU318/30</f>
        <v>6.2683999999999997</v>
      </c>
      <c r="BB269" s="66">
        <f>'Malaysia Palm Complex'!AV318/30</f>
        <v>5.2624000000000004</v>
      </c>
      <c r="BC269" s="66">
        <f>'Malaysia Palm Complex'!AW318/30</f>
        <v>6.3104333333333331</v>
      </c>
      <c r="BD269" s="66">
        <f>'Malaysia Palm Complex'!AX318/30</f>
        <v>5.9948666666666668</v>
      </c>
      <c r="BE269" s="66">
        <f>'Malaysia Palm Complex'!AY318/30</f>
        <v>5.6294666666666666</v>
      </c>
      <c r="BF269" s="66">
        <f>'Malaysia Palm Complex'!AZ318/30</f>
        <v>7.1842999999999995</v>
      </c>
      <c r="BG269" s="66">
        <f>'Malaysia Palm Complex'!BA318/30</f>
        <v>5.9775333333333327</v>
      </c>
      <c r="BH269" s="66">
        <f>'Malaysia Palm Complex'!BB318/30</f>
        <v>6.1757666666666662</v>
      </c>
      <c r="BI269" s="66">
        <f>'Malaysia Palm Complex'!BC318/30</f>
        <v>6.4321999999999999</v>
      </c>
      <c r="BJ269" s="66">
        <f>'Malaysia Palm Complex'!BD318/30</f>
        <v>7.3045333333333335</v>
      </c>
      <c r="BK269" s="66">
        <f>'Malaysia Palm Complex'!BE318/30</f>
        <v>6.0749000000000004</v>
      </c>
      <c r="BL269" s="66">
        <f>'Malaysia Palm Complex'!BF318/30</f>
        <v>6.4454000000000002</v>
      </c>
      <c r="BM269" s="66">
        <f>'Malaysia Palm Complex'!BG318/30</f>
        <v>5.8874000000000004</v>
      </c>
      <c r="BN269" s="66">
        <f>'Malaysia Palm Complex'!BH318/30</f>
        <v>5.8650333333333329</v>
      </c>
      <c r="BO269" s="66">
        <f>'Malaysia Palm Complex'!BI318/30</f>
        <v>8.1796333333333333</v>
      </c>
      <c r="BP269" s="66">
        <f>'Malaysia Palm Complex'!BJ318/30</f>
        <v>7.0857666666666672</v>
      </c>
    </row>
    <row r="270" spans="1:68">
      <c r="A270" s="59" t="s">
        <v>73</v>
      </c>
      <c r="B270" s="63">
        <f t="shared" si="241"/>
        <v>41.879338707675736</v>
      </c>
      <c r="C270" s="63">
        <f t="shared" si="241"/>
        <v>49.872965679988475</v>
      </c>
      <c r="D270" s="63">
        <f t="shared" si="241"/>
        <v>60.909270802720279</v>
      </c>
      <c r="E270" s="63">
        <f t="shared" si="241"/>
        <v>73.897861127437267</v>
      </c>
      <c r="F270" s="63">
        <f t="shared" si="241"/>
        <v>62.04661307399865</v>
      </c>
      <c r="G270" s="63">
        <f t="shared" si="241"/>
        <v>87.498002427936513</v>
      </c>
      <c r="H270" s="63">
        <f t="shared" si="241"/>
        <v>84.147079679675684</v>
      </c>
      <c r="I270" s="63">
        <f t="shared" si="241"/>
        <v>99.62132051140037</v>
      </c>
      <c r="J270" s="63">
        <f t="shared" si="241"/>
        <v>106.95614124863305</v>
      </c>
      <c r="K270" s="63">
        <f t="shared" si="241"/>
        <v>142.24569997430433</v>
      </c>
      <c r="L270" s="63">
        <f t="shared" si="241"/>
        <v>153.7454959648183</v>
      </c>
      <c r="M270" s="63">
        <f t="shared" si="241"/>
        <v>161.85715836979213</v>
      </c>
      <c r="N270" s="63">
        <f t="shared" si="241"/>
        <v>203.24586521975323</v>
      </c>
      <c r="O270" s="63">
        <f t="shared" si="241"/>
        <v>171.40225312585446</v>
      </c>
      <c r="P270" s="63">
        <f t="shared" si="241"/>
        <v>199.81838921377417</v>
      </c>
      <c r="Q270" s="63">
        <f t="shared" si="241"/>
        <v>232.65431234535825</v>
      </c>
      <c r="R270" s="63">
        <f t="shared" si="242"/>
        <v>260.43819119852759</v>
      </c>
      <c r="S270" s="63">
        <f t="shared" si="239"/>
        <v>306.83483629071884</v>
      </c>
      <c r="T270" s="63">
        <f t="shared" si="239"/>
        <v>315.57740442876326</v>
      </c>
      <c r="U270" s="63">
        <f t="shared" si="239"/>
        <v>304.42014804115303</v>
      </c>
      <c r="V270" s="63">
        <f t="shared" si="239"/>
        <v>305.79232384363826</v>
      </c>
      <c r="W270" s="63">
        <f t="shared" si="239"/>
        <v>359.10136915484532</v>
      </c>
      <c r="X270" s="63">
        <f t="shared" si="239"/>
        <v>357.35088106114966</v>
      </c>
      <c r="Y270" s="63">
        <f t="shared" si="239"/>
        <v>472.71603144866765</v>
      </c>
      <c r="Z270" s="71">
        <f t="shared" si="239"/>
        <v>398.41061827306129</v>
      </c>
      <c r="AA270" s="71" t="e">
        <f t="shared" si="239"/>
        <v>#REF!</v>
      </c>
      <c r="AB270" s="71" t="e">
        <f t="shared" si="239"/>
        <v>#REF!</v>
      </c>
      <c r="AC270" s="71" t="e">
        <f t="shared" si="239"/>
        <v>#REF!</v>
      </c>
      <c r="AD270" s="71" t="e">
        <f t="shared" si="239"/>
        <v>#DIV/0!</v>
      </c>
      <c r="AE270" s="71" t="e">
        <f t="shared" si="239"/>
        <v>#DIV/0!</v>
      </c>
      <c r="AF270" s="71" t="e">
        <f t="shared" si="239"/>
        <v>#DIV/0!</v>
      </c>
      <c r="AG270" s="71" t="e">
        <f t="shared" si="239"/>
        <v>#DIV/0!</v>
      </c>
      <c r="AH270" s="71" t="e">
        <f t="shared" si="239"/>
        <v>#DIV/0!</v>
      </c>
      <c r="AI270" s="71" t="e">
        <f t="shared" si="240"/>
        <v>#DIV/0!</v>
      </c>
      <c r="AJ270" s="71"/>
      <c r="AK270" s="71"/>
      <c r="AL270" s="71"/>
      <c r="AO270" s="66">
        <f>'Malaysia Palm Complex'!AI319/31</f>
        <v>3.1717741935483872</v>
      </c>
      <c r="AP270" s="66">
        <f>'Malaysia Palm Complex'!AJ319/31</f>
        <v>3.636709677419355</v>
      </c>
      <c r="AQ270" s="66">
        <f>'Malaysia Palm Complex'!AK319/31</f>
        <v>3.7875806451612903</v>
      </c>
      <c r="AR270" s="66">
        <f>'Malaysia Palm Complex'!AL319/31</f>
        <v>4.1472258064516128</v>
      </c>
      <c r="AS270" s="66">
        <f>'Malaysia Palm Complex'!AM319/31</f>
        <v>3.5180000000000002</v>
      </c>
      <c r="AT270" s="66">
        <f>'Malaysia Palm Complex'!AN319/31</f>
        <v>5.01</v>
      </c>
      <c r="AU270" s="66">
        <f>'Malaysia Palm Complex'!AO319/31</f>
        <v>4.1618387096774194</v>
      </c>
      <c r="AV270" s="66">
        <f>'Malaysia Palm Complex'!AP319/31</f>
        <v>4.7004838709677417</v>
      </c>
      <c r="AW270" s="66">
        <f>'Malaysia Palm Complex'!AQ319/31</f>
        <v>4.4761935483870969</v>
      </c>
      <c r="AX270" s="66">
        <f>'Malaysia Palm Complex'!AR319/31</f>
        <v>5.9154516129032251</v>
      </c>
      <c r="AY270" s="66">
        <f>'Malaysia Palm Complex'!AS319/31</f>
        <v>5.5087096774193549</v>
      </c>
      <c r="AZ270" s="66">
        <f>'Malaysia Palm Complex'!AT319/31</f>
        <v>5.8140000000000001</v>
      </c>
      <c r="BA270" s="66">
        <f>'Malaysia Palm Complex'!AU319/31</f>
        <v>6.6597419354838712</v>
      </c>
      <c r="BB270" s="66">
        <f>'Malaysia Palm Complex'!AV319/31</f>
        <v>5.2838064516129029</v>
      </c>
      <c r="BC270" s="66">
        <f>'Malaysia Palm Complex'!AW319/31</f>
        <v>5.9989354838709685</v>
      </c>
      <c r="BD270" s="66">
        <f>'Malaysia Palm Complex'!AX319/31</f>
        <v>6.3652903225806456</v>
      </c>
      <c r="BE270" s="66">
        <f>'Malaysia Palm Complex'!AY319/31</f>
        <v>6.3687741935483864</v>
      </c>
      <c r="BF270" s="66">
        <f>'Malaysia Palm Complex'!AZ319/31</f>
        <v>7.2919677419354834</v>
      </c>
      <c r="BG270" s="66">
        <f>'Malaysia Palm Complex'!BA319/31</f>
        <v>6.7607419354838711</v>
      </c>
      <c r="BH270" s="66">
        <f>'Malaysia Palm Complex'!BB319/31</f>
        <v>6.4322258064516129</v>
      </c>
      <c r="BI270" s="66">
        <f>'Malaysia Palm Complex'!BC319/31</f>
        <v>6.0938064516129025</v>
      </c>
      <c r="BJ270" s="66">
        <f>'Malaysia Palm Complex'!BD319/31</f>
        <v>6.5321935483870961</v>
      </c>
      <c r="BK270" s="66">
        <f>'Malaysia Palm Complex'!BE319/31</f>
        <v>5.9061290322580646</v>
      </c>
      <c r="BL270" s="66">
        <f>'Malaysia Palm Complex'!BF319/31</f>
        <v>7.5555161290322586</v>
      </c>
      <c r="BM270" s="66">
        <f>'Malaysia Palm Complex'!BG319/31</f>
        <v>6.4264838709677417</v>
      </c>
      <c r="BN270" s="66">
        <f>'Malaysia Palm Complex'!BH319/31</f>
        <v>7.2108709677419354</v>
      </c>
      <c r="BO270" s="66">
        <f>'Malaysia Palm Complex'!BI319/31</f>
        <v>7.9454516129032253</v>
      </c>
      <c r="BP270" s="66">
        <f>'Malaysia Palm Complex'!BJ319/31</f>
        <v>6.1694516129032255</v>
      </c>
    </row>
    <row r="271" spans="1:68">
      <c r="A271" s="59" t="s">
        <v>74</v>
      </c>
      <c r="B271" s="63">
        <f t="shared" si="241"/>
        <v>44.612090674606293</v>
      </c>
      <c r="C271" s="63">
        <f t="shared" si="241"/>
        <v>48.82187229128499</v>
      </c>
      <c r="D271" s="63">
        <f t="shared" si="241"/>
        <v>61.812418104747593</v>
      </c>
      <c r="E271" s="63">
        <f t="shared" si="241"/>
        <v>75.637188837928733</v>
      </c>
      <c r="F271" s="63">
        <f t="shared" si="241"/>
        <v>73.67843287903726</v>
      </c>
      <c r="G271" s="63">
        <f t="shared" si="241"/>
        <v>85.592099767362754</v>
      </c>
      <c r="H271" s="63">
        <f t="shared" si="241"/>
        <v>89.473083637791518</v>
      </c>
      <c r="I271" s="63">
        <f t="shared" si="241"/>
        <v>100.98798159435195</v>
      </c>
      <c r="J271" s="63">
        <f t="shared" si="241"/>
        <v>115.76008645943921</v>
      </c>
      <c r="K271" s="63">
        <f t="shared" si="241"/>
        <v>142.13167318881514</v>
      </c>
      <c r="L271" s="63">
        <f t="shared" si="241"/>
        <v>155.49299264261714</v>
      </c>
      <c r="M271" s="63">
        <f t="shared" si="241"/>
        <v>170.69296394033037</v>
      </c>
      <c r="N271" s="63">
        <f t="shared" si="241"/>
        <v>197.81946485021803</v>
      </c>
      <c r="O271" s="63">
        <f t="shared" si="241"/>
        <v>209.70139270268859</v>
      </c>
      <c r="P271" s="63">
        <f t="shared" si="241"/>
        <v>225.37496853940513</v>
      </c>
      <c r="Q271" s="63">
        <f t="shared" si="241"/>
        <v>229.95311517936108</v>
      </c>
      <c r="R271" s="63">
        <f t="shared" si="242"/>
        <v>279.2357732752883</v>
      </c>
      <c r="S271" s="63">
        <f t="shared" si="239"/>
        <v>282.871827058836</v>
      </c>
      <c r="T271" s="63">
        <f t="shared" si="239"/>
        <v>292.58777353876576</v>
      </c>
      <c r="U271" s="63">
        <f t="shared" si="239"/>
        <v>304.04763606204563</v>
      </c>
      <c r="V271" s="63">
        <f t="shared" si="239"/>
        <v>386.47663890526775</v>
      </c>
      <c r="W271" s="63">
        <f t="shared" si="239"/>
        <v>465.81493664816355</v>
      </c>
      <c r="X271" s="63">
        <f t="shared" si="239"/>
        <v>416.28088899101635</v>
      </c>
      <c r="Y271" s="63">
        <f t="shared" si="239"/>
        <v>462.5642447250741</v>
      </c>
      <c r="Z271" s="71">
        <f t="shared" si="239"/>
        <v>407.24192265509856</v>
      </c>
      <c r="AA271" s="71" t="e">
        <f t="shared" si="239"/>
        <v>#REF!</v>
      </c>
      <c r="AB271" s="71" t="e">
        <f t="shared" si="239"/>
        <v>#REF!</v>
      </c>
      <c r="AC271" s="71" t="e">
        <f t="shared" si="239"/>
        <v>#REF!</v>
      </c>
      <c r="AD271" s="71" t="e">
        <f t="shared" si="239"/>
        <v>#DIV/0!</v>
      </c>
      <c r="AE271" s="71" t="e">
        <f t="shared" si="239"/>
        <v>#DIV/0!</v>
      </c>
      <c r="AF271" s="71" t="e">
        <f t="shared" si="239"/>
        <v>#DIV/0!</v>
      </c>
      <c r="AG271" s="71" t="e">
        <f t="shared" si="239"/>
        <v>#DIV/0!</v>
      </c>
      <c r="AH271" s="71" t="e">
        <f t="shared" si="239"/>
        <v>#DIV/0!</v>
      </c>
      <c r="AI271" s="71" t="e">
        <f t="shared" si="240"/>
        <v>#DIV/0!</v>
      </c>
      <c r="AJ271" s="71"/>
      <c r="AK271" s="71"/>
      <c r="AL271" s="71"/>
      <c r="AO271" s="66">
        <f>'Malaysia Palm Complex'!AI320/31</f>
        <v>3.378741935483871</v>
      </c>
      <c r="AP271" s="66">
        <f>'Malaysia Palm Complex'!AJ320/31</f>
        <v>3.5600645161290321</v>
      </c>
      <c r="AQ271" s="66">
        <f>'Malaysia Palm Complex'!AK320/31</f>
        <v>3.8437419354838713</v>
      </c>
      <c r="AR271" s="66">
        <f>'Malaysia Palm Complex'!AL320/31</f>
        <v>4.2448387096774196</v>
      </c>
      <c r="AS271" s="66">
        <f>'Malaysia Palm Complex'!AM320/31</f>
        <v>4.1775161290322576</v>
      </c>
      <c r="AT271" s="66">
        <f>'Malaysia Palm Complex'!AN320/31</f>
        <v>4.9008709677419349</v>
      </c>
      <c r="AU271" s="66">
        <f>'Malaysia Palm Complex'!AO320/31</f>
        <v>4.4252580645161288</v>
      </c>
      <c r="AV271" s="66">
        <f>'Malaysia Palm Complex'!AP320/31</f>
        <v>4.7649677419354841</v>
      </c>
      <c r="AW271" s="66">
        <f>'Malaysia Palm Complex'!AQ320/31</f>
        <v>4.8446451612903223</v>
      </c>
      <c r="AX271" s="66">
        <f>'Malaysia Palm Complex'!AR320/31</f>
        <v>5.910709677419355</v>
      </c>
      <c r="AY271" s="66">
        <f>'Malaysia Palm Complex'!AS320/31</f>
        <v>5.5713225806451616</v>
      </c>
      <c r="AZ271" s="66">
        <f>'Malaysia Palm Complex'!AT320/31</f>
        <v>6.1313870967741941</v>
      </c>
      <c r="BA271" s="66">
        <f>'Malaysia Palm Complex'!AU320/31</f>
        <v>6.4819354838709673</v>
      </c>
      <c r="BB271" s="66">
        <f>'Malaysia Palm Complex'!AV320/31</f>
        <v>6.4644516129032255</v>
      </c>
      <c r="BC271" s="66">
        <f>'Malaysia Palm Complex'!AW320/31</f>
        <v>6.766193548387097</v>
      </c>
      <c r="BD271" s="66">
        <f>'Malaysia Palm Complex'!AX320/31</f>
        <v>6.2913870967741934</v>
      </c>
      <c r="BE271" s="66">
        <f>'Malaysia Palm Complex'!AY320/31</f>
        <v>6.8284516129032253</v>
      </c>
      <c r="BF271" s="66">
        <f>'Malaysia Palm Complex'!AZ320/31</f>
        <v>6.7224838709677419</v>
      </c>
      <c r="BG271" s="66">
        <f>'Malaysia Palm Complex'!BA320/31</f>
        <v>6.2682258064516132</v>
      </c>
      <c r="BH271" s="66">
        <f>'Malaysia Palm Complex'!BB320/31</f>
        <v>6.4243548387096778</v>
      </c>
      <c r="BI271" s="66">
        <f>'Malaysia Palm Complex'!BC320/31</f>
        <v>7.701677419354839</v>
      </c>
      <c r="BJ271" s="66">
        <f>'Malaysia Palm Complex'!BD320/31</f>
        <v>8.4733548387096764</v>
      </c>
      <c r="BK271" s="66">
        <f>'Malaysia Palm Complex'!BE320/31</f>
        <v>6.8800967741935484</v>
      </c>
      <c r="BL271" s="66">
        <f>'Malaysia Palm Complex'!BF320/31</f>
        <v>7.3932580645161288</v>
      </c>
      <c r="BM271" s="66">
        <f>'Malaysia Palm Complex'!BG320/31</f>
        <v>6.5689354838709679</v>
      </c>
      <c r="BN271" s="66">
        <f>'Malaysia Palm Complex'!BH320/31</f>
        <v>7.2010645161290325</v>
      </c>
      <c r="BO271" s="66">
        <f>'Malaysia Palm Complex'!BI320/31</f>
        <v>7.6639354838709677</v>
      </c>
      <c r="BP271" s="66">
        <f>'Malaysia Palm Complex'!BJ320/31</f>
        <v>6.9420967741935486</v>
      </c>
    </row>
    <row r="272" spans="1:68">
      <c r="A272" s="59" t="s">
        <v>75</v>
      </c>
      <c r="B272" s="63">
        <f t="shared" si="241"/>
        <v>50.137749793857509</v>
      </c>
      <c r="C272" s="63">
        <f t="shared" si="241"/>
        <v>53.586976446531537</v>
      </c>
      <c r="D272" s="63">
        <f t="shared" si="241"/>
        <v>66.98403011107203</v>
      </c>
      <c r="E272" s="63">
        <f t="shared" si="241"/>
        <v>80.969613524974477</v>
      </c>
      <c r="F272" s="63">
        <f t="shared" si="241"/>
        <v>79.646475264602188</v>
      </c>
      <c r="G272" s="63">
        <f t="shared" si="241"/>
        <v>87.03286001981995</v>
      </c>
      <c r="H272" s="63">
        <f t="shared" si="241"/>
        <v>100.7067821487793</v>
      </c>
      <c r="I272" s="63">
        <f t="shared" si="241"/>
        <v>107.72124295117825</v>
      </c>
      <c r="J272" s="63">
        <f t="shared" si="241"/>
        <v>130.92241941608521</v>
      </c>
      <c r="K272" s="63">
        <f t="shared" si="241"/>
        <v>142.12743273692848</v>
      </c>
      <c r="L272" s="63">
        <f t="shared" si="241"/>
        <v>167.45159587387258</v>
      </c>
      <c r="M272" s="63">
        <f t="shared" si="241"/>
        <v>173.22854707901948</v>
      </c>
      <c r="N272" s="63">
        <f t="shared" si="241"/>
        <v>209.15705158746903</v>
      </c>
      <c r="O272" s="63">
        <f t="shared" si="241"/>
        <v>226.49996039036046</v>
      </c>
      <c r="P272" s="63">
        <f t="shared" si="241"/>
        <v>230.73348713805458</v>
      </c>
      <c r="Q272" s="63">
        <f t="shared" si="241"/>
        <v>212.15960276083885</v>
      </c>
      <c r="R272" s="63">
        <f t="shared" si="242"/>
        <v>252.12433943537999</v>
      </c>
      <c r="S272" s="63">
        <f t="shared" si="239"/>
        <v>290.59811259462396</v>
      </c>
      <c r="T272" s="63">
        <f t="shared" si="239"/>
        <v>366.7111137108962</v>
      </c>
      <c r="U272" s="63">
        <f t="shared" si="239"/>
        <v>395.95789325036884</v>
      </c>
      <c r="V272" s="63">
        <f t="shared" si="239"/>
        <v>418.48311149085617</v>
      </c>
      <c r="W272" s="63">
        <f t="shared" si="239"/>
        <v>434.91465320260829</v>
      </c>
      <c r="X272" s="63">
        <f t="shared" si="239"/>
        <v>407.58851927012552</v>
      </c>
      <c r="Y272" s="63">
        <f t="shared" si="239"/>
        <v>439.5885783893886</v>
      </c>
      <c r="Z272" s="71">
        <f t="shared" si="239"/>
        <v>451.71295312562921</v>
      </c>
      <c r="AA272" s="71" t="e">
        <f t="shared" si="239"/>
        <v>#REF!</v>
      </c>
      <c r="AB272" s="71" t="e">
        <f t="shared" si="239"/>
        <v>#REF!</v>
      </c>
      <c r="AC272" s="71" t="e">
        <f t="shared" si="239"/>
        <v>#REF!</v>
      </c>
      <c r="AD272" s="71" t="e">
        <f t="shared" si="239"/>
        <v>#DIV/0!</v>
      </c>
      <c r="AE272" s="71" t="e">
        <f t="shared" si="239"/>
        <v>#DIV/0!</v>
      </c>
      <c r="AF272" s="71" t="e">
        <f t="shared" si="239"/>
        <v>#DIV/0!</v>
      </c>
      <c r="AG272" s="71" t="e">
        <f t="shared" si="239"/>
        <v>#DIV/0!</v>
      </c>
      <c r="AH272" s="71" t="e">
        <f t="shared" si="239"/>
        <v>#DIV/0!</v>
      </c>
      <c r="AI272" s="71" t="e">
        <f t="shared" si="240"/>
        <v>#DIV/0!</v>
      </c>
      <c r="AJ272" s="71"/>
      <c r="AK272" s="71"/>
      <c r="AL272" s="71"/>
      <c r="AO272" s="66">
        <f>'Malaysia Palm Complex'!AI321/30</f>
        <v>3.7972333333333332</v>
      </c>
      <c r="AP272" s="66">
        <f>'Malaysia Palm Complex'!AJ321/30</f>
        <v>3.9075333333333333</v>
      </c>
      <c r="AQ272" s="66">
        <f>'Malaysia Palm Complex'!AK321/30</f>
        <v>4.1653333333333329</v>
      </c>
      <c r="AR272" s="66">
        <f>'Malaysia Palm Complex'!AL321/30</f>
        <v>4.5441000000000003</v>
      </c>
      <c r="AS272" s="66">
        <f>'Malaysia Palm Complex'!AM321/30</f>
        <v>4.5159000000000002</v>
      </c>
      <c r="AT272" s="66">
        <f>'Malaysia Palm Complex'!AN321/30</f>
        <v>4.9833666666666669</v>
      </c>
      <c r="AU272" s="66">
        <f>'Malaysia Palm Complex'!AO321/30</f>
        <v>4.9808666666666666</v>
      </c>
      <c r="AV272" s="66">
        <f>'Malaysia Palm Complex'!AP321/30</f>
        <v>5.0826666666666664</v>
      </c>
      <c r="AW272" s="66">
        <f>'Malaysia Palm Complex'!AQ321/30</f>
        <v>5.4792000000000005</v>
      </c>
      <c r="AX272" s="66">
        <f>'Malaysia Palm Complex'!AR321/30</f>
        <v>5.9105333333333334</v>
      </c>
      <c r="AY272" s="66">
        <f>'Malaysia Palm Complex'!AS321/30</f>
        <v>5.9997999999999996</v>
      </c>
      <c r="AZ272" s="66">
        <f>'Malaysia Palm Complex'!AT321/30</f>
        <v>6.2224666666666666</v>
      </c>
      <c r="BA272" s="66">
        <f>'Malaysia Palm Complex'!AU321/30</f>
        <v>6.8534333333333333</v>
      </c>
      <c r="BB272" s="66">
        <f>'Malaysia Palm Complex'!AV321/30</f>
        <v>6.9822999999999995</v>
      </c>
      <c r="BC272" s="66">
        <f>'Malaysia Palm Complex'!AW321/30</f>
        <v>6.9270666666666667</v>
      </c>
      <c r="BD272" s="66">
        <f>'Malaysia Palm Complex'!AX321/30</f>
        <v>5.8045666666666671</v>
      </c>
      <c r="BE272" s="66">
        <f>'Malaysia Palm Complex'!AY321/30</f>
        <v>6.1654666666666662</v>
      </c>
      <c r="BF272" s="66">
        <f>'Malaysia Palm Complex'!AZ321/30</f>
        <v>6.9060999999999995</v>
      </c>
      <c r="BG272" s="66">
        <f>'Malaysia Palm Complex'!BA321/30</f>
        <v>7.8562000000000003</v>
      </c>
      <c r="BH272" s="66">
        <f>'Malaysia Palm Complex'!BB321/30</f>
        <v>8.3663666666666678</v>
      </c>
      <c r="BI272" s="66">
        <f>'Malaysia Palm Complex'!BC321/30</f>
        <v>8.3394999999999992</v>
      </c>
      <c r="BJ272" s="66">
        <f>'Malaysia Palm Complex'!BD321/30</f>
        <v>7.9112666666666662</v>
      </c>
      <c r="BK272" s="66">
        <f>'Malaysia Palm Complex'!BE321/30</f>
        <v>6.7364333333333333</v>
      </c>
      <c r="BL272" s="66">
        <f>'Malaysia Palm Complex'!BF321/30</f>
        <v>7.0260333333333334</v>
      </c>
      <c r="BM272" s="66">
        <f>'Malaysia Palm Complex'!BG321/30</f>
        <v>7.2862666666666662</v>
      </c>
      <c r="BN272" s="66">
        <f>'Malaysia Palm Complex'!BH321/30</f>
        <v>7.3445999999999998</v>
      </c>
      <c r="BO272" s="66">
        <f>'Malaysia Palm Complex'!BI321/30</f>
        <v>7.9096000000000002</v>
      </c>
      <c r="BP272" s="66">
        <f>'Malaysia Palm Complex'!BJ321/30</f>
        <v>7.1817666666666664</v>
      </c>
    </row>
    <row r="273" spans="1:68" ht="15.75" thickBot="1">
      <c r="A273" s="59" t="s">
        <v>76</v>
      </c>
      <c r="B273" s="3">
        <f t="shared" ref="B273:AC273" si="243">SUM(B261:B272)</f>
        <v>530</v>
      </c>
      <c r="C273" s="3">
        <f t="shared" si="243"/>
        <v>574.99999999999977</v>
      </c>
      <c r="D273" s="3">
        <f t="shared" si="243"/>
        <v>714.99999999999989</v>
      </c>
      <c r="E273" s="3">
        <f t="shared" si="243"/>
        <v>838</v>
      </c>
      <c r="F273" s="3">
        <f t="shared" si="243"/>
        <v>794.99999999999977</v>
      </c>
      <c r="G273" s="3">
        <f t="shared" si="243"/>
        <v>875</v>
      </c>
      <c r="H273" s="3">
        <f t="shared" si="243"/>
        <v>1080.0000000000002</v>
      </c>
      <c r="I273" s="3">
        <f t="shared" si="243"/>
        <v>1250</v>
      </c>
      <c r="J273" s="3">
        <f t="shared" si="243"/>
        <v>1338.9999999999998</v>
      </c>
      <c r="K273" s="3">
        <f t="shared" si="243"/>
        <v>1497.9999999999998</v>
      </c>
      <c r="L273" s="3">
        <f t="shared" si="243"/>
        <v>1687</v>
      </c>
      <c r="M273" s="3">
        <f t="shared" si="243"/>
        <v>1947.0000000000002</v>
      </c>
      <c r="N273" s="3">
        <f t="shared" si="243"/>
        <v>2140.0000000000005</v>
      </c>
      <c r="O273" s="3">
        <f t="shared" si="243"/>
        <v>2240</v>
      </c>
      <c r="P273" s="3">
        <f t="shared" si="243"/>
        <v>2550</v>
      </c>
      <c r="Q273" s="3">
        <f t="shared" si="243"/>
        <v>2740.0000000000005</v>
      </c>
      <c r="R273" s="3">
        <f t="shared" si="243"/>
        <v>3115.0000000000005</v>
      </c>
      <c r="S273" s="3">
        <f t="shared" si="243"/>
        <v>3195.0000000000005</v>
      </c>
      <c r="T273" s="3">
        <f t="shared" si="243"/>
        <v>3572.0000000000014</v>
      </c>
      <c r="U273" s="3">
        <f t="shared" si="243"/>
        <v>3919.9999999999995</v>
      </c>
      <c r="V273" s="3">
        <f t="shared" si="243"/>
        <v>4250</v>
      </c>
      <c r="W273" s="3">
        <f t="shared" si="243"/>
        <v>4550.0000000000009</v>
      </c>
      <c r="X273" s="3">
        <f t="shared" si="243"/>
        <v>4449.9999999999991</v>
      </c>
      <c r="Y273" s="3">
        <f t="shared" si="243"/>
        <v>4900</v>
      </c>
      <c r="Z273" s="71">
        <f t="shared" si="243"/>
        <v>5300</v>
      </c>
      <c r="AA273" s="71" t="e">
        <f t="shared" si="243"/>
        <v>#REF!</v>
      </c>
      <c r="AB273" s="71" t="e">
        <f t="shared" si="243"/>
        <v>#REF!</v>
      </c>
      <c r="AC273" s="71" t="e">
        <f t="shared" si="243"/>
        <v>#REF!</v>
      </c>
      <c r="AD273" s="71" t="e">
        <f t="shared" ref="AD273:AI273" si="244">SUM(AD261:AD272)</f>
        <v>#DIV/0!</v>
      </c>
      <c r="AE273" s="71" t="e">
        <f t="shared" si="244"/>
        <v>#DIV/0!</v>
      </c>
      <c r="AF273" s="71" t="e">
        <f t="shared" si="244"/>
        <v>#DIV/0!</v>
      </c>
      <c r="AG273" s="71" t="e">
        <f t="shared" si="244"/>
        <v>#DIV/0!</v>
      </c>
      <c r="AH273" s="71" t="e">
        <f t="shared" si="244"/>
        <v>#DIV/0!</v>
      </c>
      <c r="AI273" s="71" t="e">
        <f t="shared" si="244"/>
        <v>#DIV/0!</v>
      </c>
      <c r="AJ273" s="71"/>
      <c r="AK273" s="71"/>
      <c r="AL273" s="71"/>
      <c r="AO273" s="66">
        <f t="shared" ref="AO273:BP273" si="245">AVERAGE(AO261:AO272)</f>
        <v>3.3450072964669739</v>
      </c>
      <c r="AP273" s="66">
        <f t="shared" si="245"/>
        <v>3.4940574116743472</v>
      </c>
      <c r="AQ273" s="66">
        <f t="shared" si="245"/>
        <v>3.705128581139538</v>
      </c>
      <c r="AR273" s="66">
        <f t="shared" si="245"/>
        <v>3.9191202252944191</v>
      </c>
      <c r="AS273" s="66">
        <f t="shared" si="245"/>
        <v>3.7563291282642091</v>
      </c>
      <c r="AT273" s="66">
        <f t="shared" si="245"/>
        <v>4.1750953149001537</v>
      </c>
      <c r="AU273" s="66">
        <f t="shared" si="245"/>
        <v>4.4513188728216528</v>
      </c>
      <c r="AV273" s="66">
        <f t="shared" si="245"/>
        <v>4.9149492703533033</v>
      </c>
      <c r="AW273" s="66">
        <f t="shared" si="245"/>
        <v>4.6698449564772142</v>
      </c>
      <c r="AX273" s="66">
        <f t="shared" si="245"/>
        <v>5.1913382488479263</v>
      </c>
      <c r="AY273" s="66">
        <f t="shared" si="245"/>
        <v>5.0371086577678899</v>
      </c>
      <c r="AZ273" s="66">
        <f t="shared" si="245"/>
        <v>5.8281110919098822</v>
      </c>
      <c r="BA273" s="66">
        <f t="shared" si="245"/>
        <v>5.8434348822324624</v>
      </c>
      <c r="BB273" s="66">
        <f t="shared" si="245"/>
        <v>5.7543615655401936</v>
      </c>
      <c r="BC273" s="66">
        <f t="shared" si="245"/>
        <v>6.3796620287974291</v>
      </c>
      <c r="BD273" s="66">
        <f t="shared" si="245"/>
        <v>6.2470707821300566</v>
      </c>
      <c r="BE273" s="66">
        <f t="shared" si="245"/>
        <v>6.3478694380440333</v>
      </c>
      <c r="BF273" s="66">
        <f t="shared" si="245"/>
        <v>6.3274641001024063</v>
      </c>
      <c r="BG273" s="66">
        <f t="shared" si="245"/>
        <v>6.3770329810900996</v>
      </c>
      <c r="BH273" s="66">
        <f t="shared" si="245"/>
        <v>6.9022821812596007</v>
      </c>
      <c r="BI273" s="66">
        <f t="shared" si="245"/>
        <v>7.0578067204301078</v>
      </c>
      <c r="BJ273" s="66">
        <f t="shared" si="245"/>
        <v>6.8971891129032246</v>
      </c>
      <c r="BK273" s="66">
        <f t="shared" si="245"/>
        <v>6.128960727969349</v>
      </c>
      <c r="BL273" s="66">
        <f t="shared" si="245"/>
        <v>6.5264744175627243</v>
      </c>
      <c r="BM273" s="66">
        <f t="shared" si="245"/>
        <v>7.1242170250896057</v>
      </c>
      <c r="BN273" s="66">
        <f t="shared" si="245"/>
        <v>7.451287954429084</v>
      </c>
      <c r="BO273" s="66">
        <f t="shared" si="245"/>
        <v>6.83513531701891</v>
      </c>
      <c r="BP273" s="66">
        <f t="shared" si="245"/>
        <v>6.2573974334357381</v>
      </c>
    </row>
    <row r="274" spans="1:68">
      <c r="A274" s="68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</row>
    <row r="275" spans="1:68" ht="15.75" thickBot="1">
      <c r="A275" s="59" t="s">
        <v>103</v>
      </c>
    </row>
    <row r="276" spans="1:68" ht="15.75" thickBot="1">
      <c r="A276" s="60"/>
      <c r="B276" s="61" t="s">
        <v>11</v>
      </c>
      <c r="C276" s="61" t="s">
        <v>12</v>
      </c>
      <c r="D276" s="61" t="s">
        <v>13</v>
      </c>
      <c r="E276" s="61" t="s">
        <v>14</v>
      </c>
      <c r="F276" s="61" t="s">
        <v>15</v>
      </c>
      <c r="G276" s="61" t="s">
        <v>16</v>
      </c>
      <c r="H276" s="61" t="s">
        <v>17</v>
      </c>
      <c r="I276" s="61" t="s">
        <v>18</v>
      </c>
      <c r="J276" s="61" t="s">
        <v>19</v>
      </c>
      <c r="K276" s="61" t="s">
        <v>20</v>
      </c>
      <c r="L276" s="61" t="s">
        <v>21</v>
      </c>
      <c r="M276" s="61" t="s">
        <v>22</v>
      </c>
      <c r="N276" s="61" t="s">
        <v>23</v>
      </c>
      <c r="O276" s="61" t="s">
        <v>24</v>
      </c>
      <c r="P276" s="61" t="s">
        <v>25</v>
      </c>
      <c r="Q276" s="61" t="s">
        <v>26</v>
      </c>
      <c r="R276" s="61" t="s">
        <v>27</v>
      </c>
      <c r="S276" s="61" t="s">
        <v>28</v>
      </c>
      <c r="T276" s="61" t="s">
        <v>29</v>
      </c>
      <c r="U276" s="61" t="s">
        <v>30</v>
      </c>
      <c r="V276" s="61" t="s">
        <v>31</v>
      </c>
      <c r="W276" s="61" t="s">
        <v>32</v>
      </c>
      <c r="X276" s="61" t="s">
        <v>33</v>
      </c>
      <c r="Y276" s="61" t="s">
        <v>34</v>
      </c>
      <c r="Z276" s="61" t="s">
        <v>35</v>
      </c>
      <c r="AA276" s="61" t="s">
        <v>36</v>
      </c>
      <c r="AB276" s="61" t="s">
        <v>37</v>
      </c>
      <c r="AC276" s="61" t="s">
        <v>38</v>
      </c>
      <c r="AD276" s="61" t="str">
        <f>AD2</f>
        <v xml:space="preserve">21/22  </v>
      </c>
      <c r="AE276" s="61" t="str">
        <f t="shared" ref="AE276:AI276" si="246">AE2</f>
        <v xml:space="preserve">22/23  </v>
      </c>
      <c r="AF276" s="61" t="str">
        <f t="shared" si="246"/>
        <v xml:space="preserve">23/24  </v>
      </c>
      <c r="AG276" s="61" t="str">
        <f t="shared" si="246"/>
        <v xml:space="preserve">24/25  </v>
      </c>
      <c r="AH276" s="61" t="str">
        <f t="shared" si="246"/>
        <v xml:space="preserve">25/26  </v>
      </c>
      <c r="AI276" s="61" t="str">
        <f t="shared" si="246"/>
        <v xml:space="preserve">26/27  </v>
      </c>
      <c r="AJ276" s="62"/>
      <c r="AK276" s="62"/>
      <c r="AL276" s="62"/>
    </row>
    <row r="277" spans="1:68">
      <c r="A277" s="59" t="s">
        <v>64</v>
      </c>
      <c r="B277" s="94">
        <f t="shared" ref="B277:X288" si="247">B261/B230</f>
        <v>0.47000888683339992</v>
      </c>
      <c r="C277" s="94">
        <f t="shared" si="247"/>
        <v>0.49669958508436957</v>
      </c>
      <c r="D277" s="94">
        <f t="shared" si="247"/>
        <v>0.49096695064091445</v>
      </c>
      <c r="E277" s="94">
        <f t="shared" si="247"/>
        <v>0.4921393393732989</v>
      </c>
      <c r="F277" s="94">
        <f t="shared" si="247"/>
        <v>0.50847130105283866</v>
      </c>
      <c r="G277" s="94">
        <f t="shared" si="247"/>
        <v>0.54219153566455369</v>
      </c>
      <c r="H277" s="94">
        <f t="shared" si="247"/>
        <v>0.51532123198514768</v>
      </c>
      <c r="I277" s="94">
        <f t="shared" si="247"/>
        <v>0.46619158008469852</v>
      </c>
      <c r="J277" s="94">
        <f t="shared" si="247"/>
        <v>0.50596578260896929</v>
      </c>
      <c r="K277" s="94">
        <f t="shared" si="247"/>
        <v>0.52595236612545471</v>
      </c>
      <c r="L277" s="94">
        <f t="shared" si="247"/>
        <v>0.53772309370286864</v>
      </c>
      <c r="M277" s="94">
        <f t="shared" si="247"/>
        <v>0.52084708862372675</v>
      </c>
      <c r="N277" s="94">
        <f t="shared" si="247"/>
        <v>0.48901839479643311</v>
      </c>
      <c r="O277" s="94">
        <f t="shared" si="247"/>
        <v>0.53078842390018699</v>
      </c>
      <c r="P277" s="94">
        <f t="shared" si="247"/>
        <v>0.49117329465823417</v>
      </c>
      <c r="Q277" s="94">
        <f t="shared" si="247"/>
        <v>0.46758766974578786</v>
      </c>
      <c r="R277" s="94">
        <f t="shared" si="247"/>
        <v>0.47189334823175211</v>
      </c>
      <c r="S277" s="94">
        <f t="shared" si="247"/>
        <v>0.57047074763520356</v>
      </c>
      <c r="T277" s="94">
        <f t="shared" si="247"/>
        <v>0.50824282610784999</v>
      </c>
      <c r="U277" s="94">
        <f t="shared" si="247"/>
        <v>0.5275622523426875</v>
      </c>
      <c r="V277" s="94">
        <f t="shared" si="247"/>
        <v>0.52124709671821912</v>
      </c>
      <c r="W277" s="94">
        <f t="shared" si="247"/>
        <v>0.52458308182298918</v>
      </c>
      <c r="X277" s="94">
        <f t="shared" si="247"/>
        <v>0.50979704454110863</v>
      </c>
      <c r="Y277" s="94">
        <f>Y261/Y230</f>
        <v>0.56497746432222651</v>
      </c>
      <c r="Z277" s="95" t="e">
        <f>Z261/Z230</f>
        <v>#REF!</v>
      </c>
      <c r="AA277" s="95">
        <f>ROUND((SUM(U277:Y277)-MAX(U277:Y277)-MIN(U277:Y277))/3*2,3)/2+0.004</f>
        <v>0.52849999999999997</v>
      </c>
      <c r="AB277" s="95" t="e">
        <f>ROUND((SUM(V277:Z277)-MAX(V277:Z277)-MIN(V277:Z277))/3*2,3)/2+0.002</f>
        <v>#REF!</v>
      </c>
      <c r="AC277" s="95" t="e">
        <f t="shared" ref="AC277:AD288" si="248">ROUND((SUM(W277:AA277)-MAX(W277:AA277)-MIN(W277:AA277))/3*2,3)/2</f>
        <v>#REF!</v>
      </c>
      <c r="AD277" s="95" t="e">
        <f t="shared" si="248"/>
        <v>#REF!</v>
      </c>
      <c r="AE277" s="95" t="e">
        <f t="shared" ref="AE277:AI288" si="249">ROUND((SUM(Y277:AC277)-MAX(Y277:AC277)-MIN(Y277:AC277))/3*2,3)/2</f>
        <v>#REF!</v>
      </c>
      <c r="AF277" s="95" t="e">
        <f t="shared" si="249"/>
        <v>#REF!</v>
      </c>
      <c r="AG277" s="95" t="e">
        <f t="shared" si="249"/>
        <v>#REF!</v>
      </c>
      <c r="AH277" s="95" t="e">
        <f t="shared" si="249"/>
        <v>#REF!</v>
      </c>
      <c r="AI277" s="95" t="e">
        <f t="shared" si="249"/>
        <v>#REF!</v>
      </c>
      <c r="AJ277" s="95"/>
      <c r="AK277" s="95"/>
      <c r="AL277" s="95"/>
    </row>
    <row r="278" spans="1:68">
      <c r="A278" s="59" t="s">
        <v>65</v>
      </c>
      <c r="B278" s="94">
        <f t="shared" si="247"/>
        <v>0.48654887995092705</v>
      </c>
      <c r="C278" s="94">
        <f t="shared" si="247"/>
        <v>0.52455039658852243</v>
      </c>
      <c r="D278" s="94">
        <f t="shared" si="247"/>
        <v>0.47619548039173781</v>
      </c>
      <c r="E278" s="94">
        <f t="shared" si="247"/>
        <v>0.53631167115240763</v>
      </c>
      <c r="F278" s="94">
        <f t="shared" si="247"/>
        <v>0.51892148771844626</v>
      </c>
      <c r="G278" s="94">
        <f t="shared" si="247"/>
        <v>0.53230310872241315</v>
      </c>
      <c r="H278" s="94">
        <f t="shared" si="247"/>
        <v>0.51398582124534131</v>
      </c>
      <c r="I278" s="94">
        <f t="shared" si="247"/>
        <v>0.47448084359560588</v>
      </c>
      <c r="J278" s="94">
        <f t="shared" si="247"/>
        <v>0.51442353739923985</v>
      </c>
      <c r="K278" s="94">
        <f t="shared" si="247"/>
        <v>0.52698128452615356</v>
      </c>
      <c r="L278" s="94">
        <f t="shared" si="247"/>
        <v>0.52302687594238273</v>
      </c>
      <c r="M278" s="94">
        <f t="shared" si="247"/>
        <v>0.46042297612751421</v>
      </c>
      <c r="N278" s="94">
        <f t="shared" si="247"/>
        <v>0.48732238376212694</v>
      </c>
      <c r="O278" s="94">
        <f t="shared" si="247"/>
        <v>0.51535979776011698</v>
      </c>
      <c r="P278" s="94">
        <f t="shared" si="247"/>
        <v>0.5200250234460132</v>
      </c>
      <c r="Q278" s="94">
        <f t="shared" si="247"/>
        <v>0.5210411827532011</v>
      </c>
      <c r="R278" s="94">
        <f t="shared" si="247"/>
        <v>0.55876887717449586</v>
      </c>
      <c r="S278" s="94">
        <f t="shared" si="247"/>
        <v>0.53356036259152784</v>
      </c>
      <c r="T278" s="94">
        <f t="shared" si="247"/>
        <v>0.55719423699222315</v>
      </c>
      <c r="U278" s="94">
        <f t="shared" si="247"/>
        <v>0.50627378232037246</v>
      </c>
      <c r="V278" s="94">
        <f t="shared" si="247"/>
        <v>0.52839447475229417</v>
      </c>
      <c r="W278" s="94">
        <f t="shared" si="247"/>
        <v>0.56622912059061181</v>
      </c>
      <c r="X278" s="94">
        <f t="shared" si="247"/>
        <v>0.57446894444239827</v>
      </c>
      <c r="Y278" s="94">
        <f>Y262/Y231</f>
        <v>0.54618126051621041</v>
      </c>
      <c r="Z278" s="95" t="e">
        <f>Z262/Z231</f>
        <v>#REF!</v>
      </c>
      <c r="AA278" s="95">
        <f t="shared" ref="AA278:AA288" si="250">ROUND((SUM(U278:Y278)-MAX(U278:Y278)-MIN(U278:Y278))/3*2,3)/2+0.004</f>
        <v>0.55100000000000005</v>
      </c>
      <c r="AB278" s="95" t="e">
        <f t="shared" ref="AB278:AB288" si="251">ROUND((SUM(V278:Z278)-MAX(V278:Z278)-MIN(V278:Z278))/3*2,3)/2+0.002</f>
        <v>#REF!</v>
      </c>
      <c r="AC278" s="95" t="e">
        <f t="shared" si="248"/>
        <v>#REF!</v>
      </c>
      <c r="AD278" s="95" t="e">
        <f t="shared" si="248"/>
        <v>#REF!</v>
      </c>
      <c r="AE278" s="95" t="e">
        <f t="shared" si="249"/>
        <v>#REF!</v>
      </c>
      <c r="AF278" s="95" t="e">
        <f t="shared" si="249"/>
        <v>#REF!</v>
      </c>
      <c r="AG278" s="95" t="e">
        <f t="shared" si="249"/>
        <v>#REF!</v>
      </c>
      <c r="AH278" s="95" t="e">
        <f t="shared" si="249"/>
        <v>#REF!</v>
      </c>
      <c r="AI278" s="95" t="e">
        <f t="shared" si="249"/>
        <v>#REF!</v>
      </c>
      <c r="AJ278" s="95"/>
      <c r="AK278" s="95"/>
      <c r="AL278" s="95"/>
    </row>
    <row r="279" spans="1:68">
      <c r="A279" s="59" t="s">
        <v>66</v>
      </c>
      <c r="B279" s="94">
        <f t="shared" si="247"/>
        <v>0.58783166351069394</v>
      </c>
      <c r="C279" s="94">
        <f t="shared" si="247"/>
        <v>0.51267169905654164</v>
      </c>
      <c r="D279" s="94">
        <f t="shared" si="247"/>
        <v>0.57213293081901639</v>
      </c>
      <c r="E279" s="94">
        <f t="shared" si="247"/>
        <v>0.60208303544815633</v>
      </c>
      <c r="F279" s="94">
        <f t="shared" si="247"/>
        <v>0.60780601002202361</v>
      </c>
      <c r="G279" s="94">
        <f t="shared" si="247"/>
        <v>0.60980074477798696</v>
      </c>
      <c r="H279" s="94">
        <f t="shared" si="247"/>
        <v>0.55870567676605143</v>
      </c>
      <c r="I279" s="94">
        <f t="shared" si="247"/>
        <v>0.55411396890998832</v>
      </c>
      <c r="J279" s="94">
        <f t="shared" si="247"/>
        <v>0.52372873137818587</v>
      </c>
      <c r="K279" s="94">
        <f t="shared" si="247"/>
        <v>0.52091881503335402</v>
      </c>
      <c r="L279" s="94">
        <f t="shared" si="247"/>
        <v>0.51752572710846889</v>
      </c>
      <c r="M279" s="94">
        <f t="shared" si="247"/>
        <v>0.53219362815293259</v>
      </c>
      <c r="N279" s="94">
        <f t="shared" si="247"/>
        <v>0.58333768521949581</v>
      </c>
      <c r="O279" s="94">
        <f t="shared" si="247"/>
        <v>0.58100125430860627</v>
      </c>
      <c r="P279" s="94">
        <f t="shared" si="247"/>
        <v>0.57371969262919353</v>
      </c>
      <c r="Q279" s="94">
        <f t="shared" si="247"/>
        <v>0.56841027461695204</v>
      </c>
      <c r="R279" s="94">
        <f t="shared" si="247"/>
        <v>0.54788054289873422</v>
      </c>
      <c r="S279" s="94">
        <f t="shared" si="247"/>
        <v>0.58037072659470146</v>
      </c>
      <c r="T279" s="94">
        <f t="shared" si="247"/>
        <v>0.55760358392156795</v>
      </c>
      <c r="U279" s="94">
        <f t="shared" si="247"/>
        <v>0.56575052177066421</v>
      </c>
      <c r="V279" s="94">
        <f t="shared" si="247"/>
        <v>0.56703642074435312</v>
      </c>
      <c r="W279" s="94">
        <f t="shared" si="247"/>
        <v>0.58308008798953048</v>
      </c>
      <c r="X279" s="94">
        <f t="shared" si="247"/>
        <v>0.58541787772542808</v>
      </c>
      <c r="Y279" s="94">
        <f t="shared" ref="Y279:Y288" si="252">Y263/Y232</f>
        <v>0.51739553573706654</v>
      </c>
      <c r="Z279" s="95" t="e">
        <f>Z263/Z232</f>
        <v>#REF!</v>
      </c>
      <c r="AA279" s="95">
        <f t="shared" si="250"/>
        <v>0.57599999999999996</v>
      </c>
      <c r="AB279" s="95" t="e">
        <f t="shared" si="251"/>
        <v>#REF!</v>
      </c>
      <c r="AC279" s="95" t="e">
        <f t="shared" si="248"/>
        <v>#REF!</v>
      </c>
      <c r="AD279" s="95" t="e">
        <f t="shared" si="248"/>
        <v>#REF!</v>
      </c>
      <c r="AE279" s="95" t="e">
        <f t="shared" si="249"/>
        <v>#REF!</v>
      </c>
      <c r="AF279" s="95" t="e">
        <f t="shared" si="249"/>
        <v>#REF!</v>
      </c>
      <c r="AG279" s="95" t="e">
        <f t="shared" si="249"/>
        <v>#REF!</v>
      </c>
      <c r="AH279" s="95" t="e">
        <f t="shared" si="249"/>
        <v>#REF!</v>
      </c>
      <c r="AI279" s="95" t="e">
        <f t="shared" si="249"/>
        <v>#REF!</v>
      </c>
      <c r="AJ279" s="95"/>
      <c r="AK279" s="95"/>
      <c r="AL279" s="95"/>
    </row>
    <row r="280" spans="1:68">
      <c r="A280" s="59" t="s">
        <v>67</v>
      </c>
      <c r="B280" s="94">
        <f t="shared" si="247"/>
        <v>0.54237115137270597</v>
      </c>
      <c r="C280" s="94">
        <f t="shared" si="247"/>
        <v>0.51738334403630493</v>
      </c>
      <c r="D280" s="94">
        <f t="shared" si="247"/>
        <v>0.62805591671610272</v>
      </c>
      <c r="E280" s="94">
        <f t="shared" si="247"/>
        <v>0.57515298641858537</v>
      </c>
      <c r="F280" s="94">
        <f t="shared" si="247"/>
        <v>0.56914675974418083</v>
      </c>
      <c r="G280" s="94">
        <f t="shared" si="247"/>
        <v>0.50591027510680298</v>
      </c>
      <c r="H280" s="94">
        <f t="shared" si="247"/>
        <v>0.50757641021449107</v>
      </c>
      <c r="I280" s="94">
        <f t="shared" si="247"/>
        <v>0.47017718503215539</v>
      </c>
      <c r="J280" s="94">
        <f t="shared" si="247"/>
        <v>0.5545922095969984</v>
      </c>
      <c r="K280" s="94">
        <f t="shared" si="247"/>
        <v>0.54589868247769957</v>
      </c>
      <c r="L280" s="94">
        <f t="shared" si="247"/>
        <v>0.5437052446922026</v>
      </c>
      <c r="M280" s="94">
        <f t="shared" si="247"/>
        <v>0.53715682430396128</v>
      </c>
      <c r="N280" s="94">
        <f t="shared" si="247"/>
        <v>0.52310876954599439</v>
      </c>
      <c r="O280" s="94">
        <f t="shared" si="247"/>
        <v>0.50337617805753243</v>
      </c>
      <c r="P280" s="94">
        <f t="shared" si="247"/>
        <v>0.55574541711853043</v>
      </c>
      <c r="Q280" s="94">
        <f t="shared" si="247"/>
        <v>0.5226721110119894</v>
      </c>
      <c r="R280" s="94">
        <f t="shared" si="247"/>
        <v>0.55773734409082054</v>
      </c>
      <c r="S280" s="94">
        <f t="shared" si="247"/>
        <v>0.53860281825963763</v>
      </c>
      <c r="T280" s="94">
        <f t="shared" si="247"/>
        <v>0.52331838912852491</v>
      </c>
      <c r="U280" s="94">
        <f t="shared" si="247"/>
        <v>0.54351599592477329</v>
      </c>
      <c r="V280" s="94">
        <f t="shared" si="247"/>
        <v>0.53628346378103509</v>
      </c>
      <c r="W280" s="94">
        <f t="shared" si="247"/>
        <v>0.57006274805677948</v>
      </c>
      <c r="X280" s="94">
        <f t="shared" si="247"/>
        <v>0.60409470936771692</v>
      </c>
      <c r="Y280" s="94">
        <f t="shared" si="252"/>
        <v>0.51935631434688034</v>
      </c>
      <c r="Z280" s="95" t="e">
        <f>Z264/Z233</f>
        <v>#REF!</v>
      </c>
      <c r="AA280" s="95">
        <f t="shared" si="250"/>
        <v>0.55400000000000005</v>
      </c>
      <c r="AB280" s="95" t="e">
        <f t="shared" si="251"/>
        <v>#REF!</v>
      </c>
      <c r="AC280" s="95" t="e">
        <f t="shared" si="248"/>
        <v>#REF!</v>
      </c>
      <c r="AD280" s="95" t="e">
        <f t="shared" si="248"/>
        <v>#REF!</v>
      </c>
      <c r="AE280" s="95" t="e">
        <f t="shared" si="249"/>
        <v>#REF!</v>
      </c>
      <c r="AF280" s="95" t="e">
        <f t="shared" si="249"/>
        <v>#REF!</v>
      </c>
      <c r="AG280" s="95" t="e">
        <f t="shared" si="249"/>
        <v>#REF!</v>
      </c>
      <c r="AH280" s="95" t="e">
        <f t="shared" si="249"/>
        <v>#REF!</v>
      </c>
      <c r="AI280" s="95" t="e">
        <f t="shared" si="249"/>
        <v>#REF!</v>
      </c>
      <c r="AJ280" s="95"/>
      <c r="AK280" s="95"/>
      <c r="AL280" s="95"/>
    </row>
    <row r="281" spans="1:68">
      <c r="A281" s="59" t="s">
        <v>68</v>
      </c>
      <c r="B281" s="94">
        <f t="shared" si="247"/>
        <v>0.54101744853299905</v>
      </c>
      <c r="C281" s="94">
        <f t="shared" si="247"/>
        <v>0.54321024860400424</v>
      </c>
      <c r="D281" s="94">
        <f t="shared" si="247"/>
        <v>0.52220274425345659</v>
      </c>
      <c r="E281" s="94">
        <f t="shared" si="247"/>
        <v>0.45669550738212972</v>
      </c>
      <c r="F281" s="94">
        <f t="shared" si="247"/>
        <v>0.49535843538824498</v>
      </c>
      <c r="G281" s="94">
        <f t="shared" si="247"/>
        <v>0.49776066298043481</v>
      </c>
      <c r="H281" s="94">
        <f t="shared" si="247"/>
        <v>0.53618529669329462</v>
      </c>
      <c r="I281" s="94">
        <f t="shared" si="247"/>
        <v>0.53285508114586522</v>
      </c>
      <c r="J281" s="94">
        <f t="shared" si="247"/>
        <v>0.5445121206084087</v>
      </c>
      <c r="K281" s="94">
        <f t="shared" si="247"/>
        <v>0.51492007930742578</v>
      </c>
      <c r="L281" s="94">
        <f t="shared" si="247"/>
        <v>0.53553951632617025</v>
      </c>
      <c r="M281" s="94">
        <f t="shared" si="247"/>
        <v>0.50284762518031612</v>
      </c>
      <c r="N281" s="94">
        <f t="shared" si="247"/>
        <v>0.48988666493091354</v>
      </c>
      <c r="O281" s="94">
        <f t="shared" si="247"/>
        <v>0.5163205228234532</v>
      </c>
      <c r="P281" s="94">
        <f t="shared" si="247"/>
        <v>0.50093938515573611</v>
      </c>
      <c r="Q281" s="94">
        <f t="shared" si="247"/>
        <v>0.55762054126200922</v>
      </c>
      <c r="R281" s="94">
        <f t="shared" si="247"/>
        <v>0.50591028970973606</v>
      </c>
      <c r="S281" s="94">
        <f t="shared" si="247"/>
        <v>0.48195136754446088</v>
      </c>
      <c r="T281" s="94">
        <f t="shared" si="247"/>
        <v>0.54084599325494087</v>
      </c>
      <c r="U281" s="94">
        <f t="shared" si="247"/>
        <v>0.54079563006453013</v>
      </c>
      <c r="V281" s="94">
        <f t="shared" si="247"/>
        <v>0.574047666256011</v>
      </c>
      <c r="W281" s="94">
        <f t="shared" si="247"/>
        <v>0.46929565140016644</v>
      </c>
      <c r="X281" s="94">
        <f t="shared" si="247"/>
        <v>0.48988830113267023</v>
      </c>
      <c r="Y281" s="94">
        <f t="shared" si="252"/>
        <v>0.5243638197673246</v>
      </c>
      <c r="Z281" s="95" t="e">
        <f>Z265/Z234</f>
        <v>#REF!</v>
      </c>
      <c r="AA281" s="95">
        <f t="shared" si="250"/>
        <v>0.52249999999999996</v>
      </c>
      <c r="AB281" s="95" t="e">
        <f t="shared" si="251"/>
        <v>#REF!</v>
      </c>
      <c r="AC281" s="95" t="e">
        <f t="shared" si="248"/>
        <v>#REF!</v>
      </c>
      <c r="AD281" s="95" t="e">
        <f t="shared" si="248"/>
        <v>#REF!</v>
      </c>
      <c r="AE281" s="95" t="e">
        <f t="shared" si="249"/>
        <v>#REF!</v>
      </c>
      <c r="AF281" s="95" t="e">
        <f t="shared" si="249"/>
        <v>#REF!</v>
      </c>
      <c r="AG281" s="95" t="e">
        <f t="shared" si="249"/>
        <v>#REF!</v>
      </c>
      <c r="AH281" s="95" t="e">
        <f t="shared" si="249"/>
        <v>#REF!</v>
      </c>
      <c r="AI281" s="95" t="e">
        <f t="shared" si="249"/>
        <v>#REF!</v>
      </c>
      <c r="AJ281" s="95"/>
      <c r="AK281" s="95"/>
      <c r="AL281" s="95"/>
    </row>
    <row r="282" spans="1:68">
      <c r="A282" s="59" t="s">
        <v>69</v>
      </c>
      <c r="B282" s="94">
        <f t="shared" si="247"/>
        <v>0.547156642679273</v>
      </c>
      <c r="C282" s="94">
        <f t="shared" si="247"/>
        <v>0.50737549371547541</v>
      </c>
      <c r="D282" s="94">
        <f t="shared" si="247"/>
        <v>0.5506149261726202</v>
      </c>
      <c r="E282" s="94">
        <f t="shared" si="247"/>
        <v>0.52818571316289809</v>
      </c>
      <c r="F282" s="94">
        <f t="shared" si="247"/>
        <v>0.53888233900741844</v>
      </c>
      <c r="G282" s="94">
        <f t="shared" si="247"/>
        <v>0.51155648235581497</v>
      </c>
      <c r="H282" s="94">
        <f t="shared" si="247"/>
        <v>0.55767373438887358</v>
      </c>
      <c r="I282" s="94">
        <f t="shared" si="247"/>
        <v>0.55554877410235237</v>
      </c>
      <c r="J282" s="94">
        <f t="shared" si="247"/>
        <v>0.53195562337487756</v>
      </c>
      <c r="K282" s="94">
        <f t="shared" si="247"/>
        <v>0.48451511231850503</v>
      </c>
      <c r="L282" s="94">
        <f t="shared" si="247"/>
        <v>0.54347741087071111</v>
      </c>
      <c r="M282" s="94">
        <f t="shared" si="247"/>
        <v>0.53311933564148672</v>
      </c>
      <c r="N282" s="94">
        <f t="shared" si="247"/>
        <v>0.52582496362605868</v>
      </c>
      <c r="O282" s="94">
        <f t="shared" si="247"/>
        <v>0.57723718325931495</v>
      </c>
      <c r="P282" s="94">
        <f t="shared" si="247"/>
        <v>0.52984229618346335</v>
      </c>
      <c r="Q282" s="94">
        <f t="shared" si="247"/>
        <v>0.52067953221286833</v>
      </c>
      <c r="R282" s="94">
        <f t="shared" si="247"/>
        <v>0.52218887820264503</v>
      </c>
      <c r="S282" s="94">
        <f t="shared" si="247"/>
        <v>0.49703546287481981</v>
      </c>
      <c r="T282" s="94">
        <f t="shared" si="247"/>
        <v>0.54194930314357592</v>
      </c>
      <c r="U282" s="94">
        <f t="shared" si="247"/>
        <v>0.58999633067962398</v>
      </c>
      <c r="V282" s="94">
        <f t="shared" si="247"/>
        <v>0.49977526152862856</v>
      </c>
      <c r="W282" s="94">
        <f t="shared" si="247"/>
        <v>0.52168920671666863</v>
      </c>
      <c r="X282" s="94">
        <f t="shared" si="247"/>
        <v>0.53664232554360869</v>
      </c>
      <c r="Y282" s="94">
        <f t="shared" si="252"/>
        <v>0.50353930695371629</v>
      </c>
      <c r="Z282" s="95">
        <f t="shared" ref="Z282:Z288" si="253">ROUND((SUM(T282:X282)-MAX(T282:X282)-MIN(T282:X282))/3*2,3)/2+0.005</f>
        <v>0.53849999999999998</v>
      </c>
      <c r="AA282" s="95">
        <f t="shared" si="250"/>
        <v>0.52449999999999997</v>
      </c>
      <c r="AB282" s="95">
        <f t="shared" si="251"/>
        <v>0.52249999999999996</v>
      </c>
      <c r="AC282" s="95">
        <f t="shared" si="248"/>
        <v>0.52749999999999997</v>
      </c>
      <c r="AD282" s="95">
        <f t="shared" si="248"/>
        <v>0.52800000000000002</v>
      </c>
      <c r="AE282" s="95">
        <f t="shared" si="249"/>
        <v>0.52500000000000002</v>
      </c>
      <c r="AF282" s="95">
        <f t="shared" si="249"/>
        <v>0.52649999999999997</v>
      </c>
      <c r="AG282" s="95">
        <f t="shared" si="249"/>
        <v>0.52549999999999997</v>
      </c>
      <c r="AH282" s="95">
        <f t="shared" si="249"/>
        <v>0.52649999999999997</v>
      </c>
      <c r="AI282" s="95">
        <f t="shared" si="249"/>
        <v>0.52649999999999997</v>
      </c>
      <c r="AJ282" s="95"/>
      <c r="AK282" s="95"/>
      <c r="AL282" s="95"/>
    </row>
    <row r="283" spans="1:68">
      <c r="A283" s="59" t="s">
        <v>70</v>
      </c>
      <c r="B283" s="94">
        <f t="shared" si="247"/>
        <v>0.60617458703444871</v>
      </c>
      <c r="C283" s="94">
        <f t="shared" si="247"/>
        <v>0.55425877974317073</v>
      </c>
      <c r="D283" s="94">
        <f t="shared" si="247"/>
        <v>0.53566893275527649</v>
      </c>
      <c r="E283" s="94">
        <f t="shared" si="247"/>
        <v>0.49978244709739789</v>
      </c>
      <c r="F283" s="94">
        <f t="shared" si="247"/>
        <v>0.47862070062850703</v>
      </c>
      <c r="G283" s="94">
        <f t="shared" si="247"/>
        <v>0.4575115011090144</v>
      </c>
      <c r="H283" s="94">
        <f t="shared" si="247"/>
        <v>0.4963504374345693</v>
      </c>
      <c r="I283" s="94">
        <f t="shared" si="247"/>
        <v>0.52877699441185799</v>
      </c>
      <c r="J283" s="94">
        <f t="shared" si="247"/>
        <v>0.52679652440646374</v>
      </c>
      <c r="K283" s="94">
        <f t="shared" si="247"/>
        <v>0.48600846275331161</v>
      </c>
      <c r="L283" s="94">
        <f t="shared" si="247"/>
        <v>0.49982341797976992</v>
      </c>
      <c r="M283" s="94">
        <f t="shared" si="247"/>
        <v>0.49025884822255589</v>
      </c>
      <c r="N283" s="94">
        <f t="shared" si="247"/>
        <v>0.50033105758602969</v>
      </c>
      <c r="O283" s="94">
        <f t="shared" si="247"/>
        <v>0.51575113627061653</v>
      </c>
      <c r="P283" s="94">
        <f t="shared" si="247"/>
        <v>0.53597102817015141</v>
      </c>
      <c r="Q283" s="94">
        <f t="shared" si="247"/>
        <v>0.52812616899203191</v>
      </c>
      <c r="R283" s="94">
        <f t="shared" si="247"/>
        <v>0.54098107327822709</v>
      </c>
      <c r="S283" s="94">
        <f t="shared" si="247"/>
        <v>0.50198494754898804</v>
      </c>
      <c r="T283" s="94">
        <f t="shared" si="247"/>
        <v>0.48317752334898634</v>
      </c>
      <c r="U283" s="94">
        <f t="shared" si="247"/>
        <v>0.51681752564830985</v>
      </c>
      <c r="V283" s="94">
        <f t="shared" si="247"/>
        <v>0.51327513297072891</v>
      </c>
      <c r="W283" s="94">
        <f t="shared" si="247"/>
        <v>0.47506664552194666</v>
      </c>
      <c r="X283" s="94">
        <f t="shared" si="247"/>
        <v>0.53640370137461502</v>
      </c>
      <c r="Y283" s="94">
        <f t="shared" si="252"/>
        <v>0.48772145998638206</v>
      </c>
      <c r="Z283" s="95">
        <f t="shared" si="253"/>
        <v>0.50949999999999995</v>
      </c>
      <c r="AA283" s="95">
        <f t="shared" si="250"/>
        <v>0.51</v>
      </c>
      <c r="AB283" s="95">
        <f t="shared" si="251"/>
        <v>0.50549999999999995</v>
      </c>
      <c r="AC283" s="95">
        <f t="shared" si="248"/>
        <v>0.50249999999999995</v>
      </c>
      <c r="AD283" s="95">
        <f t="shared" si="248"/>
        <v>0.50849999999999995</v>
      </c>
      <c r="AE283" s="95">
        <f t="shared" si="249"/>
        <v>0.50600000000000001</v>
      </c>
      <c r="AF283" s="95">
        <f t="shared" si="249"/>
        <v>0.50800000000000001</v>
      </c>
      <c r="AG283" s="95">
        <f t="shared" si="249"/>
        <v>0.50649999999999995</v>
      </c>
      <c r="AH283" s="95">
        <f t="shared" si="249"/>
        <v>0.50649999999999995</v>
      </c>
      <c r="AI283" s="95">
        <f t="shared" si="249"/>
        <v>0.50700000000000001</v>
      </c>
      <c r="AJ283" s="95"/>
      <c r="AK283" s="95"/>
      <c r="AL283" s="95"/>
    </row>
    <row r="284" spans="1:68">
      <c r="A284" s="59" t="s">
        <v>71</v>
      </c>
      <c r="B284" s="94">
        <f t="shared" si="247"/>
        <v>0.54975385758161288</v>
      </c>
      <c r="C284" s="94">
        <f t="shared" si="247"/>
        <v>0.53862758312834214</v>
      </c>
      <c r="D284" s="94">
        <f t="shared" si="247"/>
        <v>0.48457813153383122</v>
      </c>
      <c r="E284" s="94">
        <f t="shared" si="247"/>
        <v>0.50115043960757089</v>
      </c>
      <c r="F284" s="94">
        <f t="shared" si="247"/>
        <v>0.53340604825090654</v>
      </c>
      <c r="G284" s="94">
        <f t="shared" si="247"/>
        <v>0.47533092635492469</v>
      </c>
      <c r="H284" s="94">
        <f t="shared" si="247"/>
        <v>0.54066422843189665</v>
      </c>
      <c r="I284" s="94">
        <f t="shared" si="247"/>
        <v>0.52535054892573485</v>
      </c>
      <c r="J284" s="94">
        <f t="shared" si="247"/>
        <v>0.50429405591809728</v>
      </c>
      <c r="K284" s="94">
        <f t="shared" si="247"/>
        <v>0.50434486778293486</v>
      </c>
      <c r="L284" s="94">
        <f t="shared" si="247"/>
        <v>0.51024967625434814</v>
      </c>
      <c r="M284" s="94">
        <f t="shared" si="247"/>
        <v>0.53275862097498361</v>
      </c>
      <c r="N284" s="94">
        <f t="shared" si="247"/>
        <v>0.51998395807619979</v>
      </c>
      <c r="O284" s="94">
        <f t="shared" si="247"/>
        <v>0.53171806088812035</v>
      </c>
      <c r="P284" s="94">
        <f t="shared" si="247"/>
        <v>0.52250830772145274</v>
      </c>
      <c r="Q284" s="94">
        <f t="shared" si="247"/>
        <v>0.51778865960390474</v>
      </c>
      <c r="R284" s="94">
        <f t="shared" si="247"/>
        <v>0.51767274499350169</v>
      </c>
      <c r="S284" s="94">
        <f t="shared" si="247"/>
        <v>0.50061873669122803</v>
      </c>
      <c r="T284" s="94">
        <f t="shared" si="247"/>
        <v>0.52924656088418742</v>
      </c>
      <c r="U284" s="94">
        <f t="shared" si="247"/>
        <v>0.53135225314753476</v>
      </c>
      <c r="V284" s="94">
        <f t="shared" si="247"/>
        <v>0.53157068606494007</v>
      </c>
      <c r="W284" s="94">
        <f t="shared" si="247"/>
        <v>0.54877847058285822</v>
      </c>
      <c r="X284" s="94">
        <f t="shared" si="247"/>
        <v>0.53530336176581839</v>
      </c>
      <c r="Y284" s="94">
        <f t="shared" si="252"/>
        <v>0.53411093304646418</v>
      </c>
      <c r="Z284" s="95">
        <f t="shared" si="253"/>
        <v>0.53749999999999998</v>
      </c>
      <c r="AA284" s="95">
        <f t="shared" si="250"/>
        <v>0.53749999999999998</v>
      </c>
      <c r="AB284" s="95">
        <f t="shared" si="251"/>
        <v>0.53749999999999998</v>
      </c>
      <c r="AC284" s="95">
        <f t="shared" si="248"/>
        <v>0.53700000000000003</v>
      </c>
      <c r="AD284" s="95">
        <f t="shared" si="248"/>
        <v>0.53700000000000003</v>
      </c>
      <c r="AE284" s="95">
        <f t="shared" si="249"/>
        <v>0.53749999999999998</v>
      </c>
      <c r="AF284" s="95">
        <f t="shared" si="249"/>
        <v>0.53749999999999998</v>
      </c>
      <c r="AG284" s="95">
        <f t="shared" si="249"/>
        <v>0.53749999999999998</v>
      </c>
      <c r="AH284" s="95">
        <f t="shared" si="249"/>
        <v>0.53749999999999998</v>
      </c>
      <c r="AI284" s="95">
        <f t="shared" si="249"/>
        <v>0.53749999999999998</v>
      </c>
      <c r="AJ284" s="95"/>
      <c r="AK284" s="95"/>
      <c r="AL284" s="95"/>
    </row>
    <row r="285" spans="1:68">
      <c r="A285" s="59" t="s">
        <v>72</v>
      </c>
      <c r="B285" s="94">
        <f t="shared" si="247"/>
        <v>0.51721095550813856</v>
      </c>
      <c r="C285" s="94">
        <f t="shared" si="247"/>
        <v>0.53936857280659456</v>
      </c>
      <c r="D285" s="94">
        <f t="shared" si="247"/>
        <v>0.51994206786274266</v>
      </c>
      <c r="E285" s="94">
        <f t="shared" si="247"/>
        <v>0.52524212426090233</v>
      </c>
      <c r="F285" s="94">
        <f t="shared" si="247"/>
        <v>0.51456720035800207</v>
      </c>
      <c r="G285" s="94">
        <f t="shared" si="247"/>
        <v>0.5270360532638485</v>
      </c>
      <c r="H285" s="94">
        <f t="shared" si="247"/>
        <v>0.4960151755376096</v>
      </c>
      <c r="I285" s="94">
        <f t="shared" si="247"/>
        <v>0.54416197438523883</v>
      </c>
      <c r="J285" s="94">
        <f t="shared" si="247"/>
        <v>0.50277235490045102</v>
      </c>
      <c r="K285" s="94">
        <f t="shared" si="247"/>
        <v>0.49901771973468562</v>
      </c>
      <c r="L285" s="94">
        <f t="shared" si="247"/>
        <v>0.5119234578402112</v>
      </c>
      <c r="M285" s="94">
        <f t="shared" si="247"/>
        <v>0.56401846885305207</v>
      </c>
      <c r="N285" s="94">
        <f t="shared" si="247"/>
        <v>0.53899999722563219</v>
      </c>
      <c r="O285" s="94">
        <f t="shared" si="247"/>
        <v>0.53226170413054474</v>
      </c>
      <c r="P285" s="94">
        <f t="shared" si="247"/>
        <v>0.52695200420101862</v>
      </c>
      <c r="Q285" s="94">
        <f t="shared" si="247"/>
        <v>0.51242847307755657</v>
      </c>
      <c r="R285" s="94">
        <f t="shared" si="247"/>
        <v>0.50382904152123786</v>
      </c>
      <c r="S285" s="94">
        <f t="shared" si="247"/>
        <v>0.51685488740887797</v>
      </c>
      <c r="T285" s="94">
        <f t="shared" si="247"/>
        <v>0.50885057961257829</v>
      </c>
      <c r="U285" s="94">
        <f t="shared" si="247"/>
        <v>0.53873334087002633</v>
      </c>
      <c r="V285" s="94">
        <f t="shared" si="247"/>
        <v>0.55244075083388422</v>
      </c>
      <c r="W285" s="94">
        <f t="shared" si="247"/>
        <v>0.54062393831026678</v>
      </c>
      <c r="X285" s="94">
        <f t="shared" si="247"/>
        <v>0.49853451243531494</v>
      </c>
      <c r="Y285" s="94">
        <f t="shared" si="252"/>
        <v>0.52233143103126722</v>
      </c>
      <c r="Z285" s="95">
        <f t="shared" si="253"/>
        <v>0.53449999999999998</v>
      </c>
      <c r="AA285" s="95">
        <f t="shared" si="250"/>
        <v>0.53800000000000003</v>
      </c>
      <c r="AB285" s="95">
        <f t="shared" si="251"/>
        <v>0.53449999999999998</v>
      </c>
      <c r="AC285" s="95">
        <f t="shared" si="248"/>
        <v>0.53149999999999997</v>
      </c>
      <c r="AD285" s="95">
        <f t="shared" si="248"/>
        <v>0.53049999999999997</v>
      </c>
      <c r="AE285" s="95">
        <f t="shared" si="249"/>
        <v>0.53349999999999997</v>
      </c>
      <c r="AF285" s="95">
        <f t="shared" si="249"/>
        <v>0.53349999999999997</v>
      </c>
      <c r="AG285" s="95">
        <f t="shared" si="249"/>
        <v>0.53300000000000003</v>
      </c>
      <c r="AH285" s="95">
        <f t="shared" si="249"/>
        <v>0.53300000000000003</v>
      </c>
      <c r="AI285" s="95">
        <f t="shared" si="249"/>
        <v>0.53249999999999997</v>
      </c>
      <c r="AJ285" s="95"/>
      <c r="AK285" s="95"/>
      <c r="AL285" s="95"/>
    </row>
    <row r="286" spans="1:68">
      <c r="A286" s="59" t="s">
        <v>73</v>
      </c>
      <c r="B286" s="94">
        <f t="shared" si="247"/>
        <v>0.48727364959587582</v>
      </c>
      <c r="C286" s="94">
        <f t="shared" si="247"/>
        <v>0.53041705778503423</v>
      </c>
      <c r="D286" s="94">
        <f t="shared" si="247"/>
        <v>0.53902331578949914</v>
      </c>
      <c r="E286" s="94">
        <f t="shared" si="247"/>
        <v>0.50029826096135854</v>
      </c>
      <c r="F286" s="94">
        <f t="shared" si="247"/>
        <v>0.46939880328780842</v>
      </c>
      <c r="G286" s="94">
        <f t="shared" si="247"/>
        <v>0.5387786715070807</v>
      </c>
      <c r="H286" s="94">
        <f t="shared" si="247"/>
        <v>0.5112759866164559</v>
      </c>
      <c r="I286" s="94">
        <f t="shared" si="247"/>
        <v>0.55908564720123077</v>
      </c>
      <c r="J286" s="94">
        <f t="shared" si="247"/>
        <v>0.51299905939215451</v>
      </c>
      <c r="K286" s="94">
        <f t="shared" si="247"/>
        <v>0.51114875897335055</v>
      </c>
      <c r="L286" s="94">
        <f t="shared" si="247"/>
        <v>0.52015544398257074</v>
      </c>
      <c r="M286" s="94">
        <f t="shared" si="247"/>
        <v>0.5017463566812197</v>
      </c>
      <c r="N286" s="94">
        <f t="shared" si="247"/>
        <v>0.58718258155527547</v>
      </c>
      <c r="O286" s="94">
        <f t="shared" si="247"/>
        <v>0.471577182248823</v>
      </c>
      <c r="P286" s="94">
        <f t="shared" si="247"/>
        <v>0.4695808850186789</v>
      </c>
      <c r="Q286" s="94">
        <f t="shared" si="247"/>
        <v>0.51982641076407976</v>
      </c>
      <c r="R286" s="94">
        <f t="shared" si="247"/>
        <v>0.51144227314600677</v>
      </c>
      <c r="S286" s="94">
        <f t="shared" si="247"/>
        <v>0.53833397771647751</v>
      </c>
      <c r="T286" s="94">
        <f t="shared" si="247"/>
        <v>0.5021963817810251</v>
      </c>
      <c r="U286" s="94">
        <f t="shared" si="247"/>
        <v>0.49402829310454438</v>
      </c>
      <c r="V286" s="94">
        <f t="shared" si="247"/>
        <v>0.47595357010289607</v>
      </c>
      <c r="W286" s="94">
        <f t="shared" si="247"/>
        <v>0.47938201046136564</v>
      </c>
      <c r="X286" s="94">
        <f t="shared" si="247"/>
        <v>0.50475771537810143</v>
      </c>
      <c r="Y286" s="94">
        <f t="shared" si="252"/>
        <v>0.52263245894163113</v>
      </c>
      <c r="Z286" s="95">
        <f t="shared" si="253"/>
        <v>0.497</v>
      </c>
      <c r="AA286" s="95">
        <f t="shared" si="250"/>
        <v>0.4965</v>
      </c>
      <c r="AB286" s="95">
        <f t="shared" si="251"/>
        <v>0.4955</v>
      </c>
      <c r="AC286" s="95">
        <f t="shared" si="248"/>
        <v>0.4995</v>
      </c>
      <c r="AD286" s="95">
        <f t="shared" si="248"/>
        <v>0.4995</v>
      </c>
      <c r="AE286" s="95">
        <f t="shared" si="249"/>
        <v>0.4975</v>
      </c>
      <c r="AF286" s="95">
        <f t="shared" si="249"/>
        <v>0.4975</v>
      </c>
      <c r="AG286" s="95">
        <f t="shared" si="249"/>
        <v>0.498</v>
      </c>
      <c r="AH286" s="95">
        <f t="shared" si="249"/>
        <v>0.498</v>
      </c>
      <c r="AI286" s="95">
        <f t="shared" si="249"/>
        <v>0.4985</v>
      </c>
      <c r="AJ286" s="95"/>
      <c r="AK286" s="95"/>
      <c r="AL286" s="95"/>
    </row>
    <row r="287" spans="1:68">
      <c r="A287" s="59" t="s">
        <v>74</v>
      </c>
      <c r="B287" s="94">
        <f t="shared" si="247"/>
        <v>0.46977211352126053</v>
      </c>
      <c r="C287" s="94">
        <f t="shared" si="247"/>
        <v>0.4825203074990736</v>
      </c>
      <c r="D287" s="94">
        <f t="shared" si="247"/>
        <v>0.46380155410147905</v>
      </c>
      <c r="E287" s="94">
        <f t="shared" si="247"/>
        <v>0.50240289829944262</v>
      </c>
      <c r="F287" s="94">
        <f t="shared" si="247"/>
        <v>0.50243526486705059</v>
      </c>
      <c r="G287" s="94">
        <f t="shared" si="247"/>
        <v>0.5228560971668057</v>
      </c>
      <c r="H287" s="94">
        <f t="shared" si="247"/>
        <v>0.48005899200348667</v>
      </c>
      <c r="I287" s="94">
        <f t="shared" si="247"/>
        <v>0.50528396598927161</v>
      </c>
      <c r="J287" s="94">
        <f t="shared" si="247"/>
        <v>0.47955493520752479</v>
      </c>
      <c r="K287" s="94">
        <f t="shared" si="247"/>
        <v>0.50741660697367919</v>
      </c>
      <c r="L287" s="94">
        <f t="shared" si="247"/>
        <v>0.52636467420168609</v>
      </c>
      <c r="M287" s="94">
        <f t="shared" si="247"/>
        <v>0.50926450071284135</v>
      </c>
      <c r="N287" s="94">
        <f t="shared" si="247"/>
        <v>0.49216696136641663</v>
      </c>
      <c r="O287" s="94">
        <f t="shared" si="247"/>
        <v>0.48592933560905882</v>
      </c>
      <c r="P287" s="94">
        <f t="shared" si="247"/>
        <v>0.52529396375567072</v>
      </c>
      <c r="Q287" s="94">
        <f t="shared" si="247"/>
        <v>0.52643705818853592</v>
      </c>
      <c r="R287" s="94">
        <f t="shared" si="247"/>
        <v>0.51032763234363665</v>
      </c>
      <c r="S287" s="94">
        <f t="shared" si="247"/>
        <v>0.51550771279278185</v>
      </c>
      <c r="T287" s="94">
        <f t="shared" si="247"/>
        <v>0.48632168803587694</v>
      </c>
      <c r="U287" s="94">
        <f t="shared" si="247"/>
        <v>0.4629048931882353</v>
      </c>
      <c r="V287" s="94">
        <f t="shared" si="247"/>
        <v>0.46984354978664894</v>
      </c>
      <c r="W287" s="94">
        <f t="shared" si="247"/>
        <v>0.51196516839816619</v>
      </c>
      <c r="X287" s="94">
        <f t="shared" si="247"/>
        <v>0.66323448616413783</v>
      </c>
      <c r="Y287" s="94">
        <f t="shared" si="252"/>
        <v>0.51225938809111726</v>
      </c>
      <c r="Z287" s="95">
        <f t="shared" si="253"/>
        <v>0.4945</v>
      </c>
      <c r="AA287" s="95">
        <f t="shared" si="250"/>
        <v>0.502</v>
      </c>
      <c r="AB287" s="95">
        <f t="shared" si="251"/>
        <v>0.50800000000000001</v>
      </c>
      <c r="AC287" s="95">
        <f t="shared" si="248"/>
        <v>0.50849999999999995</v>
      </c>
      <c r="AD287" s="95">
        <f t="shared" si="248"/>
        <v>0.50749999999999995</v>
      </c>
      <c r="AE287" s="95">
        <f t="shared" si="249"/>
        <v>0.50600000000000001</v>
      </c>
      <c r="AF287" s="95">
        <f t="shared" si="249"/>
        <v>0.50600000000000001</v>
      </c>
      <c r="AG287" s="95">
        <f t="shared" si="249"/>
        <v>0.50700000000000001</v>
      </c>
      <c r="AH287" s="95">
        <f t="shared" si="249"/>
        <v>0.50700000000000001</v>
      </c>
      <c r="AI287" s="95">
        <f t="shared" si="249"/>
        <v>0.50700000000000001</v>
      </c>
      <c r="AJ287" s="95"/>
      <c r="AK287" s="95"/>
      <c r="AL287" s="95"/>
    </row>
    <row r="288" spans="1:68">
      <c r="A288" s="59" t="s">
        <v>75</v>
      </c>
      <c r="B288" s="94">
        <f t="shared" si="247"/>
        <v>0.46728415398182804</v>
      </c>
      <c r="C288" s="94">
        <f t="shared" si="247"/>
        <v>0.46898740271529354</v>
      </c>
      <c r="D288" s="94">
        <f t="shared" ref="D288:X288" si="254">D272/D241</f>
        <v>0.46595044338932123</v>
      </c>
      <c r="E288" s="94">
        <f t="shared" si="254"/>
        <v>0.48979719736573624</v>
      </c>
      <c r="F288" s="94">
        <f t="shared" si="254"/>
        <v>0.49937745842619652</v>
      </c>
      <c r="G288" s="94">
        <f t="shared" si="254"/>
        <v>0.47771572723405187</v>
      </c>
      <c r="H288" s="94">
        <f t="shared" si="254"/>
        <v>0.46204086413358636</v>
      </c>
      <c r="I288" s="94">
        <f t="shared" si="254"/>
        <v>0.47708011067632655</v>
      </c>
      <c r="J288" s="94">
        <f t="shared" si="254"/>
        <v>0.47550350334922109</v>
      </c>
      <c r="K288" s="94">
        <f t="shared" si="254"/>
        <v>0.49567026761924038</v>
      </c>
      <c r="L288" s="94">
        <f t="shared" si="254"/>
        <v>0.46199911566357998</v>
      </c>
      <c r="M288" s="94">
        <f t="shared" si="254"/>
        <v>0.48814047030336927</v>
      </c>
      <c r="N288" s="94">
        <f t="shared" si="254"/>
        <v>0.4838362732442687</v>
      </c>
      <c r="O288" s="94">
        <f t="shared" si="254"/>
        <v>0.48761158467824606</v>
      </c>
      <c r="P288" s="94">
        <f t="shared" si="254"/>
        <v>0.5243383387979994</v>
      </c>
      <c r="Q288" s="94">
        <f t="shared" si="254"/>
        <v>0.45369853442715358</v>
      </c>
      <c r="R288" s="94">
        <f t="shared" si="254"/>
        <v>0.4717992705223264</v>
      </c>
      <c r="S288" s="94">
        <f t="shared" si="254"/>
        <v>0.45750023912024596</v>
      </c>
      <c r="T288" s="94">
        <f t="shared" si="254"/>
        <v>0.48550899339113052</v>
      </c>
      <c r="U288" s="94">
        <f t="shared" si="254"/>
        <v>0.51539562072421308</v>
      </c>
      <c r="V288" s="94">
        <f t="shared" si="254"/>
        <v>0.53004572101799685</v>
      </c>
      <c r="W288" s="94">
        <f t="shared" si="254"/>
        <v>0.49474885334383145</v>
      </c>
      <c r="X288" s="94">
        <f t="shared" si="254"/>
        <v>0.48471507412599574</v>
      </c>
      <c r="Y288" s="94">
        <f t="shared" si="252"/>
        <v>0.47596774800403213</v>
      </c>
      <c r="Z288" s="95">
        <f t="shared" si="253"/>
        <v>0.50349999999999995</v>
      </c>
      <c r="AA288" s="95">
        <f t="shared" si="250"/>
        <v>0.50249999999999995</v>
      </c>
      <c r="AB288" s="95">
        <f t="shared" si="251"/>
        <v>0.4965</v>
      </c>
      <c r="AC288" s="95">
        <f t="shared" si="248"/>
        <v>0.49399999999999999</v>
      </c>
      <c r="AD288" s="95">
        <f t="shared" si="248"/>
        <v>0.4945</v>
      </c>
      <c r="AE288" s="95">
        <f t="shared" si="249"/>
        <v>0.4975</v>
      </c>
      <c r="AF288" s="95">
        <f t="shared" si="249"/>
        <v>0.498</v>
      </c>
      <c r="AG288" s="95">
        <f t="shared" si="249"/>
        <v>0.496</v>
      </c>
      <c r="AH288" s="95">
        <f t="shared" si="249"/>
        <v>0.496</v>
      </c>
      <c r="AI288" s="95">
        <f t="shared" si="249"/>
        <v>0.496</v>
      </c>
      <c r="AJ288" s="95"/>
      <c r="AK288" s="95"/>
      <c r="AL288" s="95"/>
    </row>
    <row r="289" spans="1:38" ht="15.75" thickBot="1">
      <c r="A289" s="59" t="s">
        <v>95</v>
      </c>
      <c r="B289" s="96">
        <f t="shared" ref="B289:X289" si="255">AVERAGE(B277:B288)</f>
        <v>0.52270033250859704</v>
      </c>
      <c r="C289" s="96">
        <f t="shared" si="255"/>
        <v>0.51800587256356057</v>
      </c>
      <c r="D289" s="96">
        <f t="shared" si="255"/>
        <v>0.52076111620216647</v>
      </c>
      <c r="E289" s="96">
        <f t="shared" si="255"/>
        <v>0.51743680171082373</v>
      </c>
      <c r="F289" s="96">
        <f t="shared" si="255"/>
        <v>0.51969931739596864</v>
      </c>
      <c r="G289" s="96">
        <f t="shared" si="255"/>
        <v>0.51656264885364434</v>
      </c>
      <c r="H289" s="96">
        <f t="shared" si="255"/>
        <v>0.51465448795423363</v>
      </c>
      <c r="I289" s="96">
        <f t="shared" si="255"/>
        <v>0.51609222287169387</v>
      </c>
      <c r="J289" s="96">
        <f t="shared" si="255"/>
        <v>0.51475820317838261</v>
      </c>
      <c r="K289" s="96">
        <f t="shared" si="255"/>
        <v>0.51023275196881623</v>
      </c>
      <c r="L289" s="96">
        <f t="shared" si="255"/>
        <v>0.51929280454708082</v>
      </c>
      <c r="M289" s="96">
        <f t="shared" si="255"/>
        <v>0.51439789531482993</v>
      </c>
      <c r="N289" s="96">
        <f t="shared" si="255"/>
        <v>0.51841664091123718</v>
      </c>
      <c r="O289" s="96">
        <f t="shared" si="255"/>
        <v>0.52074436366121846</v>
      </c>
      <c r="P289" s="96">
        <f t="shared" si="255"/>
        <v>0.52300746973801182</v>
      </c>
      <c r="Q289" s="96">
        <f t="shared" si="255"/>
        <v>0.51802638472133922</v>
      </c>
      <c r="R289" s="96">
        <f t="shared" si="255"/>
        <v>0.51836927634275998</v>
      </c>
      <c r="S289" s="96">
        <f t="shared" si="255"/>
        <v>0.51939933223157919</v>
      </c>
      <c r="T289" s="96">
        <f t="shared" si="255"/>
        <v>0.51870467163353895</v>
      </c>
      <c r="U289" s="96">
        <f t="shared" si="255"/>
        <v>0.52776053664879286</v>
      </c>
      <c r="V289" s="96">
        <f t="shared" si="255"/>
        <v>0.52499281621313643</v>
      </c>
      <c r="W289" s="96">
        <f t="shared" si="255"/>
        <v>0.52379208193293181</v>
      </c>
      <c r="X289" s="96">
        <f t="shared" si="255"/>
        <v>0.54360483783307612</v>
      </c>
      <c r="Y289" s="96">
        <f>AVERAGE(Y277:Y288)</f>
        <v>0.51923642672869319</v>
      </c>
      <c r="Z289" s="95" t="e">
        <f>AVERAGE(Z277:Z288)</f>
        <v>#REF!</v>
      </c>
      <c r="AA289" s="95" t="e">
        <f t="shared" ref="AA289:AI289" si="256">FORECAST(AA53,B289:Z289,B53:Z53)</f>
        <v>#REF!</v>
      </c>
      <c r="AB289" s="95" t="e">
        <f t="shared" si="256"/>
        <v>#REF!</v>
      </c>
      <c r="AC289" s="95" t="e">
        <f t="shared" si="256"/>
        <v>#REF!</v>
      </c>
      <c r="AD289" s="95" t="e">
        <f t="shared" si="256"/>
        <v>#REF!</v>
      </c>
      <c r="AE289" s="95" t="e">
        <f t="shared" si="256"/>
        <v>#REF!</v>
      </c>
      <c r="AF289" s="95" t="e">
        <f t="shared" si="256"/>
        <v>#REF!</v>
      </c>
      <c r="AG289" s="95" t="e">
        <f t="shared" si="256"/>
        <v>#REF!</v>
      </c>
      <c r="AH289" s="95" t="e">
        <f t="shared" si="256"/>
        <v>#REF!</v>
      </c>
      <c r="AI289" s="95" t="e">
        <f t="shared" si="256"/>
        <v>#REF!</v>
      </c>
      <c r="AJ289" s="95"/>
      <c r="AK289" s="95"/>
      <c r="AL289" s="95"/>
    </row>
    <row r="290" spans="1:38">
      <c r="A290" s="68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</row>
    <row r="291" spans="1:38" ht="15.75" thickBot="1">
      <c r="A291" s="59" t="s">
        <v>104</v>
      </c>
    </row>
    <row r="292" spans="1:38" ht="15.75" thickBot="1">
      <c r="A292" s="60"/>
      <c r="B292" s="61" t="s">
        <v>11</v>
      </c>
      <c r="C292" s="61" t="s">
        <v>12</v>
      </c>
      <c r="D292" s="61" t="s">
        <v>13</v>
      </c>
      <c r="E292" s="61" t="s">
        <v>14</v>
      </c>
      <c r="F292" s="61" t="s">
        <v>15</v>
      </c>
      <c r="G292" s="61" t="s">
        <v>16</v>
      </c>
      <c r="H292" s="61" t="s">
        <v>17</v>
      </c>
      <c r="I292" s="61" t="s">
        <v>18</v>
      </c>
      <c r="J292" s="61" t="s">
        <v>19</v>
      </c>
      <c r="K292" s="61" t="s">
        <v>20</v>
      </c>
      <c r="L292" s="61" t="s">
        <v>21</v>
      </c>
      <c r="M292" s="61" t="s">
        <v>22</v>
      </c>
      <c r="N292" s="61" t="s">
        <v>23</v>
      </c>
      <c r="O292" s="61" t="s">
        <v>24</v>
      </c>
      <c r="P292" s="61" t="s">
        <v>25</v>
      </c>
      <c r="Q292" s="61" t="s">
        <v>26</v>
      </c>
      <c r="R292" s="61" t="s">
        <v>27</v>
      </c>
      <c r="S292" s="61" t="s">
        <v>28</v>
      </c>
      <c r="T292" s="61" t="s">
        <v>29</v>
      </c>
      <c r="U292" s="61" t="s">
        <v>30</v>
      </c>
      <c r="V292" s="61" t="s">
        <v>31</v>
      </c>
      <c r="W292" s="61" t="s">
        <v>32</v>
      </c>
      <c r="X292" s="61" t="s">
        <v>33</v>
      </c>
      <c r="Y292" s="61" t="s">
        <v>34</v>
      </c>
      <c r="Z292" s="61" t="s">
        <v>35</v>
      </c>
      <c r="AA292" s="61" t="s">
        <v>36</v>
      </c>
      <c r="AB292" s="61" t="s">
        <v>37</v>
      </c>
      <c r="AC292" s="61" t="s">
        <v>38</v>
      </c>
      <c r="AD292" s="61" t="str">
        <f>AD2</f>
        <v xml:space="preserve">21/22  </v>
      </c>
      <c r="AE292" s="61" t="str">
        <f t="shared" ref="AE292:AI292" si="257">AE2</f>
        <v xml:space="preserve">22/23  </v>
      </c>
      <c r="AF292" s="61" t="str">
        <f t="shared" si="257"/>
        <v xml:space="preserve">23/24  </v>
      </c>
      <c r="AG292" s="61" t="str">
        <f t="shared" si="257"/>
        <v xml:space="preserve">24/25  </v>
      </c>
      <c r="AH292" s="61" t="str">
        <f t="shared" si="257"/>
        <v xml:space="preserve">25/26  </v>
      </c>
      <c r="AI292" s="61" t="str">
        <f t="shared" si="257"/>
        <v xml:space="preserve">26/27  </v>
      </c>
      <c r="AJ292" s="62"/>
      <c r="AK292" s="62"/>
      <c r="AL292" s="62"/>
    </row>
    <row r="293" spans="1:38">
      <c r="A293" s="59" t="s">
        <v>64</v>
      </c>
      <c r="B293" s="72">
        <f>(SUM(F293:J293)/SUM(F$305:J$305))*B$305</f>
        <v>0</v>
      </c>
      <c r="C293" s="72">
        <f t="shared" ref="C293:C303" si="258">(SUM(F293:J293)/SUM(F$305:J$305))*C$305</f>
        <v>0</v>
      </c>
      <c r="D293" s="72">
        <f>(SUM(F293:J293)/SUM(F$305:J$305))*D$305</f>
        <v>0</v>
      </c>
      <c r="E293" s="66">
        <f>'[2]Indonesia PKC Imports'!BN$290</f>
        <v>0</v>
      </c>
      <c r="F293" s="66">
        <f>'[2]Indonesia PKC Imports'!BZ$290</f>
        <v>0</v>
      </c>
      <c r="G293" s="66">
        <f>'[2]Indonesia PKC Imports'!CL$290</f>
        <v>0</v>
      </c>
      <c r="H293" s="66">
        <f>'[2]Indonesia PKC Imports'!CX$290</f>
        <v>0</v>
      </c>
      <c r="I293" s="66">
        <f>'[2]Indonesia PKC Imports'!DJ$290</f>
        <v>0</v>
      </c>
      <c r="J293" s="66">
        <f>'[2]Indonesia PKC Imports'!DV$290</f>
        <v>0</v>
      </c>
      <c r="K293" s="66">
        <f>'[2]Indonesia PKC Imports'!EH$290</f>
        <v>0</v>
      </c>
      <c r="L293" s="66">
        <f>'[2]Indonesia PKC Imports'!ET$290</f>
        <v>0</v>
      </c>
      <c r="M293" s="66">
        <f>'[2]Indonesia PKC Imports'!FF$290</f>
        <v>0</v>
      </c>
      <c r="N293" s="66">
        <f>'[2]Indonesia PKC Imports'!FR$290</f>
        <v>0</v>
      </c>
      <c r="O293" s="66">
        <f>'[2]Indonesia PKC Imports'!GD$290</f>
        <v>9.7000000000000003E-2</v>
      </c>
      <c r="P293" s="66">
        <f>'[2]Indonesia PKC Imports'!GP$290</f>
        <v>0</v>
      </c>
      <c r="Q293" s="66">
        <f>'[2]Indonesia PKC Imports'!HB$290</f>
        <v>0</v>
      </c>
      <c r="R293" s="66">
        <f>'[2]Indonesia PKC Imports'!HN$290</f>
        <v>0.33400000000000002</v>
      </c>
      <c r="S293" s="66">
        <f>'[2]Indonesia PKC Imports'!HZ$290</f>
        <v>6.7000000000000004E-2</v>
      </c>
      <c r="T293" s="66">
        <f>'[2]Indonesia PKC Imports'!IL$290</f>
        <v>0</v>
      </c>
      <c r="U293" s="66">
        <f>'[2]Indonesia PKC Imports'!IX$290</f>
        <v>0</v>
      </c>
      <c r="V293" s="66">
        <f>'[2]Indonesia PKC Imports'!JJ$290</f>
        <v>0</v>
      </c>
      <c r="W293" s="66">
        <f>'[2]Indonesia PKC Imports'!JV$290</f>
        <v>0</v>
      </c>
      <c r="X293" s="66">
        <f>'[2]Indonesia PKC Imports'!KH$290</f>
        <v>0</v>
      </c>
      <c r="Y293" s="66">
        <f>'[2]Indonesia PKC Imports'!KT$290</f>
        <v>0</v>
      </c>
      <c r="Z293" s="66">
        <f>'[2]Indonesia PKC Imports'!LF$290</f>
        <v>0</v>
      </c>
      <c r="AA293" s="67">
        <f t="shared" ref="AA293:AF293" si="259">(SUM(U293:Y293)/SUM(U$305:Y$305))*AA$305</f>
        <v>0</v>
      </c>
      <c r="AB293" s="67">
        <f t="shared" si="259"/>
        <v>0</v>
      </c>
      <c r="AC293" s="67">
        <f t="shared" si="259"/>
        <v>0</v>
      </c>
      <c r="AD293" s="67">
        <f t="shared" si="259"/>
        <v>0</v>
      </c>
      <c r="AE293" s="67">
        <f t="shared" si="259"/>
        <v>0</v>
      </c>
      <c r="AF293" s="67" t="e">
        <f t="shared" si="259"/>
        <v>#DIV/0!</v>
      </c>
      <c r="AG293" s="67" t="e">
        <f t="shared" ref="AG293" si="260">(SUM(AA293:AE293)/SUM(AA$305:AE$305))*AG$305</f>
        <v>#DIV/0!</v>
      </c>
      <c r="AH293" s="67" t="e">
        <f t="shared" ref="AH293:AI293" si="261">(SUM(AB293:AF293)/SUM(AB$305:AF$305))*AH$305</f>
        <v>#DIV/0!</v>
      </c>
      <c r="AI293" s="67" t="e">
        <f t="shared" si="261"/>
        <v>#DIV/0!</v>
      </c>
      <c r="AJ293" s="67"/>
      <c r="AK293" s="67"/>
      <c r="AL293" s="67"/>
    </row>
    <row r="294" spans="1:38">
      <c r="A294" s="59" t="s">
        <v>65</v>
      </c>
      <c r="B294" s="72">
        <f t="shared" ref="B294:B303" si="262">(SUM(F294:J294)/SUM(F$305:J$305))*B$305</f>
        <v>0</v>
      </c>
      <c r="C294" s="72">
        <f t="shared" si="258"/>
        <v>0</v>
      </c>
      <c r="D294" s="72">
        <f>(SUM(F294:J294)/SUM(F$305:J$305))*D$305</f>
        <v>0</v>
      </c>
      <c r="E294" s="66">
        <f>'[2]Indonesia PKC Imports'!BO$290</f>
        <v>0</v>
      </c>
      <c r="F294" s="66">
        <f>'[2]Indonesia PKC Imports'!CA$290</f>
        <v>0</v>
      </c>
      <c r="G294" s="66">
        <f>'[2]Indonesia PKC Imports'!CM$290</f>
        <v>0</v>
      </c>
      <c r="H294" s="66">
        <f>'[2]Indonesia PKC Imports'!CY$290</f>
        <v>0</v>
      </c>
      <c r="I294" s="66">
        <f>'[2]Indonesia PKC Imports'!DK$290</f>
        <v>0</v>
      </c>
      <c r="J294" s="66">
        <f>'[2]Indonesia PKC Imports'!DW$290</f>
        <v>0</v>
      </c>
      <c r="K294" s="66">
        <f>'[2]Indonesia PKC Imports'!EI$290</f>
        <v>0</v>
      </c>
      <c r="L294" s="66">
        <f>'[2]Indonesia PKC Imports'!EU$290</f>
        <v>0</v>
      </c>
      <c r="M294" s="66">
        <f>'[2]Indonesia PKC Imports'!FG$290</f>
        <v>0</v>
      </c>
      <c r="N294" s="66">
        <f>'[2]Indonesia PKC Imports'!FS$290</f>
        <v>0</v>
      </c>
      <c r="O294" s="66">
        <f>'[2]Indonesia PKC Imports'!GE$290</f>
        <v>0</v>
      </c>
      <c r="P294" s="66">
        <f>'[2]Indonesia PKC Imports'!GQ$290</f>
        <v>0.20599999999999999</v>
      </c>
      <c r="Q294" s="66">
        <f>'[2]Indonesia PKC Imports'!HC$290</f>
        <v>6.3E-2</v>
      </c>
      <c r="R294" s="66">
        <f>'[2]Indonesia PKC Imports'!HO$290</f>
        <v>0.46200000000000002</v>
      </c>
      <c r="S294" s="66">
        <f>'[2]Indonesia PKC Imports'!IA$290</f>
        <v>0.06</v>
      </c>
      <c r="T294" s="66">
        <f>'[2]Indonesia PKC Imports'!IM$290</f>
        <v>0</v>
      </c>
      <c r="U294" s="66">
        <f>'[2]Indonesia PKC Imports'!IY$290</f>
        <v>0</v>
      </c>
      <c r="V294" s="66">
        <f>'[2]Indonesia PKC Imports'!JK$290</f>
        <v>0</v>
      </c>
      <c r="W294" s="66">
        <f>'[2]Indonesia PKC Imports'!JW$290</f>
        <v>0</v>
      </c>
      <c r="X294" s="66">
        <f>'[2]Indonesia PKC Imports'!KI$290</f>
        <v>0</v>
      </c>
      <c r="Y294" s="66">
        <f>'[2]Indonesia PKC Imports'!KU$290</f>
        <v>0</v>
      </c>
      <c r="Z294" s="66">
        <f>'[2]Indonesia PKC Imports'!LG$290</f>
        <v>0</v>
      </c>
      <c r="AA294" s="67">
        <f t="shared" ref="AA294:AF294" si="263">(SUM(U1305:Y1305)/SUM(U$305:Y$305))*AA$305</f>
        <v>0</v>
      </c>
      <c r="AB294" s="67">
        <f t="shared" si="263"/>
        <v>0</v>
      </c>
      <c r="AC294" s="67">
        <f t="shared" si="263"/>
        <v>0</v>
      </c>
      <c r="AD294" s="67">
        <f t="shared" si="263"/>
        <v>0</v>
      </c>
      <c r="AE294" s="67">
        <f t="shared" si="263"/>
        <v>0</v>
      </c>
      <c r="AF294" s="67" t="e">
        <f t="shared" si="263"/>
        <v>#DIV/0!</v>
      </c>
      <c r="AG294" s="67" t="e">
        <f t="shared" ref="AG294" si="264">(SUM(AA1305:AE1305)/SUM(AA$305:AE$305))*AG$305</f>
        <v>#DIV/0!</v>
      </c>
      <c r="AH294" s="67" t="e">
        <f t="shared" ref="AH294:AI294" si="265">(SUM(AB1305:AF1305)/SUM(AB$305:AF$305))*AH$305</f>
        <v>#DIV/0!</v>
      </c>
      <c r="AI294" s="67">
        <f t="shared" si="265"/>
        <v>0</v>
      </c>
      <c r="AJ294" s="67"/>
      <c r="AK294" s="67"/>
      <c r="AL294" s="67"/>
    </row>
    <row r="295" spans="1:38">
      <c r="A295" s="59" t="s">
        <v>66</v>
      </c>
      <c r="B295" s="72">
        <f t="shared" si="262"/>
        <v>0</v>
      </c>
      <c r="C295" s="72">
        <f t="shared" si="258"/>
        <v>0</v>
      </c>
      <c r="D295" s="72">
        <f>(SUM(F295:J295)/SUM(F$305:J$305))*D$305</f>
        <v>0</v>
      </c>
      <c r="E295" s="66">
        <f>'[2]Indonesia PKC Imports'!BP$290</f>
        <v>0</v>
      </c>
      <c r="F295" s="66">
        <f>'[2]Indonesia PKC Imports'!CB$290</f>
        <v>0</v>
      </c>
      <c r="G295" s="66">
        <f>'[2]Indonesia PKC Imports'!CN$290</f>
        <v>0</v>
      </c>
      <c r="H295" s="66">
        <f>'[2]Indonesia PKC Imports'!CZ$290</f>
        <v>0</v>
      </c>
      <c r="I295" s="66">
        <f>'[2]Indonesia PKC Imports'!DL$290</f>
        <v>0</v>
      </c>
      <c r="J295" s="66">
        <f>'[2]Indonesia PKC Imports'!DX$290</f>
        <v>0</v>
      </c>
      <c r="K295" s="66">
        <f>'[2]Indonesia PKC Imports'!EJ$290</f>
        <v>0</v>
      </c>
      <c r="L295" s="66">
        <f>'[2]Indonesia PKC Imports'!EV$290</f>
        <v>0</v>
      </c>
      <c r="M295" s="66">
        <f>'[2]Indonesia PKC Imports'!FH$290</f>
        <v>0.104</v>
      </c>
      <c r="N295" s="66">
        <f>'[2]Indonesia PKC Imports'!FT$290</f>
        <v>0</v>
      </c>
      <c r="O295" s="66">
        <f>'[2]Indonesia PKC Imports'!GF$290</f>
        <v>0</v>
      </c>
      <c r="P295" s="66">
        <f>'[2]Indonesia PKC Imports'!GR$290</f>
        <v>0</v>
      </c>
      <c r="Q295" s="66">
        <f>'[2]Indonesia PKC Imports'!HD$290</f>
        <v>6.3E-2</v>
      </c>
      <c r="R295" s="66">
        <f>'[2]Indonesia PKC Imports'!HP$290</f>
        <v>0</v>
      </c>
      <c r="S295" s="66">
        <f>'[2]Indonesia PKC Imports'!IB$290</f>
        <v>0</v>
      </c>
      <c r="T295" s="66">
        <f>'[2]Indonesia PKC Imports'!IN$290</f>
        <v>0</v>
      </c>
      <c r="U295" s="66">
        <f>'[2]Indonesia PKC Imports'!IZ$290</f>
        <v>0</v>
      </c>
      <c r="V295" s="66">
        <f>'[2]Indonesia PKC Imports'!JL$290</f>
        <v>0</v>
      </c>
      <c r="W295" s="66">
        <f>'[2]Indonesia PKC Imports'!JX$290</f>
        <v>0</v>
      </c>
      <c r="X295" s="66">
        <f>'[2]Indonesia PKC Imports'!KJ$290</f>
        <v>0</v>
      </c>
      <c r="Y295" s="66">
        <f>'[2]Indonesia PKC Imports'!KV$290</f>
        <v>0</v>
      </c>
      <c r="Z295" s="66">
        <f>'[2]Indonesia PKC Imports'!LH$290</f>
        <v>0</v>
      </c>
      <c r="AA295" s="67">
        <f t="shared" ref="AA295:AA303" si="266">(SUM(U295:Y295)/SUM(U$305:Y$305))*AA$305</f>
        <v>0</v>
      </c>
      <c r="AB295" s="67">
        <f t="shared" ref="AB295:AB303" si="267">(SUM(V295:Z295)/SUM(V$305:Z$305))*AB$305</f>
        <v>0</v>
      </c>
      <c r="AC295" s="67">
        <f t="shared" ref="AC295:AI303" si="268">(SUM(W295:AA295)/SUM(W$305:AA$305))*AC$305</f>
        <v>0</v>
      </c>
      <c r="AD295" s="67">
        <f t="shared" si="268"/>
        <v>0</v>
      </c>
      <c r="AE295" s="67">
        <f t="shared" si="268"/>
        <v>0</v>
      </c>
      <c r="AF295" s="67" t="e">
        <f t="shared" si="268"/>
        <v>#DIV/0!</v>
      </c>
      <c r="AG295" s="67" t="e">
        <f t="shared" si="268"/>
        <v>#DIV/0!</v>
      </c>
      <c r="AH295" s="67" t="e">
        <f t="shared" si="268"/>
        <v>#DIV/0!</v>
      </c>
      <c r="AI295" s="67" t="e">
        <f t="shared" si="268"/>
        <v>#DIV/0!</v>
      </c>
      <c r="AJ295" s="67"/>
      <c r="AK295" s="67"/>
      <c r="AL295" s="67"/>
    </row>
    <row r="296" spans="1:38">
      <c r="A296" s="59" t="s">
        <v>67</v>
      </c>
      <c r="B296" s="72">
        <f t="shared" si="262"/>
        <v>0</v>
      </c>
      <c r="C296" s="72">
        <f t="shared" si="258"/>
        <v>0</v>
      </c>
      <c r="D296" s="66">
        <f>'[2]Indonesia PKC Imports'!BE$290</f>
        <v>0</v>
      </c>
      <c r="E296" s="66">
        <f>'[2]Indonesia PKC Imports'!BQ$290</f>
        <v>0</v>
      </c>
      <c r="F296" s="66">
        <f>'[2]Indonesia PKC Imports'!CC$290</f>
        <v>0</v>
      </c>
      <c r="G296" s="66">
        <f>'[2]Indonesia PKC Imports'!CO$290</f>
        <v>0</v>
      </c>
      <c r="H296" s="66">
        <f>'[2]Indonesia PKC Imports'!DA$290</f>
        <v>0</v>
      </c>
      <c r="I296" s="66">
        <f>'[2]Indonesia PKC Imports'!DM$290</f>
        <v>0</v>
      </c>
      <c r="J296" s="66">
        <f>'[2]Indonesia PKC Imports'!DY$290</f>
        <v>0</v>
      </c>
      <c r="K296" s="66">
        <f>'[2]Indonesia PKC Imports'!EK$290</f>
        <v>0</v>
      </c>
      <c r="L296" s="66">
        <f>'[2]Indonesia PKC Imports'!EW$290</f>
        <v>0</v>
      </c>
      <c r="M296" s="66">
        <f>'[2]Indonesia PKC Imports'!FI$290</f>
        <v>0</v>
      </c>
      <c r="N296" s="66">
        <f>'[2]Indonesia PKC Imports'!FU$290</f>
        <v>0</v>
      </c>
      <c r="O296" s="66">
        <f>'[2]Indonesia PKC Imports'!GG$290</f>
        <v>0</v>
      </c>
      <c r="P296" s="66">
        <f>'[2]Indonesia PKC Imports'!GS$290</f>
        <v>0</v>
      </c>
      <c r="Q296" s="66">
        <f>'[2]Indonesia PKC Imports'!HE$290</f>
        <v>0.29499999999999998</v>
      </c>
      <c r="R296" s="66">
        <f>'[2]Indonesia PKC Imports'!HQ$290</f>
        <v>0</v>
      </c>
      <c r="S296" s="66">
        <f>'[2]Indonesia PKC Imports'!IC$290</f>
        <v>0</v>
      </c>
      <c r="T296" s="66">
        <f>'[2]Indonesia PKC Imports'!IO$290</f>
        <v>4.5999999999999999E-2</v>
      </c>
      <c r="U296" s="66">
        <f>'[2]Indonesia PKC Imports'!JA$290</f>
        <v>0</v>
      </c>
      <c r="V296" s="66">
        <f>'[2]Indonesia PKC Imports'!JM$290</f>
        <v>0</v>
      </c>
      <c r="W296" s="66">
        <f>'[2]Indonesia PKC Imports'!JY$290</f>
        <v>0</v>
      </c>
      <c r="X296" s="66">
        <f>'[2]Indonesia PKC Imports'!KK$290</f>
        <v>0</v>
      </c>
      <c r="Y296" s="66">
        <f>'[2]Indonesia PKC Imports'!KW$290</f>
        <v>0</v>
      </c>
      <c r="Z296" s="66">
        <f>'[2]Indonesia PKC Imports'!LI$290</f>
        <v>0</v>
      </c>
      <c r="AA296" s="67">
        <f t="shared" si="266"/>
        <v>0</v>
      </c>
      <c r="AB296" s="67">
        <f t="shared" si="267"/>
        <v>0</v>
      </c>
      <c r="AC296" s="67">
        <f t="shared" si="268"/>
        <v>0</v>
      </c>
      <c r="AD296" s="67">
        <f t="shared" si="268"/>
        <v>0</v>
      </c>
      <c r="AE296" s="67">
        <f t="shared" si="268"/>
        <v>0</v>
      </c>
      <c r="AF296" s="67" t="e">
        <f t="shared" si="268"/>
        <v>#DIV/0!</v>
      </c>
      <c r="AG296" s="67" t="e">
        <f t="shared" si="268"/>
        <v>#DIV/0!</v>
      </c>
      <c r="AH296" s="67" t="e">
        <f t="shared" si="268"/>
        <v>#DIV/0!</v>
      </c>
      <c r="AI296" s="67" t="e">
        <f t="shared" si="268"/>
        <v>#DIV/0!</v>
      </c>
      <c r="AJ296" s="67"/>
      <c r="AK296" s="67"/>
      <c r="AL296" s="67"/>
    </row>
    <row r="297" spans="1:38">
      <c r="A297" s="59" t="s">
        <v>68</v>
      </c>
      <c r="B297" s="72">
        <f t="shared" si="262"/>
        <v>0</v>
      </c>
      <c r="C297" s="72">
        <f t="shared" si="258"/>
        <v>0</v>
      </c>
      <c r="D297" s="66">
        <f>'[2]Indonesia PKC Imports'!BF$290</f>
        <v>0</v>
      </c>
      <c r="E297" s="66">
        <f>'[2]Indonesia PKC Imports'!BR$290</f>
        <v>0</v>
      </c>
      <c r="F297" s="66">
        <f>'[2]Indonesia PKC Imports'!CD$290</f>
        <v>0</v>
      </c>
      <c r="G297" s="66">
        <f>'[2]Indonesia PKC Imports'!CP$290</f>
        <v>0</v>
      </c>
      <c r="H297" s="66">
        <f>'[2]Indonesia PKC Imports'!DB$290</f>
        <v>0</v>
      </c>
      <c r="I297" s="66">
        <f>'[2]Indonesia PKC Imports'!DN$290</f>
        <v>0</v>
      </c>
      <c r="J297" s="66">
        <f>'[2]Indonesia PKC Imports'!DZ$290</f>
        <v>0</v>
      </c>
      <c r="K297" s="66">
        <f>'[2]Indonesia PKC Imports'!EL$290</f>
        <v>0</v>
      </c>
      <c r="L297" s="66">
        <f>'[2]Indonesia PKC Imports'!EX$290</f>
        <v>0</v>
      </c>
      <c r="M297" s="66">
        <f>'[2]Indonesia PKC Imports'!FJ$290</f>
        <v>0</v>
      </c>
      <c r="N297" s="66">
        <f>'[2]Indonesia PKC Imports'!FV$290</f>
        <v>0</v>
      </c>
      <c r="O297" s="66">
        <f>'[2]Indonesia PKC Imports'!GH$290</f>
        <v>0</v>
      </c>
      <c r="P297" s="66">
        <f>'[2]Indonesia PKC Imports'!GT$290</f>
        <v>0.29399999999999998</v>
      </c>
      <c r="Q297" s="66">
        <f>'[2]Indonesia PKC Imports'!HF$290</f>
        <v>0.151</v>
      </c>
      <c r="R297" s="66">
        <f>'[2]Indonesia PKC Imports'!HR$290</f>
        <v>0</v>
      </c>
      <c r="S297" s="66">
        <f>'[2]Indonesia PKC Imports'!ID$290</f>
        <v>0.123</v>
      </c>
      <c r="T297" s="66">
        <f>'[2]Indonesia PKC Imports'!IP$290</f>
        <v>0</v>
      </c>
      <c r="U297" s="66">
        <f>'[2]Indonesia PKC Imports'!JB$290</f>
        <v>0</v>
      </c>
      <c r="V297" s="66">
        <f>'[2]Indonesia PKC Imports'!JN$290</f>
        <v>0</v>
      </c>
      <c r="W297" s="66">
        <f>'[2]Indonesia PKC Imports'!JZ$290</f>
        <v>0</v>
      </c>
      <c r="X297" s="66">
        <f>'[2]Indonesia PKC Imports'!KL$290</f>
        <v>0</v>
      </c>
      <c r="Y297" s="66">
        <f>'[2]Indonesia PKC Imports'!KX$290</f>
        <v>7.1999999999999995E-2</v>
      </c>
      <c r="Z297" s="67">
        <f t="shared" ref="Z297:Z303" si="269">(SUM(T297:X297)/SUM(T$305:X$305))*Z$305</f>
        <v>0</v>
      </c>
      <c r="AA297" s="67">
        <f t="shared" si="266"/>
        <v>0</v>
      </c>
      <c r="AB297" s="67">
        <f t="shared" si="267"/>
        <v>0</v>
      </c>
      <c r="AC297" s="67">
        <f t="shared" si="268"/>
        <v>0</v>
      </c>
      <c r="AD297" s="67">
        <f t="shared" si="268"/>
        <v>0</v>
      </c>
      <c r="AE297" s="67">
        <f t="shared" si="268"/>
        <v>0</v>
      </c>
      <c r="AF297" s="67" t="e">
        <f t="shared" si="268"/>
        <v>#DIV/0!</v>
      </c>
      <c r="AG297" s="67" t="e">
        <f t="shared" si="268"/>
        <v>#DIV/0!</v>
      </c>
      <c r="AH297" s="67" t="e">
        <f t="shared" si="268"/>
        <v>#DIV/0!</v>
      </c>
      <c r="AI297" s="67" t="e">
        <f t="shared" si="268"/>
        <v>#DIV/0!</v>
      </c>
      <c r="AJ297" s="67"/>
      <c r="AK297" s="67"/>
      <c r="AL297" s="67"/>
    </row>
    <row r="298" spans="1:38">
      <c r="A298" s="59" t="s">
        <v>69</v>
      </c>
      <c r="B298" s="72">
        <f t="shared" si="262"/>
        <v>0</v>
      </c>
      <c r="C298" s="72">
        <f t="shared" si="258"/>
        <v>0</v>
      </c>
      <c r="D298" s="66">
        <f>'[2]Indonesia PKC Imports'!BG$290</f>
        <v>0</v>
      </c>
      <c r="E298" s="66">
        <f>'[2]Indonesia PKC Imports'!BS$290</f>
        <v>0</v>
      </c>
      <c r="F298" s="66">
        <f>'[2]Indonesia PKC Imports'!CE$290</f>
        <v>0</v>
      </c>
      <c r="G298" s="66">
        <f>'[2]Indonesia PKC Imports'!CQ$290</f>
        <v>0</v>
      </c>
      <c r="H298" s="66">
        <f>'[2]Indonesia PKC Imports'!DC$290</f>
        <v>0</v>
      </c>
      <c r="I298" s="66">
        <f>'[2]Indonesia PKC Imports'!DO$290</f>
        <v>0</v>
      </c>
      <c r="J298" s="66">
        <f>'[2]Indonesia PKC Imports'!EA$290</f>
        <v>0</v>
      </c>
      <c r="K298" s="66">
        <f>'[2]Indonesia PKC Imports'!EM$290</f>
        <v>0</v>
      </c>
      <c r="L298" s="66">
        <f>'[2]Indonesia PKC Imports'!EY$290</f>
        <v>0.45300000000000001</v>
      </c>
      <c r="M298" s="66">
        <f>'[2]Indonesia PKC Imports'!FK$290</f>
        <v>0</v>
      </c>
      <c r="N298" s="66">
        <f>'[2]Indonesia PKC Imports'!FW$290</f>
        <v>0</v>
      </c>
      <c r="O298" s="66">
        <f>'[2]Indonesia PKC Imports'!GI$290</f>
        <v>0.184</v>
      </c>
      <c r="P298" s="66">
        <f>'[2]Indonesia PKC Imports'!GU$290</f>
        <v>0</v>
      </c>
      <c r="Q298" s="66">
        <f>'[2]Indonesia PKC Imports'!HG$290</f>
        <v>0</v>
      </c>
      <c r="R298" s="66">
        <f>'[2]Indonesia PKC Imports'!HS$290</f>
        <v>0</v>
      </c>
      <c r="S298" s="66">
        <f>'[2]Indonesia PKC Imports'!IE$290</f>
        <v>0</v>
      </c>
      <c r="T298" s="66">
        <f>'[2]Indonesia PKC Imports'!IQ$290</f>
        <v>0</v>
      </c>
      <c r="U298" s="66">
        <f>'[2]Indonesia PKC Imports'!JC$290</f>
        <v>0</v>
      </c>
      <c r="V298" s="66">
        <f>'[2]Indonesia PKC Imports'!JO$290</f>
        <v>0</v>
      </c>
      <c r="W298" s="66">
        <f>'[2]Indonesia PKC Imports'!KA$290</f>
        <v>1.7999999999999999E-2</v>
      </c>
      <c r="X298" s="66">
        <f>'[2]Indonesia PKC Imports'!KM$290</f>
        <v>0</v>
      </c>
      <c r="Y298" s="66">
        <f>'[2]Indonesia PKC Imports'!KY$290</f>
        <v>0</v>
      </c>
      <c r="Z298" s="67">
        <f t="shared" si="269"/>
        <v>0</v>
      </c>
      <c r="AA298" s="67">
        <f t="shared" si="266"/>
        <v>0</v>
      </c>
      <c r="AB298" s="67">
        <f t="shared" si="267"/>
        <v>0</v>
      </c>
      <c r="AC298" s="67">
        <f t="shared" si="268"/>
        <v>0</v>
      </c>
      <c r="AD298" s="67">
        <f t="shared" si="268"/>
        <v>0</v>
      </c>
      <c r="AE298" s="67">
        <f t="shared" si="268"/>
        <v>0</v>
      </c>
      <c r="AF298" s="67" t="e">
        <f t="shared" si="268"/>
        <v>#DIV/0!</v>
      </c>
      <c r="AG298" s="67" t="e">
        <f t="shared" si="268"/>
        <v>#DIV/0!</v>
      </c>
      <c r="AH298" s="67" t="e">
        <f t="shared" si="268"/>
        <v>#DIV/0!</v>
      </c>
      <c r="AI298" s="67" t="e">
        <f t="shared" si="268"/>
        <v>#DIV/0!</v>
      </c>
      <c r="AJ298" s="67"/>
      <c r="AK298" s="67"/>
      <c r="AL298" s="67"/>
    </row>
    <row r="299" spans="1:38">
      <c r="A299" s="59" t="s">
        <v>70</v>
      </c>
      <c r="B299" s="72">
        <f t="shared" si="262"/>
        <v>0</v>
      </c>
      <c r="C299" s="72">
        <f t="shared" si="258"/>
        <v>0</v>
      </c>
      <c r="D299" s="66">
        <f>'[2]Indonesia PKC Imports'!BH$290</f>
        <v>0</v>
      </c>
      <c r="E299" s="66">
        <f>'[2]Indonesia PKC Imports'!BT$290</f>
        <v>0</v>
      </c>
      <c r="F299" s="66">
        <f>'[2]Indonesia PKC Imports'!CF$290</f>
        <v>0</v>
      </c>
      <c r="G299" s="66">
        <f>'[2]Indonesia PKC Imports'!CR$290</f>
        <v>0</v>
      </c>
      <c r="H299" s="66">
        <f>'[2]Indonesia PKC Imports'!DD$290</f>
        <v>0</v>
      </c>
      <c r="I299" s="66">
        <f>'[2]Indonesia PKC Imports'!DP$290</f>
        <v>0</v>
      </c>
      <c r="J299" s="66">
        <f>'[2]Indonesia PKC Imports'!EB$290</f>
        <v>0</v>
      </c>
      <c r="K299" s="66">
        <f>'[2]Indonesia PKC Imports'!EN$290</f>
        <v>0</v>
      </c>
      <c r="L299" s="66">
        <f>'[2]Indonesia PKC Imports'!EZ$290</f>
        <v>0</v>
      </c>
      <c r="M299" s="66">
        <f>'[2]Indonesia PKC Imports'!FL$290</f>
        <v>0</v>
      </c>
      <c r="N299" s="66">
        <f>'[2]Indonesia PKC Imports'!FX$290</f>
        <v>0</v>
      </c>
      <c r="O299" s="66">
        <f>'[2]Indonesia PKC Imports'!GJ$290</f>
        <v>0</v>
      </c>
      <c r="P299" s="66">
        <f>'[2]Indonesia PKC Imports'!GV$290</f>
        <v>0</v>
      </c>
      <c r="Q299" s="66">
        <f>'[2]Indonesia PKC Imports'!HH$290</f>
        <v>0.06</v>
      </c>
      <c r="R299" s="66">
        <f>'[2]Indonesia PKC Imports'!HT$290</f>
        <v>0.06</v>
      </c>
      <c r="S299" s="66">
        <f>'[2]Indonesia PKC Imports'!IF$290</f>
        <v>0</v>
      </c>
      <c r="T299" s="66">
        <f>'[2]Indonesia PKC Imports'!IR$290</f>
        <v>0</v>
      </c>
      <c r="U299" s="66">
        <f>'[2]Indonesia PKC Imports'!JD$290</f>
        <v>0</v>
      </c>
      <c r="V299" s="66">
        <f>'[2]Indonesia PKC Imports'!JP$290</f>
        <v>0</v>
      </c>
      <c r="W299" s="66">
        <f>'[2]Indonesia PKC Imports'!KB$290</f>
        <v>0</v>
      </c>
      <c r="X299" s="66">
        <f>'[2]Indonesia PKC Imports'!KN$290</f>
        <v>0</v>
      </c>
      <c r="Y299" s="66">
        <f>'[2]Indonesia PKC Imports'!KZ$290</f>
        <v>0</v>
      </c>
      <c r="Z299" s="67">
        <f t="shared" si="269"/>
        <v>0</v>
      </c>
      <c r="AA299" s="67">
        <f t="shared" si="266"/>
        <v>0</v>
      </c>
      <c r="AB299" s="67">
        <f t="shared" si="267"/>
        <v>0</v>
      </c>
      <c r="AC299" s="67">
        <f t="shared" si="268"/>
        <v>0</v>
      </c>
      <c r="AD299" s="67">
        <f t="shared" si="268"/>
        <v>0</v>
      </c>
      <c r="AE299" s="67">
        <f t="shared" si="268"/>
        <v>0</v>
      </c>
      <c r="AF299" s="67" t="e">
        <f t="shared" si="268"/>
        <v>#DIV/0!</v>
      </c>
      <c r="AG299" s="67" t="e">
        <f t="shared" si="268"/>
        <v>#DIV/0!</v>
      </c>
      <c r="AH299" s="67" t="e">
        <f t="shared" si="268"/>
        <v>#DIV/0!</v>
      </c>
      <c r="AI299" s="67" t="e">
        <f t="shared" si="268"/>
        <v>#DIV/0!</v>
      </c>
      <c r="AJ299" s="67"/>
      <c r="AK299" s="67"/>
      <c r="AL299" s="67"/>
    </row>
    <row r="300" spans="1:38">
      <c r="A300" s="59" t="s">
        <v>71</v>
      </c>
      <c r="B300" s="72">
        <f t="shared" si="262"/>
        <v>0</v>
      </c>
      <c r="C300" s="72">
        <f t="shared" si="258"/>
        <v>0</v>
      </c>
      <c r="D300" s="66">
        <f>'[2]Indonesia PKC Imports'!BI$290</f>
        <v>0</v>
      </c>
      <c r="E300" s="66">
        <f>'[2]Indonesia PKC Imports'!BU$290</f>
        <v>0</v>
      </c>
      <c r="F300" s="66">
        <f>'[2]Indonesia PKC Imports'!CG$290</f>
        <v>0</v>
      </c>
      <c r="G300" s="66">
        <f>'[2]Indonesia PKC Imports'!CS$290</f>
        <v>0</v>
      </c>
      <c r="H300" s="66">
        <f>'[2]Indonesia PKC Imports'!DE$290</f>
        <v>0</v>
      </c>
      <c r="I300" s="66">
        <f>'[2]Indonesia PKC Imports'!DQ$290</f>
        <v>0</v>
      </c>
      <c r="J300" s="66">
        <f>'[2]Indonesia PKC Imports'!EC$290</f>
        <v>0</v>
      </c>
      <c r="K300" s="66">
        <f>'[2]Indonesia PKC Imports'!EO$290</f>
        <v>0</v>
      </c>
      <c r="L300" s="66">
        <f>'[2]Indonesia PKC Imports'!FA$290</f>
        <v>0</v>
      </c>
      <c r="M300" s="66">
        <f>'[2]Indonesia PKC Imports'!FM$290</f>
        <v>0</v>
      </c>
      <c r="N300" s="66">
        <f>'[2]Indonesia PKC Imports'!FY$290</f>
        <v>0.28399999999999997</v>
      </c>
      <c r="O300" s="66">
        <f>'[2]Indonesia PKC Imports'!GK$290</f>
        <v>0</v>
      </c>
      <c r="P300" s="66">
        <f>'[2]Indonesia PKC Imports'!GW$290</f>
        <v>0</v>
      </c>
      <c r="Q300" s="66">
        <f>'[2]Indonesia PKC Imports'!HI$290</f>
        <v>7.8E-2</v>
      </c>
      <c r="R300" s="66">
        <f>'[2]Indonesia PKC Imports'!HU$290</f>
        <v>0</v>
      </c>
      <c r="S300" s="66">
        <f>'[2]Indonesia PKC Imports'!IG$290</f>
        <v>0.1</v>
      </c>
      <c r="T300" s="66">
        <f>'[2]Indonesia PKC Imports'!IS$290</f>
        <v>0</v>
      </c>
      <c r="U300" s="66">
        <f>'[2]Indonesia PKC Imports'!JE$290</f>
        <v>0</v>
      </c>
      <c r="V300" s="66">
        <f>'[2]Indonesia PKC Imports'!JQ$290</f>
        <v>0</v>
      </c>
      <c r="W300" s="66">
        <f>'[2]Indonesia PKC Imports'!KC$290</f>
        <v>0</v>
      </c>
      <c r="X300" s="66">
        <f>'[2]Indonesia PKC Imports'!KO$290</f>
        <v>0</v>
      </c>
      <c r="Y300" s="66">
        <f>'[2]Indonesia PKC Imports'!LA$290</f>
        <v>0</v>
      </c>
      <c r="Z300" s="67">
        <f t="shared" si="269"/>
        <v>0</v>
      </c>
      <c r="AA300" s="67">
        <f t="shared" si="266"/>
        <v>0</v>
      </c>
      <c r="AB300" s="67">
        <f t="shared" si="267"/>
        <v>0</v>
      </c>
      <c r="AC300" s="67">
        <f t="shared" si="268"/>
        <v>0</v>
      </c>
      <c r="AD300" s="67">
        <f t="shared" si="268"/>
        <v>0</v>
      </c>
      <c r="AE300" s="67">
        <f t="shared" si="268"/>
        <v>0</v>
      </c>
      <c r="AF300" s="67" t="e">
        <f t="shared" si="268"/>
        <v>#DIV/0!</v>
      </c>
      <c r="AG300" s="67" t="e">
        <f t="shared" si="268"/>
        <v>#DIV/0!</v>
      </c>
      <c r="AH300" s="67" t="e">
        <f t="shared" si="268"/>
        <v>#DIV/0!</v>
      </c>
      <c r="AI300" s="67" t="e">
        <f t="shared" si="268"/>
        <v>#DIV/0!</v>
      </c>
      <c r="AJ300" s="67"/>
      <c r="AK300" s="67"/>
      <c r="AL300" s="67"/>
    </row>
    <row r="301" spans="1:38">
      <c r="A301" s="59" t="s">
        <v>72</v>
      </c>
      <c r="B301" s="72">
        <f t="shared" si="262"/>
        <v>0</v>
      </c>
      <c r="C301" s="72">
        <f t="shared" si="258"/>
        <v>0</v>
      </c>
      <c r="D301" s="66">
        <f>'[2]Indonesia PKC Imports'!BJ$290</f>
        <v>0</v>
      </c>
      <c r="E301" s="66">
        <f>'[2]Indonesia PKC Imports'!BV$290</f>
        <v>0</v>
      </c>
      <c r="F301" s="66">
        <f>'[2]Indonesia PKC Imports'!CH$290</f>
        <v>0</v>
      </c>
      <c r="G301" s="66">
        <f>'[2]Indonesia PKC Imports'!CT$290</f>
        <v>0</v>
      </c>
      <c r="H301" s="66">
        <f>'[2]Indonesia PKC Imports'!DF$290</f>
        <v>0</v>
      </c>
      <c r="I301" s="66">
        <f>'[2]Indonesia PKC Imports'!DR$290</f>
        <v>0</v>
      </c>
      <c r="J301" s="66">
        <f>'[2]Indonesia PKC Imports'!ED$290</f>
        <v>1.9E-2</v>
      </c>
      <c r="K301" s="66">
        <f>'[2]Indonesia PKC Imports'!EP$290</f>
        <v>0</v>
      </c>
      <c r="L301" s="66">
        <f>'[2]Indonesia PKC Imports'!FB$290</f>
        <v>0</v>
      </c>
      <c r="M301" s="66">
        <f>'[2]Indonesia PKC Imports'!FN$290</f>
        <v>0</v>
      </c>
      <c r="N301" s="66">
        <f>'[2]Indonesia PKC Imports'!FZ$290</f>
        <v>0.10199999999999999</v>
      </c>
      <c r="O301" s="66">
        <f>'[2]Indonesia PKC Imports'!GL$290</f>
        <v>0</v>
      </c>
      <c r="P301" s="66">
        <f>'[2]Indonesia PKC Imports'!GX$290</f>
        <v>0</v>
      </c>
      <c r="Q301" s="66">
        <f>'[2]Indonesia PKC Imports'!HJ$290</f>
        <v>7.4999999999999997E-2</v>
      </c>
      <c r="R301" s="66">
        <f>'[2]Indonesia PKC Imports'!HV$290</f>
        <v>6.6000000000000003E-2</v>
      </c>
      <c r="S301" s="66">
        <f>'[2]Indonesia PKC Imports'!IH$290</f>
        <v>0</v>
      </c>
      <c r="T301" s="66">
        <f>'[2]Indonesia PKC Imports'!IT$290</f>
        <v>0</v>
      </c>
      <c r="U301" s="66">
        <f>'[2]Indonesia PKC Imports'!JF$290</f>
        <v>0</v>
      </c>
      <c r="V301" s="66">
        <f>'[2]Indonesia PKC Imports'!JR$290</f>
        <v>0</v>
      </c>
      <c r="W301" s="66">
        <f>'[2]Indonesia PKC Imports'!KD$290</f>
        <v>0</v>
      </c>
      <c r="X301" s="66">
        <f>'[2]Indonesia PKC Imports'!KP$290</f>
        <v>0</v>
      </c>
      <c r="Y301" s="66">
        <f>'[2]Indonesia PKC Imports'!LB$290</f>
        <v>0</v>
      </c>
      <c r="Z301" s="67">
        <f t="shared" si="269"/>
        <v>0</v>
      </c>
      <c r="AA301" s="67">
        <f t="shared" si="266"/>
        <v>0</v>
      </c>
      <c r="AB301" s="67">
        <f t="shared" si="267"/>
        <v>0</v>
      </c>
      <c r="AC301" s="67">
        <f t="shared" si="268"/>
        <v>0</v>
      </c>
      <c r="AD301" s="67">
        <f t="shared" si="268"/>
        <v>0</v>
      </c>
      <c r="AE301" s="67">
        <f t="shared" si="268"/>
        <v>0</v>
      </c>
      <c r="AF301" s="67" t="e">
        <f t="shared" si="268"/>
        <v>#DIV/0!</v>
      </c>
      <c r="AG301" s="67" t="e">
        <f t="shared" si="268"/>
        <v>#DIV/0!</v>
      </c>
      <c r="AH301" s="67" t="e">
        <f t="shared" si="268"/>
        <v>#DIV/0!</v>
      </c>
      <c r="AI301" s="67" t="e">
        <f t="shared" si="268"/>
        <v>#DIV/0!</v>
      </c>
      <c r="AJ301" s="67"/>
      <c r="AK301" s="67"/>
      <c r="AL301" s="67"/>
    </row>
    <row r="302" spans="1:38">
      <c r="A302" s="59" t="s">
        <v>73</v>
      </c>
      <c r="B302" s="72">
        <f t="shared" si="262"/>
        <v>0</v>
      </c>
      <c r="C302" s="72">
        <f t="shared" si="258"/>
        <v>0</v>
      </c>
      <c r="D302" s="66">
        <f>'[2]Indonesia PKC Imports'!BK$290</f>
        <v>0</v>
      </c>
      <c r="E302" s="66">
        <f>'[2]Indonesia PKC Imports'!BW$290</f>
        <v>0</v>
      </c>
      <c r="F302" s="66">
        <f>'[2]Indonesia PKC Imports'!CI$290</f>
        <v>0</v>
      </c>
      <c r="G302" s="66">
        <f>'[2]Indonesia PKC Imports'!CU$290</f>
        <v>0</v>
      </c>
      <c r="H302" s="66">
        <f>'[2]Indonesia PKC Imports'!DG$290</f>
        <v>0</v>
      </c>
      <c r="I302" s="66">
        <f>'[2]Indonesia PKC Imports'!DS$290</f>
        <v>0</v>
      </c>
      <c r="J302" s="66">
        <f>'[2]Indonesia PKC Imports'!EE$290</f>
        <v>0</v>
      </c>
      <c r="K302" s="66">
        <f>'[2]Indonesia PKC Imports'!EQ$290</f>
        <v>0</v>
      </c>
      <c r="L302" s="66">
        <f>'[2]Indonesia PKC Imports'!FC$290</f>
        <v>0</v>
      </c>
      <c r="M302" s="66">
        <f>'[2]Indonesia PKC Imports'!FO$290</f>
        <v>0</v>
      </c>
      <c r="N302" s="66">
        <f>'[2]Indonesia PKC Imports'!GA$290</f>
        <v>9.9000000000000005E-2</v>
      </c>
      <c r="O302" s="66">
        <f>'[2]Indonesia PKC Imports'!GM$290</f>
        <v>0</v>
      </c>
      <c r="P302" s="66">
        <f>'[2]Indonesia PKC Imports'!GY$290</f>
        <v>0</v>
      </c>
      <c r="Q302" s="66">
        <f>'[2]Indonesia PKC Imports'!HK$290</f>
        <v>0</v>
      </c>
      <c r="R302" s="66">
        <f>'[2]Indonesia PKC Imports'!HW$290</f>
        <v>6.2E-2</v>
      </c>
      <c r="S302" s="66">
        <f>'[2]Indonesia PKC Imports'!II$290</f>
        <v>0</v>
      </c>
      <c r="T302" s="66">
        <f>'[2]Indonesia PKC Imports'!IU$290</f>
        <v>0</v>
      </c>
      <c r="U302" s="66">
        <f>'[2]Indonesia PKC Imports'!JG$290</f>
        <v>0</v>
      </c>
      <c r="V302" s="66">
        <f>'[2]Indonesia PKC Imports'!JS$290</f>
        <v>0</v>
      </c>
      <c r="W302" s="66">
        <f>'[2]Indonesia PKC Imports'!KE$290</f>
        <v>0</v>
      </c>
      <c r="X302" s="66">
        <f>'[2]Indonesia PKC Imports'!KQ$290</f>
        <v>0</v>
      </c>
      <c r="Y302" s="66">
        <f>'[2]Indonesia PKC Imports'!LC$290</f>
        <v>0</v>
      </c>
      <c r="Z302" s="67">
        <f t="shared" si="269"/>
        <v>0</v>
      </c>
      <c r="AA302" s="67">
        <f t="shared" si="266"/>
        <v>0</v>
      </c>
      <c r="AB302" s="67">
        <f t="shared" si="267"/>
        <v>0</v>
      </c>
      <c r="AC302" s="67">
        <f t="shared" si="268"/>
        <v>0</v>
      </c>
      <c r="AD302" s="67">
        <f t="shared" si="268"/>
        <v>0</v>
      </c>
      <c r="AE302" s="67">
        <f t="shared" si="268"/>
        <v>0</v>
      </c>
      <c r="AF302" s="67" t="e">
        <f t="shared" si="268"/>
        <v>#DIV/0!</v>
      </c>
      <c r="AG302" s="67" t="e">
        <f t="shared" si="268"/>
        <v>#DIV/0!</v>
      </c>
      <c r="AH302" s="67" t="e">
        <f t="shared" si="268"/>
        <v>#DIV/0!</v>
      </c>
      <c r="AI302" s="67" t="e">
        <f t="shared" si="268"/>
        <v>#DIV/0!</v>
      </c>
      <c r="AJ302" s="67"/>
      <c r="AK302" s="67"/>
      <c r="AL302" s="67"/>
    </row>
    <row r="303" spans="1:38">
      <c r="A303" s="59" t="s">
        <v>74</v>
      </c>
      <c r="B303" s="72">
        <f t="shared" si="262"/>
        <v>0</v>
      </c>
      <c r="C303" s="72">
        <f t="shared" si="258"/>
        <v>0</v>
      </c>
      <c r="D303" s="66">
        <f>'[2]Indonesia PKC Imports'!BL$290</f>
        <v>0</v>
      </c>
      <c r="E303" s="66">
        <f>'[2]Indonesia PKC Imports'!BX$290</f>
        <v>0</v>
      </c>
      <c r="F303" s="66">
        <f>'[2]Indonesia PKC Imports'!CJ$290</f>
        <v>0</v>
      </c>
      <c r="G303" s="66">
        <f>'[2]Indonesia PKC Imports'!CV$290</f>
        <v>0</v>
      </c>
      <c r="H303" s="66">
        <f>'[2]Indonesia PKC Imports'!DH$290</f>
        <v>0</v>
      </c>
      <c r="I303" s="66">
        <f>'[2]Indonesia PKC Imports'!DT$290</f>
        <v>0</v>
      </c>
      <c r="J303" s="66">
        <f>'[2]Indonesia PKC Imports'!EF$290</f>
        <v>0</v>
      </c>
      <c r="K303" s="66">
        <f>'[2]Indonesia PKC Imports'!ER$290</f>
        <v>0</v>
      </c>
      <c r="L303" s="66">
        <f>'[2]Indonesia PKC Imports'!FD$290</f>
        <v>0</v>
      </c>
      <c r="M303" s="66">
        <f>'[2]Indonesia PKC Imports'!FP$290</f>
        <v>0</v>
      </c>
      <c r="N303" s="66">
        <f>'[2]Indonesia PKC Imports'!GB$290</f>
        <v>0</v>
      </c>
      <c r="O303" s="66">
        <f>'[2]Indonesia PKC Imports'!GN$290</f>
        <v>0</v>
      </c>
      <c r="P303" s="66">
        <f>'[2]Indonesia PKC Imports'!GZ$290</f>
        <v>0.11899999999999999</v>
      </c>
      <c r="Q303" s="66">
        <f>'[2]Indonesia PKC Imports'!HL$290</f>
        <v>0.09</v>
      </c>
      <c r="R303" s="66">
        <f>'[2]Indonesia PKC Imports'!HX$290</f>
        <v>0</v>
      </c>
      <c r="S303" s="66">
        <f>'[2]Indonesia PKC Imports'!IJ$290</f>
        <v>0</v>
      </c>
      <c r="T303" s="66">
        <f>'[2]Indonesia PKC Imports'!IV$290</f>
        <v>0</v>
      </c>
      <c r="U303" s="66">
        <f>'[2]Indonesia PKC Imports'!JH$290</f>
        <v>0</v>
      </c>
      <c r="V303" s="66">
        <f>'[2]Indonesia PKC Imports'!JT$290</f>
        <v>0</v>
      </c>
      <c r="W303" s="66">
        <f>'[2]Indonesia PKC Imports'!KF$290</f>
        <v>0</v>
      </c>
      <c r="X303" s="66">
        <f>'[2]Indonesia PKC Imports'!KR$290</f>
        <v>0</v>
      </c>
      <c r="Y303" s="66">
        <f>'[2]Indonesia PKC Imports'!LD$290</f>
        <v>0</v>
      </c>
      <c r="Z303" s="67">
        <f t="shared" si="269"/>
        <v>0</v>
      </c>
      <c r="AA303" s="67">
        <f t="shared" si="266"/>
        <v>0</v>
      </c>
      <c r="AB303" s="67">
        <f t="shared" si="267"/>
        <v>0</v>
      </c>
      <c r="AC303" s="67">
        <f t="shared" si="268"/>
        <v>0</v>
      </c>
      <c r="AD303" s="67">
        <f t="shared" si="268"/>
        <v>0</v>
      </c>
      <c r="AE303" s="67">
        <f t="shared" si="268"/>
        <v>0</v>
      </c>
      <c r="AF303" s="67" t="e">
        <f t="shared" si="268"/>
        <v>#DIV/0!</v>
      </c>
      <c r="AG303" s="67" t="e">
        <f t="shared" si="268"/>
        <v>#DIV/0!</v>
      </c>
      <c r="AH303" s="67" t="e">
        <f t="shared" si="268"/>
        <v>#DIV/0!</v>
      </c>
      <c r="AI303" s="67" t="e">
        <f t="shared" si="268"/>
        <v>#DIV/0!</v>
      </c>
      <c r="AJ303" s="67"/>
      <c r="AK303" s="67"/>
      <c r="AL303" s="67"/>
    </row>
    <row r="304" spans="1:38">
      <c r="A304" s="59" t="s">
        <v>75</v>
      </c>
      <c r="B304" s="72">
        <f>B305-SUM(B293:B303)</f>
        <v>0</v>
      </c>
      <c r="C304" s="72">
        <f>C305-SUM(C293:C303)</f>
        <v>0</v>
      </c>
      <c r="D304" s="66">
        <f>'[2]Indonesia PKC Imports'!BM$290</f>
        <v>0</v>
      </c>
      <c r="E304" s="66">
        <f>'[2]Indonesia PKC Imports'!BY$290</f>
        <v>0</v>
      </c>
      <c r="F304" s="66">
        <f>'[2]Indonesia PKC Imports'!CK$290</f>
        <v>0</v>
      </c>
      <c r="G304" s="66">
        <f>'[2]Indonesia PKC Imports'!CW$290</f>
        <v>0</v>
      </c>
      <c r="H304" s="66">
        <f>'[2]Indonesia PKC Imports'!DI$290</f>
        <v>0</v>
      </c>
      <c r="I304" s="66">
        <f>'[2]Indonesia PKC Imports'!DU$290</f>
        <v>0</v>
      </c>
      <c r="J304" s="66">
        <f>'[2]Indonesia PKC Imports'!EG$290</f>
        <v>0</v>
      </c>
      <c r="K304" s="66">
        <f>'[2]Indonesia PKC Imports'!ES$290</f>
        <v>0</v>
      </c>
      <c r="L304" s="66">
        <f>'[2]Indonesia PKC Imports'!FE$290</f>
        <v>0</v>
      </c>
      <c r="M304" s="66">
        <f>'[2]Indonesia PKC Imports'!FQ$290</f>
        <v>0</v>
      </c>
      <c r="N304" s="66">
        <f>'[2]Indonesia PKC Imports'!GC$290</f>
        <v>7.9000000000000001E-2</v>
      </c>
      <c r="O304" s="66">
        <f>'[2]Indonesia PKC Imports'!GO$290</f>
        <v>0</v>
      </c>
      <c r="P304" s="66">
        <f>'[2]Indonesia PKC Imports'!HA$290</f>
        <v>0.153</v>
      </c>
      <c r="Q304" s="66">
        <f>'[2]Indonesia PKC Imports'!HM$290</f>
        <v>0.53400000000000003</v>
      </c>
      <c r="R304" s="66">
        <f>'[2]Indonesia PKC Imports'!HY$290</f>
        <v>6.3E-2</v>
      </c>
      <c r="S304" s="66">
        <f>'[2]Indonesia PKC Imports'!IK$290</f>
        <v>0</v>
      </c>
      <c r="T304" s="66">
        <f>'[2]Indonesia PKC Imports'!IW$290</f>
        <v>0</v>
      </c>
      <c r="U304" s="66">
        <f>'[2]Indonesia PKC Imports'!JI$290</f>
        <v>0</v>
      </c>
      <c r="V304" s="66">
        <f>'[2]Indonesia PKC Imports'!JU$290</f>
        <v>0</v>
      </c>
      <c r="W304" s="66">
        <f>'[2]Indonesia PKC Imports'!KG$290</f>
        <v>0</v>
      </c>
      <c r="X304" s="66">
        <f>'[2]Indonesia PKC Imports'!KS$290</f>
        <v>0</v>
      </c>
      <c r="Y304" s="66">
        <f>'[2]Indonesia PKC Imports'!LE$290</f>
        <v>0</v>
      </c>
      <c r="Z304" s="67">
        <f t="shared" ref="Z304:AI304" si="270">Z305-SUM(Z293:Z303)</f>
        <v>0</v>
      </c>
      <c r="AA304" s="67">
        <f t="shared" si="270"/>
        <v>0</v>
      </c>
      <c r="AB304" s="67">
        <f t="shared" si="270"/>
        <v>0</v>
      </c>
      <c r="AC304" s="67">
        <f t="shared" si="270"/>
        <v>0</v>
      </c>
      <c r="AD304" s="67">
        <f t="shared" si="270"/>
        <v>0</v>
      </c>
      <c r="AE304" s="67">
        <f t="shared" si="270"/>
        <v>0</v>
      </c>
      <c r="AF304" s="67" t="e">
        <f t="shared" si="270"/>
        <v>#DIV/0!</v>
      </c>
      <c r="AG304" s="67" t="e">
        <f t="shared" si="270"/>
        <v>#DIV/0!</v>
      </c>
      <c r="AH304" s="67" t="e">
        <f t="shared" si="270"/>
        <v>#DIV/0!</v>
      </c>
      <c r="AI304" s="67" t="e">
        <f t="shared" si="270"/>
        <v>#DIV/0!</v>
      </c>
      <c r="AJ304" s="67"/>
      <c r="AK304" s="67"/>
      <c r="AL304" s="67"/>
    </row>
    <row r="305" spans="1:38" ht="15.75" thickBot="1">
      <c r="A305" s="59" t="s">
        <v>76</v>
      </c>
      <c r="B305" s="75">
        <f>B34</f>
        <v>0</v>
      </c>
      <c r="C305" s="75">
        <f>C34</f>
        <v>0</v>
      </c>
      <c r="D305" s="75">
        <f>D34</f>
        <v>0</v>
      </c>
      <c r="E305" s="75">
        <f t="shared" ref="E305:X305" si="271">SUM(E293:E304)</f>
        <v>0</v>
      </c>
      <c r="F305" s="75">
        <f t="shared" si="271"/>
        <v>0</v>
      </c>
      <c r="G305" s="75">
        <f t="shared" si="271"/>
        <v>0</v>
      </c>
      <c r="H305" s="75">
        <f t="shared" si="271"/>
        <v>0</v>
      </c>
      <c r="I305" s="75">
        <f t="shared" si="271"/>
        <v>0</v>
      </c>
      <c r="J305" s="75">
        <f t="shared" si="271"/>
        <v>1.9E-2</v>
      </c>
      <c r="K305" s="75">
        <f t="shared" si="271"/>
        <v>0</v>
      </c>
      <c r="L305" s="75">
        <f t="shared" si="271"/>
        <v>0.45300000000000001</v>
      </c>
      <c r="M305" s="75">
        <f t="shared" si="271"/>
        <v>0.104</v>
      </c>
      <c r="N305" s="75">
        <f t="shared" si="271"/>
        <v>0.56399999999999995</v>
      </c>
      <c r="O305" s="75">
        <f t="shared" si="271"/>
        <v>0.28100000000000003</v>
      </c>
      <c r="P305" s="75">
        <f t="shared" si="271"/>
        <v>0.77200000000000002</v>
      </c>
      <c r="Q305" s="75">
        <f t="shared" si="271"/>
        <v>1.4089999999999998</v>
      </c>
      <c r="R305" s="75">
        <f t="shared" si="271"/>
        <v>1.0470000000000002</v>
      </c>
      <c r="S305" s="75">
        <f t="shared" si="271"/>
        <v>0.35</v>
      </c>
      <c r="T305" s="75">
        <f t="shared" si="271"/>
        <v>4.5999999999999999E-2</v>
      </c>
      <c r="U305" s="75">
        <f t="shared" si="271"/>
        <v>0</v>
      </c>
      <c r="V305" s="75">
        <f t="shared" si="271"/>
        <v>0</v>
      </c>
      <c r="W305" s="75">
        <f t="shared" si="271"/>
        <v>1.7999999999999999E-2</v>
      </c>
      <c r="X305" s="75">
        <f t="shared" si="271"/>
        <v>0</v>
      </c>
      <c r="Y305" s="75">
        <f>SUM(Y293:Y304)</f>
        <v>7.1999999999999995E-2</v>
      </c>
      <c r="Z305" s="67">
        <f t="shared" ref="Z305:AI305" si="272">Z34</f>
        <v>0</v>
      </c>
      <c r="AA305" s="67">
        <f t="shared" si="272"/>
        <v>0</v>
      </c>
      <c r="AB305" s="67">
        <f t="shared" si="272"/>
        <v>0</v>
      </c>
      <c r="AC305" s="67">
        <f t="shared" si="272"/>
        <v>0</v>
      </c>
      <c r="AD305" s="67">
        <f t="shared" si="272"/>
        <v>0</v>
      </c>
      <c r="AE305" s="67">
        <f t="shared" si="272"/>
        <v>0</v>
      </c>
      <c r="AF305" s="67">
        <f t="shared" si="272"/>
        <v>0</v>
      </c>
      <c r="AG305" s="67">
        <f t="shared" si="272"/>
        <v>1</v>
      </c>
      <c r="AH305" s="67">
        <f t="shared" si="272"/>
        <v>2</v>
      </c>
      <c r="AI305" s="67">
        <f t="shared" si="272"/>
        <v>3</v>
      </c>
      <c r="AJ305" s="67"/>
      <c r="AK305" s="67"/>
      <c r="AL305" s="67"/>
    </row>
    <row r="306" spans="1:38">
      <c r="A306" s="68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</row>
    <row r="307" spans="1:38" ht="15.75" thickBot="1">
      <c r="A307" s="59" t="s">
        <v>105</v>
      </c>
    </row>
    <row r="308" spans="1:38" ht="15.75" thickBot="1">
      <c r="A308" s="60"/>
      <c r="B308" s="61" t="s">
        <v>11</v>
      </c>
      <c r="C308" s="61" t="s">
        <v>12</v>
      </c>
      <c r="D308" s="61" t="s">
        <v>13</v>
      </c>
      <c r="E308" s="61" t="s">
        <v>14</v>
      </c>
      <c r="F308" s="61" t="s">
        <v>15</v>
      </c>
      <c r="G308" s="61" t="s">
        <v>16</v>
      </c>
      <c r="H308" s="61" t="s">
        <v>17</v>
      </c>
      <c r="I308" s="61" t="s">
        <v>18</v>
      </c>
      <c r="J308" s="61" t="s">
        <v>19</v>
      </c>
      <c r="K308" s="61" t="s">
        <v>20</v>
      </c>
      <c r="L308" s="61" t="s">
        <v>21</v>
      </c>
      <c r="M308" s="61" t="s">
        <v>22</v>
      </c>
      <c r="N308" s="61" t="s">
        <v>23</v>
      </c>
      <c r="O308" s="61" t="s">
        <v>24</v>
      </c>
      <c r="P308" s="61" t="s">
        <v>25</v>
      </c>
      <c r="Q308" s="61" t="s">
        <v>26</v>
      </c>
      <c r="R308" s="61" t="s">
        <v>27</v>
      </c>
      <c r="S308" s="61" t="s">
        <v>28</v>
      </c>
      <c r="T308" s="61" t="s">
        <v>29</v>
      </c>
      <c r="U308" s="61" t="s">
        <v>30</v>
      </c>
      <c r="V308" s="61" t="s">
        <v>31</v>
      </c>
      <c r="W308" s="61" t="s">
        <v>32</v>
      </c>
      <c r="X308" s="61" t="s">
        <v>33</v>
      </c>
      <c r="Y308" s="61" t="s">
        <v>34</v>
      </c>
      <c r="Z308" s="61" t="s">
        <v>35</v>
      </c>
      <c r="AA308" s="61" t="s">
        <v>36</v>
      </c>
      <c r="AB308" s="61" t="s">
        <v>37</v>
      </c>
      <c r="AC308" s="61" t="s">
        <v>38</v>
      </c>
      <c r="AD308" s="61" t="str">
        <f>AD2</f>
        <v xml:space="preserve">21/22  </v>
      </c>
      <c r="AE308" s="61" t="str">
        <f t="shared" ref="AE308:AI308" si="273">AE2</f>
        <v xml:space="preserve">22/23  </v>
      </c>
      <c r="AF308" s="61" t="str">
        <f t="shared" si="273"/>
        <v xml:space="preserve">23/24  </v>
      </c>
      <c r="AG308" s="61" t="str">
        <f t="shared" si="273"/>
        <v xml:space="preserve">24/25  </v>
      </c>
      <c r="AH308" s="61" t="str">
        <f t="shared" si="273"/>
        <v xml:space="preserve">25/26  </v>
      </c>
      <c r="AI308" s="61" t="str">
        <f t="shared" si="273"/>
        <v xml:space="preserve">26/27  </v>
      </c>
      <c r="AJ308" s="62"/>
      <c r="AK308" s="62"/>
      <c r="AL308" s="62"/>
    </row>
    <row r="309" spans="1:38">
      <c r="A309" s="59" t="s">
        <v>64</v>
      </c>
      <c r="B309" s="72">
        <f t="shared" ref="B309:B319" si="274">(SUM(E309:I309)/SUM(E$321:I$321))*B$321</f>
        <v>44.736015278148628</v>
      </c>
      <c r="C309" s="72">
        <f t="shared" ref="C309:C319" si="275">(SUM(F309:J309)/SUM(F$321:J$321))*C$321</f>
        <v>42.64799111009971</v>
      </c>
      <c r="D309" s="72">
        <v>50.857550656579626</v>
      </c>
      <c r="E309" s="66">
        <f>'[2]Indonesia PKC Exports'!BN$290</f>
        <v>54.490989999999996</v>
      </c>
      <c r="F309" s="66">
        <f>'[2]Indonesia PKC Exports'!BZ$290</f>
        <v>87.133210000000005</v>
      </c>
      <c r="G309" s="66">
        <f>'[2]Indonesia PKC Exports'!CL$290</f>
        <v>18.53538</v>
      </c>
      <c r="H309" s="66">
        <f>'[2]Indonesia PKC Exports'!CX$290</f>
        <v>117.26751300000001</v>
      </c>
      <c r="I309" s="66">
        <f>'[2]Indonesia PKC Exports'!DJ$290</f>
        <v>85.741289999999992</v>
      </c>
      <c r="J309" s="66">
        <f>'[2]Indonesia PKC Exports'!DV$290</f>
        <v>48.142410000000005</v>
      </c>
      <c r="K309" s="66">
        <f>'[2]Indonesia PKC Exports'!EH$290</f>
        <v>80.206225000000003</v>
      </c>
      <c r="L309" s="66">
        <f>'[2]Indonesia PKC Exports'!ET$290</f>
        <v>62.37</v>
      </c>
      <c r="M309" s="66">
        <f>'[2]Indonesia PKC Exports'!FF$290</f>
        <v>163.44391899999999</v>
      </c>
      <c r="N309" s="66">
        <f>'[2]Indonesia PKC Exports'!FR$290</f>
        <v>255.81299999999999</v>
      </c>
      <c r="O309" s="66">
        <f>'[2]Indonesia PKC Exports'!GD$290</f>
        <v>216.63399999999999</v>
      </c>
      <c r="P309" s="66">
        <f>'[2]Indonesia PKC Exports'!GP$290</f>
        <v>289.12200000000001</v>
      </c>
      <c r="Q309" s="66">
        <f>'[2]Indonesia PKC Exports'!HB$290</f>
        <v>146.65299999999999</v>
      </c>
      <c r="R309" s="66">
        <f>'[2]Indonesia PKC Exports'!HN$290</f>
        <v>155.786</v>
      </c>
      <c r="S309" s="66">
        <f>'[2]Indonesia PKC Exports'!HZ$290</f>
        <v>266.29399999999998</v>
      </c>
      <c r="T309" s="66">
        <f>'[2]Indonesia PKC Exports'!IL$290</f>
        <v>299.21600000000001</v>
      </c>
      <c r="U309" s="66">
        <f>'[2]Indonesia PKC Exports'!IX$290</f>
        <v>253.93600000000001</v>
      </c>
      <c r="V309" s="66">
        <f>'[2]Indonesia PKC Exports'!JJ$290</f>
        <v>357.72</v>
      </c>
      <c r="W309" s="66">
        <f>'[2]Indonesia PKC Exports'!JV$290</f>
        <v>392.428</v>
      </c>
      <c r="X309" s="66">
        <f>'[2]Indonesia PKC Exports'!KH$290</f>
        <v>432.79599999999999</v>
      </c>
      <c r="Y309" s="66">
        <f>'[2]Indonesia PKC Exports'!KT$290</f>
        <v>317.86200000000002</v>
      </c>
      <c r="Z309" s="66">
        <f>'[2]Indonesia PKC Exports'!LF$290</f>
        <v>0</v>
      </c>
      <c r="AA309" s="71">
        <f>(SUM(U309:Y309)/SUM(U$321:Y$321))*AA$321</f>
        <v>391.61239312975164</v>
      </c>
      <c r="AB309" s="71">
        <f t="shared" ref="AB309:AB319" si="276">(SUM(V309:Z309)/SUM(V$321:Z$321))*AB$321</f>
        <v>325.80162498555029</v>
      </c>
      <c r="AC309" s="71">
        <f t="shared" ref="AC309:AD319" si="277">(SUM(W309:AA309)/SUM(W$321:AA$321))*AC$321</f>
        <v>327.25780682018859</v>
      </c>
      <c r="AD309" s="71">
        <f t="shared" si="277"/>
        <v>312.48521469563548</v>
      </c>
      <c r="AE309" s="71">
        <f t="shared" ref="AE309:AI319" si="278">(SUM(Y309:AC309)/SUM(Y$321:AC$321))*AE$321</f>
        <v>288.13921752277059</v>
      </c>
      <c r="AF309" s="71">
        <f t="shared" si="278"/>
        <v>271.62140041214928</v>
      </c>
      <c r="AG309" s="71">
        <f t="shared" si="278"/>
        <v>329.33890984573327</v>
      </c>
      <c r="AH309" s="71">
        <f t="shared" si="278"/>
        <v>305.35077397117658</v>
      </c>
      <c r="AI309" s="71">
        <f t="shared" si="278"/>
        <v>306.07412556130373</v>
      </c>
      <c r="AJ309" s="71"/>
      <c r="AK309" s="71"/>
      <c r="AL309" s="71"/>
    </row>
    <row r="310" spans="1:38">
      <c r="A310" s="59" t="s">
        <v>65</v>
      </c>
      <c r="B310" s="72">
        <f t="shared" si="274"/>
        <v>36.319502892885893</v>
      </c>
      <c r="C310" s="72">
        <f t="shared" si="275"/>
        <v>33.023756997947139</v>
      </c>
      <c r="D310" s="72">
        <v>41.289349234887339</v>
      </c>
      <c r="E310" s="66">
        <f>'[2]Indonesia PKC Exports'!BO$290</f>
        <v>49.15</v>
      </c>
      <c r="F310" s="66">
        <f>'[2]Indonesia PKC Exports'!CA$290</f>
        <v>52.15</v>
      </c>
      <c r="G310" s="66">
        <f>'[2]Indonesia PKC Exports'!CM$290</f>
        <v>70.553449999999998</v>
      </c>
      <c r="H310" s="66">
        <f>'[2]Indonesia PKC Exports'!CY$290</f>
        <v>75.83202</v>
      </c>
      <c r="I310" s="66">
        <f>'[2]Indonesia PKC Exports'!DK$290</f>
        <v>47.157400000000003</v>
      </c>
      <c r="J310" s="66">
        <f>'[2]Indonesia PKC Exports'!DW$290</f>
        <v>30.604562999999999</v>
      </c>
      <c r="K310" s="66">
        <f>'[2]Indonesia PKC Exports'!EI$290</f>
        <v>80.494219999999999</v>
      </c>
      <c r="L310" s="66">
        <f>'[2]Indonesia PKC Exports'!EU$290</f>
        <v>140.54998000000001</v>
      </c>
      <c r="M310" s="66">
        <f>'[2]Indonesia PKC Exports'!FG$290</f>
        <v>137.39778000000001</v>
      </c>
      <c r="N310" s="66">
        <f>'[2]Indonesia PKC Exports'!FS$290</f>
        <v>133.309</v>
      </c>
      <c r="O310" s="66">
        <f>'[2]Indonesia PKC Exports'!GE$290</f>
        <v>93.594999999999999</v>
      </c>
      <c r="P310" s="66">
        <f>'[2]Indonesia PKC Exports'!GQ$290</f>
        <v>166.08</v>
      </c>
      <c r="Q310" s="66">
        <f>'[2]Indonesia PKC Exports'!HC$290</f>
        <v>282.18299999999999</v>
      </c>
      <c r="R310" s="66">
        <f>'[2]Indonesia PKC Exports'!HO$290</f>
        <v>181.93600000000001</v>
      </c>
      <c r="S310" s="66">
        <f>'[2]Indonesia PKC Exports'!IA$290</f>
        <v>218.69399999999999</v>
      </c>
      <c r="T310" s="66">
        <f>'[2]Indonesia PKC Exports'!IM$290</f>
        <v>300.28899999999999</v>
      </c>
      <c r="U310" s="66">
        <f>'[2]Indonesia PKC Exports'!IY$290</f>
        <v>404.99799999999999</v>
      </c>
      <c r="V310" s="66">
        <f>'[2]Indonesia PKC Exports'!JK$290</f>
        <v>395.00599999999997</v>
      </c>
      <c r="W310" s="66">
        <f>'[2]Indonesia PKC Exports'!JW$290</f>
        <v>251.66399999999999</v>
      </c>
      <c r="X310" s="66">
        <f>'[2]Indonesia PKC Exports'!KI$290</f>
        <v>409.00900000000001</v>
      </c>
      <c r="Y310" s="66">
        <f>'[2]Indonesia PKC Exports'!KU$290</f>
        <v>444.476</v>
      </c>
      <c r="Z310" s="66">
        <f>'[2]Indonesia PKC Exports'!LG$290</f>
        <v>0</v>
      </c>
      <c r="AA310" s="71">
        <f>(SUM(U310:Y310)/SUM(U$321:Y$321))*AA$321</f>
        <v>425.18018353029998</v>
      </c>
      <c r="AB310" s="71">
        <f t="shared" si="276"/>
        <v>325.66030301731087</v>
      </c>
      <c r="AC310" s="71">
        <f t="shared" si="277"/>
        <v>326.32612020511476</v>
      </c>
      <c r="AD310" s="71">
        <f t="shared" si="277"/>
        <v>341.48733026674716</v>
      </c>
      <c r="AE310" s="71">
        <f t="shared" si="278"/>
        <v>321.78644084655855</v>
      </c>
      <c r="AF310" s="71">
        <f t="shared" si="278"/>
        <v>283.92938902499628</v>
      </c>
      <c r="AG310" s="71">
        <f t="shared" si="278"/>
        <v>348.38390606287015</v>
      </c>
      <c r="AH310" s="71">
        <f t="shared" si="278"/>
        <v>320.14167156651575</v>
      </c>
      <c r="AI310" s="71">
        <f t="shared" si="278"/>
        <v>324.70685780827512</v>
      </c>
      <c r="AJ310" s="71"/>
      <c r="AK310" s="71"/>
      <c r="AL310" s="71"/>
    </row>
    <row r="311" spans="1:38">
      <c r="A311" s="59" t="s">
        <v>66</v>
      </c>
      <c r="B311" s="72">
        <f t="shared" si="274"/>
        <v>38.814988393316433</v>
      </c>
      <c r="C311" s="72">
        <f t="shared" si="275"/>
        <v>46.649060226789359</v>
      </c>
      <c r="D311" s="72">
        <v>44.126309108532986</v>
      </c>
      <c r="E311" s="66">
        <f>'[2]Indonesia PKC Exports'!BP$290</f>
        <v>36.569626999999997</v>
      </c>
      <c r="F311" s="66">
        <f>'[2]Indonesia PKC Exports'!CB$290</f>
        <v>53.619030000000002</v>
      </c>
      <c r="G311" s="66">
        <f>'[2]Indonesia PKC Exports'!CN$290</f>
        <v>83.824269999999999</v>
      </c>
      <c r="H311" s="66">
        <f>'[2]Indonesia PKC Exports'!CZ$290</f>
        <v>74.267373000000006</v>
      </c>
      <c r="I311" s="66">
        <f>'[2]Indonesia PKC Exports'!DL$290</f>
        <v>66.820999999999998</v>
      </c>
      <c r="J311" s="66">
        <f>'[2]Indonesia PKC Exports'!DX$290</f>
        <v>111.76358</v>
      </c>
      <c r="K311" s="66">
        <f>'[2]Indonesia PKC Exports'!EJ$290</f>
        <v>65.237095999999994</v>
      </c>
      <c r="L311" s="66">
        <f>'[2]Indonesia PKC Exports'!EV$290</f>
        <v>50.617542999999998</v>
      </c>
      <c r="M311" s="66">
        <f>'[2]Indonesia PKC Exports'!FH$290</f>
        <v>126.264646</v>
      </c>
      <c r="N311" s="66">
        <f>'[2]Indonesia PKC Exports'!FT$290</f>
        <v>168.80099999999999</v>
      </c>
      <c r="O311" s="66">
        <f>'[2]Indonesia PKC Exports'!GF$290</f>
        <v>254.364</v>
      </c>
      <c r="P311" s="66">
        <f>'[2]Indonesia PKC Exports'!GR$290</f>
        <v>268.24799999999999</v>
      </c>
      <c r="Q311" s="66">
        <f>'[2]Indonesia PKC Exports'!HD$290</f>
        <v>208.065</v>
      </c>
      <c r="R311" s="66">
        <f>'[2]Indonesia PKC Exports'!HP$290</f>
        <v>424.69799999999998</v>
      </c>
      <c r="S311" s="66">
        <f>'[2]Indonesia PKC Exports'!IB$290</f>
        <v>201.15600000000001</v>
      </c>
      <c r="T311" s="66">
        <f>'[2]Indonesia PKC Exports'!IN$290</f>
        <v>230.24700000000001</v>
      </c>
      <c r="U311" s="66">
        <f>'[2]Indonesia PKC Exports'!IZ$290</f>
        <v>296.06</v>
      </c>
      <c r="V311" s="66">
        <f>'[2]Indonesia PKC Exports'!JL$290</f>
        <v>273.45</v>
      </c>
      <c r="W311" s="66">
        <f>'[2]Indonesia PKC Exports'!JX$290</f>
        <v>365.09500000000003</v>
      </c>
      <c r="X311" s="66">
        <f>'[2]Indonesia PKC Exports'!KJ$290</f>
        <v>449.80399999999997</v>
      </c>
      <c r="Y311" s="66">
        <f>'[2]Indonesia PKC Exports'!KV$290</f>
        <v>435.16300000000001</v>
      </c>
      <c r="Z311" s="66">
        <f>'[2]Indonesia PKC Exports'!LH$290</f>
        <v>0</v>
      </c>
      <c r="AA311" s="71">
        <f>(SUM(U311:Y311)/SUM(U$321:Y$321))*AA$321</f>
        <v>406.08074884620555</v>
      </c>
      <c r="AB311" s="71">
        <f t="shared" si="276"/>
        <v>330.73074420343852</v>
      </c>
      <c r="AC311" s="71">
        <f t="shared" si="277"/>
        <v>353.15450005996399</v>
      </c>
      <c r="AD311" s="71">
        <f t="shared" si="277"/>
        <v>345.20227504913845</v>
      </c>
      <c r="AE311" s="71">
        <f t="shared" si="278"/>
        <v>322.52371768950348</v>
      </c>
      <c r="AF311" s="71">
        <f t="shared" si="278"/>
        <v>287.23456714361595</v>
      </c>
      <c r="AG311" s="71">
        <f t="shared" si="278"/>
        <v>351.83715999282072</v>
      </c>
      <c r="AH311" s="71">
        <f t="shared" si="278"/>
        <v>328.08044814572474</v>
      </c>
      <c r="AI311" s="71">
        <f t="shared" si="278"/>
        <v>332.32226851872969</v>
      </c>
      <c r="AJ311" s="71"/>
      <c r="AK311" s="71"/>
      <c r="AL311" s="71"/>
    </row>
    <row r="312" spans="1:38">
      <c r="A312" s="59" t="s">
        <v>67</v>
      </c>
      <c r="B312" s="72">
        <f t="shared" si="274"/>
        <v>31.753517429838876</v>
      </c>
      <c r="C312" s="72">
        <f t="shared" si="275"/>
        <v>38.056121013720244</v>
      </c>
      <c r="D312" s="66">
        <f>'[2]Indonesia PKC Exports'!BE$290</f>
        <v>51.795900000000003</v>
      </c>
      <c r="E312" s="66">
        <f>'[2]Indonesia PKC Exports'!BQ$290</f>
        <v>49.594910000000006</v>
      </c>
      <c r="F312" s="66">
        <f>'[2]Indonesia PKC Exports'!CC$290</f>
        <v>40.810639999999999</v>
      </c>
      <c r="G312" s="66">
        <f>'[2]Indonesia PKC Exports'!CO$290</f>
        <v>63.234000000000002</v>
      </c>
      <c r="H312" s="66">
        <f>'[2]Indonesia PKC Exports'!DA$290</f>
        <v>70.718559999999997</v>
      </c>
      <c r="I312" s="66">
        <f>'[2]Indonesia PKC Exports'!DM$290</f>
        <v>33.417946000000001</v>
      </c>
      <c r="J312" s="66">
        <f>'[2]Indonesia PKC Exports'!DY$290</f>
        <v>110.220196</v>
      </c>
      <c r="K312" s="66">
        <f>'[2]Indonesia PKC Exports'!EK$290</f>
        <v>55.679699999999997</v>
      </c>
      <c r="L312" s="66">
        <f>'[2]Indonesia PKC Exports'!EW$290</f>
        <v>116.089305</v>
      </c>
      <c r="M312" s="66">
        <f>'[2]Indonesia PKC Exports'!FI$290</f>
        <v>122.11119599999999</v>
      </c>
      <c r="N312" s="66">
        <f>'[2]Indonesia PKC Exports'!FU$290</f>
        <v>112.92</v>
      </c>
      <c r="O312" s="66">
        <f>'[2]Indonesia PKC Exports'!GG$290</f>
        <v>167.38399999999999</v>
      </c>
      <c r="P312" s="66">
        <f>'[2]Indonesia PKC Exports'!GS$290</f>
        <v>163.346</v>
      </c>
      <c r="Q312" s="66">
        <f>'[2]Indonesia PKC Exports'!HE$290</f>
        <v>282.46600000000001</v>
      </c>
      <c r="R312" s="66">
        <f>'[2]Indonesia PKC Exports'!HQ$290</f>
        <v>169.88499999999999</v>
      </c>
      <c r="S312" s="66">
        <f>'[2]Indonesia PKC Exports'!IC$290</f>
        <v>268.77600000000001</v>
      </c>
      <c r="T312" s="66">
        <f>'[2]Indonesia PKC Exports'!IO$290</f>
        <v>274.51900000000001</v>
      </c>
      <c r="U312" s="66">
        <f>'[2]Indonesia PKC Exports'!JA$290</f>
        <v>319.94099999999997</v>
      </c>
      <c r="V312" s="66">
        <f>'[2]Indonesia PKC Exports'!JM$290</f>
        <v>287.88600000000002</v>
      </c>
      <c r="W312" s="66">
        <f>'[2]Indonesia PKC Exports'!JY$290</f>
        <v>363.28199999999998</v>
      </c>
      <c r="X312" s="66">
        <f>'[2]Indonesia PKC Exports'!KK$290</f>
        <v>294.43400000000003</v>
      </c>
      <c r="Y312" s="66">
        <f>'[2]Indonesia PKC Exports'!KW$290</f>
        <v>370.13400000000001</v>
      </c>
      <c r="Z312" s="66">
        <f>'[2]Indonesia PKC Exports'!LI$290</f>
        <v>0</v>
      </c>
      <c r="AA312" s="71">
        <f t="shared" ref="Z312:AA319" si="279">(SUM(U312:Y312)/SUM(U$321:Y$321))*AA$321</f>
        <v>365.04020782388102</v>
      </c>
      <c r="AB312" s="71">
        <f t="shared" si="276"/>
        <v>285.62580830033198</v>
      </c>
      <c r="AC312" s="71">
        <f t="shared" si="277"/>
        <v>297.0187475235216</v>
      </c>
      <c r="AD312" s="71">
        <f t="shared" si="277"/>
        <v>279.95301240820902</v>
      </c>
      <c r="AE312" s="71">
        <f t="shared" si="278"/>
        <v>278.6831860209129</v>
      </c>
      <c r="AF312" s="71">
        <f t="shared" si="278"/>
        <v>245.69941590680176</v>
      </c>
      <c r="AG312" s="71">
        <f t="shared" si="278"/>
        <v>301.52022857350067</v>
      </c>
      <c r="AH312" s="71">
        <f t="shared" si="278"/>
        <v>277.65948123012629</v>
      </c>
      <c r="AI312" s="71">
        <f t="shared" si="278"/>
        <v>280.85535278732539</v>
      </c>
      <c r="AJ312" s="71"/>
      <c r="AK312" s="71"/>
      <c r="AL312" s="71"/>
    </row>
    <row r="313" spans="1:38">
      <c r="A313" s="59" t="s">
        <v>68</v>
      </c>
      <c r="B313" s="72">
        <f t="shared" si="274"/>
        <v>32.688698694241836</v>
      </c>
      <c r="C313" s="72">
        <f t="shared" si="275"/>
        <v>38.701804569122693</v>
      </c>
      <c r="D313" s="66">
        <f>'[2]Indonesia PKC Exports'!BF$290</f>
        <v>41.834420000000001</v>
      </c>
      <c r="E313" s="66">
        <f>'[2]Indonesia PKC Exports'!BR$290</f>
        <v>22.2</v>
      </c>
      <c r="F313" s="66">
        <f>'[2]Indonesia PKC Exports'!CD$290</f>
        <v>62</v>
      </c>
      <c r="G313" s="66">
        <f>'[2]Indonesia PKC Exports'!CP$290</f>
        <v>62.852196999999997</v>
      </c>
      <c r="H313" s="66">
        <f>'[2]Indonesia PKC Exports'!DB$290</f>
        <v>71.445931000000002</v>
      </c>
      <c r="I313" s="66">
        <f>'[2]Indonesia PKC Exports'!DN$290</f>
        <v>46.869758999999995</v>
      </c>
      <c r="J313" s="66">
        <f>'[2]Indonesia PKC Exports'!DZ$290</f>
        <v>80.635648000000003</v>
      </c>
      <c r="K313" s="66">
        <f>'[2]Indonesia PKC Exports'!EL$290</f>
        <v>107.68598</v>
      </c>
      <c r="L313" s="66">
        <f>'[2]Indonesia PKC Exports'!EX$290</f>
        <v>57.144232000000002</v>
      </c>
      <c r="M313" s="66">
        <f>'[2]Indonesia PKC Exports'!FJ$290</f>
        <v>143.31686499999998</v>
      </c>
      <c r="N313" s="66">
        <f>'[2]Indonesia PKC Exports'!FV$290</f>
        <v>252.339</v>
      </c>
      <c r="O313" s="66">
        <f>'[2]Indonesia PKC Exports'!GH$290</f>
        <v>218.327</v>
      </c>
      <c r="P313" s="66">
        <f>'[2]Indonesia PKC Exports'!GT$290</f>
        <v>226.45599999999999</v>
      </c>
      <c r="Q313" s="66">
        <f>'[2]Indonesia PKC Exports'!HF$290</f>
        <v>163.834</v>
      </c>
      <c r="R313" s="66">
        <f>'[2]Indonesia PKC Exports'!HR$290</f>
        <v>291.036</v>
      </c>
      <c r="S313" s="66">
        <f>'[2]Indonesia PKC Exports'!ID$290</f>
        <v>271.65600000000001</v>
      </c>
      <c r="T313" s="66">
        <f>'[2]Indonesia PKC Exports'!IP$290</f>
        <v>307.20299999999997</v>
      </c>
      <c r="U313" s="66">
        <f>'[2]Indonesia PKC Exports'!JB$290</f>
        <v>346.89100000000002</v>
      </c>
      <c r="V313" s="66">
        <f>'[2]Indonesia PKC Exports'!JN$290</f>
        <v>392.339</v>
      </c>
      <c r="W313" s="66">
        <f>'[2]Indonesia PKC Exports'!JZ$290</f>
        <v>275.226</v>
      </c>
      <c r="X313" s="66">
        <f>'[2]Indonesia PKC Exports'!KL$290</f>
        <v>307.61900000000003</v>
      </c>
      <c r="Y313" s="66">
        <f>'[2]Indonesia PKC Exports'!KX$290</f>
        <v>436.15199999999999</v>
      </c>
      <c r="Z313" s="66">
        <f>'[2]Indonesia PKC Exports'!LJ$290</f>
        <v>0</v>
      </c>
      <c r="AA313" s="71">
        <f t="shared" si="279"/>
        <v>392.39015372934819</v>
      </c>
      <c r="AB313" s="71">
        <f t="shared" si="276"/>
        <v>306.37908044118069</v>
      </c>
      <c r="AC313" s="71">
        <f t="shared" si="277"/>
        <v>300.96302085891637</v>
      </c>
      <c r="AD313" s="71">
        <f t="shared" si="277"/>
        <v>307.05066864537605</v>
      </c>
      <c r="AE313" s="71">
        <f t="shared" si="278"/>
        <v>303.65085851504574</v>
      </c>
      <c r="AF313" s="71">
        <f t="shared" si="278"/>
        <v>261.53952519725561</v>
      </c>
      <c r="AG313" s="71">
        <f t="shared" si="278"/>
        <v>322.36048912104314</v>
      </c>
      <c r="AH313" s="71">
        <f t="shared" si="278"/>
        <v>296.19766721980341</v>
      </c>
      <c r="AI313" s="71">
        <f t="shared" si="278"/>
        <v>299.41187589827956</v>
      </c>
      <c r="AJ313" s="71"/>
      <c r="AK313" s="71"/>
      <c r="AL313" s="71"/>
    </row>
    <row r="314" spans="1:38">
      <c r="A314" s="59" t="s">
        <v>69</v>
      </c>
      <c r="B314" s="72">
        <f t="shared" si="274"/>
        <v>28.482567339376264</v>
      </c>
      <c r="C314" s="72">
        <f t="shared" si="275"/>
        <v>23.782001664551736</v>
      </c>
      <c r="D314" s="66">
        <f>'[2]Indonesia PKC Exports'!BG$290</f>
        <v>43.398980000000002</v>
      </c>
      <c r="E314" s="66">
        <f>'[2]Indonesia PKC Exports'!BS$290</f>
        <v>52.3</v>
      </c>
      <c r="F314" s="66">
        <f>'[2]Indonesia PKC Exports'!CE$290</f>
        <v>43.584559999999996</v>
      </c>
      <c r="G314" s="66">
        <f>'[2]Indonesia PKC Exports'!CQ$290</f>
        <v>53.144700999999998</v>
      </c>
      <c r="H314" s="66">
        <f>'[2]Indonesia PKC Exports'!DC$290</f>
        <v>49.229629000000003</v>
      </c>
      <c r="I314" s="66">
        <f>'[2]Indonesia PKC Exports'!DO$290</f>
        <v>32.96349</v>
      </c>
      <c r="J314" s="66">
        <f>'[2]Indonesia PKC Exports'!EA$290</f>
        <v>20.05274</v>
      </c>
      <c r="K314" s="66">
        <f>'[2]Indonesia PKC Exports'!EM$290</f>
        <v>62.825828999999999</v>
      </c>
      <c r="L314" s="66">
        <f>'[2]Indonesia PKC Exports'!EY$290</f>
        <v>142.72100599999999</v>
      </c>
      <c r="M314" s="66">
        <f>'[2]Indonesia PKC Exports'!FK$290</f>
        <v>125.09244899999999</v>
      </c>
      <c r="N314" s="66">
        <f>'[2]Indonesia PKC Exports'!FW$290</f>
        <v>47.896999999999998</v>
      </c>
      <c r="O314" s="66">
        <f>'[2]Indonesia PKC Exports'!GI$290</f>
        <v>88.942999999999998</v>
      </c>
      <c r="P314" s="66">
        <f>'[2]Indonesia PKC Exports'!GU$290</f>
        <v>253.88800000000001</v>
      </c>
      <c r="Q314" s="66">
        <f>'[2]Indonesia PKC Exports'!HG$290</f>
        <v>163.114</v>
      </c>
      <c r="R314" s="66">
        <f>'[2]Indonesia PKC Exports'!HS$290</f>
        <v>108.726</v>
      </c>
      <c r="S314" s="66">
        <f>'[2]Indonesia PKC Exports'!IE$290</f>
        <v>129.27500000000001</v>
      </c>
      <c r="T314" s="66">
        <f>'[2]Indonesia PKC Exports'!IQ$290</f>
        <v>363.49099999999999</v>
      </c>
      <c r="U314" s="66">
        <f>'[2]Indonesia PKC Exports'!JC$290</f>
        <v>279.21100000000001</v>
      </c>
      <c r="V314" s="66">
        <f>'[2]Indonesia PKC Exports'!JO$290</f>
        <v>234.33500000000001</v>
      </c>
      <c r="W314" s="66">
        <f>'[2]Indonesia PKC Exports'!KA$290</f>
        <v>423.78699999999998</v>
      </c>
      <c r="X314" s="66">
        <f>'[2]Indonesia PKC Exports'!KM$290</f>
        <v>314.60300000000001</v>
      </c>
      <c r="Y314" s="66">
        <f>'[2]Indonesia PKC Exports'!KY$290</f>
        <v>305.50599999999997</v>
      </c>
      <c r="Z314" s="71">
        <f t="shared" si="279"/>
        <v>351.67112833517621</v>
      </c>
      <c r="AA314" s="71">
        <f t="shared" si="279"/>
        <v>347.58020767770228</v>
      </c>
      <c r="AB314" s="71">
        <f t="shared" si="276"/>
        <v>353.82638527498381</v>
      </c>
      <c r="AC314" s="71">
        <f t="shared" si="277"/>
        <v>371.70728574536224</v>
      </c>
      <c r="AD314" s="71">
        <f t="shared" si="277"/>
        <v>356.1447295336024</v>
      </c>
      <c r="AE314" s="71">
        <f t="shared" si="278"/>
        <v>365.90995961281527</v>
      </c>
      <c r="AF314" s="71">
        <f t="shared" si="278"/>
        <v>356.43526501059989</v>
      </c>
      <c r="AG314" s="71">
        <f t="shared" si="278"/>
        <v>359.33884645549375</v>
      </c>
      <c r="AH314" s="71">
        <f t="shared" si="278"/>
        <v>361.1473867257493</v>
      </c>
      <c r="AI314" s="71">
        <f t="shared" si="278"/>
        <v>362.26894362566918</v>
      </c>
      <c r="AJ314" s="71"/>
      <c r="AK314" s="71"/>
      <c r="AL314" s="71"/>
    </row>
    <row r="315" spans="1:38">
      <c r="A315" s="59" t="s">
        <v>70</v>
      </c>
      <c r="B315" s="72">
        <f t="shared" si="274"/>
        <v>34.194723392449042</v>
      </c>
      <c r="C315" s="72">
        <f t="shared" si="275"/>
        <v>31.569992051344155</v>
      </c>
      <c r="D315" s="66">
        <f>'[2]Indonesia PKC Exports'!BH$290</f>
        <v>46.284010000000002</v>
      </c>
      <c r="E315" s="66">
        <f>'[2]Indonesia PKC Exports'!BT$290</f>
        <v>39.25</v>
      </c>
      <c r="F315" s="66">
        <f>'[2]Indonesia PKC Exports'!CF$290</f>
        <v>51.544539999999998</v>
      </c>
      <c r="G315" s="66">
        <f>'[2]Indonesia PKC Exports'!CR$290</f>
        <v>53.790303000000002</v>
      </c>
      <c r="H315" s="66">
        <f>'[2]Indonesia PKC Exports'!DD$290</f>
        <v>57.856000000000002</v>
      </c>
      <c r="I315" s="66">
        <f>'[2]Indonesia PKC Exports'!DP$290</f>
        <v>75.153000000000006</v>
      </c>
      <c r="J315" s="66">
        <f>'[2]Indonesia PKC Exports'!EB$290</f>
        <v>25.790482000000001</v>
      </c>
      <c r="K315" s="66">
        <f>'[2]Indonesia PKC Exports'!EN$290</f>
        <v>51.479250999999998</v>
      </c>
      <c r="L315" s="66">
        <f>'[2]Indonesia PKC Exports'!EZ$290</f>
        <v>104.69398299999999</v>
      </c>
      <c r="M315" s="66">
        <f>'[2]Indonesia PKC Exports'!FL$290</f>
        <v>120.60027700000001</v>
      </c>
      <c r="N315" s="66">
        <f>'[2]Indonesia PKC Exports'!FX$290</f>
        <v>196.928</v>
      </c>
      <c r="O315" s="66">
        <f>'[2]Indonesia PKC Exports'!GJ$290</f>
        <v>111.054</v>
      </c>
      <c r="P315" s="66">
        <f>'[2]Indonesia PKC Exports'!GV$290</f>
        <v>221.80799999999999</v>
      </c>
      <c r="Q315" s="66">
        <f>'[2]Indonesia PKC Exports'!HH$290</f>
        <v>115.869</v>
      </c>
      <c r="R315" s="66">
        <f>'[2]Indonesia PKC Exports'!HT$290</f>
        <v>241.28299999999999</v>
      </c>
      <c r="S315" s="66">
        <f>'[2]Indonesia PKC Exports'!IF$290</f>
        <v>298.48899999999998</v>
      </c>
      <c r="T315" s="66">
        <f>'[2]Indonesia PKC Exports'!IR$290</f>
        <v>267.64999999999998</v>
      </c>
      <c r="U315" s="66">
        <f>'[2]Indonesia PKC Exports'!JD$290</f>
        <v>242.16300000000001</v>
      </c>
      <c r="V315" s="66">
        <f>'[2]Indonesia PKC Exports'!JP$290</f>
        <v>316.46699999999998</v>
      </c>
      <c r="W315" s="66">
        <f>'[2]Indonesia PKC Exports'!KB$290</f>
        <v>255.51900000000001</v>
      </c>
      <c r="X315" s="66">
        <f>'[2]Indonesia PKC Exports'!KN$290</f>
        <v>198.464</v>
      </c>
      <c r="Y315" s="66">
        <f>'[2]Indonesia PKC Exports'!KZ$290</f>
        <v>304.166</v>
      </c>
      <c r="Z315" s="71">
        <f t="shared" si="279"/>
        <v>278.70744625153446</v>
      </c>
      <c r="AA315" s="71">
        <f t="shared" si="279"/>
        <v>293.87053789844958</v>
      </c>
      <c r="AB315" s="71">
        <f t="shared" si="276"/>
        <v>293.78545789382173</v>
      </c>
      <c r="AC315" s="71">
        <f t="shared" si="277"/>
        <v>283.76311349441079</v>
      </c>
      <c r="AD315" s="71">
        <f t="shared" si="277"/>
        <v>291.39592906563877</v>
      </c>
      <c r="AE315" s="71">
        <f t="shared" si="278"/>
        <v>307.5437184260814</v>
      </c>
      <c r="AF315" s="71">
        <f t="shared" si="278"/>
        <v>288.50629997846278</v>
      </c>
      <c r="AG315" s="71">
        <f t="shared" si="278"/>
        <v>294.32167485580771</v>
      </c>
      <c r="AH315" s="71">
        <f t="shared" si="278"/>
        <v>293.27716925062248</v>
      </c>
      <c r="AI315" s="71">
        <f t="shared" si="278"/>
        <v>293.39910683141068</v>
      </c>
      <c r="AJ315" s="71"/>
      <c r="AK315" s="71"/>
      <c r="AL315" s="71"/>
    </row>
    <row r="316" spans="1:38">
      <c r="A316" s="59" t="s">
        <v>71</v>
      </c>
      <c r="B316" s="72">
        <f t="shared" si="274"/>
        <v>50.059411447194549</v>
      </c>
      <c r="C316" s="72">
        <f t="shared" si="275"/>
        <v>50.908503260149061</v>
      </c>
      <c r="D316" s="66">
        <f>'[2]Indonesia PKC Exports'!BI$290</f>
        <v>68.907039999999995</v>
      </c>
      <c r="E316" s="66">
        <f>'[2]Indonesia PKC Exports'!BU$290</f>
        <v>60.217760000000006</v>
      </c>
      <c r="F316" s="66">
        <f>'[2]Indonesia PKC Exports'!CG$290</f>
        <v>88.532420000000002</v>
      </c>
      <c r="G316" s="66">
        <f>'[2]Indonesia PKC Exports'!CS$290</f>
        <v>61.951591000000001</v>
      </c>
      <c r="H316" s="66">
        <f>'[2]Indonesia PKC Exports'!DE$290</f>
        <v>66.13279</v>
      </c>
      <c r="I316" s="66">
        <f>'[2]Indonesia PKC Exports'!DQ$290</f>
        <v>129.54931999999999</v>
      </c>
      <c r="J316" s="66">
        <f>'[2]Indonesia PKC Exports'!EC$290</f>
        <v>79.766300000000001</v>
      </c>
      <c r="K316" s="66">
        <f>'[2]Indonesia PKC Exports'!EO$290</f>
        <v>34.805</v>
      </c>
      <c r="L316" s="66">
        <f>'[2]Indonesia PKC Exports'!FA$290</f>
        <v>74.116860000000003</v>
      </c>
      <c r="M316" s="66">
        <f>'[2]Indonesia PKC Exports'!FM$290</f>
        <v>108.317761</v>
      </c>
      <c r="N316" s="66">
        <f>'[2]Indonesia PKC Exports'!FY$290</f>
        <v>176.85499999999999</v>
      </c>
      <c r="O316" s="66">
        <f>'[2]Indonesia PKC Exports'!GK$290</f>
        <v>134.41499999999999</v>
      </c>
      <c r="P316" s="66">
        <f>'[2]Indonesia PKC Exports'!GW$290</f>
        <v>210.107</v>
      </c>
      <c r="Q316" s="66">
        <f>'[2]Indonesia PKC Exports'!HI$290</f>
        <v>255.119</v>
      </c>
      <c r="R316" s="66">
        <f>'[2]Indonesia PKC Exports'!HU$290</f>
        <v>203.04599999999999</v>
      </c>
      <c r="S316" s="66">
        <f>'[2]Indonesia PKC Exports'!IG$290</f>
        <v>205.47499999999999</v>
      </c>
      <c r="T316" s="66">
        <f>'[2]Indonesia PKC Exports'!IS$290</f>
        <v>217.27799999999999</v>
      </c>
      <c r="U316" s="66">
        <f>'[2]Indonesia PKC Exports'!JE$290</f>
        <v>318.19900000000001</v>
      </c>
      <c r="V316" s="66">
        <f>'[2]Indonesia PKC Exports'!JQ$290</f>
        <v>267.47500000000002</v>
      </c>
      <c r="W316" s="66">
        <f>'[2]Indonesia PKC Exports'!KC$290</f>
        <v>265.44900000000001</v>
      </c>
      <c r="X316" s="66">
        <f>'[2]Indonesia PKC Exports'!KO$290</f>
        <v>288.07499999999999</v>
      </c>
      <c r="Y316" s="66">
        <f>'[2]Indonesia PKC Exports'!LA$290</f>
        <v>310.93599999999998</v>
      </c>
      <c r="Z316" s="71">
        <f t="shared" si="279"/>
        <v>295.29867055557844</v>
      </c>
      <c r="AA316" s="71">
        <f t="shared" si="279"/>
        <v>323.63187642332559</v>
      </c>
      <c r="AB316" s="71">
        <f t="shared" si="276"/>
        <v>309.83021729730484</v>
      </c>
      <c r="AC316" s="71">
        <f t="shared" si="277"/>
        <v>316.31696445066484</v>
      </c>
      <c r="AD316" s="71">
        <f t="shared" si="277"/>
        <v>325.19255314100377</v>
      </c>
      <c r="AE316" s="71">
        <f t="shared" si="278"/>
        <v>329.05500769588394</v>
      </c>
      <c r="AF316" s="71">
        <f t="shared" si="278"/>
        <v>314.27388322169463</v>
      </c>
      <c r="AG316" s="71">
        <f t="shared" si="278"/>
        <v>321.07796743032367</v>
      </c>
      <c r="AH316" s="71">
        <f t="shared" si="278"/>
        <v>319.23662133136264</v>
      </c>
      <c r="AI316" s="71">
        <f t="shared" si="278"/>
        <v>321.50429795172016</v>
      </c>
      <c r="AJ316" s="71"/>
      <c r="AK316" s="71"/>
      <c r="AL316" s="71"/>
    </row>
    <row r="317" spans="1:38">
      <c r="A317" s="59" t="s">
        <v>72</v>
      </c>
      <c r="B317" s="72">
        <f t="shared" si="274"/>
        <v>28.949518715623338</v>
      </c>
      <c r="C317" s="72">
        <f t="shared" si="275"/>
        <v>35.766579761337958</v>
      </c>
      <c r="D317" s="66">
        <f>'[2]Indonesia PKC Exports'!BJ$290</f>
        <v>41.263480000000001</v>
      </c>
      <c r="E317" s="66">
        <f>'[2]Indonesia PKC Exports'!BV$290</f>
        <v>33.905999999999999</v>
      </c>
      <c r="F317" s="66">
        <f>'[2]Indonesia PKC Exports'!CH$290</f>
        <v>33.075074999999998</v>
      </c>
      <c r="G317" s="66">
        <f>'[2]Indonesia PKC Exports'!CT$290</f>
        <v>57.3</v>
      </c>
      <c r="H317" s="66">
        <f>'[2]Indonesia PKC Exports'!DF$290</f>
        <v>60.769430999999997</v>
      </c>
      <c r="I317" s="66">
        <f>'[2]Indonesia PKC Exports'!DR$290</f>
        <v>49.962600000000002</v>
      </c>
      <c r="J317" s="66">
        <f>'[2]Indonesia PKC Exports'!ED$290</f>
        <v>98.138499999999993</v>
      </c>
      <c r="K317" s="66">
        <f>'[2]Indonesia PKC Exports'!EP$290</f>
        <v>82.285332999999994</v>
      </c>
      <c r="L317" s="66">
        <f>'[2]Indonesia PKC Exports'!FB$290</f>
        <v>75.428817999999993</v>
      </c>
      <c r="M317" s="66">
        <f>'[2]Indonesia PKC Exports'!FN$290</f>
        <v>55.823709000000001</v>
      </c>
      <c r="N317" s="66">
        <f>'[2]Indonesia PKC Exports'!FZ$290</f>
        <v>102.721</v>
      </c>
      <c r="O317" s="66">
        <f>'[2]Indonesia PKC Exports'!GL$290</f>
        <v>166.35400000000001</v>
      </c>
      <c r="P317" s="66">
        <f>'[2]Indonesia PKC Exports'!GX$290</f>
        <v>163.952</v>
      </c>
      <c r="Q317" s="66">
        <f>'[2]Indonesia PKC Exports'!HJ$290</f>
        <v>218.34800000000001</v>
      </c>
      <c r="R317" s="66">
        <f>'[2]Indonesia PKC Exports'!HV$290</f>
        <v>136.52099999999999</v>
      </c>
      <c r="S317" s="66">
        <f>'[2]Indonesia PKC Exports'!IH$290</f>
        <v>251.46600000000001</v>
      </c>
      <c r="T317" s="66">
        <f>'[2]Indonesia PKC Exports'!IT$290</f>
        <v>232.941</v>
      </c>
      <c r="U317" s="66">
        <f>'[2]Indonesia PKC Exports'!JF$290</f>
        <v>232.386</v>
      </c>
      <c r="V317" s="66">
        <f>'[2]Indonesia PKC Exports'!JR$290</f>
        <v>315.65899999999999</v>
      </c>
      <c r="W317" s="66">
        <f>'[2]Indonesia PKC Exports'!KD$290</f>
        <v>341.46199999999999</v>
      </c>
      <c r="X317" s="66">
        <f>'[2]Indonesia PKC Exports'!KP$290</f>
        <v>278.81200000000001</v>
      </c>
      <c r="Y317" s="66">
        <f>'[2]Indonesia PKC Exports'!LB$290</f>
        <v>0</v>
      </c>
      <c r="Z317" s="71">
        <f t="shared" si="279"/>
        <v>305.04794416024299</v>
      </c>
      <c r="AA317" s="71">
        <f t="shared" si="279"/>
        <v>260.73815952941129</v>
      </c>
      <c r="AB317" s="71">
        <f t="shared" si="276"/>
        <v>269.39764911887983</v>
      </c>
      <c r="AC317" s="71">
        <f t="shared" si="277"/>
        <v>252.91446842453664</v>
      </c>
      <c r="AD317" s="71">
        <f t="shared" si="277"/>
        <v>237.1186138628934</v>
      </c>
      <c r="AE317" s="71">
        <f t="shared" si="278"/>
        <v>230.10347656423093</v>
      </c>
      <c r="AF317" s="71">
        <f t="shared" si="278"/>
        <v>265.22888810005219</v>
      </c>
      <c r="AG317" s="71">
        <f t="shared" si="278"/>
        <v>250.26698792530161</v>
      </c>
      <c r="AH317" s="71">
        <f t="shared" si="278"/>
        <v>251.19095270232557</v>
      </c>
      <c r="AI317" s="71">
        <f t="shared" si="278"/>
        <v>247.37348996088565</v>
      </c>
      <c r="AJ317" s="71"/>
      <c r="AK317" s="71"/>
      <c r="AL317" s="71"/>
    </row>
    <row r="318" spans="1:38">
      <c r="A318" s="59" t="s">
        <v>73</v>
      </c>
      <c r="B318" s="72">
        <f t="shared" si="274"/>
        <v>45.880097061310742</v>
      </c>
      <c r="C318" s="72">
        <f t="shared" si="275"/>
        <v>46.724854098674236</v>
      </c>
      <c r="D318" s="66">
        <f>'[2]Indonesia PKC Exports'!BK$290</f>
        <v>58.357610999999999</v>
      </c>
      <c r="E318" s="66">
        <f>'[2]Indonesia PKC Exports'!BW$290</f>
        <v>54.25</v>
      </c>
      <c r="F318" s="66">
        <f>'[2]Indonesia PKC Exports'!CI$290</f>
        <v>49.339419999999997</v>
      </c>
      <c r="G318" s="66">
        <f>'[2]Indonesia PKC Exports'!CU$290</f>
        <v>80.243920000000003</v>
      </c>
      <c r="H318" s="66">
        <f>'[2]Indonesia PKC Exports'!DG$290</f>
        <v>76.63</v>
      </c>
      <c r="I318" s="66">
        <f>'[2]Indonesia PKC Exports'!DS$290</f>
        <v>111.992735</v>
      </c>
      <c r="J318" s="66">
        <f>'[2]Indonesia PKC Exports'!EE$290</f>
        <v>72.723316999999994</v>
      </c>
      <c r="K318" s="66">
        <f>'[2]Indonesia PKC Exports'!EQ$290</f>
        <v>35.001249000000001</v>
      </c>
      <c r="L318" s="66">
        <f>'[2]Indonesia PKC Exports'!FC$290</f>
        <v>123.01282399999999</v>
      </c>
      <c r="M318" s="66">
        <f>'[2]Indonesia PKC Exports'!FO$290</f>
        <v>201.390162</v>
      </c>
      <c r="N318" s="66">
        <f>'[2]Indonesia PKC Exports'!GA$290</f>
        <v>179.846</v>
      </c>
      <c r="O318" s="66">
        <f>'[2]Indonesia PKC Exports'!GM$290</f>
        <v>189.637</v>
      </c>
      <c r="P318" s="66">
        <f>'[2]Indonesia PKC Exports'!GY$290</f>
        <v>178.98699999999999</v>
      </c>
      <c r="Q318" s="66">
        <f>'[2]Indonesia PKC Exports'!HK$290</f>
        <v>141.90899999999999</v>
      </c>
      <c r="R318" s="66">
        <f>'[2]Indonesia PKC Exports'!HW$290</f>
        <v>227.64500000000001</v>
      </c>
      <c r="S318" s="66">
        <f>'[2]Indonesia PKC Exports'!II$290</f>
        <v>314.14600000000002</v>
      </c>
      <c r="T318" s="66">
        <f>'[2]Indonesia PKC Exports'!IU$290</f>
        <v>318.89499999999998</v>
      </c>
      <c r="U318" s="66">
        <f>'[2]Indonesia PKC Exports'!JG$290</f>
        <v>339.875</v>
      </c>
      <c r="V318" s="66">
        <f>'[2]Indonesia PKC Exports'!JS$290</f>
        <v>236.58500000000001</v>
      </c>
      <c r="W318" s="66">
        <f>'[2]Indonesia PKC Exports'!KE$290</f>
        <v>319.863</v>
      </c>
      <c r="X318" s="66">
        <f>'[2]Indonesia PKC Exports'!KQ$290</f>
        <v>321.05900000000003</v>
      </c>
      <c r="Y318" s="66">
        <f>'[2]Indonesia PKC Exports'!LC$290</f>
        <v>0</v>
      </c>
      <c r="Z318" s="71">
        <f t="shared" si="279"/>
        <v>334.44053245697853</v>
      </c>
      <c r="AA318" s="71">
        <f t="shared" si="279"/>
        <v>271.68773436384566</v>
      </c>
      <c r="AB318" s="71">
        <f t="shared" si="276"/>
        <v>263.09494729612726</v>
      </c>
      <c r="AC318" s="71">
        <f t="shared" si="277"/>
        <v>265.91996000077285</v>
      </c>
      <c r="AD318" s="71">
        <f t="shared" si="277"/>
        <v>253.35650338478115</v>
      </c>
      <c r="AE318" s="71">
        <f t="shared" si="278"/>
        <v>240.05221740611162</v>
      </c>
      <c r="AF318" s="71">
        <f t="shared" si="278"/>
        <v>277.89431573633959</v>
      </c>
      <c r="AG318" s="71">
        <f t="shared" si="278"/>
        <v>259.04223842705397</v>
      </c>
      <c r="AH318" s="71">
        <f t="shared" si="278"/>
        <v>260.31057507825909</v>
      </c>
      <c r="AI318" s="71">
        <f t="shared" si="278"/>
        <v>259.51217047626022</v>
      </c>
      <c r="AJ318" s="71"/>
      <c r="AK318" s="71"/>
      <c r="AL318" s="71"/>
    </row>
    <row r="319" spans="1:38">
      <c r="A319" s="59" t="s">
        <v>74</v>
      </c>
      <c r="B319" s="72">
        <f t="shared" si="274"/>
        <v>49.171747982901302</v>
      </c>
      <c r="C319" s="72">
        <f t="shared" si="275"/>
        <v>43.968310512071518</v>
      </c>
      <c r="D319" s="66">
        <f>'[2]Indonesia PKC Exports'!BL$290</f>
        <v>60.830349999999996</v>
      </c>
      <c r="E319" s="66">
        <f>'[2]Indonesia PKC Exports'!BX$290</f>
        <v>69.732849999999999</v>
      </c>
      <c r="F319" s="66">
        <f>'[2]Indonesia PKC Exports'!CJ$290</f>
        <v>75.023020000000002</v>
      </c>
      <c r="G319" s="66">
        <f>'[2]Indonesia PKC Exports'!CV$290</f>
        <v>75.190690000000004</v>
      </c>
      <c r="H319" s="66">
        <f>'[2]Indonesia PKC Exports'!DH$290</f>
        <v>81.908998999999994</v>
      </c>
      <c r="I319" s="66">
        <f>'[2]Indonesia PKC Exports'!DT$290</f>
        <v>97.322242000000003</v>
      </c>
      <c r="J319" s="66">
        <f>'[2]Indonesia PKC Exports'!EF$290</f>
        <v>38.421470999999997</v>
      </c>
      <c r="K319" s="66">
        <f>'[2]Indonesia PKC Exports'!ER$290</f>
        <v>61.637302000000005</v>
      </c>
      <c r="L319" s="66">
        <f>'[2]Indonesia PKC Exports'!FD$290</f>
        <v>142.25322500000001</v>
      </c>
      <c r="M319" s="66">
        <f>'[2]Indonesia PKC Exports'!FP$290</f>
        <v>76.800196</v>
      </c>
      <c r="N319" s="66">
        <f>'[2]Indonesia PKC Exports'!GB$290</f>
        <v>113.71299999999999</v>
      </c>
      <c r="O319" s="66">
        <f>'[2]Indonesia PKC Exports'!GN$290</f>
        <v>100.16</v>
      </c>
      <c r="P319" s="66">
        <f>'[2]Indonesia PKC Exports'!GZ$290</f>
        <v>233.7</v>
      </c>
      <c r="Q319" s="66">
        <f>'[2]Indonesia PKC Exports'!HL$290</f>
        <v>228.09200000000001</v>
      </c>
      <c r="R319" s="66">
        <f>'[2]Indonesia PKC Exports'!HX$290</f>
        <v>247.87200000000001</v>
      </c>
      <c r="S319" s="66">
        <f>'[2]Indonesia PKC Exports'!IJ$290</f>
        <v>253.26900000000001</v>
      </c>
      <c r="T319" s="66">
        <f>'[2]Indonesia PKC Exports'!IV$290</f>
        <v>289.18200000000002</v>
      </c>
      <c r="U319" s="66">
        <f>'[2]Indonesia PKC Exports'!JH$290</f>
        <v>243.24199999999999</v>
      </c>
      <c r="V319" s="66">
        <f>'[2]Indonesia PKC Exports'!JT$290</f>
        <v>289.274</v>
      </c>
      <c r="W319" s="66">
        <f>'[2]Indonesia PKC Exports'!KF$290</f>
        <v>357.55900000000003</v>
      </c>
      <c r="X319" s="66">
        <f>'[2]Indonesia PKC Exports'!KR$290</f>
        <v>298.13799999999998</v>
      </c>
      <c r="Y319" s="66">
        <f>'[2]Indonesia PKC Exports'!LD$290</f>
        <v>0</v>
      </c>
      <c r="Z319" s="71">
        <f t="shared" si="279"/>
        <v>321.62218821819101</v>
      </c>
      <c r="AA319" s="71">
        <f t="shared" si="279"/>
        <v>265.17797857342077</v>
      </c>
      <c r="AB319" s="71">
        <f t="shared" si="276"/>
        <v>274.95766869076721</v>
      </c>
      <c r="AC319" s="71">
        <f t="shared" si="277"/>
        <v>264.94906074365281</v>
      </c>
      <c r="AD319" s="71">
        <f t="shared" si="277"/>
        <v>246.88863673091137</v>
      </c>
      <c r="AE319" s="71">
        <f t="shared" si="278"/>
        <v>238.2681717802117</v>
      </c>
      <c r="AF319" s="71">
        <f t="shared" si="278"/>
        <v>274.91140035131463</v>
      </c>
      <c r="AG319" s="71">
        <f t="shared" si="278"/>
        <v>258.26761146537683</v>
      </c>
      <c r="AH319" s="71">
        <f t="shared" si="278"/>
        <v>260.24190882129938</v>
      </c>
      <c r="AI319" s="71">
        <f t="shared" si="278"/>
        <v>256.91350492615186</v>
      </c>
      <c r="AJ319" s="71"/>
      <c r="AK319" s="71"/>
      <c r="AL319" s="71"/>
    </row>
    <row r="320" spans="1:38">
      <c r="A320" s="59" t="s">
        <v>75</v>
      </c>
      <c r="B320" s="72">
        <f>B321-SUM(B309:B319)</f>
        <v>41.94921137271308</v>
      </c>
      <c r="C320" s="72">
        <f>C321-SUM(C309:C319)</f>
        <v>37.201024734192231</v>
      </c>
      <c r="D320" s="66">
        <f>'[2]Indonesia PKC Exports'!BM$290</f>
        <v>53.055</v>
      </c>
      <c r="E320" s="66">
        <f>'[2]Indonesia PKC Exports'!BY$290</f>
        <v>93.858429999999998</v>
      </c>
      <c r="F320" s="66">
        <f>'[2]Indonesia PKC Exports'!CK$290</f>
        <v>66.13504300000001</v>
      </c>
      <c r="G320" s="66">
        <f>'[2]Indonesia PKC Exports'!CW$290</f>
        <v>50.111547999999999</v>
      </c>
      <c r="H320" s="66">
        <f>'[2]Indonesia PKC Exports'!DI$290</f>
        <v>87.997</v>
      </c>
      <c r="I320" s="66">
        <f>'[2]Indonesia PKC Exports'!DU$290</f>
        <v>42.442999999999998</v>
      </c>
      <c r="J320" s="66">
        <f>'[2]Indonesia PKC Exports'!EG$290</f>
        <v>64.560479999999998</v>
      </c>
      <c r="K320" s="66">
        <f>'[2]Indonesia PKC Exports'!ES$290</f>
        <v>22.855091999999999</v>
      </c>
      <c r="L320" s="66">
        <f>'[2]Indonesia PKC Exports'!FE$290</f>
        <v>104.33703999999999</v>
      </c>
      <c r="M320" s="66">
        <f>'[2]Indonesia PKC Exports'!FQ$290</f>
        <v>127.119</v>
      </c>
      <c r="N320" s="66">
        <f>'[2]Indonesia PKC Exports'!GC$290</f>
        <v>159.78700000000001</v>
      </c>
      <c r="O320" s="66">
        <f>'[2]Indonesia PKC Exports'!GO$290</f>
        <v>69.721000000000004</v>
      </c>
      <c r="P320" s="66">
        <f>'[2]Indonesia PKC Exports'!HA$290</f>
        <v>204.245</v>
      </c>
      <c r="Q320" s="66">
        <f>'[2]Indonesia PKC Exports'!HM$290</f>
        <v>281.56200000000001</v>
      </c>
      <c r="R320" s="66">
        <f>'[2]Indonesia PKC Exports'!HY$290</f>
        <v>217.411</v>
      </c>
      <c r="S320" s="66">
        <f>'[2]Indonesia PKC Exports'!IK$290</f>
        <v>271.20600000000002</v>
      </c>
      <c r="T320" s="66">
        <f>'[2]Indonesia PKC Exports'!IW$290</f>
        <v>274.52300000000002</v>
      </c>
      <c r="U320" s="66">
        <f>'[2]Indonesia PKC Exports'!JI$290</f>
        <v>220.34100000000001</v>
      </c>
      <c r="V320" s="66">
        <f>'[2]Indonesia PKC Exports'!JU$290</f>
        <v>301.53399999999999</v>
      </c>
      <c r="W320" s="66">
        <f>'[2]Indonesia PKC Exports'!KG$290</f>
        <v>350.03699999999998</v>
      </c>
      <c r="X320" s="66">
        <f>'[2]Indonesia PKC Exports'!KS$290</f>
        <v>279.70100000000002</v>
      </c>
      <c r="Y320" s="66">
        <f>'[2]Indonesia PKC Exports'!LE$290</f>
        <v>0</v>
      </c>
      <c r="Z320" s="71">
        <f t="shared" ref="Z320:AI320" si="280">Z321-SUM(Z309:Z319)</f>
        <v>2113.2120900222981</v>
      </c>
      <c r="AA320" s="71">
        <f t="shared" si="280"/>
        <v>257.00981847435833</v>
      </c>
      <c r="AB320" s="71">
        <f t="shared" si="280"/>
        <v>660.9101134803027</v>
      </c>
      <c r="AC320" s="71">
        <f t="shared" si="280"/>
        <v>639.70895167289473</v>
      </c>
      <c r="AD320" s="71">
        <f t="shared" si="280"/>
        <v>704.72453321606281</v>
      </c>
      <c r="AE320" s="71">
        <f t="shared" si="280"/>
        <v>776.28402791987446</v>
      </c>
      <c r="AF320" s="71">
        <f t="shared" si="280"/>
        <v>875.72564991671743</v>
      </c>
      <c r="AG320" s="71">
        <f t="shared" si="280"/>
        <v>608.24397984467441</v>
      </c>
      <c r="AH320" s="71">
        <f t="shared" si="280"/>
        <v>732.16534395703457</v>
      </c>
      <c r="AI320" s="71">
        <f t="shared" si="280"/>
        <v>721.65800565398877</v>
      </c>
      <c r="AJ320" s="71"/>
      <c r="AK320" s="71"/>
      <c r="AL320" s="71"/>
    </row>
    <row r="321" spans="1:38" ht="15.75" thickBot="1">
      <c r="A321" s="59" t="s">
        <v>76</v>
      </c>
      <c r="B321" s="3">
        <f>B37</f>
        <v>463</v>
      </c>
      <c r="C321" s="3">
        <f>C37</f>
        <v>469</v>
      </c>
      <c r="D321" s="3">
        <f>D37</f>
        <v>602</v>
      </c>
      <c r="E321" s="3">
        <f t="shared" ref="E321:Y321" si="281">SUM(E309:E320)</f>
        <v>615.52056700000003</v>
      </c>
      <c r="F321" s="3">
        <f t="shared" si="281"/>
        <v>702.946958</v>
      </c>
      <c r="G321" s="3">
        <f t="shared" si="281"/>
        <v>730.73204999999996</v>
      </c>
      <c r="H321" s="3">
        <f t="shared" si="281"/>
        <v>890.0552459999999</v>
      </c>
      <c r="I321" s="3">
        <f t="shared" si="281"/>
        <v>819.39378199999987</v>
      </c>
      <c r="J321" s="3">
        <f t="shared" si="281"/>
        <v>780.81968699999993</v>
      </c>
      <c r="K321" s="3">
        <f t="shared" si="281"/>
        <v>740.19227699999999</v>
      </c>
      <c r="L321" s="3">
        <f t="shared" si="281"/>
        <v>1193.3348159999998</v>
      </c>
      <c r="M321" s="3">
        <f t="shared" si="281"/>
        <v>1507.6779599999998</v>
      </c>
      <c r="N321" s="3">
        <f t="shared" si="281"/>
        <v>1900.9290000000001</v>
      </c>
      <c r="O321" s="3">
        <f t="shared" si="281"/>
        <v>1810.5880000000002</v>
      </c>
      <c r="P321" s="3">
        <f t="shared" si="281"/>
        <v>2579.9389999999994</v>
      </c>
      <c r="Q321" s="3">
        <f t="shared" si="281"/>
        <v>2487.2139999999999</v>
      </c>
      <c r="R321" s="3">
        <f t="shared" si="281"/>
        <v>2605.8449999999998</v>
      </c>
      <c r="S321" s="3">
        <f t="shared" si="281"/>
        <v>2949.902</v>
      </c>
      <c r="T321" s="3">
        <f t="shared" si="281"/>
        <v>3375.4339999999993</v>
      </c>
      <c r="U321" s="3">
        <f t="shared" si="281"/>
        <v>3497.2429999999999</v>
      </c>
      <c r="V321" s="3">
        <f t="shared" si="281"/>
        <v>3667.73</v>
      </c>
      <c r="W321" s="3">
        <f t="shared" si="281"/>
        <v>3961.3710000000001</v>
      </c>
      <c r="X321" s="3">
        <f t="shared" si="281"/>
        <v>3872.5139999999997</v>
      </c>
      <c r="Y321" s="3">
        <f t="shared" si="281"/>
        <v>2924.3950000000004</v>
      </c>
      <c r="Z321" s="71">
        <f t="shared" ref="Z321:AI321" si="282">Z37</f>
        <v>4000</v>
      </c>
      <c r="AA321" s="71">
        <f t="shared" si="282"/>
        <v>4000</v>
      </c>
      <c r="AB321" s="71">
        <f t="shared" si="282"/>
        <v>4000</v>
      </c>
      <c r="AC321" s="71">
        <f t="shared" si="282"/>
        <v>4000</v>
      </c>
      <c r="AD321" s="71">
        <f t="shared" si="282"/>
        <v>4001</v>
      </c>
      <c r="AE321" s="71">
        <f t="shared" si="282"/>
        <v>4002</v>
      </c>
      <c r="AF321" s="71">
        <f t="shared" si="282"/>
        <v>4003</v>
      </c>
      <c r="AG321" s="71">
        <f t="shared" si="282"/>
        <v>4004</v>
      </c>
      <c r="AH321" s="71">
        <f t="shared" si="282"/>
        <v>4005</v>
      </c>
      <c r="AI321" s="71">
        <f t="shared" si="282"/>
        <v>4006</v>
      </c>
      <c r="AJ321" s="71"/>
      <c r="AK321" s="71"/>
      <c r="AL321" s="71"/>
    </row>
    <row r="322" spans="1:38">
      <c r="A322" s="68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</row>
    <row r="323" spans="1:38" ht="15.75" thickBot="1">
      <c r="A323" s="59" t="s">
        <v>106</v>
      </c>
      <c r="D323" s="2"/>
      <c r="E323" s="77"/>
      <c r="F323" s="77"/>
      <c r="G323" s="77"/>
      <c r="H323" s="77"/>
      <c r="I323" s="77"/>
    </row>
    <row r="324" spans="1:38" ht="15.75" thickBot="1">
      <c r="A324" s="60"/>
      <c r="B324" s="61" t="s">
        <v>11</v>
      </c>
      <c r="C324" s="61" t="s">
        <v>12</v>
      </c>
      <c r="D324" s="61" t="s">
        <v>13</v>
      </c>
      <c r="E324" s="61" t="s">
        <v>14</v>
      </c>
      <c r="F324" s="61" t="s">
        <v>15</v>
      </c>
      <c r="G324" s="61" t="s">
        <v>16</v>
      </c>
      <c r="H324" s="61" t="s">
        <v>17</v>
      </c>
      <c r="I324" s="61" t="s">
        <v>18</v>
      </c>
      <c r="J324" s="61" t="s">
        <v>19</v>
      </c>
      <c r="K324" s="61" t="s">
        <v>20</v>
      </c>
      <c r="L324" s="61" t="s">
        <v>21</v>
      </c>
      <c r="M324" s="61" t="s">
        <v>22</v>
      </c>
      <c r="N324" s="61" t="s">
        <v>23</v>
      </c>
      <c r="O324" s="61" t="s">
        <v>24</v>
      </c>
      <c r="P324" s="61" t="s">
        <v>25</v>
      </c>
      <c r="Q324" s="61" t="s">
        <v>26</v>
      </c>
      <c r="R324" s="61" t="s">
        <v>27</v>
      </c>
      <c r="S324" s="61" t="s">
        <v>28</v>
      </c>
      <c r="T324" s="61" t="s">
        <v>29</v>
      </c>
      <c r="U324" s="61" t="s">
        <v>30</v>
      </c>
      <c r="V324" s="61" t="s">
        <v>31</v>
      </c>
      <c r="W324" s="61" t="s">
        <v>32</v>
      </c>
      <c r="X324" s="61" t="s">
        <v>33</v>
      </c>
      <c r="Y324" s="61" t="s">
        <v>34</v>
      </c>
      <c r="Z324" s="61" t="s">
        <v>35</v>
      </c>
      <c r="AA324" s="61" t="s">
        <v>36</v>
      </c>
      <c r="AB324" s="61" t="s">
        <v>37</v>
      </c>
      <c r="AC324" s="61" t="s">
        <v>38</v>
      </c>
      <c r="AD324" s="61" t="str">
        <f>AD2</f>
        <v xml:space="preserve">21/22  </v>
      </c>
      <c r="AE324" s="61" t="str">
        <f t="shared" ref="AE324:AI324" si="283">AE2</f>
        <v xml:space="preserve">22/23  </v>
      </c>
      <c r="AF324" s="61" t="str">
        <f t="shared" si="283"/>
        <v xml:space="preserve">23/24  </v>
      </c>
      <c r="AG324" s="61" t="str">
        <f t="shared" si="283"/>
        <v xml:space="preserve">24/25  </v>
      </c>
      <c r="AH324" s="61" t="str">
        <f t="shared" si="283"/>
        <v xml:space="preserve">25/26  </v>
      </c>
      <c r="AI324" s="61" t="str">
        <f t="shared" si="283"/>
        <v xml:space="preserve">26/27  </v>
      </c>
      <c r="AJ324" s="62"/>
      <c r="AK324" s="62"/>
      <c r="AL324" s="62"/>
    </row>
    <row r="325" spans="1:38">
      <c r="A325" s="59" t="s">
        <v>64</v>
      </c>
      <c r="B325" s="63">
        <f>B32+B261+B293-B309-B341</f>
        <v>6.7274190413737429</v>
      </c>
      <c r="C325" s="63">
        <f t="shared" ref="C325:Z325" si="284">B352+C261+C293-C309-C341</f>
        <v>10.365533233304426</v>
      </c>
      <c r="D325" s="63">
        <f t="shared" si="284"/>
        <v>12.727481652995323</v>
      </c>
      <c r="E325" s="63">
        <f t="shared" si="284"/>
        <v>22.851157364982157</v>
      </c>
      <c r="F325" s="63">
        <f t="shared" si="284"/>
        <v>-4.8136309930969645</v>
      </c>
      <c r="G325" s="63">
        <f t="shared" si="284"/>
        <v>56.723414109228742</v>
      </c>
      <c r="H325" s="63">
        <f t="shared" si="284"/>
        <v>-13.384899362711884</v>
      </c>
      <c r="I325" s="63">
        <f t="shared" si="284"/>
        <v>29.452093265977027</v>
      </c>
      <c r="J325" s="63">
        <f t="shared" si="284"/>
        <v>79.306594501052714</v>
      </c>
      <c r="K325" s="63">
        <f t="shared" si="284"/>
        <v>59.815564811055921</v>
      </c>
      <c r="L325" s="63">
        <f t="shared" si="284"/>
        <v>93.327494157448498</v>
      </c>
      <c r="M325" s="63">
        <f t="shared" si="284"/>
        <v>4.8026961426930193</v>
      </c>
      <c r="N325" s="63">
        <f t="shared" si="284"/>
        <v>-74.46128311075401</v>
      </c>
      <c r="O325" s="63">
        <f t="shared" si="284"/>
        <v>-34.385470214393919</v>
      </c>
      <c r="P325" s="63">
        <f t="shared" si="284"/>
        <v>-61.718491222980504</v>
      </c>
      <c r="Q325" s="63">
        <f t="shared" si="284"/>
        <v>85.461435795921645</v>
      </c>
      <c r="R325" s="63">
        <f t="shared" si="284"/>
        <v>139.30929410443673</v>
      </c>
      <c r="S325" s="63">
        <f t="shared" si="284"/>
        <v>52.721826614801699</v>
      </c>
      <c r="T325" s="63">
        <f t="shared" si="284"/>
        <v>60.306931774810096</v>
      </c>
      <c r="U325" s="63">
        <f t="shared" si="284"/>
        <v>119.86635052490598</v>
      </c>
      <c r="V325" s="63">
        <f t="shared" si="284"/>
        <v>42.105045051983254</v>
      </c>
      <c r="W325" s="63">
        <f t="shared" si="284"/>
        <v>30.337761310119248</v>
      </c>
      <c r="X325" s="63">
        <f t="shared" si="284"/>
        <v>45.419081047905991</v>
      </c>
      <c r="Y325" s="63">
        <f t="shared" si="284"/>
        <v>134.05844736605576</v>
      </c>
      <c r="Z325" s="71">
        <f t="shared" si="284"/>
        <v>497.33482628072738</v>
      </c>
      <c r="AA325" s="71" t="e">
        <f>(SUM(U325:Y325)/SUM(U$337:Y$337))*AA$337</f>
        <v>#REF!</v>
      </c>
      <c r="AB325" s="71" t="e">
        <f t="shared" ref="AB325:AD335" si="285">(SUM(V325:Z325)/SUM(V$337:Z$337))*AB$337</f>
        <v>#REF!</v>
      </c>
      <c r="AC325" s="71" t="e">
        <f t="shared" si="285"/>
        <v>#REF!</v>
      </c>
      <c r="AD325" s="71" t="e">
        <f t="shared" si="285"/>
        <v>#REF!</v>
      </c>
      <c r="AE325" s="71" t="e">
        <f t="shared" ref="AE325:AE335" si="286">(SUM(Y325:AC325)/SUM(Y$337:AC$337))*AE$337</f>
        <v>#REF!</v>
      </c>
      <c r="AF325" s="71" t="e">
        <f t="shared" ref="AF325:AI335" si="287">(SUM(Z325:AD325)/SUM(Z$337:AD$337))*AF$337</f>
        <v>#REF!</v>
      </c>
      <c r="AG325" s="71" t="e">
        <f t="shared" si="287"/>
        <v>#REF!</v>
      </c>
      <c r="AH325" s="71" t="e">
        <f t="shared" si="287"/>
        <v>#REF!</v>
      </c>
      <c r="AI325" s="71" t="e">
        <f t="shared" si="287"/>
        <v>#REF!</v>
      </c>
      <c r="AJ325" s="71"/>
      <c r="AK325" s="71"/>
      <c r="AL325" s="71"/>
    </row>
    <row r="326" spans="1:38">
      <c r="A326" s="59" t="s">
        <v>65</v>
      </c>
      <c r="B326" s="63">
        <f t="shared" ref="B326:Z336" si="288">B341+B262+B294-B310-B342</f>
        <v>11.95225658678892</v>
      </c>
      <c r="C326" s="63">
        <f t="shared" si="288"/>
        <v>16.06247073752494</v>
      </c>
      <c r="D326" s="63">
        <f t="shared" si="288"/>
        <v>21.135961013566288</v>
      </c>
      <c r="E326" s="63">
        <f t="shared" si="288"/>
        <v>27.371475148376277</v>
      </c>
      <c r="F326" s="63">
        <f t="shared" si="288"/>
        <v>25.518766490121664</v>
      </c>
      <c r="G326" s="63">
        <f t="shared" si="288"/>
        <v>-0.93093719068890834</v>
      </c>
      <c r="H326" s="63">
        <f t="shared" si="288"/>
        <v>24.654217131660218</v>
      </c>
      <c r="I326" s="63">
        <f t="shared" si="288"/>
        <v>69.803048471447511</v>
      </c>
      <c r="J326" s="63">
        <f t="shared" si="288"/>
        <v>92.043508815005836</v>
      </c>
      <c r="K326" s="63">
        <f t="shared" si="288"/>
        <v>43.389159766383088</v>
      </c>
      <c r="L326" s="63">
        <f t="shared" si="288"/>
        <v>-3.0546609237588225</v>
      </c>
      <c r="M326" s="63">
        <f t="shared" si="288"/>
        <v>5.3085764829756599</v>
      </c>
      <c r="N326" s="63">
        <f t="shared" si="288"/>
        <v>27.465088680953002</v>
      </c>
      <c r="O326" s="63">
        <f t="shared" si="288"/>
        <v>107.87230667792443</v>
      </c>
      <c r="P326" s="63">
        <f t="shared" si="288"/>
        <v>93.773348256063628</v>
      </c>
      <c r="Q326" s="63">
        <f t="shared" si="288"/>
        <v>-10.766401321821528</v>
      </c>
      <c r="R326" s="63">
        <f t="shared" si="288"/>
        <v>114.33402262218485</v>
      </c>
      <c r="S326" s="63">
        <f t="shared" si="288"/>
        <v>57.485370376589657</v>
      </c>
      <c r="T326" s="63">
        <f t="shared" si="288"/>
        <v>47.62558357050392</v>
      </c>
      <c r="U326" s="63">
        <f t="shared" si="288"/>
        <v>-32.522545287012974</v>
      </c>
      <c r="V326" s="63">
        <f t="shared" si="288"/>
        <v>-0.2096146506112575</v>
      </c>
      <c r="W326" s="63">
        <f t="shared" si="288"/>
        <v>181.06436613496027</v>
      </c>
      <c r="X326" s="63">
        <f t="shared" si="288"/>
        <v>43.325841141899787</v>
      </c>
      <c r="Y326" s="63">
        <f t="shared" si="288"/>
        <v>-29.729659922586166</v>
      </c>
      <c r="Z326" s="71">
        <f t="shared" si="288"/>
        <v>533.80068729680681</v>
      </c>
      <c r="AA326" s="71" t="e">
        <f>(SUM(U326:Y326)/SUM(U$337:Y$337))*AA$337</f>
        <v>#REF!</v>
      </c>
      <c r="AB326" s="71" t="e">
        <f t="shared" si="285"/>
        <v>#REF!</v>
      </c>
      <c r="AC326" s="71" t="e">
        <f t="shared" si="285"/>
        <v>#REF!</v>
      </c>
      <c r="AD326" s="71" t="e">
        <f t="shared" si="285"/>
        <v>#REF!</v>
      </c>
      <c r="AE326" s="71" t="e">
        <f t="shared" si="286"/>
        <v>#REF!</v>
      </c>
      <c r="AF326" s="71" t="e">
        <f t="shared" si="287"/>
        <v>#REF!</v>
      </c>
      <c r="AG326" s="71" t="e">
        <f t="shared" si="287"/>
        <v>#REF!</v>
      </c>
      <c r="AH326" s="71" t="e">
        <f t="shared" si="287"/>
        <v>#REF!</v>
      </c>
      <c r="AI326" s="71" t="e">
        <f t="shared" si="287"/>
        <v>#REF!</v>
      </c>
      <c r="AJ326" s="71"/>
      <c r="AK326" s="71"/>
      <c r="AL326" s="71"/>
    </row>
    <row r="327" spans="1:38">
      <c r="A327" s="59" t="s">
        <v>66</v>
      </c>
      <c r="B327" s="63">
        <f t="shared" si="288"/>
        <v>9.4561179972557312</v>
      </c>
      <c r="C327" s="63">
        <f t="shared" si="288"/>
        <v>-0.41455738527583463</v>
      </c>
      <c r="D327" s="63">
        <f t="shared" si="288"/>
        <v>19.95101888721311</v>
      </c>
      <c r="E327" s="63">
        <f t="shared" si="288"/>
        <v>33.289272690531263</v>
      </c>
      <c r="F327" s="63">
        <f t="shared" si="288"/>
        <v>17.286630252748722</v>
      </c>
      <c r="G327" s="63">
        <f t="shared" si="288"/>
        <v>-18.792449286395055</v>
      </c>
      <c r="H327" s="63">
        <f t="shared" si="288"/>
        <v>25.401266650833769</v>
      </c>
      <c r="I327" s="63">
        <f t="shared" si="288"/>
        <v>39.323295675208072</v>
      </c>
      <c r="J327" s="63">
        <f t="shared" si="288"/>
        <v>-2.4026670995416017</v>
      </c>
      <c r="K327" s="63">
        <f t="shared" si="288"/>
        <v>40.134513485870542</v>
      </c>
      <c r="L327" s="63">
        <f t="shared" si="288"/>
        <v>92.925801157301848</v>
      </c>
      <c r="M327" s="63">
        <f t="shared" si="288"/>
        <v>40.797283199637576</v>
      </c>
      <c r="N327" s="63">
        <f t="shared" si="288"/>
        <v>-11.871038184603712</v>
      </c>
      <c r="O327" s="63">
        <f t="shared" si="288"/>
        <v>-89.009677550113665</v>
      </c>
      <c r="P327" s="63">
        <f t="shared" si="288"/>
        <v>-27.878704268076547</v>
      </c>
      <c r="Q327" s="63">
        <f t="shared" si="288"/>
        <v>47.419841111256005</v>
      </c>
      <c r="R327" s="63">
        <f t="shared" si="288"/>
        <v>-156.43799880237884</v>
      </c>
      <c r="S327" s="63">
        <f t="shared" si="288"/>
        <v>41.766535288317101</v>
      </c>
      <c r="T327" s="63">
        <f t="shared" si="288"/>
        <v>89.214226282324262</v>
      </c>
      <c r="U327" s="63">
        <f t="shared" si="288"/>
        <v>80.942289492976386</v>
      </c>
      <c r="V327" s="63">
        <f t="shared" si="288"/>
        <v>99.741969140961103</v>
      </c>
      <c r="W327" s="63">
        <f t="shared" si="288"/>
        <v>-28.067532381168888</v>
      </c>
      <c r="X327" s="63">
        <f t="shared" si="288"/>
        <v>-63.340011681372403</v>
      </c>
      <c r="Y327" s="63">
        <f t="shared" si="288"/>
        <v>-75.805454125826827</v>
      </c>
      <c r="Z327" s="71">
        <f t="shared" si="288"/>
        <v>501.67248461511122</v>
      </c>
      <c r="AA327" s="71" t="e">
        <f>(SUM(U327:Y327)/SUM(U$337:Y$337))*AA$337</f>
        <v>#REF!</v>
      </c>
      <c r="AB327" s="71" t="e">
        <f t="shared" si="285"/>
        <v>#REF!</v>
      </c>
      <c r="AC327" s="71" t="e">
        <f t="shared" si="285"/>
        <v>#REF!</v>
      </c>
      <c r="AD327" s="71" t="e">
        <f t="shared" si="285"/>
        <v>#REF!</v>
      </c>
      <c r="AE327" s="71" t="e">
        <f t="shared" si="286"/>
        <v>#REF!</v>
      </c>
      <c r="AF327" s="71" t="e">
        <f t="shared" si="287"/>
        <v>#REF!</v>
      </c>
      <c r="AG327" s="71" t="e">
        <f t="shared" si="287"/>
        <v>#REF!</v>
      </c>
      <c r="AH327" s="71" t="e">
        <f t="shared" si="287"/>
        <v>#REF!</v>
      </c>
      <c r="AI327" s="71" t="e">
        <f t="shared" si="287"/>
        <v>#REF!</v>
      </c>
      <c r="AJ327" s="71"/>
      <c r="AK327" s="71"/>
      <c r="AL327" s="71"/>
    </row>
    <row r="328" spans="1:38">
      <c r="A328" s="59" t="s">
        <v>67</v>
      </c>
      <c r="B328" s="63">
        <f t="shared" si="288"/>
        <v>9.8935617491210479</v>
      </c>
      <c r="C328" s="63">
        <f t="shared" si="288"/>
        <v>6.2642062836350618</v>
      </c>
      <c r="D328" s="63">
        <f t="shared" si="288"/>
        <v>8.9100584863403043</v>
      </c>
      <c r="E328" s="63">
        <f t="shared" si="288"/>
        <v>9.5975308922529337</v>
      </c>
      <c r="F328" s="63">
        <f t="shared" si="288"/>
        <v>14.985886549524935</v>
      </c>
      <c r="G328" s="63">
        <f t="shared" si="288"/>
        <v>-18.02514441052984</v>
      </c>
      <c r="H328" s="63">
        <f t="shared" si="288"/>
        <v>8.0915280240271557</v>
      </c>
      <c r="I328" s="63">
        <f t="shared" si="288"/>
        <v>69.384559093183412</v>
      </c>
      <c r="J328" s="63">
        <f t="shared" si="288"/>
        <v>6.3306311822304302</v>
      </c>
      <c r="K328" s="63">
        <f t="shared" si="288"/>
        <v>51.50780543709638</v>
      </c>
      <c r="L328" s="63">
        <f t="shared" si="288"/>
        <v>-0.12327703932721512</v>
      </c>
      <c r="M328" s="63">
        <f t="shared" si="288"/>
        <v>32.927061755613408</v>
      </c>
      <c r="N328" s="63">
        <f t="shared" si="288"/>
        <v>18.89021728907916</v>
      </c>
      <c r="O328" s="63">
        <f t="shared" si="288"/>
        <v>-18.374829467877277</v>
      </c>
      <c r="P328" s="63">
        <f t="shared" si="288"/>
        <v>75.174110404220642</v>
      </c>
      <c r="Q328" s="63">
        <f t="shared" si="288"/>
        <v>-67.929740912655561</v>
      </c>
      <c r="R328" s="63">
        <f t="shared" si="288"/>
        <v>68.773756158848528</v>
      </c>
      <c r="S328" s="63">
        <f t="shared" si="288"/>
        <v>-69.38431925266417</v>
      </c>
      <c r="T328" s="63">
        <f t="shared" si="288"/>
        <v>-10.01643814075743</v>
      </c>
      <c r="U328" s="63">
        <f t="shared" si="288"/>
        <v>14.049896102019545</v>
      </c>
      <c r="V328" s="63">
        <f t="shared" si="288"/>
        <v>31.466784505903661</v>
      </c>
      <c r="W328" s="63">
        <f t="shared" si="288"/>
        <v>-80.907640540178761</v>
      </c>
      <c r="X328" s="63">
        <f t="shared" si="288"/>
        <v>21.240982336832474</v>
      </c>
      <c r="Y328" s="63">
        <f t="shared" si="288"/>
        <v>-45.948459539756186</v>
      </c>
      <c r="Z328" s="71">
        <f t="shared" si="288"/>
        <v>461.24566892605253</v>
      </c>
      <c r="AA328" s="71" t="e">
        <f t="shared" ref="Z328:AA335" si="289">(SUM(U328:Y328)/SUM(U$337:Y$337))*AA$337</f>
        <v>#REF!</v>
      </c>
      <c r="AB328" s="71" t="e">
        <f t="shared" si="285"/>
        <v>#REF!</v>
      </c>
      <c r="AC328" s="71" t="e">
        <f t="shared" si="285"/>
        <v>#REF!</v>
      </c>
      <c r="AD328" s="71" t="e">
        <f t="shared" si="285"/>
        <v>#REF!</v>
      </c>
      <c r="AE328" s="71" t="e">
        <f t="shared" si="286"/>
        <v>#REF!</v>
      </c>
      <c r="AF328" s="71" t="e">
        <f t="shared" si="287"/>
        <v>#REF!</v>
      </c>
      <c r="AG328" s="71" t="e">
        <f t="shared" si="287"/>
        <v>#REF!</v>
      </c>
      <c r="AH328" s="71" t="e">
        <f t="shared" si="287"/>
        <v>#REF!</v>
      </c>
      <c r="AI328" s="71" t="e">
        <f t="shared" si="287"/>
        <v>#REF!</v>
      </c>
      <c r="AJ328" s="71"/>
      <c r="AK328" s="71"/>
      <c r="AL328" s="71"/>
    </row>
    <row r="329" spans="1:38">
      <c r="A329" s="59" t="s">
        <v>68</v>
      </c>
      <c r="B329" s="63">
        <f t="shared" si="288"/>
        <v>5.8854035751643394</v>
      </c>
      <c r="C329" s="63">
        <f t="shared" si="288"/>
        <v>4.6034200613224669</v>
      </c>
      <c r="D329" s="63">
        <f t="shared" si="288"/>
        <v>7.2465412717150457E-2</v>
      </c>
      <c r="E329" s="63">
        <f t="shared" si="288"/>
        <v>22.970537948111712</v>
      </c>
      <c r="F329" s="63">
        <f t="shared" si="288"/>
        <v>-0.11957614026150054</v>
      </c>
      <c r="G329" s="63">
        <f t="shared" si="288"/>
        <v>-8.3671463215944257</v>
      </c>
      <c r="H329" s="63">
        <f t="shared" si="288"/>
        <v>14.902233626954533</v>
      </c>
      <c r="I329" s="63">
        <f t="shared" si="288"/>
        <v>64.1241178524308</v>
      </c>
      <c r="J329" s="63">
        <f t="shared" si="288"/>
        <v>23.264504302278091</v>
      </c>
      <c r="K329" s="63">
        <f t="shared" si="288"/>
        <v>-8.3345747791091895</v>
      </c>
      <c r="L329" s="63">
        <f t="shared" si="288"/>
        <v>69.746684853780351</v>
      </c>
      <c r="M329" s="63">
        <f t="shared" si="288"/>
        <v>4.470080755129171</v>
      </c>
      <c r="N329" s="63">
        <f t="shared" si="288"/>
        <v>-94.694664333342757</v>
      </c>
      <c r="O329" s="63">
        <f t="shared" si="288"/>
        <v>-70.859698712140997</v>
      </c>
      <c r="P329" s="63">
        <f t="shared" si="288"/>
        <v>-16.913771947626032</v>
      </c>
      <c r="Q329" s="63">
        <f t="shared" si="288"/>
        <v>64.574730251921679</v>
      </c>
      <c r="R329" s="63">
        <f t="shared" si="288"/>
        <v>-84.974936531122637</v>
      </c>
      <c r="S329" s="63">
        <f t="shared" si="288"/>
        <v>-64.668076563476319</v>
      </c>
      <c r="T329" s="63">
        <f t="shared" si="288"/>
        <v>-29.891836071089187</v>
      </c>
      <c r="U329" s="63">
        <f t="shared" si="288"/>
        <v>-47.797039186664961</v>
      </c>
      <c r="V329" s="63">
        <f t="shared" si="288"/>
        <v>-77.67974272949462</v>
      </c>
      <c r="W329" s="63">
        <f t="shared" si="288"/>
        <v>-27.687920755391048</v>
      </c>
      <c r="X329" s="63">
        <f t="shared" si="288"/>
        <v>-36.515339414578307</v>
      </c>
      <c r="Y329" s="63">
        <f t="shared" si="288"/>
        <v>-65.864785214047117</v>
      </c>
      <c r="Z329" s="71">
        <f t="shared" si="288"/>
        <v>401.01541310041716</v>
      </c>
      <c r="AA329" s="71" t="e">
        <f t="shared" si="289"/>
        <v>#REF!</v>
      </c>
      <c r="AB329" s="71" t="e">
        <f t="shared" si="285"/>
        <v>#REF!</v>
      </c>
      <c r="AC329" s="71" t="e">
        <f t="shared" si="285"/>
        <v>#REF!</v>
      </c>
      <c r="AD329" s="71" t="e">
        <f t="shared" si="285"/>
        <v>#REF!</v>
      </c>
      <c r="AE329" s="71" t="e">
        <f t="shared" si="286"/>
        <v>#REF!</v>
      </c>
      <c r="AF329" s="71" t="e">
        <f t="shared" si="287"/>
        <v>#REF!</v>
      </c>
      <c r="AG329" s="71" t="e">
        <f t="shared" si="287"/>
        <v>#REF!</v>
      </c>
      <c r="AH329" s="71" t="e">
        <f t="shared" si="287"/>
        <v>#REF!</v>
      </c>
      <c r="AI329" s="71" t="e">
        <f t="shared" si="287"/>
        <v>#REF!</v>
      </c>
      <c r="AJ329" s="71"/>
      <c r="AK329" s="71"/>
      <c r="AL329" s="71"/>
    </row>
    <row r="330" spans="1:38">
      <c r="A330" s="59" t="s">
        <v>69</v>
      </c>
      <c r="B330" s="63">
        <f t="shared" si="288"/>
        <v>8.8690312307160326</v>
      </c>
      <c r="C330" s="63">
        <f t="shared" si="288"/>
        <v>14.769256237987904</v>
      </c>
      <c r="D330" s="63">
        <f t="shared" si="288"/>
        <v>16.072867382651083</v>
      </c>
      <c r="E330" s="63">
        <f t="shared" si="288"/>
        <v>11.648864158715909</v>
      </c>
      <c r="F330" s="63">
        <f t="shared" si="288"/>
        <v>18.81613208128762</v>
      </c>
      <c r="G330" s="63">
        <f t="shared" si="288"/>
        <v>11.839796088571489</v>
      </c>
      <c r="H330" s="63">
        <f t="shared" si="288"/>
        <v>34.344251934886557</v>
      </c>
      <c r="I330" s="63">
        <f t="shared" si="288"/>
        <v>71.551614399233273</v>
      </c>
      <c r="J330" s="63">
        <f t="shared" si="288"/>
        <v>85.240722464683188</v>
      </c>
      <c r="K330" s="63">
        <f t="shared" si="288"/>
        <v>45.003949759443671</v>
      </c>
      <c r="L330" s="63">
        <f t="shared" si="288"/>
        <v>-17.475364216998486</v>
      </c>
      <c r="M330" s="63">
        <f t="shared" si="288"/>
        <v>37.561179345933972</v>
      </c>
      <c r="N330" s="63">
        <f t="shared" si="288"/>
        <v>131.9967163545432</v>
      </c>
      <c r="O330" s="63">
        <f t="shared" si="288"/>
        <v>75.913053624637854</v>
      </c>
      <c r="P330" s="63">
        <f t="shared" si="288"/>
        <v>-36.715718817626652</v>
      </c>
      <c r="Q330" s="63">
        <f t="shared" si="288"/>
        <v>45.353464883115748</v>
      </c>
      <c r="R330" s="63">
        <f t="shared" si="288"/>
        <v>128.32869582163164</v>
      </c>
      <c r="S330" s="63">
        <f t="shared" si="288"/>
        <v>123.49661170083222</v>
      </c>
      <c r="T330" s="63">
        <f t="shared" si="288"/>
        <v>-108.01466859844311</v>
      </c>
      <c r="U330" s="63">
        <f t="shared" si="288"/>
        <v>19.966819628303881</v>
      </c>
      <c r="V330" s="63">
        <f t="shared" si="288"/>
        <v>62.089997038346525</v>
      </c>
      <c r="W330" s="63">
        <f t="shared" si="288"/>
        <v>-84.64897040227163</v>
      </c>
      <c r="X330" s="63">
        <f t="shared" si="288"/>
        <v>0.34787300877707139</v>
      </c>
      <c r="Y330" s="63">
        <f t="shared" si="288"/>
        <v>76.326754016109021</v>
      </c>
      <c r="Z330" s="71">
        <f t="shared" si="289"/>
        <v>-66.243871407372566</v>
      </c>
      <c r="AA330" s="71" t="e">
        <f t="shared" si="289"/>
        <v>#REF!</v>
      </c>
      <c r="AB330" s="71" t="e">
        <f t="shared" si="285"/>
        <v>#REF!</v>
      </c>
      <c r="AC330" s="71" t="e">
        <f t="shared" si="285"/>
        <v>#REF!</v>
      </c>
      <c r="AD330" s="71" t="e">
        <f t="shared" si="285"/>
        <v>#REF!</v>
      </c>
      <c r="AE330" s="71" t="e">
        <f t="shared" si="286"/>
        <v>#REF!</v>
      </c>
      <c r="AF330" s="71" t="e">
        <f t="shared" si="287"/>
        <v>#REF!</v>
      </c>
      <c r="AG330" s="71" t="e">
        <f t="shared" si="287"/>
        <v>#REF!</v>
      </c>
      <c r="AH330" s="71" t="e">
        <f t="shared" si="287"/>
        <v>#REF!</v>
      </c>
      <c r="AI330" s="71" t="e">
        <f t="shared" si="287"/>
        <v>#REF!</v>
      </c>
      <c r="AJ330" s="71"/>
      <c r="AK330" s="71"/>
      <c r="AL330" s="71"/>
    </row>
    <row r="331" spans="1:38">
      <c r="A331" s="59" t="s">
        <v>70</v>
      </c>
      <c r="B331" s="63">
        <f t="shared" si="288"/>
        <v>11.052055142035996</v>
      </c>
      <c r="C331" s="63">
        <f t="shared" si="288"/>
        <v>11.961248413571461</v>
      </c>
      <c r="D331" s="63">
        <f t="shared" si="288"/>
        <v>9.4075183482032401</v>
      </c>
      <c r="E331" s="63">
        <f t="shared" si="288"/>
        <v>27.67020608423293</v>
      </c>
      <c r="F331" s="63">
        <f t="shared" si="288"/>
        <v>6.5531468119578022</v>
      </c>
      <c r="G331" s="63">
        <f t="shared" si="288"/>
        <v>21.365599783213554</v>
      </c>
      <c r="H331" s="63">
        <f t="shared" si="288"/>
        <v>22.881258792511183</v>
      </c>
      <c r="I331" s="63">
        <f t="shared" si="288"/>
        <v>30.182625197827079</v>
      </c>
      <c r="J331" s="63">
        <f t="shared" si="288"/>
        <v>75.782693128448116</v>
      </c>
      <c r="K331" s="63">
        <f t="shared" si="288"/>
        <v>72.194122972336999</v>
      </c>
      <c r="L331" s="63">
        <f t="shared" si="288"/>
        <v>20.004816740901596</v>
      </c>
      <c r="M331" s="63">
        <f t="shared" si="288"/>
        <v>36.227981994565468</v>
      </c>
      <c r="N331" s="63">
        <f t="shared" si="288"/>
        <v>-11.563057060967672</v>
      </c>
      <c r="O331" s="63">
        <f t="shared" si="288"/>
        <v>43.623059500482015</v>
      </c>
      <c r="P331" s="63">
        <f t="shared" si="288"/>
        <v>0.47112003479458053</v>
      </c>
      <c r="Q331" s="63">
        <f t="shared" si="288"/>
        <v>96.703225650404576</v>
      </c>
      <c r="R331" s="63">
        <f t="shared" si="288"/>
        <v>-8.7568489269959571</v>
      </c>
      <c r="S331" s="63">
        <f t="shared" si="288"/>
        <v>-21.650087808874162</v>
      </c>
      <c r="T331" s="63">
        <f t="shared" si="288"/>
        <v>-24.328198715562507</v>
      </c>
      <c r="U331" s="63">
        <f t="shared" si="288"/>
        <v>29.459467324583329</v>
      </c>
      <c r="V331" s="63">
        <f t="shared" si="288"/>
        <v>0.64777301952543098</v>
      </c>
      <c r="W331" s="63">
        <f t="shared" si="288"/>
        <v>108.48809383804942</v>
      </c>
      <c r="X331" s="63">
        <f t="shared" si="288"/>
        <v>133.64722313587191</v>
      </c>
      <c r="Y331" s="63">
        <f>Y346+Y267+Y299-Y315-Y347</f>
        <v>89.952434199514698</v>
      </c>
      <c r="Z331" s="71">
        <f t="shared" si="289"/>
        <v>148.94760916732801</v>
      </c>
      <c r="AA331" s="71" t="e">
        <f t="shared" si="289"/>
        <v>#REF!</v>
      </c>
      <c r="AB331" s="71" t="e">
        <f t="shared" si="285"/>
        <v>#REF!</v>
      </c>
      <c r="AC331" s="71" t="e">
        <f t="shared" si="285"/>
        <v>#REF!</v>
      </c>
      <c r="AD331" s="71" t="e">
        <f t="shared" si="285"/>
        <v>#REF!</v>
      </c>
      <c r="AE331" s="71" t="e">
        <f t="shared" si="286"/>
        <v>#REF!</v>
      </c>
      <c r="AF331" s="71" t="e">
        <f t="shared" si="287"/>
        <v>#REF!</v>
      </c>
      <c r="AG331" s="71" t="e">
        <f t="shared" si="287"/>
        <v>#REF!</v>
      </c>
      <c r="AH331" s="71" t="e">
        <f t="shared" si="287"/>
        <v>#REF!</v>
      </c>
      <c r="AI331" s="71" t="e">
        <f t="shared" si="287"/>
        <v>#REF!</v>
      </c>
      <c r="AJ331" s="71"/>
      <c r="AK331" s="71"/>
      <c r="AL331" s="71"/>
    </row>
    <row r="332" spans="1:38">
      <c r="A332" s="59" t="s">
        <v>71</v>
      </c>
      <c r="B332" s="63">
        <f t="shared" si="288"/>
        <v>-10.536007658994578</v>
      </c>
      <c r="C332" s="63">
        <f t="shared" si="288"/>
        <v>-10.684608950754281</v>
      </c>
      <c r="D332" s="63">
        <f t="shared" si="288"/>
        <v>-13.596102731973289</v>
      </c>
      <c r="E332" s="63">
        <f t="shared" si="288"/>
        <v>7.7690344846255357</v>
      </c>
      <c r="F332" s="63">
        <f t="shared" si="288"/>
        <v>-24.88292163492369</v>
      </c>
      <c r="G332" s="63">
        <f t="shared" si="288"/>
        <v>21.700386034805945</v>
      </c>
      <c r="H332" s="63">
        <f t="shared" si="288"/>
        <v>21.061547458460069</v>
      </c>
      <c r="I332" s="63">
        <f t="shared" si="288"/>
        <v>-22.259189419826015</v>
      </c>
      <c r="J332" s="63">
        <f t="shared" si="288"/>
        <v>17.677453304566733</v>
      </c>
      <c r="K332" s="63">
        <f t="shared" si="288"/>
        <v>95.085471135720212</v>
      </c>
      <c r="L332" s="63">
        <f t="shared" si="288"/>
        <v>55.995698253436032</v>
      </c>
      <c r="M332" s="63">
        <f t="shared" si="288"/>
        <v>56.901564725243659</v>
      </c>
      <c r="N332" s="63">
        <f t="shared" si="288"/>
        <v>14.801640213175318</v>
      </c>
      <c r="O332" s="63">
        <f t="shared" si="288"/>
        <v>29.808137480417543</v>
      </c>
      <c r="P332" s="63">
        <f t="shared" si="288"/>
        <v>11.132199523660432</v>
      </c>
      <c r="Q332" s="63">
        <f t="shared" si="288"/>
        <v>-43.958408397468432</v>
      </c>
      <c r="R332" s="63">
        <f t="shared" si="288"/>
        <v>14.880012474606644</v>
      </c>
      <c r="S332" s="63">
        <f t="shared" si="288"/>
        <v>91.82468778380256</v>
      </c>
      <c r="T332" s="63">
        <f t="shared" si="288"/>
        <v>55.362256114360235</v>
      </c>
      <c r="U332" s="63">
        <f t="shared" si="288"/>
        <v>-48.072534676758323</v>
      </c>
      <c r="V332" s="63">
        <f t="shared" si="288"/>
        <v>58.967851514368874</v>
      </c>
      <c r="W332" s="63">
        <f t="shared" si="288"/>
        <v>158.26550763105985</v>
      </c>
      <c r="X332" s="63">
        <f t="shared" si="288"/>
        <v>44.287677093907348</v>
      </c>
      <c r="Y332" s="63">
        <f t="shared" si="288"/>
        <v>126.55801168012209</v>
      </c>
      <c r="Z332" s="71">
        <f t="shared" si="289"/>
        <v>161.50222157418582</v>
      </c>
      <c r="AA332" s="71" t="e">
        <f t="shared" si="289"/>
        <v>#REF!</v>
      </c>
      <c r="AB332" s="71" t="e">
        <f t="shared" si="285"/>
        <v>#REF!</v>
      </c>
      <c r="AC332" s="71" t="e">
        <f t="shared" si="285"/>
        <v>#REF!</v>
      </c>
      <c r="AD332" s="71" t="e">
        <f t="shared" si="285"/>
        <v>#REF!</v>
      </c>
      <c r="AE332" s="71" t="e">
        <f t="shared" si="286"/>
        <v>#REF!</v>
      </c>
      <c r="AF332" s="71" t="e">
        <f t="shared" si="287"/>
        <v>#REF!</v>
      </c>
      <c r="AG332" s="71" t="e">
        <f t="shared" si="287"/>
        <v>#REF!</v>
      </c>
      <c r="AH332" s="71" t="e">
        <f t="shared" si="287"/>
        <v>#REF!</v>
      </c>
      <c r="AI332" s="71" t="e">
        <f t="shared" si="287"/>
        <v>#REF!</v>
      </c>
      <c r="AJ332" s="71"/>
      <c r="AK332" s="71"/>
      <c r="AL332" s="71"/>
    </row>
    <row r="333" spans="1:38">
      <c r="A333" s="59" t="s">
        <v>72</v>
      </c>
      <c r="B333" s="63">
        <f t="shared" si="288"/>
        <v>12.572039577324354</v>
      </c>
      <c r="C333" s="63">
        <f t="shared" si="288"/>
        <v>9.1854062958167546</v>
      </c>
      <c r="D333" s="63">
        <f t="shared" si="288"/>
        <v>18.605973529746919</v>
      </c>
      <c r="E333" s="63">
        <f t="shared" si="288"/>
        <v>39.147970737830732</v>
      </c>
      <c r="F333" s="63">
        <f t="shared" si="288"/>
        <v>31.834570365003287</v>
      </c>
      <c r="G333" s="63">
        <f t="shared" si="288"/>
        <v>30.927626978269316</v>
      </c>
      <c r="H333" s="63">
        <f t="shared" si="288"/>
        <v>20.452403277132156</v>
      </c>
      <c r="I333" s="63">
        <f t="shared" si="288"/>
        <v>56.221485407588176</v>
      </c>
      <c r="J333" s="63">
        <f t="shared" si="288"/>
        <v>2.2724932771191133</v>
      </c>
      <c r="K333" s="63">
        <f t="shared" si="288"/>
        <v>52.000547511154323</v>
      </c>
      <c r="L333" s="63">
        <f t="shared" si="288"/>
        <v>65.183995535908466</v>
      </c>
      <c r="M333" s="63">
        <f t="shared" si="288"/>
        <v>105.71030420906618</v>
      </c>
      <c r="N333" s="63">
        <f t="shared" si="288"/>
        <v>89.516998494477505</v>
      </c>
      <c r="O333" s="63">
        <f t="shared" si="288"/>
        <v>-12.229487557839178</v>
      </c>
      <c r="P333" s="63">
        <f t="shared" si="288"/>
        <v>65.242063146336704</v>
      </c>
      <c r="Q333" s="63">
        <f t="shared" si="288"/>
        <v>-0.74117734623229303</v>
      </c>
      <c r="R333" s="63">
        <f t="shared" si="288"/>
        <v>81.000699169593616</v>
      </c>
      <c r="S333" s="63">
        <f t="shared" si="288"/>
        <v>58.171675916492717</v>
      </c>
      <c r="T333" s="63">
        <f t="shared" si="288"/>
        <v>48.827852105429059</v>
      </c>
      <c r="U333" s="63">
        <f t="shared" si="288"/>
        <v>56.646618724080014</v>
      </c>
      <c r="V333" s="63">
        <f t="shared" si="288"/>
        <v>-2.2191371307450538</v>
      </c>
      <c r="W333" s="63">
        <f t="shared" si="288"/>
        <v>55.181376159205087</v>
      </c>
      <c r="X333" s="63">
        <f t="shared" si="288"/>
        <v>86.500384008464266</v>
      </c>
      <c r="Y333" s="63">
        <f t="shared" si="288"/>
        <v>404.76085697728433</v>
      </c>
      <c r="Z333" s="71">
        <f t="shared" si="289"/>
        <v>147.15886055756485</v>
      </c>
      <c r="AA333" s="71" t="e">
        <f t="shared" si="289"/>
        <v>#REF!</v>
      </c>
      <c r="AB333" s="71" t="e">
        <f t="shared" si="285"/>
        <v>#REF!</v>
      </c>
      <c r="AC333" s="71" t="e">
        <f t="shared" si="285"/>
        <v>#REF!</v>
      </c>
      <c r="AD333" s="71" t="e">
        <f t="shared" si="285"/>
        <v>#REF!</v>
      </c>
      <c r="AE333" s="71" t="e">
        <f t="shared" si="286"/>
        <v>#REF!</v>
      </c>
      <c r="AF333" s="71" t="e">
        <f t="shared" si="287"/>
        <v>#REF!</v>
      </c>
      <c r="AG333" s="71" t="e">
        <f t="shared" si="287"/>
        <v>#REF!</v>
      </c>
      <c r="AH333" s="71" t="e">
        <f t="shared" si="287"/>
        <v>#REF!</v>
      </c>
      <c r="AI333" s="71" t="e">
        <f t="shared" si="287"/>
        <v>#REF!</v>
      </c>
      <c r="AJ333" s="71"/>
      <c r="AK333" s="71"/>
      <c r="AL333" s="71"/>
    </row>
    <row r="334" spans="1:38">
      <c r="A334" s="59" t="s">
        <v>73</v>
      </c>
      <c r="B334" s="63">
        <f t="shared" si="288"/>
        <v>-4.1674250203016712</v>
      </c>
      <c r="C334" s="63">
        <f t="shared" si="288"/>
        <v>0.98144491464757522</v>
      </c>
      <c r="D334" s="63">
        <f t="shared" si="288"/>
        <v>2.3016598027202804</v>
      </c>
      <c r="E334" s="63">
        <f t="shared" si="288"/>
        <v>18.814527794103952</v>
      </c>
      <c r="F334" s="63">
        <f t="shared" si="288"/>
        <v>14.707193073998667</v>
      </c>
      <c r="G334" s="63">
        <f t="shared" si="288"/>
        <v>8.0040824279365097</v>
      </c>
      <c r="H334" s="63">
        <f t="shared" si="288"/>
        <v>7.1004130130090317</v>
      </c>
      <c r="I334" s="63">
        <f t="shared" si="288"/>
        <v>-8.6214144885996262</v>
      </c>
      <c r="J334" s="63">
        <f t="shared" si="288"/>
        <v>34.149490915299722</v>
      </c>
      <c r="K334" s="63">
        <f t="shared" si="288"/>
        <v>107.24445097430433</v>
      </c>
      <c r="L334" s="63">
        <f t="shared" si="288"/>
        <v>29.566005298151644</v>
      </c>
      <c r="M334" s="63">
        <f t="shared" si="288"/>
        <v>-41.116336963541201</v>
      </c>
      <c r="N334" s="63">
        <f t="shared" si="288"/>
        <v>24.332198553086535</v>
      </c>
      <c r="O334" s="63">
        <f t="shared" si="288"/>
        <v>-34.818080207478857</v>
      </c>
      <c r="P334" s="63">
        <f t="shared" si="288"/>
        <v>39.831389213774145</v>
      </c>
      <c r="Q334" s="63">
        <f t="shared" si="288"/>
        <v>89.161979012024915</v>
      </c>
      <c r="R334" s="63">
        <f t="shared" si="288"/>
        <v>20.105191198527592</v>
      </c>
      <c r="S334" s="63">
        <f t="shared" si="288"/>
        <v>2.2169624052182257E-2</v>
      </c>
      <c r="T334" s="63">
        <f t="shared" si="288"/>
        <v>-0.56759557123672266</v>
      </c>
      <c r="U334" s="63">
        <f t="shared" si="288"/>
        <v>-38.704851958846973</v>
      </c>
      <c r="V334" s="63">
        <f t="shared" si="288"/>
        <v>59.873990510304935</v>
      </c>
      <c r="W334" s="63">
        <f t="shared" si="288"/>
        <v>34.32170248817863</v>
      </c>
      <c r="X334" s="63">
        <f t="shared" si="288"/>
        <v>34.041881061149695</v>
      </c>
      <c r="Y334" s="63">
        <f t="shared" si="288"/>
        <v>474.21603144866765</v>
      </c>
      <c r="Z334" s="71">
        <f t="shared" si="289"/>
        <v>53.450485766714039</v>
      </c>
      <c r="AA334" s="71" t="e">
        <f t="shared" si="289"/>
        <v>#REF!</v>
      </c>
      <c r="AB334" s="71" t="e">
        <f t="shared" si="285"/>
        <v>#REF!</v>
      </c>
      <c r="AC334" s="71" t="e">
        <f t="shared" si="285"/>
        <v>#REF!</v>
      </c>
      <c r="AD334" s="71" t="e">
        <f t="shared" si="285"/>
        <v>#REF!</v>
      </c>
      <c r="AE334" s="71" t="e">
        <f t="shared" si="286"/>
        <v>#REF!</v>
      </c>
      <c r="AF334" s="71" t="e">
        <f t="shared" si="287"/>
        <v>#REF!</v>
      </c>
      <c r="AG334" s="71" t="e">
        <f t="shared" si="287"/>
        <v>#REF!</v>
      </c>
      <c r="AH334" s="71" t="e">
        <f t="shared" si="287"/>
        <v>#REF!</v>
      </c>
      <c r="AI334" s="71" t="e">
        <f t="shared" si="287"/>
        <v>#REF!</v>
      </c>
      <c r="AJ334" s="71"/>
      <c r="AK334" s="71"/>
      <c r="AL334" s="71"/>
    </row>
    <row r="335" spans="1:38">
      <c r="A335" s="59" t="s">
        <v>74</v>
      </c>
      <c r="B335" s="63">
        <f t="shared" si="288"/>
        <v>-4.726323974961673</v>
      </c>
      <c r="C335" s="63">
        <f t="shared" si="288"/>
        <v>2.6868951125468143</v>
      </c>
      <c r="D335" s="63">
        <f t="shared" si="288"/>
        <v>0.7320681047475972</v>
      </c>
      <c r="E335" s="63">
        <f t="shared" si="288"/>
        <v>5.071005504595405</v>
      </c>
      <c r="F335" s="63">
        <f t="shared" si="288"/>
        <v>0.6554128790372431</v>
      </c>
      <c r="G335" s="63">
        <f t="shared" si="288"/>
        <v>11.15140976736275</v>
      </c>
      <c r="H335" s="63">
        <f t="shared" si="288"/>
        <v>7.1474179711248738</v>
      </c>
      <c r="I335" s="63">
        <f t="shared" si="288"/>
        <v>7.4157395943519475</v>
      </c>
      <c r="J335" s="63">
        <f t="shared" si="288"/>
        <v>77.255282126105882</v>
      </c>
      <c r="K335" s="63">
        <f t="shared" si="288"/>
        <v>80.494371188815137</v>
      </c>
      <c r="L335" s="63">
        <f t="shared" si="288"/>
        <v>12.07310097595045</v>
      </c>
      <c r="M335" s="63">
        <f t="shared" si="288"/>
        <v>92.309434606997058</v>
      </c>
      <c r="N335" s="63">
        <f t="shared" si="288"/>
        <v>84.939798183551375</v>
      </c>
      <c r="O335" s="63">
        <f t="shared" si="288"/>
        <v>92.958059369355226</v>
      </c>
      <c r="P335" s="63">
        <f t="shared" si="288"/>
        <v>10.793968539405171</v>
      </c>
      <c r="Q335" s="63">
        <f t="shared" si="288"/>
        <v>0.36778184602774289</v>
      </c>
      <c r="R335" s="63">
        <f t="shared" si="288"/>
        <v>18.613773275288281</v>
      </c>
      <c r="S335" s="63">
        <f t="shared" si="288"/>
        <v>36.936160392169313</v>
      </c>
      <c r="T335" s="63">
        <f t="shared" si="288"/>
        <v>6.1557735387657431</v>
      </c>
      <c r="U335" s="63">
        <f t="shared" si="288"/>
        <v>57.555636062045636</v>
      </c>
      <c r="V335" s="63">
        <f t="shared" si="288"/>
        <v>87.869305571934461</v>
      </c>
      <c r="W335" s="63">
        <f t="shared" si="288"/>
        <v>103.3392699814969</v>
      </c>
      <c r="X335" s="63">
        <f t="shared" si="288"/>
        <v>115.89288899101638</v>
      </c>
      <c r="Y335" s="63">
        <f t="shared" si="288"/>
        <v>464.0642447250741</v>
      </c>
      <c r="Z335" s="71">
        <f t="shared" si="289"/>
        <v>222.78536573577833</v>
      </c>
      <c r="AA335" s="71" t="e">
        <f t="shared" si="289"/>
        <v>#REF!</v>
      </c>
      <c r="AB335" s="71" t="e">
        <f t="shared" si="285"/>
        <v>#REF!</v>
      </c>
      <c r="AC335" s="71" t="e">
        <f t="shared" si="285"/>
        <v>#REF!</v>
      </c>
      <c r="AD335" s="71" t="e">
        <f t="shared" si="285"/>
        <v>#REF!</v>
      </c>
      <c r="AE335" s="71" t="e">
        <f t="shared" si="286"/>
        <v>#REF!</v>
      </c>
      <c r="AF335" s="71" t="e">
        <f t="shared" si="287"/>
        <v>#REF!</v>
      </c>
      <c r="AG335" s="71" t="e">
        <f t="shared" si="287"/>
        <v>#REF!</v>
      </c>
      <c r="AH335" s="71" t="e">
        <f t="shared" si="287"/>
        <v>#REF!</v>
      </c>
      <c r="AI335" s="71" t="e">
        <f t="shared" si="287"/>
        <v>#REF!</v>
      </c>
      <c r="AJ335" s="71"/>
      <c r="AK335" s="71"/>
      <c r="AL335" s="71"/>
    </row>
    <row r="336" spans="1:38">
      <c r="A336" s="59" t="s">
        <v>75</v>
      </c>
      <c r="B336" s="63">
        <f t="shared" si="288"/>
        <v>8.0218717544777292</v>
      </c>
      <c r="C336" s="63">
        <f t="shared" si="288"/>
        <v>14.219285045672621</v>
      </c>
      <c r="D336" s="63">
        <f t="shared" si="288"/>
        <v>13.679030111072024</v>
      </c>
      <c r="E336" s="63">
        <f t="shared" si="288"/>
        <v>-13.722149808358893</v>
      </c>
      <c r="F336" s="63">
        <f t="shared" si="288"/>
        <v>15.511432264602192</v>
      </c>
      <c r="G336" s="63">
        <f t="shared" si="288"/>
        <v>37.671312019819965</v>
      </c>
      <c r="H336" s="63">
        <f t="shared" si="288"/>
        <v>12.293115482112611</v>
      </c>
      <c r="I336" s="63">
        <f t="shared" si="288"/>
        <v>69.028242951178257</v>
      </c>
      <c r="J336" s="63">
        <f t="shared" si="288"/>
        <v>66.278606082751864</v>
      </c>
      <c r="K336" s="63">
        <f t="shared" si="288"/>
        <v>119.27234073692848</v>
      </c>
      <c r="L336" s="63">
        <f t="shared" si="288"/>
        <v>61.947889207205932</v>
      </c>
      <c r="M336" s="63">
        <f t="shared" si="288"/>
        <v>44.526213745686135</v>
      </c>
      <c r="N336" s="63">
        <f t="shared" ref="N336:Y336" si="290">N351+N272+N304-N320-N352</f>
        <v>50.282384920802343</v>
      </c>
      <c r="O336" s="63">
        <f t="shared" si="290"/>
        <v>140.19562705702714</v>
      </c>
      <c r="P336" s="63">
        <f t="shared" si="290"/>
        <v>45.641487138054572</v>
      </c>
      <c r="Q336" s="63">
        <f t="shared" si="290"/>
        <v>-70.451730572494512</v>
      </c>
      <c r="R336" s="63">
        <f t="shared" si="290"/>
        <v>22.026339435379953</v>
      </c>
      <c r="S336" s="63">
        <f t="shared" si="290"/>
        <v>26.725445927957253</v>
      </c>
      <c r="T336" s="63">
        <f t="shared" si="290"/>
        <v>94.938113710896175</v>
      </c>
      <c r="U336" s="63">
        <f t="shared" si="290"/>
        <v>172.36689325036883</v>
      </c>
      <c r="V336" s="63">
        <f t="shared" si="290"/>
        <v>107.61577815752287</v>
      </c>
      <c r="W336" s="63">
        <f t="shared" si="290"/>
        <v>79.960986535941572</v>
      </c>
      <c r="X336" s="63">
        <f t="shared" si="290"/>
        <v>125.63751927012549</v>
      </c>
      <c r="Y336" s="63">
        <f t="shared" si="290"/>
        <v>441.08857838938866</v>
      </c>
      <c r="Z336" s="71">
        <f t="shared" ref="Z336:AF336" si="291">Z337-SUM(Z325:Z335)</f>
        <v>-1762.669751613314</v>
      </c>
      <c r="AA336" s="71" t="e">
        <f t="shared" si="291"/>
        <v>#REF!</v>
      </c>
      <c r="AB336" s="71" t="e">
        <f t="shared" si="291"/>
        <v>#REF!</v>
      </c>
      <c r="AC336" s="71" t="e">
        <f t="shared" si="291"/>
        <v>#REF!</v>
      </c>
      <c r="AD336" s="71" t="e">
        <f t="shared" si="291"/>
        <v>#REF!</v>
      </c>
      <c r="AE336" s="71" t="e">
        <f t="shared" si="291"/>
        <v>#REF!</v>
      </c>
      <c r="AF336" s="71" t="e">
        <f t="shared" si="291"/>
        <v>#REF!</v>
      </c>
      <c r="AG336" s="71" t="e">
        <f t="shared" ref="AG336:AI336" si="292">AG337-SUM(AG325:AG335)</f>
        <v>#REF!</v>
      </c>
      <c r="AH336" s="71" t="e">
        <f t="shared" si="292"/>
        <v>#REF!</v>
      </c>
      <c r="AI336" s="71" t="e">
        <f t="shared" si="292"/>
        <v>#REF!</v>
      </c>
      <c r="AJ336" s="71"/>
      <c r="AK336" s="71"/>
      <c r="AL336" s="71"/>
    </row>
    <row r="337" spans="1:38" ht="15.75" thickBot="1">
      <c r="A337" s="59" t="s">
        <v>76</v>
      </c>
      <c r="B337" s="3">
        <f t="shared" ref="B337:Y337" si="293">SUM(B325:B336)</f>
        <v>64.999999999999972</v>
      </c>
      <c r="C337" s="3">
        <f t="shared" si="293"/>
        <v>79.999999999999915</v>
      </c>
      <c r="D337" s="3">
        <f t="shared" si="293"/>
        <v>110.00000000000003</v>
      </c>
      <c r="E337" s="3">
        <f t="shared" si="293"/>
        <v>212.47943299999994</v>
      </c>
      <c r="F337" s="3">
        <f t="shared" si="293"/>
        <v>116.05304199999998</v>
      </c>
      <c r="G337" s="3">
        <f t="shared" si="293"/>
        <v>153.26795000000004</v>
      </c>
      <c r="H337" s="3">
        <f t="shared" si="293"/>
        <v>184.94475400000027</v>
      </c>
      <c r="I337" s="3">
        <f t="shared" si="293"/>
        <v>475.60621799999984</v>
      </c>
      <c r="J337" s="3">
        <f t="shared" si="293"/>
        <v>557.19931300000007</v>
      </c>
      <c r="K337" s="3">
        <f t="shared" si="293"/>
        <v>757.8077229999999</v>
      </c>
      <c r="L337" s="3">
        <f t="shared" si="293"/>
        <v>480.11818400000033</v>
      </c>
      <c r="M337" s="3">
        <f t="shared" si="293"/>
        <v>420.42604000000006</v>
      </c>
      <c r="N337" s="3">
        <f t="shared" si="293"/>
        <v>249.63500000000028</v>
      </c>
      <c r="O337" s="3">
        <f t="shared" si="293"/>
        <v>230.69300000000032</v>
      </c>
      <c r="P337" s="3">
        <f t="shared" si="293"/>
        <v>198.83300000000014</v>
      </c>
      <c r="Q337" s="3">
        <f t="shared" si="293"/>
        <v>235.19499999999999</v>
      </c>
      <c r="R337" s="3">
        <f t="shared" si="293"/>
        <v>357.2020000000004</v>
      </c>
      <c r="S337" s="3">
        <f t="shared" si="293"/>
        <v>333.44800000000004</v>
      </c>
      <c r="T337" s="3">
        <f t="shared" si="293"/>
        <v>229.61200000000053</v>
      </c>
      <c r="U337" s="3">
        <f t="shared" si="293"/>
        <v>383.7570000000004</v>
      </c>
      <c r="V337" s="3">
        <f t="shared" si="293"/>
        <v>470.27000000000021</v>
      </c>
      <c r="W337" s="3">
        <f t="shared" si="293"/>
        <v>529.64700000000062</v>
      </c>
      <c r="X337" s="3">
        <f t="shared" si="293"/>
        <v>550.48599999999965</v>
      </c>
      <c r="Y337" s="3">
        <f t="shared" si="293"/>
        <v>1993.6769999999999</v>
      </c>
      <c r="Z337" s="71">
        <f t="shared" ref="Z337:AI337" si="294">Z36</f>
        <v>1300</v>
      </c>
      <c r="AA337" s="71" t="e">
        <f t="shared" si="294"/>
        <v>#REF!</v>
      </c>
      <c r="AB337" s="71" t="e">
        <f t="shared" si="294"/>
        <v>#REF!</v>
      </c>
      <c r="AC337" s="71" t="e">
        <f t="shared" si="294"/>
        <v>#REF!</v>
      </c>
      <c r="AD337" s="71" t="e">
        <f t="shared" si="294"/>
        <v>#REF!</v>
      </c>
      <c r="AE337" s="71" t="e">
        <f t="shared" si="294"/>
        <v>#REF!</v>
      </c>
      <c r="AF337" s="71" t="e">
        <f t="shared" si="294"/>
        <v>#REF!</v>
      </c>
      <c r="AG337" s="71" t="e">
        <f t="shared" si="294"/>
        <v>#REF!</v>
      </c>
      <c r="AH337" s="71" t="e">
        <f t="shared" si="294"/>
        <v>#REF!</v>
      </c>
      <c r="AI337" s="71" t="e">
        <f t="shared" si="294"/>
        <v>#REF!</v>
      </c>
      <c r="AJ337" s="71"/>
      <c r="AK337" s="71"/>
      <c r="AL337" s="71"/>
    </row>
    <row r="338" spans="1:38">
      <c r="A338" s="68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</row>
    <row r="339" spans="1:38" ht="15.75" thickBot="1">
      <c r="A339" s="59" t="s">
        <v>107</v>
      </c>
    </row>
    <row r="340" spans="1:38" ht="15.75" thickBot="1">
      <c r="A340" s="60"/>
      <c r="B340" s="61" t="s">
        <v>11</v>
      </c>
      <c r="C340" s="61" t="s">
        <v>12</v>
      </c>
      <c r="D340" s="61" t="s">
        <v>13</v>
      </c>
      <c r="E340" s="61" t="s">
        <v>14</v>
      </c>
      <c r="F340" s="61" t="s">
        <v>15</v>
      </c>
      <c r="G340" s="61" t="s">
        <v>16</v>
      </c>
      <c r="H340" s="61" t="s">
        <v>17</v>
      </c>
      <c r="I340" s="61" t="s">
        <v>18</v>
      </c>
      <c r="J340" s="61" t="s">
        <v>19</v>
      </c>
      <c r="K340" s="61" t="s">
        <v>20</v>
      </c>
      <c r="L340" s="61" t="s">
        <v>21</v>
      </c>
      <c r="M340" s="61" t="s">
        <v>22</v>
      </c>
      <c r="N340" s="61" t="s">
        <v>23</v>
      </c>
      <c r="O340" s="61" t="s">
        <v>24</v>
      </c>
      <c r="P340" s="61" t="s">
        <v>25</v>
      </c>
      <c r="Q340" s="61" t="s">
        <v>26</v>
      </c>
      <c r="R340" s="61" t="s">
        <v>27</v>
      </c>
      <c r="S340" s="61" t="s">
        <v>28</v>
      </c>
      <c r="T340" s="61" t="s">
        <v>29</v>
      </c>
      <c r="U340" s="61" t="s">
        <v>30</v>
      </c>
      <c r="V340" s="61" t="s">
        <v>31</v>
      </c>
      <c r="W340" s="61" t="s">
        <v>32</v>
      </c>
      <c r="X340" s="61" t="s">
        <v>33</v>
      </c>
      <c r="Y340" s="61" t="s">
        <v>34</v>
      </c>
      <c r="Z340" s="61" t="s">
        <v>35</v>
      </c>
      <c r="AA340" s="61" t="s">
        <v>36</v>
      </c>
      <c r="AB340" s="61" t="s">
        <v>37</v>
      </c>
      <c r="AC340" s="61" t="s">
        <v>38</v>
      </c>
      <c r="AD340" s="61" t="str">
        <f>AD2</f>
        <v xml:space="preserve">21/22  </v>
      </c>
      <c r="AE340" s="61" t="str">
        <f t="shared" ref="AE340:AI340" si="295">AE2</f>
        <v xml:space="preserve">22/23  </v>
      </c>
      <c r="AF340" s="61" t="str">
        <f t="shared" si="295"/>
        <v xml:space="preserve">23/24  </v>
      </c>
      <c r="AG340" s="61" t="str">
        <f t="shared" si="295"/>
        <v xml:space="preserve">24/25  </v>
      </c>
      <c r="AH340" s="61" t="str">
        <f t="shared" si="295"/>
        <v xml:space="preserve">25/26  </v>
      </c>
      <c r="AI340" s="61" t="str">
        <f t="shared" si="295"/>
        <v xml:space="preserve">26/27  </v>
      </c>
      <c r="AJ340" s="62"/>
      <c r="AK340" s="62"/>
      <c r="AL340" s="62"/>
    </row>
    <row r="341" spans="1:38">
      <c r="A341" s="59" t="s">
        <v>64</v>
      </c>
      <c r="B341" s="63">
        <f>(B$352-B$32)/12+B32</f>
        <v>37.166666666666664</v>
      </c>
      <c r="C341" s="63">
        <f>(C$352-B$352)/12+B352</f>
        <v>41.166666666666664</v>
      </c>
      <c r="D341" s="63">
        <f t="shared" ref="D341:AI341" si="296">(D$352-C$352)/12+C352</f>
        <v>65.25</v>
      </c>
      <c r="E341" s="63">
        <f t="shared" si="296"/>
        <v>68.833333333333329</v>
      </c>
      <c r="F341" s="63">
        <f t="shared" si="296"/>
        <v>76</v>
      </c>
      <c r="G341" s="63">
        <f t="shared" si="296"/>
        <v>53.25</v>
      </c>
      <c r="H341" s="63">
        <f t="shared" si="296"/>
        <v>45.416666666666664</v>
      </c>
      <c r="I341" s="63">
        <f t="shared" si="296"/>
        <v>46.25</v>
      </c>
      <c r="J341" s="63">
        <f t="shared" si="296"/>
        <v>5.083333333333333</v>
      </c>
      <c r="K341" s="63">
        <f t="shared" si="296"/>
        <v>6</v>
      </c>
      <c r="L341" s="63">
        <f t="shared" si="296"/>
        <v>7.166666666666667</v>
      </c>
      <c r="M341" s="63">
        <f t="shared" si="296"/>
        <v>21.583333333333332</v>
      </c>
      <c r="N341" s="63">
        <f t="shared" si="296"/>
        <v>38.166666666666664</v>
      </c>
      <c r="O341" s="63">
        <f t="shared" si="296"/>
        <v>45.583333333333329</v>
      </c>
      <c r="P341" s="63">
        <f t="shared" si="296"/>
        <v>209</v>
      </c>
      <c r="Q341" s="63">
        <f t="shared" si="296"/>
        <v>1.5833333333333333</v>
      </c>
      <c r="R341" s="63">
        <f t="shared" si="296"/>
        <v>31.75</v>
      </c>
      <c r="S341" s="63">
        <f t="shared" si="296"/>
        <v>164.66666666666666</v>
      </c>
      <c r="T341" s="63">
        <f t="shared" si="296"/>
        <v>81.25</v>
      </c>
      <c r="U341" s="63">
        <f t="shared" si="296"/>
        <v>54.25</v>
      </c>
      <c r="V341" s="63">
        <f t="shared" si="296"/>
        <v>99.333333333333329</v>
      </c>
      <c r="W341" s="63">
        <f t="shared" si="296"/>
        <v>206.91666666666666</v>
      </c>
      <c r="X341" s="63">
        <f t="shared" si="296"/>
        <v>263.25</v>
      </c>
      <c r="Y341" s="63">
        <f t="shared" si="296"/>
        <v>286.5</v>
      </c>
      <c r="Z341" s="65">
        <f t="shared" si="296"/>
        <v>270</v>
      </c>
      <c r="AA341" s="65">
        <f t="shared" si="296"/>
        <v>270</v>
      </c>
      <c r="AB341" s="65">
        <f t="shared" si="296"/>
        <v>270</v>
      </c>
      <c r="AC341" s="65">
        <f t="shared" si="296"/>
        <v>270</v>
      </c>
      <c r="AD341" s="65">
        <f t="shared" si="296"/>
        <v>270</v>
      </c>
      <c r="AE341" s="65">
        <f t="shared" si="296"/>
        <v>270</v>
      </c>
      <c r="AF341" s="65">
        <f t="shared" si="296"/>
        <v>270</v>
      </c>
      <c r="AG341" s="65">
        <f t="shared" si="296"/>
        <v>270.08333333333331</v>
      </c>
      <c r="AH341" s="65">
        <f t="shared" si="296"/>
        <v>271.08333333333331</v>
      </c>
      <c r="AI341" s="65">
        <f t="shared" si="296"/>
        <v>272.08333333333331</v>
      </c>
      <c r="AJ341" s="65"/>
      <c r="AK341" s="65"/>
      <c r="AL341" s="65"/>
    </row>
    <row r="342" spans="1:38">
      <c r="A342" s="59" t="s">
        <v>65</v>
      </c>
      <c r="B342" s="63">
        <f>(B$352-B$32)/12+B341</f>
        <v>37.333333333333329</v>
      </c>
      <c r="C342" s="63">
        <f>(C$352-B$352)/12+C341</f>
        <v>43.333333333333329</v>
      </c>
      <c r="D342" s="63">
        <f t="shared" ref="D342:AI349" si="297">(D$352-C$352)/12+D341</f>
        <v>65.5</v>
      </c>
      <c r="E342" s="63">
        <f t="shared" si="297"/>
        <v>69.666666666666657</v>
      </c>
      <c r="F342" s="63">
        <f t="shared" si="297"/>
        <v>74</v>
      </c>
      <c r="G342" s="63">
        <f t="shared" si="297"/>
        <v>52.5</v>
      </c>
      <c r="H342" s="63">
        <f t="shared" si="297"/>
        <v>45.833333333333329</v>
      </c>
      <c r="I342" s="63">
        <f t="shared" si="297"/>
        <v>42.5</v>
      </c>
      <c r="J342" s="63">
        <f t="shared" si="297"/>
        <v>5.1666666666666661</v>
      </c>
      <c r="K342" s="63">
        <f t="shared" si="297"/>
        <v>6</v>
      </c>
      <c r="L342" s="63">
        <f t="shared" si="297"/>
        <v>8.3333333333333339</v>
      </c>
      <c r="M342" s="63">
        <f t="shared" si="297"/>
        <v>23.166666666666664</v>
      </c>
      <c r="N342" s="63">
        <f t="shared" si="297"/>
        <v>37.333333333333329</v>
      </c>
      <c r="O342" s="63">
        <f t="shared" si="297"/>
        <v>62.166666666666657</v>
      </c>
      <c r="P342" s="63">
        <f t="shared" si="297"/>
        <v>190</v>
      </c>
      <c r="Q342" s="63">
        <f t="shared" si="297"/>
        <v>3.1666666666666665</v>
      </c>
      <c r="R342" s="63">
        <f t="shared" si="297"/>
        <v>44.5</v>
      </c>
      <c r="S342" s="63">
        <f t="shared" si="297"/>
        <v>157.33333333333331</v>
      </c>
      <c r="T342" s="63">
        <f t="shared" si="297"/>
        <v>78.5</v>
      </c>
      <c r="U342" s="63">
        <f t="shared" si="297"/>
        <v>57.5</v>
      </c>
      <c r="V342" s="63">
        <f t="shared" si="297"/>
        <v>108.66666666666666</v>
      </c>
      <c r="W342" s="63">
        <f t="shared" si="297"/>
        <v>211.83333333333331</v>
      </c>
      <c r="X342" s="63">
        <f t="shared" si="297"/>
        <v>265.5</v>
      </c>
      <c r="Y342" s="63">
        <f t="shared" si="297"/>
        <v>285</v>
      </c>
      <c r="Z342" s="65">
        <f t="shared" si="297"/>
        <v>270</v>
      </c>
      <c r="AA342" s="65">
        <f t="shared" si="297"/>
        <v>270</v>
      </c>
      <c r="AB342" s="65">
        <f t="shared" si="297"/>
        <v>270</v>
      </c>
      <c r="AC342" s="65">
        <f t="shared" si="297"/>
        <v>270</v>
      </c>
      <c r="AD342" s="65">
        <f t="shared" si="297"/>
        <v>270</v>
      </c>
      <c r="AE342" s="65">
        <f t="shared" si="297"/>
        <v>270</v>
      </c>
      <c r="AF342" s="65">
        <f t="shared" si="297"/>
        <v>270</v>
      </c>
      <c r="AG342" s="65">
        <f t="shared" si="297"/>
        <v>270.16666666666663</v>
      </c>
      <c r="AH342" s="65">
        <f t="shared" si="297"/>
        <v>271.16666666666663</v>
      </c>
      <c r="AI342" s="65">
        <f t="shared" si="297"/>
        <v>272.16666666666663</v>
      </c>
      <c r="AJ342" s="65"/>
      <c r="AK342" s="65"/>
      <c r="AL342" s="65"/>
    </row>
    <row r="343" spans="1:38">
      <c r="A343" s="59" t="s">
        <v>66</v>
      </c>
      <c r="B343" s="63">
        <f t="shared" ref="B343:B351" si="298">(B$352-B$32)/12+B342</f>
        <v>37.499999999999993</v>
      </c>
      <c r="C343" s="63">
        <f t="shared" ref="C343:R351" si="299">(C$352-B$352)/12+C342</f>
        <v>45.499999999999993</v>
      </c>
      <c r="D343" s="63">
        <f t="shared" si="297"/>
        <v>65.75</v>
      </c>
      <c r="E343" s="63">
        <f t="shared" si="297"/>
        <v>70.499999999999986</v>
      </c>
      <c r="F343" s="63">
        <f t="shared" si="297"/>
        <v>72</v>
      </c>
      <c r="G343" s="63">
        <f t="shared" si="297"/>
        <v>51.75</v>
      </c>
      <c r="H343" s="63">
        <f t="shared" si="297"/>
        <v>46.249999999999993</v>
      </c>
      <c r="I343" s="63">
        <f t="shared" si="297"/>
        <v>38.75</v>
      </c>
      <c r="J343" s="63">
        <f t="shared" si="297"/>
        <v>5.2499999999999991</v>
      </c>
      <c r="K343" s="63">
        <f t="shared" si="297"/>
        <v>6</v>
      </c>
      <c r="L343" s="63">
        <f t="shared" si="297"/>
        <v>9.5</v>
      </c>
      <c r="M343" s="63">
        <f t="shared" si="297"/>
        <v>24.749999999999996</v>
      </c>
      <c r="N343" s="63">
        <f t="shared" si="297"/>
        <v>36.499999999999993</v>
      </c>
      <c r="O343" s="63">
        <f t="shared" si="297"/>
        <v>78.749999999999986</v>
      </c>
      <c r="P343" s="63">
        <f t="shared" si="297"/>
        <v>171</v>
      </c>
      <c r="Q343" s="63">
        <f t="shared" si="297"/>
        <v>4.75</v>
      </c>
      <c r="R343" s="63">
        <f t="shared" si="297"/>
        <v>57.25</v>
      </c>
      <c r="S343" s="63">
        <f t="shared" si="297"/>
        <v>149.99999999999997</v>
      </c>
      <c r="T343" s="63">
        <f t="shared" si="297"/>
        <v>75.75</v>
      </c>
      <c r="U343" s="63">
        <f t="shared" si="297"/>
        <v>60.75</v>
      </c>
      <c r="V343" s="63">
        <f t="shared" si="297"/>
        <v>117.99999999999999</v>
      </c>
      <c r="W343" s="63">
        <f t="shared" si="297"/>
        <v>216.74999999999997</v>
      </c>
      <c r="X343" s="63">
        <f t="shared" si="297"/>
        <v>267.75</v>
      </c>
      <c r="Y343" s="63">
        <f t="shared" si="297"/>
        <v>283.5</v>
      </c>
      <c r="Z343" s="65">
        <f t="shared" si="297"/>
        <v>270</v>
      </c>
      <c r="AA343" s="65">
        <f t="shared" si="297"/>
        <v>270</v>
      </c>
      <c r="AB343" s="65">
        <f t="shared" si="297"/>
        <v>270</v>
      </c>
      <c r="AC343" s="65">
        <f t="shared" si="297"/>
        <v>270</v>
      </c>
      <c r="AD343" s="65">
        <f t="shared" si="297"/>
        <v>270</v>
      </c>
      <c r="AE343" s="65">
        <f t="shared" si="297"/>
        <v>270</v>
      </c>
      <c r="AF343" s="65">
        <f t="shared" si="297"/>
        <v>270</v>
      </c>
      <c r="AG343" s="65">
        <f t="shared" si="297"/>
        <v>270.24999999999994</v>
      </c>
      <c r="AH343" s="65">
        <f t="shared" si="297"/>
        <v>271.24999999999994</v>
      </c>
      <c r="AI343" s="65">
        <f t="shared" si="297"/>
        <v>272.24999999999994</v>
      </c>
      <c r="AJ343" s="65"/>
      <c r="AK343" s="65"/>
      <c r="AL343" s="65"/>
    </row>
    <row r="344" spans="1:38">
      <c r="A344" s="59" t="s">
        <v>67</v>
      </c>
      <c r="B344" s="63">
        <f t="shared" si="298"/>
        <v>37.666666666666657</v>
      </c>
      <c r="C344" s="63">
        <f t="shared" si="299"/>
        <v>47.666666666666657</v>
      </c>
      <c r="D344" s="63">
        <f t="shared" si="297"/>
        <v>66</v>
      </c>
      <c r="E344" s="63">
        <f t="shared" si="297"/>
        <v>71.333333333333314</v>
      </c>
      <c r="F344" s="63">
        <f t="shared" si="297"/>
        <v>70</v>
      </c>
      <c r="G344" s="63">
        <f t="shared" si="297"/>
        <v>51</v>
      </c>
      <c r="H344" s="63">
        <f t="shared" si="297"/>
        <v>46.666666666666657</v>
      </c>
      <c r="I344" s="63">
        <f t="shared" si="297"/>
        <v>35</v>
      </c>
      <c r="J344" s="63">
        <f t="shared" si="297"/>
        <v>5.3333333333333321</v>
      </c>
      <c r="K344" s="63">
        <f t="shared" si="297"/>
        <v>6</v>
      </c>
      <c r="L344" s="63">
        <f t="shared" si="297"/>
        <v>10.666666666666666</v>
      </c>
      <c r="M344" s="63">
        <f t="shared" si="297"/>
        <v>26.333333333333329</v>
      </c>
      <c r="N344" s="63">
        <f t="shared" si="297"/>
        <v>35.666666666666657</v>
      </c>
      <c r="O344" s="63">
        <f t="shared" si="297"/>
        <v>95.333333333333314</v>
      </c>
      <c r="P344" s="63">
        <f t="shared" si="297"/>
        <v>152</v>
      </c>
      <c r="Q344" s="63">
        <f t="shared" si="297"/>
        <v>6.333333333333333</v>
      </c>
      <c r="R344" s="63">
        <f t="shared" si="297"/>
        <v>70</v>
      </c>
      <c r="S344" s="63">
        <f t="shared" si="297"/>
        <v>142.66666666666663</v>
      </c>
      <c r="T344" s="63">
        <f t="shared" si="297"/>
        <v>73</v>
      </c>
      <c r="U344" s="63">
        <f t="shared" si="297"/>
        <v>64</v>
      </c>
      <c r="V344" s="63">
        <f t="shared" si="297"/>
        <v>127.33333333333331</v>
      </c>
      <c r="W344" s="63">
        <f t="shared" si="297"/>
        <v>221.66666666666663</v>
      </c>
      <c r="X344" s="63">
        <f t="shared" si="297"/>
        <v>270</v>
      </c>
      <c r="Y344" s="63">
        <f t="shared" si="297"/>
        <v>282</v>
      </c>
      <c r="Z344" s="65">
        <f t="shared" si="297"/>
        <v>270</v>
      </c>
      <c r="AA344" s="65">
        <f t="shared" si="297"/>
        <v>270</v>
      </c>
      <c r="AB344" s="65">
        <f t="shared" si="297"/>
        <v>270</v>
      </c>
      <c r="AC344" s="65">
        <f t="shared" si="297"/>
        <v>270</v>
      </c>
      <c r="AD344" s="65">
        <f t="shared" si="297"/>
        <v>270</v>
      </c>
      <c r="AE344" s="65">
        <f t="shared" si="297"/>
        <v>270</v>
      </c>
      <c r="AF344" s="65">
        <f t="shared" si="297"/>
        <v>270</v>
      </c>
      <c r="AG344" s="65">
        <f t="shared" si="297"/>
        <v>270.33333333333326</v>
      </c>
      <c r="AH344" s="65">
        <f t="shared" si="297"/>
        <v>271.33333333333326</v>
      </c>
      <c r="AI344" s="65">
        <f t="shared" si="297"/>
        <v>272.33333333333326</v>
      </c>
      <c r="AJ344" s="65"/>
      <c r="AK344" s="65"/>
      <c r="AL344" s="65"/>
    </row>
    <row r="345" spans="1:38">
      <c r="A345" s="59" t="s">
        <v>68</v>
      </c>
      <c r="B345" s="63">
        <f t="shared" si="298"/>
        <v>37.833333333333321</v>
      </c>
      <c r="C345" s="63">
        <f t="shared" si="299"/>
        <v>49.833333333333321</v>
      </c>
      <c r="D345" s="63">
        <f t="shared" si="297"/>
        <v>66.25</v>
      </c>
      <c r="E345" s="63">
        <f t="shared" si="297"/>
        <v>72.166666666666643</v>
      </c>
      <c r="F345" s="63">
        <f t="shared" si="297"/>
        <v>68</v>
      </c>
      <c r="G345" s="63">
        <f t="shared" si="297"/>
        <v>50.25</v>
      </c>
      <c r="H345" s="63">
        <f t="shared" si="297"/>
        <v>47.083333333333321</v>
      </c>
      <c r="I345" s="63">
        <f t="shared" si="297"/>
        <v>31.25</v>
      </c>
      <c r="J345" s="63">
        <f t="shared" si="297"/>
        <v>5.4166666666666652</v>
      </c>
      <c r="K345" s="63">
        <f t="shared" si="297"/>
        <v>6</v>
      </c>
      <c r="L345" s="63">
        <f t="shared" si="297"/>
        <v>11.833333333333332</v>
      </c>
      <c r="M345" s="63">
        <f t="shared" si="297"/>
        <v>27.916666666666661</v>
      </c>
      <c r="N345" s="63">
        <f t="shared" si="297"/>
        <v>34.833333333333321</v>
      </c>
      <c r="O345" s="63">
        <f t="shared" si="297"/>
        <v>111.91666666666664</v>
      </c>
      <c r="P345" s="63">
        <f t="shared" si="297"/>
        <v>133</v>
      </c>
      <c r="Q345" s="63">
        <f t="shared" si="297"/>
        <v>7.9166666666666661</v>
      </c>
      <c r="R345" s="63">
        <f t="shared" si="297"/>
        <v>82.75</v>
      </c>
      <c r="S345" s="63">
        <f t="shared" si="297"/>
        <v>135.33333333333329</v>
      </c>
      <c r="T345" s="63">
        <f t="shared" si="297"/>
        <v>70.25</v>
      </c>
      <c r="U345" s="63">
        <f t="shared" si="297"/>
        <v>67.25</v>
      </c>
      <c r="V345" s="63">
        <f t="shared" si="297"/>
        <v>136.66666666666666</v>
      </c>
      <c r="W345" s="63">
        <f t="shared" si="297"/>
        <v>226.58333333333329</v>
      </c>
      <c r="X345" s="63">
        <f t="shared" si="297"/>
        <v>272.25</v>
      </c>
      <c r="Y345" s="63">
        <f t="shared" si="297"/>
        <v>280.5</v>
      </c>
      <c r="Z345" s="65">
        <f t="shared" si="297"/>
        <v>270</v>
      </c>
      <c r="AA345" s="65">
        <f t="shared" si="297"/>
        <v>270</v>
      </c>
      <c r="AB345" s="65">
        <f t="shared" si="297"/>
        <v>270</v>
      </c>
      <c r="AC345" s="65">
        <f t="shared" si="297"/>
        <v>270</v>
      </c>
      <c r="AD345" s="65">
        <f t="shared" si="297"/>
        <v>270</v>
      </c>
      <c r="AE345" s="65">
        <f t="shared" si="297"/>
        <v>270</v>
      </c>
      <c r="AF345" s="65">
        <f t="shared" si="297"/>
        <v>270</v>
      </c>
      <c r="AG345" s="65">
        <f t="shared" si="297"/>
        <v>270.41666666666657</v>
      </c>
      <c r="AH345" s="65">
        <f t="shared" si="297"/>
        <v>271.41666666666657</v>
      </c>
      <c r="AI345" s="65">
        <f t="shared" si="297"/>
        <v>272.41666666666657</v>
      </c>
      <c r="AJ345" s="65"/>
      <c r="AK345" s="65"/>
      <c r="AL345" s="65"/>
    </row>
    <row r="346" spans="1:38">
      <c r="A346" s="59" t="s">
        <v>69</v>
      </c>
      <c r="B346" s="63">
        <f t="shared" si="298"/>
        <v>37.999999999999986</v>
      </c>
      <c r="C346" s="63">
        <f t="shared" si="299"/>
        <v>51.999999999999986</v>
      </c>
      <c r="D346" s="63">
        <f t="shared" si="297"/>
        <v>66.5</v>
      </c>
      <c r="E346" s="63">
        <f t="shared" si="297"/>
        <v>72.999999999999972</v>
      </c>
      <c r="F346" s="63">
        <f t="shared" si="297"/>
        <v>66</v>
      </c>
      <c r="G346" s="63">
        <f t="shared" si="297"/>
        <v>49.5</v>
      </c>
      <c r="H346" s="63">
        <f t="shared" si="297"/>
        <v>47.499999999999986</v>
      </c>
      <c r="I346" s="63">
        <f t="shared" si="297"/>
        <v>27.5</v>
      </c>
      <c r="J346" s="63">
        <f t="shared" si="297"/>
        <v>5.4999999999999982</v>
      </c>
      <c r="K346" s="63">
        <f t="shared" si="297"/>
        <v>6</v>
      </c>
      <c r="L346" s="63">
        <f t="shared" si="297"/>
        <v>12.999999999999998</v>
      </c>
      <c r="M346" s="63">
        <f t="shared" si="297"/>
        <v>29.499999999999993</v>
      </c>
      <c r="N346" s="63">
        <f t="shared" si="297"/>
        <v>33.999999999999986</v>
      </c>
      <c r="O346" s="63">
        <f t="shared" si="297"/>
        <v>128.49999999999997</v>
      </c>
      <c r="P346" s="63">
        <f t="shared" si="297"/>
        <v>114</v>
      </c>
      <c r="Q346" s="63">
        <f t="shared" si="297"/>
        <v>9.5</v>
      </c>
      <c r="R346" s="63">
        <f t="shared" si="297"/>
        <v>95.5</v>
      </c>
      <c r="S346" s="63">
        <f t="shared" si="297"/>
        <v>127.99999999999996</v>
      </c>
      <c r="T346" s="63">
        <f t="shared" si="297"/>
        <v>67.5</v>
      </c>
      <c r="U346" s="63">
        <f t="shared" si="297"/>
        <v>70.5</v>
      </c>
      <c r="V346" s="63">
        <f t="shared" si="297"/>
        <v>146</v>
      </c>
      <c r="W346" s="63">
        <f t="shared" si="297"/>
        <v>231.49999999999994</v>
      </c>
      <c r="X346" s="63">
        <f t="shared" si="297"/>
        <v>274.5</v>
      </c>
      <c r="Y346" s="63">
        <f t="shared" si="297"/>
        <v>279</v>
      </c>
      <c r="Z346" s="65">
        <f t="shared" si="297"/>
        <v>270</v>
      </c>
      <c r="AA346" s="65">
        <f t="shared" si="297"/>
        <v>270</v>
      </c>
      <c r="AB346" s="65">
        <f t="shared" si="297"/>
        <v>270</v>
      </c>
      <c r="AC346" s="65">
        <f t="shared" si="297"/>
        <v>270</v>
      </c>
      <c r="AD346" s="65">
        <f t="shared" si="297"/>
        <v>270</v>
      </c>
      <c r="AE346" s="65">
        <f t="shared" si="297"/>
        <v>270</v>
      </c>
      <c r="AF346" s="65">
        <f t="shared" si="297"/>
        <v>270</v>
      </c>
      <c r="AG346" s="65">
        <f t="shared" si="297"/>
        <v>270.49999999999989</v>
      </c>
      <c r="AH346" s="65">
        <f t="shared" si="297"/>
        <v>271.49999999999989</v>
      </c>
      <c r="AI346" s="65">
        <f t="shared" si="297"/>
        <v>272.49999999999989</v>
      </c>
      <c r="AJ346" s="65"/>
      <c r="AK346" s="65"/>
      <c r="AL346" s="65"/>
    </row>
    <row r="347" spans="1:38">
      <c r="A347" s="59" t="s">
        <v>70</v>
      </c>
      <c r="B347" s="63">
        <f t="shared" si="298"/>
        <v>38.16666666666665</v>
      </c>
      <c r="C347" s="63">
        <f t="shared" si="299"/>
        <v>54.16666666666665</v>
      </c>
      <c r="D347" s="63">
        <f t="shared" si="297"/>
        <v>66.75</v>
      </c>
      <c r="E347" s="63">
        <f t="shared" si="297"/>
        <v>73.8333333333333</v>
      </c>
      <c r="F347" s="63">
        <f t="shared" si="297"/>
        <v>64</v>
      </c>
      <c r="G347" s="63">
        <f t="shared" si="297"/>
        <v>48.75</v>
      </c>
      <c r="H347" s="63">
        <f t="shared" si="297"/>
        <v>47.91666666666665</v>
      </c>
      <c r="I347" s="63">
        <f t="shared" si="297"/>
        <v>23.75</v>
      </c>
      <c r="J347" s="63">
        <f t="shared" si="297"/>
        <v>5.5833333333333313</v>
      </c>
      <c r="K347" s="63">
        <f t="shared" si="297"/>
        <v>6</v>
      </c>
      <c r="L347" s="63">
        <f t="shared" si="297"/>
        <v>14.166666666666664</v>
      </c>
      <c r="M347" s="63">
        <f t="shared" si="297"/>
        <v>31.083333333333325</v>
      </c>
      <c r="N347" s="63">
        <f t="shared" si="297"/>
        <v>33.16666666666665</v>
      </c>
      <c r="O347" s="63">
        <f t="shared" si="297"/>
        <v>145.08333333333331</v>
      </c>
      <c r="P347" s="63">
        <f t="shared" si="297"/>
        <v>95</v>
      </c>
      <c r="Q347" s="63">
        <f t="shared" si="297"/>
        <v>11.083333333333334</v>
      </c>
      <c r="R347" s="63">
        <f t="shared" si="297"/>
        <v>108.25</v>
      </c>
      <c r="S347" s="63">
        <f t="shared" si="297"/>
        <v>120.66666666666663</v>
      </c>
      <c r="T347" s="63">
        <f t="shared" si="297"/>
        <v>64.75</v>
      </c>
      <c r="U347" s="63">
        <f t="shared" si="297"/>
        <v>73.75</v>
      </c>
      <c r="V347" s="63">
        <f t="shared" si="297"/>
        <v>155.33333333333334</v>
      </c>
      <c r="W347" s="63">
        <f t="shared" si="297"/>
        <v>236.4166666666666</v>
      </c>
      <c r="X347" s="63">
        <f t="shared" si="297"/>
        <v>276.75</v>
      </c>
      <c r="Y347" s="63">
        <f t="shared" si="297"/>
        <v>277.5</v>
      </c>
      <c r="Z347" s="65">
        <f t="shared" si="297"/>
        <v>270</v>
      </c>
      <c r="AA347" s="65">
        <f t="shared" si="297"/>
        <v>270</v>
      </c>
      <c r="AB347" s="65">
        <f t="shared" si="297"/>
        <v>270</v>
      </c>
      <c r="AC347" s="65">
        <f t="shared" si="297"/>
        <v>270</v>
      </c>
      <c r="AD347" s="65">
        <f t="shared" si="297"/>
        <v>270</v>
      </c>
      <c r="AE347" s="65">
        <f t="shared" si="297"/>
        <v>270</v>
      </c>
      <c r="AF347" s="65">
        <f t="shared" si="297"/>
        <v>270</v>
      </c>
      <c r="AG347" s="65">
        <f t="shared" si="297"/>
        <v>270.5833333333332</v>
      </c>
      <c r="AH347" s="65">
        <f t="shared" si="297"/>
        <v>271.5833333333332</v>
      </c>
      <c r="AI347" s="65">
        <f t="shared" si="297"/>
        <v>272.5833333333332</v>
      </c>
      <c r="AJ347" s="65"/>
      <c r="AK347" s="65"/>
      <c r="AL347" s="65"/>
    </row>
    <row r="348" spans="1:38">
      <c r="A348" s="59" t="s">
        <v>71</v>
      </c>
      <c r="B348" s="63">
        <f t="shared" si="298"/>
        <v>38.333333333333314</v>
      </c>
      <c r="C348" s="63">
        <f t="shared" si="299"/>
        <v>56.333333333333314</v>
      </c>
      <c r="D348" s="63">
        <f t="shared" si="297"/>
        <v>67</v>
      </c>
      <c r="E348" s="63">
        <f t="shared" si="297"/>
        <v>74.666666666666629</v>
      </c>
      <c r="F348" s="63">
        <f t="shared" si="297"/>
        <v>62</v>
      </c>
      <c r="G348" s="63">
        <f t="shared" si="297"/>
        <v>48</v>
      </c>
      <c r="H348" s="63">
        <f t="shared" si="297"/>
        <v>48.333333333333314</v>
      </c>
      <c r="I348" s="63">
        <f t="shared" si="297"/>
        <v>20</v>
      </c>
      <c r="J348" s="63">
        <f t="shared" si="297"/>
        <v>5.6666666666666643</v>
      </c>
      <c r="K348" s="63">
        <f t="shared" si="297"/>
        <v>6</v>
      </c>
      <c r="L348" s="63">
        <f t="shared" si="297"/>
        <v>15.33333333333333</v>
      </c>
      <c r="M348" s="63">
        <f t="shared" si="297"/>
        <v>32.666666666666657</v>
      </c>
      <c r="N348" s="63">
        <f t="shared" si="297"/>
        <v>32.333333333333314</v>
      </c>
      <c r="O348" s="63">
        <f t="shared" si="297"/>
        <v>161.66666666666666</v>
      </c>
      <c r="P348" s="63">
        <f t="shared" si="297"/>
        <v>76</v>
      </c>
      <c r="Q348" s="63">
        <f t="shared" si="297"/>
        <v>12.666666666666668</v>
      </c>
      <c r="R348" s="63">
        <f t="shared" si="297"/>
        <v>121</v>
      </c>
      <c r="S348" s="63">
        <f t="shared" si="297"/>
        <v>113.3333333333333</v>
      </c>
      <c r="T348" s="63">
        <f t="shared" si="297"/>
        <v>62</v>
      </c>
      <c r="U348" s="63">
        <f t="shared" si="297"/>
        <v>77</v>
      </c>
      <c r="V348" s="63">
        <f t="shared" si="297"/>
        <v>164.66666666666669</v>
      </c>
      <c r="W348" s="63">
        <f t="shared" si="297"/>
        <v>241.33333333333326</v>
      </c>
      <c r="X348" s="63">
        <f t="shared" si="297"/>
        <v>279</v>
      </c>
      <c r="Y348" s="63">
        <f t="shared" si="297"/>
        <v>276</v>
      </c>
      <c r="Z348" s="65">
        <f t="shared" si="297"/>
        <v>270</v>
      </c>
      <c r="AA348" s="65">
        <f t="shared" si="297"/>
        <v>270</v>
      </c>
      <c r="AB348" s="65">
        <f t="shared" si="297"/>
        <v>270</v>
      </c>
      <c r="AC348" s="65">
        <f t="shared" si="297"/>
        <v>270</v>
      </c>
      <c r="AD348" s="65">
        <f t="shared" si="297"/>
        <v>270</v>
      </c>
      <c r="AE348" s="65">
        <f t="shared" si="297"/>
        <v>270</v>
      </c>
      <c r="AF348" s="65">
        <f t="shared" si="297"/>
        <v>270</v>
      </c>
      <c r="AG348" s="65">
        <f t="shared" si="297"/>
        <v>270.66666666666652</v>
      </c>
      <c r="AH348" s="65">
        <f t="shared" si="297"/>
        <v>271.66666666666652</v>
      </c>
      <c r="AI348" s="65">
        <f t="shared" si="297"/>
        <v>272.66666666666652</v>
      </c>
      <c r="AJ348" s="65"/>
      <c r="AK348" s="65"/>
      <c r="AL348" s="65"/>
    </row>
    <row r="349" spans="1:38">
      <c r="A349" s="59" t="s">
        <v>72</v>
      </c>
      <c r="B349" s="63">
        <f t="shared" si="298"/>
        <v>38.499999999999979</v>
      </c>
      <c r="C349" s="63">
        <f t="shared" si="299"/>
        <v>58.499999999999979</v>
      </c>
      <c r="D349" s="63">
        <f t="shared" si="297"/>
        <v>67.25</v>
      </c>
      <c r="E349" s="63">
        <f t="shared" si="297"/>
        <v>75.499999999999957</v>
      </c>
      <c r="F349" s="63">
        <f t="shared" si="297"/>
        <v>60</v>
      </c>
      <c r="G349" s="63">
        <f t="shared" si="297"/>
        <v>47.25</v>
      </c>
      <c r="H349" s="63">
        <f t="shared" si="297"/>
        <v>48.749999999999979</v>
      </c>
      <c r="I349" s="63">
        <f t="shared" si="297"/>
        <v>16.25</v>
      </c>
      <c r="J349" s="63">
        <f t="shared" si="297"/>
        <v>5.7499999999999973</v>
      </c>
      <c r="K349" s="63">
        <f t="shared" si="297"/>
        <v>6</v>
      </c>
      <c r="L349" s="63">
        <f t="shared" si="297"/>
        <v>16.499999999999996</v>
      </c>
      <c r="M349" s="63">
        <f t="shared" si="297"/>
        <v>34.249999999999993</v>
      </c>
      <c r="N349" s="63">
        <f t="shared" si="297"/>
        <v>31.499999999999982</v>
      </c>
      <c r="O349" s="63">
        <f t="shared" si="297"/>
        <v>178.25</v>
      </c>
      <c r="P349" s="63">
        <f t="shared" si="297"/>
        <v>57</v>
      </c>
      <c r="Q349" s="63">
        <f t="shared" si="297"/>
        <v>14.250000000000002</v>
      </c>
      <c r="R349" s="63">
        <f t="shared" si="297"/>
        <v>133.75</v>
      </c>
      <c r="S349" s="63">
        <f t="shared" si="297"/>
        <v>105.99999999999997</v>
      </c>
      <c r="T349" s="63">
        <f t="shared" si="297"/>
        <v>59.25</v>
      </c>
      <c r="U349" s="63">
        <f t="shared" si="297"/>
        <v>80.25</v>
      </c>
      <c r="V349" s="63">
        <f t="shared" si="297"/>
        <v>174.00000000000003</v>
      </c>
      <c r="W349" s="63">
        <f t="shared" si="297"/>
        <v>246.24999999999991</v>
      </c>
      <c r="X349" s="63">
        <f t="shared" si="297"/>
        <v>281.25</v>
      </c>
      <c r="Y349" s="63">
        <f t="shared" si="297"/>
        <v>274.5</v>
      </c>
      <c r="Z349" s="65">
        <f t="shared" si="297"/>
        <v>270</v>
      </c>
      <c r="AA349" s="65">
        <f t="shared" si="297"/>
        <v>270</v>
      </c>
      <c r="AB349" s="65">
        <f t="shared" si="297"/>
        <v>270</v>
      </c>
      <c r="AC349" s="65">
        <f t="shared" si="297"/>
        <v>270</v>
      </c>
      <c r="AD349" s="65">
        <f t="shared" si="297"/>
        <v>270</v>
      </c>
      <c r="AE349" s="65">
        <f t="shared" si="297"/>
        <v>270</v>
      </c>
      <c r="AF349" s="65">
        <f t="shared" si="297"/>
        <v>270</v>
      </c>
      <c r="AG349" s="65">
        <f t="shared" si="297"/>
        <v>270.74999999999983</v>
      </c>
      <c r="AH349" s="65">
        <f t="shared" si="297"/>
        <v>271.74999999999983</v>
      </c>
      <c r="AI349" s="65">
        <f t="shared" ref="AI349:AI351" si="300">(AI$352-AH$352)/12+AI348</f>
        <v>272.74999999999983</v>
      </c>
      <c r="AJ349" s="65"/>
      <c r="AK349" s="65"/>
      <c r="AL349" s="65"/>
    </row>
    <row r="350" spans="1:38">
      <c r="A350" s="59" t="s">
        <v>73</v>
      </c>
      <c r="B350" s="63">
        <f t="shared" si="298"/>
        <v>38.666666666666643</v>
      </c>
      <c r="C350" s="63">
        <f t="shared" si="299"/>
        <v>60.666666666666643</v>
      </c>
      <c r="D350" s="63">
        <f t="shared" si="299"/>
        <v>67.5</v>
      </c>
      <c r="E350" s="63">
        <f t="shared" si="299"/>
        <v>76.333333333333286</v>
      </c>
      <c r="F350" s="63">
        <f t="shared" si="299"/>
        <v>58</v>
      </c>
      <c r="G350" s="63">
        <f t="shared" si="299"/>
        <v>46.5</v>
      </c>
      <c r="H350" s="63">
        <f t="shared" si="299"/>
        <v>49.166666666666643</v>
      </c>
      <c r="I350" s="63">
        <f t="shared" si="299"/>
        <v>12.5</v>
      </c>
      <c r="J350" s="63">
        <f t="shared" si="299"/>
        <v>5.8333333333333304</v>
      </c>
      <c r="K350" s="63">
        <f t="shared" si="299"/>
        <v>6</v>
      </c>
      <c r="L350" s="63">
        <f t="shared" si="299"/>
        <v>17.666666666666664</v>
      </c>
      <c r="M350" s="63">
        <f t="shared" si="299"/>
        <v>35.833333333333329</v>
      </c>
      <c r="N350" s="63">
        <f t="shared" si="299"/>
        <v>30.66666666666665</v>
      </c>
      <c r="O350" s="63">
        <f t="shared" si="299"/>
        <v>194.83333333333334</v>
      </c>
      <c r="P350" s="63">
        <f t="shared" si="299"/>
        <v>38</v>
      </c>
      <c r="Q350" s="63">
        <f t="shared" si="299"/>
        <v>15.833333333333336</v>
      </c>
      <c r="R350" s="63">
        <f t="shared" si="299"/>
        <v>146.5</v>
      </c>
      <c r="S350" s="63">
        <f t="shared" ref="D350:AH351" si="301">(S$352-R$352)/12+S349</f>
        <v>98.666666666666643</v>
      </c>
      <c r="T350" s="63">
        <f t="shared" si="301"/>
        <v>56.5</v>
      </c>
      <c r="U350" s="63">
        <f t="shared" si="301"/>
        <v>83.5</v>
      </c>
      <c r="V350" s="63">
        <f t="shared" si="301"/>
        <v>183.33333333333337</v>
      </c>
      <c r="W350" s="63">
        <f t="shared" si="301"/>
        <v>251.16666666666657</v>
      </c>
      <c r="X350" s="63">
        <f t="shared" si="301"/>
        <v>283.5</v>
      </c>
      <c r="Y350" s="63">
        <f t="shared" si="301"/>
        <v>273</v>
      </c>
      <c r="Z350" s="65">
        <f t="shared" si="301"/>
        <v>270</v>
      </c>
      <c r="AA350" s="65">
        <f t="shared" si="301"/>
        <v>270</v>
      </c>
      <c r="AB350" s="65">
        <f t="shared" si="301"/>
        <v>270</v>
      </c>
      <c r="AC350" s="65">
        <f t="shared" si="301"/>
        <v>270</v>
      </c>
      <c r="AD350" s="65">
        <f t="shared" si="301"/>
        <v>270</v>
      </c>
      <c r="AE350" s="65">
        <f t="shared" si="301"/>
        <v>270</v>
      </c>
      <c r="AF350" s="65">
        <f t="shared" si="301"/>
        <v>270</v>
      </c>
      <c r="AG350" s="65">
        <f t="shared" si="301"/>
        <v>270.83333333333314</v>
      </c>
      <c r="AH350" s="65">
        <f t="shared" si="301"/>
        <v>271.83333333333314</v>
      </c>
      <c r="AI350" s="65">
        <f t="shared" si="300"/>
        <v>272.83333333333314</v>
      </c>
      <c r="AJ350" s="65"/>
      <c r="AK350" s="65"/>
      <c r="AL350" s="65"/>
    </row>
    <row r="351" spans="1:38">
      <c r="A351" s="59" t="s">
        <v>74</v>
      </c>
      <c r="B351" s="63">
        <f t="shared" si="298"/>
        <v>38.833333333333307</v>
      </c>
      <c r="C351" s="63">
        <f t="shared" si="299"/>
        <v>62.833333333333307</v>
      </c>
      <c r="D351" s="63">
        <f t="shared" si="301"/>
        <v>67.75</v>
      </c>
      <c r="E351" s="63">
        <f t="shared" si="301"/>
        <v>77.166666666666615</v>
      </c>
      <c r="F351" s="63">
        <f t="shared" si="301"/>
        <v>56</v>
      </c>
      <c r="G351" s="63">
        <f t="shared" si="301"/>
        <v>45.75</v>
      </c>
      <c r="H351" s="63">
        <f t="shared" si="301"/>
        <v>49.583333333333307</v>
      </c>
      <c r="I351" s="63">
        <f t="shared" si="301"/>
        <v>8.75</v>
      </c>
      <c r="J351" s="63">
        <f t="shared" si="301"/>
        <v>5.9166666666666634</v>
      </c>
      <c r="K351" s="63">
        <f t="shared" si="301"/>
        <v>6</v>
      </c>
      <c r="L351" s="63">
        <f t="shared" si="301"/>
        <v>18.833333333333332</v>
      </c>
      <c r="M351" s="63">
        <f t="shared" si="301"/>
        <v>37.416666666666664</v>
      </c>
      <c r="N351" s="63">
        <f t="shared" si="301"/>
        <v>29.833333333333318</v>
      </c>
      <c r="O351" s="63">
        <f t="shared" si="301"/>
        <v>211.41666666666669</v>
      </c>
      <c r="P351" s="63">
        <f t="shared" si="301"/>
        <v>19</v>
      </c>
      <c r="Q351" s="63">
        <f t="shared" si="301"/>
        <v>17.416666666666668</v>
      </c>
      <c r="R351" s="63">
        <f t="shared" si="301"/>
        <v>159.25</v>
      </c>
      <c r="S351" s="63">
        <f t="shared" si="301"/>
        <v>91.333333333333314</v>
      </c>
      <c r="T351" s="63">
        <f t="shared" si="301"/>
        <v>53.75</v>
      </c>
      <c r="U351" s="63">
        <f t="shared" si="301"/>
        <v>86.75</v>
      </c>
      <c r="V351" s="63">
        <f t="shared" si="301"/>
        <v>192.66666666666671</v>
      </c>
      <c r="W351" s="63">
        <f t="shared" si="301"/>
        <v>256.08333333333326</v>
      </c>
      <c r="X351" s="63">
        <f t="shared" si="301"/>
        <v>285.75</v>
      </c>
      <c r="Y351" s="63">
        <f t="shared" si="301"/>
        <v>271.5</v>
      </c>
      <c r="Z351" s="65">
        <f t="shared" si="301"/>
        <v>270</v>
      </c>
      <c r="AA351" s="65">
        <f t="shared" si="301"/>
        <v>270</v>
      </c>
      <c r="AB351" s="65">
        <f t="shared" si="301"/>
        <v>270</v>
      </c>
      <c r="AC351" s="65">
        <f t="shared" si="301"/>
        <v>270</v>
      </c>
      <c r="AD351" s="65">
        <f t="shared" si="301"/>
        <v>270</v>
      </c>
      <c r="AE351" s="65">
        <f t="shared" si="301"/>
        <v>270</v>
      </c>
      <c r="AF351" s="65">
        <f t="shared" si="301"/>
        <v>270</v>
      </c>
      <c r="AG351" s="65">
        <f t="shared" si="301"/>
        <v>270.91666666666646</v>
      </c>
      <c r="AH351" s="65">
        <f t="shared" si="301"/>
        <v>271.91666666666646</v>
      </c>
      <c r="AI351" s="65">
        <f t="shared" si="300"/>
        <v>272.91666666666646</v>
      </c>
      <c r="AJ351" s="65"/>
      <c r="AK351" s="65"/>
      <c r="AL351" s="65"/>
    </row>
    <row r="352" spans="1:38" ht="15.75" thickBot="1">
      <c r="A352" s="59" t="s">
        <v>75</v>
      </c>
      <c r="B352" s="3">
        <f>B39</f>
        <v>39</v>
      </c>
      <c r="C352" s="3">
        <f t="shared" ref="C352:AI352" si="302">C39</f>
        <v>65</v>
      </c>
      <c r="D352" s="3">
        <f t="shared" si="302"/>
        <v>68</v>
      </c>
      <c r="E352" s="3">
        <f t="shared" si="302"/>
        <v>78</v>
      </c>
      <c r="F352" s="3">
        <f t="shared" si="302"/>
        <v>54</v>
      </c>
      <c r="G352" s="3">
        <f t="shared" si="302"/>
        <v>45</v>
      </c>
      <c r="H352" s="3">
        <f t="shared" si="302"/>
        <v>50</v>
      </c>
      <c r="I352" s="3">
        <f t="shared" si="302"/>
        <v>5</v>
      </c>
      <c r="J352" s="3">
        <f t="shared" si="302"/>
        <v>6</v>
      </c>
      <c r="K352" s="3">
        <f t="shared" si="302"/>
        <v>6</v>
      </c>
      <c r="L352" s="3">
        <f t="shared" si="302"/>
        <v>20</v>
      </c>
      <c r="M352" s="3">
        <f t="shared" si="302"/>
        <v>39</v>
      </c>
      <c r="N352" s="3">
        <f t="shared" si="302"/>
        <v>29</v>
      </c>
      <c r="O352" s="3">
        <f t="shared" si="302"/>
        <v>228</v>
      </c>
      <c r="P352" s="3">
        <f t="shared" si="302"/>
        <v>0</v>
      </c>
      <c r="Q352" s="3">
        <f t="shared" si="302"/>
        <v>19</v>
      </c>
      <c r="R352" s="3">
        <f t="shared" si="302"/>
        <v>172</v>
      </c>
      <c r="S352" s="3">
        <f t="shared" si="302"/>
        <v>84</v>
      </c>
      <c r="T352" s="3">
        <f t="shared" si="302"/>
        <v>51</v>
      </c>
      <c r="U352" s="3">
        <f t="shared" si="302"/>
        <v>90</v>
      </c>
      <c r="V352" s="3">
        <f t="shared" si="302"/>
        <v>202</v>
      </c>
      <c r="W352" s="3">
        <f t="shared" si="302"/>
        <v>261</v>
      </c>
      <c r="X352" s="3">
        <f t="shared" si="302"/>
        <v>288</v>
      </c>
      <c r="Y352" s="3">
        <f t="shared" si="302"/>
        <v>270</v>
      </c>
      <c r="Z352" s="65">
        <f t="shared" si="302"/>
        <v>270</v>
      </c>
      <c r="AA352" s="65">
        <f t="shared" si="302"/>
        <v>270</v>
      </c>
      <c r="AB352" s="65">
        <f t="shared" si="302"/>
        <v>270</v>
      </c>
      <c r="AC352" s="65">
        <f t="shared" si="302"/>
        <v>270</v>
      </c>
      <c r="AD352" s="65">
        <f t="shared" si="302"/>
        <v>270</v>
      </c>
      <c r="AE352" s="65">
        <f t="shared" si="302"/>
        <v>270</v>
      </c>
      <c r="AF352" s="65">
        <f t="shared" si="302"/>
        <v>270</v>
      </c>
      <c r="AG352" s="65">
        <f t="shared" si="302"/>
        <v>271</v>
      </c>
      <c r="AH352" s="65">
        <f t="shared" si="302"/>
        <v>272</v>
      </c>
      <c r="AI352" s="65">
        <f t="shared" si="302"/>
        <v>273</v>
      </c>
      <c r="AJ352" s="65"/>
      <c r="AK352" s="65"/>
      <c r="AL352" s="65"/>
    </row>
    <row r="353" spans="1:68">
      <c r="A353" s="68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7"/>
      <c r="AJ353" s="2"/>
      <c r="AK353" s="2"/>
      <c r="AL353" s="2"/>
    </row>
    <row r="354" spans="1:68" ht="15.75" thickBot="1">
      <c r="A354" s="59" t="s">
        <v>108</v>
      </c>
      <c r="Y354" s="98"/>
    </row>
    <row r="355" spans="1:68" ht="15.75" thickBot="1">
      <c r="A355" s="60"/>
      <c r="B355" s="61" t="s">
        <v>11</v>
      </c>
      <c r="C355" s="61" t="s">
        <v>12</v>
      </c>
      <c r="D355" s="61" t="s">
        <v>13</v>
      </c>
      <c r="E355" s="61" t="s">
        <v>14</v>
      </c>
      <c r="F355" s="61" t="s">
        <v>15</v>
      </c>
      <c r="G355" s="61" t="s">
        <v>16</v>
      </c>
      <c r="H355" s="61" t="s">
        <v>17</v>
      </c>
      <c r="I355" s="61" t="s">
        <v>18</v>
      </c>
      <c r="J355" s="61" t="s">
        <v>19</v>
      </c>
      <c r="K355" s="61" t="s">
        <v>20</v>
      </c>
      <c r="L355" s="61" t="s">
        <v>21</v>
      </c>
      <c r="M355" s="61" t="s">
        <v>22</v>
      </c>
      <c r="N355" s="61" t="s">
        <v>23</v>
      </c>
      <c r="O355" s="61" t="s">
        <v>24</v>
      </c>
      <c r="P355" s="61" t="s">
        <v>25</v>
      </c>
      <c r="Q355" s="61" t="s">
        <v>26</v>
      </c>
      <c r="R355" s="61" t="s">
        <v>27</v>
      </c>
      <c r="S355" s="61" t="s">
        <v>28</v>
      </c>
      <c r="T355" s="61" t="s">
        <v>29</v>
      </c>
      <c r="U355" s="61" t="s">
        <v>30</v>
      </c>
      <c r="V355" s="61" t="s">
        <v>31</v>
      </c>
      <c r="W355" s="61" t="s">
        <v>32</v>
      </c>
      <c r="X355" s="61" t="s">
        <v>33</v>
      </c>
      <c r="Y355" s="61" t="s">
        <v>34</v>
      </c>
      <c r="Z355" s="61" t="s">
        <v>35</v>
      </c>
      <c r="AA355" s="61" t="s">
        <v>36</v>
      </c>
      <c r="AB355" s="61" t="s">
        <v>37</v>
      </c>
      <c r="AC355" s="61" t="s">
        <v>38</v>
      </c>
      <c r="AD355" s="61" t="str">
        <f>AD2</f>
        <v xml:space="preserve">21/22  </v>
      </c>
      <c r="AE355" s="61" t="str">
        <f t="shared" ref="AE355:AI355" si="303">AE2</f>
        <v xml:space="preserve">22/23  </v>
      </c>
      <c r="AF355" s="61" t="str">
        <f t="shared" si="303"/>
        <v xml:space="preserve">23/24  </v>
      </c>
      <c r="AG355" s="61" t="str">
        <f t="shared" si="303"/>
        <v xml:space="preserve">24/25  </v>
      </c>
      <c r="AH355" s="61" t="str">
        <f t="shared" si="303"/>
        <v xml:space="preserve">25/26  </v>
      </c>
      <c r="AI355" s="61" t="str">
        <f t="shared" si="303"/>
        <v xml:space="preserve">26/27  </v>
      </c>
      <c r="AJ355" s="62"/>
      <c r="AK355" s="62"/>
      <c r="AL355" s="62"/>
      <c r="AO355" s="92" t="str">
        <f t="shared" ref="AO355:BP355" si="304">B355</f>
        <v xml:space="preserve">93/94 </v>
      </c>
      <c r="AP355" s="92" t="str">
        <f t="shared" si="304"/>
        <v xml:space="preserve">94/95 </v>
      </c>
      <c r="AQ355" s="92" t="str">
        <f t="shared" si="304"/>
        <v xml:space="preserve">95/96 </v>
      </c>
      <c r="AR355" s="92" t="str">
        <f t="shared" si="304"/>
        <v xml:space="preserve">96/97 </v>
      </c>
      <c r="AS355" s="92" t="str">
        <f t="shared" si="304"/>
        <v xml:space="preserve">97/98 </v>
      </c>
      <c r="AT355" s="92" t="str">
        <f t="shared" si="304"/>
        <v xml:space="preserve">98/99 </v>
      </c>
      <c r="AU355" s="92" t="str">
        <f t="shared" si="304"/>
        <v xml:space="preserve">99/00 </v>
      </c>
      <c r="AV355" s="92" t="str">
        <f t="shared" si="304"/>
        <v xml:space="preserve">00/01 </v>
      </c>
      <c r="AW355" s="92" t="str">
        <f t="shared" si="304"/>
        <v xml:space="preserve">01/02 </v>
      </c>
      <c r="AX355" s="92" t="str">
        <f t="shared" si="304"/>
        <v xml:space="preserve">02/03 </v>
      </c>
      <c r="AY355" s="92" t="str">
        <f t="shared" si="304"/>
        <v xml:space="preserve">03/04 </v>
      </c>
      <c r="AZ355" s="92" t="str">
        <f t="shared" si="304"/>
        <v xml:space="preserve">04/05 </v>
      </c>
      <c r="BA355" s="92" t="str">
        <f t="shared" si="304"/>
        <v xml:space="preserve">05/06 </v>
      </c>
      <c r="BB355" s="92" t="str">
        <f t="shared" si="304"/>
        <v xml:space="preserve">06/07 </v>
      </c>
      <c r="BC355" s="92" t="str">
        <f t="shared" si="304"/>
        <v xml:space="preserve">07/08 </v>
      </c>
      <c r="BD355" s="92" t="str">
        <f t="shared" si="304"/>
        <v xml:space="preserve">08/09 </v>
      </c>
      <c r="BE355" s="92" t="str">
        <f t="shared" si="304"/>
        <v xml:space="preserve">09/10 </v>
      </c>
      <c r="BF355" s="92" t="str">
        <f t="shared" si="304"/>
        <v xml:space="preserve">10/11 </v>
      </c>
      <c r="BG355" s="92" t="str">
        <f t="shared" si="304"/>
        <v xml:space="preserve">11/12 </v>
      </c>
      <c r="BH355" s="92" t="str">
        <f t="shared" si="304"/>
        <v xml:space="preserve">12/13 </v>
      </c>
      <c r="BI355" s="92" t="str">
        <f t="shared" si="304"/>
        <v xml:space="preserve">13/14 </v>
      </c>
      <c r="BJ355" s="92" t="str">
        <f t="shared" si="304"/>
        <v xml:space="preserve">14/15 </v>
      </c>
      <c r="BK355" s="92" t="str">
        <f t="shared" si="304"/>
        <v xml:space="preserve">15/16 </v>
      </c>
      <c r="BL355" s="92" t="str">
        <f t="shared" si="304"/>
        <v xml:space="preserve">16/17 </v>
      </c>
      <c r="BM355" s="92" t="str">
        <f t="shared" si="304"/>
        <v xml:space="preserve">17/18 </v>
      </c>
      <c r="BN355" s="92" t="str">
        <f t="shared" si="304"/>
        <v xml:space="preserve">18/19 </v>
      </c>
      <c r="BO355" s="92" t="str">
        <f t="shared" si="304"/>
        <v>19/20</v>
      </c>
      <c r="BP355" s="92" t="str">
        <f t="shared" si="304"/>
        <v>20/21</v>
      </c>
    </row>
    <row r="356" spans="1:68">
      <c r="A356" s="59" t="s">
        <v>64</v>
      </c>
      <c r="B356" s="63">
        <f t="shared" ref="B356:AI363" si="305">AO356/AO$368*(B$43/12)</f>
        <v>44.247741659845865</v>
      </c>
      <c r="C356" s="63">
        <f t="shared" si="305"/>
        <v>46.943223201955711</v>
      </c>
      <c r="D356" s="63">
        <f t="shared" si="305"/>
        <v>53.809207431804587</v>
      </c>
      <c r="E356" s="63">
        <f t="shared" si="305"/>
        <v>64.020283733084696</v>
      </c>
      <c r="F356" s="63">
        <f t="shared" si="305"/>
        <v>65.86896541226082</v>
      </c>
      <c r="G356" s="63">
        <f t="shared" si="305"/>
        <v>62.900525293570894</v>
      </c>
      <c r="H356" s="63">
        <f t="shared" si="305"/>
        <v>87.484584804348088</v>
      </c>
      <c r="I356" s="63">
        <f t="shared" si="305"/>
        <v>92.971104331359925</v>
      </c>
      <c r="J356" s="63">
        <f t="shared" si="305"/>
        <v>107.50777999827416</v>
      </c>
      <c r="K356" s="63">
        <f t="shared" si="305"/>
        <v>116.19693691870897</v>
      </c>
      <c r="L356" s="63">
        <f t="shared" si="305"/>
        <v>130.56015122261931</v>
      </c>
      <c r="M356" s="63">
        <f t="shared" si="305"/>
        <v>141.39866813007305</v>
      </c>
      <c r="N356" s="63">
        <f t="shared" si="305"/>
        <v>151.42144286658606</v>
      </c>
      <c r="O356" s="63">
        <f t="shared" si="305"/>
        <v>167.50853997061222</v>
      </c>
      <c r="P356" s="63">
        <f t="shared" si="305"/>
        <v>170.86633571048901</v>
      </c>
      <c r="Q356" s="63">
        <f t="shared" si="305"/>
        <v>195.07572598399545</v>
      </c>
      <c r="R356" s="63">
        <f t="shared" si="305"/>
        <v>258.42617027108383</v>
      </c>
      <c r="S356" s="63">
        <f t="shared" si="305"/>
        <v>262.93339462476223</v>
      </c>
      <c r="T356" s="63">
        <f t="shared" si="305"/>
        <v>298.8069910888359</v>
      </c>
      <c r="U356" s="63">
        <f t="shared" si="305"/>
        <v>312.87705088233105</v>
      </c>
      <c r="V356" s="63">
        <f t="shared" si="305"/>
        <v>342.94577521032204</v>
      </c>
      <c r="W356" s="63">
        <f t="shared" si="305"/>
        <v>354.97514335257341</v>
      </c>
      <c r="X356" s="63">
        <f t="shared" si="305"/>
        <v>401.70288144720587</v>
      </c>
      <c r="Y356" s="63">
        <f t="shared" si="305"/>
        <v>384.99022318010071</v>
      </c>
      <c r="Z356" s="65">
        <f t="shared" si="305"/>
        <v>417.54214472952168</v>
      </c>
      <c r="AA356" s="65" t="e">
        <f t="shared" si="305"/>
        <v>#REF!</v>
      </c>
      <c r="AB356" s="65" t="e">
        <f t="shared" si="305"/>
        <v>#REF!</v>
      </c>
      <c r="AC356" s="65" t="e">
        <f t="shared" si="305"/>
        <v>#REF!</v>
      </c>
      <c r="AD356" s="65" t="e">
        <f t="shared" si="305"/>
        <v>#DIV/0!</v>
      </c>
      <c r="AE356" s="65" t="e">
        <f t="shared" si="305"/>
        <v>#DIV/0!</v>
      </c>
      <c r="AF356" s="65" t="e">
        <f t="shared" si="305"/>
        <v>#DIV/0!</v>
      </c>
      <c r="AG356" s="65" t="e">
        <f t="shared" si="305"/>
        <v>#DIV/0!</v>
      </c>
      <c r="AH356" s="65" t="e">
        <f t="shared" si="305"/>
        <v>#DIV/0!</v>
      </c>
      <c r="AI356" s="65" t="e">
        <f t="shared" si="305"/>
        <v>#DIV/0!</v>
      </c>
      <c r="AJ356" s="65"/>
      <c r="AK356" s="65"/>
      <c r="AL356" s="65"/>
      <c r="AO356" s="66">
        <f>'Malaysia Palm Complex'!AI405/31</f>
        <v>3.1677741935483867</v>
      </c>
      <c r="AP356" s="66">
        <f>'Malaysia Palm Complex'!AJ405/31</f>
        <v>3.2201290322580642</v>
      </c>
      <c r="AQ356" s="66">
        <f>'Malaysia Palm Complex'!AK405/31</f>
        <v>3.1942903225806449</v>
      </c>
      <c r="AR356" s="66">
        <f>'Malaysia Palm Complex'!AL405/31</f>
        <v>3.4724516129032259</v>
      </c>
      <c r="AS356" s="66">
        <f>'Malaysia Palm Complex'!AM405/31</f>
        <v>3.6864516129032259</v>
      </c>
      <c r="AT356" s="66">
        <f>'Malaysia Palm Complex'!AN405/31</f>
        <v>3.5245806451612904</v>
      </c>
      <c r="AU356" s="66">
        <f>'Malaysia Palm Complex'!AO405/31</f>
        <v>4.2910322580645159</v>
      </c>
      <c r="AV356" s="66">
        <f>'Malaysia Palm Complex'!AP405/31</f>
        <v>4.4820322580645167</v>
      </c>
      <c r="AW356" s="66">
        <f>'Malaysia Palm Complex'!AQ405/31</f>
        <v>4.6357741935483876</v>
      </c>
      <c r="AX356" s="66">
        <f>'Malaysia Palm Complex'!AR405/31</f>
        <v>4.9611935483870964</v>
      </c>
      <c r="AY356" s="66">
        <f>'Malaysia Palm Complex'!AS405/31</f>
        <v>4.8350322580645164</v>
      </c>
      <c r="AZ356" s="66">
        <f>'Malaysia Palm Complex'!AT405/31</f>
        <v>5.3221290322580641</v>
      </c>
      <c r="BA356" s="66">
        <f>'Malaysia Palm Complex'!AU405/31</f>
        <v>5.2353870967741933</v>
      </c>
      <c r="BB356" s="66">
        <f>'Malaysia Palm Complex'!AV405/31</f>
        <v>5.4691290322580643</v>
      </c>
      <c r="BC356" s="66">
        <f>'Malaysia Palm Complex'!AW405/31</f>
        <v>5.5780967741935479</v>
      </c>
      <c r="BD356" s="66">
        <f>'Malaysia Palm Complex'!AX405/31</f>
        <v>5.7826774193548385</v>
      </c>
      <c r="BE356" s="66">
        <f>'Malaysia Palm Complex'!AY405/31</f>
        <v>6.8291290322580647</v>
      </c>
      <c r="BF356" s="66">
        <f>'Malaysia Palm Complex'!AZ405/31</f>
        <v>6.6752580645161288</v>
      </c>
      <c r="BG356" s="66">
        <f>'Malaysia Palm Complex'!BA405/31</f>
        <v>6.875193548387097</v>
      </c>
      <c r="BH356" s="66">
        <f>'Malaysia Palm Complex'!BB405/31</f>
        <v>7.2280000000000006</v>
      </c>
      <c r="BI356" s="66">
        <f>'Malaysia Palm Complex'!BC405/31</f>
        <v>7.4451290322580643</v>
      </c>
      <c r="BJ356" s="66">
        <f>'Malaysia Palm Complex'!BD405/31</f>
        <v>7.0271935483870962</v>
      </c>
      <c r="BK356" s="66">
        <f>'Malaysia Palm Complex'!BE405/31</f>
        <v>7.2388709677419358</v>
      </c>
      <c r="BL356" s="66">
        <f>'Malaysia Palm Complex'!BF405/31</f>
        <v>6.6294838709677419</v>
      </c>
      <c r="BM356" s="66">
        <f>'Malaysia Palm Complex'!BG405/31</f>
        <v>7.2072903225806444</v>
      </c>
      <c r="BN356" s="66">
        <f>'Malaysia Palm Complex'!BH405/31</f>
        <v>7.4575483870967743</v>
      </c>
      <c r="BO356" s="66">
        <f>'Malaysia Palm Complex'!BI405/31</f>
        <v>7.0206129032258069</v>
      </c>
      <c r="BP356" s="66">
        <f>'Malaysia Palm Complex'!BJ405/31</f>
        <v>6.9304838709677421</v>
      </c>
    </row>
    <row r="357" spans="1:68">
      <c r="A357" s="59" t="s">
        <v>65</v>
      </c>
      <c r="B357" s="63">
        <f t="shared" si="305"/>
        <v>41.607202708873139</v>
      </c>
      <c r="C357" s="63">
        <f t="shared" si="305"/>
        <v>43.720563530385853</v>
      </c>
      <c r="D357" s="63">
        <f t="shared" si="305"/>
        <v>51.9142591050907</v>
      </c>
      <c r="E357" s="63">
        <f t="shared" si="305"/>
        <v>63.986146242734108</v>
      </c>
      <c r="F357" s="63">
        <f t="shared" si="305"/>
        <v>62.436224760584054</v>
      </c>
      <c r="G357" s="63">
        <f t="shared" si="305"/>
        <v>58.497607497979239</v>
      </c>
      <c r="H357" s="63">
        <f t="shared" si="305"/>
        <v>84.279649060518338</v>
      </c>
      <c r="I357" s="63">
        <f t="shared" si="305"/>
        <v>95.020541851658891</v>
      </c>
      <c r="J357" s="63">
        <f t="shared" si="305"/>
        <v>103.02557732579254</v>
      </c>
      <c r="K357" s="63">
        <f t="shared" si="305"/>
        <v>103.10075278431319</v>
      </c>
      <c r="L357" s="63">
        <f t="shared" si="305"/>
        <v>115.58704254378225</v>
      </c>
      <c r="M357" s="63">
        <f t="shared" si="305"/>
        <v>121.08838258926444</v>
      </c>
      <c r="N357" s="63">
        <f t="shared" si="305"/>
        <v>133.59965862319922</v>
      </c>
      <c r="O357" s="63">
        <f t="shared" si="305"/>
        <v>183.64146562786812</v>
      </c>
      <c r="P357" s="63">
        <f t="shared" si="305"/>
        <v>196.2059605588592</v>
      </c>
      <c r="Q357" s="63">
        <f t="shared" si="305"/>
        <v>226.59350572186807</v>
      </c>
      <c r="R357" s="63">
        <f t="shared" si="305"/>
        <v>261.03993632912005</v>
      </c>
      <c r="S357" s="63">
        <f t="shared" si="305"/>
        <v>223.76769130626468</v>
      </c>
      <c r="T357" s="63">
        <f t="shared" si="305"/>
        <v>289.22108870655569</v>
      </c>
      <c r="U357" s="63">
        <f t="shared" si="305"/>
        <v>311.61596186521632</v>
      </c>
      <c r="V357" s="63">
        <f t="shared" si="305"/>
        <v>335.22886747251869</v>
      </c>
      <c r="W357" s="63">
        <f t="shared" si="305"/>
        <v>363.08136211163975</v>
      </c>
      <c r="X357" s="63">
        <f t="shared" si="305"/>
        <v>375.16798996726391</v>
      </c>
      <c r="Y357" s="63">
        <f t="shared" si="305"/>
        <v>347.94675816432277</v>
      </c>
      <c r="Z357" s="65">
        <f t="shared" si="305"/>
        <v>444.21906097701969</v>
      </c>
      <c r="AA357" s="65" t="e">
        <f t="shared" si="305"/>
        <v>#REF!</v>
      </c>
      <c r="AB357" s="65" t="e">
        <f t="shared" si="305"/>
        <v>#REF!</v>
      </c>
      <c r="AC357" s="65" t="e">
        <f t="shared" si="305"/>
        <v>#REF!</v>
      </c>
      <c r="AD357" s="65" t="e">
        <f t="shared" si="305"/>
        <v>#DIV/0!</v>
      </c>
      <c r="AE357" s="65" t="e">
        <f t="shared" si="305"/>
        <v>#DIV/0!</v>
      </c>
      <c r="AF357" s="65" t="e">
        <f t="shared" si="305"/>
        <v>#DIV/0!</v>
      </c>
      <c r="AG357" s="65" t="e">
        <f t="shared" si="305"/>
        <v>#DIV/0!</v>
      </c>
      <c r="AH357" s="65" t="e">
        <f t="shared" si="305"/>
        <v>#DIV/0!</v>
      </c>
      <c r="AI357" s="65" t="e">
        <f t="shared" si="305"/>
        <v>#DIV/0!</v>
      </c>
      <c r="AJ357" s="65"/>
      <c r="AK357" s="65"/>
      <c r="AL357" s="65"/>
      <c r="AO357" s="66">
        <f>'Malaysia Palm Complex'!AI406/30</f>
        <v>2.978733333333333</v>
      </c>
      <c r="AP357" s="66">
        <f>'Malaysia Palm Complex'!AJ406/30</f>
        <v>2.9990666666666663</v>
      </c>
      <c r="AQ357" s="66">
        <f>'Malaysia Palm Complex'!AK406/30</f>
        <v>3.0817999999999999</v>
      </c>
      <c r="AR357" s="66">
        <f>'Malaysia Palm Complex'!AL406/30</f>
        <v>3.4705999999999997</v>
      </c>
      <c r="AS357" s="66">
        <f>'Malaysia Palm Complex'!AM406/30</f>
        <v>3.4943333333333331</v>
      </c>
      <c r="AT357" s="66">
        <f>'Malaysia Palm Complex'!AN406/30</f>
        <v>3.2778666666666667</v>
      </c>
      <c r="AU357" s="66">
        <f>'Malaysia Palm Complex'!AO406/30</f>
        <v>4.1338333333333335</v>
      </c>
      <c r="AV357" s="66">
        <f>'Malaysia Palm Complex'!AP406/30</f>
        <v>4.5808333333333335</v>
      </c>
      <c r="AW357" s="66">
        <f>'Malaysia Palm Complex'!AQ406/30</f>
        <v>4.4424999999999999</v>
      </c>
      <c r="AX357" s="66">
        <f>'Malaysia Palm Complex'!AR406/30</f>
        <v>4.4020333333333337</v>
      </c>
      <c r="AY357" s="66">
        <f>'Malaysia Palm Complex'!AS406/30</f>
        <v>4.2805333333333335</v>
      </c>
      <c r="AZ357" s="66">
        <f>'Malaysia Palm Complex'!AT406/30</f>
        <v>4.5576666666666661</v>
      </c>
      <c r="BA357" s="66">
        <f>'Malaysia Palm Complex'!AU406/30</f>
        <v>4.6192000000000002</v>
      </c>
      <c r="BB357" s="66">
        <f>'Malaysia Palm Complex'!AV406/30</f>
        <v>5.9958666666666671</v>
      </c>
      <c r="BC357" s="66">
        <f>'Malaysia Palm Complex'!AW406/30</f>
        <v>6.4053333333333331</v>
      </c>
      <c r="BD357" s="66">
        <f>'Malaysia Palm Complex'!AX406/30</f>
        <v>6.7169666666666661</v>
      </c>
      <c r="BE357" s="66">
        <f>'Malaysia Palm Complex'!AY406/30</f>
        <v>6.8982000000000001</v>
      </c>
      <c r="BF357" s="66">
        <f>'Malaysia Palm Complex'!AZ406/30</f>
        <v>5.6809333333333329</v>
      </c>
      <c r="BG357" s="66">
        <f>'Malaysia Palm Complex'!BA406/30</f>
        <v>6.6546333333333338</v>
      </c>
      <c r="BH357" s="66">
        <f>'Malaysia Palm Complex'!BB406/30</f>
        <v>7.1988666666666665</v>
      </c>
      <c r="BI357" s="66">
        <f>'Malaysia Palm Complex'!BC406/30</f>
        <v>7.2776000000000005</v>
      </c>
      <c r="BJ357" s="66">
        <f>'Malaysia Palm Complex'!BD406/30</f>
        <v>7.1876666666666669</v>
      </c>
      <c r="BK357" s="66">
        <f>'Malaysia Palm Complex'!BE406/30</f>
        <v>6.7606999999999999</v>
      </c>
      <c r="BL357" s="66">
        <f>'Malaysia Palm Complex'!BF406/30</f>
        <v>5.9916</v>
      </c>
      <c r="BM357" s="66">
        <f>'Malaysia Palm Complex'!BG406/30</f>
        <v>7.6677666666666662</v>
      </c>
      <c r="BN357" s="66">
        <f>'Malaysia Palm Complex'!BH406/30</f>
        <v>7.2292999999999994</v>
      </c>
      <c r="BO357" s="66">
        <f>'Malaysia Palm Complex'!BI406/30</f>
        <v>6.1586000000000007</v>
      </c>
      <c r="BP357" s="66">
        <f>'Malaysia Palm Complex'!BJ406/30</f>
        <v>5.7223666666666668</v>
      </c>
    </row>
    <row r="358" spans="1:68">
      <c r="A358" s="59" t="s">
        <v>66</v>
      </c>
      <c r="B358" s="63">
        <f t="shared" si="305"/>
        <v>41.298673227103933</v>
      </c>
      <c r="C358" s="63">
        <f t="shared" si="305"/>
        <v>41.045223668788047</v>
      </c>
      <c r="D358" s="63">
        <f t="shared" si="305"/>
        <v>54.214584654713668</v>
      </c>
      <c r="E358" s="63">
        <f t="shared" si="305"/>
        <v>58.706967726253247</v>
      </c>
      <c r="F358" s="63">
        <f t="shared" si="305"/>
        <v>57.039941854464089</v>
      </c>
      <c r="G358" s="63">
        <f t="shared" si="305"/>
        <v>53.996401035222519</v>
      </c>
      <c r="H358" s="63">
        <f t="shared" si="305"/>
        <v>82.617826466989044</v>
      </c>
      <c r="I358" s="63">
        <f t="shared" si="305"/>
        <v>86.635100452692768</v>
      </c>
      <c r="J358" s="63">
        <f t="shared" si="305"/>
        <v>91.069919809266651</v>
      </c>
      <c r="K358" s="63">
        <f t="shared" si="305"/>
        <v>87.83919372276354</v>
      </c>
      <c r="L358" s="63">
        <f t="shared" si="305"/>
        <v>119.77464895797502</v>
      </c>
      <c r="M358" s="63">
        <f t="shared" si="305"/>
        <v>139.70688233680113</v>
      </c>
      <c r="N358" s="63">
        <f t="shared" si="305"/>
        <v>129.5484303859842</v>
      </c>
      <c r="O358" s="63">
        <f t="shared" si="305"/>
        <v>153.25268320721909</v>
      </c>
      <c r="P358" s="63">
        <f t="shared" si="305"/>
        <v>182.01823435107394</v>
      </c>
      <c r="Q358" s="63">
        <f t="shared" si="305"/>
        <v>216.3241075550028</v>
      </c>
      <c r="R358" s="63">
        <f t="shared" si="305"/>
        <v>236.20696151507059</v>
      </c>
      <c r="S358" s="63">
        <f t="shared" si="305"/>
        <v>194.38085584750019</v>
      </c>
      <c r="T358" s="63">
        <f t="shared" si="305"/>
        <v>266.11404531745325</v>
      </c>
      <c r="U358" s="63">
        <f t="shared" si="305"/>
        <v>312.73881236528553</v>
      </c>
      <c r="V358" s="63">
        <f t="shared" si="305"/>
        <v>317.32428637392508</v>
      </c>
      <c r="W358" s="63">
        <f t="shared" si="305"/>
        <v>285.21136479483363</v>
      </c>
      <c r="X358" s="63">
        <f t="shared" si="305"/>
        <v>317.56554567580343</v>
      </c>
      <c r="Y358" s="63">
        <f t="shared" si="305"/>
        <v>299.49824299738685</v>
      </c>
      <c r="Z358" s="65">
        <f t="shared" si="305"/>
        <v>417.72341990805398</v>
      </c>
      <c r="AA358" s="65" t="e">
        <f t="shared" si="305"/>
        <v>#REF!</v>
      </c>
      <c r="AB358" s="65" t="e">
        <f t="shared" si="305"/>
        <v>#REF!</v>
      </c>
      <c r="AC358" s="65" t="e">
        <f t="shared" si="305"/>
        <v>#REF!</v>
      </c>
      <c r="AD358" s="65" t="e">
        <f t="shared" si="305"/>
        <v>#DIV/0!</v>
      </c>
      <c r="AE358" s="65" t="e">
        <f t="shared" si="305"/>
        <v>#DIV/0!</v>
      </c>
      <c r="AF358" s="65" t="e">
        <f t="shared" si="305"/>
        <v>#DIV/0!</v>
      </c>
      <c r="AG358" s="65" t="e">
        <f t="shared" si="305"/>
        <v>#DIV/0!</v>
      </c>
      <c r="AH358" s="65" t="e">
        <f t="shared" si="305"/>
        <v>#DIV/0!</v>
      </c>
      <c r="AI358" s="65" t="e">
        <f t="shared" si="305"/>
        <v>#DIV/0!</v>
      </c>
      <c r="AJ358" s="65"/>
      <c r="AK358" s="65"/>
      <c r="AL358" s="65"/>
      <c r="AO358" s="66">
        <f>'Malaysia Palm Complex'!AI407/31</f>
        <v>2.9566451612903228</v>
      </c>
      <c r="AP358" s="66">
        <f>'Malaysia Palm Complex'!AJ407/31</f>
        <v>2.8155483870967739</v>
      </c>
      <c r="AQ358" s="66">
        <f>'Malaysia Palm Complex'!AK407/31</f>
        <v>3.2183548387096774</v>
      </c>
      <c r="AR358" s="66">
        <f>'Malaysia Palm Complex'!AL407/31</f>
        <v>3.1842580645161291</v>
      </c>
      <c r="AS358" s="66">
        <f>'Malaysia Palm Complex'!AM407/31</f>
        <v>3.1923225806451616</v>
      </c>
      <c r="AT358" s="66">
        <f>'Malaysia Palm Complex'!AN407/31</f>
        <v>3.0256451612903228</v>
      </c>
      <c r="AU358" s="66">
        <f>'Malaysia Palm Complex'!AO407/31</f>
        <v>4.0523225806451615</v>
      </c>
      <c r="AV358" s="66">
        <f>'Malaysia Palm Complex'!AP407/31</f>
        <v>4.1765806451612901</v>
      </c>
      <c r="AW358" s="66">
        <f>'Malaysia Palm Complex'!AQ407/31</f>
        <v>3.926967741935484</v>
      </c>
      <c r="AX358" s="66">
        <f>'Malaysia Palm Complex'!AR407/31</f>
        <v>3.7504193548387099</v>
      </c>
      <c r="AY358" s="66">
        <f>'Malaysia Palm Complex'!AS407/31</f>
        <v>4.435612903225806</v>
      </c>
      <c r="AZ358" s="66">
        <f>'Malaysia Palm Complex'!AT407/31</f>
        <v>5.2584516129032259</v>
      </c>
      <c r="BA358" s="66">
        <f>'Malaysia Palm Complex'!AU407/31</f>
        <v>4.479129032258065</v>
      </c>
      <c r="BB358" s="66">
        <f>'Malaysia Palm Complex'!AV407/31</f>
        <v>5.0036774193548386</v>
      </c>
      <c r="BC358" s="66">
        <f>'Malaysia Palm Complex'!AW407/31</f>
        <v>5.9421612903225807</v>
      </c>
      <c r="BD358" s="66">
        <f>'Malaysia Palm Complex'!AX407/31</f>
        <v>6.4125483870967734</v>
      </c>
      <c r="BE358" s="66">
        <f>'Malaysia Palm Complex'!AY407/31</f>
        <v>6.2419677419354844</v>
      </c>
      <c r="BF358" s="66">
        <f>'Malaysia Palm Complex'!AZ407/31</f>
        <v>4.9348709677419356</v>
      </c>
      <c r="BG358" s="66">
        <f>'Malaysia Palm Complex'!BA407/31</f>
        <v>6.1229677419354847</v>
      </c>
      <c r="BH358" s="66">
        <f>'Malaysia Palm Complex'!BB407/31</f>
        <v>7.2248064516129027</v>
      </c>
      <c r="BI358" s="66">
        <f>'Malaysia Palm Complex'!BC407/31</f>
        <v>6.8889032258064518</v>
      </c>
      <c r="BJ358" s="66">
        <f>'Malaysia Palm Complex'!BD407/31</f>
        <v>5.6461290322580648</v>
      </c>
      <c r="BK358" s="66">
        <f>'Malaysia Palm Complex'!BE407/31</f>
        <v>5.7226774193548389</v>
      </c>
      <c r="BL358" s="66">
        <f>'Malaysia Palm Complex'!BF407/31</f>
        <v>5.1573225806451619</v>
      </c>
      <c r="BM358" s="66">
        <f>'Malaysia Palm Complex'!BG407/31</f>
        <v>7.2104193548387094</v>
      </c>
      <c r="BN358" s="66">
        <f>'Malaysia Palm Complex'!BH407/31</f>
        <v>7.0095483870967739</v>
      </c>
      <c r="BO358" s="66">
        <f>'Malaysia Palm Complex'!BI407/31</f>
        <v>4.9700967741935482</v>
      </c>
      <c r="BP358" s="66">
        <f>'Malaysia Palm Complex'!BJ407/31</f>
        <v>4.5666774193548392</v>
      </c>
    </row>
    <row r="359" spans="1:68">
      <c r="A359" s="59" t="s">
        <v>67</v>
      </c>
      <c r="B359" s="63">
        <f t="shared" si="305"/>
        <v>35.688459162005401</v>
      </c>
      <c r="C359" s="63">
        <f t="shared" si="305"/>
        <v>39.841358351860187</v>
      </c>
      <c r="D359" s="63">
        <f t="shared" si="305"/>
        <v>51.483450710556752</v>
      </c>
      <c r="E359" s="63">
        <f t="shared" si="305"/>
        <v>50.456281251799162</v>
      </c>
      <c r="F359" s="63">
        <f t="shared" si="305"/>
        <v>44.113416764327809</v>
      </c>
      <c r="G359" s="63">
        <f t="shared" si="305"/>
        <v>37.641182170563724</v>
      </c>
      <c r="H359" s="63">
        <f t="shared" si="305"/>
        <v>65.498017510260183</v>
      </c>
      <c r="I359" s="63">
        <f t="shared" si="305"/>
        <v>83.253980207798406</v>
      </c>
      <c r="J359" s="63">
        <f t="shared" si="305"/>
        <v>98.163343115695866</v>
      </c>
      <c r="K359" s="63">
        <f t="shared" si="305"/>
        <v>88.95585446884995</v>
      </c>
      <c r="L359" s="63">
        <f t="shared" si="305"/>
        <v>97.916193633392282</v>
      </c>
      <c r="M359" s="63">
        <f t="shared" si="305"/>
        <v>129.76528395688499</v>
      </c>
      <c r="N359" s="63">
        <f t="shared" si="305"/>
        <v>109.34173765842593</v>
      </c>
      <c r="O359" s="63">
        <f t="shared" si="305"/>
        <v>137.00896977961173</v>
      </c>
      <c r="P359" s="63">
        <f t="shared" si="305"/>
        <v>180.05780843374978</v>
      </c>
      <c r="Q359" s="63">
        <f t="shared" si="305"/>
        <v>179.88105468029909</v>
      </c>
      <c r="R359" s="63">
        <f t="shared" si="305"/>
        <v>210.88595024015672</v>
      </c>
      <c r="S359" s="63">
        <f t="shared" si="305"/>
        <v>161.17571987726384</v>
      </c>
      <c r="T359" s="63">
        <f t="shared" si="305"/>
        <v>220.62095396123738</v>
      </c>
      <c r="U359" s="63">
        <f t="shared" si="305"/>
        <v>279.00023611424172</v>
      </c>
      <c r="V359" s="63">
        <f t="shared" si="305"/>
        <v>271.77530308848094</v>
      </c>
      <c r="W359" s="63">
        <f t="shared" si="305"/>
        <v>237.47353617671419</v>
      </c>
      <c r="X359" s="63">
        <f t="shared" si="305"/>
        <v>262.16615272543191</v>
      </c>
      <c r="Y359" s="63">
        <f t="shared" si="305"/>
        <v>270.91911532318647</v>
      </c>
      <c r="Z359" s="65">
        <f t="shared" si="305"/>
        <v>386.09183566229984</v>
      </c>
      <c r="AA359" s="65" t="e">
        <f t="shared" si="305"/>
        <v>#REF!</v>
      </c>
      <c r="AB359" s="65" t="e">
        <f t="shared" si="305"/>
        <v>#REF!</v>
      </c>
      <c r="AC359" s="65" t="e">
        <f t="shared" si="305"/>
        <v>#REF!</v>
      </c>
      <c r="AD359" s="65" t="e">
        <f t="shared" si="305"/>
        <v>#DIV/0!</v>
      </c>
      <c r="AE359" s="65" t="e">
        <f t="shared" si="305"/>
        <v>#DIV/0!</v>
      </c>
      <c r="AF359" s="65" t="e">
        <f t="shared" si="305"/>
        <v>#DIV/0!</v>
      </c>
      <c r="AG359" s="65" t="e">
        <f t="shared" si="305"/>
        <v>#DIV/0!</v>
      </c>
      <c r="AH359" s="65" t="e">
        <f t="shared" si="305"/>
        <v>#DIV/0!</v>
      </c>
      <c r="AI359" s="65" t="e">
        <f t="shared" si="305"/>
        <v>#DIV/0!</v>
      </c>
      <c r="AJ359" s="65"/>
      <c r="AK359" s="65"/>
      <c r="AL359" s="65"/>
      <c r="AO359" s="66">
        <f>'Malaysia Palm Complex'!AI408/31</f>
        <v>2.5550000000000002</v>
      </c>
      <c r="AP359" s="66">
        <f>'Malaysia Palm Complex'!AJ408/31</f>
        <v>2.7329677419354836</v>
      </c>
      <c r="AQ359" s="66">
        <f>'Malaysia Palm Complex'!AK408/31</f>
        <v>3.0562258064516126</v>
      </c>
      <c r="AR359" s="66">
        <f>'Malaysia Palm Complex'!AL408/31</f>
        <v>2.7367419354838711</v>
      </c>
      <c r="AS359" s="66">
        <f>'Malaysia Palm Complex'!AM408/31</f>
        <v>2.4688709677419354</v>
      </c>
      <c r="AT359" s="66">
        <f>'Malaysia Palm Complex'!AN408/31</f>
        <v>2.1091935483870969</v>
      </c>
      <c r="AU359" s="66">
        <f>'Malaysia Palm Complex'!AO408/31</f>
        <v>3.2126129032258062</v>
      </c>
      <c r="AV359" s="66">
        <f>'Malaysia Palm Complex'!AP408/31</f>
        <v>4.0135806451612908</v>
      </c>
      <c r="AW359" s="66">
        <f>'Malaysia Palm Complex'!AQ408/31</f>
        <v>4.2328387096774192</v>
      </c>
      <c r="AX359" s="66">
        <f>'Malaysia Palm Complex'!AR408/31</f>
        <v>3.7980967741935485</v>
      </c>
      <c r="AY359" s="66">
        <f>'Malaysia Palm Complex'!AS408/31</f>
        <v>3.6261290322580644</v>
      </c>
      <c r="AZ359" s="66">
        <f>'Malaysia Palm Complex'!AT408/31</f>
        <v>4.8842580645161293</v>
      </c>
      <c r="BA359" s="66">
        <f>'Malaysia Palm Complex'!AU408/31</f>
        <v>3.7804838709677417</v>
      </c>
      <c r="BB359" s="66">
        <f>'Malaysia Palm Complex'!AV408/31</f>
        <v>4.4733225806451618</v>
      </c>
      <c r="BC359" s="66">
        <f>'Malaysia Palm Complex'!AW408/31</f>
        <v>5.8781612903225815</v>
      </c>
      <c r="BD359" s="66">
        <f>'Malaysia Palm Complex'!AX408/31</f>
        <v>5.3322580645161297</v>
      </c>
      <c r="BE359" s="66">
        <f>'Malaysia Palm Complex'!AY408/31</f>
        <v>5.5728387096774199</v>
      </c>
      <c r="BF359" s="66">
        <f>'Malaysia Palm Complex'!AZ408/31</f>
        <v>4.0918709677419356</v>
      </c>
      <c r="BG359" s="66">
        <f>'Malaysia Palm Complex'!BA408/31</f>
        <v>5.076225806451613</v>
      </c>
      <c r="BH359" s="66">
        <f>'Malaysia Palm Complex'!BB408/31</f>
        <v>6.4453870967741933</v>
      </c>
      <c r="BI359" s="66">
        <f>'Malaysia Palm Complex'!BC408/31</f>
        <v>5.9000645161290315</v>
      </c>
      <c r="BJ359" s="66">
        <f>'Malaysia Palm Complex'!BD408/31</f>
        <v>4.701096774193549</v>
      </c>
      <c r="BK359" s="66">
        <f>'Malaysia Palm Complex'!BE408/31</f>
        <v>4.7243548387096777</v>
      </c>
      <c r="BL359" s="66">
        <f>'Malaysia Palm Complex'!BF408/31</f>
        <v>4.665193548387097</v>
      </c>
      <c r="BM359" s="66">
        <f>'Malaysia Palm Complex'!BG408/31</f>
        <v>6.6644193548387101</v>
      </c>
      <c r="BN359" s="66">
        <f>'Malaysia Palm Complex'!BH408/31</f>
        <v>6.8190322580645155</v>
      </c>
      <c r="BO359" s="66">
        <f>'Malaysia Palm Complex'!BI408/31</f>
        <v>4.4095161290322578</v>
      </c>
      <c r="BP359" s="66">
        <f>'Malaysia Palm Complex'!BJ408/31</f>
        <v>4.1551290322580643</v>
      </c>
    </row>
    <row r="360" spans="1:68">
      <c r="A360" s="59" t="s">
        <v>68</v>
      </c>
      <c r="B360" s="63">
        <f t="shared" si="305"/>
        <v>33.370255783114722</v>
      </c>
      <c r="C360" s="63">
        <f t="shared" si="305"/>
        <v>39.087934829017229</v>
      </c>
      <c r="D360" s="63">
        <f t="shared" si="305"/>
        <v>34.615043764520287</v>
      </c>
      <c r="E360" s="63">
        <f t="shared" si="305"/>
        <v>38.799216143700015</v>
      </c>
      <c r="F360" s="63">
        <f t="shared" si="305"/>
        <v>49.587751435699005</v>
      </c>
      <c r="G360" s="63">
        <f t="shared" si="305"/>
        <v>45.033083993760343</v>
      </c>
      <c r="H360" s="63">
        <f t="shared" si="305"/>
        <v>71.826118688918143</v>
      </c>
      <c r="I360" s="63">
        <f t="shared" si="305"/>
        <v>89.83304601580609</v>
      </c>
      <c r="J360" s="63">
        <f t="shared" si="305"/>
        <v>86.38279293167345</v>
      </c>
      <c r="K360" s="63">
        <f t="shared" si="305"/>
        <v>82.46676143372585</v>
      </c>
      <c r="L360" s="63">
        <f t="shared" si="305"/>
        <v>107.7725119531645</v>
      </c>
      <c r="M360" s="63">
        <f t="shared" si="305"/>
        <v>124.24745198907631</v>
      </c>
      <c r="N360" s="63">
        <f t="shared" si="305"/>
        <v>130.6158706613152</v>
      </c>
      <c r="O360" s="63">
        <f t="shared" si="305"/>
        <v>136.81204014238187</v>
      </c>
      <c r="P360" s="63">
        <f t="shared" si="305"/>
        <v>156.14855807324741</v>
      </c>
      <c r="Q360" s="63">
        <f t="shared" si="305"/>
        <v>193.11073027821465</v>
      </c>
      <c r="R360" s="63">
        <f t="shared" si="305"/>
        <v>181.34440711540518</v>
      </c>
      <c r="S360" s="63">
        <f t="shared" si="305"/>
        <v>165.77668353417045</v>
      </c>
      <c r="T360" s="63">
        <f t="shared" si="305"/>
        <v>230.98947314343448</v>
      </c>
      <c r="U360" s="63">
        <f t="shared" si="305"/>
        <v>249.18978811378949</v>
      </c>
      <c r="V360" s="63">
        <f t="shared" si="305"/>
        <v>269.85413189094481</v>
      </c>
      <c r="W360" s="63">
        <f t="shared" si="305"/>
        <v>207.60014757874237</v>
      </c>
      <c r="X360" s="63">
        <f t="shared" si="305"/>
        <v>223.83560377302646</v>
      </c>
      <c r="Y360" s="63">
        <f t="shared" si="305"/>
        <v>306.63071463171138</v>
      </c>
      <c r="Z360" s="65">
        <f t="shared" si="305"/>
        <v>333.37306253354944</v>
      </c>
      <c r="AA360" s="65" t="e">
        <f t="shared" si="305"/>
        <v>#REF!</v>
      </c>
      <c r="AB360" s="65" t="e">
        <f t="shared" si="305"/>
        <v>#REF!</v>
      </c>
      <c r="AC360" s="65" t="e">
        <f t="shared" si="305"/>
        <v>#REF!</v>
      </c>
      <c r="AD360" s="65" t="e">
        <f t="shared" si="305"/>
        <v>#DIV/0!</v>
      </c>
      <c r="AE360" s="65" t="e">
        <f t="shared" si="305"/>
        <v>#DIV/0!</v>
      </c>
      <c r="AF360" s="65" t="e">
        <f t="shared" si="305"/>
        <v>#DIV/0!</v>
      </c>
      <c r="AG360" s="65" t="e">
        <f t="shared" si="305"/>
        <v>#DIV/0!</v>
      </c>
      <c r="AH360" s="65" t="e">
        <f t="shared" si="305"/>
        <v>#DIV/0!</v>
      </c>
      <c r="AI360" s="65" t="e">
        <f t="shared" si="305"/>
        <v>#DIV/0!</v>
      </c>
      <c r="AJ360" s="65"/>
      <c r="AK360" s="65"/>
      <c r="AL360" s="65"/>
      <c r="AO360" s="66">
        <f>'Malaysia Palm Complex'!AI409/28</f>
        <v>2.3890357142857144</v>
      </c>
      <c r="AP360" s="66">
        <f>'Malaysia Palm Complex'!AJ409/28</f>
        <v>2.6812857142857141</v>
      </c>
      <c r="AQ360" s="66">
        <f>'Malaysia Palm Complex'!AK409/29</f>
        <v>2.0548620689655173</v>
      </c>
      <c r="AR360" s="66">
        <f>'Malaysia Palm Complex'!AL409/28</f>
        <v>2.1044642857142857</v>
      </c>
      <c r="AS360" s="66">
        <f>'Malaysia Palm Complex'!AM409/28</f>
        <v>2.7752499999999998</v>
      </c>
      <c r="AT360" s="66">
        <f>'Malaysia Palm Complex'!AN409/28</f>
        <v>2.523392857142857</v>
      </c>
      <c r="AU360" s="66">
        <f>'Malaysia Palm Complex'!AO409/29</f>
        <v>3.5230000000000001</v>
      </c>
      <c r="AV360" s="66">
        <f>'Malaysia Palm Complex'!AP409/28</f>
        <v>4.3307500000000001</v>
      </c>
      <c r="AW360" s="66">
        <f>'Malaysia Palm Complex'!AQ409/28</f>
        <v>3.7248571428571431</v>
      </c>
      <c r="AX360" s="66">
        <f>'Malaysia Palm Complex'!AR409/28</f>
        <v>3.521035714285714</v>
      </c>
      <c r="AY360" s="66">
        <f>'Malaysia Palm Complex'!AS409/29</f>
        <v>3.9911379310344826</v>
      </c>
      <c r="AZ360" s="66">
        <f>'Malaysia Palm Complex'!AT409/28</f>
        <v>4.6765714285714282</v>
      </c>
      <c r="BA360" s="66">
        <f>'Malaysia Palm Complex'!AU409/28</f>
        <v>4.5160357142857146</v>
      </c>
      <c r="BB360" s="66">
        <f>'Malaysia Palm Complex'!AV409/28</f>
        <v>4.4668928571428568</v>
      </c>
      <c r="BC360" s="66">
        <f>'Malaysia Palm Complex'!AW409/29</f>
        <v>5.0976206896551721</v>
      </c>
      <c r="BD360" s="66">
        <f>'Malaysia Palm Complex'!AX409/28</f>
        <v>5.7244285714285708</v>
      </c>
      <c r="BE360" s="66">
        <f>'Malaysia Palm Complex'!AY409/28</f>
        <v>4.7921785714285718</v>
      </c>
      <c r="BF360" s="66">
        <f>'Malaysia Palm Complex'!AZ409/28</f>
        <v>4.2086785714285719</v>
      </c>
      <c r="BG360" s="66">
        <f>'Malaysia Palm Complex'!BA409/29</f>
        <v>5.3147931034482756</v>
      </c>
      <c r="BH360" s="66">
        <f>'Malaysia Palm Complex'!BB409/28</f>
        <v>5.7567142857142857</v>
      </c>
      <c r="BI360" s="66">
        <f>'Malaysia Palm Complex'!BC409/28</f>
        <v>5.8583571428571428</v>
      </c>
      <c r="BJ360" s="66">
        <f>'Malaysia Palm Complex'!BD409/28</f>
        <v>4.1097142857142854</v>
      </c>
      <c r="BK360" s="66">
        <f>'Malaysia Palm Complex'!BE409/29</f>
        <v>4.0336206896551721</v>
      </c>
      <c r="BL360" s="66">
        <f>'Malaysia Palm Complex'!BF409/28</f>
        <v>5.2801428571428568</v>
      </c>
      <c r="BM360" s="66">
        <f>'Malaysia Palm Complex'!BG409/28</f>
        <v>5.754428571428571</v>
      </c>
      <c r="BN360" s="66">
        <f>'Malaysia Palm Complex'!BH409/28</f>
        <v>6.2166071428571428</v>
      </c>
      <c r="BO360" s="66">
        <f>'Malaysia Palm Complex'!BI409/29</f>
        <v>5.2870344827586209</v>
      </c>
      <c r="BP360" s="66">
        <f>'Malaysia Palm Complex'!BJ409/28</f>
        <v>4.4048571428571428</v>
      </c>
    </row>
    <row r="361" spans="1:68">
      <c r="A361" s="59" t="s">
        <v>69</v>
      </c>
      <c r="B361" s="63">
        <f t="shared" si="305"/>
        <v>31.901756166014071</v>
      </c>
      <c r="C361" s="63">
        <f t="shared" si="305"/>
        <v>34.848609105835557</v>
      </c>
      <c r="D361" s="63">
        <f t="shared" si="305"/>
        <v>49.291914061773461</v>
      </c>
      <c r="E361" s="63">
        <f t="shared" si="305"/>
        <v>54.385661020898709</v>
      </c>
      <c r="F361" s="63">
        <f t="shared" si="305"/>
        <v>50.281859780096227</v>
      </c>
      <c r="G361" s="63">
        <f t="shared" si="305"/>
        <v>53.219801589660221</v>
      </c>
      <c r="H361" s="63">
        <f t="shared" si="305"/>
        <v>70.683088149684352</v>
      </c>
      <c r="I361" s="63">
        <f t="shared" si="305"/>
        <v>84.404885970952648</v>
      </c>
      <c r="J361" s="63">
        <f t="shared" si="305"/>
        <v>88.566050603759521</v>
      </c>
      <c r="K361" s="63">
        <f t="shared" si="305"/>
        <v>90.522806016470525</v>
      </c>
      <c r="L361" s="63">
        <f t="shared" si="305"/>
        <v>105.03626272652767</v>
      </c>
      <c r="M361" s="63">
        <f t="shared" si="305"/>
        <v>138.18050417174675</v>
      </c>
      <c r="N361" s="63">
        <f t="shared" si="305"/>
        <v>149.5349375246744</v>
      </c>
      <c r="O361" s="63">
        <f t="shared" si="305"/>
        <v>151.79735872094295</v>
      </c>
      <c r="P361" s="63">
        <f t="shared" si="305"/>
        <v>162.75289961817623</v>
      </c>
      <c r="Q361" s="63">
        <f t="shared" si="305"/>
        <v>175.53365713978005</v>
      </c>
      <c r="R361" s="63">
        <f t="shared" si="305"/>
        <v>207.96969434969876</v>
      </c>
      <c r="S361" s="63">
        <f t="shared" si="305"/>
        <v>205.40476277275826</v>
      </c>
      <c r="T361" s="63">
        <f t="shared" si="305"/>
        <v>213.15537069297488</v>
      </c>
      <c r="U361" s="63">
        <f t="shared" si="305"/>
        <v>247.05457153881832</v>
      </c>
      <c r="V361" s="63">
        <f t="shared" si="305"/>
        <v>253.83446586696172</v>
      </c>
      <c r="W361" s="63">
        <f t="shared" si="305"/>
        <v>287.08528966207962</v>
      </c>
      <c r="X361" s="63">
        <f t="shared" si="305"/>
        <v>260.62668400573045</v>
      </c>
      <c r="Y361" s="63">
        <f t="shared" si="305"/>
        <v>319.21289556970498</v>
      </c>
      <c r="Z361" s="65">
        <f t="shared" si="305"/>
        <v>364.96860532259996</v>
      </c>
      <c r="AA361" s="65" t="e">
        <f t="shared" si="305"/>
        <v>#REF!</v>
      </c>
      <c r="AB361" s="65" t="e">
        <f t="shared" si="305"/>
        <v>#REF!</v>
      </c>
      <c r="AC361" s="65" t="e">
        <f t="shared" si="305"/>
        <v>#REF!</v>
      </c>
      <c r="AD361" s="65" t="e">
        <f t="shared" si="305"/>
        <v>#DIV/0!</v>
      </c>
      <c r="AE361" s="65" t="e">
        <f t="shared" si="305"/>
        <v>#DIV/0!</v>
      </c>
      <c r="AF361" s="65" t="e">
        <f t="shared" si="305"/>
        <v>#DIV/0!</v>
      </c>
      <c r="AG361" s="65" t="e">
        <f t="shared" si="305"/>
        <v>#DIV/0!</v>
      </c>
      <c r="AH361" s="65" t="e">
        <f t="shared" si="305"/>
        <v>#DIV/0!</v>
      </c>
      <c r="AI361" s="65" t="e">
        <f t="shared" si="305"/>
        <v>#DIV/0!</v>
      </c>
      <c r="AJ361" s="65"/>
      <c r="AK361" s="65"/>
      <c r="AL361" s="65"/>
      <c r="AO361" s="66">
        <f>'Malaysia Palm Complex'!AI410/31</f>
        <v>2.2839032258064518</v>
      </c>
      <c r="AP361" s="66">
        <f>'Malaysia Palm Complex'!AJ410/31</f>
        <v>2.3904838709677421</v>
      </c>
      <c r="AQ361" s="66">
        <f>'Malaysia Palm Complex'!AK410/31</f>
        <v>2.9261290322580642</v>
      </c>
      <c r="AR361" s="66">
        <f>'Malaysia Palm Complex'!AL410/31</f>
        <v>2.9498709677419352</v>
      </c>
      <c r="AS361" s="66">
        <f>'Malaysia Palm Complex'!AM410/31</f>
        <v>2.8140967741935481</v>
      </c>
      <c r="AT361" s="66">
        <f>'Malaysia Palm Complex'!AN410/31</f>
        <v>2.9821290322580642</v>
      </c>
      <c r="AU361" s="66">
        <f>'Malaysia Palm Complex'!AO410/31</f>
        <v>3.4669354838709676</v>
      </c>
      <c r="AV361" s="66">
        <f>'Malaysia Palm Complex'!AP410/31</f>
        <v>4.0690645161290329</v>
      </c>
      <c r="AW361" s="66">
        <f>'Malaysia Palm Complex'!AQ410/31</f>
        <v>3.819</v>
      </c>
      <c r="AX361" s="66">
        <f>'Malaysia Palm Complex'!AR410/31</f>
        <v>3.8649999999999998</v>
      </c>
      <c r="AY361" s="66">
        <f>'Malaysia Palm Complex'!AS410/31</f>
        <v>3.8898064516129032</v>
      </c>
      <c r="AZ361" s="66">
        <f>'Malaysia Palm Complex'!AT410/31</f>
        <v>5.2009999999999996</v>
      </c>
      <c r="BA361" s="66">
        <f>'Malaysia Palm Complex'!AU410/31</f>
        <v>5.1701612903225804</v>
      </c>
      <c r="BB361" s="66">
        <f>'Malaysia Palm Complex'!AV410/31</f>
        <v>4.95616129032258</v>
      </c>
      <c r="BC361" s="66">
        <f>'Malaysia Palm Complex'!AW410/31</f>
        <v>5.3132258064516131</v>
      </c>
      <c r="BD361" s="66">
        <f>'Malaysia Palm Complex'!AX410/31</f>
        <v>5.2033870967741942</v>
      </c>
      <c r="BE361" s="66">
        <f>'Malaysia Palm Complex'!AY410/31</f>
        <v>5.495774193548387</v>
      </c>
      <c r="BF361" s="66">
        <f>'Malaysia Palm Complex'!AZ410/31</f>
        <v>5.2147419354838709</v>
      </c>
      <c r="BG361" s="66">
        <f>'Malaysia Palm Complex'!BA410/31</f>
        <v>4.9044516129032258</v>
      </c>
      <c r="BH361" s="66">
        <f>'Malaysia Palm Complex'!BB410/31</f>
        <v>5.7073870967741938</v>
      </c>
      <c r="BI361" s="66">
        <f>'Malaysia Palm Complex'!BC410/31</f>
        <v>5.5105806451612906</v>
      </c>
      <c r="BJ361" s="66">
        <f>'Malaysia Palm Complex'!BD410/31</f>
        <v>5.6832258064516132</v>
      </c>
      <c r="BK361" s="66">
        <f>'Malaysia Palm Complex'!BE410/31</f>
        <v>4.6966129032258062</v>
      </c>
      <c r="BL361" s="66">
        <f>'Malaysia Palm Complex'!BF410/31</f>
        <v>5.4968064516129038</v>
      </c>
      <c r="BM361" s="66">
        <f>'Malaysia Palm Complex'!BG410/31</f>
        <v>6.2998064516129038</v>
      </c>
      <c r="BN361" s="66">
        <f>'Malaysia Palm Complex'!BH410/31</f>
        <v>7.2070645161290328</v>
      </c>
      <c r="BO361" s="66">
        <f>'Malaysia Palm Complex'!BI410/31</f>
        <v>5.3078387096774193</v>
      </c>
      <c r="BP361" s="66">
        <f>'Malaysia Palm Complex'!BJ410/31</f>
        <v>5.2997419354838708</v>
      </c>
    </row>
    <row r="362" spans="1:68">
      <c r="A362" s="59" t="s">
        <v>70</v>
      </c>
      <c r="B362" s="63">
        <f t="shared" si="305"/>
        <v>38.635259658239342</v>
      </c>
      <c r="C362" s="63">
        <f t="shared" si="305"/>
        <v>39.14159596106623</v>
      </c>
      <c r="D362" s="63">
        <f t="shared" si="305"/>
        <v>46.987531117247386</v>
      </c>
      <c r="E362" s="63">
        <f t="shared" si="305"/>
        <v>55.994484419221237</v>
      </c>
      <c r="F362" s="63">
        <f t="shared" si="305"/>
        <v>46.462366627617683</v>
      </c>
      <c r="G362" s="63">
        <f t="shared" si="305"/>
        <v>61.938958166867636</v>
      </c>
      <c r="H362" s="63">
        <f t="shared" si="305"/>
        <v>67.726137857711365</v>
      </c>
      <c r="I362" s="63">
        <f t="shared" si="305"/>
        <v>85.02376547115108</v>
      </c>
      <c r="J362" s="63">
        <f t="shared" si="305"/>
        <v>84.14586488889266</v>
      </c>
      <c r="K362" s="63">
        <f t="shared" si="305"/>
        <v>103.24674471812153</v>
      </c>
      <c r="L362" s="63">
        <f t="shared" si="305"/>
        <v>104.75165740375256</v>
      </c>
      <c r="M362" s="63">
        <f t="shared" si="305"/>
        <v>133.93049943214402</v>
      </c>
      <c r="N362" s="63">
        <f t="shared" si="305"/>
        <v>155.24346661369415</v>
      </c>
      <c r="O362" s="63">
        <f t="shared" si="305"/>
        <v>143.65557733381507</v>
      </c>
      <c r="P362" s="63">
        <f t="shared" si="305"/>
        <v>171.04511917620198</v>
      </c>
      <c r="Q362" s="63">
        <f t="shared" si="305"/>
        <v>179.29886251905307</v>
      </c>
      <c r="R362" s="63">
        <f t="shared" si="305"/>
        <v>202.29819309701702</v>
      </c>
      <c r="S362" s="63">
        <f t="shared" si="305"/>
        <v>227.39281508696152</v>
      </c>
      <c r="T362" s="63">
        <f t="shared" si="305"/>
        <v>201.8618008414891</v>
      </c>
      <c r="U362" s="63">
        <f t="shared" si="305"/>
        <v>227.26872997336781</v>
      </c>
      <c r="V362" s="63">
        <f t="shared" si="305"/>
        <v>271.88595360571605</v>
      </c>
      <c r="W362" s="63">
        <f t="shared" si="305"/>
        <v>306.72907372045933</v>
      </c>
      <c r="X362" s="63">
        <f t="shared" si="305"/>
        <v>275.4794543456776</v>
      </c>
      <c r="Y362" s="63">
        <f t="shared" si="305"/>
        <v>329.1583920365054</v>
      </c>
      <c r="Z362" s="65">
        <f t="shared" si="305"/>
        <v>364.40241628559636</v>
      </c>
      <c r="AA362" s="65" t="e">
        <f t="shared" si="305"/>
        <v>#REF!</v>
      </c>
      <c r="AB362" s="65" t="e">
        <f t="shared" si="305"/>
        <v>#REF!</v>
      </c>
      <c r="AC362" s="65" t="e">
        <f t="shared" si="305"/>
        <v>#REF!</v>
      </c>
      <c r="AD362" s="65" t="e">
        <f t="shared" si="305"/>
        <v>#DIV/0!</v>
      </c>
      <c r="AE362" s="65" t="e">
        <f t="shared" si="305"/>
        <v>#DIV/0!</v>
      </c>
      <c r="AF362" s="65" t="e">
        <f t="shared" si="305"/>
        <v>#DIV/0!</v>
      </c>
      <c r="AG362" s="65" t="e">
        <f t="shared" si="305"/>
        <v>#DIV/0!</v>
      </c>
      <c r="AH362" s="65" t="e">
        <f t="shared" si="305"/>
        <v>#DIV/0!</v>
      </c>
      <c r="AI362" s="65" t="e">
        <f t="shared" si="305"/>
        <v>#DIV/0!</v>
      </c>
      <c r="AJ362" s="65"/>
      <c r="AK362" s="65"/>
      <c r="AL362" s="65"/>
      <c r="AO362" s="66">
        <f>'Malaysia Palm Complex'!AI411/30</f>
        <v>2.7659666666666665</v>
      </c>
      <c r="AP362" s="66">
        <f>'Malaysia Palm Complex'!AJ411/30</f>
        <v>2.6849666666666669</v>
      </c>
      <c r="AQ362" s="66">
        <f>'Malaysia Palm Complex'!AK411/30</f>
        <v>2.7893333333333334</v>
      </c>
      <c r="AR362" s="66">
        <f>'Malaysia Palm Complex'!AL411/30</f>
        <v>3.0371333333333337</v>
      </c>
      <c r="AS362" s="66">
        <f>'Malaysia Palm Complex'!AM411/30</f>
        <v>2.6003333333333334</v>
      </c>
      <c r="AT362" s="66">
        <f>'Malaysia Palm Complex'!AN411/30</f>
        <v>3.4706999999999999</v>
      </c>
      <c r="AU362" s="66">
        <f>'Malaysia Palm Complex'!AO411/30</f>
        <v>3.3218999999999999</v>
      </c>
      <c r="AV362" s="66">
        <f>'Malaysia Palm Complex'!AP411/30</f>
        <v>4.0988999999999995</v>
      </c>
      <c r="AW362" s="66">
        <f>'Malaysia Palm Complex'!AQ411/30</f>
        <v>3.6284000000000001</v>
      </c>
      <c r="AX362" s="66">
        <f>'Malaysia Palm Complex'!AR411/30</f>
        <v>4.4082666666666661</v>
      </c>
      <c r="AY362" s="66">
        <f>'Malaysia Palm Complex'!AS411/30</f>
        <v>3.8792666666666666</v>
      </c>
      <c r="AZ362" s="66">
        <f>'Malaysia Palm Complex'!AT411/30</f>
        <v>5.041033333333333</v>
      </c>
      <c r="BA362" s="66">
        <f>'Malaysia Palm Complex'!AU411/30</f>
        <v>5.3675333333333333</v>
      </c>
      <c r="BB362" s="66">
        <f>'Malaysia Palm Complex'!AV411/30</f>
        <v>4.6903333333333332</v>
      </c>
      <c r="BC362" s="66">
        <f>'Malaysia Palm Complex'!AW411/30</f>
        <v>5.5839333333333334</v>
      </c>
      <c r="BD362" s="66">
        <f>'Malaysia Palm Complex'!AX411/30</f>
        <v>5.3149999999999995</v>
      </c>
      <c r="BE362" s="66">
        <f>'Malaysia Palm Complex'!AY411/30</f>
        <v>5.3459000000000003</v>
      </c>
      <c r="BF362" s="66">
        <f>'Malaysia Palm Complex'!AZ411/30</f>
        <v>5.7729666666666661</v>
      </c>
      <c r="BG362" s="66">
        <f>'Malaysia Palm Complex'!BA411/30</f>
        <v>4.6445999999999996</v>
      </c>
      <c r="BH362" s="66">
        <f>'Malaysia Palm Complex'!BB411/30</f>
        <v>5.2502999999999993</v>
      </c>
      <c r="BI362" s="66">
        <f>'Malaysia Palm Complex'!BC411/30</f>
        <v>5.9024666666666672</v>
      </c>
      <c r="BJ362" s="66">
        <f>'Malaysia Palm Complex'!BD411/30</f>
        <v>6.0721000000000007</v>
      </c>
      <c r="BK362" s="66">
        <f>'Malaysia Palm Complex'!BE411/30</f>
        <v>4.9642666666666662</v>
      </c>
      <c r="BL362" s="66">
        <f>'Malaysia Palm Complex'!BF411/30</f>
        <v>5.6680666666666664</v>
      </c>
      <c r="BM362" s="66">
        <f>'Malaysia Palm Complex'!BG411/30</f>
        <v>6.2900333333333327</v>
      </c>
      <c r="BN362" s="66">
        <f>'Malaysia Palm Complex'!BH411/30</f>
        <v>6.3405666666666667</v>
      </c>
      <c r="BO362" s="66">
        <f>'Malaysia Palm Complex'!BI411/30</f>
        <v>5.5710333333333333</v>
      </c>
      <c r="BP362" s="66">
        <f>'Malaysia Palm Complex'!BJ411/30</f>
        <v>5.9303333333333335</v>
      </c>
    </row>
    <row r="363" spans="1:68">
      <c r="A363" s="59" t="s">
        <v>71</v>
      </c>
      <c r="B363" s="63">
        <f t="shared" si="305"/>
        <v>33.634249385860173</v>
      </c>
      <c r="C363" s="63">
        <f t="shared" si="305"/>
        <v>35.828630715397132</v>
      </c>
      <c r="D363" s="63">
        <f t="shared" si="305"/>
        <v>46.649354497421079</v>
      </c>
      <c r="E363" s="63">
        <f t="shared" si="305"/>
        <v>57.053024160661316</v>
      </c>
      <c r="F363" s="63">
        <f t="shared" si="305"/>
        <v>51.542984179133917</v>
      </c>
      <c r="G363" s="63">
        <f t="shared" si="305"/>
        <v>69.129440045968224</v>
      </c>
      <c r="H363" s="63">
        <f t="shared" si="305"/>
        <v>74.76261544247329</v>
      </c>
      <c r="I363" s="63">
        <f t="shared" si="305"/>
        <v>87.053307488722652</v>
      </c>
      <c r="J363" s="63">
        <f t="shared" si="305"/>
        <v>81.4052988753119</v>
      </c>
      <c r="K363" s="63">
        <f t="shared" si="305"/>
        <v>108.47021875211512</v>
      </c>
      <c r="L363" s="63">
        <f t="shared" si="305"/>
        <v>110.07362014830429</v>
      </c>
      <c r="M363" s="63">
        <f t="shared" si="305"/>
        <v>140.12854323360446</v>
      </c>
      <c r="N363" s="63">
        <f t="shared" si="305"/>
        <v>160.18501590149023</v>
      </c>
      <c r="O363" s="63">
        <f t="shared" si="305"/>
        <v>150.73525836605714</v>
      </c>
      <c r="P363" s="63">
        <f t="shared" si="305"/>
        <v>168.87429002030478</v>
      </c>
      <c r="Q363" s="63">
        <f t="shared" si="305"/>
        <v>177.17032444915188</v>
      </c>
      <c r="R363" s="63">
        <f t="shared" si="305"/>
        <v>192.8488648331217</v>
      </c>
      <c r="S363" s="63">
        <f t="shared" ref="S363:AH367" si="306">BF363/BF$368*(S$43/12)</f>
        <v>244.77495134803749</v>
      </c>
      <c r="T363" s="63">
        <f t="shared" si="306"/>
        <v>226.43499599193868</v>
      </c>
      <c r="U363" s="63">
        <f t="shared" si="306"/>
        <v>225.69462613230326</v>
      </c>
      <c r="V363" s="63">
        <f t="shared" si="306"/>
        <v>277.18548930046973</v>
      </c>
      <c r="W363" s="63">
        <f t="shared" si="306"/>
        <v>356.39769675179588</v>
      </c>
      <c r="X363" s="63">
        <f t="shared" si="306"/>
        <v>275.36083171719832</v>
      </c>
      <c r="Y363" s="63">
        <f t="shared" si="306"/>
        <v>363.8424929550057</v>
      </c>
      <c r="Z363" s="65">
        <f t="shared" si="306"/>
        <v>335.38337489636012</v>
      </c>
      <c r="AA363" s="65" t="e">
        <f t="shared" si="306"/>
        <v>#REF!</v>
      </c>
      <c r="AB363" s="65" t="e">
        <f t="shared" si="306"/>
        <v>#REF!</v>
      </c>
      <c r="AC363" s="65" t="e">
        <f t="shared" si="306"/>
        <v>#REF!</v>
      </c>
      <c r="AD363" s="65" t="e">
        <f t="shared" si="306"/>
        <v>#DIV/0!</v>
      </c>
      <c r="AE363" s="65" t="e">
        <f t="shared" si="306"/>
        <v>#DIV/0!</v>
      </c>
      <c r="AF363" s="65" t="e">
        <f t="shared" si="306"/>
        <v>#DIV/0!</v>
      </c>
      <c r="AG363" s="65" t="e">
        <f t="shared" si="306"/>
        <v>#DIV/0!</v>
      </c>
      <c r="AH363" s="65" t="e">
        <f t="shared" si="306"/>
        <v>#DIV/0!</v>
      </c>
      <c r="AI363" s="65" t="e">
        <f t="shared" ref="AI363:AI367" si="307">BV363/BV$368*(AI$43/12)</f>
        <v>#DIV/0!</v>
      </c>
      <c r="AJ363" s="65"/>
      <c r="AK363" s="65"/>
      <c r="AL363" s="65"/>
      <c r="AO363" s="66">
        <f>'Malaysia Palm Complex'!AI412/31</f>
        <v>2.4079354838709679</v>
      </c>
      <c r="AP363" s="66">
        <f>'Malaysia Palm Complex'!AJ412/31</f>
        <v>2.4577096774193548</v>
      </c>
      <c r="AQ363" s="66">
        <f>'Malaysia Palm Complex'!AK412/31</f>
        <v>2.7692580645161287</v>
      </c>
      <c r="AR363" s="66">
        <f>'Malaysia Palm Complex'!AL412/31</f>
        <v>3.0945483870967743</v>
      </c>
      <c r="AS363" s="66">
        <f>'Malaysia Palm Complex'!AM412/31</f>
        <v>2.8846774193548388</v>
      </c>
      <c r="AT363" s="66">
        <f>'Malaysia Palm Complex'!AN412/31</f>
        <v>3.8736129032258062</v>
      </c>
      <c r="AU363" s="66">
        <f>'Malaysia Palm Complex'!AO412/31</f>
        <v>3.6670322580645158</v>
      </c>
      <c r="AV363" s="66">
        <f>'Malaysia Palm Complex'!AP412/31</f>
        <v>4.1967419354838702</v>
      </c>
      <c r="AW363" s="66">
        <f>'Malaysia Palm Complex'!AQ412/31</f>
        <v>3.5102258064516128</v>
      </c>
      <c r="AX363" s="66">
        <f>'Malaysia Palm Complex'!AR412/31</f>
        <v>4.6312903225806448</v>
      </c>
      <c r="AY363" s="66">
        <f>'Malaysia Palm Complex'!AS412/31</f>
        <v>4.076354838709678</v>
      </c>
      <c r="AZ363" s="66">
        <f>'Malaysia Palm Complex'!AT412/31</f>
        <v>5.274322580645161</v>
      </c>
      <c r="BA363" s="66">
        <f>'Malaysia Palm Complex'!AU412/31</f>
        <v>5.5383870967741933</v>
      </c>
      <c r="BB363" s="66">
        <f>'Malaysia Palm Complex'!AV412/31</f>
        <v>4.9214838709677418</v>
      </c>
      <c r="BC363" s="66">
        <f>'Malaysia Palm Complex'!AW412/31</f>
        <v>5.5130645161290319</v>
      </c>
      <c r="BD363" s="66">
        <f>'Malaysia Palm Complex'!AX412/31</f>
        <v>5.2519032258064513</v>
      </c>
      <c r="BE363" s="66">
        <f>'Malaysia Palm Complex'!AY412/31</f>
        <v>5.096193548387097</v>
      </c>
      <c r="BF363" s="66">
        <f>'Malaysia Palm Complex'!AZ412/31</f>
        <v>6.2142580645161285</v>
      </c>
      <c r="BG363" s="66">
        <f>'Malaysia Palm Complex'!BA412/31</f>
        <v>5.21</v>
      </c>
      <c r="BH363" s="66">
        <f>'Malaysia Palm Complex'!BB412/31</f>
        <v>5.2139354838709675</v>
      </c>
      <c r="BI363" s="66">
        <f>'Malaysia Palm Complex'!BC412/31</f>
        <v>6.0175161290322583</v>
      </c>
      <c r="BJ363" s="66">
        <f>'Malaysia Palm Complex'!BD412/31</f>
        <v>7.0553548387096781</v>
      </c>
      <c r="BK363" s="66">
        <f>'Malaysia Palm Complex'!BE412/31</f>
        <v>4.9621290322580647</v>
      </c>
      <c r="BL363" s="66">
        <f>'Malaysia Palm Complex'!BF412/31</f>
        <v>6.2653225806451607</v>
      </c>
      <c r="BM363" s="66">
        <f>'Malaysia Palm Complex'!BG412/31</f>
        <v>5.7891290322580646</v>
      </c>
      <c r="BN363" s="66">
        <f>'Malaysia Palm Complex'!BH412/31</f>
        <v>6.5893548387096779</v>
      </c>
      <c r="BO363" s="66">
        <f>'Malaysia Palm Complex'!BI412/31</f>
        <v>6.3455483870967742</v>
      </c>
      <c r="BP363" s="66">
        <f>'Malaysia Palm Complex'!BJ412/31</f>
        <v>5.419354838709677</v>
      </c>
    </row>
    <row r="364" spans="1:68">
      <c r="A364" s="59" t="s">
        <v>72</v>
      </c>
      <c r="B364" s="63">
        <f t="shared" ref="B364:Q367" si="308">AO364/AO$368*(B$43/12)</f>
        <v>34.892743875536155</v>
      </c>
      <c r="C364" s="63">
        <f t="shared" si="308"/>
        <v>40.163517726775574</v>
      </c>
      <c r="D364" s="63">
        <f t="shared" si="308"/>
        <v>50.725532965329556</v>
      </c>
      <c r="E364" s="63">
        <f t="shared" si="308"/>
        <v>62.078570243027571</v>
      </c>
      <c r="F364" s="63">
        <f t="shared" si="308"/>
        <v>53.156258930242927</v>
      </c>
      <c r="G364" s="63">
        <f t="shared" si="308"/>
        <v>73.370072160533951</v>
      </c>
      <c r="H364" s="63">
        <f t="shared" si="308"/>
        <v>69.859378339918905</v>
      </c>
      <c r="I364" s="63">
        <f t="shared" si="308"/>
        <v>85.374323337032777</v>
      </c>
      <c r="J364" s="63">
        <f t="shared" si="308"/>
        <v>84.192246690727586</v>
      </c>
      <c r="K364" s="63">
        <f t="shared" si="308"/>
        <v>113.60358425770326</v>
      </c>
      <c r="L364" s="63">
        <f t="shared" si="308"/>
        <v>119.24324244732108</v>
      </c>
      <c r="M364" s="63">
        <f t="shared" si="308"/>
        <v>136.90700827352862</v>
      </c>
      <c r="N364" s="63">
        <f t="shared" si="308"/>
        <v>161.92171418385709</v>
      </c>
      <c r="O364" s="63">
        <f t="shared" si="308"/>
        <v>140.87149120355204</v>
      </c>
      <c r="P364" s="63">
        <f t="shared" si="308"/>
        <v>176.52001697239581</v>
      </c>
      <c r="Q364" s="63">
        <f t="shared" si="308"/>
        <v>182.97929636681013</v>
      </c>
      <c r="R364" s="63">
        <f t="shared" ref="R364:R367" si="309">BE364/BE$368*(R$43/12)</f>
        <v>192.1036265655936</v>
      </c>
      <c r="S364" s="63">
        <f t="shared" si="306"/>
        <v>255.14122724967308</v>
      </c>
      <c r="T364" s="63">
        <f t="shared" si="306"/>
        <v>233.38595639353386</v>
      </c>
      <c r="U364" s="63">
        <f t="shared" si="306"/>
        <v>239.62855665598192</v>
      </c>
      <c r="V364" s="63">
        <f t="shared" si="306"/>
        <v>268.28074776484601</v>
      </c>
      <c r="W364" s="63">
        <f t="shared" si="306"/>
        <v>332.76592899260271</v>
      </c>
      <c r="X364" s="63">
        <f t="shared" si="306"/>
        <v>304.29854745580911</v>
      </c>
      <c r="Y364" s="63">
        <f t="shared" si="306"/>
        <v>331.76584404291077</v>
      </c>
      <c r="Z364" s="65">
        <f t="shared" si="306"/>
        <v>302.00052292068176</v>
      </c>
      <c r="AA364" s="65" t="e">
        <f t="shared" si="306"/>
        <v>#REF!</v>
      </c>
      <c r="AB364" s="65" t="e">
        <f t="shared" si="306"/>
        <v>#REF!</v>
      </c>
      <c r="AC364" s="65" t="e">
        <f t="shared" si="306"/>
        <v>#REF!</v>
      </c>
      <c r="AD364" s="65" t="e">
        <f t="shared" si="306"/>
        <v>#DIV/0!</v>
      </c>
      <c r="AE364" s="65" t="e">
        <f t="shared" si="306"/>
        <v>#DIV/0!</v>
      </c>
      <c r="AF364" s="65" t="e">
        <f t="shared" si="306"/>
        <v>#DIV/0!</v>
      </c>
      <c r="AG364" s="65" t="e">
        <f t="shared" si="306"/>
        <v>#DIV/0!</v>
      </c>
      <c r="AH364" s="65" t="e">
        <f t="shared" si="306"/>
        <v>#DIV/0!</v>
      </c>
      <c r="AI364" s="65" t="e">
        <f t="shared" si="307"/>
        <v>#DIV/0!</v>
      </c>
      <c r="AJ364" s="65"/>
      <c r="AK364" s="65"/>
      <c r="AL364" s="65"/>
      <c r="AO364" s="66">
        <f>'Malaysia Palm Complex'!AI413/30</f>
        <v>2.4980333333333333</v>
      </c>
      <c r="AP364" s="66">
        <f>'Malaysia Palm Complex'!AJ413/30</f>
        <v>2.7550666666666666</v>
      </c>
      <c r="AQ364" s="66">
        <f>'Malaysia Palm Complex'!AK413/30</f>
        <v>3.0112333333333337</v>
      </c>
      <c r="AR364" s="66">
        <f>'Malaysia Palm Complex'!AL413/30</f>
        <v>3.3671333333333333</v>
      </c>
      <c r="AS364" s="66">
        <f>'Malaysia Palm Complex'!AM413/30</f>
        <v>2.9749666666666665</v>
      </c>
      <c r="AT364" s="66">
        <f>'Malaysia Palm Complex'!AN413/30</f>
        <v>4.1112333333333337</v>
      </c>
      <c r="AU364" s="66">
        <f>'Malaysia Palm Complex'!AO413/30</f>
        <v>3.4265333333333334</v>
      </c>
      <c r="AV364" s="66">
        <f>'Malaysia Palm Complex'!AP413/30</f>
        <v>4.1158000000000001</v>
      </c>
      <c r="AW364" s="66">
        <f>'Malaysia Palm Complex'!AQ413/30</f>
        <v>3.6304000000000003</v>
      </c>
      <c r="AX364" s="66">
        <f>'Malaysia Palm Complex'!AR413/30</f>
        <v>4.8504666666666667</v>
      </c>
      <c r="AY364" s="66">
        <f>'Malaysia Palm Complex'!AS413/30</f>
        <v>4.4159333333333333</v>
      </c>
      <c r="AZ364" s="66">
        <f>'Malaysia Palm Complex'!AT413/30</f>
        <v>5.1530666666666667</v>
      </c>
      <c r="BA364" s="66">
        <f>'Malaysia Palm Complex'!AU413/30</f>
        <v>5.5984333333333334</v>
      </c>
      <c r="BB364" s="66">
        <f>'Malaysia Palm Complex'!AV413/30</f>
        <v>4.5994333333333337</v>
      </c>
      <c r="BC364" s="66">
        <f>'Malaysia Palm Complex'!AW413/30</f>
        <v>5.7626666666666662</v>
      </c>
      <c r="BD364" s="66">
        <f>'Malaysia Palm Complex'!AX413/30</f>
        <v>5.4241000000000001</v>
      </c>
      <c r="BE364" s="66">
        <f>'Malaysia Palm Complex'!AY413/30</f>
        <v>5.0764999999999993</v>
      </c>
      <c r="BF364" s="66">
        <f>'Malaysia Palm Complex'!AZ413/30</f>
        <v>6.4774333333333338</v>
      </c>
      <c r="BG364" s="66">
        <f>'Malaysia Palm Complex'!BA413/30</f>
        <v>5.3699333333333339</v>
      </c>
      <c r="BH364" s="66">
        <f>'Malaysia Palm Complex'!BB413/30</f>
        <v>5.5358333333333327</v>
      </c>
      <c r="BI364" s="66">
        <f>'Malaysia Palm Complex'!BC413/30</f>
        <v>5.8242000000000003</v>
      </c>
      <c r="BJ364" s="66">
        <f>'Malaysia Palm Complex'!BD413/30</f>
        <v>6.5875333333333339</v>
      </c>
      <c r="BK364" s="66">
        <f>'Malaysia Palm Complex'!BE413/30</f>
        <v>5.4836</v>
      </c>
      <c r="BL364" s="66">
        <f>'Malaysia Palm Complex'!BF413/30</f>
        <v>5.7129666666666674</v>
      </c>
      <c r="BM364" s="66">
        <f>'Malaysia Palm Complex'!BG413/30</f>
        <v>5.2129000000000003</v>
      </c>
      <c r="BN364" s="66">
        <f>'Malaysia Palm Complex'!BH413/30</f>
        <v>5.3455333333333339</v>
      </c>
      <c r="BO364" s="66">
        <f>'Malaysia Palm Complex'!BI413/30</f>
        <v>7.188766666666667</v>
      </c>
      <c r="BP364" s="66">
        <f>'Malaysia Palm Complex'!BJ413/30</f>
        <v>6.2329333333333334</v>
      </c>
    </row>
    <row r="365" spans="1:68">
      <c r="A365" s="59" t="s">
        <v>73</v>
      </c>
      <c r="B365" s="63">
        <f t="shared" si="308"/>
        <v>35.087831473564606</v>
      </c>
      <c r="C365" s="63">
        <f t="shared" si="308"/>
        <v>42.256613143946709</v>
      </c>
      <c r="D365" s="63">
        <f t="shared" si="308"/>
        <v>51.697550745176301</v>
      </c>
      <c r="E365" s="63">
        <f t="shared" si="308"/>
        <v>62.536432889448655</v>
      </c>
      <c r="F365" s="63">
        <f t="shared" si="308"/>
        <v>53.46752456687927</v>
      </c>
      <c r="G365" s="63">
        <f t="shared" si="308"/>
        <v>73.996859106182598</v>
      </c>
      <c r="H365" s="63">
        <f t="shared" si="308"/>
        <v>72.229928096909831</v>
      </c>
      <c r="I365" s="63">
        <f t="shared" si="308"/>
        <v>84.324590220034892</v>
      </c>
      <c r="J365" s="63">
        <f t="shared" si="308"/>
        <v>89.344816018439232</v>
      </c>
      <c r="K365" s="63">
        <f t="shared" si="308"/>
        <v>119.88917038699334</v>
      </c>
      <c r="L365" s="63">
        <f t="shared" si="308"/>
        <v>129.18822697235163</v>
      </c>
      <c r="M365" s="63">
        <f t="shared" si="308"/>
        <v>136.40987121890996</v>
      </c>
      <c r="N365" s="63">
        <f t="shared" si="308"/>
        <v>170.66529013773837</v>
      </c>
      <c r="O365" s="63">
        <f t="shared" si="308"/>
        <v>142.38961957747983</v>
      </c>
      <c r="P365" s="63">
        <f t="shared" si="308"/>
        <v>165.67970484353617</v>
      </c>
      <c r="Q365" s="63">
        <f t="shared" si="308"/>
        <v>194.16271809000412</v>
      </c>
      <c r="R365" s="63">
        <f t="shared" si="309"/>
        <v>218.31513958688214</v>
      </c>
      <c r="S365" s="63">
        <f t="shared" si="306"/>
        <v>257.81787488282021</v>
      </c>
      <c r="T365" s="63">
        <f t="shared" si="306"/>
        <v>262.62449850905784</v>
      </c>
      <c r="U365" s="63">
        <f t="shared" si="306"/>
        <v>250.38625943448054</v>
      </c>
      <c r="V365" s="63">
        <f t="shared" si="306"/>
        <v>254.61308096585816</v>
      </c>
      <c r="W365" s="63">
        <f t="shared" si="306"/>
        <v>298.66614534165956</v>
      </c>
      <c r="X365" s="63">
        <f t="shared" si="306"/>
        <v>295.29695163733169</v>
      </c>
      <c r="Y365" s="63">
        <f t="shared" si="306"/>
        <v>392.33544863962737</v>
      </c>
      <c r="Z365" s="65">
        <f t="shared" si="306"/>
        <v>327.89502808832884</v>
      </c>
      <c r="AA365" s="65" t="e">
        <f t="shared" si="306"/>
        <v>#REF!</v>
      </c>
      <c r="AB365" s="65" t="e">
        <f t="shared" si="306"/>
        <v>#REF!</v>
      </c>
      <c r="AC365" s="65" t="e">
        <f t="shared" si="306"/>
        <v>#REF!</v>
      </c>
      <c r="AD365" s="65" t="e">
        <f t="shared" si="306"/>
        <v>#DIV/0!</v>
      </c>
      <c r="AE365" s="65" t="e">
        <f t="shared" si="306"/>
        <v>#DIV/0!</v>
      </c>
      <c r="AF365" s="65" t="e">
        <f t="shared" si="306"/>
        <v>#DIV/0!</v>
      </c>
      <c r="AG365" s="65" t="e">
        <f t="shared" si="306"/>
        <v>#DIV/0!</v>
      </c>
      <c r="AH365" s="65" t="e">
        <f t="shared" si="306"/>
        <v>#DIV/0!</v>
      </c>
      <c r="AI365" s="65" t="e">
        <f t="shared" si="307"/>
        <v>#DIV/0!</v>
      </c>
      <c r="AJ365" s="65"/>
      <c r="AK365" s="65"/>
      <c r="AL365" s="65"/>
      <c r="AO365" s="66">
        <f>'Malaysia Palm Complex'!AI414/31</f>
        <v>2.512</v>
      </c>
      <c r="AP365" s="66">
        <f>'Malaysia Palm Complex'!AJ414/31</f>
        <v>2.8986451612903226</v>
      </c>
      <c r="AQ365" s="66">
        <f>'Malaysia Palm Complex'!AK414/31</f>
        <v>3.0689354838709679</v>
      </c>
      <c r="AR365" s="66">
        <f>'Malaysia Palm Complex'!AL414/31</f>
        <v>3.3919677419354839</v>
      </c>
      <c r="AS365" s="66">
        <f>'Malaysia Palm Complex'!AM414/31</f>
        <v>2.9923870967741935</v>
      </c>
      <c r="AT365" s="66">
        <f>'Malaysia Palm Complex'!AN414/31</f>
        <v>4.1463548387096774</v>
      </c>
      <c r="AU365" s="66">
        <f>'Malaysia Palm Complex'!AO414/31</f>
        <v>3.5428064516129032</v>
      </c>
      <c r="AV365" s="66">
        <f>'Malaysia Palm Complex'!AP414/31</f>
        <v>4.0651935483870965</v>
      </c>
      <c r="AW365" s="66">
        <f>'Malaysia Palm Complex'!AQ414/31</f>
        <v>3.8525806451612907</v>
      </c>
      <c r="AX365" s="66">
        <f>'Malaysia Palm Complex'!AR414/31</f>
        <v>5.1188387096774193</v>
      </c>
      <c r="AY365" s="66">
        <f>'Malaysia Palm Complex'!AS414/31</f>
        <v>4.7842258064516132</v>
      </c>
      <c r="AZ365" s="66">
        <f>'Malaysia Palm Complex'!AT414/31</f>
        <v>5.1343548387096769</v>
      </c>
      <c r="BA365" s="66">
        <f>'Malaysia Palm Complex'!AU414/31</f>
        <v>5.9007419354838708</v>
      </c>
      <c r="BB365" s="66">
        <f>'Malaysia Palm Complex'!AV414/31</f>
        <v>4.649</v>
      </c>
      <c r="BC365" s="66">
        <f>'Malaysia Palm Complex'!AW414/31</f>
        <v>5.4087741935483873</v>
      </c>
      <c r="BD365" s="66">
        <f>'Malaysia Palm Complex'!AX414/31</f>
        <v>5.7556129032258063</v>
      </c>
      <c r="BE365" s="66">
        <f>'Malaysia Palm Complex'!AY414/31</f>
        <v>5.7691612903225806</v>
      </c>
      <c r="BF365" s="66">
        <f>'Malaysia Palm Complex'!AZ414/31</f>
        <v>6.5453870967741938</v>
      </c>
      <c r="BG365" s="66">
        <f>'Malaysia Palm Complex'!BA414/31</f>
        <v>6.0426774193548392</v>
      </c>
      <c r="BH365" s="66">
        <f>'Malaysia Palm Complex'!BB414/31</f>
        <v>5.7843548387096773</v>
      </c>
      <c r="BI365" s="66">
        <f>'Malaysia Palm Complex'!BC414/31</f>
        <v>5.5274838709677416</v>
      </c>
      <c r="BJ365" s="66">
        <f>'Malaysia Palm Complex'!BD414/31</f>
        <v>5.9124838709677423</v>
      </c>
      <c r="BK365" s="66">
        <f>'Malaysia Palm Complex'!BE414/31</f>
        <v>5.3213870967741936</v>
      </c>
      <c r="BL365" s="66">
        <f>'Malaysia Palm Complex'!BF414/31</f>
        <v>6.7559677419354838</v>
      </c>
      <c r="BM365" s="66">
        <f>'Malaysia Palm Complex'!BG414/31</f>
        <v>5.6598709677419352</v>
      </c>
      <c r="BN365" s="66">
        <f>'Malaysia Palm Complex'!BH414/31</f>
        <v>6.4925806451612909</v>
      </c>
      <c r="BO365" s="66">
        <f>'Malaysia Palm Complex'!BI414/31</f>
        <v>7.0207096774193545</v>
      </c>
      <c r="BP365" s="66">
        <f>'Malaysia Palm Complex'!BJ414/31</f>
        <v>5.5438709677419356</v>
      </c>
    </row>
    <row r="366" spans="1:68">
      <c r="A366" s="59" t="s">
        <v>74</v>
      </c>
      <c r="B366" s="63">
        <f t="shared" si="308"/>
        <v>37.572798991757388</v>
      </c>
      <c r="C366" s="63">
        <f t="shared" si="308"/>
        <v>41.579909163064222</v>
      </c>
      <c r="D366" s="63">
        <f t="shared" si="308"/>
        <v>52.184981534652778</v>
      </c>
      <c r="E366" s="63">
        <f t="shared" si="308"/>
        <v>63.475511238988254</v>
      </c>
      <c r="F366" s="63">
        <f t="shared" si="308"/>
        <v>61.504022508278922</v>
      </c>
      <c r="G366" s="63">
        <f t="shared" si="308"/>
        <v>73.314096361603731</v>
      </c>
      <c r="H366" s="63">
        <f t="shared" si="308"/>
        <v>76.541612915791703</v>
      </c>
      <c r="I366" s="63">
        <f t="shared" si="308"/>
        <v>85.415274170000814</v>
      </c>
      <c r="J366" s="63">
        <f t="shared" si="308"/>
        <v>96.456193570740012</v>
      </c>
      <c r="K366" s="63">
        <f t="shared" si="308"/>
        <v>119.88841486551426</v>
      </c>
      <c r="L366" s="63">
        <f t="shared" si="308"/>
        <v>130.6045754364375</v>
      </c>
      <c r="M366" s="63">
        <f t="shared" si="308"/>
        <v>142.21970703075922</v>
      </c>
      <c r="N366" s="63">
        <f t="shared" si="308"/>
        <v>168.3253517611239</v>
      </c>
      <c r="O366" s="63">
        <f t="shared" si="308"/>
        <v>176.56553899688052</v>
      </c>
      <c r="P366" s="63">
        <f t="shared" si="308"/>
        <v>186.86594077768294</v>
      </c>
      <c r="Q366" s="63">
        <f t="shared" si="308"/>
        <v>191.93515294220879</v>
      </c>
      <c r="R366" s="63">
        <f t="shared" si="309"/>
        <v>232.75603836633695</v>
      </c>
      <c r="S366" s="63">
        <f t="shared" si="306"/>
        <v>237.62770878757453</v>
      </c>
      <c r="T366" s="63">
        <f t="shared" si="306"/>
        <v>245.74737336664583</v>
      </c>
      <c r="U366" s="63">
        <f t="shared" si="306"/>
        <v>251.11654978210476</v>
      </c>
      <c r="V366" s="63">
        <f t="shared" si="306"/>
        <v>321.0197362803288</v>
      </c>
      <c r="W366" s="63">
        <f t="shared" si="306"/>
        <v>385.6178886817562</v>
      </c>
      <c r="X366" s="63">
        <f t="shared" si="306"/>
        <v>345.59998709352885</v>
      </c>
      <c r="Y366" s="63">
        <f t="shared" si="306"/>
        <v>384.17533588734523</v>
      </c>
      <c r="Z366" s="65">
        <f t="shared" si="306"/>
        <v>336.23181748454232</v>
      </c>
      <c r="AA366" s="65" t="e">
        <f t="shared" si="306"/>
        <v>#REF!</v>
      </c>
      <c r="AB366" s="65" t="e">
        <f t="shared" si="306"/>
        <v>#REF!</v>
      </c>
      <c r="AC366" s="65" t="e">
        <f t="shared" si="306"/>
        <v>#REF!</v>
      </c>
      <c r="AD366" s="65" t="e">
        <f t="shared" si="306"/>
        <v>#DIV/0!</v>
      </c>
      <c r="AE366" s="65" t="e">
        <f t="shared" si="306"/>
        <v>#DIV/0!</v>
      </c>
      <c r="AF366" s="65" t="e">
        <f t="shared" si="306"/>
        <v>#DIV/0!</v>
      </c>
      <c r="AG366" s="65" t="e">
        <f t="shared" si="306"/>
        <v>#DIV/0!</v>
      </c>
      <c r="AH366" s="65" t="e">
        <f t="shared" si="306"/>
        <v>#DIV/0!</v>
      </c>
      <c r="AI366" s="65" t="e">
        <f t="shared" si="307"/>
        <v>#DIV/0!</v>
      </c>
      <c r="AJ366" s="65"/>
      <c r="AK366" s="65"/>
      <c r="AL366" s="65"/>
      <c r="AO366" s="66">
        <f>'Malaysia Palm Complex'!AI415/31</f>
        <v>2.6899032258064515</v>
      </c>
      <c r="AP366" s="66">
        <f>'Malaysia Palm Complex'!AJ415/31</f>
        <v>2.8522258064516128</v>
      </c>
      <c r="AQ366" s="66">
        <f>'Malaysia Palm Complex'!AK415/31</f>
        <v>3.0978709677419358</v>
      </c>
      <c r="AR366" s="66">
        <f>'Malaysia Palm Complex'!AL415/31</f>
        <v>3.4429032258064516</v>
      </c>
      <c r="AS366" s="66">
        <f>'Malaysia Palm Complex'!AM415/31</f>
        <v>3.4421612903225802</v>
      </c>
      <c r="AT366" s="66">
        <f>'Malaysia Palm Complex'!AN415/31</f>
        <v>4.1080967741935481</v>
      </c>
      <c r="AU366" s="66">
        <f>'Malaysia Palm Complex'!AO415/31</f>
        <v>3.754290322580645</v>
      </c>
      <c r="AV366" s="66">
        <f>'Malaysia Palm Complex'!AP415/31</f>
        <v>4.1177741935483869</v>
      </c>
      <c r="AW366" s="66">
        <f>'Malaysia Palm Complex'!AQ415/31</f>
        <v>4.1592258064516132</v>
      </c>
      <c r="AX366" s="66">
        <f>'Malaysia Palm Complex'!AR415/31</f>
        <v>5.1188064516129028</v>
      </c>
      <c r="AY366" s="66">
        <f>'Malaysia Palm Complex'!AS415/31</f>
        <v>4.8366774193548387</v>
      </c>
      <c r="AZ366" s="66">
        <f>'Malaysia Palm Complex'!AT415/31</f>
        <v>5.3530322580645153</v>
      </c>
      <c r="BA366" s="66">
        <f>'Malaysia Palm Complex'!AU415/31</f>
        <v>5.8198387096774189</v>
      </c>
      <c r="BB366" s="66">
        <f>'Malaysia Palm Complex'!AV415/31</f>
        <v>5.7648387096774192</v>
      </c>
      <c r="BC366" s="66">
        <f>'Malaysia Palm Complex'!AW415/31</f>
        <v>6.10041935483871</v>
      </c>
      <c r="BD366" s="66">
        <f>'Malaysia Palm Complex'!AX415/31</f>
        <v>5.6895806451612909</v>
      </c>
      <c r="BE366" s="66">
        <f>'Malaysia Palm Complex'!AY415/31</f>
        <v>6.1507741935483873</v>
      </c>
      <c r="BF366" s="66">
        <f>'Malaysia Palm Complex'!AZ415/31</f>
        <v>6.0328064516129034</v>
      </c>
      <c r="BG366" s="66">
        <f>'Malaysia Palm Complex'!BA415/31</f>
        <v>5.6543548387096774</v>
      </c>
      <c r="BH366" s="66">
        <f>'Malaysia Palm Complex'!BB415/31</f>
        <v>5.8012258064516127</v>
      </c>
      <c r="BI366" s="66">
        <f>'Malaysia Palm Complex'!BC415/31</f>
        <v>6.9691290322580643</v>
      </c>
      <c r="BJ366" s="66">
        <f>'Malaysia Palm Complex'!BD415/31</f>
        <v>7.6338064516129034</v>
      </c>
      <c r="BK366" s="66">
        <f>'Malaysia Palm Complex'!BE415/31</f>
        <v>6.2278709677419348</v>
      </c>
      <c r="BL366" s="66">
        <f>'Malaysia Palm Complex'!BF415/31</f>
        <v>6.6154516129032261</v>
      </c>
      <c r="BM366" s="66">
        <f>'Malaysia Palm Complex'!BG415/31</f>
        <v>5.8037741935483869</v>
      </c>
      <c r="BN366" s="66">
        <f>'Malaysia Palm Complex'!BH415/31</f>
        <v>6.4452258064516128</v>
      </c>
      <c r="BO366" s="66">
        <f>'Malaysia Palm Complex'!BI415/31</f>
        <v>6.863225806451613</v>
      </c>
      <c r="BP366" s="66">
        <f>'Malaysia Palm Complex'!BJ415/31</f>
        <v>6.1876774193548387</v>
      </c>
    </row>
    <row r="367" spans="1:68">
      <c r="A367" s="59" t="s">
        <v>75</v>
      </c>
      <c r="B367" s="63">
        <f t="shared" si="308"/>
        <v>42.063027908085182</v>
      </c>
      <c r="C367" s="63">
        <f t="shared" si="308"/>
        <v>45.542820601907515</v>
      </c>
      <c r="D367" s="63">
        <f t="shared" si="308"/>
        <v>56.426589411713543</v>
      </c>
      <c r="E367" s="63">
        <f t="shared" si="308"/>
        <v>68.507420930182931</v>
      </c>
      <c r="F367" s="63">
        <f t="shared" si="308"/>
        <v>66.538683180415234</v>
      </c>
      <c r="G367" s="63">
        <f t="shared" si="308"/>
        <v>73.961972578086915</v>
      </c>
      <c r="H367" s="63">
        <f t="shared" si="308"/>
        <v>86.491042666476702</v>
      </c>
      <c r="I367" s="63">
        <f t="shared" si="308"/>
        <v>90.690080482789043</v>
      </c>
      <c r="J367" s="63">
        <f t="shared" si="308"/>
        <v>109.74011617142628</v>
      </c>
      <c r="K367" s="63">
        <f t="shared" si="308"/>
        <v>119.81956167472039</v>
      </c>
      <c r="L367" s="63">
        <f t="shared" si="308"/>
        <v>140.49186655437211</v>
      </c>
      <c r="M367" s="63">
        <f t="shared" si="308"/>
        <v>146.01719763720715</v>
      </c>
      <c r="N367" s="63">
        <f t="shared" si="308"/>
        <v>176.59708368191116</v>
      </c>
      <c r="O367" s="63">
        <f t="shared" si="308"/>
        <v>190.76145707357932</v>
      </c>
      <c r="P367" s="63">
        <f t="shared" si="308"/>
        <v>192.96513146428268</v>
      </c>
      <c r="Q367" s="63">
        <f t="shared" si="308"/>
        <v>177.93486427361179</v>
      </c>
      <c r="R367" s="63">
        <f t="shared" si="309"/>
        <v>210.80501773051364</v>
      </c>
      <c r="S367" s="63">
        <f t="shared" si="306"/>
        <v>243.80631468221358</v>
      </c>
      <c r="T367" s="63">
        <f t="shared" si="306"/>
        <v>307.03745198684265</v>
      </c>
      <c r="U367" s="63">
        <f t="shared" si="306"/>
        <v>324.42885714207989</v>
      </c>
      <c r="V367" s="63">
        <f t="shared" si="306"/>
        <v>346.05216217962806</v>
      </c>
      <c r="W367" s="63">
        <f t="shared" si="306"/>
        <v>364.39642283514382</v>
      </c>
      <c r="X367" s="63">
        <f t="shared" si="306"/>
        <v>332.89937015599219</v>
      </c>
      <c r="Y367" s="63">
        <f t="shared" si="306"/>
        <v>369.52453657219218</v>
      </c>
      <c r="Z367" s="65">
        <f t="shared" si="306"/>
        <v>370.16871119144639</v>
      </c>
      <c r="AA367" s="65" t="e">
        <f t="shared" si="306"/>
        <v>#REF!</v>
      </c>
      <c r="AB367" s="65" t="e">
        <f t="shared" si="306"/>
        <v>#REF!</v>
      </c>
      <c r="AC367" s="65" t="e">
        <f t="shared" si="306"/>
        <v>#REF!</v>
      </c>
      <c r="AD367" s="65" t="e">
        <f t="shared" si="306"/>
        <v>#DIV/0!</v>
      </c>
      <c r="AE367" s="65" t="e">
        <f t="shared" si="306"/>
        <v>#DIV/0!</v>
      </c>
      <c r="AF367" s="65" t="e">
        <f t="shared" si="306"/>
        <v>#DIV/0!</v>
      </c>
      <c r="AG367" s="65" t="e">
        <f t="shared" si="306"/>
        <v>#DIV/0!</v>
      </c>
      <c r="AH367" s="65" t="e">
        <f t="shared" si="306"/>
        <v>#DIV/0!</v>
      </c>
      <c r="AI367" s="65" t="e">
        <f t="shared" si="307"/>
        <v>#DIV/0!</v>
      </c>
      <c r="AJ367" s="65"/>
      <c r="AK367" s="65"/>
      <c r="AL367" s="65"/>
      <c r="AO367" s="66">
        <f>'Malaysia Palm Complex'!AI416/30</f>
        <v>3.0113666666666665</v>
      </c>
      <c r="AP367" s="66">
        <f>'Malaysia Palm Complex'!AJ416/30</f>
        <v>3.1240666666666663</v>
      </c>
      <c r="AQ367" s="66">
        <f>'Malaysia Palm Complex'!AK416/30</f>
        <v>3.3496666666666663</v>
      </c>
      <c r="AR367" s="66">
        <f>'Malaysia Palm Complex'!AL416/30</f>
        <v>3.7158333333333333</v>
      </c>
      <c r="AS367" s="66">
        <f>'Malaysia Palm Complex'!AM416/30</f>
        <v>3.7239333333333335</v>
      </c>
      <c r="AT367" s="66">
        <f>'Malaysia Palm Complex'!AN416/30</f>
        <v>4.1444000000000001</v>
      </c>
      <c r="AU367" s="66">
        <f>'Malaysia Palm Complex'!AO416/30</f>
        <v>4.2423000000000002</v>
      </c>
      <c r="AV367" s="66">
        <f>'Malaysia Palm Complex'!AP416/30</f>
        <v>4.372066666666667</v>
      </c>
      <c r="AW367" s="66">
        <f>'Malaysia Palm Complex'!AQ416/30</f>
        <v>4.7320333333333338</v>
      </c>
      <c r="AX367" s="66">
        <f>'Malaysia Palm Complex'!AR416/30</f>
        <v>5.1158666666666663</v>
      </c>
      <c r="AY367" s="66">
        <f>'Malaysia Palm Complex'!AS416/30</f>
        <v>5.2028333333333334</v>
      </c>
      <c r="AZ367" s="66">
        <f>'Malaysia Palm Complex'!AT416/30</f>
        <v>5.495966666666666</v>
      </c>
      <c r="BA367" s="66">
        <f>'Malaysia Palm Complex'!AU416/30</f>
        <v>6.1058333333333339</v>
      </c>
      <c r="BB367" s="66">
        <f>'Malaysia Palm Complex'!AV416/30</f>
        <v>6.2283333333333335</v>
      </c>
      <c r="BC367" s="66">
        <f>'Malaysia Palm Complex'!AW416/30</f>
        <v>6.2995333333333328</v>
      </c>
      <c r="BD367" s="66">
        <f>'Malaysia Palm Complex'!AX416/30</f>
        <v>5.2745666666666668</v>
      </c>
      <c r="BE367" s="66">
        <f>'Malaysia Palm Complex'!AY416/30</f>
        <v>5.5707000000000004</v>
      </c>
      <c r="BF367" s="66">
        <f>'Malaysia Palm Complex'!AZ416/30</f>
        <v>6.1896666666666667</v>
      </c>
      <c r="BG367" s="66">
        <f>'Malaysia Palm Complex'!BA416/30</f>
        <v>7.0645666666666669</v>
      </c>
      <c r="BH367" s="66">
        <f>'Malaysia Palm Complex'!BB416/30</f>
        <v>7.4948666666666668</v>
      </c>
      <c r="BI367" s="66">
        <f>'Malaysia Palm Complex'!BC416/30</f>
        <v>7.5125666666666673</v>
      </c>
      <c r="BJ367" s="66">
        <f>'Malaysia Palm Complex'!BD416/30</f>
        <v>7.2137000000000002</v>
      </c>
      <c r="BK367" s="66">
        <f>'Malaysia Palm Complex'!BE416/30</f>
        <v>5.9989999999999997</v>
      </c>
      <c r="BL367" s="66">
        <f>'Malaysia Palm Complex'!BF416/30</f>
        <v>6.3631666666666673</v>
      </c>
      <c r="BM367" s="66">
        <f>'Malaysia Palm Complex'!BG416/30</f>
        <v>6.3895666666666671</v>
      </c>
      <c r="BN367" s="66">
        <f>'Malaysia Palm Complex'!BH416/30</f>
        <v>6.697166666666666</v>
      </c>
      <c r="BO367" s="66">
        <f>'Malaysia Palm Complex'!BI416/30</f>
        <v>7.0253333333333332</v>
      </c>
      <c r="BP367" s="66">
        <f>'Malaysia Palm Complex'!BJ416/30</f>
        <v>6.4530666666666674</v>
      </c>
    </row>
    <row r="368" spans="1:68" ht="15.75" thickBot="1">
      <c r="A368" s="59" t="s">
        <v>76</v>
      </c>
      <c r="B368" s="3">
        <f t="shared" ref="B368:Y368" si="310">SUM(B356:B367)</f>
        <v>450.00000000000006</v>
      </c>
      <c r="C368" s="3">
        <f t="shared" si="310"/>
        <v>489.99999999999994</v>
      </c>
      <c r="D368" s="3">
        <f t="shared" si="310"/>
        <v>600.00000000000011</v>
      </c>
      <c r="E368" s="3">
        <f t="shared" si="310"/>
        <v>699.99999999999989</v>
      </c>
      <c r="F368" s="3">
        <f t="shared" si="310"/>
        <v>661.99999999999989</v>
      </c>
      <c r="G368" s="3">
        <f t="shared" si="310"/>
        <v>737</v>
      </c>
      <c r="H368" s="3">
        <f t="shared" si="310"/>
        <v>909.99999999999977</v>
      </c>
      <c r="I368" s="3">
        <f t="shared" si="310"/>
        <v>1050</v>
      </c>
      <c r="J368" s="3">
        <f t="shared" si="310"/>
        <v>1120</v>
      </c>
      <c r="K368" s="3">
        <f t="shared" si="310"/>
        <v>1254</v>
      </c>
      <c r="L368" s="3">
        <f t="shared" si="310"/>
        <v>1411.0000000000002</v>
      </c>
      <c r="M368" s="3">
        <f t="shared" si="310"/>
        <v>1630.0000000000002</v>
      </c>
      <c r="N368" s="3">
        <f t="shared" si="310"/>
        <v>1797</v>
      </c>
      <c r="O368" s="3">
        <f t="shared" si="310"/>
        <v>1875.0000000000002</v>
      </c>
      <c r="P368" s="3">
        <f t="shared" si="310"/>
        <v>2110</v>
      </c>
      <c r="Q368" s="3">
        <f t="shared" si="310"/>
        <v>2289.9999999999995</v>
      </c>
      <c r="R368" s="3">
        <f t="shared" si="310"/>
        <v>2605.0000000000005</v>
      </c>
      <c r="S368" s="3">
        <f t="shared" si="310"/>
        <v>2680</v>
      </c>
      <c r="T368" s="3">
        <f t="shared" si="310"/>
        <v>2995.9999999999995</v>
      </c>
      <c r="U368" s="3">
        <f t="shared" si="310"/>
        <v>3231</v>
      </c>
      <c r="V368" s="3">
        <f t="shared" si="310"/>
        <v>3530</v>
      </c>
      <c r="W368" s="3">
        <f t="shared" si="310"/>
        <v>3780.0000000000005</v>
      </c>
      <c r="X368" s="3">
        <f t="shared" si="310"/>
        <v>3670</v>
      </c>
      <c r="Y368" s="3">
        <f t="shared" si="310"/>
        <v>4100</v>
      </c>
      <c r="Z368" s="71">
        <f t="shared" ref="Z368:AI368" si="311">SUM(Z356:Z367)</f>
        <v>4400</v>
      </c>
      <c r="AA368" s="71" t="e">
        <f t="shared" si="311"/>
        <v>#REF!</v>
      </c>
      <c r="AB368" s="71" t="e">
        <f t="shared" si="311"/>
        <v>#REF!</v>
      </c>
      <c r="AC368" s="71" t="e">
        <f t="shared" si="311"/>
        <v>#REF!</v>
      </c>
      <c r="AD368" s="71" t="e">
        <f t="shared" si="311"/>
        <v>#DIV/0!</v>
      </c>
      <c r="AE368" s="71" t="e">
        <f t="shared" si="311"/>
        <v>#DIV/0!</v>
      </c>
      <c r="AF368" s="71" t="e">
        <f t="shared" si="311"/>
        <v>#DIV/0!</v>
      </c>
      <c r="AG368" s="71" t="e">
        <f t="shared" si="311"/>
        <v>#DIV/0!</v>
      </c>
      <c r="AH368" s="71" t="e">
        <f t="shared" si="311"/>
        <v>#DIV/0!</v>
      </c>
      <c r="AI368" s="71" t="e">
        <f t="shared" si="311"/>
        <v>#DIV/0!</v>
      </c>
      <c r="AJ368" s="71"/>
      <c r="AK368" s="71"/>
      <c r="AL368" s="71"/>
      <c r="AO368" s="66">
        <f t="shared" ref="AO368:BP368" si="312">AVERAGE(AO356:AO367)</f>
        <v>2.6846914170506913</v>
      </c>
      <c r="AP368" s="66">
        <f t="shared" si="312"/>
        <v>2.8010135048643114</v>
      </c>
      <c r="AQ368" s="66">
        <f t="shared" si="312"/>
        <v>2.9681633265356564</v>
      </c>
      <c r="AR368" s="66">
        <f t="shared" si="312"/>
        <v>3.1639921850998469</v>
      </c>
      <c r="AS368" s="66">
        <f t="shared" si="312"/>
        <v>3.0874820340501792</v>
      </c>
      <c r="AT368" s="66">
        <f t="shared" si="312"/>
        <v>3.4414338133640552</v>
      </c>
      <c r="AU368" s="66">
        <f t="shared" si="312"/>
        <v>3.7195499103942651</v>
      </c>
      <c r="AV368" s="66">
        <f t="shared" si="312"/>
        <v>4.2182764784946238</v>
      </c>
      <c r="AW368" s="66">
        <f t="shared" si="312"/>
        <v>4.0245669482846909</v>
      </c>
      <c r="AX368" s="66">
        <f t="shared" si="312"/>
        <v>4.4617761840757808</v>
      </c>
      <c r="AY368" s="66">
        <f t="shared" si="312"/>
        <v>4.3544619422815467</v>
      </c>
      <c r="AZ368" s="66">
        <f t="shared" si="312"/>
        <v>5.1126544290834612</v>
      </c>
      <c r="BA368" s="66">
        <f t="shared" si="312"/>
        <v>5.1775970622119818</v>
      </c>
      <c r="BB368" s="66">
        <f t="shared" si="312"/>
        <v>5.1015393689196111</v>
      </c>
      <c r="BC368" s="66">
        <f t="shared" si="312"/>
        <v>5.7402492151773581</v>
      </c>
      <c r="BD368" s="66">
        <f t="shared" si="312"/>
        <v>5.6569191372247829</v>
      </c>
      <c r="BE368" s="66">
        <f t="shared" si="312"/>
        <v>5.7366097734254993</v>
      </c>
      <c r="BF368" s="66">
        <f t="shared" si="312"/>
        <v>5.669906009984639</v>
      </c>
      <c r="BG368" s="66">
        <f t="shared" si="312"/>
        <v>5.7445331170436296</v>
      </c>
      <c r="BH368" s="66">
        <f t="shared" si="312"/>
        <v>6.2201398105478738</v>
      </c>
      <c r="BI368" s="66">
        <f t="shared" si="312"/>
        <v>6.386166410650282</v>
      </c>
      <c r="BJ368" s="66">
        <f t="shared" si="312"/>
        <v>6.2358337173579104</v>
      </c>
      <c r="BK368" s="66">
        <f t="shared" si="312"/>
        <v>5.5112575485106907</v>
      </c>
      <c r="BL368" s="66">
        <f t="shared" si="312"/>
        <v>5.8834576036866366</v>
      </c>
      <c r="BM368" s="66">
        <f t="shared" si="312"/>
        <v>6.3291170762928823</v>
      </c>
      <c r="BN368" s="66">
        <f t="shared" si="312"/>
        <v>6.6541273873527906</v>
      </c>
      <c r="BO368" s="66">
        <f t="shared" si="312"/>
        <v>6.09735968359906</v>
      </c>
      <c r="BP368" s="66">
        <f t="shared" si="312"/>
        <v>5.5705410522273437</v>
      </c>
    </row>
    <row r="369" spans="1:38">
      <c r="A369" s="68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</row>
    <row r="370" spans="1:38" ht="15.75" thickBot="1">
      <c r="A370" s="59" t="s">
        <v>109</v>
      </c>
    </row>
    <row r="371" spans="1:38" ht="15.75" thickBot="1">
      <c r="A371" s="60"/>
      <c r="B371" s="61" t="s">
        <v>11</v>
      </c>
      <c r="C371" s="61" t="s">
        <v>12</v>
      </c>
      <c r="D371" s="61" t="s">
        <v>13</v>
      </c>
      <c r="E371" s="61" t="s">
        <v>14</v>
      </c>
      <c r="F371" s="61" t="s">
        <v>15</v>
      </c>
      <c r="G371" s="61" t="s">
        <v>16</v>
      </c>
      <c r="H371" s="61" t="s">
        <v>17</v>
      </c>
      <c r="I371" s="61" t="s">
        <v>18</v>
      </c>
      <c r="J371" s="61" t="s">
        <v>19</v>
      </c>
      <c r="K371" s="61" t="s">
        <v>20</v>
      </c>
      <c r="L371" s="61" t="s">
        <v>21</v>
      </c>
      <c r="M371" s="61" t="s">
        <v>22</v>
      </c>
      <c r="N371" s="61" t="s">
        <v>23</v>
      </c>
      <c r="O371" s="61" t="s">
        <v>24</v>
      </c>
      <c r="P371" s="61" t="s">
        <v>25</v>
      </c>
      <c r="Q371" s="61" t="s">
        <v>26</v>
      </c>
      <c r="R371" s="61" t="s">
        <v>27</v>
      </c>
      <c r="S371" s="61" t="s">
        <v>28</v>
      </c>
      <c r="T371" s="61" t="s">
        <v>29</v>
      </c>
      <c r="U371" s="61" t="s">
        <v>30</v>
      </c>
      <c r="V371" s="61" t="s">
        <v>31</v>
      </c>
      <c r="W371" s="61" t="s">
        <v>32</v>
      </c>
      <c r="X371" s="61" t="s">
        <v>33</v>
      </c>
      <c r="Y371" s="61" t="s">
        <v>34</v>
      </c>
      <c r="Z371" s="61" t="s">
        <v>35</v>
      </c>
      <c r="AA371" s="61" t="s">
        <v>36</v>
      </c>
      <c r="AB371" s="61" t="s">
        <v>37</v>
      </c>
      <c r="AC371" s="61" t="s">
        <v>38</v>
      </c>
      <c r="AD371" s="61" t="str">
        <f>AD2</f>
        <v xml:space="preserve">21/22  </v>
      </c>
      <c r="AE371" s="61" t="str">
        <f t="shared" ref="AE371:AI371" si="313">AE2</f>
        <v xml:space="preserve">22/23  </v>
      </c>
      <c r="AF371" s="61" t="str">
        <f t="shared" si="313"/>
        <v xml:space="preserve">23/24  </v>
      </c>
      <c r="AG371" s="61" t="str">
        <f t="shared" si="313"/>
        <v xml:space="preserve">24/25  </v>
      </c>
      <c r="AH371" s="61" t="str">
        <f t="shared" si="313"/>
        <v xml:space="preserve">25/26  </v>
      </c>
      <c r="AI371" s="61" t="str">
        <f t="shared" si="313"/>
        <v xml:space="preserve">26/27  </v>
      </c>
      <c r="AJ371" s="62"/>
      <c r="AK371" s="62"/>
      <c r="AL371" s="62"/>
    </row>
    <row r="372" spans="1:38">
      <c r="A372" s="59" t="s">
        <v>64</v>
      </c>
      <c r="B372" s="99">
        <f t="shared" ref="B372:X383" si="314">B356/B230</f>
        <v>0.40280439908492777</v>
      </c>
      <c r="C372" s="99">
        <f t="shared" si="314"/>
        <v>0.42255525144302025</v>
      </c>
      <c r="D372" s="99">
        <f t="shared" si="314"/>
        <v>0.41385649123004936</v>
      </c>
      <c r="E372" s="99">
        <f t="shared" si="314"/>
        <v>0.40302790416446216</v>
      </c>
      <c r="F372" s="99">
        <f t="shared" si="314"/>
        <v>0.41699021529107105</v>
      </c>
      <c r="G372" s="99">
        <f t="shared" si="314"/>
        <v>0.45771955929164776</v>
      </c>
      <c r="H372" s="99">
        <f t="shared" si="314"/>
        <v>0.43224328959608693</v>
      </c>
      <c r="I372" s="99">
        <f t="shared" si="314"/>
        <v>0.38891807445411786</v>
      </c>
      <c r="J372" s="99">
        <f t="shared" si="314"/>
        <v>0.42652129622227708</v>
      </c>
      <c r="K372" s="99">
        <f t="shared" si="314"/>
        <v>0.43646102504040196</v>
      </c>
      <c r="L372" s="99">
        <f t="shared" si="314"/>
        <v>0.4475541644497063</v>
      </c>
      <c r="M372" s="99">
        <f t="shared" si="314"/>
        <v>0.43365192824761001</v>
      </c>
      <c r="N372" s="99">
        <f t="shared" si="314"/>
        <v>0.41019573447178914</v>
      </c>
      <c r="O372" s="99">
        <f t="shared" si="314"/>
        <v>0.44738800493001918</v>
      </c>
      <c r="P372" s="99">
        <f t="shared" si="314"/>
        <v>0.4027042613130663</v>
      </c>
      <c r="Q372" s="99">
        <f t="shared" si="314"/>
        <v>0.39031183086037308</v>
      </c>
      <c r="R372" s="99">
        <f t="shared" si="314"/>
        <v>0.39656946947292998</v>
      </c>
      <c r="S372" s="99">
        <f t="shared" si="314"/>
        <v>0.4813490132673397</v>
      </c>
      <c r="T372" s="99">
        <f t="shared" si="314"/>
        <v>0.42566712910728621</v>
      </c>
      <c r="U372" s="99">
        <f t="shared" si="314"/>
        <v>0.43776977239375975</v>
      </c>
      <c r="V372" s="99">
        <f t="shared" si="314"/>
        <v>0.43689558641230175</v>
      </c>
      <c r="W372" s="99">
        <f t="shared" si="314"/>
        <v>0.43540239787583174</v>
      </c>
      <c r="X372" s="99">
        <f t="shared" si="314"/>
        <v>0.4262264830958945</v>
      </c>
      <c r="Y372" s="99">
        <f>Y356/Y230</f>
        <v>0.48290614103575719</v>
      </c>
      <c r="Z372" s="100" t="e">
        <f>Z356/Z230</f>
        <v>#REF!</v>
      </c>
      <c r="AA372" s="100">
        <f>ROUND(((SUM(U372:Y372)-MAX(U372:Y372)-MIN(U372:Y372))/3)*2,3)/2</f>
        <v>0.4365</v>
      </c>
      <c r="AB372" s="100" t="e">
        <f t="shared" ref="AB372:AB383" si="315">ROUND(((SUM(V372:Z372)-MAX(V372:Z372)-MIN(V372:Z372))/3)*2,3)/2</f>
        <v>#REF!</v>
      </c>
      <c r="AC372" s="100" t="e">
        <f t="shared" ref="AC372:AI383" si="316">ROUND(((SUM(W372:AA372)-MAX(W372:AA372)-MIN(W372:AA372))/3)*2,3)/2</f>
        <v>#REF!</v>
      </c>
      <c r="AD372" s="100" t="e">
        <f t="shared" si="316"/>
        <v>#REF!</v>
      </c>
      <c r="AE372" s="100" t="e">
        <f t="shared" si="316"/>
        <v>#REF!</v>
      </c>
      <c r="AF372" s="100" t="e">
        <f t="shared" si="316"/>
        <v>#REF!</v>
      </c>
      <c r="AG372" s="100" t="e">
        <f t="shared" si="316"/>
        <v>#REF!</v>
      </c>
      <c r="AH372" s="100" t="e">
        <f t="shared" si="316"/>
        <v>#REF!</v>
      </c>
      <c r="AI372" s="100" t="e">
        <f t="shared" si="316"/>
        <v>#REF!</v>
      </c>
      <c r="AJ372" s="100"/>
      <c r="AK372" s="100"/>
      <c r="AL372" s="100"/>
    </row>
    <row r="373" spans="1:38">
      <c r="A373" s="59" t="s">
        <v>65</v>
      </c>
      <c r="B373" s="99">
        <f t="shared" si="314"/>
        <v>0.41793137156712545</v>
      </c>
      <c r="C373" s="99">
        <f t="shared" si="314"/>
        <v>0.44746036699891412</v>
      </c>
      <c r="D373" s="99">
        <f t="shared" si="314"/>
        <v>0.39443499291397216</v>
      </c>
      <c r="E373" s="99">
        <f t="shared" si="314"/>
        <v>0.44362487213910112</v>
      </c>
      <c r="F373" s="99">
        <f t="shared" si="314"/>
        <v>0.42817532441889644</v>
      </c>
      <c r="G373" s="99">
        <f t="shared" si="314"/>
        <v>0.45211735500651268</v>
      </c>
      <c r="H373" s="99">
        <f t="shared" si="314"/>
        <v>0.4293091973172527</v>
      </c>
      <c r="I373" s="99">
        <f t="shared" si="314"/>
        <v>0.39824439762781749</v>
      </c>
      <c r="J373" s="99">
        <f t="shared" si="314"/>
        <v>0.43182738653139513</v>
      </c>
      <c r="K373" s="99">
        <f t="shared" si="314"/>
        <v>0.43857511185398185</v>
      </c>
      <c r="L373" s="99">
        <f t="shared" si="314"/>
        <v>0.43598921100973642</v>
      </c>
      <c r="M373" s="99">
        <f t="shared" si="314"/>
        <v>0.38638847693963652</v>
      </c>
      <c r="N373" s="99">
        <f t="shared" si="314"/>
        <v>0.40706387792505061</v>
      </c>
      <c r="O373" s="99">
        <f t="shared" si="314"/>
        <v>0.43403417014260232</v>
      </c>
      <c r="P373" s="99">
        <f t="shared" si="314"/>
        <v>0.42398975089183177</v>
      </c>
      <c r="Q373" s="99">
        <f t="shared" si="314"/>
        <v>0.43257080438105272</v>
      </c>
      <c r="R373" s="99">
        <f t="shared" si="314"/>
        <v>0.47271819698859169</v>
      </c>
      <c r="S373" s="99">
        <f t="shared" si="314"/>
        <v>0.44419558330861275</v>
      </c>
      <c r="T373" s="99">
        <f t="shared" si="314"/>
        <v>0.46688545556120803</v>
      </c>
      <c r="U373" s="99">
        <f t="shared" si="314"/>
        <v>0.41988901647725096</v>
      </c>
      <c r="V373" s="99">
        <f t="shared" si="314"/>
        <v>0.43830748683200216</v>
      </c>
      <c r="W373" s="99">
        <f t="shared" si="314"/>
        <v>0.46975796584558199</v>
      </c>
      <c r="X373" s="99">
        <f t="shared" si="314"/>
        <v>0.47410810849672508</v>
      </c>
      <c r="Y373" s="99">
        <f>Y357/Y231</f>
        <v>0.45987581869719191</v>
      </c>
      <c r="Z373" s="100" t="e">
        <f>Z357/Z231</f>
        <v>#REF!</v>
      </c>
      <c r="AA373" s="100">
        <f>ROUND(((SUM(U373:Y373)-MAX(U373:Y373)-MIN(U373:Y373))/3)*2,3)/2</f>
        <v>0.45600000000000002</v>
      </c>
      <c r="AB373" s="100" t="e">
        <f t="shared" si="315"/>
        <v>#REF!</v>
      </c>
      <c r="AC373" s="100" t="e">
        <f t="shared" si="316"/>
        <v>#REF!</v>
      </c>
      <c r="AD373" s="100" t="e">
        <f t="shared" si="316"/>
        <v>#REF!</v>
      </c>
      <c r="AE373" s="100" t="e">
        <f t="shared" si="316"/>
        <v>#REF!</v>
      </c>
      <c r="AF373" s="100" t="e">
        <f t="shared" si="316"/>
        <v>#REF!</v>
      </c>
      <c r="AG373" s="100" t="e">
        <f t="shared" si="316"/>
        <v>#REF!</v>
      </c>
      <c r="AH373" s="100" t="e">
        <f t="shared" si="316"/>
        <v>#REF!</v>
      </c>
      <c r="AI373" s="100" t="e">
        <f t="shared" si="316"/>
        <v>#REF!</v>
      </c>
      <c r="AJ373" s="100"/>
      <c r="AK373" s="100"/>
      <c r="AL373" s="100"/>
    </row>
    <row r="374" spans="1:38">
      <c r="A374" s="59" t="s">
        <v>66</v>
      </c>
      <c r="B374" s="99">
        <f t="shared" si="314"/>
        <v>0.50119289660954003</v>
      </c>
      <c r="C374" s="99">
        <f t="shared" si="314"/>
        <v>0.43475653109739326</v>
      </c>
      <c r="D374" s="99">
        <f t="shared" si="314"/>
        <v>0.48218929929264581</v>
      </c>
      <c r="E374" s="99">
        <f t="shared" si="314"/>
        <v>0.50000499091105366</v>
      </c>
      <c r="F374" s="99">
        <f t="shared" si="314"/>
        <v>0.50314037109987708</v>
      </c>
      <c r="G374" s="99">
        <f t="shared" si="314"/>
        <v>0.51222951063115585</v>
      </c>
      <c r="H374" s="99">
        <f t="shared" si="314"/>
        <v>0.46119705626667168</v>
      </c>
      <c r="I374" s="99">
        <f t="shared" si="314"/>
        <v>0.46883197000573124</v>
      </c>
      <c r="J374" s="99">
        <f t="shared" si="314"/>
        <v>0.43580119750227553</v>
      </c>
      <c r="K374" s="99">
        <f t="shared" si="314"/>
        <v>0.43424494444761097</v>
      </c>
      <c r="L374" s="99">
        <f t="shared" si="314"/>
        <v>0.42834951043256181</v>
      </c>
      <c r="M374" s="99">
        <f t="shared" si="314"/>
        <v>0.4411448654848667</v>
      </c>
      <c r="N374" s="99">
        <f t="shared" si="314"/>
        <v>0.48412628920978157</v>
      </c>
      <c r="O374" s="99">
        <f t="shared" si="314"/>
        <v>0.48939841939947676</v>
      </c>
      <c r="P374" s="99">
        <f t="shared" si="314"/>
        <v>0.47173409988740045</v>
      </c>
      <c r="Q374" s="99">
        <f t="shared" si="314"/>
        <v>0.47843723632154628</v>
      </c>
      <c r="R374" s="99">
        <f t="shared" si="314"/>
        <v>0.46052879883206388</v>
      </c>
      <c r="S374" s="99">
        <f t="shared" si="314"/>
        <v>0.4788545383581283</v>
      </c>
      <c r="T374" s="99">
        <f t="shared" si="314"/>
        <v>0.46852189972136754</v>
      </c>
      <c r="U374" s="99">
        <f t="shared" si="314"/>
        <v>0.46530198808143197</v>
      </c>
      <c r="V374" s="99">
        <f t="shared" si="314"/>
        <v>0.47038568794496449</v>
      </c>
      <c r="W374" s="99">
        <f t="shared" si="314"/>
        <v>0.48633987545268637</v>
      </c>
      <c r="X374" s="99">
        <f t="shared" si="314"/>
        <v>0.47826564871613969</v>
      </c>
      <c r="Y374" s="99">
        <f t="shared" ref="Y374:Y383" si="317">Y358/Y232</f>
        <v>0.43301882459795471</v>
      </c>
      <c r="Z374" s="100" t="e">
        <f>Z358/Z232</f>
        <v>#REF!</v>
      </c>
      <c r="AA374" s="100">
        <f>ROUND(((SUM(U374:Y374)-MAX(U374:Y374)-MIN(U374:Y374))/3)*2,3)/2</f>
        <v>0.47149999999999997</v>
      </c>
      <c r="AB374" s="100" t="e">
        <f t="shared" si="315"/>
        <v>#REF!</v>
      </c>
      <c r="AC374" s="100" t="e">
        <f t="shared" si="316"/>
        <v>#REF!</v>
      </c>
      <c r="AD374" s="100" t="e">
        <f t="shared" si="316"/>
        <v>#REF!</v>
      </c>
      <c r="AE374" s="100" t="e">
        <f t="shared" si="316"/>
        <v>#REF!</v>
      </c>
      <c r="AF374" s="100" t="e">
        <f t="shared" si="316"/>
        <v>#REF!</v>
      </c>
      <c r="AG374" s="100" t="e">
        <f t="shared" si="316"/>
        <v>#REF!</v>
      </c>
      <c r="AH374" s="100" t="e">
        <f t="shared" si="316"/>
        <v>#REF!</v>
      </c>
      <c r="AI374" s="100" t="e">
        <f t="shared" si="316"/>
        <v>#REF!</v>
      </c>
      <c r="AJ374" s="100"/>
      <c r="AK374" s="100"/>
      <c r="AL374" s="100"/>
    </row>
    <row r="375" spans="1:38">
      <c r="A375" s="59" t="s">
        <v>67</v>
      </c>
      <c r="B375" s="99">
        <f t="shared" si="314"/>
        <v>0.46291931743874615</v>
      </c>
      <c r="C375" s="99">
        <f t="shared" si="314"/>
        <v>0.44341983547027286</v>
      </c>
      <c r="D375" s="99">
        <f t="shared" si="314"/>
        <v>0.53045652360585693</v>
      </c>
      <c r="E375" s="99">
        <f t="shared" si="314"/>
        <v>0.48346033383070336</v>
      </c>
      <c r="F375" s="99">
        <f t="shared" si="314"/>
        <v>0.46670314652282169</v>
      </c>
      <c r="G375" s="99">
        <f t="shared" si="314"/>
        <v>0.4283299822896347</v>
      </c>
      <c r="H375" s="99">
        <f t="shared" si="314"/>
        <v>0.41962148688047696</v>
      </c>
      <c r="I375" s="99">
        <f t="shared" si="314"/>
        <v>0.39518558384768454</v>
      </c>
      <c r="J375" s="99">
        <f t="shared" si="314"/>
        <v>0.46676398337601505</v>
      </c>
      <c r="K375" s="99">
        <f t="shared" si="314"/>
        <v>0.45304612282185647</v>
      </c>
      <c r="L375" s="99">
        <f t="shared" si="314"/>
        <v>0.45450630319868596</v>
      </c>
      <c r="M375" s="99">
        <f t="shared" si="314"/>
        <v>0.44504916180807058</v>
      </c>
      <c r="N375" s="99">
        <f t="shared" si="314"/>
        <v>0.43670012691587562</v>
      </c>
      <c r="O375" s="99">
        <f t="shared" si="314"/>
        <v>0.41648655559491182</v>
      </c>
      <c r="P375" s="99">
        <f t="shared" si="314"/>
        <v>0.45584116038025996</v>
      </c>
      <c r="Q375" s="99">
        <f t="shared" si="314"/>
        <v>0.43562603096479768</v>
      </c>
      <c r="R375" s="99">
        <f t="shared" si="314"/>
        <v>0.46783959154826854</v>
      </c>
      <c r="S375" s="99">
        <f t="shared" si="314"/>
        <v>0.45199647987073704</v>
      </c>
      <c r="T375" s="99">
        <f t="shared" si="314"/>
        <v>0.44116204582248891</v>
      </c>
      <c r="U375" s="99">
        <f t="shared" si="314"/>
        <v>0.44965214168155243</v>
      </c>
      <c r="V375" s="99">
        <f t="shared" si="314"/>
        <v>0.44342791800448961</v>
      </c>
      <c r="W375" s="99">
        <f t="shared" si="314"/>
        <v>0.47121143479106165</v>
      </c>
      <c r="X375" s="99">
        <f t="shared" si="314"/>
        <v>0.49814640130711835</v>
      </c>
      <c r="Y375" s="99">
        <f t="shared" si="317"/>
        <v>0.43603922574182663</v>
      </c>
      <c r="Z375" s="100" t="e">
        <f>Z359/Z233</f>
        <v>#REF!</v>
      </c>
      <c r="AA375" s="100">
        <f t="shared" ref="Z375:AA383" si="318">ROUND(((SUM(U375:Y375)-MAX(U375:Y375)-MIN(U375:Y375))/3)*2,3)/2</f>
        <v>0.45500000000000002</v>
      </c>
      <c r="AB375" s="100" t="e">
        <f t="shared" si="315"/>
        <v>#REF!</v>
      </c>
      <c r="AC375" s="100" t="e">
        <f t="shared" si="316"/>
        <v>#REF!</v>
      </c>
      <c r="AD375" s="100" t="e">
        <f t="shared" si="316"/>
        <v>#REF!</v>
      </c>
      <c r="AE375" s="100" t="e">
        <f t="shared" si="316"/>
        <v>#REF!</v>
      </c>
      <c r="AF375" s="100" t="e">
        <f t="shared" si="316"/>
        <v>#REF!</v>
      </c>
      <c r="AG375" s="100" t="e">
        <f t="shared" si="316"/>
        <v>#REF!</v>
      </c>
      <c r="AH375" s="100" t="e">
        <f t="shared" si="316"/>
        <v>#REF!</v>
      </c>
      <c r="AI375" s="100" t="e">
        <f t="shared" si="316"/>
        <v>#REF!</v>
      </c>
      <c r="AJ375" s="100"/>
      <c r="AK375" s="100"/>
      <c r="AL375" s="100"/>
    </row>
    <row r="376" spans="1:38">
      <c r="A376" s="59" t="s">
        <v>68</v>
      </c>
      <c r="B376" s="99">
        <f t="shared" si="314"/>
        <v>0.46601787048846355</v>
      </c>
      <c r="C376" s="99">
        <f t="shared" si="314"/>
        <v>0.46694707851828882</v>
      </c>
      <c r="D376" s="99">
        <f t="shared" si="314"/>
        <v>0.42878098486927413</v>
      </c>
      <c r="E376" s="99">
        <f t="shared" si="314"/>
        <v>0.38517253459760148</v>
      </c>
      <c r="F376" s="99">
        <f t="shared" si="314"/>
        <v>0.41021271030322215</v>
      </c>
      <c r="G376" s="99">
        <f t="shared" si="314"/>
        <v>0.41715225838236575</v>
      </c>
      <c r="H376" s="99">
        <f t="shared" si="314"/>
        <v>0.44386773056950224</v>
      </c>
      <c r="I376" s="99">
        <f t="shared" si="314"/>
        <v>0.44634711490521445</v>
      </c>
      <c r="J376" s="99">
        <f t="shared" si="314"/>
        <v>0.45234565350244321</v>
      </c>
      <c r="K376" s="99">
        <f t="shared" si="314"/>
        <v>0.42741007279433763</v>
      </c>
      <c r="L376" s="99">
        <f t="shared" si="314"/>
        <v>0.45070691901224658</v>
      </c>
      <c r="M376" s="99">
        <f t="shared" si="314"/>
        <v>0.41827287562615389</v>
      </c>
      <c r="N376" s="99">
        <f t="shared" si="314"/>
        <v>0.40805155450320968</v>
      </c>
      <c r="O376" s="99">
        <f t="shared" si="314"/>
        <v>0.4305918368311672</v>
      </c>
      <c r="P376" s="99">
        <f t="shared" si="314"/>
        <v>0.41115212201941576</v>
      </c>
      <c r="Q376" s="99">
        <f t="shared" si="314"/>
        <v>0.46850857832589698</v>
      </c>
      <c r="R376" s="99">
        <f t="shared" si="314"/>
        <v>0.41928410788078901</v>
      </c>
      <c r="S376" s="99">
        <f t="shared" si="314"/>
        <v>0.40041929849283187</v>
      </c>
      <c r="T376" s="99">
        <f t="shared" si="314"/>
        <v>0.45501603083982783</v>
      </c>
      <c r="U376" s="99">
        <f t="shared" si="314"/>
        <v>0.44571999422817593</v>
      </c>
      <c r="V376" s="99">
        <f t="shared" si="314"/>
        <v>0.47812554710843219</v>
      </c>
      <c r="W376" s="99">
        <f t="shared" si="314"/>
        <v>0.38591410170192075</v>
      </c>
      <c r="X376" s="99">
        <f t="shared" si="314"/>
        <v>0.4011449615510343</v>
      </c>
      <c r="Y376" s="99">
        <f t="shared" si="317"/>
        <v>0.43607110944854388</v>
      </c>
      <c r="Z376" s="100" t="e">
        <f>Z360/Z234</f>
        <v>#REF!</v>
      </c>
      <c r="AA376" s="100">
        <f t="shared" si="318"/>
        <v>0.42749999999999999</v>
      </c>
      <c r="AB376" s="100" t="e">
        <f t="shared" si="315"/>
        <v>#REF!</v>
      </c>
      <c r="AC376" s="100" t="e">
        <f t="shared" si="316"/>
        <v>#REF!</v>
      </c>
      <c r="AD376" s="100" t="e">
        <f t="shared" si="316"/>
        <v>#REF!</v>
      </c>
      <c r="AE376" s="100" t="e">
        <f t="shared" si="316"/>
        <v>#REF!</v>
      </c>
      <c r="AF376" s="100" t="e">
        <f t="shared" si="316"/>
        <v>#REF!</v>
      </c>
      <c r="AG376" s="100" t="e">
        <f t="shared" si="316"/>
        <v>#REF!</v>
      </c>
      <c r="AH376" s="100" t="e">
        <f t="shared" si="316"/>
        <v>#REF!</v>
      </c>
      <c r="AI376" s="100" t="e">
        <f t="shared" si="316"/>
        <v>#REF!</v>
      </c>
      <c r="AJ376" s="100"/>
      <c r="AK376" s="100"/>
      <c r="AL376" s="100"/>
    </row>
    <row r="377" spans="1:38">
      <c r="A377" s="59" t="s">
        <v>69</v>
      </c>
      <c r="B377" s="99">
        <f t="shared" si="314"/>
        <v>0.46524693210673995</v>
      </c>
      <c r="C377" s="99">
        <f t="shared" si="314"/>
        <v>0.43423947653124656</v>
      </c>
      <c r="D377" s="99">
        <f t="shared" si="314"/>
        <v>0.45445452228115152</v>
      </c>
      <c r="E377" s="99">
        <f t="shared" si="314"/>
        <v>0.44342011021908523</v>
      </c>
      <c r="F377" s="99">
        <f t="shared" si="314"/>
        <v>0.44860423406200906</v>
      </c>
      <c r="G377" s="99">
        <f t="shared" si="314"/>
        <v>0.42383665673199172</v>
      </c>
      <c r="H377" s="99">
        <f t="shared" si="314"/>
        <v>0.46931592723469101</v>
      </c>
      <c r="I377" s="99">
        <f t="shared" si="314"/>
        <v>0.46534989676216099</v>
      </c>
      <c r="J377" s="99">
        <f t="shared" si="314"/>
        <v>0.44709281869871254</v>
      </c>
      <c r="K377" s="99">
        <f t="shared" si="314"/>
        <v>0.4067491191121011</v>
      </c>
      <c r="L377" s="99">
        <f t="shared" si="314"/>
        <v>0.45320061547463525</v>
      </c>
      <c r="M377" s="99">
        <f t="shared" si="314"/>
        <v>0.44853909759064142</v>
      </c>
      <c r="N377" s="99">
        <f t="shared" si="314"/>
        <v>0.43912115990181466</v>
      </c>
      <c r="O377" s="99">
        <f t="shared" si="314"/>
        <v>0.48342331361770036</v>
      </c>
      <c r="P377" s="99">
        <f t="shared" si="314"/>
        <v>0.43514344957684886</v>
      </c>
      <c r="Q377" s="99">
        <f t="shared" si="314"/>
        <v>0.43511752044366858</v>
      </c>
      <c r="R377" s="99">
        <f t="shared" si="314"/>
        <v>0.43473746974780475</v>
      </c>
      <c r="S377" s="99">
        <f t="shared" si="314"/>
        <v>0.41596385054732254</v>
      </c>
      <c r="T377" s="99">
        <f t="shared" si="314"/>
        <v>0.45709287183383973</v>
      </c>
      <c r="U377" s="99">
        <f t="shared" si="314"/>
        <v>0.48197051073104336</v>
      </c>
      <c r="V377" s="99">
        <f t="shared" si="314"/>
        <v>0.41490345139388113</v>
      </c>
      <c r="W377" s="99">
        <f t="shared" si="314"/>
        <v>0.43532942459352186</v>
      </c>
      <c r="X377" s="99">
        <f t="shared" si="314"/>
        <v>0.44092977575028425</v>
      </c>
      <c r="Y377" s="99">
        <f t="shared" si="317"/>
        <v>0.42262003077192317</v>
      </c>
      <c r="Z377" s="100">
        <f t="shared" si="318"/>
        <v>0.44450000000000001</v>
      </c>
      <c r="AA377" s="100">
        <f t="shared" si="318"/>
        <v>0.433</v>
      </c>
      <c r="AB377" s="100">
        <f t="shared" si="315"/>
        <v>0.433</v>
      </c>
      <c r="AC377" s="100">
        <f t="shared" si="316"/>
        <v>0.4365</v>
      </c>
      <c r="AD377" s="100">
        <f t="shared" si="316"/>
        <v>0.4355</v>
      </c>
      <c r="AE377" s="100">
        <f t="shared" si="316"/>
        <v>0.434</v>
      </c>
      <c r="AF377" s="100">
        <f t="shared" si="316"/>
        <v>0.435</v>
      </c>
      <c r="AG377" s="100">
        <f t="shared" si="316"/>
        <v>0.434</v>
      </c>
      <c r="AH377" s="100">
        <f t="shared" si="316"/>
        <v>0.435</v>
      </c>
      <c r="AI377" s="100">
        <f t="shared" si="316"/>
        <v>0.435</v>
      </c>
      <c r="AJ377" s="100"/>
      <c r="AK377" s="100"/>
      <c r="AL377" s="100"/>
    </row>
    <row r="378" spans="1:38">
      <c r="A378" s="59" t="s">
        <v>70</v>
      </c>
      <c r="B378" s="99">
        <f t="shared" si="314"/>
        <v>0.51569997529515754</v>
      </c>
      <c r="C378" s="99">
        <f t="shared" si="314"/>
        <v>0.47473887922511548</v>
      </c>
      <c r="D378" s="99">
        <f t="shared" si="314"/>
        <v>0.44992979973150238</v>
      </c>
      <c r="E378" s="99">
        <f t="shared" si="314"/>
        <v>0.41304204455686194</v>
      </c>
      <c r="F378" s="99">
        <f t="shared" si="314"/>
        <v>0.39641296695015799</v>
      </c>
      <c r="G378" s="99">
        <f t="shared" si="314"/>
        <v>0.38085400039585632</v>
      </c>
      <c r="H378" s="99">
        <f t="shared" si="314"/>
        <v>0.41422393262219331</v>
      </c>
      <c r="I378" s="99">
        <f t="shared" si="314"/>
        <v>0.44256863184985001</v>
      </c>
      <c r="J378" s="99">
        <f t="shared" si="314"/>
        <v>0.43605421666936262</v>
      </c>
      <c r="K378" s="99">
        <f t="shared" si="314"/>
        <v>0.40573641741157418</v>
      </c>
      <c r="L378" s="99">
        <f t="shared" si="314"/>
        <v>0.41597852800266777</v>
      </c>
      <c r="M378" s="99">
        <f t="shared" si="314"/>
        <v>0.41449373387752209</v>
      </c>
      <c r="N378" s="99">
        <f t="shared" si="314"/>
        <v>0.42092044826423203</v>
      </c>
      <c r="O378" s="99">
        <f t="shared" si="314"/>
        <v>0.43261915972259402</v>
      </c>
      <c r="P378" s="99">
        <f t="shared" si="314"/>
        <v>0.4509820210391669</v>
      </c>
      <c r="Q378" s="99">
        <f t="shared" si="314"/>
        <v>0.44229045112518706</v>
      </c>
      <c r="R378" s="99">
        <f t="shared" si="314"/>
        <v>0.44629806456463278</v>
      </c>
      <c r="S378" s="99">
        <f t="shared" si="314"/>
        <v>0.42354511115584881</v>
      </c>
      <c r="T378" s="99">
        <f t="shared" si="314"/>
        <v>0.40543024772066888</v>
      </c>
      <c r="U378" s="99">
        <f t="shared" si="314"/>
        <v>0.42731257817601381</v>
      </c>
      <c r="V378" s="99">
        <f t="shared" si="314"/>
        <v>0.42748693061495302</v>
      </c>
      <c r="W378" s="99">
        <f t="shared" si="314"/>
        <v>0.39497795408211378</v>
      </c>
      <c r="X378" s="99">
        <f t="shared" si="314"/>
        <v>0.44194179449939758</v>
      </c>
      <c r="Y378" s="99">
        <f t="shared" si="317"/>
        <v>0.40888964334577027</v>
      </c>
      <c r="Z378" s="100">
        <f t="shared" si="318"/>
        <v>0.42</v>
      </c>
      <c r="AA378" s="100">
        <f t="shared" si="318"/>
        <v>0.42099999999999999</v>
      </c>
      <c r="AB378" s="100">
        <f t="shared" si="315"/>
        <v>0.41899999999999998</v>
      </c>
      <c r="AC378" s="100">
        <f t="shared" si="316"/>
        <v>0.41649999999999998</v>
      </c>
      <c r="AD378" s="100">
        <f t="shared" si="316"/>
        <v>0.42</v>
      </c>
      <c r="AE378" s="100">
        <f t="shared" si="316"/>
        <v>0.41849999999999998</v>
      </c>
      <c r="AF378" s="100">
        <f t="shared" si="316"/>
        <v>0.41949999999999998</v>
      </c>
      <c r="AG378" s="100">
        <f t="shared" si="316"/>
        <v>0.41899999999999998</v>
      </c>
      <c r="AH378" s="100">
        <f t="shared" si="316"/>
        <v>0.41899999999999998</v>
      </c>
      <c r="AI378" s="100">
        <f t="shared" si="316"/>
        <v>0.41899999999999998</v>
      </c>
      <c r="AJ378" s="100"/>
      <c r="AK378" s="100"/>
      <c r="AL378" s="100"/>
    </row>
    <row r="379" spans="1:38">
      <c r="A379" s="59" t="s">
        <v>71</v>
      </c>
      <c r="B379" s="99">
        <f t="shared" si="314"/>
        <v>0.46587365894865485</v>
      </c>
      <c r="C379" s="99">
        <f t="shared" si="314"/>
        <v>0.45524966701738767</v>
      </c>
      <c r="D379" s="99">
        <f t="shared" si="314"/>
        <v>0.40685521431309862</v>
      </c>
      <c r="E379" s="99">
        <f t="shared" si="314"/>
        <v>0.4154620028414937</v>
      </c>
      <c r="F379" s="99">
        <f t="shared" si="314"/>
        <v>0.44596209596452213</v>
      </c>
      <c r="G379" s="99">
        <f t="shared" si="314"/>
        <v>0.39636401869706284</v>
      </c>
      <c r="H379" s="99">
        <f t="shared" si="314"/>
        <v>0.46137436954866029</v>
      </c>
      <c r="I379" s="99">
        <f t="shared" si="314"/>
        <v>0.44169833106003781</v>
      </c>
      <c r="J379" s="99">
        <f t="shared" si="314"/>
        <v>0.42093135105609353</v>
      </c>
      <c r="K379" s="99">
        <f t="shared" si="314"/>
        <v>0.42117329821492283</v>
      </c>
      <c r="L379" s="99">
        <f t="shared" si="314"/>
        <v>0.42782876787243918</v>
      </c>
      <c r="M379" s="99">
        <f t="shared" si="314"/>
        <v>0.44756294578104766</v>
      </c>
      <c r="N379" s="99">
        <f t="shared" si="314"/>
        <v>0.4371467491769695</v>
      </c>
      <c r="O379" s="99">
        <f t="shared" si="314"/>
        <v>0.4432842415713707</v>
      </c>
      <c r="P379" s="99">
        <f t="shared" si="314"/>
        <v>0.43630621414642251</v>
      </c>
      <c r="Q379" s="99">
        <f t="shared" si="314"/>
        <v>0.43136569643576395</v>
      </c>
      <c r="R379" s="99">
        <f t="shared" si="314"/>
        <v>0.43278275949057643</v>
      </c>
      <c r="S379" s="99">
        <f t="shared" si="314"/>
        <v>0.42274284350738656</v>
      </c>
      <c r="T379" s="99">
        <f t="shared" si="314"/>
        <v>0.44403212112177443</v>
      </c>
      <c r="U379" s="99">
        <f t="shared" si="314"/>
        <v>0.43867473367501419</v>
      </c>
      <c r="V379" s="99">
        <f t="shared" si="314"/>
        <v>0.43881516130016002</v>
      </c>
      <c r="W379" s="99">
        <f t="shared" si="314"/>
        <v>0.45629761592387569</v>
      </c>
      <c r="X379" s="99">
        <f t="shared" si="314"/>
        <v>0.44051403012289503</v>
      </c>
      <c r="Y379" s="99">
        <f t="shared" si="317"/>
        <v>0.44572229936205265</v>
      </c>
      <c r="Z379" s="100">
        <f t="shared" si="318"/>
        <v>0.441</v>
      </c>
      <c r="AA379" s="100">
        <f t="shared" si="318"/>
        <v>0.4415</v>
      </c>
      <c r="AB379" s="100">
        <f t="shared" si="315"/>
        <v>0.4425</v>
      </c>
      <c r="AC379" s="100">
        <f t="shared" si="316"/>
        <v>0.4425</v>
      </c>
      <c r="AD379" s="100">
        <f t="shared" si="316"/>
        <v>0.4415</v>
      </c>
      <c r="AE379" s="100">
        <f t="shared" si="316"/>
        <v>0.442</v>
      </c>
      <c r="AF379" s="100">
        <f t="shared" si="316"/>
        <v>0.442</v>
      </c>
      <c r="AG379" s="100">
        <f t="shared" si="316"/>
        <v>0.442</v>
      </c>
      <c r="AH379" s="100">
        <f t="shared" si="316"/>
        <v>0.442</v>
      </c>
      <c r="AI379" s="100">
        <f t="shared" si="316"/>
        <v>0.442</v>
      </c>
      <c r="AJ379" s="100"/>
      <c r="AK379" s="100"/>
      <c r="AL379" s="100"/>
    </row>
    <row r="380" spans="1:38">
      <c r="A380" s="59" t="s">
        <v>72</v>
      </c>
      <c r="B380" s="99">
        <f t="shared" si="314"/>
        <v>0.43290184261022918</v>
      </c>
      <c r="C380" s="99">
        <f t="shared" si="314"/>
        <v>0.45975294247391224</v>
      </c>
      <c r="D380" s="99">
        <f t="shared" si="314"/>
        <v>0.4386989061765712</v>
      </c>
      <c r="E380" s="99">
        <f t="shared" si="314"/>
        <v>0.44129746666792613</v>
      </c>
      <c r="F380" s="99">
        <f t="shared" si="314"/>
        <v>0.43478972390545956</v>
      </c>
      <c r="G380" s="99">
        <f t="shared" si="314"/>
        <v>0.44204072052363086</v>
      </c>
      <c r="H380" s="99">
        <f t="shared" si="314"/>
        <v>0.42444816366823851</v>
      </c>
      <c r="I380" s="99">
        <f t="shared" si="314"/>
        <v>0.45353517009526623</v>
      </c>
      <c r="J380" s="99">
        <f t="shared" si="314"/>
        <v>0.42129282442813448</v>
      </c>
      <c r="K380" s="99">
        <f t="shared" si="314"/>
        <v>0.42216055294999832</v>
      </c>
      <c r="L380" s="99">
        <f t="shared" si="314"/>
        <v>0.43055181829198536</v>
      </c>
      <c r="M380" s="99">
        <f t="shared" si="314"/>
        <v>0.47338975785519072</v>
      </c>
      <c r="N380" s="99">
        <f t="shared" si="314"/>
        <v>0.45621844014745766</v>
      </c>
      <c r="O380" s="99">
        <f t="shared" si="314"/>
        <v>0.43923288722197329</v>
      </c>
      <c r="P380" s="99">
        <f t="shared" si="314"/>
        <v>0.44253189330301468</v>
      </c>
      <c r="Q380" s="99">
        <f t="shared" si="314"/>
        <v>0.42792020031498829</v>
      </c>
      <c r="R380" s="99">
        <f t="shared" si="314"/>
        <v>0.42043870501222086</v>
      </c>
      <c r="S380" s="99">
        <f t="shared" si="314"/>
        <v>0.43621930520967289</v>
      </c>
      <c r="T380" s="99">
        <f t="shared" si="314"/>
        <v>0.42562923002568998</v>
      </c>
      <c r="U380" s="99">
        <f t="shared" si="314"/>
        <v>0.44168173071217876</v>
      </c>
      <c r="V380" s="99">
        <f t="shared" si="314"/>
        <v>0.4591744899302731</v>
      </c>
      <c r="W380" s="99">
        <f t="shared" si="314"/>
        <v>0.44800579709437355</v>
      </c>
      <c r="X380" s="99">
        <f t="shared" si="314"/>
        <v>0.41272810981431357</v>
      </c>
      <c r="Y380" s="99">
        <f t="shared" si="317"/>
        <v>0.42972613157936956</v>
      </c>
      <c r="Z380" s="100">
        <f t="shared" si="318"/>
        <v>0.4385</v>
      </c>
      <c r="AA380" s="100">
        <f t="shared" si="318"/>
        <v>0.44</v>
      </c>
      <c r="AB380" s="100">
        <f t="shared" si="315"/>
        <v>0.4385</v>
      </c>
      <c r="AC380" s="100">
        <f t="shared" si="316"/>
        <v>0.436</v>
      </c>
      <c r="AD380" s="100">
        <f t="shared" si="316"/>
        <v>0.4355</v>
      </c>
      <c r="AE380" s="100">
        <f t="shared" si="316"/>
        <v>0.4375</v>
      </c>
      <c r="AF380" s="100">
        <f t="shared" si="316"/>
        <v>0.4375</v>
      </c>
      <c r="AG380" s="100">
        <f t="shared" si="316"/>
        <v>0.4375</v>
      </c>
      <c r="AH380" s="100">
        <f t="shared" si="316"/>
        <v>0.437</v>
      </c>
      <c r="AI380" s="100">
        <f t="shared" si="316"/>
        <v>0.437</v>
      </c>
      <c r="AJ380" s="100"/>
      <c r="AK380" s="100"/>
      <c r="AL380" s="100"/>
    </row>
    <row r="381" spans="1:38">
      <c r="A381" s="59" t="s">
        <v>73</v>
      </c>
      <c r="B381" s="99">
        <f t="shared" si="314"/>
        <v>0.40825323957169407</v>
      </c>
      <c r="C381" s="99">
        <f t="shared" si="314"/>
        <v>0.44941438934252287</v>
      </c>
      <c r="D381" s="99">
        <f t="shared" si="314"/>
        <v>0.4575031822514658</v>
      </c>
      <c r="E381" s="99">
        <f t="shared" si="314"/>
        <v>0.42337989414014965</v>
      </c>
      <c r="F381" s="99">
        <f t="shared" si="314"/>
        <v>0.40449576218644662</v>
      </c>
      <c r="G381" s="99">
        <f t="shared" si="314"/>
        <v>0.45564388144473322</v>
      </c>
      <c r="H381" s="99">
        <f t="shared" si="314"/>
        <v>0.43886761004140856</v>
      </c>
      <c r="I381" s="99">
        <f t="shared" si="314"/>
        <v>0.47323873901823743</v>
      </c>
      <c r="J381" s="99">
        <f t="shared" si="314"/>
        <v>0.4285289843476866</v>
      </c>
      <c r="K381" s="99">
        <f t="shared" si="314"/>
        <v>0.43081232451122409</v>
      </c>
      <c r="L381" s="99">
        <f t="shared" si="314"/>
        <v>0.43707270340785553</v>
      </c>
      <c r="M381" s="99">
        <f t="shared" si="314"/>
        <v>0.42286146988365869</v>
      </c>
      <c r="N381" s="99">
        <f t="shared" si="314"/>
        <v>0.49305645424376315</v>
      </c>
      <c r="O381" s="99">
        <f t="shared" si="314"/>
        <v>0.39175503447160442</v>
      </c>
      <c r="P381" s="99">
        <f t="shared" si="314"/>
        <v>0.38935366627756895</v>
      </c>
      <c r="Q381" s="99">
        <f t="shared" si="314"/>
        <v>0.43382350334044173</v>
      </c>
      <c r="R381" s="99">
        <f t="shared" si="314"/>
        <v>0.42872203473180176</v>
      </c>
      <c r="S381" s="99">
        <f t="shared" si="314"/>
        <v>0.45233495580200489</v>
      </c>
      <c r="T381" s="99">
        <f t="shared" si="314"/>
        <v>0.41792939249577038</v>
      </c>
      <c r="U381" s="99">
        <f t="shared" si="314"/>
        <v>0.40633938706489936</v>
      </c>
      <c r="V381" s="99">
        <f t="shared" si="314"/>
        <v>0.39629511740969442</v>
      </c>
      <c r="W381" s="99">
        <f t="shared" si="314"/>
        <v>0.398704069404129</v>
      </c>
      <c r="X381" s="99">
        <f t="shared" si="314"/>
        <v>0.41710661024247292</v>
      </c>
      <c r="Y381" s="99">
        <f t="shared" si="317"/>
        <v>0.43376409220587775</v>
      </c>
      <c r="Z381" s="100">
        <f t="shared" si="318"/>
        <v>0.40749999999999997</v>
      </c>
      <c r="AA381" s="100">
        <f t="shared" si="318"/>
        <v>0.40749999999999997</v>
      </c>
      <c r="AB381" s="100">
        <f t="shared" si="315"/>
        <v>0.40799999999999997</v>
      </c>
      <c r="AC381" s="100">
        <f t="shared" si="316"/>
        <v>0.41049999999999998</v>
      </c>
      <c r="AD381" s="100">
        <f t="shared" si="316"/>
        <v>0.41099999999999998</v>
      </c>
      <c r="AE381" s="100">
        <f t="shared" si="316"/>
        <v>0.40849999999999997</v>
      </c>
      <c r="AF381" s="100">
        <f t="shared" si="316"/>
        <v>0.40849999999999997</v>
      </c>
      <c r="AG381" s="100">
        <f t="shared" si="316"/>
        <v>0.40899999999999997</v>
      </c>
      <c r="AH381" s="100">
        <f t="shared" si="316"/>
        <v>0.40899999999999997</v>
      </c>
      <c r="AI381" s="100">
        <f t="shared" si="316"/>
        <v>0.40949999999999998</v>
      </c>
      <c r="AJ381" s="100"/>
      <c r="AK381" s="100"/>
      <c r="AL381" s="100"/>
    </row>
    <row r="382" spans="1:38">
      <c r="A382" s="59" t="s">
        <v>74</v>
      </c>
      <c r="B382" s="99">
        <f t="shared" si="314"/>
        <v>0.39564729933883835</v>
      </c>
      <c r="C382" s="99">
        <f t="shared" si="314"/>
        <v>0.4109459472476375</v>
      </c>
      <c r="D382" s="99">
        <f t="shared" si="314"/>
        <v>0.39156331815904094</v>
      </c>
      <c r="E382" s="99">
        <f t="shared" si="314"/>
        <v>0.42162170894319334</v>
      </c>
      <c r="F382" s="99">
        <f t="shared" si="314"/>
        <v>0.41941432019963926</v>
      </c>
      <c r="G382" s="99">
        <f t="shared" si="314"/>
        <v>0.44785350978801369</v>
      </c>
      <c r="H382" s="99">
        <f t="shared" si="314"/>
        <v>0.41067646323028856</v>
      </c>
      <c r="I382" s="99">
        <f t="shared" si="314"/>
        <v>0.42736737389246715</v>
      </c>
      <c r="J382" s="99">
        <f t="shared" si="314"/>
        <v>0.39958542769737992</v>
      </c>
      <c r="K382" s="99">
        <f t="shared" si="314"/>
        <v>0.42800715225309294</v>
      </c>
      <c r="L382" s="99">
        <f t="shared" si="314"/>
        <v>0.44211403762003565</v>
      </c>
      <c r="M382" s="99">
        <f t="shared" si="314"/>
        <v>0.42431419796462638</v>
      </c>
      <c r="N382" s="99">
        <f t="shared" si="314"/>
        <v>0.41878678096683897</v>
      </c>
      <c r="O382" s="99">
        <f t="shared" si="314"/>
        <v>0.40914547085461245</v>
      </c>
      <c r="P382" s="99">
        <f t="shared" si="314"/>
        <v>0.43553883272036498</v>
      </c>
      <c r="Q382" s="99">
        <f t="shared" si="314"/>
        <v>0.43940164584877034</v>
      </c>
      <c r="R382" s="99">
        <f t="shared" si="314"/>
        <v>0.42538187919094</v>
      </c>
      <c r="S382" s="99">
        <f t="shared" si="314"/>
        <v>0.43305449654338529</v>
      </c>
      <c r="T382" s="99">
        <f t="shared" si="314"/>
        <v>0.40846640992746608</v>
      </c>
      <c r="U382" s="99">
        <f t="shared" si="314"/>
        <v>0.38231864309236785</v>
      </c>
      <c r="V382" s="99">
        <f t="shared" si="314"/>
        <v>0.39026693275112662</v>
      </c>
      <c r="W382" s="99">
        <f t="shared" si="314"/>
        <v>0.42382266386064144</v>
      </c>
      <c r="X382" s="99">
        <f t="shared" si="314"/>
        <v>0.55062299500195377</v>
      </c>
      <c r="Y382" s="99">
        <f t="shared" si="317"/>
        <v>0.4254488424593168</v>
      </c>
      <c r="Z382" s="100">
        <f t="shared" si="318"/>
        <v>0.40749999999999997</v>
      </c>
      <c r="AA382" s="100">
        <f t="shared" si="318"/>
        <v>0.41299999999999998</v>
      </c>
      <c r="AB382" s="100">
        <f t="shared" si="315"/>
        <v>0.41899999999999998</v>
      </c>
      <c r="AC382" s="100">
        <f t="shared" si="316"/>
        <v>0.42099999999999999</v>
      </c>
      <c r="AD382" s="100">
        <f t="shared" si="316"/>
        <v>0.41899999999999998</v>
      </c>
      <c r="AE382" s="100">
        <f t="shared" si="316"/>
        <v>0.41749999999999998</v>
      </c>
      <c r="AF382" s="100">
        <f t="shared" si="316"/>
        <v>0.41699999999999998</v>
      </c>
      <c r="AG382" s="100">
        <f t="shared" si="316"/>
        <v>0.41849999999999998</v>
      </c>
      <c r="AH382" s="100">
        <f t="shared" si="316"/>
        <v>0.41849999999999998</v>
      </c>
      <c r="AI382" s="100">
        <f t="shared" si="316"/>
        <v>0.41849999999999998</v>
      </c>
      <c r="AJ382" s="100"/>
      <c r="AK382" s="100"/>
      <c r="AL382" s="100"/>
    </row>
    <row r="383" spans="1:38">
      <c r="A383" s="59" t="s">
        <v>75</v>
      </c>
      <c r="B383" s="99">
        <f t="shared" si="314"/>
        <v>0.39202769351949723</v>
      </c>
      <c r="C383" s="99">
        <f t="shared" si="314"/>
        <v>0.39858582369783335</v>
      </c>
      <c r="D383" s="99">
        <f t="shared" ref="D383:X383" si="319">D367/D241</f>
        <v>0.39251138385878048</v>
      </c>
      <c r="E383" s="99">
        <f t="shared" si="319"/>
        <v>0.41441154662308805</v>
      </c>
      <c r="F383" s="99">
        <f t="shared" si="319"/>
        <v>0.41719257987590286</v>
      </c>
      <c r="G383" s="99">
        <f t="shared" si="319"/>
        <v>0.40597077367972823</v>
      </c>
      <c r="H383" s="99">
        <f t="shared" si="319"/>
        <v>0.39681931286807759</v>
      </c>
      <c r="I383" s="99">
        <f t="shared" si="319"/>
        <v>0.40165182324885818</v>
      </c>
      <c r="J383" s="99">
        <f t="shared" si="319"/>
        <v>0.39857046585447242</v>
      </c>
      <c r="K383" s="99">
        <f t="shared" si="319"/>
        <v>0.41787143451228592</v>
      </c>
      <c r="L383" s="99">
        <f t="shared" si="319"/>
        <v>0.3876171962847984</v>
      </c>
      <c r="M383" s="99">
        <f t="shared" si="319"/>
        <v>0.41146164837653942</v>
      </c>
      <c r="N383" s="99">
        <f t="shared" si="319"/>
        <v>0.40851634781593593</v>
      </c>
      <c r="O383" s="99">
        <f t="shared" si="319"/>
        <v>0.41067334501458008</v>
      </c>
      <c r="P383" s="99">
        <f t="shared" si="319"/>
        <v>0.43851032519341759</v>
      </c>
      <c r="Q383" s="99">
        <f t="shared" si="319"/>
        <v>0.38050970162983994</v>
      </c>
      <c r="R383" s="99">
        <f t="shared" si="319"/>
        <v>0.39447858866158231</v>
      </c>
      <c r="S383" s="99">
        <f t="shared" si="319"/>
        <v>0.38383403894207591</v>
      </c>
      <c r="T383" s="99">
        <f t="shared" si="319"/>
        <v>0.40650375370142539</v>
      </c>
      <c r="U383" s="99">
        <f t="shared" si="319"/>
        <v>0.422290387583866</v>
      </c>
      <c r="V383" s="99">
        <f t="shared" si="319"/>
        <v>0.43830554394151583</v>
      </c>
      <c r="W383" s="99">
        <f t="shared" si="319"/>
        <v>0.41452894500727333</v>
      </c>
      <c r="X383" s="99">
        <f t="shared" si="319"/>
        <v>0.39589275765326037</v>
      </c>
      <c r="Y383" s="99">
        <f t="shared" si="317"/>
        <v>0.40010539434148684</v>
      </c>
      <c r="Z383" s="100">
        <f t="shared" si="318"/>
        <v>0.41449999999999998</v>
      </c>
      <c r="AA383" s="100">
        <f t="shared" si="318"/>
        <v>0.41249999999999998</v>
      </c>
      <c r="AB383" s="100">
        <f t="shared" si="315"/>
        <v>0.40949999999999998</v>
      </c>
      <c r="AC383" s="100">
        <f t="shared" si="316"/>
        <v>0.40899999999999997</v>
      </c>
      <c r="AD383" s="100">
        <f t="shared" si="316"/>
        <v>0.40749999999999997</v>
      </c>
      <c r="AE383" s="100">
        <f t="shared" si="316"/>
        <v>0.41049999999999998</v>
      </c>
      <c r="AF383" s="100">
        <f t="shared" si="316"/>
        <v>0.41049999999999998</v>
      </c>
      <c r="AG383" s="100">
        <f t="shared" si="316"/>
        <v>0.40949999999999998</v>
      </c>
      <c r="AH383" s="100">
        <f t="shared" si="316"/>
        <v>0.40949999999999998</v>
      </c>
      <c r="AI383" s="100">
        <f t="shared" si="316"/>
        <v>0.40949999999999998</v>
      </c>
      <c r="AJ383" s="100"/>
      <c r="AK383" s="100"/>
      <c r="AL383" s="100"/>
    </row>
    <row r="384" spans="1:38" ht="15.75" thickBot="1">
      <c r="A384" s="59" t="s">
        <v>95</v>
      </c>
      <c r="B384" s="101">
        <f t="shared" ref="B384:X384" si="320">AVERAGE(B372:B383)</f>
        <v>0.44387637471496788</v>
      </c>
      <c r="C384" s="101">
        <f t="shared" si="320"/>
        <v>0.44150551575529545</v>
      </c>
      <c r="D384" s="101">
        <f t="shared" si="320"/>
        <v>0.43676955155695074</v>
      </c>
      <c r="E384" s="101">
        <f t="shared" si="320"/>
        <v>0.43232711746956004</v>
      </c>
      <c r="F384" s="101">
        <f t="shared" si="320"/>
        <v>0.43267445423166878</v>
      </c>
      <c r="G384" s="101">
        <f t="shared" si="320"/>
        <v>0.43500935223852782</v>
      </c>
      <c r="H384" s="101">
        <f t="shared" si="320"/>
        <v>0.4334970449869624</v>
      </c>
      <c r="I384" s="101">
        <f t="shared" si="320"/>
        <v>0.43357809223062027</v>
      </c>
      <c r="J384" s="101">
        <f t="shared" si="320"/>
        <v>0.43044296715718738</v>
      </c>
      <c r="K384" s="101">
        <f t="shared" si="320"/>
        <v>0.42685396466028241</v>
      </c>
      <c r="L384" s="101">
        <f t="shared" si="320"/>
        <v>0.43428914792144618</v>
      </c>
      <c r="M384" s="101">
        <f t="shared" si="320"/>
        <v>0.43059417995296373</v>
      </c>
      <c r="N384" s="101">
        <f t="shared" si="320"/>
        <v>0.43499199696189317</v>
      </c>
      <c r="O384" s="101">
        <f t="shared" si="320"/>
        <v>0.43566936994771766</v>
      </c>
      <c r="P384" s="101">
        <f t="shared" si="320"/>
        <v>0.43281564972906489</v>
      </c>
      <c r="Q384" s="101">
        <f t="shared" si="320"/>
        <v>0.43299026666602719</v>
      </c>
      <c r="R384" s="101">
        <f t="shared" si="320"/>
        <v>0.43331497217685017</v>
      </c>
      <c r="S384" s="101">
        <f t="shared" si="320"/>
        <v>0.4353757929171122</v>
      </c>
      <c r="T384" s="101">
        <f t="shared" si="320"/>
        <v>0.43519471565656781</v>
      </c>
      <c r="U384" s="101">
        <f t="shared" si="320"/>
        <v>0.43491007365812945</v>
      </c>
      <c r="V384" s="101">
        <f t="shared" si="320"/>
        <v>0.4360324878036495</v>
      </c>
      <c r="W384" s="101">
        <f t="shared" si="320"/>
        <v>0.4350243538027509</v>
      </c>
      <c r="X384" s="101">
        <f t="shared" si="320"/>
        <v>0.4481356396876241</v>
      </c>
      <c r="Y384" s="101">
        <f>AVERAGE(Y372:Y383)</f>
        <v>0.43451562946558925</v>
      </c>
      <c r="Z384" s="100" t="e">
        <f>AVERAGE(Z372:Z383)</f>
        <v>#REF!</v>
      </c>
      <c r="AA384" s="100" t="e">
        <f t="shared" ref="AA384:AI384" si="321">FORECAST(AA53,B384:Z384,B53:Z53)</f>
        <v>#REF!</v>
      </c>
      <c r="AB384" s="100" t="e">
        <f t="shared" si="321"/>
        <v>#REF!</v>
      </c>
      <c r="AC384" s="100" t="e">
        <f t="shared" si="321"/>
        <v>#REF!</v>
      </c>
      <c r="AD384" s="100" t="e">
        <f t="shared" si="321"/>
        <v>#REF!</v>
      </c>
      <c r="AE384" s="100" t="e">
        <f t="shared" si="321"/>
        <v>#REF!</v>
      </c>
      <c r="AF384" s="100" t="e">
        <f t="shared" si="321"/>
        <v>#REF!</v>
      </c>
      <c r="AG384" s="100" t="e">
        <f t="shared" si="321"/>
        <v>#REF!</v>
      </c>
      <c r="AH384" s="100" t="e">
        <f t="shared" si="321"/>
        <v>#REF!</v>
      </c>
      <c r="AI384" s="100" t="e">
        <f t="shared" si="321"/>
        <v>#REF!</v>
      </c>
      <c r="AJ384" s="100"/>
      <c r="AK384" s="100"/>
      <c r="AL384" s="100"/>
    </row>
    <row r="385" spans="1:38">
      <c r="A385" s="68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</row>
    <row r="386" spans="1:38" ht="15.75" thickBot="1">
      <c r="A386" s="59" t="s">
        <v>110</v>
      </c>
    </row>
    <row r="387" spans="1:38" ht="15.75" thickBot="1">
      <c r="A387" s="60"/>
      <c r="B387" s="61" t="s">
        <v>11</v>
      </c>
      <c r="C387" s="61" t="s">
        <v>12</v>
      </c>
      <c r="D387" s="61" t="s">
        <v>13</v>
      </c>
      <c r="E387" s="61" t="s">
        <v>14</v>
      </c>
      <c r="F387" s="61" t="s">
        <v>15</v>
      </c>
      <c r="G387" s="61" t="s">
        <v>16</v>
      </c>
      <c r="H387" s="61" t="s">
        <v>17</v>
      </c>
      <c r="I387" s="61" t="s">
        <v>18</v>
      </c>
      <c r="J387" s="61" t="s">
        <v>19</v>
      </c>
      <c r="K387" s="61" t="s">
        <v>20</v>
      </c>
      <c r="L387" s="61" t="s">
        <v>21</v>
      </c>
      <c r="M387" s="61" t="s">
        <v>22</v>
      </c>
      <c r="N387" s="61" t="s">
        <v>23</v>
      </c>
      <c r="O387" s="61" t="s">
        <v>24</v>
      </c>
      <c r="P387" s="61" t="s">
        <v>25</v>
      </c>
      <c r="Q387" s="61" t="s">
        <v>26</v>
      </c>
      <c r="R387" s="61" t="s">
        <v>27</v>
      </c>
      <c r="S387" s="61" t="s">
        <v>28</v>
      </c>
      <c r="T387" s="61" t="s">
        <v>29</v>
      </c>
      <c r="U387" s="61" t="s">
        <v>30</v>
      </c>
      <c r="V387" s="61" t="s">
        <v>31</v>
      </c>
      <c r="W387" s="61" t="s">
        <v>32</v>
      </c>
      <c r="X387" s="61" t="s">
        <v>33</v>
      </c>
      <c r="Y387" s="61" t="s">
        <v>34</v>
      </c>
      <c r="Z387" s="61" t="s">
        <v>35</v>
      </c>
      <c r="AA387" s="61" t="s">
        <v>36</v>
      </c>
      <c r="AB387" s="61" t="s">
        <v>37</v>
      </c>
      <c r="AC387" s="61" t="s">
        <v>38</v>
      </c>
      <c r="AD387" s="61" t="str">
        <f>AD2</f>
        <v xml:space="preserve">21/22  </v>
      </c>
      <c r="AE387" s="61" t="str">
        <f t="shared" ref="AE387:AI387" si="322">AE2</f>
        <v xml:space="preserve">22/23  </v>
      </c>
      <c r="AF387" s="61" t="str">
        <f t="shared" si="322"/>
        <v xml:space="preserve">23/24  </v>
      </c>
      <c r="AG387" s="61" t="str">
        <f t="shared" si="322"/>
        <v xml:space="preserve">24/25  </v>
      </c>
      <c r="AH387" s="61" t="str">
        <f t="shared" si="322"/>
        <v xml:space="preserve">25/26  </v>
      </c>
      <c r="AI387" s="61" t="str">
        <f t="shared" si="322"/>
        <v xml:space="preserve">26/27  </v>
      </c>
      <c r="AJ387" s="62"/>
      <c r="AK387" s="62"/>
      <c r="AL387" s="62"/>
    </row>
    <row r="388" spans="1:38">
      <c r="A388" s="59" t="s">
        <v>64</v>
      </c>
      <c r="B388" s="72">
        <f t="shared" ref="B388:B398" si="323">(SUM(F388:J388)/SUM(F$400:J$400))*B$400</f>
        <v>0</v>
      </c>
      <c r="C388" s="72">
        <f t="shared" ref="C388:C398" si="324">(SUM(F388:J388)/SUM(F$400:J$400))*C$400</f>
        <v>0</v>
      </c>
      <c r="D388" s="72">
        <v>0.15966759002770078</v>
      </c>
      <c r="E388" s="66">
        <f>'[2]Indonesia PKO Imports'!BL$290</f>
        <v>0.245</v>
      </c>
      <c r="F388" s="66">
        <f>'[2]Indonesia PKO Imports'!BX$290</f>
        <v>0.249</v>
      </c>
      <c r="G388" s="66">
        <f>'[2]Indonesia PKO Imports'!CJ$290</f>
        <v>3.1E-2</v>
      </c>
      <c r="H388" s="66">
        <f>'[2]Indonesia PKO Imports'!CV$290</f>
        <v>3.4000000000000002E-2</v>
      </c>
      <c r="I388" s="66">
        <f>'[2]Indonesia PKO Imports'!DH$290</f>
        <v>0.48899999999999999</v>
      </c>
      <c r="J388" s="66">
        <f>'[2]Indonesia PKO Imports'!DT$290</f>
        <v>0.219</v>
      </c>
      <c r="K388" s="66">
        <f>'[2]Indonesia PKO Imports'!EF$290</f>
        <v>0.23</v>
      </c>
      <c r="L388" s="66">
        <f>'[2]Indonesia PKO Imports'!ER$290</f>
        <v>0.30299999999999999</v>
      </c>
      <c r="M388" s="66">
        <f>'[2]Indonesia PKO Imports'!FD$290</f>
        <v>0.45600000000000002</v>
      </c>
      <c r="N388" s="66">
        <f>'[2]Indonesia PKO Imports'!FP$290</f>
        <v>0.246</v>
      </c>
      <c r="O388" s="66">
        <f>'[2]Indonesia PKO Imports'!GB$290</f>
        <v>0.156</v>
      </c>
      <c r="P388" s="66">
        <f>'[2]Indonesia PKO Imports'!GN$290</f>
        <v>0.22900000000000001</v>
      </c>
      <c r="Q388" s="66">
        <f>'[2]Indonesia PKO Imports'!GZ$290</f>
        <v>7.9000000000000001E-2</v>
      </c>
      <c r="R388" s="66">
        <f>'[2]Indonesia PKO Imports'!HL$290</f>
        <v>0.14899999999999999</v>
      </c>
      <c r="S388" s="66">
        <f>'[2]Indonesia PKO Imports'!HX$290</f>
        <v>0.09</v>
      </c>
      <c r="T388" s="66">
        <f>'[2]Indonesia PKO Imports'!IJ$290</f>
        <v>0.08</v>
      </c>
      <c r="U388" s="66">
        <f>'[2]Indonesia PKO Imports'!IV$290</f>
        <v>0</v>
      </c>
      <c r="V388" s="66">
        <f>'[2]Indonesia PKO Imports'!JH$290</f>
        <v>0</v>
      </c>
      <c r="W388" s="66">
        <f>'[2]Indonesia PKO Imports'!JT$290</f>
        <v>0</v>
      </c>
      <c r="X388" s="66">
        <f>'[2]Indonesia PKO Imports'!KF$290</f>
        <v>0</v>
      </c>
      <c r="Y388" s="66">
        <f>'[2]Indonesia PKO Imports'!KR$290</f>
        <v>0</v>
      </c>
      <c r="Z388" s="66">
        <f>'[2]Indonesia PKO Imports'!LD$290</f>
        <v>0</v>
      </c>
      <c r="AA388" s="67">
        <f t="shared" ref="AA388:AI388" si="325">(SUM(U388:Y388)/SUM(U$400:Y$400))*AA$400</f>
        <v>0</v>
      </c>
      <c r="AB388" s="67">
        <f t="shared" si="325"/>
        <v>0</v>
      </c>
      <c r="AC388" s="67">
        <f t="shared" si="325"/>
        <v>0</v>
      </c>
      <c r="AD388" s="67">
        <f t="shared" si="325"/>
        <v>0</v>
      </c>
      <c r="AE388" s="67" t="e">
        <f t="shared" si="325"/>
        <v>#DIV/0!</v>
      </c>
      <c r="AF388" s="67">
        <f t="shared" si="325"/>
        <v>0</v>
      </c>
      <c r="AG388" s="67" t="e">
        <f t="shared" si="325"/>
        <v>#DIV/0!</v>
      </c>
      <c r="AH388" s="67" t="e">
        <f t="shared" si="325"/>
        <v>#DIV/0!</v>
      </c>
      <c r="AI388" s="67" t="e">
        <f t="shared" si="325"/>
        <v>#DIV/0!</v>
      </c>
      <c r="AJ388" s="67"/>
      <c r="AK388" s="67"/>
      <c r="AL388" s="67"/>
    </row>
    <row r="389" spans="1:38">
      <c r="A389" s="59" t="s">
        <v>65</v>
      </c>
      <c r="B389" s="72">
        <f t="shared" si="323"/>
        <v>0</v>
      </c>
      <c r="C389" s="72">
        <f t="shared" si="324"/>
        <v>0</v>
      </c>
      <c r="D389" s="72">
        <v>0.21238227146814401</v>
      </c>
      <c r="E389" s="66">
        <f>'[2]Indonesia PKO Imports'!BM$290</f>
        <v>2.8000000000000001E-2</v>
      </c>
      <c r="F389" s="66">
        <f>'[2]Indonesia PKO Imports'!BY$290</f>
        <v>0.218</v>
      </c>
      <c r="G389" s="66">
        <f>'[2]Indonesia PKO Imports'!CK$290</f>
        <v>1.2999999999999999E-2</v>
      </c>
      <c r="H389" s="66">
        <f>'[2]Indonesia PKO Imports'!CW$290</f>
        <v>3.2000000000000001E-2</v>
      </c>
      <c r="I389" s="66">
        <f>'[2]Indonesia PKO Imports'!DI$290</f>
        <v>1.103</v>
      </c>
      <c r="J389" s="66">
        <f>'[2]Indonesia PKO Imports'!DU$290</f>
        <v>0.217</v>
      </c>
      <c r="K389" s="66">
        <f>'[2]Indonesia PKO Imports'!EG$290</f>
        <v>0.158</v>
      </c>
      <c r="L389" s="66">
        <f>'[2]Indonesia PKO Imports'!ES$290</f>
        <v>2E-3</v>
      </c>
      <c r="M389" s="66">
        <f>'[2]Indonesia PKO Imports'!FE$290</f>
        <v>0.11700000000000001</v>
      </c>
      <c r="N389" s="66">
        <f>'[2]Indonesia PKO Imports'!FQ$290</f>
        <v>0.185</v>
      </c>
      <c r="O389" s="66">
        <f>'[2]Indonesia PKO Imports'!GC$290</f>
        <v>0.35699999999999998</v>
      </c>
      <c r="P389" s="66">
        <f>'[2]Indonesia PKO Imports'!GO$290</f>
        <v>0.16400000000000001</v>
      </c>
      <c r="Q389" s="66">
        <f>'[2]Indonesia PKO Imports'!HA$290</f>
        <v>6.9000000000000006E-2</v>
      </c>
      <c r="R389" s="66">
        <f>'[2]Indonesia PKO Imports'!HM$290</f>
        <v>0.109</v>
      </c>
      <c r="S389" s="66">
        <f>'[2]Indonesia PKO Imports'!HY$290</f>
        <v>0.08</v>
      </c>
      <c r="T389" s="66">
        <f>'[2]Indonesia PKO Imports'!IK$290</f>
        <v>5.7000000000000002E-2</v>
      </c>
      <c r="U389" s="66">
        <f>'[2]Indonesia PKO Imports'!IW$290</f>
        <v>0.04</v>
      </c>
      <c r="V389" s="66">
        <f>'[2]Indonesia PKO Imports'!JI$290</f>
        <v>0</v>
      </c>
      <c r="W389" s="66">
        <f>'[2]Indonesia PKO Imports'!JU$290</f>
        <v>0</v>
      </c>
      <c r="X389" s="66">
        <f>'[2]Indonesia PKO Imports'!KG$290</f>
        <v>0</v>
      </c>
      <c r="Y389" s="66">
        <f>'[2]Indonesia PKO Imports'!KS$290</f>
        <v>0</v>
      </c>
      <c r="Z389" s="66">
        <f>'[2]Indonesia PKO Imports'!LE$290</f>
        <v>0</v>
      </c>
      <c r="AA389" s="67">
        <f t="shared" ref="AA389:AI389" si="326">(SUM(U1400:Y1400)/SUM(U$400:Y$400))*AA$400</f>
        <v>0</v>
      </c>
      <c r="AB389" s="67">
        <f t="shared" si="326"/>
        <v>0</v>
      </c>
      <c r="AC389" s="67">
        <f t="shared" si="326"/>
        <v>0</v>
      </c>
      <c r="AD389" s="67">
        <f t="shared" si="326"/>
        <v>0</v>
      </c>
      <c r="AE389" s="67" t="e">
        <f t="shared" si="326"/>
        <v>#DIV/0!</v>
      </c>
      <c r="AF389" s="67">
        <f t="shared" si="326"/>
        <v>0</v>
      </c>
      <c r="AG389" s="67">
        <f t="shared" si="326"/>
        <v>0</v>
      </c>
      <c r="AH389" s="67">
        <f t="shared" si="326"/>
        <v>0</v>
      </c>
      <c r="AI389" s="67">
        <f t="shared" si="326"/>
        <v>0</v>
      </c>
      <c r="AJ389" s="67"/>
      <c r="AK389" s="67"/>
      <c r="AL389" s="67"/>
    </row>
    <row r="390" spans="1:38">
      <c r="A390" s="59" t="s">
        <v>66</v>
      </c>
      <c r="B390" s="72">
        <f t="shared" si="323"/>
        <v>0</v>
      </c>
      <c r="C390" s="72">
        <f t="shared" si="324"/>
        <v>0</v>
      </c>
      <c r="D390" s="72">
        <v>0.17795013850415506</v>
      </c>
      <c r="E390" s="66">
        <f>'[2]Indonesia PKO Imports'!BN$290</f>
        <v>0.40899999999999997</v>
      </c>
      <c r="F390" s="66">
        <f>'[2]Indonesia PKO Imports'!BZ$290</f>
        <v>0.15</v>
      </c>
      <c r="G390" s="66">
        <f>'[2]Indonesia PKO Imports'!CL$290</f>
        <v>9.8000000000000004E-2</v>
      </c>
      <c r="H390" s="66">
        <f>'[2]Indonesia PKO Imports'!CX$290</f>
        <v>0.14199999999999999</v>
      </c>
      <c r="I390" s="66">
        <f>'[2]Indonesia PKO Imports'!DJ$290</f>
        <v>0.36899999999999999</v>
      </c>
      <c r="J390" s="66">
        <f>'[2]Indonesia PKO Imports'!DV$290</f>
        <v>9.9000000000000005E-2</v>
      </c>
      <c r="K390" s="66">
        <f>'[2]Indonesia PKO Imports'!EH$290</f>
        <v>2.1000000000000001E-2</v>
      </c>
      <c r="L390" s="66">
        <f>'[2]Indonesia PKO Imports'!ET$290</f>
        <v>0.02</v>
      </c>
      <c r="M390" s="66">
        <f>'[2]Indonesia PKO Imports'!FF$290</f>
        <v>0.216</v>
      </c>
      <c r="N390" s="66">
        <f>'[2]Indonesia PKO Imports'!FR$290</f>
        <v>0.32100000000000001</v>
      </c>
      <c r="O390" s="66">
        <f>'[2]Indonesia PKO Imports'!GD$290</f>
        <v>0.21199999999999999</v>
      </c>
      <c r="P390" s="66">
        <f>'[2]Indonesia PKO Imports'!GP$290</f>
        <v>0.16300000000000001</v>
      </c>
      <c r="Q390" s="66">
        <f>'[2]Indonesia PKO Imports'!HB$290</f>
        <v>7.5999999999999998E-2</v>
      </c>
      <c r="R390" s="66">
        <f>'[2]Indonesia PKO Imports'!HN$290</f>
        <v>3.4000000000000002E-2</v>
      </c>
      <c r="S390" s="66">
        <f>'[2]Indonesia PKO Imports'!HZ$290</f>
        <v>0.16</v>
      </c>
      <c r="T390" s="66">
        <f>'[2]Indonesia PKO Imports'!IL$290</f>
        <v>4.3999999999999997E-2</v>
      </c>
      <c r="U390" s="66">
        <f>'[2]Indonesia PKO Imports'!IX$290</f>
        <v>0.02</v>
      </c>
      <c r="V390" s="66">
        <f>'[2]Indonesia PKO Imports'!JJ$290</f>
        <v>4.2000000000000003E-2</v>
      </c>
      <c r="W390" s="66">
        <f>'[2]Indonesia PKO Imports'!JV$290</f>
        <v>0</v>
      </c>
      <c r="X390" s="66">
        <f>'[2]Indonesia PKO Imports'!KH$290</f>
        <v>0</v>
      </c>
      <c r="Y390" s="66">
        <f>'[2]Indonesia PKO Imports'!KT$290</f>
        <v>0</v>
      </c>
      <c r="Z390" s="66">
        <f>'[2]Indonesia PKO Imports'!LF$290</f>
        <v>0</v>
      </c>
      <c r="AA390" s="67">
        <f t="shared" ref="AA390:AI398" si="327">(SUM(U390:Y390)/SUM(U$400:Y$400))*AA$400</f>
        <v>0</v>
      </c>
      <c r="AB390" s="67">
        <f t="shared" si="327"/>
        <v>0</v>
      </c>
      <c r="AC390" s="67">
        <f t="shared" si="327"/>
        <v>0</v>
      </c>
      <c r="AD390" s="67">
        <f t="shared" si="327"/>
        <v>0</v>
      </c>
      <c r="AE390" s="67" t="e">
        <f t="shared" si="327"/>
        <v>#DIV/0!</v>
      </c>
      <c r="AF390" s="67">
        <f t="shared" si="327"/>
        <v>0</v>
      </c>
      <c r="AG390" s="67" t="e">
        <f t="shared" si="327"/>
        <v>#DIV/0!</v>
      </c>
      <c r="AH390" s="67" t="e">
        <f t="shared" si="327"/>
        <v>#DIV/0!</v>
      </c>
      <c r="AI390" s="67" t="e">
        <f t="shared" si="327"/>
        <v>#DIV/0!</v>
      </c>
      <c r="AJ390" s="67"/>
      <c r="AK390" s="67"/>
      <c r="AL390" s="67"/>
    </row>
    <row r="391" spans="1:38">
      <c r="A391" s="59" t="s">
        <v>67</v>
      </c>
      <c r="B391" s="72">
        <f t="shared" si="323"/>
        <v>0</v>
      </c>
      <c r="C391" s="72">
        <f t="shared" si="324"/>
        <v>0</v>
      </c>
      <c r="D391" s="66">
        <f>'[2]Indonesia PKO Imports'!BC$290</f>
        <v>0.27600000000000002</v>
      </c>
      <c r="E391" s="66">
        <f>'[2]Indonesia PKO Imports'!BO$290</f>
        <v>0.49199999999999999</v>
      </c>
      <c r="F391" s="66">
        <f>'[2]Indonesia PKO Imports'!CA$290</f>
        <v>6.9000000000000006E-2</v>
      </c>
      <c r="G391" s="66">
        <f>'[2]Indonesia PKO Imports'!CM$290</f>
        <v>0.32400000000000001</v>
      </c>
      <c r="H391" s="66">
        <f>'[2]Indonesia PKO Imports'!CY$290</f>
        <v>6.3E-2</v>
      </c>
      <c r="I391" s="66">
        <f>'[2]Indonesia PKO Imports'!DK$290</f>
        <v>0.20599999999999999</v>
      </c>
      <c r="J391" s="66">
        <f>'[2]Indonesia PKO Imports'!DW$290</f>
        <v>7.1999999999999995E-2</v>
      </c>
      <c r="K391" s="66">
        <f>'[2]Indonesia PKO Imports'!EI$290</f>
        <v>7.0999999999999994E-2</v>
      </c>
      <c r="L391" s="66">
        <f>'[2]Indonesia PKO Imports'!EU$290</f>
        <v>0.32700000000000001</v>
      </c>
      <c r="M391" s="66">
        <f>'[2]Indonesia PKO Imports'!FG$290</f>
        <v>0.13100000000000001</v>
      </c>
      <c r="N391" s="66">
        <f>'[2]Indonesia PKO Imports'!FS$290</f>
        <v>0.05</v>
      </c>
      <c r="O391" s="66">
        <f>'[2]Indonesia PKO Imports'!GE$290</f>
        <v>0.19500000000000001</v>
      </c>
      <c r="P391" s="66">
        <f>'[2]Indonesia PKO Imports'!GQ$290</f>
        <v>0.27100000000000002</v>
      </c>
      <c r="Q391" s="66">
        <f>'[2]Indonesia PKO Imports'!HC$290</f>
        <v>0.06</v>
      </c>
      <c r="R391" s="66">
        <f>'[2]Indonesia PKO Imports'!HO$290</f>
        <v>5.2999999999999999E-2</v>
      </c>
      <c r="S391" s="66">
        <f>'[2]Indonesia PKO Imports'!IA$290</f>
        <v>0.123</v>
      </c>
      <c r="T391" s="66">
        <f>'[2]Indonesia PKO Imports'!IM$290</f>
        <v>0.12</v>
      </c>
      <c r="U391" s="66">
        <f>'[2]Indonesia PKO Imports'!IY$290</f>
        <v>0.124</v>
      </c>
      <c r="V391" s="66">
        <f>'[2]Indonesia PKO Imports'!JK$290</f>
        <v>0</v>
      </c>
      <c r="W391" s="66">
        <f>'[2]Indonesia PKO Imports'!JW$290</f>
        <v>0</v>
      </c>
      <c r="X391" s="66">
        <f>'[2]Indonesia PKO Imports'!KI$290</f>
        <v>0</v>
      </c>
      <c r="Y391" s="66">
        <f>'[2]Indonesia PKO Imports'!KU$290</f>
        <v>0</v>
      </c>
      <c r="Z391" s="66">
        <f>'[2]Indonesia PKO Imports'!LG$290</f>
        <v>0</v>
      </c>
      <c r="AA391" s="67">
        <f t="shared" si="327"/>
        <v>0</v>
      </c>
      <c r="AB391" s="67">
        <f t="shared" si="327"/>
        <v>0</v>
      </c>
      <c r="AC391" s="67">
        <f t="shared" si="327"/>
        <v>0</v>
      </c>
      <c r="AD391" s="67">
        <f t="shared" si="327"/>
        <v>0</v>
      </c>
      <c r="AE391" s="67" t="e">
        <f t="shared" si="327"/>
        <v>#DIV/0!</v>
      </c>
      <c r="AF391" s="67">
        <f t="shared" si="327"/>
        <v>0</v>
      </c>
      <c r="AG391" s="67" t="e">
        <f t="shared" si="327"/>
        <v>#DIV/0!</v>
      </c>
      <c r="AH391" s="67" t="e">
        <f t="shared" si="327"/>
        <v>#DIV/0!</v>
      </c>
      <c r="AI391" s="67" t="e">
        <f t="shared" si="327"/>
        <v>#DIV/0!</v>
      </c>
      <c r="AJ391" s="67"/>
      <c r="AK391" s="67"/>
      <c r="AL391" s="67"/>
    </row>
    <row r="392" spans="1:38">
      <c r="A392" s="59" t="s">
        <v>68</v>
      </c>
      <c r="B392" s="72">
        <f t="shared" si="323"/>
        <v>0</v>
      </c>
      <c r="C392" s="72">
        <f t="shared" si="324"/>
        <v>0</v>
      </c>
      <c r="D392" s="66">
        <f>'[2]Indonesia PKO Imports'!BD$290</f>
        <v>0.42599999999999999</v>
      </c>
      <c r="E392" s="66">
        <f>'[2]Indonesia PKO Imports'!BP$290</f>
        <v>0.34200000000000003</v>
      </c>
      <c r="F392" s="66">
        <f>'[2]Indonesia PKO Imports'!CB$290</f>
        <v>9.4E-2</v>
      </c>
      <c r="G392" s="66">
        <f>'[2]Indonesia PKO Imports'!CN$290</f>
        <v>7.2999999999999995E-2</v>
      </c>
      <c r="H392" s="66">
        <f>'[2]Indonesia PKO Imports'!CZ$290</f>
        <v>0.11799999999999999</v>
      </c>
      <c r="I392" s="66">
        <f>'[2]Indonesia PKO Imports'!DL$290</f>
        <v>0.70199999999999996</v>
      </c>
      <c r="J392" s="66">
        <f>'[2]Indonesia PKO Imports'!DX$290</f>
        <v>0.23499999999999999</v>
      </c>
      <c r="K392" s="66">
        <f>'[2]Indonesia PKO Imports'!EJ$290</f>
        <v>0.04</v>
      </c>
      <c r="L392" s="66">
        <f>'[2]Indonesia PKO Imports'!EV$290</f>
        <v>0.36899999999999999</v>
      </c>
      <c r="M392" s="66">
        <f>'[2]Indonesia PKO Imports'!FH$290</f>
        <v>0.224</v>
      </c>
      <c r="N392" s="66">
        <f>'[2]Indonesia PKO Imports'!FT$290</f>
        <v>0.21199999999999999</v>
      </c>
      <c r="O392" s="66">
        <f>'[2]Indonesia PKO Imports'!GF$290</f>
        <v>0.26800000000000002</v>
      </c>
      <c r="P392" s="66">
        <f>'[2]Indonesia PKO Imports'!GR$290</f>
        <v>0.30499999999999999</v>
      </c>
      <c r="Q392" s="66">
        <f>'[2]Indonesia PKO Imports'!HD$290</f>
        <v>0.14299999999999999</v>
      </c>
      <c r="R392" s="66">
        <f>'[2]Indonesia PKO Imports'!HP$290</f>
        <v>0.10299999999999999</v>
      </c>
      <c r="S392" s="66">
        <f>'[2]Indonesia PKO Imports'!IB$290</f>
        <v>0.123</v>
      </c>
      <c r="T392" s="66">
        <f>'[2]Indonesia PKO Imports'!IN$290</f>
        <v>0</v>
      </c>
      <c r="U392" s="66">
        <f>'[2]Indonesia PKO Imports'!IZ$290</f>
        <v>0</v>
      </c>
      <c r="V392" s="66">
        <f>'[2]Indonesia PKO Imports'!JL$290</f>
        <v>0</v>
      </c>
      <c r="W392" s="66">
        <f>'[2]Indonesia PKO Imports'!JX$290</f>
        <v>0</v>
      </c>
      <c r="X392" s="66">
        <f>'[2]Indonesia PKO Imports'!KJ$290</f>
        <v>0</v>
      </c>
      <c r="Y392" s="66">
        <f>'[2]Indonesia PKO Imports'!KV$290</f>
        <v>0</v>
      </c>
      <c r="Z392" s="67">
        <f t="shared" ref="Z392:Z398" si="328">(SUM(T392:X392)/SUM(T$400:X$400))*Z$400</f>
        <v>0</v>
      </c>
      <c r="AA392" s="67">
        <f t="shared" si="327"/>
        <v>0</v>
      </c>
      <c r="AB392" s="67">
        <f t="shared" si="327"/>
        <v>0</v>
      </c>
      <c r="AC392" s="67">
        <f t="shared" si="327"/>
        <v>0</v>
      </c>
      <c r="AD392" s="67">
        <f t="shared" si="327"/>
        <v>0</v>
      </c>
      <c r="AE392" s="67" t="e">
        <f t="shared" si="327"/>
        <v>#DIV/0!</v>
      </c>
      <c r="AF392" s="67">
        <f t="shared" si="327"/>
        <v>0</v>
      </c>
      <c r="AG392" s="67" t="e">
        <f t="shared" si="327"/>
        <v>#DIV/0!</v>
      </c>
      <c r="AH392" s="67" t="e">
        <f t="shared" si="327"/>
        <v>#DIV/0!</v>
      </c>
      <c r="AI392" s="67" t="e">
        <f t="shared" si="327"/>
        <v>#DIV/0!</v>
      </c>
      <c r="AJ392" s="67"/>
      <c r="AK392" s="67"/>
      <c r="AL392" s="67"/>
    </row>
    <row r="393" spans="1:38">
      <c r="A393" s="59" t="s">
        <v>69</v>
      </c>
      <c r="B393" s="72">
        <f t="shared" si="323"/>
        <v>0</v>
      </c>
      <c r="C393" s="72">
        <f t="shared" si="324"/>
        <v>0</v>
      </c>
      <c r="D393" s="66">
        <f>'[2]Indonesia PKO Imports'!BE$290</f>
        <v>0.152</v>
      </c>
      <c r="E393" s="66">
        <f>'[2]Indonesia PKO Imports'!BQ$290</f>
        <v>0.23200000000000001</v>
      </c>
      <c r="F393" s="66">
        <f>'[2]Indonesia PKO Imports'!CC$290</f>
        <v>0</v>
      </c>
      <c r="G393" s="66">
        <f>'[2]Indonesia PKO Imports'!CO$290</f>
        <v>1.9E-2</v>
      </c>
      <c r="H393" s="66">
        <f>'[2]Indonesia PKO Imports'!DA$290</f>
        <v>0.128</v>
      </c>
      <c r="I393" s="66">
        <f>'[2]Indonesia PKO Imports'!DM$290</f>
        <v>0.39</v>
      </c>
      <c r="J393" s="66">
        <f>'[2]Indonesia PKO Imports'!DY$290</f>
        <v>0.15</v>
      </c>
      <c r="K393" s="66">
        <f>'[2]Indonesia PKO Imports'!EK$290</f>
        <v>0</v>
      </c>
      <c r="L393" s="66">
        <f>'[2]Indonesia PKO Imports'!EW$290</f>
        <v>0.25600000000000001</v>
      </c>
      <c r="M393" s="66">
        <f>'[2]Indonesia PKO Imports'!FI$290</f>
        <v>0.30099999999999999</v>
      </c>
      <c r="N393" s="66">
        <f>'[2]Indonesia PKO Imports'!FU$290</f>
        <v>0.27300000000000002</v>
      </c>
      <c r="O393" s="66">
        <f>'[2]Indonesia PKO Imports'!GG$290</f>
        <v>0.27800000000000002</v>
      </c>
      <c r="P393" s="66">
        <f>'[2]Indonesia PKO Imports'!GS$290</f>
        <v>0.16700000000000001</v>
      </c>
      <c r="Q393" s="66">
        <f>'[2]Indonesia PKO Imports'!HE$290</f>
        <v>0.106</v>
      </c>
      <c r="R393" s="66">
        <f>'[2]Indonesia PKO Imports'!HQ$290</f>
        <v>0.109</v>
      </c>
      <c r="S393" s="66">
        <f>'[2]Indonesia PKO Imports'!IC$290</f>
        <v>6.2E-2</v>
      </c>
      <c r="T393" s="66">
        <f>'[2]Indonesia PKO Imports'!IO$290</f>
        <v>0.14000000000000001</v>
      </c>
      <c r="U393" s="66">
        <f>'[2]Indonesia PKO Imports'!JA$290</f>
        <v>1E-3</v>
      </c>
      <c r="V393" s="66">
        <f>'[2]Indonesia PKO Imports'!JM$290</f>
        <v>0</v>
      </c>
      <c r="W393" s="66">
        <f>'[2]Indonesia PKO Imports'!JY$290</f>
        <v>1.0999999999999999E-2</v>
      </c>
      <c r="X393" s="66">
        <f>'[2]Indonesia PKO Imports'!KK$290</f>
        <v>0</v>
      </c>
      <c r="Y393" s="66">
        <f>'[2]Indonesia PKO Imports'!KW$290</f>
        <v>0</v>
      </c>
      <c r="Z393" s="67">
        <f t="shared" si="328"/>
        <v>0</v>
      </c>
      <c r="AA393" s="67">
        <f t="shared" si="327"/>
        <v>0</v>
      </c>
      <c r="AB393" s="67">
        <f t="shared" si="327"/>
        <v>0</v>
      </c>
      <c r="AC393" s="67">
        <f t="shared" si="327"/>
        <v>0</v>
      </c>
      <c r="AD393" s="67">
        <f t="shared" si="327"/>
        <v>0</v>
      </c>
      <c r="AE393" s="67" t="e">
        <f t="shared" si="327"/>
        <v>#DIV/0!</v>
      </c>
      <c r="AF393" s="67">
        <f t="shared" si="327"/>
        <v>0</v>
      </c>
      <c r="AG393" s="67" t="e">
        <f t="shared" si="327"/>
        <v>#DIV/0!</v>
      </c>
      <c r="AH393" s="67" t="e">
        <f t="shared" si="327"/>
        <v>#DIV/0!</v>
      </c>
      <c r="AI393" s="67" t="e">
        <f t="shared" si="327"/>
        <v>#DIV/0!</v>
      </c>
      <c r="AJ393" s="67"/>
      <c r="AK393" s="67"/>
      <c r="AL393" s="67"/>
    </row>
    <row r="394" spans="1:38">
      <c r="A394" s="59" t="s">
        <v>70</v>
      </c>
      <c r="B394" s="72">
        <f t="shared" si="323"/>
        <v>0</v>
      </c>
      <c r="C394" s="72">
        <f t="shared" si="324"/>
        <v>0</v>
      </c>
      <c r="D394" s="66">
        <f>'[2]Indonesia PKO Imports'!BF$290</f>
        <v>0.19</v>
      </c>
      <c r="E394" s="66">
        <f>'[2]Indonesia PKO Imports'!BR$290</f>
        <v>0.44900000000000001</v>
      </c>
      <c r="F394" s="66">
        <f>'[2]Indonesia PKO Imports'!CD$290</f>
        <v>0.13100000000000001</v>
      </c>
      <c r="G394" s="66">
        <f>'[2]Indonesia PKO Imports'!CP$290</f>
        <v>0.13700000000000001</v>
      </c>
      <c r="H394" s="66">
        <f>'[2]Indonesia PKO Imports'!DB$290</f>
        <v>0.13700000000000001</v>
      </c>
      <c r="I394" s="66">
        <f>'[2]Indonesia PKO Imports'!DN$290</f>
        <v>0.68700000000000006</v>
      </c>
      <c r="J394" s="66">
        <f>'[2]Indonesia PKO Imports'!DZ$290</f>
        <v>0.13800000000000001</v>
      </c>
      <c r="K394" s="66">
        <f>'[2]Indonesia PKO Imports'!EL$290</f>
        <v>0.218</v>
      </c>
      <c r="L394" s="66">
        <f>'[2]Indonesia PKO Imports'!EX$290</f>
        <v>0.35499999999999998</v>
      </c>
      <c r="M394" s="66">
        <f>'[2]Indonesia PKO Imports'!FJ$290</f>
        <v>0.26600000000000001</v>
      </c>
      <c r="N394" s="66">
        <f>'[2]Indonesia PKO Imports'!FV$290</f>
        <v>0.35299999999999998</v>
      </c>
      <c r="O394" s="66">
        <f>'[2]Indonesia PKO Imports'!GH$290</f>
        <v>0.32700000000000001</v>
      </c>
      <c r="P394" s="66">
        <f>'[2]Indonesia PKO Imports'!GT$290</f>
        <v>0.13</v>
      </c>
      <c r="Q394" s="66">
        <f>'[2]Indonesia PKO Imports'!HF$290</f>
        <v>9.2999999999999999E-2</v>
      </c>
      <c r="R394" s="66">
        <f>'[2]Indonesia PKO Imports'!HR$290</f>
        <v>0.153</v>
      </c>
      <c r="S394" s="66">
        <f>'[2]Indonesia PKO Imports'!ID$290</f>
        <v>0.1</v>
      </c>
      <c r="T394" s="66">
        <f>'[2]Indonesia PKO Imports'!IP$290</f>
        <v>0.06</v>
      </c>
      <c r="U394" s="66">
        <f>'[2]Indonesia PKO Imports'!JB$290</f>
        <v>0.02</v>
      </c>
      <c r="V394" s="66">
        <f>'[2]Indonesia PKO Imports'!JN$290</f>
        <v>0</v>
      </c>
      <c r="W394" s="66">
        <f>'[2]Indonesia PKO Imports'!JZ$290</f>
        <v>0</v>
      </c>
      <c r="X394" s="66">
        <f>'[2]Indonesia PKO Imports'!KL$290</f>
        <v>0</v>
      </c>
      <c r="Y394" s="66">
        <f>'[2]Indonesia PKO Imports'!KX$290</f>
        <v>0</v>
      </c>
      <c r="Z394" s="67">
        <f t="shared" si="328"/>
        <v>0</v>
      </c>
      <c r="AA394" s="67">
        <f t="shared" si="327"/>
        <v>0</v>
      </c>
      <c r="AB394" s="67">
        <f t="shared" si="327"/>
        <v>0</v>
      </c>
      <c r="AC394" s="67">
        <f t="shared" si="327"/>
        <v>0</v>
      </c>
      <c r="AD394" s="67">
        <f t="shared" si="327"/>
        <v>0</v>
      </c>
      <c r="AE394" s="67" t="e">
        <f t="shared" si="327"/>
        <v>#DIV/0!</v>
      </c>
      <c r="AF394" s="67">
        <f t="shared" si="327"/>
        <v>0</v>
      </c>
      <c r="AG394" s="67" t="e">
        <f t="shared" si="327"/>
        <v>#DIV/0!</v>
      </c>
      <c r="AH394" s="67" t="e">
        <f t="shared" si="327"/>
        <v>#DIV/0!</v>
      </c>
      <c r="AI394" s="67" t="e">
        <f t="shared" si="327"/>
        <v>#DIV/0!</v>
      </c>
      <c r="AJ394" s="67"/>
      <c r="AK394" s="67"/>
      <c r="AL394" s="67"/>
    </row>
    <row r="395" spans="1:38">
      <c r="A395" s="59" t="s">
        <v>71</v>
      </c>
      <c r="B395" s="72">
        <f t="shared" si="323"/>
        <v>0</v>
      </c>
      <c r="C395" s="72">
        <f t="shared" si="324"/>
        <v>0</v>
      </c>
      <c r="D395" s="66">
        <f>'[2]Indonesia PKO Imports'!BG$290</f>
        <v>0.35699999999999998</v>
      </c>
      <c r="E395" s="66">
        <f>'[2]Indonesia PKO Imports'!BS$290</f>
        <v>5.7000000000000002E-2</v>
      </c>
      <c r="F395" s="66">
        <f>'[2]Indonesia PKO Imports'!CE$290</f>
        <v>0</v>
      </c>
      <c r="G395" s="66">
        <f>'[2]Indonesia PKO Imports'!CQ$290</f>
        <v>0.14799999999999999</v>
      </c>
      <c r="H395" s="66">
        <f>'[2]Indonesia PKO Imports'!DC$290</f>
        <v>0.19600000000000001</v>
      </c>
      <c r="I395" s="66">
        <f>'[2]Indonesia PKO Imports'!DO$290</f>
        <v>0.64</v>
      </c>
      <c r="J395" s="66">
        <f>'[2]Indonesia PKO Imports'!EA$290</f>
        <v>0.02</v>
      </c>
      <c r="K395" s="66">
        <f>'[2]Indonesia PKO Imports'!EM$290</f>
        <v>0.13</v>
      </c>
      <c r="L395" s="66">
        <f>'[2]Indonesia PKO Imports'!EY$290</f>
        <v>0.57999999999999996</v>
      </c>
      <c r="M395" s="66">
        <f>'[2]Indonesia PKO Imports'!FK$290</f>
        <v>0.26300000000000001</v>
      </c>
      <c r="N395" s="66">
        <f>'[2]Indonesia PKO Imports'!FW$290</f>
        <v>0.4</v>
      </c>
      <c r="O395" s="66">
        <f>'[2]Indonesia PKO Imports'!GI$290</f>
        <v>0.27300000000000002</v>
      </c>
      <c r="P395" s="66">
        <f>'[2]Indonesia PKO Imports'!GU$290</f>
        <v>0.28799999999999998</v>
      </c>
      <c r="Q395" s="66">
        <f>'[2]Indonesia PKO Imports'!HG$290</f>
        <v>7.2999999999999995E-2</v>
      </c>
      <c r="R395" s="66">
        <f>'[2]Indonesia PKO Imports'!HS$290</f>
        <v>6.7000000000000004E-2</v>
      </c>
      <c r="S395" s="66">
        <f>'[2]Indonesia PKO Imports'!IE$290</f>
        <v>0.318</v>
      </c>
      <c r="T395" s="66">
        <f>'[2]Indonesia PKO Imports'!IQ$290</f>
        <v>0.06</v>
      </c>
      <c r="U395" s="66">
        <f>'[2]Indonesia PKO Imports'!JC$290</f>
        <v>0.1</v>
      </c>
      <c r="V395" s="66">
        <f>'[2]Indonesia PKO Imports'!JO$290</f>
        <v>0</v>
      </c>
      <c r="W395" s="66">
        <f>'[2]Indonesia PKO Imports'!KA$290</f>
        <v>0</v>
      </c>
      <c r="X395" s="66">
        <f>'[2]Indonesia PKO Imports'!KM$290</f>
        <v>0</v>
      </c>
      <c r="Y395" s="66">
        <f>'[2]Indonesia PKO Imports'!KY$290</f>
        <v>0</v>
      </c>
      <c r="Z395" s="67">
        <f t="shared" si="328"/>
        <v>0</v>
      </c>
      <c r="AA395" s="67">
        <f t="shared" si="327"/>
        <v>0</v>
      </c>
      <c r="AB395" s="67">
        <f t="shared" si="327"/>
        <v>0</v>
      </c>
      <c r="AC395" s="67">
        <f t="shared" si="327"/>
        <v>0</v>
      </c>
      <c r="AD395" s="67">
        <f t="shared" si="327"/>
        <v>0</v>
      </c>
      <c r="AE395" s="67" t="e">
        <f t="shared" si="327"/>
        <v>#DIV/0!</v>
      </c>
      <c r="AF395" s="67">
        <f t="shared" si="327"/>
        <v>0</v>
      </c>
      <c r="AG395" s="67" t="e">
        <f t="shared" si="327"/>
        <v>#DIV/0!</v>
      </c>
      <c r="AH395" s="67" t="e">
        <f t="shared" si="327"/>
        <v>#DIV/0!</v>
      </c>
      <c r="AI395" s="67" t="e">
        <f t="shared" si="327"/>
        <v>#DIV/0!</v>
      </c>
      <c r="AJ395" s="67"/>
      <c r="AK395" s="67"/>
      <c r="AL395" s="67"/>
    </row>
    <row r="396" spans="1:38">
      <c r="A396" s="59" t="s">
        <v>72</v>
      </c>
      <c r="B396" s="72">
        <f t="shared" si="323"/>
        <v>0</v>
      </c>
      <c r="C396" s="72">
        <f t="shared" si="324"/>
        <v>0</v>
      </c>
      <c r="D396" s="66">
        <f>'[2]Indonesia PKO Imports'!BH$290</f>
        <v>0.32</v>
      </c>
      <c r="E396" s="66">
        <f>'[2]Indonesia PKO Imports'!BT$290</f>
        <v>0.14699999999999999</v>
      </c>
      <c r="F396" s="66">
        <f>'[2]Indonesia PKO Imports'!CF$290</f>
        <v>1.9E-2</v>
      </c>
      <c r="G396" s="66">
        <f>'[2]Indonesia PKO Imports'!CR$290</f>
        <v>0.109</v>
      </c>
      <c r="H396" s="66">
        <f>'[2]Indonesia PKO Imports'!DD$290</f>
        <v>3.9E-2</v>
      </c>
      <c r="I396" s="66">
        <f>'[2]Indonesia PKO Imports'!DP$290</f>
        <v>0.33200000000000002</v>
      </c>
      <c r="J396" s="66">
        <f>'[2]Indonesia PKO Imports'!EB$290</f>
        <v>0.41399999999999998</v>
      </c>
      <c r="K396" s="66">
        <f>'[2]Indonesia PKO Imports'!EN$290</f>
        <v>0.218</v>
      </c>
      <c r="L396" s="66">
        <f>'[2]Indonesia PKO Imports'!EZ$290</f>
        <v>0.25900000000000001</v>
      </c>
      <c r="M396" s="66">
        <f>'[2]Indonesia PKO Imports'!FL$290</f>
        <v>0.317</v>
      </c>
      <c r="N396" s="66">
        <f>'[2]Indonesia PKO Imports'!FX$290</f>
        <v>0.47399999999999998</v>
      </c>
      <c r="O396" s="66">
        <f>'[2]Indonesia PKO Imports'!GJ$290</f>
        <v>0.20399999999999999</v>
      </c>
      <c r="P396" s="66">
        <f>'[2]Indonesia PKO Imports'!GV$290</f>
        <v>0.19900000000000001</v>
      </c>
      <c r="Q396" s="66">
        <f>'[2]Indonesia PKO Imports'!HH$290</f>
        <v>7.9000000000000001E-2</v>
      </c>
      <c r="R396" s="66">
        <f>'[2]Indonesia PKO Imports'!HT$290</f>
        <v>0.248</v>
      </c>
      <c r="S396" s="66">
        <f>'[2]Indonesia PKO Imports'!IF$290</f>
        <v>6.9000000000000006E-2</v>
      </c>
      <c r="T396" s="66">
        <f>'[2]Indonesia PKO Imports'!IR$290</f>
        <v>0</v>
      </c>
      <c r="U396" s="66">
        <f>'[2]Indonesia PKO Imports'!JD$290</f>
        <v>0.04</v>
      </c>
      <c r="V396" s="66">
        <f>'[2]Indonesia PKO Imports'!JP$290</f>
        <v>0</v>
      </c>
      <c r="W396" s="66">
        <f>'[2]Indonesia PKO Imports'!KB$290</f>
        <v>0</v>
      </c>
      <c r="X396" s="66">
        <f>'[2]Indonesia PKO Imports'!KN$290</f>
        <v>0</v>
      </c>
      <c r="Y396" s="66">
        <f>'[2]Indonesia PKO Imports'!KZ$290</f>
        <v>0</v>
      </c>
      <c r="Z396" s="67">
        <f t="shared" si="328"/>
        <v>0</v>
      </c>
      <c r="AA396" s="67">
        <f t="shared" si="327"/>
        <v>0</v>
      </c>
      <c r="AB396" s="67">
        <f t="shared" si="327"/>
        <v>0</v>
      </c>
      <c r="AC396" s="67">
        <f t="shared" si="327"/>
        <v>0</v>
      </c>
      <c r="AD396" s="67">
        <f t="shared" si="327"/>
        <v>0</v>
      </c>
      <c r="AE396" s="67" t="e">
        <f t="shared" si="327"/>
        <v>#DIV/0!</v>
      </c>
      <c r="AF396" s="67">
        <f t="shared" si="327"/>
        <v>0</v>
      </c>
      <c r="AG396" s="67" t="e">
        <f t="shared" si="327"/>
        <v>#DIV/0!</v>
      </c>
      <c r="AH396" s="67" t="e">
        <f t="shared" si="327"/>
        <v>#DIV/0!</v>
      </c>
      <c r="AI396" s="67" t="e">
        <f t="shared" si="327"/>
        <v>#DIV/0!</v>
      </c>
      <c r="AJ396" s="67"/>
      <c r="AK396" s="67"/>
      <c r="AL396" s="67"/>
    </row>
    <row r="397" spans="1:38">
      <c r="A397" s="59" t="s">
        <v>73</v>
      </c>
      <c r="B397" s="72">
        <f t="shared" si="323"/>
        <v>0</v>
      </c>
      <c r="C397" s="72">
        <f t="shared" si="324"/>
        <v>0</v>
      </c>
      <c r="D397" s="66">
        <f>'[2]Indonesia PKO Imports'!BI$290</f>
        <v>0.23100000000000001</v>
      </c>
      <c r="E397" s="66">
        <f>'[2]Indonesia PKO Imports'!BU$290</f>
        <v>0.126</v>
      </c>
      <c r="F397" s="66">
        <f>'[2]Indonesia PKO Imports'!CG$290</f>
        <v>0</v>
      </c>
      <c r="G397" s="66">
        <f>'[2]Indonesia PKO Imports'!CS$290</f>
        <v>1.9E-2</v>
      </c>
      <c r="H397" s="66">
        <f>'[2]Indonesia PKO Imports'!DE$290</f>
        <v>0.432</v>
      </c>
      <c r="I397" s="66">
        <f>'[2]Indonesia PKO Imports'!DQ$290</f>
        <v>0.746</v>
      </c>
      <c r="J397" s="66">
        <f>'[2]Indonesia PKO Imports'!EC$290</f>
        <v>0.12</v>
      </c>
      <c r="K397" s="66">
        <f>'[2]Indonesia PKO Imports'!EO$290</f>
        <v>0.14099999999999999</v>
      </c>
      <c r="L397" s="66">
        <f>'[2]Indonesia PKO Imports'!FA$290</f>
        <v>0.186</v>
      </c>
      <c r="M397" s="66">
        <f>'[2]Indonesia PKO Imports'!FM$290</f>
        <v>0.47099999999999997</v>
      </c>
      <c r="N397" s="66">
        <f>'[2]Indonesia PKO Imports'!FY$290</f>
        <v>0.32800000000000001</v>
      </c>
      <c r="O397" s="66">
        <f>'[2]Indonesia PKO Imports'!GK$290</f>
        <v>0.373</v>
      </c>
      <c r="P397" s="66">
        <f>'[2]Indonesia PKO Imports'!GW$290</f>
        <v>0.13500000000000001</v>
      </c>
      <c r="Q397" s="66">
        <f>'[2]Indonesia PKO Imports'!HI$290</f>
        <v>0.13300000000000001</v>
      </c>
      <c r="R397" s="66">
        <f>'[2]Indonesia PKO Imports'!HU$290</f>
        <v>0.16200000000000001</v>
      </c>
      <c r="S397" s="66">
        <f>'[2]Indonesia PKO Imports'!IG$290</f>
        <v>0.22700000000000001</v>
      </c>
      <c r="T397" s="66">
        <f>'[2]Indonesia PKO Imports'!IS$290</f>
        <v>0.08</v>
      </c>
      <c r="U397" s="66">
        <f>'[2]Indonesia PKO Imports'!JE$290</f>
        <v>0</v>
      </c>
      <c r="V397" s="66">
        <f>'[2]Indonesia PKO Imports'!JQ$290</f>
        <v>0</v>
      </c>
      <c r="W397" s="66">
        <f>'[2]Indonesia PKO Imports'!KC$290</f>
        <v>0</v>
      </c>
      <c r="X397" s="66">
        <f>'[2]Indonesia PKO Imports'!KO$290</f>
        <v>0</v>
      </c>
      <c r="Y397" s="66">
        <f>'[2]Indonesia PKO Imports'!LA$290</f>
        <v>0</v>
      </c>
      <c r="Z397" s="67">
        <f t="shared" si="328"/>
        <v>0</v>
      </c>
      <c r="AA397" s="67">
        <f t="shared" si="327"/>
        <v>0</v>
      </c>
      <c r="AB397" s="67">
        <f t="shared" si="327"/>
        <v>0</v>
      </c>
      <c r="AC397" s="67">
        <f t="shared" si="327"/>
        <v>0</v>
      </c>
      <c r="AD397" s="67">
        <f t="shared" si="327"/>
        <v>0</v>
      </c>
      <c r="AE397" s="67" t="e">
        <f t="shared" si="327"/>
        <v>#DIV/0!</v>
      </c>
      <c r="AF397" s="67">
        <f t="shared" si="327"/>
        <v>0</v>
      </c>
      <c r="AG397" s="67" t="e">
        <f t="shared" si="327"/>
        <v>#DIV/0!</v>
      </c>
      <c r="AH397" s="67" t="e">
        <f t="shared" si="327"/>
        <v>#DIV/0!</v>
      </c>
      <c r="AI397" s="67" t="e">
        <f t="shared" si="327"/>
        <v>#DIV/0!</v>
      </c>
      <c r="AJ397" s="67"/>
      <c r="AK397" s="67"/>
      <c r="AL397" s="67"/>
    </row>
    <row r="398" spans="1:38">
      <c r="A398" s="59" t="s">
        <v>74</v>
      </c>
      <c r="B398" s="72">
        <f t="shared" si="323"/>
        <v>0</v>
      </c>
      <c r="C398" s="72">
        <f t="shared" si="324"/>
        <v>0</v>
      </c>
      <c r="D398" s="66">
        <f>'[2]Indonesia PKO Imports'!BJ$290</f>
        <v>0.216</v>
      </c>
      <c r="E398" s="66">
        <f>'[2]Indonesia PKO Imports'!BV$290</f>
        <v>0.36799999999999999</v>
      </c>
      <c r="F398" s="66">
        <f>'[2]Indonesia PKO Imports'!CH$290</f>
        <v>7.9000000000000001E-2</v>
      </c>
      <c r="G398" s="66">
        <f>'[2]Indonesia PKO Imports'!CT$290</f>
        <v>0.123</v>
      </c>
      <c r="H398" s="66">
        <f>'[2]Indonesia PKO Imports'!DF$290</f>
        <v>0.34300000000000003</v>
      </c>
      <c r="I398" s="66">
        <f>'[2]Indonesia PKO Imports'!DR$290</f>
        <v>0.36399999999999999</v>
      </c>
      <c r="J398" s="66">
        <f>'[2]Indonesia PKO Imports'!ED$290</f>
        <v>0.33</v>
      </c>
      <c r="K398" s="66">
        <f>'[2]Indonesia PKO Imports'!EP$290</f>
        <v>0.44900000000000001</v>
      </c>
      <c r="L398" s="66">
        <f>'[2]Indonesia PKO Imports'!FB$290</f>
        <v>0.23200000000000001</v>
      </c>
      <c r="M398" s="66">
        <f>'[2]Indonesia PKO Imports'!FN$290</f>
        <v>0.28699999999999998</v>
      </c>
      <c r="N398" s="66">
        <f>'[2]Indonesia PKO Imports'!FZ$290</f>
        <v>0.38500000000000001</v>
      </c>
      <c r="O398" s="66">
        <f>'[2]Indonesia PKO Imports'!GL$290</f>
        <v>0.38400000000000001</v>
      </c>
      <c r="P398" s="66">
        <f>'[2]Indonesia PKO Imports'!GX$290</f>
        <v>0.19</v>
      </c>
      <c r="Q398" s="66">
        <f>'[2]Indonesia PKO Imports'!HJ$290</f>
        <v>1.4E-2</v>
      </c>
      <c r="R398" s="66">
        <f>'[2]Indonesia PKO Imports'!HV$290</f>
        <v>0.113</v>
      </c>
      <c r="S398" s="66">
        <f>'[2]Indonesia PKO Imports'!IH$290</f>
        <v>2.1000000000000001E-2</v>
      </c>
      <c r="T398" s="66">
        <f>'[2]Indonesia PKO Imports'!IT$290</f>
        <v>0.02</v>
      </c>
      <c r="U398" s="66">
        <f>'[2]Indonesia PKO Imports'!JF$290</f>
        <v>0</v>
      </c>
      <c r="V398" s="66">
        <f>'[2]Indonesia PKO Imports'!JR$290</f>
        <v>0</v>
      </c>
      <c r="W398" s="66">
        <f>'[2]Indonesia PKO Imports'!KD$290</f>
        <v>0</v>
      </c>
      <c r="X398" s="66">
        <f>'[2]Indonesia PKO Imports'!KP$290</f>
        <v>1.7999999999999999E-2</v>
      </c>
      <c r="Y398" s="66">
        <f>'[2]Indonesia PKO Imports'!LB$290</f>
        <v>0</v>
      </c>
      <c r="Z398" s="67">
        <f t="shared" si="328"/>
        <v>0</v>
      </c>
      <c r="AA398" s="67">
        <f t="shared" si="327"/>
        <v>0</v>
      </c>
      <c r="AB398" s="67">
        <f t="shared" si="327"/>
        <v>0</v>
      </c>
      <c r="AC398" s="67">
        <f t="shared" si="327"/>
        <v>0</v>
      </c>
      <c r="AD398" s="67">
        <f t="shared" si="327"/>
        <v>1</v>
      </c>
      <c r="AE398" s="67" t="e">
        <f t="shared" si="327"/>
        <v>#DIV/0!</v>
      </c>
      <c r="AF398" s="67">
        <f t="shared" si="327"/>
        <v>3</v>
      </c>
      <c r="AG398" s="67" t="e">
        <f t="shared" si="327"/>
        <v>#DIV/0!</v>
      </c>
      <c r="AH398" s="67" t="e">
        <f t="shared" si="327"/>
        <v>#DIV/0!</v>
      </c>
      <c r="AI398" s="67" t="e">
        <f t="shared" si="327"/>
        <v>#DIV/0!</v>
      </c>
      <c r="AJ398" s="67"/>
      <c r="AK398" s="67"/>
      <c r="AL398" s="67"/>
    </row>
    <row r="399" spans="1:38">
      <c r="A399" s="59" t="s">
        <v>75</v>
      </c>
      <c r="B399" s="72">
        <f>B400-SUM(B388:B398)</f>
        <v>0</v>
      </c>
      <c r="C399" s="72">
        <f>C400-SUM(C388:C398)</f>
        <v>0</v>
      </c>
      <c r="D399" s="66">
        <f>'[2]Indonesia PKO Imports'!BK$290</f>
        <v>0.28199999999999997</v>
      </c>
      <c r="E399" s="66">
        <f>'[2]Indonesia PKO Imports'!BW$290</f>
        <v>0.32900000000000001</v>
      </c>
      <c r="F399" s="66">
        <f>'[2]Indonesia PKO Imports'!CI$290</f>
        <v>1.9E-2</v>
      </c>
      <c r="G399" s="66">
        <f>'[2]Indonesia PKO Imports'!CU$290</f>
        <v>0.05</v>
      </c>
      <c r="H399" s="66">
        <f>'[2]Indonesia PKO Imports'!DG$290</f>
        <v>0.22</v>
      </c>
      <c r="I399" s="66">
        <f>'[2]Indonesia PKO Imports'!DS$290</f>
        <v>0.372</v>
      </c>
      <c r="J399" s="66">
        <f>'[2]Indonesia PKO Imports'!EE$290</f>
        <v>0.49</v>
      </c>
      <c r="K399" s="66">
        <f>'[2]Indonesia PKO Imports'!EQ$290</f>
        <v>0</v>
      </c>
      <c r="L399" s="66">
        <f>'[2]Indonesia PKO Imports'!FC$290</f>
        <v>0.21099999999999999</v>
      </c>
      <c r="M399" s="66">
        <f>'[2]Indonesia PKO Imports'!FO$290</f>
        <v>0.248</v>
      </c>
      <c r="N399" s="66">
        <f>'[2]Indonesia PKO Imports'!GA$290</f>
        <v>0.438</v>
      </c>
      <c r="O399" s="66">
        <f>'[2]Indonesia PKO Imports'!GM$290</f>
        <v>0.32100000000000001</v>
      </c>
      <c r="P399" s="66">
        <f>'[2]Indonesia PKO Imports'!GY$290</f>
        <v>0.26100000000000001</v>
      </c>
      <c r="Q399" s="66">
        <f>'[2]Indonesia PKO Imports'!HK$290</f>
        <v>5.3999999999999999E-2</v>
      </c>
      <c r="R399" s="66">
        <f>'[2]Indonesia PKO Imports'!HW$290</f>
        <v>2.3E-2</v>
      </c>
      <c r="S399" s="66">
        <f>'[2]Indonesia PKO Imports'!II$290</f>
        <v>0.14199999999999999</v>
      </c>
      <c r="T399" s="66">
        <f>'[2]Indonesia PKO Imports'!IU$290</f>
        <v>0.1</v>
      </c>
      <c r="U399" s="66">
        <f>'[2]Indonesia PKO Imports'!JG$290</f>
        <v>0</v>
      </c>
      <c r="V399" s="66">
        <f>'[2]Indonesia PKO Imports'!JS$290</f>
        <v>0</v>
      </c>
      <c r="W399" s="66">
        <f>'[2]Indonesia PKO Imports'!KE$290</f>
        <v>0</v>
      </c>
      <c r="X399" s="66">
        <f>'[2]Indonesia PKO Imports'!KQ$290</f>
        <v>0</v>
      </c>
      <c r="Y399" s="66">
        <f>'[2]Indonesia PKO Imports'!LC$290</f>
        <v>0</v>
      </c>
      <c r="Z399" s="67">
        <f t="shared" ref="Z399:AI399" si="329">Z400-SUM(Z388:Z398)</f>
        <v>0</v>
      </c>
      <c r="AA399" s="67">
        <f t="shared" si="329"/>
        <v>0</v>
      </c>
      <c r="AB399" s="67">
        <f t="shared" si="329"/>
        <v>0</v>
      </c>
      <c r="AC399" s="67">
        <f t="shared" si="329"/>
        <v>0</v>
      </c>
      <c r="AD399" s="67">
        <f t="shared" si="329"/>
        <v>0</v>
      </c>
      <c r="AE399" s="67" t="e">
        <f t="shared" si="329"/>
        <v>#DIV/0!</v>
      </c>
      <c r="AF399" s="67">
        <f t="shared" si="329"/>
        <v>0</v>
      </c>
      <c r="AG399" s="67" t="e">
        <f t="shared" si="329"/>
        <v>#DIV/0!</v>
      </c>
      <c r="AH399" s="67" t="e">
        <f t="shared" si="329"/>
        <v>#DIV/0!</v>
      </c>
      <c r="AI399" s="67" t="e">
        <f t="shared" si="329"/>
        <v>#DIV/0!</v>
      </c>
      <c r="AJ399" s="67"/>
      <c r="AK399" s="67"/>
      <c r="AL399" s="67"/>
    </row>
    <row r="400" spans="1:38" ht="15.75" thickBot="1">
      <c r="A400" s="59" t="s">
        <v>76</v>
      </c>
      <c r="B400" s="75">
        <f>B44</f>
        <v>0</v>
      </c>
      <c r="C400" s="75">
        <f>C44</f>
        <v>0</v>
      </c>
      <c r="D400" s="75">
        <f>D44</f>
        <v>3</v>
      </c>
      <c r="E400" s="75">
        <f t="shared" ref="E400:X400" si="330">SUM(E388:E399)</f>
        <v>3.2239999999999998</v>
      </c>
      <c r="F400" s="75">
        <f t="shared" si="330"/>
        <v>1.0279999999999998</v>
      </c>
      <c r="G400" s="75">
        <f t="shared" si="330"/>
        <v>1.1440000000000001</v>
      </c>
      <c r="H400" s="75">
        <f t="shared" si="330"/>
        <v>1.8840000000000001</v>
      </c>
      <c r="I400" s="75">
        <f t="shared" si="330"/>
        <v>6.3999999999999995</v>
      </c>
      <c r="J400" s="75">
        <f t="shared" si="330"/>
        <v>2.5039999999999996</v>
      </c>
      <c r="K400" s="75">
        <f t="shared" si="330"/>
        <v>1.6760000000000002</v>
      </c>
      <c r="L400" s="75">
        <f t="shared" si="330"/>
        <v>3.0999999999999996</v>
      </c>
      <c r="M400" s="75">
        <f t="shared" si="330"/>
        <v>3.2970000000000006</v>
      </c>
      <c r="N400" s="75">
        <f t="shared" si="330"/>
        <v>3.6650000000000005</v>
      </c>
      <c r="O400" s="75">
        <f t="shared" si="330"/>
        <v>3.3479999999999999</v>
      </c>
      <c r="P400" s="75">
        <f t="shared" si="330"/>
        <v>2.5020000000000002</v>
      </c>
      <c r="Q400" s="75">
        <f t="shared" si="330"/>
        <v>0.97899999999999998</v>
      </c>
      <c r="R400" s="75">
        <f t="shared" si="330"/>
        <v>1.323</v>
      </c>
      <c r="S400" s="75">
        <f t="shared" si="330"/>
        <v>1.5149999999999997</v>
      </c>
      <c r="T400" s="75">
        <f t="shared" si="330"/>
        <v>0.7609999999999999</v>
      </c>
      <c r="U400" s="75">
        <f t="shared" si="330"/>
        <v>0.34499999999999997</v>
      </c>
      <c r="V400" s="75">
        <f t="shared" si="330"/>
        <v>4.2000000000000003E-2</v>
      </c>
      <c r="W400" s="75">
        <f t="shared" si="330"/>
        <v>1.0999999999999999E-2</v>
      </c>
      <c r="X400" s="75">
        <f t="shared" si="330"/>
        <v>1.7999999999999999E-2</v>
      </c>
      <c r="Y400" s="75">
        <f>SUM(Y388:Y399)</f>
        <v>0</v>
      </c>
      <c r="Z400" s="67">
        <f t="shared" ref="Z400:AI400" si="331">Z44</f>
        <v>0</v>
      </c>
      <c r="AA400" s="67">
        <f t="shared" si="331"/>
        <v>0</v>
      </c>
      <c r="AB400" s="67">
        <f t="shared" si="331"/>
        <v>0</v>
      </c>
      <c r="AC400" s="67">
        <f t="shared" si="331"/>
        <v>0</v>
      </c>
      <c r="AD400" s="67">
        <f t="shared" si="331"/>
        <v>1</v>
      </c>
      <c r="AE400" s="67">
        <f t="shared" si="331"/>
        <v>2</v>
      </c>
      <c r="AF400" s="67">
        <f t="shared" si="331"/>
        <v>3</v>
      </c>
      <c r="AG400" s="67">
        <f t="shared" si="331"/>
        <v>4</v>
      </c>
      <c r="AH400" s="67">
        <f t="shared" si="331"/>
        <v>5</v>
      </c>
      <c r="AI400" s="67">
        <f t="shared" si="331"/>
        <v>6</v>
      </c>
      <c r="AJ400" s="67"/>
      <c r="AK400" s="67"/>
      <c r="AL400" s="67"/>
    </row>
    <row r="401" spans="1:38">
      <c r="A401" s="68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</row>
    <row r="402" spans="1:38" ht="15.75" thickBot="1">
      <c r="A402" s="59" t="s">
        <v>111</v>
      </c>
      <c r="D402" s="77"/>
      <c r="E402" s="77"/>
      <c r="F402" s="77"/>
      <c r="G402" s="77"/>
      <c r="H402" s="77"/>
      <c r="I402" s="77"/>
    </row>
    <row r="403" spans="1:38" ht="15.75" thickBot="1">
      <c r="A403" s="60"/>
      <c r="B403" s="61" t="s">
        <v>11</v>
      </c>
      <c r="C403" s="61" t="s">
        <v>12</v>
      </c>
      <c r="D403" s="61" t="s">
        <v>13</v>
      </c>
      <c r="E403" s="61" t="s">
        <v>14</v>
      </c>
      <c r="F403" s="61" t="s">
        <v>15</v>
      </c>
      <c r="G403" s="61" t="s">
        <v>16</v>
      </c>
      <c r="H403" s="61" t="s">
        <v>17</v>
      </c>
      <c r="I403" s="61" t="s">
        <v>18</v>
      </c>
      <c r="J403" s="61" t="s">
        <v>19</v>
      </c>
      <c r="K403" s="61" t="s">
        <v>20</v>
      </c>
      <c r="L403" s="61" t="s">
        <v>21</v>
      </c>
      <c r="M403" s="61" t="s">
        <v>22</v>
      </c>
      <c r="N403" s="61" t="s">
        <v>23</v>
      </c>
      <c r="O403" s="61" t="s">
        <v>24</v>
      </c>
      <c r="P403" s="61" t="s">
        <v>25</v>
      </c>
      <c r="Q403" s="61" t="s">
        <v>26</v>
      </c>
      <c r="R403" s="61" t="s">
        <v>27</v>
      </c>
      <c r="S403" s="61" t="s">
        <v>28</v>
      </c>
      <c r="T403" s="61" t="s">
        <v>29</v>
      </c>
      <c r="U403" s="61" t="s">
        <v>30</v>
      </c>
      <c r="V403" s="61" t="s">
        <v>31</v>
      </c>
      <c r="W403" s="61" t="s">
        <v>32</v>
      </c>
      <c r="X403" s="61" t="s">
        <v>33</v>
      </c>
      <c r="Y403" s="61" t="s">
        <v>34</v>
      </c>
      <c r="Z403" s="61" t="s">
        <v>35</v>
      </c>
      <c r="AA403" s="61" t="s">
        <v>36</v>
      </c>
      <c r="AB403" s="61" t="s">
        <v>37</v>
      </c>
      <c r="AC403" s="61" t="s">
        <v>38</v>
      </c>
      <c r="AD403" s="61" t="str">
        <f>AD2</f>
        <v xml:space="preserve">21/22  </v>
      </c>
      <c r="AE403" s="61" t="str">
        <f t="shared" ref="AE403:AI403" si="332">AE2</f>
        <v xml:space="preserve">22/23  </v>
      </c>
      <c r="AF403" s="61" t="str">
        <f t="shared" si="332"/>
        <v xml:space="preserve">23/24  </v>
      </c>
      <c r="AG403" s="61" t="str">
        <f t="shared" si="332"/>
        <v xml:space="preserve">24/25  </v>
      </c>
      <c r="AH403" s="61" t="str">
        <f t="shared" si="332"/>
        <v xml:space="preserve">25/26  </v>
      </c>
      <c r="AI403" s="61" t="str">
        <f t="shared" si="332"/>
        <v xml:space="preserve">26/27  </v>
      </c>
      <c r="AJ403" s="62"/>
      <c r="AK403" s="62"/>
      <c r="AL403" s="62"/>
    </row>
    <row r="404" spans="1:38">
      <c r="A404" s="59" t="s">
        <v>64</v>
      </c>
      <c r="B404" s="72">
        <f t="shared" ref="B404:B414" si="333">(SUM(F404:J404)/SUM(F$416:J$416))*B$416</f>
        <v>22.613439640088547</v>
      </c>
      <c r="C404" s="72">
        <f t="shared" ref="C404:C414" si="334">(SUM(F404:J404)/SUM(F$416:J$416))*C$416</f>
        <v>22.536783912495029</v>
      </c>
      <c r="D404" s="72">
        <v>28.922205845177526</v>
      </c>
      <c r="E404" s="66">
        <f>'[2]Indonesia PKO Exports'!BL$290</f>
        <v>28.754999999999999</v>
      </c>
      <c r="F404" s="66">
        <f>'[2]Indonesia PKO Exports'!BX$290</f>
        <v>43.834000000000003</v>
      </c>
      <c r="G404" s="66">
        <f>'[2]Indonesia PKO Exports'!CJ$290</f>
        <v>4.24</v>
      </c>
      <c r="H404" s="66">
        <f>'[2]Indonesia PKO Exports'!CV$290</f>
        <v>44.598999999999997</v>
      </c>
      <c r="I404" s="66">
        <f>'[2]Indonesia PKO Exports'!DH$290</f>
        <v>63.295000000000002</v>
      </c>
      <c r="J404" s="66">
        <f>'[2]Indonesia PKO Exports'!DT$290</f>
        <v>58.789000000000001</v>
      </c>
      <c r="K404" s="66">
        <f>'[2]Indonesia PKO Exports'!EF$290</f>
        <v>56.820999999999998</v>
      </c>
      <c r="L404" s="66">
        <f>'[2]Indonesia PKO Exports'!ER$290</f>
        <v>43.622999999999998</v>
      </c>
      <c r="M404" s="66">
        <f>'[2]Indonesia PKO Exports'!FD$290</f>
        <v>88.673000000000002</v>
      </c>
      <c r="N404" s="66">
        <f>'[2]Indonesia PKO Exports'!FP$290</f>
        <v>113.83</v>
      </c>
      <c r="O404" s="66">
        <f>'[2]Indonesia PKO Exports'!GB$290</f>
        <v>155</v>
      </c>
      <c r="P404" s="66">
        <f>'[2]Indonesia PKO Exports'!GN$290</f>
        <v>213.96199999999999</v>
      </c>
      <c r="Q404" s="66">
        <f>'[2]Indonesia PKO Exports'!GZ$290</f>
        <v>127.806</v>
      </c>
      <c r="R404" s="66">
        <f>'[2]Indonesia PKO Exports'!HL$290</f>
        <v>114.65300000000001</v>
      </c>
      <c r="S404" s="66">
        <f>'[2]Indonesia PKO Exports'!HX$290</f>
        <v>187.17099999999999</v>
      </c>
      <c r="T404" s="66">
        <f>'[2]Indonesia PKO Exports'!IJ$290</f>
        <v>78.510999999999996</v>
      </c>
      <c r="U404" s="66">
        <f>'[2]Indonesia PKO Exports'!IV$290</f>
        <v>106.408</v>
      </c>
      <c r="V404" s="66">
        <f>'[2]Indonesia PKO Exports'!JH$290</f>
        <v>139.946</v>
      </c>
      <c r="W404" s="66">
        <f>'[2]Indonesia PKO Exports'!JT$290</f>
        <v>185.52699999999999</v>
      </c>
      <c r="X404" s="66">
        <f>'[2]Indonesia PKO Exports'!KF$290</f>
        <v>191.80600000000001</v>
      </c>
      <c r="Y404" s="66">
        <f>'[2]Indonesia PKO Exports'!KR$290</f>
        <v>21.515000000000001</v>
      </c>
      <c r="Z404" s="66">
        <f>'[2]Indonesia PKO Exports'!LD$290</f>
        <v>157.15153000000001</v>
      </c>
      <c r="AA404" s="67">
        <f t="shared" ref="AA404:AI414" si="335">(SUM(U404:Y404)/SUM(U$416:Y$416))*AA$416</f>
        <v>136.23973472150038</v>
      </c>
      <c r="AB404" s="67">
        <f t="shared" si="335"/>
        <v>150.7371931924587</v>
      </c>
      <c r="AC404" s="67">
        <f t="shared" si="335"/>
        <v>148.71262305840492</v>
      </c>
      <c r="AD404" s="67">
        <f t="shared" si="335"/>
        <v>147.03718885878456</v>
      </c>
      <c r="AE404" s="67">
        <f t="shared" si="335"/>
        <v>136.08707438918324</v>
      </c>
      <c r="AF404" s="67">
        <f t="shared" si="335"/>
        <v>148.25183836238054</v>
      </c>
      <c r="AG404" s="67">
        <f t="shared" si="335"/>
        <v>144.08849481372508</v>
      </c>
      <c r="AH404" s="67">
        <f t="shared" si="335"/>
        <v>146.53517271264644</v>
      </c>
      <c r="AI404" s="67">
        <f t="shared" si="335"/>
        <v>145.22115746213217</v>
      </c>
      <c r="AJ404" s="67"/>
      <c r="AK404" s="67"/>
      <c r="AL404" s="67"/>
    </row>
    <row r="405" spans="1:38">
      <c r="A405" s="59" t="s">
        <v>65</v>
      </c>
      <c r="B405" s="72">
        <f t="shared" si="333"/>
        <v>27.773558330340968</v>
      </c>
      <c r="C405" s="72">
        <f t="shared" si="334"/>
        <v>27.679410674983878</v>
      </c>
      <c r="D405" s="72">
        <v>40.184021764320946</v>
      </c>
      <c r="E405" s="66">
        <f>'[2]Indonesia PKO Exports'!BM$290</f>
        <v>31.327999999999999</v>
      </c>
      <c r="F405" s="66">
        <f>'[2]Indonesia PKO Exports'!BY$290</f>
        <v>64.795000000000002</v>
      </c>
      <c r="G405" s="66">
        <f>'[2]Indonesia PKO Exports'!CK$290</f>
        <v>42.305</v>
      </c>
      <c r="H405" s="66">
        <f>'[2]Indonesia PKO Exports'!CW$290</f>
        <v>47.633000000000003</v>
      </c>
      <c r="I405" s="66">
        <f>'[2]Indonesia PKO Exports'!DI$290</f>
        <v>70.59</v>
      </c>
      <c r="J405" s="66">
        <f>'[2]Indonesia PKO Exports'!DU$290</f>
        <v>38.439</v>
      </c>
      <c r="K405" s="66">
        <f>'[2]Indonesia PKO Exports'!EG$290</f>
        <v>57.652000000000001</v>
      </c>
      <c r="L405" s="66">
        <f>'[2]Indonesia PKO Exports'!ES$290</f>
        <v>106.248</v>
      </c>
      <c r="M405" s="66">
        <f>'[2]Indonesia PKO Exports'!FE$290</f>
        <v>112.316</v>
      </c>
      <c r="N405" s="66">
        <f>'[2]Indonesia PKO Exports'!FQ$290</f>
        <v>86.03</v>
      </c>
      <c r="O405" s="66">
        <f>'[2]Indonesia PKO Exports'!GC$290</f>
        <v>102.631</v>
      </c>
      <c r="P405" s="66">
        <f>'[2]Indonesia PKO Exports'!GO$290</f>
        <v>57.87</v>
      </c>
      <c r="Q405" s="66">
        <f>'[2]Indonesia PKO Exports'!HA$290</f>
        <v>136.721</v>
      </c>
      <c r="R405" s="66">
        <f>'[2]Indonesia PKO Exports'!HM$290</f>
        <v>155.364</v>
      </c>
      <c r="S405" s="66">
        <f>'[2]Indonesia PKO Exports'!HY$290</f>
        <v>160.40700000000001</v>
      </c>
      <c r="T405" s="66">
        <f>'[2]Indonesia PKO Exports'!IK$290</f>
        <v>219.37799999999999</v>
      </c>
      <c r="U405" s="66">
        <f>'[2]Indonesia PKO Exports'!IW$290</f>
        <v>215.60499999999999</v>
      </c>
      <c r="V405" s="66">
        <f>'[2]Indonesia PKO Exports'!JI$290</f>
        <v>182.066</v>
      </c>
      <c r="W405" s="66">
        <f>'[2]Indonesia PKO Exports'!JU$290</f>
        <v>129.1</v>
      </c>
      <c r="X405" s="66">
        <f>'[2]Indonesia PKO Exports'!KG$290</f>
        <v>147.33500000000001</v>
      </c>
      <c r="Y405" s="66">
        <f>'[2]Indonesia PKO Exports'!KS$290</f>
        <v>25.491</v>
      </c>
      <c r="Z405" s="66">
        <f>'[2]Indonesia PKO Exports'!LE$290</f>
        <v>165.14564100000001</v>
      </c>
      <c r="AA405" s="67">
        <f t="shared" si="335"/>
        <v>147.72568853158776</v>
      </c>
      <c r="AB405" s="67">
        <f>(SUM(V405:Z405)/SUM(V$416:Z$416))*AB$416</f>
        <v>140.59891440054787</v>
      </c>
      <c r="AC405" s="67">
        <f>(SUM(W405:AA405)/SUM(W$416:AA$416))*AC$416</f>
        <v>132.07589945180018</v>
      </c>
      <c r="AD405" s="67">
        <f>(SUM(X405:AB405)/SUM(X$416:AB$416))*AD$416</f>
        <v>140.06983805688768</v>
      </c>
      <c r="AE405" s="67">
        <f>(SUM(Y405:AC405)/SUM(Y$416:AC$416))*AE$416</f>
        <v>135.35189080350989</v>
      </c>
      <c r="AF405" s="67">
        <f>(SUM(Z405:AD405)/SUM(Z$416:AD$416))*AF$416</f>
        <v>145.39405680650015</v>
      </c>
      <c r="AG405" s="67">
        <f t="shared" si="335"/>
        <v>139.47975953504962</v>
      </c>
      <c r="AH405" s="67">
        <f t="shared" si="335"/>
        <v>139.04920760411204</v>
      </c>
      <c r="AI405" s="67">
        <f t="shared" si="335"/>
        <v>138.84306200380078</v>
      </c>
      <c r="AJ405" s="67"/>
      <c r="AK405" s="67"/>
      <c r="AL405" s="67"/>
    </row>
    <row r="406" spans="1:38">
      <c r="A406" s="59" t="s">
        <v>66</v>
      </c>
      <c r="B406" s="72">
        <f t="shared" si="333"/>
        <v>28.287095701065613</v>
      </c>
      <c r="C406" s="72">
        <f t="shared" si="334"/>
        <v>28.191207241061999</v>
      </c>
      <c r="D406" s="72">
        <v>32.097772390501554</v>
      </c>
      <c r="E406" s="66">
        <f>'[2]Indonesia PKO Exports'!BN$290</f>
        <v>30.44</v>
      </c>
      <c r="F406" s="66">
        <f>'[2]Indonesia PKO Exports'!BZ$290</f>
        <v>49.465000000000003</v>
      </c>
      <c r="G406" s="66">
        <f>'[2]Indonesia PKO Exports'!CL$290</f>
        <v>16.469000000000001</v>
      </c>
      <c r="H406" s="66">
        <f>'[2]Indonesia PKO Exports'!CX$290</f>
        <v>54.884</v>
      </c>
      <c r="I406" s="66">
        <f>'[2]Indonesia PKO Exports'!DJ$290</f>
        <v>53.747</v>
      </c>
      <c r="J406" s="66">
        <f>'[2]Indonesia PKO Exports'!DV$290</f>
        <v>94.073999999999998</v>
      </c>
      <c r="K406" s="66">
        <f>'[2]Indonesia PKO Exports'!EH$290</f>
        <v>86.061999999999998</v>
      </c>
      <c r="L406" s="66">
        <f>'[2]Indonesia PKO Exports'!ET$290</f>
        <v>54.009</v>
      </c>
      <c r="M406" s="66">
        <f>'[2]Indonesia PKO Exports'!FF$290</f>
        <v>95.096000000000004</v>
      </c>
      <c r="N406" s="66">
        <f>'[2]Indonesia PKO Exports'!FR$290</f>
        <v>111.24</v>
      </c>
      <c r="O406" s="66">
        <f>'[2]Indonesia PKO Exports'!GD$290</f>
        <v>151.798</v>
      </c>
      <c r="P406" s="66">
        <f>'[2]Indonesia PKO Exports'!GP$290</f>
        <v>172.94900000000001</v>
      </c>
      <c r="Q406" s="66">
        <f>'[2]Indonesia PKO Exports'!HB$290</f>
        <v>150.64599999999999</v>
      </c>
      <c r="R406" s="66">
        <f>'[2]Indonesia PKO Exports'!HN$290</f>
        <v>237.416</v>
      </c>
      <c r="S406" s="66">
        <f>'[2]Indonesia PKO Exports'!HZ$290</f>
        <v>145.934</v>
      </c>
      <c r="T406" s="66">
        <f>'[2]Indonesia PKO Exports'!IL$290</f>
        <v>170.923</v>
      </c>
      <c r="U406" s="66">
        <f>'[2]Indonesia PKO Exports'!IX$290</f>
        <v>160.06700000000001</v>
      </c>
      <c r="V406" s="66">
        <f>'[2]Indonesia PKO Exports'!JJ$290</f>
        <v>126.346</v>
      </c>
      <c r="W406" s="66">
        <f>'[2]Indonesia PKO Exports'!JV$290</f>
        <v>170.46299999999999</v>
      </c>
      <c r="X406" s="66">
        <f>'[2]Indonesia PKO Exports'!KH$290</f>
        <v>195.63200000000001</v>
      </c>
      <c r="Y406" s="66">
        <f>'[2]Indonesia PKO Exports'!KT$290</f>
        <v>48.44</v>
      </c>
      <c r="Z406" s="66">
        <f>'[2]Indonesia PKO Exports'!LF$290</f>
        <v>131.71025599999999</v>
      </c>
      <c r="AA406" s="67">
        <f t="shared" si="335"/>
        <v>148.01096334724048</v>
      </c>
      <c r="AB406" s="67">
        <f t="shared" ref="AB406:AB414" si="336">(SUM(V406:Z406)/SUM(V$416:Z$416))*AB$416</f>
        <v>145.67881209788132</v>
      </c>
      <c r="AC406" s="67">
        <f t="shared" ref="AC406:AD414" si="337">(SUM(W406:AA406)/SUM(W$416:AA$416))*AC$416</f>
        <v>149.1459221043703</v>
      </c>
      <c r="AD406" s="67">
        <f t="shared" si="337"/>
        <v>149.72601214944356</v>
      </c>
      <c r="AE406" s="67">
        <f t="shared" ref="AE406:AF414" si="338">(SUM(Y406:AC406)/SUM(Y$416:AC$416))*AE$416</f>
        <v>137.99869233803466</v>
      </c>
      <c r="AF406" s="67">
        <f t="shared" si="338"/>
        <v>145.12475195913879</v>
      </c>
      <c r="AG406" s="67">
        <f t="shared" si="335"/>
        <v>146.44313536766668</v>
      </c>
      <c r="AH406" s="67">
        <f t="shared" si="335"/>
        <v>145.90323167153576</v>
      </c>
      <c r="AI406" s="67">
        <f t="shared" si="335"/>
        <v>146.07568601351434</v>
      </c>
      <c r="AJ406" s="67"/>
      <c r="AK406" s="67"/>
      <c r="AL406" s="67"/>
    </row>
    <row r="407" spans="1:38">
      <c r="A407" s="59" t="s">
        <v>67</v>
      </c>
      <c r="B407" s="72">
        <f t="shared" si="333"/>
        <v>15.820994453839942</v>
      </c>
      <c r="C407" s="72">
        <f t="shared" si="334"/>
        <v>15.767363964165908</v>
      </c>
      <c r="D407" s="66">
        <f>'[2]Indonesia PKO Exports'!BC$290</f>
        <v>15.234999999999999</v>
      </c>
      <c r="E407" s="66">
        <f>'[2]Indonesia PKO Exports'!BO$290</f>
        <v>23.974</v>
      </c>
      <c r="F407" s="66">
        <f>'[2]Indonesia PKO Exports'!CA$290</f>
        <v>16.989999999999998</v>
      </c>
      <c r="G407" s="66">
        <f>'[2]Indonesia PKO Exports'!CM$290</f>
        <v>12.664</v>
      </c>
      <c r="H407" s="66">
        <f>'[2]Indonesia PKO Exports'!CY$290</f>
        <v>22.004999999999999</v>
      </c>
      <c r="I407" s="66">
        <f>'[2]Indonesia PKO Exports'!DK$290</f>
        <v>22.986000000000001</v>
      </c>
      <c r="J407" s="66">
        <f>'[2]Indonesia PKO Exports'!DW$290</f>
        <v>75.605000000000004</v>
      </c>
      <c r="K407" s="66">
        <f>'[2]Indonesia PKO Exports'!EI$290</f>
        <v>47.765999999999998</v>
      </c>
      <c r="L407" s="66">
        <f>'[2]Indonesia PKO Exports'!EU$290</f>
        <v>70.301000000000002</v>
      </c>
      <c r="M407" s="66">
        <f>'[2]Indonesia PKO Exports'!FG$290</f>
        <v>52.475999999999999</v>
      </c>
      <c r="N407" s="66">
        <f>'[2]Indonesia PKO Exports'!FS$290</f>
        <v>98.954999999999998</v>
      </c>
      <c r="O407" s="66">
        <f>'[2]Indonesia PKO Exports'!GE$290</f>
        <v>87.596999999999994</v>
      </c>
      <c r="P407" s="66">
        <f>'[2]Indonesia PKO Exports'!GQ$290</f>
        <v>154.4</v>
      </c>
      <c r="Q407" s="66">
        <f>'[2]Indonesia PKO Exports'!HC$290</f>
        <v>153.33099999999999</v>
      </c>
      <c r="R407" s="66">
        <f>'[2]Indonesia PKO Exports'!HO$290</f>
        <v>114.10299999999999</v>
      </c>
      <c r="S407" s="66">
        <f>'[2]Indonesia PKO Exports'!IA$290</f>
        <v>153.584</v>
      </c>
      <c r="T407" s="66">
        <f>'[2]Indonesia PKO Exports'!IM$290</f>
        <v>112.812</v>
      </c>
      <c r="U407" s="66">
        <f>'[2]Indonesia PKO Exports'!IY$290</f>
        <v>156.45400000000001</v>
      </c>
      <c r="V407" s="66">
        <f>'[2]Indonesia PKO Exports'!JK$290</f>
        <v>88.338999999999999</v>
      </c>
      <c r="W407" s="66">
        <f>'[2]Indonesia PKO Exports'!JW$290</f>
        <v>161.1</v>
      </c>
      <c r="X407" s="66">
        <f>'[2]Indonesia PKO Exports'!KI$290</f>
        <v>124.548</v>
      </c>
      <c r="Y407" s="66">
        <f>'[2]Indonesia PKO Exports'!KU$290</f>
        <v>39.573</v>
      </c>
      <c r="Z407" s="66">
        <f>'[2]Indonesia PKO Exports'!LG$290</f>
        <v>117.475503</v>
      </c>
      <c r="AA407" s="67">
        <f t="shared" si="335"/>
        <v>120.36316711284422</v>
      </c>
      <c r="AB407" s="67">
        <f t="shared" si="336"/>
        <v>115.01877339131048</v>
      </c>
      <c r="AC407" s="67">
        <f t="shared" si="337"/>
        <v>120.96118314607433</v>
      </c>
      <c r="AD407" s="67">
        <f t="shared" si="337"/>
        <v>115.62114185116423</v>
      </c>
      <c r="AE407" s="67">
        <f t="shared" si="338"/>
        <v>113.72226409178545</v>
      </c>
      <c r="AF407" s="67">
        <f t="shared" si="338"/>
        <v>118.10798187676231</v>
      </c>
      <c r="AG407" s="67">
        <f t="shared" si="335"/>
        <v>117.40271098335874</v>
      </c>
      <c r="AH407" s="67">
        <f t="shared" si="335"/>
        <v>116.98163779075814</v>
      </c>
      <c r="AI407" s="67">
        <f t="shared" si="335"/>
        <v>117.47507518181258</v>
      </c>
      <c r="AJ407" s="67"/>
      <c r="AK407" s="67"/>
      <c r="AL407" s="67"/>
    </row>
    <row r="408" spans="1:38">
      <c r="A408" s="59" t="s">
        <v>68</v>
      </c>
      <c r="B408" s="72">
        <f t="shared" si="333"/>
        <v>26.645713594267225</v>
      </c>
      <c r="C408" s="72">
        <f t="shared" si="334"/>
        <v>26.555389141405303</v>
      </c>
      <c r="D408" s="66">
        <f>'[2]Indonesia PKO Exports'!BD$290</f>
        <v>20.6</v>
      </c>
      <c r="E408" s="66">
        <f>'[2]Indonesia PKO Exports'!BP$290</f>
        <v>48.558999999999997</v>
      </c>
      <c r="F408" s="66">
        <f>'[2]Indonesia PKO Exports'!CB$290</f>
        <v>34.584000000000003</v>
      </c>
      <c r="G408" s="66">
        <f>'[2]Indonesia PKO Exports'!CN$290</f>
        <v>47.344000000000001</v>
      </c>
      <c r="H408" s="66">
        <f>'[2]Indonesia PKO Exports'!CZ$290</f>
        <v>53.427</v>
      </c>
      <c r="I408" s="66">
        <f>'[2]Indonesia PKO Exports'!DL$290</f>
        <v>27.972000000000001</v>
      </c>
      <c r="J408" s="66">
        <f>'[2]Indonesia PKO Exports'!DX$290</f>
        <v>89.724000000000004</v>
      </c>
      <c r="K408" s="66">
        <f>'[2]Indonesia PKO Exports'!EJ$290</f>
        <v>48.222000000000001</v>
      </c>
      <c r="L408" s="66">
        <f>'[2]Indonesia PKO Exports'!EV$290</f>
        <v>73.924000000000007</v>
      </c>
      <c r="M408" s="66">
        <f>'[2]Indonesia PKO Exports'!FH$290</f>
        <v>83.462000000000003</v>
      </c>
      <c r="N408" s="66">
        <f>'[2]Indonesia PKO Exports'!FT$290</f>
        <v>145.095</v>
      </c>
      <c r="O408" s="66">
        <f>'[2]Indonesia PKO Exports'!GF$290</f>
        <v>112.61799999999999</v>
      </c>
      <c r="P408" s="66">
        <f>'[2]Indonesia PKO Exports'!GR$290</f>
        <v>92.161000000000001</v>
      </c>
      <c r="Q408" s="66">
        <f>'[2]Indonesia PKO Exports'!HD$290</f>
        <v>94.775999999999996</v>
      </c>
      <c r="R408" s="66">
        <f>'[2]Indonesia PKO Exports'!HP$290</f>
        <v>104.35</v>
      </c>
      <c r="S408" s="66">
        <f>'[2]Indonesia PKO Exports'!IB$290</f>
        <v>63.451999999999998</v>
      </c>
      <c r="T408" s="66">
        <f>'[2]Indonesia PKO Exports'!IN$290</f>
        <v>72.3</v>
      </c>
      <c r="U408" s="66">
        <f>'[2]Indonesia PKO Exports'!IZ$290</f>
        <v>165.80699999999999</v>
      </c>
      <c r="V408" s="66">
        <f>'[2]Indonesia PKO Exports'!JL$290</f>
        <v>145.774</v>
      </c>
      <c r="W408" s="66">
        <f>'[2]Indonesia PKO Exports'!JX$290</f>
        <v>161.28399999999999</v>
      </c>
      <c r="X408" s="66">
        <f>'[2]Indonesia PKO Exports'!KJ$290</f>
        <v>142.42599999999999</v>
      </c>
      <c r="Y408" s="66">
        <f>'[2]Indonesia PKO Exports'!KV$290</f>
        <v>16.2</v>
      </c>
      <c r="Z408" s="67">
        <f t="shared" ref="Z408:Z414" si="339">(SUM(T408:X408)/SUM(T$416:X$416))*Z$416</f>
        <v>132.73783278520665</v>
      </c>
      <c r="AA408" s="67">
        <f t="shared" si="335"/>
        <v>133.34454375376237</v>
      </c>
      <c r="AB408" s="67">
        <f t="shared" si="336"/>
        <v>129.61420618525835</v>
      </c>
      <c r="AC408" s="67">
        <f t="shared" si="337"/>
        <v>125.88777876157931</v>
      </c>
      <c r="AD408" s="67">
        <f t="shared" si="337"/>
        <v>123.97308006508115</v>
      </c>
      <c r="AE408" s="67">
        <f t="shared" si="338"/>
        <v>119.12554082808946</v>
      </c>
      <c r="AF408" s="67">
        <f t="shared" si="338"/>
        <v>129.35246429155904</v>
      </c>
      <c r="AG408" s="67">
        <f t="shared" si="335"/>
        <v>126.67539717300161</v>
      </c>
      <c r="AH408" s="67">
        <f t="shared" si="335"/>
        <v>125.9085225883305</v>
      </c>
      <c r="AI408" s="67">
        <f t="shared" si="335"/>
        <v>125.33574930035707</v>
      </c>
      <c r="AJ408" s="67"/>
      <c r="AK408" s="67"/>
      <c r="AL408" s="67"/>
    </row>
    <row r="409" spans="1:38">
      <c r="A409" s="59" t="s">
        <v>69</v>
      </c>
      <c r="B409" s="72">
        <f t="shared" si="333"/>
        <v>27.803778798948301</v>
      </c>
      <c r="C409" s="72">
        <f t="shared" si="334"/>
        <v>27.709528701324746</v>
      </c>
      <c r="D409" s="66">
        <f>'[2]Indonesia PKO Exports'!BE$290</f>
        <v>27.146999999999998</v>
      </c>
      <c r="E409" s="66">
        <f>'[2]Indonesia PKO Exports'!BQ$290</f>
        <v>19.114999999999998</v>
      </c>
      <c r="F409" s="66">
        <f>'[2]Indonesia PKO Exports'!CC$290</f>
        <v>90.819000000000003</v>
      </c>
      <c r="G409" s="66">
        <f>'[2]Indonesia PKO Exports'!CO$290</f>
        <v>42.674999999999997</v>
      </c>
      <c r="H409" s="66">
        <f>'[2]Indonesia PKO Exports'!DA$290</f>
        <v>38.279000000000003</v>
      </c>
      <c r="I409" s="66">
        <f>'[2]Indonesia PKO Exports'!DM$290</f>
        <v>53.24</v>
      </c>
      <c r="J409" s="66">
        <f>'[2]Indonesia PKO Exports'!DY$290</f>
        <v>39.036000000000001</v>
      </c>
      <c r="K409" s="66">
        <f>'[2]Indonesia PKO Exports'!EK$290</f>
        <v>56.682000000000002</v>
      </c>
      <c r="L409" s="66">
        <f>'[2]Indonesia PKO Exports'!EW$290</f>
        <v>61.954999999999998</v>
      </c>
      <c r="M409" s="66">
        <f>'[2]Indonesia PKO Exports'!FI$290</f>
        <v>80.617999999999995</v>
      </c>
      <c r="N409" s="66">
        <f>'[2]Indonesia PKO Exports'!FU$290</f>
        <v>68.028999999999996</v>
      </c>
      <c r="O409" s="66">
        <f>'[2]Indonesia PKO Exports'!GG$290</f>
        <v>93.340999999999994</v>
      </c>
      <c r="P409" s="66">
        <f>'[2]Indonesia PKO Exports'!GS$290</f>
        <v>125.554</v>
      </c>
      <c r="Q409" s="66">
        <f>'[2]Indonesia PKO Exports'!HE$290</f>
        <v>156.20599999999999</v>
      </c>
      <c r="R409" s="66">
        <f>'[2]Indonesia PKO Exports'!HQ$290</f>
        <v>93.027000000000001</v>
      </c>
      <c r="S409" s="66">
        <f>'[2]Indonesia PKO Exports'!IC$290</f>
        <v>43.334000000000003</v>
      </c>
      <c r="T409" s="66">
        <f>'[2]Indonesia PKO Exports'!IO$290</f>
        <v>185.12799999999999</v>
      </c>
      <c r="U409" s="66">
        <f>'[2]Indonesia PKO Exports'!JA$290</f>
        <v>100.042</v>
      </c>
      <c r="V409" s="66">
        <f>'[2]Indonesia PKO Exports'!JM$290</f>
        <v>122.892</v>
      </c>
      <c r="W409" s="66">
        <f>'[2]Indonesia PKO Exports'!JY$290</f>
        <v>160.36699999999999</v>
      </c>
      <c r="X409" s="66">
        <f>'[2]Indonesia PKO Exports'!KK$290</f>
        <v>110.024</v>
      </c>
      <c r="Y409" s="66">
        <f>'[2]Indonesia PKO Exports'!KW$290</f>
        <v>30.536000000000001</v>
      </c>
      <c r="Z409" s="67">
        <f t="shared" si="339"/>
        <v>130.97376327878322</v>
      </c>
      <c r="AA409" s="67">
        <f t="shared" si="335"/>
        <v>110.61757972067649</v>
      </c>
      <c r="AB409" s="67">
        <f t="shared" si="336"/>
        <v>120.16443864526576</v>
      </c>
      <c r="AC409" s="67">
        <f t="shared" si="337"/>
        <v>116.54832361641282</v>
      </c>
      <c r="AD409" s="67">
        <f t="shared" si="337"/>
        <v>112.34186835714067</v>
      </c>
      <c r="AE409" s="67">
        <f t="shared" si="338"/>
        <v>112.71404874396826</v>
      </c>
      <c r="AF409" s="67">
        <f t="shared" si="338"/>
        <v>118.34967315668221</v>
      </c>
      <c r="AG409" s="67">
        <f t="shared" si="335"/>
        <v>114.73662983626947</v>
      </c>
      <c r="AH409" s="67">
        <f t="shared" si="335"/>
        <v>116.31736218249425</v>
      </c>
      <c r="AI409" s="67">
        <f t="shared" si="335"/>
        <v>115.24420224074208</v>
      </c>
      <c r="AJ409" s="67"/>
      <c r="AK409" s="67"/>
      <c r="AL409" s="67"/>
    </row>
    <row r="410" spans="1:38">
      <c r="A410" s="59" t="s">
        <v>70</v>
      </c>
      <c r="B410" s="72">
        <f t="shared" si="333"/>
        <v>21.441475125804097</v>
      </c>
      <c r="C410" s="72">
        <f t="shared" si="334"/>
        <v>21.368792159275948</v>
      </c>
      <c r="D410" s="66">
        <f>'[2]Indonesia PKO Exports'!BF$290</f>
        <v>26.24</v>
      </c>
      <c r="E410" s="66">
        <f>'[2]Indonesia PKO Exports'!BR$290</f>
        <v>33.771999999999998</v>
      </c>
      <c r="F410" s="66">
        <f>'[2]Indonesia PKO Exports'!CD$290</f>
        <v>32.183</v>
      </c>
      <c r="G410" s="66">
        <f>'[2]Indonesia PKO Exports'!CP$290</f>
        <v>30.452999999999999</v>
      </c>
      <c r="H410" s="66">
        <f>'[2]Indonesia PKO Exports'!DB$290</f>
        <v>53.514000000000003</v>
      </c>
      <c r="I410" s="66">
        <f>'[2]Indonesia PKO Exports'!DN$290</f>
        <v>59.37</v>
      </c>
      <c r="J410" s="66">
        <f>'[2]Indonesia PKO Exports'!DZ$290</f>
        <v>28.106999999999999</v>
      </c>
      <c r="K410" s="66">
        <f>'[2]Indonesia PKO Exports'!EL$290</f>
        <v>47.526000000000003</v>
      </c>
      <c r="L410" s="66">
        <f>'[2]Indonesia PKO Exports'!EX$290</f>
        <v>53.350999999999999</v>
      </c>
      <c r="M410" s="66">
        <f>'[2]Indonesia PKO Exports'!FJ$290</f>
        <v>93.061000000000007</v>
      </c>
      <c r="N410" s="66">
        <f>'[2]Indonesia PKO Exports'!FV$290</f>
        <v>114.128</v>
      </c>
      <c r="O410" s="66">
        <f>'[2]Indonesia PKO Exports'!GH$290</f>
        <v>117.229</v>
      </c>
      <c r="P410" s="66">
        <f>'[2]Indonesia PKO Exports'!GT$290</f>
        <v>30.509</v>
      </c>
      <c r="Q410" s="66">
        <f>'[2]Indonesia PKO Exports'!HF$290</f>
        <v>98.924999999999997</v>
      </c>
      <c r="R410" s="66">
        <f>'[2]Indonesia PKO Exports'!HR$290</f>
        <v>125.239</v>
      </c>
      <c r="S410" s="66">
        <f>'[2]Indonesia PKO Exports'!ID$290</f>
        <v>72.728999999999999</v>
      </c>
      <c r="T410" s="66">
        <f>'[2]Indonesia PKO Exports'!IP$290</f>
        <v>88.099000000000004</v>
      </c>
      <c r="U410" s="66">
        <f>'[2]Indonesia PKO Exports'!JB$290</f>
        <v>105.014</v>
      </c>
      <c r="V410" s="66">
        <f>'[2]Indonesia PKO Exports'!JN$290</f>
        <v>74.406000000000006</v>
      </c>
      <c r="W410" s="66">
        <f>'[2]Indonesia PKO Exports'!JZ$290</f>
        <v>167.684</v>
      </c>
      <c r="X410" s="66">
        <f>'[2]Indonesia PKO Exports'!KL$290</f>
        <v>101.81</v>
      </c>
      <c r="Y410" s="66">
        <f>'[2]Indonesia PKO Exports'!KX$290</f>
        <v>39.124000000000002</v>
      </c>
      <c r="Z410" s="67">
        <f t="shared" si="339"/>
        <v>103.66910241332738</v>
      </c>
      <c r="AA410" s="67">
        <f t="shared" si="335"/>
        <v>103.05325720318848</v>
      </c>
      <c r="AB410" s="67">
        <f t="shared" si="336"/>
        <v>105.41450306306992</v>
      </c>
      <c r="AC410" s="67">
        <f t="shared" si="337"/>
        <v>110.7097221323705</v>
      </c>
      <c r="AD410" s="67">
        <f t="shared" si="337"/>
        <v>101.32834577673206</v>
      </c>
      <c r="AE410" s="67">
        <f t="shared" si="338"/>
        <v>102.33190048581488</v>
      </c>
      <c r="AF410" s="67">
        <f t="shared" si="338"/>
        <v>105.03065200303941</v>
      </c>
      <c r="AG410" s="67">
        <f t="shared" si="335"/>
        <v>104.80447073256143</v>
      </c>
      <c r="AH410" s="67">
        <f t="shared" si="335"/>
        <v>105.22871846640626</v>
      </c>
      <c r="AI410" s="67">
        <f t="shared" si="335"/>
        <v>105.12022200300406</v>
      </c>
      <c r="AJ410" s="67"/>
      <c r="AK410" s="67"/>
      <c r="AL410" s="67"/>
    </row>
    <row r="411" spans="1:38">
      <c r="A411" s="59" t="s">
        <v>71</v>
      </c>
      <c r="B411" s="72">
        <f t="shared" si="333"/>
        <v>27.041843917963373</v>
      </c>
      <c r="C411" s="72">
        <f t="shared" si="334"/>
        <v>26.950176650444853</v>
      </c>
      <c r="D411" s="66">
        <f>'[2]Indonesia PKO Exports'!BG$290</f>
        <v>34.006999999999998</v>
      </c>
      <c r="E411" s="66">
        <f>'[2]Indonesia PKO Exports'!BS$290</f>
        <v>38.448999999999998</v>
      </c>
      <c r="F411" s="66">
        <f>'[2]Indonesia PKO Exports'!CE$290</f>
        <v>33.593000000000004</v>
      </c>
      <c r="G411" s="66">
        <f>'[2]Indonesia PKO Exports'!CQ$290</f>
        <v>77.402000000000001</v>
      </c>
      <c r="H411" s="66">
        <f>'[2]Indonesia PKO Exports'!DC$290</f>
        <v>39.274000000000001</v>
      </c>
      <c r="I411" s="66">
        <f>'[2]Indonesia PKO Exports'!DO$290</f>
        <v>56.317999999999998</v>
      </c>
      <c r="J411" s="66">
        <f>'[2]Indonesia PKO Exports'!EA$290</f>
        <v>50.225999999999999</v>
      </c>
      <c r="K411" s="66">
        <f>'[2]Indonesia PKO Exports'!EM$290</f>
        <v>51.368000000000002</v>
      </c>
      <c r="L411" s="66">
        <f>'[2]Indonesia PKO Exports'!EY$290</f>
        <v>40.04</v>
      </c>
      <c r="M411" s="66">
        <f>'[2]Indonesia PKO Exports'!FK$290</f>
        <v>68.132999999999996</v>
      </c>
      <c r="N411" s="66">
        <f>'[2]Indonesia PKO Exports'!FW$290</f>
        <v>86.123000000000005</v>
      </c>
      <c r="O411" s="66">
        <f>'[2]Indonesia PKO Exports'!GI$290</f>
        <v>86.338999999999999</v>
      </c>
      <c r="P411" s="66">
        <f>'[2]Indonesia PKO Exports'!GU$290</f>
        <v>116.47</v>
      </c>
      <c r="Q411" s="66">
        <f>'[2]Indonesia PKO Exports'!HG$290</f>
        <v>167.06200000000001</v>
      </c>
      <c r="R411" s="66">
        <f>'[2]Indonesia PKO Exports'!HS$290</f>
        <v>101.824</v>
      </c>
      <c r="S411" s="66">
        <f>'[2]Indonesia PKO Exports'!IE$290</f>
        <v>141.48599999999999</v>
      </c>
      <c r="T411" s="66">
        <f>'[2]Indonesia PKO Exports'!IQ$290</f>
        <v>45.63</v>
      </c>
      <c r="U411" s="66">
        <f>'[2]Indonesia PKO Exports'!JC$290</f>
        <v>140.37</v>
      </c>
      <c r="V411" s="66">
        <f>'[2]Indonesia PKO Exports'!JO$290</f>
        <v>102.416</v>
      </c>
      <c r="W411" s="66">
        <f>'[2]Indonesia PKO Exports'!KA$290</f>
        <v>122.31699999999999</v>
      </c>
      <c r="X411" s="66">
        <f>'[2]Indonesia PKO Exports'!KM$290</f>
        <v>135.113</v>
      </c>
      <c r="Y411" s="66">
        <f>'[2]Indonesia PKO Exports'!KY$290</f>
        <v>28.053999999999998</v>
      </c>
      <c r="Z411" s="67">
        <f t="shared" si="339"/>
        <v>105.37429238380656</v>
      </c>
      <c r="AA411" s="67">
        <f t="shared" si="335"/>
        <v>111.54857650987907</v>
      </c>
      <c r="AB411" s="67">
        <f t="shared" si="336"/>
        <v>106.83994522952277</v>
      </c>
      <c r="AC411" s="67">
        <f t="shared" si="337"/>
        <v>107.9312415856661</v>
      </c>
      <c r="AD411" s="67">
        <f t="shared" si="337"/>
        <v>108.90082907266915</v>
      </c>
      <c r="AE411" s="67">
        <f t="shared" si="338"/>
        <v>101.83958423348039</v>
      </c>
      <c r="AF411" s="67">
        <f t="shared" si="338"/>
        <v>108.32077214060261</v>
      </c>
      <c r="AG411" s="67">
        <f t="shared" si="335"/>
        <v>107.65540525834348</v>
      </c>
      <c r="AH411" s="67">
        <f t="shared" si="335"/>
        <v>107.0367333139117</v>
      </c>
      <c r="AI411" s="67">
        <f t="shared" si="335"/>
        <v>107.21433228094369</v>
      </c>
      <c r="AJ411" s="67"/>
      <c r="AK411" s="67"/>
      <c r="AL411" s="67"/>
    </row>
    <row r="412" spans="1:38">
      <c r="A412" s="59" t="s">
        <v>72</v>
      </c>
      <c r="B412" s="72">
        <f t="shared" si="333"/>
        <v>23.324199790261055</v>
      </c>
      <c r="C412" s="72">
        <f t="shared" si="334"/>
        <v>23.245134706226274</v>
      </c>
      <c r="D412" s="66">
        <f>'[2]Indonesia PKO Exports'!BH$290</f>
        <v>26.132999999999999</v>
      </c>
      <c r="E412" s="66">
        <f>'[2]Indonesia PKO Exports'!BT$290</f>
        <v>41.42</v>
      </c>
      <c r="F412" s="66">
        <f>'[2]Indonesia PKO Exports'!CF$290</f>
        <v>23.39</v>
      </c>
      <c r="G412" s="66">
        <f>'[2]Indonesia PKO Exports'!CR$290</f>
        <v>65.210999999999999</v>
      </c>
      <c r="H412" s="66">
        <f>'[2]Indonesia PKO Exports'!DD$290</f>
        <v>39.956000000000003</v>
      </c>
      <c r="I412" s="66">
        <f>'[2]Indonesia PKO Exports'!DP$290</f>
        <v>26.382999999999999</v>
      </c>
      <c r="J412" s="66">
        <f>'[2]Indonesia PKO Exports'!EB$290</f>
        <v>66.566999999999993</v>
      </c>
      <c r="K412" s="66">
        <f>'[2]Indonesia PKO Exports'!EN$290</f>
        <v>47.222000000000001</v>
      </c>
      <c r="L412" s="66">
        <f>'[2]Indonesia PKO Exports'!EZ$290</f>
        <v>58.908999999999999</v>
      </c>
      <c r="M412" s="66">
        <f>'[2]Indonesia PKO Exports'!FL$290</f>
        <v>74.634</v>
      </c>
      <c r="N412" s="66">
        <f>'[2]Indonesia PKO Exports'!FX$290</f>
        <v>96.516999999999996</v>
      </c>
      <c r="O412" s="66">
        <f>'[2]Indonesia PKO Exports'!GJ$290</f>
        <v>125.125</v>
      </c>
      <c r="P412" s="66">
        <f>'[2]Indonesia PKO Exports'!GV$290</f>
        <v>174.30699999999999</v>
      </c>
      <c r="Q412" s="66">
        <f>'[2]Indonesia PKO Exports'!HH$290</f>
        <v>103.045</v>
      </c>
      <c r="R412" s="66">
        <f>'[2]Indonesia PKO Exports'!HT$290</f>
        <v>86.075999999999993</v>
      </c>
      <c r="S412" s="66">
        <f>'[2]Indonesia PKO Exports'!IF$290</f>
        <v>101.387</v>
      </c>
      <c r="T412" s="66">
        <f>'[2]Indonesia PKO Exports'!IR$290</f>
        <v>96.527000000000001</v>
      </c>
      <c r="U412" s="66">
        <f>'[2]Indonesia PKO Exports'!JD$290</f>
        <v>164.84399999999999</v>
      </c>
      <c r="V412" s="66">
        <f>'[2]Indonesia PKO Exports'!JP$290</f>
        <v>110.468</v>
      </c>
      <c r="W412" s="66">
        <f>'[2]Indonesia PKO Exports'!KB$290</f>
        <v>123.389</v>
      </c>
      <c r="X412" s="66">
        <f>'[2]Indonesia PKO Exports'!KN$290</f>
        <v>134.96799999999999</v>
      </c>
      <c r="Y412" s="66">
        <f>'[2]Indonesia PKO Exports'!KZ$290</f>
        <v>129.95910499999999</v>
      </c>
      <c r="Z412" s="67">
        <f t="shared" si="339"/>
        <v>121.65786240643946</v>
      </c>
      <c r="AA412" s="67">
        <f t="shared" si="335"/>
        <v>140.1305590790667</v>
      </c>
      <c r="AB412" s="67">
        <f t="shared" si="336"/>
        <v>134.38362152516967</v>
      </c>
      <c r="AC412" s="67">
        <f t="shared" si="337"/>
        <v>139.66088652121951</v>
      </c>
      <c r="AD412" s="67">
        <f t="shared" si="337"/>
        <v>147.85343437479688</v>
      </c>
      <c r="AE412" s="67">
        <f t="shared" si="338"/>
        <v>147.48074111623137</v>
      </c>
      <c r="AF412" s="67">
        <f t="shared" si="338"/>
        <v>136.99248166267941</v>
      </c>
      <c r="AG412" s="67">
        <f t="shared" si="335"/>
        <v>142.22336410704943</v>
      </c>
      <c r="AH412" s="67">
        <f t="shared" si="335"/>
        <v>141.63184167681132</v>
      </c>
      <c r="AI412" s="67">
        <f t="shared" si="335"/>
        <v>143.22258683350955</v>
      </c>
      <c r="AJ412" s="67"/>
      <c r="AK412" s="67"/>
      <c r="AL412" s="67"/>
    </row>
    <row r="413" spans="1:38">
      <c r="A413" s="59" t="s">
        <v>73</v>
      </c>
      <c r="B413" s="72">
        <f t="shared" si="333"/>
        <v>26.942337496939221</v>
      </c>
      <c r="C413" s="72">
        <f t="shared" si="334"/>
        <v>26.851007539322477</v>
      </c>
      <c r="D413" s="66">
        <f>'[2]Indonesia PKO Exports'!BI$290</f>
        <v>26.699000000000002</v>
      </c>
      <c r="E413" s="66">
        <f>'[2]Indonesia PKO Exports'!BU$290</f>
        <v>40.613</v>
      </c>
      <c r="F413" s="66">
        <f>'[2]Indonesia PKO Exports'!CG$290</f>
        <v>33.048000000000002</v>
      </c>
      <c r="G413" s="66">
        <f>'[2]Indonesia PKO Exports'!CS$290</f>
        <v>54.484999999999999</v>
      </c>
      <c r="H413" s="66">
        <f>'[2]Indonesia PKO Exports'!DE$290</f>
        <v>33.435000000000002</v>
      </c>
      <c r="I413" s="66">
        <f>'[2]Indonesia PKO Exports'!DQ$290</f>
        <v>63.518000000000001</v>
      </c>
      <c r="J413" s="66">
        <f>'[2]Indonesia PKO Exports'!EC$290</f>
        <v>71.382000000000005</v>
      </c>
      <c r="K413" s="66">
        <f>'[2]Indonesia PKO Exports'!EO$290</f>
        <v>64.445999999999998</v>
      </c>
      <c r="L413" s="66">
        <f>'[2]Indonesia PKO Exports'!FA$290</f>
        <v>55.825000000000003</v>
      </c>
      <c r="M413" s="66">
        <f>'[2]Indonesia PKO Exports'!FM$290</f>
        <v>115.27200000000001</v>
      </c>
      <c r="N413" s="66">
        <f>'[2]Indonesia PKO Exports'!FY$290</f>
        <v>89.263000000000005</v>
      </c>
      <c r="O413" s="66">
        <f>'[2]Indonesia PKO Exports'!GK$290</f>
        <v>135.459</v>
      </c>
      <c r="P413" s="66">
        <f>'[2]Indonesia PKO Exports'!GW$290</f>
        <v>34.442999999999998</v>
      </c>
      <c r="Q413" s="66">
        <f>'[2]Indonesia PKO Exports'!HI$290</f>
        <v>85.257999999999996</v>
      </c>
      <c r="R413" s="66">
        <f>'[2]Indonesia PKO Exports'!HU$290</f>
        <v>109.667</v>
      </c>
      <c r="S413" s="66">
        <f>'[2]Indonesia PKO Exports'!IG$290</f>
        <v>58.77</v>
      </c>
      <c r="T413" s="66">
        <f>'[2]Indonesia PKO Exports'!IS$290</f>
        <v>150.87299999999999</v>
      </c>
      <c r="U413" s="66">
        <f>'[2]Indonesia PKO Exports'!JE$290</f>
        <v>128.91900000000001</v>
      </c>
      <c r="V413" s="66">
        <f>'[2]Indonesia PKO Exports'!JQ$290</f>
        <v>118.396</v>
      </c>
      <c r="W413" s="66">
        <f>'[2]Indonesia PKO Exports'!KC$290</f>
        <v>156.56200000000001</v>
      </c>
      <c r="X413" s="66">
        <f>'[2]Indonesia PKO Exports'!KO$290</f>
        <v>114.282</v>
      </c>
      <c r="Y413" s="66">
        <f>'[2]Indonesia PKO Exports'!LA$290</f>
        <v>122.58135900000001</v>
      </c>
      <c r="Z413" s="67">
        <f t="shared" si="339"/>
        <v>129.15506128490978</v>
      </c>
      <c r="AA413" s="67">
        <f t="shared" si="335"/>
        <v>135.29762235008403</v>
      </c>
      <c r="AB413" s="67">
        <f t="shared" si="336"/>
        <v>138.83124803789897</v>
      </c>
      <c r="AC413" s="67">
        <f t="shared" si="337"/>
        <v>141.33085821437717</v>
      </c>
      <c r="AD413" s="67">
        <f t="shared" si="337"/>
        <v>143.16759553618442</v>
      </c>
      <c r="AE413" s="67">
        <f t="shared" si="338"/>
        <v>147.79176890719643</v>
      </c>
      <c r="AF413" s="67">
        <f t="shared" si="338"/>
        <v>137.81321494353443</v>
      </c>
      <c r="AG413" s="67">
        <f t="shared" si="335"/>
        <v>141.60393388521854</v>
      </c>
      <c r="AH413" s="67">
        <f t="shared" si="335"/>
        <v>142.14584357673635</v>
      </c>
      <c r="AI413" s="67">
        <f t="shared" si="335"/>
        <v>142.72054613298076</v>
      </c>
      <c r="AJ413" s="67"/>
      <c r="AK413" s="67"/>
      <c r="AL413" s="67"/>
    </row>
    <row r="414" spans="1:38">
      <c r="A414" s="59" t="s">
        <v>74</v>
      </c>
      <c r="B414" s="72">
        <f t="shared" si="333"/>
        <v>20.8564405488621</v>
      </c>
      <c r="C414" s="72">
        <f t="shared" si="334"/>
        <v>20.785740750391383</v>
      </c>
      <c r="D414" s="66">
        <f>'[2]Indonesia PKO Exports'!BJ$290</f>
        <v>27.004000000000001</v>
      </c>
      <c r="E414" s="66">
        <f>'[2]Indonesia PKO Exports'!BV$290</f>
        <v>53.755000000000003</v>
      </c>
      <c r="F414" s="66">
        <f>'[2]Indonesia PKO Exports'!CH$290</f>
        <v>6.7889999999999997</v>
      </c>
      <c r="G414" s="66">
        <f>'[2]Indonesia PKO Exports'!CT$290</f>
        <v>48.423999999999999</v>
      </c>
      <c r="H414" s="66">
        <f>'[2]Indonesia PKO Exports'!DF$290</f>
        <v>39.036999999999999</v>
      </c>
      <c r="I414" s="66">
        <f>'[2]Indonesia PKO Exports'!DR$290</f>
        <v>48.511000000000003</v>
      </c>
      <c r="J414" s="66">
        <f>'[2]Indonesia PKO Exports'!ED$290</f>
        <v>55.31</v>
      </c>
      <c r="K414" s="66">
        <f>'[2]Indonesia PKO Exports'!EP$290</f>
        <v>56.598999999999997</v>
      </c>
      <c r="L414" s="66">
        <f>'[2]Indonesia PKO Exports'!FB$290</f>
        <v>95.738</v>
      </c>
      <c r="M414" s="66">
        <f>'[2]Indonesia PKO Exports'!FN$290</f>
        <v>71.808999999999997</v>
      </c>
      <c r="N414" s="66">
        <f>'[2]Indonesia PKO Exports'!FZ$290</f>
        <v>80.793999999999997</v>
      </c>
      <c r="O414" s="66">
        <f>'[2]Indonesia PKO Exports'!GL$290</f>
        <v>79.643000000000001</v>
      </c>
      <c r="P414" s="66">
        <f>'[2]Indonesia PKO Exports'!GX$290</f>
        <v>68.355000000000004</v>
      </c>
      <c r="Q414" s="66">
        <f>'[2]Indonesia PKO Exports'!HJ$290</f>
        <v>177.02799999999999</v>
      </c>
      <c r="R414" s="66">
        <f>'[2]Indonesia PKO Exports'!HV$290</f>
        <v>211</v>
      </c>
      <c r="S414" s="66">
        <f>'[2]Indonesia PKO Exports'!IH$290</f>
        <v>174.89500000000001</v>
      </c>
      <c r="T414" s="66">
        <f>'[2]Indonesia PKO Exports'!IT$290</f>
        <v>122.72799999999999</v>
      </c>
      <c r="U414" s="66">
        <f>'[2]Indonesia PKO Exports'!JF$290</f>
        <v>89.319000000000003</v>
      </c>
      <c r="V414" s="66">
        <f>'[2]Indonesia PKO Exports'!JR$290</f>
        <v>93.564999999999998</v>
      </c>
      <c r="W414" s="66">
        <f>'[2]Indonesia PKO Exports'!KD$290</f>
        <v>103.54</v>
      </c>
      <c r="X414" s="66">
        <f>'[2]Indonesia PKO Exports'!KP$290</f>
        <v>15.999000000000001</v>
      </c>
      <c r="Y414" s="66">
        <f>'[2]Indonesia PKO Exports'!LB$290</f>
        <v>128.819988</v>
      </c>
      <c r="Z414" s="67">
        <f t="shared" si="339"/>
        <v>82.074405200858365</v>
      </c>
      <c r="AA414" s="67">
        <f t="shared" si="335"/>
        <v>91.060521023845524</v>
      </c>
      <c r="AB414" s="67">
        <f t="shared" si="336"/>
        <v>91.835244216899923</v>
      </c>
      <c r="AC414" s="67">
        <f t="shared" si="337"/>
        <v>90.548844571432795</v>
      </c>
      <c r="AD414" s="67">
        <f t="shared" si="337"/>
        <v>91.648483631339474</v>
      </c>
      <c r="AE414" s="67">
        <f t="shared" si="338"/>
        <v>107.28676735533595</v>
      </c>
      <c r="AF414" s="67">
        <f t="shared" si="338"/>
        <v>89.600420005665555</v>
      </c>
      <c r="AG414" s="67">
        <f t="shared" si="335"/>
        <v>94.69003207270103</v>
      </c>
      <c r="AH414" s="67">
        <f t="shared" si="335"/>
        <v>94.422360574195821</v>
      </c>
      <c r="AI414" s="67">
        <f t="shared" si="335"/>
        <v>95.007252828299741</v>
      </c>
      <c r="AJ414" s="67"/>
      <c r="AK414" s="67"/>
      <c r="AL414" s="67"/>
    </row>
    <row r="415" spans="1:38">
      <c r="A415" s="59" t="s">
        <v>75</v>
      </c>
      <c r="B415" s="72">
        <f>B416-SUM(B404:B414)</f>
        <v>26.449122601619592</v>
      </c>
      <c r="C415" s="72">
        <f>C416-SUM(C404:C414)</f>
        <v>26.359464558902175</v>
      </c>
      <c r="D415" s="66">
        <f>'[2]Indonesia PKO Exports'!BK$290</f>
        <v>47.731000000000002</v>
      </c>
      <c r="E415" s="66">
        <f>'[2]Indonesia PKO Exports'!BW$290</f>
        <v>45.226999999999997</v>
      </c>
      <c r="F415" s="66">
        <f>'[2]Indonesia PKO Exports'!CI$290</f>
        <v>12.6</v>
      </c>
      <c r="G415" s="66">
        <f>'[2]Indonesia PKO Exports'!CU$290</f>
        <v>72.067999999999998</v>
      </c>
      <c r="H415" s="66">
        <f>'[2]Indonesia PKO Exports'!DG$290</f>
        <v>72.263999999999996</v>
      </c>
      <c r="I415" s="66">
        <f>'[2]Indonesia PKO Exports'!DS$290</f>
        <v>32.326999999999998</v>
      </c>
      <c r="J415" s="66">
        <f>'[2]Indonesia PKO Exports'!EE$290</f>
        <v>61.924999999999997</v>
      </c>
      <c r="K415" s="66">
        <f>'[2]Indonesia PKO Exports'!EQ$290</f>
        <v>36.183999999999997</v>
      </c>
      <c r="L415" s="66">
        <f>'[2]Indonesia PKO Exports'!FC$290</f>
        <v>98.197000000000003</v>
      </c>
      <c r="M415" s="66">
        <f>'[2]Indonesia PKO Exports'!FO$290</f>
        <v>92.63</v>
      </c>
      <c r="N415" s="66">
        <f>'[2]Indonesia PKO Exports'!GA$290</f>
        <v>85.706000000000003</v>
      </c>
      <c r="O415" s="66">
        <f>'[2]Indonesia PKO Exports'!GM$290</f>
        <v>53.192999999999998</v>
      </c>
      <c r="P415" s="66">
        <f>'[2]Indonesia PKO Exports'!GY$290</f>
        <v>145.51</v>
      </c>
      <c r="Q415" s="66">
        <f>'[2]Indonesia PKO Exports'!HK$290</f>
        <v>160.19900000000001</v>
      </c>
      <c r="R415" s="66">
        <f>'[2]Indonesia PKO Exports'!HW$290</f>
        <v>133.786</v>
      </c>
      <c r="S415" s="66">
        <f>'[2]Indonesia PKO Exports'!II$290</f>
        <v>164.21600000000001</v>
      </c>
      <c r="T415" s="66">
        <f>'[2]Indonesia PKO Exports'!IU$290</f>
        <v>104.196</v>
      </c>
      <c r="U415" s="66">
        <f>'[2]Indonesia PKO Exports'!JG$290</f>
        <v>145.40799999999999</v>
      </c>
      <c r="V415" s="66">
        <f>'[2]Indonesia PKO Exports'!JS$290</f>
        <v>138.48699999999999</v>
      </c>
      <c r="W415" s="66">
        <f>'[2]Indonesia PKO Exports'!KE$290</f>
        <v>129.54300000000001</v>
      </c>
      <c r="X415" s="66">
        <f>'[2]Indonesia PKO Exports'!KQ$290</f>
        <v>16.82</v>
      </c>
      <c r="Y415" s="66">
        <f>'[2]Indonesia PKO Exports'!LC$290</f>
        <v>150.386034</v>
      </c>
      <c r="Z415" s="67">
        <f t="shared" ref="Z415:AI415" si="340">Z416-SUM(Z404:Z414)</f>
        <v>122.87475024666833</v>
      </c>
      <c r="AA415" s="67">
        <f t="shared" si="340"/>
        <v>122.60778664632471</v>
      </c>
      <c r="AB415" s="67">
        <f t="shared" si="340"/>
        <v>120.88310001471655</v>
      </c>
      <c r="AC415" s="67">
        <f t="shared" si="340"/>
        <v>116.48671683629209</v>
      </c>
      <c r="AD415" s="67">
        <f t="shared" si="340"/>
        <v>119.33218226977601</v>
      </c>
      <c r="AE415" s="67">
        <f t="shared" si="340"/>
        <v>140.26972670736995</v>
      </c>
      <c r="AF415" s="67">
        <f t="shared" si="340"/>
        <v>120.66169279145583</v>
      </c>
      <c r="AG415" s="67">
        <f t="shared" si="340"/>
        <v>124.19666623505464</v>
      </c>
      <c r="AH415" s="67">
        <f t="shared" si="340"/>
        <v>123.83936784206162</v>
      </c>
      <c r="AI415" s="67">
        <f t="shared" si="340"/>
        <v>124.52012771890327</v>
      </c>
      <c r="AJ415" s="67"/>
      <c r="AK415" s="67"/>
      <c r="AL415" s="67"/>
    </row>
    <row r="416" spans="1:38" ht="15.75" thickBot="1">
      <c r="A416" s="59" t="s">
        <v>76</v>
      </c>
      <c r="B416" s="3">
        <f>B47</f>
        <v>295</v>
      </c>
      <c r="C416" s="3">
        <f>C47</f>
        <v>294</v>
      </c>
      <c r="D416" s="3">
        <f>D47</f>
        <v>352</v>
      </c>
      <c r="E416" s="3">
        <f t="shared" ref="E416:Y416" si="341">SUM(E404:E415)</f>
        <v>435.40699999999998</v>
      </c>
      <c r="F416" s="3">
        <f t="shared" si="341"/>
        <v>442.09000000000003</v>
      </c>
      <c r="G416" s="3">
        <f t="shared" si="341"/>
        <v>513.74</v>
      </c>
      <c r="H416" s="3">
        <f t="shared" si="341"/>
        <v>538.30700000000002</v>
      </c>
      <c r="I416" s="3">
        <f t="shared" si="341"/>
        <v>578.25699999999995</v>
      </c>
      <c r="J416" s="3">
        <f t="shared" si="341"/>
        <v>729.18399999999997</v>
      </c>
      <c r="K416" s="3">
        <f t="shared" si="341"/>
        <v>656.55</v>
      </c>
      <c r="L416" s="3">
        <f t="shared" si="341"/>
        <v>812.12</v>
      </c>
      <c r="M416" s="3">
        <f t="shared" si="341"/>
        <v>1028.1800000000003</v>
      </c>
      <c r="N416" s="3">
        <f t="shared" si="341"/>
        <v>1175.71</v>
      </c>
      <c r="O416" s="3">
        <f t="shared" si="341"/>
        <v>1299.9730000000002</v>
      </c>
      <c r="P416" s="3">
        <f t="shared" si="341"/>
        <v>1386.49</v>
      </c>
      <c r="Q416" s="3">
        <f t="shared" si="341"/>
        <v>1611.0030000000002</v>
      </c>
      <c r="R416" s="3">
        <f t="shared" si="341"/>
        <v>1586.5050000000001</v>
      </c>
      <c r="S416" s="3">
        <f t="shared" si="341"/>
        <v>1467.3650000000002</v>
      </c>
      <c r="T416" s="3">
        <f t="shared" si="341"/>
        <v>1447.105</v>
      </c>
      <c r="U416" s="3">
        <f t="shared" si="341"/>
        <v>1678.2570000000001</v>
      </c>
      <c r="V416" s="3">
        <f t="shared" si="341"/>
        <v>1443.1010000000001</v>
      </c>
      <c r="W416" s="3">
        <f t="shared" si="341"/>
        <v>1770.8759999999997</v>
      </c>
      <c r="X416" s="3">
        <f t="shared" si="341"/>
        <v>1430.7630000000001</v>
      </c>
      <c r="Y416" s="3">
        <f t="shared" si="341"/>
        <v>780.679486</v>
      </c>
      <c r="Z416" s="71">
        <f t="shared" ref="Z416:AI416" si="342">Z47</f>
        <v>1500</v>
      </c>
      <c r="AA416" s="71">
        <f t="shared" si="342"/>
        <v>1500</v>
      </c>
      <c r="AB416" s="71">
        <f t="shared" si="342"/>
        <v>1500</v>
      </c>
      <c r="AC416" s="71">
        <f t="shared" si="342"/>
        <v>1500</v>
      </c>
      <c r="AD416" s="71">
        <f t="shared" si="342"/>
        <v>1501</v>
      </c>
      <c r="AE416" s="71">
        <f t="shared" si="342"/>
        <v>1502</v>
      </c>
      <c r="AF416" s="71">
        <f t="shared" si="342"/>
        <v>1503</v>
      </c>
      <c r="AG416" s="71">
        <f t="shared" si="342"/>
        <v>1504</v>
      </c>
      <c r="AH416" s="71">
        <f t="shared" si="342"/>
        <v>1505</v>
      </c>
      <c r="AI416" s="71">
        <f t="shared" si="342"/>
        <v>1506</v>
      </c>
      <c r="AJ416" s="71"/>
      <c r="AK416" s="71"/>
      <c r="AL416" s="71"/>
    </row>
    <row r="417" spans="1:38">
      <c r="A417" s="68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</row>
    <row r="418" spans="1:38" ht="15.75" thickBot="1">
      <c r="A418" s="59" t="s">
        <v>112</v>
      </c>
      <c r="D418" s="102"/>
      <c r="E418" s="77"/>
      <c r="F418" s="77"/>
      <c r="G418" s="77"/>
      <c r="H418" s="77"/>
      <c r="I418" s="77"/>
    </row>
    <row r="419" spans="1:38" ht="15.75" thickBot="1">
      <c r="A419" s="60"/>
      <c r="B419" s="61" t="s">
        <v>11</v>
      </c>
      <c r="C419" s="61" t="s">
        <v>12</v>
      </c>
      <c r="D419" s="61" t="s">
        <v>13</v>
      </c>
      <c r="E419" s="61" t="s">
        <v>14</v>
      </c>
      <c r="F419" s="61" t="s">
        <v>15</v>
      </c>
      <c r="G419" s="61" t="s">
        <v>16</v>
      </c>
      <c r="H419" s="61" t="s">
        <v>17</v>
      </c>
      <c r="I419" s="61" t="s">
        <v>18</v>
      </c>
      <c r="J419" s="61" t="s">
        <v>19</v>
      </c>
      <c r="K419" s="61" t="s">
        <v>20</v>
      </c>
      <c r="L419" s="61" t="s">
        <v>21</v>
      </c>
      <c r="M419" s="61" t="s">
        <v>22</v>
      </c>
      <c r="N419" s="61" t="s">
        <v>23</v>
      </c>
      <c r="O419" s="61" t="s">
        <v>24</v>
      </c>
      <c r="P419" s="61" t="s">
        <v>25</v>
      </c>
      <c r="Q419" s="61" t="s">
        <v>26</v>
      </c>
      <c r="R419" s="61" t="s">
        <v>27</v>
      </c>
      <c r="S419" s="61" t="s">
        <v>28</v>
      </c>
      <c r="T419" s="61" t="s">
        <v>29</v>
      </c>
      <c r="U419" s="61" t="s">
        <v>30</v>
      </c>
      <c r="V419" s="61" t="s">
        <v>31</v>
      </c>
      <c r="W419" s="61" t="s">
        <v>32</v>
      </c>
      <c r="X419" s="61" t="s">
        <v>33</v>
      </c>
      <c r="Y419" s="61" t="s">
        <v>34</v>
      </c>
      <c r="Z419" s="61" t="s">
        <v>35</v>
      </c>
      <c r="AA419" s="61" t="s">
        <v>36</v>
      </c>
      <c r="AB419" s="61" t="s">
        <v>37</v>
      </c>
      <c r="AC419" s="61" t="s">
        <v>38</v>
      </c>
      <c r="AD419" s="61" t="str">
        <f>AD2</f>
        <v xml:space="preserve">21/22  </v>
      </c>
      <c r="AE419" s="61" t="str">
        <f t="shared" ref="AE419:AI419" si="343">AE2</f>
        <v xml:space="preserve">22/23  </v>
      </c>
      <c r="AF419" s="61" t="str">
        <f t="shared" si="343"/>
        <v xml:space="preserve">23/24  </v>
      </c>
      <c r="AG419" s="61" t="str">
        <f t="shared" si="343"/>
        <v xml:space="preserve">24/25  </v>
      </c>
      <c r="AH419" s="61" t="str">
        <f t="shared" si="343"/>
        <v xml:space="preserve">25/26  </v>
      </c>
      <c r="AI419" s="61" t="str">
        <f t="shared" si="343"/>
        <v xml:space="preserve">26/27  </v>
      </c>
      <c r="AJ419" s="62"/>
      <c r="AK419" s="62"/>
      <c r="AL419" s="62"/>
    </row>
    <row r="420" spans="1:38">
      <c r="A420" s="59" t="s">
        <v>64</v>
      </c>
      <c r="B420" s="63">
        <f>B42+B356+B388-B404-B436</f>
        <v>-93.537697980242683</v>
      </c>
      <c r="C420" s="63">
        <f t="shared" ref="C420:Z420" si="344">B447+C356+C388-C404-C436</f>
        <v>9.9084392894606879</v>
      </c>
      <c r="D420" s="63">
        <f t="shared" si="344"/>
        <v>21.667669176654755</v>
      </c>
      <c r="E420" s="63">
        <f t="shared" si="344"/>
        <v>27.798283733084716</v>
      </c>
      <c r="F420" s="63">
        <f t="shared" si="344"/>
        <v>24.891965412260816</v>
      </c>
      <c r="G420" s="63">
        <f t="shared" si="344"/>
        <v>70.356525293570883</v>
      </c>
      <c r="H420" s="63">
        <f t="shared" si="344"/>
        <v>35.688584804348082</v>
      </c>
      <c r="I420" s="63">
        <f t="shared" si="344"/>
        <v>18.04710433135989</v>
      </c>
      <c r="J420" s="63">
        <f t="shared" si="344"/>
        <v>11.144779998274146</v>
      </c>
      <c r="K420" s="63">
        <f t="shared" si="344"/>
        <v>59.934936918708956</v>
      </c>
      <c r="L420" s="63">
        <f t="shared" si="344"/>
        <v>106.07215122261934</v>
      </c>
      <c r="M420" s="63">
        <f t="shared" si="344"/>
        <v>28.957668130073074</v>
      </c>
      <c r="N420" s="63">
        <f t="shared" si="344"/>
        <v>21.450442866586002</v>
      </c>
      <c r="O420" s="63">
        <f t="shared" si="344"/>
        <v>18.514539970612134</v>
      </c>
      <c r="P420" s="63">
        <f t="shared" si="344"/>
        <v>-58.987664289511002</v>
      </c>
      <c r="Q420" s="63">
        <f t="shared" si="344"/>
        <v>44.087725983995483</v>
      </c>
      <c r="R420" s="63">
        <f t="shared" si="344"/>
        <v>116.44117027108388</v>
      </c>
      <c r="S420" s="63">
        <f t="shared" si="344"/>
        <v>44.08239462476223</v>
      </c>
      <c r="T420" s="63">
        <f t="shared" si="344"/>
        <v>215.10499108883596</v>
      </c>
      <c r="U420" s="63">
        <f t="shared" si="344"/>
        <v>165.52105088233094</v>
      </c>
      <c r="V420" s="63">
        <f t="shared" si="344"/>
        <v>221.7847752103221</v>
      </c>
      <c r="W420" s="63">
        <f t="shared" si="344"/>
        <v>162.23414335257337</v>
      </c>
      <c r="X420" s="63">
        <f t="shared" si="344"/>
        <v>186.92788144720583</v>
      </c>
      <c r="Y420" s="63">
        <f t="shared" si="344"/>
        <v>369.22522318010073</v>
      </c>
      <c r="Z420" s="71">
        <f t="shared" si="344"/>
        <v>233.06561472952163</v>
      </c>
      <c r="AA420" s="71" t="e">
        <f>(SUM(U420:Y420)/SUM(U$432:Y$432))*AA$432</f>
        <v>#REF!</v>
      </c>
      <c r="AB420" s="71" t="e">
        <f t="shared" ref="AB420:AB430" si="345">(SUM(V420:Z420)/SUM(V$432:Z$432))*AB$432</f>
        <v>#REF!</v>
      </c>
      <c r="AC420" s="71" t="e">
        <f t="shared" ref="AC420:AD430" si="346">(SUM(W420:AA420)/SUM(W$432:AA$432))*AC$432</f>
        <v>#REF!</v>
      </c>
      <c r="AD420" s="71" t="e">
        <f t="shared" si="346"/>
        <v>#REF!</v>
      </c>
      <c r="AE420" s="71" t="e">
        <f t="shared" ref="AE420:AI430" si="347">(SUM(Y420:AC420)/SUM(Y$432:AC$432))*AE$432</f>
        <v>#REF!</v>
      </c>
      <c r="AF420" s="71" t="e">
        <f t="shared" si="347"/>
        <v>#REF!</v>
      </c>
      <c r="AG420" s="71" t="e">
        <f t="shared" si="347"/>
        <v>#REF!</v>
      </c>
      <c r="AH420" s="71" t="e">
        <f t="shared" si="347"/>
        <v>#REF!</v>
      </c>
      <c r="AI420" s="71" t="e">
        <f t="shared" si="347"/>
        <v>#REF!</v>
      </c>
      <c r="AJ420" s="71"/>
      <c r="AK420" s="71"/>
      <c r="AL420" s="71"/>
    </row>
    <row r="421" spans="1:38">
      <c r="A421" s="59" t="s">
        <v>65</v>
      </c>
      <c r="B421" s="63">
        <f t="shared" ref="B421:Z431" si="348">B436+B357+B389-B405-B437</f>
        <v>13.861644378532162</v>
      </c>
      <c r="C421" s="63">
        <f t="shared" si="348"/>
        <v>17.490152855401988</v>
      </c>
      <c r="D421" s="63">
        <f t="shared" si="348"/>
        <v>1.4216196122379188</v>
      </c>
      <c r="E421" s="63">
        <f t="shared" si="348"/>
        <v>41.311146242734097</v>
      </c>
      <c r="F421" s="63">
        <f t="shared" si="348"/>
        <v>-10.533775239415945</v>
      </c>
      <c r="G421" s="63">
        <f t="shared" si="348"/>
        <v>5.3906074979792322</v>
      </c>
      <c r="H421" s="63">
        <f t="shared" si="348"/>
        <v>20.06064906051833</v>
      </c>
      <c r="I421" s="63">
        <f t="shared" si="348"/>
        <v>-9.0624581483411077</v>
      </c>
      <c r="J421" s="63">
        <f t="shared" si="348"/>
        <v>64.523577325792473</v>
      </c>
      <c r="K421" s="63">
        <f t="shared" si="348"/>
        <v>31.099752784313239</v>
      </c>
      <c r="L421" s="63">
        <f t="shared" si="348"/>
        <v>44.988042543782257</v>
      </c>
      <c r="M421" s="63">
        <f t="shared" si="348"/>
        <v>4.1073825892644606</v>
      </c>
      <c r="N421" s="63">
        <f t="shared" si="348"/>
        <v>71.121658623199266</v>
      </c>
      <c r="O421" s="63">
        <f t="shared" si="348"/>
        <v>59.49646562786802</v>
      </c>
      <c r="P421" s="63">
        <f t="shared" si="348"/>
        <v>119.18096055885923</v>
      </c>
      <c r="Q421" s="63">
        <f t="shared" si="348"/>
        <v>50.739505721867999</v>
      </c>
      <c r="R421" s="63">
        <f t="shared" si="348"/>
        <v>87.516936329120028</v>
      </c>
      <c r="S421" s="63">
        <f t="shared" si="348"/>
        <v>76.826691306264593</v>
      </c>
      <c r="T421" s="63">
        <f t="shared" si="348"/>
        <v>38.917088706555774</v>
      </c>
      <c r="U421" s="63">
        <f t="shared" si="348"/>
        <v>82.303961865216309</v>
      </c>
      <c r="V421" s="63">
        <f t="shared" si="348"/>
        <v>120.20186747251864</v>
      </c>
      <c r="W421" s="63">
        <f t="shared" si="348"/>
        <v>272.14036211163977</v>
      </c>
      <c r="X421" s="63">
        <f t="shared" si="348"/>
        <v>220.23598996726389</v>
      </c>
      <c r="Y421" s="63">
        <f t="shared" si="348"/>
        <v>313.48275816432283</v>
      </c>
      <c r="Z421" s="71">
        <f t="shared" si="348"/>
        <v>226.94141997701979</v>
      </c>
      <c r="AA421" s="71" t="e">
        <f>(SUM(U421:Y421)/SUM(U$432:Y$432))*AA$432</f>
        <v>#REF!</v>
      </c>
      <c r="AB421" s="71" t="e">
        <f t="shared" si="345"/>
        <v>#REF!</v>
      </c>
      <c r="AC421" s="71" t="e">
        <f t="shared" si="346"/>
        <v>#REF!</v>
      </c>
      <c r="AD421" s="71" t="e">
        <f t="shared" si="346"/>
        <v>#REF!</v>
      </c>
      <c r="AE421" s="71" t="e">
        <f t="shared" si="347"/>
        <v>#REF!</v>
      </c>
      <c r="AF421" s="71" t="e">
        <f t="shared" si="347"/>
        <v>#REF!</v>
      </c>
      <c r="AG421" s="71" t="e">
        <f t="shared" si="347"/>
        <v>#REF!</v>
      </c>
      <c r="AH421" s="71" t="e">
        <f t="shared" si="347"/>
        <v>#REF!</v>
      </c>
      <c r="AI421" s="71" t="e">
        <f t="shared" si="347"/>
        <v>#REF!</v>
      </c>
      <c r="AJ421" s="71"/>
      <c r="AK421" s="71"/>
      <c r="AL421" s="71"/>
    </row>
    <row r="422" spans="1:38">
      <c r="A422" s="59" t="s">
        <v>66</v>
      </c>
      <c r="B422" s="63">
        <f t="shared" si="348"/>
        <v>9.9275775260383057</v>
      </c>
      <c r="C422" s="63">
        <f t="shared" si="348"/>
        <v>18.626016427726043</v>
      </c>
      <c r="D422" s="63">
        <f t="shared" si="348"/>
        <v>13.287762402716282</v>
      </c>
      <c r="E422" s="63">
        <f t="shared" si="348"/>
        <v>37.456967726253239</v>
      </c>
      <c r="F422" s="63">
        <f t="shared" si="348"/>
        <v>6.8609418544640732</v>
      </c>
      <c r="G422" s="63">
        <f t="shared" si="348"/>
        <v>65.127401035222562</v>
      </c>
      <c r="H422" s="63">
        <f t="shared" si="348"/>
        <v>26.614826466989058</v>
      </c>
      <c r="I422" s="63">
        <f t="shared" si="348"/>
        <v>13.148100452692773</v>
      </c>
      <c r="J422" s="63">
        <f t="shared" si="348"/>
        <v>-3.9910801907333848</v>
      </c>
      <c r="K422" s="63">
        <f t="shared" si="348"/>
        <v>15.162193722763561</v>
      </c>
      <c r="L422" s="63">
        <f t="shared" si="348"/>
        <v>63.81064895797499</v>
      </c>
      <c r="M422" s="63">
        <f t="shared" si="348"/>
        <v>47.87788233680115</v>
      </c>
      <c r="N422" s="63">
        <f t="shared" si="348"/>
        <v>20.650430385984237</v>
      </c>
      <c r="O422" s="63">
        <f t="shared" si="348"/>
        <v>17.216683207219091</v>
      </c>
      <c r="P422" s="63">
        <f t="shared" si="348"/>
        <v>-6.1357656489260535</v>
      </c>
      <c r="Q422" s="63">
        <f t="shared" si="348"/>
        <v>81.96410755500284</v>
      </c>
      <c r="R422" s="63">
        <f t="shared" si="348"/>
        <v>-27.604038484929447</v>
      </c>
      <c r="S422" s="63">
        <f t="shared" si="348"/>
        <v>72.969855847500241</v>
      </c>
      <c r="T422" s="63">
        <f t="shared" si="348"/>
        <v>79.109045317453194</v>
      </c>
      <c r="U422" s="63">
        <f t="shared" si="348"/>
        <v>130.76481236528542</v>
      </c>
      <c r="V422" s="63">
        <f t="shared" si="348"/>
        <v>195.59428637392506</v>
      </c>
      <c r="W422" s="63">
        <f t="shared" si="348"/>
        <v>125.99836479483361</v>
      </c>
      <c r="X422" s="63">
        <f t="shared" si="348"/>
        <v>132.60954567580353</v>
      </c>
      <c r="Y422" s="63">
        <f t="shared" si="348"/>
        <v>255.2792429973868</v>
      </c>
      <c r="Z422" s="71">
        <f t="shared" si="348"/>
        <v>297.87416390805402</v>
      </c>
      <c r="AA422" s="71" t="e">
        <f>(SUM(U422:Y422)/SUM(U$432:Y$432))*AA$432</f>
        <v>#REF!</v>
      </c>
      <c r="AB422" s="71" t="e">
        <f t="shared" si="345"/>
        <v>#REF!</v>
      </c>
      <c r="AC422" s="71" t="e">
        <f t="shared" si="346"/>
        <v>#REF!</v>
      </c>
      <c r="AD422" s="71" t="e">
        <f t="shared" si="346"/>
        <v>#REF!</v>
      </c>
      <c r="AE422" s="71" t="e">
        <f t="shared" si="347"/>
        <v>#REF!</v>
      </c>
      <c r="AF422" s="71" t="e">
        <f t="shared" si="347"/>
        <v>#REF!</v>
      </c>
      <c r="AG422" s="71" t="e">
        <f t="shared" si="347"/>
        <v>#REF!</v>
      </c>
      <c r="AH422" s="71" t="e">
        <f t="shared" si="347"/>
        <v>#REF!</v>
      </c>
      <c r="AI422" s="71" t="e">
        <f t="shared" si="347"/>
        <v>#REF!</v>
      </c>
      <c r="AJ422" s="71"/>
      <c r="AK422" s="71"/>
      <c r="AL422" s="71"/>
    </row>
    <row r="423" spans="1:38">
      <c r="A423" s="59" t="s">
        <v>67</v>
      </c>
      <c r="B423" s="63">
        <f t="shared" si="348"/>
        <v>49.813464708165483</v>
      </c>
      <c r="C423" s="63">
        <f t="shared" si="348"/>
        <v>20.873994387694268</v>
      </c>
      <c r="D423" s="63">
        <f t="shared" si="348"/>
        <v>40.288450710556774</v>
      </c>
      <c r="E423" s="63">
        <f t="shared" si="348"/>
        <v>39.001281251799156</v>
      </c>
      <c r="F423" s="63">
        <f t="shared" si="348"/>
        <v>49.5044167643278</v>
      </c>
      <c r="G423" s="63">
        <f t="shared" si="348"/>
        <v>51.812182170563744</v>
      </c>
      <c r="H423" s="63">
        <f t="shared" si="348"/>
        <v>58.061017510260172</v>
      </c>
      <c r="I423" s="63">
        <f t="shared" si="348"/>
        <v>65.003980207798406</v>
      </c>
      <c r="J423" s="63">
        <f t="shared" si="348"/>
        <v>34.007343115695846</v>
      </c>
      <c r="K423" s="63">
        <f t="shared" si="348"/>
        <v>65.719854468849917</v>
      </c>
      <c r="L423" s="63">
        <f t="shared" si="348"/>
        <v>33.401193633392325</v>
      </c>
      <c r="M423" s="63">
        <f t="shared" si="348"/>
        <v>103.67528395688495</v>
      </c>
      <c r="N423" s="63">
        <f t="shared" si="348"/>
        <v>17.160737658425944</v>
      </c>
      <c r="O423" s="63">
        <f t="shared" si="348"/>
        <v>48.862969779611774</v>
      </c>
      <c r="P423" s="63">
        <f t="shared" si="348"/>
        <v>17.349808433749729</v>
      </c>
      <c r="Q423" s="63">
        <f t="shared" si="348"/>
        <v>18.226054680299001</v>
      </c>
      <c r="R423" s="63">
        <f t="shared" si="348"/>
        <v>119.87395024015672</v>
      </c>
      <c r="S423" s="63">
        <f t="shared" si="348"/>
        <v>22.453719877263808</v>
      </c>
      <c r="T423" s="63">
        <f t="shared" si="348"/>
        <v>137.82995396123738</v>
      </c>
      <c r="U423" s="63">
        <f t="shared" si="348"/>
        <v>121.70623611424173</v>
      </c>
      <c r="V423" s="63">
        <f t="shared" si="348"/>
        <v>202.68030308848091</v>
      </c>
      <c r="W423" s="63">
        <f t="shared" si="348"/>
        <v>120.92053617671422</v>
      </c>
      <c r="X423" s="63">
        <f t="shared" si="348"/>
        <v>193.77915272543186</v>
      </c>
      <c r="Y423" s="63">
        <f t="shared" si="348"/>
        <v>238.2581153231865</v>
      </c>
      <c r="Z423" s="71">
        <f t="shared" si="348"/>
        <v>263.27433266229991</v>
      </c>
      <c r="AA423" s="71" t="e">
        <f t="shared" ref="Z423:AA430" si="349">(SUM(U423:Y423)/SUM(U$432:Y$432))*AA$432</f>
        <v>#REF!</v>
      </c>
      <c r="AB423" s="71" t="e">
        <f t="shared" si="345"/>
        <v>#REF!</v>
      </c>
      <c r="AC423" s="71" t="e">
        <f t="shared" si="346"/>
        <v>#REF!</v>
      </c>
      <c r="AD423" s="71" t="e">
        <f t="shared" si="346"/>
        <v>#REF!</v>
      </c>
      <c r="AE423" s="71" t="e">
        <f t="shared" si="347"/>
        <v>#REF!</v>
      </c>
      <c r="AF423" s="71" t="e">
        <f t="shared" si="347"/>
        <v>#REF!</v>
      </c>
      <c r="AG423" s="71" t="e">
        <f t="shared" si="347"/>
        <v>#REF!</v>
      </c>
      <c r="AH423" s="71" t="e">
        <f t="shared" si="347"/>
        <v>#REF!</v>
      </c>
      <c r="AI423" s="71" t="e">
        <f t="shared" si="347"/>
        <v>#REF!</v>
      </c>
      <c r="AJ423" s="71"/>
      <c r="AK423" s="71"/>
      <c r="AL423" s="71"/>
    </row>
    <row r="424" spans="1:38">
      <c r="A424" s="59" t="s">
        <v>68</v>
      </c>
      <c r="B424" s="63">
        <f t="shared" si="348"/>
        <v>28.905542188847505</v>
      </c>
      <c r="C424" s="63">
        <f t="shared" si="348"/>
        <v>11.33254568761194</v>
      </c>
      <c r="D424" s="63">
        <f t="shared" si="348"/>
        <v>38.128043764520271</v>
      </c>
      <c r="E424" s="63">
        <f t="shared" si="348"/>
        <v>-12.443783856299973</v>
      </c>
      <c r="F424" s="63">
        <f t="shared" si="348"/>
        <v>21.923751435698989</v>
      </c>
      <c r="G424" s="63">
        <f t="shared" si="348"/>
        <v>6.6590839937603477</v>
      </c>
      <c r="H424" s="63">
        <f t="shared" si="348"/>
        <v>15.399118688918151</v>
      </c>
      <c r="I424" s="63">
        <f t="shared" si="348"/>
        <v>46.115046015806087</v>
      </c>
      <c r="J424" s="63">
        <f t="shared" si="348"/>
        <v>7.7107929316734953</v>
      </c>
      <c r="K424" s="63">
        <f t="shared" si="348"/>
        <v>55.220761433725954</v>
      </c>
      <c r="L424" s="63">
        <f t="shared" si="348"/>
        <v>36.853511953164514</v>
      </c>
      <c r="M424" s="63">
        <f t="shared" si="348"/>
        <v>38.753451989076325</v>
      </c>
      <c r="N424" s="63">
        <f t="shared" si="348"/>
        <v>-40.767129338684782</v>
      </c>
      <c r="O424" s="63">
        <f t="shared" si="348"/>
        <v>64.26304014238184</v>
      </c>
      <c r="P424" s="63">
        <f t="shared" si="348"/>
        <v>27.665558073247439</v>
      </c>
      <c r="Q424" s="63">
        <f t="shared" si="348"/>
        <v>121.8217302782146</v>
      </c>
      <c r="R424" s="63">
        <f t="shared" si="348"/>
        <v>107.65840711540523</v>
      </c>
      <c r="S424" s="63">
        <f t="shared" si="348"/>
        <v>70.117683534170396</v>
      </c>
      <c r="T424" s="63">
        <f t="shared" si="348"/>
        <v>138.25647314343445</v>
      </c>
      <c r="U424" s="63">
        <f t="shared" si="348"/>
        <v>104.3947881137895</v>
      </c>
      <c r="V424" s="63">
        <f t="shared" si="348"/>
        <v>146.99313189094482</v>
      </c>
      <c r="W424" s="63">
        <f t="shared" si="348"/>
        <v>89.937147578742383</v>
      </c>
      <c r="X424" s="63">
        <f t="shared" si="348"/>
        <v>116.92360377302643</v>
      </c>
      <c r="Y424" s="63">
        <f t="shared" si="348"/>
        <v>310.12771463171134</v>
      </c>
      <c r="Z424" s="71">
        <f t="shared" si="348"/>
        <v>220.82322974834273</v>
      </c>
      <c r="AA424" s="71" t="e">
        <f t="shared" si="349"/>
        <v>#REF!</v>
      </c>
      <c r="AB424" s="71" t="e">
        <f t="shared" si="345"/>
        <v>#REF!</v>
      </c>
      <c r="AC424" s="71" t="e">
        <f t="shared" si="346"/>
        <v>#REF!</v>
      </c>
      <c r="AD424" s="71" t="e">
        <f t="shared" si="346"/>
        <v>#REF!</v>
      </c>
      <c r="AE424" s="71" t="e">
        <f t="shared" si="347"/>
        <v>#REF!</v>
      </c>
      <c r="AF424" s="71" t="e">
        <f t="shared" si="347"/>
        <v>#REF!</v>
      </c>
      <c r="AG424" s="71" t="e">
        <f t="shared" si="347"/>
        <v>#REF!</v>
      </c>
      <c r="AH424" s="71" t="e">
        <f t="shared" si="347"/>
        <v>#REF!</v>
      </c>
      <c r="AI424" s="71" t="e">
        <f t="shared" si="347"/>
        <v>#REF!</v>
      </c>
      <c r="AJ424" s="71"/>
      <c r="AK424" s="71"/>
      <c r="AL424" s="71"/>
    </row>
    <row r="425" spans="1:38">
      <c r="A425" s="59" t="s">
        <v>69</v>
      </c>
      <c r="B425" s="63">
        <f t="shared" si="348"/>
        <v>21.093977367065762</v>
      </c>
      <c r="C425" s="63">
        <f t="shared" si="348"/>
        <v>7.629080404510816</v>
      </c>
      <c r="D425" s="63">
        <f t="shared" si="348"/>
        <v>21.905914061773473</v>
      </c>
      <c r="E425" s="63">
        <f t="shared" si="348"/>
        <v>41.959661020898707</v>
      </c>
      <c r="F425" s="63">
        <f t="shared" si="348"/>
        <v>-56.379140219903761</v>
      </c>
      <c r="G425" s="63">
        <f t="shared" si="348"/>
        <v>0.29680158966023384</v>
      </c>
      <c r="H425" s="63">
        <f t="shared" si="348"/>
        <v>41.926088149684333</v>
      </c>
      <c r="I425" s="63">
        <f t="shared" si="348"/>
        <v>23.930885970952602</v>
      </c>
      <c r="J425" s="63">
        <f t="shared" si="348"/>
        <v>55.145050603759501</v>
      </c>
      <c r="K425" s="63">
        <f t="shared" si="348"/>
        <v>37.821806016470532</v>
      </c>
      <c r="L425" s="63">
        <f t="shared" si="348"/>
        <v>70.22526272652766</v>
      </c>
      <c r="M425" s="63">
        <f t="shared" si="348"/>
        <v>36.255504171746736</v>
      </c>
      <c r="N425" s="63">
        <f t="shared" si="348"/>
        <v>58.000937524674384</v>
      </c>
      <c r="O425" s="63">
        <f t="shared" si="348"/>
        <v>52.531358720942933</v>
      </c>
      <c r="P425" s="63">
        <f t="shared" si="348"/>
        <v>29.576899618176185</v>
      </c>
      <c r="Q425" s="63">
        <f t="shared" si="348"/>
        <v>44.020657139780042</v>
      </c>
      <c r="R425" s="63">
        <f t="shared" si="348"/>
        <v>134.68169434969877</v>
      </c>
      <c r="S425" s="63">
        <f t="shared" si="348"/>
        <v>172.45676277275828</v>
      </c>
      <c r="T425" s="63">
        <f t="shared" si="348"/>
        <v>46.006370692974883</v>
      </c>
      <c r="U425" s="63">
        <f t="shared" si="348"/>
        <v>137.4545715388183</v>
      </c>
      <c r="V425" s="63">
        <f t="shared" si="348"/>
        <v>122.78846586696176</v>
      </c>
      <c r="W425" s="63">
        <f t="shared" si="348"/>
        <v>101.95528966207965</v>
      </c>
      <c r="X425" s="63">
        <f t="shared" si="348"/>
        <v>155.63268400573048</v>
      </c>
      <c r="Y425" s="63">
        <f t="shared" si="348"/>
        <v>257.05589556970494</v>
      </c>
      <c r="Z425" s="71">
        <f t="shared" si="349"/>
        <v>163.23715031714778</v>
      </c>
      <c r="AA425" s="71" t="e">
        <f t="shared" si="349"/>
        <v>#REF!</v>
      </c>
      <c r="AB425" s="71" t="e">
        <f t="shared" si="345"/>
        <v>#REF!</v>
      </c>
      <c r="AC425" s="71" t="e">
        <f t="shared" si="346"/>
        <v>#REF!</v>
      </c>
      <c r="AD425" s="71" t="e">
        <f t="shared" si="346"/>
        <v>#REF!</v>
      </c>
      <c r="AE425" s="71" t="e">
        <f t="shared" si="347"/>
        <v>#REF!</v>
      </c>
      <c r="AF425" s="71" t="e">
        <f t="shared" si="347"/>
        <v>#REF!</v>
      </c>
      <c r="AG425" s="71" t="e">
        <f t="shared" si="347"/>
        <v>#REF!</v>
      </c>
      <c r="AH425" s="71" t="e">
        <f t="shared" si="347"/>
        <v>#REF!</v>
      </c>
      <c r="AI425" s="71" t="e">
        <f t="shared" si="347"/>
        <v>#REF!</v>
      </c>
      <c r="AJ425" s="71"/>
      <c r="AK425" s="71"/>
      <c r="AL425" s="71"/>
    </row>
    <row r="426" spans="1:38">
      <c r="A426" s="59" t="s">
        <v>70</v>
      </c>
      <c r="B426" s="63">
        <f t="shared" si="348"/>
        <v>18.004784532435266</v>
      </c>
      <c r="C426" s="63">
        <f t="shared" si="348"/>
        <v>8.4528038017902674</v>
      </c>
      <c r="D426" s="63">
        <f t="shared" si="348"/>
        <v>19.257531117247382</v>
      </c>
      <c r="E426" s="63">
        <f t="shared" si="348"/>
        <v>19.413484419221234</v>
      </c>
      <c r="F426" s="63">
        <f t="shared" si="348"/>
        <v>7.1943666276176828</v>
      </c>
      <c r="G426" s="63">
        <f t="shared" si="348"/>
        <v>31.039958166867621</v>
      </c>
      <c r="H426" s="63">
        <f t="shared" si="348"/>
        <v>5.4231378577113816</v>
      </c>
      <c r="I426" s="63">
        <f t="shared" si="348"/>
        <v>51.941765471151086</v>
      </c>
      <c r="J426" s="63">
        <f t="shared" si="348"/>
        <v>65.587864888892625</v>
      </c>
      <c r="K426" s="63">
        <f t="shared" si="348"/>
        <v>53.175744718121564</v>
      </c>
      <c r="L426" s="63">
        <f t="shared" si="348"/>
        <v>38.60365740375255</v>
      </c>
      <c r="M426" s="63">
        <f t="shared" si="348"/>
        <v>43.692499432144018</v>
      </c>
      <c r="N426" s="63">
        <f t="shared" si="348"/>
        <v>25.918466613694193</v>
      </c>
      <c r="O426" s="63">
        <f t="shared" si="348"/>
        <v>44.791577333815098</v>
      </c>
      <c r="P426" s="63">
        <f t="shared" si="348"/>
        <v>176.92211917620193</v>
      </c>
      <c r="Q426" s="63">
        <f t="shared" si="348"/>
        <v>87.840862519053076</v>
      </c>
      <c r="R426" s="63">
        <f t="shared" si="348"/>
        <v>55.939193097017011</v>
      </c>
      <c r="S426" s="63">
        <f t="shared" si="348"/>
        <v>163.90481508696152</v>
      </c>
      <c r="T426" s="63">
        <f t="shared" si="348"/>
        <v>146.01380084148906</v>
      </c>
      <c r="U426" s="63">
        <f t="shared" si="348"/>
        <v>168.87272997336783</v>
      </c>
      <c r="V426" s="63">
        <f t="shared" si="348"/>
        <v>184.01595360571605</v>
      </c>
      <c r="W426" s="63">
        <f t="shared" si="348"/>
        <v>123.47607372045931</v>
      </c>
      <c r="X426" s="63">
        <f t="shared" si="348"/>
        <v>193.76745434567763</v>
      </c>
      <c r="Y426" s="63">
        <f>Y441+Y362+Y394-Y410-Y442</f>
        <v>277.7473920365054</v>
      </c>
      <c r="Z426" s="71">
        <f t="shared" si="349"/>
        <v>236.28328597799603</v>
      </c>
      <c r="AA426" s="71" t="e">
        <f t="shared" si="349"/>
        <v>#REF!</v>
      </c>
      <c r="AB426" s="71" t="e">
        <f t="shared" si="345"/>
        <v>#REF!</v>
      </c>
      <c r="AC426" s="71" t="e">
        <f t="shared" si="346"/>
        <v>#REF!</v>
      </c>
      <c r="AD426" s="71" t="e">
        <f t="shared" si="346"/>
        <v>#REF!</v>
      </c>
      <c r="AE426" s="71" t="e">
        <f t="shared" si="347"/>
        <v>#REF!</v>
      </c>
      <c r="AF426" s="71" t="e">
        <f t="shared" si="347"/>
        <v>#REF!</v>
      </c>
      <c r="AG426" s="71" t="e">
        <f t="shared" si="347"/>
        <v>#REF!</v>
      </c>
      <c r="AH426" s="71" t="e">
        <f t="shared" si="347"/>
        <v>#REF!</v>
      </c>
      <c r="AI426" s="71" t="e">
        <f t="shared" si="347"/>
        <v>#REF!</v>
      </c>
      <c r="AJ426" s="71"/>
      <c r="AK426" s="71"/>
      <c r="AL426" s="71"/>
    </row>
    <row r="427" spans="1:38">
      <c r="A427" s="59" t="s">
        <v>71</v>
      </c>
      <c r="B427" s="63">
        <f t="shared" si="348"/>
        <v>12.68640546789679</v>
      </c>
      <c r="C427" s="63">
        <f t="shared" si="348"/>
        <v>24.587454064952269</v>
      </c>
      <c r="D427" s="63">
        <f t="shared" si="348"/>
        <v>0.13435449742108574</v>
      </c>
      <c r="E427" s="63">
        <f t="shared" si="348"/>
        <v>13.117024160661302</v>
      </c>
      <c r="F427" s="63">
        <f t="shared" si="348"/>
        <v>23.637984179133923</v>
      </c>
      <c r="G427" s="63">
        <f t="shared" si="348"/>
        <v>-9.3855599540317911</v>
      </c>
      <c r="H427" s="63">
        <f t="shared" si="348"/>
        <v>13.422615442473273</v>
      </c>
      <c r="I427" s="63">
        <f t="shared" si="348"/>
        <v>3.069307488722643</v>
      </c>
      <c r="J427" s="63">
        <f t="shared" si="348"/>
        <v>55.49429887531187</v>
      </c>
      <c r="K427" s="63">
        <f t="shared" si="348"/>
        <v>57.24121875211506</v>
      </c>
      <c r="L427" s="63">
        <f t="shared" si="348"/>
        <v>65.439620148304272</v>
      </c>
      <c r="M427" s="63">
        <f t="shared" si="348"/>
        <v>57.912543233604453</v>
      </c>
      <c r="N427" s="63">
        <f t="shared" si="348"/>
        <v>57.851015901490143</v>
      </c>
      <c r="O427" s="63">
        <f t="shared" si="348"/>
        <v>109.31325836605714</v>
      </c>
      <c r="P427" s="63">
        <f t="shared" si="348"/>
        <v>61.848290020304773</v>
      </c>
      <c r="Q427" s="63">
        <f t="shared" si="348"/>
        <v>42.913324449151844</v>
      </c>
      <c r="R427" s="63">
        <f t="shared" si="348"/>
        <v>138.43986483312165</v>
      </c>
      <c r="S427" s="63">
        <f t="shared" si="348"/>
        <v>93.807951348037506</v>
      </c>
      <c r="T427" s="63">
        <f t="shared" si="348"/>
        <v>153.2159959919386</v>
      </c>
      <c r="U427" s="63">
        <f t="shared" si="348"/>
        <v>147.59862613230325</v>
      </c>
      <c r="V427" s="63">
        <f t="shared" si="348"/>
        <v>173.89848930046981</v>
      </c>
      <c r="W427" s="63">
        <f t="shared" si="348"/>
        <v>186.23969675179592</v>
      </c>
      <c r="X427" s="63">
        <f t="shared" si="348"/>
        <v>122.68783171719835</v>
      </c>
      <c r="Y427" s="63">
        <f t="shared" si="348"/>
        <v>329.75849295500575</v>
      </c>
      <c r="Z427" s="71">
        <f t="shared" si="349"/>
        <v>226.87262154944301</v>
      </c>
      <c r="AA427" s="71" t="e">
        <f t="shared" si="349"/>
        <v>#REF!</v>
      </c>
      <c r="AB427" s="71" t="e">
        <f t="shared" si="345"/>
        <v>#REF!</v>
      </c>
      <c r="AC427" s="71" t="e">
        <f t="shared" si="346"/>
        <v>#REF!</v>
      </c>
      <c r="AD427" s="71" t="e">
        <f t="shared" si="346"/>
        <v>#REF!</v>
      </c>
      <c r="AE427" s="71" t="e">
        <f t="shared" si="347"/>
        <v>#REF!</v>
      </c>
      <c r="AF427" s="71" t="e">
        <f t="shared" si="347"/>
        <v>#REF!</v>
      </c>
      <c r="AG427" s="71" t="e">
        <f t="shared" si="347"/>
        <v>#REF!</v>
      </c>
      <c r="AH427" s="71" t="e">
        <f t="shared" si="347"/>
        <v>#REF!</v>
      </c>
      <c r="AI427" s="71" t="e">
        <f t="shared" si="347"/>
        <v>#REF!</v>
      </c>
      <c r="AJ427" s="71"/>
      <c r="AK427" s="71"/>
      <c r="AL427" s="71"/>
    </row>
    <row r="428" spans="1:38">
      <c r="A428" s="59" t="s">
        <v>72</v>
      </c>
      <c r="B428" s="63">
        <f t="shared" si="348"/>
        <v>3.4735440852750941</v>
      </c>
      <c r="C428" s="63">
        <f t="shared" si="348"/>
        <v>26.786383020549295</v>
      </c>
      <c r="D428" s="63">
        <f t="shared" si="348"/>
        <v>14.659532965329547</v>
      </c>
      <c r="E428" s="63">
        <f t="shared" si="348"/>
        <v>16.091570243027562</v>
      </c>
      <c r="F428" s="63">
        <f t="shared" si="348"/>
        <v>44.516258930242955</v>
      </c>
      <c r="G428" s="63">
        <f t="shared" si="348"/>
        <v>3.5810721605339495</v>
      </c>
      <c r="H428" s="63">
        <f t="shared" si="348"/>
        <v>28.4803783399189</v>
      </c>
      <c r="I428" s="63">
        <f t="shared" si="348"/>
        <v>87.571323337032766</v>
      </c>
      <c r="J428" s="63">
        <f t="shared" si="348"/>
        <v>33.807246690727595</v>
      </c>
      <c r="K428" s="63">
        <f t="shared" si="348"/>
        <v>78.204584257703289</v>
      </c>
      <c r="L428" s="63">
        <f t="shared" si="348"/>
        <v>69.336242447321155</v>
      </c>
      <c r="M428" s="63">
        <f t="shared" si="348"/>
        <v>70.928008273528604</v>
      </c>
      <c r="N428" s="63">
        <f t="shared" si="348"/>
        <v>47.341714183857107</v>
      </c>
      <c r="O428" s="63">
        <f t="shared" si="348"/>
        <v>67.537491203552094</v>
      </c>
      <c r="P428" s="63">
        <f t="shared" si="348"/>
        <v>-6.0609830276041521</v>
      </c>
      <c r="Q428" s="63">
        <f t="shared" si="348"/>
        <v>81.063296366810107</v>
      </c>
      <c r="R428" s="63">
        <f t="shared" si="348"/>
        <v>94.599626565593667</v>
      </c>
      <c r="S428" s="63">
        <f t="shared" si="348"/>
        <v>132.5852272496731</v>
      </c>
      <c r="T428" s="63">
        <f t="shared" si="348"/>
        <v>164.37995639353392</v>
      </c>
      <c r="U428" s="63">
        <f t="shared" si="348"/>
        <v>97.559556655981851</v>
      </c>
      <c r="V428" s="63">
        <f t="shared" si="348"/>
        <v>118.86674776484597</v>
      </c>
      <c r="W428" s="63">
        <f t="shared" si="348"/>
        <v>223.40892899260263</v>
      </c>
      <c r="X428" s="63">
        <f t="shared" si="348"/>
        <v>177.35154745580914</v>
      </c>
      <c r="Y428" s="63">
        <f t="shared" si="348"/>
        <v>221.1647390429107</v>
      </c>
      <c r="Z428" s="71">
        <f t="shared" si="349"/>
        <v>226.27220382891522</v>
      </c>
      <c r="AA428" s="71" t="e">
        <f t="shared" si="349"/>
        <v>#REF!</v>
      </c>
      <c r="AB428" s="71" t="e">
        <f t="shared" si="345"/>
        <v>#REF!</v>
      </c>
      <c r="AC428" s="71" t="e">
        <f t="shared" si="346"/>
        <v>#REF!</v>
      </c>
      <c r="AD428" s="71" t="e">
        <f t="shared" si="346"/>
        <v>#REF!</v>
      </c>
      <c r="AE428" s="71" t="e">
        <f t="shared" si="347"/>
        <v>#REF!</v>
      </c>
      <c r="AF428" s="71" t="e">
        <f t="shared" si="347"/>
        <v>#REF!</v>
      </c>
      <c r="AG428" s="71" t="e">
        <f t="shared" si="347"/>
        <v>#REF!</v>
      </c>
      <c r="AH428" s="71" t="e">
        <f t="shared" si="347"/>
        <v>#REF!</v>
      </c>
      <c r="AI428" s="71" t="e">
        <f t="shared" si="347"/>
        <v>#REF!</v>
      </c>
      <c r="AJ428" s="71"/>
      <c r="AK428" s="71"/>
      <c r="AL428" s="71"/>
    </row>
    <row r="429" spans="1:38">
      <c r="A429" s="59" t="s">
        <v>73</v>
      </c>
      <c r="B429" s="63">
        <f t="shared" si="348"/>
        <v>7.9914939766253923</v>
      </c>
      <c r="C429" s="63">
        <f t="shared" si="348"/>
        <v>4.0486056046242282</v>
      </c>
      <c r="D429" s="63">
        <f t="shared" si="348"/>
        <v>26.767550745176294</v>
      </c>
      <c r="E429" s="63">
        <f t="shared" si="348"/>
        <v>2.9894328894486648</v>
      </c>
      <c r="F429" s="63">
        <f t="shared" si="348"/>
        <v>19.281524566879284</v>
      </c>
      <c r="G429" s="63">
        <f t="shared" si="348"/>
        <v>24.464859106182587</v>
      </c>
      <c r="H429" s="63">
        <f t="shared" si="348"/>
        <v>16.485928096909788</v>
      </c>
      <c r="I429" s="63">
        <f t="shared" si="348"/>
        <v>-7.2464097799650631</v>
      </c>
      <c r="J429" s="63">
        <f t="shared" si="348"/>
        <v>25.252816018439205</v>
      </c>
      <c r="K429" s="63">
        <f t="shared" si="348"/>
        <v>34.39417038699338</v>
      </c>
      <c r="L429" s="63">
        <f t="shared" si="348"/>
        <v>74.831226972351629</v>
      </c>
      <c r="M429" s="63">
        <f t="shared" si="348"/>
        <v>20.866871218909949</v>
      </c>
      <c r="N429" s="63">
        <f t="shared" si="348"/>
        <v>71.170290137738334</v>
      </c>
      <c r="O429" s="63">
        <f t="shared" si="348"/>
        <v>32.614619577479857</v>
      </c>
      <c r="P429" s="63">
        <f t="shared" si="348"/>
        <v>142.8947048435362</v>
      </c>
      <c r="Q429" s="63">
        <f t="shared" si="348"/>
        <v>111.57671809000419</v>
      </c>
      <c r="R429" s="63">
        <f t="shared" si="348"/>
        <v>123.98113958688208</v>
      </c>
      <c r="S429" s="63">
        <f t="shared" si="348"/>
        <v>205.6168748828203</v>
      </c>
      <c r="T429" s="63">
        <f t="shared" si="348"/>
        <v>66.706498509057838</v>
      </c>
      <c r="U429" s="63">
        <f t="shared" si="348"/>
        <v>175.36925943448063</v>
      </c>
      <c r="V429" s="63">
        <f t="shared" si="348"/>
        <v>158.36308096585816</v>
      </c>
      <c r="W429" s="63">
        <f t="shared" si="348"/>
        <v>152.26614534165947</v>
      </c>
      <c r="X429" s="63">
        <f t="shared" si="348"/>
        <v>207.01395163733173</v>
      </c>
      <c r="Y429" s="63">
        <f t="shared" si="348"/>
        <v>272.49408963962742</v>
      </c>
      <c r="Z429" s="71">
        <f t="shared" si="349"/>
        <v>219.9470239944815</v>
      </c>
      <c r="AA429" s="71" t="e">
        <f t="shared" si="349"/>
        <v>#REF!</v>
      </c>
      <c r="AB429" s="71" t="e">
        <f t="shared" si="345"/>
        <v>#REF!</v>
      </c>
      <c r="AC429" s="71" t="e">
        <f t="shared" si="346"/>
        <v>#REF!</v>
      </c>
      <c r="AD429" s="71" t="e">
        <f t="shared" si="346"/>
        <v>#REF!</v>
      </c>
      <c r="AE429" s="71" t="e">
        <f t="shared" si="347"/>
        <v>#REF!</v>
      </c>
      <c r="AF429" s="71" t="e">
        <f t="shared" si="347"/>
        <v>#REF!</v>
      </c>
      <c r="AG429" s="71" t="e">
        <f t="shared" si="347"/>
        <v>#REF!</v>
      </c>
      <c r="AH429" s="71" t="e">
        <f t="shared" si="347"/>
        <v>#REF!</v>
      </c>
      <c r="AI429" s="71" t="e">
        <f t="shared" si="347"/>
        <v>#REF!</v>
      </c>
      <c r="AJ429" s="71"/>
      <c r="AK429" s="71"/>
      <c r="AL429" s="71"/>
    </row>
    <row r="430" spans="1:38">
      <c r="A430" s="59" t="s">
        <v>74</v>
      </c>
      <c r="B430" s="63">
        <f t="shared" si="348"/>
        <v>17.458358442895289</v>
      </c>
      <c r="C430" s="63">
        <f t="shared" si="348"/>
        <v>13.01916841267284</v>
      </c>
      <c r="D430" s="63">
        <f t="shared" si="348"/>
        <v>23.066981534652783</v>
      </c>
      <c r="E430" s="63">
        <f t="shared" si="348"/>
        <v>-1.4014887610117626</v>
      </c>
      <c r="F430" s="63">
        <f t="shared" si="348"/>
        <v>52.47302250827893</v>
      </c>
      <c r="G430" s="63">
        <f t="shared" si="348"/>
        <v>27.314096361603703</v>
      </c>
      <c r="H430" s="63">
        <f t="shared" si="348"/>
        <v>36.054612915791722</v>
      </c>
      <c r="I430" s="63">
        <f t="shared" si="348"/>
        <v>6.1122741700007737</v>
      </c>
      <c r="J430" s="63">
        <f t="shared" si="348"/>
        <v>29.95719357074006</v>
      </c>
      <c r="K430" s="63">
        <f t="shared" si="348"/>
        <v>103.3864148655143</v>
      </c>
      <c r="L430" s="63">
        <f t="shared" si="348"/>
        <v>9.4085754364375305</v>
      </c>
      <c r="M430" s="63">
        <f t="shared" si="348"/>
        <v>61.038707030759241</v>
      </c>
      <c r="N430" s="63">
        <f t="shared" si="348"/>
        <v>64.329351761123917</v>
      </c>
      <c r="O430" s="63">
        <f t="shared" si="348"/>
        <v>96.756538996880465</v>
      </c>
      <c r="P430" s="63">
        <f t="shared" si="348"/>
        <v>92.425940777682911</v>
      </c>
      <c r="Q430" s="63">
        <f t="shared" si="348"/>
        <v>12.862152942208752</v>
      </c>
      <c r="R430" s="63">
        <f t="shared" si="348"/>
        <v>-34.392961633663049</v>
      </c>
      <c r="S430" s="63">
        <f t="shared" si="348"/>
        <v>51.358708787574471</v>
      </c>
      <c r="T430" s="63">
        <f t="shared" si="348"/>
        <v>111.4243733666458</v>
      </c>
      <c r="U430" s="63">
        <f t="shared" si="348"/>
        <v>166.98854978210471</v>
      </c>
      <c r="V430" s="63">
        <f t="shared" si="348"/>
        <v>183.92273628032882</v>
      </c>
      <c r="W430" s="63">
        <f t="shared" si="348"/>
        <v>268.41388868175625</v>
      </c>
      <c r="X430" s="63">
        <f t="shared" si="348"/>
        <v>323.19098709352892</v>
      </c>
      <c r="Y430" s="63">
        <f t="shared" si="348"/>
        <v>248.92834788734527</v>
      </c>
      <c r="Z430" s="71">
        <f t="shared" si="349"/>
        <v>305.1274270454764</v>
      </c>
      <c r="AA430" s="71" t="e">
        <f t="shared" si="349"/>
        <v>#REF!</v>
      </c>
      <c r="AB430" s="71" t="e">
        <f t="shared" si="345"/>
        <v>#REF!</v>
      </c>
      <c r="AC430" s="71" t="e">
        <f t="shared" si="346"/>
        <v>#REF!</v>
      </c>
      <c r="AD430" s="71" t="e">
        <f t="shared" si="346"/>
        <v>#REF!</v>
      </c>
      <c r="AE430" s="71" t="e">
        <f t="shared" si="347"/>
        <v>#REF!</v>
      </c>
      <c r="AF430" s="71" t="e">
        <f t="shared" si="347"/>
        <v>#REF!</v>
      </c>
      <c r="AG430" s="71" t="e">
        <f t="shared" si="347"/>
        <v>#REF!</v>
      </c>
      <c r="AH430" s="71" t="e">
        <f t="shared" si="347"/>
        <v>#REF!</v>
      </c>
      <c r="AI430" s="71" t="e">
        <f t="shared" si="347"/>
        <v>#REF!</v>
      </c>
      <c r="AJ430" s="71"/>
      <c r="AK430" s="71"/>
      <c r="AL430" s="71"/>
    </row>
    <row r="431" spans="1:38">
      <c r="A431" s="59" t="s">
        <v>75</v>
      </c>
      <c r="B431" s="63">
        <f t="shared" si="348"/>
        <v>11.656905306465589</v>
      </c>
      <c r="C431" s="63">
        <f t="shared" si="348"/>
        <v>23.436356043005347</v>
      </c>
      <c r="D431" s="63">
        <f t="shared" si="348"/>
        <v>-8.0224105882864478</v>
      </c>
      <c r="E431" s="63">
        <f t="shared" si="348"/>
        <v>17.651420930182951</v>
      </c>
      <c r="F431" s="63">
        <f t="shared" si="348"/>
        <v>31.872683180415237</v>
      </c>
      <c r="G431" s="63">
        <f t="shared" si="348"/>
        <v>-6.3750274219130745</v>
      </c>
      <c r="H431" s="63">
        <f t="shared" si="348"/>
        <v>4.344042666476696</v>
      </c>
      <c r="I431" s="63">
        <f t="shared" si="348"/>
        <v>39.458080482789057</v>
      </c>
      <c r="J431" s="63">
        <f t="shared" si="348"/>
        <v>27.833116171426241</v>
      </c>
      <c r="K431" s="63">
        <f t="shared" si="348"/>
        <v>87.632561674720421</v>
      </c>
      <c r="L431" s="63">
        <f t="shared" si="348"/>
        <v>41.940866554372093</v>
      </c>
      <c r="M431" s="63">
        <f t="shared" si="348"/>
        <v>16.731197637207146</v>
      </c>
      <c r="N431" s="63">
        <f t="shared" ref="N431:Y431" si="350">N446+N367+N399-N415-N447</f>
        <v>92.111083681911111</v>
      </c>
      <c r="O431" s="63">
        <f t="shared" si="350"/>
        <v>110.69445707357937</v>
      </c>
      <c r="P431" s="63">
        <f t="shared" si="350"/>
        <v>44.448131464282653</v>
      </c>
      <c r="Q431" s="63">
        <f t="shared" si="350"/>
        <v>52.043864273611774</v>
      </c>
      <c r="R431" s="63">
        <f t="shared" si="350"/>
        <v>89.210017730513698</v>
      </c>
      <c r="S431" s="63">
        <f t="shared" si="350"/>
        <v>33.323314682213606</v>
      </c>
      <c r="T431" s="63">
        <f t="shared" si="350"/>
        <v>185.20245198684268</v>
      </c>
      <c r="U431" s="63">
        <f t="shared" si="350"/>
        <v>159.73085714207986</v>
      </c>
      <c r="V431" s="63">
        <f t="shared" si="350"/>
        <v>196.27316217962806</v>
      </c>
      <c r="W431" s="63">
        <f t="shared" si="350"/>
        <v>211.4294228351439</v>
      </c>
      <c r="X431" s="63">
        <f t="shared" si="350"/>
        <v>298.95937015599219</v>
      </c>
      <c r="Y431" s="63">
        <f t="shared" si="350"/>
        <v>230.63250257219215</v>
      </c>
      <c r="Z431" s="71">
        <f t="shared" ref="Z431:AF431" si="351">Z432-SUM(Z420:Z430)</f>
        <v>140.28152626130168</v>
      </c>
      <c r="AA431" s="71" t="e">
        <f t="shared" si="351"/>
        <v>#REF!</v>
      </c>
      <c r="AB431" s="71" t="e">
        <f t="shared" si="351"/>
        <v>#REF!</v>
      </c>
      <c r="AC431" s="71" t="e">
        <f t="shared" si="351"/>
        <v>#REF!</v>
      </c>
      <c r="AD431" s="71" t="e">
        <f t="shared" si="351"/>
        <v>#REF!</v>
      </c>
      <c r="AE431" s="71" t="e">
        <f t="shared" si="351"/>
        <v>#REF!</v>
      </c>
      <c r="AF431" s="71" t="e">
        <f t="shared" si="351"/>
        <v>#REF!</v>
      </c>
      <c r="AG431" s="71" t="e">
        <f t="shared" ref="AG431:AI431" si="352">AG432-SUM(AG420:AG430)</f>
        <v>#REF!</v>
      </c>
      <c r="AH431" s="71" t="e">
        <f t="shared" si="352"/>
        <v>#REF!</v>
      </c>
      <c r="AI431" s="71" t="e">
        <f t="shared" si="352"/>
        <v>#REF!</v>
      </c>
      <c r="AJ431" s="71"/>
      <c r="AK431" s="71"/>
      <c r="AL431" s="71"/>
    </row>
    <row r="432" spans="1:38" ht="15.75" thickBot="1">
      <c r="A432" s="59" t="s">
        <v>76</v>
      </c>
      <c r="B432" s="3">
        <f t="shared" ref="B432:Y432" si="353">SUM(B420:B431)</f>
        <v>101.33599999999996</v>
      </c>
      <c r="C432" s="3">
        <f t="shared" si="353"/>
        <v>186.19099999999997</v>
      </c>
      <c r="D432" s="3">
        <f t="shared" si="353"/>
        <v>212.56300000000016</v>
      </c>
      <c r="E432" s="3">
        <f t="shared" si="353"/>
        <v>242.94499999999988</v>
      </c>
      <c r="F432" s="3">
        <f t="shared" si="353"/>
        <v>215.244</v>
      </c>
      <c r="G432" s="3">
        <f t="shared" si="353"/>
        <v>270.28200000000004</v>
      </c>
      <c r="H432" s="3">
        <f t="shared" si="353"/>
        <v>301.96099999999984</v>
      </c>
      <c r="I432" s="3">
        <f t="shared" si="353"/>
        <v>338.08899999999994</v>
      </c>
      <c r="J432" s="3">
        <f t="shared" si="353"/>
        <v>406.47299999999967</v>
      </c>
      <c r="K432" s="3">
        <f t="shared" si="353"/>
        <v>678.99400000000014</v>
      </c>
      <c r="L432" s="3">
        <f t="shared" si="353"/>
        <v>654.91100000000029</v>
      </c>
      <c r="M432" s="3">
        <f t="shared" si="353"/>
        <v>530.79700000000014</v>
      </c>
      <c r="N432" s="3">
        <f t="shared" si="353"/>
        <v>506.33899999999988</v>
      </c>
      <c r="O432" s="3">
        <f t="shared" si="353"/>
        <v>722.59299999999985</v>
      </c>
      <c r="P432" s="3">
        <f t="shared" si="353"/>
        <v>641.1279999999997</v>
      </c>
      <c r="Q432" s="3">
        <f t="shared" si="353"/>
        <v>749.15999999999974</v>
      </c>
      <c r="R432" s="3">
        <f t="shared" si="353"/>
        <v>1006.3450000000003</v>
      </c>
      <c r="S432" s="3">
        <f t="shared" si="353"/>
        <v>1139.5039999999999</v>
      </c>
      <c r="T432" s="3">
        <f t="shared" si="353"/>
        <v>1482.1669999999995</v>
      </c>
      <c r="U432" s="3">
        <f t="shared" si="353"/>
        <v>1658.2650000000003</v>
      </c>
      <c r="V432" s="3">
        <f t="shared" si="353"/>
        <v>2025.3830000000005</v>
      </c>
      <c r="W432" s="3">
        <f t="shared" si="353"/>
        <v>2038.4200000000003</v>
      </c>
      <c r="X432" s="3">
        <f t="shared" si="353"/>
        <v>2329.08</v>
      </c>
      <c r="Y432" s="3">
        <f t="shared" si="353"/>
        <v>3324.1545139999998</v>
      </c>
      <c r="Z432" s="71">
        <f t="shared" ref="Z432:AI432" si="354">Z46</f>
        <v>2760</v>
      </c>
      <c r="AA432" s="71" t="e">
        <f t="shared" si="354"/>
        <v>#REF!</v>
      </c>
      <c r="AB432" s="71" t="e">
        <f t="shared" si="354"/>
        <v>#REF!</v>
      </c>
      <c r="AC432" s="71" t="e">
        <f t="shared" si="354"/>
        <v>#REF!</v>
      </c>
      <c r="AD432" s="71" t="e">
        <f t="shared" si="354"/>
        <v>#REF!</v>
      </c>
      <c r="AE432" s="71" t="e">
        <f t="shared" si="354"/>
        <v>#REF!</v>
      </c>
      <c r="AF432" s="71" t="e">
        <f t="shared" si="354"/>
        <v>#REF!</v>
      </c>
      <c r="AG432" s="71" t="e">
        <f t="shared" si="354"/>
        <v>#REF!</v>
      </c>
      <c r="AH432" s="71" t="e">
        <f t="shared" si="354"/>
        <v>#REF!</v>
      </c>
      <c r="AI432" s="71" t="e">
        <f t="shared" si="354"/>
        <v>#REF!</v>
      </c>
      <c r="AJ432" s="71"/>
      <c r="AK432" s="71"/>
      <c r="AL432" s="71"/>
    </row>
    <row r="433" spans="1:38">
      <c r="A433" s="68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</row>
    <row r="434" spans="1:38" ht="15.75" thickBot="1">
      <c r="A434" s="59" t="s">
        <v>113</v>
      </c>
    </row>
    <row r="435" spans="1:38" ht="15.75" thickBot="1">
      <c r="A435" s="60"/>
      <c r="B435" s="61" t="s">
        <v>11</v>
      </c>
      <c r="C435" s="61" t="s">
        <v>12</v>
      </c>
      <c r="D435" s="61" t="s">
        <v>13</v>
      </c>
      <c r="E435" s="61" t="s">
        <v>14</v>
      </c>
      <c r="F435" s="61" t="s">
        <v>15</v>
      </c>
      <c r="G435" s="61" t="s">
        <v>16</v>
      </c>
      <c r="H435" s="61" t="s">
        <v>17</v>
      </c>
      <c r="I435" s="61" t="s">
        <v>18</v>
      </c>
      <c r="J435" s="61" t="s">
        <v>19</v>
      </c>
      <c r="K435" s="61" t="s">
        <v>20</v>
      </c>
      <c r="L435" s="61" t="s">
        <v>21</v>
      </c>
      <c r="M435" s="61" t="s">
        <v>22</v>
      </c>
      <c r="N435" s="61" t="s">
        <v>23</v>
      </c>
      <c r="O435" s="61" t="s">
        <v>24</v>
      </c>
      <c r="P435" s="61" t="s">
        <v>25</v>
      </c>
      <c r="Q435" s="61" t="s">
        <v>26</v>
      </c>
      <c r="R435" s="61" t="s">
        <v>27</v>
      </c>
      <c r="S435" s="61" t="s">
        <v>28</v>
      </c>
      <c r="T435" s="61" t="s">
        <v>29</v>
      </c>
      <c r="U435" s="61" t="s">
        <v>30</v>
      </c>
      <c r="V435" s="61" t="s">
        <v>31</v>
      </c>
      <c r="W435" s="61" t="s">
        <v>32</v>
      </c>
      <c r="X435" s="61" t="s">
        <v>33</v>
      </c>
      <c r="Y435" s="61" t="s">
        <v>34</v>
      </c>
      <c r="Z435" s="61" t="s">
        <v>35</v>
      </c>
      <c r="AA435" s="61" t="s">
        <v>36</v>
      </c>
      <c r="AB435" s="61" t="s">
        <v>37</v>
      </c>
      <c r="AC435" s="61" t="s">
        <v>38</v>
      </c>
      <c r="AD435" s="61" t="str">
        <f>AD2</f>
        <v xml:space="preserve">21/22  </v>
      </c>
      <c r="AE435" s="61" t="str">
        <f t="shared" ref="AE435:AI435" si="355">AE2</f>
        <v xml:space="preserve">22/23  </v>
      </c>
      <c r="AF435" s="61" t="str">
        <f t="shared" si="355"/>
        <v xml:space="preserve">23/24  </v>
      </c>
      <c r="AG435" s="61" t="str">
        <f t="shared" si="355"/>
        <v xml:space="preserve">24/25  </v>
      </c>
      <c r="AH435" s="61" t="str">
        <f t="shared" si="355"/>
        <v xml:space="preserve">25/26  </v>
      </c>
      <c r="AI435" s="61" t="str">
        <f t="shared" si="355"/>
        <v xml:space="preserve">26/27  </v>
      </c>
      <c r="AJ435" s="62"/>
      <c r="AK435" s="62"/>
      <c r="AL435" s="62"/>
    </row>
    <row r="436" spans="1:38">
      <c r="A436" s="59" t="s">
        <v>64</v>
      </c>
      <c r="B436" s="63">
        <v>132.172</v>
      </c>
      <c r="C436" s="63">
        <v>85.162000000000006</v>
      </c>
      <c r="D436" s="63">
        <v>83.852000000000004</v>
      </c>
      <c r="E436" s="63">
        <v>126.622</v>
      </c>
      <c r="F436" s="63">
        <v>141.17400000000001</v>
      </c>
      <c r="G436" s="63">
        <v>137.81100000000001</v>
      </c>
      <c r="H436" s="63">
        <v>110.82899999999999</v>
      </c>
      <c r="I436" s="63">
        <v>187.33199999999999</v>
      </c>
      <c r="J436" s="63">
        <v>353.06099999999998</v>
      </c>
      <c r="K436" s="63">
        <v>301.786</v>
      </c>
      <c r="L436" s="63">
        <v>203.41499999999999</v>
      </c>
      <c r="M436" s="63">
        <v>193.54</v>
      </c>
      <c r="N436" s="63">
        <v>260.02300000000002</v>
      </c>
      <c r="O436" s="63">
        <v>356.40199999999999</v>
      </c>
      <c r="P436" s="63">
        <v>234.155</v>
      </c>
      <c r="Q436" s="63">
        <v>326.17899999999997</v>
      </c>
      <c r="R436" s="63">
        <v>261.21499999999997</v>
      </c>
      <c r="S436" s="63">
        <v>278.97699999999998</v>
      </c>
      <c r="T436" s="63">
        <v>327.12400000000002</v>
      </c>
      <c r="U436" s="63">
        <v>430.29</v>
      </c>
      <c r="V436" s="63">
        <v>265.38</v>
      </c>
      <c r="W436" s="63">
        <v>352.93700000000001</v>
      </c>
      <c r="X436" s="63">
        <v>339.40699999999998</v>
      </c>
      <c r="Y436" s="63">
        <v>220.863</v>
      </c>
      <c r="Z436" s="71">
        <v>249.10400000000001</v>
      </c>
      <c r="AA436" s="71" t="e">
        <f t="shared" ref="AA436:AI436" si="356">Z447+AA356+AA388-AA404-AA420</f>
        <v>#REF!</v>
      </c>
      <c r="AB436" s="71" t="e">
        <f t="shared" si="356"/>
        <v>#REF!</v>
      </c>
      <c r="AC436" s="71" t="e">
        <f t="shared" si="356"/>
        <v>#REF!</v>
      </c>
      <c r="AD436" s="71" t="e">
        <f t="shared" si="356"/>
        <v>#REF!</v>
      </c>
      <c r="AE436" s="71" t="e">
        <f t="shared" si="356"/>
        <v>#REF!</v>
      </c>
      <c r="AF436" s="71" t="e">
        <f t="shared" si="356"/>
        <v>#REF!</v>
      </c>
      <c r="AG436" s="71" t="e">
        <f t="shared" si="356"/>
        <v>#REF!</v>
      </c>
      <c r="AH436" s="71" t="e">
        <f t="shared" si="356"/>
        <v>#REF!</v>
      </c>
      <c r="AI436" s="71" t="e">
        <f t="shared" si="356"/>
        <v>#REF!</v>
      </c>
      <c r="AJ436" s="71"/>
      <c r="AK436" s="71"/>
      <c r="AL436" s="71"/>
    </row>
    <row r="437" spans="1:38">
      <c r="A437" s="59" t="s">
        <v>65</v>
      </c>
      <c r="B437" s="63">
        <v>132.14400000000001</v>
      </c>
      <c r="C437" s="63">
        <v>83.712999999999994</v>
      </c>
      <c r="D437" s="63">
        <v>94.373000000000005</v>
      </c>
      <c r="E437" s="63">
        <v>117.997</v>
      </c>
      <c r="F437" s="63">
        <v>149.56700000000001</v>
      </c>
      <c r="G437" s="63">
        <v>148.626</v>
      </c>
      <c r="H437" s="63">
        <v>127.447</v>
      </c>
      <c r="I437" s="63">
        <v>221.928</v>
      </c>
      <c r="J437" s="63">
        <v>353.34100000000001</v>
      </c>
      <c r="K437" s="63">
        <v>316.29300000000001</v>
      </c>
      <c r="L437" s="63">
        <v>167.768</v>
      </c>
      <c r="M437" s="63">
        <v>198.322</v>
      </c>
      <c r="N437" s="63">
        <v>236.65600000000001</v>
      </c>
      <c r="O437" s="63">
        <v>378.27300000000002</v>
      </c>
      <c r="P437" s="63">
        <v>253.47399999999999</v>
      </c>
      <c r="Q437" s="63">
        <v>365.38099999999997</v>
      </c>
      <c r="R437" s="63">
        <v>279.483</v>
      </c>
      <c r="S437" s="63">
        <v>265.59100000000001</v>
      </c>
      <c r="T437" s="63">
        <v>358.10700000000003</v>
      </c>
      <c r="U437" s="63">
        <v>444.03699999999998</v>
      </c>
      <c r="V437" s="63">
        <v>298.34100000000001</v>
      </c>
      <c r="W437" s="63">
        <v>314.77800000000002</v>
      </c>
      <c r="X437" s="63">
        <v>347.00400000000002</v>
      </c>
      <c r="Y437" s="63">
        <v>229.83600000000001</v>
      </c>
      <c r="Z437" s="71">
        <v>301.23599999999999</v>
      </c>
      <c r="AA437" s="71" t="e">
        <f>AA436+AA357+AA389-AA405-AA421</f>
        <v>#REF!</v>
      </c>
      <c r="AB437" s="71" t="e">
        <f t="shared" ref="AB437:AI447" si="357">AB436+AB357+AB389-AB405-AB421</f>
        <v>#REF!</v>
      </c>
      <c r="AC437" s="71" t="e">
        <f t="shared" si="357"/>
        <v>#REF!</v>
      </c>
      <c r="AD437" s="71" t="e">
        <f t="shared" si="357"/>
        <v>#REF!</v>
      </c>
      <c r="AE437" s="71" t="e">
        <f t="shared" si="357"/>
        <v>#REF!</v>
      </c>
      <c r="AF437" s="71" t="e">
        <f t="shared" si="357"/>
        <v>#REF!</v>
      </c>
      <c r="AG437" s="71" t="e">
        <f t="shared" si="357"/>
        <v>#REF!</v>
      </c>
      <c r="AH437" s="71" t="e">
        <f t="shared" si="357"/>
        <v>#REF!</v>
      </c>
      <c r="AI437" s="71" t="e">
        <f t="shared" si="357"/>
        <v>#REF!</v>
      </c>
      <c r="AJ437" s="71"/>
      <c r="AK437" s="71"/>
      <c r="AL437" s="71"/>
    </row>
    <row r="438" spans="1:38">
      <c r="A438" s="59" t="s">
        <v>66</v>
      </c>
      <c r="B438" s="63">
        <v>135.22800000000001</v>
      </c>
      <c r="C438" s="63">
        <v>77.941000000000003</v>
      </c>
      <c r="D438" s="63">
        <v>103.38</v>
      </c>
      <c r="E438" s="63">
        <v>109.21599999999999</v>
      </c>
      <c r="F438" s="63">
        <v>150.43100000000001</v>
      </c>
      <c r="G438" s="63">
        <v>121.124</v>
      </c>
      <c r="H438" s="63">
        <v>128.708</v>
      </c>
      <c r="I438" s="63">
        <v>242.03700000000001</v>
      </c>
      <c r="J438" s="63">
        <v>354.42700000000002</v>
      </c>
      <c r="K438" s="63">
        <v>302.92899999999997</v>
      </c>
      <c r="L438" s="63">
        <v>169.74299999999999</v>
      </c>
      <c r="M438" s="63">
        <v>195.27099999999999</v>
      </c>
      <c r="N438" s="63">
        <v>234.63499999999999</v>
      </c>
      <c r="O438" s="63">
        <v>362.72300000000001</v>
      </c>
      <c r="P438" s="63">
        <v>268.84199999999998</v>
      </c>
      <c r="Q438" s="63">
        <v>349.17099999999999</v>
      </c>
      <c r="R438" s="63">
        <v>305.91199999999998</v>
      </c>
      <c r="S438" s="63">
        <v>241.22800000000001</v>
      </c>
      <c r="T438" s="63">
        <v>374.233</v>
      </c>
      <c r="U438" s="63">
        <v>465.964</v>
      </c>
      <c r="V438" s="63">
        <v>293.767</v>
      </c>
      <c r="W438" s="63">
        <v>303.52800000000002</v>
      </c>
      <c r="X438" s="63">
        <v>336.32799999999997</v>
      </c>
      <c r="Y438" s="63">
        <v>225.61500000000001</v>
      </c>
      <c r="Z438" s="71">
        <v>289.375</v>
      </c>
      <c r="AA438" s="71" t="e">
        <f>AA437+AA358+AA390-AA406-AA422</f>
        <v>#REF!</v>
      </c>
      <c r="AB438" s="71" t="e">
        <f t="shared" si="357"/>
        <v>#REF!</v>
      </c>
      <c r="AC438" s="71" t="e">
        <f t="shared" si="357"/>
        <v>#REF!</v>
      </c>
      <c r="AD438" s="71" t="e">
        <f t="shared" si="357"/>
        <v>#REF!</v>
      </c>
      <c r="AE438" s="71" t="e">
        <f t="shared" si="357"/>
        <v>#REF!</v>
      </c>
      <c r="AF438" s="71" t="e">
        <f t="shared" si="357"/>
        <v>#REF!</v>
      </c>
      <c r="AG438" s="71" t="e">
        <f t="shared" si="357"/>
        <v>#REF!</v>
      </c>
      <c r="AH438" s="71" t="e">
        <f t="shared" si="357"/>
        <v>#REF!</v>
      </c>
      <c r="AI438" s="71" t="e">
        <f t="shared" si="357"/>
        <v>#REF!</v>
      </c>
      <c r="AJ438" s="71"/>
      <c r="AK438" s="71"/>
      <c r="AL438" s="71"/>
    </row>
    <row r="439" spans="1:38">
      <c r="A439" s="59" t="s">
        <v>67</v>
      </c>
      <c r="B439" s="63">
        <v>105.282</v>
      </c>
      <c r="C439" s="63">
        <v>81.141000000000005</v>
      </c>
      <c r="D439" s="63">
        <v>99.616</v>
      </c>
      <c r="E439" s="63">
        <v>97.188999999999993</v>
      </c>
      <c r="F439" s="63">
        <v>128.119</v>
      </c>
      <c r="G439" s="63">
        <v>94.613</v>
      </c>
      <c r="H439" s="63">
        <v>114.203</v>
      </c>
      <c r="I439" s="63">
        <v>237.50700000000001</v>
      </c>
      <c r="J439" s="63">
        <v>343.05</v>
      </c>
      <c r="K439" s="63">
        <v>278.47000000000003</v>
      </c>
      <c r="L439" s="63">
        <v>164.28399999999999</v>
      </c>
      <c r="M439" s="63">
        <v>169.01599999999999</v>
      </c>
      <c r="N439" s="63">
        <v>227.911</v>
      </c>
      <c r="O439" s="63">
        <v>363.46699999999998</v>
      </c>
      <c r="P439" s="63">
        <v>277.42099999999999</v>
      </c>
      <c r="Q439" s="63">
        <v>357.55500000000001</v>
      </c>
      <c r="R439" s="63">
        <v>282.87400000000002</v>
      </c>
      <c r="S439" s="63">
        <v>226.489</v>
      </c>
      <c r="T439" s="63">
        <v>344.33199999999999</v>
      </c>
      <c r="U439" s="63">
        <v>466.928</v>
      </c>
      <c r="V439" s="63">
        <v>274.52300000000002</v>
      </c>
      <c r="W439" s="63">
        <v>258.98099999999999</v>
      </c>
      <c r="X439" s="63">
        <v>280.16699999999997</v>
      </c>
      <c r="Y439" s="63">
        <v>218.703</v>
      </c>
      <c r="Z439" s="71">
        <v>294.71699999999998</v>
      </c>
      <c r="AA439" s="71" t="e">
        <f t="shared" ref="Z439:AA447" si="358">AA438+AA359+AA391-AA407-AA423</f>
        <v>#REF!</v>
      </c>
      <c r="AB439" s="71" t="e">
        <f t="shared" si="357"/>
        <v>#REF!</v>
      </c>
      <c r="AC439" s="71" t="e">
        <f t="shared" si="357"/>
        <v>#REF!</v>
      </c>
      <c r="AD439" s="71" t="e">
        <f t="shared" si="357"/>
        <v>#REF!</v>
      </c>
      <c r="AE439" s="71" t="e">
        <f t="shared" si="357"/>
        <v>#REF!</v>
      </c>
      <c r="AF439" s="71" t="e">
        <f t="shared" si="357"/>
        <v>#REF!</v>
      </c>
      <c r="AG439" s="71" t="e">
        <f t="shared" si="357"/>
        <v>#REF!</v>
      </c>
      <c r="AH439" s="71" t="e">
        <f t="shared" si="357"/>
        <v>#REF!</v>
      </c>
      <c r="AI439" s="71" t="e">
        <f t="shared" si="357"/>
        <v>#REF!</v>
      </c>
      <c r="AJ439" s="71"/>
      <c r="AK439" s="71"/>
      <c r="AL439" s="71"/>
    </row>
    <row r="440" spans="1:38">
      <c r="A440" s="59" t="s">
        <v>68</v>
      </c>
      <c r="B440" s="63">
        <v>83.100999999999999</v>
      </c>
      <c r="C440" s="63">
        <v>82.340999999999994</v>
      </c>
      <c r="D440" s="63">
        <v>75.929000000000002</v>
      </c>
      <c r="E440" s="63">
        <v>100.215</v>
      </c>
      <c r="F440" s="63">
        <v>121.29300000000001</v>
      </c>
      <c r="G440" s="63">
        <v>85.715999999999994</v>
      </c>
      <c r="H440" s="63">
        <v>117.321</v>
      </c>
      <c r="I440" s="63">
        <v>253.95500000000001</v>
      </c>
      <c r="J440" s="63">
        <v>332.233</v>
      </c>
      <c r="K440" s="63">
        <v>257.53399999999999</v>
      </c>
      <c r="L440" s="63">
        <v>161.648</v>
      </c>
      <c r="M440" s="63">
        <v>171.27199999999999</v>
      </c>
      <c r="N440" s="63">
        <v>254.411</v>
      </c>
      <c r="O440" s="63">
        <v>323.666</v>
      </c>
      <c r="P440" s="63">
        <v>314.048</v>
      </c>
      <c r="Q440" s="63">
        <v>334.21100000000001</v>
      </c>
      <c r="R440" s="63">
        <v>252.31299999999999</v>
      </c>
      <c r="S440" s="63">
        <v>258.81900000000002</v>
      </c>
      <c r="T440" s="63">
        <v>364.76499999999999</v>
      </c>
      <c r="U440" s="63">
        <v>445.916</v>
      </c>
      <c r="V440" s="63">
        <v>251.61</v>
      </c>
      <c r="W440" s="63">
        <v>215.36</v>
      </c>
      <c r="X440" s="63">
        <v>244.65299999999999</v>
      </c>
      <c r="Y440" s="63">
        <v>199.006</v>
      </c>
      <c r="Z440" s="71">
        <v>274.529</v>
      </c>
      <c r="AA440" s="71" t="e">
        <f t="shared" si="358"/>
        <v>#REF!</v>
      </c>
      <c r="AB440" s="71" t="e">
        <f t="shared" si="357"/>
        <v>#REF!</v>
      </c>
      <c r="AC440" s="71" t="e">
        <f t="shared" si="357"/>
        <v>#REF!</v>
      </c>
      <c r="AD440" s="71" t="e">
        <f t="shared" si="357"/>
        <v>#REF!</v>
      </c>
      <c r="AE440" s="71" t="e">
        <f t="shared" si="357"/>
        <v>#REF!</v>
      </c>
      <c r="AF440" s="71" t="e">
        <f t="shared" si="357"/>
        <v>#REF!</v>
      </c>
      <c r="AG440" s="71" t="e">
        <f t="shared" si="357"/>
        <v>#REF!</v>
      </c>
      <c r="AH440" s="71" t="e">
        <f t="shared" si="357"/>
        <v>#REF!</v>
      </c>
      <c r="AI440" s="71" t="e">
        <f t="shared" si="357"/>
        <v>#REF!</v>
      </c>
      <c r="AJ440" s="71"/>
      <c r="AK440" s="71"/>
      <c r="AL440" s="71"/>
    </row>
    <row r="441" spans="1:38">
      <c r="A441" s="59" t="s">
        <v>69</v>
      </c>
      <c r="B441" s="63">
        <v>66.105000000000004</v>
      </c>
      <c r="C441" s="63">
        <v>81.850999999999999</v>
      </c>
      <c r="D441" s="63">
        <v>76.319999999999993</v>
      </c>
      <c r="E441" s="63">
        <v>93.757999999999996</v>
      </c>
      <c r="F441" s="63">
        <v>137.13499999999999</v>
      </c>
      <c r="G441" s="63">
        <v>95.983000000000004</v>
      </c>
      <c r="H441" s="63">
        <v>107.92700000000001</v>
      </c>
      <c r="I441" s="63">
        <v>261.57900000000001</v>
      </c>
      <c r="J441" s="63">
        <v>326.76799999999997</v>
      </c>
      <c r="K441" s="63">
        <v>253.553</v>
      </c>
      <c r="L441" s="63">
        <v>134.76</v>
      </c>
      <c r="M441" s="63">
        <v>192.88</v>
      </c>
      <c r="N441" s="63">
        <v>278.18900000000002</v>
      </c>
      <c r="O441" s="63">
        <v>329.86900000000003</v>
      </c>
      <c r="P441" s="63">
        <v>321.83699999999999</v>
      </c>
      <c r="Q441" s="63">
        <v>309.62400000000002</v>
      </c>
      <c r="R441" s="63">
        <v>232.68299999999999</v>
      </c>
      <c r="S441" s="63">
        <v>248.495</v>
      </c>
      <c r="T441" s="63">
        <v>346.92599999999999</v>
      </c>
      <c r="U441" s="63">
        <v>455.47500000000002</v>
      </c>
      <c r="V441" s="63">
        <v>259.76400000000001</v>
      </c>
      <c r="W441" s="63">
        <v>240.13399999999999</v>
      </c>
      <c r="X441" s="63">
        <v>239.62299999999999</v>
      </c>
      <c r="Y441" s="63">
        <v>230.62700000000001</v>
      </c>
      <c r="Z441" s="71">
        <f t="shared" si="358"/>
        <v>345.28669172666895</v>
      </c>
      <c r="AA441" s="71" t="e">
        <f t="shared" si="358"/>
        <v>#REF!</v>
      </c>
      <c r="AB441" s="71" t="e">
        <f t="shared" si="357"/>
        <v>#REF!</v>
      </c>
      <c r="AC441" s="71" t="e">
        <f t="shared" si="357"/>
        <v>#REF!</v>
      </c>
      <c r="AD441" s="71" t="e">
        <f t="shared" si="357"/>
        <v>#REF!</v>
      </c>
      <c r="AE441" s="71" t="e">
        <f t="shared" si="357"/>
        <v>#REF!</v>
      </c>
      <c r="AF441" s="71" t="e">
        <f t="shared" si="357"/>
        <v>#REF!</v>
      </c>
      <c r="AG441" s="71" t="e">
        <f t="shared" si="357"/>
        <v>#REF!</v>
      </c>
      <c r="AH441" s="71" t="e">
        <f t="shared" si="357"/>
        <v>#REF!</v>
      </c>
      <c r="AI441" s="71" t="e">
        <f t="shared" si="357"/>
        <v>#REF!</v>
      </c>
      <c r="AJ441" s="71"/>
      <c r="AK441" s="71"/>
      <c r="AL441" s="71"/>
    </row>
    <row r="442" spans="1:38">
      <c r="A442" s="59" t="s">
        <v>70</v>
      </c>
      <c r="B442" s="63">
        <v>65.293999999999997</v>
      </c>
      <c r="C442" s="63">
        <v>91.171000000000006</v>
      </c>
      <c r="D442" s="63">
        <v>78</v>
      </c>
      <c r="E442" s="63">
        <v>97.016000000000005</v>
      </c>
      <c r="F442" s="63">
        <v>144.351</v>
      </c>
      <c r="G442" s="63">
        <v>96.566000000000003</v>
      </c>
      <c r="H442" s="63">
        <v>116.85299999999999</v>
      </c>
      <c r="I442" s="63">
        <v>235.97800000000001</v>
      </c>
      <c r="J442" s="63">
        <v>317.35700000000003</v>
      </c>
      <c r="K442" s="63">
        <v>256.31599999999997</v>
      </c>
      <c r="L442" s="63">
        <v>147.91200000000001</v>
      </c>
      <c r="M442" s="63">
        <v>190.32300000000001</v>
      </c>
      <c r="N442" s="63">
        <v>293.73899999999998</v>
      </c>
      <c r="O442" s="63">
        <v>311.83100000000002</v>
      </c>
      <c r="P442" s="63">
        <v>285.58100000000002</v>
      </c>
      <c r="Q442" s="63">
        <v>302.25</v>
      </c>
      <c r="R442" s="63">
        <v>253.95599999999999</v>
      </c>
      <c r="S442" s="63">
        <v>239.35400000000001</v>
      </c>
      <c r="T442" s="63">
        <v>314.73500000000001</v>
      </c>
      <c r="U442" s="63">
        <v>408.87700000000001</v>
      </c>
      <c r="V442" s="63">
        <v>273.22800000000001</v>
      </c>
      <c r="W442" s="63">
        <v>255.703</v>
      </c>
      <c r="X442" s="63">
        <v>219.52500000000001</v>
      </c>
      <c r="Y442" s="63">
        <v>242.91399999999999</v>
      </c>
      <c r="Z442" s="71">
        <f t="shared" si="358"/>
        <v>369.73671962094181</v>
      </c>
      <c r="AA442" s="71" t="e">
        <f t="shared" si="358"/>
        <v>#REF!</v>
      </c>
      <c r="AB442" s="71" t="e">
        <f t="shared" si="357"/>
        <v>#REF!</v>
      </c>
      <c r="AC442" s="71" t="e">
        <f t="shared" si="357"/>
        <v>#REF!</v>
      </c>
      <c r="AD442" s="71" t="e">
        <f t="shared" si="357"/>
        <v>#REF!</v>
      </c>
      <c r="AE442" s="71" t="e">
        <f t="shared" si="357"/>
        <v>#REF!</v>
      </c>
      <c r="AF442" s="71" t="e">
        <f t="shared" si="357"/>
        <v>#REF!</v>
      </c>
      <c r="AG442" s="71" t="e">
        <f t="shared" si="357"/>
        <v>#REF!</v>
      </c>
      <c r="AH442" s="71" t="e">
        <f t="shared" si="357"/>
        <v>#REF!</v>
      </c>
      <c r="AI442" s="71" t="e">
        <f t="shared" si="357"/>
        <v>#REF!</v>
      </c>
      <c r="AJ442" s="71"/>
      <c r="AK442" s="71"/>
      <c r="AL442" s="71"/>
    </row>
    <row r="443" spans="1:38">
      <c r="A443" s="59" t="s">
        <v>71</v>
      </c>
      <c r="B443" s="63">
        <v>59.2</v>
      </c>
      <c r="C443" s="63">
        <v>75.462000000000003</v>
      </c>
      <c r="D443" s="63">
        <v>90.864999999999995</v>
      </c>
      <c r="E443" s="63">
        <v>102.56</v>
      </c>
      <c r="F443" s="63">
        <v>138.66300000000001</v>
      </c>
      <c r="G443" s="63">
        <v>97.826999999999998</v>
      </c>
      <c r="H443" s="63">
        <v>139.11500000000001</v>
      </c>
      <c r="I443" s="63">
        <v>264.28399999999999</v>
      </c>
      <c r="J443" s="63">
        <v>293.06200000000001</v>
      </c>
      <c r="K443" s="63">
        <v>256.30700000000002</v>
      </c>
      <c r="L443" s="63">
        <v>153.08600000000001</v>
      </c>
      <c r="M443" s="63">
        <v>204.66900000000001</v>
      </c>
      <c r="N443" s="63">
        <v>310.35000000000002</v>
      </c>
      <c r="O443" s="63">
        <v>267.18700000000001</v>
      </c>
      <c r="P443" s="63">
        <v>276.42500000000001</v>
      </c>
      <c r="Q443" s="63">
        <v>269.51799999999997</v>
      </c>
      <c r="R443" s="63">
        <v>206.608</v>
      </c>
      <c r="S443" s="63">
        <v>249.15299999999999</v>
      </c>
      <c r="T443" s="63">
        <v>342.38400000000001</v>
      </c>
      <c r="U443" s="63">
        <v>346.70299999999997</v>
      </c>
      <c r="V443" s="63">
        <v>274.09899999999999</v>
      </c>
      <c r="W443" s="63">
        <v>303.54399999999998</v>
      </c>
      <c r="X443" s="63">
        <v>237.08500000000001</v>
      </c>
      <c r="Y443" s="63">
        <v>248.94399999999999</v>
      </c>
      <c r="Z443" s="71">
        <f t="shared" si="358"/>
        <v>372.87318058405231</v>
      </c>
      <c r="AA443" s="71" t="e">
        <f t="shared" si="358"/>
        <v>#REF!</v>
      </c>
      <c r="AB443" s="71" t="e">
        <f t="shared" si="357"/>
        <v>#REF!</v>
      </c>
      <c r="AC443" s="71" t="e">
        <f t="shared" si="357"/>
        <v>#REF!</v>
      </c>
      <c r="AD443" s="71" t="e">
        <f t="shared" si="357"/>
        <v>#REF!</v>
      </c>
      <c r="AE443" s="71" t="e">
        <f t="shared" si="357"/>
        <v>#REF!</v>
      </c>
      <c r="AF443" s="71" t="e">
        <f t="shared" si="357"/>
        <v>#REF!</v>
      </c>
      <c r="AG443" s="71" t="e">
        <f t="shared" si="357"/>
        <v>#REF!</v>
      </c>
      <c r="AH443" s="71" t="e">
        <f t="shared" si="357"/>
        <v>#REF!</v>
      </c>
      <c r="AI443" s="71" t="e">
        <f t="shared" si="357"/>
        <v>#REF!</v>
      </c>
      <c r="AJ443" s="71"/>
      <c r="AK443" s="71"/>
      <c r="AL443" s="71"/>
    </row>
    <row r="444" spans="1:38">
      <c r="A444" s="59" t="s">
        <v>72</v>
      </c>
      <c r="B444" s="63">
        <v>67.295000000000002</v>
      </c>
      <c r="C444" s="63">
        <v>65.593999999999994</v>
      </c>
      <c r="D444" s="63">
        <v>101.11799999999999</v>
      </c>
      <c r="E444" s="63">
        <v>107.274</v>
      </c>
      <c r="F444" s="63">
        <v>123.932</v>
      </c>
      <c r="G444" s="63">
        <v>102.514</v>
      </c>
      <c r="H444" s="63">
        <v>140.577</v>
      </c>
      <c r="I444" s="63">
        <v>236.036</v>
      </c>
      <c r="J444" s="63">
        <v>277.29399999999998</v>
      </c>
      <c r="K444" s="63">
        <v>244.702</v>
      </c>
      <c r="L444" s="63">
        <v>144.34299999999999</v>
      </c>
      <c r="M444" s="63">
        <v>196.33099999999999</v>
      </c>
      <c r="N444" s="63">
        <v>328.887</v>
      </c>
      <c r="O444" s="63">
        <v>215.6</v>
      </c>
      <c r="P444" s="63">
        <v>284.89800000000002</v>
      </c>
      <c r="Q444" s="63">
        <v>268.46800000000002</v>
      </c>
      <c r="R444" s="63">
        <v>218.28399999999999</v>
      </c>
      <c r="S444" s="63">
        <v>270.39100000000002</v>
      </c>
      <c r="T444" s="63">
        <v>314.863</v>
      </c>
      <c r="U444" s="63">
        <v>323.96800000000002</v>
      </c>
      <c r="V444" s="63">
        <v>313.04500000000002</v>
      </c>
      <c r="W444" s="63">
        <v>289.512</v>
      </c>
      <c r="X444" s="63">
        <v>229.06399999999999</v>
      </c>
      <c r="Y444" s="63">
        <v>229.58600000000001</v>
      </c>
      <c r="Z444" s="71">
        <f t="shared" si="358"/>
        <v>326.94363726937939</v>
      </c>
      <c r="AA444" s="71" t="e">
        <f t="shared" si="358"/>
        <v>#REF!</v>
      </c>
      <c r="AB444" s="71" t="e">
        <f t="shared" si="357"/>
        <v>#REF!</v>
      </c>
      <c r="AC444" s="71" t="e">
        <f t="shared" si="357"/>
        <v>#REF!</v>
      </c>
      <c r="AD444" s="71" t="e">
        <f t="shared" si="357"/>
        <v>#REF!</v>
      </c>
      <c r="AE444" s="71" t="e">
        <f t="shared" si="357"/>
        <v>#REF!</v>
      </c>
      <c r="AF444" s="71" t="e">
        <f t="shared" si="357"/>
        <v>#REF!</v>
      </c>
      <c r="AG444" s="71" t="e">
        <f t="shared" si="357"/>
        <v>#REF!</v>
      </c>
      <c r="AH444" s="71" t="e">
        <f t="shared" si="357"/>
        <v>#REF!</v>
      </c>
      <c r="AI444" s="71" t="e">
        <f t="shared" si="357"/>
        <v>#REF!</v>
      </c>
      <c r="AJ444" s="71"/>
      <c r="AK444" s="71"/>
      <c r="AL444" s="71"/>
    </row>
    <row r="445" spans="1:38">
      <c r="A445" s="59" t="s">
        <v>73</v>
      </c>
      <c r="B445" s="63">
        <v>67.448999999999998</v>
      </c>
      <c r="C445" s="63">
        <v>76.950999999999993</v>
      </c>
      <c r="D445" s="63">
        <v>99.58</v>
      </c>
      <c r="E445" s="63">
        <v>126.334</v>
      </c>
      <c r="F445" s="63">
        <v>125.07</v>
      </c>
      <c r="G445" s="63">
        <v>97.58</v>
      </c>
      <c r="H445" s="63">
        <v>163.31800000000001</v>
      </c>
      <c r="I445" s="63">
        <v>264.83499999999998</v>
      </c>
      <c r="J445" s="63">
        <v>270.12400000000002</v>
      </c>
      <c r="K445" s="63">
        <v>265.892</v>
      </c>
      <c r="L445" s="63">
        <v>143.06100000000001</v>
      </c>
      <c r="M445" s="63">
        <v>197.07300000000001</v>
      </c>
      <c r="N445" s="63">
        <v>339.447</v>
      </c>
      <c r="O445" s="63">
        <v>190.28899999999999</v>
      </c>
      <c r="P445" s="63">
        <v>273.375</v>
      </c>
      <c r="Q445" s="63">
        <v>265.92899999999997</v>
      </c>
      <c r="R445" s="63">
        <v>203.113</v>
      </c>
      <c r="S445" s="63">
        <v>264.04899999999998</v>
      </c>
      <c r="T445" s="63">
        <v>359.988</v>
      </c>
      <c r="U445" s="63">
        <v>270.06599999999997</v>
      </c>
      <c r="V445" s="63">
        <v>290.899</v>
      </c>
      <c r="W445" s="63">
        <v>279.35000000000002</v>
      </c>
      <c r="X445" s="63">
        <v>203.065</v>
      </c>
      <c r="Y445" s="63">
        <v>226.846</v>
      </c>
      <c r="Z445" s="71">
        <f t="shared" si="358"/>
        <v>305.73658007831705</v>
      </c>
      <c r="AA445" s="71" t="e">
        <f t="shared" si="358"/>
        <v>#REF!</v>
      </c>
      <c r="AB445" s="71" t="e">
        <f t="shared" si="357"/>
        <v>#REF!</v>
      </c>
      <c r="AC445" s="71" t="e">
        <f t="shared" si="357"/>
        <v>#REF!</v>
      </c>
      <c r="AD445" s="71" t="e">
        <f t="shared" si="357"/>
        <v>#REF!</v>
      </c>
      <c r="AE445" s="71" t="e">
        <f t="shared" si="357"/>
        <v>#REF!</v>
      </c>
      <c r="AF445" s="71" t="e">
        <f t="shared" si="357"/>
        <v>#REF!</v>
      </c>
      <c r="AG445" s="71" t="e">
        <f t="shared" si="357"/>
        <v>#REF!</v>
      </c>
      <c r="AH445" s="71" t="e">
        <f t="shared" si="357"/>
        <v>#REF!</v>
      </c>
      <c r="AI445" s="71" t="e">
        <f t="shared" si="357"/>
        <v>#REF!</v>
      </c>
      <c r="AJ445" s="71"/>
      <c r="AK445" s="71"/>
      <c r="AL445" s="71"/>
    </row>
    <row r="446" spans="1:38">
      <c r="A446" s="59" t="s">
        <v>74</v>
      </c>
      <c r="B446" s="63">
        <v>66.706999999999994</v>
      </c>
      <c r="C446" s="63">
        <v>84.725999999999999</v>
      </c>
      <c r="D446" s="63">
        <v>101.91</v>
      </c>
      <c r="E446" s="63">
        <v>137.82400000000001</v>
      </c>
      <c r="F446" s="63">
        <v>127.39100000000001</v>
      </c>
      <c r="G446" s="63">
        <v>95.278999999999996</v>
      </c>
      <c r="H446" s="63">
        <v>165.11099999999999</v>
      </c>
      <c r="I446" s="63">
        <v>295.99099999999999</v>
      </c>
      <c r="J446" s="63">
        <v>281.64299999999997</v>
      </c>
      <c r="K446" s="63">
        <v>226.244</v>
      </c>
      <c r="L446" s="63">
        <v>168.751</v>
      </c>
      <c r="M446" s="63">
        <v>206.732</v>
      </c>
      <c r="N446" s="63">
        <v>363.03399999999999</v>
      </c>
      <c r="O446" s="63">
        <v>190.839</v>
      </c>
      <c r="P446" s="63">
        <v>299.64999999999998</v>
      </c>
      <c r="Q446" s="63">
        <v>267.988</v>
      </c>
      <c r="R446" s="63">
        <v>259.375</v>
      </c>
      <c r="S446" s="63">
        <v>275.44400000000002</v>
      </c>
      <c r="T446" s="63">
        <v>371.60300000000001</v>
      </c>
      <c r="U446" s="63">
        <v>264.875</v>
      </c>
      <c r="V446" s="63">
        <v>334.43099999999998</v>
      </c>
      <c r="W446" s="63">
        <v>293.01400000000001</v>
      </c>
      <c r="X446" s="63">
        <v>209.49299999999999</v>
      </c>
      <c r="Y446" s="63">
        <v>233.273</v>
      </c>
      <c r="Z446" s="71">
        <f t="shared" si="358"/>
        <v>254.76656531652458</v>
      </c>
      <c r="AA446" s="71" t="e">
        <f t="shared" si="358"/>
        <v>#REF!</v>
      </c>
      <c r="AB446" s="71" t="e">
        <f t="shared" si="357"/>
        <v>#REF!</v>
      </c>
      <c r="AC446" s="71" t="e">
        <f t="shared" si="357"/>
        <v>#REF!</v>
      </c>
      <c r="AD446" s="71" t="e">
        <f t="shared" si="357"/>
        <v>#REF!</v>
      </c>
      <c r="AE446" s="71" t="e">
        <f t="shared" si="357"/>
        <v>#REF!</v>
      </c>
      <c r="AF446" s="71" t="e">
        <f t="shared" si="357"/>
        <v>#REF!</v>
      </c>
      <c r="AG446" s="71" t="e">
        <f t="shared" si="357"/>
        <v>#REF!</v>
      </c>
      <c r="AH446" s="71" t="e">
        <f t="shared" si="357"/>
        <v>#REF!</v>
      </c>
      <c r="AI446" s="71" t="e">
        <f t="shared" si="357"/>
        <v>#REF!</v>
      </c>
      <c r="AJ446" s="71"/>
      <c r="AK446" s="71"/>
      <c r="AL446" s="71"/>
    </row>
    <row r="447" spans="1:38" ht="15.75" thickBot="1">
      <c r="A447" s="59" t="s">
        <v>75</v>
      </c>
      <c r="B447" s="3">
        <v>70.664000000000001</v>
      </c>
      <c r="C447" s="3">
        <v>80.472999999999999</v>
      </c>
      <c r="D447" s="3">
        <v>118.91</v>
      </c>
      <c r="E447" s="3">
        <v>143.78200000000001</v>
      </c>
      <c r="F447" s="3">
        <v>149.476</v>
      </c>
      <c r="G447" s="3">
        <v>103.598</v>
      </c>
      <c r="H447" s="3">
        <v>175.214</v>
      </c>
      <c r="I447" s="3">
        <v>315.26799999999997</v>
      </c>
      <c r="J447" s="3">
        <v>302.11500000000001</v>
      </c>
      <c r="K447" s="3">
        <v>222.24700000000001</v>
      </c>
      <c r="L447" s="3">
        <v>169.316</v>
      </c>
      <c r="M447" s="3">
        <v>243.636</v>
      </c>
      <c r="N447" s="3">
        <v>362.25200000000001</v>
      </c>
      <c r="O447" s="3">
        <v>218.03399999999999</v>
      </c>
      <c r="P447" s="3">
        <v>302.91800000000001</v>
      </c>
      <c r="Q447" s="3">
        <v>233.73400000000001</v>
      </c>
      <c r="R447" s="3">
        <v>247.20699999999999</v>
      </c>
      <c r="S447" s="3">
        <v>321.85300000000001</v>
      </c>
      <c r="T447" s="3">
        <v>389.34199999999998</v>
      </c>
      <c r="U447" s="3">
        <v>284.16500000000002</v>
      </c>
      <c r="V447" s="3">
        <v>345.72300000000001</v>
      </c>
      <c r="W447" s="3">
        <v>316.43799999999999</v>
      </c>
      <c r="X447" s="3">
        <v>226.613</v>
      </c>
      <c r="Y447" s="3">
        <v>221.779</v>
      </c>
      <c r="Z447" s="71">
        <f t="shared" si="358"/>
        <v>361.77900000000091</v>
      </c>
      <c r="AA447" s="71" t="e">
        <f t="shared" si="358"/>
        <v>#REF!</v>
      </c>
      <c r="AB447" s="71" t="e">
        <f t="shared" si="357"/>
        <v>#REF!</v>
      </c>
      <c r="AC447" s="71" t="e">
        <f t="shared" si="357"/>
        <v>#REF!</v>
      </c>
      <c r="AD447" s="71" t="e">
        <f t="shared" si="357"/>
        <v>#REF!</v>
      </c>
      <c r="AE447" s="71" t="e">
        <f t="shared" si="357"/>
        <v>#REF!</v>
      </c>
      <c r="AF447" s="71" t="e">
        <f t="shared" si="357"/>
        <v>#REF!</v>
      </c>
      <c r="AG447" s="71" t="e">
        <f t="shared" si="357"/>
        <v>#REF!</v>
      </c>
      <c r="AH447" s="71" t="e">
        <f t="shared" si="357"/>
        <v>#REF!</v>
      </c>
      <c r="AI447" s="71" t="e">
        <f t="shared" si="357"/>
        <v>#REF!</v>
      </c>
      <c r="AJ447" s="71"/>
      <c r="AK447" s="71"/>
      <c r="AL447" s="71"/>
    </row>
    <row r="448" spans="1:38">
      <c r="A448" s="68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4"/>
      <c r="AK448" s="104"/>
      <c r="AL448" s="104"/>
    </row>
    <row r="449" spans="1:38" ht="15.75" thickBot="1">
      <c r="A449" s="59" t="s">
        <v>286</v>
      </c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</row>
    <row r="450" spans="1:38" ht="15.75" thickBot="1">
      <c r="A450" s="60"/>
      <c r="B450" s="61" t="s">
        <v>11</v>
      </c>
      <c r="C450" s="61" t="s">
        <v>12</v>
      </c>
      <c r="D450" s="61" t="s">
        <v>13</v>
      </c>
      <c r="E450" s="61" t="s">
        <v>14</v>
      </c>
      <c r="F450" s="61" t="s">
        <v>15</v>
      </c>
      <c r="G450" s="61" t="s">
        <v>16</v>
      </c>
      <c r="H450" s="61" t="s">
        <v>17</v>
      </c>
      <c r="I450" s="61" t="s">
        <v>18</v>
      </c>
      <c r="J450" s="61" t="s">
        <v>19</v>
      </c>
      <c r="K450" s="61" t="s">
        <v>20</v>
      </c>
      <c r="L450" s="61" t="s">
        <v>21</v>
      </c>
      <c r="M450" s="61" t="s">
        <v>22</v>
      </c>
      <c r="N450" s="61" t="s">
        <v>23</v>
      </c>
      <c r="O450" s="61" t="s">
        <v>24</v>
      </c>
      <c r="P450" s="61" t="s">
        <v>25</v>
      </c>
      <c r="Q450" s="61" t="s">
        <v>26</v>
      </c>
      <c r="R450" s="61" t="s">
        <v>27</v>
      </c>
      <c r="S450" s="61" t="s">
        <v>28</v>
      </c>
      <c r="T450" s="61" t="s">
        <v>29</v>
      </c>
      <c r="U450" s="61" t="s">
        <v>30</v>
      </c>
      <c r="V450" s="61" t="s">
        <v>31</v>
      </c>
      <c r="W450" s="61" t="s">
        <v>32</v>
      </c>
      <c r="X450" s="61" t="s">
        <v>33</v>
      </c>
      <c r="Y450" s="61" t="s">
        <v>34</v>
      </c>
      <c r="Z450" s="61" t="s">
        <v>35</v>
      </c>
      <c r="AA450" s="61" t="s">
        <v>36</v>
      </c>
      <c r="AB450" s="61" t="s">
        <v>37</v>
      </c>
      <c r="AC450" s="61" t="s">
        <v>38</v>
      </c>
      <c r="AD450" s="61" t="str">
        <f>AD2</f>
        <v xml:space="preserve">21/22  </v>
      </c>
      <c r="AE450" s="61" t="str">
        <f t="shared" ref="AE450:AI450" si="359">AE2</f>
        <v xml:space="preserve">22/23  </v>
      </c>
      <c r="AF450" s="61" t="str">
        <f t="shared" si="359"/>
        <v xml:space="preserve">23/24  </v>
      </c>
      <c r="AG450" s="61" t="str">
        <f t="shared" si="359"/>
        <v xml:space="preserve">24/25  </v>
      </c>
      <c r="AH450" s="61" t="str">
        <f t="shared" si="359"/>
        <v xml:space="preserve">25/26  </v>
      </c>
      <c r="AI450" s="61" t="str">
        <f t="shared" si="359"/>
        <v xml:space="preserve">26/27  </v>
      </c>
      <c r="AJ450" s="62"/>
      <c r="AK450" s="62"/>
      <c r="AL450" s="62"/>
    </row>
    <row r="451" spans="1:38">
      <c r="A451" s="59" t="s">
        <v>64</v>
      </c>
      <c r="M451" s="91">
        <v>2230</v>
      </c>
      <c r="N451" s="91">
        <v>2092</v>
      </c>
      <c r="O451" s="91">
        <v>1693</v>
      </c>
      <c r="P451" s="91">
        <v>3206</v>
      </c>
      <c r="Q451" s="91">
        <v>2617</v>
      </c>
      <c r="R451" s="91">
        <v>2371</v>
      </c>
      <c r="S451" s="91">
        <v>4334</v>
      </c>
      <c r="T451" s="91">
        <v>2975</v>
      </c>
      <c r="U451" s="91">
        <v>2278</v>
      </c>
      <c r="V451" s="91">
        <v>2709</v>
      </c>
      <c r="W451" s="91">
        <v>2836</v>
      </c>
      <c r="X451" s="91">
        <v>3548</v>
      </c>
      <c r="Y451" s="91">
        <v>5456</v>
      </c>
      <c r="Z451" s="91">
        <v>5552</v>
      </c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</row>
    <row r="452" spans="1:38">
      <c r="A452" s="59" t="s">
        <v>65</v>
      </c>
      <c r="M452" s="91">
        <v>2262</v>
      </c>
      <c r="N452" s="91">
        <v>2065</v>
      </c>
      <c r="O452" s="91">
        <v>1928</v>
      </c>
      <c r="P452" s="91">
        <v>3496</v>
      </c>
      <c r="Q452" s="91">
        <v>1438</v>
      </c>
      <c r="R452" s="91">
        <v>2420</v>
      </c>
      <c r="S452" s="91">
        <v>4957</v>
      </c>
      <c r="T452" s="91">
        <v>3536</v>
      </c>
      <c r="U452" s="91">
        <v>2268</v>
      </c>
      <c r="V452" s="91">
        <v>3769</v>
      </c>
      <c r="W452" s="91">
        <v>3098</v>
      </c>
      <c r="X452" s="91">
        <v>3416</v>
      </c>
      <c r="Y452" s="91">
        <v>6721</v>
      </c>
      <c r="Z452" s="91">
        <v>5614</v>
      </c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</row>
    <row r="453" spans="1:38">
      <c r="A453" s="59" t="s">
        <v>66</v>
      </c>
      <c r="M453" s="91">
        <v>2262</v>
      </c>
      <c r="N453" s="91">
        <v>2039</v>
      </c>
      <c r="O453" s="91">
        <v>2193</v>
      </c>
      <c r="P453" s="91">
        <v>3555</v>
      </c>
      <c r="Q453" s="91">
        <v>1652</v>
      </c>
      <c r="R453" s="91">
        <v>2723</v>
      </c>
      <c r="S453" s="91">
        <v>5789</v>
      </c>
      <c r="T453" s="91">
        <v>4082</v>
      </c>
      <c r="U453" s="91">
        <v>2006</v>
      </c>
      <c r="V453" s="91">
        <v>3633</v>
      </c>
      <c r="W453" s="91">
        <v>3248</v>
      </c>
      <c r="X453" s="91">
        <v>3506</v>
      </c>
      <c r="Y453" s="91">
        <v>7222</v>
      </c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</row>
    <row r="454" spans="1:38">
      <c r="A454" s="59" t="s">
        <v>67</v>
      </c>
      <c r="M454" s="91">
        <v>2185</v>
      </c>
      <c r="N454" s="91">
        <v>2155</v>
      </c>
      <c r="O454" s="91">
        <v>2162</v>
      </c>
      <c r="P454" s="91">
        <v>4052</v>
      </c>
      <c r="Q454" s="91">
        <v>1863</v>
      </c>
      <c r="R454" s="91">
        <v>2849</v>
      </c>
      <c r="S454" s="91">
        <v>6401</v>
      </c>
      <c r="T454" s="91">
        <v>4259</v>
      </c>
      <c r="U454" s="91">
        <v>2269</v>
      </c>
      <c r="V454" s="91">
        <v>3633</v>
      </c>
      <c r="W454" s="91">
        <v>3854</v>
      </c>
      <c r="X454" s="91">
        <v>4069</v>
      </c>
      <c r="Y454" s="91">
        <v>7827</v>
      </c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</row>
    <row r="455" spans="1:38">
      <c r="A455" s="59" t="s">
        <v>68</v>
      </c>
      <c r="M455" s="91">
        <v>2249</v>
      </c>
      <c r="N455" s="91">
        <v>2140</v>
      </c>
      <c r="O455" s="91">
        <v>2164</v>
      </c>
      <c r="P455" s="91">
        <v>4159</v>
      </c>
      <c r="Q455" s="91">
        <v>1933</v>
      </c>
      <c r="R455" s="91">
        <v>2954</v>
      </c>
      <c r="S455" s="91">
        <v>6906</v>
      </c>
      <c r="T455" s="91">
        <v>3869</v>
      </c>
      <c r="U455" s="91">
        <v>2371</v>
      </c>
      <c r="V455" s="91">
        <v>3971</v>
      </c>
      <c r="W455" s="91">
        <v>4074</v>
      </c>
      <c r="X455" s="91">
        <v>4151</v>
      </c>
      <c r="Y455" s="91">
        <v>7179</v>
      </c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</row>
    <row r="456" spans="1:38">
      <c r="A456" s="59" t="s">
        <v>69</v>
      </c>
      <c r="M456" s="91">
        <v>2382</v>
      </c>
      <c r="N456" s="91">
        <v>1984</v>
      </c>
      <c r="O456" s="91">
        <v>2195</v>
      </c>
      <c r="P456" s="91">
        <v>4158</v>
      </c>
      <c r="Q456" s="91">
        <v>1985</v>
      </c>
      <c r="R456" s="91">
        <v>3385</v>
      </c>
      <c r="S456" s="91">
        <v>5670</v>
      </c>
      <c r="T456" s="91">
        <v>4150</v>
      </c>
      <c r="U456" s="91">
        <v>2251</v>
      </c>
      <c r="V456" s="91">
        <v>4579</v>
      </c>
      <c r="W456" s="91">
        <v>3869</v>
      </c>
      <c r="X456" s="91">
        <v>4563</v>
      </c>
      <c r="Y456" s="91">
        <v>5240</v>
      </c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</row>
    <row r="457" spans="1:38">
      <c r="A457" s="59" t="s">
        <v>70</v>
      </c>
      <c r="M457" s="91">
        <v>2414</v>
      </c>
      <c r="N457" s="91">
        <v>1901</v>
      </c>
      <c r="O457" s="91">
        <v>2460</v>
      </c>
      <c r="P457" s="91">
        <v>3950</v>
      </c>
      <c r="Q457" s="91">
        <v>2393</v>
      </c>
      <c r="R457" s="91">
        <v>3221</v>
      </c>
      <c r="S457" s="91">
        <v>5421</v>
      </c>
      <c r="T457" s="91">
        <v>4345</v>
      </c>
      <c r="U457" s="91">
        <v>2335</v>
      </c>
      <c r="V457" s="91">
        <v>3903</v>
      </c>
      <c r="W457" s="91">
        <v>3421</v>
      </c>
      <c r="X457" s="91">
        <v>4948</v>
      </c>
      <c r="Y457" s="91">
        <v>4114</v>
      </c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</row>
    <row r="458" spans="1:38">
      <c r="A458" s="59" t="s">
        <v>71</v>
      </c>
      <c r="M458" s="91">
        <v>2252</v>
      </c>
      <c r="N458" s="91">
        <v>1848</v>
      </c>
      <c r="O458" s="91">
        <v>2598</v>
      </c>
      <c r="P458" s="91">
        <v>4116</v>
      </c>
      <c r="Q458" s="91">
        <v>2840</v>
      </c>
      <c r="R458" s="91">
        <v>3305</v>
      </c>
      <c r="S458" s="91">
        <v>5434</v>
      </c>
      <c r="T458" s="91">
        <v>3797</v>
      </c>
      <c r="U458" s="91">
        <v>2279</v>
      </c>
      <c r="V458" s="91">
        <v>4029</v>
      </c>
      <c r="W458" s="91">
        <v>3421</v>
      </c>
      <c r="X458" s="91">
        <v>4933</v>
      </c>
      <c r="Y458" s="91">
        <v>4508</v>
      </c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</row>
    <row r="459" spans="1:38">
      <c r="A459" s="59" t="s">
        <v>72</v>
      </c>
      <c r="M459" s="91">
        <v>2179</v>
      </c>
      <c r="N459" s="91">
        <v>1741</v>
      </c>
      <c r="O459" s="91">
        <v>2965</v>
      </c>
      <c r="P459" s="91">
        <v>4423</v>
      </c>
      <c r="Q459" s="91">
        <v>2713</v>
      </c>
      <c r="R459" s="91">
        <v>3339</v>
      </c>
      <c r="S459" s="91">
        <v>5469</v>
      </c>
      <c r="T459" s="91">
        <v>3422</v>
      </c>
      <c r="U459" s="91">
        <v>2389</v>
      </c>
      <c r="V459" s="91">
        <v>3735</v>
      </c>
      <c r="W459" s="91">
        <v>3173</v>
      </c>
      <c r="X459" s="91">
        <v>5432</v>
      </c>
      <c r="Y459" s="91">
        <v>4127</v>
      </c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</row>
    <row r="460" spans="1:38">
      <c r="A460" s="59" t="s">
        <v>73</v>
      </c>
      <c r="M460" s="91">
        <v>2204</v>
      </c>
      <c r="N460" s="91">
        <v>1802</v>
      </c>
      <c r="O460" s="91">
        <v>3061</v>
      </c>
      <c r="P460" s="91">
        <v>4149</v>
      </c>
      <c r="Q460" s="91">
        <v>2124</v>
      </c>
      <c r="R460" s="91">
        <v>3339</v>
      </c>
      <c r="S460" s="91">
        <v>3918</v>
      </c>
      <c r="T460" s="91">
        <v>3393</v>
      </c>
      <c r="U460" s="91">
        <v>2476</v>
      </c>
      <c r="V460" s="91">
        <v>3355</v>
      </c>
      <c r="W460" s="91">
        <v>3136</v>
      </c>
      <c r="X460" s="91">
        <v>4889</v>
      </c>
      <c r="Y460" s="91">
        <v>4215</v>
      </c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</row>
    <row r="461" spans="1:38">
      <c r="A461" s="59" t="s">
        <v>74</v>
      </c>
      <c r="M461" s="91">
        <v>1971</v>
      </c>
      <c r="N461" s="91">
        <v>1899</v>
      </c>
      <c r="O461" s="91">
        <v>2986</v>
      </c>
      <c r="P461" s="91">
        <v>3068</v>
      </c>
      <c r="Q461" s="91">
        <v>2533</v>
      </c>
      <c r="R461" s="91">
        <v>3583</v>
      </c>
      <c r="S461" s="91">
        <v>3926</v>
      </c>
      <c r="T461" s="91">
        <v>2809</v>
      </c>
      <c r="U461" s="91">
        <v>2561</v>
      </c>
      <c r="V461" s="91">
        <v>2867</v>
      </c>
      <c r="W461" s="91">
        <v>2721</v>
      </c>
      <c r="X461" s="91">
        <v>5594</v>
      </c>
      <c r="Y461" s="91">
        <v>4591</v>
      </c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</row>
    <row r="462" spans="1:38">
      <c r="A462" s="59" t="s">
        <v>75</v>
      </c>
      <c r="M462" s="91">
        <v>2021</v>
      </c>
      <c r="N462" s="91">
        <v>1779</v>
      </c>
      <c r="O462" s="91">
        <v>3065</v>
      </c>
      <c r="P462" s="91">
        <v>3092</v>
      </c>
      <c r="Q462" s="91">
        <v>2433</v>
      </c>
      <c r="R462" s="91">
        <v>3733</v>
      </c>
      <c r="S462" s="91">
        <v>3933</v>
      </c>
      <c r="T462" s="91">
        <v>2772</v>
      </c>
      <c r="U462" s="91">
        <v>2776</v>
      </c>
      <c r="V462" s="91">
        <v>2656</v>
      </c>
      <c r="W462" s="91">
        <v>3331</v>
      </c>
      <c r="X462" s="91">
        <v>6114</v>
      </c>
      <c r="Y462" s="91">
        <v>6235</v>
      </c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</row>
    <row r="463" spans="1:38" ht="15.75" thickBot="1">
      <c r="A463" s="59" t="s">
        <v>95</v>
      </c>
      <c r="M463" s="91">
        <f t="shared" ref="M463:X463" si="360">AVERAGE(M451:M462)</f>
        <v>2217.5833333333335</v>
      </c>
      <c r="N463" s="91">
        <f t="shared" si="360"/>
        <v>1953.75</v>
      </c>
      <c r="O463" s="91">
        <f t="shared" si="360"/>
        <v>2455.8333333333335</v>
      </c>
      <c r="P463" s="91">
        <f t="shared" si="360"/>
        <v>3785.3333333333335</v>
      </c>
      <c r="Q463" s="91">
        <f t="shared" si="360"/>
        <v>2210.3333333333335</v>
      </c>
      <c r="R463" s="91">
        <f t="shared" si="360"/>
        <v>3101.8333333333335</v>
      </c>
      <c r="S463" s="91">
        <f t="shared" si="360"/>
        <v>5179.833333333333</v>
      </c>
      <c r="T463" s="91">
        <f t="shared" si="360"/>
        <v>3617.4166666666665</v>
      </c>
      <c r="U463" s="91">
        <f t="shared" si="360"/>
        <v>2354.9166666666665</v>
      </c>
      <c r="V463" s="91">
        <f t="shared" si="360"/>
        <v>3569.9166666666665</v>
      </c>
      <c r="W463" s="91">
        <f t="shared" si="360"/>
        <v>3348.5</v>
      </c>
      <c r="X463" s="91">
        <f t="shared" si="360"/>
        <v>4596.916666666667</v>
      </c>
      <c r="Y463" s="91">
        <f>AVERAGE(Y451:Y462)</f>
        <v>5619.583333333333</v>
      </c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</row>
    <row r="464" spans="1:38">
      <c r="A464" s="68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</row>
    <row r="465" spans="1:38" ht="15.75" thickBot="1">
      <c r="A465" s="59" t="s">
        <v>115</v>
      </c>
    </row>
    <row r="466" spans="1:38" ht="15.75" thickBot="1">
      <c r="A466" s="60"/>
      <c r="B466" s="61" t="s">
        <v>11</v>
      </c>
      <c r="C466" s="61" t="s">
        <v>12</v>
      </c>
      <c r="D466" s="61" t="s">
        <v>13</v>
      </c>
      <c r="E466" s="61" t="s">
        <v>14</v>
      </c>
      <c r="F466" s="61" t="s">
        <v>15</v>
      </c>
      <c r="G466" s="61" t="s">
        <v>16</v>
      </c>
      <c r="H466" s="61" t="s">
        <v>17</v>
      </c>
      <c r="I466" s="61" t="s">
        <v>18</v>
      </c>
      <c r="J466" s="61" t="s">
        <v>19</v>
      </c>
      <c r="K466" s="61" t="s">
        <v>20</v>
      </c>
      <c r="L466" s="61" t="s">
        <v>21</v>
      </c>
      <c r="M466" s="61" t="s">
        <v>22</v>
      </c>
      <c r="N466" s="61" t="s">
        <v>23</v>
      </c>
      <c r="O466" s="61" t="s">
        <v>24</v>
      </c>
      <c r="P466" s="61" t="s">
        <v>25</v>
      </c>
      <c r="Q466" s="61" t="s">
        <v>26</v>
      </c>
      <c r="R466" s="61" t="s">
        <v>27</v>
      </c>
      <c r="S466" s="61" t="s">
        <v>28</v>
      </c>
      <c r="T466" s="61" t="s">
        <v>29</v>
      </c>
      <c r="U466" s="61" t="s">
        <v>30</v>
      </c>
      <c r="V466" s="61" t="s">
        <v>31</v>
      </c>
      <c r="W466" s="61" t="s">
        <v>32</v>
      </c>
      <c r="X466" s="61" t="s">
        <v>33</v>
      </c>
      <c r="Y466" s="61" t="s">
        <v>34</v>
      </c>
      <c r="Z466" s="61" t="s">
        <v>35</v>
      </c>
      <c r="AA466" s="61" t="s">
        <v>36</v>
      </c>
      <c r="AB466" s="61" t="s">
        <v>37</v>
      </c>
      <c r="AC466" s="61" t="s">
        <v>38</v>
      </c>
      <c r="AD466" s="61" t="str">
        <f>AD2</f>
        <v xml:space="preserve">21/22  </v>
      </c>
      <c r="AE466" s="61" t="str">
        <f t="shared" ref="AE466:AI466" si="361">AE2</f>
        <v xml:space="preserve">22/23  </v>
      </c>
      <c r="AF466" s="61" t="str">
        <f t="shared" si="361"/>
        <v xml:space="preserve">23/24  </v>
      </c>
      <c r="AG466" s="61" t="str">
        <f t="shared" si="361"/>
        <v xml:space="preserve">24/25  </v>
      </c>
      <c r="AH466" s="61" t="str">
        <f t="shared" si="361"/>
        <v xml:space="preserve">25/26  </v>
      </c>
      <c r="AI466" s="61" t="str">
        <f t="shared" si="361"/>
        <v xml:space="preserve">26/27  </v>
      </c>
      <c r="AJ466" s="62"/>
      <c r="AK466" s="62"/>
      <c r="AL466" s="62"/>
    </row>
    <row r="467" spans="1:38">
      <c r="A467" s="59" t="s">
        <v>64</v>
      </c>
    </row>
    <row r="468" spans="1:38">
      <c r="A468" s="59" t="s">
        <v>65</v>
      </c>
    </row>
    <row r="469" spans="1:38">
      <c r="A469" s="59" t="s">
        <v>66</v>
      </c>
    </row>
    <row r="470" spans="1:38">
      <c r="A470" s="59" t="s">
        <v>67</v>
      </c>
    </row>
    <row r="471" spans="1:38">
      <c r="A471" s="59" t="s">
        <v>68</v>
      </c>
    </row>
    <row r="472" spans="1:38">
      <c r="A472" s="59" t="s">
        <v>69</v>
      </c>
    </row>
    <row r="473" spans="1:38">
      <c r="A473" s="59" t="s">
        <v>70</v>
      </c>
    </row>
    <row r="474" spans="1:38">
      <c r="A474" s="59" t="s">
        <v>71</v>
      </c>
    </row>
    <row r="475" spans="1:38">
      <c r="A475" s="59" t="s">
        <v>72</v>
      </c>
    </row>
    <row r="476" spans="1:38">
      <c r="A476" s="59" t="s">
        <v>73</v>
      </c>
    </row>
    <row r="477" spans="1:38">
      <c r="A477" s="59" t="s">
        <v>74</v>
      </c>
    </row>
    <row r="478" spans="1:38">
      <c r="A478" s="59" t="s">
        <v>75</v>
      </c>
    </row>
    <row r="479" spans="1:38" ht="15.75" thickBot="1">
      <c r="A479" s="59" t="s">
        <v>76</v>
      </c>
    </row>
    <row r="480" spans="1:38">
      <c r="A480" s="68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</row>
    <row r="481" spans="1:38" ht="15.75" thickBot="1">
      <c r="A481" s="59" t="s">
        <v>116</v>
      </c>
    </row>
    <row r="482" spans="1:38" ht="15.75" thickBot="1">
      <c r="A482" s="60"/>
      <c r="B482" s="61" t="s">
        <v>11</v>
      </c>
      <c r="C482" s="61" t="s">
        <v>12</v>
      </c>
      <c r="D482" s="61" t="s">
        <v>13</v>
      </c>
      <c r="E482" s="61" t="s">
        <v>14</v>
      </c>
      <c r="F482" s="61" t="s">
        <v>15</v>
      </c>
      <c r="G482" s="61" t="s">
        <v>16</v>
      </c>
      <c r="H482" s="61" t="s">
        <v>17</v>
      </c>
      <c r="I482" s="61" t="s">
        <v>18</v>
      </c>
      <c r="J482" s="61" t="s">
        <v>19</v>
      </c>
      <c r="K482" s="61" t="s">
        <v>20</v>
      </c>
      <c r="L482" s="61" t="s">
        <v>21</v>
      </c>
      <c r="M482" s="61" t="s">
        <v>22</v>
      </c>
      <c r="N482" s="61" t="s">
        <v>23</v>
      </c>
      <c r="O482" s="61" t="s">
        <v>24</v>
      </c>
      <c r="P482" s="61" t="s">
        <v>25</v>
      </c>
      <c r="Q482" s="61" t="s">
        <v>26</v>
      </c>
      <c r="R482" s="61" t="s">
        <v>27</v>
      </c>
      <c r="S482" s="61" t="s">
        <v>28</v>
      </c>
      <c r="T482" s="61" t="s">
        <v>29</v>
      </c>
      <c r="U482" s="61" t="s">
        <v>30</v>
      </c>
      <c r="V482" s="61" t="s">
        <v>31</v>
      </c>
      <c r="W482" s="61" t="s">
        <v>32</v>
      </c>
      <c r="X482" s="61" t="s">
        <v>33</v>
      </c>
      <c r="Y482" s="61" t="s">
        <v>34</v>
      </c>
      <c r="Z482" s="61" t="s">
        <v>35</v>
      </c>
      <c r="AA482" s="61" t="s">
        <v>36</v>
      </c>
      <c r="AB482" s="61" t="s">
        <v>37</v>
      </c>
      <c r="AC482" s="61" t="s">
        <v>38</v>
      </c>
      <c r="AD482" s="61" t="str">
        <f>AD2</f>
        <v xml:space="preserve">21/22  </v>
      </c>
      <c r="AE482" s="61" t="str">
        <f t="shared" ref="AE482:AI482" si="362">AE2</f>
        <v xml:space="preserve">22/23  </v>
      </c>
      <c r="AF482" s="61" t="str">
        <f t="shared" si="362"/>
        <v xml:space="preserve">23/24  </v>
      </c>
      <c r="AG482" s="61" t="str">
        <f t="shared" si="362"/>
        <v xml:space="preserve">24/25  </v>
      </c>
      <c r="AH482" s="61" t="str">
        <f t="shared" si="362"/>
        <v xml:space="preserve">25/26  </v>
      </c>
      <c r="AI482" s="61" t="str">
        <f t="shared" si="362"/>
        <v xml:space="preserve">26/27  </v>
      </c>
      <c r="AJ482" s="62"/>
      <c r="AK482" s="62"/>
      <c r="AL482" s="62"/>
    </row>
    <row r="483" spans="1:38">
      <c r="A483" s="59" t="s">
        <v>64</v>
      </c>
    </row>
    <row r="484" spans="1:38">
      <c r="A484" s="59" t="s">
        <v>65</v>
      </c>
    </row>
    <row r="485" spans="1:38">
      <c r="A485" s="59" t="s">
        <v>66</v>
      </c>
    </row>
    <row r="486" spans="1:38">
      <c r="A486" s="59" t="s">
        <v>67</v>
      </c>
    </row>
    <row r="487" spans="1:38">
      <c r="A487" s="59" t="s">
        <v>68</v>
      </c>
    </row>
    <row r="488" spans="1:38">
      <c r="A488" s="59" t="s">
        <v>69</v>
      </c>
    </row>
    <row r="489" spans="1:38">
      <c r="A489" s="59" t="s">
        <v>70</v>
      </c>
    </row>
    <row r="490" spans="1:38">
      <c r="A490" s="59" t="s">
        <v>71</v>
      </c>
    </row>
    <row r="491" spans="1:38">
      <c r="A491" s="59" t="s">
        <v>72</v>
      </c>
    </row>
    <row r="492" spans="1:38">
      <c r="A492" s="59" t="s">
        <v>73</v>
      </c>
    </row>
    <row r="493" spans="1:38">
      <c r="A493" s="59" t="s">
        <v>74</v>
      </c>
    </row>
    <row r="494" spans="1:38">
      <c r="A494" s="59" t="s">
        <v>75</v>
      </c>
    </row>
    <row r="495" spans="1:38" ht="15.75" thickBot="1">
      <c r="A495" s="59" t="s">
        <v>76</v>
      </c>
    </row>
    <row r="496" spans="1:38">
      <c r="A496" s="68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</row>
    <row r="497" spans="1:38" ht="15.75" thickBot="1">
      <c r="A497" s="59" t="s">
        <v>117</v>
      </c>
    </row>
    <row r="498" spans="1:38" ht="15.75" thickBot="1">
      <c r="A498" s="60"/>
      <c r="B498" s="61" t="s">
        <v>11</v>
      </c>
      <c r="C498" s="61" t="s">
        <v>12</v>
      </c>
      <c r="D498" s="61" t="s">
        <v>13</v>
      </c>
      <c r="E498" s="61" t="s">
        <v>14</v>
      </c>
      <c r="F498" s="61" t="s">
        <v>15</v>
      </c>
      <c r="G498" s="61" t="s">
        <v>16</v>
      </c>
      <c r="H498" s="61" t="s">
        <v>17</v>
      </c>
      <c r="I498" s="61" t="s">
        <v>18</v>
      </c>
      <c r="J498" s="61" t="s">
        <v>19</v>
      </c>
      <c r="K498" s="61" t="s">
        <v>20</v>
      </c>
      <c r="L498" s="61" t="s">
        <v>21</v>
      </c>
      <c r="M498" s="61" t="s">
        <v>22</v>
      </c>
      <c r="N498" s="61" t="s">
        <v>23</v>
      </c>
      <c r="O498" s="61" t="s">
        <v>24</v>
      </c>
      <c r="P498" s="61" t="s">
        <v>25</v>
      </c>
      <c r="Q498" s="61" t="s">
        <v>26</v>
      </c>
      <c r="R498" s="61" t="s">
        <v>27</v>
      </c>
      <c r="S498" s="61" t="s">
        <v>28</v>
      </c>
      <c r="T498" s="61" t="s">
        <v>29</v>
      </c>
      <c r="U498" s="61" t="s">
        <v>30</v>
      </c>
      <c r="V498" s="61" t="s">
        <v>31</v>
      </c>
      <c r="W498" s="61" t="s">
        <v>32</v>
      </c>
      <c r="X498" s="61" t="s">
        <v>33</v>
      </c>
      <c r="Y498" s="61" t="s">
        <v>34</v>
      </c>
      <c r="Z498" s="61" t="s">
        <v>35</v>
      </c>
      <c r="AA498" s="61" t="s">
        <v>36</v>
      </c>
      <c r="AB498" s="61" t="s">
        <v>37</v>
      </c>
      <c r="AC498" s="61" t="s">
        <v>38</v>
      </c>
      <c r="AD498" s="61" t="str">
        <f>AD2</f>
        <v xml:space="preserve">21/22  </v>
      </c>
      <c r="AE498" s="61" t="str">
        <f t="shared" ref="AE498:AI498" si="363">AE2</f>
        <v xml:space="preserve">22/23  </v>
      </c>
      <c r="AF498" s="61" t="str">
        <f t="shared" si="363"/>
        <v xml:space="preserve">23/24  </v>
      </c>
      <c r="AG498" s="61" t="str">
        <f t="shared" si="363"/>
        <v xml:space="preserve">24/25  </v>
      </c>
      <c r="AH498" s="61" t="str">
        <f t="shared" si="363"/>
        <v xml:space="preserve">25/26  </v>
      </c>
      <c r="AI498" s="61" t="str">
        <f t="shared" si="363"/>
        <v xml:space="preserve">26/27  </v>
      </c>
      <c r="AJ498" s="62"/>
      <c r="AK498" s="62"/>
      <c r="AL498" s="62"/>
    </row>
    <row r="499" spans="1:38">
      <c r="A499" s="59" t="s">
        <v>64</v>
      </c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>
        <v>5.5720000000000001</v>
      </c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</row>
    <row r="500" spans="1:38">
      <c r="A500" s="59" t="s">
        <v>65</v>
      </c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>
        <v>9.0869999999999997</v>
      </c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</row>
    <row r="501" spans="1:38">
      <c r="A501" s="59" t="s">
        <v>66</v>
      </c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>
        <v>5.5E-2</v>
      </c>
      <c r="Z501" s="105">
        <v>14.22</v>
      </c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</row>
    <row r="502" spans="1:38">
      <c r="A502" s="59" t="s">
        <v>67</v>
      </c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>
        <v>9.1020000000000003</v>
      </c>
      <c r="Z502" s="105">
        <v>33.087000000000003</v>
      </c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</row>
    <row r="503" spans="1:38">
      <c r="A503" s="59" t="s">
        <v>68</v>
      </c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>
        <v>41.018999999999998</v>
      </c>
      <c r="Z503" s="105">
        <v>34.875</v>
      </c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</row>
    <row r="504" spans="1:38">
      <c r="A504" s="59" t="s">
        <v>69</v>
      </c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>
        <v>5.5439999999999996</v>
      </c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</row>
    <row r="505" spans="1:38">
      <c r="A505" s="59" t="s">
        <v>70</v>
      </c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>
        <v>37.856999999999999</v>
      </c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</row>
    <row r="506" spans="1:38">
      <c r="A506" s="59" t="s">
        <v>71</v>
      </c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>
        <v>32.087000000000003</v>
      </c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</row>
    <row r="507" spans="1:38">
      <c r="A507" s="59" t="s">
        <v>72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>
        <v>9.44</v>
      </c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</row>
    <row r="508" spans="1:38">
      <c r="A508" s="59" t="s">
        <v>73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>
        <v>50.594999999999999</v>
      </c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</row>
    <row r="509" spans="1:38">
      <c r="A509" s="59" t="s">
        <v>74</v>
      </c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>
        <v>12.375</v>
      </c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</row>
    <row r="510" spans="1:38">
      <c r="A510" s="59" t="s">
        <v>75</v>
      </c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>
        <v>8.3930000000000007</v>
      </c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</row>
    <row r="511" spans="1:38" ht="15.75" thickBot="1">
      <c r="A511" s="59" t="s">
        <v>76</v>
      </c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>
        <f t="shared" ref="Y511:AI511" si="364">SUM(Y499:Y510)</f>
        <v>206.46700000000001</v>
      </c>
      <c r="Z511" s="105">
        <f t="shared" si="364"/>
        <v>96.841000000000008</v>
      </c>
      <c r="AA511" s="105">
        <f t="shared" si="364"/>
        <v>0</v>
      </c>
      <c r="AB511" s="105">
        <f t="shared" si="364"/>
        <v>0</v>
      </c>
      <c r="AC511" s="105">
        <f t="shared" si="364"/>
        <v>0</v>
      </c>
      <c r="AD511" s="105">
        <f t="shared" si="364"/>
        <v>0</v>
      </c>
      <c r="AE511" s="105">
        <f t="shared" si="364"/>
        <v>0</v>
      </c>
      <c r="AF511" s="105">
        <f t="shared" si="364"/>
        <v>0</v>
      </c>
      <c r="AG511" s="105">
        <f t="shared" si="364"/>
        <v>0</v>
      </c>
      <c r="AH511" s="105">
        <f t="shared" si="364"/>
        <v>0</v>
      </c>
      <c r="AI511" s="105">
        <f t="shared" si="364"/>
        <v>0</v>
      </c>
      <c r="AJ511" s="105"/>
      <c r="AK511" s="105"/>
      <c r="AL511" s="105"/>
    </row>
    <row r="512" spans="1:38">
      <c r="A512" s="68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</row>
    <row r="513" spans="1:38" ht="15.75" thickBot="1">
      <c r="A513" s="59" t="s">
        <v>118</v>
      </c>
    </row>
    <row r="514" spans="1:38" ht="15.75" thickBot="1">
      <c r="A514" s="60"/>
      <c r="B514" s="61" t="s">
        <v>11</v>
      </c>
      <c r="C514" s="61" t="s">
        <v>12</v>
      </c>
      <c r="D514" s="61" t="s">
        <v>13</v>
      </c>
      <c r="E514" s="61" t="s">
        <v>14</v>
      </c>
      <c r="F514" s="61" t="s">
        <v>15</v>
      </c>
      <c r="G514" s="61" t="s">
        <v>16</v>
      </c>
      <c r="H514" s="61" t="s">
        <v>17</v>
      </c>
      <c r="I514" s="61" t="s">
        <v>18</v>
      </c>
      <c r="J514" s="61" t="s">
        <v>19</v>
      </c>
      <c r="K514" s="61" t="s">
        <v>20</v>
      </c>
      <c r="L514" s="61" t="s">
        <v>21</v>
      </c>
      <c r="M514" s="61" t="s">
        <v>22</v>
      </c>
      <c r="N514" s="61" t="s">
        <v>23</v>
      </c>
      <c r="O514" s="61" t="s">
        <v>24</v>
      </c>
      <c r="P514" s="61" t="s">
        <v>25</v>
      </c>
      <c r="Q514" s="61" t="s">
        <v>26</v>
      </c>
      <c r="R514" s="61" t="s">
        <v>27</v>
      </c>
      <c r="S514" s="61" t="s">
        <v>28</v>
      </c>
      <c r="T514" s="61" t="s">
        <v>29</v>
      </c>
      <c r="U514" s="61" t="s">
        <v>30</v>
      </c>
      <c r="V514" s="61" t="s">
        <v>31</v>
      </c>
      <c r="W514" s="61" t="s">
        <v>32</v>
      </c>
      <c r="X514" s="61" t="s">
        <v>33</v>
      </c>
      <c r="Y514" s="61" t="s">
        <v>34</v>
      </c>
      <c r="Z514" s="61" t="s">
        <v>35</v>
      </c>
      <c r="AA514" s="61" t="s">
        <v>36</v>
      </c>
      <c r="AB514" s="61" t="s">
        <v>37</v>
      </c>
      <c r="AC514" s="61" t="s">
        <v>38</v>
      </c>
      <c r="AD514" s="61" t="str">
        <f>AD2</f>
        <v xml:space="preserve">21/22  </v>
      </c>
      <c r="AE514" s="61" t="str">
        <f t="shared" ref="AE514:AI514" si="365">AE2</f>
        <v xml:space="preserve">22/23  </v>
      </c>
      <c r="AF514" s="61" t="str">
        <f t="shared" si="365"/>
        <v xml:space="preserve">23/24  </v>
      </c>
      <c r="AG514" s="61" t="str">
        <f t="shared" si="365"/>
        <v xml:space="preserve">24/25  </v>
      </c>
      <c r="AH514" s="61" t="str">
        <f t="shared" si="365"/>
        <v xml:space="preserve">25/26  </v>
      </c>
      <c r="AI514" s="61" t="str">
        <f t="shared" si="365"/>
        <v xml:space="preserve">26/27  </v>
      </c>
      <c r="AJ514" s="62"/>
      <c r="AK514" s="62"/>
      <c r="AL514" s="62"/>
    </row>
    <row r="515" spans="1:38">
      <c r="A515" s="59" t="s">
        <v>64</v>
      </c>
    </row>
    <row r="516" spans="1:38">
      <c r="A516" s="59" t="s">
        <v>65</v>
      </c>
    </row>
    <row r="517" spans="1:38">
      <c r="A517" s="59" t="s">
        <v>66</v>
      </c>
    </row>
    <row r="518" spans="1:38">
      <c r="A518" s="59" t="s">
        <v>67</v>
      </c>
    </row>
    <row r="519" spans="1:38">
      <c r="A519" s="59" t="s">
        <v>68</v>
      </c>
    </row>
    <row r="520" spans="1:38">
      <c r="A520" s="59" t="s">
        <v>69</v>
      </c>
    </row>
    <row r="521" spans="1:38">
      <c r="A521" s="59" t="s">
        <v>70</v>
      </c>
    </row>
    <row r="522" spans="1:38">
      <c r="A522" s="59" t="s">
        <v>71</v>
      </c>
    </row>
    <row r="523" spans="1:38">
      <c r="A523" s="59" t="s">
        <v>72</v>
      </c>
    </row>
    <row r="524" spans="1:38">
      <c r="A524" s="59" t="s">
        <v>73</v>
      </c>
    </row>
    <row r="525" spans="1:38">
      <c r="A525" s="59" t="s">
        <v>74</v>
      </c>
    </row>
    <row r="526" spans="1:38">
      <c r="A526" s="59" t="s">
        <v>75</v>
      </c>
    </row>
    <row r="527" spans="1:38" ht="15.75" thickBot="1">
      <c r="A527" s="59" t="s">
        <v>76</v>
      </c>
    </row>
    <row r="528" spans="1:38">
      <c r="A528" s="68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</row>
  </sheetData>
  <mergeCells count="1">
    <mergeCell ref="BG133:BG134"/>
  </mergeCells>
  <printOptions verticalCentered="1"/>
  <pageMargins left="0.2" right="0.2" top="0.25" bottom="0.25" header="0" footer="0.1"/>
  <pageSetup scale="23" orientation="landscape" r:id="rId1"/>
  <headerFooter>
    <oddFooter>&amp;L&amp;"Arial,Regular"&amp;10&amp;D&amp;R&amp;"Arial,Regular"&amp;10© 2017 The Jacobsen Publishing Company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F1F-BB8C-4589-AC72-F8827FB340B0}">
  <dimension ref="A1:AE329"/>
  <sheetViews>
    <sheetView zoomScale="85" zoomScaleNormal="85" workbookViewId="0">
      <pane xSplit="1" ySplit="2" topLeftCell="I288" activePane="bottomRight" state="frozen"/>
      <selection pane="topRight" activeCell="AM359" sqref="AM359"/>
      <selection pane="bottomLeft" activeCell="AM359" sqref="AM359"/>
      <selection pane="bottomRight" activeCell="Z249" sqref="Z249:AA249"/>
    </sheetView>
  </sheetViews>
  <sheetFormatPr defaultColWidth="8.7109375" defaultRowHeight="15"/>
  <cols>
    <col min="1" max="1" width="32" customWidth="1"/>
  </cols>
  <sheetData>
    <row r="1" spans="1:30" ht="15.75" thickBot="1">
      <c r="A1" s="152" t="s">
        <v>287</v>
      </c>
    </row>
    <row r="2" spans="1:30" ht="15.75" thickBot="1">
      <c r="A2" s="153"/>
      <c r="B2" s="154" t="s">
        <v>11</v>
      </c>
      <c r="C2" s="154" t="s">
        <v>12</v>
      </c>
      <c r="D2" s="154" t="s">
        <v>13</v>
      </c>
      <c r="E2" s="154" t="s">
        <v>14</v>
      </c>
      <c r="F2" s="154" t="s">
        <v>15</v>
      </c>
      <c r="G2" s="154" t="s">
        <v>16</v>
      </c>
      <c r="H2" s="154" t="s">
        <v>17</v>
      </c>
      <c r="I2" s="154" t="s">
        <v>18</v>
      </c>
      <c r="J2" s="154" t="s">
        <v>19</v>
      </c>
      <c r="K2" s="154" t="s">
        <v>20</v>
      </c>
      <c r="L2" s="154" t="s">
        <v>21</v>
      </c>
      <c r="M2" s="154" t="s">
        <v>22</v>
      </c>
      <c r="N2" s="154" t="s">
        <v>23</v>
      </c>
      <c r="O2" s="154" t="s">
        <v>24</v>
      </c>
      <c r="P2" s="154" t="s">
        <v>25</v>
      </c>
      <c r="Q2" s="154" t="s">
        <v>26</v>
      </c>
      <c r="R2" s="154" t="s">
        <v>27</v>
      </c>
      <c r="S2" s="154" t="s">
        <v>28</v>
      </c>
      <c r="T2" s="154" t="s">
        <v>29</v>
      </c>
      <c r="U2" s="154" t="s">
        <v>30</v>
      </c>
      <c r="V2" s="154" t="s">
        <v>31</v>
      </c>
      <c r="W2" s="154" t="s">
        <v>32</v>
      </c>
      <c r="X2" s="154" t="s">
        <v>33</v>
      </c>
      <c r="Y2" s="154" t="s">
        <v>34</v>
      </c>
      <c r="Z2" s="154" t="s">
        <v>35</v>
      </c>
      <c r="AA2" s="154" t="s">
        <v>2</v>
      </c>
      <c r="AB2" s="154" t="s">
        <v>37</v>
      </c>
      <c r="AC2" s="154" t="s">
        <v>38</v>
      </c>
    </row>
    <row r="3" spans="1:30" ht="16.5">
      <c r="A3" s="112" t="s">
        <v>288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30" ht="16.5">
      <c r="A4" s="112" t="s">
        <v>289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2"/>
      <c r="AA4" s="22"/>
      <c r="AB4" s="22"/>
      <c r="AC4" s="22"/>
      <c r="AD4" s="22"/>
    </row>
    <row r="5" spans="1:30" ht="16.5">
      <c r="A5" s="112" t="s">
        <v>290</v>
      </c>
      <c r="B5" s="155">
        <v>2370</v>
      </c>
      <c r="C5" s="155">
        <v>2350</v>
      </c>
      <c r="D5" s="155">
        <v>2300</v>
      </c>
      <c r="E5" s="155">
        <v>2290</v>
      </c>
      <c r="F5" s="155">
        <v>2280</v>
      </c>
      <c r="G5" s="155">
        <v>2270</v>
      </c>
      <c r="H5" s="155">
        <v>2260</v>
      </c>
      <c r="I5" s="155">
        <v>2280</v>
      </c>
      <c r="J5" s="155">
        <v>2250</v>
      </c>
      <c r="K5" s="155">
        <v>2245</v>
      </c>
      <c r="L5" s="155">
        <v>2240</v>
      </c>
      <c r="M5" s="155">
        <v>2230</v>
      </c>
      <c r="N5" s="155">
        <v>2190</v>
      </c>
      <c r="O5" s="155">
        <v>2200</v>
      </c>
      <c r="P5" s="155">
        <v>2230</v>
      </c>
      <c r="Q5" s="155">
        <v>2240</v>
      </c>
      <c r="R5" s="155">
        <v>2360</v>
      </c>
      <c r="S5" s="155">
        <v>2360</v>
      </c>
      <c r="T5" s="155">
        <v>2370</v>
      </c>
      <c r="U5" s="155">
        <v>2380</v>
      </c>
      <c r="V5" s="155">
        <v>2050</v>
      </c>
      <c r="W5" s="155">
        <v>3500</v>
      </c>
      <c r="X5" s="155">
        <v>3500</v>
      </c>
      <c r="Y5" s="155">
        <v>3500</v>
      </c>
      <c r="Z5" s="155">
        <v>3500</v>
      </c>
      <c r="AA5" s="155">
        <v>3500</v>
      </c>
      <c r="AB5" s="156">
        <v>3500</v>
      </c>
      <c r="AC5" s="156">
        <v>3500</v>
      </c>
      <c r="AD5" s="156">
        <v>3500</v>
      </c>
    </row>
    <row r="6" spans="1:30" ht="16.5">
      <c r="A6" s="112" t="s">
        <v>291</v>
      </c>
      <c r="B6" s="157">
        <f t="shared" ref="B6:Z6" si="0">B8/B5</f>
        <v>0.81729957805907172</v>
      </c>
      <c r="C6" s="157">
        <f t="shared" si="0"/>
        <v>1.1285106382978722</v>
      </c>
      <c r="D6" s="157">
        <f t="shared" si="0"/>
        <v>0.85652173913043483</v>
      </c>
      <c r="E6" s="157">
        <f t="shared" si="0"/>
        <v>1.0480349344978166</v>
      </c>
      <c r="F6" s="157">
        <f t="shared" si="0"/>
        <v>1.0394736842105263</v>
      </c>
      <c r="G6" s="157">
        <f t="shared" si="0"/>
        <v>0.59471365638766516</v>
      </c>
      <c r="H6" s="157">
        <f t="shared" si="0"/>
        <v>1.0398230088495575</v>
      </c>
      <c r="I6" s="157">
        <f t="shared" si="0"/>
        <v>1.2280701754385965</v>
      </c>
      <c r="J6" s="157">
        <f t="shared" si="0"/>
        <v>0.9555555555555556</v>
      </c>
      <c r="K6" s="157">
        <f t="shared" si="0"/>
        <v>0.97995545657015593</v>
      </c>
      <c r="L6" s="157">
        <f t="shared" si="0"/>
        <v>1.0267857142857142</v>
      </c>
      <c r="M6" s="157">
        <f t="shared" si="0"/>
        <v>1.0986547085201794</v>
      </c>
      <c r="N6" s="157">
        <f t="shared" si="0"/>
        <v>1.095890410958904</v>
      </c>
      <c r="O6" s="157">
        <f t="shared" si="0"/>
        <v>1</v>
      </c>
      <c r="P6" s="157">
        <f t="shared" si="0"/>
        <v>1.1210762331838564</v>
      </c>
      <c r="Q6" s="157">
        <f t="shared" si="0"/>
        <v>1.125</v>
      </c>
      <c r="R6" s="157">
        <f t="shared" si="0"/>
        <v>1.0677966101694916</v>
      </c>
      <c r="S6" s="157">
        <f t="shared" si="0"/>
        <v>1.1864406779661016</v>
      </c>
      <c r="T6" s="157">
        <f t="shared" si="0"/>
        <v>1.0232067510548524</v>
      </c>
      <c r="U6" s="157">
        <f t="shared" si="0"/>
        <v>1.1113445378151261</v>
      </c>
      <c r="V6" s="157">
        <f t="shared" si="0"/>
        <v>1.1102439024390245</v>
      </c>
      <c r="W6" s="157">
        <f t="shared" si="0"/>
        <v>0.63771428571428568</v>
      </c>
      <c r="X6" s="157">
        <f t="shared" si="0"/>
        <v>0.6</v>
      </c>
      <c r="Y6" s="157">
        <f t="shared" si="0"/>
        <v>0.65714285714285714</v>
      </c>
      <c r="Z6" s="157">
        <f t="shared" si="0"/>
        <v>0.74285714285714288</v>
      </c>
      <c r="AA6" s="157">
        <f>FORECAST(AA43,B6:Z6,B43:Z43)-0.15</f>
        <v>0.74680748050645673</v>
      </c>
      <c r="AB6" s="158">
        <f>FORECAST(AB43,C6:AA6,C43:AA43)-0.15</f>
        <v>0.69693251682175583</v>
      </c>
      <c r="AC6" s="158">
        <f>FORECAST(AC43,D6:AB6,D43:AB43)-0.15</f>
        <v>0.66779147534452432</v>
      </c>
    </row>
    <row r="7" spans="1:30" ht="16.5">
      <c r="A7" s="108" t="s">
        <v>292</v>
      </c>
      <c r="B7" s="118">
        <v>55</v>
      </c>
      <c r="C7" s="118">
        <f>B15</f>
        <v>52</v>
      </c>
      <c r="D7" s="118">
        <f t="shared" ref="D7:AC7" si="1">C15</f>
        <v>28</v>
      </c>
      <c r="E7" s="118">
        <f t="shared" si="1"/>
        <v>51</v>
      </c>
      <c r="F7" s="118">
        <f t="shared" si="1"/>
        <v>91</v>
      </c>
      <c r="G7" s="118">
        <f t="shared" si="1"/>
        <v>25</v>
      </c>
      <c r="H7" s="118">
        <f t="shared" si="1"/>
        <v>5</v>
      </c>
      <c r="I7" s="118">
        <f t="shared" si="1"/>
        <v>5</v>
      </c>
      <c r="J7" s="118">
        <f t="shared" si="1"/>
        <v>5</v>
      </c>
      <c r="K7" s="118">
        <f t="shared" si="1"/>
        <v>5</v>
      </c>
      <c r="L7" s="118">
        <f t="shared" si="1"/>
        <v>27</v>
      </c>
      <c r="M7" s="118">
        <f t="shared" si="1"/>
        <v>51</v>
      </c>
      <c r="N7" s="118">
        <f t="shared" si="1"/>
        <v>61</v>
      </c>
      <c r="O7" s="118">
        <f t="shared" si="1"/>
        <v>19</v>
      </c>
      <c r="P7" s="118">
        <f t="shared" si="1"/>
        <v>63</v>
      </c>
      <c r="Q7" s="118">
        <f t="shared" si="1"/>
        <v>75</v>
      </c>
      <c r="R7" s="118">
        <f t="shared" si="1"/>
        <v>111</v>
      </c>
      <c r="S7" s="118">
        <f t="shared" si="1"/>
        <v>129</v>
      </c>
      <c r="T7" s="118">
        <f t="shared" si="1"/>
        <v>144</v>
      </c>
      <c r="U7" s="118">
        <f t="shared" si="1"/>
        <v>167</v>
      </c>
      <c r="V7" s="118">
        <f t="shared" si="1"/>
        <v>50</v>
      </c>
      <c r="W7" s="118">
        <f t="shared" si="1"/>
        <v>39</v>
      </c>
      <c r="X7" s="118">
        <f t="shared" si="1"/>
        <v>32</v>
      </c>
      <c r="Y7" s="118">
        <f t="shared" si="1"/>
        <v>25</v>
      </c>
      <c r="Z7" s="118">
        <f t="shared" si="1"/>
        <v>25</v>
      </c>
      <c r="AA7" s="118">
        <f t="shared" si="1"/>
        <v>27</v>
      </c>
      <c r="AB7" s="118">
        <f t="shared" si="1"/>
        <v>46</v>
      </c>
      <c r="AC7" s="119">
        <f t="shared" si="1"/>
        <v>30</v>
      </c>
    </row>
    <row r="8" spans="1:30" ht="16.5">
      <c r="A8" s="112" t="s">
        <v>3</v>
      </c>
      <c r="B8" s="26">
        <v>1937</v>
      </c>
      <c r="C8" s="26">
        <v>2652</v>
      </c>
      <c r="D8" s="26">
        <v>1970</v>
      </c>
      <c r="E8" s="26">
        <v>2400</v>
      </c>
      <c r="F8" s="26">
        <v>2370</v>
      </c>
      <c r="G8" s="26">
        <v>1350</v>
      </c>
      <c r="H8" s="26">
        <v>2350</v>
      </c>
      <c r="I8" s="26">
        <v>2800</v>
      </c>
      <c r="J8" s="26">
        <v>2150</v>
      </c>
      <c r="K8" s="26">
        <v>2200</v>
      </c>
      <c r="L8" s="26">
        <v>2300</v>
      </c>
      <c r="M8" s="26">
        <v>2450</v>
      </c>
      <c r="N8" s="26">
        <v>2400</v>
      </c>
      <c r="O8" s="26">
        <v>2200</v>
      </c>
      <c r="P8" s="26">
        <v>2500</v>
      </c>
      <c r="Q8" s="26">
        <v>2520</v>
      </c>
      <c r="R8" s="26">
        <v>2520</v>
      </c>
      <c r="S8" s="26">
        <v>2800</v>
      </c>
      <c r="T8" s="26">
        <v>2425</v>
      </c>
      <c r="U8" s="26">
        <v>2645</v>
      </c>
      <c r="V8" s="26">
        <v>2276</v>
      </c>
      <c r="W8" s="26">
        <v>2232</v>
      </c>
      <c r="X8" s="26">
        <v>2100</v>
      </c>
      <c r="Y8" s="26">
        <v>2300</v>
      </c>
      <c r="Z8" s="26">
        <v>2600</v>
      </c>
      <c r="AA8" s="26">
        <v>2630</v>
      </c>
      <c r="AB8" s="22">
        <v>2500</v>
      </c>
      <c r="AC8" s="22">
        <v>2400</v>
      </c>
    </row>
    <row r="9" spans="1:30" ht="16.5">
      <c r="A9" s="112" t="s">
        <v>4</v>
      </c>
      <c r="B9" s="26">
        <f>B58</f>
        <v>0</v>
      </c>
      <c r="C9" s="26">
        <f t="shared" ref="C9:AA9" si="2">C58</f>
        <v>0</v>
      </c>
      <c r="D9" s="26">
        <f t="shared" si="2"/>
        <v>0</v>
      </c>
      <c r="E9" s="26">
        <f t="shared" si="2"/>
        <v>0</v>
      </c>
      <c r="F9" s="26">
        <f t="shared" si="2"/>
        <v>0</v>
      </c>
      <c r="G9" s="26">
        <f t="shared" si="2"/>
        <v>2.4</v>
      </c>
      <c r="H9" s="26">
        <f t="shared" si="2"/>
        <v>0</v>
      </c>
      <c r="I9" s="26">
        <f t="shared" si="2"/>
        <v>0</v>
      </c>
      <c r="J9" s="26">
        <f t="shared" si="2"/>
        <v>19.319000000000003</v>
      </c>
      <c r="K9" s="26">
        <f t="shared" si="2"/>
        <v>26.400000000000006</v>
      </c>
      <c r="L9" s="26">
        <f t="shared" si="2"/>
        <v>18.96</v>
      </c>
      <c r="M9" s="26">
        <f t="shared" si="2"/>
        <v>59.521999999999991</v>
      </c>
      <c r="N9" s="26">
        <f t="shared" si="2"/>
        <v>16.168999999999997</v>
      </c>
      <c r="O9" s="26">
        <f t="shared" si="2"/>
        <v>46.104999999999997</v>
      </c>
      <c r="P9" s="26">
        <f t="shared" si="2"/>
        <v>89.518000000000001</v>
      </c>
      <c r="Q9" s="26">
        <f t="shared" si="2"/>
        <v>75.661000000000001</v>
      </c>
      <c r="R9" s="26">
        <f t="shared" si="2"/>
        <v>78.061999999999998</v>
      </c>
      <c r="S9" s="26">
        <f t="shared" si="2"/>
        <v>103.111</v>
      </c>
      <c r="T9" s="26">
        <f t="shared" si="2"/>
        <v>63.411000000000008</v>
      </c>
      <c r="U9" s="26">
        <f t="shared" si="2"/>
        <v>33.553999999999995</v>
      </c>
      <c r="V9" s="26">
        <f t="shared" si="2"/>
        <v>68.018999999999991</v>
      </c>
      <c r="W9" s="26">
        <f t="shared" si="2"/>
        <v>63.326000000000001</v>
      </c>
      <c r="X9" s="26">
        <f t="shared" si="2"/>
        <v>103.04400000000001</v>
      </c>
      <c r="Y9" s="26">
        <f t="shared" si="2"/>
        <v>107.30299999999998</v>
      </c>
      <c r="Z9" s="26">
        <f t="shared" si="2"/>
        <v>96.594000000000008</v>
      </c>
      <c r="AA9" s="26">
        <f t="shared" si="2"/>
        <v>59.159000000000006</v>
      </c>
      <c r="AB9" s="22">
        <f>100-55</f>
        <v>45</v>
      </c>
      <c r="AC9" s="22">
        <f>100-50</f>
        <v>50</v>
      </c>
    </row>
    <row r="10" spans="1:30" ht="16.5">
      <c r="A10" s="108" t="s">
        <v>5</v>
      </c>
      <c r="B10" s="118">
        <f>SUM(B7:B9)</f>
        <v>1992</v>
      </c>
      <c r="C10" s="118">
        <f t="shared" ref="C10:AA10" si="3">SUM(C7:C9)</f>
        <v>2704</v>
      </c>
      <c r="D10" s="118">
        <f t="shared" si="3"/>
        <v>1998</v>
      </c>
      <c r="E10" s="118">
        <f t="shared" si="3"/>
        <v>2451</v>
      </c>
      <c r="F10" s="118">
        <f t="shared" si="3"/>
        <v>2461</v>
      </c>
      <c r="G10" s="118">
        <f t="shared" si="3"/>
        <v>1377.4</v>
      </c>
      <c r="H10" s="118">
        <f t="shared" si="3"/>
        <v>2355</v>
      </c>
      <c r="I10" s="118">
        <f t="shared" si="3"/>
        <v>2805</v>
      </c>
      <c r="J10" s="118">
        <f t="shared" si="3"/>
        <v>2174.319</v>
      </c>
      <c r="K10" s="118">
        <f t="shared" si="3"/>
        <v>2231.4</v>
      </c>
      <c r="L10" s="118">
        <f t="shared" si="3"/>
        <v>2345.96</v>
      </c>
      <c r="M10" s="118">
        <f t="shared" si="3"/>
        <v>2560.5219999999999</v>
      </c>
      <c r="N10" s="118">
        <f t="shared" si="3"/>
        <v>2477.1689999999999</v>
      </c>
      <c r="O10" s="118">
        <f t="shared" si="3"/>
        <v>2265.105</v>
      </c>
      <c r="P10" s="118">
        <f t="shared" si="3"/>
        <v>2652.518</v>
      </c>
      <c r="Q10" s="118">
        <f t="shared" si="3"/>
        <v>2670.6610000000001</v>
      </c>
      <c r="R10" s="118">
        <f t="shared" si="3"/>
        <v>2709.0619999999999</v>
      </c>
      <c r="S10" s="118">
        <f t="shared" si="3"/>
        <v>3032.1109999999999</v>
      </c>
      <c r="T10" s="118">
        <f t="shared" si="3"/>
        <v>2632.4110000000001</v>
      </c>
      <c r="U10" s="118">
        <f t="shared" si="3"/>
        <v>2845.5540000000001</v>
      </c>
      <c r="V10" s="118">
        <f t="shared" si="3"/>
        <v>2394.0189999999998</v>
      </c>
      <c r="W10" s="118">
        <f t="shared" si="3"/>
        <v>2334.326</v>
      </c>
      <c r="X10" s="118">
        <f t="shared" si="3"/>
        <v>2235.0439999999999</v>
      </c>
      <c r="Y10" s="118">
        <f t="shared" si="3"/>
        <v>2432.3029999999999</v>
      </c>
      <c r="Z10" s="118">
        <f t="shared" si="3"/>
        <v>2721.5940000000001</v>
      </c>
      <c r="AA10" s="118">
        <f t="shared" si="3"/>
        <v>2716.1590000000001</v>
      </c>
      <c r="AB10" s="119">
        <f>SUM(AB7:AB9)</f>
        <v>2591</v>
      </c>
      <c r="AC10" s="119">
        <f>SUM(AC7:AC9)</f>
        <v>2480</v>
      </c>
    </row>
    <row r="11" spans="1:30" ht="16.5">
      <c r="A11" s="112" t="s">
        <v>293</v>
      </c>
      <c r="B11" s="26">
        <f>B90</f>
        <v>1924</v>
      </c>
      <c r="C11" s="26">
        <f t="shared" ref="C11:Y11" si="4">C90</f>
        <v>2643.5262206148282</v>
      </c>
      <c r="D11" s="26">
        <f t="shared" si="4"/>
        <v>1939.1824058919804</v>
      </c>
      <c r="E11" s="26">
        <f t="shared" si="4"/>
        <v>2061.1068728984537</v>
      </c>
      <c r="F11" s="26">
        <f t="shared" si="4"/>
        <v>2363.5719568062827</v>
      </c>
      <c r="G11" s="26">
        <f t="shared" si="4"/>
        <v>1518.4481078886308</v>
      </c>
      <c r="H11" s="26">
        <f t="shared" si="4"/>
        <v>1586.7479128378379</v>
      </c>
      <c r="I11" s="26">
        <f t="shared" si="4"/>
        <v>3040.0012390188244</v>
      </c>
      <c r="J11" s="26">
        <f t="shared" si="4"/>
        <v>2348.8746804123707</v>
      </c>
      <c r="K11" s="26">
        <f t="shared" si="4"/>
        <v>2082.8938311688316</v>
      </c>
      <c r="L11" s="26">
        <f t="shared" si="4"/>
        <v>2373.1816168289292</v>
      </c>
      <c r="M11" s="26">
        <f t="shared" si="4"/>
        <v>2479.9588867805192</v>
      </c>
      <c r="N11" s="26">
        <f t="shared" si="4"/>
        <v>2553.1776343669253</v>
      </c>
      <c r="O11" s="26">
        <f t="shared" si="4"/>
        <v>2189.675467916366</v>
      </c>
      <c r="P11" s="26">
        <f t="shared" si="4"/>
        <v>2694.0798043076925</v>
      </c>
      <c r="Q11" s="26">
        <f t="shared" si="4"/>
        <v>2377.6376470588234</v>
      </c>
      <c r="R11" s="26">
        <f t="shared" si="4"/>
        <v>2577.9928044280441</v>
      </c>
      <c r="S11" s="26">
        <f t="shared" si="4"/>
        <v>3020.038725274725</v>
      </c>
      <c r="T11" s="26">
        <f t="shared" si="4"/>
        <v>2418.504671603348</v>
      </c>
      <c r="U11" s="26">
        <f t="shared" si="4"/>
        <v>2732.2997570942111</v>
      </c>
      <c r="V11" s="26">
        <f t="shared" si="4"/>
        <v>2255.7615060646899</v>
      </c>
      <c r="W11" s="26">
        <f t="shared" si="4"/>
        <v>2417.3428571428576</v>
      </c>
      <c r="X11" s="26">
        <f t="shared" si="4"/>
        <v>2289.2742241379306</v>
      </c>
      <c r="Y11" s="26">
        <f t="shared" si="4"/>
        <v>2304.8568184818487</v>
      </c>
      <c r="Z11" s="22">
        <v>2640.4207955739798</v>
      </c>
      <c r="AA11" s="22">
        <v>2267.2709835353839</v>
      </c>
      <c r="AB11" s="22">
        <v>2340.2020551464966</v>
      </c>
      <c r="AC11" s="22">
        <v>2360.3468655756492</v>
      </c>
    </row>
    <row r="12" spans="1:30" ht="16.5">
      <c r="A12" s="112" t="s">
        <v>8</v>
      </c>
      <c r="B12" s="26">
        <v>16</v>
      </c>
      <c r="C12" s="26">
        <v>42</v>
      </c>
      <c r="D12" s="26">
        <v>7</v>
      </c>
      <c r="E12" s="26">
        <v>0</v>
      </c>
      <c r="F12" s="26">
        <f t="shared" ref="F12:AA12" si="5">F74</f>
        <v>10.6</v>
      </c>
      <c r="G12" s="26">
        <f t="shared" si="5"/>
        <v>1E-3</v>
      </c>
      <c r="H12" s="26">
        <f t="shared" si="5"/>
        <v>0</v>
      </c>
      <c r="I12" s="26">
        <f t="shared" si="5"/>
        <v>16.849999999999998</v>
      </c>
      <c r="J12" s="26">
        <f t="shared" si="5"/>
        <v>4.3310000000000004</v>
      </c>
      <c r="K12" s="26">
        <f t="shared" si="5"/>
        <v>3</v>
      </c>
      <c r="L12" s="26">
        <f t="shared" si="5"/>
        <v>0</v>
      </c>
      <c r="M12" s="26">
        <f t="shared" si="5"/>
        <v>3.7999999999999999E-2</v>
      </c>
      <c r="N12" s="26">
        <f t="shared" si="5"/>
        <v>0</v>
      </c>
      <c r="O12" s="26">
        <f t="shared" si="5"/>
        <v>0</v>
      </c>
      <c r="P12" s="26">
        <f t="shared" si="5"/>
        <v>0</v>
      </c>
      <c r="Q12" s="26">
        <f t="shared" si="5"/>
        <v>7.0000000000000001E-3</v>
      </c>
      <c r="R12" s="26">
        <f t="shared" si="5"/>
        <v>0.38100000000000001</v>
      </c>
      <c r="S12" s="26">
        <f t="shared" si="5"/>
        <v>0.13400000000000001</v>
      </c>
      <c r="T12" s="26">
        <f t="shared" si="5"/>
        <v>0.64999999999999991</v>
      </c>
      <c r="U12" s="26">
        <f t="shared" si="5"/>
        <v>0.48399999999999999</v>
      </c>
      <c r="V12" s="26">
        <f t="shared" si="5"/>
        <v>0.48099999999999993</v>
      </c>
      <c r="W12" s="26">
        <f t="shared" si="5"/>
        <v>2.08</v>
      </c>
      <c r="X12" s="26">
        <f t="shared" si="5"/>
        <v>5.9000000000000004E-2</v>
      </c>
      <c r="Y12" s="26">
        <f t="shared" si="5"/>
        <v>5.9000000000000004E-2</v>
      </c>
      <c r="Z12" s="26">
        <f t="shared" si="5"/>
        <v>5.9000000000000004E-2</v>
      </c>
      <c r="AA12" s="26">
        <f t="shared" si="5"/>
        <v>5.9000000000000004E-2</v>
      </c>
      <c r="AB12" s="22">
        <f>0.5-0.4</f>
        <v>9.9999999999999978E-2</v>
      </c>
      <c r="AC12" s="22">
        <f>0.5-0.3</f>
        <v>0.2</v>
      </c>
    </row>
    <row r="13" spans="1:30" ht="16.5">
      <c r="A13" s="112" t="s">
        <v>294</v>
      </c>
      <c r="B13" s="26">
        <f t="shared" ref="B13:AC13" si="6">B14-SUM(B11:B12)</f>
        <v>0</v>
      </c>
      <c r="C13" s="26">
        <f t="shared" si="6"/>
        <v>-9.5262206148281621</v>
      </c>
      <c r="D13" s="26">
        <f t="shared" si="6"/>
        <v>0.81759410801964805</v>
      </c>
      <c r="E13" s="26">
        <f t="shared" si="6"/>
        <v>298.89312710154627</v>
      </c>
      <c r="F13" s="26">
        <f t="shared" si="6"/>
        <v>61.828043193717349</v>
      </c>
      <c r="G13" s="26">
        <f t="shared" si="6"/>
        <v>-146.04910788863072</v>
      </c>
      <c r="H13" s="26">
        <f t="shared" si="6"/>
        <v>763.25208716216207</v>
      </c>
      <c r="I13" s="26">
        <f t="shared" si="6"/>
        <v>-256.85123901882434</v>
      </c>
      <c r="J13" s="26">
        <f t="shared" si="6"/>
        <v>-183.88668041237088</v>
      </c>
      <c r="K13" s="26">
        <f t="shared" si="6"/>
        <v>118.50616883116845</v>
      </c>
      <c r="L13" s="26">
        <f t="shared" si="6"/>
        <v>-78.2216168289292</v>
      </c>
      <c r="M13" s="26">
        <f t="shared" si="6"/>
        <v>19.525113219480772</v>
      </c>
      <c r="N13" s="26">
        <f t="shared" si="6"/>
        <v>-95.008634366925435</v>
      </c>
      <c r="O13" s="26">
        <f t="shared" si="6"/>
        <v>12.429532083634058</v>
      </c>
      <c r="P13" s="26">
        <f t="shared" si="6"/>
        <v>-116.56180430769246</v>
      </c>
      <c r="Q13" s="26">
        <f t="shared" si="6"/>
        <v>182.01635294117659</v>
      </c>
      <c r="R13" s="26">
        <f t="shared" si="6"/>
        <v>1.6881955719559301</v>
      </c>
      <c r="S13" s="26">
        <f t="shared" si="6"/>
        <v>-132.06172527472518</v>
      </c>
      <c r="T13" s="26">
        <f t="shared" si="6"/>
        <v>46.256328396651952</v>
      </c>
      <c r="U13" s="26">
        <f t="shared" si="6"/>
        <v>62.770242905789019</v>
      </c>
      <c r="V13" s="26">
        <f t="shared" si="6"/>
        <v>98.776493935309645</v>
      </c>
      <c r="W13" s="26">
        <f t="shared" si="6"/>
        <v>-117.09685714285752</v>
      </c>
      <c r="X13" s="26">
        <f t="shared" si="6"/>
        <v>-79.289224137930887</v>
      </c>
      <c r="Y13" s="26">
        <f t="shared" si="6"/>
        <v>102.38718151815101</v>
      </c>
      <c r="Z13" s="26">
        <f t="shared" ref="Z13:AA13" si="7">Z14-SUM(Z11:Z12)</f>
        <v>54.114204426020024</v>
      </c>
      <c r="AA13" s="26">
        <f t="shared" si="7"/>
        <v>402.82901646461596</v>
      </c>
      <c r="AB13" s="22">
        <f t="shared" si="6"/>
        <v>220.69794485350349</v>
      </c>
      <c r="AC13" s="22">
        <f t="shared" si="6"/>
        <v>89.453134424350992</v>
      </c>
    </row>
    <row r="14" spans="1:30" ht="16.5">
      <c r="A14" s="108" t="s">
        <v>9</v>
      </c>
      <c r="B14" s="118">
        <f t="shared" ref="B14:AC14" si="8">B10-B15</f>
        <v>1940</v>
      </c>
      <c r="C14" s="118">
        <f t="shared" si="8"/>
        <v>2676</v>
      </c>
      <c r="D14" s="118">
        <f t="shared" si="8"/>
        <v>1947</v>
      </c>
      <c r="E14" s="118">
        <f t="shared" si="8"/>
        <v>2360</v>
      </c>
      <c r="F14" s="118">
        <f t="shared" si="8"/>
        <v>2436</v>
      </c>
      <c r="G14" s="118">
        <f t="shared" si="8"/>
        <v>1372.4</v>
      </c>
      <c r="H14" s="118">
        <f t="shared" si="8"/>
        <v>2350</v>
      </c>
      <c r="I14" s="118">
        <f t="shared" si="8"/>
        <v>2800</v>
      </c>
      <c r="J14" s="118">
        <f t="shared" si="8"/>
        <v>2169.319</v>
      </c>
      <c r="K14" s="118">
        <f t="shared" si="8"/>
        <v>2204.4</v>
      </c>
      <c r="L14" s="118">
        <f t="shared" si="8"/>
        <v>2294.96</v>
      </c>
      <c r="M14" s="118">
        <f t="shared" si="8"/>
        <v>2499.5219999999999</v>
      </c>
      <c r="N14" s="118">
        <f t="shared" si="8"/>
        <v>2458.1689999999999</v>
      </c>
      <c r="O14" s="118">
        <f t="shared" si="8"/>
        <v>2202.105</v>
      </c>
      <c r="P14" s="118">
        <f t="shared" si="8"/>
        <v>2577.518</v>
      </c>
      <c r="Q14" s="118">
        <f t="shared" si="8"/>
        <v>2559.6610000000001</v>
      </c>
      <c r="R14" s="118">
        <f t="shared" si="8"/>
        <v>2580.0619999999999</v>
      </c>
      <c r="S14" s="118">
        <f t="shared" si="8"/>
        <v>2888.1109999999999</v>
      </c>
      <c r="T14" s="118">
        <f t="shared" si="8"/>
        <v>2465.4110000000001</v>
      </c>
      <c r="U14" s="118">
        <f t="shared" si="8"/>
        <v>2795.5540000000001</v>
      </c>
      <c r="V14" s="118">
        <f t="shared" si="8"/>
        <v>2355.0189999999998</v>
      </c>
      <c r="W14" s="118">
        <f t="shared" si="8"/>
        <v>2302.326</v>
      </c>
      <c r="X14" s="118">
        <f t="shared" si="8"/>
        <v>2210.0439999999999</v>
      </c>
      <c r="Y14" s="118">
        <f t="shared" si="8"/>
        <v>2407.3029999999999</v>
      </c>
      <c r="Z14" s="118">
        <f t="shared" si="8"/>
        <v>2694.5940000000001</v>
      </c>
      <c r="AA14" s="118">
        <f t="shared" si="8"/>
        <v>2670.1590000000001</v>
      </c>
      <c r="AB14" s="119">
        <f t="shared" si="8"/>
        <v>2561</v>
      </c>
      <c r="AC14" s="119">
        <f t="shared" si="8"/>
        <v>2450</v>
      </c>
    </row>
    <row r="15" spans="1:30" ht="16.5">
      <c r="A15" s="112" t="s">
        <v>295</v>
      </c>
      <c r="B15" s="26">
        <v>52</v>
      </c>
      <c r="C15" s="26">
        <v>28</v>
      </c>
      <c r="D15" s="26">
        <v>51</v>
      </c>
      <c r="E15" s="26">
        <v>91</v>
      </c>
      <c r="F15" s="26">
        <v>25</v>
      </c>
      <c r="G15" s="26">
        <v>5</v>
      </c>
      <c r="H15" s="26">
        <v>5</v>
      </c>
      <c r="I15" s="26">
        <v>5</v>
      </c>
      <c r="J15" s="26">
        <v>5</v>
      </c>
      <c r="K15" s="26">
        <v>27</v>
      </c>
      <c r="L15" s="26">
        <v>51</v>
      </c>
      <c r="M15" s="26">
        <v>61</v>
      </c>
      <c r="N15" s="26">
        <v>19</v>
      </c>
      <c r="O15" s="26">
        <v>63</v>
      </c>
      <c r="P15" s="26">
        <v>75</v>
      </c>
      <c r="Q15" s="26">
        <v>111</v>
      </c>
      <c r="R15" s="26">
        <v>129</v>
      </c>
      <c r="S15" s="26">
        <v>144</v>
      </c>
      <c r="T15" s="26">
        <v>167</v>
      </c>
      <c r="U15" s="26">
        <v>50</v>
      </c>
      <c r="V15" s="26">
        <v>39</v>
      </c>
      <c r="W15" s="26">
        <v>32</v>
      </c>
      <c r="X15" s="26">
        <v>25</v>
      </c>
      <c r="Y15" s="26">
        <v>25</v>
      </c>
      <c r="Z15" s="26">
        <v>27</v>
      </c>
      <c r="AA15" s="26">
        <v>46</v>
      </c>
      <c r="AB15" s="22">
        <v>30</v>
      </c>
      <c r="AC15" s="22">
        <v>30</v>
      </c>
    </row>
    <row r="16" spans="1:30">
      <c r="A16" s="108" t="s">
        <v>296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</row>
    <row r="17" spans="1:30" ht="15.75" thickBot="1">
      <c r="A17" s="112" t="s">
        <v>297</v>
      </c>
    </row>
    <row r="18" spans="1:30" ht="16.5">
      <c r="A18" s="159" t="s">
        <v>298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</row>
    <row r="19" spans="1:30" ht="16.5">
      <c r="A19" s="112" t="s">
        <v>299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30" ht="16.5">
      <c r="A20" s="108" t="s">
        <v>292</v>
      </c>
      <c r="B20" s="118">
        <v>64</v>
      </c>
      <c r="C20" s="118">
        <f>B27</f>
        <v>54</v>
      </c>
      <c r="D20" s="118">
        <f t="shared" ref="D20:AC20" si="9">C27</f>
        <v>9</v>
      </c>
      <c r="E20" s="118">
        <f t="shared" si="9"/>
        <v>19</v>
      </c>
      <c r="F20" s="118">
        <f t="shared" si="9"/>
        <v>62</v>
      </c>
      <c r="G20" s="118">
        <f t="shared" si="9"/>
        <v>117</v>
      </c>
      <c r="H20" s="118">
        <f t="shared" si="9"/>
        <v>133</v>
      </c>
      <c r="I20" s="118">
        <f t="shared" si="9"/>
        <v>158</v>
      </c>
      <c r="J20" s="118">
        <f t="shared" si="9"/>
        <v>150</v>
      </c>
      <c r="K20" s="118">
        <f t="shared" si="9"/>
        <v>140</v>
      </c>
      <c r="L20" s="118">
        <f t="shared" si="9"/>
        <v>115</v>
      </c>
      <c r="M20" s="118">
        <f t="shared" si="9"/>
        <v>40</v>
      </c>
      <c r="N20" s="118">
        <f t="shared" si="9"/>
        <v>71</v>
      </c>
      <c r="O20" s="118">
        <f t="shared" si="9"/>
        <v>55</v>
      </c>
      <c r="P20" s="118">
        <f t="shared" si="9"/>
        <v>83</v>
      </c>
      <c r="Q20" s="118">
        <f t="shared" si="9"/>
        <v>65</v>
      </c>
      <c r="R20" s="118">
        <f t="shared" si="9"/>
        <v>258</v>
      </c>
      <c r="S20" s="118">
        <f t="shared" si="9"/>
        <v>3</v>
      </c>
      <c r="T20" s="118">
        <f t="shared" si="9"/>
        <v>115</v>
      </c>
      <c r="U20" s="118">
        <f t="shared" si="9"/>
        <v>186</v>
      </c>
      <c r="V20" s="118">
        <f t="shared" si="9"/>
        <v>53</v>
      </c>
      <c r="W20" s="118">
        <f t="shared" si="9"/>
        <v>77</v>
      </c>
      <c r="X20" s="118">
        <f t="shared" si="9"/>
        <v>72</v>
      </c>
      <c r="Y20" s="118">
        <f t="shared" si="9"/>
        <v>74</v>
      </c>
      <c r="Z20" s="118">
        <f t="shared" si="9"/>
        <v>80</v>
      </c>
      <c r="AA20" s="118">
        <f t="shared" si="9"/>
        <v>100</v>
      </c>
      <c r="AB20" s="119">
        <f t="shared" si="9"/>
        <v>100</v>
      </c>
      <c r="AC20" s="119">
        <f t="shared" si="9"/>
        <v>100</v>
      </c>
    </row>
    <row r="21" spans="1:30" ht="16.5">
      <c r="A21" s="112" t="s">
        <v>3</v>
      </c>
      <c r="B21" s="26">
        <f>B106</f>
        <v>597.00000000000011</v>
      </c>
      <c r="C21" s="26">
        <f t="shared" ref="C21:AA21" si="10">C106</f>
        <v>872.14285714285711</v>
      </c>
      <c r="D21" s="26">
        <f t="shared" si="10"/>
        <v>630.73407119476281</v>
      </c>
      <c r="E21" s="26">
        <f t="shared" si="10"/>
        <v>669.85973369199735</v>
      </c>
      <c r="F21" s="26">
        <f t="shared" si="10"/>
        <v>768.03905235602099</v>
      </c>
      <c r="G21" s="26">
        <f t="shared" si="10"/>
        <v>492.46965661252898</v>
      </c>
      <c r="H21" s="26">
        <f t="shared" si="10"/>
        <v>514.73048513513504</v>
      </c>
      <c r="I21" s="26">
        <f t="shared" si="10"/>
        <v>985.29684426697111</v>
      </c>
      <c r="J21" s="26">
        <f t="shared" si="10"/>
        <v>762.62164948453596</v>
      </c>
      <c r="K21" s="26">
        <f t="shared" si="10"/>
        <v>679.0804545454547</v>
      </c>
      <c r="L21" s="26">
        <f t="shared" si="10"/>
        <v>766.24295340751053</v>
      </c>
      <c r="M21" s="26">
        <f t="shared" si="10"/>
        <v>813.42651486401019</v>
      </c>
      <c r="N21" s="26">
        <f t="shared" si="10"/>
        <v>834.09342571059437</v>
      </c>
      <c r="O21" s="26">
        <f t="shared" si="10"/>
        <v>715.97018024513329</v>
      </c>
      <c r="P21" s="26">
        <f t="shared" si="10"/>
        <v>883.04788000000019</v>
      </c>
      <c r="Q21" s="26">
        <f t="shared" si="10"/>
        <v>777.37605882352932</v>
      </c>
      <c r="R21" s="26">
        <f t="shared" si="10"/>
        <v>843.34338253382509</v>
      </c>
      <c r="S21" s="26">
        <f t="shared" si="10"/>
        <v>988.2051923076923</v>
      </c>
      <c r="T21" s="26">
        <f t="shared" si="10"/>
        <v>790.79706503541536</v>
      </c>
      <c r="U21" s="26">
        <f t="shared" si="10"/>
        <v>894.15389046538019</v>
      </c>
      <c r="V21" s="26">
        <f t="shared" si="10"/>
        <v>742.34189690026972</v>
      </c>
      <c r="W21" s="26">
        <f t="shared" si="10"/>
        <v>795.62110559006192</v>
      </c>
      <c r="X21" s="26">
        <f t="shared" si="10"/>
        <v>745.82689655172419</v>
      </c>
      <c r="Y21" s="26">
        <f t="shared" si="10"/>
        <v>752.62587458745861</v>
      </c>
      <c r="Z21" s="26">
        <f t="shared" si="10"/>
        <v>977.82931703180202</v>
      </c>
      <c r="AA21" s="26">
        <f t="shared" si="10"/>
        <v>859.77745706823544</v>
      </c>
      <c r="AB21" s="22">
        <f>AB122*AB90</f>
        <v>850.92133795163204</v>
      </c>
      <c r="AC21" s="22">
        <f>AC122*AC90</f>
        <v>828.5989694227768</v>
      </c>
    </row>
    <row r="22" spans="1:30" ht="16.5">
      <c r="A22" s="112" t="s">
        <v>4</v>
      </c>
      <c r="B22" s="26">
        <v>0</v>
      </c>
      <c r="C22" s="26">
        <v>0</v>
      </c>
      <c r="D22" s="26">
        <v>0</v>
      </c>
      <c r="E22" s="26">
        <v>0</v>
      </c>
      <c r="F22" s="26">
        <f t="shared" ref="F22:AA22" si="11">F138</f>
        <v>0</v>
      </c>
      <c r="G22" s="26">
        <f t="shared" si="11"/>
        <v>0</v>
      </c>
      <c r="H22" s="26">
        <f t="shared" si="11"/>
        <v>0</v>
      </c>
      <c r="I22" s="26">
        <f t="shared" si="11"/>
        <v>0</v>
      </c>
      <c r="J22" s="26">
        <f t="shared" si="11"/>
        <v>0</v>
      </c>
      <c r="K22" s="26">
        <f t="shared" si="11"/>
        <v>0</v>
      </c>
      <c r="L22" s="26">
        <f t="shared" si="11"/>
        <v>0</v>
      </c>
      <c r="M22" s="26">
        <f t="shared" si="11"/>
        <v>0</v>
      </c>
      <c r="N22" s="26">
        <f t="shared" si="11"/>
        <v>0</v>
      </c>
      <c r="O22" s="26">
        <f t="shared" si="11"/>
        <v>0</v>
      </c>
      <c r="P22" s="26">
        <f t="shared" si="11"/>
        <v>0</v>
      </c>
      <c r="Q22" s="26">
        <f t="shared" si="11"/>
        <v>0</v>
      </c>
      <c r="R22" s="26">
        <f t="shared" si="11"/>
        <v>0</v>
      </c>
      <c r="S22" s="26">
        <f t="shared" si="11"/>
        <v>5.2309999999999999</v>
      </c>
      <c r="T22" s="26">
        <f t="shared" si="11"/>
        <v>5.0049999999999999</v>
      </c>
      <c r="U22" s="26">
        <f t="shared" si="11"/>
        <v>0.30399999999999999</v>
      </c>
      <c r="V22" s="26">
        <f t="shared" si="11"/>
        <v>0</v>
      </c>
      <c r="W22" s="26">
        <f t="shared" si="11"/>
        <v>0</v>
      </c>
      <c r="X22" s="26">
        <f t="shared" si="11"/>
        <v>9.8999999999999986</v>
      </c>
      <c r="Y22" s="26">
        <f t="shared" si="11"/>
        <v>8.3449999999999989</v>
      </c>
      <c r="Z22" s="26">
        <f t="shared" si="11"/>
        <v>4.0010000000000003</v>
      </c>
      <c r="AA22" s="26">
        <f t="shared" si="11"/>
        <v>0</v>
      </c>
      <c r="AB22" s="22">
        <v>0</v>
      </c>
      <c r="AC22" s="22">
        <v>0</v>
      </c>
    </row>
    <row r="23" spans="1:30" ht="16.5">
      <c r="A23" s="108" t="s">
        <v>5</v>
      </c>
      <c r="B23" s="118">
        <f>SUM(B20:B22)</f>
        <v>661.00000000000011</v>
      </c>
      <c r="C23" s="118">
        <f t="shared" ref="C23:AC23" si="12">SUM(C20:C22)</f>
        <v>926.14285714285711</v>
      </c>
      <c r="D23" s="118">
        <f t="shared" si="12"/>
        <v>639.73407119476281</v>
      </c>
      <c r="E23" s="118">
        <f t="shared" si="12"/>
        <v>688.85973369199735</v>
      </c>
      <c r="F23" s="118">
        <f t="shared" si="12"/>
        <v>830.03905235602099</v>
      </c>
      <c r="G23" s="118">
        <f t="shared" si="12"/>
        <v>609.46965661252898</v>
      </c>
      <c r="H23" s="118">
        <f t="shared" si="12"/>
        <v>647.73048513513504</v>
      </c>
      <c r="I23" s="118">
        <f t="shared" si="12"/>
        <v>1143.2968442669712</v>
      </c>
      <c r="J23" s="118">
        <f t="shared" si="12"/>
        <v>912.62164948453596</v>
      </c>
      <c r="K23" s="118">
        <f t="shared" si="12"/>
        <v>819.0804545454547</v>
      </c>
      <c r="L23" s="118">
        <f t="shared" si="12"/>
        <v>881.24295340751053</v>
      </c>
      <c r="M23" s="118">
        <f t="shared" si="12"/>
        <v>853.42651486401019</v>
      </c>
      <c r="N23" s="118">
        <f t="shared" si="12"/>
        <v>905.09342571059437</v>
      </c>
      <c r="O23" s="118">
        <f t="shared" si="12"/>
        <v>770.97018024513329</v>
      </c>
      <c r="P23" s="118">
        <f t="shared" si="12"/>
        <v>966.04788000000019</v>
      </c>
      <c r="Q23" s="118">
        <f t="shared" si="12"/>
        <v>842.37605882352932</v>
      </c>
      <c r="R23" s="118">
        <f t="shared" si="12"/>
        <v>1101.3433825338252</v>
      </c>
      <c r="S23" s="118">
        <f t="shared" si="12"/>
        <v>996.43619230769229</v>
      </c>
      <c r="T23" s="118">
        <f t="shared" si="12"/>
        <v>910.80206503541535</v>
      </c>
      <c r="U23" s="118">
        <f t="shared" si="12"/>
        <v>1080.4578904653804</v>
      </c>
      <c r="V23" s="118">
        <f t="shared" si="12"/>
        <v>795.34189690026972</v>
      </c>
      <c r="W23" s="118">
        <f t="shared" si="12"/>
        <v>872.62110559006192</v>
      </c>
      <c r="X23" s="118">
        <f t="shared" si="12"/>
        <v>827.72689655172417</v>
      </c>
      <c r="Y23" s="118">
        <f t="shared" si="12"/>
        <v>834.97087458745864</v>
      </c>
      <c r="Z23" s="118">
        <f t="shared" si="12"/>
        <v>1061.830317031802</v>
      </c>
      <c r="AA23" s="118">
        <f t="shared" si="12"/>
        <v>959.77745706823544</v>
      </c>
      <c r="AB23" s="119">
        <f t="shared" si="12"/>
        <v>950.92133795163204</v>
      </c>
      <c r="AC23" s="119">
        <f t="shared" si="12"/>
        <v>928.5989694227768</v>
      </c>
    </row>
    <row r="24" spans="1:30" ht="16.5">
      <c r="A24" s="112" t="s">
        <v>6</v>
      </c>
      <c r="B24" s="26">
        <f>B26-B25</f>
        <v>26.900000000000091</v>
      </c>
      <c r="C24" s="26">
        <f t="shared" ref="C24:AC24" si="13">C26-C25</f>
        <v>431.54285714285714</v>
      </c>
      <c r="D24" s="26">
        <f t="shared" si="13"/>
        <v>96.734071194762805</v>
      </c>
      <c r="E24" s="26">
        <f t="shared" si="13"/>
        <v>1.8597336919973486</v>
      </c>
      <c r="F24" s="26">
        <f t="shared" si="13"/>
        <v>102.56405235602097</v>
      </c>
      <c r="G24" s="26">
        <f t="shared" si="13"/>
        <v>178.37365661252898</v>
      </c>
      <c r="H24" s="26">
        <f t="shared" si="13"/>
        <v>43.008485135135004</v>
      </c>
      <c r="I24" s="26">
        <f t="shared" si="13"/>
        <v>232.79684426697122</v>
      </c>
      <c r="J24" s="26">
        <f t="shared" si="13"/>
        <v>302.56064948453587</v>
      </c>
      <c r="K24" s="26">
        <f t="shared" si="13"/>
        <v>255.81145454545464</v>
      </c>
      <c r="L24" s="26">
        <f t="shared" si="13"/>
        <v>399.15295340751055</v>
      </c>
      <c r="M24" s="26">
        <f t="shared" si="13"/>
        <v>410.52651486401015</v>
      </c>
      <c r="N24" s="26">
        <f t="shared" si="13"/>
        <v>379.57142571059438</v>
      </c>
      <c r="O24" s="26">
        <f t="shared" si="13"/>
        <v>308.53818024513328</v>
      </c>
      <c r="P24" s="26">
        <f t="shared" si="13"/>
        <v>368.10688000000027</v>
      </c>
      <c r="Q24" s="26">
        <f t="shared" si="13"/>
        <v>286.92205882352931</v>
      </c>
      <c r="R24" s="26">
        <f t="shared" si="13"/>
        <v>326.37638253382522</v>
      </c>
      <c r="S24" s="26">
        <f t="shared" si="13"/>
        <v>514.0271923076923</v>
      </c>
      <c r="T24" s="26">
        <f t="shared" si="13"/>
        <v>265.18506503541533</v>
      </c>
      <c r="U24" s="26">
        <f t="shared" si="13"/>
        <v>5.9318904653803202</v>
      </c>
      <c r="V24" s="26">
        <f t="shared" si="13"/>
        <v>164.56089690026977</v>
      </c>
      <c r="W24" s="26">
        <f t="shared" si="13"/>
        <v>388.32210559006194</v>
      </c>
      <c r="X24" s="26">
        <f t="shared" si="13"/>
        <v>455.26489655172406</v>
      </c>
      <c r="Y24" s="26">
        <f t="shared" si="13"/>
        <v>435.73487458745871</v>
      </c>
      <c r="Z24" s="26">
        <f t="shared" si="13"/>
        <v>581.72231703180205</v>
      </c>
      <c r="AA24" s="26">
        <f t="shared" si="13"/>
        <v>491.86945706823542</v>
      </c>
      <c r="AB24" s="22">
        <f t="shared" si="13"/>
        <v>600.92133795163204</v>
      </c>
      <c r="AC24" s="22">
        <f t="shared" si="13"/>
        <v>560.5989694227768</v>
      </c>
    </row>
    <row r="25" spans="1:30" ht="16.5">
      <c r="A25" s="112" t="s">
        <v>8</v>
      </c>
      <c r="B25" s="26">
        <f>B154</f>
        <v>580.1</v>
      </c>
      <c r="C25" s="26">
        <f t="shared" ref="C25:AA25" si="14">C154</f>
        <v>485.59999999999997</v>
      </c>
      <c r="D25" s="26">
        <v>524</v>
      </c>
      <c r="E25" s="26">
        <v>625</v>
      </c>
      <c r="F25" s="26">
        <f t="shared" si="14"/>
        <v>610.47500000000002</v>
      </c>
      <c r="G25" s="26">
        <f t="shared" si="14"/>
        <v>298.096</v>
      </c>
      <c r="H25" s="26">
        <f t="shared" si="14"/>
        <v>446.72200000000004</v>
      </c>
      <c r="I25" s="26">
        <f t="shared" si="14"/>
        <v>760.5</v>
      </c>
      <c r="J25" s="26">
        <f t="shared" si="14"/>
        <v>470.06100000000009</v>
      </c>
      <c r="K25" s="26">
        <f t="shared" si="14"/>
        <v>448.26900000000006</v>
      </c>
      <c r="L25" s="26">
        <f t="shared" si="14"/>
        <v>442.09</v>
      </c>
      <c r="M25" s="26">
        <f t="shared" si="14"/>
        <v>371.90000000000003</v>
      </c>
      <c r="N25" s="26">
        <f t="shared" si="14"/>
        <v>470.52199999999999</v>
      </c>
      <c r="O25" s="26">
        <f t="shared" si="14"/>
        <v>379.43200000000002</v>
      </c>
      <c r="P25" s="26">
        <f t="shared" si="14"/>
        <v>532.94099999999992</v>
      </c>
      <c r="Q25" s="26">
        <f t="shared" si="14"/>
        <v>297.45400000000001</v>
      </c>
      <c r="R25" s="26">
        <f t="shared" si="14"/>
        <v>771.96699999999998</v>
      </c>
      <c r="S25" s="26">
        <f t="shared" si="14"/>
        <v>367.40899999999999</v>
      </c>
      <c r="T25" s="26">
        <f t="shared" si="14"/>
        <v>459.61700000000002</v>
      </c>
      <c r="U25" s="26">
        <f t="shared" si="14"/>
        <v>1021.5260000000001</v>
      </c>
      <c r="V25" s="26">
        <f t="shared" si="14"/>
        <v>553.78099999999995</v>
      </c>
      <c r="W25" s="26">
        <f t="shared" si="14"/>
        <v>412.29899999999998</v>
      </c>
      <c r="X25" s="26">
        <f t="shared" si="14"/>
        <v>298.4620000000001</v>
      </c>
      <c r="Y25" s="26">
        <f t="shared" si="14"/>
        <v>319.23599999999993</v>
      </c>
      <c r="Z25" s="26">
        <f t="shared" si="14"/>
        <v>380.10799999999995</v>
      </c>
      <c r="AA25" s="26">
        <f t="shared" si="14"/>
        <v>367.90800000000002</v>
      </c>
      <c r="AB25" s="22">
        <f>325-75</f>
        <v>250</v>
      </c>
      <c r="AC25" s="22">
        <v>275</v>
      </c>
    </row>
    <row r="26" spans="1:30" ht="16.5">
      <c r="A26" s="108" t="s">
        <v>9</v>
      </c>
      <c r="B26" s="118">
        <f>B23-B27</f>
        <v>607.00000000000011</v>
      </c>
      <c r="C26" s="118">
        <f t="shared" ref="C26:AC26" si="15">C23-C27</f>
        <v>917.14285714285711</v>
      </c>
      <c r="D26" s="118">
        <f t="shared" si="15"/>
        <v>620.73407119476281</v>
      </c>
      <c r="E26" s="118">
        <f t="shared" si="15"/>
        <v>626.85973369199735</v>
      </c>
      <c r="F26" s="118">
        <f t="shared" si="15"/>
        <v>713.03905235602099</v>
      </c>
      <c r="G26" s="118">
        <f t="shared" si="15"/>
        <v>476.46965661252898</v>
      </c>
      <c r="H26" s="118">
        <f t="shared" si="15"/>
        <v>489.73048513513504</v>
      </c>
      <c r="I26" s="118">
        <f t="shared" si="15"/>
        <v>993.29684426697122</v>
      </c>
      <c r="J26" s="118">
        <f t="shared" si="15"/>
        <v>772.62164948453596</v>
      </c>
      <c r="K26" s="118">
        <f t="shared" si="15"/>
        <v>704.0804545454547</v>
      </c>
      <c r="L26" s="118">
        <f t="shared" si="15"/>
        <v>841.24295340751053</v>
      </c>
      <c r="M26" s="118">
        <f t="shared" si="15"/>
        <v>782.42651486401019</v>
      </c>
      <c r="N26" s="118">
        <f t="shared" si="15"/>
        <v>850.09342571059437</v>
      </c>
      <c r="O26" s="118">
        <f t="shared" si="15"/>
        <v>687.97018024513329</v>
      </c>
      <c r="P26" s="118">
        <f t="shared" si="15"/>
        <v>901.04788000000019</v>
      </c>
      <c r="Q26" s="118">
        <f t="shared" si="15"/>
        <v>584.37605882352932</v>
      </c>
      <c r="R26" s="118">
        <f t="shared" si="15"/>
        <v>1098.3433825338252</v>
      </c>
      <c r="S26" s="118">
        <f t="shared" si="15"/>
        <v>881.43619230769229</v>
      </c>
      <c r="T26" s="118">
        <f t="shared" si="15"/>
        <v>724.80206503541535</v>
      </c>
      <c r="U26" s="118">
        <f t="shared" si="15"/>
        <v>1027.4578904653804</v>
      </c>
      <c r="V26" s="118">
        <f t="shared" si="15"/>
        <v>718.34189690026972</v>
      </c>
      <c r="W26" s="118">
        <f t="shared" si="15"/>
        <v>800.62110559006192</v>
      </c>
      <c r="X26" s="118">
        <f t="shared" si="15"/>
        <v>753.72689655172417</v>
      </c>
      <c r="Y26" s="118">
        <f t="shared" si="15"/>
        <v>754.97087458745864</v>
      </c>
      <c r="Z26" s="118">
        <f t="shared" si="15"/>
        <v>961.830317031802</v>
      </c>
      <c r="AA26" s="118">
        <f t="shared" si="15"/>
        <v>859.77745706823544</v>
      </c>
      <c r="AB26" s="119">
        <f t="shared" si="15"/>
        <v>850.92133795163204</v>
      </c>
      <c r="AC26" s="119">
        <f t="shared" si="15"/>
        <v>835.5989694227768</v>
      </c>
    </row>
    <row r="27" spans="1:30" ht="16.5">
      <c r="A27" s="112" t="s">
        <v>295</v>
      </c>
      <c r="B27" s="26">
        <v>54</v>
      </c>
      <c r="C27" s="26">
        <v>9</v>
      </c>
      <c r="D27" s="26">
        <v>19</v>
      </c>
      <c r="E27" s="26">
        <v>62</v>
      </c>
      <c r="F27" s="26">
        <v>117</v>
      </c>
      <c r="G27" s="26">
        <v>133</v>
      </c>
      <c r="H27" s="26">
        <v>158</v>
      </c>
      <c r="I27" s="26">
        <v>150</v>
      </c>
      <c r="J27" s="26">
        <v>140</v>
      </c>
      <c r="K27" s="26">
        <v>115</v>
      </c>
      <c r="L27" s="26">
        <v>40</v>
      </c>
      <c r="M27" s="26">
        <v>71</v>
      </c>
      <c r="N27" s="26">
        <v>55</v>
      </c>
      <c r="O27" s="26">
        <v>83</v>
      </c>
      <c r="P27" s="26">
        <v>65</v>
      </c>
      <c r="Q27" s="26">
        <v>258</v>
      </c>
      <c r="R27" s="26">
        <v>3</v>
      </c>
      <c r="S27" s="26">
        <v>115</v>
      </c>
      <c r="T27" s="26">
        <v>186</v>
      </c>
      <c r="U27" s="26">
        <v>53</v>
      </c>
      <c r="V27" s="26">
        <v>77</v>
      </c>
      <c r="W27" s="26">
        <v>72</v>
      </c>
      <c r="X27" s="26">
        <v>74</v>
      </c>
      <c r="Y27" s="26">
        <v>80</v>
      </c>
      <c r="Z27" s="26">
        <v>100</v>
      </c>
      <c r="AA27" s="26">
        <v>100</v>
      </c>
      <c r="AB27" s="22">
        <v>100</v>
      </c>
      <c r="AC27" s="22">
        <v>93</v>
      </c>
      <c r="AD27" s="26"/>
    </row>
    <row r="28" spans="1:30" ht="15.75" thickBot="1">
      <c r="A28" s="112" t="s">
        <v>300</v>
      </c>
    </row>
    <row r="29" spans="1:30">
      <c r="A29" s="159" t="s">
        <v>301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</row>
    <row r="30" spans="1:30" ht="16.5">
      <c r="A30" s="108" t="s">
        <v>292</v>
      </c>
      <c r="B30" s="26">
        <v>60</v>
      </c>
      <c r="C30" s="26">
        <f>B40</f>
        <v>175</v>
      </c>
      <c r="D30" s="26">
        <f t="shared" ref="D30:AC30" si="16">C40</f>
        <v>138</v>
      </c>
      <c r="E30" s="26">
        <f t="shared" si="16"/>
        <v>120</v>
      </c>
      <c r="F30" s="26">
        <f t="shared" si="16"/>
        <v>203</v>
      </c>
      <c r="G30" s="26">
        <f t="shared" si="16"/>
        <v>29</v>
      </c>
      <c r="H30" s="26">
        <f t="shared" si="16"/>
        <v>24</v>
      </c>
      <c r="I30" s="26">
        <f t="shared" si="16"/>
        <v>34</v>
      </c>
      <c r="J30" s="26">
        <f t="shared" si="16"/>
        <v>208</v>
      </c>
      <c r="K30" s="26">
        <f t="shared" si="16"/>
        <v>186</v>
      </c>
      <c r="L30" s="26">
        <f t="shared" si="16"/>
        <v>192</v>
      </c>
      <c r="M30" s="26">
        <f t="shared" si="16"/>
        <v>122</v>
      </c>
      <c r="N30" s="26">
        <f t="shared" si="16"/>
        <v>180</v>
      </c>
      <c r="O30" s="26">
        <f t="shared" si="16"/>
        <v>161</v>
      </c>
      <c r="P30" s="26">
        <f t="shared" si="16"/>
        <v>172</v>
      </c>
      <c r="Q30" s="26">
        <f t="shared" si="16"/>
        <v>253</v>
      </c>
      <c r="R30" s="26">
        <f t="shared" si="16"/>
        <v>492</v>
      </c>
      <c r="S30" s="26">
        <f t="shared" si="16"/>
        <v>158</v>
      </c>
      <c r="T30" s="26">
        <f t="shared" si="16"/>
        <v>261</v>
      </c>
      <c r="U30" s="26">
        <f t="shared" si="16"/>
        <v>314</v>
      </c>
      <c r="V30" s="26">
        <f t="shared" si="16"/>
        <v>156</v>
      </c>
      <c r="W30" s="26">
        <f t="shared" si="16"/>
        <v>87</v>
      </c>
      <c r="X30" s="26">
        <f t="shared" si="16"/>
        <v>43</v>
      </c>
      <c r="Y30" s="26">
        <f t="shared" si="16"/>
        <v>151</v>
      </c>
      <c r="Z30" s="26">
        <f t="shared" si="16"/>
        <v>57</v>
      </c>
      <c r="AA30" s="26">
        <f t="shared" si="16"/>
        <v>227</v>
      </c>
      <c r="AB30" s="26">
        <f t="shared" si="16"/>
        <v>88</v>
      </c>
      <c r="AC30" s="22">
        <f t="shared" si="16"/>
        <v>68</v>
      </c>
    </row>
    <row r="31" spans="1:30" ht="16.5">
      <c r="A31" s="112" t="s">
        <v>3</v>
      </c>
      <c r="B31" s="26">
        <f>B217</f>
        <v>1251</v>
      </c>
      <c r="C31" s="26">
        <v>1659</v>
      </c>
      <c r="D31" s="26">
        <v>1222</v>
      </c>
      <c r="E31" s="26">
        <v>1487</v>
      </c>
      <c r="F31" s="26">
        <v>1528</v>
      </c>
      <c r="G31" s="26">
        <v>862</v>
      </c>
      <c r="H31" s="26">
        <v>1480</v>
      </c>
      <c r="I31" s="26">
        <v>1753</v>
      </c>
      <c r="J31" s="26">
        <v>1358</v>
      </c>
      <c r="K31" s="26">
        <v>1386</v>
      </c>
      <c r="L31" s="26">
        <v>1438</v>
      </c>
      <c r="M31" s="26">
        <v>1581</v>
      </c>
      <c r="N31" s="26">
        <v>1548</v>
      </c>
      <c r="O31" s="26">
        <v>1387</v>
      </c>
      <c r="P31" s="26">
        <v>1625</v>
      </c>
      <c r="Q31" s="26">
        <v>1615</v>
      </c>
      <c r="R31" s="26">
        <v>1626</v>
      </c>
      <c r="S31" s="26">
        <v>1820</v>
      </c>
      <c r="T31" s="26">
        <v>1553</v>
      </c>
      <c r="U31" s="26">
        <v>1762</v>
      </c>
      <c r="V31" s="26">
        <v>1484</v>
      </c>
      <c r="W31" s="26">
        <v>1449</v>
      </c>
      <c r="X31" s="26">
        <v>1392</v>
      </c>
      <c r="Y31" s="26">
        <v>1515</v>
      </c>
      <c r="Z31" s="26">
        <v>1698</v>
      </c>
      <c r="AA31" s="26">
        <v>1700</v>
      </c>
      <c r="AB31" s="22">
        <v>1615</v>
      </c>
      <c r="AC31" s="22">
        <v>1575</v>
      </c>
    </row>
    <row r="32" spans="1:30" ht="16.5">
      <c r="A32" s="112" t="s">
        <v>4</v>
      </c>
      <c r="B32" s="26">
        <v>0</v>
      </c>
      <c r="C32" s="26">
        <v>0</v>
      </c>
      <c r="D32" s="26">
        <v>0</v>
      </c>
      <c r="E32" s="26">
        <v>0</v>
      </c>
      <c r="F32" s="26">
        <f t="shared" ref="F32:AA32" si="17">F265</f>
        <v>1E-3</v>
      </c>
      <c r="G32" s="26">
        <f t="shared" si="17"/>
        <v>1.018</v>
      </c>
      <c r="H32" s="26">
        <f t="shared" si="17"/>
        <v>0.41200000000000003</v>
      </c>
      <c r="I32" s="26">
        <f t="shared" si="17"/>
        <v>2.1000000000000001E-2</v>
      </c>
      <c r="J32" s="26">
        <f t="shared" si="17"/>
        <v>2.0939999999999999</v>
      </c>
      <c r="K32" s="26">
        <f t="shared" si="17"/>
        <v>0.153</v>
      </c>
      <c r="L32" s="26">
        <f t="shared" si="17"/>
        <v>9.8000000000000004E-2</v>
      </c>
      <c r="M32" s="26">
        <f t="shared" si="17"/>
        <v>2.3E-2</v>
      </c>
      <c r="N32" s="26">
        <f t="shared" si="17"/>
        <v>3.0000000000000001E-3</v>
      </c>
      <c r="O32" s="26">
        <f t="shared" si="17"/>
        <v>3.0209999999999999</v>
      </c>
      <c r="P32" s="26">
        <f t="shared" si="17"/>
        <v>4.9000000000000009E-2</v>
      </c>
      <c r="Q32" s="26">
        <f t="shared" si="17"/>
        <v>0.124</v>
      </c>
      <c r="R32" s="26">
        <f t="shared" si="17"/>
        <v>0.10299999999999999</v>
      </c>
      <c r="S32" s="26">
        <f t="shared" si="17"/>
        <v>0.23500000000000001</v>
      </c>
      <c r="T32" s="26">
        <f t="shared" si="17"/>
        <v>6.0000000000000001E-3</v>
      </c>
      <c r="U32" s="26">
        <f t="shared" si="17"/>
        <v>4.8000000000000001E-2</v>
      </c>
      <c r="V32" s="26">
        <f t="shared" si="17"/>
        <v>2.0229999999999997</v>
      </c>
      <c r="W32" s="26">
        <f t="shared" si="17"/>
        <v>1.9000000000000003E-2</v>
      </c>
      <c r="X32" s="26">
        <f t="shared" si="17"/>
        <v>4.5180000000000007</v>
      </c>
      <c r="Y32" s="26">
        <f t="shared" si="17"/>
        <v>0.94199999999999995</v>
      </c>
      <c r="Z32" s="26">
        <f t="shared" si="17"/>
        <v>0.14200000000000002</v>
      </c>
      <c r="AA32" s="26">
        <f t="shared" si="17"/>
        <v>0.111</v>
      </c>
      <c r="AB32" s="22">
        <v>1</v>
      </c>
      <c r="AC32" s="22">
        <v>1</v>
      </c>
    </row>
    <row r="33" spans="1:31" ht="16.5">
      <c r="A33" s="108" t="s">
        <v>5</v>
      </c>
      <c r="B33" s="118">
        <f>SUM(B30:B32)</f>
        <v>1311</v>
      </c>
      <c r="C33" s="118">
        <f t="shared" ref="C33:AC33" si="18">SUM(C30:C32)</f>
        <v>1834</v>
      </c>
      <c r="D33" s="118">
        <f t="shared" si="18"/>
        <v>1360</v>
      </c>
      <c r="E33" s="118">
        <f t="shared" si="18"/>
        <v>1607</v>
      </c>
      <c r="F33" s="118">
        <f t="shared" si="18"/>
        <v>1731.001</v>
      </c>
      <c r="G33" s="118">
        <f t="shared" si="18"/>
        <v>892.01800000000003</v>
      </c>
      <c r="H33" s="118">
        <f t="shared" si="18"/>
        <v>1504.412</v>
      </c>
      <c r="I33" s="118">
        <f t="shared" si="18"/>
        <v>1787.021</v>
      </c>
      <c r="J33" s="118">
        <f t="shared" si="18"/>
        <v>1568.0940000000001</v>
      </c>
      <c r="K33" s="118">
        <f t="shared" si="18"/>
        <v>1572.153</v>
      </c>
      <c r="L33" s="118">
        <f t="shared" si="18"/>
        <v>1630.098</v>
      </c>
      <c r="M33" s="118">
        <f t="shared" si="18"/>
        <v>1703.0229999999999</v>
      </c>
      <c r="N33" s="118">
        <f t="shared" si="18"/>
        <v>1728.0029999999999</v>
      </c>
      <c r="O33" s="118">
        <f t="shared" si="18"/>
        <v>1551.021</v>
      </c>
      <c r="P33" s="118">
        <f t="shared" si="18"/>
        <v>1797.049</v>
      </c>
      <c r="Q33" s="118">
        <f t="shared" si="18"/>
        <v>1868.124</v>
      </c>
      <c r="R33" s="118">
        <f t="shared" si="18"/>
        <v>2118.1030000000001</v>
      </c>
      <c r="S33" s="118">
        <f t="shared" si="18"/>
        <v>1978.2349999999999</v>
      </c>
      <c r="T33" s="118">
        <f t="shared" si="18"/>
        <v>1814.0060000000001</v>
      </c>
      <c r="U33" s="118">
        <f t="shared" si="18"/>
        <v>2076.0479999999998</v>
      </c>
      <c r="V33" s="118">
        <f t="shared" si="18"/>
        <v>1642.0229999999999</v>
      </c>
      <c r="W33" s="118">
        <f t="shared" si="18"/>
        <v>1536.019</v>
      </c>
      <c r="X33" s="118">
        <f t="shared" si="18"/>
        <v>1439.518</v>
      </c>
      <c r="Y33" s="118">
        <f t="shared" si="18"/>
        <v>1666.942</v>
      </c>
      <c r="Z33" s="118">
        <f t="shared" si="18"/>
        <v>1755.1420000000001</v>
      </c>
      <c r="AA33" s="118">
        <f t="shared" si="18"/>
        <v>1927.1110000000001</v>
      </c>
      <c r="AB33" s="119">
        <f t="shared" si="18"/>
        <v>1704</v>
      </c>
      <c r="AC33" s="119">
        <f t="shared" si="18"/>
        <v>1644</v>
      </c>
    </row>
    <row r="34" spans="1:31" ht="16.5">
      <c r="A34" s="112" t="s">
        <v>6</v>
      </c>
      <c r="B34" s="26">
        <f>SUM(B35:B37)</f>
        <v>363</v>
      </c>
      <c r="C34" s="26">
        <f t="shared" ref="C34:AA34" si="19">SUM(C35:C37)</f>
        <v>365</v>
      </c>
      <c r="D34" s="26">
        <f t="shared" si="19"/>
        <v>341</v>
      </c>
      <c r="E34" s="26">
        <f t="shared" si="19"/>
        <v>384</v>
      </c>
      <c r="F34" s="26">
        <f t="shared" si="19"/>
        <v>316</v>
      </c>
      <c r="G34" s="26">
        <f t="shared" si="19"/>
        <v>272</v>
      </c>
      <c r="H34" s="26">
        <f t="shared" si="19"/>
        <v>325</v>
      </c>
      <c r="I34" s="26">
        <f t="shared" si="19"/>
        <v>375</v>
      </c>
      <c r="J34" s="26">
        <f t="shared" si="19"/>
        <v>310</v>
      </c>
      <c r="K34" s="26">
        <f t="shared" si="19"/>
        <v>310</v>
      </c>
      <c r="L34" s="26">
        <f t="shared" si="19"/>
        <v>445</v>
      </c>
      <c r="M34" s="26">
        <f t="shared" si="19"/>
        <v>527</v>
      </c>
      <c r="N34" s="26">
        <f t="shared" si="19"/>
        <v>367</v>
      </c>
      <c r="O34" s="26">
        <f t="shared" si="19"/>
        <v>547</v>
      </c>
      <c r="P34" s="26">
        <f t="shared" si="19"/>
        <v>587</v>
      </c>
      <c r="Q34" s="26">
        <f t="shared" si="19"/>
        <v>635</v>
      </c>
      <c r="R34" s="26">
        <f t="shared" si="19"/>
        <v>675</v>
      </c>
      <c r="S34" s="26">
        <f t="shared" si="19"/>
        <v>728</v>
      </c>
      <c r="T34" s="26">
        <f t="shared" si="19"/>
        <v>700</v>
      </c>
      <c r="U34" s="26">
        <f t="shared" si="19"/>
        <v>803</v>
      </c>
      <c r="V34" s="26">
        <f t="shared" si="19"/>
        <v>685</v>
      </c>
      <c r="W34" s="26">
        <f t="shared" si="19"/>
        <v>590</v>
      </c>
      <c r="X34" s="26">
        <f t="shared" si="19"/>
        <v>590</v>
      </c>
      <c r="Y34" s="26">
        <f t="shared" si="19"/>
        <v>610</v>
      </c>
      <c r="Z34" s="26">
        <f t="shared" si="19"/>
        <v>655</v>
      </c>
      <c r="AA34" s="26">
        <f t="shared" si="19"/>
        <v>665</v>
      </c>
      <c r="AB34" s="22">
        <f>SUM(AB35:AB37)</f>
        <v>635</v>
      </c>
      <c r="AC34" s="22">
        <f>SUM(AC35:AC37)</f>
        <v>675</v>
      </c>
    </row>
    <row r="35" spans="1:31" ht="16.5">
      <c r="A35" s="112" t="s">
        <v>302</v>
      </c>
      <c r="B35" s="26">
        <v>124</v>
      </c>
      <c r="C35" s="26">
        <v>118</v>
      </c>
      <c r="D35" s="26">
        <v>112</v>
      </c>
      <c r="E35" s="26">
        <v>125</v>
      </c>
      <c r="F35" s="26">
        <v>80</v>
      </c>
      <c r="G35" s="26">
        <v>80</v>
      </c>
      <c r="H35" s="26">
        <v>97</v>
      </c>
      <c r="I35" s="26">
        <v>110</v>
      </c>
      <c r="J35" s="26">
        <v>110</v>
      </c>
      <c r="K35" s="26">
        <v>110</v>
      </c>
      <c r="L35" s="26">
        <v>250</v>
      </c>
      <c r="M35" s="26">
        <v>261</v>
      </c>
      <c r="N35" s="26">
        <v>197</v>
      </c>
      <c r="O35" s="26">
        <v>300</v>
      </c>
      <c r="P35" s="26">
        <v>320</v>
      </c>
      <c r="Q35" s="26">
        <v>360</v>
      </c>
      <c r="R35" s="26">
        <v>384</v>
      </c>
      <c r="S35" s="26">
        <v>405</v>
      </c>
      <c r="T35" s="26">
        <v>382</v>
      </c>
      <c r="U35" s="26">
        <v>415</v>
      </c>
      <c r="V35" s="26">
        <v>390</v>
      </c>
      <c r="W35" s="26">
        <v>380</v>
      </c>
      <c r="X35" s="26">
        <v>380</v>
      </c>
      <c r="Y35" s="26">
        <v>400</v>
      </c>
      <c r="Z35" s="26">
        <v>435</v>
      </c>
      <c r="AA35" s="26">
        <v>440</v>
      </c>
      <c r="AB35" s="22">
        <v>410</v>
      </c>
      <c r="AC35" s="22">
        <v>450</v>
      </c>
    </row>
    <row r="36" spans="1:31" ht="16.5">
      <c r="A36" s="112" t="s">
        <v>303</v>
      </c>
      <c r="B36" s="26">
        <v>24</v>
      </c>
      <c r="C36" s="26">
        <v>26</v>
      </c>
      <c r="D36" s="26">
        <v>24</v>
      </c>
      <c r="E36" s="26">
        <v>30</v>
      </c>
      <c r="F36" s="26">
        <v>11</v>
      </c>
      <c r="G36" s="26">
        <v>10</v>
      </c>
      <c r="H36" s="26">
        <v>11</v>
      </c>
      <c r="I36" s="26">
        <v>8</v>
      </c>
      <c r="J36" s="26">
        <v>0</v>
      </c>
      <c r="K36" s="26">
        <v>0</v>
      </c>
      <c r="L36" s="26">
        <v>8</v>
      </c>
      <c r="M36" s="26">
        <v>8</v>
      </c>
      <c r="N36" s="26">
        <v>8</v>
      </c>
      <c r="O36" s="26">
        <v>8</v>
      </c>
      <c r="P36" s="26">
        <v>8</v>
      </c>
      <c r="Q36" s="26">
        <v>8</v>
      </c>
      <c r="R36" s="26">
        <v>8</v>
      </c>
      <c r="S36" s="26">
        <v>8</v>
      </c>
      <c r="T36" s="26">
        <v>8</v>
      </c>
      <c r="U36" s="26">
        <v>8</v>
      </c>
      <c r="V36" s="26">
        <v>10</v>
      </c>
      <c r="W36" s="26">
        <v>10</v>
      </c>
      <c r="X36" s="26">
        <v>10</v>
      </c>
      <c r="Y36" s="26">
        <v>10</v>
      </c>
      <c r="Z36" s="26">
        <v>10</v>
      </c>
      <c r="AA36" s="26">
        <v>10</v>
      </c>
      <c r="AB36" s="22">
        <v>10</v>
      </c>
      <c r="AC36" s="22">
        <v>10</v>
      </c>
    </row>
    <row r="37" spans="1:31" ht="16.5">
      <c r="A37" s="112" t="s">
        <v>304</v>
      </c>
      <c r="B37" s="26">
        <v>215</v>
      </c>
      <c r="C37" s="26">
        <v>221</v>
      </c>
      <c r="D37" s="26">
        <v>205</v>
      </c>
      <c r="E37" s="26">
        <v>229</v>
      </c>
      <c r="F37" s="26">
        <v>225</v>
      </c>
      <c r="G37" s="26">
        <v>182</v>
      </c>
      <c r="H37" s="26">
        <v>217</v>
      </c>
      <c r="I37" s="26">
        <v>257</v>
      </c>
      <c r="J37" s="26">
        <v>200</v>
      </c>
      <c r="K37" s="26">
        <v>200</v>
      </c>
      <c r="L37" s="26">
        <v>187</v>
      </c>
      <c r="M37" s="26">
        <v>258</v>
      </c>
      <c r="N37" s="26">
        <v>162</v>
      </c>
      <c r="O37" s="26">
        <v>239</v>
      </c>
      <c r="P37" s="26">
        <v>259</v>
      </c>
      <c r="Q37" s="26">
        <v>267</v>
      </c>
      <c r="R37" s="26">
        <v>283</v>
      </c>
      <c r="S37" s="26">
        <v>315</v>
      </c>
      <c r="T37" s="26">
        <v>310</v>
      </c>
      <c r="U37" s="26">
        <v>380</v>
      </c>
      <c r="V37" s="26">
        <v>285</v>
      </c>
      <c r="W37" s="26">
        <v>200</v>
      </c>
      <c r="X37" s="26">
        <v>200</v>
      </c>
      <c r="Y37" s="26">
        <v>200</v>
      </c>
      <c r="Z37" s="26">
        <v>210</v>
      </c>
      <c r="AA37" s="26">
        <v>215</v>
      </c>
      <c r="AB37" s="22">
        <v>215</v>
      </c>
      <c r="AC37" s="22">
        <v>215</v>
      </c>
    </row>
    <row r="38" spans="1:31" ht="16.5">
      <c r="A38" s="112" t="s">
        <v>8</v>
      </c>
      <c r="B38" s="26">
        <f>B281</f>
        <v>773</v>
      </c>
      <c r="C38" s="26">
        <f t="shared" ref="C38:AA38" si="20">C281</f>
        <v>1337</v>
      </c>
      <c r="D38" s="26">
        <f t="shared" si="20"/>
        <v>898.48500000000001</v>
      </c>
      <c r="E38" s="26">
        <f t="shared" si="20"/>
        <v>949.29399999999987</v>
      </c>
      <c r="F38" s="26">
        <f t="shared" si="20"/>
        <v>1385.3609999999999</v>
      </c>
      <c r="G38" s="26">
        <f t="shared" si="20"/>
        <v>462.86500000000007</v>
      </c>
      <c r="H38" s="26">
        <f t="shared" si="20"/>
        <v>845.0329999999999</v>
      </c>
      <c r="I38" s="26">
        <f t="shared" si="20"/>
        <v>1435.8389999999999</v>
      </c>
      <c r="J38" s="26">
        <f t="shared" si="20"/>
        <v>1069.1320000000001</v>
      </c>
      <c r="K38" s="26">
        <f t="shared" si="20"/>
        <v>1070.018</v>
      </c>
      <c r="L38" s="26">
        <f t="shared" si="20"/>
        <v>1063.3300000000002</v>
      </c>
      <c r="M38" s="26">
        <f t="shared" si="20"/>
        <v>995.88699999999994</v>
      </c>
      <c r="N38" s="26">
        <f t="shared" si="20"/>
        <v>1199.577</v>
      </c>
      <c r="O38" s="26">
        <f t="shared" si="20"/>
        <v>834.06600000000003</v>
      </c>
      <c r="P38" s="26">
        <f t="shared" si="20"/>
        <v>956.85300000000007</v>
      </c>
      <c r="Q38" s="26">
        <f t="shared" si="20"/>
        <v>741.00500000000011</v>
      </c>
      <c r="R38" s="26">
        <f t="shared" si="20"/>
        <v>1387.3439999999998</v>
      </c>
      <c r="S38" s="26">
        <f t="shared" si="20"/>
        <v>893.30799999999988</v>
      </c>
      <c r="T38" s="26">
        <f t="shared" si="20"/>
        <v>799.87799999999993</v>
      </c>
      <c r="U38" s="26">
        <f t="shared" si="20"/>
        <v>1117.318</v>
      </c>
      <c r="V38" s="26">
        <f t="shared" si="20"/>
        <v>869.70499999999993</v>
      </c>
      <c r="W38" s="26">
        <f t="shared" si="20"/>
        <v>903.06299999999999</v>
      </c>
      <c r="X38" s="26">
        <f t="shared" si="20"/>
        <v>698.79</v>
      </c>
      <c r="Y38" s="26">
        <f t="shared" si="20"/>
        <v>1149.0220000000002</v>
      </c>
      <c r="Z38" s="26">
        <f t="shared" si="20"/>
        <v>869.3262390000001</v>
      </c>
      <c r="AA38" s="26">
        <f t="shared" si="20"/>
        <v>1175.214571</v>
      </c>
      <c r="AB38" s="22">
        <f>AB39-AB34</f>
        <v>1001</v>
      </c>
      <c r="AC38" s="22">
        <f>AC39-AC34</f>
        <v>926</v>
      </c>
    </row>
    <row r="39" spans="1:31" ht="16.5">
      <c r="A39" s="108" t="s">
        <v>9</v>
      </c>
      <c r="B39" s="118">
        <f>B33-B40</f>
        <v>1136</v>
      </c>
      <c r="C39" s="118">
        <f t="shared" ref="C39:AC39" si="21">C33-C40</f>
        <v>1696</v>
      </c>
      <c r="D39" s="118">
        <f t="shared" si="21"/>
        <v>1240</v>
      </c>
      <c r="E39" s="118">
        <f t="shared" si="21"/>
        <v>1404</v>
      </c>
      <c r="F39" s="118">
        <f t="shared" si="21"/>
        <v>1702.001</v>
      </c>
      <c r="G39" s="118">
        <f t="shared" si="21"/>
        <v>868.01800000000003</v>
      </c>
      <c r="H39" s="118">
        <f t="shared" si="21"/>
        <v>1470.412</v>
      </c>
      <c r="I39" s="118">
        <f t="shared" si="21"/>
        <v>1579.021</v>
      </c>
      <c r="J39" s="118">
        <f t="shared" si="21"/>
        <v>1382.0940000000001</v>
      </c>
      <c r="K39" s="118">
        <f t="shared" si="21"/>
        <v>1380.153</v>
      </c>
      <c r="L39" s="118">
        <f t="shared" si="21"/>
        <v>1508.098</v>
      </c>
      <c r="M39" s="118">
        <f t="shared" si="21"/>
        <v>1523.0229999999999</v>
      </c>
      <c r="N39" s="118">
        <f t="shared" si="21"/>
        <v>1567.0029999999999</v>
      </c>
      <c r="O39" s="118">
        <f t="shared" si="21"/>
        <v>1379.021</v>
      </c>
      <c r="P39" s="118">
        <f t="shared" si="21"/>
        <v>1544.049</v>
      </c>
      <c r="Q39" s="118">
        <f t="shared" si="21"/>
        <v>1376.124</v>
      </c>
      <c r="R39" s="118">
        <f t="shared" si="21"/>
        <v>1960.1030000000001</v>
      </c>
      <c r="S39" s="118">
        <f t="shared" si="21"/>
        <v>1717.2349999999999</v>
      </c>
      <c r="T39" s="118">
        <f t="shared" si="21"/>
        <v>1500.0060000000001</v>
      </c>
      <c r="U39" s="118">
        <f t="shared" si="21"/>
        <v>1920.0479999999998</v>
      </c>
      <c r="V39" s="118">
        <f t="shared" si="21"/>
        <v>1555.0229999999999</v>
      </c>
      <c r="W39" s="118">
        <f t="shared" si="21"/>
        <v>1493.019</v>
      </c>
      <c r="X39" s="118">
        <f t="shared" si="21"/>
        <v>1288.518</v>
      </c>
      <c r="Y39" s="118">
        <f t="shared" si="21"/>
        <v>1609.942</v>
      </c>
      <c r="Z39" s="118">
        <f t="shared" si="21"/>
        <v>1528.1420000000001</v>
      </c>
      <c r="AA39" s="118">
        <f t="shared" si="21"/>
        <v>1839.1110000000001</v>
      </c>
      <c r="AB39" s="119">
        <f t="shared" si="21"/>
        <v>1636</v>
      </c>
      <c r="AC39" s="119">
        <f t="shared" si="21"/>
        <v>1601</v>
      </c>
    </row>
    <row r="40" spans="1:31" ht="16.5">
      <c r="A40" s="112" t="s">
        <v>295</v>
      </c>
      <c r="B40" s="26">
        <v>175</v>
      </c>
      <c r="C40" s="26">
        <v>138</v>
      </c>
      <c r="D40" s="26">
        <v>120</v>
      </c>
      <c r="E40" s="26">
        <v>203</v>
      </c>
      <c r="F40" s="26">
        <v>29</v>
      </c>
      <c r="G40" s="26">
        <v>24</v>
      </c>
      <c r="H40" s="26">
        <v>34</v>
      </c>
      <c r="I40" s="26">
        <v>208</v>
      </c>
      <c r="J40" s="26">
        <v>186</v>
      </c>
      <c r="K40" s="26">
        <v>192</v>
      </c>
      <c r="L40" s="26">
        <v>122</v>
      </c>
      <c r="M40" s="26">
        <v>180</v>
      </c>
      <c r="N40" s="26">
        <v>161</v>
      </c>
      <c r="O40" s="26">
        <v>172</v>
      </c>
      <c r="P40" s="26">
        <v>253</v>
      </c>
      <c r="Q40" s="26">
        <v>492</v>
      </c>
      <c r="R40" s="26">
        <v>158</v>
      </c>
      <c r="S40" s="26">
        <v>261</v>
      </c>
      <c r="T40" s="26">
        <v>314</v>
      </c>
      <c r="U40" s="26">
        <v>156</v>
      </c>
      <c r="V40" s="26">
        <v>87</v>
      </c>
      <c r="W40" s="26">
        <v>43</v>
      </c>
      <c r="X40" s="26">
        <v>151</v>
      </c>
      <c r="Y40" s="26">
        <v>57</v>
      </c>
      <c r="Z40" s="26">
        <v>227</v>
      </c>
      <c r="AA40" s="26">
        <v>88</v>
      </c>
      <c r="AB40" s="22">
        <v>68</v>
      </c>
      <c r="AC40" s="22">
        <v>43</v>
      </c>
      <c r="AE40" s="2"/>
    </row>
    <row r="41" spans="1:31" ht="15.75" thickBot="1">
      <c r="A41" s="112" t="s">
        <v>300</v>
      </c>
    </row>
    <row r="42" spans="1:31">
      <c r="A42" s="161" t="s">
        <v>305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</row>
    <row r="43" spans="1:31">
      <c r="A43" s="112"/>
      <c r="B43" s="112">
        <v>1993</v>
      </c>
      <c r="C43" s="112">
        <v>1994</v>
      </c>
      <c r="D43" s="112">
        <v>1995</v>
      </c>
      <c r="E43" s="112">
        <v>1996</v>
      </c>
      <c r="F43" s="112">
        <v>1997</v>
      </c>
      <c r="G43" s="112">
        <v>1998</v>
      </c>
      <c r="H43" s="112">
        <v>1999</v>
      </c>
      <c r="I43" s="112">
        <v>2000</v>
      </c>
      <c r="J43" s="112">
        <v>2001</v>
      </c>
      <c r="K43" s="112">
        <v>2002</v>
      </c>
      <c r="L43" s="112">
        <v>2003</v>
      </c>
      <c r="M43" s="112">
        <v>2004</v>
      </c>
      <c r="N43" s="112">
        <v>2005</v>
      </c>
      <c r="O43" s="112">
        <v>2006</v>
      </c>
      <c r="P43" s="112">
        <v>2007</v>
      </c>
      <c r="Q43" s="112">
        <v>2008</v>
      </c>
      <c r="R43" s="112">
        <v>2009</v>
      </c>
      <c r="S43" s="112">
        <v>2010</v>
      </c>
      <c r="T43" s="112">
        <v>2011</v>
      </c>
      <c r="U43" s="112">
        <v>2012</v>
      </c>
      <c r="V43" s="112">
        <v>2013</v>
      </c>
      <c r="W43" s="112">
        <v>2014</v>
      </c>
      <c r="X43" s="112">
        <v>2015</v>
      </c>
      <c r="Y43" s="112">
        <v>2016</v>
      </c>
      <c r="Z43" s="112">
        <v>2017</v>
      </c>
      <c r="AA43" s="112">
        <v>2018</v>
      </c>
      <c r="AB43" s="112">
        <v>2019</v>
      </c>
      <c r="AC43" s="112">
        <v>2020</v>
      </c>
      <c r="AD43" s="112">
        <v>2021</v>
      </c>
    </row>
    <row r="44" spans="1:31" ht="15.75" thickBot="1">
      <c r="A44" s="126" t="s">
        <v>306</v>
      </c>
    </row>
    <row r="45" spans="1:31" ht="15.75" thickBot="1">
      <c r="A45" s="154"/>
      <c r="B45" s="154" t="str">
        <f>B$2</f>
        <v xml:space="preserve">93/94 </v>
      </c>
      <c r="C45" s="154" t="str">
        <f t="shared" ref="C45:AC45" si="22">C$2</f>
        <v xml:space="preserve">94/95 </v>
      </c>
      <c r="D45" s="154" t="str">
        <f t="shared" si="22"/>
        <v xml:space="preserve">95/96 </v>
      </c>
      <c r="E45" s="154" t="str">
        <f t="shared" si="22"/>
        <v xml:space="preserve">96/97 </v>
      </c>
      <c r="F45" s="154" t="str">
        <f t="shared" si="22"/>
        <v xml:space="preserve">97/98 </v>
      </c>
      <c r="G45" s="154" t="str">
        <f t="shared" si="22"/>
        <v xml:space="preserve">98/99 </v>
      </c>
      <c r="H45" s="154" t="str">
        <f t="shared" si="22"/>
        <v xml:space="preserve">99/00 </v>
      </c>
      <c r="I45" s="154" t="str">
        <f t="shared" si="22"/>
        <v xml:space="preserve">00/01 </v>
      </c>
      <c r="J45" s="154" t="str">
        <f t="shared" si="22"/>
        <v xml:space="preserve">01/02 </v>
      </c>
      <c r="K45" s="154" t="str">
        <f t="shared" si="22"/>
        <v xml:space="preserve">02/03 </v>
      </c>
      <c r="L45" s="154" t="str">
        <f t="shared" si="22"/>
        <v xml:space="preserve">03/04 </v>
      </c>
      <c r="M45" s="154" t="str">
        <f t="shared" si="22"/>
        <v xml:space="preserve">04/05 </v>
      </c>
      <c r="N45" s="154" t="str">
        <f t="shared" si="22"/>
        <v xml:space="preserve">05/06 </v>
      </c>
      <c r="O45" s="154" t="str">
        <f t="shared" si="22"/>
        <v xml:space="preserve">06/07 </v>
      </c>
      <c r="P45" s="154" t="str">
        <f t="shared" si="22"/>
        <v xml:space="preserve">07/08 </v>
      </c>
      <c r="Q45" s="154" t="str">
        <f t="shared" si="22"/>
        <v xml:space="preserve">08/09 </v>
      </c>
      <c r="R45" s="154" t="str">
        <f t="shared" si="22"/>
        <v xml:space="preserve">09/10 </v>
      </c>
      <c r="S45" s="154" t="str">
        <f t="shared" si="22"/>
        <v xml:space="preserve">10/11 </v>
      </c>
      <c r="T45" s="154" t="str">
        <f t="shared" si="22"/>
        <v xml:space="preserve">11/12 </v>
      </c>
      <c r="U45" s="154" t="str">
        <f t="shared" si="22"/>
        <v xml:space="preserve">12/13 </v>
      </c>
      <c r="V45" s="154" t="str">
        <f t="shared" si="22"/>
        <v xml:space="preserve">13/14 </v>
      </c>
      <c r="W45" s="154" t="str">
        <f t="shared" si="22"/>
        <v xml:space="preserve">14/15 </v>
      </c>
      <c r="X45" s="154" t="str">
        <f t="shared" si="22"/>
        <v xml:space="preserve">15/16 </v>
      </c>
      <c r="Y45" s="154" t="str">
        <f t="shared" si="22"/>
        <v xml:space="preserve">16/17 </v>
      </c>
      <c r="Z45" s="154" t="str">
        <f t="shared" si="22"/>
        <v xml:space="preserve">17/18 </v>
      </c>
      <c r="AA45" s="154" t="str">
        <f t="shared" si="22"/>
        <v>18/19</v>
      </c>
      <c r="AB45" s="154" t="str">
        <f t="shared" si="22"/>
        <v>19/20</v>
      </c>
      <c r="AC45" s="154" t="str">
        <f t="shared" si="22"/>
        <v>20/21</v>
      </c>
    </row>
    <row r="46" spans="1:31">
      <c r="A46" s="126" t="s">
        <v>64</v>
      </c>
      <c r="B46" s="162">
        <v>0</v>
      </c>
      <c r="C46" s="162">
        <v>0</v>
      </c>
      <c r="D46" s="162">
        <v>0</v>
      </c>
      <c r="E46" s="162">
        <v>0</v>
      </c>
      <c r="F46" s="162">
        <v>0</v>
      </c>
      <c r="G46" s="162">
        <v>0</v>
      </c>
      <c r="H46" s="162">
        <v>0</v>
      </c>
      <c r="I46" s="162">
        <v>0</v>
      </c>
      <c r="J46" s="162">
        <v>0</v>
      </c>
      <c r="K46" s="75">
        <v>4.4000000000000004</v>
      </c>
      <c r="L46" s="75">
        <v>1.4</v>
      </c>
      <c r="M46" s="75">
        <v>4.8579999999999997</v>
      </c>
      <c r="N46" s="75">
        <v>0</v>
      </c>
      <c r="O46" s="75">
        <v>2.5430000000000001</v>
      </c>
      <c r="P46" s="75">
        <v>10.117000000000001</v>
      </c>
      <c r="Q46" s="75">
        <v>6.7329999999999997</v>
      </c>
      <c r="R46" s="75">
        <v>5.6079999999999997</v>
      </c>
      <c r="S46" s="75">
        <v>4.7210000000000001</v>
      </c>
      <c r="T46" s="75">
        <v>3.294</v>
      </c>
      <c r="U46" s="75">
        <v>3.625</v>
      </c>
      <c r="V46" s="75">
        <v>6.8330000000000002</v>
      </c>
      <c r="W46" s="75">
        <v>0</v>
      </c>
      <c r="X46" s="75">
        <v>12.113</v>
      </c>
      <c r="Y46" s="75">
        <v>5.9180000000000001</v>
      </c>
      <c r="Z46" s="75">
        <v>8.641</v>
      </c>
      <c r="AA46" s="75">
        <v>13.648999999999999</v>
      </c>
      <c r="AB46" s="75">
        <v>9.36</v>
      </c>
      <c r="AC46" s="76">
        <f t="shared" ref="AB46:AC56" si="23">(SUM(W46:AA46)/SUM(W$58:AA$58))*AC$58</f>
        <v>4.6947553245495151</v>
      </c>
      <c r="AE46" s="113">
        <f>SUM(R46:V46)/SUM(R$58:V$58)</f>
        <v>6.9566699503404536E-2</v>
      </c>
    </row>
    <row r="47" spans="1:31">
      <c r="A47" s="126" t="s">
        <v>65</v>
      </c>
      <c r="B47" s="162">
        <v>0</v>
      </c>
      <c r="C47" s="162">
        <v>0</v>
      </c>
      <c r="D47" s="162">
        <v>0</v>
      </c>
      <c r="E47" s="162">
        <v>0</v>
      </c>
      <c r="F47" s="162">
        <v>0</v>
      </c>
      <c r="G47" s="162">
        <v>0</v>
      </c>
      <c r="H47" s="162">
        <v>0</v>
      </c>
      <c r="I47" s="162">
        <v>0</v>
      </c>
      <c r="J47" s="162">
        <v>0</v>
      </c>
      <c r="K47" s="75">
        <v>6.6</v>
      </c>
      <c r="L47" s="75">
        <v>1.3</v>
      </c>
      <c r="M47" s="75">
        <v>3.6</v>
      </c>
      <c r="N47" s="75">
        <v>0</v>
      </c>
      <c r="O47" s="75">
        <v>2.8159999999999998</v>
      </c>
      <c r="P47" s="75">
        <v>4.2569999999999997</v>
      </c>
      <c r="Q47" s="75">
        <v>8.0399999999999991</v>
      </c>
      <c r="R47" s="75">
        <v>4.008</v>
      </c>
      <c r="S47" s="75">
        <v>11.331</v>
      </c>
      <c r="T47" s="75">
        <v>2.6869999999999998</v>
      </c>
      <c r="U47" s="75">
        <v>6.7519999999999998</v>
      </c>
      <c r="V47" s="75">
        <v>2.27</v>
      </c>
      <c r="W47" s="75">
        <v>7.7039999999999997</v>
      </c>
      <c r="X47" s="75">
        <v>8.0079999999999991</v>
      </c>
      <c r="Y47" s="75">
        <v>5.8890000000000002</v>
      </c>
      <c r="Z47" s="75">
        <v>8.1349999999999998</v>
      </c>
      <c r="AA47" s="75">
        <v>4.5129999999999999</v>
      </c>
      <c r="AB47" s="75">
        <v>0</v>
      </c>
      <c r="AC47" s="76">
        <f t="shared" si="23"/>
        <v>3.9877650631307833</v>
      </c>
      <c r="AE47" s="113">
        <f t="shared" ref="AE47:AE57" si="24">SUM(R47:V47)/SUM(R$58:V$58)</f>
        <v>7.8137954743079011E-2</v>
      </c>
    </row>
    <row r="48" spans="1:31">
      <c r="A48" s="126" t="s">
        <v>66</v>
      </c>
      <c r="B48" s="162">
        <v>0</v>
      </c>
      <c r="C48" s="162">
        <v>0</v>
      </c>
      <c r="D48" s="162">
        <v>0</v>
      </c>
      <c r="E48" s="162">
        <v>0</v>
      </c>
      <c r="F48" s="162">
        <v>0</v>
      </c>
      <c r="G48" s="162">
        <v>0</v>
      </c>
      <c r="H48" s="162">
        <v>0</v>
      </c>
      <c r="I48" s="162">
        <v>0</v>
      </c>
      <c r="J48" s="162">
        <v>0</v>
      </c>
      <c r="K48" s="75">
        <v>3.3</v>
      </c>
      <c r="L48" s="75">
        <v>0</v>
      </c>
      <c r="M48" s="75">
        <v>6.0010000000000003</v>
      </c>
      <c r="N48" s="75">
        <v>1.68</v>
      </c>
      <c r="O48" s="75">
        <v>1.3</v>
      </c>
      <c r="P48" s="75">
        <v>6.6429999999999998</v>
      </c>
      <c r="Q48" s="75">
        <v>12.769</v>
      </c>
      <c r="R48" s="75">
        <v>11.028</v>
      </c>
      <c r="S48" s="75">
        <v>4.6669999999999998</v>
      </c>
      <c r="T48" s="75">
        <v>3.093</v>
      </c>
      <c r="U48" s="75">
        <v>0</v>
      </c>
      <c r="V48" s="75">
        <v>0.99399999999999999</v>
      </c>
      <c r="W48" s="75">
        <v>6.86</v>
      </c>
      <c r="X48" s="75">
        <v>6.468</v>
      </c>
      <c r="Y48" s="75">
        <v>8.9649999999999999</v>
      </c>
      <c r="Z48" s="75">
        <v>4.2309999999999999</v>
      </c>
      <c r="AA48" s="75">
        <v>5.3319999999999999</v>
      </c>
      <c r="AB48" s="75">
        <v>0</v>
      </c>
      <c r="AC48" s="76">
        <f t="shared" si="23"/>
        <v>3.7091373135301544</v>
      </c>
      <c r="AE48" s="113">
        <f t="shared" si="24"/>
        <v>5.7147479322966169E-2</v>
      </c>
    </row>
    <row r="49" spans="1:31">
      <c r="A49" s="126" t="s">
        <v>67</v>
      </c>
      <c r="B49" s="162">
        <v>0</v>
      </c>
      <c r="C49" s="162">
        <v>0</v>
      </c>
      <c r="D49" s="162">
        <v>0</v>
      </c>
      <c r="E49" s="162">
        <v>0</v>
      </c>
      <c r="F49" s="162">
        <v>0</v>
      </c>
      <c r="G49" s="162">
        <v>0</v>
      </c>
      <c r="H49" s="162">
        <v>0</v>
      </c>
      <c r="I49" s="162">
        <v>0</v>
      </c>
      <c r="J49" s="162">
        <v>0</v>
      </c>
      <c r="K49" s="75">
        <v>3.3</v>
      </c>
      <c r="L49" s="75">
        <v>0</v>
      </c>
      <c r="M49" s="75">
        <v>4.9139999999999997</v>
      </c>
      <c r="N49" s="75">
        <v>1.325</v>
      </c>
      <c r="O49" s="75">
        <v>2.702</v>
      </c>
      <c r="P49" s="75">
        <v>2.4900000000000002</v>
      </c>
      <c r="Q49" s="75">
        <v>1.069</v>
      </c>
      <c r="R49" s="75">
        <v>4.3040000000000003</v>
      </c>
      <c r="S49" s="75">
        <v>10.52</v>
      </c>
      <c r="T49" s="75">
        <v>6.4610000000000003</v>
      </c>
      <c r="U49" s="75">
        <v>0</v>
      </c>
      <c r="V49" s="75">
        <v>5.4870000000000001</v>
      </c>
      <c r="W49" s="75">
        <v>12.510999999999999</v>
      </c>
      <c r="X49" s="75">
        <v>11.061</v>
      </c>
      <c r="Y49" s="75">
        <v>4.8390000000000004</v>
      </c>
      <c r="Z49" s="75">
        <v>11.712999999999999</v>
      </c>
      <c r="AA49" s="75">
        <v>9.9120000000000008</v>
      </c>
      <c r="AB49" s="75">
        <v>4.476</v>
      </c>
      <c r="AC49" s="76">
        <f t="shared" si="23"/>
        <v>5.8259164559202281</v>
      </c>
      <c r="AE49" s="113">
        <f t="shared" si="24"/>
        <v>7.7340628674272077E-2</v>
      </c>
    </row>
    <row r="50" spans="1:31">
      <c r="A50" s="126" t="s">
        <v>68</v>
      </c>
      <c r="B50" s="162">
        <v>0</v>
      </c>
      <c r="C50" s="162">
        <v>0</v>
      </c>
      <c r="D50" s="162">
        <v>0</v>
      </c>
      <c r="E50" s="162">
        <v>0</v>
      </c>
      <c r="F50" s="162">
        <v>0</v>
      </c>
      <c r="G50" s="162">
        <v>0</v>
      </c>
      <c r="H50" s="162">
        <v>0</v>
      </c>
      <c r="I50" s="162">
        <v>0</v>
      </c>
      <c r="J50" s="162">
        <v>0.76900000000000002</v>
      </c>
      <c r="K50" s="75">
        <v>3.3</v>
      </c>
      <c r="L50" s="75">
        <v>3.5</v>
      </c>
      <c r="M50" s="75">
        <v>3.6</v>
      </c>
      <c r="N50" s="75">
        <v>0</v>
      </c>
      <c r="O50" s="75">
        <v>1.33</v>
      </c>
      <c r="P50" s="75">
        <v>9.2080000000000002</v>
      </c>
      <c r="Q50" s="75">
        <v>3.3109999999999999</v>
      </c>
      <c r="R50" s="75">
        <v>6.4539999999999997</v>
      </c>
      <c r="S50" s="75">
        <v>9.1270000000000007</v>
      </c>
      <c r="T50" s="75">
        <v>10.257</v>
      </c>
      <c r="U50" s="75">
        <v>0</v>
      </c>
      <c r="V50" s="75">
        <v>6.6669999999999998</v>
      </c>
      <c r="W50" s="75">
        <v>8.7249999999999996</v>
      </c>
      <c r="X50" s="75">
        <v>1.55</v>
      </c>
      <c r="Y50" s="75">
        <v>11.491</v>
      </c>
      <c r="Z50" s="75">
        <v>13.37</v>
      </c>
      <c r="AA50" s="75">
        <v>4.26</v>
      </c>
      <c r="AB50" s="75">
        <v>5.4569999999999999</v>
      </c>
      <c r="AC50" s="76">
        <f t="shared" si="23"/>
        <v>4.587053415489514</v>
      </c>
      <c r="AE50" s="113">
        <f t="shared" si="24"/>
        <v>9.3902477777424706E-2</v>
      </c>
    </row>
    <row r="51" spans="1:31">
      <c r="A51" s="126" t="s">
        <v>69</v>
      </c>
      <c r="B51" s="162">
        <v>0</v>
      </c>
      <c r="C51" s="162">
        <v>0</v>
      </c>
      <c r="D51" s="162">
        <v>0</v>
      </c>
      <c r="E51" s="162">
        <v>0</v>
      </c>
      <c r="F51" s="162">
        <v>0</v>
      </c>
      <c r="G51" s="162">
        <v>0</v>
      </c>
      <c r="H51" s="162">
        <v>0</v>
      </c>
      <c r="I51" s="162">
        <v>0</v>
      </c>
      <c r="J51" s="162">
        <v>1.6</v>
      </c>
      <c r="K51" s="75">
        <v>1.1000000000000001</v>
      </c>
      <c r="L51" s="75">
        <v>2.2999999999999998</v>
      </c>
      <c r="M51" s="75">
        <v>3.6219999999999999</v>
      </c>
      <c r="N51" s="75">
        <v>2.65</v>
      </c>
      <c r="O51" s="75">
        <v>0.63600000000000001</v>
      </c>
      <c r="P51" s="75">
        <v>8.1170000000000009</v>
      </c>
      <c r="Q51" s="75">
        <v>7.6609999999999996</v>
      </c>
      <c r="R51" s="75">
        <v>4.6399999999999997</v>
      </c>
      <c r="S51" s="75">
        <v>9.0549999999999997</v>
      </c>
      <c r="T51" s="75">
        <v>8.343</v>
      </c>
      <c r="U51" s="75">
        <v>1.502</v>
      </c>
      <c r="V51" s="75">
        <v>10.205</v>
      </c>
      <c r="W51" s="75">
        <v>3.86</v>
      </c>
      <c r="X51" s="75">
        <v>8.0980000000000008</v>
      </c>
      <c r="Y51" s="75">
        <v>12.878</v>
      </c>
      <c r="Z51" s="75">
        <v>4.9059999999999997</v>
      </c>
      <c r="AA51" s="75">
        <v>6.3710000000000004</v>
      </c>
      <c r="AB51" s="75">
        <v>6.4619999999999997</v>
      </c>
      <c r="AC51" s="76">
        <f t="shared" si="23"/>
        <v>4.2047989641987211</v>
      </c>
      <c r="AE51" s="113">
        <f t="shared" si="24"/>
        <v>9.7484667361919589E-2</v>
      </c>
    </row>
    <row r="52" spans="1:31">
      <c r="A52" s="126" t="s">
        <v>70</v>
      </c>
      <c r="B52" s="162">
        <v>0</v>
      </c>
      <c r="C52" s="162">
        <v>0</v>
      </c>
      <c r="D52" s="162">
        <v>0</v>
      </c>
      <c r="E52" s="162">
        <v>0</v>
      </c>
      <c r="F52" s="162">
        <v>0</v>
      </c>
      <c r="G52" s="162">
        <v>0</v>
      </c>
      <c r="H52" s="162">
        <v>0</v>
      </c>
      <c r="I52" s="162">
        <v>0</v>
      </c>
      <c r="J52" s="162">
        <v>0.8</v>
      </c>
      <c r="K52" s="75">
        <v>2.2000000000000002</v>
      </c>
      <c r="L52" s="75">
        <v>3.5</v>
      </c>
      <c r="M52" s="75">
        <v>10.058</v>
      </c>
      <c r="N52" s="75">
        <v>0</v>
      </c>
      <c r="O52" s="75">
        <v>8.6379999999999999</v>
      </c>
      <c r="P52" s="75">
        <v>9.6300000000000008</v>
      </c>
      <c r="Q52" s="75">
        <v>7.3739999999999997</v>
      </c>
      <c r="R52" s="75">
        <v>1</v>
      </c>
      <c r="S52" s="75">
        <v>11.481999999999999</v>
      </c>
      <c r="T52" s="75">
        <v>1.625</v>
      </c>
      <c r="U52" s="75">
        <v>1.5</v>
      </c>
      <c r="V52" s="75">
        <v>1.52</v>
      </c>
      <c r="W52" s="75">
        <v>0</v>
      </c>
      <c r="X52" s="75">
        <v>7.6340000000000003</v>
      </c>
      <c r="Y52" s="75">
        <v>15.606</v>
      </c>
      <c r="Z52" s="75">
        <v>12.859</v>
      </c>
      <c r="AA52" s="75">
        <v>5.9260000000000002</v>
      </c>
      <c r="AB52" s="75">
        <v>0</v>
      </c>
      <c r="AC52" s="76">
        <f t="shared" si="23"/>
        <v>4.8931597062124794</v>
      </c>
      <c r="AE52" s="113">
        <f t="shared" si="24"/>
        <v>4.9477549204551691E-2</v>
      </c>
    </row>
    <row r="53" spans="1:31">
      <c r="A53" s="126" t="s">
        <v>71</v>
      </c>
      <c r="B53" s="162">
        <v>0</v>
      </c>
      <c r="C53" s="162">
        <v>0</v>
      </c>
      <c r="D53" s="162">
        <v>0</v>
      </c>
      <c r="E53" s="162">
        <v>0</v>
      </c>
      <c r="F53" s="162">
        <v>0</v>
      </c>
      <c r="G53" s="162">
        <v>0</v>
      </c>
      <c r="H53" s="162">
        <v>0</v>
      </c>
      <c r="I53" s="162">
        <v>0</v>
      </c>
      <c r="J53" s="162">
        <v>1.1000000000000001</v>
      </c>
      <c r="K53" s="75">
        <v>0</v>
      </c>
      <c r="L53" s="75">
        <v>2.2999999999999998</v>
      </c>
      <c r="M53" s="75">
        <v>8.5960000000000001</v>
      </c>
      <c r="N53" s="75">
        <v>3.3809999999999998</v>
      </c>
      <c r="O53" s="75">
        <v>6.8810000000000002</v>
      </c>
      <c r="P53" s="75">
        <v>1.581</v>
      </c>
      <c r="Q53" s="75">
        <v>3.4220000000000002</v>
      </c>
      <c r="R53" s="75">
        <v>0</v>
      </c>
      <c r="S53" s="75">
        <v>8.48</v>
      </c>
      <c r="T53" s="75">
        <v>10.398999999999999</v>
      </c>
      <c r="U53" s="75">
        <v>2.3109999999999999</v>
      </c>
      <c r="V53" s="75">
        <v>4.7320000000000002</v>
      </c>
      <c r="W53" s="75">
        <v>2.8860000000000001</v>
      </c>
      <c r="X53" s="75">
        <v>14.587999999999999</v>
      </c>
      <c r="Y53" s="75">
        <v>1.6</v>
      </c>
      <c r="Z53" s="75">
        <v>9.9710000000000001</v>
      </c>
      <c r="AA53" s="75">
        <v>4.63</v>
      </c>
      <c r="AB53" s="75">
        <v>4.5590000000000002</v>
      </c>
      <c r="AC53" s="76">
        <f t="shared" si="23"/>
        <v>3.9209316622654438</v>
      </c>
      <c r="AE53" s="113">
        <f t="shared" si="24"/>
        <v>7.488509549135218E-2</v>
      </c>
    </row>
    <row r="54" spans="1:31">
      <c r="A54" s="126" t="s">
        <v>72</v>
      </c>
      <c r="B54" s="162">
        <v>0</v>
      </c>
      <c r="C54" s="162">
        <v>0</v>
      </c>
      <c r="D54" s="162">
        <v>0</v>
      </c>
      <c r="E54" s="162">
        <v>0</v>
      </c>
      <c r="F54" s="162">
        <v>0</v>
      </c>
      <c r="G54" s="162">
        <v>0</v>
      </c>
      <c r="H54" s="162">
        <v>0</v>
      </c>
      <c r="I54" s="162">
        <v>0</v>
      </c>
      <c r="J54" s="162">
        <v>4.25</v>
      </c>
      <c r="K54" s="75">
        <v>1.1000000000000001</v>
      </c>
      <c r="L54" s="75">
        <v>3.46</v>
      </c>
      <c r="M54" s="75">
        <v>5.8890000000000002</v>
      </c>
      <c r="N54" s="75">
        <v>0.59099999999999997</v>
      </c>
      <c r="O54" s="75">
        <v>2.153</v>
      </c>
      <c r="P54" s="75">
        <v>3.14</v>
      </c>
      <c r="Q54" s="75">
        <v>11.122</v>
      </c>
      <c r="R54" s="75">
        <v>7.407</v>
      </c>
      <c r="S54" s="75">
        <v>7.0389999999999997</v>
      </c>
      <c r="T54" s="75">
        <v>11.601000000000001</v>
      </c>
      <c r="U54" s="75">
        <v>9.1379999999999999</v>
      </c>
      <c r="V54" s="75">
        <v>7.0640000000000001</v>
      </c>
      <c r="W54" s="75">
        <v>2.9569999999999999</v>
      </c>
      <c r="X54" s="75">
        <v>6.1669999999999998</v>
      </c>
      <c r="Y54" s="75">
        <v>8.27</v>
      </c>
      <c r="Z54" s="75">
        <v>4.5010000000000003</v>
      </c>
      <c r="AA54" s="75">
        <v>0</v>
      </c>
      <c r="AB54" s="76">
        <f t="shared" si="23"/>
        <v>2.9732982573023099</v>
      </c>
      <c r="AC54" s="76">
        <f t="shared" si="23"/>
        <v>2.5493332960742943</v>
      </c>
      <c r="AE54" s="113">
        <f t="shared" si="24"/>
        <v>0.12205155464139106</v>
      </c>
    </row>
    <row r="55" spans="1:31">
      <c r="A55" s="126" t="s">
        <v>73</v>
      </c>
      <c r="B55" s="162">
        <v>0</v>
      </c>
      <c r="C55" s="162">
        <v>0</v>
      </c>
      <c r="D55" s="162">
        <v>0</v>
      </c>
      <c r="E55" s="162">
        <v>0</v>
      </c>
      <c r="F55" s="162">
        <v>0</v>
      </c>
      <c r="G55" s="162">
        <v>0</v>
      </c>
      <c r="H55" s="162">
        <v>0</v>
      </c>
      <c r="I55" s="162">
        <v>0</v>
      </c>
      <c r="J55" s="162">
        <v>4.2</v>
      </c>
      <c r="K55" s="75">
        <v>0</v>
      </c>
      <c r="L55" s="75">
        <v>0</v>
      </c>
      <c r="M55" s="75">
        <v>2.2999999999999998</v>
      </c>
      <c r="N55" s="75">
        <v>0</v>
      </c>
      <c r="O55" s="75">
        <v>5.8369999999999997</v>
      </c>
      <c r="P55" s="75">
        <v>8.3510000000000009</v>
      </c>
      <c r="Q55" s="75">
        <v>5.8070000000000004</v>
      </c>
      <c r="R55" s="75">
        <v>18.86</v>
      </c>
      <c r="S55" s="75">
        <v>9.0990000000000002</v>
      </c>
      <c r="T55" s="75">
        <v>3.5790000000000002</v>
      </c>
      <c r="U55" s="75">
        <v>2.2389999999999999</v>
      </c>
      <c r="V55" s="75">
        <v>7.6070000000000002</v>
      </c>
      <c r="W55" s="75">
        <v>0</v>
      </c>
      <c r="X55" s="75">
        <v>6.0460000000000003</v>
      </c>
      <c r="Y55" s="75">
        <v>6.9560000000000004</v>
      </c>
      <c r="Z55" s="75">
        <v>9.15</v>
      </c>
      <c r="AA55" s="75">
        <v>4.5659999999999998</v>
      </c>
      <c r="AB55" s="76">
        <f t="shared" si="23"/>
        <v>3.0554364045395017</v>
      </c>
      <c r="AC55" s="76">
        <f t="shared" si="23"/>
        <v>3.1108968716379541</v>
      </c>
      <c r="AE55" s="113">
        <f t="shared" si="24"/>
        <v>0.11955268851994905</v>
      </c>
    </row>
    <row r="56" spans="1:31">
      <c r="A56" s="126" t="s">
        <v>74</v>
      </c>
      <c r="B56" s="162">
        <v>0</v>
      </c>
      <c r="C56" s="162">
        <v>0</v>
      </c>
      <c r="D56" s="162">
        <v>0</v>
      </c>
      <c r="E56" s="162">
        <v>0</v>
      </c>
      <c r="F56" s="162">
        <v>0</v>
      </c>
      <c r="G56" s="162">
        <v>2.4</v>
      </c>
      <c r="H56" s="162">
        <v>0</v>
      </c>
      <c r="I56" s="162">
        <v>0</v>
      </c>
      <c r="J56" s="162">
        <v>2.2000000000000002</v>
      </c>
      <c r="K56" s="75">
        <v>1.1000000000000001</v>
      </c>
      <c r="L56" s="75">
        <v>0</v>
      </c>
      <c r="M56" s="75">
        <v>4.7329999999999997</v>
      </c>
      <c r="N56" s="75">
        <v>3.1379999999999999</v>
      </c>
      <c r="O56" s="75">
        <v>7.5620000000000003</v>
      </c>
      <c r="P56" s="75">
        <v>21.841999999999999</v>
      </c>
      <c r="Q56" s="75">
        <v>1.292</v>
      </c>
      <c r="R56" s="75">
        <v>4.641</v>
      </c>
      <c r="S56" s="75">
        <v>9.0779999999999994</v>
      </c>
      <c r="T56" s="75">
        <v>2.0720000000000001</v>
      </c>
      <c r="U56" s="75">
        <v>4.9859999999999998</v>
      </c>
      <c r="V56" s="75">
        <v>2.5009999999999999</v>
      </c>
      <c r="W56" s="75">
        <v>3.2810000000000001</v>
      </c>
      <c r="X56" s="75">
        <v>9.48</v>
      </c>
      <c r="Y56" s="75">
        <v>13.292999999999999</v>
      </c>
      <c r="Z56" s="75">
        <v>4.5060000000000002</v>
      </c>
      <c r="AA56" s="75">
        <v>0</v>
      </c>
      <c r="AB56" s="76">
        <f t="shared" si="23"/>
        <v>3.3944616072610123</v>
      </c>
      <c r="AC56" s="76">
        <f t="shared" si="23"/>
        <v>3.5582382063498721</v>
      </c>
      <c r="AE56" s="113">
        <f t="shared" si="24"/>
        <v>6.7246942861187278E-2</v>
      </c>
    </row>
    <row r="57" spans="1:31">
      <c r="A57" s="126" t="s">
        <v>75</v>
      </c>
      <c r="B57" s="162">
        <v>0</v>
      </c>
      <c r="C57" s="162">
        <v>0</v>
      </c>
      <c r="D57" s="162">
        <v>0</v>
      </c>
      <c r="E57" s="162">
        <v>0</v>
      </c>
      <c r="F57" s="162">
        <v>0</v>
      </c>
      <c r="G57" s="162">
        <v>0</v>
      </c>
      <c r="H57" s="162">
        <v>0</v>
      </c>
      <c r="I57" s="162">
        <v>0</v>
      </c>
      <c r="J57" s="162">
        <v>4.4000000000000004</v>
      </c>
      <c r="K57" s="75">
        <v>0</v>
      </c>
      <c r="L57" s="75">
        <v>1.2</v>
      </c>
      <c r="M57" s="75">
        <v>1.351</v>
      </c>
      <c r="N57" s="75">
        <v>3.4039999999999999</v>
      </c>
      <c r="O57" s="75">
        <v>3.7069999999999999</v>
      </c>
      <c r="P57" s="75">
        <v>4.1420000000000003</v>
      </c>
      <c r="Q57" s="75">
        <v>7.0609999999999999</v>
      </c>
      <c r="R57" s="75">
        <v>10.112</v>
      </c>
      <c r="S57" s="75">
        <v>8.5120000000000005</v>
      </c>
      <c r="T57" s="75">
        <v>0</v>
      </c>
      <c r="U57" s="75">
        <v>1.5009999999999999</v>
      </c>
      <c r="V57" s="75">
        <v>12.138999999999999</v>
      </c>
      <c r="W57" s="75">
        <v>14.542</v>
      </c>
      <c r="X57" s="75">
        <v>11.831</v>
      </c>
      <c r="Y57" s="75">
        <v>11.598000000000001</v>
      </c>
      <c r="Z57" s="75">
        <v>4.6109999999999998</v>
      </c>
      <c r="AA57" s="75">
        <v>0</v>
      </c>
      <c r="AB57" s="76">
        <f>AB58-SUM(AB46:AB56)</f>
        <v>5.2628037308971756</v>
      </c>
      <c r="AC57" s="76">
        <f>AC58-SUM(AC46:AC56)</f>
        <v>4.9580137206410413</v>
      </c>
      <c r="AE57" s="113">
        <f t="shared" si="24"/>
        <v>9.3206261898502715E-2</v>
      </c>
    </row>
    <row r="58" spans="1:31" ht="15.75" thickBot="1">
      <c r="A58" s="126" t="s">
        <v>76</v>
      </c>
      <c r="B58" s="163">
        <v>0</v>
      </c>
      <c r="C58" s="163">
        <v>0</v>
      </c>
      <c r="D58" s="163">
        <v>0</v>
      </c>
      <c r="E58" s="163">
        <v>0</v>
      </c>
      <c r="F58" s="163">
        <f t="shared" ref="F58:AA58" si="25">SUM(F46:F57)</f>
        <v>0</v>
      </c>
      <c r="G58" s="163">
        <f t="shared" si="25"/>
        <v>2.4</v>
      </c>
      <c r="H58" s="163">
        <f t="shared" si="25"/>
        <v>0</v>
      </c>
      <c r="I58" s="163">
        <f t="shared" si="25"/>
        <v>0</v>
      </c>
      <c r="J58" s="163">
        <f t="shared" si="25"/>
        <v>19.319000000000003</v>
      </c>
      <c r="K58" s="163">
        <f t="shared" si="25"/>
        <v>26.400000000000006</v>
      </c>
      <c r="L58" s="163">
        <f t="shared" si="25"/>
        <v>18.96</v>
      </c>
      <c r="M58" s="163">
        <f t="shared" si="25"/>
        <v>59.521999999999991</v>
      </c>
      <c r="N58" s="163">
        <f t="shared" si="25"/>
        <v>16.168999999999997</v>
      </c>
      <c r="O58" s="163">
        <f t="shared" si="25"/>
        <v>46.104999999999997</v>
      </c>
      <c r="P58" s="163">
        <f t="shared" si="25"/>
        <v>89.518000000000001</v>
      </c>
      <c r="Q58" s="163">
        <f t="shared" si="25"/>
        <v>75.661000000000001</v>
      </c>
      <c r="R58" s="163">
        <f t="shared" si="25"/>
        <v>78.061999999999998</v>
      </c>
      <c r="S58" s="163">
        <f t="shared" si="25"/>
        <v>103.111</v>
      </c>
      <c r="T58" s="163">
        <f t="shared" si="25"/>
        <v>63.411000000000008</v>
      </c>
      <c r="U58" s="163">
        <f t="shared" si="25"/>
        <v>33.553999999999995</v>
      </c>
      <c r="V58" s="163">
        <f t="shared" si="25"/>
        <v>68.018999999999991</v>
      </c>
      <c r="W58" s="163">
        <f t="shared" si="25"/>
        <v>63.326000000000001</v>
      </c>
      <c r="X58" s="163">
        <f t="shared" si="25"/>
        <v>103.04400000000001</v>
      </c>
      <c r="Y58" s="163">
        <f t="shared" si="25"/>
        <v>107.30299999999998</v>
      </c>
      <c r="Z58" s="163">
        <f t="shared" si="25"/>
        <v>96.594000000000008</v>
      </c>
      <c r="AA58" s="163">
        <f t="shared" si="25"/>
        <v>59.159000000000006</v>
      </c>
      <c r="AB58" s="164">
        <f>AB9</f>
        <v>45</v>
      </c>
      <c r="AC58" s="164">
        <f>AC9</f>
        <v>50</v>
      </c>
    </row>
    <row r="59" spans="1:3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</row>
    <row r="60" spans="1:31" ht="15.75" thickBot="1">
      <c r="A60" s="126" t="s">
        <v>307</v>
      </c>
    </row>
    <row r="61" spans="1:31" ht="15.75" thickBot="1">
      <c r="A61" s="154"/>
      <c r="B61" s="154" t="str">
        <f>B$2</f>
        <v xml:space="preserve">93/94 </v>
      </c>
      <c r="C61" s="154" t="str">
        <f t="shared" ref="C61:AC61" si="26">C$2</f>
        <v xml:space="preserve">94/95 </v>
      </c>
      <c r="D61" s="154" t="str">
        <f t="shared" si="26"/>
        <v xml:space="preserve">95/96 </v>
      </c>
      <c r="E61" s="154" t="str">
        <f t="shared" si="26"/>
        <v xml:space="preserve">96/97 </v>
      </c>
      <c r="F61" s="154" t="str">
        <f t="shared" si="26"/>
        <v xml:space="preserve">97/98 </v>
      </c>
      <c r="G61" s="154" t="str">
        <f t="shared" si="26"/>
        <v xml:space="preserve">98/99 </v>
      </c>
      <c r="H61" s="154" t="str">
        <f t="shared" si="26"/>
        <v xml:space="preserve">99/00 </v>
      </c>
      <c r="I61" s="154" t="str">
        <f t="shared" si="26"/>
        <v xml:space="preserve">00/01 </v>
      </c>
      <c r="J61" s="154" t="str">
        <f t="shared" si="26"/>
        <v xml:space="preserve">01/02 </v>
      </c>
      <c r="K61" s="154" t="str">
        <f t="shared" si="26"/>
        <v xml:space="preserve">02/03 </v>
      </c>
      <c r="L61" s="154" t="str">
        <f t="shared" si="26"/>
        <v xml:space="preserve">03/04 </v>
      </c>
      <c r="M61" s="154" t="str">
        <f t="shared" si="26"/>
        <v xml:space="preserve">04/05 </v>
      </c>
      <c r="N61" s="154" t="str">
        <f t="shared" si="26"/>
        <v xml:space="preserve">05/06 </v>
      </c>
      <c r="O61" s="154" t="str">
        <f t="shared" si="26"/>
        <v xml:space="preserve">06/07 </v>
      </c>
      <c r="P61" s="154" t="str">
        <f t="shared" si="26"/>
        <v xml:space="preserve">07/08 </v>
      </c>
      <c r="Q61" s="154" t="str">
        <f t="shared" si="26"/>
        <v xml:space="preserve">08/09 </v>
      </c>
      <c r="R61" s="154" t="str">
        <f t="shared" si="26"/>
        <v xml:space="preserve">09/10 </v>
      </c>
      <c r="S61" s="154" t="str">
        <f t="shared" si="26"/>
        <v xml:space="preserve">10/11 </v>
      </c>
      <c r="T61" s="154" t="str">
        <f t="shared" si="26"/>
        <v xml:space="preserve">11/12 </v>
      </c>
      <c r="U61" s="154" t="str">
        <f t="shared" si="26"/>
        <v xml:space="preserve">12/13 </v>
      </c>
      <c r="V61" s="154" t="str">
        <f t="shared" si="26"/>
        <v xml:space="preserve">13/14 </v>
      </c>
      <c r="W61" s="154" t="str">
        <f t="shared" si="26"/>
        <v xml:space="preserve">14/15 </v>
      </c>
      <c r="X61" s="154" t="str">
        <f t="shared" si="26"/>
        <v xml:space="preserve">15/16 </v>
      </c>
      <c r="Y61" s="154" t="str">
        <f t="shared" si="26"/>
        <v xml:space="preserve">16/17 </v>
      </c>
      <c r="Z61" s="154" t="str">
        <f t="shared" si="26"/>
        <v xml:space="preserve">17/18 </v>
      </c>
      <c r="AA61" s="154" t="str">
        <f t="shared" si="26"/>
        <v>18/19</v>
      </c>
      <c r="AB61" s="154" t="str">
        <f t="shared" si="26"/>
        <v>19/20</v>
      </c>
      <c r="AC61" s="154" t="str">
        <f t="shared" si="26"/>
        <v>20/21</v>
      </c>
    </row>
    <row r="62" spans="1:31">
      <c r="A62" s="126" t="s">
        <v>64</v>
      </c>
      <c r="B62" s="72">
        <f t="shared" ref="B62:C72" si="27">(SUM(D62:H62)/SUM(D$74:H$74))*B$74</f>
        <v>5.0140742950032386</v>
      </c>
      <c r="C62" s="72">
        <f t="shared" si="27"/>
        <v>7.0379949728607336</v>
      </c>
      <c r="D62" s="72">
        <f>(SUM(F62:J62)/SUM(F$74:J$74))*D$74</f>
        <v>1.0157951041470012</v>
      </c>
      <c r="E62" s="66">
        <v>0</v>
      </c>
      <c r="F62" s="66">
        <v>4.5</v>
      </c>
      <c r="G62" s="66">
        <v>0</v>
      </c>
      <c r="H62" s="66">
        <v>0</v>
      </c>
      <c r="I62" s="66">
        <v>0.1</v>
      </c>
      <c r="J62" s="66">
        <v>1.2E-2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3.5000000000000003E-2</v>
      </c>
      <c r="S62" s="66">
        <v>0</v>
      </c>
      <c r="T62" s="66">
        <v>4.5999999999999999E-2</v>
      </c>
      <c r="U62" s="66">
        <v>0</v>
      </c>
      <c r="V62" s="66">
        <v>3.5999999999999997E-2</v>
      </c>
      <c r="W62" s="66">
        <v>8.2000000000000003E-2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7">
        <f>(SUM(W62:AA62)/SUM(W$74:AA$74))*AC$74</f>
        <v>7.0811744386873911E-3</v>
      </c>
    </row>
    <row r="63" spans="1:31">
      <c r="A63" s="126" t="s">
        <v>65</v>
      </c>
      <c r="B63" s="72">
        <f t="shared" si="27"/>
        <v>0.3327766712072508</v>
      </c>
      <c r="C63" s="72">
        <f t="shared" si="27"/>
        <v>0.45899967214309134</v>
      </c>
      <c r="D63" s="72">
        <f t="shared" ref="D63:D72" si="28">(SUM(F63:J63)/SUM(F$74:J$74))*D$74</f>
        <v>6.6075136869926374E-2</v>
      </c>
      <c r="E63" s="66">
        <v>0</v>
      </c>
      <c r="F63" s="66">
        <v>0.3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0</v>
      </c>
      <c r="Q63" s="66">
        <v>0</v>
      </c>
      <c r="R63" s="66">
        <v>0.02</v>
      </c>
      <c r="S63" s="66">
        <v>0</v>
      </c>
      <c r="T63" s="66">
        <v>4.5999999999999999E-2</v>
      </c>
      <c r="U63" s="66">
        <v>0</v>
      </c>
      <c r="V63" s="66">
        <v>7.0000000000000007E-2</v>
      </c>
      <c r="W63" s="66">
        <v>1.446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7">
        <f t="shared" ref="AB63:AC72" si="29">(SUM(W63:AA63)/SUM(W$74:AA$74))*AC$74</f>
        <v>0.12487046632124349</v>
      </c>
    </row>
    <row r="64" spans="1:31">
      <c r="A64" s="126" t="s">
        <v>66</v>
      </c>
      <c r="B64" s="72">
        <f t="shared" si="27"/>
        <v>3.2862761718516809</v>
      </c>
      <c r="C64" s="72">
        <f t="shared" si="27"/>
        <v>7.4204946996466434</v>
      </c>
      <c r="D64" s="72">
        <f t="shared" si="28"/>
        <v>1.41510918129759</v>
      </c>
      <c r="E64" s="66">
        <v>0</v>
      </c>
      <c r="F64" s="66">
        <v>2.2000000000000002</v>
      </c>
      <c r="G64" s="66">
        <v>0</v>
      </c>
      <c r="H64" s="66">
        <v>0</v>
      </c>
      <c r="I64" s="66">
        <v>2.65</v>
      </c>
      <c r="J64" s="66">
        <v>1.575</v>
      </c>
      <c r="K64" s="66">
        <v>0</v>
      </c>
      <c r="L64" s="66">
        <v>0</v>
      </c>
      <c r="M64" s="66">
        <v>3.7999999999999999E-2</v>
      </c>
      <c r="N64" s="66">
        <v>0</v>
      </c>
      <c r="O64" s="66">
        <v>0</v>
      </c>
      <c r="P64" s="66">
        <v>0</v>
      </c>
      <c r="Q64" s="66">
        <v>0</v>
      </c>
      <c r="R64" s="66">
        <v>2.1999999999999999E-2</v>
      </c>
      <c r="S64" s="66">
        <v>0</v>
      </c>
      <c r="T64" s="66">
        <v>4.8000000000000001E-2</v>
      </c>
      <c r="U64" s="66">
        <v>2.3E-2</v>
      </c>
      <c r="V64" s="66">
        <v>2.3E-2</v>
      </c>
      <c r="W64" s="66">
        <v>7.1999999999999995E-2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7">
        <f t="shared" si="29"/>
        <v>6.2176165803108788E-3</v>
      </c>
    </row>
    <row r="65" spans="1:29">
      <c r="A65" s="126" t="s">
        <v>67</v>
      </c>
      <c r="B65" s="72">
        <f t="shared" si="27"/>
        <v>0.11092555706908359</v>
      </c>
      <c r="C65" s="72">
        <f t="shared" si="27"/>
        <v>0.15299989071436382</v>
      </c>
      <c r="D65" s="72">
        <f t="shared" si="28"/>
        <v>2.2025045623308794E-2</v>
      </c>
      <c r="E65" s="66">
        <v>0</v>
      </c>
      <c r="F65" s="66">
        <v>0.1</v>
      </c>
      <c r="G65" s="66">
        <v>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2.4E-2</v>
      </c>
      <c r="S65" s="66">
        <v>0</v>
      </c>
      <c r="T65" s="66">
        <v>8.7999999999999995E-2</v>
      </c>
      <c r="U65" s="66">
        <v>0</v>
      </c>
      <c r="V65" s="66">
        <v>0</v>
      </c>
      <c r="W65" s="66">
        <v>3.5999999999999997E-2</v>
      </c>
      <c r="X65" s="66">
        <v>2.3E-2</v>
      </c>
      <c r="Y65" s="66">
        <v>0</v>
      </c>
      <c r="Z65" s="66">
        <v>0</v>
      </c>
      <c r="AA65" s="66">
        <v>0</v>
      </c>
      <c r="AB65" s="66">
        <v>0</v>
      </c>
      <c r="AC65" s="67">
        <f t="shared" si="29"/>
        <v>5.094991364421415E-3</v>
      </c>
    </row>
    <row r="66" spans="1:29">
      <c r="A66" s="126" t="s">
        <v>68</v>
      </c>
      <c r="B66" s="72">
        <f t="shared" si="27"/>
        <v>0.64069219698506341</v>
      </c>
      <c r="C66" s="72">
        <f t="shared" si="27"/>
        <v>4.8959965028596422</v>
      </c>
      <c r="D66" s="72">
        <f t="shared" si="28"/>
        <v>0.70480145994588139</v>
      </c>
      <c r="E66" s="66">
        <v>0</v>
      </c>
      <c r="F66" s="66">
        <v>0</v>
      </c>
      <c r="G66" s="66">
        <v>0</v>
      </c>
      <c r="H66" s="66">
        <v>0</v>
      </c>
      <c r="I66" s="66">
        <v>3.2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2.1999999999999999E-2</v>
      </c>
      <c r="S66" s="66">
        <v>0</v>
      </c>
      <c r="T66" s="66">
        <v>0.122</v>
      </c>
      <c r="U66" s="66">
        <v>2.3E-2</v>
      </c>
      <c r="V66" s="66">
        <v>2.3E-2</v>
      </c>
      <c r="W66" s="66">
        <v>0.06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7">
        <f t="shared" si="29"/>
        <v>5.1813471502590658E-3</v>
      </c>
    </row>
    <row r="67" spans="1:29">
      <c r="A67" s="126" t="s">
        <v>69</v>
      </c>
      <c r="B67" s="72">
        <f t="shared" si="27"/>
        <v>2.5800097577564607</v>
      </c>
      <c r="C67" s="72">
        <f t="shared" si="27"/>
        <v>3.3675275946231471</v>
      </c>
      <c r="D67" s="72">
        <f t="shared" si="28"/>
        <v>0.83717198414196725</v>
      </c>
      <c r="E67" s="66">
        <v>0</v>
      </c>
      <c r="F67" s="66">
        <v>2</v>
      </c>
      <c r="G67" s="66">
        <v>1E-3</v>
      </c>
      <c r="H67" s="66">
        <v>0</v>
      </c>
      <c r="I67" s="66">
        <v>0.2</v>
      </c>
      <c r="J67" s="66">
        <v>1.6</v>
      </c>
      <c r="K67" s="66">
        <v>3</v>
      </c>
      <c r="L67" s="66">
        <v>0</v>
      </c>
      <c r="M67" s="66">
        <v>0</v>
      </c>
      <c r="N67" s="66">
        <v>0</v>
      </c>
      <c r="O67" s="66">
        <v>0</v>
      </c>
      <c r="P67" s="66">
        <v>0</v>
      </c>
      <c r="Q67" s="66">
        <v>0</v>
      </c>
      <c r="R67" s="66">
        <v>2.3E-2</v>
      </c>
      <c r="S67" s="66">
        <v>0</v>
      </c>
      <c r="T67" s="66">
        <v>4.5999999999999999E-2</v>
      </c>
      <c r="U67" s="66">
        <v>0</v>
      </c>
      <c r="V67" s="66">
        <v>3.5999999999999997E-2</v>
      </c>
      <c r="W67" s="66">
        <v>3.5999999999999997E-2</v>
      </c>
      <c r="X67" s="66">
        <v>0</v>
      </c>
      <c r="Y67" s="66">
        <v>0</v>
      </c>
      <c r="Z67" s="66">
        <v>2.1999999999999999E-2</v>
      </c>
      <c r="AA67" s="66">
        <v>0</v>
      </c>
      <c r="AB67" s="66">
        <v>0</v>
      </c>
      <c r="AC67" s="67">
        <f t="shared" si="29"/>
        <v>5.0086355785837634E-3</v>
      </c>
    </row>
    <row r="68" spans="1:29">
      <c r="A68" s="126" t="s">
        <v>70</v>
      </c>
      <c r="B68" s="72">
        <f t="shared" si="27"/>
        <v>0.56060567236193048</v>
      </c>
      <c r="C68" s="72">
        <f t="shared" si="27"/>
        <v>4.2839969400021856</v>
      </c>
      <c r="D68" s="72">
        <f t="shared" si="28"/>
        <v>0.61670127745264625</v>
      </c>
      <c r="E68" s="66">
        <v>0</v>
      </c>
      <c r="F68" s="66">
        <v>0</v>
      </c>
      <c r="G68" s="66">
        <v>0</v>
      </c>
      <c r="H68" s="66">
        <v>0</v>
      </c>
      <c r="I68" s="66">
        <v>2.8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0.01</v>
      </c>
      <c r="T68" s="66">
        <v>2.3E-2</v>
      </c>
      <c r="U68" s="66">
        <v>4.5999999999999999E-2</v>
      </c>
      <c r="V68" s="66">
        <v>4.5999999999999999E-2</v>
      </c>
      <c r="W68" s="66">
        <v>4.5999999999999999E-2</v>
      </c>
      <c r="X68" s="66">
        <v>0</v>
      </c>
      <c r="Y68" s="66">
        <v>4.7E-2</v>
      </c>
      <c r="Z68" s="66">
        <v>2.4E-2</v>
      </c>
      <c r="AA68" s="66">
        <v>0</v>
      </c>
      <c r="AB68" s="66">
        <v>0</v>
      </c>
      <c r="AC68" s="67">
        <f t="shared" si="29"/>
        <v>1.0103626943005178E-2</v>
      </c>
    </row>
    <row r="69" spans="1:29">
      <c r="A69" s="126" t="s">
        <v>71</v>
      </c>
      <c r="B69" s="72">
        <f t="shared" si="27"/>
        <v>0</v>
      </c>
      <c r="C69" s="72">
        <f t="shared" si="27"/>
        <v>0</v>
      </c>
      <c r="D69" s="72">
        <f t="shared" si="28"/>
        <v>0</v>
      </c>
      <c r="E69" s="66">
        <v>0</v>
      </c>
      <c r="F69" s="66">
        <v>0</v>
      </c>
      <c r="G69" s="66">
        <v>0</v>
      </c>
      <c r="H69" s="66">
        <v>0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2.3E-2</v>
      </c>
      <c r="S69" s="66">
        <v>2.8000000000000001E-2</v>
      </c>
      <c r="T69" s="66">
        <v>4.5999999999999999E-2</v>
      </c>
      <c r="U69" s="66">
        <v>2.3E-2</v>
      </c>
      <c r="V69" s="66">
        <v>4.5999999999999999E-2</v>
      </c>
      <c r="W69" s="66">
        <v>4.5999999999999999E-2</v>
      </c>
      <c r="X69" s="66">
        <v>0</v>
      </c>
      <c r="Y69" s="66">
        <v>1.6E-2</v>
      </c>
      <c r="Z69" s="66">
        <v>2.4E-2</v>
      </c>
      <c r="AA69" s="66">
        <v>0</v>
      </c>
      <c r="AB69" s="66">
        <v>0</v>
      </c>
      <c r="AC69" s="67">
        <f t="shared" si="29"/>
        <v>7.4265975820379942E-3</v>
      </c>
    </row>
    <row r="70" spans="1:29">
      <c r="A70" s="126" t="s">
        <v>72</v>
      </c>
      <c r="B70" s="72">
        <f t="shared" si="27"/>
        <v>2.4447269711118</v>
      </c>
      <c r="C70" s="72">
        <f t="shared" si="27"/>
        <v>7.9559943171469172</v>
      </c>
      <c r="D70" s="72">
        <f t="shared" si="28"/>
        <v>1.189352463658675</v>
      </c>
      <c r="E70" s="66">
        <v>0</v>
      </c>
      <c r="F70" s="66">
        <v>1.5</v>
      </c>
      <c r="G70" s="66">
        <v>0</v>
      </c>
      <c r="H70" s="66">
        <v>0</v>
      </c>
      <c r="I70" s="66">
        <v>3.7</v>
      </c>
      <c r="J70" s="66">
        <v>0.2</v>
      </c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0</v>
      </c>
      <c r="Q70" s="66">
        <v>0</v>
      </c>
      <c r="R70" s="66">
        <v>7.0999999999999994E-2</v>
      </c>
      <c r="S70" s="66">
        <v>2.4E-2</v>
      </c>
      <c r="T70" s="66">
        <v>2.3E-2</v>
      </c>
      <c r="U70" s="66">
        <v>0</v>
      </c>
      <c r="V70" s="66">
        <v>0.06</v>
      </c>
      <c r="W70" s="66">
        <v>7.0000000000000007E-2</v>
      </c>
      <c r="X70" s="66">
        <v>1.2E-2</v>
      </c>
      <c r="Y70" s="66">
        <v>0</v>
      </c>
      <c r="Z70" s="66">
        <v>0</v>
      </c>
      <c r="AA70" s="66">
        <v>0</v>
      </c>
      <c r="AB70" s="67">
        <f t="shared" si="29"/>
        <v>5.1862673484295088E-3</v>
      </c>
      <c r="AC70" s="67">
        <f t="shared" si="29"/>
        <v>7.0811744386873911E-3</v>
      </c>
    </row>
    <row r="71" spans="1:29">
      <c r="A71" s="126" t="s">
        <v>73</v>
      </c>
      <c r="B71" s="72">
        <f t="shared" si="27"/>
        <v>0.26909072273372658</v>
      </c>
      <c r="C71" s="72">
        <f t="shared" si="27"/>
        <v>1.8359986885723654</v>
      </c>
      <c r="D71" s="72">
        <f t="shared" si="28"/>
        <v>0.29601661317727013</v>
      </c>
      <c r="E71" s="66">
        <v>0</v>
      </c>
      <c r="F71" s="66">
        <v>0</v>
      </c>
      <c r="G71" s="66">
        <v>0</v>
      </c>
      <c r="H71" s="66">
        <v>0</v>
      </c>
      <c r="I71" s="66">
        <v>1.2</v>
      </c>
      <c r="J71" s="66">
        <v>0.14399999999999999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7.0000000000000001E-3</v>
      </c>
      <c r="R71" s="66">
        <v>7.0000000000000007E-2</v>
      </c>
      <c r="S71" s="66">
        <v>7.1999999999999995E-2</v>
      </c>
      <c r="T71" s="66">
        <v>6.9000000000000006E-2</v>
      </c>
      <c r="U71" s="66">
        <v>0</v>
      </c>
      <c r="V71" s="66">
        <v>4.5999999999999999E-2</v>
      </c>
      <c r="W71" s="66">
        <v>7.0000000000000007E-2</v>
      </c>
      <c r="X71" s="66">
        <v>0</v>
      </c>
      <c r="Y71" s="66">
        <v>0</v>
      </c>
      <c r="Z71" s="66">
        <v>2.4E-2</v>
      </c>
      <c r="AA71" s="66">
        <v>0</v>
      </c>
      <c r="AB71" s="67">
        <f t="shared" si="29"/>
        <v>5.1132213294375435E-3</v>
      </c>
      <c r="AC71" s="67">
        <f t="shared" si="29"/>
        <v>8.1174438687392041E-3</v>
      </c>
    </row>
    <row r="72" spans="1:29">
      <c r="A72" s="126" t="s">
        <v>74</v>
      </c>
      <c r="B72" s="72">
        <f t="shared" si="27"/>
        <v>4.0043262311566463E-2</v>
      </c>
      <c r="C72" s="72">
        <f t="shared" si="27"/>
        <v>0</v>
      </c>
      <c r="D72" s="72">
        <f t="shared" si="28"/>
        <v>4.4050091246617587E-2</v>
      </c>
      <c r="E72" s="66">
        <v>0</v>
      </c>
      <c r="F72" s="66">
        <v>0</v>
      </c>
      <c r="G72" s="66">
        <v>0</v>
      </c>
      <c r="H72" s="66">
        <v>0</v>
      </c>
      <c r="I72" s="66">
        <v>0</v>
      </c>
      <c r="J72" s="66">
        <v>0.2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4.8000000000000001E-2</v>
      </c>
      <c r="S72" s="66">
        <v>0</v>
      </c>
      <c r="T72" s="66">
        <v>2.3E-2</v>
      </c>
      <c r="U72" s="66">
        <v>0.32300000000000001</v>
      </c>
      <c r="V72" s="66">
        <v>4.5999999999999999E-2</v>
      </c>
      <c r="W72" s="66">
        <v>7.0000000000000007E-2</v>
      </c>
      <c r="X72" s="66">
        <v>2.4E-2</v>
      </c>
      <c r="Y72" s="66">
        <v>0</v>
      </c>
      <c r="Z72" s="66">
        <v>0</v>
      </c>
      <c r="AA72" s="66">
        <v>0</v>
      </c>
      <c r="AB72" s="67">
        <f t="shared" si="29"/>
        <v>5.1132213294375435E-3</v>
      </c>
      <c r="AC72" s="67">
        <f t="shared" si="29"/>
        <v>8.1174438687392041E-3</v>
      </c>
    </row>
    <row r="73" spans="1:29">
      <c r="A73" s="126" t="s">
        <v>75</v>
      </c>
      <c r="B73" s="72">
        <f>B74-SUM(B62:B72)</f>
        <v>0.72077872160819823</v>
      </c>
      <c r="C73" s="72">
        <f>C74-SUM(C62:C72)</f>
        <v>4.5899967214309001</v>
      </c>
      <c r="D73" s="72">
        <f>D74-SUM(D62:D72)</f>
        <v>0.79290164243911399</v>
      </c>
      <c r="E73" s="66">
        <v>0</v>
      </c>
      <c r="F73" s="66">
        <v>0</v>
      </c>
      <c r="G73" s="66">
        <v>0</v>
      </c>
      <c r="H73" s="66">
        <v>0</v>
      </c>
      <c r="I73" s="66">
        <v>3</v>
      </c>
      <c r="J73" s="66">
        <v>0.6</v>
      </c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v>0</v>
      </c>
      <c r="Q73" s="66">
        <v>0</v>
      </c>
      <c r="R73" s="66">
        <v>2.3E-2</v>
      </c>
      <c r="S73" s="66">
        <v>0</v>
      </c>
      <c r="T73" s="66">
        <v>7.0000000000000007E-2</v>
      </c>
      <c r="U73" s="66">
        <v>4.5999999999999999E-2</v>
      </c>
      <c r="V73" s="66">
        <v>4.9000000000000002E-2</v>
      </c>
      <c r="W73" s="66">
        <v>4.5999999999999999E-2</v>
      </c>
      <c r="X73" s="66">
        <v>0</v>
      </c>
      <c r="Y73" s="66">
        <v>0</v>
      </c>
      <c r="Z73" s="66">
        <v>0</v>
      </c>
      <c r="AA73" s="66">
        <v>0</v>
      </c>
      <c r="AB73" s="67">
        <f>AB74-SUM(AB62:AB72)</f>
        <v>8.458728999269538E-2</v>
      </c>
      <c r="AC73" s="67">
        <f>AC74-SUM(AC62:AC72)</f>
        <v>5.6994818652850721E-3</v>
      </c>
    </row>
    <row r="74" spans="1:29" ht="15.75" thickBot="1">
      <c r="A74" s="126" t="s">
        <v>76</v>
      </c>
      <c r="B74" s="66">
        <f>B12</f>
        <v>16</v>
      </c>
      <c r="C74" s="66">
        <f>C12</f>
        <v>42</v>
      </c>
      <c r="D74" s="66">
        <f>D12</f>
        <v>7</v>
      </c>
      <c r="E74" s="66">
        <f>E12</f>
        <v>0</v>
      </c>
      <c r="F74" s="66">
        <v>10.6</v>
      </c>
      <c r="G74" s="66">
        <v>1E-3</v>
      </c>
      <c r="H74" s="66">
        <v>0</v>
      </c>
      <c r="I74" s="66">
        <v>16.849999999999998</v>
      </c>
      <c r="J74" s="66">
        <v>4.3310000000000004</v>
      </c>
      <c r="K74" s="66">
        <v>3</v>
      </c>
      <c r="L74" s="66">
        <v>0</v>
      </c>
      <c r="M74" s="66">
        <v>3.7999999999999999E-2</v>
      </c>
      <c r="N74" s="66">
        <v>0</v>
      </c>
      <c r="O74" s="66">
        <v>0</v>
      </c>
      <c r="P74" s="66">
        <v>0</v>
      </c>
      <c r="Q74" s="66">
        <v>7.0000000000000001E-3</v>
      </c>
      <c r="R74" s="66">
        <v>0.38100000000000001</v>
      </c>
      <c r="S74" s="66">
        <v>0.13400000000000001</v>
      </c>
      <c r="T74" s="66">
        <v>0.64999999999999991</v>
      </c>
      <c r="U74" s="66">
        <v>0.48399999999999999</v>
      </c>
      <c r="V74" s="66">
        <v>0.48099999999999993</v>
      </c>
      <c r="W74" s="66">
        <v>2.08</v>
      </c>
      <c r="X74" s="66">
        <v>5.9000000000000004E-2</v>
      </c>
      <c r="Y74" s="66">
        <v>5.9000000000000004E-2</v>
      </c>
      <c r="Z74" s="66">
        <v>5.9000000000000004E-2</v>
      </c>
      <c r="AA74" s="66">
        <v>5.9000000000000004E-2</v>
      </c>
      <c r="AB74" s="67">
        <f>AB12</f>
        <v>9.9999999999999978E-2</v>
      </c>
      <c r="AC74" s="67">
        <f>AC12</f>
        <v>0.2</v>
      </c>
    </row>
    <row r="75" spans="1:29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</row>
    <row r="76" spans="1:29" ht="15.75" thickBot="1">
      <c r="A76" s="126" t="s">
        <v>308</v>
      </c>
    </row>
    <row r="77" spans="1:29" ht="15.75" thickBot="1">
      <c r="A77" s="154"/>
      <c r="B77" s="154" t="str">
        <f>B$2</f>
        <v xml:space="preserve">93/94 </v>
      </c>
      <c r="C77" s="154" t="str">
        <f t="shared" ref="C77:AC77" si="30">C$2</f>
        <v xml:space="preserve">94/95 </v>
      </c>
      <c r="D77" s="154" t="str">
        <f t="shared" si="30"/>
        <v xml:space="preserve">95/96 </v>
      </c>
      <c r="E77" s="154" t="str">
        <f t="shared" si="30"/>
        <v xml:space="preserve">96/97 </v>
      </c>
      <c r="F77" s="154" t="str">
        <f t="shared" si="30"/>
        <v xml:space="preserve">97/98 </v>
      </c>
      <c r="G77" s="154" t="str">
        <f t="shared" si="30"/>
        <v xml:space="preserve">98/99 </v>
      </c>
      <c r="H77" s="154" t="str">
        <f t="shared" si="30"/>
        <v xml:space="preserve">99/00 </v>
      </c>
      <c r="I77" s="154" t="str">
        <f t="shared" si="30"/>
        <v xml:space="preserve">00/01 </v>
      </c>
      <c r="J77" s="154" t="str">
        <f t="shared" si="30"/>
        <v xml:space="preserve">01/02 </v>
      </c>
      <c r="K77" s="154" t="str">
        <f t="shared" si="30"/>
        <v xml:space="preserve">02/03 </v>
      </c>
      <c r="L77" s="154" t="str">
        <f t="shared" si="30"/>
        <v xml:space="preserve">03/04 </v>
      </c>
      <c r="M77" s="154" t="str">
        <f t="shared" si="30"/>
        <v xml:space="preserve">04/05 </v>
      </c>
      <c r="N77" s="154" t="str">
        <f t="shared" si="30"/>
        <v xml:space="preserve">05/06 </v>
      </c>
      <c r="O77" s="154" t="str">
        <f t="shared" si="30"/>
        <v xml:space="preserve">06/07 </v>
      </c>
      <c r="P77" s="154" t="str">
        <f t="shared" si="30"/>
        <v xml:space="preserve">07/08 </v>
      </c>
      <c r="Q77" s="154" t="str">
        <f t="shared" si="30"/>
        <v xml:space="preserve">08/09 </v>
      </c>
      <c r="R77" s="154" t="str">
        <f t="shared" si="30"/>
        <v xml:space="preserve">09/10 </v>
      </c>
      <c r="S77" s="154" t="str">
        <f t="shared" si="30"/>
        <v xml:space="preserve">10/11 </v>
      </c>
      <c r="T77" s="154" t="str">
        <f t="shared" si="30"/>
        <v xml:space="preserve">11/12 </v>
      </c>
      <c r="U77" s="154" t="str">
        <f t="shared" si="30"/>
        <v xml:space="preserve">12/13 </v>
      </c>
      <c r="V77" s="154" t="str">
        <f t="shared" si="30"/>
        <v xml:space="preserve">13/14 </v>
      </c>
      <c r="W77" s="154" t="str">
        <f t="shared" si="30"/>
        <v xml:space="preserve">14/15 </v>
      </c>
      <c r="X77" s="154" t="str">
        <f t="shared" si="30"/>
        <v xml:space="preserve">15/16 </v>
      </c>
      <c r="Y77" s="154" t="str">
        <f t="shared" si="30"/>
        <v xml:space="preserve">16/17 </v>
      </c>
      <c r="Z77" s="154" t="str">
        <f t="shared" si="30"/>
        <v xml:space="preserve">17/18 </v>
      </c>
      <c r="AA77" s="154" t="str">
        <f t="shared" si="30"/>
        <v>18/19</v>
      </c>
      <c r="AB77" s="154" t="str">
        <f t="shared" si="30"/>
        <v>19/20</v>
      </c>
      <c r="AC77" s="154" t="str">
        <f t="shared" si="30"/>
        <v>20/21</v>
      </c>
    </row>
    <row r="78" spans="1:29">
      <c r="A78" s="126" t="s">
        <v>64</v>
      </c>
      <c r="B78" s="63">
        <f t="shared" ref="B78:X89" si="31">B205/B$233</f>
        <v>161.63469224620303</v>
      </c>
      <c r="C78" s="63">
        <f t="shared" si="31"/>
        <v>234.29821022858997</v>
      </c>
      <c r="D78" s="63">
        <f t="shared" si="31"/>
        <v>204.84630072600612</v>
      </c>
      <c r="E78" s="63">
        <f>E205/E$233</f>
        <v>172.01593295742589</v>
      </c>
      <c r="F78" s="63">
        <f t="shared" si="31"/>
        <v>161.38901572358702</v>
      </c>
      <c r="G78" s="63">
        <f t="shared" si="31"/>
        <v>215.5477020941162</v>
      </c>
      <c r="H78" s="63">
        <f t="shared" si="31"/>
        <v>92.310246673596666</v>
      </c>
      <c r="I78" s="63">
        <f t="shared" si="31"/>
        <v>206.44940993461759</v>
      </c>
      <c r="J78" s="63">
        <f t="shared" si="31"/>
        <v>214.85544277028814</v>
      </c>
      <c r="K78" s="63">
        <f t="shared" si="31"/>
        <v>132.31624764124763</v>
      </c>
      <c r="L78" s="63">
        <f t="shared" si="31"/>
        <v>233.27401091259227</v>
      </c>
      <c r="M78" s="63">
        <f t="shared" si="31"/>
        <v>189.1717348643345</v>
      </c>
      <c r="N78" s="63">
        <f t="shared" si="31"/>
        <v>171.09425826542105</v>
      </c>
      <c r="O78" s="63">
        <f t="shared" si="31"/>
        <v>175.91310798069989</v>
      </c>
      <c r="P78" s="63">
        <f t="shared" si="31"/>
        <v>204.003780765286</v>
      </c>
      <c r="Q78" s="63">
        <f t="shared" si="31"/>
        <v>222.98040993887426</v>
      </c>
      <c r="R78" s="63">
        <f t="shared" si="31"/>
        <v>216.88611694578483</v>
      </c>
      <c r="S78" s="63">
        <f t="shared" si="31"/>
        <v>340.1441074105382</v>
      </c>
      <c r="T78" s="63">
        <f t="shared" si="31"/>
        <v>225.57092211930589</v>
      </c>
      <c r="U78" s="63">
        <f t="shared" si="31"/>
        <v>247.84242346983325</v>
      </c>
      <c r="V78" s="63">
        <f t="shared" si="31"/>
        <v>280.83476726104084</v>
      </c>
      <c r="W78" s="63">
        <f t="shared" si="31"/>
        <v>213.65404965404963</v>
      </c>
      <c r="X78" s="63">
        <f t="shared" si="31"/>
        <v>213.51006704980841</v>
      </c>
      <c r="Y78" s="63">
        <f>Y205/Y$233</f>
        <v>200.02480270796309</v>
      </c>
      <c r="Z78" s="63">
        <f>Z205/Z$233</f>
        <v>223.35051591616076</v>
      </c>
      <c r="AA78" s="63">
        <f>AA205/AA$233</f>
        <v>146.67829248868779</v>
      </c>
      <c r="AB78" s="63">
        <f>AB205/AB$233</f>
        <v>234.86517264705881</v>
      </c>
      <c r="AC78" s="63">
        <f>AC205/AC$233</f>
        <v>219.86259511808112</v>
      </c>
    </row>
    <row r="79" spans="1:29">
      <c r="A79" s="126" t="s">
        <v>65</v>
      </c>
      <c r="B79" s="63">
        <f t="shared" si="31"/>
        <v>195.47002398081534</v>
      </c>
      <c r="C79" s="63">
        <f>C206/C$233</f>
        <v>196.19332776927715</v>
      </c>
      <c r="D79" s="63">
        <f>D206/D$233</f>
        <v>193.73337110243821</v>
      </c>
      <c r="E79" s="63">
        <f>E206/E$233</f>
        <v>165.03274533133308</v>
      </c>
      <c r="F79" s="63">
        <f t="shared" si="31"/>
        <v>222.55678404819437</v>
      </c>
      <c r="G79" s="63">
        <f t="shared" si="31"/>
        <v>163.77504432149445</v>
      </c>
      <c r="H79" s="63">
        <f t="shared" si="31"/>
        <v>98.841418970893969</v>
      </c>
      <c r="I79" s="63">
        <f t="shared" si="31"/>
        <v>259.39308762999696</v>
      </c>
      <c r="J79" s="63">
        <f t="shared" si="31"/>
        <v>304.95655617235002</v>
      </c>
      <c r="K79" s="63">
        <f t="shared" si="31"/>
        <v>159.12399655899654</v>
      </c>
      <c r="L79" s="63">
        <f t="shared" si="31"/>
        <v>213.81279394458116</v>
      </c>
      <c r="M79" s="63">
        <f t="shared" si="31"/>
        <v>201.2827405569341</v>
      </c>
      <c r="N79" s="63">
        <f t="shared" si="31"/>
        <v>214.04891976412907</v>
      </c>
      <c r="O79" s="63">
        <f t="shared" si="31"/>
        <v>207.69684265986353</v>
      </c>
      <c r="P79" s="63">
        <f t="shared" si="31"/>
        <v>207.74624353451674</v>
      </c>
      <c r="Q79" s="63">
        <f t="shared" si="31"/>
        <v>174.77949353020557</v>
      </c>
      <c r="R79" s="63">
        <f t="shared" si="31"/>
        <v>148.87630144762988</v>
      </c>
      <c r="S79" s="63">
        <f t="shared" si="31"/>
        <v>313.11274477317556</v>
      </c>
      <c r="T79" s="63">
        <f t="shared" si="31"/>
        <v>189.01019449535227</v>
      </c>
      <c r="U79" s="63">
        <f t="shared" si="31"/>
        <v>153.10213743124075</v>
      </c>
      <c r="V79" s="63">
        <f t="shared" si="31"/>
        <v>148.72307588637776</v>
      </c>
      <c r="W79" s="63">
        <f t="shared" si="31"/>
        <v>254.15881155881152</v>
      </c>
      <c r="X79" s="63">
        <f t="shared" si="31"/>
        <v>220.80687739463599</v>
      </c>
      <c r="Y79" s="63">
        <f t="shared" ref="Y79:AC89" si="32">Y206/Y$233</f>
        <v>167.69060600829314</v>
      </c>
      <c r="Z79" s="63">
        <f t="shared" si="32"/>
        <v>501.90685867234447</v>
      </c>
      <c r="AA79" s="63">
        <f t="shared" si="32"/>
        <v>187.70939360633486</v>
      </c>
      <c r="AB79" s="63">
        <f t="shared" si="32"/>
        <v>239.04746226244345</v>
      </c>
      <c r="AC79" s="63">
        <f t="shared" si="32"/>
        <v>212.46289618482277</v>
      </c>
    </row>
    <row r="80" spans="1:29">
      <c r="A80" s="126" t="s">
        <v>66</v>
      </c>
      <c r="B80" s="63">
        <f t="shared" si="31"/>
        <v>150.86890487609912</v>
      </c>
      <c r="C80" s="63">
        <f t="shared" si="31"/>
        <v>194.60562433347246</v>
      </c>
      <c r="D80" s="63">
        <f t="shared" si="31"/>
        <v>219.13435309916488</v>
      </c>
      <c r="E80" s="63">
        <f t="shared" si="31"/>
        <v>226.45464176710985</v>
      </c>
      <c r="F80" s="63">
        <f t="shared" si="31"/>
        <v>161.45567148274935</v>
      </c>
      <c r="G80" s="63">
        <f t="shared" si="31"/>
        <v>269.80266497114638</v>
      </c>
      <c r="H80" s="63">
        <f t="shared" si="31"/>
        <v>124.98356694386693</v>
      </c>
      <c r="I80" s="63">
        <f t="shared" si="31"/>
        <v>215.87477844574136</v>
      </c>
      <c r="J80" s="63">
        <f t="shared" si="31"/>
        <v>175.35047369812318</v>
      </c>
      <c r="K80" s="63">
        <f t="shared" si="31"/>
        <v>213.92455932955932</v>
      </c>
      <c r="L80" s="63">
        <f t="shared" si="31"/>
        <v>197.26262009200815</v>
      </c>
      <c r="M80" s="63">
        <f t="shared" si="31"/>
        <v>249.98451158792716</v>
      </c>
      <c r="N80" s="63">
        <f t="shared" si="31"/>
        <v>186.15347790366397</v>
      </c>
      <c r="O80" s="63">
        <f t="shared" si="31"/>
        <v>174.18897532028171</v>
      </c>
      <c r="P80" s="63">
        <f t="shared" si="31"/>
        <v>202.63466445759369</v>
      </c>
      <c r="Q80" s="63">
        <f t="shared" si="31"/>
        <v>176.7038526633325</v>
      </c>
      <c r="R80" s="63">
        <f t="shared" si="31"/>
        <v>197.68209480556345</v>
      </c>
      <c r="S80" s="63">
        <f t="shared" si="31"/>
        <v>255.5161865314173</v>
      </c>
      <c r="T80" s="63">
        <f t="shared" si="31"/>
        <v>180.67395495897108</v>
      </c>
      <c r="U80" s="63">
        <f t="shared" si="31"/>
        <v>204.03630769230773</v>
      </c>
      <c r="V80" s="63">
        <f t="shared" si="31"/>
        <v>225.3700738648144</v>
      </c>
      <c r="W80" s="63">
        <f t="shared" si="31"/>
        <v>257.48579568579567</v>
      </c>
      <c r="X80" s="63">
        <f t="shared" si="31"/>
        <v>223.17722940613024</v>
      </c>
      <c r="Y80" s="63">
        <f t="shared" si="32"/>
        <v>150.41671557925025</v>
      </c>
      <c r="Z80" s="63">
        <f t="shared" si="32"/>
        <v>243.70903476186163</v>
      </c>
      <c r="AA80" s="63">
        <f t="shared" si="32"/>
        <v>220.17039931221723</v>
      </c>
      <c r="AB80" s="63">
        <f t="shared" si="32"/>
        <v>202.41261390950226</v>
      </c>
      <c r="AC80" s="63">
        <f t="shared" si="32"/>
        <v>239.05682006078729</v>
      </c>
    </row>
    <row r="81" spans="1:29">
      <c r="A81" s="126" t="s">
        <v>67</v>
      </c>
      <c r="B81" s="63">
        <f t="shared" si="31"/>
        <v>150.86890487609912</v>
      </c>
      <c r="C81" s="63">
        <f t="shared" si="31"/>
        <v>259.70146520146523</v>
      </c>
      <c r="D81" s="63">
        <f t="shared" si="31"/>
        <v>160.39458223173446</v>
      </c>
      <c r="E81" s="63">
        <f>E208/E$233</f>
        <v>190.34045212353215</v>
      </c>
      <c r="F81" s="63">
        <f t="shared" si="31"/>
        <v>183.85994177070745</v>
      </c>
      <c r="G81" s="63">
        <f t="shared" si="31"/>
        <v>138.0943830685942</v>
      </c>
      <c r="H81" s="63">
        <f t="shared" si="31"/>
        <v>169.26380410602911</v>
      </c>
      <c r="I81" s="63">
        <f t="shared" si="31"/>
        <v>249.68513269559875</v>
      </c>
      <c r="J81" s="63">
        <f t="shared" si="31"/>
        <v>205.72340153317472</v>
      </c>
      <c r="K81" s="63">
        <f t="shared" si="31"/>
        <v>174.86639915639915</v>
      </c>
      <c r="L81" s="63">
        <f t="shared" si="31"/>
        <v>220.16474109339896</v>
      </c>
      <c r="M81" s="63">
        <f t="shared" si="31"/>
        <v>195.11892019007769</v>
      </c>
      <c r="N81" s="63">
        <f t="shared" si="31"/>
        <v>194.94066911813422</v>
      </c>
      <c r="O81" s="63">
        <f t="shared" si="31"/>
        <v>206.98559824746269</v>
      </c>
      <c r="P81" s="63">
        <f t="shared" si="31"/>
        <v>285.33055861143987</v>
      </c>
      <c r="Q81" s="63">
        <f t="shared" si="31"/>
        <v>225.27886195125819</v>
      </c>
      <c r="R81" s="63">
        <f t="shared" si="31"/>
        <v>226.71106159523131</v>
      </c>
      <c r="S81" s="63">
        <f t="shared" si="31"/>
        <v>297.15416455339533</v>
      </c>
      <c r="T81" s="63">
        <f t="shared" si="31"/>
        <v>211.80946043224861</v>
      </c>
      <c r="U81" s="63">
        <f t="shared" si="31"/>
        <v>246.66340644372656</v>
      </c>
      <c r="V81" s="63">
        <f t="shared" si="31"/>
        <v>173.77272211279285</v>
      </c>
      <c r="W81" s="63">
        <f t="shared" si="31"/>
        <v>248.6413512413512</v>
      </c>
      <c r="X81" s="63">
        <f t="shared" si="31"/>
        <v>224.38225095785441</v>
      </c>
      <c r="Y81" s="63">
        <f t="shared" si="32"/>
        <v>225.43579676736906</v>
      </c>
      <c r="Z81" s="63">
        <f t="shared" si="32"/>
        <v>215.91783923771558</v>
      </c>
      <c r="AA81" s="63">
        <f t="shared" si="32"/>
        <v>201.82892766515837</v>
      </c>
      <c r="AB81" s="63">
        <f t="shared" si="32"/>
        <v>243.84688061538461</v>
      </c>
      <c r="AC81" s="63">
        <f t="shared" si="32"/>
        <v>222.30067991205647</v>
      </c>
    </row>
    <row r="82" spans="1:29">
      <c r="A82" s="126" t="s">
        <v>68</v>
      </c>
      <c r="B82" s="63">
        <f t="shared" si="31"/>
        <v>104.72981614708233</v>
      </c>
      <c r="C82" s="63">
        <f t="shared" si="31"/>
        <v>199.36873464088657</v>
      </c>
      <c r="D82" s="63">
        <f t="shared" si="31"/>
        <v>144.51896848378027</v>
      </c>
      <c r="E82" s="63">
        <f t="shared" si="31"/>
        <v>155.93079509595987</v>
      </c>
      <c r="F82" s="63">
        <f t="shared" si="31"/>
        <v>201.24915970264462</v>
      </c>
      <c r="G82" s="63">
        <f t="shared" si="31"/>
        <v>115.25654084121602</v>
      </c>
      <c r="H82" s="63">
        <f t="shared" si="31"/>
        <v>131.6671068087318</v>
      </c>
      <c r="I82" s="63">
        <f t="shared" si="31"/>
        <v>184.64580354557023</v>
      </c>
      <c r="J82" s="63">
        <f t="shared" si="31"/>
        <v>268.20771081152526</v>
      </c>
      <c r="K82" s="63">
        <f t="shared" si="31"/>
        <v>111.07672383172383</v>
      </c>
      <c r="L82" s="63">
        <f t="shared" si="31"/>
        <v>184.18367363860062</v>
      </c>
      <c r="M82" s="63">
        <f t="shared" si="31"/>
        <v>232.72012196110867</v>
      </c>
      <c r="N82" s="63">
        <f t="shared" si="31"/>
        <v>222.19302958325056</v>
      </c>
      <c r="O82" s="63">
        <f t="shared" si="31"/>
        <v>204.94870855748431</v>
      </c>
      <c r="P82" s="63">
        <f t="shared" si="31"/>
        <v>204.41943368836291</v>
      </c>
      <c r="Q82" s="63">
        <f t="shared" si="31"/>
        <v>194.79980312772878</v>
      </c>
      <c r="R82" s="63">
        <f t="shared" si="31"/>
        <v>137.34722395685498</v>
      </c>
      <c r="S82" s="63">
        <f t="shared" si="31"/>
        <v>208.9067227951536</v>
      </c>
      <c r="T82" s="63">
        <f t="shared" si="31"/>
        <v>172.26787640134069</v>
      </c>
      <c r="U82" s="63">
        <f t="shared" si="31"/>
        <v>156.01714991705231</v>
      </c>
      <c r="V82" s="63">
        <f t="shared" si="31"/>
        <v>148.00737170848018</v>
      </c>
      <c r="W82" s="63">
        <f t="shared" si="31"/>
        <v>174.37785917785914</v>
      </c>
      <c r="X82" s="63">
        <f t="shared" si="31"/>
        <v>217.94435584291188</v>
      </c>
      <c r="Y82" s="63">
        <f t="shared" si="32"/>
        <v>200.29455848354067</v>
      </c>
      <c r="Z82" s="63">
        <f t="shared" si="32"/>
        <v>228.20246821298056</v>
      </c>
      <c r="AA82" s="63">
        <f t="shared" si="32"/>
        <v>273.4701304886878</v>
      </c>
      <c r="AB82" s="63">
        <f t="shared" si="32"/>
        <v>191.5992933800905</v>
      </c>
      <c r="AC82" s="63">
        <f t="shared" si="32"/>
        <v>218.05805681174965</v>
      </c>
    </row>
    <row r="83" spans="1:29">
      <c r="A83" s="126" t="s">
        <v>69</v>
      </c>
      <c r="B83" s="63">
        <f t="shared" si="31"/>
        <v>120.10951239008791</v>
      </c>
      <c r="C83" s="63">
        <f t="shared" si="31"/>
        <v>177.14088653962074</v>
      </c>
      <c r="D83" s="63">
        <f t="shared" si="31"/>
        <v>166.74482773091611</v>
      </c>
      <c r="E83" s="63">
        <f t="shared" si="31"/>
        <v>133.5766592519787</v>
      </c>
      <c r="F83" s="63">
        <f t="shared" si="31"/>
        <v>264.9593691267284</v>
      </c>
      <c r="G83" s="63">
        <f t="shared" si="31"/>
        <v>113.55720209411625</v>
      </c>
      <c r="H83" s="63">
        <f t="shared" si="31"/>
        <v>117.22393113305615</v>
      </c>
      <c r="I83" s="63">
        <f t="shared" si="31"/>
        <v>367.98406481197071</v>
      </c>
      <c r="J83" s="63">
        <f t="shared" si="31"/>
        <v>199.62214380121597</v>
      </c>
      <c r="K83" s="63">
        <f t="shared" si="31"/>
        <v>201.21434287934289</v>
      </c>
      <c r="L83" s="63">
        <f t="shared" si="31"/>
        <v>277.48547822830858</v>
      </c>
      <c r="M83" s="63">
        <f t="shared" si="31"/>
        <v>163.14232309962858</v>
      </c>
      <c r="N83" s="63">
        <f t="shared" si="31"/>
        <v>332.97134224474928</v>
      </c>
      <c r="O83" s="63">
        <f t="shared" si="31"/>
        <v>209.73531994897675</v>
      </c>
      <c r="P83" s="63">
        <f t="shared" si="31"/>
        <v>261.38609461143983</v>
      </c>
      <c r="Q83" s="63">
        <f t="shared" si="31"/>
        <v>237.86486814320867</v>
      </c>
      <c r="R83" s="63">
        <f t="shared" si="31"/>
        <v>246.63703945500993</v>
      </c>
      <c r="S83" s="63">
        <f t="shared" si="31"/>
        <v>224.45114477317557</v>
      </c>
      <c r="T83" s="63">
        <f t="shared" si="31"/>
        <v>211.52692984628595</v>
      </c>
      <c r="U83" s="63">
        <f t="shared" si="31"/>
        <v>247.75990814633721</v>
      </c>
      <c r="V83" s="63">
        <f t="shared" si="31"/>
        <v>199.39366213974708</v>
      </c>
      <c r="W83" s="63">
        <f t="shared" si="31"/>
        <v>129.93024013024012</v>
      </c>
      <c r="X83" s="63">
        <f t="shared" si="31"/>
        <v>153.32567049808429</v>
      </c>
      <c r="Y83" s="63">
        <f t="shared" si="32"/>
        <v>189.80264561225354</v>
      </c>
      <c r="Z83" s="63">
        <f t="shared" si="32"/>
        <v>218.38111367823385</v>
      </c>
      <c r="AA83" s="63">
        <f t="shared" si="32"/>
        <v>213.00119254751132</v>
      </c>
      <c r="AB83" s="63">
        <f t="shared" si="32"/>
        <v>245.61473261538461</v>
      </c>
      <c r="AC83" s="63">
        <f t="shared" si="32"/>
        <v>181.40859280038671</v>
      </c>
    </row>
    <row r="84" spans="1:29">
      <c r="A84" s="126" t="s">
        <v>70</v>
      </c>
      <c r="B84" s="63">
        <f t="shared" si="31"/>
        <v>132.41326938449239</v>
      </c>
      <c r="C84" s="63">
        <f t="shared" si="31"/>
        <v>323.20960263365328</v>
      </c>
      <c r="D84" s="63">
        <f t="shared" si="31"/>
        <v>200.08361660161989</v>
      </c>
      <c r="E84" s="63">
        <f t="shared" si="31"/>
        <v>190.34045212353215</v>
      </c>
      <c r="F84" s="63">
        <f t="shared" si="31"/>
        <v>254.67692475500067</v>
      </c>
      <c r="G84" s="63">
        <f t="shared" si="31"/>
        <v>97.424601166041995</v>
      </c>
      <c r="H84" s="63">
        <f t="shared" si="31"/>
        <v>104.92342437629937</v>
      </c>
      <c r="I84" s="63">
        <f t="shared" si="31"/>
        <v>175.56176133222169</v>
      </c>
      <c r="J84" s="63">
        <f t="shared" si="31"/>
        <v>177.21434998678299</v>
      </c>
      <c r="K84" s="63">
        <f t="shared" si="31"/>
        <v>201.4940182040182</v>
      </c>
      <c r="L84" s="63">
        <f t="shared" si="31"/>
        <v>185.28489060661175</v>
      </c>
      <c r="M84" s="63">
        <f t="shared" si="31"/>
        <v>167.85769311860392</v>
      </c>
      <c r="N84" s="63">
        <f t="shared" si="31"/>
        <v>180.99453604319885</v>
      </c>
      <c r="O84" s="63">
        <f t="shared" si="31"/>
        <v>119.78512816815483</v>
      </c>
      <c r="P84" s="63">
        <f t="shared" si="31"/>
        <v>280.81072968836293</v>
      </c>
      <c r="Q84" s="63">
        <f t="shared" si="31"/>
        <v>152.0834687624037</v>
      </c>
      <c r="R84" s="63">
        <f t="shared" si="31"/>
        <v>281.7859693443088</v>
      </c>
      <c r="S84" s="63">
        <f t="shared" si="31"/>
        <v>272.46811180614264</v>
      </c>
      <c r="T84" s="63">
        <f t="shared" si="31"/>
        <v>198.80987897700072</v>
      </c>
      <c r="U84" s="63">
        <f t="shared" si="31"/>
        <v>271.01336104077535</v>
      </c>
      <c r="V84" s="63">
        <f t="shared" si="31"/>
        <v>151.4033959672403</v>
      </c>
      <c r="W84" s="63">
        <f t="shared" si="31"/>
        <v>172.36833536833535</v>
      </c>
      <c r="X84" s="63">
        <f t="shared" si="31"/>
        <v>172.60760296934868</v>
      </c>
      <c r="Y84" s="63">
        <f t="shared" si="32"/>
        <v>305.02327135482784</v>
      </c>
      <c r="Z84" s="63">
        <f t="shared" si="32"/>
        <v>240.10742596916427</v>
      </c>
      <c r="AA84" s="63">
        <f t="shared" si="32"/>
        <v>192.92862860633485</v>
      </c>
      <c r="AB84" s="63">
        <f t="shared" si="32"/>
        <v>266.85719702714931</v>
      </c>
      <c r="AC84" s="63">
        <f t="shared" si="32"/>
        <v>215.91740236908601</v>
      </c>
    </row>
    <row r="85" spans="1:29">
      <c r="A85" s="126" t="s">
        <v>71</v>
      </c>
      <c r="B85" s="63">
        <f t="shared" si="31"/>
        <v>130.87529976019184</v>
      </c>
      <c r="C85" s="63">
        <f t="shared" si="31"/>
        <v>207.30725181991005</v>
      </c>
      <c r="D85" s="63">
        <f t="shared" si="31"/>
        <v>146.47166897477865</v>
      </c>
      <c r="E85" s="63">
        <f t="shared" si="31"/>
        <v>155.93079509595987</v>
      </c>
      <c r="F85" s="63">
        <f t="shared" si="31"/>
        <v>210.13976834138808</v>
      </c>
      <c r="G85" s="63">
        <f t="shared" si="31"/>
        <v>71.470775179963113</v>
      </c>
      <c r="H85" s="63">
        <f t="shared" si="31"/>
        <v>122.39490545738045</v>
      </c>
      <c r="I85" s="63">
        <f t="shared" si="31"/>
        <v>296.58971626661986</v>
      </c>
      <c r="J85" s="63">
        <f t="shared" si="31"/>
        <v>160.63156648162834</v>
      </c>
      <c r="K85" s="63">
        <f t="shared" si="31"/>
        <v>170.96042513042514</v>
      </c>
      <c r="L85" s="63">
        <f t="shared" si="31"/>
        <v>197.6488440141222</v>
      </c>
      <c r="M85" s="63">
        <f t="shared" si="31"/>
        <v>177.03226617363237</v>
      </c>
      <c r="N85" s="63">
        <f t="shared" si="31"/>
        <v>119.1158151129663</v>
      </c>
      <c r="O85" s="63">
        <f t="shared" si="31"/>
        <v>144.75647495979146</v>
      </c>
      <c r="P85" s="63">
        <f t="shared" si="31"/>
        <v>182.84197030374753</v>
      </c>
      <c r="Q85" s="63">
        <f t="shared" si="31"/>
        <v>170.54717154878142</v>
      </c>
      <c r="R85" s="63">
        <f t="shared" si="31"/>
        <v>167.1695486801022</v>
      </c>
      <c r="S85" s="63">
        <f t="shared" si="31"/>
        <v>216.93441070724151</v>
      </c>
      <c r="T85" s="63">
        <f t="shared" si="31"/>
        <v>167.94420608582234</v>
      </c>
      <c r="U85" s="63">
        <f t="shared" si="31"/>
        <v>224.6857673971885</v>
      </c>
      <c r="V85" s="63">
        <f t="shared" si="31"/>
        <v>179.2650772340867</v>
      </c>
      <c r="W85" s="63">
        <f t="shared" si="31"/>
        <v>169.14928774928774</v>
      </c>
      <c r="X85" s="63">
        <f t="shared" si="31"/>
        <v>196.83187021072797</v>
      </c>
      <c r="Y85" s="63">
        <f t="shared" si="32"/>
        <v>186.67189181687399</v>
      </c>
      <c r="Z85" s="63">
        <f>Z212/Z$233</f>
        <v>164.17709291851651</v>
      </c>
      <c r="AA85" s="63">
        <f t="shared" si="32"/>
        <v>142.09818242986427</v>
      </c>
      <c r="AB85" s="63">
        <f t="shared" si="32"/>
        <v>178.64380079185523</v>
      </c>
      <c r="AC85" s="63">
        <f t="shared" si="32"/>
        <v>172.62469193483378</v>
      </c>
    </row>
    <row r="86" spans="1:29">
      <c r="A86" s="126" t="s">
        <v>72</v>
      </c>
      <c r="B86" s="63">
        <f t="shared" si="31"/>
        <v>166.24860111910471</v>
      </c>
      <c r="C86" s="63">
        <f t="shared" si="31"/>
        <v>245.4121342792229</v>
      </c>
      <c r="D86" s="63">
        <f t="shared" si="31"/>
        <v>107.27954131520416</v>
      </c>
      <c r="E86" s="63">
        <f t="shared" si="31"/>
        <v>133.5766592519787</v>
      </c>
      <c r="F86" s="63">
        <f t="shared" si="31"/>
        <v>144.58859033091687</v>
      </c>
      <c r="G86" s="63">
        <f t="shared" si="31"/>
        <v>124.1995095187102</v>
      </c>
      <c r="H86" s="63">
        <f t="shared" si="31"/>
        <v>116.80492032224532</v>
      </c>
      <c r="I86" s="63">
        <f t="shared" si="31"/>
        <v>200.74052915880469</v>
      </c>
      <c r="J86" s="63">
        <f t="shared" si="31"/>
        <v>169.72232936822627</v>
      </c>
      <c r="K86" s="63">
        <f t="shared" si="31"/>
        <v>181.13302253302254</v>
      </c>
      <c r="L86" s="63">
        <f t="shared" si="31"/>
        <v>118.00372579437254</v>
      </c>
      <c r="M86" s="63">
        <f t="shared" si="31"/>
        <v>167.06072917173486</v>
      </c>
      <c r="N86" s="63">
        <f t="shared" si="31"/>
        <v>252.27177247730737</v>
      </c>
      <c r="O86" s="63">
        <f t="shared" si="31"/>
        <v>129.56156364039708</v>
      </c>
      <c r="P86" s="63">
        <f t="shared" si="31"/>
        <v>191.47390753451677</v>
      </c>
      <c r="Q86" s="63">
        <f t="shared" si="31"/>
        <v>184.08901675001979</v>
      </c>
      <c r="R86" s="63">
        <f t="shared" si="31"/>
        <v>265.67921657678119</v>
      </c>
      <c r="S86" s="63">
        <f t="shared" si="31"/>
        <v>250.77796235559316</v>
      </c>
      <c r="T86" s="63">
        <f t="shared" si="31"/>
        <v>201.44788927964078</v>
      </c>
      <c r="U86" s="63">
        <f t="shared" si="31"/>
        <v>332.06517942897057</v>
      </c>
      <c r="V86" s="63">
        <f t="shared" si="31"/>
        <v>163.63384408044786</v>
      </c>
      <c r="W86" s="63">
        <f t="shared" si="31"/>
        <v>291.45404965404964</v>
      </c>
      <c r="X86" s="63">
        <f t="shared" si="31"/>
        <v>148.58337883141763</v>
      </c>
      <c r="Y86" s="63">
        <f t="shared" si="32"/>
        <v>205.45324099179149</v>
      </c>
      <c r="Z86" s="63">
        <f t="shared" si="32"/>
        <v>239.38763876657299</v>
      </c>
      <c r="AA86" s="63">
        <f t="shared" si="32"/>
        <v>265.60760819457016</v>
      </c>
      <c r="AB86" s="63">
        <f t="shared" si="32"/>
        <v>229.0340211262351</v>
      </c>
      <c r="AC86" s="63">
        <f t="shared" si="32"/>
        <v>228.91741763875117</v>
      </c>
    </row>
    <row r="87" spans="1:29">
      <c r="A87" s="126" t="s">
        <v>73</v>
      </c>
      <c r="B87" s="63">
        <f t="shared" si="31"/>
        <v>152.40687450039968</v>
      </c>
      <c r="C87" s="63">
        <f t="shared" si="31"/>
        <v>170.79007279640194</v>
      </c>
      <c r="D87" s="63">
        <f t="shared" si="31"/>
        <v>137.6464152922909</v>
      </c>
      <c r="E87" s="63">
        <f t="shared" si="31"/>
        <v>162.77273188143397</v>
      </c>
      <c r="F87" s="63">
        <f t="shared" si="31"/>
        <v>213.94708182306348</v>
      </c>
      <c r="G87" s="63">
        <f t="shared" si="31"/>
        <v>71.809054762329708</v>
      </c>
      <c r="H87" s="63">
        <f t="shared" si="31"/>
        <v>167.68140343035341</v>
      </c>
      <c r="I87" s="63">
        <f t="shared" si="31"/>
        <v>274.65275448681382</v>
      </c>
      <c r="J87" s="63">
        <f t="shared" si="31"/>
        <v>146.83665926513351</v>
      </c>
      <c r="K87" s="63">
        <f t="shared" si="31"/>
        <v>69.893347208347208</v>
      </c>
      <c r="L87" s="63">
        <f t="shared" si="31"/>
        <v>208.01305124638924</v>
      </c>
      <c r="M87" s="63">
        <f t="shared" si="31"/>
        <v>315.56800304902771</v>
      </c>
      <c r="N87" s="63">
        <f t="shared" si="31"/>
        <v>299.10556446697149</v>
      </c>
      <c r="O87" s="63">
        <f t="shared" si="31"/>
        <v>220.92154345294213</v>
      </c>
      <c r="P87" s="63">
        <f t="shared" si="31"/>
        <v>271.19518630374756</v>
      </c>
      <c r="Q87" s="63">
        <f t="shared" si="31"/>
        <v>164.41743780265136</v>
      </c>
      <c r="R87" s="63">
        <f t="shared" si="31"/>
        <v>255.93360772069261</v>
      </c>
      <c r="S87" s="63">
        <f t="shared" si="31"/>
        <v>264.27380850943928</v>
      </c>
      <c r="T87" s="63">
        <f t="shared" si="31"/>
        <v>203.42719063186226</v>
      </c>
      <c r="U87" s="63">
        <f t="shared" si="31"/>
        <v>221.99767205099099</v>
      </c>
      <c r="V87" s="63">
        <f t="shared" si="31"/>
        <v>178.78106443085218</v>
      </c>
      <c r="W87" s="63">
        <f t="shared" si="31"/>
        <v>173.86357346357346</v>
      </c>
      <c r="X87" s="63">
        <f t="shared" si="31"/>
        <v>158.24736590038313</v>
      </c>
      <c r="Y87" s="63">
        <f t="shared" si="32"/>
        <v>164.36784957264959</v>
      </c>
      <c r="Z87" s="63">
        <f t="shared" si="32"/>
        <v>218.39027794796289</v>
      </c>
      <c r="AA87" s="63">
        <f t="shared" si="32"/>
        <v>268.16210678280544</v>
      </c>
      <c r="AB87" s="63">
        <f t="shared" si="32"/>
        <v>167.10827110859728</v>
      </c>
      <c r="AC87" s="63">
        <f t="shared" si="32"/>
        <v>196.58094174664868</v>
      </c>
    </row>
    <row r="88" spans="1:29">
      <c r="A88" s="126" t="s">
        <v>74</v>
      </c>
      <c r="B88" s="63">
        <f t="shared" si="31"/>
        <v>206.23581135091925</v>
      </c>
      <c r="C88" s="63">
        <f t="shared" si="31"/>
        <v>245.4121342792229</v>
      </c>
      <c r="D88" s="63">
        <f t="shared" si="31"/>
        <v>112.61692265726637</v>
      </c>
      <c r="E88" s="63">
        <f t="shared" si="31"/>
        <v>105.32966530443329</v>
      </c>
      <c r="F88" s="63">
        <f t="shared" si="31"/>
        <v>190.85879648274934</v>
      </c>
      <c r="G88" s="63">
        <f t="shared" si="31"/>
        <v>74.410472395740371</v>
      </c>
      <c r="H88" s="63">
        <f t="shared" si="31"/>
        <v>141.46783316008316</v>
      </c>
      <c r="I88" s="63">
        <f t="shared" si="31"/>
        <v>306.5215177497916</v>
      </c>
      <c r="J88" s="63">
        <f t="shared" si="31"/>
        <v>163.22892730637059</v>
      </c>
      <c r="K88" s="63">
        <f t="shared" si="31"/>
        <v>293.63202686202692</v>
      </c>
      <c r="L88" s="63">
        <f t="shared" si="31"/>
        <v>211.42363191398314</v>
      </c>
      <c r="M88" s="63">
        <f t="shared" si="31"/>
        <v>221.16572600917951</v>
      </c>
      <c r="N88" s="63">
        <f t="shared" si="31"/>
        <v>246.59201407937456</v>
      </c>
      <c r="O88" s="63">
        <f t="shared" si="31"/>
        <v>210.42592557262492</v>
      </c>
      <c r="P88" s="63">
        <f t="shared" si="31"/>
        <v>161.40094261143986</v>
      </c>
      <c r="Q88" s="63">
        <f t="shared" si="31"/>
        <v>201.39715297293003</v>
      </c>
      <c r="R88" s="63">
        <f t="shared" si="31"/>
        <v>256.92847856940108</v>
      </c>
      <c r="S88" s="63">
        <f t="shared" si="31"/>
        <v>203.04820850943929</v>
      </c>
      <c r="T88" s="63">
        <f t="shared" si="31"/>
        <v>218.9679601102911</v>
      </c>
      <c r="U88" s="63">
        <f t="shared" si="31"/>
        <v>257.17300235746092</v>
      </c>
      <c r="V88" s="63">
        <f t="shared" si="31"/>
        <v>227.43942696454491</v>
      </c>
      <c r="W88" s="63">
        <f t="shared" si="31"/>
        <v>141.08262108262105</v>
      </c>
      <c r="X88" s="63">
        <f t="shared" si="31"/>
        <v>150.59492337164752</v>
      </c>
      <c r="Y88" s="63">
        <f t="shared" si="32"/>
        <v>163.41577036472881</v>
      </c>
      <c r="Z88" s="63">
        <f t="shared" si="32"/>
        <v>212.77494547446466</v>
      </c>
      <c r="AA88" s="63">
        <f t="shared" si="32"/>
        <v>231.92334048868776</v>
      </c>
      <c r="AB88" s="63">
        <f t="shared" si="32"/>
        <v>178.02609602022349</v>
      </c>
      <c r="AC88" s="63">
        <f t="shared" si="32"/>
        <v>180.50488065857843</v>
      </c>
    </row>
    <row r="89" spans="1:29">
      <c r="A89" s="126" t="s">
        <v>75</v>
      </c>
      <c r="B89" s="63">
        <f t="shared" si="31"/>
        <v>252.1382893685053</v>
      </c>
      <c r="C89" s="63">
        <f t="shared" si="31"/>
        <v>190.0867760931051</v>
      </c>
      <c r="D89" s="63">
        <f t="shared" si="31"/>
        <v>145.71183767678045</v>
      </c>
      <c r="E89" s="63">
        <f t="shared" si="31"/>
        <v>269.80534271377576</v>
      </c>
      <c r="F89" s="63">
        <f t="shared" si="31"/>
        <v>153.89085321855285</v>
      </c>
      <c r="G89" s="63">
        <f t="shared" si="31"/>
        <v>63.100157475162092</v>
      </c>
      <c r="H89" s="63">
        <f t="shared" si="31"/>
        <v>199.18535145530146</v>
      </c>
      <c r="I89" s="63">
        <f t="shared" ref="I89:X89" si="33">I216/I$233</f>
        <v>301.90268296107769</v>
      </c>
      <c r="J89" s="63">
        <f t="shared" si="33"/>
        <v>162.52511921755197</v>
      </c>
      <c r="K89" s="63">
        <f t="shared" si="33"/>
        <v>173.25872183372198</v>
      </c>
      <c r="L89" s="63">
        <f t="shared" si="33"/>
        <v>126.62415534396068</v>
      </c>
      <c r="M89" s="63">
        <f t="shared" si="33"/>
        <v>199.85411699832963</v>
      </c>
      <c r="N89" s="63">
        <f t="shared" si="33"/>
        <v>133.6962353077584</v>
      </c>
      <c r="O89" s="63">
        <f t="shared" si="33"/>
        <v>184.75627940768686</v>
      </c>
      <c r="P89" s="63">
        <f t="shared" si="33"/>
        <v>240.83629219723872</v>
      </c>
      <c r="Q89" s="63">
        <f t="shared" si="33"/>
        <v>272.69610986742919</v>
      </c>
      <c r="R89" s="63">
        <f t="shared" si="33"/>
        <v>176.35614533068383</v>
      </c>
      <c r="S89" s="63">
        <f t="shared" si="33"/>
        <v>173.2511525500139</v>
      </c>
      <c r="T89" s="63">
        <f t="shared" si="33"/>
        <v>237.04820826522666</v>
      </c>
      <c r="U89" s="63">
        <f t="shared" si="33"/>
        <v>169.94344171832702</v>
      </c>
      <c r="V89" s="63">
        <f t="shared" si="33"/>
        <v>179.13702441426508</v>
      </c>
      <c r="W89" s="63">
        <f t="shared" si="33"/>
        <v>191.17688237688242</v>
      </c>
      <c r="X89" s="63">
        <f t="shared" si="33"/>
        <v>209.26263170498083</v>
      </c>
      <c r="Y89" s="63">
        <f t="shared" si="32"/>
        <v>146.25966922230677</v>
      </c>
      <c r="Z89" s="63">
        <f t="shared" si="32"/>
        <v>288.29707185391561</v>
      </c>
      <c r="AA89" s="63">
        <f t="shared" si="32"/>
        <v>270.61001144796359</v>
      </c>
      <c r="AB89" s="63">
        <f t="shared" si="32"/>
        <v>205.91869736700576</v>
      </c>
      <c r="AC89" s="63">
        <f t="shared" si="32"/>
        <v>214.11350732091145</v>
      </c>
    </row>
    <row r="90" spans="1:29" ht="15.75" thickBot="1">
      <c r="A90" s="126" t="s">
        <v>76</v>
      </c>
      <c r="B90" s="3">
        <f>SUM(B78:B89)</f>
        <v>1924</v>
      </c>
      <c r="C90" s="3">
        <f t="shared" ref="C90:AC90" si="34">SUM(C78:C89)</f>
        <v>2643.5262206148282</v>
      </c>
      <c r="D90" s="3">
        <f t="shared" si="34"/>
        <v>1939.1824058919804</v>
      </c>
      <c r="E90" s="3">
        <f t="shared" si="34"/>
        <v>2061.1068728984537</v>
      </c>
      <c r="F90" s="3">
        <f t="shared" si="34"/>
        <v>2363.5719568062827</v>
      </c>
      <c r="G90" s="3">
        <f t="shared" si="34"/>
        <v>1518.4481078886308</v>
      </c>
      <c r="H90" s="3">
        <f t="shared" si="34"/>
        <v>1586.7479128378379</v>
      </c>
      <c r="I90" s="3">
        <f t="shared" si="34"/>
        <v>3040.0012390188244</v>
      </c>
      <c r="J90" s="3">
        <f t="shared" si="34"/>
        <v>2348.8746804123707</v>
      </c>
      <c r="K90" s="3">
        <f t="shared" si="34"/>
        <v>2082.8938311688316</v>
      </c>
      <c r="L90" s="3">
        <f t="shared" si="34"/>
        <v>2373.1816168289292</v>
      </c>
      <c r="M90" s="3">
        <f t="shared" si="34"/>
        <v>2479.9588867805192</v>
      </c>
      <c r="N90" s="3">
        <f t="shared" si="34"/>
        <v>2553.1776343669253</v>
      </c>
      <c r="O90" s="3">
        <f t="shared" si="34"/>
        <v>2189.675467916366</v>
      </c>
      <c r="P90" s="3">
        <f t="shared" si="34"/>
        <v>2694.0798043076925</v>
      </c>
      <c r="Q90" s="3">
        <f t="shared" si="34"/>
        <v>2377.6376470588234</v>
      </c>
      <c r="R90" s="3">
        <f t="shared" si="34"/>
        <v>2577.9928044280441</v>
      </c>
      <c r="S90" s="3">
        <f t="shared" si="34"/>
        <v>3020.038725274725</v>
      </c>
      <c r="T90" s="3">
        <f t="shared" si="34"/>
        <v>2418.504671603348</v>
      </c>
      <c r="U90" s="3">
        <f t="shared" si="34"/>
        <v>2732.2997570942111</v>
      </c>
      <c r="V90" s="3">
        <f t="shared" si="34"/>
        <v>2255.7615060646899</v>
      </c>
      <c r="W90" s="3">
        <f t="shared" si="34"/>
        <v>2417.3428571428576</v>
      </c>
      <c r="X90" s="3">
        <f t="shared" si="34"/>
        <v>2289.2742241379306</v>
      </c>
      <c r="Y90" s="3">
        <f t="shared" si="34"/>
        <v>2304.8568184818487</v>
      </c>
      <c r="Z90" s="3">
        <f t="shared" si="34"/>
        <v>2994.6022834098935</v>
      </c>
      <c r="AA90" s="3">
        <f t="shared" si="34"/>
        <v>2614.1882140588236</v>
      </c>
      <c r="AB90" s="3">
        <f t="shared" si="34"/>
        <v>2582.9742388709305</v>
      </c>
      <c r="AC90" s="3">
        <f t="shared" si="34"/>
        <v>2501.8084825566934</v>
      </c>
    </row>
    <row r="91" spans="1:29">
      <c r="A91" s="69"/>
      <c r="B91" s="97">
        <f t="shared" ref="B91:AC91" si="35">SUM(B78:B89)-B11</f>
        <v>0</v>
      </c>
      <c r="C91" s="97">
        <f t="shared" si="35"/>
        <v>0</v>
      </c>
      <c r="D91" s="97">
        <f t="shared" si="35"/>
        <v>0</v>
      </c>
      <c r="E91" s="97">
        <f t="shared" si="35"/>
        <v>0</v>
      </c>
      <c r="F91" s="97">
        <f t="shared" si="35"/>
        <v>0</v>
      </c>
      <c r="G91" s="97">
        <f t="shared" si="35"/>
        <v>0</v>
      </c>
      <c r="H91" s="97">
        <f t="shared" si="35"/>
        <v>0</v>
      </c>
      <c r="I91" s="97">
        <f t="shared" si="35"/>
        <v>0</v>
      </c>
      <c r="J91" s="97">
        <f t="shared" si="35"/>
        <v>0</v>
      </c>
      <c r="K91" s="97">
        <f t="shared" si="35"/>
        <v>0</v>
      </c>
      <c r="L91" s="97">
        <f t="shared" si="35"/>
        <v>0</v>
      </c>
      <c r="M91" s="97">
        <f t="shared" si="35"/>
        <v>0</v>
      </c>
      <c r="N91" s="97">
        <f t="shared" si="35"/>
        <v>0</v>
      </c>
      <c r="O91" s="97">
        <f t="shared" si="35"/>
        <v>0</v>
      </c>
      <c r="P91" s="97">
        <f t="shared" si="35"/>
        <v>0</v>
      </c>
      <c r="Q91" s="97">
        <f t="shared" si="35"/>
        <v>0</v>
      </c>
      <c r="R91" s="97">
        <f t="shared" si="35"/>
        <v>0</v>
      </c>
      <c r="S91" s="97">
        <f t="shared" si="35"/>
        <v>0</v>
      </c>
      <c r="T91" s="97">
        <f t="shared" si="35"/>
        <v>0</v>
      </c>
      <c r="U91" s="97">
        <f t="shared" si="35"/>
        <v>0</v>
      </c>
      <c r="V91" s="97">
        <f t="shared" si="35"/>
        <v>0</v>
      </c>
      <c r="W91" s="97">
        <f t="shared" si="35"/>
        <v>0</v>
      </c>
      <c r="X91" s="97">
        <f t="shared" si="35"/>
        <v>0</v>
      </c>
      <c r="Y91" s="97">
        <f t="shared" si="35"/>
        <v>0</v>
      </c>
      <c r="Z91" s="97">
        <f t="shared" si="35"/>
        <v>354.18148783591369</v>
      </c>
      <c r="AA91" s="97">
        <f t="shared" si="35"/>
        <v>346.91723052343968</v>
      </c>
      <c r="AB91" s="97">
        <f t="shared" si="35"/>
        <v>242.77218372443394</v>
      </c>
      <c r="AC91" s="97">
        <f t="shared" si="35"/>
        <v>141.46161698104424</v>
      </c>
    </row>
    <row r="92" spans="1:29" ht="15.75" thickBot="1">
      <c r="A92" s="126" t="s">
        <v>309</v>
      </c>
    </row>
    <row r="93" spans="1:29" ht="15.75" thickBot="1">
      <c r="A93" s="154"/>
      <c r="B93" s="154" t="str">
        <f>B$2</f>
        <v xml:space="preserve">93/94 </v>
      </c>
      <c r="C93" s="154" t="str">
        <f t="shared" ref="C93:AC93" si="36">C$2</f>
        <v xml:space="preserve">94/95 </v>
      </c>
      <c r="D93" s="154" t="str">
        <f t="shared" si="36"/>
        <v xml:space="preserve">95/96 </v>
      </c>
      <c r="E93" s="154" t="str">
        <f t="shared" si="36"/>
        <v xml:space="preserve">96/97 </v>
      </c>
      <c r="F93" s="154" t="str">
        <f t="shared" si="36"/>
        <v xml:space="preserve">97/98 </v>
      </c>
      <c r="G93" s="154" t="str">
        <f t="shared" si="36"/>
        <v xml:space="preserve">98/99 </v>
      </c>
      <c r="H93" s="154" t="str">
        <f t="shared" si="36"/>
        <v xml:space="preserve">99/00 </v>
      </c>
      <c r="I93" s="154" t="str">
        <f t="shared" si="36"/>
        <v xml:space="preserve">00/01 </v>
      </c>
      <c r="J93" s="154" t="str">
        <f t="shared" si="36"/>
        <v xml:space="preserve">01/02 </v>
      </c>
      <c r="K93" s="154" t="str">
        <f t="shared" si="36"/>
        <v xml:space="preserve">02/03 </v>
      </c>
      <c r="L93" s="154" t="str">
        <f t="shared" si="36"/>
        <v xml:space="preserve">03/04 </v>
      </c>
      <c r="M93" s="154" t="str">
        <f t="shared" si="36"/>
        <v xml:space="preserve">04/05 </v>
      </c>
      <c r="N93" s="154" t="str">
        <f t="shared" si="36"/>
        <v xml:space="preserve">05/06 </v>
      </c>
      <c r="O93" s="154" t="str">
        <f t="shared" si="36"/>
        <v xml:space="preserve">06/07 </v>
      </c>
      <c r="P93" s="154" t="str">
        <f t="shared" si="36"/>
        <v xml:space="preserve">07/08 </v>
      </c>
      <c r="Q93" s="154" t="str">
        <f t="shared" si="36"/>
        <v xml:space="preserve">08/09 </v>
      </c>
      <c r="R93" s="154" t="str">
        <f t="shared" si="36"/>
        <v xml:space="preserve">09/10 </v>
      </c>
      <c r="S93" s="154" t="str">
        <f t="shared" si="36"/>
        <v xml:space="preserve">10/11 </v>
      </c>
      <c r="T93" s="154" t="str">
        <f t="shared" si="36"/>
        <v xml:space="preserve">11/12 </v>
      </c>
      <c r="U93" s="154" t="str">
        <f t="shared" si="36"/>
        <v xml:space="preserve">12/13 </v>
      </c>
      <c r="V93" s="154" t="str">
        <f t="shared" si="36"/>
        <v xml:space="preserve">13/14 </v>
      </c>
      <c r="W93" s="154" t="str">
        <f t="shared" si="36"/>
        <v xml:space="preserve">14/15 </v>
      </c>
      <c r="X93" s="154" t="str">
        <f t="shared" si="36"/>
        <v xml:space="preserve">15/16 </v>
      </c>
      <c r="Y93" s="154" t="str">
        <f t="shared" si="36"/>
        <v xml:space="preserve">16/17 </v>
      </c>
      <c r="Z93" s="154" t="str">
        <f t="shared" si="36"/>
        <v xml:space="preserve">17/18 </v>
      </c>
      <c r="AA93" s="154" t="str">
        <f t="shared" si="36"/>
        <v>18/19</v>
      </c>
      <c r="AB93" s="154" t="str">
        <f t="shared" si="36"/>
        <v>19/20</v>
      </c>
      <c r="AC93" s="154" t="str">
        <f t="shared" si="36"/>
        <v>20/21</v>
      </c>
    </row>
    <row r="94" spans="1:29">
      <c r="A94" s="126" t="s">
        <v>64</v>
      </c>
      <c r="B94" s="63">
        <f t="shared" ref="B94:AA103" si="37">B78*B$122</f>
        <v>50.153800036893557</v>
      </c>
      <c r="C94" s="63">
        <f t="shared" si="37"/>
        <v>77.298840048840049</v>
      </c>
      <c r="D94" s="63">
        <f t="shared" si="37"/>
        <v>66.627843174283441</v>
      </c>
      <c r="E94" s="63">
        <f t="shared" si="37"/>
        <v>55.905178211163417</v>
      </c>
      <c r="F94" s="63">
        <f t="shared" si="37"/>
        <v>52.443111088736728</v>
      </c>
      <c r="G94" s="63">
        <f t="shared" si="37"/>
        <v>69.907362841334987</v>
      </c>
      <c r="H94" s="63">
        <f t="shared" si="37"/>
        <v>29.944830977130973</v>
      </c>
      <c r="I94" s="63">
        <f t="shared" si="37"/>
        <v>66.912456974856298</v>
      </c>
      <c r="J94" s="63">
        <f t="shared" si="37"/>
        <v>69.758260639703934</v>
      </c>
      <c r="K94" s="63">
        <f t="shared" si="37"/>
        <v>43.138721833721831</v>
      </c>
      <c r="L94" s="63">
        <f t="shared" si="37"/>
        <v>75.318536856745482</v>
      </c>
      <c r="M94" s="63">
        <f t="shared" si="37"/>
        <v>62.048329035501716</v>
      </c>
      <c r="N94" s="63">
        <f t="shared" si="37"/>
        <v>55.894503412177826</v>
      </c>
      <c r="O94" s="63">
        <f t="shared" si="37"/>
        <v>57.519272364261546</v>
      </c>
      <c r="P94" s="63">
        <f t="shared" si="37"/>
        <v>66.867026666666675</v>
      </c>
      <c r="Q94" s="63">
        <f t="shared" si="37"/>
        <v>72.904141843296003</v>
      </c>
      <c r="R94" s="63">
        <f t="shared" si="37"/>
        <v>70.950342132652082</v>
      </c>
      <c r="S94" s="63">
        <f t="shared" si="37"/>
        <v>111.30061686390533</v>
      </c>
      <c r="T94" s="63">
        <f t="shared" si="37"/>
        <v>73.756658510409963</v>
      </c>
      <c r="U94" s="63">
        <f t="shared" si="37"/>
        <v>81.107230856544149</v>
      </c>
      <c r="V94" s="63">
        <f t="shared" si="37"/>
        <v>92.419084767433816</v>
      </c>
      <c r="W94" s="63">
        <f t="shared" si="37"/>
        <v>70.320050255702412</v>
      </c>
      <c r="X94" s="63">
        <f t="shared" si="37"/>
        <v>69.55984084880636</v>
      </c>
      <c r="Y94" s="63">
        <f t="shared" si="37"/>
        <v>65.315919353473802</v>
      </c>
      <c r="Z94" s="63">
        <f t="shared" si="37"/>
        <v>72.930780707317794</v>
      </c>
      <c r="AA94" s="63">
        <f t="shared" si="37"/>
        <v>48.240860640723987</v>
      </c>
      <c r="AB94" s="65">
        <f t="shared" ref="AB94:AC105" si="38">AB$122*AB78</f>
        <v>77.372737187822494</v>
      </c>
      <c r="AC94" s="65">
        <f t="shared" si="38"/>
        <v>72.818491503108461</v>
      </c>
    </row>
    <row r="95" spans="1:29">
      <c r="A95" s="126" t="s">
        <v>65</v>
      </c>
      <c r="B95" s="63">
        <f t="shared" si="37"/>
        <v>60.652600996126175</v>
      </c>
      <c r="C95" s="63">
        <f t="shared" si="37"/>
        <v>64.727411477411479</v>
      </c>
      <c r="D95" s="63">
        <f t="shared" si="37"/>
        <v>63.01327688950439</v>
      </c>
      <c r="E95" s="63">
        <f t="shared" si="37"/>
        <v>53.635642232683253</v>
      </c>
      <c r="F95" s="63">
        <f t="shared" si="37"/>
        <v>72.319482816485433</v>
      </c>
      <c r="G95" s="63">
        <f t="shared" si="37"/>
        <v>53.116230590754959</v>
      </c>
      <c r="H95" s="63">
        <f t="shared" si="37"/>
        <v>32.06349989604989</v>
      </c>
      <c r="I95" s="63">
        <f t="shared" si="37"/>
        <v>84.072067927508897</v>
      </c>
      <c r="J95" s="63">
        <f t="shared" si="37"/>
        <v>99.011868887126624</v>
      </c>
      <c r="K95" s="63">
        <f t="shared" si="37"/>
        <v>51.878782439782434</v>
      </c>
      <c r="L95" s="63">
        <f t="shared" si="37"/>
        <v>69.034980528511824</v>
      </c>
      <c r="M95" s="63">
        <f t="shared" si="37"/>
        <v>66.020738902674381</v>
      </c>
      <c r="N95" s="63">
        <f t="shared" si="37"/>
        <v>69.927291525872917</v>
      </c>
      <c r="O95" s="63">
        <f t="shared" si="37"/>
        <v>67.911774166712874</v>
      </c>
      <c r="P95" s="63">
        <f t="shared" si="37"/>
        <v>68.093706666666662</v>
      </c>
      <c r="Q95" s="63">
        <f t="shared" si="37"/>
        <v>57.144701595617995</v>
      </c>
      <c r="R95" s="63">
        <f t="shared" si="37"/>
        <v>48.702169930930083</v>
      </c>
      <c r="S95" s="63">
        <f t="shared" si="37"/>
        <v>102.45552071005918</v>
      </c>
      <c r="T95" s="63">
        <f t="shared" si="37"/>
        <v>61.80211633397726</v>
      </c>
      <c r="U95" s="63">
        <f t="shared" si="37"/>
        <v>50.103167292412479</v>
      </c>
      <c r="V95" s="63">
        <f t="shared" si="37"/>
        <v>48.942838136706051</v>
      </c>
      <c r="W95" s="63">
        <f t="shared" si="37"/>
        <v>83.651400152182745</v>
      </c>
      <c r="X95" s="63">
        <f t="shared" si="37"/>
        <v>71.937082228116708</v>
      </c>
      <c r="Y95" s="63">
        <f t="shared" si="37"/>
        <v>54.757539815520012</v>
      </c>
      <c r="Z95" s="63">
        <f t="shared" si="37"/>
        <v>163.8879538521941</v>
      </c>
      <c r="AA95" s="63">
        <f t="shared" si="37"/>
        <v>61.735533897194578</v>
      </c>
      <c r="AB95" s="65">
        <f t="shared" si="38"/>
        <v>78.750528503611974</v>
      </c>
      <c r="AC95" s="65">
        <f t="shared" si="38"/>
        <v>70.367711216413298</v>
      </c>
    </row>
    <row r="96" spans="1:29">
      <c r="A96" s="126" t="s">
        <v>66</v>
      </c>
      <c r="B96" s="63">
        <f t="shared" si="37"/>
        <v>46.813272458955915</v>
      </c>
      <c r="C96" s="63">
        <f t="shared" si="37"/>
        <v>64.203601953601961</v>
      </c>
      <c r="D96" s="63">
        <f t="shared" si="37"/>
        <v>71.275142683285068</v>
      </c>
      <c r="E96" s="63">
        <f t="shared" si="37"/>
        <v>73.597758574310703</v>
      </c>
      <c r="F96" s="63">
        <f t="shared" si="37"/>
        <v>52.464770774600616</v>
      </c>
      <c r="G96" s="63">
        <f t="shared" si="37"/>
        <v>87.503567017669099</v>
      </c>
      <c r="H96" s="63">
        <f t="shared" si="37"/>
        <v>40.543839085239078</v>
      </c>
      <c r="I96" s="63">
        <f t="shared" si="37"/>
        <v>69.967319496248194</v>
      </c>
      <c r="J96" s="63">
        <f t="shared" si="37"/>
        <v>56.931971979910124</v>
      </c>
      <c r="K96" s="63">
        <f t="shared" si="37"/>
        <v>69.745267288267286</v>
      </c>
      <c r="L96" s="63">
        <f t="shared" si="37"/>
        <v>63.691329624478449</v>
      </c>
      <c r="M96" s="63">
        <f t="shared" si="37"/>
        <v>81.994919800840108</v>
      </c>
      <c r="N96" s="63">
        <f t="shared" si="37"/>
        <v>60.81417524680316</v>
      </c>
      <c r="O96" s="63">
        <f t="shared" si="37"/>
        <v>56.955523265487209</v>
      </c>
      <c r="P96" s="63">
        <f t="shared" si="37"/>
        <v>66.418266666666668</v>
      </c>
      <c r="Q96" s="63">
        <f t="shared" si="37"/>
        <v>57.773876827816132</v>
      </c>
      <c r="R96" s="63">
        <f t="shared" si="37"/>
        <v>64.668096130192069</v>
      </c>
      <c r="S96" s="63">
        <f t="shared" si="37"/>
        <v>83.609001479289944</v>
      </c>
      <c r="T96" s="63">
        <f t="shared" si="37"/>
        <v>59.07635200686844</v>
      </c>
      <c r="U96" s="63">
        <f t="shared" si="37"/>
        <v>66.771538461538469</v>
      </c>
      <c r="V96" s="63">
        <f t="shared" si="37"/>
        <v>74.166372503282872</v>
      </c>
      <c r="W96" s="63">
        <f t="shared" si="37"/>
        <v>84.74641188441187</v>
      </c>
      <c r="X96" s="63">
        <f t="shared" si="37"/>
        <v>72.709323607427052</v>
      </c>
      <c r="Y96" s="63">
        <f t="shared" si="37"/>
        <v>49.116939155454013</v>
      </c>
      <c r="Z96" s="63">
        <f t="shared" si="37"/>
        <v>79.578460330403786</v>
      </c>
      <c r="AA96" s="63">
        <f t="shared" si="37"/>
        <v>72.411597996018116</v>
      </c>
      <c r="AB96" s="65">
        <f t="shared" si="38"/>
        <v>66.681738305469551</v>
      </c>
      <c r="AC96" s="65">
        <f t="shared" si="38"/>
        <v>79.175618804132753</v>
      </c>
    </row>
    <row r="97" spans="1:29">
      <c r="A97" s="126" t="s">
        <v>67</v>
      </c>
      <c r="B97" s="63">
        <f t="shared" si="37"/>
        <v>46.813272458955915</v>
      </c>
      <c r="C97" s="63">
        <f t="shared" si="37"/>
        <v>85.679792429792428</v>
      </c>
      <c r="D97" s="63">
        <f t="shared" si="37"/>
        <v>52.169578035167241</v>
      </c>
      <c r="E97" s="63">
        <f t="shared" si="37"/>
        <v>61.860646940147952</v>
      </c>
      <c r="F97" s="63">
        <f t="shared" si="37"/>
        <v>59.745003758893802</v>
      </c>
      <c r="G97" s="63">
        <f t="shared" si="37"/>
        <v>44.787367481706227</v>
      </c>
      <c r="H97" s="63">
        <f t="shared" si="37"/>
        <v>54.908053950103948</v>
      </c>
      <c r="I97" s="63">
        <f t="shared" si="37"/>
        <v>80.925616130589319</v>
      </c>
      <c r="J97" s="63">
        <f t="shared" si="37"/>
        <v>66.79331218609569</v>
      </c>
      <c r="K97" s="63">
        <f t="shared" si="37"/>
        <v>57.011236985236984</v>
      </c>
      <c r="L97" s="63">
        <f t="shared" si="37"/>
        <v>71.085870653685674</v>
      </c>
      <c r="M97" s="63">
        <f t="shared" si="37"/>
        <v>63.999005822345481</v>
      </c>
      <c r="N97" s="63">
        <f t="shared" si="37"/>
        <v>63.684848373418134</v>
      </c>
      <c r="O97" s="63">
        <f t="shared" si="37"/>
        <v>67.679214685818863</v>
      </c>
      <c r="P97" s="63">
        <f t="shared" si="37"/>
        <v>93.52378666666668</v>
      </c>
      <c r="Q97" s="63">
        <f t="shared" si="37"/>
        <v>73.655627911407464</v>
      </c>
      <c r="R97" s="63">
        <f t="shared" si="37"/>
        <v>74.164393793168685</v>
      </c>
      <c r="S97" s="63">
        <f t="shared" si="37"/>
        <v>97.233616863905326</v>
      </c>
      <c r="T97" s="63">
        <f t="shared" si="37"/>
        <v>69.25696758961152</v>
      </c>
      <c r="U97" s="63">
        <f t="shared" si="37"/>
        <v>80.721393739631552</v>
      </c>
      <c r="V97" s="63">
        <f t="shared" si="37"/>
        <v>57.186352287649449</v>
      </c>
      <c r="W97" s="63">
        <f t="shared" si="37"/>
        <v>81.835436039001237</v>
      </c>
      <c r="X97" s="63">
        <f t="shared" si="37"/>
        <v>73.101909814323605</v>
      </c>
      <c r="Y97" s="63">
        <f t="shared" si="37"/>
        <v>73.613602521790639</v>
      </c>
      <c r="Z97" s="63">
        <f t="shared" si="37"/>
        <v>70.503784240886716</v>
      </c>
      <c r="AA97" s="63">
        <f t="shared" si="37"/>
        <v>66.379291765429869</v>
      </c>
      <c r="AB97" s="65">
        <f t="shared" si="38"/>
        <v>80.33162343859648</v>
      </c>
      <c r="AC97" s="65">
        <f t="shared" si="38"/>
        <v>73.625985186873095</v>
      </c>
    </row>
    <row r="98" spans="1:29">
      <c r="A98" s="126" t="s">
        <v>68</v>
      </c>
      <c r="B98" s="63">
        <f t="shared" si="37"/>
        <v>32.496725696365985</v>
      </c>
      <c r="C98" s="63">
        <f t="shared" si="37"/>
        <v>65.77503052503053</v>
      </c>
      <c r="D98" s="63">
        <f t="shared" si="37"/>
        <v>47.005911914054309</v>
      </c>
      <c r="E98" s="63">
        <f t="shared" si="37"/>
        <v>50.677508406186959</v>
      </c>
      <c r="F98" s="63">
        <f t="shared" si="37"/>
        <v>65.395603235333596</v>
      </c>
      <c r="G98" s="63">
        <f t="shared" si="37"/>
        <v>37.380499732286282</v>
      </c>
      <c r="H98" s="63">
        <f t="shared" si="37"/>
        <v>42.711935031185028</v>
      </c>
      <c r="I98" s="63">
        <f t="shared" si="37"/>
        <v>59.845675457457546</v>
      </c>
      <c r="J98" s="63">
        <f t="shared" si="37"/>
        <v>87.080425588157553</v>
      </c>
      <c r="K98" s="63">
        <f t="shared" si="37"/>
        <v>36.214055167055164</v>
      </c>
      <c r="L98" s="63">
        <f t="shared" si="37"/>
        <v>59.468454102920731</v>
      </c>
      <c r="M98" s="63">
        <f t="shared" si="37"/>
        <v>76.332200003243642</v>
      </c>
      <c r="N98" s="63">
        <f t="shared" si="37"/>
        <v>72.58787744318559</v>
      </c>
      <c r="O98" s="63">
        <f t="shared" si="37"/>
        <v>67.013201708169262</v>
      </c>
      <c r="P98" s="63">
        <f t="shared" si="37"/>
        <v>67.003266666666661</v>
      </c>
      <c r="Q98" s="63">
        <f t="shared" si="37"/>
        <v>63.690404381995698</v>
      </c>
      <c r="R98" s="63">
        <f t="shared" si="37"/>
        <v>44.930642255653332</v>
      </c>
      <c r="S98" s="63">
        <f t="shared" si="37"/>
        <v>68.357636094674575</v>
      </c>
      <c r="T98" s="63">
        <f t="shared" si="37"/>
        <v>56.327751878085436</v>
      </c>
      <c r="U98" s="63">
        <f t="shared" si="37"/>
        <v>51.057114511481714</v>
      </c>
      <c r="V98" s="63">
        <f t="shared" si="37"/>
        <v>48.707309160964812</v>
      </c>
      <c r="W98" s="63">
        <f t="shared" si="37"/>
        <v>57.393060607669284</v>
      </c>
      <c r="X98" s="63">
        <f t="shared" si="37"/>
        <v>71.004496021220163</v>
      </c>
      <c r="Y98" s="63">
        <f t="shared" si="37"/>
        <v>65.404005162054673</v>
      </c>
      <c r="Z98" s="63">
        <f t="shared" si="37"/>
        <v>74.515091661381405</v>
      </c>
      <c r="AA98" s="63">
        <f t="shared" si="37"/>
        <v>89.94128736072399</v>
      </c>
      <c r="AB98" s="65">
        <f t="shared" si="38"/>
        <v>63.119455324045404</v>
      </c>
      <c r="AC98" s="65">
        <f t="shared" si="38"/>
        <v>72.220828416051489</v>
      </c>
    </row>
    <row r="99" spans="1:29">
      <c r="A99" s="126" t="s">
        <v>69</v>
      </c>
      <c r="B99" s="63">
        <f t="shared" si="37"/>
        <v>37.268907950562621</v>
      </c>
      <c r="C99" s="63">
        <f t="shared" si="37"/>
        <v>58.441697191697195</v>
      </c>
      <c r="D99" s="63">
        <f t="shared" si="37"/>
        <v>54.235044483612405</v>
      </c>
      <c r="E99" s="63">
        <f t="shared" si="37"/>
        <v>43.412414256893079</v>
      </c>
      <c r="F99" s="63">
        <f t="shared" si="37"/>
        <v>86.098137266747216</v>
      </c>
      <c r="G99" s="63">
        <f t="shared" si="37"/>
        <v>36.829362841335005</v>
      </c>
      <c r="H99" s="63">
        <f t="shared" si="37"/>
        <v>38.026664760914763</v>
      </c>
      <c r="I99" s="63">
        <f t="shared" si="37"/>
        <v>119.26756250822767</v>
      </c>
      <c r="J99" s="63">
        <f t="shared" si="37"/>
        <v>64.812384351044145</v>
      </c>
      <c r="K99" s="63">
        <f t="shared" si="37"/>
        <v>65.601388500388509</v>
      </c>
      <c r="L99" s="63">
        <f t="shared" si="37"/>
        <v>89.593350486787216</v>
      </c>
      <c r="M99" s="63">
        <f t="shared" si="37"/>
        <v>53.510681976678178</v>
      </c>
      <c r="N99" s="63">
        <f t="shared" si="37"/>
        <v>108.77786323129929</v>
      </c>
      <c r="O99" s="63">
        <f t="shared" si="37"/>
        <v>68.578306250346628</v>
      </c>
      <c r="P99" s="63">
        <f t="shared" si="37"/>
        <v>85.675426666666667</v>
      </c>
      <c r="Q99" s="63">
        <f t="shared" si="37"/>
        <v>77.770661967135027</v>
      </c>
      <c r="R99" s="63">
        <f t="shared" si="37"/>
        <v>80.682814457375329</v>
      </c>
      <c r="S99" s="63">
        <f t="shared" si="37"/>
        <v>73.444020710059178</v>
      </c>
      <c r="T99" s="63">
        <f t="shared" si="37"/>
        <v>69.164586391929618</v>
      </c>
      <c r="U99" s="63">
        <f t="shared" si="37"/>
        <v>81.080227451322799</v>
      </c>
      <c r="V99" s="63">
        <f t="shared" si="37"/>
        <v>65.617871829428438</v>
      </c>
      <c r="W99" s="63">
        <f t="shared" si="37"/>
        <v>42.76399642547468</v>
      </c>
      <c r="X99" s="63">
        <f t="shared" si="37"/>
        <v>49.952254641909818</v>
      </c>
      <c r="Y99" s="63">
        <f t="shared" si="37"/>
        <v>61.97798536007447</v>
      </c>
      <c r="Z99" s="63">
        <f t="shared" si="37"/>
        <v>71.308118752076354</v>
      </c>
      <c r="AA99" s="63">
        <f t="shared" si="37"/>
        <v>70.053725548959278</v>
      </c>
      <c r="AB99" s="65">
        <f t="shared" si="38"/>
        <v>80.91401522807017</v>
      </c>
      <c r="AC99" s="65">
        <f t="shared" si="38"/>
        <v>60.082525935488079</v>
      </c>
    </row>
    <row r="100" spans="1:29">
      <c r="A100" s="126" t="s">
        <v>70</v>
      </c>
      <c r="B100" s="63">
        <f t="shared" si="37"/>
        <v>41.08665375391994</v>
      </c>
      <c r="C100" s="63">
        <f t="shared" si="37"/>
        <v>106.63217338217338</v>
      </c>
      <c r="D100" s="63">
        <f t="shared" si="37"/>
        <v>65.078743337949561</v>
      </c>
      <c r="E100" s="63">
        <f t="shared" si="37"/>
        <v>61.860646940147952</v>
      </c>
      <c r="F100" s="63">
        <f t="shared" si="37"/>
        <v>82.756872868841455</v>
      </c>
      <c r="G100" s="63">
        <f t="shared" si="37"/>
        <v>31.597167945743351</v>
      </c>
      <c r="H100" s="63">
        <f t="shared" si="37"/>
        <v>34.036462058212052</v>
      </c>
      <c r="I100" s="63">
        <f t="shared" si="37"/>
        <v>56.901440431787272</v>
      </c>
      <c r="J100" s="63">
        <f t="shared" si="37"/>
        <v>57.537126619085385</v>
      </c>
      <c r="K100" s="63">
        <f t="shared" si="37"/>
        <v>65.692570318570318</v>
      </c>
      <c r="L100" s="63">
        <f t="shared" si="37"/>
        <v>59.824010431154385</v>
      </c>
      <c r="M100" s="63">
        <f t="shared" si="37"/>
        <v>55.057323342902087</v>
      </c>
      <c r="N100" s="63">
        <f t="shared" si="37"/>
        <v>59.128808967733391</v>
      </c>
      <c r="O100" s="63">
        <f t="shared" si="37"/>
        <v>39.166799401031554</v>
      </c>
      <c r="P100" s="63">
        <f t="shared" si="37"/>
        <v>92.042306666666676</v>
      </c>
      <c r="Q100" s="63">
        <f t="shared" si="37"/>
        <v>49.724165372707773</v>
      </c>
      <c r="R100" s="63">
        <f t="shared" si="37"/>
        <v>92.181146560696362</v>
      </c>
      <c r="S100" s="63">
        <f t="shared" si="37"/>
        <v>89.155943786982277</v>
      </c>
      <c r="T100" s="63">
        <f t="shared" si="37"/>
        <v>65.006394505258655</v>
      </c>
      <c r="U100" s="63">
        <f t="shared" si="37"/>
        <v>88.689994761197937</v>
      </c>
      <c r="V100" s="63">
        <f t="shared" si="37"/>
        <v>49.824896762042982</v>
      </c>
      <c r="W100" s="63">
        <f t="shared" si="37"/>
        <v>56.731665162534718</v>
      </c>
      <c r="X100" s="63">
        <f t="shared" si="37"/>
        <v>56.234151193633956</v>
      </c>
      <c r="Y100" s="63">
        <f t="shared" si="37"/>
        <v>99.602024964034882</v>
      </c>
      <c r="Z100" s="63">
        <f t="shared" si="37"/>
        <v>78.402424806257713</v>
      </c>
      <c r="AA100" s="63">
        <f t="shared" si="37"/>
        <v>63.452082297194579</v>
      </c>
      <c r="AB100" s="65">
        <f t="shared" si="38"/>
        <v>87.912020073271407</v>
      </c>
      <c r="AC100" s="65">
        <f t="shared" si="38"/>
        <v>71.51184366464129</v>
      </c>
    </row>
    <row r="101" spans="1:29">
      <c r="A101" s="126" t="s">
        <v>71</v>
      </c>
      <c r="B101" s="63">
        <f t="shared" si="37"/>
        <v>40.609435528500271</v>
      </c>
      <c r="C101" s="63">
        <f t="shared" si="37"/>
        <v>68.394078144078136</v>
      </c>
      <c r="D101" s="63">
        <f t="shared" si="37"/>
        <v>47.641042846951201</v>
      </c>
      <c r="E101" s="63">
        <f t="shared" si="37"/>
        <v>50.677508406186959</v>
      </c>
      <c r="F101" s="63">
        <f t="shared" si="37"/>
        <v>68.2845927641294</v>
      </c>
      <c r="G101" s="63">
        <f t="shared" si="37"/>
        <v>23.179710869177228</v>
      </c>
      <c r="H101" s="63">
        <f t="shared" si="37"/>
        <v>39.704094490644486</v>
      </c>
      <c r="I101" s="63">
        <f t="shared" si="37"/>
        <v>96.127892228706841</v>
      </c>
      <c r="J101" s="63">
        <f t="shared" si="37"/>
        <v>52.15310600052868</v>
      </c>
      <c r="K101" s="63">
        <f t="shared" si="37"/>
        <v>55.737782439782443</v>
      </c>
      <c r="L101" s="63">
        <f t="shared" si="37"/>
        <v>63.816031988873448</v>
      </c>
      <c r="M101" s="63">
        <f t="shared" si="37"/>
        <v>58.066583304951415</v>
      </c>
      <c r="N101" s="63">
        <f t="shared" si="37"/>
        <v>38.913750828198509</v>
      </c>
      <c r="O101" s="63">
        <f t="shared" si="37"/>
        <v>47.331817425544891</v>
      </c>
      <c r="P101" s="63">
        <f t="shared" si="37"/>
        <v>59.930746666666664</v>
      </c>
      <c r="Q101" s="63">
        <f t="shared" si="37"/>
        <v>55.760930697785177</v>
      </c>
      <c r="R101" s="63">
        <f t="shared" si="37"/>
        <v>54.686472513955906</v>
      </c>
      <c r="S101" s="63">
        <f t="shared" si="37"/>
        <v>70.984424556213028</v>
      </c>
      <c r="T101" s="63">
        <f t="shared" si="37"/>
        <v>54.91400815625672</v>
      </c>
      <c r="U101" s="63">
        <f t="shared" si="37"/>
        <v>73.529140618178644</v>
      </c>
      <c r="V101" s="63">
        <f t="shared" si="37"/>
        <v>58.993815225654856</v>
      </c>
      <c r="W101" s="63">
        <f t="shared" si="37"/>
        <v>55.672178620091657</v>
      </c>
      <c r="X101" s="63">
        <f t="shared" si="37"/>
        <v>64.126220159151202</v>
      </c>
      <c r="Y101" s="63">
        <f t="shared" si="37"/>
        <v>60.955671828721329</v>
      </c>
      <c r="Z101" s="63">
        <f t="shared" si="37"/>
        <v>53.60884666727069</v>
      </c>
      <c r="AA101" s="63">
        <f t="shared" si="37"/>
        <v>46.734513332488696</v>
      </c>
      <c r="AB101" s="65">
        <f t="shared" si="38"/>
        <v>58.851466537667704</v>
      </c>
      <c r="AC101" s="65">
        <f t="shared" si="38"/>
        <v>57.173297968816946</v>
      </c>
    </row>
    <row r="102" spans="1:29">
      <c r="A102" s="126" t="s">
        <v>72</v>
      </c>
      <c r="B102" s="63">
        <f t="shared" si="37"/>
        <v>51.585454713152551</v>
      </c>
      <c r="C102" s="63">
        <f t="shared" si="37"/>
        <v>80.96550671550672</v>
      </c>
      <c r="D102" s="63">
        <f t="shared" si="37"/>
        <v>34.893500293759701</v>
      </c>
      <c r="E102" s="63">
        <f t="shared" si="37"/>
        <v>43.412414256893079</v>
      </c>
      <c r="F102" s="63">
        <f t="shared" si="37"/>
        <v>46.983838837427832</v>
      </c>
      <c r="G102" s="63">
        <f t="shared" si="37"/>
        <v>40.280922006068174</v>
      </c>
      <c r="H102" s="63">
        <f t="shared" si="37"/>
        <v>37.890740436590434</v>
      </c>
      <c r="I102" s="63">
        <f t="shared" si="37"/>
        <v>65.062147790600733</v>
      </c>
      <c r="J102" s="63">
        <f t="shared" si="37"/>
        <v>55.104652392281253</v>
      </c>
      <c r="K102" s="63">
        <f t="shared" si="37"/>
        <v>59.054327894327898</v>
      </c>
      <c r="L102" s="63">
        <f t="shared" si="37"/>
        <v>38.100549374130743</v>
      </c>
      <c r="M102" s="63">
        <f t="shared" si="37"/>
        <v>54.795919168329036</v>
      </c>
      <c r="N102" s="63">
        <f t="shared" si="37"/>
        <v>82.414252766182997</v>
      </c>
      <c r="O102" s="63">
        <f t="shared" si="37"/>
        <v>42.363454051355994</v>
      </c>
      <c r="P102" s="63">
        <f t="shared" si="37"/>
        <v>62.760066666666667</v>
      </c>
      <c r="Q102" s="63">
        <f t="shared" si="37"/>
        <v>60.188479304596321</v>
      </c>
      <c r="R102" s="63">
        <f t="shared" si="37"/>
        <v>86.912115810388883</v>
      </c>
      <c r="S102" s="63">
        <f t="shared" si="37"/>
        <v>82.058578402366877</v>
      </c>
      <c r="T102" s="63">
        <f t="shared" si="37"/>
        <v>65.868965013951509</v>
      </c>
      <c r="U102" s="63">
        <f t="shared" si="37"/>
        <v>108.66939884746354</v>
      </c>
      <c r="V102" s="63">
        <f t="shared" si="37"/>
        <v>53.849778837514684</v>
      </c>
      <c r="W102" s="63">
        <f t="shared" si="37"/>
        <v>95.926398081789372</v>
      </c>
      <c r="X102" s="63">
        <f t="shared" si="37"/>
        <v>48.407254641909816</v>
      </c>
      <c r="Y102" s="63">
        <f t="shared" si="37"/>
        <v>67.088516713209785</v>
      </c>
      <c r="Z102" s="63">
        <f t="shared" si="37"/>
        <v>78.167392250309547</v>
      </c>
      <c r="AA102" s="63">
        <f t="shared" si="37"/>
        <v>87.355391139547521</v>
      </c>
      <c r="AB102" s="65">
        <f t="shared" si="38"/>
        <v>75.451753548408831</v>
      </c>
      <c r="AC102" s="65">
        <f t="shared" si="38"/>
        <v>75.817448721954392</v>
      </c>
    </row>
    <row r="103" spans="1:29">
      <c r="A103" s="126" t="s">
        <v>73</v>
      </c>
      <c r="B103" s="63">
        <f t="shared" si="37"/>
        <v>47.290490684375577</v>
      </c>
      <c r="C103" s="63">
        <f t="shared" si="37"/>
        <v>56.346459096459107</v>
      </c>
      <c r="D103" s="63">
        <f t="shared" si="37"/>
        <v>44.770560850224513</v>
      </c>
      <c r="E103" s="63">
        <f t="shared" si="37"/>
        <v>52.90113786146604</v>
      </c>
      <c r="F103" s="63">
        <f t="shared" si="37"/>
        <v>69.521773392401656</v>
      </c>
      <c r="G103" s="63">
        <f t="shared" si="37"/>
        <v>23.289423166160987</v>
      </c>
      <c r="H103" s="63">
        <f t="shared" si="37"/>
        <v>54.394733679833671</v>
      </c>
      <c r="I103" s="63">
        <f t="shared" si="37"/>
        <v>89.017888806002901</v>
      </c>
      <c r="J103" s="63">
        <f t="shared" si="37"/>
        <v>47.674240021147241</v>
      </c>
      <c r="K103" s="63">
        <f t="shared" si="37"/>
        <v>22.787146076146076</v>
      </c>
      <c r="L103" s="63">
        <f t="shared" si="37"/>
        <v>67.162383866481235</v>
      </c>
      <c r="M103" s="63">
        <f t="shared" si="37"/>
        <v>103.5063050000811</v>
      </c>
      <c r="N103" s="63">
        <f t="shared" si="37"/>
        <v>97.714307675743726</v>
      </c>
      <c r="O103" s="63">
        <f t="shared" si="37"/>
        <v>72.235927014585982</v>
      </c>
      <c r="P103" s="63">
        <f t="shared" si="37"/>
        <v>88.890586666666678</v>
      </c>
      <c r="Q103" s="63">
        <f t="shared" si="37"/>
        <v>53.75679509407</v>
      </c>
      <c r="R103" s="63">
        <f t="shared" si="37"/>
        <v>83.724017409404865</v>
      </c>
      <c r="S103" s="63">
        <f t="shared" si="37"/>
        <v>86.474636094674565</v>
      </c>
      <c r="T103" s="63">
        <f t="shared" si="37"/>
        <v>66.516152393217439</v>
      </c>
      <c r="U103" s="63">
        <f t="shared" si="37"/>
        <v>72.649452763468076</v>
      </c>
      <c r="V103" s="63">
        <f t="shared" si="37"/>
        <v>58.834532880641376</v>
      </c>
      <c r="W103" s="63">
        <f t="shared" ref="C103:AA105" si="39">W87*W$122</f>
        <v>57.223793526923956</v>
      </c>
      <c r="X103" s="63">
        <f t="shared" si="39"/>
        <v>51.555702917771882</v>
      </c>
      <c r="Y103" s="63">
        <f t="shared" si="39"/>
        <v>53.672529914529918</v>
      </c>
      <c r="Z103" s="63">
        <f t="shared" si="39"/>
        <v>71.311111166681755</v>
      </c>
      <c r="AA103" s="63">
        <f t="shared" si="39"/>
        <v>88.195537341900462</v>
      </c>
      <c r="AB103" s="65">
        <f t="shared" si="38"/>
        <v>55.051262801857582</v>
      </c>
      <c r="AC103" s="65">
        <f t="shared" si="38"/>
        <v>65.107607906490045</v>
      </c>
    </row>
    <row r="104" spans="1:29">
      <c r="A104" s="126" t="s">
        <v>74</v>
      </c>
      <c r="B104" s="63">
        <f t="shared" ref="B104:B105" si="40">B88*B$122</f>
        <v>63.993128574063824</v>
      </c>
      <c r="C104" s="63">
        <f t="shared" si="39"/>
        <v>80.96550671550672</v>
      </c>
      <c r="D104" s="63">
        <f t="shared" si="39"/>
        <v>36.629524843677878</v>
      </c>
      <c r="E104" s="63">
        <f t="shared" si="39"/>
        <v>34.232141223940822</v>
      </c>
      <c r="F104" s="63">
        <f t="shared" si="39"/>
        <v>62.019270774600614</v>
      </c>
      <c r="G104" s="63">
        <f t="shared" si="39"/>
        <v>24.133126182402282</v>
      </c>
      <c r="H104" s="63">
        <f t="shared" si="39"/>
        <v>45.89122557172557</v>
      </c>
      <c r="I104" s="63">
        <f t="shared" si="39"/>
        <v>99.346895080960124</v>
      </c>
      <c r="J104" s="63">
        <f t="shared" si="39"/>
        <v>52.996404969600839</v>
      </c>
      <c r="K104" s="63">
        <f t="shared" si="39"/>
        <v>95.73208547008548</v>
      </c>
      <c r="L104" s="63">
        <f t="shared" si="39"/>
        <v>68.263577885952728</v>
      </c>
      <c r="M104" s="63">
        <f t="shared" si="39"/>
        <v>72.542358131010886</v>
      </c>
      <c r="N104" s="63">
        <f t="shared" si="39"/>
        <v>80.55874178427085</v>
      </c>
      <c r="O104" s="63">
        <f t="shared" si="39"/>
        <v>68.804117353446841</v>
      </c>
      <c r="P104" s="63">
        <f t="shared" si="39"/>
        <v>52.902946666666672</v>
      </c>
      <c r="Q104" s="63">
        <f t="shared" si="39"/>
        <v>65.847428530602514</v>
      </c>
      <c r="R104" s="63">
        <f t="shared" si="39"/>
        <v>84.049471283943603</v>
      </c>
      <c r="S104" s="63">
        <f t="shared" si="39"/>
        <v>66.440636094674559</v>
      </c>
      <c r="T104" s="63">
        <f t="shared" si="39"/>
        <v>71.597637261214871</v>
      </c>
      <c r="U104" s="63">
        <f t="shared" si="39"/>
        <v>84.160692831572518</v>
      </c>
      <c r="V104" s="63">
        <f t="shared" si="39"/>
        <v>74.847369807865093</v>
      </c>
      <c r="W104" s="63">
        <f t="shared" si="39"/>
        <v>46.434584417193101</v>
      </c>
      <c r="X104" s="63">
        <f t="shared" si="39"/>
        <v>49.062599469496028</v>
      </c>
      <c r="Y104" s="63">
        <f t="shared" si="39"/>
        <v>53.361638825421011</v>
      </c>
      <c r="Z104" s="63">
        <f t="shared" si="39"/>
        <v>69.477533216151713</v>
      </c>
      <c r="AA104" s="63">
        <f t="shared" si="39"/>
        <v>76.277009760723971</v>
      </c>
      <c r="AB104" s="65">
        <f t="shared" si="38"/>
        <v>58.647973152861148</v>
      </c>
      <c r="AC104" s="65">
        <f t="shared" si="38"/>
        <v>59.783216474121176</v>
      </c>
    </row>
    <row r="105" spans="1:29">
      <c r="A105" s="126" t="s">
        <v>75</v>
      </c>
      <c r="B105" s="63">
        <f t="shared" si="40"/>
        <v>78.236257148127677</v>
      </c>
      <c r="C105" s="63">
        <f t="shared" si="39"/>
        <v>62.712759462759422</v>
      </c>
      <c r="D105" s="63">
        <f t="shared" si="39"/>
        <v>47.393901842293026</v>
      </c>
      <c r="E105" s="63">
        <f t="shared" si="39"/>
        <v>87.686736381977127</v>
      </c>
      <c r="F105" s="63">
        <f t="shared" si="39"/>
        <v>50.006594777822535</v>
      </c>
      <c r="G105" s="63">
        <f t="shared" si="39"/>
        <v>20.46491593789041</v>
      </c>
      <c r="H105" s="63">
        <f t="shared" si="39"/>
        <v>64.614405197505192</v>
      </c>
      <c r="I105" s="63">
        <f t="shared" si="39"/>
        <v>97.849881434025178</v>
      </c>
      <c r="J105" s="63">
        <f t="shared" si="39"/>
        <v>52.76789584985454</v>
      </c>
      <c r="K105" s="63">
        <f t="shared" si="39"/>
        <v>56.487090132090181</v>
      </c>
      <c r="L105" s="63">
        <f t="shared" si="39"/>
        <v>40.883877607788612</v>
      </c>
      <c r="M105" s="63">
        <f t="shared" si="39"/>
        <v>65.552150375452115</v>
      </c>
      <c r="N105" s="63">
        <f t="shared" si="39"/>
        <v>43.677004455707888</v>
      </c>
      <c r="O105" s="63">
        <f t="shared" si="39"/>
        <v>60.410772558371725</v>
      </c>
      <c r="P105" s="63">
        <f t="shared" si="39"/>
        <v>78.939746666666693</v>
      </c>
      <c r="Q105" s="63">
        <f t="shared" si="39"/>
        <v>89.158845296499308</v>
      </c>
      <c r="R105" s="63">
        <f t="shared" si="39"/>
        <v>57.691700255464006</v>
      </c>
      <c r="S105" s="63">
        <f t="shared" si="39"/>
        <v>56.690560650887512</v>
      </c>
      <c r="T105" s="63">
        <f t="shared" si="39"/>
        <v>77.509474994633962</v>
      </c>
      <c r="U105" s="63">
        <f t="shared" si="39"/>
        <v>55.614538330568394</v>
      </c>
      <c r="V105" s="63">
        <f t="shared" si="39"/>
        <v>58.951674701085111</v>
      </c>
      <c r="W105" s="63">
        <f t="shared" si="39"/>
        <v>62.922130417086947</v>
      </c>
      <c r="X105" s="63">
        <f t="shared" si="39"/>
        <v>68.176061007957557</v>
      </c>
      <c r="Y105" s="63">
        <f t="shared" si="39"/>
        <v>47.759500973174212</v>
      </c>
      <c r="Z105" s="63">
        <f t="shared" si="39"/>
        <v>94.137819380870397</v>
      </c>
      <c r="AA105" s="63">
        <f t="shared" si="39"/>
        <v>89.000625987330253</v>
      </c>
      <c r="AB105" s="65">
        <f t="shared" si="38"/>
        <v>67.836763849949264</v>
      </c>
      <c r="AC105" s="65">
        <f t="shared" si="38"/>
        <v>70.914393624685871</v>
      </c>
    </row>
    <row r="106" spans="1:29" ht="15.75" thickBot="1">
      <c r="A106" s="126" t="s">
        <v>76</v>
      </c>
      <c r="B106" s="3">
        <f>SUM(B94:B105)</f>
        <v>597.00000000000011</v>
      </c>
      <c r="C106" s="3">
        <f t="shared" ref="C106:AA106" si="41">SUM(C94:C105)</f>
        <v>872.14285714285711</v>
      </c>
      <c r="D106" s="3">
        <f t="shared" si="41"/>
        <v>630.73407119476281</v>
      </c>
      <c r="E106" s="3">
        <f t="shared" si="41"/>
        <v>669.85973369199735</v>
      </c>
      <c r="F106" s="3">
        <f t="shared" si="41"/>
        <v>768.03905235602099</v>
      </c>
      <c r="G106" s="3">
        <f t="shared" si="41"/>
        <v>492.46965661252898</v>
      </c>
      <c r="H106" s="3">
        <f t="shared" si="41"/>
        <v>514.73048513513504</v>
      </c>
      <c r="I106" s="3">
        <f t="shared" si="41"/>
        <v>985.29684426697111</v>
      </c>
      <c r="J106" s="3">
        <f t="shared" si="41"/>
        <v>762.62164948453596</v>
      </c>
      <c r="K106" s="3">
        <f t="shared" si="41"/>
        <v>679.0804545454547</v>
      </c>
      <c r="L106" s="3">
        <f t="shared" si="41"/>
        <v>766.24295340751053</v>
      </c>
      <c r="M106" s="3">
        <f t="shared" si="41"/>
        <v>813.42651486401019</v>
      </c>
      <c r="N106" s="3">
        <f t="shared" si="41"/>
        <v>834.09342571059437</v>
      </c>
      <c r="O106" s="3">
        <f t="shared" si="41"/>
        <v>715.97018024513329</v>
      </c>
      <c r="P106" s="3">
        <f t="shared" si="41"/>
        <v>883.04788000000019</v>
      </c>
      <c r="Q106" s="3">
        <f t="shared" si="41"/>
        <v>777.37605882352932</v>
      </c>
      <c r="R106" s="3">
        <f t="shared" si="41"/>
        <v>843.34338253382509</v>
      </c>
      <c r="S106" s="3">
        <f t="shared" si="41"/>
        <v>988.2051923076923</v>
      </c>
      <c r="T106" s="3">
        <f t="shared" si="41"/>
        <v>790.79706503541536</v>
      </c>
      <c r="U106" s="3">
        <f t="shared" si="41"/>
        <v>894.15389046538019</v>
      </c>
      <c r="V106" s="3">
        <f t="shared" si="41"/>
        <v>742.34189690026972</v>
      </c>
      <c r="W106" s="3">
        <f t="shared" si="41"/>
        <v>795.62110559006192</v>
      </c>
      <c r="X106" s="3">
        <f t="shared" si="41"/>
        <v>745.82689655172419</v>
      </c>
      <c r="Y106" s="3">
        <f t="shared" si="41"/>
        <v>752.62587458745861</v>
      </c>
      <c r="Z106" s="3">
        <f t="shared" si="41"/>
        <v>977.82931703180202</v>
      </c>
      <c r="AA106" s="3">
        <f t="shared" si="41"/>
        <v>859.77745706823544</v>
      </c>
      <c r="AB106" s="71">
        <f>SUM(AB94:AB105)</f>
        <v>850.92133795163204</v>
      </c>
      <c r="AC106" s="71">
        <f>SUM(AC94:AC105)</f>
        <v>828.59896942277703</v>
      </c>
    </row>
    <row r="107" spans="1:29">
      <c r="A107" s="69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69"/>
      <c r="AA107" s="69"/>
      <c r="AB107" s="69"/>
      <c r="AC107" s="97"/>
    </row>
    <row r="108" spans="1:29" ht="15.75" thickBot="1">
      <c r="A108" s="126" t="s">
        <v>310</v>
      </c>
    </row>
    <row r="109" spans="1:29" ht="15.75" thickBot="1">
      <c r="A109" s="154"/>
      <c r="B109" s="154" t="str">
        <f>B$2</f>
        <v xml:space="preserve">93/94 </v>
      </c>
      <c r="C109" s="154" t="str">
        <f t="shared" ref="C109:AC109" si="42">C$2</f>
        <v xml:space="preserve">94/95 </v>
      </c>
      <c r="D109" s="154" t="str">
        <f t="shared" si="42"/>
        <v xml:space="preserve">95/96 </v>
      </c>
      <c r="E109" s="154" t="str">
        <f t="shared" si="42"/>
        <v xml:space="preserve">96/97 </v>
      </c>
      <c r="F109" s="154" t="str">
        <f t="shared" si="42"/>
        <v xml:space="preserve">97/98 </v>
      </c>
      <c r="G109" s="154" t="str">
        <f t="shared" si="42"/>
        <v xml:space="preserve">98/99 </v>
      </c>
      <c r="H109" s="154" t="str">
        <f t="shared" si="42"/>
        <v xml:space="preserve">99/00 </v>
      </c>
      <c r="I109" s="154" t="str">
        <f t="shared" si="42"/>
        <v xml:space="preserve">00/01 </v>
      </c>
      <c r="J109" s="154" t="str">
        <f t="shared" si="42"/>
        <v xml:space="preserve">01/02 </v>
      </c>
      <c r="K109" s="154" t="str">
        <f t="shared" si="42"/>
        <v xml:space="preserve">02/03 </v>
      </c>
      <c r="L109" s="154" t="str">
        <f t="shared" si="42"/>
        <v xml:space="preserve">03/04 </v>
      </c>
      <c r="M109" s="154" t="str">
        <f t="shared" si="42"/>
        <v xml:space="preserve">04/05 </v>
      </c>
      <c r="N109" s="154" t="str">
        <f t="shared" si="42"/>
        <v xml:space="preserve">05/06 </v>
      </c>
      <c r="O109" s="154" t="str">
        <f t="shared" si="42"/>
        <v xml:space="preserve">06/07 </v>
      </c>
      <c r="P109" s="154" t="str">
        <f t="shared" si="42"/>
        <v xml:space="preserve">07/08 </v>
      </c>
      <c r="Q109" s="154" t="str">
        <f t="shared" si="42"/>
        <v xml:space="preserve">08/09 </v>
      </c>
      <c r="R109" s="154" t="str">
        <f t="shared" si="42"/>
        <v xml:space="preserve">09/10 </v>
      </c>
      <c r="S109" s="154" t="str">
        <f t="shared" si="42"/>
        <v xml:space="preserve">10/11 </v>
      </c>
      <c r="T109" s="154" t="str">
        <f t="shared" si="42"/>
        <v xml:space="preserve">11/12 </v>
      </c>
      <c r="U109" s="154" t="str">
        <f t="shared" si="42"/>
        <v xml:space="preserve">12/13 </v>
      </c>
      <c r="V109" s="154" t="str">
        <f t="shared" si="42"/>
        <v xml:space="preserve">13/14 </v>
      </c>
      <c r="W109" s="154" t="str">
        <f t="shared" si="42"/>
        <v xml:space="preserve">14/15 </v>
      </c>
      <c r="X109" s="154" t="str">
        <f t="shared" si="42"/>
        <v xml:space="preserve">15/16 </v>
      </c>
      <c r="Y109" s="154" t="str">
        <f t="shared" si="42"/>
        <v xml:space="preserve">16/17 </v>
      </c>
      <c r="Z109" s="154" t="str">
        <f t="shared" si="42"/>
        <v xml:space="preserve">17/18 </v>
      </c>
      <c r="AA109" s="154" t="str">
        <f t="shared" si="42"/>
        <v>18/19</v>
      </c>
      <c r="AB109" s="154" t="str">
        <f t="shared" si="42"/>
        <v>19/20</v>
      </c>
      <c r="AC109" s="154" t="str">
        <f t="shared" si="42"/>
        <v>20/21</v>
      </c>
    </row>
    <row r="110" spans="1:29">
      <c r="A110" s="126" t="s">
        <v>64</v>
      </c>
      <c r="B110" s="94">
        <f t="shared" ref="B110:AC119" si="43">B94/B78</f>
        <v>0.31029106029106029</v>
      </c>
      <c r="C110" s="94">
        <f t="shared" si="43"/>
        <v>0.32991647684130604</v>
      </c>
      <c r="D110" s="94">
        <f t="shared" si="43"/>
        <v>0.3252577319587629</v>
      </c>
      <c r="E110" s="94">
        <f t="shared" si="43"/>
        <v>0.32500000000000001</v>
      </c>
      <c r="F110" s="94">
        <f t="shared" si="43"/>
        <v>0.32494845360824742</v>
      </c>
      <c r="G110" s="94">
        <f t="shared" si="43"/>
        <v>0.32432432432432434</v>
      </c>
      <c r="H110" s="94">
        <f t="shared" si="43"/>
        <v>0.32439335887611748</v>
      </c>
      <c r="I110" s="94">
        <f t="shared" si="43"/>
        <v>0.32411067193675891</v>
      </c>
      <c r="J110" s="94">
        <f t="shared" si="43"/>
        <v>0.32467532467532467</v>
      </c>
      <c r="K110" s="94">
        <f t="shared" si="43"/>
        <v>0.32602739726027397</v>
      </c>
      <c r="L110" s="94">
        <f t="shared" si="43"/>
        <v>0.32287581699346407</v>
      </c>
      <c r="M110" s="94">
        <f t="shared" si="43"/>
        <v>0.32800000000000001</v>
      </c>
      <c r="N110" s="94">
        <f t="shared" si="43"/>
        <v>0.32668836452400324</v>
      </c>
      <c r="O110" s="94">
        <f t="shared" si="43"/>
        <v>0.32697547683923706</v>
      </c>
      <c r="P110" s="94">
        <f t="shared" si="43"/>
        <v>0.32777346780449967</v>
      </c>
      <c r="Q110" s="94">
        <f t="shared" si="43"/>
        <v>0.32695312500000001</v>
      </c>
      <c r="R110" s="94">
        <f t="shared" si="43"/>
        <v>0.32713178294573636</v>
      </c>
      <c r="S110" s="94">
        <f t="shared" si="43"/>
        <v>0.32721606648199447</v>
      </c>
      <c r="T110" s="94">
        <f t="shared" si="43"/>
        <v>0.32697768762677487</v>
      </c>
      <c r="U110" s="94">
        <f t="shared" si="43"/>
        <v>0.32725321888412018</v>
      </c>
      <c r="V110" s="94">
        <f t="shared" si="43"/>
        <v>0.32908704883227174</v>
      </c>
      <c r="W110" s="94">
        <f t="shared" si="43"/>
        <v>0.32913043478260867</v>
      </c>
      <c r="X110" s="94">
        <f t="shared" si="43"/>
        <v>0.32579185520361992</v>
      </c>
      <c r="Y110" s="94">
        <f t="shared" si="43"/>
        <v>0.32653910149750415</v>
      </c>
      <c r="Z110" s="94">
        <f t="shared" si="43"/>
        <v>0.32653061224489793</v>
      </c>
      <c r="AA110" s="94">
        <f t="shared" si="43"/>
        <v>0.3288888888888889</v>
      </c>
      <c r="AB110" s="128">
        <f t="shared" si="43"/>
        <v>0.32943469785575047</v>
      </c>
      <c r="AC110" s="128">
        <f t="shared" si="43"/>
        <v>0.33119999999999999</v>
      </c>
    </row>
    <row r="111" spans="1:29">
      <c r="A111" s="126" t="s">
        <v>65</v>
      </c>
      <c r="B111" s="94">
        <f t="shared" si="43"/>
        <v>0.31029106029106029</v>
      </c>
      <c r="C111" s="94">
        <f t="shared" si="43"/>
        <v>0.32991647684130598</v>
      </c>
      <c r="D111" s="94">
        <f t="shared" si="43"/>
        <v>0.3252577319587629</v>
      </c>
      <c r="E111" s="94">
        <f t="shared" si="43"/>
        <v>0.32500000000000001</v>
      </c>
      <c r="F111" s="94">
        <f t="shared" si="43"/>
        <v>0.32494845360824742</v>
      </c>
      <c r="G111" s="94">
        <f t="shared" si="43"/>
        <v>0.32432432432432434</v>
      </c>
      <c r="H111" s="94">
        <f t="shared" si="43"/>
        <v>0.32439335887611742</v>
      </c>
      <c r="I111" s="94">
        <f t="shared" si="43"/>
        <v>0.32411067193675891</v>
      </c>
      <c r="J111" s="94">
        <f t="shared" si="43"/>
        <v>0.32467532467532467</v>
      </c>
      <c r="K111" s="94">
        <f t="shared" si="43"/>
        <v>0.32602739726027397</v>
      </c>
      <c r="L111" s="94">
        <f t="shared" si="43"/>
        <v>0.32287581699346407</v>
      </c>
      <c r="M111" s="94">
        <f t="shared" si="43"/>
        <v>0.32799999999999996</v>
      </c>
      <c r="N111" s="94">
        <f t="shared" si="43"/>
        <v>0.32668836452400324</v>
      </c>
      <c r="O111" s="94">
        <f t="shared" si="43"/>
        <v>0.32697547683923706</v>
      </c>
      <c r="P111" s="94">
        <f t="shared" si="43"/>
        <v>0.32777346780449962</v>
      </c>
      <c r="Q111" s="94">
        <f t="shared" si="43"/>
        <v>0.32695312500000001</v>
      </c>
      <c r="R111" s="94">
        <f t="shared" si="43"/>
        <v>0.32713178294573642</v>
      </c>
      <c r="S111" s="94">
        <f t="shared" si="43"/>
        <v>0.32721606648199447</v>
      </c>
      <c r="T111" s="94">
        <f t="shared" si="43"/>
        <v>0.32697768762677487</v>
      </c>
      <c r="U111" s="94">
        <f t="shared" si="43"/>
        <v>0.32725321888412018</v>
      </c>
      <c r="V111" s="94">
        <f t="shared" si="43"/>
        <v>0.32908704883227174</v>
      </c>
      <c r="W111" s="94">
        <f t="shared" si="43"/>
        <v>0.32913043478260867</v>
      </c>
      <c r="X111" s="94">
        <f t="shared" si="43"/>
        <v>0.32579185520361992</v>
      </c>
      <c r="Y111" s="94">
        <f t="shared" si="43"/>
        <v>0.32653910149750415</v>
      </c>
      <c r="Z111" s="94">
        <f t="shared" si="43"/>
        <v>0.32653061224489793</v>
      </c>
      <c r="AA111" s="94">
        <f t="shared" si="43"/>
        <v>0.3288888888888889</v>
      </c>
      <c r="AB111" s="128">
        <f t="shared" si="43"/>
        <v>0.32943469785575047</v>
      </c>
      <c r="AC111" s="128">
        <f t="shared" si="43"/>
        <v>0.33119999999999999</v>
      </c>
    </row>
    <row r="112" spans="1:29">
      <c r="A112" s="126" t="s">
        <v>66</v>
      </c>
      <c r="B112" s="94">
        <f t="shared" si="43"/>
        <v>0.31029106029106029</v>
      </c>
      <c r="C112" s="94">
        <f t="shared" si="43"/>
        <v>0.32991647684130598</v>
      </c>
      <c r="D112" s="94">
        <f t="shared" si="43"/>
        <v>0.32525773195876284</v>
      </c>
      <c r="E112" s="94">
        <f t="shared" si="43"/>
        <v>0.32500000000000001</v>
      </c>
      <c r="F112" s="94">
        <f t="shared" si="43"/>
        <v>0.32494845360824742</v>
      </c>
      <c r="G112" s="94">
        <f t="shared" si="43"/>
        <v>0.32432432432432434</v>
      </c>
      <c r="H112" s="94">
        <f t="shared" si="43"/>
        <v>0.32439335887611748</v>
      </c>
      <c r="I112" s="94">
        <f t="shared" si="43"/>
        <v>0.32411067193675891</v>
      </c>
      <c r="J112" s="94">
        <f t="shared" si="43"/>
        <v>0.32467532467532467</v>
      </c>
      <c r="K112" s="94">
        <f t="shared" si="43"/>
        <v>0.32602739726027397</v>
      </c>
      <c r="L112" s="94">
        <f t="shared" si="43"/>
        <v>0.32287581699346407</v>
      </c>
      <c r="M112" s="94">
        <f t="shared" si="43"/>
        <v>0.32800000000000001</v>
      </c>
      <c r="N112" s="94">
        <f t="shared" si="43"/>
        <v>0.32668836452400324</v>
      </c>
      <c r="O112" s="94">
        <f t="shared" si="43"/>
        <v>0.32697547683923706</v>
      </c>
      <c r="P112" s="94">
        <f t="shared" si="43"/>
        <v>0.32777346780449962</v>
      </c>
      <c r="Q112" s="94">
        <f t="shared" si="43"/>
        <v>0.32695312500000001</v>
      </c>
      <c r="R112" s="94">
        <f t="shared" si="43"/>
        <v>0.32713178294573642</v>
      </c>
      <c r="S112" s="94">
        <f t="shared" si="43"/>
        <v>0.32721606648199447</v>
      </c>
      <c r="T112" s="94">
        <f t="shared" si="43"/>
        <v>0.32697768762677487</v>
      </c>
      <c r="U112" s="94">
        <f t="shared" si="43"/>
        <v>0.32725321888412012</v>
      </c>
      <c r="V112" s="94">
        <f t="shared" si="43"/>
        <v>0.32908704883227174</v>
      </c>
      <c r="W112" s="94">
        <f t="shared" si="43"/>
        <v>0.32913043478260867</v>
      </c>
      <c r="X112" s="94">
        <f t="shared" si="43"/>
        <v>0.32579185520361992</v>
      </c>
      <c r="Y112" s="94">
        <f t="shared" si="43"/>
        <v>0.32653910149750415</v>
      </c>
      <c r="Z112" s="94">
        <f t="shared" si="43"/>
        <v>0.32653061224489793</v>
      </c>
      <c r="AA112" s="94">
        <f t="shared" si="43"/>
        <v>0.3288888888888889</v>
      </c>
      <c r="AB112" s="128">
        <f t="shared" si="43"/>
        <v>0.32943469785575047</v>
      </c>
      <c r="AC112" s="128">
        <f t="shared" si="43"/>
        <v>0.33119999999999999</v>
      </c>
    </row>
    <row r="113" spans="1:29">
      <c r="A113" s="126" t="s">
        <v>67</v>
      </c>
      <c r="B113" s="94">
        <f t="shared" si="43"/>
        <v>0.31029106029106029</v>
      </c>
      <c r="C113" s="94">
        <f t="shared" si="43"/>
        <v>0.32991647684130598</v>
      </c>
      <c r="D113" s="94">
        <f t="shared" si="43"/>
        <v>0.3252577319587629</v>
      </c>
      <c r="E113" s="94">
        <f t="shared" si="43"/>
        <v>0.32500000000000001</v>
      </c>
      <c r="F113" s="94">
        <f t="shared" si="43"/>
        <v>0.32494845360824742</v>
      </c>
      <c r="G113" s="94">
        <f t="shared" si="43"/>
        <v>0.32432432432432434</v>
      </c>
      <c r="H113" s="94">
        <f t="shared" si="43"/>
        <v>0.32439335887611748</v>
      </c>
      <c r="I113" s="94">
        <f t="shared" si="43"/>
        <v>0.32411067193675891</v>
      </c>
      <c r="J113" s="94">
        <f t="shared" si="43"/>
        <v>0.32467532467532467</v>
      </c>
      <c r="K113" s="94">
        <f t="shared" si="43"/>
        <v>0.32602739726027397</v>
      </c>
      <c r="L113" s="94">
        <f t="shared" si="43"/>
        <v>0.32287581699346402</v>
      </c>
      <c r="M113" s="94">
        <f t="shared" si="43"/>
        <v>0.32800000000000001</v>
      </c>
      <c r="N113" s="94">
        <f t="shared" si="43"/>
        <v>0.32668836452400324</v>
      </c>
      <c r="O113" s="94">
        <f t="shared" si="43"/>
        <v>0.32697547683923706</v>
      </c>
      <c r="P113" s="94">
        <f t="shared" si="43"/>
        <v>0.32777346780449962</v>
      </c>
      <c r="Q113" s="94">
        <f t="shared" si="43"/>
        <v>0.32695312500000001</v>
      </c>
      <c r="R113" s="94">
        <f t="shared" si="43"/>
        <v>0.32713178294573642</v>
      </c>
      <c r="S113" s="94">
        <f t="shared" si="43"/>
        <v>0.32721606648199447</v>
      </c>
      <c r="T113" s="94">
        <f t="shared" si="43"/>
        <v>0.32697768762677487</v>
      </c>
      <c r="U113" s="94">
        <f t="shared" si="43"/>
        <v>0.32725321888412018</v>
      </c>
      <c r="V113" s="94">
        <f t="shared" si="43"/>
        <v>0.32908704883227174</v>
      </c>
      <c r="W113" s="94">
        <f t="shared" si="43"/>
        <v>0.32913043478260867</v>
      </c>
      <c r="X113" s="94">
        <f t="shared" si="43"/>
        <v>0.32579185520361992</v>
      </c>
      <c r="Y113" s="94">
        <f t="shared" si="43"/>
        <v>0.32653910149750415</v>
      </c>
      <c r="Z113" s="94">
        <f t="shared" si="43"/>
        <v>0.32653061224489793</v>
      </c>
      <c r="AA113" s="94">
        <f t="shared" si="43"/>
        <v>0.3288888888888889</v>
      </c>
      <c r="AB113" s="128">
        <f t="shared" si="43"/>
        <v>0.32943469785575047</v>
      </c>
      <c r="AC113" s="128">
        <f t="shared" si="43"/>
        <v>0.33119999999999999</v>
      </c>
    </row>
    <row r="114" spans="1:29">
      <c r="A114" s="126" t="s">
        <v>68</v>
      </c>
      <c r="B114" s="94">
        <f t="shared" si="43"/>
        <v>0.31029106029106029</v>
      </c>
      <c r="C114" s="94">
        <f t="shared" si="43"/>
        <v>0.32991647684130598</v>
      </c>
      <c r="D114" s="94">
        <f t="shared" si="43"/>
        <v>0.3252577319587629</v>
      </c>
      <c r="E114" s="94">
        <f t="shared" si="43"/>
        <v>0.32500000000000001</v>
      </c>
      <c r="F114" s="94">
        <f t="shared" si="43"/>
        <v>0.32494845360824742</v>
      </c>
      <c r="G114" s="94">
        <f t="shared" si="43"/>
        <v>0.32432432432432434</v>
      </c>
      <c r="H114" s="94">
        <f t="shared" si="43"/>
        <v>0.32439335887611748</v>
      </c>
      <c r="I114" s="94">
        <f t="shared" si="43"/>
        <v>0.32411067193675891</v>
      </c>
      <c r="J114" s="94">
        <f t="shared" si="43"/>
        <v>0.32467532467532467</v>
      </c>
      <c r="K114" s="94">
        <f t="shared" si="43"/>
        <v>0.32602739726027397</v>
      </c>
      <c r="L114" s="94">
        <f t="shared" si="43"/>
        <v>0.32287581699346407</v>
      </c>
      <c r="M114" s="94">
        <f t="shared" si="43"/>
        <v>0.32800000000000001</v>
      </c>
      <c r="N114" s="94">
        <f t="shared" si="43"/>
        <v>0.32668836452400324</v>
      </c>
      <c r="O114" s="94">
        <f t="shared" si="43"/>
        <v>0.32697547683923711</v>
      </c>
      <c r="P114" s="94">
        <f t="shared" si="43"/>
        <v>0.32777346780449962</v>
      </c>
      <c r="Q114" s="94">
        <f t="shared" si="43"/>
        <v>0.32695312500000001</v>
      </c>
      <c r="R114" s="94">
        <f t="shared" si="43"/>
        <v>0.32713178294573642</v>
      </c>
      <c r="S114" s="94">
        <f t="shared" si="43"/>
        <v>0.32721606648199447</v>
      </c>
      <c r="T114" s="94">
        <f t="shared" si="43"/>
        <v>0.32697768762677487</v>
      </c>
      <c r="U114" s="94">
        <f t="shared" si="43"/>
        <v>0.32725321888412018</v>
      </c>
      <c r="V114" s="94">
        <f t="shared" si="43"/>
        <v>0.32908704883227174</v>
      </c>
      <c r="W114" s="94">
        <f t="shared" si="43"/>
        <v>0.32913043478260867</v>
      </c>
      <c r="X114" s="94">
        <f t="shared" si="43"/>
        <v>0.32579185520361992</v>
      </c>
      <c r="Y114" s="94">
        <f t="shared" si="43"/>
        <v>0.3265391014975042</v>
      </c>
      <c r="Z114" s="94">
        <f t="shared" si="43"/>
        <v>0.32653061224489793</v>
      </c>
      <c r="AA114" s="94">
        <f t="shared" si="43"/>
        <v>0.3288888888888889</v>
      </c>
      <c r="AB114" s="128">
        <f t="shared" si="43"/>
        <v>0.32943469785575047</v>
      </c>
      <c r="AC114" s="128">
        <f t="shared" si="43"/>
        <v>0.33119999999999999</v>
      </c>
    </row>
    <row r="115" spans="1:29">
      <c r="A115" s="126" t="s">
        <v>69</v>
      </c>
      <c r="B115" s="94">
        <f t="shared" si="43"/>
        <v>0.31029106029106029</v>
      </c>
      <c r="C115" s="94">
        <f t="shared" si="43"/>
        <v>0.32991647684130598</v>
      </c>
      <c r="D115" s="94">
        <f t="shared" si="43"/>
        <v>0.3252577319587629</v>
      </c>
      <c r="E115" s="94">
        <f t="shared" si="43"/>
        <v>0.32500000000000001</v>
      </c>
      <c r="F115" s="94">
        <f t="shared" si="43"/>
        <v>0.32494845360824742</v>
      </c>
      <c r="G115" s="94">
        <f t="shared" si="43"/>
        <v>0.32432432432432434</v>
      </c>
      <c r="H115" s="94">
        <f t="shared" si="43"/>
        <v>0.32439335887611748</v>
      </c>
      <c r="I115" s="94">
        <f t="shared" si="43"/>
        <v>0.32411067193675891</v>
      </c>
      <c r="J115" s="94">
        <f t="shared" si="43"/>
        <v>0.32467532467532467</v>
      </c>
      <c r="K115" s="94">
        <f t="shared" si="43"/>
        <v>0.32602739726027402</v>
      </c>
      <c r="L115" s="94">
        <f t="shared" si="43"/>
        <v>0.32287581699346407</v>
      </c>
      <c r="M115" s="94">
        <f t="shared" si="43"/>
        <v>0.32800000000000001</v>
      </c>
      <c r="N115" s="94">
        <f t="shared" si="43"/>
        <v>0.32668836452400324</v>
      </c>
      <c r="O115" s="94">
        <f t="shared" si="43"/>
        <v>0.32697547683923711</v>
      </c>
      <c r="P115" s="94">
        <f t="shared" si="43"/>
        <v>0.32777346780449962</v>
      </c>
      <c r="Q115" s="94">
        <f t="shared" si="43"/>
        <v>0.32695312500000001</v>
      </c>
      <c r="R115" s="94">
        <f t="shared" si="43"/>
        <v>0.32713178294573642</v>
      </c>
      <c r="S115" s="94">
        <f t="shared" si="43"/>
        <v>0.32721606648199447</v>
      </c>
      <c r="T115" s="94">
        <f t="shared" si="43"/>
        <v>0.32697768762677493</v>
      </c>
      <c r="U115" s="94">
        <f t="shared" si="43"/>
        <v>0.32725321888412018</v>
      </c>
      <c r="V115" s="94">
        <f t="shared" si="43"/>
        <v>0.32908704883227174</v>
      </c>
      <c r="W115" s="94">
        <f t="shared" si="43"/>
        <v>0.32913043478260867</v>
      </c>
      <c r="X115" s="94">
        <f t="shared" si="43"/>
        <v>0.32579185520361992</v>
      </c>
      <c r="Y115" s="94">
        <f t="shared" si="43"/>
        <v>0.32653910149750415</v>
      </c>
      <c r="Z115" s="94">
        <f t="shared" si="43"/>
        <v>0.32653061224489793</v>
      </c>
      <c r="AA115" s="94">
        <f t="shared" si="43"/>
        <v>0.3288888888888889</v>
      </c>
      <c r="AB115" s="128">
        <f t="shared" si="43"/>
        <v>0.32943469785575047</v>
      </c>
      <c r="AC115" s="128">
        <f t="shared" si="43"/>
        <v>0.33119999999999999</v>
      </c>
    </row>
    <row r="116" spans="1:29">
      <c r="A116" s="126" t="s">
        <v>70</v>
      </c>
      <c r="B116" s="94">
        <f t="shared" si="43"/>
        <v>0.31029106029106029</v>
      </c>
      <c r="C116" s="94">
        <f t="shared" si="43"/>
        <v>0.32991647684130598</v>
      </c>
      <c r="D116" s="94">
        <f t="shared" si="43"/>
        <v>0.3252577319587629</v>
      </c>
      <c r="E116" s="94">
        <f t="shared" si="43"/>
        <v>0.32500000000000001</v>
      </c>
      <c r="F116" s="94">
        <f t="shared" si="43"/>
        <v>0.32494845360824742</v>
      </c>
      <c r="G116" s="94">
        <f t="shared" si="43"/>
        <v>0.32432432432432434</v>
      </c>
      <c r="H116" s="94">
        <f t="shared" si="43"/>
        <v>0.32439335887611748</v>
      </c>
      <c r="I116" s="94">
        <f t="shared" si="43"/>
        <v>0.32411067193675891</v>
      </c>
      <c r="J116" s="94">
        <f t="shared" si="43"/>
        <v>0.32467532467532467</v>
      </c>
      <c r="K116" s="94">
        <f t="shared" si="43"/>
        <v>0.32602739726027397</v>
      </c>
      <c r="L116" s="94">
        <f t="shared" si="43"/>
        <v>0.32287581699346407</v>
      </c>
      <c r="M116" s="94">
        <f t="shared" si="43"/>
        <v>0.32800000000000001</v>
      </c>
      <c r="N116" s="94">
        <f t="shared" si="43"/>
        <v>0.32668836452400324</v>
      </c>
      <c r="O116" s="94">
        <f t="shared" si="43"/>
        <v>0.32697547683923706</v>
      </c>
      <c r="P116" s="94">
        <f t="shared" si="43"/>
        <v>0.32777346780449962</v>
      </c>
      <c r="Q116" s="94">
        <f t="shared" si="43"/>
        <v>0.32695312500000001</v>
      </c>
      <c r="R116" s="94">
        <f t="shared" si="43"/>
        <v>0.32713178294573642</v>
      </c>
      <c r="S116" s="94">
        <f t="shared" si="43"/>
        <v>0.32721606648199447</v>
      </c>
      <c r="T116" s="94">
        <f t="shared" si="43"/>
        <v>0.32697768762677487</v>
      </c>
      <c r="U116" s="94">
        <f t="shared" si="43"/>
        <v>0.32725321888412018</v>
      </c>
      <c r="V116" s="94">
        <f t="shared" si="43"/>
        <v>0.32908704883227174</v>
      </c>
      <c r="W116" s="94">
        <f t="shared" si="43"/>
        <v>0.32913043478260867</v>
      </c>
      <c r="X116" s="94">
        <f t="shared" si="43"/>
        <v>0.32579185520361992</v>
      </c>
      <c r="Y116" s="94">
        <f t="shared" si="43"/>
        <v>0.32653910149750415</v>
      </c>
      <c r="Z116" s="94">
        <f t="shared" si="43"/>
        <v>0.32653061224489793</v>
      </c>
      <c r="AA116" s="94">
        <f t="shared" si="43"/>
        <v>0.3288888888888889</v>
      </c>
      <c r="AB116" s="128">
        <f t="shared" si="43"/>
        <v>0.32943469785575047</v>
      </c>
      <c r="AC116" s="128">
        <f t="shared" si="43"/>
        <v>0.33120000000000005</v>
      </c>
    </row>
    <row r="117" spans="1:29">
      <c r="A117" s="126" t="s">
        <v>71</v>
      </c>
      <c r="B117" s="94">
        <f t="shared" si="43"/>
        <v>0.31029106029106029</v>
      </c>
      <c r="C117" s="94">
        <f t="shared" si="43"/>
        <v>0.32991647684130598</v>
      </c>
      <c r="D117" s="94">
        <f t="shared" si="43"/>
        <v>0.3252577319587629</v>
      </c>
      <c r="E117" s="94">
        <f t="shared" si="43"/>
        <v>0.32500000000000001</v>
      </c>
      <c r="F117" s="94">
        <f t="shared" si="43"/>
        <v>0.32494845360824742</v>
      </c>
      <c r="G117" s="94">
        <f t="shared" si="43"/>
        <v>0.32432432432432434</v>
      </c>
      <c r="H117" s="94">
        <f t="shared" si="43"/>
        <v>0.32439335887611748</v>
      </c>
      <c r="I117" s="94">
        <f t="shared" si="43"/>
        <v>0.32411067193675891</v>
      </c>
      <c r="J117" s="94">
        <f t="shared" si="43"/>
        <v>0.32467532467532467</v>
      </c>
      <c r="K117" s="94">
        <f t="shared" si="43"/>
        <v>0.32602739726027397</v>
      </c>
      <c r="L117" s="94">
        <f t="shared" si="43"/>
        <v>0.32287581699346407</v>
      </c>
      <c r="M117" s="94">
        <f t="shared" si="43"/>
        <v>0.32800000000000001</v>
      </c>
      <c r="N117" s="94">
        <f t="shared" si="43"/>
        <v>0.32668836452400324</v>
      </c>
      <c r="O117" s="94">
        <f t="shared" si="43"/>
        <v>0.32697547683923706</v>
      </c>
      <c r="P117" s="94">
        <f t="shared" si="43"/>
        <v>0.32777346780449962</v>
      </c>
      <c r="Q117" s="94">
        <f t="shared" si="43"/>
        <v>0.32695312500000001</v>
      </c>
      <c r="R117" s="94">
        <f t="shared" si="43"/>
        <v>0.32713178294573642</v>
      </c>
      <c r="S117" s="94">
        <f t="shared" si="43"/>
        <v>0.32721606648199447</v>
      </c>
      <c r="T117" s="94">
        <f t="shared" si="43"/>
        <v>0.32697768762677487</v>
      </c>
      <c r="U117" s="94">
        <f t="shared" si="43"/>
        <v>0.32725321888412018</v>
      </c>
      <c r="V117" s="94">
        <f t="shared" si="43"/>
        <v>0.32908704883227174</v>
      </c>
      <c r="W117" s="94">
        <f t="shared" si="43"/>
        <v>0.32913043478260867</v>
      </c>
      <c r="X117" s="94">
        <f t="shared" si="43"/>
        <v>0.32579185520361997</v>
      </c>
      <c r="Y117" s="94">
        <f t="shared" si="43"/>
        <v>0.32653910149750415</v>
      </c>
      <c r="Z117" s="94">
        <f t="shared" si="43"/>
        <v>0.32653061224489793</v>
      </c>
      <c r="AA117" s="94">
        <f t="shared" si="43"/>
        <v>0.3288888888888889</v>
      </c>
      <c r="AB117" s="128">
        <f t="shared" si="43"/>
        <v>0.32943469785575047</v>
      </c>
      <c r="AC117" s="128">
        <f t="shared" si="43"/>
        <v>0.33119999999999999</v>
      </c>
    </row>
    <row r="118" spans="1:29">
      <c r="A118" s="126" t="s">
        <v>72</v>
      </c>
      <c r="B118" s="94">
        <f t="shared" si="43"/>
        <v>0.31029106029106029</v>
      </c>
      <c r="C118" s="94">
        <f t="shared" si="43"/>
        <v>0.32991647684130598</v>
      </c>
      <c r="D118" s="94">
        <f t="shared" si="43"/>
        <v>0.3252577319587629</v>
      </c>
      <c r="E118" s="94">
        <f t="shared" si="43"/>
        <v>0.32500000000000001</v>
      </c>
      <c r="F118" s="94">
        <f t="shared" si="43"/>
        <v>0.32494845360824742</v>
      </c>
      <c r="G118" s="94">
        <f t="shared" si="43"/>
        <v>0.32432432432432434</v>
      </c>
      <c r="H118" s="94">
        <f t="shared" si="43"/>
        <v>0.32439335887611748</v>
      </c>
      <c r="I118" s="94">
        <f t="shared" si="43"/>
        <v>0.32411067193675891</v>
      </c>
      <c r="J118" s="94">
        <f t="shared" si="43"/>
        <v>0.32467532467532467</v>
      </c>
      <c r="K118" s="94">
        <f t="shared" si="43"/>
        <v>0.32602739726027397</v>
      </c>
      <c r="L118" s="94">
        <f t="shared" si="43"/>
        <v>0.32287581699346407</v>
      </c>
      <c r="M118" s="94">
        <f t="shared" si="43"/>
        <v>0.32800000000000001</v>
      </c>
      <c r="N118" s="94">
        <f t="shared" si="43"/>
        <v>0.32668836452400324</v>
      </c>
      <c r="O118" s="94">
        <f t="shared" si="43"/>
        <v>0.32697547683923706</v>
      </c>
      <c r="P118" s="94">
        <f t="shared" si="43"/>
        <v>0.32777346780449962</v>
      </c>
      <c r="Q118" s="94">
        <f t="shared" si="43"/>
        <v>0.32695312500000001</v>
      </c>
      <c r="R118" s="94">
        <f t="shared" si="43"/>
        <v>0.32713178294573642</v>
      </c>
      <c r="S118" s="94">
        <f t="shared" si="43"/>
        <v>0.32721606648199447</v>
      </c>
      <c r="T118" s="94">
        <f t="shared" si="43"/>
        <v>0.32697768762677487</v>
      </c>
      <c r="U118" s="94">
        <f t="shared" si="43"/>
        <v>0.32725321888412018</v>
      </c>
      <c r="V118" s="94">
        <f t="shared" si="43"/>
        <v>0.32908704883227174</v>
      </c>
      <c r="W118" s="94">
        <f t="shared" si="43"/>
        <v>0.32913043478260867</v>
      </c>
      <c r="X118" s="94">
        <f t="shared" si="43"/>
        <v>0.32579185520361992</v>
      </c>
      <c r="Y118" s="94">
        <f t="shared" si="43"/>
        <v>0.32653910149750415</v>
      </c>
      <c r="Z118" s="94">
        <f t="shared" si="43"/>
        <v>0.32653061224489793</v>
      </c>
      <c r="AA118" s="94">
        <f t="shared" si="43"/>
        <v>0.3288888888888889</v>
      </c>
      <c r="AB118" s="128">
        <f t="shared" si="43"/>
        <v>0.32943469785575047</v>
      </c>
      <c r="AC118" s="128">
        <f t="shared" si="43"/>
        <v>0.33119999999999999</v>
      </c>
    </row>
    <row r="119" spans="1:29">
      <c r="A119" s="126" t="s">
        <v>73</v>
      </c>
      <c r="B119" s="94">
        <f t="shared" si="43"/>
        <v>0.31029106029106029</v>
      </c>
      <c r="C119" s="94">
        <f t="shared" si="43"/>
        <v>0.32991647684130598</v>
      </c>
      <c r="D119" s="94">
        <f t="shared" si="43"/>
        <v>0.3252577319587629</v>
      </c>
      <c r="E119" s="94">
        <f t="shared" ref="E119:AC121" si="44">E103/E87</f>
        <v>0.32500000000000001</v>
      </c>
      <c r="F119" s="94">
        <f t="shared" si="44"/>
        <v>0.32494845360824742</v>
      </c>
      <c r="G119" s="94">
        <f t="shared" si="44"/>
        <v>0.32432432432432434</v>
      </c>
      <c r="H119" s="94">
        <f t="shared" si="44"/>
        <v>0.32439335887611748</v>
      </c>
      <c r="I119" s="94">
        <f t="shared" si="44"/>
        <v>0.32411067193675891</v>
      </c>
      <c r="J119" s="94">
        <f t="shared" si="44"/>
        <v>0.32467532467532467</v>
      </c>
      <c r="K119" s="94">
        <f t="shared" si="44"/>
        <v>0.32602739726027397</v>
      </c>
      <c r="L119" s="94">
        <f t="shared" si="44"/>
        <v>0.32287581699346407</v>
      </c>
      <c r="M119" s="94">
        <f t="shared" si="44"/>
        <v>0.32800000000000001</v>
      </c>
      <c r="N119" s="94">
        <f t="shared" si="44"/>
        <v>0.32668836452400324</v>
      </c>
      <c r="O119" s="94">
        <f t="shared" si="44"/>
        <v>0.32697547683923706</v>
      </c>
      <c r="P119" s="94">
        <f t="shared" si="44"/>
        <v>0.32777346780449962</v>
      </c>
      <c r="Q119" s="94">
        <f t="shared" si="44"/>
        <v>0.32695312500000001</v>
      </c>
      <c r="R119" s="94">
        <f t="shared" si="44"/>
        <v>0.32713178294573642</v>
      </c>
      <c r="S119" s="94">
        <f t="shared" si="44"/>
        <v>0.32721606648199447</v>
      </c>
      <c r="T119" s="94">
        <f t="shared" si="44"/>
        <v>0.32697768762677487</v>
      </c>
      <c r="U119" s="94">
        <f t="shared" si="44"/>
        <v>0.32725321888412018</v>
      </c>
      <c r="V119" s="94">
        <f t="shared" si="44"/>
        <v>0.32908704883227174</v>
      </c>
      <c r="W119" s="94">
        <f t="shared" si="44"/>
        <v>0.32913043478260867</v>
      </c>
      <c r="X119" s="94">
        <f t="shared" si="44"/>
        <v>0.32579185520361992</v>
      </c>
      <c r="Y119" s="94">
        <f t="shared" si="44"/>
        <v>0.32653910149750415</v>
      </c>
      <c r="Z119" s="94">
        <f t="shared" si="44"/>
        <v>0.32653061224489793</v>
      </c>
      <c r="AA119" s="94">
        <f t="shared" si="44"/>
        <v>0.3288888888888889</v>
      </c>
      <c r="AB119" s="128">
        <f t="shared" si="44"/>
        <v>0.32943469785575047</v>
      </c>
      <c r="AC119" s="128">
        <f t="shared" si="44"/>
        <v>0.33119999999999999</v>
      </c>
    </row>
    <row r="120" spans="1:29">
      <c r="A120" s="126" t="s">
        <v>74</v>
      </c>
      <c r="B120" s="94">
        <f t="shared" ref="B120:Q121" si="45">B104/B88</f>
        <v>0.31029106029106029</v>
      </c>
      <c r="C120" s="94">
        <f t="shared" si="45"/>
        <v>0.32991647684130598</v>
      </c>
      <c r="D120" s="94">
        <f t="shared" si="45"/>
        <v>0.3252577319587629</v>
      </c>
      <c r="E120" s="94">
        <f t="shared" si="45"/>
        <v>0.32500000000000001</v>
      </c>
      <c r="F120" s="94">
        <f t="shared" si="45"/>
        <v>0.32494845360824742</v>
      </c>
      <c r="G120" s="94">
        <f t="shared" si="45"/>
        <v>0.32432432432432434</v>
      </c>
      <c r="H120" s="94">
        <f t="shared" si="45"/>
        <v>0.32439335887611748</v>
      </c>
      <c r="I120" s="94">
        <f t="shared" si="45"/>
        <v>0.32411067193675891</v>
      </c>
      <c r="J120" s="94">
        <f t="shared" si="45"/>
        <v>0.32467532467532467</v>
      </c>
      <c r="K120" s="94">
        <f t="shared" si="45"/>
        <v>0.32602739726027397</v>
      </c>
      <c r="L120" s="94">
        <f t="shared" si="45"/>
        <v>0.32287581699346407</v>
      </c>
      <c r="M120" s="94">
        <f t="shared" si="45"/>
        <v>0.32800000000000001</v>
      </c>
      <c r="N120" s="94">
        <f t="shared" si="45"/>
        <v>0.32668836452400324</v>
      </c>
      <c r="O120" s="94">
        <f t="shared" si="45"/>
        <v>0.32697547683923706</v>
      </c>
      <c r="P120" s="94">
        <f t="shared" si="45"/>
        <v>0.32777346780449962</v>
      </c>
      <c r="Q120" s="94">
        <f t="shared" si="45"/>
        <v>0.32695312500000001</v>
      </c>
      <c r="R120" s="94">
        <f t="shared" si="44"/>
        <v>0.32713178294573642</v>
      </c>
      <c r="S120" s="94">
        <f t="shared" si="44"/>
        <v>0.32721606648199447</v>
      </c>
      <c r="T120" s="94">
        <f t="shared" si="44"/>
        <v>0.32697768762677493</v>
      </c>
      <c r="U120" s="94">
        <f t="shared" si="44"/>
        <v>0.32725321888412018</v>
      </c>
      <c r="V120" s="94">
        <f t="shared" si="44"/>
        <v>0.32908704883227174</v>
      </c>
      <c r="W120" s="94">
        <f t="shared" si="44"/>
        <v>0.32913043478260867</v>
      </c>
      <c r="X120" s="94">
        <f t="shared" si="44"/>
        <v>0.32579185520361992</v>
      </c>
      <c r="Y120" s="94">
        <f t="shared" si="44"/>
        <v>0.32653910149750415</v>
      </c>
      <c r="Z120" s="94">
        <f t="shared" si="44"/>
        <v>0.32653061224489788</v>
      </c>
      <c r="AA120" s="94">
        <f t="shared" si="44"/>
        <v>0.3288888888888889</v>
      </c>
      <c r="AB120" s="128">
        <f t="shared" si="44"/>
        <v>0.32943469785575047</v>
      </c>
      <c r="AC120" s="128">
        <f t="shared" si="44"/>
        <v>0.33119999999999999</v>
      </c>
    </row>
    <row r="121" spans="1:29">
      <c r="A121" s="126" t="s">
        <v>75</v>
      </c>
      <c r="B121" s="94">
        <f t="shared" si="45"/>
        <v>0.31029106029106029</v>
      </c>
      <c r="C121" s="94">
        <f t="shared" si="45"/>
        <v>0.32991647684130598</v>
      </c>
      <c r="D121" s="94">
        <f t="shared" si="45"/>
        <v>0.3252577319587629</v>
      </c>
      <c r="E121" s="94">
        <f t="shared" si="45"/>
        <v>0.32500000000000001</v>
      </c>
      <c r="F121" s="94">
        <f t="shared" si="45"/>
        <v>0.32494845360824742</v>
      </c>
      <c r="G121" s="94">
        <f t="shared" si="45"/>
        <v>0.32432432432432434</v>
      </c>
      <c r="H121" s="94">
        <f t="shared" si="45"/>
        <v>0.32439335887611748</v>
      </c>
      <c r="I121" s="94">
        <f t="shared" si="45"/>
        <v>0.32411067193675891</v>
      </c>
      <c r="J121" s="94">
        <f t="shared" si="45"/>
        <v>0.32467532467532467</v>
      </c>
      <c r="K121" s="94">
        <f t="shared" si="45"/>
        <v>0.32602739726027397</v>
      </c>
      <c r="L121" s="94">
        <f t="shared" si="45"/>
        <v>0.32287581699346407</v>
      </c>
      <c r="M121" s="94">
        <f t="shared" si="45"/>
        <v>0.32799999999999996</v>
      </c>
      <c r="N121" s="94">
        <f t="shared" si="45"/>
        <v>0.32668836452400324</v>
      </c>
      <c r="O121" s="94">
        <f t="shared" si="45"/>
        <v>0.32697547683923706</v>
      </c>
      <c r="P121" s="94">
        <f t="shared" si="45"/>
        <v>0.32777346780449962</v>
      </c>
      <c r="Q121" s="94">
        <f t="shared" si="45"/>
        <v>0.32695312500000001</v>
      </c>
      <c r="R121" s="94">
        <f t="shared" si="44"/>
        <v>0.32713178294573642</v>
      </c>
      <c r="S121" s="94">
        <f t="shared" si="44"/>
        <v>0.32721606648199447</v>
      </c>
      <c r="T121" s="94">
        <f t="shared" si="44"/>
        <v>0.32697768762677487</v>
      </c>
      <c r="U121" s="94">
        <f t="shared" si="44"/>
        <v>0.32725321888412018</v>
      </c>
      <c r="V121" s="94">
        <f t="shared" si="44"/>
        <v>0.32908704883227174</v>
      </c>
      <c r="W121" s="94">
        <f t="shared" si="44"/>
        <v>0.32913043478260867</v>
      </c>
      <c r="X121" s="94">
        <f t="shared" si="44"/>
        <v>0.32579185520361992</v>
      </c>
      <c r="Y121" s="94">
        <f t="shared" si="44"/>
        <v>0.32653910149750415</v>
      </c>
      <c r="Z121" s="94">
        <f t="shared" si="44"/>
        <v>0.32653061224489793</v>
      </c>
      <c r="AA121" s="94">
        <f t="shared" si="44"/>
        <v>0.3288888888888889</v>
      </c>
      <c r="AB121" s="128">
        <f t="shared" si="44"/>
        <v>0.32943469785575047</v>
      </c>
      <c r="AC121" s="128">
        <f t="shared" si="44"/>
        <v>0.33119999999999999</v>
      </c>
    </row>
    <row r="122" spans="1:29" ht="15.75" thickBot="1">
      <c r="A122" s="126" t="s">
        <v>95</v>
      </c>
      <c r="B122" s="165">
        <v>0.31029106029106029</v>
      </c>
      <c r="C122" s="165">
        <v>0.32991647684130598</v>
      </c>
      <c r="D122" s="165">
        <v>0.3252577319587629</v>
      </c>
      <c r="E122" s="165">
        <v>0.32500000000000001</v>
      </c>
      <c r="F122" s="165">
        <v>0.32494845360824742</v>
      </c>
      <c r="G122" s="165">
        <v>0.32432432432432434</v>
      </c>
      <c r="H122" s="165">
        <v>0.32439335887611748</v>
      </c>
      <c r="I122" s="165">
        <v>0.32411067193675891</v>
      </c>
      <c r="J122" s="165">
        <v>0.32467532467532467</v>
      </c>
      <c r="K122" s="165">
        <v>0.32602739726027397</v>
      </c>
      <c r="L122" s="165">
        <v>0.32287581699346407</v>
      </c>
      <c r="M122" s="165">
        <v>0.32800000000000001</v>
      </c>
      <c r="N122" s="165">
        <v>0.32668836452400324</v>
      </c>
      <c r="O122" s="165">
        <v>0.32697547683923706</v>
      </c>
      <c r="P122" s="165">
        <v>0.32777346780449962</v>
      </c>
      <c r="Q122" s="165">
        <v>0.32695312500000001</v>
      </c>
      <c r="R122" s="165">
        <v>0.32713178294573642</v>
      </c>
      <c r="S122" s="165">
        <v>0.32721606648199447</v>
      </c>
      <c r="T122" s="165">
        <v>0.32697768762677487</v>
      </c>
      <c r="U122" s="165">
        <v>0.32725321888412018</v>
      </c>
      <c r="V122" s="165">
        <v>0.32908704883227174</v>
      </c>
      <c r="W122" s="165">
        <v>0.32913043478260867</v>
      </c>
      <c r="X122" s="165">
        <v>0.32579185520361992</v>
      </c>
      <c r="Y122" s="165">
        <v>0.32653910149750415</v>
      </c>
      <c r="Z122" s="165">
        <v>0.32653061224489793</v>
      </c>
      <c r="AA122" s="165">
        <v>0.3288888888888889</v>
      </c>
      <c r="AB122" s="128">
        <v>0.32943469785575047</v>
      </c>
      <c r="AC122" s="128">
        <v>0.33119999999999999</v>
      </c>
    </row>
    <row r="123" spans="1:29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</row>
    <row r="124" spans="1:29" ht="15.75" thickBot="1">
      <c r="A124" s="126" t="s">
        <v>311</v>
      </c>
    </row>
    <row r="125" spans="1:29" ht="15.75" thickBot="1">
      <c r="A125" s="154"/>
      <c r="B125" s="154" t="str">
        <f>B$2</f>
        <v xml:space="preserve">93/94 </v>
      </c>
      <c r="C125" s="154" t="str">
        <f t="shared" ref="C125:AC125" si="46">C$2</f>
        <v xml:space="preserve">94/95 </v>
      </c>
      <c r="D125" s="154" t="str">
        <f t="shared" si="46"/>
        <v xml:space="preserve">95/96 </v>
      </c>
      <c r="E125" s="154" t="str">
        <f t="shared" si="46"/>
        <v xml:space="preserve">96/97 </v>
      </c>
      <c r="F125" s="154" t="str">
        <f t="shared" si="46"/>
        <v xml:space="preserve">97/98 </v>
      </c>
      <c r="G125" s="154" t="str">
        <f t="shared" si="46"/>
        <v xml:space="preserve">98/99 </v>
      </c>
      <c r="H125" s="154" t="str">
        <f t="shared" si="46"/>
        <v xml:space="preserve">99/00 </v>
      </c>
      <c r="I125" s="154" t="str">
        <f t="shared" si="46"/>
        <v xml:space="preserve">00/01 </v>
      </c>
      <c r="J125" s="154" t="str">
        <f t="shared" si="46"/>
        <v xml:space="preserve">01/02 </v>
      </c>
      <c r="K125" s="154" t="str">
        <f t="shared" si="46"/>
        <v xml:space="preserve">02/03 </v>
      </c>
      <c r="L125" s="154" t="str">
        <f t="shared" si="46"/>
        <v xml:space="preserve">03/04 </v>
      </c>
      <c r="M125" s="154" t="str">
        <f t="shared" si="46"/>
        <v xml:space="preserve">04/05 </v>
      </c>
      <c r="N125" s="154" t="str">
        <f t="shared" si="46"/>
        <v xml:space="preserve">05/06 </v>
      </c>
      <c r="O125" s="154" t="str">
        <f t="shared" si="46"/>
        <v xml:space="preserve">06/07 </v>
      </c>
      <c r="P125" s="154" t="str">
        <f t="shared" si="46"/>
        <v xml:space="preserve">07/08 </v>
      </c>
      <c r="Q125" s="154" t="str">
        <f t="shared" si="46"/>
        <v xml:space="preserve">08/09 </v>
      </c>
      <c r="R125" s="154" t="str">
        <f t="shared" si="46"/>
        <v xml:space="preserve">09/10 </v>
      </c>
      <c r="S125" s="154" t="str">
        <f t="shared" si="46"/>
        <v xml:space="preserve">10/11 </v>
      </c>
      <c r="T125" s="154" t="str">
        <f t="shared" si="46"/>
        <v xml:space="preserve">11/12 </v>
      </c>
      <c r="U125" s="154" t="str">
        <f t="shared" si="46"/>
        <v xml:space="preserve">12/13 </v>
      </c>
      <c r="V125" s="154" t="str">
        <f t="shared" si="46"/>
        <v xml:space="preserve">13/14 </v>
      </c>
      <c r="W125" s="154" t="str">
        <f t="shared" si="46"/>
        <v xml:space="preserve">14/15 </v>
      </c>
      <c r="X125" s="154" t="str">
        <f t="shared" si="46"/>
        <v xml:space="preserve">15/16 </v>
      </c>
      <c r="Y125" s="154" t="str">
        <f t="shared" si="46"/>
        <v xml:space="preserve">16/17 </v>
      </c>
      <c r="Z125" s="154" t="str">
        <f t="shared" si="46"/>
        <v xml:space="preserve">17/18 </v>
      </c>
      <c r="AA125" s="154" t="str">
        <f t="shared" si="46"/>
        <v>18/19</v>
      </c>
      <c r="AB125" s="154" t="str">
        <f t="shared" si="46"/>
        <v>19/20</v>
      </c>
      <c r="AC125" s="154" t="str">
        <f t="shared" si="46"/>
        <v>20/21</v>
      </c>
    </row>
    <row r="126" spans="1:29">
      <c r="A126" s="126" t="s">
        <v>64</v>
      </c>
      <c r="B126" s="162">
        <v>0</v>
      </c>
      <c r="C126" s="162">
        <v>0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2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66">
        <v>0</v>
      </c>
      <c r="AA126" s="66">
        <v>0</v>
      </c>
      <c r="AB126" s="66">
        <v>0</v>
      </c>
      <c r="AC126" s="67">
        <f t="shared" ref="AC126:AC128" si="47">(SUM(W126:AA126)/SUM(W$138:AA$138))*AC$138</f>
        <v>0</v>
      </c>
    </row>
    <row r="127" spans="1:29">
      <c r="A127" s="126" t="s">
        <v>65</v>
      </c>
      <c r="B127" s="162">
        <v>0</v>
      </c>
      <c r="C127" s="162">
        <v>0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66">
        <v>0</v>
      </c>
      <c r="AA127" s="66">
        <v>0</v>
      </c>
      <c r="AB127" s="66">
        <v>0</v>
      </c>
      <c r="AC127" s="67">
        <f t="shared" si="47"/>
        <v>0</v>
      </c>
    </row>
    <row r="128" spans="1:29">
      <c r="A128" s="126" t="s">
        <v>66</v>
      </c>
      <c r="B128" s="162">
        <v>0</v>
      </c>
      <c r="C128" s="162">
        <v>0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1.5549999999999999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66">
        <v>4.0010000000000003</v>
      </c>
      <c r="AA128" s="66">
        <v>0</v>
      </c>
      <c r="AB128" s="66">
        <v>0</v>
      </c>
      <c r="AC128" s="67">
        <f t="shared" si="47"/>
        <v>0</v>
      </c>
    </row>
    <row r="129" spans="1:29">
      <c r="A129" s="126" t="s">
        <v>67</v>
      </c>
      <c r="B129" s="162">
        <v>0</v>
      </c>
      <c r="C129" s="162">
        <v>0</v>
      </c>
      <c r="D129" s="162">
        <v>0</v>
      </c>
      <c r="E129" s="162">
        <v>0</v>
      </c>
      <c r="F129" s="162">
        <v>0</v>
      </c>
      <c r="G129" s="162">
        <v>0</v>
      </c>
      <c r="H129" s="162">
        <v>0</v>
      </c>
      <c r="I129" s="162">
        <v>0</v>
      </c>
      <c r="J129" s="162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3.2890000000000001</v>
      </c>
      <c r="T129" s="75">
        <v>1.45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66">
        <v>0</v>
      </c>
      <c r="AA129" s="66">
        <v>0</v>
      </c>
      <c r="AB129" s="66">
        <v>0</v>
      </c>
      <c r="AC129" s="67">
        <f t="shared" ref="AB129:AC134" si="48">(SUM(W129:AA129)/SUM(W$138:AA$138))*AC$138</f>
        <v>0</v>
      </c>
    </row>
    <row r="130" spans="1:29">
      <c r="A130" s="126" t="s">
        <v>68</v>
      </c>
      <c r="B130" s="162">
        <v>0</v>
      </c>
      <c r="C130" s="162">
        <v>0</v>
      </c>
      <c r="D130" s="162">
        <v>0</v>
      </c>
      <c r="E130" s="162">
        <v>0</v>
      </c>
      <c r="F130" s="162">
        <v>0</v>
      </c>
      <c r="G130" s="162">
        <v>0</v>
      </c>
      <c r="H130" s="162">
        <v>0</v>
      </c>
      <c r="I130" s="162">
        <v>0</v>
      </c>
      <c r="J130" s="162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3.3</v>
      </c>
      <c r="Y130" s="75">
        <v>0</v>
      </c>
      <c r="Z130" s="66">
        <v>0</v>
      </c>
      <c r="AA130" s="66">
        <v>0</v>
      </c>
      <c r="AB130" s="66">
        <v>0</v>
      </c>
      <c r="AC130" s="67">
        <f t="shared" si="48"/>
        <v>0</v>
      </c>
    </row>
    <row r="131" spans="1:29">
      <c r="A131" s="126" t="s">
        <v>69</v>
      </c>
      <c r="B131" s="162">
        <v>0</v>
      </c>
      <c r="C131" s="162">
        <v>0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75">
        <v>0</v>
      </c>
      <c r="L131" s="75">
        <v>0</v>
      </c>
      <c r="M131" s="75">
        <v>0</v>
      </c>
      <c r="N131" s="75">
        <v>0</v>
      </c>
      <c r="O131" s="75">
        <v>0</v>
      </c>
      <c r="P131" s="75">
        <v>0</v>
      </c>
      <c r="Q131" s="75">
        <v>0</v>
      </c>
      <c r="R131" s="75">
        <v>0</v>
      </c>
      <c r="S131" s="75">
        <v>0</v>
      </c>
      <c r="T131" s="75">
        <v>0</v>
      </c>
      <c r="U131" s="75">
        <v>0</v>
      </c>
      <c r="V131" s="75">
        <v>0</v>
      </c>
      <c r="W131" s="75">
        <v>0</v>
      </c>
      <c r="X131" s="75">
        <v>0</v>
      </c>
      <c r="Y131" s="75">
        <v>3.3</v>
      </c>
      <c r="Z131" s="66">
        <v>0</v>
      </c>
      <c r="AA131" s="66">
        <v>0</v>
      </c>
      <c r="AB131" s="66">
        <v>0</v>
      </c>
      <c r="AC131" s="67">
        <f t="shared" si="48"/>
        <v>0</v>
      </c>
    </row>
    <row r="132" spans="1:29">
      <c r="A132" s="126" t="s">
        <v>70</v>
      </c>
      <c r="B132" s="162">
        <v>0</v>
      </c>
      <c r="C132" s="162">
        <v>0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3.3</v>
      </c>
      <c r="Y132" s="66">
        <v>0</v>
      </c>
      <c r="Z132" s="66">
        <v>0</v>
      </c>
      <c r="AA132" s="66">
        <v>0</v>
      </c>
      <c r="AB132" s="66">
        <v>0</v>
      </c>
      <c r="AC132" s="67">
        <f t="shared" si="48"/>
        <v>0</v>
      </c>
    </row>
    <row r="133" spans="1:29">
      <c r="A133" s="126" t="s">
        <v>71</v>
      </c>
      <c r="B133" s="162">
        <v>0</v>
      </c>
      <c r="C133" s="162">
        <v>0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75">
        <v>0</v>
      </c>
      <c r="L133" s="75">
        <v>0</v>
      </c>
      <c r="M133" s="75">
        <v>0</v>
      </c>
      <c r="N133" s="75">
        <v>0</v>
      </c>
      <c r="O133" s="75">
        <v>0</v>
      </c>
      <c r="P133" s="75">
        <v>0</v>
      </c>
      <c r="Q133" s="75">
        <v>0</v>
      </c>
      <c r="R133" s="75">
        <v>0</v>
      </c>
      <c r="S133" s="75">
        <v>0</v>
      </c>
      <c r="T133" s="75">
        <v>0</v>
      </c>
      <c r="U133" s="75">
        <v>0</v>
      </c>
      <c r="V133" s="75">
        <v>0</v>
      </c>
      <c r="W133" s="75">
        <v>0</v>
      </c>
      <c r="X133" s="75">
        <v>3.3</v>
      </c>
      <c r="Y133" s="66">
        <v>2.0409999999999999</v>
      </c>
      <c r="Z133" s="66">
        <v>0</v>
      </c>
      <c r="AA133" s="66">
        <v>0</v>
      </c>
      <c r="AB133" s="66">
        <v>0</v>
      </c>
      <c r="AC133" s="67">
        <f t="shared" si="48"/>
        <v>0</v>
      </c>
    </row>
    <row r="134" spans="1:29">
      <c r="A134" s="126" t="s">
        <v>72</v>
      </c>
      <c r="B134" s="162">
        <v>0</v>
      </c>
      <c r="C134" s="162">
        <v>0</v>
      </c>
      <c r="D134" s="162">
        <v>0</v>
      </c>
      <c r="E134" s="162">
        <v>0</v>
      </c>
      <c r="F134" s="162">
        <v>0</v>
      </c>
      <c r="G134" s="162">
        <v>0</v>
      </c>
      <c r="H134" s="162">
        <v>0</v>
      </c>
      <c r="I134" s="162">
        <v>0</v>
      </c>
      <c r="J134" s="162">
        <v>0</v>
      </c>
      <c r="K134" s="75">
        <v>0</v>
      </c>
      <c r="L134" s="75">
        <v>0</v>
      </c>
      <c r="M134" s="75">
        <v>0</v>
      </c>
      <c r="N134" s="75">
        <v>0</v>
      </c>
      <c r="O134" s="75">
        <v>0</v>
      </c>
      <c r="P134" s="75">
        <v>0</v>
      </c>
      <c r="Q134" s="75">
        <v>0</v>
      </c>
      <c r="R134" s="75">
        <v>0</v>
      </c>
      <c r="S134" s="75">
        <v>0</v>
      </c>
      <c r="T134" s="75">
        <v>0</v>
      </c>
      <c r="U134" s="75">
        <v>0</v>
      </c>
      <c r="V134" s="75">
        <v>0</v>
      </c>
      <c r="W134" s="75">
        <v>0</v>
      </c>
      <c r="X134" s="75">
        <v>0</v>
      </c>
      <c r="Y134" s="66">
        <v>0</v>
      </c>
      <c r="Z134" s="66">
        <v>0</v>
      </c>
      <c r="AA134" s="66">
        <v>0</v>
      </c>
      <c r="AB134" s="67">
        <f t="shared" si="48"/>
        <v>0</v>
      </c>
      <c r="AC134" s="67">
        <f t="shared" si="48"/>
        <v>0</v>
      </c>
    </row>
    <row r="135" spans="1:29">
      <c r="A135" s="126" t="s">
        <v>73</v>
      </c>
      <c r="B135" s="162">
        <v>0</v>
      </c>
      <c r="C135" s="162">
        <v>0</v>
      </c>
      <c r="D135" s="162">
        <v>0</v>
      </c>
      <c r="E135" s="162">
        <v>0</v>
      </c>
      <c r="F135" s="162">
        <v>0</v>
      </c>
      <c r="G135" s="162">
        <v>0</v>
      </c>
      <c r="H135" s="162">
        <v>0</v>
      </c>
      <c r="I135" s="162">
        <v>0</v>
      </c>
      <c r="J135" s="162">
        <v>0</v>
      </c>
      <c r="K135" s="75">
        <v>0</v>
      </c>
      <c r="L135" s="75">
        <v>0</v>
      </c>
      <c r="M135" s="75">
        <v>0</v>
      </c>
      <c r="N135" s="75">
        <v>0</v>
      </c>
      <c r="O135" s="75">
        <v>0</v>
      </c>
      <c r="P135" s="75">
        <v>0</v>
      </c>
      <c r="Q135" s="75">
        <v>0</v>
      </c>
      <c r="R135" s="75">
        <v>0</v>
      </c>
      <c r="S135" s="75">
        <v>0</v>
      </c>
      <c r="T135" s="75">
        <v>0</v>
      </c>
      <c r="U135" s="75">
        <v>0</v>
      </c>
      <c r="V135" s="75">
        <v>0</v>
      </c>
      <c r="W135" s="75">
        <v>0</v>
      </c>
      <c r="X135" s="75">
        <v>0</v>
      </c>
      <c r="Y135" s="66">
        <v>0</v>
      </c>
      <c r="Z135" s="66">
        <v>0</v>
      </c>
      <c r="AA135" s="66">
        <v>0</v>
      </c>
      <c r="AB135" s="67">
        <f>(SUM(V135:Z135)/SUM(V$138:Z$138))*AB$138</f>
        <v>0</v>
      </c>
      <c r="AC135" s="67">
        <f>(SUM(W135:AA135)/SUM(W$138:AA$138))*AC$138</f>
        <v>0</v>
      </c>
    </row>
    <row r="136" spans="1:29">
      <c r="A136" s="126" t="s">
        <v>74</v>
      </c>
      <c r="B136" s="162">
        <v>0</v>
      </c>
      <c r="C136" s="162">
        <v>0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75">
        <v>0</v>
      </c>
      <c r="L136" s="75">
        <v>0</v>
      </c>
      <c r="M136" s="75">
        <v>0</v>
      </c>
      <c r="N136" s="75">
        <v>0</v>
      </c>
      <c r="O136" s="75">
        <v>0</v>
      </c>
      <c r="P136" s="75">
        <v>0</v>
      </c>
      <c r="Q136" s="75">
        <v>0</v>
      </c>
      <c r="R136" s="75">
        <v>0</v>
      </c>
      <c r="S136" s="75">
        <v>0</v>
      </c>
      <c r="T136" s="75">
        <v>0</v>
      </c>
      <c r="U136" s="75">
        <v>0.152</v>
      </c>
      <c r="V136" s="75">
        <v>0</v>
      </c>
      <c r="W136" s="75">
        <v>0</v>
      </c>
      <c r="X136" s="75">
        <v>0</v>
      </c>
      <c r="Y136" s="66">
        <v>3.004</v>
      </c>
      <c r="Z136" s="66">
        <v>0</v>
      </c>
      <c r="AA136" s="66">
        <v>0</v>
      </c>
      <c r="AB136" s="67">
        <f>(SUM(V136:Z136)/SUM(V$138:Z$138))*AB$138</f>
        <v>0</v>
      </c>
      <c r="AC136" s="67">
        <f>(SUM(W136:AA136)/SUM(W$138:AA$138))*AC$138</f>
        <v>0</v>
      </c>
    </row>
    <row r="137" spans="1:29">
      <c r="A137" s="126" t="s">
        <v>75</v>
      </c>
      <c r="B137" s="162">
        <v>0</v>
      </c>
      <c r="C137" s="162">
        <v>0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75">
        <v>0</v>
      </c>
      <c r="L137" s="75">
        <v>0</v>
      </c>
      <c r="M137" s="75">
        <v>0</v>
      </c>
      <c r="N137" s="75">
        <v>0</v>
      </c>
      <c r="O137" s="75">
        <v>0</v>
      </c>
      <c r="P137" s="75">
        <v>0</v>
      </c>
      <c r="Q137" s="75">
        <v>0</v>
      </c>
      <c r="R137" s="75">
        <v>0</v>
      </c>
      <c r="S137" s="75">
        <v>1.9419999999999999</v>
      </c>
      <c r="T137" s="75">
        <v>0</v>
      </c>
      <c r="U137" s="75">
        <v>0.152</v>
      </c>
      <c r="V137" s="75">
        <v>0</v>
      </c>
      <c r="W137" s="75">
        <v>0</v>
      </c>
      <c r="X137" s="75">
        <v>0</v>
      </c>
      <c r="Y137" s="66">
        <v>0</v>
      </c>
      <c r="Z137" s="66">
        <v>0</v>
      </c>
      <c r="AA137" s="66">
        <v>0</v>
      </c>
      <c r="AB137" s="67">
        <f>AB138-SUM(AB126:AB136)</f>
        <v>0</v>
      </c>
      <c r="AC137" s="67">
        <f>AC138-SUM(AC126:AC136)</f>
        <v>0</v>
      </c>
    </row>
    <row r="138" spans="1:29" ht="15.75" thickBot="1">
      <c r="A138" s="126" t="s">
        <v>76</v>
      </c>
      <c r="B138" s="66">
        <f>B22</f>
        <v>0</v>
      </c>
      <c r="C138" s="66">
        <f>C22</f>
        <v>0</v>
      </c>
      <c r="D138" s="66">
        <f>D22</f>
        <v>0</v>
      </c>
      <c r="E138" s="66">
        <f>E22</f>
        <v>0</v>
      </c>
      <c r="F138" s="66">
        <f t="shared" ref="F138:AA138" si="49">SUM(F126:F137)</f>
        <v>0</v>
      </c>
      <c r="G138" s="66">
        <f t="shared" si="49"/>
        <v>0</v>
      </c>
      <c r="H138" s="66">
        <f t="shared" si="49"/>
        <v>0</v>
      </c>
      <c r="I138" s="66">
        <f t="shared" si="49"/>
        <v>0</v>
      </c>
      <c r="J138" s="66">
        <f t="shared" si="49"/>
        <v>0</v>
      </c>
      <c r="K138" s="66">
        <f t="shared" si="49"/>
        <v>0</v>
      </c>
      <c r="L138" s="66">
        <f t="shared" si="49"/>
        <v>0</v>
      </c>
      <c r="M138" s="66">
        <f t="shared" si="49"/>
        <v>0</v>
      </c>
      <c r="N138" s="66">
        <f t="shared" si="49"/>
        <v>0</v>
      </c>
      <c r="O138" s="66">
        <f t="shared" si="49"/>
        <v>0</v>
      </c>
      <c r="P138" s="66">
        <f t="shared" si="49"/>
        <v>0</v>
      </c>
      <c r="Q138" s="66">
        <f t="shared" si="49"/>
        <v>0</v>
      </c>
      <c r="R138" s="66">
        <f t="shared" si="49"/>
        <v>0</v>
      </c>
      <c r="S138" s="66">
        <f t="shared" si="49"/>
        <v>5.2309999999999999</v>
      </c>
      <c r="T138" s="66">
        <f t="shared" si="49"/>
        <v>5.0049999999999999</v>
      </c>
      <c r="U138" s="66">
        <f t="shared" si="49"/>
        <v>0.30399999999999999</v>
      </c>
      <c r="V138" s="66">
        <f t="shared" si="49"/>
        <v>0</v>
      </c>
      <c r="W138" s="66">
        <f t="shared" si="49"/>
        <v>0</v>
      </c>
      <c r="X138" s="66">
        <f t="shared" si="49"/>
        <v>9.8999999999999986</v>
      </c>
      <c r="Y138" s="66">
        <f t="shared" si="49"/>
        <v>8.3449999999999989</v>
      </c>
      <c r="Z138" s="66">
        <f t="shared" si="49"/>
        <v>4.0010000000000003</v>
      </c>
      <c r="AA138" s="66">
        <f t="shared" si="49"/>
        <v>0</v>
      </c>
      <c r="AB138" s="67">
        <f>AB22</f>
        <v>0</v>
      </c>
      <c r="AC138" s="67">
        <f>AC22</f>
        <v>0</v>
      </c>
    </row>
    <row r="139" spans="1:2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</row>
    <row r="140" spans="1:29" ht="15.75" thickBot="1">
      <c r="A140" s="126" t="s">
        <v>312</v>
      </c>
    </row>
    <row r="141" spans="1:29" ht="15.75" thickBot="1">
      <c r="A141" s="154"/>
      <c r="B141" s="154" t="str">
        <f>B$2</f>
        <v xml:space="preserve">93/94 </v>
      </c>
      <c r="C141" s="154" t="str">
        <f t="shared" ref="C141:AC141" si="50">C$2</f>
        <v xml:space="preserve">94/95 </v>
      </c>
      <c r="D141" s="154" t="str">
        <f t="shared" si="50"/>
        <v xml:space="preserve">95/96 </v>
      </c>
      <c r="E141" s="154" t="str">
        <f t="shared" si="50"/>
        <v xml:space="preserve">96/97 </v>
      </c>
      <c r="F141" s="154" t="str">
        <f t="shared" si="50"/>
        <v xml:space="preserve">97/98 </v>
      </c>
      <c r="G141" s="154" t="str">
        <f t="shared" si="50"/>
        <v xml:space="preserve">98/99 </v>
      </c>
      <c r="H141" s="154" t="str">
        <f t="shared" si="50"/>
        <v xml:space="preserve">99/00 </v>
      </c>
      <c r="I141" s="154" t="str">
        <f t="shared" si="50"/>
        <v xml:space="preserve">00/01 </v>
      </c>
      <c r="J141" s="154" t="str">
        <f t="shared" si="50"/>
        <v xml:space="preserve">01/02 </v>
      </c>
      <c r="K141" s="154" t="str">
        <f t="shared" si="50"/>
        <v xml:space="preserve">02/03 </v>
      </c>
      <c r="L141" s="154" t="str">
        <f t="shared" si="50"/>
        <v xml:space="preserve">03/04 </v>
      </c>
      <c r="M141" s="154" t="str">
        <f t="shared" si="50"/>
        <v xml:space="preserve">04/05 </v>
      </c>
      <c r="N141" s="154" t="str">
        <f t="shared" si="50"/>
        <v xml:space="preserve">05/06 </v>
      </c>
      <c r="O141" s="154" t="str">
        <f t="shared" si="50"/>
        <v xml:space="preserve">06/07 </v>
      </c>
      <c r="P141" s="154" t="str">
        <f t="shared" si="50"/>
        <v xml:space="preserve">07/08 </v>
      </c>
      <c r="Q141" s="154" t="str">
        <f t="shared" si="50"/>
        <v xml:space="preserve">08/09 </v>
      </c>
      <c r="R141" s="154" t="str">
        <f t="shared" si="50"/>
        <v xml:space="preserve">09/10 </v>
      </c>
      <c r="S141" s="154" t="str">
        <f t="shared" si="50"/>
        <v xml:space="preserve">10/11 </v>
      </c>
      <c r="T141" s="154" t="str">
        <f t="shared" si="50"/>
        <v xml:space="preserve">11/12 </v>
      </c>
      <c r="U141" s="154" t="str">
        <f t="shared" si="50"/>
        <v xml:space="preserve">12/13 </v>
      </c>
      <c r="V141" s="154" t="str">
        <f t="shared" si="50"/>
        <v xml:space="preserve">13/14 </v>
      </c>
      <c r="W141" s="154" t="str">
        <f t="shared" si="50"/>
        <v xml:space="preserve">14/15 </v>
      </c>
      <c r="X141" s="154" t="str">
        <f t="shared" si="50"/>
        <v xml:space="preserve">15/16 </v>
      </c>
      <c r="Y141" s="154" t="str">
        <f t="shared" si="50"/>
        <v xml:space="preserve">16/17 </v>
      </c>
      <c r="Z141" s="154" t="str">
        <f t="shared" si="50"/>
        <v xml:space="preserve">17/18 </v>
      </c>
      <c r="AA141" s="154" t="str">
        <f t="shared" si="50"/>
        <v>18/19</v>
      </c>
      <c r="AB141" s="154" t="str">
        <f t="shared" si="50"/>
        <v>19/20</v>
      </c>
      <c r="AC141" s="154" t="str">
        <f t="shared" si="50"/>
        <v>20/21</v>
      </c>
    </row>
    <row r="142" spans="1:29">
      <c r="A142" s="126" t="s">
        <v>64</v>
      </c>
      <c r="B142" s="66">
        <v>58.8</v>
      </c>
      <c r="C142" s="66">
        <v>63.2</v>
      </c>
      <c r="D142" s="66">
        <v>96.7</v>
      </c>
      <c r="E142" s="72">
        <v>83.323838500723213</v>
      </c>
      <c r="F142" s="66">
        <f>'[2]Philippines Copra Meal Exports'!BX$290</f>
        <v>49.133000000000003</v>
      </c>
      <c r="G142" s="66">
        <f>'[2]Philippines Copra Meal Exports'!CJ$290</f>
        <v>48.15</v>
      </c>
      <c r="H142" s="66">
        <f>'[2]Philippines Copra Meal Exports'!CV$290</f>
        <v>36.045999999999999</v>
      </c>
      <c r="I142" s="66">
        <f>'[2]Philippines Copra Meal Exports'!DH$290</f>
        <v>60.368000000000002</v>
      </c>
      <c r="J142" s="66">
        <f>'[2]Philippines Copra Meal Exports'!DT$290</f>
        <v>79.820999999999998</v>
      </c>
      <c r="K142" s="66">
        <f>'[2]Philippines Copra Meal Exports'!EF$290</f>
        <v>39.390999999999998</v>
      </c>
      <c r="L142" s="66">
        <f>'[2]Philippines Copra Meal Exports'!ER$290</f>
        <v>28.497</v>
      </c>
      <c r="M142" s="66">
        <f>'[2]Philippines Copra Meal Exports'!FD$290</f>
        <v>17.036000000000001</v>
      </c>
      <c r="N142" s="66">
        <f>'[2]Philippines Copra Meal Exports'!FP$290</f>
        <v>44.238999999999997</v>
      </c>
      <c r="O142" s="66">
        <f>'[2]Philippines Copra Meal Exports'!GB$290</f>
        <v>43.697000000000003</v>
      </c>
      <c r="P142" s="66">
        <f>'[2]Philippines Copra Meal Exports'!GN$290</f>
        <v>49.438000000000002</v>
      </c>
      <c r="Q142" s="66">
        <f>'[2]Philippines Copra Meal Exports'!GZ$290</f>
        <v>22.602</v>
      </c>
      <c r="R142" s="66">
        <f>'[2]Philippines Copra Meal Exports'!HL$290</f>
        <v>53.713999999999999</v>
      </c>
      <c r="S142" s="66">
        <f>'[2]Philippines Copra Meal Exports'!HX$290</f>
        <v>40.884</v>
      </c>
      <c r="T142" s="66">
        <f>'[2]Philippines Copra Meal Exports'!IJ$290</f>
        <v>25.838000000000001</v>
      </c>
      <c r="U142" s="66">
        <f>'[2]Philippines Copra Meal Exports'!IV$290</f>
        <v>114.008</v>
      </c>
      <c r="V142" s="66">
        <f>'[2]Philippines Copra Meal Exports'!JH$290</f>
        <v>42.414000000000001</v>
      </c>
      <c r="W142" s="66">
        <f>'[2]Philippines Copra Meal Exports'!JT$290</f>
        <v>42.790999999999997</v>
      </c>
      <c r="X142" s="66">
        <f>'[2]Philippines Copra Meal Exports'!KF$290</f>
        <v>34.051000000000002</v>
      </c>
      <c r="Y142" s="66">
        <f>'[2]Philippines Copra Meal Exports'!KR$290</f>
        <v>16.423999999999999</v>
      </c>
      <c r="Z142" s="66">
        <f>'[2]Philippines Copra Meal Exports'!LD$290</f>
        <v>39.502000000000002</v>
      </c>
      <c r="AA142" s="66">
        <f>'[2]Philippines Copra Meal Exports'!LP$290</f>
        <v>51.972999999999999</v>
      </c>
      <c r="AB142" s="66">
        <f>'[2]Philippines Copra Meal Exports'!MB$290</f>
        <v>16.623999999999999</v>
      </c>
      <c r="AC142" s="67">
        <f t="shared" ref="AB142:AC152" si="51">(SUM(W142:AA142)/SUM(W$154:AA$154))*AC$154</f>
        <v>28.573342827077195</v>
      </c>
    </row>
    <row r="143" spans="1:29">
      <c r="A143" s="126" t="s">
        <v>65</v>
      </c>
      <c r="B143" s="66">
        <v>48.2</v>
      </c>
      <c r="C143" s="66">
        <v>43.1</v>
      </c>
      <c r="D143" s="66">
        <v>52.6</v>
      </c>
      <c r="E143" s="72">
        <v>80.265887320653675</v>
      </c>
      <c r="F143" s="66">
        <f>'[2]Philippines Copra Meal Exports'!BY$290</f>
        <v>71.891000000000005</v>
      </c>
      <c r="G143" s="66">
        <f>'[2]Philippines Copra Meal Exports'!CK$290</f>
        <v>46.368000000000002</v>
      </c>
      <c r="H143" s="66">
        <f>'[2]Philippines Copra Meal Exports'!CW$290</f>
        <v>37.186</v>
      </c>
      <c r="I143" s="66">
        <f>'[2]Philippines Copra Meal Exports'!DI$290</f>
        <v>64.757999999999996</v>
      </c>
      <c r="J143" s="66">
        <f>'[2]Philippines Copra Meal Exports'!DU$290</f>
        <v>43.277000000000001</v>
      </c>
      <c r="K143" s="66">
        <f>'[2]Philippines Copra Meal Exports'!EG$290</f>
        <v>11.315</v>
      </c>
      <c r="L143" s="66">
        <f>'[2]Philippines Copra Meal Exports'!ES$290</f>
        <v>58.109000000000002</v>
      </c>
      <c r="M143" s="66">
        <f>'[2]Philippines Copra Meal Exports'!FE$290</f>
        <v>31.975000000000001</v>
      </c>
      <c r="N143" s="66">
        <f>'[2]Philippines Copra Meal Exports'!FQ$290</f>
        <v>47.951000000000001</v>
      </c>
      <c r="O143" s="66">
        <f>'[2]Philippines Copra Meal Exports'!GC$290</f>
        <v>27.167000000000002</v>
      </c>
      <c r="P143" s="66">
        <f>'[2]Philippines Copra Meal Exports'!GO$290</f>
        <v>44.878999999999998</v>
      </c>
      <c r="Q143" s="66">
        <f>'[2]Philippines Copra Meal Exports'!HA$290</f>
        <v>12.111000000000001</v>
      </c>
      <c r="R143" s="66">
        <f>'[2]Philippines Copra Meal Exports'!HM$290</f>
        <v>53.932000000000002</v>
      </c>
      <c r="S143" s="66">
        <f>'[2]Philippines Copra Meal Exports'!HY$290</f>
        <v>36.805</v>
      </c>
      <c r="T143" s="66">
        <f>'[2]Philippines Copra Meal Exports'!IK$290</f>
        <v>20.001999999999999</v>
      </c>
      <c r="U143" s="66">
        <f>'[2]Philippines Copra Meal Exports'!IW$290</f>
        <v>65.828000000000003</v>
      </c>
      <c r="V143" s="66">
        <f>'[2]Philippines Copra Meal Exports'!JI$290</f>
        <v>55.183999999999997</v>
      </c>
      <c r="W143" s="66">
        <f>'[2]Philippines Copra Meal Exports'!JU$290</f>
        <v>36.460999999999999</v>
      </c>
      <c r="X143" s="66">
        <f>'[2]Philippines Copra Meal Exports'!KG$290</f>
        <v>26.196999999999999</v>
      </c>
      <c r="Y143" s="66">
        <f>'[2]Philippines Copra Meal Exports'!KS$290</f>
        <v>16.995999999999999</v>
      </c>
      <c r="Z143" s="66">
        <f>'[2]Philippines Copra Meal Exports'!LE$290</f>
        <v>37.134</v>
      </c>
      <c r="AA143" s="66">
        <f>'[2]Philippines Copra Meal Exports'!LQ$290</f>
        <v>53.963000000000001</v>
      </c>
      <c r="AB143" s="66">
        <f>'[2]Philippines Copra Meal Exports'!MC$290</f>
        <v>24.478000000000002</v>
      </c>
      <c r="AC143" s="67">
        <f t="shared" si="51"/>
        <v>26.409550998783477</v>
      </c>
    </row>
    <row r="144" spans="1:29">
      <c r="A144" s="126" t="s">
        <v>66</v>
      </c>
      <c r="B144" s="66">
        <v>81.400000000000006</v>
      </c>
      <c r="C144" s="66">
        <v>37.1</v>
      </c>
      <c r="D144" s="72">
        <v>44.285191199381501</v>
      </c>
      <c r="E144" s="72">
        <v>73.768274178623074</v>
      </c>
      <c r="F144" s="66">
        <f>'[2]Philippines Copra Meal Exports'!BZ$290</f>
        <v>63.786000000000001</v>
      </c>
      <c r="G144" s="66">
        <f>'[2]Philippines Copra Meal Exports'!CL$290</f>
        <v>24.088000000000001</v>
      </c>
      <c r="H144" s="66">
        <f>'[2]Philippines Copra Meal Exports'!CX$290</f>
        <v>28.189</v>
      </c>
      <c r="I144" s="66">
        <f>'[2]Philippines Copra Meal Exports'!DJ$290</f>
        <v>66.852000000000004</v>
      </c>
      <c r="J144" s="66">
        <f>'[2]Philippines Copra Meal Exports'!DV$290</f>
        <v>59.235999999999997</v>
      </c>
      <c r="K144" s="66">
        <f>'[2]Philippines Copra Meal Exports'!EH$290</f>
        <v>47.210999999999999</v>
      </c>
      <c r="L144" s="66">
        <f>'[2]Philippines Copra Meal Exports'!ET$290</f>
        <v>71.358999999999995</v>
      </c>
      <c r="M144" s="66">
        <f>'[2]Philippines Copra Meal Exports'!FF$290</f>
        <v>31.384</v>
      </c>
      <c r="N144" s="66">
        <f>'[2]Philippines Copra Meal Exports'!FR$290</f>
        <v>47.988999999999997</v>
      </c>
      <c r="O144" s="66">
        <f>'[2]Philippines Copra Meal Exports'!GD$290</f>
        <v>31.24</v>
      </c>
      <c r="P144" s="66">
        <f>'[2]Philippines Copra Meal Exports'!GP$290</f>
        <v>56.743000000000002</v>
      </c>
      <c r="Q144" s="66">
        <f>'[2]Philippines Copra Meal Exports'!HB$290</f>
        <v>22.02</v>
      </c>
      <c r="R144" s="66">
        <f>'[2]Philippines Copra Meal Exports'!HN$290</f>
        <v>63.121000000000002</v>
      </c>
      <c r="S144" s="66">
        <f>'[2]Philippines Copra Meal Exports'!HZ$290</f>
        <v>41.737000000000002</v>
      </c>
      <c r="T144" s="66">
        <f>'[2]Philippines Copra Meal Exports'!IL$290</f>
        <v>21.356999999999999</v>
      </c>
      <c r="U144" s="66">
        <f>'[2]Philippines Copra Meal Exports'!IX$290</f>
        <v>81.756</v>
      </c>
      <c r="V144" s="66">
        <f>'[2]Philippines Copra Meal Exports'!JJ$290</f>
        <v>34.747999999999998</v>
      </c>
      <c r="W144" s="66">
        <f>'[2]Philippines Copra Meal Exports'!JV$290</f>
        <v>50.511000000000003</v>
      </c>
      <c r="X144" s="66">
        <f>'[2]Philippines Copra Meal Exports'!KH$290</f>
        <v>32.154000000000003</v>
      </c>
      <c r="Y144" s="66">
        <f>'[2]Philippines Copra Meal Exports'!KT$290</f>
        <v>35.128</v>
      </c>
      <c r="Z144" s="66">
        <f>'[2]Philippines Copra Meal Exports'!LF$290</f>
        <v>32.359000000000002</v>
      </c>
      <c r="AA144" s="66">
        <f>'[2]Philippines Copra Meal Exports'!LR$290</f>
        <v>28.806999999999999</v>
      </c>
      <c r="AB144" s="66">
        <f>'[2]Philippines Copra Meal Exports'!MD$290</f>
        <v>29.989000000000001</v>
      </c>
      <c r="AC144" s="67">
        <f t="shared" si="51"/>
        <v>27.679058027134786</v>
      </c>
    </row>
    <row r="145" spans="1:29">
      <c r="A145" s="126" t="s">
        <v>67</v>
      </c>
      <c r="B145" s="66">
        <v>41.8</v>
      </c>
      <c r="C145" s="66">
        <v>35.799999999999997</v>
      </c>
      <c r="D145" s="72">
        <v>43.681313035176693</v>
      </c>
      <c r="E145" s="66">
        <f>'[2]Philippines Copra Meal Exports'!BO$290</f>
        <v>63.741999999999997</v>
      </c>
      <c r="F145" s="66">
        <f>'[2]Philippines Copra Meal Exports'!CA$290</f>
        <v>62.84</v>
      </c>
      <c r="G145" s="66">
        <f>'[2]Philippines Copra Meal Exports'!CM$290</f>
        <v>32.128</v>
      </c>
      <c r="H145" s="66">
        <f>'[2]Philippines Copra Meal Exports'!CY$290</f>
        <v>30.238</v>
      </c>
      <c r="I145" s="66">
        <f>'[2]Philippines Copra Meal Exports'!DK$290</f>
        <v>80.86</v>
      </c>
      <c r="J145" s="66">
        <f>'[2]Philippines Copra Meal Exports'!DW$290</f>
        <v>32.783000000000001</v>
      </c>
      <c r="K145" s="66">
        <f>'[2]Philippines Copra Meal Exports'!EI$290</f>
        <v>32.012</v>
      </c>
      <c r="L145" s="66">
        <f>'[2]Philippines Copra Meal Exports'!EU$290</f>
        <v>39.298000000000002</v>
      </c>
      <c r="M145" s="66">
        <f>'[2]Philippines Copra Meal Exports'!FG$290</f>
        <v>19.542000000000002</v>
      </c>
      <c r="N145" s="66">
        <f>'[2]Philippines Copra Meal Exports'!FS$290</f>
        <v>49.32</v>
      </c>
      <c r="O145" s="66">
        <f>'[2]Philippines Copra Meal Exports'!GE$290</f>
        <v>21.175000000000001</v>
      </c>
      <c r="P145" s="66">
        <f>'[2]Philippines Copra Meal Exports'!GQ$290</f>
        <v>37.962000000000003</v>
      </c>
      <c r="Q145" s="66">
        <f>'[2]Philippines Copra Meal Exports'!HC$290</f>
        <v>0</v>
      </c>
      <c r="R145" s="66">
        <f>'[2]Philippines Copra Meal Exports'!HO$290</f>
        <v>89.198999999999998</v>
      </c>
      <c r="S145" s="66">
        <f>'[2]Philippines Copra Meal Exports'!IA$290</f>
        <v>19.834</v>
      </c>
      <c r="T145" s="66">
        <f>'[2]Philippines Copra Meal Exports'!IM$290</f>
        <v>27.416</v>
      </c>
      <c r="U145" s="66">
        <f>'[2]Philippines Copra Meal Exports'!IY$290</f>
        <v>88.647999999999996</v>
      </c>
      <c r="V145" s="66">
        <f>'[2]Philippines Copra Meal Exports'!JK$290</f>
        <v>47.783999999999999</v>
      </c>
      <c r="W145" s="66">
        <f>'[2]Philippines Copra Meal Exports'!JW$290</f>
        <v>40.752000000000002</v>
      </c>
      <c r="X145" s="66">
        <f>'[2]Philippines Copra Meal Exports'!KI$290</f>
        <v>18.728000000000002</v>
      </c>
      <c r="Y145" s="66">
        <f>'[2]Philippines Copra Meal Exports'!KU$290</f>
        <v>18.983000000000001</v>
      </c>
      <c r="Z145" s="66">
        <f>'[2]Philippines Copra Meal Exports'!LG$290</f>
        <v>39.404000000000003</v>
      </c>
      <c r="AA145" s="66">
        <f>'[2]Philippines Copra Meal Exports'!LS$290</f>
        <v>32.06</v>
      </c>
      <c r="AB145" s="66">
        <f>'[2]Philippines Copra Meal Exports'!ME$290</f>
        <v>21.353000000000002</v>
      </c>
      <c r="AC145" s="67">
        <f t="shared" si="51"/>
        <v>23.188764649077374</v>
      </c>
    </row>
    <row r="146" spans="1:29">
      <c r="A146" s="126" t="s">
        <v>68</v>
      </c>
      <c r="B146" s="66">
        <v>60.9</v>
      </c>
      <c r="C146" s="66">
        <v>31.4</v>
      </c>
      <c r="D146" s="72">
        <v>29.782239601026124</v>
      </c>
      <c r="E146" s="66">
        <f>'[2]Philippines Copra Meal Exports'!BP$290</f>
        <v>38.048000000000002</v>
      </c>
      <c r="F146" s="66">
        <f>'[2]Philippines Copra Meal Exports'!CB$290</f>
        <v>35.003999999999998</v>
      </c>
      <c r="G146" s="66">
        <f>'[2]Philippines Copra Meal Exports'!CN$290</f>
        <v>27.352</v>
      </c>
      <c r="H146" s="66">
        <f>'[2]Philippines Copra Meal Exports'!CZ$290</f>
        <v>16.946000000000002</v>
      </c>
      <c r="I146" s="66">
        <f>'[2]Philippines Copra Meal Exports'!DL$290</f>
        <v>52.945</v>
      </c>
      <c r="J146" s="66">
        <f>'[2]Philippines Copra Meal Exports'!DX$290</f>
        <v>30.602</v>
      </c>
      <c r="K146" s="66">
        <f>'[2]Philippines Copra Meal Exports'!EJ$290</f>
        <v>46.252000000000002</v>
      </c>
      <c r="L146" s="66">
        <f>'[2]Philippines Copra Meal Exports'!EV$290</f>
        <v>20.309000000000001</v>
      </c>
      <c r="M146" s="66">
        <f>'[2]Philippines Copra Meal Exports'!FH$290</f>
        <v>29.050999999999998</v>
      </c>
      <c r="N146" s="66">
        <f>'[2]Philippines Copra Meal Exports'!FT$290</f>
        <v>35.284999999999997</v>
      </c>
      <c r="O146" s="66">
        <f>'[2]Philippines Copra Meal Exports'!GF$290</f>
        <v>15.579000000000001</v>
      </c>
      <c r="P146" s="66">
        <f>'[2]Philippines Copra Meal Exports'!GR$290</f>
        <v>61.265000000000001</v>
      </c>
      <c r="Q146" s="66">
        <f>'[2]Philippines Copra Meal Exports'!HD$290</f>
        <v>25.541</v>
      </c>
      <c r="R146" s="66">
        <f>'[2]Philippines Copra Meal Exports'!HP$290</f>
        <v>70.793000000000006</v>
      </c>
      <c r="S146" s="66">
        <f>'[2]Philippines Copra Meal Exports'!IB$290</f>
        <v>28.056000000000001</v>
      </c>
      <c r="T146" s="66">
        <f>'[2]Philippines Copra Meal Exports'!IN$290</f>
        <v>12.012</v>
      </c>
      <c r="U146" s="66">
        <f>'[2]Philippines Copra Meal Exports'!IZ$290</f>
        <v>78.813000000000002</v>
      </c>
      <c r="V146" s="66">
        <f>'[2]Philippines Copra Meal Exports'!JL$290</f>
        <v>69.215000000000003</v>
      </c>
      <c r="W146" s="66">
        <f>'[2]Philippines Copra Meal Exports'!JX$290</f>
        <v>28.626000000000001</v>
      </c>
      <c r="X146" s="66">
        <f>'[2]Philippines Copra Meal Exports'!KJ$290</f>
        <v>27.704000000000001</v>
      </c>
      <c r="Y146" s="66">
        <f>'[2]Philippines Copra Meal Exports'!KV$290</f>
        <v>20.666</v>
      </c>
      <c r="Z146" s="66">
        <f>'[2]Philippines Copra Meal Exports'!LH$290</f>
        <v>28.2</v>
      </c>
      <c r="AA146" s="66">
        <f>'[2]Philippines Copra Meal Exports'!LT$290</f>
        <v>36.457000000000001</v>
      </c>
      <c r="AB146" s="66">
        <f>'[2]Philippines Copra Meal Exports'!MF$290</f>
        <v>14.583</v>
      </c>
      <c r="AC146" s="67">
        <f t="shared" si="51"/>
        <v>21.909049596375279</v>
      </c>
    </row>
    <row r="147" spans="1:29">
      <c r="A147" s="126" t="s">
        <v>69</v>
      </c>
      <c r="B147" s="66">
        <v>44.5</v>
      </c>
      <c r="C147" s="66">
        <v>17.7</v>
      </c>
      <c r="D147" s="72">
        <v>40.601205209150855</v>
      </c>
      <c r="E147" s="66">
        <f>'[2]Philippines Copra Meal Exports'!BQ$290</f>
        <v>40.01</v>
      </c>
      <c r="F147" s="66">
        <f>'[2]Philippines Copra Meal Exports'!CC$290</f>
        <v>66.918000000000006</v>
      </c>
      <c r="G147" s="66">
        <f>'[2]Philippines Copra Meal Exports'!CO$290</f>
        <v>21.05</v>
      </c>
      <c r="H147" s="66">
        <f>'[2]Philippines Copra Meal Exports'!DA$290</f>
        <v>29.13</v>
      </c>
      <c r="I147" s="66">
        <f>'[2]Philippines Copra Meal Exports'!DM$290</f>
        <v>76.593999999999994</v>
      </c>
      <c r="J147" s="66">
        <f>'[2]Philippines Copra Meal Exports'!DY$290</f>
        <v>28.315000000000001</v>
      </c>
      <c r="K147" s="66">
        <f>'[2]Philippines Copra Meal Exports'!EK$290</f>
        <v>45.738</v>
      </c>
      <c r="L147" s="66">
        <f>'[2]Philippines Copra Meal Exports'!EW$290</f>
        <v>22.762</v>
      </c>
      <c r="M147" s="66">
        <f>'[2]Philippines Copra Meal Exports'!FI$290</f>
        <v>18.856000000000002</v>
      </c>
      <c r="N147" s="66">
        <f>'[2]Philippines Copra Meal Exports'!FU$290</f>
        <v>34.813000000000002</v>
      </c>
      <c r="O147" s="66">
        <f>'[2]Philippines Copra Meal Exports'!GG$290</f>
        <v>29.341000000000001</v>
      </c>
      <c r="P147" s="66">
        <f>'[2]Philippines Copra Meal Exports'!GS$290</f>
        <v>52.737000000000002</v>
      </c>
      <c r="Q147" s="66">
        <f>'[2]Philippines Copra Meal Exports'!HE$290</f>
        <v>7.5090000000000003</v>
      </c>
      <c r="R147" s="66">
        <f>'[2]Philippines Copra Meal Exports'!HQ$290</f>
        <v>54.673000000000002</v>
      </c>
      <c r="S147" s="66">
        <f>'[2]Philippines Copra Meal Exports'!IC$290</f>
        <v>26.369</v>
      </c>
      <c r="T147" s="66">
        <f>'[2]Philippines Copra Meal Exports'!IO$290</f>
        <v>21.2</v>
      </c>
      <c r="U147" s="66">
        <f>'[2]Philippines Copra Meal Exports'!JA$290</f>
        <v>106.087</v>
      </c>
      <c r="V147" s="66">
        <f>'[2]Philippines Copra Meal Exports'!JM$290</f>
        <v>36.475999999999999</v>
      </c>
      <c r="W147" s="66">
        <f>'[2]Philippines Copra Meal Exports'!JY$290</f>
        <v>25.576000000000001</v>
      </c>
      <c r="X147" s="66">
        <f>'[2]Philippines Copra Meal Exports'!KK$290</f>
        <v>23.652000000000001</v>
      </c>
      <c r="Y147" s="66">
        <f>'[2]Philippines Copra Meal Exports'!KW$290</f>
        <v>43.152999999999999</v>
      </c>
      <c r="Z147" s="66">
        <f>'[2]Philippines Copra Meal Exports'!LI$290</f>
        <v>31.062000000000001</v>
      </c>
      <c r="AA147" s="66">
        <f>'[2]Philippines Copra Meal Exports'!LU$290</f>
        <v>15.834</v>
      </c>
      <c r="AB147" s="66">
        <f>'[2]Philippines Copra Meal Exports'!MG$290</f>
        <v>24.515000000000001</v>
      </c>
      <c r="AC147" s="67">
        <f t="shared" si="51"/>
        <v>21.541560719747267</v>
      </c>
    </row>
    <row r="148" spans="1:29">
      <c r="A148" s="126" t="s">
        <v>70</v>
      </c>
      <c r="B148" s="66">
        <v>24.9</v>
      </c>
      <c r="C148" s="66">
        <v>35.4</v>
      </c>
      <c r="D148" s="72">
        <v>29.130080444892172</v>
      </c>
      <c r="E148" s="66">
        <f>'[2]Philippines Copra Meal Exports'!BR$290</f>
        <v>31.039000000000001</v>
      </c>
      <c r="F148" s="66">
        <f>'[2]Philippines Copra Meal Exports'!CD$290</f>
        <v>25.664999999999999</v>
      </c>
      <c r="G148" s="66">
        <f>'[2]Philippines Copra Meal Exports'!CP$290</f>
        <v>21.425000000000001</v>
      </c>
      <c r="H148" s="66">
        <f>'[2]Philippines Copra Meal Exports'!DB$290</f>
        <v>26.838000000000001</v>
      </c>
      <c r="I148" s="66">
        <f>'[2]Philippines Copra Meal Exports'!DN$290</f>
        <v>50.218000000000004</v>
      </c>
      <c r="J148" s="66">
        <f>'[2]Philippines Copra Meal Exports'!DZ$290</f>
        <v>35.137</v>
      </c>
      <c r="K148" s="66">
        <f>'[2]Philippines Copra Meal Exports'!EL$290</f>
        <v>11.685</v>
      </c>
      <c r="L148" s="66">
        <f>'[2]Philippines Copra Meal Exports'!EX$290</f>
        <v>31.9</v>
      </c>
      <c r="M148" s="66">
        <f>'[2]Philippines Copra Meal Exports'!FJ$290</f>
        <v>56.365000000000002</v>
      </c>
      <c r="N148" s="66">
        <f>'[2]Philippines Copra Meal Exports'!FV$290</f>
        <v>52.207000000000001</v>
      </c>
      <c r="O148" s="66">
        <f>'[2]Philippines Copra Meal Exports'!GH$290</f>
        <v>21.064</v>
      </c>
      <c r="P148" s="66">
        <f>'[2]Philippines Copra Meal Exports'!GT$290</f>
        <v>36.956000000000003</v>
      </c>
      <c r="Q148" s="66">
        <f>'[2]Philippines Copra Meal Exports'!HF$290</f>
        <v>35.485999999999997</v>
      </c>
      <c r="R148" s="66">
        <f>'[2]Philippines Copra Meal Exports'!HR$290</f>
        <v>72.111999999999995</v>
      </c>
      <c r="S148" s="66">
        <f>'[2]Philippines Copra Meal Exports'!ID$290</f>
        <v>48.52</v>
      </c>
      <c r="T148" s="66">
        <f>'[2]Philippines Copra Meal Exports'!IP$290</f>
        <v>34.634999999999998</v>
      </c>
      <c r="U148" s="66">
        <f>'[2]Philippines Copra Meal Exports'!JB$290</f>
        <v>85.242999999999995</v>
      </c>
      <c r="V148" s="66">
        <f>'[2]Philippines Copra Meal Exports'!JN$290</f>
        <v>30.038</v>
      </c>
      <c r="W148" s="66">
        <f>'[2]Philippines Copra Meal Exports'!JZ$290</f>
        <v>35.506999999999998</v>
      </c>
      <c r="X148" s="66">
        <f>'[2]Philippines Copra Meal Exports'!KL$290</f>
        <v>17.707999999999998</v>
      </c>
      <c r="Y148" s="66">
        <f>'[2]Philippines Copra Meal Exports'!KX$290</f>
        <v>45.884</v>
      </c>
      <c r="Z148" s="66">
        <f>'[2]Philippines Copra Meal Exports'!LJ$290</f>
        <v>33.726999999999997</v>
      </c>
      <c r="AA148" s="66">
        <f>'[2]Philippines Copra Meal Exports'!LV$290</f>
        <v>27.350999999999999</v>
      </c>
      <c r="AB148" s="66">
        <f>'[2]Philippines Copra Meal Exports'!MH$290</f>
        <v>26.231000000000002</v>
      </c>
      <c r="AC148" s="67">
        <f t="shared" si="51"/>
        <v>24.774101764160331</v>
      </c>
    </row>
    <row r="149" spans="1:29">
      <c r="A149" s="126" t="s">
        <v>71</v>
      </c>
      <c r="B149" s="66">
        <v>53.1</v>
      </c>
      <c r="C149" s="66">
        <v>44</v>
      </c>
      <c r="D149" s="72">
        <v>30.697018092047458</v>
      </c>
      <c r="E149" s="66">
        <f>'[2]Philippines Copra Meal Exports'!BS$290</f>
        <v>25.832999999999998</v>
      </c>
      <c r="F149" s="66">
        <f>'[2]Philippines Copra Meal Exports'!CE$290</f>
        <v>67.137</v>
      </c>
      <c r="G149" s="66">
        <f>'[2]Philippines Copra Meal Exports'!CQ$290</f>
        <v>2.15</v>
      </c>
      <c r="H149" s="66">
        <f>'[2]Philippines Copra Meal Exports'!DC$290</f>
        <v>29.440999999999999</v>
      </c>
      <c r="I149" s="66">
        <f>'[2]Philippines Copra Meal Exports'!DO$290</f>
        <v>58.241</v>
      </c>
      <c r="J149" s="66">
        <f>'[2]Philippines Copra Meal Exports'!EA$290</f>
        <v>10.882</v>
      </c>
      <c r="K149" s="66">
        <f>'[2]Philippines Copra Meal Exports'!EM$290</f>
        <v>47.826999999999998</v>
      </c>
      <c r="L149" s="66">
        <f>'[2]Philippines Copra Meal Exports'!EY$290</f>
        <v>46.87</v>
      </c>
      <c r="M149" s="66">
        <f>'[2]Philippines Copra Meal Exports'!FK$290</f>
        <v>28.71</v>
      </c>
      <c r="N149" s="66">
        <f>'[2]Philippines Copra Meal Exports'!FW$290</f>
        <v>38.100999999999999</v>
      </c>
      <c r="O149" s="66">
        <f>'[2]Philippines Copra Meal Exports'!GI$290</f>
        <v>70.542000000000002</v>
      </c>
      <c r="P149" s="66">
        <f>'[2]Philippines Copra Meal Exports'!GU$290</f>
        <v>40.508000000000003</v>
      </c>
      <c r="Q149" s="66">
        <f>'[2]Philippines Copra Meal Exports'!HG$290</f>
        <v>32.055999999999997</v>
      </c>
      <c r="R149" s="66">
        <f>'[2]Philippines Copra Meal Exports'!HS$290</f>
        <v>73.131</v>
      </c>
      <c r="S149" s="66">
        <f>'[2]Philippines Copra Meal Exports'!IE$290</f>
        <v>32.582999999999998</v>
      </c>
      <c r="T149" s="66">
        <f>'[2]Philippines Copra Meal Exports'!IQ$290</f>
        <v>34.091999999999999</v>
      </c>
      <c r="U149" s="66">
        <f>'[2]Philippines Copra Meal Exports'!JC$290</f>
        <v>101.283</v>
      </c>
      <c r="V149" s="66">
        <f>'[2]Philippines Copra Meal Exports'!JO$290</f>
        <v>61.133000000000003</v>
      </c>
      <c r="W149" s="66">
        <f>'[2]Philippines Copra Meal Exports'!KA$290</f>
        <v>21.378</v>
      </c>
      <c r="X149" s="66">
        <f>'[2]Philippines Copra Meal Exports'!KM$290</f>
        <v>33.838000000000001</v>
      </c>
      <c r="Y149" s="66">
        <f>'[2]Philippines Copra Meal Exports'!KY$290</f>
        <v>18.853999999999999</v>
      </c>
      <c r="Z149" s="66">
        <f>'[2]Philippines Copra Meal Exports'!LK$290</f>
        <v>43.363</v>
      </c>
      <c r="AA149" s="66">
        <f>'[2]Philippines Copra Meal Exports'!LW$290</f>
        <v>13.468</v>
      </c>
      <c r="AB149" s="66">
        <f>'[2]Philippines Copra Meal Exports'!MI$290</f>
        <v>15.331</v>
      </c>
      <c r="AC149" s="67">
        <f t="shared" si="51"/>
        <v>20.246069629412158</v>
      </c>
    </row>
    <row r="150" spans="1:29">
      <c r="A150" s="126" t="s">
        <v>72</v>
      </c>
      <c r="B150" s="66">
        <v>33.299999999999997</v>
      </c>
      <c r="C150" s="66">
        <v>28.8</v>
      </c>
      <c r="D150" s="72">
        <v>33.760666489006539</v>
      </c>
      <c r="E150" s="66">
        <f>'[2]Philippines Copra Meal Exports'!BT$290</f>
        <v>37.354999999999997</v>
      </c>
      <c r="F150" s="66">
        <f>'[2]Philippines Copra Meal Exports'!CF$290</f>
        <v>15.589</v>
      </c>
      <c r="G150" s="66">
        <f>'[2]Philippines Copra Meal Exports'!CR$290</f>
        <v>15.863</v>
      </c>
      <c r="H150" s="66">
        <f>'[2]Philippines Copra Meal Exports'!DD$290</f>
        <v>55.551000000000002</v>
      </c>
      <c r="I150" s="66">
        <f>'[2]Philippines Copra Meal Exports'!DP$290</f>
        <v>63.5</v>
      </c>
      <c r="J150" s="66">
        <f>'[2]Philippines Copra Meal Exports'!EB$290</f>
        <v>34.1</v>
      </c>
      <c r="K150" s="66">
        <f>'[2]Philippines Copra Meal Exports'!EN$290</f>
        <v>33.055</v>
      </c>
      <c r="L150" s="66">
        <f>'[2]Philippines Copra Meal Exports'!EZ$290</f>
        <v>30.407</v>
      </c>
      <c r="M150" s="66">
        <f>'[2]Philippines Copra Meal Exports'!FL$290</f>
        <v>50.997</v>
      </c>
      <c r="N150" s="66">
        <f>'[2]Philippines Copra Meal Exports'!FX$290</f>
        <v>34.415999999999997</v>
      </c>
      <c r="O150" s="66">
        <f>'[2]Philippines Copra Meal Exports'!GJ$290</f>
        <v>35.552999999999997</v>
      </c>
      <c r="P150" s="66">
        <f>'[2]Philippines Copra Meal Exports'!GV$290</f>
        <v>42.170999999999999</v>
      </c>
      <c r="Q150" s="66">
        <f>'[2]Philippines Copra Meal Exports'!HH$290</f>
        <v>51.372999999999998</v>
      </c>
      <c r="R150" s="66">
        <f>'[2]Philippines Copra Meal Exports'!HT$290</f>
        <v>82.849000000000004</v>
      </c>
      <c r="S150" s="66">
        <f>'[2]Philippines Copra Meal Exports'!IF$290</f>
        <v>25.373999999999999</v>
      </c>
      <c r="T150" s="66">
        <f>'[2]Philippines Copra Meal Exports'!IR$290</f>
        <v>43.338999999999999</v>
      </c>
      <c r="U150" s="66">
        <f>'[2]Philippines Copra Meal Exports'!JD$290</f>
        <v>78.165999999999997</v>
      </c>
      <c r="V150" s="66">
        <f>'[2]Philippines Copra Meal Exports'!JP$290</f>
        <v>37.271999999999998</v>
      </c>
      <c r="W150" s="66">
        <f>'[2]Philippines Copra Meal Exports'!KB$290</f>
        <v>38.557000000000002</v>
      </c>
      <c r="X150" s="66">
        <f>'[2]Philippines Copra Meal Exports'!KN$290</f>
        <v>10.669</v>
      </c>
      <c r="Y150" s="66">
        <f>'[2]Philippines Copra Meal Exports'!KZ$290</f>
        <v>20.004999999999999</v>
      </c>
      <c r="Z150" s="66">
        <f>'[2]Philippines Copra Meal Exports'!LL$290</f>
        <v>31.995000000000001</v>
      </c>
      <c r="AA150" s="66">
        <f>'[2]Philippines Copra Meal Exports'!LX$290</f>
        <v>32.241</v>
      </c>
      <c r="AB150" s="67">
        <f t="shared" si="51"/>
        <v>17.630605849830388</v>
      </c>
      <c r="AC150" s="67">
        <f t="shared" si="51"/>
        <v>20.64294524280756</v>
      </c>
    </row>
    <row r="151" spans="1:29">
      <c r="A151" s="126" t="s">
        <v>73</v>
      </c>
      <c r="B151" s="66">
        <v>58.1</v>
      </c>
      <c r="C151" s="66">
        <v>39.4</v>
      </c>
      <c r="D151" s="72">
        <v>40.799632770677874</v>
      </c>
      <c r="E151" s="66">
        <f>'[2]Philippines Copra Meal Exports'!BU$290</f>
        <v>40.229999999999997</v>
      </c>
      <c r="F151" s="66">
        <f>'[2]Philippines Copra Meal Exports'!CG$290</f>
        <v>83.251999999999995</v>
      </c>
      <c r="G151" s="66">
        <f>'[2]Philippines Copra Meal Exports'!CS$290</f>
        <v>8.6790000000000003</v>
      </c>
      <c r="H151" s="66">
        <f>'[2]Philippines Copra Meal Exports'!DE$290</f>
        <v>34.756999999999998</v>
      </c>
      <c r="I151" s="66">
        <f>'[2]Philippines Copra Meal Exports'!DQ$290</f>
        <v>70.481999999999999</v>
      </c>
      <c r="J151" s="66">
        <f>'[2]Philippines Copra Meal Exports'!EC$290</f>
        <v>25.922000000000001</v>
      </c>
      <c r="K151" s="66">
        <f>'[2]Philippines Copra Meal Exports'!EO$290</f>
        <v>46.948</v>
      </c>
      <c r="L151" s="66">
        <f>'[2]Philippines Copra Meal Exports'!FA$290</f>
        <v>23.125</v>
      </c>
      <c r="M151" s="66">
        <f>'[2]Philippines Copra Meal Exports'!FM$290</f>
        <v>21.038</v>
      </c>
      <c r="N151" s="66">
        <f>'[2]Philippines Copra Meal Exports'!FY$290</f>
        <v>27.399000000000001</v>
      </c>
      <c r="O151" s="66">
        <f>'[2]Philippines Copra Meal Exports'!GK$290</f>
        <v>32.975999999999999</v>
      </c>
      <c r="P151" s="66">
        <f>'[2]Philippines Copra Meal Exports'!GW$290</f>
        <v>37.51</v>
      </c>
      <c r="Q151" s="66">
        <f>'[2]Philippines Copra Meal Exports'!HI$290</f>
        <v>34.448999999999998</v>
      </c>
      <c r="R151" s="66">
        <f>'[2]Philippines Copra Meal Exports'!HU$290</f>
        <v>45.228000000000002</v>
      </c>
      <c r="S151" s="66">
        <f>'[2]Philippines Copra Meal Exports'!IG$290</f>
        <v>16.013000000000002</v>
      </c>
      <c r="T151" s="66">
        <f>'[2]Philippines Copra Meal Exports'!IS$290</f>
        <v>64.186999999999998</v>
      </c>
      <c r="U151" s="66">
        <f>'[2]Philippines Copra Meal Exports'!JE$290</f>
        <v>62.981999999999999</v>
      </c>
      <c r="V151" s="66">
        <f>'[2]Philippines Copra Meal Exports'!JQ$290</f>
        <v>55.665999999999997</v>
      </c>
      <c r="W151" s="66">
        <f>'[2]Philippines Copra Meal Exports'!KC$290</f>
        <v>33.82</v>
      </c>
      <c r="X151" s="66">
        <f>'[2]Philippines Copra Meal Exports'!KO$290</f>
        <v>22.128</v>
      </c>
      <c r="Y151" s="66">
        <f>'[2]Philippines Copra Meal Exports'!LA$290</f>
        <v>20.169</v>
      </c>
      <c r="Z151" s="66">
        <f>'[2]Philippines Copra Meal Exports'!LM$290</f>
        <v>11.433</v>
      </c>
      <c r="AA151" s="66">
        <f>'[2]Philippines Copra Meal Exports'!LY$290</f>
        <v>26.428000000000001</v>
      </c>
      <c r="AB151" s="67">
        <f t="shared" si="51"/>
        <v>18.231200792714038</v>
      </c>
      <c r="AC151" s="67">
        <f t="shared" si="51"/>
        <v>17.628639385651287</v>
      </c>
    </row>
    <row r="152" spans="1:29">
      <c r="A152" s="126" t="s">
        <v>74</v>
      </c>
      <c r="B152" s="66">
        <v>33.200000000000003</v>
      </c>
      <c r="C152" s="66">
        <v>55.5</v>
      </c>
      <c r="D152" s="72">
        <v>41.528419713244851</v>
      </c>
      <c r="E152" s="66">
        <f>'[2]Philippines Copra Meal Exports'!BV$290</f>
        <v>56.252000000000002</v>
      </c>
      <c r="F152" s="66">
        <f>'[2]Philippines Copra Meal Exports'!CH$290</f>
        <v>29.782</v>
      </c>
      <c r="G152" s="66">
        <f>'[2]Philippines Copra Meal Exports'!CT$290</f>
        <v>19.731999999999999</v>
      </c>
      <c r="H152" s="66">
        <f>'[2]Philippines Copra Meal Exports'!DF$290</f>
        <v>57.896000000000001</v>
      </c>
      <c r="I152" s="66">
        <f>'[2]Philippines Copra Meal Exports'!DR$290</f>
        <v>73.456000000000003</v>
      </c>
      <c r="J152" s="66">
        <f>'[2]Philippines Copra Meal Exports'!ED$290</f>
        <v>46.210999999999999</v>
      </c>
      <c r="K152" s="66">
        <f>'[2]Philippines Copra Meal Exports'!EP$290</f>
        <v>52.237000000000002</v>
      </c>
      <c r="L152" s="66">
        <f>'[2]Philippines Copra Meal Exports'!FB$290</f>
        <v>16.251999999999999</v>
      </c>
      <c r="M152" s="66">
        <f>'[2]Philippines Copra Meal Exports'!FN$290</f>
        <v>37.299999999999997</v>
      </c>
      <c r="N152" s="66">
        <f>'[2]Philippines Copra Meal Exports'!FZ$290</f>
        <v>16.273</v>
      </c>
      <c r="O152" s="66">
        <f>'[2]Philippines Copra Meal Exports'!GL$290</f>
        <v>22.992999999999999</v>
      </c>
      <c r="P152" s="66">
        <f>'[2]Philippines Copra Meal Exports'!GX$290</f>
        <v>30.08</v>
      </c>
      <c r="Q152" s="66">
        <f>'[2]Philippines Copra Meal Exports'!HJ$290</f>
        <v>23.135999999999999</v>
      </c>
      <c r="R152" s="66">
        <f>'[2]Philippines Copra Meal Exports'!HV$290</f>
        <v>58.826000000000001</v>
      </c>
      <c r="S152" s="66">
        <f>'[2]Philippines Copra Meal Exports'!IH$290</f>
        <v>36.893000000000001</v>
      </c>
      <c r="T152" s="66">
        <f>'[2]Philippines Copra Meal Exports'!IT$290</f>
        <v>64.161000000000001</v>
      </c>
      <c r="U152" s="66">
        <f>'[2]Philippines Copra Meal Exports'!JF$290</f>
        <v>86.378</v>
      </c>
      <c r="V152" s="66">
        <f>'[2]Philippines Copra Meal Exports'!JR$290</f>
        <v>44.128</v>
      </c>
      <c r="W152" s="66">
        <f>'[2]Philippines Copra Meal Exports'!KD$290</f>
        <v>29.741</v>
      </c>
      <c r="X152" s="66">
        <f>'[2]Philippines Copra Meal Exports'!KP$290</f>
        <v>31.355</v>
      </c>
      <c r="Y152" s="66">
        <f>'[2]Philippines Copra Meal Exports'!LB$290</f>
        <v>11.813000000000001</v>
      </c>
      <c r="Z152" s="66">
        <f>'[2]Philippines Copra Meal Exports'!LN$290</f>
        <v>30.920999999999999</v>
      </c>
      <c r="AA152" s="66">
        <f>'[2]Philippines Copra Meal Exports'!LZ$290</f>
        <v>27.93</v>
      </c>
      <c r="AB152" s="67">
        <f t="shared" si="51"/>
        <v>18.834850902750979</v>
      </c>
      <c r="AC152" s="67">
        <f t="shared" si="51"/>
        <v>20.378928613007897</v>
      </c>
    </row>
    <row r="153" spans="1:29">
      <c r="A153" s="126" t="s">
        <v>75</v>
      </c>
      <c r="B153" s="66">
        <v>41.9</v>
      </c>
      <c r="C153" s="66">
        <v>54.2</v>
      </c>
      <c r="D153" s="72">
        <v>40.434233445395876</v>
      </c>
      <c r="E153" s="66">
        <f>'[2]Philippines Copra Meal Exports'!BW$290</f>
        <v>55.133000000000003</v>
      </c>
      <c r="F153" s="66">
        <f>'[2]Philippines Copra Meal Exports'!CI$290</f>
        <v>39.478000000000002</v>
      </c>
      <c r="G153" s="66">
        <f>'[2]Philippines Copra Meal Exports'!CU$290</f>
        <v>31.111000000000001</v>
      </c>
      <c r="H153" s="66">
        <f>'[2]Philippines Copra Meal Exports'!DG$290</f>
        <v>64.504000000000005</v>
      </c>
      <c r="I153" s="66">
        <f>'[2]Philippines Copra Meal Exports'!DS$290</f>
        <v>42.225999999999999</v>
      </c>
      <c r="J153" s="66">
        <f>'[2]Philippines Copra Meal Exports'!EE$290</f>
        <v>43.774999999999999</v>
      </c>
      <c r="K153" s="66">
        <f>'[2]Philippines Copra Meal Exports'!EQ$290</f>
        <v>34.597999999999999</v>
      </c>
      <c r="L153" s="66">
        <f>'[2]Philippines Copra Meal Exports'!FC$290</f>
        <v>53.201999999999998</v>
      </c>
      <c r="M153" s="66">
        <f>'[2]Philippines Copra Meal Exports'!FO$290</f>
        <v>29.646000000000001</v>
      </c>
      <c r="N153" s="66">
        <f>'[2]Philippines Copra Meal Exports'!GA$290</f>
        <v>42.529000000000003</v>
      </c>
      <c r="O153" s="66">
        <f>'[2]Philippines Copra Meal Exports'!GM$290</f>
        <v>28.105</v>
      </c>
      <c r="P153" s="66">
        <f>'[2]Philippines Copra Meal Exports'!GY$290</f>
        <v>42.692</v>
      </c>
      <c r="Q153" s="66">
        <f>'[2]Philippines Copra Meal Exports'!HK$290</f>
        <v>31.170999999999999</v>
      </c>
      <c r="R153" s="66">
        <f>'[2]Philippines Copra Meal Exports'!HW$290</f>
        <v>54.389000000000003</v>
      </c>
      <c r="S153" s="66">
        <f>'[2]Philippines Copra Meal Exports'!II$290</f>
        <v>14.340999999999999</v>
      </c>
      <c r="T153" s="66">
        <f>'[2]Philippines Copra Meal Exports'!IU$290</f>
        <v>91.378</v>
      </c>
      <c r="U153" s="66">
        <f>'[2]Philippines Copra Meal Exports'!JG$290</f>
        <v>72.334000000000003</v>
      </c>
      <c r="V153" s="66">
        <f>'[2]Philippines Copra Meal Exports'!JS$290</f>
        <v>39.722999999999999</v>
      </c>
      <c r="W153" s="66">
        <f>'[2]Philippines Copra Meal Exports'!KE$290</f>
        <v>28.579000000000001</v>
      </c>
      <c r="X153" s="66">
        <f>'[2]Philippines Copra Meal Exports'!KQ$290</f>
        <v>20.277999999999999</v>
      </c>
      <c r="Y153" s="66">
        <f>'[2]Philippines Copra Meal Exports'!LC$290</f>
        <v>51.161000000000001</v>
      </c>
      <c r="Z153" s="66">
        <f>'[2]Philippines Copra Meal Exports'!LO$290</f>
        <v>21.007999999999999</v>
      </c>
      <c r="AA153" s="66">
        <f>'[2]Philippines Copra Meal Exports'!MA$290</f>
        <v>21.396000000000001</v>
      </c>
      <c r="AB153" s="67">
        <f>AB154-SUM(AB142:AB152)</f>
        <v>22.199342454704549</v>
      </c>
      <c r="AC153" s="67">
        <f>AC154-SUM(AC142:AC152)</f>
        <v>22.027988546765386</v>
      </c>
    </row>
    <row r="154" spans="1:29" ht="15.75" thickBot="1">
      <c r="A154" s="126" t="s">
        <v>76</v>
      </c>
      <c r="B154" s="66">
        <f>SUM(B142:B153)</f>
        <v>580.1</v>
      </c>
      <c r="C154" s="66">
        <f t="shared" ref="C154:AA154" si="52">SUM(C142:C153)</f>
        <v>485.59999999999997</v>
      </c>
      <c r="D154" s="66">
        <f>D25</f>
        <v>524</v>
      </c>
      <c r="E154" s="66">
        <f>E25</f>
        <v>625</v>
      </c>
      <c r="F154" s="66">
        <f t="shared" si="52"/>
        <v>610.47500000000002</v>
      </c>
      <c r="G154" s="66">
        <f t="shared" si="52"/>
        <v>298.096</v>
      </c>
      <c r="H154" s="66">
        <f t="shared" si="52"/>
        <v>446.72200000000004</v>
      </c>
      <c r="I154" s="66">
        <f t="shared" si="52"/>
        <v>760.5</v>
      </c>
      <c r="J154" s="66">
        <f t="shared" si="52"/>
        <v>470.06100000000009</v>
      </c>
      <c r="K154" s="66">
        <f t="shared" si="52"/>
        <v>448.26900000000006</v>
      </c>
      <c r="L154" s="66">
        <f t="shared" si="52"/>
        <v>442.09</v>
      </c>
      <c r="M154" s="66">
        <f t="shared" si="52"/>
        <v>371.90000000000003</v>
      </c>
      <c r="N154" s="66">
        <f t="shared" si="52"/>
        <v>470.52199999999999</v>
      </c>
      <c r="O154" s="66">
        <f t="shared" si="52"/>
        <v>379.43200000000002</v>
      </c>
      <c r="P154" s="66">
        <f t="shared" si="52"/>
        <v>532.94099999999992</v>
      </c>
      <c r="Q154" s="66">
        <f t="shared" si="52"/>
        <v>297.45400000000001</v>
      </c>
      <c r="R154" s="66">
        <f t="shared" si="52"/>
        <v>771.96699999999998</v>
      </c>
      <c r="S154" s="66">
        <f t="shared" si="52"/>
        <v>367.40899999999999</v>
      </c>
      <c r="T154" s="66">
        <f t="shared" si="52"/>
        <v>459.61700000000002</v>
      </c>
      <c r="U154" s="66">
        <f t="shared" si="52"/>
        <v>1021.5260000000001</v>
      </c>
      <c r="V154" s="66">
        <f t="shared" si="52"/>
        <v>553.78099999999995</v>
      </c>
      <c r="W154" s="66">
        <f t="shared" si="52"/>
        <v>412.29899999999998</v>
      </c>
      <c r="X154" s="66">
        <f t="shared" si="52"/>
        <v>298.4620000000001</v>
      </c>
      <c r="Y154" s="66">
        <f t="shared" si="52"/>
        <v>319.23599999999993</v>
      </c>
      <c r="Z154" s="66">
        <f t="shared" si="52"/>
        <v>380.10799999999995</v>
      </c>
      <c r="AA154" s="66">
        <f t="shared" si="52"/>
        <v>367.90800000000002</v>
      </c>
      <c r="AB154" s="67">
        <f>AB25</f>
        <v>250</v>
      </c>
      <c r="AC154" s="67">
        <f>AC25</f>
        <v>275</v>
      </c>
    </row>
    <row r="155" spans="1:29">
      <c r="A155" s="69"/>
      <c r="B155" s="69"/>
      <c r="C155" s="69"/>
      <c r="D155" s="69"/>
      <c r="E155" s="69"/>
      <c r="F155" s="166"/>
      <c r="G155" s="166"/>
      <c r="H155" s="166"/>
      <c r="I155" s="166"/>
      <c r="J155" s="166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 spans="1:29" ht="15.75" thickBot="1">
      <c r="A156" s="126" t="s">
        <v>313</v>
      </c>
      <c r="D156" s="77"/>
      <c r="E156" s="77"/>
      <c r="F156" s="77"/>
      <c r="G156" s="77"/>
      <c r="H156" s="77"/>
      <c r="I156" s="77"/>
      <c r="J156" s="77"/>
    </row>
    <row r="157" spans="1:29" ht="15.75" thickBot="1">
      <c r="A157" s="154"/>
      <c r="B157" s="154" t="str">
        <f>B$2</f>
        <v xml:space="preserve">93/94 </v>
      </c>
      <c r="C157" s="154" t="str">
        <f t="shared" ref="C157:AC157" si="53">C$2</f>
        <v xml:space="preserve">94/95 </v>
      </c>
      <c r="D157" s="154" t="str">
        <f t="shared" si="53"/>
        <v xml:space="preserve">95/96 </v>
      </c>
      <c r="E157" s="154" t="str">
        <f t="shared" si="53"/>
        <v xml:space="preserve">96/97 </v>
      </c>
      <c r="F157" s="154" t="str">
        <f t="shared" si="53"/>
        <v xml:space="preserve">97/98 </v>
      </c>
      <c r="G157" s="154" t="str">
        <f t="shared" si="53"/>
        <v xml:space="preserve">98/99 </v>
      </c>
      <c r="H157" s="154" t="str">
        <f t="shared" si="53"/>
        <v xml:space="preserve">99/00 </v>
      </c>
      <c r="I157" s="154" t="str">
        <f t="shared" si="53"/>
        <v xml:space="preserve">00/01 </v>
      </c>
      <c r="J157" s="154" t="str">
        <f t="shared" si="53"/>
        <v xml:space="preserve">01/02 </v>
      </c>
      <c r="K157" s="154" t="str">
        <f t="shared" si="53"/>
        <v xml:space="preserve">02/03 </v>
      </c>
      <c r="L157" s="154" t="str">
        <f t="shared" si="53"/>
        <v xml:space="preserve">03/04 </v>
      </c>
      <c r="M157" s="154" t="str">
        <f t="shared" si="53"/>
        <v xml:space="preserve">04/05 </v>
      </c>
      <c r="N157" s="154" t="str">
        <f t="shared" si="53"/>
        <v xml:space="preserve">05/06 </v>
      </c>
      <c r="O157" s="154" t="str">
        <f t="shared" si="53"/>
        <v xml:space="preserve">06/07 </v>
      </c>
      <c r="P157" s="154" t="str">
        <f t="shared" si="53"/>
        <v xml:space="preserve">07/08 </v>
      </c>
      <c r="Q157" s="154" t="str">
        <f t="shared" si="53"/>
        <v xml:space="preserve">08/09 </v>
      </c>
      <c r="R157" s="154" t="str">
        <f t="shared" si="53"/>
        <v xml:space="preserve">09/10 </v>
      </c>
      <c r="S157" s="154" t="str">
        <f t="shared" si="53"/>
        <v xml:space="preserve">10/11 </v>
      </c>
      <c r="T157" s="154" t="str">
        <f t="shared" si="53"/>
        <v xml:space="preserve">11/12 </v>
      </c>
      <c r="U157" s="154" t="str">
        <f t="shared" si="53"/>
        <v xml:space="preserve">12/13 </v>
      </c>
      <c r="V157" s="154" t="str">
        <f t="shared" si="53"/>
        <v xml:space="preserve">13/14 </v>
      </c>
      <c r="W157" s="154" t="str">
        <f t="shared" si="53"/>
        <v xml:space="preserve">14/15 </v>
      </c>
      <c r="X157" s="154" t="str">
        <f t="shared" si="53"/>
        <v xml:space="preserve">15/16 </v>
      </c>
      <c r="Y157" s="154" t="str">
        <f t="shared" si="53"/>
        <v xml:space="preserve">16/17 </v>
      </c>
      <c r="Z157" s="154" t="str">
        <f t="shared" si="53"/>
        <v xml:space="preserve">17/18 </v>
      </c>
      <c r="AA157" s="154" t="str">
        <f t="shared" si="53"/>
        <v>18/19</v>
      </c>
      <c r="AB157" s="154" t="str">
        <f t="shared" si="53"/>
        <v>19/20</v>
      </c>
      <c r="AC157" s="154" t="str">
        <f t="shared" si="53"/>
        <v>20/21</v>
      </c>
    </row>
    <row r="158" spans="1:29">
      <c r="A158" s="126" t="s">
        <v>64</v>
      </c>
      <c r="B158" s="63">
        <f t="shared" ref="B158:AA158" si="54">B20+B94+B129-B142-B174</f>
        <v>-7.8769691938756736</v>
      </c>
      <c r="C158" s="63">
        <f t="shared" si="54"/>
        <v>17.560378510378506</v>
      </c>
      <c r="D158" s="63">
        <f t="shared" si="54"/>
        <v>-30.841387594947332</v>
      </c>
      <c r="E158" s="63">
        <f t="shared" si="54"/>
        <v>-30.726352597252102</v>
      </c>
      <c r="F158" s="63">
        <f t="shared" si="54"/>
        <v>-0.92065814203249374</v>
      </c>
      <c r="G158" s="63">
        <f t="shared" si="54"/>
        <v>20.526593610565754</v>
      </c>
      <c r="H158" s="63">
        <f t="shared" si="54"/>
        <v>-8.0242459459459496</v>
      </c>
      <c r="I158" s="63">
        <f t="shared" si="54"/>
        <v>7.1598415902409158</v>
      </c>
      <c r="J158" s="63">
        <f t="shared" si="54"/>
        <v>-9.2935085910652901</v>
      </c>
      <c r="K158" s="63">
        <f t="shared" si="54"/>
        <v>5.6707987567987743</v>
      </c>
      <c r="L158" s="63">
        <f t="shared" si="54"/>
        <v>52.590767625976241</v>
      </c>
      <c r="M158" s="63">
        <f t="shared" si="54"/>
        <v>42.627713650886335</v>
      </c>
      <c r="N158" s="63">
        <f t="shared" si="54"/>
        <v>12.886272642947063</v>
      </c>
      <c r="O158" s="63">
        <f t="shared" si="54"/>
        <v>11.668426210415397</v>
      </c>
      <c r="P158" s="63">
        <f t="shared" si="54"/>
        <v>18.813642051282059</v>
      </c>
      <c r="Q158" s="63">
        <f t="shared" si="54"/>
        <v>35.455987997142159</v>
      </c>
      <c r="R158" s="63">
        <f t="shared" si="54"/>
        <v>36.851726748036668</v>
      </c>
      <c r="S158" s="63">
        <f t="shared" si="54"/>
        <v>65.090232248520721</v>
      </c>
      <c r="T158" s="63">
        <f t="shared" si="54"/>
        <v>43.907120048871505</v>
      </c>
      <c r="U158" s="63">
        <f t="shared" si="54"/>
        <v>-22.669999912686592</v>
      </c>
      <c r="V158" s="63">
        <f t="shared" si="54"/>
        <v>48.158930921279968</v>
      </c>
      <c r="W158" s="63">
        <f t="shared" si="54"/>
        <v>27.913665640317816</v>
      </c>
      <c r="X158" s="63">
        <f t="shared" si="54"/>
        <v>35.354994694960183</v>
      </c>
      <c r="Y158" s="63">
        <f t="shared" si="54"/>
        <v>48.430380891935343</v>
      </c>
      <c r="Z158" s="63">
        <f t="shared" si="54"/>
        <v>31.890319168856266</v>
      </c>
      <c r="AA158" s="63">
        <f t="shared" si="54"/>
        <v>-3.7321393592760188</v>
      </c>
      <c r="AB158" s="71">
        <f>AB20+AB94+AB126-AB142-AB174</f>
        <v>60.748737187822513</v>
      </c>
      <c r="AC158" s="71">
        <f>AC20+AC94+AC126-AC142-AC174</f>
        <v>44.783610214492811</v>
      </c>
    </row>
    <row r="159" spans="1:29">
      <c r="A159" s="126" t="s">
        <v>65</v>
      </c>
      <c r="B159" s="63">
        <f t="shared" ref="B159:AA166" si="55">B174+B95+B130-B143-B175</f>
        <v>12.914139457664632</v>
      </c>
      <c r="C159" s="63">
        <f t="shared" si="55"/>
        <v>25.088949938949938</v>
      </c>
      <c r="D159" s="63">
        <f t="shared" si="55"/>
        <v>9.6440461202736145</v>
      </c>
      <c r="E159" s="63">
        <f t="shared" si="55"/>
        <v>-29.937937395662729</v>
      </c>
      <c r="F159" s="63">
        <f t="shared" si="55"/>
        <v>-3.8022864142837847</v>
      </c>
      <c r="G159" s="63">
        <f t="shared" si="55"/>
        <v>5.517461359985731</v>
      </c>
      <c r="H159" s="63">
        <f t="shared" si="55"/>
        <v>-7.0455770270270648</v>
      </c>
      <c r="I159" s="63">
        <f t="shared" si="55"/>
        <v>19.9294525428935</v>
      </c>
      <c r="J159" s="63">
        <f t="shared" si="55"/>
        <v>56.504099656357425</v>
      </c>
      <c r="K159" s="63">
        <f t="shared" si="55"/>
        <v>42.486859362859377</v>
      </c>
      <c r="L159" s="63">
        <f t="shared" si="55"/>
        <v>16.695211297742588</v>
      </c>
      <c r="M159" s="63">
        <f t="shared" si="55"/>
        <v>31.661123518058986</v>
      </c>
      <c r="N159" s="63">
        <f t="shared" si="55"/>
        <v>23.207060756642164</v>
      </c>
      <c r="O159" s="63">
        <f t="shared" si="55"/>
        <v>38.590928012866712</v>
      </c>
      <c r="P159" s="63">
        <f t="shared" si="55"/>
        <v>24.599322051282059</v>
      </c>
      <c r="Q159" s="63">
        <f t="shared" si="55"/>
        <v>30.187547749464144</v>
      </c>
      <c r="R159" s="63">
        <f t="shared" si="55"/>
        <v>14.385554546314665</v>
      </c>
      <c r="S159" s="63">
        <f t="shared" si="55"/>
        <v>57.035136094674556</v>
      </c>
      <c r="T159" s="63">
        <f t="shared" si="55"/>
        <v>36.338577872438776</v>
      </c>
      <c r="U159" s="63">
        <f t="shared" si="55"/>
        <v>-5.4940634768182974</v>
      </c>
      <c r="V159" s="63">
        <f t="shared" si="55"/>
        <v>-8.0873157094477932</v>
      </c>
      <c r="W159" s="63">
        <f t="shared" si="55"/>
        <v>47.575015536798119</v>
      </c>
      <c r="X159" s="63">
        <f t="shared" si="55"/>
        <v>48.886236074270556</v>
      </c>
      <c r="Y159" s="63">
        <f t="shared" si="55"/>
        <v>37.300001353981557</v>
      </c>
      <c r="Z159" s="63">
        <f t="shared" si="55"/>
        <v>125.21549231373254</v>
      </c>
      <c r="AA159" s="63">
        <f t="shared" si="55"/>
        <v>7.7725338971945916</v>
      </c>
      <c r="AB159" s="71">
        <f t="shared" ref="AB159:AC169" si="56">AB174+AB95+AB127-AB143-AB175</f>
        <v>54.272528503611966</v>
      </c>
      <c r="AC159" s="71">
        <f t="shared" si="56"/>
        <v>44.496621756091344</v>
      </c>
    </row>
    <row r="160" spans="1:29">
      <c r="A160" s="126" t="s">
        <v>66</v>
      </c>
      <c r="B160" s="63">
        <f t="shared" si="55"/>
        <v>-34.125189079505638</v>
      </c>
      <c r="C160" s="63">
        <f t="shared" si="55"/>
        <v>30.565140415140426</v>
      </c>
      <c r="D160" s="63">
        <f t="shared" si="55"/>
        <v>26.22072071467279</v>
      </c>
      <c r="E160" s="63">
        <f t="shared" si="55"/>
        <v>-3.4782079120046774</v>
      </c>
      <c r="F160" s="63">
        <f t="shared" si="55"/>
        <v>-15.551998456168604</v>
      </c>
      <c r="G160" s="63">
        <f t="shared" si="55"/>
        <v>62.184797786899878</v>
      </c>
      <c r="H160" s="63">
        <f t="shared" si="55"/>
        <v>10.431762162162158</v>
      </c>
      <c r="I160" s="63">
        <f t="shared" si="55"/>
        <v>3.7307041116328037</v>
      </c>
      <c r="J160" s="63">
        <f t="shared" si="55"/>
        <v>-1.5347972508590999</v>
      </c>
      <c r="K160" s="63">
        <f t="shared" si="55"/>
        <v>24.457344211344235</v>
      </c>
      <c r="L160" s="63">
        <f t="shared" si="55"/>
        <v>-1.8984396062907791</v>
      </c>
      <c r="M160" s="63">
        <f t="shared" si="55"/>
        <v>48.226304416224721</v>
      </c>
      <c r="N160" s="63">
        <f t="shared" si="55"/>
        <v>14.055944477572382</v>
      </c>
      <c r="O160" s="63">
        <f t="shared" si="55"/>
        <v>23.561677111641053</v>
      </c>
      <c r="P160" s="63">
        <f t="shared" si="55"/>
        <v>11.059882051282074</v>
      </c>
      <c r="Q160" s="63">
        <f t="shared" si="55"/>
        <v>20.907722981662289</v>
      </c>
      <c r="R160" s="63">
        <f t="shared" si="55"/>
        <v>21.162480745576659</v>
      </c>
      <c r="S160" s="63">
        <f t="shared" si="55"/>
        <v>33.256616863905322</v>
      </c>
      <c r="T160" s="63">
        <f t="shared" si="55"/>
        <v>32.257813545329981</v>
      </c>
      <c r="U160" s="63">
        <f t="shared" si="55"/>
        <v>-4.7536923076923188</v>
      </c>
      <c r="V160" s="63">
        <f t="shared" si="55"/>
        <v>37.572218657129049</v>
      </c>
      <c r="W160" s="63">
        <f t="shared" si="55"/>
        <v>34.620027269027275</v>
      </c>
      <c r="X160" s="63">
        <f t="shared" si="55"/>
        <v>40.401477453580895</v>
      </c>
      <c r="Y160" s="63">
        <f t="shared" si="55"/>
        <v>16.82740069391555</v>
      </c>
      <c r="Z160" s="63">
        <f t="shared" si="55"/>
        <v>45.68099879194223</v>
      </c>
      <c r="AA160" s="63">
        <f t="shared" si="55"/>
        <v>43.604597996018128</v>
      </c>
      <c r="AB160" s="71">
        <f t="shared" si="56"/>
        <v>36.692738305469533</v>
      </c>
      <c r="AC160" s="71">
        <f t="shared" si="56"/>
        <v>52.035022315459528</v>
      </c>
    </row>
    <row r="161" spans="1:29">
      <c r="A161" s="126" t="s">
        <v>67</v>
      </c>
      <c r="B161" s="63">
        <f t="shared" si="55"/>
        <v>5.4748109204943773</v>
      </c>
      <c r="C161" s="63">
        <f t="shared" si="55"/>
        <v>53.341330891330884</v>
      </c>
      <c r="D161" s="63">
        <f t="shared" si="55"/>
        <v>7.7190342307597817</v>
      </c>
      <c r="E161" s="63">
        <f t="shared" si="55"/>
        <v>-5.1890453675443453</v>
      </c>
      <c r="F161" s="63">
        <f t="shared" si="55"/>
        <v>-7.3257654718754281</v>
      </c>
      <c r="G161" s="63">
        <f t="shared" si="55"/>
        <v>11.428598250937</v>
      </c>
      <c r="H161" s="63">
        <f t="shared" si="55"/>
        <v>22.746977027027015</v>
      </c>
      <c r="I161" s="63">
        <f t="shared" si="55"/>
        <v>0.68100074597390403</v>
      </c>
      <c r="J161" s="63">
        <f t="shared" si="55"/>
        <v>34.779542955326463</v>
      </c>
      <c r="K161" s="63">
        <f t="shared" si="55"/>
        <v>26.922313908313924</v>
      </c>
      <c r="L161" s="63">
        <f t="shared" si="55"/>
        <v>37.557101422916446</v>
      </c>
      <c r="M161" s="63">
        <f t="shared" si="55"/>
        <v>42.072390437730093</v>
      </c>
      <c r="N161" s="63">
        <f t="shared" si="55"/>
        <v>15.595617604187368</v>
      </c>
      <c r="O161" s="63">
        <f t="shared" si="55"/>
        <v>44.350368531972705</v>
      </c>
      <c r="P161" s="63">
        <f t="shared" si="55"/>
        <v>56.946402051282064</v>
      </c>
      <c r="Q161" s="63">
        <f t="shared" si="55"/>
        <v>58.809474065253625</v>
      </c>
      <c r="R161" s="63">
        <f t="shared" si="55"/>
        <v>4.5807784085532717</v>
      </c>
      <c r="S161" s="63">
        <f t="shared" si="55"/>
        <v>68.784232248520709</v>
      </c>
      <c r="T161" s="63">
        <f t="shared" si="55"/>
        <v>36.37942912807307</v>
      </c>
      <c r="U161" s="63">
        <f t="shared" si="55"/>
        <v>2.3041629704007676</v>
      </c>
      <c r="V161" s="63">
        <f t="shared" si="55"/>
        <v>7.55619844149561</v>
      </c>
      <c r="W161" s="63">
        <f t="shared" si="55"/>
        <v>41.4680514236166</v>
      </c>
      <c r="X161" s="63">
        <f t="shared" si="55"/>
        <v>57.520063660477433</v>
      </c>
      <c r="Y161" s="63">
        <f t="shared" si="55"/>
        <v>54.169064060252168</v>
      </c>
      <c r="Z161" s="63">
        <f t="shared" si="55"/>
        <v>29.561322702425173</v>
      </c>
      <c r="AA161" s="63">
        <f t="shared" si="55"/>
        <v>34.319291765429853</v>
      </c>
      <c r="AB161" s="71">
        <f t="shared" si="56"/>
        <v>58.978623438596458</v>
      </c>
      <c r="AC161" s="71">
        <f t="shared" si="56"/>
        <v>50.975682076257272</v>
      </c>
    </row>
    <row r="162" spans="1:29">
      <c r="A162" s="126" t="s">
        <v>68</v>
      </c>
      <c r="B162" s="63">
        <f t="shared" si="55"/>
        <v>-27.941735842095554</v>
      </c>
      <c r="C162" s="63">
        <f t="shared" si="55"/>
        <v>37.836568986568984</v>
      </c>
      <c r="D162" s="63">
        <f t="shared" si="55"/>
        <v>16.454441543797415</v>
      </c>
      <c r="E162" s="63">
        <f t="shared" si="55"/>
        <v>9.3218160984946508</v>
      </c>
      <c r="F162" s="63">
        <f t="shared" si="55"/>
        <v>26.160834004564379</v>
      </c>
      <c r="G162" s="63">
        <f t="shared" si="55"/>
        <v>8.7977305015170657</v>
      </c>
      <c r="H162" s="63">
        <f t="shared" si="55"/>
        <v>23.842858108108089</v>
      </c>
      <c r="I162" s="63">
        <f t="shared" si="55"/>
        <v>7.5160600728421798</v>
      </c>
      <c r="J162" s="63">
        <f t="shared" si="55"/>
        <v>57.247656357388308</v>
      </c>
      <c r="K162" s="63">
        <f t="shared" si="55"/>
        <v>-8.1148679098679111</v>
      </c>
      <c r="L162" s="63">
        <f t="shared" si="55"/>
        <v>44.928684872151507</v>
      </c>
      <c r="M162" s="63">
        <f t="shared" si="55"/>
        <v>44.896584618628253</v>
      </c>
      <c r="N162" s="63">
        <f t="shared" si="55"/>
        <v>38.53364667395482</v>
      </c>
      <c r="O162" s="63">
        <f t="shared" si="55"/>
        <v>49.28035555432308</v>
      </c>
      <c r="P162" s="63">
        <f t="shared" si="55"/>
        <v>7.1228820512820477</v>
      </c>
      <c r="Q162" s="63">
        <f t="shared" si="55"/>
        <v>23.303250535841869</v>
      </c>
      <c r="R162" s="63">
        <f t="shared" si="55"/>
        <v>-6.246973128962054</v>
      </c>
      <c r="S162" s="63">
        <f t="shared" si="55"/>
        <v>31.686251479289957</v>
      </c>
      <c r="T162" s="63">
        <f t="shared" si="55"/>
        <v>38.854213416546969</v>
      </c>
      <c r="U162" s="63">
        <f t="shared" si="55"/>
        <v>-17.525116257749076</v>
      </c>
      <c r="V162" s="63">
        <f t="shared" si="55"/>
        <v>-22.353844685189038</v>
      </c>
      <c r="W162" s="63">
        <f t="shared" si="55"/>
        <v>29.151675992284652</v>
      </c>
      <c r="X162" s="63">
        <f t="shared" si="55"/>
        <v>46.44664986737402</v>
      </c>
      <c r="Y162" s="63">
        <f t="shared" si="55"/>
        <v>46.317466700516192</v>
      </c>
      <c r="Z162" s="63">
        <f t="shared" si="55"/>
        <v>44.776630122919883</v>
      </c>
      <c r="AA162" s="63">
        <f t="shared" si="55"/>
        <v>53.484287360724011</v>
      </c>
      <c r="AB162" s="71">
        <f t="shared" si="56"/>
        <v>48.53645532404542</v>
      </c>
      <c r="AC162" s="71">
        <f t="shared" si="56"/>
        <v>50.850240358137754</v>
      </c>
    </row>
    <row r="163" spans="1:29">
      <c r="A163" s="126" t="s">
        <v>69</v>
      </c>
      <c r="B163" s="63">
        <f t="shared" si="55"/>
        <v>-6.7695535878989119</v>
      </c>
      <c r="C163" s="63">
        <f t="shared" si="55"/>
        <v>44.203235653235652</v>
      </c>
      <c r="D163" s="63">
        <f t="shared" si="55"/>
        <v>12.864608505230777</v>
      </c>
      <c r="E163" s="63">
        <f t="shared" si="55"/>
        <v>9.4721949200781808E-2</v>
      </c>
      <c r="F163" s="63">
        <f t="shared" si="55"/>
        <v>14.949368035977983</v>
      </c>
      <c r="G163" s="63">
        <f t="shared" si="55"/>
        <v>14.548593610565774</v>
      </c>
      <c r="H163" s="63">
        <f t="shared" si="55"/>
        <v>6.9735878378378402</v>
      </c>
      <c r="I163" s="63">
        <f t="shared" si="55"/>
        <v>43.288947123612274</v>
      </c>
      <c r="J163" s="63">
        <f t="shared" si="55"/>
        <v>37.266615120274935</v>
      </c>
      <c r="K163" s="63">
        <f t="shared" si="55"/>
        <v>21.786465423465444</v>
      </c>
      <c r="L163" s="63">
        <f t="shared" si="55"/>
        <v>72.600581256017989</v>
      </c>
      <c r="M163" s="63">
        <f t="shared" si="55"/>
        <v>32.27006659206279</v>
      </c>
      <c r="N163" s="63">
        <f t="shared" si="55"/>
        <v>75.195632462068545</v>
      </c>
      <c r="O163" s="63">
        <f t="shared" si="55"/>
        <v>37.08346009650046</v>
      </c>
      <c r="P163" s="63">
        <f t="shared" si="55"/>
        <v>34.323042051282044</v>
      </c>
      <c r="Q163" s="63">
        <f t="shared" si="55"/>
        <v>55.415508120981201</v>
      </c>
      <c r="R163" s="63">
        <f t="shared" si="55"/>
        <v>45.625199072759926</v>
      </c>
      <c r="S163" s="63">
        <f t="shared" si="55"/>
        <v>38.459636094674572</v>
      </c>
      <c r="T163" s="63">
        <f t="shared" si="55"/>
        <v>42.503047930391176</v>
      </c>
      <c r="U163" s="63">
        <f t="shared" si="55"/>
        <v>-14.776003317907978</v>
      </c>
      <c r="V163" s="63">
        <f t="shared" si="55"/>
        <v>27.295717983274599</v>
      </c>
      <c r="W163" s="63">
        <f t="shared" si="55"/>
        <v>17.572611810090081</v>
      </c>
      <c r="X163" s="63">
        <f t="shared" si="55"/>
        <v>26.146408488063656</v>
      </c>
      <c r="Y163" s="63">
        <f t="shared" si="55"/>
        <v>18.363446898536012</v>
      </c>
      <c r="Z163" s="63">
        <f t="shared" si="55"/>
        <v>38.707657213614809</v>
      </c>
      <c r="AA163" s="63">
        <f t="shared" si="55"/>
        <v>54.219725548959275</v>
      </c>
      <c r="AB163" s="71">
        <f t="shared" si="56"/>
        <v>56.399015228070198</v>
      </c>
      <c r="AC163" s="71">
        <f t="shared" si="56"/>
        <v>39.079426754202331</v>
      </c>
    </row>
    <row r="164" spans="1:29">
      <c r="A164" s="126" t="s">
        <v>70</v>
      </c>
      <c r="B164" s="63">
        <f t="shared" si="55"/>
        <v>16.648192215458387</v>
      </c>
      <c r="C164" s="63">
        <f t="shared" si="55"/>
        <v>74.693711843711839</v>
      </c>
      <c r="D164" s="63">
        <f t="shared" si="55"/>
        <v>35.179432123826615</v>
      </c>
      <c r="E164" s="63">
        <f t="shared" si="55"/>
        <v>27.513954632455636</v>
      </c>
      <c r="F164" s="63">
        <f t="shared" si="55"/>
        <v>52.861103638072251</v>
      </c>
      <c r="G164" s="63">
        <f t="shared" si="55"/>
        <v>8.9413987149741274</v>
      </c>
      <c r="H164" s="63">
        <f t="shared" si="55"/>
        <v>5.2753851351351386</v>
      </c>
      <c r="I164" s="63">
        <f t="shared" si="55"/>
        <v>7.2988250471719027</v>
      </c>
      <c r="J164" s="63">
        <f t="shared" si="55"/>
        <v>23.169357388316143</v>
      </c>
      <c r="K164" s="63">
        <f t="shared" si="55"/>
        <v>55.930647241647236</v>
      </c>
      <c r="L164" s="63">
        <f t="shared" si="55"/>
        <v>33.69324120038516</v>
      </c>
      <c r="M164" s="63">
        <f t="shared" si="55"/>
        <v>-3.6922920417132943</v>
      </c>
      <c r="N164" s="63">
        <f t="shared" si="55"/>
        <v>8.1525781985026384</v>
      </c>
      <c r="O164" s="63">
        <f t="shared" si="55"/>
        <v>15.948953247185386</v>
      </c>
      <c r="P164" s="63">
        <f t="shared" si="55"/>
        <v>56.470922051282031</v>
      </c>
      <c r="Q164" s="63">
        <f t="shared" si="55"/>
        <v>-0.60798847344605633</v>
      </c>
      <c r="R164" s="63">
        <f t="shared" si="55"/>
        <v>39.684531176080981</v>
      </c>
      <c r="S164" s="63">
        <f t="shared" si="55"/>
        <v>32.020559171597647</v>
      </c>
      <c r="T164" s="63">
        <f t="shared" si="55"/>
        <v>24.909856043720225</v>
      </c>
      <c r="U164" s="63">
        <f t="shared" si="55"/>
        <v>13.677763991967169</v>
      </c>
      <c r="V164" s="63">
        <f t="shared" si="55"/>
        <v>17.940742915889146</v>
      </c>
      <c r="W164" s="63">
        <f t="shared" si="55"/>
        <v>21.609280547150092</v>
      </c>
      <c r="X164" s="63">
        <f t="shared" si="55"/>
        <v>38.37230503978779</v>
      </c>
      <c r="Y164" s="63">
        <f t="shared" si="55"/>
        <v>53.256486502496401</v>
      </c>
      <c r="Z164" s="63">
        <f t="shared" si="55"/>
        <v>43.136963267796162</v>
      </c>
      <c r="AA164" s="63">
        <f t="shared" si="55"/>
        <v>36.10108229719458</v>
      </c>
      <c r="AB164" s="71">
        <f t="shared" si="56"/>
        <v>61.681020073271412</v>
      </c>
      <c r="AC164" s="71">
        <f t="shared" si="56"/>
        <v>47.276203438942517</v>
      </c>
    </row>
    <row r="165" spans="1:29">
      <c r="A165" s="126" t="s">
        <v>71</v>
      </c>
      <c r="B165" s="63">
        <f t="shared" si="55"/>
        <v>-12.029026009961278</v>
      </c>
      <c r="C165" s="63">
        <f t="shared" si="55"/>
        <v>27.855616605616603</v>
      </c>
      <c r="D165" s="63">
        <f t="shared" si="55"/>
        <v>16.174793985672977</v>
      </c>
      <c r="E165" s="63">
        <f t="shared" si="55"/>
        <v>21.536816098494654</v>
      </c>
      <c r="F165" s="63">
        <f t="shared" si="55"/>
        <v>-3.0831764666398271</v>
      </c>
      <c r="G165" s="63">
        <f t="shared" si="55"/>
        <v>19.798941638407996</v>
      </c>
      <c r="H165" s="63">
        <f t="shared" si="55"/>
        <v>8.3400175675675428</v>
      </c>
      <c r="I165" s="63">
        <f t="shared" si="55"/>
        <v>38.502276844091455</v>
      </c>
      <c r="J165" s="63">
        <f t="shared" si="55"/>
        <v>42.040336769759449</v>
      </c>
      <c r="K165" s="63">
        <f t="shared" si="55"/>
        <v>9.8338593628593571</v>
      </c>
      <c r="L165" s="63">
        <f t="shared" si="55"/>
        <v>22.715262758104217</v>
      </c>
      <c r="M165" s="63">
        <f t="shared" si="55"/>
        <v>26.971967920336027</v>
      </c>
      <c r="N165" s="63">
        <f t="shared" si="55"/>
        <v>2.0435200589677365</v>
      </c>
      <c r="O165" s="63">
        <f t="shared" si="55"/>
        <v>-25.364028728301264</v>
      </c>
      <c r="P165" s="63">
        <f t="shared" si="55"/>
        <v>20.807362051282041</v>
      </c>
      <c r="Q165" s="63">
        <f t="shared" si="55"/>
        <v>8.858776851631319</v>
      </c>
      <c r="R165" s="63">
        <f t="shared" si="55"/>
        <v>1.1708571293405328</v>
      </c>
      <c r="S165" s="63">
        <f t="shared" si="55"/>
        <v>29.786039940828417</v>
      </c>
      <c r="T165" s="63">
        <f t="shared" si="55"/>
        <v>15.360469694718262</v>
      </c>
      <c r="U165" s="63">
        <f t="shared" si="55"/>
        <v>-17.371090151052144</v>
      </c>
      <c r="V165" s="63">
        <f t="shared" si="55"/>
        <v>-3.985338620498986</v>
      </c>
      <c r="W165" s="63">
        <f t="shared" si="55"/>
        <v>34.678794004707058</v>
      </c>
      <c r="X165" s="63">
        <f t="shared" si="55"/>
        <v>30.134374005305034</v>
      </c>
      <c r="Y165" s="63">
        <f t="shared" si="55"/>
        <v>44.644133367182846</v>
      </c>
      <c r="Z165" s="63">
        <f t="shared" si="55"/>
        <v>8.7073851288091646</v>
      </c>
      <c r="AA165" s="63">
        <f t="shared" si="55"/>
        <v>33.266513332488699</v>
      </c>
      <c r="AB165" s="71">
        <f t="shared" si="56"/>
        <v>43.520466537667716</v>
      </c>
      <c r="AC165" s="71">
        <f t="shared" si="56"/>
        <v>37.465689877866339</v>
      </c>
    </row>
    <row r="166" spans="1:29">
      <c r="A166" s="126" t="s">
        <v>72</v>
      </c>
      <c r="B166" s="63">
        <f t="shared" si="55"/>
        <v>18.746993174691006</v>
      </c>
      <c r="C166" s="63">
        <f t="shared" si="55"/>
        <v>55.627045177045183</v>
      </c>
      <c r="D166" s="63">
        <f t="shared" si="55"/>
        <v>0.36360303552239159</v>
      </c>
      <c r="E166" s="63">
        <f t="shared" si="55"/>
        <v>2.7497219492007687</v>
      </c>
      <c r="F166" s="63">
        <f t="shared" si="55"/>
        <v>27.164069606658614</v>
      </c>
      <c r="G166" s="63">
        <f t="shared" si="55"/>
        <v>23.187152775298955</v>
      </c>
      <c r="H166" s="63">
        <f t="shared" si="55"/>
        <v>-19.583336486486502</v>
      </c>
      <c r="I166" s="63">
        <f t="shared" si="55"/>
        <v>2.177532405985346</v>
      </c>
      <c r="J166" s="63">
        <f t="shared" si="55"/>
        <v>21.773883161512032</v>
      </c>
      <c r="K166" s="63">
        <f t="shared" si="55"/>
        <v>27.922404817404797</v>
      </c>
      <c r="L166" s="63">
        <f t="shared" si="55"/>
        <v>13.462780143361506</v>
      </c>
      <c r="M166" s="63">
        <f t="shared" si="55"/>
        <v>1.414303783713649</v>
      </c>
      <c r="N166" s="63">
        <f t="shared" si="55"/>
        <v>49.229021996952241</v>
      </c>
      <c r="O166" s="63">
        <f t="shared" si="55"/>
        <v>4.6566078975098435</v>
      </c>
      <c r="P166" s="63">
        <f t="shared" si="55"/>
        <v>21.973682051282054</v>
      </c>
      <c r="Q166" s="63">
        <f t="shared" si="55"/>
        <v>-6.0306745415575165</v>
      </c>
      <c r="R166" s="63">
        <f t="shared" si="55"/>
        <v>23.678500425773493</v>
      </c>
      <c r="S166" s="63">
        <f t="shared" si="55"/>
        <v>50.011193786982275</v>
      </c>
      <c r="T166" s="63">
        <f t="shared" si="55"/>
        <v>17.068426552413058</v>
      </c>
      <c r="U166" s="63">
        <f t="shared" si="55"/>
        <v>40.886168078232743</v>
      </c>
      <c r="V166" s="63">
        <f t="shared" si="55"/>
        <v>14.731624991360846</v>
      </c>
      <c r="W166" s="63">
        <f t="shared" si="55"/>
        <v>57.754013466404757</v>
      </c>
      <c r="X166" s="63">
        <f t="shared" si="55"/>
        <v>37.584408488063659</v>
      </c>
      <c r="Y166" s="63">
        <f t="shared" si="55"/>
        <v>46.621978251671337</v>
      </c>
      <c r="Z166" s="63">
        <f t="shared" si="55"/>
        <v>44.633930711848009</v>
      </c>
      <c r="AA166" s="63">
        <f t="shared" si="55"/>
        <v>55.114391139547536</v>
      </c>
      <c r="AB166" s="71">
        <f t="shared" si="56"/>
        <v>57.821147698578443</v>
      </c>
      <c r="AC166" s="71">
        <f t="shared" si="56"/>
        <v>55.712965017608369</v>
      </c>
    </row>
    <row r="167" spans="1:29">
      <c r="A167" s="126" t="s">
        <v>73</v>
      </c>
      <c r="B167" s="63">
        <f t="shared" ref="B167:AA169" si="57">B182+B103+C126-B151-B183</f>
        <v>-10.347970854085965</v>
      </c>
      <c r="C167" s="63">
        <f t="shared" si="57"/>
        <v>20.407997557997568</v>
      </c>
      <c r="D167" s="63">
        <f t="shared" si="57"/>
        <v>3.2016973103158719</v>
      </c>
      <c r="E167" s="63">
        <f t="shared" si="57"/>
        <v>9.3634455537737367</v>
      </c>
      <c r="F167" s="63">
        <f t="shared" si="57"/>
        <v>-17.960995838367566</v>
      </c>
      <c r="G167" s="63">
        <f t="shared" si="57"/>
        <v>13.379653935391758</v>
      </c>
      <c r="H167" s="63">
        <f t="shared" si="57"/>
        <v>17.714656756756739</v>
      </c>
      <c r="I167" s="63">
        <f t="shared" si="57"/>
        <v>19.151273421387515</v>
      </c>
      <c r="J167" s="63">
        <f t="shared" si="57"/>
        <v>22.521470790378004</v>
      </c>
      <c r="K167" s="63">
        <f t="shared" si="57"/>
        <v>-22.237777000777015</v>
      </c>
      <c r="L167" s="63">
        <f t="shared" si="57"/>
        <v>49.806614635711995</v>
      </c>
      <c r="M167" s="63">
        <f t="shared" si="57"/>
        <v>80.083689615465687</v>
      </c>
      <c r="N167" s="63">
        <f t="shared" si="57"/>
        <v>71.546076906512951</v>
      </c>
      <c r="O167" s="63">
        <f t="shared" si="57"/>
        <v>37.106080860739809</v>
      </c>
      <c r="P167" s="63">
        <f t="shared" si="57"/>
        <v>52.765202051282074</v>
      </c>
      <c r="Q167" s="63">
        <f t="shared" si="57"/>
        <v>4.461641247916134</v>
      </c>
      <c r="R167" s="63">
        <f t="shared" si="57"/>
        <v>58.11140202478947</v>
      </c>
      <c r="S167" s="63">
        <f t="shared" si="57"/>
        <v>63.846251479289961</v>
      </c>
      <c r="T167" s="63">
        <f t="shared" si="57"/>
        <v>-3.1323860683210398</v>
      </c>
      <c r="U167" s="63">
        <f t="shared" si="57"/>
        <v>19.898221994237304</v>
      </c>
      <c r="V167" s="63">
        <f t="shared" si="57"/>
        <v>1.3223790344875539</v>
      </c>
      <c r="W167" s="63">
        <f t="shared" si="57"/>
        <v>23.788408911539364</v>
      </c>
      <c r="X167" s="63">
        <f t="shared" si="57"/>
        <v>29.273856763925721</v>
      </c>
      <c r="Y167" s="63">
        <f t="shared" si="57"/>
        <v>33.041991452991468</v>
      </c>
      <c r="Z167" s="63">
        <f t="shared" si="57"/>
        <v>58.339649628220229</v>
      </c>
      <c r="AA167" s="63">
        <f t="shared" si="57"/>
        <v>61.767537341900464</v>
      </c>
      <c r="AB167" s="71">
        <f t="shared" si="56"/>
        <v>36.820062009143527</v>
      </c>
      <c r="AC167" s="71">
        <f t="shared" si="56"/>
        <v>48.017430059300267</v>
      </c>
    </row>
    <row r="168" spans="1:29">
      <c r="A168" s="126" t="s">
        <v>74</v>
      </c>
      <c r="B168" s="63">
        <f t="shared" si="57"/>
        <v>31.254667035602289</v>
      </c>
      <c r="C168" s="63">
        <f t="shared" si="57"/>
        <v>28.92704517704518</v>
      </c>
      <c r="D168" s="63">
        <f t="shared" si="57"/>
        <v>-5.6681256387977434</v>
      </c>
      <c r="E168" s="63">
        <f t="shared" si="57"/>
        <v>-25.32755108375148</v>
      </c>
      <c r="F168" s="63">
        <f t="shared" si="57"/>
        <v>28.006501543831376</v>
      </c>
      <c r="G168" s="63">
        <f t="shared" si="57"/>
        <v>3.1703569516330674</v>
      </c>
      <c r="H168" s="63">
        <f t="shared" si="57"/>
        <v>-13.927851351351393</v>
      </c>
      <c r="I168" s="63">
        <f t="shared" si="57"/>
        <v>26.506279696344706</v>
      </c>
      <c r="J168" s="63">
        <f t="shared" si="57"/>
        <v>7.554635738831621</v>
      </c>
      <c r="K168" s="63">
        <f t="shared" si="57"/>
        <v>45.418162393162405</v>
      </c>
      <c r="L168" s="63">
        <f t="shared" si="57"/>
        <v>57.780808655183499</v>
      </c>
      <c r="M168" s="63">
        <f t="shared" si="57"/>
        <v>32.857742746395488</v>
      </c>
      <c r="N168" s="63">
        <f t="shared" si="57"/>
        <v>65.516511015040081</v>
      </c>
      <c r="O168" s="63">
        <f t="shared" si="57"/>
        <v>43.6572711996007</v>
      </c>
      <c r="P168" s="63">
        <f t="shared" si="57"/>
        <v>24.207562051282068</v>
      </c>
      <c r="Q168" s="63">
        <f t="shared" si="57"/>
        <v>27.865274684448622</v>
      </c>
      <c r="R168" s="63">
        <f t="shared" si="57"/>
        <v>44.838855899328223</v>
      </c>
      <c r="S168" s="63">
        <f t="shared" si="57"/>
        <v>20.932251479289945</v>
      </c>
      <c r="T168" s="63">
        <f t="shared" si="57"/>
        <v>1.9750987996764309</v>
      </c>
      <c r="U168" s="63">
        <f t="shared" si="57"/>
        <v>8.013462062341759</v>
      </c>
      <c r="V168" s="63">
        <f t="shared" si="57"/>
        <v>28.873215961711253</v>
      </c>
      <c r="W168" s="63">
        <f t="shared" si="57"/>
        <v>17.078199801808481</v>
      </c>
      <c r="X168" s="63">
        <f t="shared" si="57"/>
        <v>17.553753315649871</v>
      </c>
      <c r="Y168" s="63">
        <f t="shared" si="57"/>
        <v>41.087100363882541</v>
      </c>
      <c r="Z168" s="63">
        <f t="shared" si="57"/>
        <v>37.018071677690202</v>
      </c>
      <c r="AA168" s="63">
        <f t="shared" si="57"/>
        <v>48.34700976072395</v>
      </c>
      <c r="AB168" s="71">
        <f t="shared" si="56"/>
        <v>39.813122250110155</v>
      </c>
      <c r="AC168" s="71">
        <f t="shared" si="56"/>
        <v>39.942749399574822</v>
      </c>
    </row>
    <row r="169" spans="1:29">
      <c r="A169" s="126" t="s">
        <v>75</v>
      </c>
      <c r="B169" s="63">
        <f t="shared" si="57"/>
        <v>40.951641763512299</v>
      </c>
      <c r="C169" s="63">
        <f t="shared" si="57"/>
        <v>15.435836385836353</v>
      </c>
      <c r="D169" s="63">
        <f t="shared" si="57"/>
        <v>5.4212068584356246</v>
      </c>
      <c r="E169" s="63">
        <f t="shared" si="57"/>
        <v>25.93835176659249</v>
      </c>
      <c r="F169" s="63">
        <f t="shared" si="57"/>
        <v>2.0670563162840097</v>
      </c>
      <c r="G169" s="63">
        <f t="shared" si="57"/>
        <v>-13.107622523648118</v>
      </c>
      <c r="H169" s="63">
        <f t="shared" si="57"/>
        <v>-3.7357486486485527</v>
      </c>
      <c r="I169" s="63">
        <f t="shared" si="57"/>
        <v>56.854650664794434</v>
      </c>
      <c r="J169" s="63">
        <f t="shared" si="57"/>
        <v>10.531357388316025</v>
      </c>
      <c r="K169" s="63">
        <f t="shared" si="57"/>
        <v>25.735243978244</v>
      </c>
      <c r="L169" s="63">
        <f t="shared" si="57"/>
        <v>-0.77966085374987415</v>
      </c>
      <c r="M169" s="63">
        <f t="shared" si="57"/>
        <v>31.136919606221355</v>
      </c>
      <c r="N169" s="63">
        <f t="shared" si="57"/>
        <v>3.6095429172463511</v>
      </c>
      <c r="O169" s="63">
        <f t="shared" si="57"/>
        <v>27.99808025067945</v>
      </c>
      <c r="P169" s="63">
        <f t="shared" si="57"/>
        <v>39.016977435897445</v>
      </c>
      <c r="Q169" s="63">
        <f t="shared" si="57"/>
        <v>28.295537604191566</v>
      </c>
      <c r="R169" s="63">
        <f t="shared" si="57"/>
        <v>42.533469486233265</v>
      </c>
      <c r="S169" s="63">
        <f t="shared" si="57"/>
        <v>26.673791420118278</v>
      </c>
      <c r="T169" s="63">
        <f t="shared" si="57"/>
        <v>-24.791601928443015</v>
      </c>
      <c r="U169" s="63">
        <f t="shared" si="57"/>
        <v>3.7420767921069</v>
      </c>
      <c r="V169" s="63">
        <f t="shared" si="57"/>
        <v>15.53636700877739</v>
      </c>
      <c r="W169" s="63">
        <f t="shared" si="57"/>
        <v>35.112361186317685</v>
      </c>
      <c r="X169" s="63">
        <f t="shared" si="57"/>
        <v>47.590368700265316</v>
      </c>
      <c r="Y169" s="63">
        <f t="shared" si="57"/>
        <v>-0.32357594990264715</v>
      </c>
      <c r="Z169" s="63">
        <f t="shared" si="57"/>
        <v>70.05289630394725</v>
      </c>
      <c r="AA169" s="63">
        <f t="shared" si="57"/>
        <v>67.604625987330223</v>
      </c>
      <c r="AB169" s="71">
        <f t="shared" si="56"/>
        <v>45.637421395244701</v>
      </c>
      <c r="AC169" s="71">
        <f t="shared" si="56"/>
        <v>49.963328154843623</v>
      </c>
    </row>
    <row r="170" spans="1:29" ht="15.75" thickBot="1">
      <c r="A170" s="126" t="s">
        <v>76</v>
      </c>
      <c r="B170" s="3">
        <f>SUM(B158:B169)</f>
        <v>26.89999999999997</v>
      </c>
      <c r="C170" s="3">
        <f t="shared" ref="C170:AC170" si="58">SUM(C158:C169)</f>
        <v>431.54285714285714</v>
      </c>
      <c r="D170" s="3">
        <f t="shared" si="58"/>
        <v>96.734071194762791</v>
      </c>
      <c r="E170" s="3">
        <f t="shared" si="58"/>
        <v>1.8597336919973912</v>
      </c>
      <c r="F170" s="3">
        <f t="shared" si="58"/>
        <v>102.56405235602091</v>
      </c>
      <c r="G170" s="3">
        <f t="shared" si="58"/>
        <v>178.37365661252898</v>
      </c>
      <c r="H170" s="3">
        <f t="shared" si="58"/>
        <v>43.008485135135061</v>
      </c>
      <c r="I170" s="3">
        <f t="shared" si="58"/>
        <v>232.79684426697094</v>
      </c>
      <c r="J170" s="3">
        <f t="shared" si="58"/>
        <v>302.56064948453593</v>
      </c>
      <c r="K170" s="3">
        <f t="shared" si="58"/>
        <v>255.81145454545464</v>
      </c>
      <c r="L170" s="3">
        <f t="shared" si="58"/>
        <v>399.15295340751044</v>
      </c>
      <c r="M170" s="3">
        <f t="shared" si="58"/>
        <v>410.5265148640101</v>
      </c>
      <c r="N170" s="3">
        <f t="shared" si="58"/>
        <v>379.57142571059433</v>
      </c>
      <c r="O170" s="3">
        <f t="shared" si="58"/>
        <v>308.53818024513328</v>
      </c>
      <c r="P170" s="3">
        <f t="shared" si="58"/>
        <v>368.10688000000005</v>
      </c>
      <c r="Q170" s="3">
        <f t="shared" si="58"/>
        <v>286.92205882352937</v>
      </c>
      <c r="R170" s="3">
        <f t="shared" si="58"/>
        <v>326.37638253382511</v>
      </c>
      <c r="S170" s="3">
        <f t="shared" si="58"/>
        <v>517.58219230769237</v>
      </c>
      <c r="T170" s="3">
        <f t="shared" si="58"/>
        <v>261.63006503541533</v>
      </c>
      <c r="U170" s="3">
        <f t="shared" si="58"/>
        <v>5.9318904653802349</v>
      </c>
      <c r="V170" s="3">
        <f t="shared" si="58"/>
        <v>164.5608969002696</v>
      </c>
      <c r="W170" s="3">
        <f t="shared" si="58"/>
        <v>388.32210559006199</v>
      </c>
      <c r="X170" s="3">
        <f t="shared" si="58"/>
        <v>455.26489655172418</v>
      </c>
      <c r="Y170" s="3">
        <f t="shared" si="58"/>
        <v>439.7358745874588</v>
      </c>
      <c r="Z170" s="3">
        <f t="shared" si="58"/>
        <v>577.72131703180185</v>
      </c>
      <c r="AA170" s="3">
        <f t="shared" si="58"/>
        <v>491.86945706823531</v>
      </c>
      <c r="AB170" s="71">
        <f t="shared" si="58"/>
        <v>600.92133795163204</v>
      </c>
      <c r="AC170" s="71">
        <f t="shared" si="58"/>
        <v>560.59896942277692</v>
      </c>
    </row>
    <row r="171" spans="1:29">
      <c r="A171" s="69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</row>
    <row r="172" spans="1:29" ht="15.75" thickBot="1">
      <c r="A172" s="126" t="s">
        <v>314</v>
      </c>
      <c r="Y172" s="3"/>
    </row>
    <row r="173" spans="1:29" ht="15.75" thickBot="1">
      <c r="A173" s="154"/>
      <c r="B173" s="154" t="str">
        <f>B$2</f>
        <v xml:space="preserve">93/94 </v>
      </c>
      <c r="C173" s="154" t="str">
        <f t="shared" ref="C173:AC173" si="59">C$2</f>
        <v xml:space="preserve">94/95 </v>
      </c>
      <c r="D173" s="154" t="str">
        <f t="shared" si="59"/>
        <v xml:space="preserve">95/96 </v>
      </c>
      <c r="E173" s="154" t="str">
        <f t="shared" si="59"/>
        <v xml:space="preserve">96/97 </v>
      </c>
      <c r="F173" s="154" t="str">
        <f t="shared" si="59"/>
        <v xml:space="preserve">97/98 </v>
      </c>
      <c r="G173" s="154" t="str">
        <f t="shared" si="59"/>
        <v xml:space="preserve">98/99 </v>
      </c>
      <c r="H173" s="154" t="str">
        <f t="shared" si="59"/>
        <v xml:space="preserve">99/00 </v>
      </c>
      <c r="I173" s="154" t="str">
        <f t="shared" si="59"/>
        <v xml:space="preserve">00/01 </v>
      </c>
      <c r="J173" s="154" t="str">
        <f t="shared" si="59"/>
        <v xml:space="preserve">01/02 </v>
      </c>
      <c r="K173" s="154" t="str">
        <f t="shared" si="59"/>
        <v xml:space="preserve">02/03 </v>
      </c>
      <c r="L173" s="154" t="str">
        <f t="shared" si="59"/>
        <v xml:space="preserve">03/04 </v>
      </c>
      <c r="M173" s="154" t="str">
        <f t="shared" si="59"/>
        <v xml:space="preserve">04/05 </v>
      </c>
      <c r="N173" s="154" t="str">
        <f t="shared" si="59"/>
        <v xml:space="preserve">05/06 </v>
      </c>
      <c r="O173" s="154" t="str">
        <f t="shared" si="59"/>
        <v xml:space="preserve">06/07 </v>
      </c>
      <c r="P173" s="154" t="str">
        <f t="shared" si="59"/>
        <v xml:space="preserve">07/08 </v>
      </c>
      <c r="Q173" s="154" t="str">
        <f t="shared" si="59"/>
        <v xml:space="preserve">08/09 </v>
      </c>
      <c r="R173" s="154" t="str">
        <f t="shared" si="59"/>
        <v xml:space="preserve">09/10 </v>
      </c>
      <c r="S173" s="154" t="str">
        <f t="shared" si="59"/>
        <v xml:space="preserve">10/11 </v>
      </c>
      <c r="T173" s="154" t="str">
        <f t="shared" si="59"/>
        <v xml:space="preserve">11/12 </v>
      </c>
      <c r="U173" s="154" t="str">
        <f t="shared" si="59"/>
        <v xml:space="preserve">12/13 </v>
      </c>
      <c r="V173" s="154" t="str">
        <f t="shared" si="59"/>
        <v xml:space="preserve">13/14 </v>
      </c>
      <c r="W173" s="154" t="str">
        <f t="shared" si="59"/>
        <v xml:space="preserve">14/15 </v>
      </c>
      <c r="X173" s="154" t="str">
        <f t="shared" si="59"/>
        <v xml:space="preserve">15/16 </v>
      </c>
      <c r="Y173" s="154" t="str">
        <f t="shared" si="59"/>
        <v xml:space="preserve">16/17 </v>
      </c>
      <c r="Z173" s="154" t="str">
        <f t="shared" si="59"/>
        <v xml:space="preserve">17/18 </v>
      </c>
      <c r="AA173" s="154" t="str">
        <f t="shared" si="59"/>
        <v>18/19</v>
      </c>
      <c r="AB173" s="154" t="str">
        <f t="shared" si="59"/>
        <v>19/20</v>
      </c>
      <c r="AC173" s="154" t="str">
        <f t="shared" si="59"/>
        <v>20/21</v>
      </c>
    </row>
    <row r="174" spans="1:29">
      <c r="A174" s="126" t="s">
        <v>64</v>
      </c>
      <c r="B174" s="63">
        <f>(B$185-B$20)/13+B20</f>
        <v>63.230769230769234</v>
      </c>
      <c r="C174" s="63">
        <f>(C$185-B$185)/13+B185</f>
        <v>50.53846153846154</v>
      </c>
      <c r="D174" s="63">
        <f t="shared" ref="D174:AC174" si="60">(D$185-C$185)/13+C185</f>
        <v>9.7692307692307701</v>
      </c>
      <c r="E174" s="63">
        <f t="shared" si="60"/>
        <v>22.307692307692307</v>
      </c>
      <c r="F174" s="63">
        <f t="shared" si="60"/>
        <v>66.230769230769226</v>
      </c>
      <c r="G174" s="63">
        <f t="shared" si="60"/>
        <v>118.23076923076923</v>
      </c>
      <c r="H174" s="63">
        <f t="shared" si="60"/>
        <v>134.92307692307693</v>
      </c>
      <c r="I174" s="63">
        <f t="shared" si="60"/>
        <v>157.38461538461539</v>
      </c>
      <c r="J174" s="63">
        <f t="shared" si="60"/>
        <v>149.23076923076923</v>
      </c>
      <c r="K174" s="63">
        <f t="shared" si="60"/>
        <v>138.07692307692307</v>
      </c>
      <c r="L174" s="63">
        <f t="shared" si="60"/>
        <v>109.23076923076923</v>
      </c>
      <c r="M174" s="63">
        <f t="shared" si="60"/>
        <v>42.384615384615387</v>
      </c>
      <c r="N174" s="63">
        <f t="shared" si="60"/>
        <v>69.769230769230774</v>
      </c>
      <c r="O174" s="63">
        <f t="shared" si="60"/>
        <v>57.153846153846153</v>
      </c>
      <c r="P174" s="63">
        <f t="shared" si="60"/>
        <v>81.615384615384613</v>
      </c>
      <c r="Q174" s="63">
        <f t="shared" si="60"/>
        <v>79.84615384615384</v>
      </c>
      <c r="R174" s="63">
        <f t="shared" si="60"/>
        <v>238.38461538461539</v>
      </c>
      <c r="S174" s="63">
        <f t="shared" si="60"/>
        <v>11.615384615384615</v>
      </c>
      <c r="T174" s="63">
        <f t="shared" si="60"/>
        <v>120.46153846153847</v>
      </c>
      <c r="U174" s="63">
        <f t="shared" si="60"/>
        <v>175.76923076923077</v>
      </c>
      <c r="V174" s="63">
        <f t="shared" si="60"/>
        <v>54.846153846153847</v>
      </c>
      <c r="W174" s="63">
        <f t="shared" si="60"/>
        <v>76.615384615384613</v>
      </c>
      <c r="X174" s="63">
        <f t="shared" si="60"/>
        <v>72.15384615384616</v>
      </c>
      <c r="Y174" s="63">
        <f t="shared" si="60"/>
        <v>74.461538461538467</v>
      </c>
      <c r="Z174" s="65">
        <f t="shared" si="60"/>
        <v>81.538461538461533</v>
      </c>
      <c r="AA174" s="65">
        <f t="shared" si="60"/>
        <v>100</v>
      </c>
      <c r="AB174" s="65">
        <f t="shared" si="60"/>
        <v>100</v>
      </c>
      <c r="AC174" s="65">
        <f t="shared" si="60"/>
        <v>99.461538461538467</v>
      </c>
    </row>
    <row r="175" spans="1:29">
      <c r="A175" s="126" t="s">
        <v>65</v>
      </c>
      <c r="B175" s="63">
        <f t="shared" ref="B175:B184" si="61">(B$185-B$30)/13+B174</f>
        <v>62.769230769230774</v>
      </c>
      <c r="C175" s="63">
        <f>(C$185-B$185)/13+C174</f>
        <v>47.07692307692308</v>
      </c>
      <c r="D175" s="63">
        <f t="shared" ref="D175:AC184" si="62">(D$185-C$185)/13+D174</f>
        <v>10.53846153846154</v>
      </c>
      <c r="E175" s="63">
        <f t="shared" si="62"/>
        <v>25.615384615384613</v>
      </c>
      <c r="F175" s="63">
        <f t="shared" si="62"/>
        <v>70.461538461538453</v>
      </c>
      <c r="G175" s="63">
        <f t="shared" si="62"/>
        <v>119.46153846153845</v>
      </c>
      <c r="H175" s="63">
        <f t="shared" si="62"/>
        <v>136.84615384615387</v>
      </c>
      <c r="I175" s="63">
        <f t="shared" si="62"/>
        <v>156.76923076923077</v>
      </c>
      <c r="J175" s="63">
        <f t="shared" si="62"/>
        <v>148.46153846153845</v>
      </c>
      <c r="K175" s="63">
        <f t="shared" si="62"/>
        <v>136.15384615384613</v>
      </c>
      <c r="L175" s="63">
        <f t="shared" si="62"/>
        <v>103.46153846153845</v>
      </c>
      <c r="M175" s="63">
        <f t="shared" si="62"/>
        <v>44.769230769230774</v>
      </c>
      <c r="N175" s="63">
        <f t="shared" si="62"/>
        <v>68.538461538461547</v>
      </c>
      <c r="O175" s="63">
        <f t="shared" si="62"/>
        <v>59.307692307692307</v>
      </c>
      <c r="P175" s="63">
        <f t="shared" si="62"/>
        <v>80.230769230769226</v>
      </c>
      <c r="Q175" s="63">
        <f t="shared" si="62"/>
        <v>94.692307692307679</v>
      </c>
      <c r="R175" s="63">
        <f t="shared" si="62"/>
        <v>218.76923076923077</v>
      </c>
      <c r="S175" s="63">
        <f t="shared" si="62"/>
        <v>20.23076923076923</v>
      </c>
      <c r="T175" s="63">
        <f t="shared" si="62"/>
        <v>125.92307692307693</v>
      </c>
      <c r="U175" s="63">
        <f t="shared" si="62"/>
        <v>165.53846153846155</v>
      </c>
      <c r="V175" s="63">
        <f t="shared" si="62"/>
        <v>56.692307692307693</v>
      </c>
      <c r="W175" s="63">
        <f t="shared" si="62"/>
        <v>76.230769230769226</v>
      </c>
      <c r="X175" s="63">
        <f t="shared" si="62"/>
        <v>72.307692307692321</v>
      </c>
      <c r="Y175" s="63">
        <f t="shared" si="62"/>
        <v>74.923076923076934</v>
      </c>
      <c r="Z175" s="65">
        <f t="shared" si="62"/>
        <v>83.076923076923066</v>
      </c>
      <c r="AA175" s="65">
        <f t="shared" si="62"/>
        <v>100</v>
      </c>
      <c r="AB175" s="65">
        <f t="shared" si="62"/>
        <v>100</v>
      </c>
      <c r="AC175" s="65">
        <f t="shared" si="62"/>
        <v>98.923076923076934</v>
      </c>
    </row>
    <row r="176" spans="1:29">
      <c r="A176" s="126" t="s">
        <v>66</v>
      </c>
      <c r="B176" s="63">
        <f t="shared" si="61"/>
        <v>62.307692307692314</v>
      </c>
      <c r="C176" s="63">
        <f t="shared" ref="C176:C184" si="63">(C$185-B$185)/13+C175</f>
        <v>43.61538461538462</v>
      </c>
      <c r="D176" s="63">
        <f t="shared" si="62"/>
        <v>11.30769230769231</v>
      </c>
      <c r="E176" s="63">
        <f t="shared" si="62"/>
        <v>28.92307692307692</v>
      </c>
      <c r="F176" s="63">
        <f t="shared" si="62"/>
        <v>74.692307692307679</v>
      </c>
      <c r="G176" s="63">
        <f t="shared" si="62"/>
        <v>120.69230769230768</v>
      </c>
      <c r="H176" s="63">
        <f t="shared" si="62"/>
        <v>138.7692307692308</v>
      </c>
      <c r="I176" s="63">
        <f t="shared" si="62"/>
        <v>156.15384615384616</v>
      </c>
      <c r="J176" s="63">
        <f t="shared" si="62"/>
        <v>147.69230769230768</v>
      </c>
      <c r="K176" s="63">
        <f t="shared" si="62"/>
        <v>134.2307692307692</v>
      </c>
      <c r="L176" s="63">
        <f t="shared" si="62"/>
        <v>97.692307692307679</v>
      </c>
      <c r="M176" s="63">
        <f t="shared" si="62"/>
        <v>47.15384615384616</v>
      </c>
      <c r="N176" s="63">
        <f t="shared" si="62"/>
        <v>67.307692307692321</v>
      </c>
      <c r="O176" s="63">
        <f t="shared" si="62"/>
        <v>61.46153846153846</v>
      </c>
      <c r="P176" s="63">
        <f t="shared" si="62"/>
        <v>78.84615384615384</v>
      </c>
      <c r="Q176" s="63">
        <f t="shared" si="62"/>
        <v>109.53846153846152</v>
      </c>
      <c r="R176" s="63">
        <f t="shared" si="62"/>
        <v>199.15384615384616</v>
      </c>
      <c r="S176" s="63">
        <f t="shared" si="62"/>
        <v>28.846153846153847</v>
      </c>
      <c r="T176" s="63">
        <f t="shared" si="62"/>
        <v>131.38461538461539</v>
      </c>
      <c r="U176" s="63">
        <f t="shared" si="62"/>
        <v>155.30769230769232</v>
      </c>
      <c r="V176" s="63">
        <f t="shared" si="62"/>
        <v>58.53846153846154</v>
      </c>
      <c r="W176" s="63">
        <f t="shared" si="62"/>
        <v>75.84615384615384</v>
      </c>
      <c r="X176" s="63">
        <f t="shared" si="62"/>
        <v>72.461538461538481</v>
      </c>
      <c r="Y176" s="63">
        <f t="shared" si="62"/>
        <v>75.384615384615401</v>
      </c>
      <c r="Z176" s="65">
        <f t="shared" si="62"/>
        <v>84.615384615384599</v>
      </c>
      <c r="AA176" s="65">
        <f t="shared" si="62"/>
        <v>100</v>
      </c>
      <c r="AB176" s="65">
        <f t="shared" si="62"/>
        <v>100</v>
      </c>
      <c r="AC176" s="65">
        <f t="shared" si="62"/>
        <v>98.384615384615401</v>
      </c>
    </row>
    <row r="177" spans="1:29">
      <c r="A177" s="126" t="s">
        <v>67</v>
      </c>
      <c r="B177" s="63">
        <f t="shared" si="61"/>
        <v>61.846153846153854</v>
      </c>
      <c r="C177" s="63">
        <f t="shared" si="63"/>
        <v>40.15384615384616</v>
      </c>
      <c r="D177" s="63">
        <f t="shared" si="62"/>
        <v>12.07692307692308</v>
      </c>
      <c r="E177" s="63">
        <f t="shared" si="62"/>
        <v>32.230769230769226</v>
      </c>
      <c r="F177" s="63">
        <f t="shared" si="62"/>
        <v>78.923076923076906</v>
      </c>
      <c r="G177" s="63">
        <f t="shared" si="62"/>
        <v>121.92307692307691</v>
      </c>
      <c r="H177" s="63">
        <f t="shared" si="62"/>
        <v>140.69230769230774</v>
      </c>
      <c r="I177" s="63">
        <f t="shared" si="62"/>
        <v>155.53846153846155</v>
      </c>
      <c r="J177" s="63">
        <f t="shared" si="62"/>
        <v>146.92307692307691</v>
      </c>
      <c r="K177" s="63">
        <f t="shared" si="62"/>
        <v>132.30769230769226</v>
      </c>
      <c r="L177" s="63">
        <f t="shared" si="62"/>
        <v>91.923076923076906</v>
      </c>
      <c r="M177" s="63">
        <f t="shared" si="62"/>
        <v>49.538461538461547</v>
      </c>
      <c r="N177" s="63">
        <f t="shared" si="62"/>
        <v>66.076923076923094</v>
      </c>
      <c r="O177" s="63">
        <f t="shared" si="62"/>
        <v>63.615384615384613</v>
      </c>
      <c r="P177" s="63">
        <f t="shared" si="62"/>
        <v>77.461538461538453</v>
      </c>
      <c r="Q177" s="63">
        <f t="shared" si="62"/>
        <v>124.38461538461536</v>
      </c>
      <c r="R177" s="63">
        <f t="shared" si="62"/>
        <v>179.53846153846155</v>
      </c>
      <c r="S177" s="63">
        <f t="shared" si="62"/>
        <v>37.46153846153846</v>
      </c>
      <c r="T177" s="63">
        <f t="shared" si="62"/>
        <v>136.84615384615384</v>
      </c>
      <c r="U177" s="63">
        <f t="shared" si="62"/>
        <v>145.07692307692309</v>
      </c>
      <c r="V177" s="63">
        <f t="shared" si="62"/>
        <v>60.384615384615387</v>
      </c>
      <c r="W177" s="63">
        <f t="shared" si="62"/>
        <v>75.461538461538453</v>
      </c>
      <c r="X177" s="63">
        <f t="shared" si="62"/>
        <v>72.615384615384642</v>
      </c>
      <c r="Y177" s="63">
        <f t="shared" si="62"/>
        <v>75.846153846153868</v>
      </c>
      <c r="Z177" s="65">
        <f t="shared" si="62"/>
        <v>86.153846153846132</v>
      </c>
      <c r="AA177" s="65">
        <f t="shared" si="62"/>
        <v>100</v>
      </c>
      <c r="AB177" s="65">
        <f t="shared" si="62"/>
        <v>100</v>
      </c>
      <c r="AC177" s="65">
        <f t="shared" si="62"/>
        <v>97.846153846153868</v>
      </c>
    </row>
    <row r="178" spans="1:29">
      <c r="A178" s="126" t="s">
        <v>68</v>
      </c>
      <c r="B178" s="63">
        <f t="shared" si="61"/>
        <v>61.384615384615394</v>
      </c>
      <c r="C178" s="63">
        <f t="shared" si="63"/>
        <v>36.692307692307701</v>
      </c>
      <c r="D178" s="63">
        <f t="shared" si="62"/>
        <v>12.84615384615385</v>
      </c>
      <c r="E178" s="63">
        <f t="shared" si="62"/>
        <v>35.538461538461533</v>
      </c>
      <c r="F178" s="63">
        <f t="shared" si="62"/>
        <v>83.153846153846132</v>
      </c>
      <c r="G178" s="63">
        <f t="shared" si="62"/>
        <v>123.15384615384613</v>
      </c>
      <c r="H178" s="63">
        <f t="shared" si="62"/>
        <v>142.61538461538467</v>
      </c>
      <c r="I178" s="63">
        <f t="shared" si="62"/>
        <v>154.92307692307693</v>
      </c>
      <c r="J178" s="63">
        <f t="shared" si="62"/>
        <v>146.15384615384613</v>
      </c>
      <c r="K178" s="63">
        <f t="shared" si="62"/>
        <v>130.38461538461533</v>
      </c>
      <c r="L178" s="63">
        <f t="shared" si="62"/>
        <v>86.153846153846132</v>
      </c>
      <c r="M178" s="63">
        <f t="shared" si="62"/>
        <v>51.923076923076934</v>
      </c>
      <c r="N178" s="63">
        <f t="shared" si="62"/>
        <v>64.846153846153868</v>
      </c>
      <c r="O178" s="63">
        <f t="shared" si="62"/>
        <v>65.769230769230774</v>
      </c>
      <c r="P178" s="63">
        <f t="shared" si="62"/>
        <v>76.076923076923066</v>
      </c>
      <c r="Q178" s="63">
        <f t="shared" si="62"/>
        <v>139.2307692307692</v>
      </c>
      <c r="R178" s="63">
        <f t="shared" si="62"/>
        <v>159.92307692307693</v>
      </c>
      <c r="S178" s="63">
        <f t="shared" si="62"/>
        <v>46.076923076923073</v>
      </c>
      <c r="T178" s="63">
        <f t="shared" si="62"/>
        <v>142.30769230769229</v>
      </c>
      <c r="U178" s="63">
        <f t="shared" si="62"/>
        <v>134.84615384615387</v>
      </c>
      <c r="V178" s="63">
        <f t="shared" si="62"/>
        <v>62.230769230769234</v>
      </c>
      <c r="W178" s="63">
        <f t="shared" si="62"/>
        <v>75.076923076923066</v>
      </c>
      <c r="X178" s="63">
        <f t="shared" si="62"/>
        <v>72.769230769230802</v>
      </c>
      <c r="Y178" s="63">
        <f t="shared" si="62"/>
        <v>76.307692307692335</v>
      </c>
      <c r="Z178" s="65">
        <f t="shared" si="62"/>
        <v>87.692307692307665</v>
      </c>
      <c r="AA178" s="65">
        <f t="shared" si="62"/>
        <v>100</v>
      </c>
      <c r="AB178" s="65">
        <f t="shared" si="62"/>
        <v>100</v>
      </c>
      <c r="AC178" s="65">
        <f t="shared" si="62"/>
        <v>97.307692307692335</v>
      </c>
    </row>
    <row r="179" spans="1:29">
      <c r="A179" s="126" t="s">
        <v>69</v>
      </c>
      <c r="B179" s="63">
        <f t="shared" si="61"/>
        <v>60.923076923076934</v>
      </c>
      <c r="C179" s="63">
        <f t="shared" si="63"/>
        <v>33.230769230769241</v>
      </c>
      <c r="D179" s="63">
        <f t="shared" si="62"/>
        <v>13.61538461538462</v>
      </c>
      <c r="E179" s="63">
        <f t="shared" si="62"/>
        <v>38.84615384615384</v>
      </c>
      <c r="F179" s="63">
        <f t="shared" si="62"/>
        <v>87.384615384615358</v>
      </c>
      <c r="G179" s="63">
        <f t="shared" si="62"/>
        <v>124.38461538461536</v>
      </c>
      <c r="H179" s="63">
        <f t="shared" si="62"/>
        <v>144.5384615384616</v>
      </c>
      <c r="I179" s="63">
        <f t="shared" si="62"/>
        <v>154.30769230769232</v>
      </c>
      <c r="J179" s="63">
        <f t="shared" si="62"/>
        <v>145.38461538461536</v>
      </c>
      <c r="K179" s="63">
        <f t="shared" si="62"/>
        <v>128.4615384615384</v>
      </c>
      <c r="L179" s="63">
        <f t="shared" si="62"/>
        <v>80.384615384615358</v>
      </c>
      <c r="M179" s="63">
        <f t="shared" si="62"/>
        <v>54.307692307692321</v>
      </c>
      <c r="N179" s="63">
        <f t="shared" si="62"/>
        <v>63.615384615384635</v>
      </c>
      <c r="O179" s="63">
        <f t="shared" si="62"/>
        <v>67.923076923076934</v>
      </c>
      <c r="P179" s="63">
        <f t="shared" si="62"/>
        <v>74.692307692307679</v>
      </c>
      <c r="Q179" s="63">
        <f t="shared" si="62"/>
        <v>154.07692307692304</v>
      </c>
      <c r="R179" s="63">
        <f t="shared" si="62"/>
        <v>140.30769230769232</v>
      </c>
      <c r="S179" s="63">
        <f t="shared" si="62"/>
        <v>54.692307692307686</v>
      </c>
      <c r="T179" s="63">
        <f t="shared" si="62"/>
        <v>147.76923076923075</v>
      </c>
      <c r="U179" s="63">
        <f t="shared" si="62"/>
        <v>124.61538461538464</v>
      </c>
      <c r="V179" s="63">
        <f t="shared" si="62"/>
        <v>64.07692307692308</v>
      </c>
      <c r="W179" s="63">
        <f t="shared" si="62"/>
        <v>74.692307692307679</v>
      </c>
      <c r="X179" s="63">
        <f t="shared" si="62"/>
        <v>72.923076923076962</v>
      </c>
      <c r="Y179" s="63">
        <f t="shared" si="62"/>
        <v>76.769230769230802</v>
      </c>
      <c r="Z179" s="65">
        <f t="shared" si="62"/>
        <v>89.230769230769198</v>
      </c>
      <c r="AA179" s="65">
        <f t="shared" si="62"/>
        <v>100</v>
      </c>
      <c r="AB179" s="65">
        <f t="shared" si="62"/>
        <v>100</v>
      </c>
      <c r="AC179" s="65">
        <f t="shared" si="62"/>
        <v>96.769230769230802</v>
      </c>
    </row>
    <row r="180" spans="1:29">
      <c r="A180" s="126" t="s">
        <v>70</v>
      </c>
      <c r="B180" s="63">
        <f t="shared" si="61"/>
        <v>60.461538461538474</v>
      </c>
      <c r="C180" s="63">
        <f t="shared" si="63"/>
        <v>29.769230769230781</v>
      </c>
      <c r="D180" s="63">
        <f t="shared" si="62"/>
        <v>14.38461538461539</v>
      </c>
      <c r="E180" s="63">
        <f t="shared" si="62"/>
        <v>42.153846153846146</v>
      </c>
      <c r="F180" s="63">
        <f t="shared" si="62"/>
        <v>91.615384615384585</v>
      </c>
      <c r="G180" s="63">
        <f t="shared" si="62"/>
        <v>125.61538461538458</v>
      </c>
      <c r="H180" s="63">
        <f t="shared" si="62"/>
        <v>146.46153846153854</v>
      </c>
      <c r="I180" s="63">
        <f t="shared" si="62"/>
        <v>153.69230769230771</v>
      </c>
      <c r="J180" s="63">
        <f t="shared" si="62"/>
        <v>144.61538461538458</v>
      </c>
      <c r="K180" s="63">
        <f t="shared" si="62"/>
        <v>126.53846153846148</v>
      </c>
      <c r="L180" s="63">
        <f t="shared" si="62"/>
        <v>74.615384615384585</v>
      </c>
      <c r="M180" s="63">
        <f t="shared" si="62"/>
        <v>56.692307692307708</v>
      </c>
      <c r="N180" s="63">
        <f t="shared" si="62"/>
        <v>62.384615384615401</v>
      </c>
      <c r="O180" s="63">
        <f t="shared" si="62"/>
        <v>70.076923076923094</v>
      </c>
      <c r="P180" s="63">
        <f t="shared" si="62"/>
        <v>73.307692307692292</v>
      </c>
      <c r="Q180" s="63">
        <f t="shared" si="62"/>
        <v>168.92307692307688</v>
      </c>
      <c r="R180" s="63">
        <f t="shared" si="62"/>
        <v>120.69230769230771</v>
      </c>
      <c r="S180" s="63">
        <f t="shared" si="62"/>
        <v>63.307692307692299</v>
      </c>
      <c r="T180" s="63">
        <f t="shared" si="62"/>
        <v>153.2307692307692</v>
      </c>
      <c r="U180" s="63">
        <f t="shared" si="62"/>
        <v>114.38461538461542</v>
      </c>
      <c r="V180" s="63">
        <f t="shared" si="62"/>
        <v>65.92307692307692</v>
      </c>
      <c r="W180" s="63">
        <f t="shared" si="62"/>
        <v>74.307692307692292</v>
      </c>
      <c r="X180" s="63">
        <f t="shared" si="62"/>
        <v>73.076923076923123</v>
      </c>
      <c r="Y180" s="63">
        <f t="shared" si="62"/>
        <v>77.230769230769269</v>
      </c>
      <c r="Z180" s="65">
        <f t="shared" si="62"/>
        <v>90.769230769230731</v>
      </c>
      <c r="AA180" s="65">
        <f t="shared" si="62"/>
        <v>100</v>
      </c>
      <c r="AB180" s="65">
        <f t="shared" si="62"/>
        <v>100</v>
      </c>
      <c r="AC180" s="65">
        <f t="shared" si="62"/>
        <v>96.230769230769269</v>
      </c>
    </row>
    <row r="181" spans="1:29">
      <c r="A181" s="126" t="s">
        <v>71</v>
      </c>
      <c r="B181" s="63">
        <f t="shared" si="61"/>
        <v>60.000000000000014</v>
      </c>
      <c r="C181" s="63">
        <f t="shared" si="63"/>
        <v>26.307692307692321</v>
      </c>
      <c r="D181" s="63">
        <f t="shared" si="62"/>
        <v>15.15384615384616</v>
      </c>
      <c r="E181" s="63">
        <f t="shared" si="62"/>
        <v>45.461538461538453</v>
      </c>
      <c r="F181" s="63">
        <f t="shared" si="62"/>
        <v>95.846153846153811</v>
      </c>
      <c r="G181" s="63">
        <f t="shared" si="62"/>
        <v>126.84615384615381</v>
      </c>
      <c r="H181" s="63">
        <f t="shared" si="62"/>
        <v>148.38461538461547</v>
      </c>
      <c r="I181" s="63">
        <f t="shared" si="62"/>
        <v>153.07692307692309</v>
      </c>
      <c r="J181" s="63">
        <f t="shared" si="62"/>
        <v>143.84615384615381</v>
      </c>
      <c r="K181" s="63">
        <f t="shared" si="62"/>
        <v>124.61538461538456</v>
      </c>
      <c r="L181" s="63">
        <f t="shared" si="62"/>
        <v>68.846153846153811</v>
      </c>
      <c r="M181" s="63">
        <f t="shared" si="62"/>
        <v>59.076923076923094</v>
      </c>
      <c r="N181" s="63">
        <f t="shared" si="62"/>
        <v>61.153846153846168</v>
      </c>
      <c r="O181" s="63">
        <f t="shared" si="62"/>
        <v>72.230769230769255</v>
      </c>
      <c r="P181" s="63">
        <f t="shared" si="62"/>
        <v>71.923076923076906</v>
      </c>
      <c r="Q181" s="63">
        <f t="shared" si="62"/>
        <v>183.76923076923072</v>
      </c>
      <c r="R181" s="63">
        <f t="shared" si="62"/>
        <v>101.07692307692309</v>
      </c>
      <c r="S181" s="63">
        <f t="shared" si="62"/>
        <v>71.92307692307692</v>
      </c>
      <c r="T181" s="63">
        <f t="shared" si="62"/>
        <v>158.69230769230765</v>
      </c>
      <c r="U181" s="63">
        <f t="shared" si="62"/>
        <v>104.15384615384619</v>
      </c>
      <c r="V181" s="63">
        <f t="shared" si="62"/>
        <v>67.769230769230759</v>
      </c>
      <c r="W181" s="63">
        <f t="shared" si="62"/>
        <v>73.923076923076906</v>
      </c>
      <c r="X181" s="63">
        <f t="shared" si="62"/>
        <v>73.230769230769283</v>
      </c>
      <c r="Y181" s="63">
        <f t="shared" si="62"/>
        <v>77.692307692307736</v>
      </c>
      <c r="Z181" s="65">
        <f t="shared" si="62"/>
        <v>92.307692307692264</v>
      </c>
      <c r="AA181" s="65">
        <f t="shared" si="62"/>
        <v>100</v>
      </c>
      <c r="AB181" s="65">
        <f t="shared" si="62"/>
        <v>100</v>
      </c>
      <c r="AC181" s="65">
        <f t="shared" si="62"/>
        <v>95.692307692307736</v>
      </c>
    </row>
    <row r="182" spans="1:29">
      <c r="A182" s="126" t="s">
        <v>72</v>
      </c>
      <c r="B182" s="63">
        <f t="shared" si="61"/>
        <v>59.538461538461554</v>
      </c>
      <c r="C182" s="63">
        <f t="shared" si="63"/>
        <v>22.846153846153861</v>
      </c>
      <c r="D182" s="63">
        <f t="shared" si="62"/>
        <v>15.92307692307693</v>
      </c>
      <c r="E182" s="63">
        <f t="shared" si="62"/>
        <v>48.769230769230759</v>
      </c>
      <c r="F182" s="63">
        <f t="shared" si="62"/>
        <v>100.07692307692304</v>
      </c>
      <c r="G182" s="63">
        <f t="shared" si="62"/>
        <v>128.07692307692304</v>
      </c>
      <c r="H182" s="63">
        <f t="shared" si="62"/>
        <v>150.30769230769241</v>
      </c>
      <c r="I182" s="63">
        <f t="shared" si="62"/>
        <v>152.46153846153848</v>
      </c>
      <c r="J182" s="63">
        <f t="shared" si="62"/>
        <v>143.07692307692304</v>
      </c>
      <c r="K182" s="63">
        <f t="shared" si="62"/>
        <v>122.69230769230764</v>
      </c>
      <c r="L182" s="63">
        <f t="shared" si="62"/>
        <v>63.076923076923045</v>
      </c>
      <c r="M182" s="63">
        <f t="shared" si="62"/>
        <v>61.461538461538481</v>
      </c>
      <c r="N182" s="63">
        <f t="shared" si="62"/>
        <v>59.923076923076934</v>
      </c>
      <c r="O182" s="63">
        <f t="shared" si="62"/>
        <v>74.384615384615415</v>
      </c>
      <c r="P182" s="63">
        <f t="shared" si="62"/>
        <v>70.538461538461519</v>
      </c>
      <c r="Q182" s="63">
        <f t="shared" si="62"/>
        <v>198.61538461538456</v>
      </c>
      <c r="R182" s="63">
        <f t="shared" si="62"/>
        <v>81.461538461538481</v>
      </c>
      <c r="S182" s="63">
        <f t="shared" si="62"/>
        <v>80.538461538461533</v>
      </c>
      <c r="T182" s="63">
        <f t="shared" si="62"/>
        <v>164.1538461538461</v>
      </c>
      <c r="U182" s="63">
        <f t="shared" si="62"/>
        <v>93.923076923076962</v>
      </c>
      <c r="V182" s="63">
        <f t="shared" si="62"/>
        <v>69.615384615384599</v>
      </c>
      <c r="W182" s="63">
        <f t="shared" si="62"/>
        <v>73.538461538461519</v>
      </c>
      <c r="X182" s="63">
        <f t="shared" si="62"/>
        <v>73.384615384615444</v>
      </c>
      <c r="Y182" s="63">
        <f t="shared" si="62"/>
        <v>78.153846153846203</v>
      </c>
      <c r="Z182" s="65">
        <f t="shared" si="62"/>
        <v>93.846153846153797</v>
      </c>
      <c r="AA182" s="65">
        <f t="shared" si="62"/>
        <v>100</v>
      </c>
      <c r="AB182" s="65">
        <f t="shared" si="62"/>
        <v>100</v>
      </c>
      <c r="AC182" s="65">
        <f t="shared" si="62"/>
        <v>95.153846153846203</v>
      </c>
    </row>
    <row r="183" spans="1:29">
      <c r="A183" s="126" t="s">
        <v>73</v>
      </c>
      <c r="B183" s="63">
        <f t="shared" si="61"/>
        <v>59.076923076923094</v>
      </c>
      <c r="C183" s="63">
        <f t="shared" si="63"/>
        <v>19.384615384615401</v>
      </c>
      <c r="D183" s="63">
        <f t="shared" si="62"/>
        <v>16.692307692307701</v>
      </c>
      <c r="E183" s="63">
        <f t="shared" si="62"/>
        <v>52.076923076923066</v>
      </c>
      <c r="F183" s="63">
        <f t="shared" si="62"/>
        <v>104.30769230769226</v>
      </c>
      <c r="G183" s="63">
        <f t="shared" si="62"/>
        <v>129.30769230769226</v>
      </c>
      <c r="H183" s="63">
        <f t="shared" si="62"/>
        <v>152.23076923076934</v>
      </c>
      <c r="I183" s="63">
        <f t="shared" si="62"/>
        <v>151.84615384615387</v>
      </c>
      <c r="J183" s="63">
        <f t="shared" si="62"/>
        <v>142.30769230769226</v>
      </c>
      <c r="K183" s="63">
        <f t="shared" si="62"/>
        <v>120.76923076923072</v>
      </c>
      <c r="L183" s="63">
        <f t="shared" si="62"/>
        <v>57.307692307692278</v>
      </c>
      <c r="M183" s="63">
        <f t="shared" si="62"/>
        <v>63.846153846153868</v>
      </c>
      <c r="N183" s="63">
        <f t="shared" si="62"/>
        <v>58.692307692307701</v>
      </c>
      <c r="O183" s="63">
        <f t="shared" si="62"/>
        <v>76.538461538461576</v>
      </c>
      <c r="P183" s="63">
        <f t="shared" si="62"/>
        <v>69.153846153846132</v>
      </c>
      <c r="Q183" s="63">
        <f t="shared" si="62"/>
        <v>213.4615384615384</v>
      </c>
      <c r="R183" s="63">
        <f t="shared" si="62"/>
        <v>61.846153846153868</v>
      </c>
      <c r="S183" s="63">
        <f t="shared" si="62"/>
        <v>89.153846153846146</v>
      </c>
      <c r="T183" s="63">
        <f t="shared" si="62"/>
        <v>169.61538461538456</v>
      </c>
      <c r="U183" s="63">
        <f t="shared" si="62"/>
        <v>83.692307692307736</v>
      </c>
      <c r="V183" s="63">
        <f t="shared" si="62"/>
        <v>71.461538461538439</v>
      </c>
      <c r="W183" s="63">
        <f t="shared" si="62"/>
        <v>73.153846153846132</v>
      </c>
      <c r="X183" s="63">
        <f t="shared" si="62"/>
        <v>73.538461538461604</v>
      </c>
      <c r="Y183" s="63">
        <f t="shared" si="62"/>
        <v>78.61538461538467</v>
      </c>
      <c r="Z183" s="65">
        <f t="shared" si="62"/>
        <v>95.38461538461533</v>
      </c>
      <c r="AA183" s="65">
        <f t="shared" si="62"/>
        <v>100</v>
      </c>
      <c r="AB183" s="65">
        <f t="shared" si="62"/>
        <v>100</v>
      </c>
      <c r="AC183" s="65">
        <f t="shared" si="62"/>
        <v>94.61538461538467</v>
      </c>
    </row>
    <row r="184" spans="1:29">
      <c r="A184" s="126" t="s">
        <v>74</v>
      </c>
      <c r="B184" s="63">
        <f t="shared" si="61"/>
        <v>58.615384615384635</v>
      </c>
      <c r="C184" s="63">
        <f t="shared" si="63"/>
        <v>15.923076923076939</v>
      </c>
      <c r="D184" s="63">
        <f t="shared" si="62"/>
        <v>17.461538461538471</v>
      </c>
      <c r="E184" s="63">
        <f t="shared" si="62"/>
        <v>55.384615384615373</v>
      </c>
      <c r="F184" s="63">
        <f t="shared" si="62"/>
        <v>108.53846153846149</v>
      </c>
      <c r="G184" s="63">
        <f t="shared" si="62"/>
        <v>130.53846153846149</v>
      </c>
      <c r="H184" s="63">
        <f t="shared" si="62"/>
        <v>154.15384615384627</v>
      </c>
      <c r="I184" s="63">
        <f t="shared" si="62"/>
        <v>151.23076923076925</v>
      </c>
      <c r="J184" s="63">
        <f t="shared" si="62"/>
        <v>141.53846153846149</v>
      </c>
      <c r="K184" s="63">
        <f t="shared" si="62"/>
        <v>118.8461538461538</v>
      </c>
      <c r="L184" s="63">
        <f t="shared" si="62"/>
        <v>51.538461538461512</v>
      </c>
      <c r="M184" s="63">
        <f t="shared" si="62"/>
        <v>66.230769230769255</v>
      </c>
      <c r="N184" s="63">
        <f t="shared" si="62"/>
        <v>57.461538461538467</v>
      </c>
      <c r="O184" s="63">
        <f t="shared" si="62"/>
        <v>78.692307692307736</v>
      </c>
      <c r="P184" s="63">
        <f t="shared" si="62"/>
        <v>67.769230769230745</v>
      </c>
      <c r="Q184" s="63">
        <f t="shared" si="62"/>
        <v>228.30769230769224</v>
      </c>
      <c r="R184" s="63">
        <f t="shared" si="62"/>
        <v>42.230769230769255</v>
      </c>
      <c r="S184" s="63">
        <f t="shared" si="62"/>
        <v>97.769230769230759</v>
      </c>
      <c r="T184" s="63">
        <f t="shared" si="62"/>
        <v>175.07692307692301</v>
      </c>
      <c r="U184" s="63">
        <f t="shared" si="62"/>
        <v>73.46153846153851</v>
      </c>
      <c r="V184" s="63">
        <f t="shared" si="62"/>
        <v>73.307692307692278</v>
      </c>
      <c r="W184" s="63">
        <f t="shared" si="62"/>
        <v>72.769230769230745</v>
      </c>
      <c r="X184" s="63">
        <f t="shared" si="62"/>
        <v>73.692307692307764</v>
      </c>
      <c r="Y184" s="63">
        <f>(Y$185-X$185)/13+Y183</f>
        <v>79.076923076923137</v>
      </c>
      <c r="Z184" s="65">
        <f>(Z$185-Y$185)/13+Z183</f>
        <v>96.923076923076863</v>
      </c>
      <c r="AA184" s="65">
        <f>(AA$185-Z$185)/13+AA183</f>
        <v>100</v>
      </c>
      <c r="AB184" s="65">
        <f>(AB$185-AA$185)/13+AB183</f>
        <v>100</v>
      </c>
      <c r="AC184" s="65">
        <f>(AC$185-AB$185)/13+AC183</f>
        <v>94.076923076923137</v>
      </c>
    </row>
    <row r="185" spans="1:29" ht="15.75" thickBot="1">
      <c r="A185" s="126" t="s">
        <v>75</v>
      </c>
      <c r="B185" s="127">
        <f>B27</f>
        <v>54</v>
      </c>
      <c r="C185" s="127">
        <f t="shared" ref="C185:AC185" si="64">C27</f>
        <v>9</v>
      </c>
      <c r="D185" s="127">
        <f t="shared" si="64"/>
        <v>19</v>
      </c>
      <c r="E185" s="127">
        <f t="shared" si="64"/>
        <v>62</v>
      </c>
      <c r="F185" s="127">
        <f t="shared" si="64"/>
        <v>117</v>
      </c>
      <c r="G185" s="127">
        <f t="shared" si="64"/>
        <v>133</v>
      </c>
      <c r="H185" s="127">
        <f t="shared" si="64"/>
        <v>158</v>
      </c>
      <c r="I185" s="127">
        <f t="shared" si="64"/>
        <v>150</v>
      </c>
      <c r="J185" s="127">
        <f t="shared" si="64"/>
        <v>140</v>
      </c>
      <c r="K185" s="127">
        <f t="shared" si="64"/>
        <v>115</v>
      </c>
      <c r="L185" s="127">
        <f t="shared" si="64"/>
        <v>40</v>
      </c>
      <c r="M185" s="127">
        <f t="shared" si="64"/>
        <v>71</v>
      </c>
      <c r="N185" s="127">
        <f t="shared" si="64"/>
        <v>55</v>
      </c>
      <c r="O185" s="127">
        <f t="shared" si="64"/>
        <v>83</v>
      </c>
      <c r="P185" s="127">
        <f t="shared" si="64"/>
        <v>65</v>
      </c>
      <c r="Q185" s="127">
        <f t="shared" si="64"/>
        <v>258</v>
      </c>
      <c r="R185" s="127">
        <f t="shared" si="64"/>
        <v>3</v>
      </c>
      <c r="S185" s="127">
        <f t="shared" si="64"/>
        <v>115</v>
      </c>
      <c r="T185" s="127">
        <f t="shared" si="64"/>
        <v>186</v>
      </c>
      <c r="U185" s="127">
        <f t="shared" si="64"/>
        <v>53</v>
      </c>
      <c r="V185" s="127">
        <f t="shared" si="64"/>
        <v>77</v>
      </c>
      <c r="W185" s="127">
        <f t="shared" si="64"/>
        <v>72</v>
      </c>
      <c r="X185" s="127">
        <f t="shared" si="64"/>
        <v>74</v>
      </c>
      <c r="Y185" s="127">
        <f t="shared" si="64"/>
        <v>80</v>
      </c>
      <c r="Z185" s="127">
        <f t="shared" si="64"/>
        <v>100</v>
      </c>
      <c r="AA185" s="127">
        <f t="shared" si="64"/>
        <v>100</v>
      </c>
      <c r="AB185" s="127">
        <f t="shared" si="64"/>
        <v>100</v>
      </c>
      <c r="AC185" s="127">
        <f t="shared" si="64"/>
        <v>93</v>
      </c>
    </row>
    <row r="186" spans="1:29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 spans="1:29" ht="15.75" thickBot="1">
      <c r="A187" s="126" t="s">
        <v>315</v>
      </c>
    </row>
    <row r="188" spans="1:29" ht="15.75" thickBot="1">
      <c r="A188" s="154"/>
      <c r="B188" s="154" t="str">
        <f>B$2</f>
        <v xml:space="preserve">93/94 </v>
      </c>
      <c r="C188" s="154" t="str">
        <f t="shared" ref="C188:AC188" si="65">C$2</f>
        <v xml:space="preserve">94/95 </v>
      </c>
      <c r="D188" s="154" t="str">
        <f t="shared" si="65"/>
        <v xml:space="preserve">95/96 </v>
      </c>
      <c r="E188" s="154" t="str">
        <f t="shared" si="65"/>
        <v xml:space="preserve">96/97 </v>
      </c>
      <c r="F188" s="154" t="str">
        <f t="shared" si="65"/>
        <v xml:space="preserve">97/98 </v>
      </c>
      <c r="G188" s="154" t="str">
        <f t="shared" si="65"/>
        <v xml:space="preserve">98/99 </v>
      </c>
      <c r="H188" s="154" t="str">
        <f t="shared" si="65"/>
        <v xml:space="preserve">99/00 </v>
      </c>
      <c r="I188" s="154" t="str">
        <f t="shared" si="65"/>
        <v xml:space="preserve">00/01 </v>
      </c>
      <c r="J188" s="154" t="str">
        <f t="shared" si="65"/>
        <v xml:space="preserve">01/02 </v>
      </c>
      <c r="K188" s="154" t="str">
        <f t="shared" si="65"/>
        <v xml:space="preserve">02/03 </v>
      </c>
      <c r="L188" s="154" t="str">
        <f t="shared" si="65"/>
        <v xml:space="preserve">03/04 </v>
      </c>
      <c r="M188" s="154" t="str">
        <f t="shared" si="65"/>
        <v xml:space="preserve">04/05 </v>
      </c>
      <c r="N188" s="154" t="str">
        <f t="shared" si="65"/>
        <v xml:space="preserve">05/06 </v>
      </c>
      <c r="O188" s="154" t="str">
        <f t="shared" si="65"/>
        <v xml:space="preserve">06/07 </v>
      </c>
      <c r="P188" s="154" t="str">
        <f t="shared" si="65"/>
        <v xml:space="preserve">07/08 </v>
      </c>
      <c r="Q188" s="154" t="str">
        <f t="shared" si="65"/>
        <v xml:space="preserve">08/09 </v>
      </c>
      <c r="R188" s="154" t="str">
        <f t="shared" si="65"/>
        <v xml:space="preserve">09/10 </v>
      </c>
      <c r="S188" s="154" t="str">
        <f t="shared" si="65"/>
        <v xml:space="preserve">10/11 </v>
      </c>
      <c r="T188" s="154" t="str">
        <f t="shared" si="65"/>
        <v xml:space="preserve">11/12 </v>
      </c>
      <c r="U188" s="154" t="str">
        <f t="shared" si="65"/>
        <v xml:space="preserve">12/13 </v>
      </c>
      <c r="V188" s="154" t="str">
        <f t="shared" si="65"/>
        <v xml:space="preserve">13/14 </v>
      </c>
      <c r="W188" s="154" t="str">
        <f t="shared" si="65"/>
        <v xml:space="preserve">14/15 </v>
      </c>
      <c r="X188" s="154" t="str">
        <f t="shared" si="65"/>
        <v xml:space="preserve">15/16 </v>
      </c>
      <c r="Y188" s="154" t="str">
        <f t="shared" si="65"/>
        <v xml:space="preserve">16/17 </v>
      </c>
      <c r="Z188" s="154" t="str">
        <f t="shared" si="65"/>
        <v xml:space="preserve">17/18 </v>
      </c>
      <c r="AA188" s="154" t="str">
        <f t="shared" si="65"/>
        <v>18/19</v>
      </c>
      <c r="AB188" s="154" t="str">
        <f t="shared" si="65"/>
        <v>19/20</v>
      </c>
      <c r="AC188" s="154" t="str">
        <f t="shared" si="65"/>
        <v>20/21</v>
      </c>
    </row>
    <row r="189" spans="1:29">
      <c r="A189" s="126" t="s">
        <v>64</v>
      </c>
    </row>
    <row r="190" spans="1:29">
      <c r="A190" s="126" t="s">
        <v>65</v>
      </c>
    </row>
    <row r="191" spans="1:29">
      <c r="A191" s="126" t="s">
        <v>66</v>
      </c>
    </row>
    <row r="192" spans="1:29">
      <c r="A192" s="126" t="s">
        <v>67</v>
      </c>
    </row>
    <row r="193" spans="1:31">
      <c r="A193" s="126" t="s">
        <v>68</v>
      </c>
    </row>
    <row r="194" spans="1:31">
      <c r="A194" s="126" t="s">
        <v>69</v>
      </c>
    </row>
    <row r="195" spans="1:31">
      <c r="A195" s="126" t="s">
        <v>70</v>
      </c>
    </row>
    <row r="196" spans="1:31">
      <c r="A196" s="126" t="s">
        <v>71</v>
      </c>
    </row>
    <row r="197" spans="1:31">
      <c r="A197" s="126" t="s">
        <v>72</v>
      </c>
    </row>
    <row r="198" spans="1:31">
      <c r="A198" s="126" t="s">
        <v>73</v>
      </c>
    </row>
    <row r="199" spans="1:31">
      <c r="A199" s="126" t="s">
        <v>74</v>
      </c>
    </row>
    <row r="200" spans="1:31">
      <c r="A200" s="126" t="s">
        <v>75</v>
      </c>
    </row>
    <row r="201" spans="1:31" ht="15.75" thickBot="1">
      <c r="A201" s="126" t="s">
        <v>95</v>
      </c>
    </row>
    <row r="202" spans="1:3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</row>
    <row r="203" spans="1:31" ht="15.75" thickBot="1">
      <c r="A203" s="126" t="s">
        <v>316</v>
      </c>
    </row>
    <row r="204" spans="1:31" ht="15.75" thickBot="1">
      <c r="A204" s="154"/>
      <c r="B204" s="154" t="str">
        <f>B$2</f>
        <v xml:space="preserve">93/94 </v>
      </c>
      <c r="C204" s="154" t="str">
        <f t="shared" ref="C204:AC204" si="66">C$2</f>
        <v xml:space="preserve">94/95 </v>
      </c>
      <c r="D204" s="154" t="str">
        <f t="shared" si="66"/>
        <v xml:space="preserve">95/96 </v>
      </c>
      <c r="E204" s="154" t="str">
        <f t="shared" si="66"/>
        <v xml:space="preserve">96/97 </v>
      </c>
      <c r="F204" s="154" t="str">
        <f t="shared" si="66"/>
        <v xml:space="preserve">97/98 </v>
      </c>
      <c r="G204" s="154" t="str">
        <f t="shared" si="66"/>
        <v xml:space="preserve">98/99 </v>
      </c>
      <c r="H204" s="154" t="str">
        <f t="shared" si="66"/>
        <v xml:space="preserve">99/00 </v>
      </c>
      <c r="I204" s="154" t="str">
        <f t="shared" si="66"/>
        <v xml:space="preserve">00/01 </v>
      </c>
      <c r="J204" s="154" t="str">
        <f t="shared" si="66"/>
        <v xml:space="preserve">01/02 </v>
      </c>
      <c r="K204" s="154" t="str">
        <f t="shared" si="66"/>
        <v xml:space="preserve">02/03 </v>
      </c>
      <c r="L204" s="154" t="str">
        <f t="shared" si="66"/>
        <v xml:space="preserve">03/04 </v>
      </c>
      <c r="M204" s="154" t="str">
        <f t="shared" si="66"/>
        <v xml:space="preserve">04/05 </v>
      </c>
      <c r="N204" s="154" t="str">
        <f t="shared" si="66"/>
        <v xml:space="preserve">05/06 </v>
      </c>
      <c r="O204" s="154" t="str">
        <f t="shared" si="66"/>
        <v xml:space="preserve">06/07 </v>
      </c>
      <c r="P204" s="154" t="str">
        <f t="shared" si="66"/>
        <v xml:space="preserve">07/08 </v>
      </c>
      <c r="Q204" s="154" t="str">
        <f t="shared" si="66"/>
        <v xml:space="preserve">08/09 </v>
      </c>
      <c r="R204" s="154" t="str">
        <f t="shared" si="66"/>
        <v xml:space="preserve">09/10 </v>
      </c>
      <c r="S204" s="154" t="str">
        <f t="shared" si="66"/>
        <v xml:space="preserve">10/11 </v>
      </c>
      <c r="T204" s="154" t="str">
        <f t="shared" si="66"/>
        <v xml:space="preserve">11/12 </v>
      </c>
      <c r="U204" s="154" t="str">
        <f t="shared" si="66"/>
        <v xml:space="preserve">12/13 </v>
      </c>
      <c r="V204" s="154" t="str">
        <f t="shared" si="66"/>
        <v xml:space="preserve">13/14 </v>
      </c>
      <c r="W204" s="154" t="str">
        <f t="shared" si="66"/>
        <v xml:space="preserve">14/15 </v>
      </c>
      <c r="X204" s="154" t="str">
        <f t="shared" si="66"/>
        <v xml:space="preserve">15/16 </v>
      </c>
      <c r="Y204" s="154" t="str">
        <f t="shared" si="66"/>
        <v xml:space="preserve">16/17 </v>
      </c>
      <c r="Z204" s="154" t="str">
        <f t="shared" si="66"/>
        <v xml:space="preserve">17/18 </v>
      </c>
      <c r="AA204" s="154" t="str">
        <f t="shared" si="66"/>
        <v>18/19</v>
      </c>
      <c r="AB204" s="154" t="str">
        <f t="shared" si="66"/>
        <v>19/20</v>
      </c>
      <c r="AC204" s="154" t="str">
        <f t="shared" si="66"/>
        <v>20/21</v>
      </c>
    </row>
    <row r="205" spans="1:31">
      <c r="A205" s="126" t="s">
        <v>64</v>
      </c>
      <c r="B205" s="63">
        <f>B301-B30+B269-B253+B285</f>
        <v>105.09615384615384</v>
      </c>
      <c r="C205" s="63">
        <f>C301-B312+C269-C253+C285</f>
        <v>147.57051282051282</v>
      </c>
      <c r="D205" s="63">
        <f>D301-C312+D269-D253+D285</f>
        <v>129.03205128205127</v>
      </c>
      <c r="E205" s="63">
        <f>E301-D312+E269-E253+E285</f>
        <v>108.38461538461539</v>
      </c>
      <c r="F205" s="63">
        <f t="shared" ref="F205:AC205" si="67">F301-E312+E278-F253+F285</f>
        <v>101.69171794871794</v>
      </c>
      <c r="G205" s="63">
        <f t="shared" si="67"/>
        <v>135.72105128205126</v>
      </c>
      <c r="H205" s="63">
        <f t="shared" si="67"/>
        <v>58.160564102564102</v>
      </c>
      <c r="I205" s="63">
        <f t="shared" si="67"/>
        <v>130.0416153846154</v>
      </c>
      <c r="J205" s="63">
        <f t="shared" si="67"/>
        <v>135.33102564102566</v>
      </c>
      <c r="K205" s="63">
        <f t="shared" si="67"/>
        <v>83.739871794871789</v>
      </c>
      <c r="L205" s="63">
        <f t="shared" si="67"/>
        <v>146.16471794871794</v>
      </c>
      <c r="M205" s="63">
        <f t="shared" si="67"/>
        <v>119.63220512820513</v>
      </c>
      <c r="N205" s="63">
        <f t="shared" si="67"/>
        <v>107.75179487179487</v>
      </c>
      <c r="O205" s="63">
        <f t="shared" si="67"/>
        <v>110.80448717948718</v>
      </c>
      <c r="P205" s="63">
        <f t="shared" si="67"/>
        <v>128.5904358974359</v>
      </c>
      <c r="Q205" s="63">
        <f t="shared" si="67"/>
        <v>140.66928205128201</v>
      </c>
      <c r="R205" s="63">
        <f t="shared" si="67"/>
        <v>136.68869230769232</v>
      </c>
      <c r="S205" s="63">
        <f t="shared" si="67"/>
        <v>214.35674358974359</v>
      </c>
      <c r="T205" s="63">
        <f t="shared" si="67"/>
        <v>142.11425641025642</v>
      </c>
      <c r="U205" s="63">
        <f t="shared" si="67"/>
        <v>156.18682051282053</v>
      </c>
      <c r="V205" s="63">
        <f t="shared" si="67"/>
        <v>176.967641025641</v>
      </c>
      <c r="W205" s="63">
        <f t="shared" si="67"/>
        <v>134.60205128205126</v>
      </c>
      <c r="X205" s="63">
        <f t="shared" si="67"/>
        <v>134.48235897435896</v>
      </c>
      <c r="Y205" s="63">
        <f t="shared" si="67"/>
        <v>126.05556410256409</v>
      </c>
      <c r="Z205" s="63">
        <f t="shared" si="67"/>
        <v>140.7232564102564</v>
      </c>
      <c r="AA205" s="63">
        <f t="shared" si="67"/>
        <v>92.352998974358982</v>
      </c>
      <c r="AB205" s="65">
        <f t="shared" si="67"/>
        <v>147.87807166666667</v>
      </c>
      <c r="AC205" s="65">
        <f t="shared" si="67"/>
        <v>138.51343492439111</v>
      </c>
      <c r="AE205" s="65">
        <f>E221*E78</f>
        <v>108.38461538461539</v>
      </c>
    </row>
    <row r="206" spans="1:31">
      <c r="A206" s="126" t="s">
        <v>65</v>
      </c>
      <c r="B206" s="63">
        <f>B302-B301+B270-B254+B286</f>
        <v>127.09615384615384</v>
      </c>
      <c r="C206" s="63">
        <f>C302-C301+C270-C254+C286</f>
        <v>123.57051282051283</v>
      </c>
      <c r="D206" s="63">
        <f t="shared" ref="D206:E215" si="68">D302-D301+D270-D254+D286</f>
        <v>122.03205128205128</v>
      </c>
      <c r="E206" s="63">
        <f t="shared" si="68"/>
        <v>103.98461538461538</v>
      </c>
      <c r="F206" s="63">
        <f t="shared" ref="F206:AC207" si="69">F302-F301+E279-F254+F286</f>
        <v>140.23371794871795</v>
      </c>
      <c r="G206" s="63">
        <f t="shared" si="69"/>
        <v>103.12205128205129</v>
      </c>
      <c r="H206" s="63">
        <f t="shared" si="69"/>
        <v>62.275564102564104</v>
      </c>
      <c r="I206" s="63">
        <f t="shared" si="69"/>
        <v>163.39061538461539</v>
      </c>
      <c r="J206" s="63">
        <f t="shared" si="69"/>
        <v>192.08302564102567</v>
      </c>
      <c r="K206" s="63">
        <f t="shared" si="69"/>
        <v>100.70587179487178</v>
      </c>
      <c r="L206" s="63">
        <f t="shared" si="69"/>
        <v>133.97071794871795</v>
      </c>
      <c r="M206" s="63">
        <f t="shared" si="69"/>
        <v>127.29120512820512</v>
      </c>
      <c r="N206" s="63">
        <f t="shared" si="69"/>
        <v>134.80379487179488</v>
      </c>
      <c r="O206" s="63">
        <f t="shared" si="69"/>
        <v>130.82448717948716</v>
      </c>
      <c r="P206" s="63">
        <f t="shared" si="69"/>
        <v>130.94943589743588</v>
      </c>
      <c r="Q206" s="63">
        <f t="shared" si="69"/>
        <v>110.26128205128202</v>
      </c>
      <c r="R206" s="63">
        <f t="shared" si="69"/>
        <v>93.826692307692326</v>
      </c>
      <c r="S206" s="63">
        <f t="shared" si="69"/>
        <v>197.32174358974359</v>
      </c>
      <c r="T206" s="63">
        <f t="shared" si="69"/>
        <v>119.08025641025642</v>
      </c>
      <c r="U206" s="63">
        <f t="shared" si="69"/>
        <v>96.482820512820538</v>
      </c>
      <c r="V206" s="63">
        <f t="shared" si="69"/>
        <v>93.717641025641015</v>
      </c>
      <c r="W206" s="63">
        <f t="shared" si="69"/>
        <v>160.12005128205126</v>
      </c>
      <c r="X206" s="63">
        <f t="shared" si="69"/>
        <v>139.07835897435896</v>
      </c>
      <c r="Y206" s="63">
        <f t="shared" si="69"/>
        <v>105.67856410256411</v>
      </c>
      <c r="Z206" s="63">
        <f t="shared" si="69"/>
        <v>316.22925641025637</v>
      </c>
      <c r="AA206" s="63">
        <f t="shared" si="69"/>
        <v>118.18739597435899</v>
      </c>
      <c r="AB206" s="65">
        <f t="shared" si="69"/>
        <v>150.51136512820514</v>
      </c>
      <c r="AC206" s="65">
        <f t="shared" si="69"/>
        <v>133.85162459643834</v>
      </c>
      <c r="AE206" s="65">
        <f t="shared" ref="AE206:AE216" si="70">E222*E79</f>
        <v>103.98461538461538</v>
      </c>
    </row>
    <row r="207" spans="1:31">
      <c r="A207" s="126" t="s">
        <v>66</v>
      </c>
      <c r="B207" s="63">
        <f t="shared" ref="B207:C216" si="71">B303-B302+B271-B255+B287</f>
        <v>98.09615384615384</v>
      </c>
      <c r="C207" s="63">
        <f t="shared" si="71"/>
        <v>122.57051282051283</v>
      </c>
      <c r="D207" s="63">
        <f t="shared" si="68"/>
        <v>138.03205128205127</v>
      </c>
      <c r="E207" s="63">
        <f t="shared" si="68"/>
        <v>142.6856153846154</v>
      </c>
      <c r="F207" s="63">
        <f t="shared" si="69"/>
        <v>101.73371794871794</v>
      </c>
      <c r="G207" s="63">
        <f t="shared" si="69"/>
        <v>169.88305128205127</v>
      </c>
      <c r="H207" s="63">
        <f t="shared" si="69"/>
        <v>78.746564102564093</v>
      </c>
      <c r="I207" s="63">
        <f t="shared" si="69"/>
        <v>135.97861538461538</v>
      </c>
      <c r="J207" s="63">
        <f t="shared" si="69"/>
        <v>110.44802564102565</v>
      </c>
      <c r="K207" s="63">
        <f t="shared" si="69"/>
        <v>135.38787179487178</v>
      </c>
      <c r="L207" s="63">
        <f t="shared" si="69"/>
        <v>123.60071794871794</v>
      </c>
      <c r="M207" s="63">
        <f t="shared" si="69"/>
        <v>158.09020512820513</v>
      </c>
      <c r="N207" s="63">
        <f t="shared" si="69"/>
        <v>117.23579487179488</v>
      </c>
      <c r="O207" s="63">
        <f t="shared" si="69"/>
        <v>109.71848717948717</v>
      </c>
      <c r="P207" s="63">
        <f t="shared" si="69"/>
        <v>127.7274358974359</v>
      </c>
      <c r="Q207" s="63">
        <f t="shared" si="69"/>
        <v>111.47528205128202</v>
      </c>
      <c r="R207" s="63">
        <f t="shared" si="69"/>
        <v>124.58569230769233</v>
      </c>
      <c r="S207" s="63">
        <f t="shared" si="69"/>
        <v>161.02474358974359</v>
      </c>
      <c r="T207" s="63">
        <f t="shared" si="69"/>
        <v>113.82825641025643</v>
      </c>
      <c r="U207" s="63">
        <f t="shared" si="69"/>
        <v>128.58082051282054</v>
      </c>
      <c r="V207" s="63">
        <f t="shared" si="69"/>
        <v>142.01664102564101</v>
      </c>
      <c r="W207" s="63">
        <f t="shared" si="69"/>
        <v>162.21605128205127</v>
      </c>
      <c r="X207" s="63">
        <f t="shared" si="69"/>
        <v>140.57135897435896</v>
      </c>
      <c r="Y207" s="63">
        <f t="shared" si="69"/>
        <v>94.792564102564114</v>
      </c>
      <c r="Z207" s="63">
        <f t="shared" si="69"/>
        <v>153.55025641025642</v>
      </c>
      <c r="AA207" s="63">
        <f t="shared" si="69"/>
        <v>138.62580697435899</v>
      </c>
      <c r="AB207" s="65">
        <f t="shared" si="69"/>
        <v>127.44497912820512</v>
      </c>
      <c r="AC207" s="65">
        <f t="shared" si="69"/>
        <v>150.605796638296</v>
      </c>
      <c r="AE207" s="65">
        <f t="shared" si="70"/>
        <v>142.6856153846154</v>
      </c>
    </row>
    <row r="208" spans="1:31">
      <c r="A208" s="126" t="s">
        <v>67</v>
      </c>
      <c r="B208" s="63">
        <f t="shared" si="71"/>
        <v>98.09615384615384</v>
      </c>
      <c r="C208" s="63">
        <f t="shared" si="71"/>
        <v>163.57051282051282</v>
      </c>
      <c r="D208" s="63">
        <f t="shared" si="68"/>
        <v>101.03205128205128</v>
      </c>
      <c r="E208" s="63">
        <f>E304-E303+E272-E256+E288</f>
        <v>119.93061538461539</v>
      </c>
      <c r="F208" s="63">
        <f t="shared" ref="F208:AC216" si="72">F304-F303+F269-F256+F288</f>
        <v>115.85071794871794</v>
      </c>
      <c r="G208" s="63">
        <f t="shared" si="72"/>
        <v>86.952051282051286</v>
      </c>
      <c r="H208" s="63">
        <f t="shared" si="72"/>
        <v>106.64556410256411</v>
      </c>
      <c r="I208" s="63">
        <f t="shared" si="72"/>
        <v>157.27561538461538</v>
      </c>
      <c r="J208" s="63">
        <f t="shared" si="72"/>
        <v>129.57902564102565</v>
      </c>
      <c r="K208" s="63">
        <f t="shared" si="72"/>
        <v>110.66887179487178</v>
      </c>
      <c r="L208" s="63">
        <f t="shared" si="72"/>
        <v>137.95071794871794</v>
      </c>
      <c r="M208" s="63">
        <f t="shared" si="72"/>
        <v>123.39320512820512</v>
      </c>
      <c r="N208" s="63">
        <f t="shared" si="72"/>
        <v>122.76979487179487</v>
      </c>
      <c r="O208" s="63">
        <f t="shared" si="72"/>
        <v>130.37648717948719</v>
      </c>
      <c r="P208" s="63">
        <f t="shared" si="72"/>
        <v>179.8534358974359</v>
      </c>
      <c r="Q208" s="63">
        <f t="shared" si="72"/>
        <v>142.11928205128203</v>
      </c>
      <c r="R208" s="63">
        <f t="shared" si="72"/>
        <v>142.8806923076923</v>
      </c>
      <c r="S208" s="63">
        <f t="shared" si="72"/>
        <v>187.2647435897436</v>
      </c>
      <c r="T208" s="63">
        <f t="shared" si="72"/>
        <v>133.44425641025643</v>
      </c>
      <c r="U208" s="63">
        <f t="shared" si="72"/>
        <v>155.44382051282054</v>
      </c>
      <c r="V208" s="63">
        <f t="shared" si="72"/>
        <v>109.50264102564101</v>
      </c>
      <c r="W208" s="63">
        <f t="shared" si="72"/>
        <v>156.64405128205127</v>
      </c>
      <c r="X208" s="63">
        <f t="shared" si="72"/>
        <v>141.33035897435897</v>
      </c>
      <c r="Y208" s="63">
        <f t="shared" si="72"/>
        <v>142.0695641025641</v>
      </c>
      <c r="Z208" s="63">
        <f t="shared" si="72"/>
        <v>136.04025641025643</v>
      </c>
      <c r="AA208" s="63">
        <f t="shared" si="72"/>
        <v>127.07747297435898</v>
      </c>
      <c r="AB208" s="65">
        <f t="shared" si="72"/>
        <v>153.53322112820513</v>
      </c>
      <c r="AC208" s="65">
        <f t="shared" si="72"/>
        <v>140.04942834459558</v>
      </c>
      <c r="AE208" s="65">
        <f t="shared" si="70"/>
        <v>119.93061538461539</v>
      </c>
    </row>
    <row r="209" spans="1:31">
      <c r="A209" s="126" t="s">
        <v>68</v>
      </c>
      <c r="B209" s="63">
        <f t="shared" si="71"/>
        <v>68.09615384615384</v>
      </c>
      <c r="C209" s="63">
        <f t="shared" si="71"/>
        <v>125.57051282051283</v>
      </c>
      <c r="D209" s="63">
        <f t="shared" si="68"/>
        <v>91.032051282051285</v>
      </c>
      <c r="E209" s="63">
        <f>E305-E304+E273-E257+E289</f>
        <v>98.249615384615396</v>
      </c>
      <c r="F209" s="63">
        <f t="shared" si="72"/>
        <v>126.80771794871794</v>
      </c>
      <c r="G209" s="63">
        <f t="shared" si="72"/>
        <v>72.572051282051291</v>
      </c>
      <c r="H209" s="63">
        <f t="shared" si="72"/>
        <v>82.957564102564092</v>
      </c>
      <c r="I209" s="63">
        <f t="shared" si="72"/>
        <v>116.30761538461539</v>
      </c>
      <c r="J209" s="63">
        <f t="shared" si="72"/>
        <v>168.93602564102565</v>
      </c>
      <c r="K209" s="63">
        <f t="shared" si="72"/>
        <v>70.297871794871782</v>
      </c>
      <c r="L209" s="63">
        <f t="shared" si="72"/>
        <v>115.40571794871795</v>
      </c>
      <c r="M209" s="63">
        <f t="shared" si="72"/>
        <v>147.17220512820512</v>
      </c>
      <c r="N209" s="63">
        <f t="shared" si="72"/>
        <v>139.9327948717949</v>
      </c>
      <c r="O209" s="63">
        <f t="shared" si="72"/>
        <v>129.09348717948717</v>
      </c>
      <c r="P209" s="63">
        <f t="shared" si="72"/>
        <v>128.8524358974359</v>
      </c>
      <c r="Q209" s="63">
        <f t="shared" si="72"/>
        <v>122.89128205128202</v>
      </c>
      <c r="R209" s="63">
        <f t="shared" si="72"/>
        <v>86.560692307692321</v>
      </c>
      <c r="S209" s="63">
        <f t="shared" si="72"/>
        <v>131.6517435897436</v>
      </c>
      <c r="T209" s="63">
        <f t="shared" si="72"/>
        <v>108.53225641025642</v>
      </c>
      <c r="U209" s="63">
        <f t="shared" si="72"/>
        <v>98.319820512820513</v>
      </c>
      <c r="V209" s="63">
        <f t="shared" si="72"/>
        <v>93.266641025641007</v>
      </c>
      <c r="W209" s="63">
        <f t="shared" si="72"/>
        <v>109.85805128205126</v>
      </c>
      <c r="X209" s="63">
        <f t="shared" si="72"/>
        <v>137.27535897435897</v>
      </c>
      <c r="Y209" s="63">
        <f t="shared" si="72"/>
        <v>126.22556410256411</v>
      </c>
      <c r="Z209" s="63">
        <f t="shared" si="72"/>
        <v>143.78025641025641</v>
      </c>
      <c r="AA209" s="63">
        <f t="shared" si="72"/>
        <v>172.18489697435899</v>
      </c>
      <c r="AB209" s="65">
        <f t="shared" si="72"/>
        <v>120.63659212820514</v>
      </c>
      <c r="AC209" s="65">
        <f t="shared" si="72"/>
        <v>137.37657579140227</v>
      </c>
      <c r="AE209" s="65">
        <f t="shared" si="70"/>
        <v>98.249615384615396</v>
      </c>
    </row>
    <row r="210" spans="1:31">
      <c r="A210" s="126" t="s">
        <v>69</v>
      </c>
      <c r="B210" s="63">
        <f t="shared" si="71"/>
        <v>78.09615384615384</v>
      </c>
      <c r="C210" s="63">
        <f t="shared" si="71"/>
        <v>111.57051282051283</v>
      </c>
      <c r="D210" s="63">
        <f t="shared" si="68"/>
        <v>105.03205128205128</v>
      </c>
      <c r="E210" s="63">
        <f>E306-E305+E274-E258+E290</f>
        <v>84.164615384615388</v>
      </c>
      <c r="F210" s="63">
        <f t="shared" si="72"/>
        <v>166.95171794871794</v>
      </c>
      <c r="G210" s="63">
        <f t="shared" si="72"/>
        <v>71.502051282051283</v>
      </c>
      <c r="H210" s="63">
        <f t="shared" si="72"/>
        <v>73.857564102564112</v>
      </c>
      <c r="I210" s="63">
        <f t="shared" si="72"/>
        <v>231.7916153846154</v>
      </c>
      <c r="J210" s="63">
        <f t="shared" si="72"/>
        <v>125.73602564102565</v>
      </c>
      <c r="K210" s="63">
        <f t="shared" si="72"/>
        <v>127.34387179487179</v>
      </c>
      <c r="L210" s="63">
        <f t="shared" si="72"/>
        <v>173.86671794871796</v>
      </c>
      <c r="M210" s="63">
        <f t="shared" si="72"/>
        <v>103.17120512820512</v>
      </c>
      <c r="N210" s="63">
        <f t="shared" si="72"/>
        <v>209.69879487179489</v>
      </c>
      <c r="O210" s="63">
        <f t="shared" si="72"/>
        <v>132.10848717948718</v>
      </c>
      <c r="P210" s="63">
        <f t="shared" si="72"/>
        <v>164.76043589743588</v>
      </c>
      <c r="Q210" s="63">
        <f t="shared" si="72"/>
        <v>150.05928205128203</v>
      </c>
      <c r="R210" s="63">
        <f t="shared" si="72"/>
        <v>155.43869230769232</v>
      </c>
      <c r="S210" s="63">
        <f t="shared" si="72"/>
        <v>141.4477435897436</v>
      </c>
      <c r="T210" s="63">
        <f t="shared" si="72"/>
        <v>133.26625641025643</v>
      </c>
      <c r="U210" s="63">
        <f t="shared" si="72"/>
        <v>156.13482051282051</v>
      </c>
      <c r="V210" s="63">
        <f t="shared" si="72"/>
        <v>125.64764102564104</v>
      </c>
      <c r="W210" s="63">
        <f t="shared" si="72"/>
        <v>81.856051282051283</v>
      </c>
      <c r="X210" s="63">
        <f t="shared" si="72"/>
        <v>96.574358974358972</v>
      </c>
      <c r="Y210" s="63">
        <f t="shared" si="72"/>
        <v>119.61356410256411</v>
      </c>
      <c r="Z210" s="63">
        <f t="shared" si="72"/>
        <v>137.59225641025643</v>
      </c>
      <c r="AA210" s="63">
        <f t="shared" si="72"/>
        <v>134.11186197435899</v>
      </c>
      <c r="AB210" s="65">
        <f t="shared" si="72"/>
        <v>154.64631312820512</v>
      </c>
      <c r="AC210" s="65">
        <f t="shared" si="72"/>
        <v>114.28741346424363</v>
      </c>
      <c r="AE210" s="65">
        <f t="shared" si="70"/>
        <v>84.164615384615388</v>
      </c>
    </row>
    <row r="211" spans="1:31">
      <c r="A211" s="126" t="s">
        <v>70</v>
      </c>
      <c r="B211" s="63">
        <f t="shared" si="71"/>
        <v>86.09615384615384</v>
      </c>
      <c r="C211" s="63">
        <f t="shared" si="71"/>
        <v>203.57051282051282</v>
      </c>
      <c r="D211" s="63">
        <f t="shared" si="68"/>
        <v>126.03205128205128</v>
      </c>
      <c r="E211" s="63">
        <f t="shared" ref="E211:E216" si="73">E307-E306+E272-E259+E291</f>
        <v>119.93061538461539</v>
      </c>
      <c r="F211" s="63">
        <f t="shared" si="72"/>
        <v>160.47271794871796</v>
      </c>
      <c r="G211" s="63">
        <f t="shared" si="72"/>
        <v>61.344051282051282</v>
      </c>
      <c r="H211" s="63">
        <f t="shared" si="72"/>
        <v>66.107564102564098</v>
      </c>
      <c r="I211" s="63">
        <f t="shared" si="72"/>
        <v>110.58561538461538</v>
      </c>
      <c r="J211" s="63">
        <f t="shared" si="72"/>
        <v>111.62202564102566</v>
      </c>
      <c r="K211" s="63">
        <f t="shared" si="72"/>
        <v>127.52087179487178</v>
      </c>
      <c r="L211" s="63">
        <f t="shared" si="72"/>
        <v>116.09571794871795</v>
      </c>
      <c r="M211" s="63">
        <f t="shared" si="72"/>
        <v>106.15320512820512</v>
      </c>
      <c r="N211" s="63">
        <f t="shared" si="72"/>
        <v>113.98679487179487</v>
      </c>
      <c r="O211" s="63">
        <f t="shared" si="72"/>
        <v>75.450487179487169</v>
      </c>
      <c r="P211" s="63">
        <f t="shared" si="72"/>
        <v>177.00443589743588</v>
      </c>
      <c r="Q211" s="63">
        <f t="shared" si="72"/>
        <v>95.943282051282011</v>
      </c>
      <c r="R211" s="63">
        <f t="shared" si="72"/>
        <v>177.59069230769231</v>
      </c>
      <c r="S211" s="63">
        <f t="shared" si="72"/>
        <v>171.70774358974361</v>
      </c>
      <c r="T211" s="63">
        <f t="shared" si="72"/>
        <v>125.25425641025643</v>
      </c>
      <c r="U211" s="63">
        <f t="shared" si="72"/>
        <v>170.78882051282051</v>
      </c>
      <c r="V211" s="63">
        <f t="shared" si="72"/>
        <v>95.406641025641022</v>
      </c>
      <c r="W211" s="63">
        <f t="shared" si="72"/>
        <v>108.59205128205127</v>
      </c>
      <c r="X211" s="63">
        <f t="shared" si="72"/>
        <v>108.71935897435898</v>
      </c>
      <c r="Y211" s="63">
        <f t="shared" si="72"/>
        <v>192.22556410256414</v>
      </c>
      <c r="Z211" s="63">
        <f t="shared" si="72"/>
        <v>151.28104241025639</v>
      </c>
      <c r="AA211" s="63">
        <f t="shared" si="72"/>
        <v>121.47358097435898</v>
      </c>
      <c r="AB211" s="65">
        <f t="shared" si="72"/>
        <v>168.02119812820513</v>
      </c>
      <c r="AC211" s="65">
        <f t="shared" si="72"/>
        <v>136.02796349252418</v>
      </c>
      <c r="AE211" s="65">
        <f t="shared" si="70"/>
        <v>119.93061538461539</v>
      </c>
    </row>
    <row r="212" spans="1:31">
      <c r="A212" s="126" t="s">
        <v>71</v>
      </c>
      <c r="B212" s="63">
        <f t="shared" si="71"/>
        <v>85.09615384615384</v>
      </c>
      <c r="C212" s="63">
        <f t="shared" si="71"/>
        <v>130.57051282051282</v>
      </c>
      <c r="D212" s="63">
        <f t="shared" si="68"/>
        <v>92.262051282051289</v>
      </c>
      <c r="E212" s="63">
        <f t="shared" si="73"/>
        <v>98.249615384615396</v>
      </c>
      <c r="F212" s="63">
        <f t="shared" si="72"/>
        <v>132.40971794871794</v>
      </c>
      <c r="G212" s="63">
        <f t="shared" si="72"/>
        <v>45.002051282051283</v>
      </c>
      <c r="H212" s="63">
        <f t="shared" si="72"/>
        <v>77.115564102564093</v>
      </c>
      <c r="I212" s="63">
        <f t="shared" si="72"/>
        <v>186.82061538461539</v>
      </c>
      <c r="J212" s="63">
        <f t="shared" si="72"/>
        <v>101.17702564102565</v>
      </c>
      <c r="K212" s="63">
        <f t="shared" si="72"/>
        <v>108.19687179487178</v>
      </c>
      <c r="L212" s="63">
        <f t="shared" si="72"/>
        <v>123.84271794871796</v>
      </c>
      <c r="M212" s="63">
        <f t="shared" si="72"/>
        <v>111.95520512820511</v>
      </c>
      <c r="N212" s="63">
        <f t="shared" si="72"/>
        <v>75.016794871794886</v>
      </c>
      <c r="O212" s="63">
        <f t="shared" si="72"/>
        <v>91.179487179487182</v>
      </c>
      <c r="P212" s="63">
        <f t="shared" si="72"/>
        <v>115.2514358974359</v>
      </c>
      <c r="Q212" s="63">
        <f t="shared" si="72"/>
        <v>107.59128205128202</v>
      </c>
      <c r="R212" s="63">
        <f t="shared" si="72"/>
        <v>105.35569230769232</v>
      </c>
      <c r="S212" s="63">
        <f t="shared" si="72"/>
        <v>136.7107435897436</v>
      </c>
      <c r="T212" s="63">
        <f t="shared" si="72"/>
        <v>105.80825641025643</v>
      </c>
      <c r="U212" s="63">
        <f t="shared" si="72"/>
        <v>141.59382051282051</v>
      </c>
      <c r="V212" s="63">
        <f t="shared" si="72"/>
        <v>112.96364102564104</v>
      </c>
      <c r="W212" s="63">
        <f t="shared" si="72"/>
        <v>106.56405128205128</v>
      </c>
      <c r="X212" s="63">
        <f t="shared" si="72"/>
        <v>123.97735897435896</v>
      </c>
      <c r="Y212" s="63">
        <f t="shared" si="72"/>
        <v>117.6405641025641</v>
      </c>
      <c r="Z212" s="63">
        <f t="shared" si="72"/>
        <v>103.44070641025641</v>
      </c>
      <c r="AA212" s="63">
        <f t="shared" si="72"/>
        <v>89.469225974358977</v>
      </c>
      <c r="AB212" s="65">
        <f t="shared" si="72"/>
        <v>112.47943012820514</v>
      </c>
      <c r="AC212" s="65">
        <f t="shared" si="72"/>
        <v>108.75355591894528</v>
      </c>
      <c r="AE212" s="65">
        <f t="shared" si="70"/>
        <v>98.249615384615396</v>
      </c>
    </row>
    <row r="213" spans="1:31">
      <c r="A213" s="126" t="s">
        <v>72</v>
      </c>
      <c r="B213" s="63">
        <f t="shared" si="71"/>
        <v>108.09615384615384</v>
      </c>
      <c r="C213" s="63">
        <f t="shared" si="71"/>
        <v>154.57051282051282</v>
      </c>
      <c r="D213" s="63">
        <f t="shared" si="68"/>
        <v>67.575051282051277</v>
      </c>
      <c r="E213" s="63">
        <f t="shared" si="73"/>
        <v>84.164615384615388</v>
      </c>
      <c r="F213" s="63">
        <f t="shared" si="72"/>
        <v>91.105717948717938</v>
      </c>
      <c r="G213" s="63">
        <f t="shared" si="72"/>
        <v>78.203051282051277</v>
      </c>
      <c r="H213" s="63">
        <f t="shared" si="72"/>
        <v>73.593564102564102</v>
      </c>
      <c r="I213" s="63">
        <f t="shared" si="72"/>
        <v>126.44561538461539</v>
      </c>
      <c r="J213" s="63">
        <f t="shared" si="72"/>
        <v>106.90302564102565</v>
      </c>
      <c r="K213" s="63">
        <f t="shared" si="72"/>
        <v>114.63487179487178</v>
      </c>
      <c r="L213" s="63">
        <f t="shared" si="72"/>
        <v>73.938717948717951</v>
      </c>
      <c r="M213" s="63">
        <f t="shared" si="72"/>
        <v>105.64920512820512</v>
      </c>
      <c r="N213" s="63">
        <f t="shared" si="72"/>
        <v>158.87579487179488</v>
      </c>
      <c r="O213" s="63">
        <f t="shared" si="72"/>
        <v>81.608487179487184</v>
      </c>
      <c r="P213" s="63">
        <f t="shared" si="72"/>
        <v>120.6924358974359</v>
      </c>
      <c r="Q213" s="63">
        <f t="shared" si="72"/>
        <v>116.13428205128201</v>
      </c>
      <c r="R213" s="63">
        <f t="shared" si="72"/>
        <v>167.43969230769233</v>
      </c>
      <c r="S213" s="63">
        <f t="shared" si="72"/>
        <v>158.0387435897436</v>
      </c>
      <c r="T213" s="63">
        <f t="shared" si="72"/>
        <v>126.91625641025644</v>
      </c>
      <c r="U213" s="63">
        <f t="shared" si="72"/>
        <v>209.2628205128205</v>
      </c>
      <c r="V213" s="63">
        <f t="shared" si="72"/>
        <v>103.11364102564103</v>
      </c>
      <c r="W213" s="63">
        <f t="shared" si="72"/>
        <v>183.61605128205127</v>
      </c>
      <c r="X213" s="63">
        <f t="shared" si="72"/>
        <v>93.587358974358978</v>
      </c>
      <c r="Y213" s="63">
        <f t="shared" si="72"/>
        <v>129.47656410256411</v>
      </c>
      <c r="Z213" s="63">
        <f t="shared" si="72"/>
        <v>150.82753641025639</v>
      </c>
      <c r="AA213" s="63">
        <f t="shared" si="72"/>
        <v>167.23441997435899</v>
      </c>
      <c r="AB213" s="65">
        <f t="shared" si="72"/>
        <v>144.20660589429619</v>
      </c>
      <c r="AC213" s="65">
        <f t="shared" si="72"/>
        <v>144.21797311241323</v>
      </c>
      <c r="AE213" s="65">
        <f t="shared" si="70"/>
        <v>84.164615384615388</v>
      </c>
    </row>
    <row r="214" spans="1:31">
      <c r="A214" s="126" t="s">
        <v>73</v>
      </c>
      <c r="B214" s="63">
        <f t="shared" si="71"/>
        <v>99.09615384615384</v>
      </c>
      <c r="C214" s="63">
        <f t="shared" si="71"/>
        <v>107.57051282051283</v>
      </c>
      <c r="D214" s="63">
        <f t="shared" si="68"/>
        <v>86.703051282051277</v>
      </c>
      <c r="E214" s="63">
        <f t="shared" si="73"/>
        <v>102.56061538461539</v>
      </c>
      <c r="F214" s="63">
        <f t="shared" si="72"/>
        <v>134.80871794871794</v>
      </c>
      <c r="G214" s="63">
        <f t="shared" si="72"/>
        <v>45.215051282051284</v>
      </c>
      <c r="H214" s="63">
        <f t="shared" si="72"/>
        <v>105.64856410256409</v>
      </c>
      <c r="I214" s="63">
        <f t="shared" si="72"/>
        <v>173.00261538461538</v>
      </c>
      <c r="J214" s="63">
        <f t="shared" si="72"/>
        <v>92.488025641025658</v>
      </c>
      <c r="K214" s="63">
        <f t="shared" si="72"/>
        <v>44.233871794871789</v>
      </c>
      <c r="L214" s="63">
        <f t="shared" si="72"/>
        <v>130.33671794871796</v>
      </c>
      <c r="M214" s="63">
        <f t="shared" si="72"/>
        <v>199.56520512820512</v>
      </c>
      <c r="N214" s="63">
        <f t="shared" si="72"/>
        <v>188.37079487179489</v>
      </c>
      <c r="O214" s="63">
        <f t="shared" si="72"/>
        <v>139.15448717948718</v>
      </c>
      <c r="P214" s="63">
        <f t="shared" si="72"/>
        <v>170.9434358974359</v>
      </c>
      <c r="Q214" s="63">
        <f t="shared" si="72"/>
        <v>103.72428205128202</v>
      </c>
      <c r="R214" s="63">
        <f t="shared" si="72"/>
        <v>161.29769230769233</v>
      </c>
      <c r="S214" s="63">
        <f t="shared" si="72"/>
        <v>166.5437435897436</v>
      </c>
      <c r="T214" s="63">
        <f t="shared" si="72"/>
        <v>128.16325641025642</v>
      </c>
      <c r="U214" s="63">
        <f t="shared" si="72"/>
        <v>139.8998205128205</v>
      </c>
      <c r="V214" s="63">
        <f t="shared" si="72"/>
        <v>112.65864102564103</v>
      </c>
      <c r="W214" s="63">
        <f t="shared" si="72"/>
        <v>109.53405128205128</v>
      </c>
      <c r="X214" s="63">
        <f t="shared" si="72"/>
        <v>99.674358974358967</v>
      </c>
      <c r="Y214" s="63">
        <f t="shared" si="72"/>
        <v>103.58456410256412</v>
      </c>
      <c r="Z214" s="63">
        <f t="shared" si="72"/>
        <v>137.5980304102564</v>
      </c>
      <c r="AA214" s="63">
        <f t="shared" si="72"/>
        <v>168.84280797435898</v>
      </c>
      <c r="AB214" s="65">
        <f t="shared" si="72"/>
        <v>105.21631884615385</v>
      </c>
      <c r="AC214" s="65">
        <f t="shared" si="72"/>
        <v>123.84599330038867</v>
      </c>
      <c r="AE214" s="65">
        <f t="shared" si="70"/>
        <v>102.56061538461539</v>
      </c>
    </row>
    <row r="215" spans="1:31">
      <c r="A215" s="126" t="s">
        <v>74</v>
      </c>
      <c r="B215" s="63">
        <f t="shared" si="71"/>
        <v>134.09615384615384</v>
      </c>
      <c r="C215" s="63">
        <f t="shared" si="71"/>
        <v>154.57051282051282</v>
      </c>
      <c r="D215" s="63">
        <f t="shared" si="68"/>
        <v>70.937051282051286</v>
      </c>
      <c r="E215" s="63">
        <f t="shared" si="73"/>
        <v>66.366615384615386</v>
      </c>
      <c r="F215" s="63">
        <f t="shared" si="72"/>
        <v>120.26071794871794</v>
      </c>
      <c r="G215" s="63">
        <f t="shared" si="72"/>
        <v>46.853051282051283</v>
      </c>
      <c r="H215" s="63">
        <f t="shared" si="72"/>
        <v>89.132564102564103</v>
      </c>
      <c r="I215" s="63">
        <f t="shared" si="72"/>
        <v>193.07661538461539</v>
      </c>
      <c r="J215" s="63">
        <f t="shared" si="72"/>
        <v>102.81302564102565</v>
      </c>
      <c r="K215" s="63">
        <f t="shared" si="72"/>
        <v>185.83287179487181</v>
      </c>
      <c r="L215" s="63">
        <f t="shared" si="72"/>
        <v>132.47371794871796</v>
      </c>
      <c r="M215" s="63">
        <f t="shared" si="72"/>
        <v>139.8652051282051</v>
      </c>
      <c r="N215" s="63">
        <f t="shared" si="72"/>
        <v>155.29879487179488</v>
      </c>
      <c r="O215" s="63">
        <f t="shared" si="72"/>
        <v>132.54348717948719</v>
      </c>
      <c r="P215" s="63">
        <f t="shared" si="72"/>
        <v>101.7364358974359</v>
      </c>
      <c r="Q215" s="63">
        <f t="shared" si="72"/>
        <v>127.05328205128203</v>
      </c>
      <c r="R215" s="63">
        <f t="shared" si="72"/>
        <v>161.92469230769231</v>
      </c>
      <c r="S215" s="63">
        <f t="shared" si="72"/>
        <v>127.9597435897436</v>
      </c>
      <c r="T215" s="63">
        <f t="shared" si="72"/>
        <v>137.95425641025642</v>
      </c>
      <c r="U215" s="63">
        <f t="shared" si="72"/>
        <v>162.0668205128205</v>
      </c>
      <c r="V215" s="63">
        <f t="shared" si="72"/>
        <v>143.32064102564104</v>
      </c>
      <c r="W215" s="63">
        <f t="shared" si="72"/>
        <v>88.882051282051265</v>
      </c>
      <c r="X215" s="63">
        <f t="shared" si="72"/>
        <v>94.854358974358988</v>
      </c>
      <c r="Y215" s="63">
        <f t="shared" si="72"/>
        <v>102.98456410256412</v>
      </c>
      <c r="Z215" s="63">
        <f t="shared" si="72"/>
        <v>134.0600584102564</v>
      </c>
      <c r="AA215" s="63">
        <f t="shared" si="72"/>
        <v>146.02580697435897</v>
      </c>
      <c r="AB215" s="65">
        <f t="shared" si="72"/>
        <v>112.0905049016222</v>
      </c>
      <c r="AC215" s="65">
        <f t="shared" si="72"/>
        <v>113.71807481490441</v>
      </c>
      <c r="AE215" s="65">
        <f t="shared" si="70"/>
        <v>66.366615384615386</v>
      </c>
    </row>
    <row r="216" spans="1:31">
      <c r="A216" s="126" t="s">
        <v>75</v>
      </c>
      <c r="B216" s="63">
        <f t="shared" si="71"/>
        <v>163.94230769230776</v>
      </c>
      <c r="C216" s="63">
        <f t="shared" si="71"/>
        <v>119.72435897435891</v>
      </c>
      <c r="D216" s="63">
        <f>D312-D311+D280-D264+D296</f>
        <v>91.783435897435922</v>
      </c>
      <c r="E216" s="63">
        <f t="shared" si="73"/>
        <v>170.00023076923074</v>
      </c>
      <c r="F216" s="63">
        <f t="shared" si="72"/>
        <v>96.967102564102589</v>
      </c>
      <c r="G216" s="63">
        <f t="shared" si="72"/>
        <v>39.731435897435887</v>
      </c>
      <c r="H216" s="63">
        <f t="shared" si="72"/>
        <v>125.49779487179487</v>
      </c>
      <c r="I216" s="63">
        <f t="shared" si="72"/>
        <v>190.16723076923074</v>
      </c>
      <c r="J216" s="63">
        <f t="shared" si="72"/>
        <v>102.36971794871781</v>
      </c>
      <c r="K216" s="63">
        <f t="shared" si="72"/>
        <v>109.65141025641034</v>
      </c>
      <c r="L216" s="63">
        <f t="shared" si="72"/>
        <v>79.340102564102594</v>
      </c>
      <c r="M216" s="63">
        <f t="shared" si="72"/>
        <v>126.38774358974365</v>
      </c>
      <c r="N216" s="63">
        <f t="shared" si="72"/>
        <v>84.199256410256311</v>
      </c>
      <c r="O216" s="63">
        <f t="shared" si="72"/>
        <v>116.3746410256411</v>
      </c>
      <c r="P216" s="63">
        <f t="shared" si="72"/>
        <v>151.80720512820517</v>
      </c>
      <c r="Q216" s="63">
        <f t="shared" si="72"/>
        <v>172.03289743589772</v>
      </c>
      <c r="R216" s="63">
        <f t="shared" si="72"/>
        <v>111.14538461538447</v>
      </c>
      <c r="S216" s="63">
        <f t="shared" si="72"/>
        <v>109.18182051282039</v>
      </c>
      <c r="T216" s="63">
        <f t="shared" si="72"/>
        <v>149.34517948717931</v>
      </c>
      <c r="U216" s="63">
        <f t="shared" si="72"/>
        <v>107.09597435897433</v>
      </c>
      <c r="V216" s="63">
        <f t="shared" si="72"/>
        <v>112.88294871794878</v>
      </c>
      <c r="W216" s="63">
        <f t="shared" si="72"/>
        <v>120.44143589743592</v>
      </c>
      <c r="X216" s="63">
        <f t="shared" si="72"/>
        <v>131.80705128205128</v>
      </c>
      <c r="Y216" s="63">
        <f t="shared" si="72"/>
        <v>92.172794871794821</v>
      </c>
      <c r="Z216" s="63">
        <f t="shared" si="72"/>
        <v>181.64320148717951</v>
      </c>
      <c r="AA216" s="63">
        <f t="shared" si="72"/>
        <v>170.38408128205117</v>
      </c>
      <c r="AB216" s="65">
        <f t="shared" si="72"/>
        <v>129.65251315700363</v>
      </c>
      <c r="AC216" s="65">
        <f t="shared" si="72"/>
        <v>134.89150961217422</v>
      </c>
      <c r="AE216" s="65">
        <f t="shared" si="70"/>
        <v>170.00023076923074</v>
      </c>
    </row>
    <row r="217" spans="1:31" ht="15.75" thickBot="1">
      <c r="A217" s="126" t="s">
        <v>76</v>
      </c>
      <c r="B217" s="3">
        <f>SUM(B205:B216)</f>
        <v>1251</v>
      </c>
      <c r="C217" s="3">
        <f t="shared" ref="C217:AA217" si="74">SUM(C205:C216)</f>
        <v>1665</v>
      </c>
      <c r="D217" s="3">
        <f t="shared" si="74"/>
        <v>1221.4849999999999</v>
      </c>
      <c r="E217" s="3">
        <f t="shared" si="74"/>
        <v>1298.672</v>
      </c>
      <c r="F217" s="3">
        <f t="shared" si="74"/>
        <v>1489.2939999999999</v>
      </c>
      <c r="G217" s="3">
        <f t="shared" si="74"/>
        <v>956.101</v>
      </c>
      <c r="H217" s="3">
        <f t="shared" si="74"/>
        <v>999.73900000000003</v>
      </c>
      <c r="I217" s="3">
        <f t="shared" si="74"/>
        <v>1914.884</v>
      </c>
      <c r="J217" s="3">
        <f t="shared" si="74"/>
        <v>1479.4859999999999</v>
      </c>
      <c r="K217" s="3">
        <f t="shared" si="74"/>
        <v>1318.2149999999999</v>
      </c>
      <c r="L217" s="3">
        <f t="shared" si="74"/>
        <v>1486.9870000000001</v>
      </c>
      <c r="M217" s="3">
        <f t="shared" si="74"/>
        <v>1568.326</v>
      </c>
      <c r="N217" s="3">
        <f t="shared" si="74"/>
        <v>1607.941</v>
      </c>
      <c r="O217" s="3">
        <f t="shared" si="74"/>
        <v>1379.2369999999999</v>
      </c>
      <c r="P217" s="3">
        <f t="shared" si="74"/>
        <v>1698.1690000000001</v>
      </c>
      <c r="Q217" s="3">
        <f t="shared" si="74"/>
        <v>1499.9549999999997</v>
      </c>
      <c r="R217" s="3">
        <f t="shared" si="74"/>
        <v>1624.7350000000001</v>
      </c>
      <c r="S217" s="3">
        <f t="shared" si="74"/>
        <v>1903.21</v>
      </c>
      <c r="T217" s="3">
        <f t="shared" si="74"/>
        <v>1523.7070000000001</v>
      </c>
      <c r="U217" s="3">
        <f t="shared" si="74"/>
        <v>1721.857</v>
      </c>
      <c r="V217" s="3">
        <f t="shared" si="74"/>
        <v>1421.4649999999999</v>
      </c>
      <c r="W217" s="3">
        <f t="shared" si="74"/>
        <v>1522.9259999999997</v>
      </c>
      <c r="X217" s="3">
        <f t="shared" si="74"/>
        <v>1441.932</v>
      </c>
      <c r="Y217" s="3">
        <f t="shared" si="74"/>
        <v>1452.5200000000002</v>
      </c>
      <c r="Z217" s="3">
        <f t="shared" si="74"/>
        <v>1886.766114</v>
      </c>
      <c r="AA217" s="3">
        <f t="shared" si="74"/>
        <v>1645.9703570000001</v>
      </c>
      <c r="AB217" s="71">
        <f>SUM(AB205:AB216)</f>
        <v>1626.3171133631784</v>
      </c>
      <c r="AC217" s="71">
        <f>SUM(AC205:AC216)</f>
        <v>1576.1393440107167</v>
      </c>
    </row>
    <row r="218" spans="1:31">
      <c r="A218" s="69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</row>
    <row r="219" spans="1:31" ht="15.75" thickBot="1">
      <c r="A219" s="126" t="s">
        <v>317</v>
      </c>
    </row>
    <row r="220" spans="1:31" ht="15.75" thickBot="1">
      <c r="A220" s="154"/>
      <c r="B220" s="154" t="str">
        <f>B$2</f>
        <v xml:space="preserve">93/94 </v>
      </c>
      <c r="C220" s="154" t="str">
        <f t="shared" ref="C220:AC220" si="75">C$2</f>
        <v xml:space="preserve">94/95 </v>
      </c>
      <c r="D220" s="154" t="str">
        <f t="shared" si="75"/>
        <v xml:space="preserve">95/96 </v>
      </c>
      <c r="E220" s="154" t="str">
        <f t="shared" si="75"/>
        <v xml:space="preserve">96/97 </v>
      </c>
      <c r="F220" s="154" t="str">
        <f t="shared" si="75"/>
        <v xml:space="preserve">97/98 </v>
      </c>
      <c r="G220" s="154" t="str">
        <f t="shared" si="75"/>
        <v xml:space="preserve">98/99 </v>
      </c>
      <c r="H220" s="154" t="str">
        <f t="shared" si="75"/>
        <v xml:space="preserve">99/00 </v>
      </c>
      <c r="I220" s="154" t="str">
        <f t="shared" si="75"/>
        <v xml:space="preserve">00/01 </v>
      </c>
      <c r="J220" s="154" t="str">
        <f t="shared" si="75"/>
        <v xml:space="preserve">01/02 </v>
      </c>
      <c r="K220" s="154" t="str">
        <f t="shared" si="75"/>
        <v xml:space="preserve">02/03 </v>
      </c>
      <c r="L220" s="154" t="str">
        <f t="shared" si="75"/>
        <v xml:space="preserve">03/04 </v>
      </c>
      <c r="M220" s="154" t="str">
        <f t="shared" si="75"/>
        <v xml:space="preserve">04/05 </v>
      </c>
      <c r="N220" s="154" t="str">
        <f t="shared" si="75"/>
        <v xml:space="preserve">05/06 </v>
      </c>
      <c r="O220" s="154" t="str">
        <f t="shared" si="75"/>
        <v xml:space="preserve">06/07 </v>
      </c>
      <c r="P220" s="154" t="str">
        <f t="shared" si="75"/>
        <v xml:space="preserve">07/08 </v>
      </c>
      <c r="Q220" s="154" t="str">
        <f t="shared" si="75"/>
        <v xml:space="preserve">08/09 </v>
      </c>
      <c r="R220" s="154" t="str">
        <f t="shared" si="75"/>
        <v xml:space="preserve">09/10 </v>
      </c>
      <c r="S220" s="154" t="str">
        <f t="shared" si="75"/>
        <v xml:space="preserve">10/11 </v>
      </c>
      <c r="T220" s="154" t="str">
        <f t="shared" si="75"/>
        <v xml:space="preserve">11/12 </v>
      </c>
      <c r="U220" s="154" t="str">
        <f t="shared" si="75"/>
        <v xml:space="preserve">12/13 </v>
      </c>
      <c r="V220" s="154" t="str">
        <f t="shared" si="75"/>
        <v xml:space="preserve">13/14 </v>
      </c>
      <c r="W220" s="154" t="str">
        <f t="shared" si="75"/>
        <v xml:space="preserve">14/15 </v>
      </c>
      <c r="X220" s="154" t="str">
        <f t="shared" si="75"/>
        <v xml:space="preserve">15/16 </v>
      </c>
      <c r="Y220" s="154" t="str">
        <f t="shared" si="75"/>
        <v xml:space="preserve">16/17 </v>
      </c>
      <c r="Z220" s="154" t="str">
        <f t="shared" si="75"/>
        <v xml:space="preserve">17/18 </v>
      </c>
      <c r="AA220" s="154" t="str">
        <f t="shared" si="75"/>
        <v>18/19</v>
      </c>
      <c r="AB220" s="154" t="str">
        <f t="shared" si="75"/>
        <v>19/20</v>
      </c>
      <c r="AC220" s="154" t="str">
        <f t="shared" si="75"/>
        <v>20/21</v>
      </c>
    </row>
    <row r="221" spans="1:31">
      <c r="A221" s="126" t="s">
        <v>64</v>
      </c>
      <c r="B221" s="94">
        <f t="shared" ref="B221:AC230" si="76">B205/B78</f>
        <v>0.6502079002079002</v>
      </c>
      <c r="C221" s="94">
        <f t="shared" si="76"/>
        <v>0.62984054669703871</v>
      </c>
      <c r="D221" s="94">
        <f t="shared" si="76"/>
        <v>0.62989690721649483</v>
      </c>
      <c r="E221" s="94">
        <f t="shared" si="76"/>
        <v>0.6300847457627119</v>
      </c>
      <c r="F221" s="94">
        <f t="shared" si="76"/>
        <v>0.63010309278350518</v>
      </c>
      <c r="G221" s="94">
        <f t="shared" si="76"/>
        <v>0.6296566837107378</v>
      </c>
      <c r="H221" s="94">
        <f t="shared" si="76"/>
        <v>0.63005534269902086</v>
      </c>
      <c r="I221" s="94">
        <f t="shared" si="76"/>
        <v>0.62989579590370104</v>
      </c>
      <c r="J221" s="94">
        <f t="shared" si="76"/>
        <v>0.62987012987012991</v>
      </c>
      <c r="K221" s="94">
        <f t="shared" si="76"/>
        <v>0.63287671232876719</v>
      </c>
      <c r="L221" s="94">
        <f t="shared" si="76"/>
        <v>0.62657952069716771</v>
      </c>
      <c r="M221" s="94">
        <f t="shared" si="76"/>
        <v>0.63239999999999996</v>
      </c>
      <c r="N221" s="94">
        <f t="shared" si="76"/>
        <v>0.62978030919446704</v>
      </c>
      <c r="O221" s="94">
        <f t="shared" si="76"/>
        <v>0.62988192552225253</v>
      </c>
      <c r="P221" s="94">
        <f t="shared" si="76"/>
        <v>0.63033359193173</v>
      </c>
      <c r="Q221" s="94">
        <f t="shared" si="76"/>
        <v>0.630859375</v>
      </c>
      <c r="R221" s="94">
        <f t="shared" si="76"/>
        <v>0.63023255813953494</v>
      </c>
      <c r="S221" s="94">
        <f t="shared" si="76"/>
        <v>0.63019390581717449</v>
      </c>
      <c r="T221" s="94">
        <f t="shared" si="76"/>
        <v>0.63002028397565923</v>
      </c>
      <c r="U221" s="94">
        <f t="shared" si="76"/>
        <v>0.6301859799713877</v>
      </c>
      <c r="V221" s="94">
        <f t="shared" si="76"/>
        <v>0.63014861995753713</v>
      </c>
      <c r="W221" s="94">
        <f t="shared" si="76"/>
        <v>0.63</v>
      </c>
      <c r="X221" s="94">
        <f t="shared" si="76"/>
        <v>0.62986425339366514</v>
      </c>
      <c r="Y221" s="94">
        <f t="shared" si="76"/>
        <v>0.63019966722129783</v>
      </c>
      <c r="Z221" s="94">
        <f t="shared" si="76"/>
        <v>0.63005565862708723</v>
      </c>
      <c r="AA221" s="94">
        <f t="shared" si="76"/>
        <v>0.62962962962962965</v>
      </c>
      <c r="AB221" s="128">
        <f t="shared" si="76"/>
        <v>0.62962962962962965</v>
      </c>
      <c r="AC221" s="128">
        <f t="shared" si="76"/>
        <v>0.63</v>
      </c>
    </row>
    <row r="222" spans="1:31">
      <c r="A222" s="126" t="s">
        <v>65</v>
      </c>
      <c r="B222" s="94">
        <f t="shared" si="76"/>
        <v>0.6502079002079002</v>
      </c>
      <c r="C222" s="94">
        <f t="shared" si="76"/>
        <v>0.62984054669703871</v>
      </c>
      <c r="D222" s="94">
        <f t="shared" si="76"/>
        <v>0.62989690721649483</v>
      </c>
      <c r="E222" s="94">
        <f t="shared" si="76"/>
        <v>0.6300847457627119</v>
      </c>
      <c r="F222" s="94">
        <f t="shared" si="76"/>
        <v>0.63010309278350518</v>
      </c>
      <c r="G222" s="94">
        <f t="shared" si="76"/>
        <v>0.6296566837107378</v>
      </c>
      <c r="H222" s="94">
        <f t="shared" si="76"/>
        <v>0.63005534269902086</v>
      </c>
      <c r="I222" s="94">
        <f t="shared" si="76"/>
        <v>0.62989579590370104</v>
      </c>
      <c r="J222" s="94">
        <f t="shared" si="76"/>
        <v>0.62987012987012991</v>
      </c>
      <c r="K222" s="94">
        <f t="shared" si="76"/>
        <v>0.63287671232876708</v>
      </c>
      <c r="L222" s="94">
        <f t="shared" si="76"/>
        <v>0.62657952069716771</v>
      </c>
      <c r="M222" s="94">
        <f t="shared" si="76"/>
        <v>0.63239999999999996</v>
      </c>
      <c r="N222" s="94">
        <f t="shared" si="76"/>
        <v>0.62978030919446704</v>
      </c>
      <c r="O222" s="94">
        <f t="shared" si="76"/>
        <v>0.62988192552225253</v>
      </c>
      <c r="P222" s="94">
        <f t="shared" si="76"/>
        <v>0.63033359193173</v>
      </c>
      <c r="Q222" s="94">
        <f t="shared" si="76"/>
        <v>0.630859375</v>
      </c>
      <c r="R222" s="94">
        <f t="shared" si="76"/>
        <v>0.63023255813953494</v>
      </c>
      <c r="S222" s="94">
        <f t="shared" si="76"/>
        <v>0.63019390581717449</v>
      </c>
      <c r="T222" s="94">
        <f t="shared" si="76"/>
        <v>0.63002028397565923</v>
      </c>
      <c r="U222" s="94">
        <f t="shared" si="76"/>
        <v>0.63018597997138781</v>
      </c>
      <c r="V222" s="94">
        <f t="shared" si="76"/>
        <v>0.63014861995753713</v>
      </c>
      <c r="W222" s="94">
        <f t="shared" si="76"/>
        <v>0.63</v>
      </c>
      <c r="X222" s="94">
        <f t="shared" si="76"/>
        <v>0.62986425339366514</v>
      </c>
      <c r="Y222" s="94">
        <f t="shared" si="76"/>
        <v>0.63019966722129783</v>
      </c>
      <c r="Z222" s="94">
        <f t="shared" si="76"/>
        <v>0.63005565862708723</v>
      </c>
      <c r="AA222" s="94">
        <f t="shared" si="76"/>
        <v>0.62962962962962965</v>
      </c>
      <c r="AB222" s="128">
        <f t="shared" si="76"/>
        <v>0.62962962962962965</v>
      </c>
      <c r="AC222" s="128">
        <f t="shared" si="76"/>
        <v>0.63</v>
      </c>
    </row>
    <row r="223" spans="1:31">
      <c r="A223" s="126" t="s">
        <v>66</v>
      </c>
      <c r="B223" s="94">
        <f t="shared" si="76"/>
        <v>0.6502079002079002</v>
      </c>
      <c r="C223" s="94">
        <f t="shared" si="76"/>
        <v>0.62984054669703871</v>
      </c>
      <c r="D223" s="94">
        <f t="shared" si="76"/>
        <v>0.62989690721649483</v>
      </c>
      <c r="E223" s="94">
        <f t="shared" si="76"/>
        <v>0.6300847457627119</v>
      </c>
      <c r="F223" s="94">
        <f t="shared" si="76"/>
        <v>0.63010309278350518</v>
      </c>
      <c r="G223" s="94">
        <f t="shared" si="76"/>
        <v>0.6296566837107378</v>
      </c>
      <c r="H223" s="94">
        <f t="shared" si="76"/>
        <v>0.63005534269902086</v>
      </c>
      <c r="I223" s="94">
        <f t="shared" si="76"/>
        <v>0.62989579590370104</v>
      </c>
      <c r="J223" s="94">
        <f t="shared" si="76"/>
        <v>0.62987012987012991</v>
      </c>
      <c r="K223" s="94">
        <f t="shared" si="76"/>
        <v>0.63287671232876708</v>
      </c>
      <c r="L223" s="94">
        <f t="shared" si="76"/>
        <v>0.62657952069716771</v>
      </c>
      <c r="M223" s="94">
        <f t="shared" si="76"/>
        <v>0.63239999999999996</v>
      </c>
      <c r="N223" s="94">
        <f t="shared" si="76"/>
        <v>0.62978030919446704</v>
      </c>
      <c r="O223" s="94">
        <f t="shared" si="76"/>
        <v>0.62988192552225253</v>
      </c>
      <c r="P223" s="94">
        <f t="shared" si="76"/>
        <v>0.63033359193173</v>
      </c>
      <c r="Q223" s="94">
        <f t="shared" si="76"/>
        <v>0.630859375</v>
      </c>
      <c r="R223" s="94">
        <f t="shared" si="76"/>
        <v>0.63023255813953494</v>
      </c>
      <c r="S223" s="94">
        <f t="shared" si="76"/>
        <v>0.63019390581717449</v>
      </c>
      <c r="T223" s="94">
        <f t="shared" si="76"/>
        <v>0.63002028397565923</v>
      </c>
      <c r="U223" s="94">
        <f t="shared" si="76"/>
        <v>0.6301859799713877</v>
      </c>
      <c r="V223" s="94">
        <f t="shared" si="76"/>
        <v>0.63014861995753713</v>
      </c>
      <c r="W223" s="94">
        <f t="shared" si="76"/>
        <v>0.63</v>
      </c>
      <c r="X223" s="94">
        <f t="shared" si="76"/>
        <v>0.62986425339366514</v>
      </c>
      <c r="Y223" s="94">
        <f t="shared" si="76"/>
        <v>0.63019966722129783</v>
      </c>
      <c r="Z223" s="94">
        <f t="shared" si="76"/>
        <v>0.63005565862708723</v>
      </c>
      <c r="AA223" s="94">
        <f t="shared" si="76"/>
        <v>0.62962962962962965</v>
      </c>
      <c r="AB223" s="128">
        <f t="shared" si="76"/>
        <v>0.62962962962962965</v>
      </c>
      <c r="AC223" s="128">
        <f t="shared" si="76"/>
        <v>0.63</v>
      </c>
    </row>
    <row r="224" spans="1:31">
      <c r="A224" s="126" t="s">
        <v>67</v>
      </c>
      <c r="B224" s="94">
        <f t="shared" si="76"/>
        <v>0.6502079002079002</v>
      </c>
      <c r="C224" s="94">
        <f t="shared" si="76"/>
        <v>0.62984054669703871</v>
      </c>
      <c r="D224" s="94">
        <f t="shared" si="76"/>
        <v>0.62989690721649483</v>
      </c>
      <c r="E224" s="94">
        <f t="shared" si="76"/>
        <v>0.6300847457627119</v>
      </c>
      <c r="F224" s="94">
        <f t="shared" si="76"/>
        <v>0.63010309278350518</v>
      </c>
      <c r="G224" s="94">
        <f t="shared" si="76"/>
        <v>0.6296566837107378</v>
      </c>
      <c r="H224" s="94">
        <f t="shared" si="76"/>
        <v>0.63005534269902086</v>
      </c>
      <c r="I224" s="94">
        <f t="shared" si="76"/>
        <v>0.62989579590370104</v>
      </c>
      <c r="J224" s="94">
        <f t="shared" si="76"/>
        <v>0.62987012987012991</v>
      </c>
      <c r="K224" s="94">
        <f t="shared" si="76"/>
        <v>0.63287671232876708</v>
      </c>
      <c r="L224" s="94">
        <f t="shared" si="76"/>
        <v>0.62657952069716771</v>
      </c>
      <c r="M224" s="94">
        <f t="shared" si="76"/>
        <v>0.63239999999999996</v>
      </c>
      <c r="N224" s="94">
        <f t="shared" si="76"/>
        <v>0.62978030919446704</v>
      </c>
      <c r="O224" s="94">
        <f t="shared" si="76"/>
        <v>0.62988192552225253</v>
      </c>
      <c r="P224" s="94">
        <f t="shared" si="76"/>
        <v>0.63033359193173</v>
      </c>
      <c r="Q224" s="94">
        <f t="shared" si="76"/>
        <v>0.630859375</v>
      </c>
      <c r="R224" s="94">
        <f t="shared" si="76"/>
        <v>0.63023255813953494</v>
      </c>
      <c r="S224" s="94">
        <f t="shared" si="76"/>
        <v>0.63019390581717449</v>
      </c>
      <c r="T224" s="94">
        <f t="shared" si="76"/>
        <v>0.63002028397565923</v>
      </c>
      <c r="U224" s="94">
        <f t="shared" si="76"/>
        <v>0.6301859799713877</v>
      </c>
      <c r="V224" s="94">
        <f t="shared" si="76"/>
        <v>0.63014861995753713</v>
      </c>
      <c r="W224" s="94">
        <f t="shared" si="76"/>
        <v>0.63</v>
      </c>
      <c r="X224" s="94">
        <f t="shared" si="76"/>
        <v>0.62986425339366514</v>
      </c>
      <c r="Y224" s="94">
        <f t="shared" si="76"/>
        <v>0.63019966722129783</v>
      </c>
      <c r="Z224" s="94">
        <f t="shared" si="76"/>
        <v>0.63005565862708723</v>
      </c>
      <c r="AA224" s="94">
        <f t="shared" si="76"/>
        <v>0.62962962962962965</v>
      </c>
      <c r="AB224" s="128">
        <f t="shared" si="76"/>
        <v>0.62962962962962965</v>
      </c>
      <c r="AC224" s="128">
        <f t="shared" si="76"/>
        <v>0.63</v>
      </c>
    </row>
    <row r="225" spans="1:29">
      <c r="A225" s="126" t="s">
        <v>68</v>
      </c>
      <c r="B225" s="94">
        <f t="shared" si="76"/>
        <v>0.6502079002079002</v>
      </c>
      <c r="C225" s="94">
        <f t="shared" si="76"/>
        <v>0.62984054669703871</v>
      </c>
      <c r="D225" s="94">
        <f t="shared" si="76"/>
        <v>0.62989690721649483</v>
      </c>
      <c r="E225" s="94">
        <f t="shared" si="76"/>
        <v>0.6300847457627119</v>
      </c>
      <c r="F225" s="94">
        <f t="shared" si="76"/>
        <v>0.63010309278350518</v>
      </c>
      <c r="G225" s="94">
        <f t="shared" si="76"/>
        <v>0.6296566837107378</v>
      </c>
      <c r="H225" s="94">
        <f t="shared" si="76"/>
        <v>0.63005534269902086</v>
      </c>
      <c r="I225" s="94">
        <f t="shared" si="76"/>
        <v>0.62989579590370104</v>
      </c>
      <c r="J225" s="94">
        <f t="shared" si="76"/>
        <v>0.62987012987012991</v>
      </c>
      <c r="K225" s="94">
        <f t="shared" si="76"/>
        <v>0.63287671232876708</v>
      </c>
      <c r="L225" s="94">
        <f t="shared" si="76"/>
        <v>0.62657952069716771</v>
      </c>
      <c r="M225" s="94">
        <f t="shared" si="76"/>
        <v>0.63239999999999996</v>
      </c>
      <c r="N225" s="94">
        <f t="shared" si="76"/>
        <v>0.62978030919446704</v>
      </c>
      <c r="O225" s="94">
        <f t="shared" si="76"/>
        <v>0.62988192552225253</v>
      </c>
      <c r="P225" s="94">
        <f t="shared" si="76"/>
        <v>0.63033359193173</v>
      </c>
      <c r="Q225" s="94">
        <f t="shared" si="76"/>
        <v>0.630859375</v>
      </c>
      <c r="R225" s="94">
        <f t="shared" si="76"/>
        <v>0.63023255813953483</v>
      </c>
      <c r="S225" s="94">
        <f t="shared" si="76"/>
        <v>0.63019390581717449</v>
      </c>
      <c r="T225" s="94">
        <f t="shared" si="76"/>
        <v>0.63002028397565923</v>
      </c>
      <c r="U225" s="94">
        <f t="shared" si="76"/>
        <v>0.6301859799713877</v>
      </c>
      <c r="V225" s="94">
        <f t="shared" si="76"/>
        <v>0.63014861995753713</v>
      </c>
      <c r="W225" s="94">
        <f t="shared" si="76"/>
        <v>0.63</v>
      </c>
      <c r="X225" s="94">
        <f t="shared" si="76"/>
        <v>0.62986425339366514</v>
      </c>
      <c r="Y225" s="94">
        <f t="shared" si="76"/>
        <v>0.63019966722129783</v>
      </c>
      <c r="Z225" s="94">
        <f t="shared" si="76"/>
        <v>0.63005565862708723</v>
      </c>
      <c r="AA225" s="94">
        <f t="shared" si="76"/>
        <v>0.62962962962962965</v>
      </c>
      <c r="AB225" s="128">
        <f t="shared" si="76"/>
        <v>0.62962962962962965</v>
      </c>
      <c r="AC225" s="128">
        <f t="shared" si="76"/>
        <v>0.63</v>
      </c>
    </row>
    <row r="226" spans="1:29">
      <c r="A226" s="126" t="s">
        <v>69</v>
      </c>
      <c r="B226" s="94">
        <f t="shared" si="76"/>
        <v>0.6502079002079002</v>
      </c>
      <c r="C226" s="94">
        <f t="shared" si="76"/>
        <v>0.62984054669703871</v>
      </c>
      <c r="D226" s="94">
        <f t="shared" si="76"/>
        <v>0.62989690721649483</v>
      </c>
      <c r="E226" s="94">
        <f t="shared" si="76"/>
        <v>0.6300847457627119</v>
      </c>
      <c r="F226" s="94">
        <f t="shared" si="76"/>
        <v>0.63010309278350518</v>
      </c>
      <c r="G226" s="94">
        <f t="shared" si="76"/>
        <v>0.6296566837107378</v>
      </c>
      <c r="H226" s="94">
        <f t="shared" si="76"/>
        <v>0.63005534269902086</v>
      </c>
      <c r="I226" s="94">
        <f t="shared" si="76"/>
        <v>0.62989579590370104</v>
      </c>
      <c r="J226" s="94">
        <f t="shared" si="76"/>
        <v>0.62987012987012991</v>
      </c>
      <c r="K226" s="94">
        <f t="shared" si="76"/>
        <v>0.63287671232876708</v>
      </c>
      <c r="L226" s="94">
        <f t="shared" si="76"/>
        <v>0.62657952069716771</v>
      </c>
      <c r="M226" s="94">
        <f t="shared" si="76"/>
        <v>0.63239999999999996</v>
      </c>
      <c r="N226" s="94">
        <f t="shared" si="76"/>
        <v>0.62978030919446704</v>
      </c>
      <c r="O226" s="94">
        <f t="shared" si="76"/>
        <v>0.62988192552225253</v>
      </c>
      <c r="P226" s="94">
        <f t="shared" si="76"/>
        <v>0.63033359193173</v>
      </c>
      <c r="Q226" s="94">
        <f t="shared" si="76"/>
        <v>0.630859375</v>
      </c>
      <c r="R226" s="94">
        <f t="shared" si="76"/>
        <v>0.63023255813953494</v>
      </c>
      <c r="S226" s="94">
        <f t="shared" si="76"/>
        <v>0.63019390581717449</v>
      </c>
      <c r="T226" s="94">
        <f t="shared" si="76"/>
        <v>0.63002028397565923</v>
      </c>
      <c r="U226" s="94">
        <f t="shared" si="76"/>
        <v>0.6301859799713877</v>
      </c>
      <c r="V226" s="94">
        <f t="shared" si="76"/>
        <v>0.63014861995753713</v>
      </c>
      <c r="W226" s="94">
        <f t="shared" si="76"/>
        <v>0.63</v>
      </c>
      <c r="X226" s="94">
        <f t="shared" si="76"/>
        <v>0.62986425339366514</v>
      </c>
      <c r="Y226" s="94">
        <f t="shared" si="76"/>
        <v>0.63019966722129783</v>
      </c>
      <c r="Z226" s="94">
        <f t="shared" si="76"/>
        <v>0.63005565862708723</v>
      </c>
      <c r="AA226" s="94">
        <f t="shared" si="76"/>
        <v>0.62962962962962965</v>
      </c>
      <c r="AB226" s="128">
        <f t="shared" si="76"/>
        <v>0.62962962962962965</v>
      </c>
      <c r="AC226" s="128">
        <f t="shared" si="76"/>
        <v>0.63</v>
      </c>
    </row>
    <row r="227" spans="1:29">
      <c r="A227" s="126" t="s">
        <v>70</v>
      </c>
      <c r="B227" s="94">
        <f t="shared" si="76"/>
        <v>0.6502079002079002</v>
      </c>
      <c r="C227" s="94">
        <f t="shared" si="76"/>
        <v>0.62984054669703871</v>
      </c>
      <c r="D227" s="94">
        <f t="shared" si="76"/>
        <v>0.62989690721649483</v>
      </c>
      <c r="E227" s="94">
        <f t="shared" si="76"/>
        <v>0.6300847457627119</v>
      </c>
      <c r="F227" s="94">
        <f t="shared" si="76"/>
        <v>0.63010309278350518</v>
      </c>
      <c r="G227" s="94">
        <f t="shared" si="76"/>
        <v>0.6296566837107378</v>
      </c>
      <c r="H227" s="94">
        <f t="shared" si="76"/>
        <v>0.63005534269902086</v>
      </c>
      <c r="I227" s="94">
        <f t="shared" si="76"/>
        <v>0.62989579590370104</v>
      </c>
      <c r="J227" s="94">
        <f t="shared" si="76"/>
        <v>0.62987012987012991</v>
      </c>
      <c r="K227" s="94">
        <f t="shared" si="76"/>
        <v>0.63287671232876708</v>
      </c>
      <c r="L227" s="94">
        <f t="shared" si="76"/>
        <v>0.62657952069716771</v>
      </c>
      <c r="M227" s="94">
        <f t="shared" si="76"/>
        <v>0.63239999999999996</v>
      </c>
      <c r="N227" s="94">
        <f t="shared" si="76"/>
        <v>0.62978030919446704</v>
      </c>
      <c r="O227" s="94">
        <f t="shared" si="76"/>
        <v>0.62988192552225253</v>
      </c>
      <c r="P227" s="94">
        <f t="shared" si="76"/>
        <v>0.63033359193173</v>
      </c>
      <c r="Q227" s="94">
        <f t="shared" si="76"/>
        <v>0.63085937499999989</v>
      </c>
      <c r="R227" s="94">
        <f t="shared" si="76"/>
        <v>0.63023255813953494</v>
      </c>
      <c r="S227" s="94">
        <f t="shared" si="76"/>
        <v>0.63019390581717449</v>
      </c>
      <c r="T227" s="94">
        <f t="shared" si="76"/>
        <v>0.63002028397565923</v>
      </c>
      <c r="U227" s="94">
        <f t="shared" si="76"/>
        <v>0.6301859799713877</v>
      </c>
      <c r="V227" s="94">
        <f t="shared" si="76"/>
        <v>0.63014861995753713</v>
      </c>
      <c r="W227" s="94">
        <f t="shared" si="76"/>
        <v>0.63</v>
      </c>
      <c r="X227" s="94">
        <f t="shared" si="76"/>
        <v>0.62986425339366514</v>
      </c>
      <c r="Y227" s="94">
        <f t="shared" si="76"/>
        <v>0.63019966722129783</v>
      </c>
      <c r="Z227" s="94">
        <f t="shared" si="76"/>
        <v>0.63005565862708723</v>
      </c>
      <c r="AA227" s="94">
        <f t="shared" si="76"/>
        <v>0.62962962962962965</v>
      </c>
      <c r="AB227" s="128">
        <f t="shared" si="76"/>
        <v>0.62962962962962965</v>
      </c>
      <c r="AC227" s="128">
        <f t="shared" si="76"/>
        <v>0.63</v>
      </c>
    </row>
    <row r="228" spans="1:29">
      <c r="A228" s="126" t="s">
        <v>71</v>
      </c>
      <c r="B228" s="94">
        <f t="shared" si="76"/>
        <v>0.6502079002079002</v>
      </c>
      <c r="C228" s="94">
        <f t="shared" si="76"/>
        <v>0.62984054669703871</v>
      </c>
      <c r="D228" s="94">
        <f t="shared" si="76"/>
        <v>0.62989690721649483</v>
      </c>
      <c r="E228" s="94">
        <f t="shared" si="76"/>
        <v>0.6300847457627119</v>
      </c>
      <c r="F228" s="94">
        <f t="shared" si="76"/>
        <v>0.63010309278350518</v>
      </c>
      <c r="G228" s="94">
        <f t="shared" si="76"/>
        <v>0.6296566837107378</v>
      </c>
      <c r="H228" s="94">
        <f t="shared" si="76"/>
        <v>0.63005534269902086</v>
      </c>
      <c r="I228" s="94">
        <f t="shared" si="76"/>
        <v>0.62989579590370104</v>
      </c>
      <c r="J228" s="94">
        <f t="shared" si="76"/>
        <v>0.62987012987012991</v>
      </c>
      <c r="K228" s="94">
        <f t="shared" si="76"/>
        <v>0.63287671232876708</v>
      </c>
      <c r="L228" s="94">
        <f t="shared" si="76"/>
        <v>0.62657952069716771</v>
      </c>
      <c r="M228" s="94">
        <f t="shared" si="76"/>
        <v>0.63239999999999996</v>
      </c>
      <c r="N228" s="94">
        <f t="shared" si="76"/>
        <v>0.62978030919446704</v>
      </c>
      <c r="O228" s="94">
        <f t="shared" si="76"/>
        <v>0.62988192552225253</v>
      </c>
      <c r="P228" s="94">
        <f t="shared" si="76"/>
        <v>0.63033359193173</v>
      </c>
      <c r="Q228" s="94">
        <f t="shared" si="76"/>
        <v>0.630859375</v>
      </c>
      <c r="R228" s="94">
        <f t="shared" si="76"/>
        <v>0.63023255813953494</v>
      </c>
      <c r="S228" s="94">
        <f t="shared" si="76"/>
        <v>0.63019390581717449</v>
      </c>
      <c r="T228" s="94">
        <f t="shared" si="76"/>
        <v>0.63002028397565923</v>
      </c>
      <c r="U228" s="94">
        <f t="shared" si="76"/>
        <v>0.6301859799713877</v>
      </c>
      <c r="V228" s="94">
        <f t="shared" si="76"/>
        <v>0.63014861995753713</v>
      </c>
      <c r="W228" s="94">
        <f t="shared" si="76"/>
        <v>0.63</v>
      </c>
      <c r="X228" s="94">
        <f t="shared" si="76"/>
        <v>0.62986425339366514</v>
      </c>
      <c r="Y228" s="94">
        <f t="shared" si="76"/>
        <v>0.63019966722129783</v>
      </c>
      <c r="Z228" s="94">
        <f t="shared" si="76"/>
        <v>0.63005565862708723</v>
      </c>
      <c r="AA228" s="94">
        <f t="shared" si="76"/>
        <v>0.62962962962962954</v>
      </c>
      <c r="AB228" s="128">
        <f t="shared" si="76"/>
        <v>0.62962962962962965</v>
      </c>
      <c r="AC228" s="128">
        <f t="shared" si="76"/>
        <v>0.63</v>
      </c>
    </row>
    <row r="229" spans="1:29">
      <c r="A229" s="126" t="s">
        <v>72</v>
      </c>
      <c r="B229" s="94">
        <f t="shared" si="76"/>
        <v>0.6502079002079002</v>
      </c>
      <c r="C229" s="94">
        <f t="shared" si="76"/>
        <v>0.62984054669703871</v>
      </c>
      <c r="D229" s="94">
        <f t="shared" si="76"/>
        <v>0.62989690721649483</v>
      </c>
      <c r="E229" s="94">
        <f t="shared" si="76"/>
        <v>0.6300847457627119</v>
      </c>
      <c r="F229" s="94">
        <f t="shared" si="76"/>
        <v>0.63010309278350518</v>
      </c>
      <c r="G229" s="94">
        <f t="shared" si="76"/>
        <v>0.6296566837107378</v>
      </c>
      <c r="H229" s="94">
        <f t="shared" si="76"/>
        <v>0.63005534269902086</v>
      </c>
      <c r="I229" s="94">
        <f t="shared" si="76"/>
        <v>0.62989579590370104</v>
      </c>
      <c r="J229" s="94">
        <f t="shared" si="76"/>
        <v>0.62987012987012991</v>
      </c>
      <c r="K229" s="94">
        <f t="shared" si="76"/>
        <v>0.63287671232876708</v>
      </c>
      <c r="L229" s="94">
        <f t="shared" si="76"/>
        <v>0.62657952069716771</v>
      </c>
      <c r="M229" s="94">
        <f t="shared" si="76"/>
        <v>0.63239999999999996</v>
      </c>
      <c r="N229" s="94">
        <f t="shared" si="76"/>
        <v>0.62978030919446704</v>
      </c>
      <c r="O229" s="94">
        <f t="shared" si="76"/>
        <v>0.62988192552225264</v>
      </c>
      <c r="P229" s="94">
        <f t="shared" si="76"/>
        <v>0.63033359193173</v>
      </c>
      <c r="Q229" s="94">
        <f t="shared" si="76"/>
        <v>0.630859375</v>
      </c>
      <c r="R229" s="94">
        <f t="shared" si="76"/>
        <v>0.63023255813953483</v>
      </c>
      <c r="S229" s="94">
        <f t="shared" si="76"/>
        <v>0.63019390581717449</v>
      </c>
      <c r="T229" s="94">
        <f t="shared" si="76"/>
        <v>0.63002028397565923</v>
      </c>
      <c r="U229" s="94">
        <f t="shared" si="76"/>
        <v>0.6301859799713877</v>
      </c>
      <c r="V229" s="94">
        <f t="shared" si="76"/>
        <v>0.63014861995753713</v>
      </c>
      <c r="W229" s="94">
        <f t="shared" si="76"/>
        <v>0.63</v>
      </c>
      <c r="X229" s="94">
        <f t="shared" si="76"/>
        <v>0.62986425339366514</v>
      </c>
      <c r="Y229" s="94">
        <f t="shared" si="76"/>
        <v>0.63019966722129783</v>
      </c>
      <c r="Z229" s="94">
        <f t="shared" si="76"/>
        <v>0.63005565862708723</v>
      </c>
      <c r="AA229" s="94">
        <f t="shared" si="76"/>
        <v>0.62962962962962965</v>
      </c>
      <c r="AB229" s="128">
        <f t="shared" si="76"/>
        <v>0.62962962962962965</v>
      </c>
      <c r="AC229" s="128">
        <f t="shared" si="76"/>
        <v>0.63</v>
      </c>
    </row>
    <row r="230" spans="1:29">
      <c r="A230" s="126" t="s">
        <v>73</v>
      </c>
      <c r="B230" s="94">
        <f t="shared" si="76"/>
        <v>0.6502079002079002</v>
      </c>
      <c r="C230" s="94">
        <f t="shared" si="76"/>
        <v>0.62984054669703871</v>
      </c>
      <c r="D230" s="94">
        <f t="shared" si="76"/>
        <v>0.62989690721649483</v>
      </c>
      <c r="E230" s="94">
        <f t="shared" ref="C230:AC232" si="77">E214/E87</f>
        <v>0.6300847457627119</v>
      </c>
      <c r="F230" s="94">
        <f t="shared" si="77"/>
        <v>0.63010309278350518</v>
      </c>
      <c r="G230" s="94">
        <f t="shared" si="77"/>
        <v>0.6296566837107378</v>
      </c>
      <c r="H230" s="94">
        <f t="shared" si="77"/>
        <v>0.63005534269902086</v>
      </c>
      <c r="I230" s="94">
        <f t="shared" si="77"/>
        <v>0.62989579590370104</v>
      </c>
      <c r="J230" s="94">
        <f t="shared" si="77"/>
        <v>0.62987012987012991</v>
      </c>
      <c r="K230" s="94">
        <f t="shared" si="77"/>
        <v>0.63287671232876708</v>
      </c>
      <c r="L230" s="94">
        <f t="shared" si="77"/>
        <v>0.62657952069716771</v>
      </c>
      <c r="M230" s="94">
        <f t="shared" si="77"/>
        <v>0.63239999999999996</v>
      </c>
      <c r="N230" s="94">
        <f t="shared" si="77"/>
        <v>0.62978030919446704</v>
      </c>
      <c r="O230" s="94">
        <f t="shared" si="77"/>
        <v>0.62988192552225253</v>
      </c>
      <c r="P230" s="94">
        <f t="shared" si="77"/>
        <v>0.63033359193173</v>
      </c>
      <c r="Q230" s="94">
        <f t="shared" si="77"/>
        <v>0.630859375</v>
      </c>
      <c r="R230" s="94">
        <f t="shared" si="77"/>
        <v>0.63023255813953494</v>
      </c>
      <c r="S230" s="94">
        <f t="shared" si="77"/>
        <v>0.6301939058171746</v>
      </c>
      <c r="T230" s="94">
        <f t="shared" si="77"/>
        <v>0.63002028397565923</v>
      </c>
      <c r="U230" s="94">
        <f t="shared" si="77"/>
        <v>0.6301859799713877</v>
      </c>
      <c r="V230" s="94">
        <f t="shared" si="77"/>
        <v>0.63014861995753713</v>
      </c>
      <c r="W230" s="94">
        <f t="shared" si="77"/>
        <v>0.63</v>
      </c>
      <c r="X230" s="94">
        <f t="shared" si="77"/>
        <v>0.62986425339366514</v>
      </c>
      <c r="Y230" s="94">
        <f t="shared" si="77"/>
        <v>0.63019966722129783</v>
      </c>
      <c r="Z230" s="94">
        <f t="shared" si="77"/>
        <v>0.63005565862708723</v>
      </c>
      <c r="AA230" s="94">
        <f t="shared" si="77"/>
        <v>0.62962962962962965</v>
      </c>
      <c r="AB230" s="128">
        <f t="shared" si="77"/>
        <v>0.62962962962962965</v>
      </c>
      <c r="AC230" s="128">
        <f t="shared" si="77"/>
        <v>0.63</v>
      </c>
    </row>
    <row r="231" spans="1:29">
      <c r="A231" s="126" t="s">
        <v>74</v>
      </c>
      <c r="B231" s="94">
        <f>B215/B88</f>
        <v>0.6502079002079002</v>
      </c>
      <c r="C231" s="94">
        <f t="shared" si="77"/>
        <v>0.62984054669703871</v>
      </c>
      <c r="D231" s="94">
        <f t="shared" si="77"/>
        <v>0.62989690721649483</v>
      </c>
      <c r="E231" s="94">
        <f t="shared" si="77"/>
        <v>0.6300847457627119</v>
      </c>
      <c r="F231" s="94">
        <f t="shared" si="77"/>
        <v>0.63010309278350518</v>
      </c>
      <c r="G231" s="94">
        <f t="shared" si="77"/>
        <v>0.6296566837107378</v>
      </c>
      <c r="H231" s="94">
        <f t="shared" si="77"/>
        <v>0.63005534269902086</v>
      </c>
      <c r="I231" s="94">
        <f t="shared" si="77"/>
        <v>0.62989579590370104</v>
      </c>
      <c r="J231" s="94">
        <f t="shared" si="77"/>
        <v>0.62987012987012991</v>
      </c>
      <c r="K231" s="94">
        <f t="shared" si="77"/>
        <v>0.63287671232876708</v>
      </c>
      <c r="L231" s="94">
        <f t="shared" si="77"/>
        <v>0.62657952069716771</v>
      </c>
      <c r="M231" s="94">
        <f t="shared" si="77"/>
        <v>0.63239999999999996</v>
      </c>
      <c r="N231" s="94">
        <f t="shared" si="77"/>
        <v>0.62978030919446704</v>
      </c>
      <c r="O231" s="94">
        <f t="shared" si="77"/>
        <v>0.62988192552225253</v>
      </c>
      <c r="P231" s="94">
        <f t="shared" si="77"/>
        <v>0.63033359193173</v>
      </c>
      <c r="Q231" s="94">
        <f t="shared" si="77"/>
        <v>0.630859375</v>
      </c>
      <c r="R231" s="94">
        <f t="shared" si="77"/>
        <v>0.63023255813953494</v>
      </c>
      <c r="S231" s="94">
        <f t="shared" si="77"/>
        <v>0.63019390581717449</v>
      </c>
      <c r="T231" s="94">
        <f t="shared" si="77"/>
        <v>0.63002028397565923</v>
      </c>
      <c r="U231" s="94">
        <f t="shared" si="77"/>
        <v>0.6301859799713877</v>
      </c>
      <c r="V231" s="94">
        <f t="shared" si="77"/>
        <v>0.63014861995753713</v>
      </c>
      <c r="W231" s="94">
        <f t="shared" si="77"/>
        <v>0.63</v>
      </c>
      <c r="X231" s="94">
        <f t="shared" si="77"/>
        <v>0.62986425339366514</v>
      </c>
      <c r="Y231" s="94">
        <f t="shared" si="77"/>
        <v>0.63019966722129783</v>
      </c>
      <c r="Z231" s="94">
        <f t="shared" si="77"/>
        <v>0.63005565862708723</v>
      </c>
      <c r="AA231" s="94">
        <f t="shared" si="77"/>
        <v>0.62962962962962965</v>
      </c>
      <c r="AB231" s="128">
        <f t="shared" si="77"/>
        <v>0.62962962962962965</v>
      </c>
      <c r="AC231" s="128">
        <f t="shared" si="77"/>
        <v>0.63</v>
      </c>
    </row>
    <row r="232" spans="1:29">
      <c r="A232" s="126" t="s">
        <v>75</v>
      </c>
      <c r="B232" s="94">
        <f>B216/B89</f>
        <v>0.6502079002079002</v>
      </c>
      <c r="C232" s="94">
        <f t="shared" si="77"/>
        <v>0.62984054669703871</v>
      </c>
      <c r="D232" s="94">
        <f t="shared" si="77"/>
        <v>0.62989690721649483</v>
      </c>
      <c r="E232" s="94">
        <f t="shared" si="77"/>
        <v>0.6300847457627119</v>
      </c>
      <c r="F232" s="94">
        <f t="shared" si="77"/>
        <v>0.63010309278350518</v>
      </c>
      <c r="G232" s="94">
        <f t="shared" si="77"/>
        <v>0.6296566837107378</v>
      </c>
      <c r="H232" s="94">
        <f t="shared" si="77"/>
        <v>0.63005534269902086</v>
      </c>
      <c r="I232" s="94">
        <f t="shared" si="77"/>
        <v>0.62989579590370104</v>
      </c>
      <c r="J232" s="94">
        <f t="shared" si="77"/>
        <v>0.62987012987012991</v>
      </c>
      <c r="K232" s="94">
        <f t="shared" si="77"/>
        <v>0.63287671232876708</v>
      </c>
      <c r="L232" s="94">
        <f t="shared" si="77"/>
        <v>0.62657952069716771</v>
      </c>
      <c r="M232" s="94">
        <f t="shared" si="77"/>
        <v>0.63239999999999996</v>
      </c>
      <c r="N232" s="94">
        <f t="shared" si="77"/>
        <v>0.62978030919446704</v>
      </c>
      <c r="O232" s="94">
        <f t="shared" si="77"/>
        <v>0.62988192552225253</v>
      </c>
      <c r="P232" s="94">
        <f t="shared" si="77"/>
        <v>0.63033359193173</v>
      </c>
      <c r="Q232" s="94">
        <f t="shared" si="77"/>
        <v>0.630859375</v>
      </c>
      <c r="R232" s="94">
        <f t="shared" si="77"/>
        <v>0.63023255813953494</v>
      </c>
      <c r="S232" s="94">
        <f t="shared" si="77"/>
        <v>0.63019390581717449</v>
      </c>
      <c r="T232" s="94">
        <f t="shared" si="77"/>
        <v>0.63002028397565923</v>
      </c>
      <c r="U232" s="94">
        <f t="shared" si="77"/>
        <v>0.6301859799713877</v>
      </c>
      <c r="V232" s="94">
        <f t="shared" si="77"/>
        <v>0.63014861995753713</v>
      </c>
      <c r="W232" s="94">
        <f t="shared" si="77"/>
        <v>0.63</v>
      </c>
      <c r="X232" s="94">
        <f t="shared" si="77"/>
        <v>0.62986425339366514</v>
      </c>
      <c r="Y232" s="94">
        <f t="shared" si="77"/>
        <v>0.63019966722129783</v>
      </c>
      <c r="Z232" s="94">
        <f t="shared" si="77"/>
        <v>0.63005565862708734</v>
      </c>
      <c r="AA232" s="94">
        <f t="shared" si="77"/>
        <v>0.62962962962962976</v>
      </c>
      <c r="AB232" s="128">
        <f t="shared" si="77"/>
        <v>0.62962962962962965</v>
      </c>
      <c r="AC232" s="128">
        <f t="shared" si="77"/>
        <v>0.63</v>
      </c>
    </row>
    <row r="233" spans="1:29" ht="15.75" thickBot="1">
      <c r="A233" s="126" t="s">
        <v>95</v>
      </c>
      <c r="B233" s="165">
        <v>0.6502079002079002</v>
      </c>
      <c r="C233" s="165">
        <v>0.62984054669703871</v>
      </c>
      <c r="D233" s="165">
        <v>0.62989690721649483</v>
      </c>
      <c r="E233" s="165">
        <v>0.6300847457627119</v>
      </c>
      <c r="F233" s="165">
        <v>0.63010309278350518</v>
      </c>
      <c r="G233" s="165">
        <v>0.6296566837107378</v>
      </c>
      <c r="H233" s="165">
        <v>0.63005534269902086</v>
      </c>
      <c r="I233" s="165">
        <v>0.62989579590370104</v>
      </c>
      <c r="J233" s="165">
        <v>0.62987012987012991</v>
      </c>
      <c r="K233" s="165">
        <v>0.63287671232876708</v>
      </c>
      <c r="L233" s="165">
        <v>0.62657952069716771</v>
      </c>
      <c r="M233" s="165">
        <v>0.63239999999999996</v>
      </c>
      <c r="N233" s="165">
        <v>0.62978030919446704</v>
      </c>
      <c r="O233" s="165">
        <v>0.62988192552225253</v>
      </c>
      <c r="P233" s="165">
        <v>0.63033359193173</v>
      </c>
      <c r="Q233" s="165">
        <v>0.630859375</v>
      </c>
      <c r="R233" s="165">
        <v>0.63023255813953494</v>
      </c>
      <c r="S233" s="165">
        <v>0.63019390581717449</v>
      </c>
      <c r="T233" s="165">
        <v>0.63002028397565923</v>
      </c>
      <c r="U233" s="165">
        <v>0.6301859799713877</v>
      </c>
      <c r="V233" s="165">
        <v>0.63014861995753713</v>
      </c>
      <c r="W233" s="165">
        <v>0.63</v>
      </c>
      <c r="X233" s="165">
        <v>0.62986425339366514</v>
      </c>
      <c r="Y233" s="165">
        <v>0.63019966722129783</v>
      </c>
      <c r="Z233" s="165">
        <v>0.63005565862708723</v>
      </c>
      <c r="AA233" s="165">
        <v>0.62962962962962965</v>
      </c>
      <c r="AB233" s="128">
        <v>0.62962962962962965</v>
      </c>
      <c r="AC233" s="128">
        <v>0.63</v>
      </c>
    </row>
    <row r="234" spans="1:29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</row>
    <row r="235" spans="1:29" ht="15.75" thickBot="1">
      <c r="A235" s="126" t="s">
        <v>318</v>
      </c>
    </row>
    <row r="236" spans="1:29" ht="15.75" thickBot="1">
      <c r="A236" s="154"/>
      <c r="B236" s="154" t="str">
        <f>B$2</f>
        <v xml:space="preserve">93/94 </v>
      </c>
      <c r="C236" s="154" t="str">
        <f t="shared" ref="C236:AC236" si="78">C$2</f>
        <v xml:space="preserve">94/95 </v>
      </c>
      <c r="D236" s="154" t="str">
        <f t="shared" si="78"/>
        <v xml:space="preserve">95/96 </v>
      </c>
      <c r="E236" s="154" t="str">
        <f t="shared" si="78"/>
        <v xml:space="preserve">96/97 </v>
      </c>
      <c r="F236" s="154" t="str">
        <f t="shared" si="78"/>
        <v xml:space="preserve">97/98 </v>
      </c>
      <c r="G236" s="154" t="str">
        <f t="shared" si="78"/>
        <v xml:space="preserve">98/99 </v>
      </c>
      <c r="H236" s="154" t="str">
        <f t="shared" si="78"/>
        <v xml:space="preserve">99/00 </v>
      </c>
      <c r="I236" s="154" t="str">
        <f t="shared" si="78"/>
        <v xml:space="preserve">00/01 </v>
      </c>
      <c r="J236" s="154" t="str">
        <f t="shared" si="78"/>
        <v xml:space="preserve">01/02 </v>
      </c>
      <c r="K236" s="154" t="str">
        <f t="shared" si="78"/>
        <v xml:space="preserve">02/03 </v>
      </c>
      <c r="L236" s="154" t="str">
        <f t="shared" si="78"/>
        <v xml:space="preserve">03/04 </v>
      </c>
      <c r="M236" s="154" t="str">
        <f t="shared" si="78"/>
        <v xml:space="preserve">04/05 </v>
      </c>
      <c r="N236" s="154" t="str">
        <f t="shared" si="78"/>
        <v xml:space="preserve">05/06 </v>
      </c>
      <c r="O236" s="154" t="str">
        <f t="shared" si="78"/>
        <v xml:space="preserve">06/07 </v>
      </c>
      <c r="P236" s="154" t="str">
        <f t="shared" si="78"/>
        <v xml:space="preserve">07/08 </v>
      </c>
      <c r="Q236" s="154" t="str">
        <f t="shared" si="78"/>
        <v xml:space="preserve">08/09 </v>
      </c>
      <c r="R236" s="154" t="str">
        <f t="shared" si="78"/>
        <v xml:space="preserve">09/10 </v>
      </c>
      <c r="S236" s="154" t="str">
        <f t="shared" si="78"/>
        <v xml:space="preserve">10/11 </v>
      </c>
      <c r="T236" s="154" t="str">
        <f t="shared" si="78"/>
        <v xml:space="preserve">11/12 </v>
      </c>
      <c r="U236" s="154" t="str">
        <f t="shared" si="78"/>
        <v xml:space="preserve">12/13 </v>
      </c>
      <c r="V236" s="154" t="str">
        <f t="shared" si="78"/>
        <v xml:space="preserve">13/14 </v>
      </c>
      <c r="W236" s="154" t="str">
        <f t="shared" si="78"/>
        <v xml:space="preserve">14/15 </v>
      </c>
      <c r="X236" s="154" t="str">
        <f t="shared" si="78"/>
        <v xml:space="preserve">15/16 </v>
      </c>
      <c r="Y236" s="154" t="str">
        <f t="shared" si="78"/>
        <v xml:space="preserve">16/17 </v>
      </c>
      <c r="Z236" s="154" t="str">
        <f t="shared" si="78"/>
        <v xml:space="preserve">17/18 </v>
      </c>
      <c r="AA236" s="154" t="str">
        <f t="shared" si="78"/>
        <v>18/19</v>
      </c>
      <c r="AB236" s="154" t="str">
        <f t="shared" si="78"/>
        <v>19/20</v>
      </c>
      <c r="AC236" s="154" t="str">
        <f t="shared" si="78"/>
        <v>20/21</v>
      </c>
    </row>
    <row r="237" spans="1:29">
      <c r="A237" s="126" t="s">
        <v>64</v>
      </c>
      <c r="B237" s="94">
        <f t="shared" ref="B237:AC246" si="79">B221+B110</f>
        <v>0.96049896049896044</v>
      </c>
      <c r="C237" s="94">
        <f t="shared" si="79"/>
        <v>0.9597570235383448</v>
      </c>
      <c r="D237" s="94">
        <f t="shared" si="79"/>
        <v>0.95515463917525767</v>
      </c>
      <c r="E237" s="94">
        <f t="shared" si="79"/>
        <v>0.95508474576271185</v>
      </c>
      <c r="F237" s="94">
        <f t="shared" si="79"/>
        <v>0.9550515463917526</v>
      </c>
      <c r="G237" s="94">
        <f t="shared" si="79"/>
        <v>0.95398100803506214</v>
      </c>
      <c r="H237" s="94">
        <f t="shared" si="79"/>
        <v>0.95444870157513839</v>
      </c>
      <c r="I237" s="94">
        <f t="shared" si="79"/>
        <v>0.95400646784045995</v>
      </c>
      <c r="J237" s="94">
        <f t="shared" si="79"/>
        <v>0.95454545454545459</v>
      </c>
      <c r="K237" s="94">
        <f t="shared" si="79"/>
        <v>0.95890410958904115</v>
      </c>
      <c r="L237" s="94">
        <f t="shared" si="79"/>
        <v>0.94945533769063184</v>
      </c>
      <c r="M237" s="94">
        <f t="shared" si="79"/>
        <v>0.96039999999999992</v>
      </c>
      <c r="N237" s="94">
        <f t="shared" si="79"/>
        <v>0.95646867371847022</v>
      </c>
      <c r="O237" s="94">
        <f t="shared" si="79"/>
        <v>0.95685740236148953</v>
      </c>
      <c r="P237" s="94">
        <f t="shared" si="79"/>
        <v>0.95810705973622967</v>
      </c>
      <c r="Q237" s="94">
        <f t="shared" si="79"/>
        <v>0.95781249999999996</v>
      </c>
      <c r="R237" s="94">
        <f t="shared" si="79"/>
        <v>0.95736434108527124</v>
      </c>
      <c r="S237" s="94">
        <f t="shared" si="79"/>
        <v>0.95740997229916891</v>
      </c>
      <c r="T237" s="94">
        <f t="shared" si="79"/>
        <v>0.95699797160243416</v>
      </c>
      <c r="U237" s="94">
        <f t="shared" si="79"/>
        <v>0.95743919885550788</v>
      </c>
      <c r="V237" s="94">
        <f t="shared" si="79"/>
        <v>0.95923566878980893</v>
      </c>
      <c r="W237" s="94">
        <f t="shared" si="79"/>
        <v>0.95913043478260862</v>
      </c>
      <c r="X237" s="94">
        <f t="shared" si="79"/>
        <v>0.955656108597285</v>
      </c>
      <c r="Y237" s="94">
        <f t="shared" si="79"/>
        <v>0.95673876871880204</v>
      </c>
      <c r="Z237" s="94">
        <f t="shared" si="79"/>
        <v>0.95658627087198522</v>
      </c>
      <c r="AA237" s="94">
        <f t="shared" si="79"/>
        <v>0.95851851851851855</v>
      </c>
      <c r="AB237" s="128">
        <f t="shared" si="79"/>
        <v>0.95906432748538006</v>
      </c>
      <c r="AC237" s="128">
        <f t="shared" si="79"/>
        <v>0.96120000000000005</v>
      </c>
    </row>
    <row r="238" spans="1:29">
      <c r="A238" s="126" t="s">
        <v>65</v>
      </c>
      <c r="B238" s="94">
        <f t="shared" si="79"/>
        <v>0.96049896049896044</v>
      </c>
      <c r="C238" s="94">
        <f t="shared" si="79"/>
        <v>0.95975702353834469</v>
      </c>
      <c r="D238" s="94">
        <f t="shared" si="79"/>
        <v>0.95515463917525767</v>
      </c>
      <c r="E238" s="94">
        <f t="shared" si="79"/>
        <v>0.95508474576271185</v>
      </c>
      <c r="F238" s="94">
        <f t="shared" si="79"/>
        <v>0.9550515463917526</v>
      </c>
      <c r="G238" s="94">
        <f t="shared" si="79"/>
        <v>0.95398100803506214</v>
      </c>
      <c r="H238" s="94">
        <f t="shared" si="79"/>
        <v>0.95444870157513828</v>
      </c>
      <c r="I238" s="94">
        <f t="shared" si="79"/>
        <v>0.95400646784045995</v>
      </c>
      <c r="J238" s="94">
        <f t="shared" si="79"/>
        <v>0.95454545454545459</v>
      </c>
      <c r="K238" s="94">
        <f t="shared" si="79"/>
        <v>0.95890410958904104</v>
      </c>
      <c r="L238" s="94">
        <f t="shared" si="79"/>
        <v>0.94945533769063184</v>
      </c>
      <c r="M238" s="94">
        <f t="shared" si="79"/>
        <v>0.96039999999999992</v>
      </c>
      <c r="N238" s="94">
        <f t="shared" si="79"/>
        <v>0.95646867371847022</v>
      </c>
      <c r="O238" s="94">
        <f t="shared" si="79"/>
        <v>0.95685740236148953</v>
      </c>
      <c r="P238" s="94">
        <f t="shared" si="79"/>
        <v>0.95810705973622956</v>
      </c>
      <c r="Q238" s="94">
        <f t="shared" si="79"/>
        <v>0.95781249999999996</v>
      </c>
      <c r="R238" s="94">
        <f t="shared" si="79"/>
        <v>0.95736434108527135</v>
      </c>
      <c r="S238" s="94">
        <f t="shared" si="79"/>
        <v>0.95740997229916891</v>
      </c>
      <c r="T238" s="94">
        <f t="shared" si="79"/>
        <v>0.95699797160243416</v>
      </c>
      <c r="U238" s="94">
        <f t="shared" si="79"/>
        <v>0.95743919885550799</v>
      </c>
      <c r="V238" s="94">
        <f t="shared" si="79"/>
        <v>0.95923566878980893</v>
      </c>
      <c r="W238" s="94">
        <f t="shared" si="79"/>
        <v>0.95913043478260862</v>
      </c>
      <c r="X238" s="94">
        <f t="shared" si="79"/>
        <v>0.955656108597285</v>
      </c>
      <c r="Y238" s="94">
        <f t="shared" si="79"/>
        <v>0.95673876871880204</v>
      </c>
      <c r="Z238" s="94">
        <f t="shared" si="79"/>
        <v>0.95658627087198522</v>
      </c>
      <c r="AA238" s="94">
        <f t="shared" si="79"/>
        <v>0.95851851851851855</v>
      </c>
      <c r="AB238" s="128">
        <f t="shared" si="79"/>
        <v>0.95906432748538006</v>
      </c>
      <c r="AC238" s="128">
        <f t="shared" si="79"/>
        <v>0.96120000000000005</v>
      </c>
    </row>
    <row r="239" spans="1:29">
      <c r="A239" s="126" t="s">
        <v>66</v>
      </c>
      <c r="B239" s="94">
        <f t="shared" si="79"/>
        <v>0.96049896049896044</v>
      </c>
      <c r="C239" s="94">
        <f t="shared" si="79"/>
        <v>0.95975702353834469</v>
      </c>
      <c r="D239" s="94">
        <f t="shared" si="79"/>
        <v>0.95515463917525767</v>
      </c>
      <c r="E239" s="94">
        <f t="shared" si="79"/>
        <v>0.95508474576271185</v>
      </c>
      <c r="F239" s="94">
        <f t="shared" si="79"/>
        <v>0.9550515463917526</v>
      </c>
      <c r="G239" s="94">
        <f t="shared" si="79"/>
        <v>0.95398100803506214</v>
      </c>
      <c r="H239" s="94">
        <f t="shared" si="79"/>
        <v>0.95444870157513839</v>
      </c>
      <c r="I239" s="94">
        <f t="shared" si="79"/>
        <v>0.95400646784045995</v>
      </c>
      <c r="J239" s="94">
        <f t="shared" si="79"/>
        <v>0.95454545454545459</v>
      </c>
      <c r="K239" s="94">
        <f t="shared" si="79"/>
        <v>0.95890410958904104</v>
      </c>
      <c r="L239" s="94">
        <f t="shared" si="79"/>
        <v>0.94945533769063184</v>
      </c>
      <c r="M239" s="94">
        <f t="shared" si="79"/>
        <v>0.96039999999999992</v>
      </c>
      <c r="N239" s="94">
        <f t="shared" si="79"/>
        <v>0.95646867371847022</v>
      </c>
      <c r="O239" s="94">
        <f t="shared" si="79"/>
        <v>0.95685740236148953</v>
      </c>
      <c r="P239" s="94">
        <f t="shared" si="79"/>
        <v>0.95810705973622956</v>
      </c>
      <c r="Q239" s="94">
        <f t="shared" si="79"/>
        <v>0.95781249999999996</v>
      </c>
      <c r="R239" s="94">
        <f t="shared" si="79"/>
        <v>0.95736434108527135</v>
      </c>
      <c r="S239" s="94">
        <f t="shared" si="79"/>
        <v>0.95740997229916891</v>
      </c>
      <c r="T239" s="94">
        <f t="shared" si="79"/>
        <v>0.95699797160243416</v>
      </c>
      <c r="U239" s="94">
        <f t="shared" si="79"/>
        <v>0.95743919885550777</v>
      </c>
      <c r="V239" s="94">
        <f t="shared" si="79"/>
        <v>0.95923566878980893</v>
      </c>
      <c r="W239" s="94">
        <f t="shared" si="79"/>
        <v>0.95913043478260862</v>
      </c>
      <c r="X239" s="94">
        <f t="shared" si="79"/>
        <v>0.955656108597285</v>
      </c>
      <c r="Y239" s="94">
        <f t="shared" si="79"/>
        <v>0.95673876871880204</v>
      </c>
      <c r="Z239" s="94">
        <f t="shared" si="79"/>
        <v>0.95658627087198522</v>
      </c>
      <c r="AA239" s="94">
        <f t="shared" si="79"/>
        <v>0.95851851851851855</v>
      </c>
      <c r="AB239" s="128">
        <f t="shared" si="79"/>
        <v>0.95906432748538006</v>
      </c>
      <c r="AC239" s="128">
        <f t="shared" si="79"/>
        <v>0.96120000000000005</v>
      </c>
    </row>
    <row r="240" spans="1:29">
      <c r="A240" s="126" t="s">
        <v>67</v>
      </c>
      <c r="B240" s="94">
        <f t="shared" si="79"/>
        <v>0.96049896049896044</v>
      </c>
      <c r="C240" s="94">
        <f t="shared" si="79"/>
        <v>0.95975702353834469</v>
      </c>
      <c r="D240" s="94">
        <f t="shared" si="79"/>
        <v>0.95515463917525767</v>
      </c>
      <c r="E240" s="94">
        <f t="shared" si="79"/>
        <v>0.95508474576271185</v>
      </c>
      <c r="F240" s="94">
        <f t="shared" si="79"/>
        <v>0.9550515463917526</v>
      </c>
      <c r="G240" s="94">
        <f t="shared" si="79"/>
        <v>0.95398100803506214</v>
      </c>
      <c r="H240" s="94">
        <f t="shared" si="79"/>
        <v>0.95444870157513839</v>
      </c>
      <c r="I240" s="94">
        <f t="shared" si="79"/>
        <v>0.95400646784045995</v>
      </c>
      <c r="J240" s="94">
        <f t="shared" si="79"/>
        <v>0.95454545454545459</v>
      </c>
      <c r="K240" s="94">
        <f t="shared" si="79"/>
        <v>0.95890410958904104</v>
      </c>
      <c r="L240" s="94">
        <f t="shared" si="79"/>
        <v>0.94945533769063173</v>
      </c>
      <c r="M240" s="94">
        <f t="shared" si="79"/>
        <v>0.96039999999999992</v>
      </c>
      <c r="N240" s="94">
        <f t="shared" si="79"/>
        <v>0.95646867371847022</v>
      </c>
      <c r="O240" s="94">
        <f t="shared" si="79"/>
        <v>0.95685740236148953</v>
      </c>
      <c r="P240" s="94">
        <f t="shared" si="79"/>
        <v>0.95810705973622956</v>
      </c>
      <c r="Q240" s="94">
        <f t="shared" si="79"/>
        <v>0.95781249999999996</v>
      </c>
      <c r="R240" s="94">
        <f t="shared" si="79"/>
        <v>0.95736434108527135</v>
      </c>
      <c r="S240" s="94">
        <f t="shared" si="79"/>
        <v>0.95740997229916891</v>
      </c>
      <c r="T240" s="94">
        <f t="shared" si="79"/>
        <v>0.95699797160243416</v>
      </c>
      <c r="U240" s="94">
        <f t="shared" si="79"/>
        <v>0.95743919885550788</v>
      </c>
      <c r="V240" s="94">
        <f t="shared" si="79"/>
        <v>0.95923566878980893</v>
      </c>
      <c r="W240" s="94">
        <f t="shared" si="79"/>
        <v>0.95913043478260862</v>
      </c>
      <c r="X240" s="94">
        <f t="shared" si="79"/>
        <v>0.955656108597285</v>
      </c>
      <c r="Y240" s="94">
        <f t="shared" si="79"/>
        <v>0.95673876871880204</v>
      </c>
      <c r="Z240" s="94">
        <f t="shared" si="79"/>
        <v>0.95658627087198522</v>
      </c>
      <c r="AA240" s="94">
        <f t="shared" si="79"/>
        <v>0.95851851851851855</v>
      </c>
      <c r="AB240" s="128">
        <f t="shared" si="79"/>
        <v>0.95906432748538006</v>
      </c>
      <c r="AC240" s="128">
        <f t="shared" si="79"/>
        <v>0.96120000000000005</v>
      </c>
    </row>
    <row r="241" spans="1:30">
      <c r="A241" s="126" t="s">
        <v>68</v>
      </c>
      <c r="B241" s="94">
        <f t="shared" si="79"/>
        <v>0.96049896049896044</v>
      </c>
      <c r="C241" s="94">
        <f t="shared" si="79"/>
        <v>0.95975702353834469</v>
      </c>
      <c r="D241" s="94">
        <f t="shared" si="79"/>
        <v>0.95515463917525767</v>
      </c>
      <c r="E241" s="94">
        <f t="shared" si="79"/>
        <v>0.95508474576271185</v>
      </c>
      <c r="F241" s="94">
        <f t="shared" si="79"/>
        <v>0.9550515463917526</v>
      </c>
      <c r="G241" s="94">
        <f t="shared" si="79"/>
        <v>0.95398100803506214</v>
      </c>
      <c r="H241" s="94">
        <f t="shared" si="79"/>
        <v>0.95444870157513839</v>
      </c>
      <c r="I241" s="94">
        <f t="shared" si="79"/>
        <v>0.95400646784045995</v>
      </c>
      <c r="J241" s="94">
        <f t="shared" si="79"/>
        <v>0.95454545454545459</v>
      </c>
      <c r="K241" s="94">
        <f t="shared" si="79"/>
        <v>0.95890410958904104</v>
      </c>
      <c r="L241" s="94">
        <f t="shared" si="79"/>
        <v>0.94945533769063184</v>
      </c>
      <c r="M241" s="94">
        <f t="shared" si="79"/>
        <v>0.96039999999999992</v>
      </c>
      <c r="N241" s="94">
        <f t="shared" si="79"/>
        <v>0.95646867371847022</v>
      </c>
      <c r="O241" s="94">
        <f t="shared" si="79"/>
        <v>0.95685740236148964</v>
      </c>
      <c r="P241" s="94">
        <f t="shared" si="79"/>
        <v>0.95810705973622956</v>
      </c>
      <c r="Q241" s="94">
        <f t="shared" si="79"/>
        <v>0.95781249999999996</v>
      </c>
      <c r="R241" s="94">
        <f t="shared" si="79"/>
        <v>0.95736434108527124</v>
      </c>
      <c r="S241" s="94">
        <f t="shared" si="79"/>
        <v>0.95740997229916891</v>
      </c>
      <c r="T241" s="94">
        <f t="shared" si="79"/>
        <v>0.95699797160243416</v>
      </c>
      <c r="U241" s="94">
        <f t="shared" si="79"/>
        <v>0.95743919885550788</v>
      </c>
      <c r="V241" s="94">
        <f t="shared" si="79"/>
        <v>0.95923566878980893</v>
      </c>
      <c r="W241" s="94">
        <f t="shared" si="79"/>
        <v>0.95913043478260862</v>
      </c>
      <c r="X241" s="94">
        <f t="shared" si="79"/>
        <v>0.955656108597285</v>
      </c>
      <c r="Y241" s="94">
        <f t="shared" si="79"/>
        <v>0.95673876871880204</v>
      </c>
      <c r="Z241" s="94">
        <f t="shared" si="79"/>
        <v>0.95658627087198522</v>
      </c>
      <c r="AA241" s="94">
        <f t="shared" si="79"/>
        <v>0.95851851851851855</v>
      </c>
      <c r="AB241" s="128">
        <f t="shared" si="79"/>
        <v>0.95906432748538006</v>
      </c>
      <c r="AC241" s="128">
        <f t="shared" si="79"/>
        <v>0.96120000000000005</v>
      </c>
    </row>
    <row r="242" spans="1:30">
      <c r="A242" s="126" t="s">
        <v>69</v>
      </c>
      <c r="B242" s="94">
        <f t="shared" si="79"/>
        <v>0.96049896049896044</v>
      </c>
      <c r="C242" s="94">
        <f t="shared" si="79"/>
        <v>0.95975702353834469</v>
      </c>
      <c r="D242" s="94">
        <f t="shared" si="79"/>
        <v>0.95515463917525767</v>
      </c>
      <c r="E242" s="94">
        <f t="shared" si="79"/>
        <v>0.95508474576271185</v>
      </c>
      <c r="F242" s="94">
        <f t="shared" si="79"/>
        <v>0.9550515463917526</v>
      </c>
      <c r="G242" s="94">
        <f t="shared" si="79"/>
        <v>0.95398100803506214</v>
      </c>
      <c r="H242" s="94">
        <f t="shared" si="79"/>
        <v>0.95444870157513839</v>
      </c>
      <c r="I242" s="94">
        <f t="shared" si="79"/>
        <v>0.95400646784045995</v>
      </c>
      <c r="J242" s="94">
        <f t="shared" si="79"/>
        <v>0.95454545454545459</v>
      </c>
      <c r="K242" s="94">
        <f t="shared" si="79"/>
        <v>0.95890410958904115</v>
      </c>
      <c r="L242" s="94">
        <f t="shared" si="79"/>
        <v>0.94945533769063184</v>
      </c>
      <c r="M242" s="94">
        <f t="shared" si="79"/>
        <v>0.96039999999999992</v>
      </c>
      <c r="N242" s="94">
        <f t="shared" si="79"/>
        <v>0.95646867371847022</v>
      </c>
      <c r="O242" s="94">
        <f t="shared" si="79"/>
        <v>0.95685740236148964</v>
      </c>
      <c r="P242" s="94">
        <f t="shared" si="79"/>
        <v>0.95810705973622956</v>
      </c>
      <c r="Q242" s="94">
        <f t="shared" si="79"/>
        <v>0.95781249999999996</v>
      </c>
      <c r="R242" s="94">
        <f t="shared" si="79"/>
        <v>0.95736434108527135</v>
      </c>
      <c r="S242" s="94">
        <f t="shared" si="79"/>
        <v>0.95740997229916891</v>
      </c>
      <c r="T242" s="94">
        <f t="shared" si="79"/>
        <v>0.95699797160243416</v>
      </c>
      <c r="U242" s="94">
        <f t="shared" si="79"/>
        <v>0.95743919885550788</v>
      </c>
      <c r="V242" s="94">
        <f t="shared" si="79"/>
        <v>0.95923566878980893</v>
      </c>
      <c r="W242" s="94">
        <f t="shared" si="79"/>
        <v>0.95913043478260862</v>
      </c>
      <c r="X242" s="94">
        <f t="shared" si="79"/>
        <v>0.955656108597285</v>
      </c>
      <c r="Y242" s="94">
        <f t="shared" si="79"/>
        <v>0.95673876871880204</v>
      </c>
      <c r="Z242" s="94">
        <f t="shared" si="79"/>
        <v>0.95658627087198522</v>
      </c>
      <c r="AA242" s="94">
        <f t="shared" si="79"/>
        <v>0.95851851851851855</v>
      </c>
      <c r="AB242" s="128">
        <f t="shared" si="79"/>
        <v>0.95906432748538006</v>
      </c>
      <c r="AC242" s="128">
        <f t="shared" si="79"/>
        <v>0.96120000000000005</v>
      </c>
    </row>
    <row r="243" spans="1:30">
      <c r="A243" s="126" t="s">
        <v>70</v>
      </c>
      <c r="B243" s="94">
        <f t="shared" si="79"/>
        <v>0.96049896049896044</v>
      </c>
      <c r="C243" s="94">
        <f t="shared" si="79"/>
        <v>0.95975702353834469</v>
      </c>
      <c r="D243" s="94">
        <f t="shared" si="79"/>
        <v>0.95515463917525767</v>
      </c>
      <c r="E243" s="94">
        <f t="shared" si="79"/>
        <v>0.95508474576271185</v>
      </c>
      <c r="F243" s="94">
        <f t="shared" si="79"/>
        <v>0.9550515463917526</v>
      </c>
      <c r="G243" s="94">
        <f t="shared" si="79"/>
        <v>0.95398100803506214</v>
      </c>
      <c r="H243" s="94">
        <f t="shared" si="79"/>
        <v>0.95444870157513839</v>
      </c>
      <c r="I243" s="94">
        <f t="shared" si="79"/>
        <v>0.95400646784045995</v>
      </c>
      <c r="J243" s="94">
        <f t="shared" si="79"/>
        <v>0.95454545454545459</v>
      </c>
      <c r="K243" s="94">
        <f t="shared" si="79"/>
        <v>0.95890410958904104</v>
      </c>
      <c r="L243" s="94">
        <f t="shared" si="79"/>
        <v>0.94945533769063184</v>
      </c>
      <c r="M243" s="94">
        <f t="shared" si="79"/>
        <v>0.96039999999999992</v>
      </c>
      <c r="N243" s="94">
        <f t="shared" si="79"/>
        <v>0.95646867371847022</v>
      </c>
      <c r="O243" s="94">
        <f t="shared" si="79"/>
        <v>0.95685740236148953</v>
      </c>
      <c r="P243" s="94">
        <f t="shared" si="79"/>
        <v>0.95810705973622956</v>
      </c>
      <c r="Q243" s="94">
        <f t="shared" si="79"/>
        <v>0.95781249999999996</v>
      </c>
      <c r="R243" s="94">
        <f t="shared" si="79"/>
        <v>0.95736434108527135</v>
      </c>
      <c r="S243" s="94">
        <f t="shared" si="79"/>
        <v>0.95740997229916891</v>
      </c>
      <c r="T243" s="94">
        <f t="shared" si="79"/>
        <v>0.95699797160243416</v>
      </c>
      <c r="U243" s="94">
        <f t="shared" si="79"/>
        <v>0.95743919885550788</v>
      </c>
      <c r="V243" s="94">
        <f t="shared" si="79"/>
        <v>0.95923566878980893</v>
      </c>
      <c r="W243" s="94">
        <f t="shared" si="79"/>
        <v>0.95913043478260862</v>
      </c>
      <c r="X243" s="94">
        <f t="shared" si="79"/>
        <v>0.955656108597285</v>
      </c>
      <c r="Y243" s="94">
        <f t="shared" si="79"/>
        <v>0.95673876871880204</v>
      </c>
      <c r="Z243" s="94">
        <f t="shared" si="79"/>
        <v>0.95658627087198522</v>
      </c>
      <c r="AA243" s="94">
        <f t="shared" si="79"/>
        <v>0.95851851851851855</v>
      </c>
      <c r="AB243" s="128">
        <f t="shared" si="79"/>
        <v>0.95906432748538006</v>
      </c>
      <c r="AC243" s="128">
        <f t="shared" si="79"/>
        <v>0.96120000000000005</v>
      </c>
    </row>
    <row r="244" spans="1:30">
      <c r="A244" s="126" t="s">
        <v>71</v>
      </c>
      <c r="B244" s="94">
        <f t="shared" si="79"/>
        <v>0.96049896049896044</v>
      </c>
      <c r="C244" s="94">
        <f t="shared" si="79"/>
        <v>0.95975702353834469</v>
      </c>
      <c r="D244" s="94">
        <f t="shared" si="79"/>
        <v>0.95515463917525767</v>
      </c>
      <c r="E244" s="94">
        <f t="shared" si="79"/>
        <v>0.95508474576271185</v>
      </c>
      <c r="F244" s="94">
        <f t="shared" si="79"/>
        <v>0.9550515463917526</v>
      </c>
      <c r="G244" s="94">
        <f t="shared" si="79"/>
        <v>0.95398100803506214</v>
      </c>
      <c r="H244" s="94">
        <f t="shared" si="79"/>
        <v>0.95444870157513839</v>
      </c>
      <c r="I244" s="94">
        <f t="shared" si="79"/>
        <v>0.95400646784045995</v>
      </c>
      <c r="J244" s="94">
        <f t="shared" si="79"/>
        <v>0.95454545454545459</v>
      </c>
      <c r="K244" s="94">
        <f t="shared" si="79"/>
        <v>0.95890410958904104</v>
      </c>
      <c r="L244" s="94">
        <f t="shared" si="79"/>
        <v>0.94945533769063184</v>
      </c>
      <c r="M244" s="94">
        <f t="shared" si="79"/>
        <v>0.96039999999999992</v>
      </c>
      <c r="N244" s="94">
        <f t="shared" si="79"/>
        <v>0.95646867371847022</v>
      </c>
      <c r="O244" s="94">
        <f t="shared" si="79"/>
        <v>0.95685740236148953</v>
      </c>
      <c r="P244" s="94">
        <f t="shared" si="79"/>
        <v>0.95810705973622956</v>
      </c>
      <c r="Q244" s="94">
        <f t="shared" si="79"/>
        <v>0.95781249999999996</v>
      </c>
      <c r="R244" s="94">
        <f t="shared" si="79"/>
        <v>0.95736434108527135</v>
      </c>
      <c r="S244" s="94">
        <f t="shared" si="79"/>
        <v>0.95740997229916891</v>
      </c>
      <c r="T244" s="94">
        <f t="shared" si="79"/>
        <v>0.95699797160243416</v>
      </c>
      <c r="U244" s="94">
        <f t="shared" si="79"/>
        <v>0.95743919885550788</v>
      </c>
      <c r="V244" s="94">
        <f t="shared" si="79"/>
        <v>0.95923566878980893</v>
      </c>
      <c r="W244" s="94">
        <f t="shared" si="79"/>
        <v>0.95913043478260862</v>
      </c>
      <c r="X244" s="94">
        <f t="shared" si="79"/>
        <v>0.95565610859728511</v>
      </c>
      <c r="Y244" s="94">
        <f t="shared" si="79"/>
        <v>0.95673876871880204</v>
      </c>
      <c r="Z244" s="94">
        <f t="shared" si="79"/>
        <v>0.95658627087198522</v>
      </c>
      <c r="AA244" s="94">
        <f t="shared" si="79"/>
        <v>0.95851851851851844</v>
      </c>
      <c r="AB244" s="128">
        <f t="shared" si="79"/>
        <v>0.95906432748538006</v>
      </c>
      <c r="AC244" s="128">
        <f t="shared" si="79"/>
        <v>0.96120000000000005</v>
      </c>
    </row>
    <row r="245" spans="1:30">
      <c r="A245" s="126" t="s">
        <v>72</v>
      </c>
      <c r="B245" s="94">
        <f t="shared" si="79"/>
        <v>0.96049896049896044</v>
      </c>
      <c r="C245" s="94">
        <f t="shared" si="79"/>
        <v>0.95975702353834469</v>
      </c>
      <c r="D245" s="94">
        <f t="shared" si="79"/>
        <v>0.95515463917525767</v>
      </c>
      <c r="E245" s="94">
        <f t="shared" si="79"/>
        <v>0.95508474576271185</v>
      </c>
      <c r="F245" s="94">
        <f t="shared" si="79"/>
        <v>0.9550515463917526</v>
      </c>
      <c r="G245" s="94">
        <f t="shared" si="79"/>
        <v>0.95398100803506214</v>
      </c>
      <c r="H245" s="94">
        <f t="shared" si="79"/>
        <v>0.95444870157513839</v>
      </c>
      <c r="I245" s="94">
        <f t="shared" si="79"/>
        <v>0.95400646784045995</v>
      </c>
      <c r="J245" s="94">
        <f t="shared" si="79"/>
        <v>0.95454545454545459</v>
      </c>
      <c r="K245" s="94">
        <f t="shared" si="79"/>
        <v>0.95890410958904104</v>
      </c>
      <c r="L245" s="94">
        <f t="shared" si="79"/>
        <v>0.94945533769063184</v>
      </c>
      <c r="M245" s="94">
        <f t="shared" si="79"/>
        <v>0.96039999999999992</v>
      </c>
      <c r="N245" s="94">
        <f t="shared" si="79"/>
        <v>0.95646867371847022</v>
      </c>
      <c r="O245" s="94">
        <f t="shared" si="79"/>
        <v>0.95685740236148975</v>
      </c>
      <c r="P245" s="94">
        <f t="shared" si="79"/>
        <v>0.95810705973622956</v>
      </c>
      <c r="Q245" s="94">
        <f t="shared" si="79"/>
        <v>0.95781249999999996</v>
      </c>
      <c r="R245" s="94">
        <f t="shared" si="79"/>
        <v>0.95736434108527124</v>
      </c>
      <c r="S245" s="94">
        <f t="shared" si="79"/>
        <v>0.95740997229916891</v>
      </c>
      <c r="T245" s="94">
        <f t="shared" si="79"/>
        <v>0.95699797160243416</v>
      </c>
      <c r="U245" s="94">
        <f t="shared" si="79"/>
        <v>0.95743919885550788</v>
      </c>
      <c r="V245" s="94">
        <f t="shared" si="79"/>
        <v>0.95923566878980893</v>
      </c>
      <c r="W245" s="94">
        <f t="shared" si="79"/>
        <v>0.95913043478260862</v>
      </c>
      <c r="X245" s="94">
        <f t="shared" si="79"/>
        <v>0.955656108597285</v>
      </c>
      <c r="Y245" s="94">
        <f t="shared" si="79"/>
        <v>0.95673876871880204</v>
      </c>
      <c r="Z245" s="94">
        <f t="shared" si="79"/>
        <v>0.95658627087198522</v>
      </c>
      <c r="AA245" s="94">
        <f t="shared" si="79"/>
        <v>0.95851851851851855</v>
      </c>
      <c r="AB245" s="128">
        <f t="shared" si="79"/>
        <v>0.95906432748538006</v>
      </c>
      <c r="AC245" s="128">
        <f t="shared" si="79"/>
        <v>0.96120000000000005</v>
      </c>
    </row>
    <row r="246" spans="1:30">
      <c r="A246" s="126" t="s">
        <v>73</v>
      </c>
      <c r="B246" s="94">
        <f t="shared" si="79"/>
        <v>0.96049896049896044</v>
      </c>
      <c r="C246" s="94">
        <f t="shared" si="79"/>
        <v>0.95975702353834469</v>
      </c>
      <c r="D246" s="94">
        <f t="shared" si="79"/>
        <v>0.95515463917525767</v>
      </c>
      <c r="E246" s="94">
        <f t="shared" ref="E246:AC248" si="80">E230+E119</f>
        <v>0.95508474576271185</v>
      </c>
      <c r="F246" s="94">
        <f t="shared" si="80"/>
        <v>0.9550515463917526</v>
      </c>
      <c r="G246" s="94">
        <f t="shared" si="80"/>
        <v>0.95398100803506214</v>
      </c>
      <c r="H246" s="94">
        <f t="shared" si="80"/>
        <v>0.95444870157513839</v>
      </c>
      <c r="I246" s="94">
        <f t="shared" si="80"/>
        <v>0.95400646784045995</v>
      </c>
      <c r="J246" s="94">
        <f t="shared" si="80"/>
        <v>0.95454545454545459</v>
      </c>
      <c r="K246" s="94">
        <f t="shared" si="80"/>
        <v>0.95890410958904104</v>
      </c>
      <c r="L246" s="94">
        <f t="shared" si="80"/>
        <v>0.94945533769063184</v>
      </c>
      <c r="M246" s="94">
        <f t="shared" si="80"/>
        <v>0.96039999999999992</v>
      </c>
      <c r="N246" s="94">
        <f t="shared" si="80"/>
        <v>0.95646867371847022</v>
      </c>
      <c r="O246" s="94">
        <f t="shared" si="80"/>
        <v>0.95685740236148953</v>
      </c>
      <c r="P246" s="94">
        <f t="shared" si="80"/>
        <v>0.95810705973622956</v>
      </c>
      <c r="Q246" s="94">
        <f t="shared" si="80"/>
        <v>0.95781249999999996</v>
      </c>
      <c r="R246" s="94">
        <f t="shared" si="80"/>
        <v>0.95736434108527135</v>
      </c>
      <c r="S246" s="94">
        <f t="shared" si="80"/>
        <v>0.95740997229916913</v>
      </c>
      <c r="T246" s="94">
        <f t="shared" si="80"/>
        <v>0.95699797160243416</v>
      </c>
      <c r="U246" s="94">
        <f t="shared" si="80"/>
        <v>0.95743919885550788</v>
      </c>
      <c r="V246" s="94">
        <f t="shared" si="80"/>
        <v>0.95923566878980893</v>
      </c>
      <c r="W246" s="94">
        <f t="shared" si="80"/>
        <v>0.95913043478260862</v>
      </c>
      <c r="X246" s="94">
        <f t="shared" si="80"/>
        <v>0.955656108597285</v>
      </c>
      <c r="Y246" s="94">
        <f t="shared" si="80"/>
        <v>0.95673876871880204</v>
      </c>
      <c r="Z246" s="94">
        <f t="shared" si="80"/>
        <v>0.95658627087198522</v>
      </c>
      <c r="AA246" s="94">
        <f t="shared" si="80"/>
        <v>0.95851851851851855</v>
      </c>
      <c r="AB246" s="128">
        <f t="shared" si="80"/>
        <v>0.95906432748538006</v>
      </c>
      <c r="AC246" s="128">
        <f t="shared" si="80"/>
        <v>0.96120000000000005</v>
      </c>
    </row>
    <row r="247" spans="1:30">
      <c r="A247" s="126" t="s">
        <v>74</v>
      </c>
      <c r="B247" s="94">
        <f t="shared" ref="B247:AC249" si="81">B231+B120</f>
        <v>0.96049896049896044</v>
      </c>
      <c r="C247" s="94">
        <f t="shared" si="81"/>
        <v>0.95975702353834469</v>
      </c>
      <c r="D247" s="94">
        <f t="shared" si="81"/>
        <v>0.95515463917525767</v>
      </c>
      <c r="E247" s="94">
        <f t="shared" si="81"/>
        <v>0.95508474576271185</v>
      </c>
      <c r="F247" s="94">
        <f t="shared" si="81"/>
        <v>0.9550515463917526</v>
      </c>
      <c r="G247" s="94">
        <f t="shared" si="81"/>
        <v>0.95398100803506214</v>
      </c>
      <c r="H247" s="94">
        <f t="shared" si="81"/>
        <v>0.95444870157513839</v>
      </c>
      <c r="I247" s="94">
        <f t="shared" si="81"/>
        <v>0.95400646784045995</v>
      </c>
      <c r="J247" s="94">
        <f t="shared" si="81"/>
        <v>0.95454545454545459</v>
      </c>
      <c r="K247" s="94">
        <f t="shared" si="81"/>
        <v>0.95890410958904104</v>
      </c>
      <c r="L247" s="94">
        <f t="shared" si="81"/>
        <v>0.94945533769063184</v>
      </c>
      <c r="M247" s="94">
        <f t="shared" si="81"/>
        <v>0.96039999999999992</v>
      </c>
      <c r="N247" s="94">
        <f t="shared" si="81"/>
        <v>0.95646867371847022</v>
      </c>
      <c r="O247" s="94">
        <f t="shared" si="81"/>
        <v>0.95685740236148953</v>
      </c>
      <c r="P247" s="94">
        <f t="shared" si="81"/>
        <v>0.95810705973622956</v>
      </c>
      <c r="Q247" s="94">
        <f t="shared" si="81"/>
        <v>0.95781249999999996</v>
      </c>
      <c r="R247" s="94">
        <f t="shared" si="81"/>
        <v>0.95736434108527135</v>
      </c>
      <c r="S247" s="94">
        <f t="shared" si="81"/>
        <v>0.95740997229916891</v>
      </c>
      <c r="T247" s="94">
        <f t="shared" si="81"/>
        <v>0.95699797160243416</v>
      </c>
      <c r="U247" s="94">
        <f t="shared" si="81"/>
        <v>0.95743919885550788</v>
      </c>
      <c r="V247" s="94">
        <f t="shared" si="81"/>
        <v>0.95923566878980893</v>
      </c>
      <c r="W247" s="94">
        <f t="shared" si="81"/>
        <v>0.95913043478260862</v>
      </c>
      <c r="X247" s="94">
        <f t="shared" si="81"/>
        <v>0.955656108597285</v>
      </c>
      <c r="Y247" s="94">
        <f t="shared" si="81"/>
        <v>0.95673876871880204</v>
      </c>
      <c r="Z247" s="94">
        <f t="shared" si="80"/>
        <v>0.95658627087198511</v>
      </c>
      <c r="AA247" s="94">
        <f t="shared" si="80"/>
        <v>0.95851851851851855</v>
      </c>
      <c r="AB247" s="128">
        <f t="shared" si="81"/>
        <v>0.95906432748538006</v>
      </c>
      <c r="AC247" s="128">
        <f t="shared" si="81"/>
        <v>0.96120000000000005</v>
      </c>
    </row>
    <row r="248" spans="1:30">
      <c r="A248" s="126" t="s">
        <v>75</v>
      </c>
      <c r="B248" s="94">
        <f t="shared" si="81"/>
        <v>0.96049896049896044</v>
      </c>
      <c r="C248" s="94">
        <f t="shared" si="81"/>
        <v>0.95975702353834469</v>
      </c>
      <c r="D248" s="94">
        <f t="shared" si="81"/>
        <v>0.95515463917525767</v>
      </c>
      <c r="E248" s="94">
        <f t="shared" si="81"/>
        <v>0.95508474576271185</v>
      </c>
      <c r="F248" s="94">
        <f t="shared" si="81"/>
        <v>0.9550515463917526</v>
      </c>
      <c r="G248" s="94">
        <f t="shared" si="81"/>
        <v>0.95398100803506214</v>
      </c>
      <c r="H248" s="94">
        <f t="shared" si="81"/>
        <v>0.95444870157513839</v>
      </c>
      <c r="I248" s="94">
        <f t="shared" si="81"/>
        <v>0.95400646784045995</v>
      </c>
      <c r="J248" s="94">
        <f t="shared" si="81"/>
        <v>0.95454545454545459</v>
      </c>
      <c r="K248" s="94">
        <f t="shared" si="81"/>
        <v>0.95890410958904104</v>
      </c>
      <c r="L248" s="94">
        <f t="shared" si="81"/>
        <v>0.94945533769063184</v>
      </c>
      <c r="M248" s="94">
        <f t="shared" si="81"/>
        <v>0.96039999999999992</v>
      </c>
      <c r="N248" s="94">
        <f t="shared" si="81"/>
        <v>0.95646867371847022</v>
      </c>
      <c r="O248" s="94">
        <f t="shared" si="81"/>
        <v>0.95685740236148953</v>
      </c>
      <c r="P248" s="94">
        <f t="shared" si="81"/>
        <v>0.95810705973622956</v>
      </c>
      <c r="Q248" s="94">
        <f t="shared" si="81"/>
        <v>0.95781249999999996</v>
      </c>
      <c r="R248" s="94">
        <f t="shared" si="81"/>
        <v>0.95736434108527135</v>
      </c>
      <c r="S248" s="94">
        <f t="shared" si="81"/>
        <v>0.95740997229916891</v>
      </c>
      <c r="T248" s="94">
        <f t="shared" si="81"/>
        <v>0.95699797160243416</v>
      </c>
      <c r="U248" s="94">
        <f t="shared" si="81"/>
        <v>0.95743919885550788</v>
      </c>
      <c r="V248" s="94">
        <f t="shared" si="81"/>
        <v>0.95923566878980893</v>
      </c>
      <c r="W248" s="94">
        <f t="shared" si="81"/>
        <v>0.95913043478260862</v>
      </c>
      <c r="X248" s="94">
        <f t="shared" si="81"/>
        <v>0.955656108597285</v>
      </c>
      <c r="Y248" s="94">
        <f t="shared" si="81"/>
        <v>0.95673876871880204</v>
      </c>
      <c r="Z248" s="94">
        <f t="shared" si="80"/>
        <v>0.95658627087198522</v>
      </c>
      <c r="AA248" s="94">
        <f t="shared" si="80"/>
        <v>0.95851851851851866</v>
      </c>
      <c r="AB248" s="128">
        <f t="shared" si="81"/>
        <v>0.95906432748538006</v>
      </c>
      <c r="AC248" s="128">
        <f t="shared" si="81"/>
        <v>0.96120000000000005</v>
      </c>
    </row>
    <row r="249" spans="1:30" ht="15.75" thickBot="1">
      <c r="A249" s="126" t="s">
        <v>95</v>
      </c>
      <c r="B249" s="165">
        <f>B233+B122</f>
        <v>0.96049896049896044</v>
      </c>
      <c r="C249" s="165">
        <f t="shared" si="81"/>
        <v>0.95975702353834469</v>
      </c>
      <c r="D249" s="165">
        <f t="shared" si="81"/>
        <v>0.95515463917525767</v>
      </c>
      <c r="E249" s="165">
        <f t="shared" si="81"/>
        <v>0.95508474576271185</v>
      </c>
      <c r="F249" s="165">
        <f t="shared" si="81"/>
        <v>0.9550515463917526</v>
      </c>
      <c r="G249" s="165">
        <f t="shared" si="81"/>
        <v>0.95398100803506214</v>
      </c>
      <c r="H249" s="165">
        <f t="shared" si="81"/>
        <v>0.95444870157513839</v>
      </c>
      <c r="I249" s="165">
        <f t="shared" si="81"/>
        <v>0.95400646784045995</v>
      </c>
      <c r="J249" s="165">
        <f t="shared" si="81"/>
        <v>0.95454545454545459</v>
      </c>
      <c r="K249" s="165">
        <f t="shared" si="81"/>
        <v>0.95890410958904104</v>
      </c>
      <c r="L249" s="165">
        <f t="shared" si="81"/>
        <v>0.94945533769063184</v>
      </c>
      <c r="M249" s="165">
        <f t="shared" si="81"/>
        <v>0.96039999999999992</v>
      </c>
      <c r="N249" s="165">
        <f t="shared" si="81"/>
        <v>0.95646867371847022</v>
      </c>
      <c r="O249" s="165">
        <f t="shared" si="81"/>
        <v>0.95685740236148953</v>
      </c>
      <c r="P249" s="165">
        <f t="shared" si="81"/>
        <v>0.95810705973622956</v>
      </c>
      <c r="Q249" s="165">
        <f t="shared" si="81"/>
        <v>0.95781249999999996</v>
      </c>
      <c r="R249" s="165">
        <f t="shared" si="81"/>
        <v>0.95736434108527135</v>
      </c>
      <c r="S249" s="165">
        <f t="shared" si="81"/>
        <v>0.95740997229916891</v>
      </c>
      <c r="T249" s="165">
        <f t="shared" si="81"/>
        <v>0.95699797160243416</v>
      </c>
      <c r="U249" s="165">
        <f t="shared" si="81"/>
        <v>0.95743919885550788</v>
      </c>
      <c r="V249" s="165">
        <f t="shared" si="81"/>
        <v>0.95923566878980893</v>
      </c>
      <c r="W249" s="165">
        <f t="shared" si="81"/>
        <v>0.95913043478260862</v>
      </c>
      <c r="X249" s="165">
        <f t="shared" si="81"/>
        <v>0.955656108597285</v>
      </c>
      <c r="Y249" s="165">
        <f t="shared" si="81"/>
        <v>0.95673876871880204</v>
      </c>
      <c r="Z249" s="165">
        <f t="shared" si="81"/>
        <v>0.95658627087198522</v>
      </c>
      <c r="AA249" s="165">
        <f t="shared" si="81"/>
        <v>0.95851851851851855</v>
      </c>
      <c r="AB249" s="128">
        <f t="shared" si="81"/>
        <v>0.95906432748538006</v>
      </c>
      <c r="AC249" s="128">
        <f t="shared" si="81"/>
        <v>0.96120000000000005</v>
      </c>
    </row>
    <row r="250" spans="1:3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</row>
    <row r="251" spans="1:30" ht="15.75" thickBot="1">
      <c r="A251" s="126" t="s">
        <v>319</v>
      </c>
    </row>
    <row r="252" spans="1:30" ht="15.75" thickBot="1">
      <c r="A252" s="154"/>
      <c r="B252" s="154" t="str">
        <f>B$2</f>
        <v xml:space="preserve">93/94 </v>
      </c>
      <c r="C252" s="154" t="str">
        <f t="shared" ref="C252:AC252" si="82">C$2</f>
        <v xml:space="preserve">94/95 </v>
      </c>
      <c r="D252" s="154" t="str">
        <f t="shared" si="82"/>
        <v xml:space="preserve">95/96 </v>
      </c>
      <c r="E252" s="154" t="str">
        <f t="shared" si="82"/>
        <v xml:space="preserve">96/97 </v>
      </c>
      <c r="F252" s="154" t="str">
        <f t="shared" si="82"/>
        <v xml:space="preserve">97/98 </v>
      </c>
      <c r="G252" s="154" t="str">
        <f t="shared" si="82"/>
        <v xml:space="preserve">98/99 </v>
      </c>
      <c r="H252" s="154" t="str">
        <f t="shared" si="82"/>
        <v xml:space="preserve">99/00 </v>
      </c>
      <c r="I252" s="154" t="str">
        <f t="shared" si="82"/>
        <v xml:space="preserve">00/01 </v>
      </c>
      <c r="J252" s="154" t="str">
        <f t="shared" si="82"/>
        <v xml:space="preserve">01/02 </v>
      </c>
      <c r="K252" s="154" t="str">
        <f t="shared" si="82"/>
        <v xml:space="preserve">02/03 </v>
      </c>
      <c r="L252" s="154" t="str">
        <f t="shared" si="82"/>
        <v xml:space="preserve">03/04 </v>
      </c>
      <c r="M252" s="154" t="str">
        <f t="shared" si="82"/>
        <v xml:space="preserve">04/05 </v>
      </c>
      <c r="N252" s="154" t="str">
        <f t="shared" si="82"/>
        <v xml:space="preserve">05/06 </v>
      </c>
      <c r="O252" s="154" t="str">
        <f t="shared" si="82"/>
        <v xml:space="preserve">06/07 </v>
      </c>
      <c r="P252" s="154" t="str">
        <f t="shared" si="82"/>
        <v xml:space="preserve">07/08 </v>
      </c>
      <c r="Q252" s="154" t="str">
        <f t="shared" si="82"/>
        <v xml:space="preserve">08/09 </v>
      </c>
      <c r="R252" s="154" t="str">
        <f t="shared" si="82"/>
        <v xml:space="preserve">09/10 </v>
      </c>
      <c r="S252" s="154" t="str">
        <f t="shared" si="82"/>
        <v xml:space="preserve">10/11 </v>
      </c>
      <c r="T252" s="154" t="str">
        <f t="shared" si="82"/>
        <v xml:space="preserve">11/12 </v>
      </c>
      <c r="U252" s="154" t="str">
        <f t="shared" si="82"/>
        <v xml:space="preserve">12/13 </v>
      </c>
      <c r="V252" s="154" t="str">
        <f t="shared" si="82"/>
        <v xml:space="preserve">13/14 </v>
      </c>
      <c r="W252" s="154" t="str">
        <f t="shared" si="82"/>
        <v xml:space="preserve">14/15 </v>
      </c>
      <c r="X252" s="154" t="str">
        <f t="shared" si="82"/>
        <v xml:space="preserve">15/16 </v>
      </c>
      <c r="Y252" s="154" t="str">
        <f t="shared" si="82"/>
        <v xml:space="preserve">16/17 </v>
      </c>
      <c r="Z252" s="154" t="str">
        <f t="shared" si="82"/>
        <v xml:space="preserve">17/18 </v>
      </c>
      <c r="AA252" s="154" t="str">
        <f t="shared" si="82"/>
        <v>18/19</v>
      </c>
      <c r="AB252" s="154" t="str">
        <f t="shared" si="82"/>
        <v>19/20</v>
      </c>
      <c r="AC252" s="154" t="str">
        <f t="shared" si="82"/>
        <v>20/21</v>
      </c>
      <c r="AD252" s="167"/>
    </row>
    <row r="253" spans="1:30">
      <c r="A253" s="126" t="s">
        <v>64</v>
      </c>
      <c r="B253" s="168">
        <v>0</v>
      </c>
      <c r="C253" s="168">
        <v>0</v>
      </c>
      <c r="D253" s="168">
        <v>0</v>
      </c>
      <c r="E253" s="168">
        <v>0</v>
      </c>
      <c r="F253" s="168">
        <v>0</v>
      </c>
      <c r="G253" s="168">
        <v>0</v>
      </c>
      <c r="H253" s="168">
        <v>0</v>
      </c>
      <c r="I253" s="168">
        <v>0</v>
      </c>
      <c r="J253" s="168">
        <v>2E-3</v>
      </c>
      <c r="K253" s="168">
        <v>4.3999999999999997E-2</v>
      </c>
      <c r="L253" s="169">
        <v>0</v>
      </c>
      <c r="M253" s="169">
        <v>0</v>
      </c>
      <c r="N253" s="169">
        <v>0</v>
      </c>
      <c r="O253" s="169">
        <v>0</v>
      </c>
      <c r="P253" s="169">
        <v>0.01</v>
      </c>
      <c r="Q253" s="169">
        <v>0</v>
      </c>
      <c r="R253" s="169">
        <v>0</v>
      </c>
      <c r="S253" s="169">
        <v>0</v>
      </c>
      <c r="T253" s="169">
        <v>0</v>
      </c>
      <c r="U253" s="169">
        <v>0</v>
      </c>
      <c r="V253" s="169">
        <v>0</v>
      </c>
      <c r="W253" s="169">
        <v>0</v>
      </c>
      <c r="X253" s="169">
        <v>0</v>
      </c>
      <c r="Y253" s="169">
        <v>0.01</v>
      </c>
      <c r="Z253" s="96">
        <v>3.6999999999999998E-2</v>
      </c>
      <c r="AA253" s="96">
        <v>1.4999999999999999E-2</v>
      </c>
      <c r="AB253" s="96">
        <v>0</v>
      </c>
      <c r="AC253" s="95">
        <f t="shared" ref="AC253:AC263" si="83">(SUM(W253:AA253)/SUM(W$265:AA$265))*AC$265</f>
        <v>1.0816468946266571E-2</v>
      </c>
    </row>
    <row r="254" spans="1:30">
      <c r="A254" s="126" t="s">
        <v>65</v>
      </c>
      <c r="B254" s="168">
        <v>0</v>
      </c>
      <c r="C254" s="168">
        <v>0</v>
      </c>
      <c r="D254" s="168">
        <v>0</v>
      </c>
      <c r="E254" s="168">
        <v>0</v>
      </c>
      <c r="F254" s="168">
        <v>0</v>
      </c>
      <c r="G254" s="168">
        <v>0.999</v>
      </c>
      <c r="H254" s="168">
        <v>0</v>
      </c>
      <c r="I254" s="168">
        <v>0</v>
      </c>
      <c r="J254" s="168">
        <v>0</v>
      </c>
      <c r="K254" s="168">
        <v>0</v>
      </c>
      <c r="L254" s="169">
        <v>0</v>
      </c>
      <c r="M254" s="169">
        <v>8.9999999999999993E-3</v>
      </c>
      <c r="N254" s="169">
        <v>0</v>
      </c>
      <c r="O254" s="169">
        <v>0</v>
      </c>
      <c r="P254" s="169">
        <v>2.1999999999999999E-2</v>
      </c>
      <c r="Q254" s="169">
        <v>0</v>
      </c>
      <c r="R254" s="169">
        <v>0</v>
      </c>
      <c r="S254" s="169">
        <v>0</v>
      </c>
      <c r="T254" s="169">
        <v>5.0000000000000001E-3</v>
      </c>
      <c r="U254" s="169">
        <v>0</v>
      </c>
      <c r="V254" s="169">
        <v>0</v>
      </c>
      <c r="W254" s="169">
        <v>0</v>
      </c>
      <c r="X254" s="169">
        <v>4.0010000000000003</v>
      </c>
      <c r="Y254" s="169">
        <v>0.224</v>
      </c>
      <c r="Z254" s="96">
        <v>0</v>
      </c>
      <c r="AA254" s="96">
        <v>1.7999999999999999E-2</v>
      </c>
      <c r="AB254" s="96">
        <v>0</v>
      </c>
      <c r="AC254" s="95">
        <f t="shared" si="83"/>
        <v>0.74023028611304942</v>
      </c>
    </row>
    <row r="255" spans="1:30">
      <c r="A255" s="126" t="s">
        <v>66</v>
      </c>
      <c r="B255" s="168">
        <v>0</v>
      </c>
      <c r="C255" s="168">
        <v>0</v>
      </c>
      <c r="D255" s="168">
        <v>0</v>
      </c>
      <c r="E255" s="168">
        <v>0</v>
      </c>
      <c r="F255" s="168">
        <v>0</v>
      </c>
      <c r="G255" s="168">
        <v>0</v>
      </c>
      <c r="H255" s="168">
        <v>0</v>
      </c>
      <c r="I255" s="168">
        <v>0</v>
      </c>
      <c r="J255" s="168">
        <v>0</v>
      </c>
      <c r="K255" s="168">
        <v>0</v>
      </c>
      <c r="L255" s="169">
        <v>3.0000000000000001E-3</v>
      </c>
      <c r="M255" s="169">
        <v>0</v>
      </c>
      <c r="N255" s="169">
        <v>0</v>
      </c>
      <c r="O255" s="169">
        <v>0</v>
      </c>
      <c r="P255" s="169">
        <v>0.01</v>
      </c>
      <c r="Q255" s="169">
        <v>0</v>
      </c>
      <c r="R255" s="169">
        <v>0</v>
      </c>
      <c r="S255" s="169">
        <v>0</v>
      </c>
      <c r="T255" s="169">
        <v>0</v>
      </c>
      <c r="U255" s="169">
        <v>0</v>
      </c>
      <c r="V255" s="169">
        <v>0</v>
      </c>
      <c r="W255" s="169">
        <v>0</v>
      </c>
      <c r="X255" s="169">
        <v>0</v>
      </c>
      <c r="Y255" s="169">
        <v>9.7000000000000003E-2</v>
      </c>
      <c r="Z255" s="96">
        <v>5.0999999999999997E-2</v>
      </c>
      <c r="AA255" s="96">
        <v>2E-3</v>
      </c>
      <c r="AB255" s="96">
        <v>0</v>
      </c>
      <c r="AC255" s="95">
        <f t="shared" si="83"/>
        <v>2.6168876482902996E-2</v>
      </c>
    </row>
    <row r="256" spans="1:30">
      <c r="A256" s="126" t="s">
        <v>67</v>
      </c>
      <c r="B256" s="168">
        <v>0</v>
      </c>
      <c r="C256" s="168">
        <v>0</v>
      </c>
      <c r="D256" s="168">
        <v>0</v>
      </c>
      <c r="E256" s="168">
        <v>0</v>
      </c>
      <c r="F256" s="168">
        <v>1E-3</v>
      </c>
      <c r="G256" s="168">
        <v>0</v>
      </c>
      <c r="H256" s="168">
        <v>0</v>
      </c>
      <c r="I256" s="168">
        <v>0</v>
      </c>
      <c r="J256" s="168">
        <v>0.02</v>
      </c>
      <c r="K256" s="169">
        <v>0</v>
      </c>
      <c r="L256" s="169">
        <v>0</v>
      </c>
      <c r="M256" s="169">
        <v>4.0000000000000001E-3</v>
      </c>
      <c r="N256" s="169">
        <v>0</v>
      </c>
      <c r="O256" s="169">
        <v>0</v>
      </c>
      <c r="P256" s="169">
        <v>0</v>
      </c>
      <c r="Q256" s="169">
        <v>1E-3</v>
      </c>
      <c r="R256" s="169">
        <v>0</v>
      </c>
      <c r="S256" s="169">
        <v>0</v>
      </c>
      <c r="T256" s="169">
        <v>0</v>
      </c>
      <c r="U256" s="169">
        <v>0</v>
      </c>
      <c r="V256" s="169">
        <v>0</v>
      </c>
      <c r="W256" s="169">
        <v>0</v>
      </c>
      <c r="X256" s="169">
        <v>0</v>
      </c>
      <c r="Y256" s="169">
        <v>5.7000000000000002E-2</v>
      </c>
      <c r="Z256" s="96">
        <v>1.7000000000000001E-2</v>
      </c>
      <c r="AA256" s="96">
        <v>3.0000000000000001E-3</v>
      </c>
      <c r="AB256" s="96">
        <v>1.7999999999999999E-2</v>
      </c>
      <c r="AC256" s="95">
        <f t="shared" si="83"/>
        <v>1.3433356594556873E-2</v>
      </c>
    </row>
    <row r="257" spans="1:30">
      <c r="A257" s="126" t="s">
        <v>68</v>
      </c>
      <c r="B257" s="168">
        <v>0</v>
      </c>
      <c r="C257" s="168">
        <v>0</v>
      </c>
      <c r="D257" s="168">
        <v>0</v>
      </c>
      <c r="E257" s="168">
        <v>0</v>
      </c>
      <c r="F257" s="168">
        <v>0</v>
      </c>
      <c r="G257" s="168">
        <v>0</v>
      </c>
      <c r="H257" s="168">
        <v>0</v>
      </c>
      <c r="I257" s="168">
        <v>0</v>
      </c>
      <c r="J257" s="168">
        <v>1.9419999999999999</v>
      </c>
      <c r="K257" s="169">
        <v>0</v>
      </c>
      <c r="L257" s="169">
        <v>0</v>
      </c>
      <c r="M257" s="169">
        <v>0</v>
      </c>
      <c r="N257" s="169">
        <v>0</v>
      </c>
      <c r="O257" s="169">
        <v>0</v>
      </c>
      <c r="P257" s="169">
        <v>3.0000000000000001E-3</v>
      </c>
      <c r="Q257" s="169">
        <v>0</v>
      </c>
      <c r="R257" s="169">
        <v>0</v>
      </c>
      <c r="S257" s="169">
        <v>3.0000000000000001E-3</v>
      </c>
      <c r="T257" s="169">
        <v>0</v>
      </c>
      <c r="U257" s="169">
        <v>0</v>
      </c>
      <c r="V257" s="169">
        <v>2.1999999999999999E-2</v>
      </c>
      <c r="W257" s="169">
        <v>0</v>
      </c>
      <c r="X257" s="169">
        <v>0</v>
      </c>
      <c r="Y257" s="169">
        <v>2E-3</v>
      </c>
      <c r="Z257" s="96">
        <v>0</v>
      </c>
      <c r="AA257" s="96">
        <v>3.2000000000000001E-2</v>
      </c>
      <c r="AB257" s="96">
        <v>8.4000000000000005E-2</v>
      </c>
      <c r="AC257" s="95">
        <f t="shared" si="83"/>
        <v>5.9316120027913463E-3</v>
      </c>
    </row>
    <row r="258" spans="1:30">
      <c r="A258" s="126" t="s">
        <v>69</v>
      </c>
      <c r="B258" s="168">
        <v>0</v>
      </c>
      <c r="C258" s="168">
        <v>0</v>
      </c>
      <c r="D258" s="168">
        <v>0</v>
      </c>
      <c r="E258" s="168">
        <v>0</v>
      </c>
      <c r="F258" s="168">
        <v>0</v>
      </c>
      <c r="G258" s="168">
        <v>0</v>
      </c>
      <c r="H258" s="168">
        <v>0.14699999999999999</v>
      </c>
      <c r="I258" s="168">
        <v>0</v>
      </c>
      <c r="J258" s="168">
        <v>0</v>
      </c>
      <c r="K258" s="169">
        <v>0.109</v>
      </c>
      <c r="L258" s="169">
        <v>0</v>
      </c>
      <c r="M258" s="169">
        <v>0</v>
      </c>
      <c r="N258" s="169">
        <v>0</v>
      </c>
      <c r="O258" s="169">
        <v>0</v>
      </c>
      <c r="P258" s="169">
        <v>0</v>
      </c>
      <c r="Q258" s="169">
        <v>0.123</v>
      </c>
      <c r="R258" s="169">
        <v>0</v>
      </c>
      <c r="S258" s="169">
        <v>0</v>
      </c>
      <c r="T258" s="169">
        <v>1E-3</v>
      </c>
      <c r="U258" s="169">
        <v>2.8000000000000001E-2</v>
      </c>
      <c r="V258" s="169">
        <v>0</v>
      </c>
      <c r="W258" s="169">
        <v>0</v>
      </c>
      <c r="X258" s="169">
        <v>1.6E-2</v>
      </c>
      <c r="Y258" s="169">
        <v>7.5999999999999998E-2</v>
      </c>
      <c r="Z258" s="96">
        <v>1E-3</v>
      </c>
      <c r="AA258" s="96">
        <v>0</v>
      </c>
      <c r="AB258" s="96">
        <v>4.2999999999999997E-2</v>
      </c>
      <c r="AC258" s="95">
        <f t="shared" si="83"/>
        <v>1.6224703419399859E-2</v>
      </c>
    </row>
    <row r="259" spans="1:30">
      <c r="A259" s="126" t="s">
        <v>70</v>
      </c>
      <c r="B259" s="168">
        <v>0</v>
      </c>
      <c r="C259" s="168">
        <v>0</v>
      </c>
      <c r="D259" s="168">
        <v>0</v>
      </c>
      <c r="E259" s="168">
        <v>0</v>
      </c>
      <c r="F259" s="168">
        <v>0</v>
      </c>
      <c r="G259" s="168">
        <v>0</v>
      </c>
      <c r="H259" s="168">
        <v>0.26400000000000001</v>
      </c>
      <c r="I259" s="168">
        <v>0</v>
      </c>
      <c r="J259" s="168">
        <v>0.02</v>
      </c>
      <c r="K259" s="169">
        <v>0</v>
      </c>
      <c r="L259" s="169">
        <v>0</v>
      </c>
      <c r="M259" s="169">
        <v>0</v>
      </c>
      <c r="N259" s="169">
        <v>0</v>
      </c>
      <c r="O259" s="169">
        <v>0</v>
      </c>
      <c r="P259" s="169">
        <v>0</v>
      </c>
      <c r="Q259" s="169">
        <v>0</v>
      </c>
      <c r="R259" s="169">
        <v>0</v>
      </c>
      <c r="S259" s="169">
        <v>0.23100000000000001</v>
      </c>
      <c r="T259" s="169">
        <v>0</v>
      </c>
      <c r="U259" s="169">
        <v>0</v>
      </c>
      <c r="V259" s="169">
        <v>0</v>
      </c>
      <c r="W259" s="169">
        <v>1E-3</v>
      </c>
      <c r="X259" s="169">
        <v>0.10199999999999999</v>
      </c>
      <c r="Y259" s="169">
        <v>0.40899999999999997</v>
      </c>
      <c r="Z259" s="96">
        <v>0</v>
      </c>
      <c r="AA259" s="96">
        <v>2.5000000000000001E-2</v>
      </c>
      <c r="AB259" s="96">
        <v>0</v>
      </c>
      <c r="AC259" s="95">
        <f t="shared" si="83"/>
        <v>9.3684577808792732E-2</v>
      </c>
    </row>
    <row r="260" spans="1:30">
      <c r="A260" s="126" t="s">
        <v>71</v>
      </c>
      <c r="B260" s="168">
        <v>0</v>
      </c>
      <c r="C260" s="168">
        <v>0</v>
      </c>
      <c r="D260" s="168">
        <v>0</v>
      </c>
      <c r="E260" s="168">
        <v>0</v>
      </c>
      <c r="F260" s="168">
        <v>0</v>
      </c>
      <c r="G260" s="168">
        <v>0</v>
      </c>
      <c r="H260" s="168">
        <v>0</v>
      </c>
      <c r="I260" s="168">
        <v>2.1000000000000001E-2</v>
      </c>
      <c r="J260" s="168">
        <v>0</v>
      </c>
      <c r="K260" s="169">
        <v>0</v>
      </c>
      <c r="L260" s="169">
        <v>9.1999999999999998E-2</v>
      </c>
      <c r="M260" s="169">
        <v>0</v>
      </c>
      <c r="N260" s="169">
        <v>0</v>
      </c>
      <c r="O260" s="169">
        <v>0</v>
      </c>
      <c r="P260" s="169">
        <v>3.0000000000000001E-3</v>
      </c>
      <c r="Q260" s="169">
        <v>0</v>
      </c>
      <c r="R260" s="169">
        <v>0</v>
      </c>
      <c r="S260" s="169">
        <v>1E-3</v>
      </c>
      <c r="T260" s="169">
        <v>0</v>
      </c>
      <c r="U260" s="169">
        <v>0</v>
      </c>
      <c r="V260" s="169">
        <v>0</v>
      </c>
      <c r="W260" s="169">
        <v>5.0000000000000001E-3</v>
      </c>
      <c r="X260" s="169">
        <v>1.0999999999999999E-2</v>
      </c>
      <c r="Y260" s="169">
        <v>5.8999999999999997E-2</v>
      </c>
      <c r="Z260" s="169">
        <v>1E-3</v>
      </c>
      <c r="AA260" s="96">
        <v>0</v>
      </c>
      <c r="AB260" s="96">
        <v>1.9E-2</v>
      </c>
      <c r="AC260" s="95">
        <f t="shared" si="83"/>
        <v>1.3258897418004184E-2</v>
      </c>
    </row>
    <row r="261" spans="1:30">
      <c r="A261" s="126" t="s">
        <v>72</v>
      </c>
      <c r="B261" s="168">
        <v>0</v>
      </c>
      <c r="C261" s="168">
        <v>0</v>
      </c>
      <c r="D261" s="168">
        <v>0</v>
      </c>
      <c r="E261" s="168">
        <v>0</v>
      </c>
      <c r="F261" s="168">
        <v>0</v>
      </c>
      <c r="G261" s="168">
        <v>1.9E-2</v>
      </c>
      <c r="H261" s="168">
        <v>0</v>
      </c>
      <c r="I261" s="168">
        <v>0</v>
      </c>
      <c r="J261" s="168">
        <v>0.09</v>
      </c>
      <c r="K261" s="169">
        <v>0</v>
      </c>
      <c r="L261" s="169">
        <v>0</v>
      </c>
      <c r="M261" s="169">
        <v>0.01</v>
      </c>
      <c r="N261" s="169">
        <v>0</v>
      </c>
      <c r="O261" s="169">
        <v>3.01</v>
      </c>
      <c r="P261" s="169">
        <v>0</v>
      </c>
      <c r="Q261" s="169">
        <v>0</v>
      </c>
      <c r="R261" s="169">
        <v>0.10299999999999999</v>
      </c>
      <c r="S261" s="169">
        <v>0</v>
      </c>
      <c r="T261" s="169">
        <v>0</v>
      </c>
      <c r="U261" s="169">
        <v>0</v>
      </c>
      <c r="V261" s="169">
        <v>0</v>
      </c>
      <c r="W261" s="169">
        <v>8.9999999999999993E-3</v>
      </c>
      <c r="X261" s="169">
        <v>0.10299999999999999</v>
      </c>
      <c r="Y261" s="169">
        <v>4.0000000000000001E-3</v>
      </c>
      <c r="Z261" s="169">
        <v>3.4000000000000002E-2</v>
      </c>
      <c r="AA261" s="96">
        <v>1E-3</v>
      </c>
      <c r="AB261" s="95">
        <f t="shared" ref="AB261:AB263" si="84">(SUM(V261:Z261)/SUM(V$265:Z$265))*AB$265</f>
        <v>1.9623233908948191E-2</v>
      </c>
      <c r="AC261" s="95">
        <f t="shared" si="83"/>
        <v>2.634333565945568E-2</v>
      </c>
    </row>
    <row r="262" spans="1:30">
      <c r="A262" s="126" t="s">
        <v>73</v>
      </c>
      <c r="B262" s="168">
        <v>0</v>
      </c>
      <c r="C262" s="168">
        <v>0</v>
      </c>
      <c r="D262" s="168">
        <v>0</v>
      </c>
      <c r="E262" s="168">
        <v>0</v>
      </c>
      <c r="F262" s="168">
        <v>0</v>
      </c>
      <c r="G262" s="168">
        <v>0</v>
      </c>
      <c r="H262" s="168">
        <v>1E-3</v>
      </c>
      <c r="I262" s="168">
        <v>0</v>
      </c>
      <c r="J262" s="168">
        <v>0.02</v>
      </c>
      <c r="K262" s="169">
        <v>0</v>
      </c>
      <c r="L262" s="169">
        <v>0</v>
      </c>
      <c r="M262" s="169">
        <v>0</v>
      </c>
      <c r="N262" s="169">
        <v>0</v>
      </c>
      <c r="O262" s="169">
        <v>0</v>
      </c>
      <c r="P262" s="169">
        <v>0</v>
      </c>
      <c r="Q262" s="169">
        <v>0</v>
      </c>
      <c r="R262" s="169">
        <v>0</v>
      </c>
      <c r="S262" s="169">
        <v>0</v>
      </c>
      <c r="T262" s="169">
        <v>0</v>
      </c>
      <c r="U262" s="169">
        <v>2E-3</v>
      </c>
      <c r="V262" s="169">
        <v>0</v>
      </c>
      <c r="W262" s="169">
        <v>0</v>
      </c>
      <c r="X262" s="169">
        <v>0.24299999999999999</v>
      </c>
      <c r="Y262" s="169">
        <v>2E-3</v>
      </c>
      <c r="Z262" s="169">
        <v>0</v>
      </c>
      <c r="AA262" s="96">
        <v>0</v>
      </c>
      <c r="AB262" s="95">
        <f t="shared" si="84"/>
        <v>3.2051282051282048E-2</v>
      </c>
      <c r="AC262" s="95">
        <f t="shared" si="83"/>
        <v>4.2742498255408226E-2</v>
      </c>
    </row>
    <row r="263" spans="1:30">
      <c r="A263" s="126" t="s">
        <v>74</v>
      </c>
      <c r="B263" s="168">
        <v>0</v>
      </c>
      <c r="C263" s="168">
        <v>0</v>
      </c>
      <c r="D263" s="168">
        <v>0</v>
      </c>
      <c r="E263" s="168">
        <v>0</v>
      </c>
      <c r="F263" s="168">
        <v>0</v>
      </c>
      <c r="G263" s="168">
        <v>0</v>
      </c>
      <c r="H263" s="168">
        <v>0</v>
      </c>
      <c r="I263" s="168">
        <v>0</v>
      </c>
      <c r="J263" s="168">
        <v>0</v>
      </c>
      <c r="K263" s="169">
        <v>0</v>
      </c>
      <c r="L263" s="169">
        <v>3.0000000000000001E-3</v>
      </c>
      <c r="M263" s="169">
        <v>0</v>
      </c>
      <c r="N263" s="169">
        <v>3.0000000000000001E-3</v>
      </c>
      <c r="O263" s="169">
        <v>1.0999999999999999E-2</v>
      </c>
      <c r="P263" s="169">
        <v>1E-3</v>
      </c>
      <c r="Q263" s="169">
        <v>0</v>
      </c>
      <c r="R263" s="169">
        <v>0</v>
      </c>
      <c r="S263" s="169">
        <v>0</v>
      </c>
      <c r="T263" s="169">
        <v>0</v>
      </c>
      <c r="U263" s="169">
        <v>0.01</v>
      </c>
      <c r="V263" s="169">
        <v>2.0009999999999999</v>
      </c>
      <c r="W263" s="169">
        <v>2E-3</v>
      </c>
      <c r="X263" s="169">
        <v>0</v>
      </c>
      <c r="Y263" s="169">
        <v>1E-3</v>
      </c>
      <c r="Z263" s="169">
        <v>1E-3</v>
      </c>
      <c r="AA263" s="96">
        <v>1.4999999999999999E-2</v>
      </c>
      <c r="AB263" s="95">
        <f t="shared" si="84"/>
        <v>0.26229722658294075</v>
      </c>
      <c r="AC263" s="95">
        <f t="shared" si="83"/>
        <v>3.3147243545010459E-3</v>
      </c>
    </row>
    <row r="264" spans="1:30">
      <c r="A264" s="126" t="s">
        <v>75</v>
      </c>
      <c r="B264" s="168">
        <v>0</v>
      </c>
      <c r="C264" s="168">
        <v>0</v>
      </c>
      <c r="D264" s="168">
        <v>0</v>
      </c>
      <c r="E264" s="168">
        <v>0</v>
      </c>
      <c r="F264" s="168">
        <v>0</v>
      </c>
      <c r="G264" s="168">
        <v>0</v>
      </c>
      <c r="H264" s="168">
        <v>0</v>
      </c>
      <c r="I264" s="168">
        <v>0</v>
      </c>
      <c r="J264" s="168">
        <v>0</v>
      </c>
      <c r="K264" s="169">
        <v>0</v>
      </c>
      <c r="L264" s="169">
        <v>0</v>
      </c>
      <c r="M264" s="169">
        <v>0</v>
      </c>
      <c r="N264" s="169">
        <v>0</v>
      </c>
      <c r="O264" s="169">
        <v>0</v>
      </c>
      <c r="P264" s="169">
        <v>0</v>
      </c>
      <c r="Q264" s="169">
        <v>0</v>
      </c>
      <c r="R264" s="169">
        <v>0</v>
      </c>
      <c r="S264" s="169">
        <v>0</v>
      </c>
      <c r="T264" s="169">
        <v>0</v>
      </c>
      <c r="U264" s="169">
        <v>8.0000000000000002E-3</v>
      </c>
      <c r="V264" s="169">
        <v>0</v>
      </c>
      <c r="W264" s="169">
        <v>2E-3</v>
      </c>
      <c r="X264" s="169">
        <v>4.2000000000000003E-2</v>
      </c>
      <c r="Y264" s="169">
        <v>1E-3</v>
      </c>
      <c r="Z264" s="169">
        <v>0</v>
      </c>
      <c r="AA264" s="96">
        <v>0</v>
      </c>
      <c r="AB264" s="95">
        <f>AB265-SUM(AB253:AB263)</f>
        <v>0.52202825745682901</v>
      </c>
      <c r="AC264" s="95">
        <f>AC265-SUM(AC253:AC263)</f>
        <v>7.850662944871023E-3</v>
      </c>
    </row>
    <row r="265" spans="1:30" ht="15.75" thickBot="1">
      <c r="A265" s="126" t="s">
        <v>76</v>
      </c>
      <c r="B265" s="170">
        <f>B32</f>
        <v>0</v>
      </c>
      <c r="C265" s="170">
        <f>C32</f>
        <v>0</v>
      </c>
      <c r="D265" s="170">
        <f>D32</f>
        <v>0</v>
      </c>
      <c r="E265" s="170">
        <f>E32</f>
        <v>0</v>
      </c>
      <c r="F265" s="170">
        <f>SUM(F253:F264)</f>
        <v>1E-3</v>
      </c>
      <c r="G265" s="170">
        <f>SUM(G253:G264)</f>
        <v>1.018</v>
      </c>
      <c r="H265" s="170">
        <f>SUM(H253:H264)</f>
        <v>0.41200000000000003</v>
      </c>
      <c r="I265" s="170">
        <f>SUM(I253:I264)</f>
        <v>2.1000000000000001E-2</v>
      </c>
      <c r="J265" s="170">
        <f t="shared" ref="J265:AA265" si="85">SUM(J253:J264)</f>
        <v>2.0939999999999999</v>
      </c>
      <c r="K265" s="170">
        <f t="shared" si="85"/>
        <v>0.153</v>
      </c>
      <c r="L265" s="170">
        <f t="shared" si="85"/>
        <v>9.8000000000000004E-2</v>
      </c>
      <c r="M265" s="170">
        <f t="shared" si="85"/>
        <v>2.3E-2</v>
      </c>
      <c r="N265" s="170">
        <f t="shared" si="85"/>
        <v>3.0000000000000001E-3</v>
      </c>
      <c r="O265" s="170">
        <f t="shared" si="85"/>
        <v>3.0209999999999999</v>
      </c>
      <c r="P265" s="170">
        <f t="shared" si="85"/>
        <v>4.9000000000000009E-2</v>
      </c>
      <c r="Q265" s="170">
        <f t="shared" si="85"/>
        <v>0.124</v>
      </c>
      <c r="R265" s="170">
        <f t="shared" si="85"/>
        <v>0.10299999999999999</v>
      </c>
      <c r="S265" s="170">
        <f t="shared" si="85"/>
        <v>0.23500000000000001</v>
      </c>
      <c r="T265" s="170">
        <f t="shared" si="85"/>
        <v>6.0000000000000001E-3</v>
      </c>
      <c r="U265" s="170">
        <f t="shared" si="85"/>
        <v>4.8000000000000001E-2</v>
      </c>
      <c r="V265" s="170">
        <f t="shared" si="85"/>
        <v>2.0229999999999997</v>
      </c>
      <c r="W265" s="170">
        <f t="shared" si="85"/>
        <v>1.9000000000000003E-2</v>
      </c>
      <c r="X265" s="170">
        <f t="shared" si="85"/>
        <v>4.5180000000000007</v>
      </c>
      <c r="Y265" s="170">
        <f t="shared" si="85"/>
        <v>0.94199999999999995</v>
      </c>
      <c r="Z265" s="170">
        <f t="shared" si="85"/>
        <v>0.14200000000000002</v>
      </c>
      <c r="AA265" s="170">
        <f t="shared" si="85"/>
        <v>0.111</v>
      </c>
      <c r="AB265" s="95">
        <f>AB32</f>
        <v>1</v>
      </c>
      <c r="AC265" s="95">
        <f>AC32</f>
        <v>1</v>
      </c>
    </row>
    <row r="266" spans="1:30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</row>
    <row r="267" spans="1:30" ht="15.75" thickBot="1">
      <c r="A267" s="126" t="s">
        <v>320</v>
      </c>
    </row>
    <row r="268" spans="1:30" ht="15.75" thickBot="1">
      <c r="A268" s="154"/>
      <c r="B268" s="154" t="str">
        <f>B$2</f>
        <v xml:space="preserve">93/94 </v>
      </c>
      <c r="C268" s="154" t="str">
        <f t="shared" ref="C268:AC268" si="86">C$2</f>
        <v xml:space="preserve">94/95 </v>
      </c>
      <c r="D268" s="154" t="str">
        <f t="shared" si="86"/>
        <v xml:space="preserve">95/96 </v>
      </c>
      <c r="E268" s="154" t="str">
        <f t="shared" si="86"/>
        <v xml:space="preserve">96/97 </v>
      </c>
      <c r="F268" s="154" t="str">
        <f t="shared" si="86"/>
        <v xml:space="preserve">97/98 </v>
      </c>
      <c r="G268" s="154" t="str">
        <f t="shared" si="86"/>
        <v xml:space="preserve">98/99 </v>
      </c>
      <c r="H268" s="154" t="str">
        <f t="shared" si="86"/>
        <v xml:space="preserve">99/00 </v>
      </c>
      <c r="I268" s="154" t="str">
        <f t="shared" si="86"/>
        <v xml:space="preserve">00/01 </v>
      </c>
      <c r="J268" s="154" t="str">
        <f t="shared" si="86"/>
        <v xml:space="preserve">01/02 </v>
      </c>
      <c r="K268" s="154" t="str">
        <f t="shared" si="86"/>
        <v xml:space="preserve">02/03 </v>
      </c>
      <c r="L268" s="154" t="str">
        <f t="shared" si="86"/>
        <v xml:space="preserve">03/04 </v>
      </c>
      <c r="M268" s="154" t="str">
        <f t="shared" si="86"/>
        <v xml:space="preserve">04/05 </v>
      </c>
      <c r="N268" s="154" t="str">
        <f t="shared" si="86"/>
        <v xml:space="preserve">05/06 </v>
      </c>
      <c r="O268" s="154" t="str">
        <f t="shared" si="86"/>
        <v xml:space="preserve">06/07 </v>
      </c>
      <c r="P268" s="154" t="str">
        <f t="shared" si="86"/>
        <v xml:space="preserve">07/08 </v>
      </c>
      <c r="Q268" s="154" t="str">
        <f t="shared" si="86"/>
        <v xml:space="preserve">08/09 </v>
      </c>
      <c r="R268" s="154" t="str">
        <f t="shared" si="86"/>
        <v xml:space="preserve">09/10 </v>
      </c>
      <c r="S268" s="154" t="str">
        <f t="shared" si="86"/>
        <v xml:space="preserve">10/11 </v>
      </c>
      <c r="T268" s="154" t="str">
        <f t="shared" si="86"/>
        <v xml:space="preserve">11/12 </v>
      </c>
      <c r="U268" s="154" t="str">
        <f t="shared" si="86"/>
        <v xml:space="preserve">12/13 </v>
      </c>
      <c r="V268" s="154" t="str">
        <f t="shared" si="86"/>
        <v xml:space="preserve">13/14 </v>
      </c>
      <c r="W268" s="154" t="str">
        <f t="shared" si="86"/>
        <v xml:space="preserve">14/15 </v>
      </c>
      <c r="X268" s="154" t="str">
        <f t="shared" si="86"/>
        <v xml:space="preserve">15/16 </v>
      </c>
      <c r="Y268" s="154" t="str">
        <f t="shared" si="86"/>
        <v xml:space="preserve">16/17 </v>
      </c>
      <c r="Z268" s="154" t="str">
        <f t="shared" si="86"/>
        <v xml:space="preserve">17/18 </v>
      </c>
      <c r="AA268" s="154" t="str">
        <f t="shared" si="86"/>
        <v>18/19</v>
      </c>
      <c r="AB268" s="154" t="str">
        <f t="shared" si="86"/>
        <v>19/20</v>
      </c>
      <c r="AC268" s="154" t="str">
        <f t="shared" si="86"/>
        <v>20/21</v>
      </c>
      <c r="AD268" s="167"/>
    </row>
    <row r="269" spans="1:30">
      <c r="A269" s="126" t="s">
        <v>64</v>
      </c>
      <c r="B269" s="66">
        <v>66</v>
      </c>
      <c r="C269" s="66">
        <v>120</v>
      </c>
      <c r="D269" s="66">
        <v>102</v>
      </c>
      <c r="E269" s="66">
        <v>70</v>
      </c>
      <c r="F269" s="66">
        <f>'[2]Philippines Coconut Oil Exports'!BX$290</f>
        <v>102.90300000000001</v>
      </c>
      <c r="G269" s="66">
        <f>'[2]Philippines Coconut Oil Exports'!CJ$290</f>
        <v>64.67</v>
      </c>
      <c r="H269" s="66">
        <f>'[2]Philippines Coconut Oil Exports'!CV$290</f>
        <v>78.793000000000006</v>
      </c>
      <c r="I269" s="66">
        <f>'[2]Philippines Coconut Oil Exports'!DH$290</f>
        <v>112.64100000000001</v>
      </c>
      <c r="J269" s="66">
        <f>'[2]Philippines Coconut Oil Exports'!DT$290</f>
        <v>105.458</v>
      </c>
      <c r="K269" s="66">
        <f>'[2]Philippines Coconut Oil Exports'!EF$290</f>
        <v>84.373999999999995</v>
      </c>
      <c r="L269" s="66">
        <f>'[2]Philippines Coconut Oil Exports'!ER$290</f>
        <v>106.252</v>
      </c>
      <c r="M269" s="66">
        <f>'[2]Philippines Coconut Oil Exports'!FD$290</f>
        <v>75.019000000000005</v>
      </c>
      <c r="N269" s="66">
        <f>'[2]Philippines Coconut Oil Exports'!FP$290</f>
        <v>93.647999999999996</v>
      </c>
      <c r="O269" s="66">
        <f>'[2]Philippines Coconut Oil Exports'!GB$290</f>
        <v>83.947000000000003</v>
      </c>
      <c r="P269" s="66">
        <f>'[2]Philippines Coconut Oil Exports'!GN$290</f>
        <v>124.706</v>
      </c>
      <c r="Q269" s="66">
        <f>'[2]Philippines Coconut Oil Exports'!GZ$290</f>
        <v>70.819000000000003</v>
      </c>
      <c r="R269" s="66">
        <f>'[2]Philippines Coconut Oil Exports'!HL$290</f>
        <v>112.32299999999999</v>
      </c>
      <c r="S269" s="66">
        <f>'[2]Philippines Coconut Oil Exports'!HX$290</f>
        <v>118.675</v>
      </c>
      <c r="T269" s="66">
        <f>'[2]Philippines Coconut Oil Exports'!IJ$290</f>
        <v>71.034000000000006</v>
      </c>
      <c r="U269" s="66">
        <f>'[2]Philippines Coconut Oil Exports'!IV$290</f>
        <v>100.681</v>
      </c>
      <c r="V269" s="66">
        <f>'[2]Philippines Coconut Oil Exports'!JH$290</f>
        <v>57.726999999999997</v>
      </c>
      <c r="W269" s="66">
        <f>'[2]Philippines Coconut Oil Exports'!JT$290</f>
        <v>110.86199999999999</v>
      </c>
      <c r="X269" s="66">
        <f>'[2]Philippines Coconut Oil Exports'!KF$290</f>
        <v>83.855999999999995</v>
      </c>
      <c r="Y269" s="66">
        <f>'[2]Philippines Coconut Oil Exports'!KR$290</f>
        <v>98.524000000000001</v>
      </c>
      <c r="Z269" s="66">
        <f>'[2]Philippines Coconut Oil Exports'!LD$290</f>
        <v>68.397000000000006</v>
      </c>
      <c r="AA269" s="66">
        <f>'[2]Philippines Coconut Oil Exports'!LP$290</f>
        <v>82.356114000000005</v>
      </c>
      <c r="AB269" s="66">
        <f>'[2]Philippines Coconut Oil Exports'!MB$290</f>
        <v>102.173016</v>
      </c>
      <c r="AC269" s="67">
        <f t="shared" ref="AC269:AC271" si="87">(SUM(W269:AA269)/SUM(W$281:AA$281))*AC$281</f>
        <v>85.735938624267064</v>
      </c>
      <c r="AD269" s="3"/>
    </row>
    <row r="270" spans="1:30">
      <c r="A270" s="126" t="s">
        <v>65</v>
      </c>
      <c r="B270" s="66">
        <v>88</v>
      </c>
      <c r="C270" s="66">
        <v>96</v>
      </c>
      <c r="D270" s="66">
        <v>95</v>
      </c>
      <c r="E270" s="66">
        <v>65.599999999999994</v>
      </c>
      <c r="F270" s="66">
        <f>'[2]Philippines Coconut Oil Exports'!BY$290</f>
        <v>113.85899999999999</v>
      </c>
      <c r="G270" s="66">
        <f>'[2]Philippines Coconut Oil Exports'!CK$290</f>
        <v>50.29</v>
      </c>
      <c r="H270" s="66">
        <f>'[2]Philippines Coconut Oil Exports'!CW$290</f>
        <v>55.104999999999997</v>
      </c>
      <c r="I270" s="66">
        <f>'[2]Philippines Coconut Oil Exports'!DI$290</f>
        <v>71.673000000000002</v>
      </c>
      <c r="J270" s="66">
        <f>'[2]Philippines Coconut Oil Exports'!DU$290</f>
        <v>146.73699999999999</v>
      </c>
      <c r="K270" s="66">
        <f>'[2]Philippines Coconut Oil Exports'!EG$290</f>
        <v>44.003</v>
      </c>
      <c r="L270" s="66">
        <f>'[2]Philippines Coconut Oil Exports'!ES$290</f>
        <v>83.706999999999994</v>
      </c>
      <c r="M270" s="66">
        <f>'[2]Philippines Coconut Oil Exports'!FE$290</f>
        <v>98.793999999999997</v>
      </c>
      <c r="N270" s="66">
        <f>'[2]Philippines Coconut Oil Exports'!FQ$290</f>
        <v>110.81100000000001</v>
      </c>
      <c r="O270" s="66">
        <f>'[2]Philippines Coconut Oil Exports'!GC$290</f>
        <v>82.664000000000001</v>
      </c>
      <c r="P270" s="66">
        <f>'[2]Philippines Coconut Oil Exports'!GO$290</f>
        <v>73.707999999999998</v>
      </c>
      <c r="Q270" s="66">
        <f>'[2]Philippines Coconut Oil Exports'!HA$290</f>
        <v>51.59</v>
      </c>
      <c r="R270" s="66">
        <f>'[2]Philippines Coconut Oil Exports'!HM$290</f>
        <v>56.003</v>
      </c>
      <c r="S270" s="66">
        <f>'[2]Philippines Coconut Oil Exports'!HY$290</f>
        <v>63.064999999999998</v>
      </c>
      <c r="T270" s="66">
        <f>'[2]Philippines Coconut Oil Exports'!IK$290</f>
        <v>46.122</v>
      </c>
      <c r="U270" s="66">
        <f>'[2]Philippines Coconut Oil Exports'!IW$290</f>
        <v>43.557000000000002</v>
      </c>
      <c r="V270" s="66">
        <f>'[2]Philippines Coconut Oil Exports'!JI$290</f>
        <v>41.512999999999998</v>
      </c>
      <c r="W270" s="66">
        <f>'[2]Philippines Coconut Oil Exports'!JU$290</f>
        <v>64.075999999999993</v>
      </c>
      <c r="X270" s="66">
        <f>'[2]Philippines Coconut Oil Exports'!KG$290</f>
        <v>79.801000000000002</v>
      </c>
      <c r="Y270" s="66">
        <f>'[2]Philippines Coconut Oil Exports'!KS$290</f>
        <v>82.625</v>
      </c>
      <c r="Z270" s="66">
        <f>'[2]Philippines Coconut Oil Exports'!LE$290</f>
        <v>76.12</v>
      </c>
      <c r="AA270" s="66">
        <f>'[2]Philippines Coconut Oil Exports'!LQ$290</f>
        <v>127.492538</v>
      </c>
      <c r="AB270" s="66">
        <f>'[2]Philippines Coconut Oil Exports'!MC$290</f>
        <v>69.342387000000002</v>
      </c>
      <c r="AC270" s="67">
        <f t="shared" si="87"/>
        <v>83.055584326482006</v>
      </c>
      <c r="AD270" s="3"/>
    </row>
    <row r="271" spans="1:30">
      <c r="A271" s="126" t="s">
        <v>66</v>
      </c>
      <c r="B271" s="66">
        <v>59</v>
      </c>
      <c r="C271" s="66">
        <v>95</v>
      </c>
      <c r="D271" s="66">
        <v>111</v>
      </c>
      <c r="E271" s="66">
        <v>104.301</v>
      </c>
      <c r="F271" s="66">
        <f>'[2]Philippines Coconut Oil Exports'!BZ$290</f>
        <v>154.00299999999999</v>
      </c>
      <c r="G271" s="66">
        <f>'[2]Philippines Coconut Oil Exports'!CL$290</f>
        <v>49.22</v>
      </c>
      <c r="H271" s="66">
        <f>'[2]Philippines Coconut Oil Exports'!CX$290</f>
        <v>46.152000000000001</v>
      </c>
      <c r="I271" s="66">
        <f>'[2]Philippines Coconut Oil Exports'!DJ$290</f>
        <v>187.15700000000001</v>
      </c>
      <c r="J271" s="66">
        <f>'[2]Philippines Coconut Oil Exports'!DV$290</f>
        <v>101.595</v>
      </c>
      <c r="K271" s="66">
        <f>'[2]Philippines Coconut Oil Exports'!EH$290</f>
        <v>101.158</v>
      </c>
      <c r="L271" s="66">
        <f>'[2]Philippines Coconut Oil Exports'!ET$290</f>
        <v>142.16800000000001</v>
      </c>
      <c r="M271" s="66">
        <f>'[2]Philippines Coconut Oil Exports'!FF$290</f>
        <v>54.792999999999999</v>
      </c>
      <c r="N271" s="66">
        <f>'[2]Philippines Coconut Oil Exports'!FR$290</f>
        <v>180.577</v>
      </c>
      <c r="O271" s="66">
        <f>'[2]Philippines Coconut Oil Exports'!GD$290</f>
        <v>85.679000000000002</v>
      </c>
      <c r="P271" s="66">
        <f>'[2]Philippines Coconut Oil Exports'!GP$290</f>
        <v>109.613</v>
      </c>
      <c r="Q271" s="66">
        <f>'[2]Philippines Coconut Oil Exports'!HB$290</f>
        <v>78.881</v>
      </c>
      <c r="R271" s="66">
        <f>'[2]Philippines Coconut Oil Exports'!HN$290</f>
        <v>124.881</v>
      </c>
      <c r="S271" s="66">
        <f>'[2]Philippines Coconut Oil Exports'!HZ$290</f>
        <v>72.858000000000004</v>
      </c>
      <c r="T271" s="66">
        <f>'[2]Philippines Coconut Oil Exports'!IL$290</f>
        <v>70.856999999999999</v>
      </c>
      <c r="U271" s="66">
        <f>'[2]Philippines Coconut Oil Exports'!IX$290</f>
        <v>101.4</v>
      </c>
      <c r="V271" s="66">
        <f>'[2]Philippines Coconut Oil Exports'!JJ$290</f>
        <v>73.872</v>
      </c>
      <c r="W271" s="66">
        <f>'[2]Philippines Coconut Oil Exports'!JV$290</f>
        <v>36.073999999999998</v>
      </c>
      <c r="X271" s="66">
        <f>'[2]Philippines Coconut Oil Exports'!KH$290</f>
        <v>39.116</v>
      </c>
      <c r="Y271" s="66">
        <f>'[2]Philippines Coconut Oil Exports'!KT$290</f>
        <v>76.087000000000003</v>
      </c>
      <c r="Z271" s="66">
        <f>'[2]Philippines Coconut Oil Exports'!LF$290</f>
        <v>69.933000000000007</v>
      </c>
      <c r="AA271" s="66">
        <f>'[2]Philippines Coconut Oil Exports'!LR$290</f>
        <v>89.387502999999995</v>
      </c>
      <c r="AB271" s="66">
        <f>'[2]Philippines Coconut Oil Exports'!MD$290</f>
        <v>103.311108</v>
      </c>
      <c r="AC271" s="67">
        <f t="shared" si="87"/>
        <v>59.976715090739951</v>
      </c>
      <c r="AD271" s="3"/>
    </row>
    <row r="272" spans="1:30">
      <c r="A272" s="126" t="s">
        <v>67</v>
      </c>
      <c r="B272" s="66">
        <v>59</v>
      </c>
      <c r="C272" s="66">
        <v>136</v>
      </c>
      <c r="D272" s="66">
        <v>74</v>
      </c>
      <c r="E272" s="66">
        <f>'[2]Philippines Coconut Oil Exports'!BO$290</f>
        <v>81.546000000000006</v>
      </c>
      <c r="F272" s="66">
        <f>'[2]Philippines Coconut Oil Exports'!CA$290</f>
        <v>147.524</v>
      </c>
      <c r="G272" s="66">
        <f>'[2]Philippines Coconut Oil Exports'!CM$290</f>
        <v>39.061999999999998</v>
      </c>
      <c r="H272" s="66">
        <f>'[2]Philippines Coconut Oil Exports'!CY$290</f>
        <v>38.518999999999998</v>
      </c>
      <c r="I272" s="66">
        <f>'[2]Philippines Coconut Oil Exports'!DK$290</f>
        <v>65.950999999999993</v>
      </c>
      <c r="J272" s="66">
        <f>'[2]Philippines Coconut Oil Exports'!DW$290</f>
        <v>87.501000000000005</v>
      </c>
      <c r="K272" s="66">
        <f>'[2]Philippines Coconut Oil Exports'!EI$290</f>
        <v>101.226</v>
      </c>
      <c r="L272" s="66">
        <f>'[2]Philippines Coconut Oil Exports'!EU$290</f>
        <v>84.397000000000006</v>
      </c>
      <c r="M272" s="66">
        <f>'[2]Philippines Coconut Oil Exports'!FG$290</f>
        <v>57.774999999999999</v>
      </c>
      <c r="N272" s="66">
        <f>'[2]Philippines Coconut Oil Exports'!FS$290</f>
        <v>84.864999999999995</v>
      </c>
      <c r="O272" s="66">
        <f>'[2]Philippines Coconut Oil Exports'!GE$290</f>
        <v>29.021000000000001</v>
      </c>
      <c r="P272" s="66">
        <f>'[2]Philippines Coconut Oil Exports'!GQ$290</f>
        <v>121.857</v>
      </c>
      <c r="Q272" s="66">
        <f>'[2]Philippines Coconut Oil Exports'!HC$290</f>
        <v>24.641999999999999</v>
      </c>
      <c r="R272" s="66">
        <f>'[2]Philippines Coconut Oil Exports'!HO$290</f>
        <v>147.03299999999999</v>
      </c>
      <c r="S272" s="66">
        <f>'[2]Philippines Coconut Oil Exports'!IA$290</f>
        <v>103.349</v>
      </c>
      <c r="T272" s="66">
        <f>'[2]Philippines Coconut Oil Exports'!IM$290</f>
        <v>62.844000000000001</v>
      </c>
      <c r="U272" s="66">
        <f>'[2]Philippines Coconut Oil Exports'!IY$290</f>
        <v>116.026</v>
      </c>
      <c r="V272" s="66">
        <f>'[2]Philippines Coconut Oil Exports'!JK$290</f>
        <v>43.631</v>
      </c>
      <c r="W272" s="66">
        <f>'[2]Philippines Coconut Oil Exports'!JW$290</f>
        <v>62.811</v>
      </c>
      <c r="X272" s="66">
        <f>'[2]Philippines Coconut Oil Exports'!KI$290</f>
        <v>51.347000000000001</v>
      </c>
      <c r="Y272" s="66">
        <f>'[2]Philippines Coconut Oil Exports'!KU$290</f>
        <v>149.03200000000001</v>
      </c>
      <c r="Z272" s="66">
        <f>'[2]Philippines Coconut Oil Exports'!LG$290</f>
        <v>83.620785999999995</v>
      </c>
      <c r="AA272" s="66">
        <f>'[2]Philippines Coconut Oil Exports'!LS$290</f>
        <v>76.774221999999995</v>
      </c>
      <c r="AB272" s="66">
        <f>'[2]Philippines Coconut Oil Exports'!ME$290</f>
        <v>116.642993</v>
      </c>
      <c r="AC272" s="67">
        <f t="shared" ref="AB272:AC277" si="88">(SUM(W272:AA272)/SUM(W$281:AA$281))*AC$281</f>
        <v>81.794724993409901</v>
      </c>
      <c r="AD272" s="3"/>
    </row>
    <row r="273" spans="1:30">
      <c r="A273" s="126" t="s">
        <v>68</v>
      </c>
      <c r="B273" s="66">
        <v>29</v>
      </c>
      <c r="C273" s="66">
        <v>98</v>
      </c>
      <c r="D273" s="66">
        <v>64</v>
      </c>
      <c r="E273" s="66">
        <f>'[2]Philippines Coconut Oil Exports'!BP$290</f>
        <v>59.865000000000002</v>
      </c>
      <c r="F273" s="66">
        <f>'[2]Philippines Coconut Oil Exports'!CB$290</f>
        <v>119.461</v>
      </c>
      <c r="G273" s="66">
        <f>'[2]Philippines Coconut Oil Exports'!CN$290</f>
        <v>22.72</v>
      </c>
      <c r="H273" s="66">
        <f>'[2]Philippines Coconut Oil Exports'!CZ$290</f>
        <v>49.262999999999998</v>
      </c>
      <c r="I273" s="66">
        <f>'[2]Philippines Coconut Oil Exports'!DL$290</f>
        <v>142.20699999999999</v>
      </c>
      <c r="J273" s="66">
        <f>'[2]Philippines Coconut Oil Exports'!DX$290</f>
        <v>77.036000000000001</v>
      </c>
      <c r="K273" s="66">
        <f>'[2]Philippines Coconut Oil Exports'!EJ$290</f>
        <v>81.902000000000001</v>
      </c>
      <c r="L273" s="66">
        <f>'[2]Philippines Coconut Oil Exports'!EV$290</f>
        <v>92.236000000000004</v>
      </c>
      <c r="M273" s="66">
        <f>'[2]Philippines Coconut Oil Exports'!FH$290</f>
        <v>63.576999999999998</v>
      </c>
      <c r="N273" s="66">
        <f>'[2]Philippines Coconut Oil Exports'!FT$290</f>
        <v>45.895000000000003</v>
      </c>
      <c r="O273" s="66">
        <f>'[2]Philippines Coconut Oil Exports'!GF$290</f>
        <v>44.75</v>
      </c>
      <c r="P273" s="66">
        <f>'[2]Philippines Coconut Oil Exports'!GR$290</f>
        <v>60.106999999999999</v>
      </c>
      <c r="Q273" s="66">
        <f>'[2]Philippines Coconut Oil Exports'!HD$290</f>
        <v>36.29</v>
      </c>
      <c r="R273" s="66">
        <f>'[2]Philippines Coconut Oil Exports'!HP$290</f>
        <v>74.798000000000002</v>
      </c>
      <c r="S273" s="66">
        <f>'[2]Philippines Coconut Oil Exports'!IB$290</f>
        <v>68.122</v>
      </c>
      <c r="T273" s="66">
        <f>'[2]Philippines Coconut Oil Exports'!IN$290</f>
        <v>43.398000000000003</v>
      </c>
      <c r="U273" s="66">
        <f>'[2]Philippines Coconut Oil Exports'!IZ$290</f>
        <v>86.831000000000003</v>
      </c>
      <c r="V273" s="66">
        <f>'[2]Philippines Coconut Oil Exports'!JL$290</f>
        <v>61.188000000000002</v>
      </c>
      <c r="W273" s="66">
        <f>'[2]Philippines Coconut Oil Exports'!JX$290</f>
        <v>60.786999999999999</v>
      </c>
      <c r="X273" s="66">
        <f>'[2]Philippines Coconut Oil Exports'!KJ$290</f>
        <v>66.513999999999996</v>
      </c>
      <c r="Y273" s="66">
        <f>'[2]Philippines Coconut Oil Exports'!KV$290</f>
        <v>74.096999999999994</v>
      </c>
      <c r="Z273" s="66">
        <f>'[2]Philippines Coconut Oil Exports'!LH$290</f>
        <v>35.78145</v>
      </c>
      <c r="AA273" s="66">
        <f>'[2]Philippines Coconut Oil Exports'!LT$290</f>
        <v>44.744866999999999</v>
      </c>
      <c r="AB273" s="66">
        <f>'[2]Philippines Coconut Oil Exports'!MF$290</f>
        <v>61.120224999999998</v>
      </c>
      <c r="AC273" s="67">
        <f t="shared" si="88"/>
        <v>54.439891739440206</v>
      </c>
      <c r="AD273" s="3"/>
    </row>
    <row r="274" spans="1:30">
      <c r="A274" s="126" t="s">
        <v>69</v>
      </c>
      <c r="B274" s="66">
        <v>39</v>
      </c>
      <c r="C274" s="66">
        <v>84</v>
      </c>
      <c r="D274" s="66">
        <v>78</v>
      </c>
      <c r="E274" s="66">
        <f>'[2]Philippines Coconut Oil Exports'!BQ$290</f>
        <v>45.78</v>
      </c>
      <c r="F274" s="66">
        <f>'[2]Philippines Coconut Oil Exports'!CC$290</f>
        <v>78.156999999999996</v>
      </c>
      <c r="G274" s="66">
        <f>'[2]Philippines Coconut Oil Exports'!CO$290</f>
        <v>55.94</v>
      </c>
      <c r="H274" s="66">
        <f>'[2]Philippines Coconut Oil Exports'!DA$290</f>
        <v>45.741</v>
      </c>
      <c r="I274" s="66">
        <f>'[2]Philippines Coconut Oil Exports'!DM$290</f>
        <v>81.811000000000007</v>
      </c>
      <c r="J274" s="66">
        <f>'[2]Philippines Coconut Oil Exports'!DY$290</f>
        <v>82.852000000000004</v>
      </c>
      <c r="K274" s="66">
        <f>'[2]Philippines Coconut Oil Exports'!EK$290</f>
        <v>88.34</v>
      </c>
      <c r="L274" s="66">
        <f>'[2]Philippines Coconut Oil Exports'!EW$290</f>
        <v>42.24</v>
      </c>
      <c r="M274" s="66">
        <f>'[2]Philippines Coconut Oil Exports'!FI$290</f>
        <v>57.280999999999999</v>
      </c>
      <c r="N274" s="66">
        <f>'[2]Philippines Coconut Oil Exports'!FU$290</f>
        <v>129.75399999999999</v>
      </c>
      <c r="O274" s="66">
        <f>'[2]Philippines Coconut Oil Exports'!GG$290</f>
        <v>38.189</v>
      </c>
      <c r="P274" s="66">
        <f>'[2]Philippines Coconut Oil Exports'!GS$290</f>
        <v>65.545000000000002</v>
      </c>
      <c r="Q274" s="66">
        <f>'[2]Philippines Coconut Oil Exports'!HE$290</f>
        <v>44.832999999999998</v>
      </c>
      <c r="R274" s="66">
        <f>'[2]Philippines Coconut Oil Exports'!HQ$290</f>
        <v>136.98500000000001</v>
      </c>
      <c r="S274" s="66">
        <f>'[2]Philippines Coconut Oil Exports'!IC$290</f>
        <v>89.448999999999998</v>
      </c>
      <c r="T274" s="66">
        <f>'[2]Philippines Coconut Oil Exports'!IO$290</f>
        <v>64.506</v>
      </c>
      <c r="U274" s="66">
        <f>'[2]Philippines Coconut Oil Exports'!JA$290</f>
        <v>154.5</v>
      </c>
      <c r="V274" s="66">
        <f>'[2]Philippines Coconut Oil Exports'!JM$290</f>
        <v>51.338000000000001</v>
      </c>
      <c r="W274" s="66">
        <f>'[2]Philippines Coconut Oil Exports'!JY$290</f>
        <v>137.84299999999999</v>
      </c>
      <c r="X274" s="66">
        <f>'[2]Philippines Coconut Oil Exports'!KK$290</f>
        <v>36.216000000000001</v>
      </c>
      <c r="Y274" s="66">
        <f>'[2]Philippines Coconut Oil Exports'!KW$290</f>
        <v>85.878</v>
      </c>
      <c r="Z274" s="66">
        <f>'[2]Philippines Coconut Oil Exports'!LI$290</f>
        <v>83.201279999999997</v>
      </c>
      <c r="AA274" s="66">
        <f>'[2]Philippines Coconut Oil Exports'!LU$290</f>
        <v>122.511061</v>
      </c>
      <c r="AB274" s="66">
        <f>'[2]Philippines Coconut Oil Exports'!MG$290</f>
        <v>92.848023999999995</v>
      </c>
      <c r="AC274" s="67">
        <f t="shared" si="88"/>
        <v>89.917393371149601</v>
      </c>
      <c r="AD274" s="3"/>
    </row>
    <row r="275" spans="1:30">
      <c r="A275" s="126" t="s">
        <v>70</v>
      </c>
      <c r="B275" s="66">
        <v>47</v>
      </c>
      <c r="C275" s="66">
        <v>176</v>
      </c>
      <c r="D275" s="66">
        <v>99</v>
      </c>
      <c r="E275" s="66">
        <f>'[2]Philippines Coconut Oil Exports'!BR$290</f>
        <v>64.176000000000002</v>
      </c>
      <c r="F275" s="66">
        <f>'[2]Philippines Coconut Oil Exports'!CD$290</f>
        <v>121.86</v>
      </c>
      <c r="G275" s="66">
        <f>'[2]Philippines Coconut Oil Exports'!CP$290</f>
        <v>22.933</v>
      </c>
      <c r="H275" s="66">
        <f>'[2]Philippines Coconut Oil Exports'!DB$290</f>
        <v>77.796999999999997</v>
      </c>
      <c r="I275" s="66">
        <f>'[2]Philippines Coconut Oil Exports'!DN$290</f>
        <v>128.36799999999999</v>
      </c>
      <c r="J275" s="66">
        <f>'[2]Philippines Coconut Oil Exports'!DZ$290</f>
        <v>68.367000000000004</v>
      </c>
      <c r="K275" s="66">
        <f>'[2]Philippines Coconut Oil Exports'!EL$290</f>
        <v>17.939</v>
      </c>
      <c r="L275" s="66">
        <f>'[2]Philippines Coconut Oil Exports'!EX$290</f>
        <v>98.638000000000005</v>
      </c>
      <c r="M275" s="66">
        <f>'[2]Philippines Coconut Oil Exports'!FJ$290</f>
        <v>151.18700000000001</v>
      </c>
      <c r="N275" s="66">
        <f>'[2]Philippines Coconut Oil Exports'!FV$290</f>
        <v>159.249</v>
      </c>
      <c r="O275" s="66">
        <f>'[2]Philippines Coconut Oil Exports'!GH$290</f>
        <v>92.724999999999994</v>
      </c>
      <c r="P275" s="66">
        <f>'[2]Philippines Coconut Oil Exports'!GT$290</f>
        <v>115.79600000000001</v>
      </c>
      <c r="Q275" s="66">
        <f>'[2]Philippines Coconut Oil Exports'!HF$290</f>
        <v>32.423000000000002</v>
      </c>
      <c r="R275" s="66">
        <f>'[2]Philippines Coconut Oil Exports'!HR$290</f>
        <v>130.74</v>
      </c>
      <c r="S275" s="66">
        <f>'[2]Philippines Coconut Oil Exports'!ID$290</f>
        <v>97.953999999999994</v>
      </c>
      <c r="T275" s="66">
        <f>'[2]Philippines Coconut Oil Exports'!IP$290</f>
        <v>65.753</v>
      </c>
      <c r="U275" s="66">
        <f>'[2]Philippines Coconut Oil Exports'!JB$290</f>
        <v>85.138999999999996</v>
      </c>
      <c r="V275" s="66">
        <f>'[2]Philippines Coconut Oil Exports'!JN$290</f>
        <v>60.883000000000003</v>
      </c>
      <c r="W275" s="66">
        <f>'[2]Philippines Coconut Oil Exports'!JZ$290</f>
        <v>63.752000000000002</v>
      </c>
      <c r="X275" s="66">
        <f>'[2]Philippines Coconut Oil Exports'!KL$290</f>
        <v>42.442999999999998</v>
      </c>
      <c r="Y275" s="66">
        <f>'[2]Philippines Coconut Oil Exports'!KX$290</f>
        <v>59.984000000000002</v>
      </c>
      <c r="Z275" s="66">
        <f>'[2]Philippines Coconut Oil Exports'!LJ$290</f>
        <v>69.937774000000005</v>
      </c>
      <c r="AA275" s="66">
        <f>'[2]Philippines Coconut Oil Exports'!LV$290</f>
        <v>124.118449</v>
      </c>
      <c r="AB275" s="66">
        <f>'[2]Philippines Coconut Oil Exports'!MH$290</f>
        <v>53.870165</v>
      </c>
      <c r="AC275" s="67">
        <f t="shared" si="88"/>
        <v>69.561812721720997</v>
      </c>
      <c r="AD275" s="3"/>
    </row>
    <row r="276" spans="1:30">
      <c r="A276" s="126" t="s">
        <v>71</v>
      </c>
      <c r="B276" s="66">
        <v>46</v>
      </c>
      <c r="C276" s="66">
        <v>103</v>
      </c>
      <c r="D276" s="66">
        <v>65.23</v>
      </c>
      <c r="E276" s="66">
        <f>'[2]Philippines Coconut Oil Exports'!BS$290</f>
        <v>27.981999999999999</v>
      </c>
      <c r="F276" s="66">
        <f>'[2]Philippines Coconut Oil Exports'!CE$290</f>
        <v>107.312</v>
      </c>
      <c r="G276" s="66">
        <f>'[2]Philippines Coconut Oil Exports'!CQ$290</f>
        <v>24.571000000000002</v>
      </c>
      <c r="H276" s="66">
        <f>'[2]Philippines Coconut Oil Exports'!DC$290</f>
        <v>61.28</v>
      </c>
      <c r="I276" s="66">
        <f>'[2]Philippines Coconut Oil Exports'!DO$290</f>
        <v>148.44200000000001</v>
      </c>
      <c r="J276" s="66">
        <f>'[2]Philippines Coconut Oil Exports'!EA$290</f>
        <v>78.671999999999997</v>
      </c>
      <c r="K276" s="66">
        <f>'[2]Philippines Coconut Oil Exports'!EM$290</f>
        <v>159.53800000000001</v>
      </c>
      <c r="L276" s="66">
        <f>'[2]Philippines Coconut Oil Exports'!EY$290</f>
        <v>100.77800000000001</v>
      </c>
      <c r="M276" s="66">
        <f>'[2]Philippines Coconut Oil Exports'!FK$290</f>
        <v>91.486999999999995</v>
      </c>
      <c r="N276" s="66">
        <f>'[2]Philippines Coconut Oil Exports'!FW$290</f>
        <v>126.18</v>
      </c>
      <c r="O276" s="66">
        <f>'[2]Philippines Coconut Oil Exports'!GI$290</f>
        <v>86.125</v>
      </c>
      <c r="P276" s="66">
        <f>'[2]Philippines Coconut Oil Exports'!GU$290</f>
        <v>46.59</v>
      </c>
      <c r="Q276" s="66">
        <f>'[2]Philippines Coconut Oil Exports'!HG$290</f>
        <v>55.752000000000002</v>
      </c>
      <c r="R276" s="66">
        <f>'[2]Philippines Coconut Oil Exports'!HS$290</f>
        <v>131.36699999999999</v>
      </c>
      <c r="S276" s="66">
        <f>'[2]Philippines Coconut Oil Exports'!IE$290</f>
        <v>59.37</v>
      </c>
      <c r="T276" s="66">
        <f>'[2]Philippines Coconut Oil Exports'!IQ$290</f>
        <v>75.543999999999997</v>
      </c>
      <c r="U276" s="66">
        <f>'[2]Philippines Coconut Oil Exports'!JC$290</f>
        <v>107.31399999999999</v>
      </c>
      <c r="V276" s="66">
        <f>'[2]Philippines Coconut Oil Exports'!JO$290</f>
        <v>93.546000000000006</v>
      </c>
      <c r="W276" s="66">
        <f>'[2]Philippines Coconut Oil Exports'!KA$290</f>
        <v>43.101999999999997</v>
      </c>
      <c r="X276" s="66">
        <f>'[2]Philippines Coconut Oil Exports'!KM$290</f>
        <v>37.380000000000003</v>
      </c>
      <c r="Y276" s="66">
        <f>'[2]Philippines Coconut Oil Exports'!KY$290</f>
        <v>59.383000000000003</v>
      </c>
      <c r="Z276" s="66">
        <f>'[2]Philippines Coconut Oil Exports'!LK$290</f>
        <v>66.400801999999999</v>
      </c>
      <c r="AA276" s="66">
        <f>'[2]Philippines Coconut Oil Exports'!LW$290</f>
        <v>101.31644799999999</v>
      </c>
      <c r="AB276" s="66">
        <f>'[2]Philippines Coconut Oil Exports'!MI$290</f>
        <v>60.974597000000003</v>
      </c>
      <c r="AC276" s="67">
        <f t="shared" si="88"/>
        <v>59.394466462335828</v>
      </c>
      <c r="AD276" s="3"/>
    </row>
    <row r="277" spans="1:30">
      <c r="A277" s="126" t="s">
        <v>72</v>
      </c>
      <c r="B277" s="66">
        <v>69</v>
      </c>
      <c r="C277" s="66">
        <v>127</v>
      </c>
      <c r="D277" s="66">
        <v>40.542999999999999</v>
      </c>
      <c r="E277" s="66">
        <f>'[2]Philippines Coconut Oil Exports'!BT$290</f>
        <v>125.23099999999999</v>
      </c>
      <c r="F277" s="66">
        <f>'[2]Philippines Coconut Oil Exports'!CF$290</f>
        <v>97.403000000000006</v>
      </c>
      <c r="G277" s="66">
        <f>'[2]Philippines Coconut Oil Exports'!CR$290</f>
        <v>17.834</v>
      </c>
      <c r="H277" s="66">
        <f>'[2]Philippines Coconut Oil Exports'!DD$290</f>
        <v>96.876000000000005</v>
      </c>
      <c r="I277" s="66">
        <f>'[2]Philippines Coconut Oil Exports'!DP$290</f>
        <v>132.148</v>
      </c>
      <c r="J277" s="66">
        <f>'[2]Philippines Coconut Oil Exports'!EB$290</f>
        <v>79.921000000000006</v>
      </c>
      <c r="K277" s="66">
        <f>'[2]Philippines Coconut Oil Exports'!EN$290</f>
        <v>82.894999999999996</v>
      </c>
      <c r="L277" s="66">
        <f>'[2]Philippines Coconut Oil Exports'!EZ$290</f>
        <v>53.026000000000003</v>
      </c>
      <c r="M277" s="66">
        <f>'[2]Philippines Coconut Oil Exports'!FL$290</f>
        <v>73.548000000000002</v>
      </c>
      <c r="N277" s="66">
        <f>'[2]Philippines Coconut Oil Exports'!FX$290</f>
        <v>56.539000000000001</v>
      </c>
      <c r="O277" s="66">
        <f>'[2]Philippines Coconut Oil Exports'!GJ$290</f>
        <v>69.099000000000004</v>
      </c>
      <c r="P277" s="66">
        <f>'[2]Philippines Coconut Oil Exports'!GV$290</f>
        <v>90.429000000000002</v>
      </c>
      <c r="Q277" s="66">
        <f>'[2]Philippines Coconut Oil Exports'!HH$290</f>
        <v>82.346999999999994</v>
      </c>
      <c r="R277" s="66">
        <f>'[2]Philippines Coconut Oil Exports'!HT$290</f>
        <v>106.28</v>
      </c>
      <c r="S277" s="66">
        <f>'[2]Philippines Coconut Oil Exports'!IF$290</f>
        <v>32.668999999999997</v>
      </c>
      <c r="T277" s="66">
        <f>'[2]Philippines Coconut Oil Exports'!IR$290</f>
        <v>82.858000000000004</v>
      </c>
      <c r="U277" s="66">
        <f>'[2]Philippines Coconut Oil Exports'!JD$290</f>
        <v>64.495000000000005</v>
      </c>
      <c r="V277" s="66">
        <f>'[2]Philippines Coconut Oil Exports'!JP$290</f>
        <v>66.415000000000006</v>
      </c>
      <c r="W277" s="66">
        <f>'[2]Philippines Coconut Oil Exports'!KB$290</f>
        <v>78.046000000000006</v>
      </c>
      <c r="X277" s="66">
        <f>'[2]Philippines Coconut Oil Exports'!KN$290</f>
        <v>66.066999999999993</v>
      </c>
      <c r="Y277" s="66">
        <f>'[2]Philippines Coconut Oil Exports'!KZ$290</f>
        <v>55.802</v>
      </c>
      <c r="Z277" s="66">
        <f>'[2]Philippines Coconut Oil Exports'!LL$290</f>
        <v>100.90602199999999</v>
      </c>
      <c r="AA277" s="66">
        <f>'[2]Philippines Coconut Oil Exports'!LX$290</f>
        <v>136.35203000000001</v>
      </c>
      <c r="AB277" s="67">
        <f t="shared" si="88"/>
        <v>81.873259363178448</v>
      </c>
      <c r="AC277" s="67">
        <f t="shared" si="88"/>
        <v>84.41859104434991</v>
      </c>
      <c r="AD277" s="3"/>
    </row>
    <row r="278" spans="1:30">
      <c r="A278" s="126" t="s">
        <v>73</v>
      </c>
      <c r="B278" s="66">
        <v>60</v>
      </c>
      <c r="C278" s="66">
        <v>80</v>
      </c>
      <c r="D278" s="66">
        <v>59.670999999999999</v>
      </c>
      <c r="E278" s="66">
        <f>'[2]Philippines Coconut Oil Exports'!BU$290</f>
        <v>88.742999999999995</v>
      </c>
      <c r="F278" s="66">
        <f>'[2]Philippines Coconut Oil Exports'!CG$290</f>
        <v>113.43899999999999</v>
      </c>
      <c r="G278" s="66">
        <f>'[2]Philippines Coconut Oil Exports'!CS$290</f>
        <v>30.308</v>
      </c>
      <c r="H278" s="66">
        <f>'[2]Philippines Coconut Oil Exports'!DE$290</f>
        <v>85.406999999999996</v>
      </c>
      <c r="I278" s="66">
        <f>'[2]Philippines Coconut Oil Exports'!DQ$290</f>
        <v>111.19199999999999</v>
      </c>
      <c r="J278" s="66">
        <f>'[2]Philippines Coconut Oil Exports'!EC$290</f>
        <v>57.488999999999997</v>
      </c>
      <c r="K278" s="66">
        <f>'[2]Philippines Coconut Oil Exports'!EO$290</f>
        <v>114.46599999999999</v>
      </c>
      <c r="L278" s="66">
        <f>'[2]Philippines Coconut Oil Exports'!FA$290</f>
        <v>71.254000000000005</v>
      </c>
      <c r="M278" s="66">
        <f>'[2]Philippines Coconut Oil Exports'!FM$290</f>
        <v>78.63</v>
      </c>
      <c r="N278" s="66">
        <f>'[2]Philippines Coconut Oil Exports'!FY$290</f>
        <v>64.375</v>
      </c>
      <c r="O278" s="66">
        <f>'[2]Philippines Coconut Oil Exports'!GK$290</f>
        <v>73.453000000000003</v>
      </c>
      <c r="P278" s="66">
        <f>'[2]Philippines Coconut Oil Exports'!GW$290</f>
        <v>69.367999999999995</v>
      </c>
      <c r="Q278" s="66">
        <f>'[2]Philippines Coconut Oil Exports'!HI$290</f>
        <v>106.131</v>
      </c>
      <c r="R278" s="66">
        <f>'[2]Philippines Coconut Oil Exports'!HU$290</f>
        <v>145.767</v>
      </c>
      <c r="S278" s="66">
        <f>'[2]Philippines Coconut Oil Exports'!IG$290</f>
        <v>79.703999999999994</v>
      </c>
      <c r="T278" s="66">
        <f>'[2]Philippines Coconut Oil Exports'!IS$290</f>
        <v>101.42400000000001</v>
      </c>
      <c r="U278" s="66">
        <f>'[2]Philippines Coconut Oil Exports'!JE$290</f>
        <v>125.19199999999999</v>
      </c>
      <c r="V278" s="66">
        <f>'[2]Philippines Coconut Oil Exports'!JQ$290</f>
        <v>88.82</v>
      </c>
      <c r="W278" s="66">
        <f>'[2]Philippines Coconut Oil Exports'!KC$290</f>
        <v>77.007999999999996</v>
      </c>
      <c r="X278" s="66">
        <f>'[2]Philippines Coconut Oil Exports'!KO$290</f>
        <v>82.462999999999994</v>
      </c>
      <c r="Y278" s="66">
        <f>'[2]Philippines Coconut Oil Exports'!LA$290</f>
        <v>73.099999999999994</v>
      </c>
      <c r="Z278" s="66">
        <f>'[2]Philippines Coconut Oil Exports'!LM$290</f>
        <v>47.643639999999998</v>
      </c>
      <c r="AA278" s="66">
        <f>'[2]Philippines Coconut Oil Exports'!LY$290</f>
        <v>94.961404999999999</v>
      </c>
      <c r="AB278" s="67">
        <f t="shared" ref="AB278:AC279" si="89">(SUM(V278:Z278)/SUM(V$281:Z$281))*AB$281</f>
        <v>82.27425139333738</v>
      </c>
      <c r="AC278" s="67">
        <f t="shared" si="89"/>
        <v>72.446901673371258</v>
      </c>
      <c r="AD278" s="3"/>
    </row>
    <row r="279" spans="1:30">
      <c r="A279" s="126" t="s">
        <v>74</v>
      </c>
      <c r="B279" s="66">
        <v>95</v>
      </c>
      <c r="C279" s="66">
        <v>127</v>
      </c>
      <c r="D279" s="66">
        <v>43.905000000000001</v>
      </c>
      <c r="E279" s="66">
        <f>'[2]Philippines Coconut Oil Exports'!BV$290</f>
        <v>127.285</v>
      </c>
      <c r="F279" s="66">
        <f>'[2]Philippines Coconut Oil Exports'!CH$290</f>
        <v>81.838999999999999</v>
      </c>
      <c r="G279" s="66">
        <f>'[2]Philippines Coconut Oil Exports'!CT$290</f>
        <v>34.423000000000002</v>
      </c>
      <c r="H279" s="66">
        <f>'[2]Philippines Coconut Oil Exports'!DF$290</f>
        <v>118.756</v>
      </c>
      <c r="I279" s="66">
        <f>'[2]Philippines Coconut Oil Exports'!DR$290</f>
        <v>167.94200000000001</v>
      </c>
      <c r="J279" s="66">
        <f>'[2]Philippines Coconut Oil Exports'!ED$290</f>
        <v>74.411000000000001</v>
      </c>
      <c r="K279" s="66">
        <f>'[2]Philippines Coconut Oil Exports'!EP$290</f>
        <v>102.27200000000001</v>
      </c>
      <c r="L279" s="66">
        <f>'[2]Philippines Coconut Oil Exports'!FB$290</f>
        <v>78.921999999999997</v>
      </c>
      <c r="M279" s="66">
        <f>'[2]Philippines Coconut Oil Exports'!FN$290</f>
        <v>105.682</v>
      </c>
      <c r="N279" s="66">
        <f>'[2]Philippines Coconut Oil Exports'!FZ$290</f>
        <v>84.394999999999996</v>
      </c>
      <c r="O279" s="66">
        <f>'[2]Philippines Coconut Oil Exports'!GL$290</f>
        <v>75.823999999999998</v>
      </c>
      <c r="P279" s="66">
        <f>'[2]Philippines Coconut Oil Exports'!GX$290</f>
        <v>38.96</v>
      </c>
      <c r="Q279" s="66">
        <f>'[2]Philippines Coconut Oil Exports'!HJ$290</f>
        <v>63.268999999999998</v>
      </c>
      <c r="R279" s="66">
        <f>'[2]Philippines Coconut Oil Exports'!HV$290</f>
        <v>128.732</v>
      </c>
      <c r="S279" s="66">
        <f>'[2]Philippines Coconut Oil Exports'!IH$290</f>
        <v>56.674999999999997</v>
      </c>
      <c r="T279" s="66">
        <f>'[2]Philippines Coconut Oil Exports'!IT$290</f>
        <v>41.72</v>
      </c>
      <c r="U279" s="66">
        <f>'[2]Philippines Coconut Oil Exports'!JF$290</f>
        <v>41.942</v>
      </c>
      <c r="V279" s="66">
        <f>'[2]Philippines Coconut Oil Exports'!JR$290</f>
        <v>114.33799999999999</v>
      </c>
      <c r="W279" s="66">
        <f>'[2]Philippines Coconut Oil Exports'!KD$290</f>
        <v>85.605000000000004</v>
      </c>
      <c r="X279" s="66">
        <f>'[2]Philippines Coconut Oil Exports'!KP$290</f>
        <v>62.3</v>
      </c>
      <c r="Y279" s="66">
        <f>'[2]Philippines Coconut Oil Exports'!LB$290</f>
        <v>248.56899999999999</v>
      </c>
      <c r="Z279" s="66">
        <f>'[2]Philippines Coconut Oil Exports'!LN$290</f>
        <v>73.481037000000001</v>
      </c>
      <c r="AA279" s="66">
        <f>'[2]Philippines Coconut Oil Exports'!LZ$290</f>
        <v>99.133160000000004</v>
      </c>
      <c r="AB279" s="67">
        <f>(SUM(V279:Z279)/SUM(V$281:Z$281))*AB$281-50</f>
        <v>80.264931805628294</v>
      </c>
      <c r="AC279" s="67">
        <f t="shared" si="89"/>
        <v>109.89154878354542</v>
      </c>
      <c r="AD279" s="3"/>
    </row>
    <row r="280" spans="1:30">
      <c r="A280" s="126" t="s">
        <v>75</v>
      </c>
      <c r="B280" s="66">
        <v>116</v>
      </c>
      <c r="C280" s="66">
        <v>95</v>
      </c>
      <c r="D280" s="66">
        <v>66.135999999999996</v>
      </c>
      <c r="E280" s="66">
        <f>'[2]Philippines Coconut Oil Exports'!BW$290</f>
        <v>88.784999999999997</v>
      </c>
      <c r="F280" s="66">
        <f>'[2]Philippines Coconut Oil Exports'!CI$290</f>
        <v>147.601</v>
      </c>
      <c r="G280" s="66">
        <f>'[2]Philippines Coconut Oil Exports'!CU$290</f>
        <v>50.893999999999998</v>
      </c>
      <c r="H280" s="66">
        <f>'[2]Philippines Coconut Oil Exports'!DG$290</f>
        <v>91.343999999999994</v>
      </c>
      <c r="I280" s="66">
        <f>'[2]Philippines Coconut Oil Exports'!DS$290</f>
        <v>86.307000000000002</v>
      </c>
      <c r="J280" s="66">
        <f>'[2]Philippines Coconut Oil Exports'!EE$290</f>
        <v>109.093</v>
      </c>
      <c r="K280" s="66">
        <f>'[2]Philippines Coconut Oil Exports'!EQ$290</f>
        <v>91.905000000000001</v>
      </c>
      <c r="L280" s="66">
        <f>'[2]Philippines Coconut Oil Exports'!FC$290</f>
        <v>109.712</v>
      </c>
      <c r="M280" s="66">
        <f>'[2]Philippines Coconut Oil Exports'!FO$290</f>
        <v>88.114000000000004</v>
      </c>
      <c r="N280" s="66">
        <f>'[2]Philippines Coconut Oil Exports'!GA$290</f>
        <v>63.289000000000001</v>
      </c>
      <c r="O280" s="66">
        <f>'[2]Philippines Coconut Oil Exports'!GM$290</f>
        <v>72.59</v>
      </c>
      <c r="P280" s="66">
        <f>'[2]Philippines Coconut Oil Exports'!GY$290</f>
        <v>40.173999999999999</v>
      </c>
      <c r="Q280" s="66">
        <f>'[2]Philippines Coconut Oil Exports'!HK$290</f>
        <v>94.028000000000006</v>
      </c>
      <c r="R280" s="66">
        <f>'[2]Philippines Coconut Oil Exports'!HW$290</f>
        <v>92.435000000000002</v>
      </c>
      <c r="S280" s="66">
        <f>'[2]Philippines Coconut Oil Exports'!II$290</f>
        <v>51.417999999999999</v>
      </c>
      <c r="T280" s="66">
        <f>'[2]Philippines Coconut Oil Exports'!IU$290</f>
        <v>73.817999999999998</v>
      </c>
      <c r="U280" s="66">
        <f>'[2]Philippines Coconut Oil Exports'!JG$290</f>
        <v>90.241</v>
      </c>
      <c r="V280" s="66">
        <f>'[2]Philippines Coconut Oil Exports'!JS$290</f>
        <v>116.434</v>
      </c>
      <c r="W280" s="66">
        <f>'[2]Philippines Coconut Oil Exports'!KE$290</f>
        <v>83.096999999999994</v>
      </c>
      <c r="X280" s="66">
        <f>'[2]Philippines Coconut Oil Exports'!KQ$290</f>
        <v>51.286999999999999</v>
      </c>
      <c r="Y280" s="66">
        <f>'[2]Philippines Coconut Oil Exports'!LC$290</f>
        <v>85.941000000000003</v>
      </c>
      <c r="Z280" s="66">
        <f>'[2]Philippines Coconut Oil Exports'!LO$290</f>
        <v>93.903447999999997</v>
      </c>
      <c r="AA280" s="66">
        <f>'[2]Philippines Coconut Oil Exports'!MA$290</f>
        <v>76.066773999999995</v>
      </c>
      <c r="AB280" s="67">
        <f>AB281-SUM(AB269:AB279)</f>
        <v>96.305042437855832</v>
      </c>
      <c r="AC280" s="67">
        <f>AC281-SUM(AC269:AC279)</f>
        <v>75.366431169187877</v>
      </c>
      <c r="AD280" s="3"/>
    </row>
    <row r="281" spans="1:30" ht="15.75" thickBot="1">
      <c r="A281" s="126" t="s">
        <v>76</v>
      </c>
      <c r="B281" s="66">
        <f t="shared" ref="B281:W281" si="90">SUM(B269:B280)</f>
        <v>773</v>
      </c>
      <c r="C281" s="66">
        <f t="shared" si="90"/>
        <v>1337</v>
      </c>
      <c r="D281" s="66">
        <f t="shared" si="90"/>
        <v>898.48500000000001</v>
      </c>
      <c r="E281" s="66">
        <f t="shared" si="90"/>
        <v>949.29399999999987</v>
      </c>
      <c r="F281" s="66">
        <f t="shared" si="90"/>
        <v>1385.3609999999999</v>
      </c>
      <c r="G281" s="66">
        <f t="shared" si="90"/>
        <v>462.86500000000007</v>
      </c>
      <c r="H281" s="66">
        <f t="shared" si="90"/>
        <v>845.0329999999999</v>
      </c>
      <c r="I281" s="66">
        <f t="shared" si="90"/>
        <v>1435.8389999999999</v>
      </c>
      <c r="J281" s="66">
        <f t="shared" si="90"/>
        <v>1069.1320000000001</v>
      </c>
      <c r="K281" s="66">
        <f t="shared" si="90"/>
        <v>1070.018</v>
      </c>
      <c r="L281" s="66">
        <f t="shared" si="90"/>
        <v>1063.3300000000002</v>
      </c>
      <c r="M281" s="66">
        <f t="shared" si="90"/>
        <v>995.88699999999994</v>
      </c>
      <c r="N281" s="66">
        <f t="shared" si="90"/>
        <v>1199.577</v>
      </c>
      <c r="O281" s="66">
        <f t="shared" si="90"/>
        <v>834.06600000000003</v>
      </c>
      <c r="P281" s="66">
        <f t="shared" si="90"/>
        <v>956.85300000000007</v>
      </c>
      <c r="Q281" s="66">
        <f t="shared" si="90"/>
        <v>741.00500000000011</v>
      </c>
      <c r="R281" s="66">
        <f t="shared" si="90"/>
        <v>1387.3439999999998</v>
      </c>
      <c r="S281" s="66">
        <f t="shared" si="90"/>
        <v>893.30799999999988</v>
      </c>
      <c r="T281" s="66">
        <f t="shared" si="90"/>
        <v>799.87799999999993</v>
      </c>
      <c r="U281" s="66">
        <f t="shared" si="90"/>
        <v>1117.318</v>
      </c>
      <c r="V281" s="66">
        <f t="shared" si="90"/>
        <v>869.70499999999993</v>
      </c>
      <c r="W281" s="66">
        <f t="shared" si="90"/>
        <v>903.06299999999999</v>
      </c>
      <c r="X281" s="66">
        <f>SUM(X269:X280)</f>
        <v>698.79</v>
      </c>
      <c r="Y281" s="66">
        <f>SUM(Y269:Y280)</f>
        <v>1149.0220000000002</v>
      </c>
      <c r="Z281" s="66">
        <f>SUM(Z269:Z280)</f>
        <v>869.3262390000001</v>
      </c>
      <c r="AA281" s="66">
        <f>SUM(AA269:AA280)</f>
        <v>1175.214571</v>
      </c>
      <c r="AB281" s="67">
        <f>AB38</f>
        <v>1001</v>
      </c>
      <c r="AC281" s="67">
        <f>AC38</f>
        <v>926</v>
      </c>
      <c r="AD281" s="3"/>
    </row>
    <row r="282" spans="1:30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spans="1:30" ht="15.75" thickBot="1">
      <c r="A283" s="126" t="s">
        <v>321</v>
      </c>
    </row>
    <row r="284" spans="1:30" ht="15.75" thickBot="1">
      <c r="A284" s="154"/>
      <c r="B284" s="154" t="str">
        <f>B$2</f>
        <v xml:space="preserve">93/94 </v>
      </c>
      <c r="C284" s="154" t="str">
        <f t="shared" ref="C284:AC284" si="91">C$2</f>
        <v xml:space="preserve">94/95 </v>
      </c>
      <c r="D284" s="154" t="str">
        <f t="shared" si="91"/>
        <v xml:space="preserve">95/96 </v>
      </c>
      <c r="E284" s="154" t="str">
        <f t="shared" si="91"/>
        <v xml:space="preserve">96/97 </v>
      </c>
      <c r="F284" s="154" t="str">
        <f t="shared" si="91"/>
        <v xml:space="preserve">97/98 </v>
      </c>
      <c r="G284" s="154" t="str">
        <f t="shared" si="91"/>
        <v xml:space="preserve">98/99 </v>
      </c>
      <c r="H284" s="154" t="str">
        <f t="shared" si="91"/>
        <v xml:space="preserve">99/00 </v>
      </c>
      <c r="I284" s="154" t="str">
        <f t="shared" si="91"/>
        <v xml:space="preserve">00/01 </v>
      </c>
      <c r="J284" s="154" t="str">
        <f t="shared" si="91"/>
        <v xml:space="preserve">01/02 </v>
      </c>
      <c r="K284" s="154" t="str">
        <f t="shared" si="91"/>
        <v xml:space="preserve">02/03 </v>
      </c>
      <c r="L284" s="154" t="str">
        <f t="shared" si="91"/>
        <v xml:space="preserve">03/04 </v>
      </c>
      <c r="M284" s="154" t="str">
        <f t="shared" si="91"/>
        <v xml:space="preserve">04/05 </v>
      </c>
      <c r="N284" s="154" t="str">
        <f t="shared" si="91"/>
        <v xml:space="preserve">05/06 </v>
      </c>
      <c r="O284" s="154" t="str">
        <f t="shared" si="91"/>
        <v xml:space="preserve">06/07 </v>
      </c>
      <c r="P284" s="154" t="str">
        <f t="shared" si="91"/>
        <v xml:space="preserve">07/08 </v>
      </c>
      <c r="Q284" s="154" t="str">
        <f t="shared" si="91"/>
        <v xml:space="preserve">08/09 </v>
      </c>
      <c r="R284" s="154" t="str">
        <f t="shared" si="91"/>
        <v xml:space="preserve">09/10 </v>
      </c>
      <c r="S284" s="154" t="str">
        <f t="shared" si="91"/>
        <v xml:space="preserve">10/11 </v>
      </c>
      <c r="T284" s="154" t="str">
        <f t="shared" si="91"/>
        <v xml:space="preserve">11/12 </v>
      </c>
      <c r="U284" s="154" t="str">
        <f t="shared" si="91"/>
        <v xml:space="preserve">12/13 </v>
      </c>
      <c r="V284" s="154" t="str">
        <f t="shared" si="91"/>
        <v xml:space="preserve">13/14 </v>
      </c>
      <c r="W284" s="154" t="str">
        <f t="shared" si="91"/>
        <v xml:space="preserve">14/15 </v>
      </c>
      <c r="X284" s="154" t="str">
        <f t="shared" si="91"/>
        <v xml:space="preserve">15/16 </v>
      </c>
      <c r="Y284" s="154" t="str">
        <f t="shared" si="91"/>
        <v xml:space="preserve">16/17 </v>
      </c>
      <c r="Z284" s="154" t="str">
        <f t="shared" si="91"/>
        <v xml:space="preserve">17/18 </v>
      </c>
      <c r="AA284" s="154" t="str">
        <f t="shared" si="91"/>
        <v>18/19</v>
      </c>
      <c r="AB284" s="154" t="str">
        <f t="shared" si="91"/>
        <v>19/20</v>
      </c>
      <c r="AC284" s="154" t="str">
        <f t="shared" si="91"/>
        <v>20/21</v>
      </c>
      <c r="AD284" s="167"/>
    </row>
    <row r="285" spans="1:30">
      <c r="A285" s="126" t="s">
        <v>64</v>
      </c>
      <c r="B285" s="63">
        <f t="shared" ref="B285:Q296" si="92">B$297/12</f>
        <v>30.25</v>
      </c>
      <c r="C285" s="63">
        <f t="shared" si="92"/>
        <v>30.416666666666668</v>
      </c>
      <c r="D285" s="63">
        <f t="shared" si="92"/>
        <v>28.416666666666668</v>
      </c>
      <c r="E285" s="63">
        <f t="shared" si="92"/>
        <v>32</v>
      </c>
      <c r="F285" s="63">
        <f t="shared" si="92"/>
        <v>26.333333333333332</v>
      </c>
      <c r="G285" s="63">
        <f t="shared" si="92"/>
        <v>22.666666666666668</v>
      </c>
      <c r="H285" s="63">
        <f t="shared" si="92"/>
        <v>27.083333333333332</v>
      </c>
      <c r="I285" s="63">
        <f t="shared" si="92"/>
        <v>31.25</v>
      </c>
      <c r="J285" s="63">
        <f t="shared" si="92"/>
        <v>25.833333333333332</v>
      </c>
      <c r="K285" s="63">
        <f t="shared" si="92"/>
        <v>25.833333333333332</v>
      </c>
      <c r="L285" s="63">
        <f t="shared" si="92"/>
        <v>37.083333333333336</v>
      </c>
      <c r="M285" s="63">
        <f t="shared" si="92"/>
        <v>43.916666666666664</v>
      </c>
      <c r="N285" s="63">
        <f t="shared" si="92"/>
        <v>30.583333333333332</v>
      </c>
      <c r="O285" s="63">
        <f t="shared" si="92"/>
        <v>45.583333333333336</v>
      </c>
      <c r="P285" s="63">
        <f t="shared" si="92"/>
        <v>48.916666666666664</v>
      </c>
      <c r="Q285" s="63">
        <f t="shared" si="92"/>
        <v>52.916666666666664</v>
      </c>
      <c r="R285" s="63">
        <f t="shared" ref="R285:AC296" si="93">R$297/12</f>
        <v>56.25</v>
      </c>
      <c r="S285" s="63">
        <f t="shared" si="93"/>
        <v>60.666666666666664</v>
      </c>
      <c r="T285" s="63">
        <f t="shared" si="93"/>
        <v>58.333333333333336</v>
      </c>
      <c r="U285" s="63">
        <f t="shared" si="93"/>
        <v>66.916666666666671</v>
      </c>
      <c r="V285" s="63">
        <f t="shared" si="93"/>
        <v>57.083333333333336</v>
      </c>
      <c r="W285" s="63">
        <f t="shared" si="93"/>
        <v>49.166666666666664</v>
      </c>
      <c r="X285" s="63">
        <f t="shared" si="93"/>
        <v>49.166666666666664</v>
      </c>
      <c r="Y285" s="63">
        <f t="shared" si="93"/>
        <v>50.833333333333336</v>
      </c>
      <c r="Z285" s="63">
        <f t="shared" si="93"/>
        <v>54.583333333333336</v>
      </c>
      <c r="AA285" s="63">
        <f t="shared" si="93"/>
        <v>55.416666666666664</v>
      </c>
      <c r="AB285" s="65">
        <f t="shared" si="93"/>
        <v>52.916666666666664</v>
      </c>
      <c r="AC285" s="65">
        <f t="shared" si="93"/>
        <v>56.25</v>
      </c>
      <c r="AD285" s="3"/>
    </row>
    <row r="286" spans="1:30">
      <c r="A286" s="126" t="s">
        <v>65</v>
      </c>
      <c r="B286" s="63">
        <f t="shared" si="92"/>
        <v>30.25</v>
      </c>
      <c r="C286" s="63">
        <f t="shared" si="92"/>
        <v>30.416666666666668</v>
      </c>
      <c r="D286" s="63">
        <f t="shared" si="92"/>
        <v>28.416666666666668</v>
      </c>
      <c r="E286" s="63">
        <f t="shared" si="92"/>
        <v>32</v>
      </c>
      <c r="F286" s="63">
        <f t="shared" si="92"/>
        <v>26.333333333333332</v>
      </c>
      <c r="G286" s="63">
        <f t="shared" si="92"/>
        <v>22.666666666666668</v>
      </c>
      <c r="H286" s="63">
        <f t="shared" si="92"/>
        <v>27.083333333333332</v>
      </c>
      <c r="I286" s="63">
        <f t="shared" si="92"/>
        <v>31.25</v>
      </c>
      <c r="J286" s="63">
        <f t="shared" si="92"/>
        <v>25.833333333333332</v>
      </c>
      <c r="K286" s="63">
        <f t="shared" si="92"/>
        <v>25.833333333333332</v>
      </c>
      <c r="L286" s="63">
        <f t="shared" si="92"/>
        <v>37.083333333333336</v>
      </c>
      <c r="M286" s="63">
        <f t="shared" si="92"/>
        <v>43.916666666666664</v>
      </c>
      <c r="N286" s="63">
        <f t="shared" si="92"/>
        <v>30.583333333333332</v>
      </c>
      <c r="O286" s="63">
        <f t="shared" si="92"/>
        <v>45.583333333333336</v>
      </c>
      <c r="P286" s="63">
        <f t="shared" si="92"/>
        <v>48.916666666666664</v>
      </c>
      <c r="Q286" s="63">
        <f t="shared" si="92"/>
        <v>52.916666666666664</v>
      </c>
      <c r="R286" s="63">
        <f t="shared" si="93"/>
        <v>56.25</v>
      </c>
      <c r="S286" s="63">
        <f t="shared" si="93"/>
        <v>60.666666666666664</v>
      </c>
      <c r="T286" s="63">
        <f t="shared" si="93"/>
        <v>58.333333333333336</v>
      </c>
      <c r="U286" s="63">
        <f t="shared" si="93"/>
        <v>66.916666666666671</v>
      </c>
      <c r="V286" s="63">
        <f t="shared" si="93"/>
        <v>57.083333333333336</v>
      </c>
      <c r="W286" s="63">
        <f t="shared" si="93"/>
        <v>49.166666666666664</v>
      </c>
      <c r="X286" s="63">
        <f t="shared" si="93"/>
        <v>49.166666666666664</v>
      </c>
      <c r="Y286" s="63">
        <f t="shared" si="93"/>
        <v>50.833333333333336</v>
      </c>
      <c r="Z286" s="63">
        <f t="shared" si="93"/>
        <v>54.583333333333336</v>
      </c>
      <c r="AA286" s="63">
        <f t="shared" si="93"/>
        <v>55.416666666666664</v>
      </c>
      <c r="AB286" s="65">
        <f>AB$297/12</f>
        <v>52.916666666666664</v>
      </c>
      <c r="AC286" s="65">
        <f>AC$297/12</f>
        <v>56.25</v>
      </c>
      <c r="AD286" s="3"/>
    </row>
    <row r="287" spans="1:30">
      <c r="A287" s="126" t="s">
        <v>66</v>
      </c>
      <c r="B287" s="63">
        <f t="shared" si="92"/>
        <v>30.25</v>
      </c>
      <c r="C287" s="63">
        <f t="shared" si="92"/>
        <v>30.416666666666668</v>
      </c>
      <c r="D287" s="63">
        <f t="shared" si="92"/>
        <v>28.416666666666668</v>
      </c>
      <c r="E287" s="63">
        <f t="shared" si="92"/>
        <v>32</v>
      </c>
      <c r="F287" s="63">
        <f t="shared" si="92"/>
        <v>26.333333333333332</v>
      </c>
      <c r="G287" s="63">
        <f t="shared" si="92"/>
        <v>22.666666666666668</v>
      </c>
      <c r="H287" s="63">
        <f t="shared" si="92"/>
        <v>27.083333333333332</v>
      </c>
      <c r="I287" s="63">
        <f t="shared" si="92"/>
        <v>31.25</v>
      </c>
      <c r="J287" s="63">
        <f t="shared" si="92"/>
        <v>25.833333333333332</v>
      </c>
      <c r="K287" s="63">
        <f t="shared" si="92"/>
        <v>25.833333333333332</v>
      </c>
      <c r="L287" s="63">
        <f t="shared" si="92"/>
        <v>37.083333333333336</v>
      </c>
      <c r="M287" s="63">
        <f t="shared" si="92"/>
        <v>43.916666666666664</v>
      </c>
      <c r="N287" s="63">
        <f t="shared" si="92"/>
        <v>30.583333333333332</v>
      </c>
      <c r="O287" s="63">
        <f t="shared" si="92"/>
        <v>45.583333333333336</v>
      </c>
      <c r="P287" s="63">
        <f t="shared" si="92"/>
        <v>48.916666666666664</v>
      </c>
      <c r="Q287" s="63">
        <f t="shared" si="92"/>
        <v>52.916666666666664</v>
      </c>
      <c r="R287" s="63">
        <f t="shared" si="93"/>
        <v>56.25</v>
      </c>
      <c r="S287" s="63">
        <f t="shared" si="93"/>
        <v>60.666666666666664</v>
      </c>
      <c r="T287" s="63">
        <f t="shared" si="93"/>
        <v>58.333333333333336</v>
      </c>
      <c r="U287" s="63">
        <f t="shared" si="93"/>
        <v>66.916666666666671</v>
      </c>
      <c r="V287" s="63">
        <f t="shared" si="93"/>
        <v>57.083333333333336</v>
      </c>
      <c r="W287" s="63">
        <f t="shared" si="93"/>
        <v>49.166666666666664</v>
      </c>
      <c r="X287" s="63">
        <f t="shared" si="93"/>
        <v>49.166666666666664</v>
      </c>
      <c r="Y287" s="63">
        <f t="shared" si="93"/>
        <v>50.833333333333336</v>
      </c>
      <c r="Z287" s="63">
        <f t="shared" si="93"/>
        <v>54.583333333333336</v>
      </c>
      <c r="AA287" s="63">
        <f t="shared" si="93"/>
        <v>55.416666666666664</v>
      </c>
      <c r="AB287" s="65">
        <f t="shared" si="93"/>
        <v>52.916666666666664</v>
      </c>
      <c r="AC287" s="65">
        <f t="shared" si="93"/>
        <v>56.25</v>
      </c>
      <c r="AD287" s="3"/>
    </row>
    <row r="288" spans="1:30">
      <c r="A288" s="126" t="s">
        <v>67</v>
      </c>
      <c r="B288" s="63">
        <f t="shared" si="92"/>
        <v>30.25</v>
      </c>
      <c r="C288" s="63">
        <f t="shared" si="92"/>
        <v>30.416666666666668</v>
      </c>
      <c r="D288" s="63">
        <f t="shared" si="92"/>
        <v>28.416666666666668</v>
      </c>
      <c r="E288" s="63">
        <f t="shared" si="92"/>
        <v>32</v>
      </c>
      <c r="F288" s="63">
        <f t="shared" si="92"/>
        <v>26.333333333333332</v>
      </c>
      <c r="G288" s="63">
        <f t="shared" si="92"/>
        <v>22.666666666666668</v>
      </c>
      <c r="H288" s="63">
        <f t="shared" si="92"/>
        <v>27.083333333333332</v>
      </c>
      <c r="I288" s="63">
        <f t="shared" si="92"/>
        <v>31.25</v>
      </c>
      <c r="J288" s="63">
        <f t="shared" si="92"/>
        <v>25.833333333333332</v>
      </c>
      <c r="K288" s="63">
        <f t="shared" si="92"/>
        <v>25.833333333333332</v>
      </c>
      <c r="L288" s="63">
        <f t="shared" si="92"/>
        <v>37.083333333333336</v>
      </c>
      <c r="M288" s="63">
        <f t="shared" si="92"/>
        <v>43.916666666666664</v>
      </c>
      <c r="N288" s="63">
        <f t="shared" si="92"/>
        <v>30.583333333333332</v>
      </c>
      <c r="O288" s="63">
        <f t="shared" si="92"/>
        <v>45.583333333333336</v>
      </c>
      <c r="P288" s="63">
        <f t="shared" si="92"/>
        <v>48.916666666666664</v>
      </c>
      <c r="Q288" s="63">
        <f t="shared" si="92"/>
        <v>52.916666666666664</v>
      </c>
      <c r="R288" s="63">
        <f t="shared" si="93"/>
        <v>56.25</v>
      </c>
      <c r="S288" s="63">
        <f t="shared" si="93"/>
        <v>60.666666666666664</v>
      </c>
      <c r="T288" s="63">
        <f t="shared" si="93"/>
        <v>58.333333333333336</v>
      </c>
      <c r="U288" s="63">
        <f t="shared" si="93"/>
        <v>66.916666666666671</v>
      </c>
      <c r="V288" s="63">
        <f t="shared" si="93"/>
        <v>57.083333333333336</v>
      </c>
      <c r="W288" s="63">
        <f t="shared" si="93"/>
        <v>49.166666666666664</v>
      </c>
      <c r="X288" s="63">
        <f t="shared" si="93"/>
        <v>49.166666666666664</v>
      </c>
      <c r="Y288" s="63">
        <f t="shared" si="93"/>
        <v>50.833333333333336</v>
      </c>
      <c r="Z288" s="63">
        <f t="shared" si="93"/>
        <v>54.583333333333336</v>
      </c>
      <c r="AA288" s="63">
        <f t="shared" si="93"/>
        <v>55.416666666666664</v>
      </c>
      <c r="AB288" s="65">
        <f t="shared" si="93"/>
        <v>52.916666666666664</v>
      </c>
      <c r="AC288" s="65">
        <f t="shared" si="93"/>
        <v>56.25</v>
      </c>
      <c r="AD288" s="3"/>
    </row>
    <row r="289" spans="1:30">
      <c r="A289" s="126" t="s">
        <v>68</v>
      </c>
      <c r="B289" s="63">
        <f t="shared" si="92"/>
        <v>30.25</v>
      </c>
      <c r="C289" s="63">
        <f t="shared" si="92"/>
        <v>30.416666666666668</v>
      </c>
      <c r="D289" s="63">
        <f t="shared" si="92"/>
        <v>28.416666666666668</v>
      </c>
      <c r="E289" s="63">
        <f t="shared" si="92"/>
        <v>32</v>
      </c>
      <c r="F289" s="63">
        <f t="shared" si="92"/>
        <v>26.333333333333332</v>
      </c>
      <c r="G289" s="63">
        <f t="shared" si="92"/>
        <v>22.666666666666668</v>
      </c>
      <c r="H289" s="63">
        <f t="shared" si="92"/>
        <v>27.083333333333332</v>
      </c>
      <c r="I289" s="63">
        <f t="shared" si="92"/>
        <v>31.25</v>
      </c>
      <c r="J289" s="63">
        <f t="shared" si="92"/>
        <v>25.833333333333332</v>
      </c>
      <c r="K289" s="63">
        <f t="shared" si="92"/>
        <v>25.833333333333332</v>
      </c>
      <c r="L289" s="63">
        <f t="shared" si="92"/>
        <v>37.083333333333336</v>
      </c>
      <c r="M289" s="63">
        <f t="shared" si="92"/>
        <v>43.916666666666664</v>
      </c>
      <c r="N289" s="63">
        <f t="shared" si="92"/>
        <v>30.583333333333332</v>
      </c>
      <c r="O289" s="63">
        <f t="shared" si="92"/>
        <v>45.583333333333336</v>
      </c>
      <c r="P289" s="63">
        <f t="shared" si="92"/>
        <v>48.916666666666664</v>
      </c>
      <c r="Q289" s="63">
        <f t="shared" si="92"/>
        <v>52.916666666666664</v>
      </c>
      <c r="R289" s="63">
        <f t="shared" si="93"/>
        <v>56.25</v>
      </c>
      <c r="S289" s="63">
        <f t="shared" si="93"/>
        <v>60.666666666666664</v>
      </c>
      <c r="T289" s="63">
        <f t="shared" si="93"/>
        <v>58.333333333333336</v>
      </c>
      <c r="U289" s="63">
        <f t="shared" si="93"/>
        <v>66.916666666666671</v>
      </c>
      <c r="V289" s="63">
        <f t="shared" si="93"/>
        <v>57.083333333333336</v>
      </c>
      <c r="W289" s="63">
        <f t="shared" si="93"/>
        <v>49.166666666666664</v>
      </c>
      <c r="X289" s="63">
        <f t="shared" si="93"/>
        <v>49.166666666666664</v>
      </c>
      <c r="Y289" s="63">
        <f t="shared" si="93"/>
        <v>50.833333333333336</v>
      </c>
      <c r="Z289" s="63">
        <f t="shared" si="93"/>
        <v>54.583333333333336</v>
      </c>
      <c r="AA289" s="63">
        <f t="shared" si="93"/>
        <v>55.416666666666664</v>
      </c>
      <c r="AB289" s="65">
        <f t="shared" si="93"/>
        <v>52.916666666666664</v>
      </c>
      <c r="AC289" s="65">
        <f t="shared" si="93"/>
        <v>56.25</v>
      </c>
      <c r="AD289" s="3"/>
    </row>
    <row r="290" spans="1:30">
      <c r="A290" s="126" t="s">
        <v>69</v>
      </c>
      <c r="B290" s="63">
        <f t="shared" si="92"/>
        <v>30.25</v>
      </c>
      <c r="C290" s="63">
        <f t="shared" si="92"/>
        <v>30.416666666666668</v>
      </c>
      <c r="D290" s="63">
        <f t="shared" si="92"/>
        <v>28.416666666666668</v>
      </c>
      <c r="E290" s="63">
        <f t="shared" si="92"/>
        <v>32</v>
      </c>
      <c r="F290" s="63">
        <f t="shared" si="92"/>
        <v>26.333333333333332</v>
      </c>
      <c r="G290" s="63">
        <f t="shared" si="92"/>
        <v>22.666666666666668</v>
      </c>
      <c r="H290" s="63">
        <f t="shared" si="92"/>
        <v>27.083333333333332</v>
      </c>
      <c r="I290" s="63">
        <f t="shared" si="92"/>
        <v>31.25</v>
      </c>
      <c r="J290" s="63">
        <f t="shared" si="92"/>
        <v>25.833333333333332</v>
      </c>
      <c r="K290" s="63">
        <f t="shared" si="92"/>
        <v>25.833333333333332</v>
      </c>
      <c r="L290" s="63">
        <f t="shared" si="92"/>
        <v>37.083333333333336</v>
      </c>
      <c r="M290" s="63">
        <f t="shared" si="92"/>
        <v>43.916666666666664</v>
      </c>
      <c r="N290" s="63">
        <f t="shared" si="92"/>
        <v>30.583333333333332</v>
      </c>
      <c r="O290" s="63">
        <f t="shared" si="92"/>
        <v>45.583333333333336</v>
      </c>
      <c r="P290" s="63">
        <f t="shared" si="92"/>
        <v>48.916666666666664</v>
      </c>
      <c r="Q290" s="63">
        <f t="shared" si="92"/>
        <v>52.916666666666664</v>
      </c>
      <c r="R290" s="63">
        <f t="shared" si="93"/>
        <v>56.25</v>
      </c>
      <c r="S290" s="63">
        <f t="shared" si="93"/>
        <v>60.666666666666664</v>
      </c>
      <c r="T290" s="63">
        <f t="shared" si="93"/>
        <v>58.333333333333336</v>
      </c>
      <c r="U290" s="63">
        <f t="shared" si="93"/>
        <v>66.916666666666671</v>
      </c>
      <c r="V290" s="63">
        <f t="shared" si="93"/>
        <v>57.083333333333336</v>
      </c>
      <c r="W290" s="63">
        <f t="shared" si="93"/>
        <v>49.166666666666664</v>
      </c>
      <c r="X290" s="63">
        <f t="shared" si="93"/>
        <v>49.166666666666664</v>
      </c>
      <c r="Y290" s="63">
        <f t="shared" si="93"/>
        <v>50.833333333333336</v>
      </c>
      <c r="Z290" s="63">
        <f t="shared" si="93"/>
        <v>54.583333333333336</v>
      </c>
      <c r="AA290" s="63">
        <f t="shared" si="93"/>
        <v>55.416666666666664</v>
      </c>
      <c r="AB290" s="65">
        <f t="shared" si="93"/>
        <v>52.916666666666664</v>
      </c>
      <c r="AC290" s="65">
        <f t="shared" si="93"/>
        <v>56.25</v>
      </c>
      <c r="AD290" s="3"/>
    </row>
    <row r="291" spans="1:30">
      <c r="A291" s="126" t="s">
        <v>70</v>
      </c>
      <c r="B291" s="63">
        <f t="shared" si="92"/>
        <v>30.25</v>
      </c>
      <c r="C291" s="63">
        <f t="shared" si="92"/>
        <v>30.416666666666668</v>
      </c>
      <c r="D291" s="63">
        <f t="shared" si="92"/>
        <v>28.416666666666668</v>
      </c>
      <c r="E291" s="63">
        <f t="shared" si="92"/>
        <v>32</v>
      </c>
      <c r="F291" s="63">
        <f t="shared" si="92"/>
        <v>26.333333333333332</v>
      </c>
      <c r="G291" s="63">
        <f t="shared" si="92"/>
        <v>22.666666666666668</v>
      </c>
      <c r="H291" s="63">
        <f t="shared" si="92"/>
        <v>27.083333333333332</v>
      </c>
      <c r="I291" s="63">
        <f t="shared" si="92"/>
        <v>31.25</v>
      </c>
      <c r="J291" s="63">
        <f t="shared" si="92"/>
        <v>25.833333333333332</v>
      </c>
      <c r="K291" s="63">
        <f t="shared" si="92"/>
        <v>25.833333333333332</v>
      </c>
      <c r="L291" s="63">
        <f t="shared" si="92"/>
        <v>37.083333333333336</v>
      </c>
      <c r="M291" s="63">
        <f t="shared" si="92"/>
        <v>43.916666666666664</v>
      </c>
      <c r="N291" s="63">
        <f t="shared" si="92"/>
        <v>30.583333333333332</v>
      </c>
      <c r="O291" s="63">
        <f t="shared" si="92"/>
        <v>45.583333333333336</v>
      </c>
      <c r="P291" s="63">
        <f t="shared" si="92"/>
        <v>48.916666666666664</v>
      </c>
      <c r="Q291" s="63">
        <f t="shared" si="92"/>
        <v>52.916666666666664</v>
      </c>
      <c r="R291" s="63">
        <f t="shared" si="93"/>
        <v>56.25</v>
      </c>
      <c r="S291" s="63">
        <f t="shared" si="93"/>
        <v>60.666666666666664</v>
      </c>
      <c r="T291" s="63">
        <f t="shared" si="93"/>
        <v>58.333333333333336</v>
      </c>
      <c r="U291" s="63">
        <f t="shared" si="93"/>
        <v>66.916666666666671</v>
      </c>
      <c r="V291" s="63">
        <f t="shared" si="93"/>
        <v>57.083333333333336</v>
      </c>
      <c r="W291" s="63">
        <f t="shared" si="93"/>
        <v>49.166666666666664</v>
      </c>
      <c r="X291" s="63">
        <f t="shared" si="93"/>
        <v>49.166666666666664</v>
      </c>
      <c r="Y291" s="63">
        <f t="shared" si="93"/>
        <v>50.833333333333336</v>
      </c>
      <c r="Z291" s="63">
        <f t="shared" si="93"/>
        <v>54.583333333333336</v>
      </c>
      <c r="AA291" s="63">
        <f t="shared" si="93"/>
        <v>55.416666666666664</v>
      </c>
      <c r="AB291" s="65">
        <f t="shared" si="93"/>
        <v>52.916666666666664</v>
      </c>
      <c r="AC291" s="65">
        <f t="shared" si="93"/>
        <v>56.25</v>
      </c>
      <c r="AD291" s="3"/>
    </row>
    <row r="292" spans="1:30">
      <c r="A292" s="126" t="s">
        <v>71</v>
      </c>
      <c r="B292" s="63">
        <f t="shared" si="92"/>
        <v>30.25</v>
      </c>
      <c r="C292" s="63">
        <f t="shared" si="92"/>
        <v>30.416666666666668</v>
      </c>
      <c r="D292" s="63">
        <f t="shared" si="92"/>
        <v>28.416666666666668</v>
      </c>
      <c r="E292" s="63">
        <f t="shared" si="92"/>
        <v>32</v>
      </c>
      <c r="F292" s="63">
        <f t="shared" si="92"/>
        <v>26.333333333333332</v>
      </c>
      <c r="G292" s="63">
        <f t="shared" si="92"/>
        <v>22.666666666666668</v>
      </c>
      <c r="H292" s="63">
        <f t="shared" si="92"/>
        <v>27.083333333333332</v>
      </c>
      <c r="I292" s="63">
        <f t="shared" si="92"/>
        <v>31.25</v>
      </c>
      <c r="J292" s="63">
        <f t="shared" si="92"/>
        <v>25.833333333333332</v>
      </c>
      <c r="K292" s="63">
        <f t="shared" si="92"/>
        <v>25.833333333333332</v>
      </c>
      <c r="L292" s="63">
        <f t="shared" si="92"/>
        <v>37.083333333333336</v>
      </c>
      <c r="M292" s="63">
        <f t="shared" si="92"/>
        <v>43.916666666666664</v>
      </c>
      <c r="N292" s="63">
        <f t="shared" si="92"/>
        <v>30.583333333333332</v>
      </c>
      <c r="O292" s="63">
        <f t="shared" si="92"/>
        <v>45.583333333333336</v>
      </c>
      <c r="P292" s="63">
        <f t="shared" si="92"/>
        <v>48.916666666666664</v>
      </c>
      <c r="Q292" s="63">
        <f t="shared" si="92"/>
        <v>52.916666666666664</v>
      </c>
      <c r="R292" s="63">
        <f t="shared" si="93"/>
        <v>56.25</v>
      </c>
      <c r="S292" s="63">
        <f t="shared" si="93"/>
        <v>60.666666666666664</v>
      </c>
      <c r="T292" s="63">
        <f t="shared" si="93"/>
        <v>58.333333333333336</v>
      </c>
      <c r="U292" s="63">
        <f t="shared" si="93"/>
        <v>66.916666666666671</v>
      </c>
      <c r="V292" s="63">
        <f t="shared" si="93"/>
        <v>57.083333333333336</v>
      </c>
      <c r="W292" s="63">
        <f t="shared" si="93"/>
        <v>49.166666666666664</v>
      </c>
      <c r="X292" s="63">
        <f t="shared" si="93"/>
        <v>49.166666666666664</v>
      </c>
      <c r="Y292" s="63">
        <f t="shared" si="93"/>
        <v>50.833333333333336</v>
      </c>
      <c r="Z292" s="63">
        <f t="shared" si="93"/>
        <v>54.583333333333336</v>
      </c>
      <c r="AA292" s="63">
        <f t="shared" si="93"/>
        <v>55.416666666666664</v>
      </c>
      <c r="AB292" s="65">
        <f t="shared" si="93"/>
        <v>52.916666666666664</v>
      </c>
      <c r="AC292" s="65">
        <f t="shared" si="93"/>
        <v>56.25</v>
      </c>
      <c r="AD292" s="3"/>
    </row>
    <row r="293" spans="1:30">
      <c r="A293" s="126" t="s">
        <v>72</v>
      </c>
      <c r="B293" s="63">
        <f t="shared" si="92"/>
        <v>30.25</v>
      </c>
      <c r="C293" s="63">
        <f t="shared" si="92"/>
        <v>30.416666666666668</v>
      </c>
      <c r="D293" s="63">
        <f t="shared" si="92"/>
        <v>28.416666666666668</v>
      </c>
      <c r="E293" s="63">
        <f t="shared" si="92"/>
        <v>32</v>
      </c>
      <c r="F293" s="63">
        <f t="shared" si="92"/>
        <v>26.333333333333332</v>
      </c>
      <c r="G293" s="63">
        <f t="shared" si="92"/>
        <v>22.666666666666668</v>
      </c>
      <c r="H293" s="63">
        <f t="shared" si="92"/>
        <v>27.083333333333332</v>
      </c>
      <c r="I293" s="63">
        <f t="shared" si="92"/>
        <v>31.25</v>
      </c>
      <c r="J293" s="63">
        <f t="shared" si="92"/>
        <v>25.833333333333332</v>
      </c>
      <c r="K293" s="63">
        <f t="shared" si="92"/>
        <v>25.833333333333332</v>
      </c>
      <c r="L293" s="63">
        <f t="shared" si="92"/>
        <v>37.083333333333336</v>
      </c>
      <c r="M293" s="63">
        <f t="shared" si="92"/>
        <v>43.916666666666664</v>
      </c>
      <c r="N293" s="63">
        <f t="shared" si="92"/>
        <v>30.583333333333332</v>
      </c>
      <c r="O293" s="63">
        <f t="shared" si="92"/>
        <v>45.583333333333336</v>
      </c>
      <c r="P293" s="63">
        <f t="shared" si="92"/>
        <v>48.916666666666664</v>
      </c>
      <c r="Q293" s="63">
        <f t="shared" si="92"/>
        <v>52.916666666666664</v>
      </c>
      <c r="R293" s="63">
        <f t="shared" si="93"/>
        <v>56.25</v>
      </c>
      <c r="S293" s="63">
        <f t="shared" si="93"/>
        <v>60.666666666666664</v>
      </c>
      <c r="T293" s="63">
        <f t="shared" si="93"/>
        <v>58.333333333333336</v>
      </c>
      <c r="U293" s="63">
        <f t="shared" si="93"/>
        <v>66.916666666666671</v>
      </c>
      <c r="V293" s="63">
        <f t="shared" si="93"/>
        <v>57.083333333333336</v>
      </c>
      <c r="W293" s="63">
        <f t="shared" si="93"/>
        <v>49.166666666666664</v>
      </c>
      <c r="X293" s="63">
        <f t="shared" si="93"/>
        <v>49.166666666666664</v>
      </c>
      <c r="Y293" s="63">
        <f t="shared" si="93"/>
        <v>50.833333333333336</v>
      </c>
      <c r="Z293" s="63">
        <f t="shared" si="93"/>
        <v>54.583333333333336</v>
      </c>
      <c r="AA293" s="63">
        <f t="shared" si="93"/>
        <v>55.416666666666664</v>
      </c>
      <c r="AB293" s="65">
        <f t="shared" si="93"/>
        <v>52.916666666666664</v>
      </c>
      <c r="AC293" s="65">
        <f t="shared" si="93"/>
        <v>56.25</v>
      </c>
      <c r="AD293" s="3"/>
    </row>
    <row r="294" spans="1:30">
      <c r="A294" s="126" t="s">
        <v>73</v>
      </c>
      <c r="B294" s="63">
        <f t="shared" si="92"/>
        <v>30.25</v>
      </c>
      <c r="C294" s="63">
        <f t="shared" si="92"/>
        <v>30.416666666666668</v>
      </c>
      <c r="D294" s="63">
        <f t="shared" si="92"/>
        <v>28.416666666666668</v>
      </c>
      <c r="E294" s="63">
        <f t="shared" si="92"/>
        <v>32</v>
      </c>
      <c r="F294" s="63">
        <f t="shared" si="92"/>
        <v>26.333333333333332</v>
      </c>
      <c r="G294" s="63">
        <f t="shared" si="92"/>
        <v>22.666666666666668</v>
      </c>
      <c r="H294" s="63">
        <f t="shared" si="92"/>
        <v>27.083333333333332</v>
      </c>
      <c r="I294" s="63">
        <f t="shared" si="92"/>
        <v>31.25</v>
      </c>
      <c r="J294" s="63">
        <f t="shared" si="92"/>
        <v>25.833333333333332</v>
      </c>
      <c r="K294" s="63">
        <f t="shared" si="92"/>
        <v>25.833333333333332</v>
      </c>
      <c r="L294" s="63">
        <f t="shared" si="92"/>
        <v>37.083333333333336</v>
      </c>
      <c r="M294" s="63">
        <f t="shared" si="92"/>
        <v>43.916666666666664</v>
      </c>
      <c r="N294" s="63">
        <f t="shared" si="92"/>
        <v>30.583333333333332</v>
      </c>
      <c r="O294" s="63">
        <f t="shared" si="92"/>
        <v>45.583333333333336</v>
      </c>
      <c r="P294" s="63">
        <f t="shared" si="92"/>
        <v>48.916666666666664</v>
      </c>
      <c r="Q294" s="63">
        <f t="shared" si="92"/>
        <v>52.916666666666664</v>
      </c>
      <c r="R294" s="63">
        <f t="shared" si="93"/>
        <v>56.25</v>
      </c>
      <c r="S294" s="63">
        <f t="shared" si="93"/>
        <v>60.666666666666664</v>
      </c>
      <c r="T294" s="63">
        <f t="shared" si="93"/>
        <v>58.333333333333336</v>
      </c>
      <c r="U294" s="63">
        <f t="shared" si="93"/>
        <v>66.916666666666671</v>
      </c>
      <c r="V294" s="63">
        <f t="shared" si="93"/>
        <v>57.083333333333336</v>
      </c>
      <c r="W294" s="63">
        <f t="shared" si="93"/>
        <v>49.166666666666664</v>
      </c>
      <c r="X294" s="63">
        <f t="shared" si="93"/>
        <v>49.166666666666664</v>
      </c>
      <c r="Y294" s="63">
        <f t="shared" si="93"/>
        <v>50.833333333333336</v>
      </c>
      <c r="Z294" s="63">
        <f t="shared" si="93"/>
        <v>54.583333333333336</v>
      </c>
      <c r="AA294" s="63">
        <f t="shared" si="93"/>
        <v>55.416666666666664</v>
      </c>
      <c r="AB294" s="65">
        <f t="shared" si="93"/>
        <v>52.916666666666664</v>
      </c>
      <c r="AC294" s="65">
        <f t="shared" si="93"/>
        <v>56.25</v>
      </c>
      <c r="AD294" s="3"/>
    </row>
    <row r="295" spans="1:30">
      <c r="A295" s="126" t="s">
        <v>74</v>
      </c>
      <c r="B295" s="63">
        <f t="shared" si="92"/>
        <v>30.25</v>
      </c>
      <c r="C295" s="63">
        <f t="shared" si="92"/>
        <v>30.416666666666668</v>
      </c>
      <c r="D295" s="63">
        <f t="shared" si="92"/>
        <v>28.416666666666668</v>
      </c>
      <c r="E295" s="63">
        <f t="shared" si="92"/>
        <v>32</v>
      </c>
      <c r="F295" s="63">
        <f t="shared" si="92"/>
        <v>26.333333333333332</v>
      </c>
      <c r="G295" s="63">
        <f t="shared" si="92"/>
        <v>22.666666666666668</v>
      </c>
      <c r="H295" s="63">
        <f t="shared" si="92"/>
        <v>27.083333333333332</v>
      </c>
      <c r="I295" s="63">
        <f t="shared" si="92"/>
        <v>31.25</v>
      </c>
      <c r="J295" s="63">
        <f t="shared" si="92"/>
        <v>25.833333333333332</v>
      </c>
      <c r="K295" s="63">
        <f t="shared" si="92"/>
        <v>25.833333333333332</v>
      </c>
      <c r="L295" s="63">
        <f t="shared" si="92"/>
        <v>37.083333333333336</v>
      </c>
      <c r="M295" s="63">
        <f t="shared" si="92"/>
        <v>43.916666666666664</v>
      </c>
      <c r="N295" s="63">
        <f t="shared" si="92"/>
        <v>30.583333333333332</v>
      </c>
      <c r="O295" s="63">
        <f t="shared" si="92"/>
        <v>45.583333333333336</v>
      </c>
      <c r="P295" s="63">
        <f t="shared" si="92"/>
        <v>48.916666666666664</v>
      </c>
      <c r="Q295" s="63">
        <f t="shared" si="92"/>
        <v>52.916666666666664</v>
      </c>
      <c r="R295" s="63">
        <f t="shared" si="93"/>
        <v>56.25</v>
      </c>
      <c r="S295" s="63">
        <f t="shared" si="93"/>
        <v>60.666666666666664</v>
      </c>
      <c r="T295" s="63">
        <f t="shared" si="93"/>
        <v>58.333333333333336</v>
      </c>
      <c r="U295" s="63">
        <f t="shared" si="93"/>
        <v>66.916666666666671</v>
      </c>
      <c r="V295" s="63">
        <f t="shared" si="93"/>
        <v>57.083333333333336</v>
      </c>
      <c r="W295" s="63">
        <f t="shared" si="93"/>
        <v>49.166666666666664</v>
      </c>
      <c r="X295" s="63">
        <f t="shared" si="93"/>
        <v>49.166666666666664</v>
      </c>
      <c r="Y295" s="63">
        <f t="shared" si="93"/>
        <v>50.833333333333336</v>
      </c>
      <c r="Z295" s="63">
        <f t="shared" si="93"/>
        <v>54.583333333333336</v>
      </c>
      <c r="AA295" s="63">
        <f t="shared" si="93"/>
        <v>55.416666666666664</v>
      </c>
      <c r="AB295" s="65">
        <f t="shared" si="93"/>
        <v>52.916666666666664</v>
      </c>
      <c r="AC295" s="65">
        <f t="shared" si="93"/>
        <v>56.25</v>
      </c>
      <c r="AD295" s="3"/>
    </row>
    <row r="296" spans="1:30">
      <c r="A296" s="126" t="s">
        <v>75</v>
      </c>
      <c r="B296" s="63">
        <f t="shared" si="92"/>
        <v>30.25</v>
      </c>
      <c r="C296" s="63">
        <f t="shared" si="92"/>
        <v>30.416666666666668</v>
      </c>
      <c r="D296" s="63">
        <f t="shared" si="92"/>
        <v>28.416666666666668</v>
      </c>
      <c r="E296" s="63">
        <f t="shared" si="92"/>
        <v>32</v>
      </c>
      <c r="F296" s="63">
        <f t="shared" si="92"/>
        <v>26.333333333333332</v>
      </c>
      <c r="G296" s="63">
        <f t="shared" si="92"/>
        <v>22.666666666666668</v>
      </c>
      <c r="H296" s="63">
        <f t="shared" si="92"/>
        <v>27.083333333333332</v>
      </c>
      <c r="I296" s="63">
        <f t="shared" si="92"/>
        <v>31.25</v>
      </c>
      <c r="J296" s="63">
        <f t="shared" si="92"/>
        <v>25.833333333333332</v>
      </c>
      <c r="K296" s="63">
        <f t="shared" si="92"/>
        <v>25.833333333333332</v>
      </c>
      <c r="L296" s="63">
        <f t="shared" si="92"/>
        <v>37.083333333333336</v>
      </c>
      <c r="M296" s="63">
        <f t="shared" si="92"/>
        <v>43.916666666666664</v>
      </c>
      <c r="N296" s="63">
        <f t="shared" si="92"/>
        <v>30.583333333333332</v>
      </c>
      <c r="O296" s="63">
        <f t="shared" si="92"/>
        <v>45.583333333333336</v>
      </c>
      <c r="P296" s="63">
        <f t="shared" si="92"/>
        <v>48.916666666666664</v>
      </c>
      <c r="Q296" s="63">
        <f t="shared" si="92"/>
        <v>52.916666666666664</v>
      </c>
      <c r="R296" s="63">
        <f t="shared" si="93"/>
        <v>56.25</v>
      </c>
      <c r="S296" s="63">
        <f t="shared" si="93"/>
        <v>60.666666666666664</v>
      </c>
      <c r="T296" s="63">
        <f t="shared" si="93"/>
        <v>58.333333333333336</v>
      </c>
      <c r="U296" s="63">
        <f t="shared" si="93"/>
        <v>66.916666666666671</v>
      </c>
      <c r="V296" s="63">
        <f t="shared" si="93"/>
        <v>57.083333333333336</v>
      </c>
      <c r="W296" s="63">
        <f t="shared" si="93"/>
        <v>49.166666666666664</v>
      </c>
      <c r="X296" s="63">
        <f t="shared" si="93"/>
        <v>49.166666666666664</v>
      </c>
      <c r="Y296" s="63">
        <f t="shared" si="93"/>
        <v>50.833333333333336</v>
      </c>
      <c r="Z296" s="63">
        <f t="shared" si="93"/>
        <v>54.583333333333336</v>
      </c>
      <c r="AA296" s="63">
        <f t="shared" si="93"/>
        <v>55.416666666666664</v>
      </c>
      <c r="AB296" s="65">
        <f t="shared" si="93"/>
        <v>52.916666666666664</v>
      </c>
      <c r="AC296" s="65">
        <f t="shared" si="93"/>
        <v>56.25</v>
      </c>
      <c r="AD296" s="3"/>
    </row>
    <row r="297" spans="1:30" ht="15.75" thickBot="1">
      <c r="A297" s="126" t="s">
        <v>76</v>
      </c>
      <c r="B297" s="3">
        <f>B34</f>
        <v>363</v>
      </c>
      <c r="C297" s="3">
        <f t="shared" ref="C297:AA297" si="94">C34</f>
        <v>365</v>
      </c>
      <c r="D297" s="3">
        <f t="shared" si="94"/>
        <v>341</v>
      </c>
      <c r="E297" s="3">
        <f t="shared" si="94"/>
        <v>384</v>
      </c>
      <c r="F297" s="3">
        <f t="shared" si="94"/>
        <v>316</v>
      </c>
      <c r="G297" s="3">
        <f t="shared" si="94"/>
        <v>272</v>
      </c>
      <c r="H297" s="3">
        <f t="shared" si="94"/>
        <v>325</v>
      </c>
      <c r="I297" s="3">
        <f t="shared" si="94"/>
        <v>375</v>
      </c>
      <c r="J297" s="3">
        <f t="shared" si="94"/>
        <v>310</v>
      </c>
      <c r="K297" s="3">
        <f t="shared" si="94"/>
        <v>310</v>
      </c>
      <c r="L297" s="3">
        <f t="shared" si="94"/>
        <v>445</v>
      </c>
      <c r="M297" s="3">
        <f t="shared" si="94"/>
        <v>527</v>
      </c>
      <c r="N297" s="3">
        <f t="shared" si="94"/>
        <v>367</v>
      </c>
      <c r="O297" s="3">
        <f t="shared" si="94"/>
        <v>547</v>
      </c>
      <c r="P297" s="3">
        <f t="shared" si="94"/>
        <v>587</v>
      </c>
      <c r="Q297" s="3">
        <f t="shared" si="94"/>
        <v>635</v>
      </c>
      <c r="R297" s="3">
        <f t="shared" si="94"/>
        <v>675</v>
      </c>
      <c r="S297" s="3">
        <f t="shared" si="94"/>
        <v>728</v>
      </c>
      <c r="T297" s="3">
        <f t="shared" si="94"/>
        <v>700</v>
      </c>
      <c r="U297" s="3">
        <f t="shared" si="94"/>
        <v>803</v>
      </c>
      <c r="V297" s="3">
        <f t="shared" si="94"/>
        <v>685</v>
      </c>
      <c r="W297" s="3">
        <f t="shared" si="94"/>
        <v>590</v>
      </c>
      <c r="X297" s="3">
        <f t="shared" si="94"/>
        <v>590</v>
      </c>
      <c r="Y297" s="3">
        <f t="shared" si="94"/>
        <v>610</v>
      </c>
      <c r="Z297" s="3">
        <f t="shared" si="94"/>
        <v>655</v>
      </c>
      <c r="AA297" s="3">
        <f t="shared" si="94"/>
        <v>665</v>
      </c>
      <c r="AB297" s="71">
        <f>AB34</f>
        <v>635</v>
      </c>
      <c r="AC297" s="71">
        <f>AC34</f>
        <v>675</v>
      </c>
      <c r="AD297" s="3"/>
    </row>
    <row r="298" spans="1:30">
      <c r="A298" s="69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</row>
    <row r="299" spans="1:30" ht="15.75" thickBot="1">
      <c r="A299" s="126" t="s">
        <v>322</v>
      </c>
    </row>
    <row r="300" spans="1:30" ht="15.75" thickBot="1">
      <c r="A300" s="154"/>
      <c r="B300" s="154" t="str">
        <f>B$2</f>
        <v xml:space="preserve">93/94 </v>
      </c>
      <c r="C300" s="154" t="str">
        <f t="shared" ref="C300:AC300" si="95">C$2</f>
        <v xml:space="preserve">94/95 </v>
      </c>
      <c r="D300" s="154" t="str">
        <f t="shared" si="95"/>
        <v xml:space="preserve">95/96 </v>
      </c>
      <c r="E300" s="154" t="str">
        <f t="shared" si="95"/>
        <v xml:space="preserve">96/97 </v>
      </c>
      <c r="F300" s="154" t="str">
        <f t="shared" si="95"/>
        <v xml:space="preserve">97/98 </v>
      </c>
      <c r="G300" s="154" t="str">
        <f t="shared" si="95"/>
        <v xml:space="preserve">98/99 </v>
      </c>
      <c r="H300" s="154" t="str">
        <f t="shared" si="95"/>
        <v xml:space="preserve">99/00 </v>
      </c>
      <c r="I300" s="154" t="str">
        <f t="shared" si="95"/>
        <v xml:space="preserve">00/01 </v>
      </c>
      <c r="J300" s="154" t="str">
        <f t="shared" si="95"/>
        <v xml:space="preserve">01/02 </v>
      </c>
      <c r="K300" s="154" t="str">
        <f t="shared" si="95"/>
        <v xml:space="preserve">02/03 </v>
      </c>
      <c r="L300" s="154" t="str">
        <f t="shared" si="95"/>
        <v xml:space="preserve">03/04 </v>
      </c>
      <c r="M300" s="154" t="str">
        <f t="shared" si="95"/>
        <v xml:space="preserve">04/05 </v>
      </c>
      <c r="N300" s="154" t="str">
        <f t="shared" si="95"/>
        <v xml:space="preserve">05/06 </v>
      </c>
      <c r="O300" s="154" t="str">
        <f t="shared" si="95"/>
        <v xml:space="preserve">06/07 </v>
      </c>
      <c r="P300" s="154" t="str">
        <f t="shared" si="95"/>
        <v xml:space="preserve">07/08 </v>
      </c>
      <c r="Q300" s="154" t="str">
        <f t="shared" si="95"/>
        <v xml:space="preserve">08/09 </v>
      </c>
      <c r="R300" s="154" t="str">
        <f t="shared" si="95"/>
        <v xml:space="preserve">09/10 </v>
      </c>
      <c r="S300" s="154" t="str">
        <f t="shared" si="95"/>
        <v xml:space="preserve">10/11 </v>
      </c>
      <c r="T300" s="154" t="str">
        <f t="shared" si="95"/>
        <v xml:space="preserve">11/12 </v>
      </c>
      <c r="U300" s="154" t="str">
        <f t="shared" si="95"/>
        <v xml:space="preserve">12/13 </v>
      </c>
      <c r="V300" s="154" t="str">
        <f t="shared" si="95"/>
        <v xml:space="preserve">13/14 </v>
      </c>
      <c r="W300" s="154" t="str">
        <f t="shared" si="95"/>
        <v xml:space="preserve">14/15 </v>
      </c>
      <c r="X300" s="154" t="str">
        <f t="shared" si="95"/>
        <v xml:space="preserve">15/16 </v>
      </c>
      <c r="Y300" s="154" t="str">
        <f t="shared" si="95"/>
        <v xml:space="preserve">16/17 </v>
      </c>
      <c r="Z300" s="154" t="str">
        <f t="shared" si="95"/>
        <v xml:space="preserve">17/18 </v>
      </c>
      <c r="AA300" s="154" t="str">
        <f t="shared" si="95"/>
        <v>18/19</v>
      </c>
      <c r="AB300" s="154" t="str">
        <f t="shared" si="95"/>
        <v>19/20</v>
      </c>
      <c r="AC300" s="154" t="str">
        <f t="shared" si="95"/>
        <v>20/21</v>
      </c>
      <c r="AD300" s="167"/>
    </row>
    <row r="301" spans="1:30">
      <c r="A301" s="126" t="s">
        <v>64</v>
      </c>
      <c r="B301" s="63">
        <f>(B$312-B$30)/13+B30</f>
        <v>68.84615384615384</v>
      </c>
      <c r="C301" s="63">
        <f>(C$312-B$312)/13+B312</f>
        <v>172.15384615384616</v>
      </c>
      <c r="D301" s="63">
        <f t="shared" ref="D301:AA301" si="96">(D$312-C$312)/13+C312</f>
        <v>136.61538461538461</v>
      </c>
      <c r="E301" s="63">
        <f t="shared" si="96"/>
        <v>126.38461538461539</v>
      </c>
      <c r="F301" s="63">
        <f t="shared" si="96"/>
        <v>189.61538461538461</v>
      </c>
      <c r="G301" s="63">
        <f t="shared" si="96"/>
        <v>28.615384615384617</v>
      </c>
      <c r="H301" s="63">
        <f t="shared" si="96"/>
        <v>24.76923076923077</v>
      </c>
      <c r="I301" s="63">
        <f t="shared" si="96"/>
        <v>47.384615384615387</v>
      </c>
      <c r="J301" s="63">
        <f t="shared" si="96"/>
        <v>206.30769230769232</v>
      </c>
      <c r="K301" s="63">
        <f t="shared" si="96"/>
        <v>186.46153846153845</v>
      </c>
      <c r="L301" s="63">
        <f t="shared" si="96"/>
        <v>186.61538461538461</v>
      </c>
      <c r="M301" s="63">
        <f t="shared" si="96"/>
        <v>126.46153846153847</v>
      </c>
      <c r="N301" s="63">
        <f t="shared" si="96"/>
        <v>178.53846153846155</v>
      </c>
      <c r="O301" s="63">
        <f t="shared" si="96"/>
        <v>161.84615384615384</v>
      </c>
      <c r="P301" s="63">
        <f t="shared" si="96"/>
        <v>178.23076923076923</v>
      </c>
      <c r="Q301" s="63">
        <f t="shared" si="96"/>
        <v>271.38461538461536</v>
      </c>
      <c r="R301" s="63">
        <f t="shared" si="96"/>
        <v>466.30769230769232</v>
      </c>
      <c r="S301" s="63">
        <f t="shared" si="96"/>
        <v>165.92307692307693</v>
      </c>
      <c r="T301" s="63">
        <f t="shared" si="96"/>
        <v>265.07692307692309</v>
      </c>
      <c r="U301" s="63">
        <f t="shared" si="96"/>
        <v>301.84615384615387</v>
      </c>
      <c r="V301" s="63">
        <f t="shared" si="96"/>
        <v>150.69230769230768</v>
      </c>
      <c r="W301" s="63">
        <f t="shared" si="96"/>
        <v>83.615384615384613</v>
      </c>
      <c r="X301" s="63">
        <f t="shared" si="96"/>
        <v>51.307692307692307</v>
      </c>
      <c r="Y301" s="63">
        <f t="shared" si="96"/>
        <v>143.76923076923077</v>
      </c>
      <c r="Z301" s="63">
        <f t="shared" si="96"/>
        <v>70.07692307692308</v>
      </c>
      <c r="AA301" s="63">
        <f t="shared" si="96"/>
        <v>216.30769230769232</v>
      </c>
      <c r="AB301" s="65">
        <f>(AB$312-AB$312)/13+AA312</f>
        <v>88</v>
      </c>
      <c r="AC301" s="65">
        <f>(AC$312-AC$312)/13+AB312</f>
        <v>68</v>
      </c>
    </row>
    <row r="302" spans="1:30">
      <c r="A302" s="126" t="s">
        <v>65</v>
      </c>
      <c r="B302" s="63">
        <f t="shared" ref="B302:B311" si="97">(B$312-B$30)/13+B301</f>
        <v>77.692307692307679</v>
      </c>
      <c r="C302" s="63">
        <f>(C$312-B$312)/13+C301</f>
        <v>169.30769230769232</v>
      </c>
      <c r="D302" s="63">
        <f t="shared" ref="D302:AA311" si="98">(D$312-C$312)/13+D301</f>
        <v>135.23076923076923</v>
      </c>
      <c r="E302" s="63">
        <f t="shared" si="98"/>
        <v>132.76923076923077</v>
      </c>
      <c r="F302" s="63">
        <f t="shared" si="98"/>
        <v>176.23076923076923</v>
      </c>
      <c r="G302" s="63">
        <f t="shared" si="98"/>
        <v>28.230769230769234</v>
      </c>
      <c r="H302" s="63">
        <f t="shared" si="98"/>
        <v>25.53846153846154</v>
      </c>
      <c r="I302" s="63">
        <f t="shared" si="98"/>
        <v>60.769230769230774</v>
      </c>
      <c r="J302" s="63">
        <f t="shared" si="98"/>
        <v>204.61538461538464</v>
      </c>
      <c r="K302" s="63">
        <f t="shared" si="98"/>
        <v>186.92307692307691</v>
      </c>
      <c r="L302" s="63">
        <f t="shared" si="98"/>
        <v>181.23076923076923</v>
      </c>
      <c r="M302" s="63">
        <f t="shared" si="98"/>
        <v>130.92307692307693</v>
      </c>
      <c r="N302" s="63">
        <f t="shared" si="98"/>
        <v>177.07692307692309</v>
      </c>
      <c r="O302" s="63">
        <f t="shared" si="98"/>
        <v>162.69230769230768</v>
      </c>
      <c r="P302" s="63">
        <f t="shared" si="98"/>
        <v>184.46153846153845</v>
      </c>
      <c r="Q302" s="63">
        <f t="shared" si="98"/>
        <v>289.76923076923072</v>
      </c>
      <c r="R302" s="63">
        <f t="shared" si="98"/>
        <v>440.61538461538464</v>
      </c>
      <c r="S302" s="63">
        <f t="shared" si="98"/>
        <v>173.84615384615387</v>
      </c>
      <c r="T302" s="63">
        <f t="shared" si="98"/>
        <v>269.15384615384619</v>
      </c>
      <c r="U302" s="63">
        <f t="shared" si="98"/>
        <v>289.69230769230774</v>
      </c>
      <c r="V302" s="63">
        <f t="shared" si="98"/>
        <v>145.38461538461536</v>
      </c>
      <c r="W302" s="63">
        <f t="shared" si="98"/>
        <v>80.230769230769226</v>
      </c>
      <c r="X302" s="63">
        <f t="shared" si="98"/>
        <v>59.615384615384613</v>
      </c>
      <c r="Y302" s="63">
        <f t="shared" si="98"/>
        <v>136.53846153846155</v>
      </c>
      <c r="Z302" s="63">
        <f t="shared" si="98"/>
        <v>83.15384615384616</v>
      </c>
      <c r="AA302" s="63">
        <f t="shared" si="98"/>
        <v>205.61538461538464</v>
      </c>
      <c r="AB302" s="65">
        <f t="shared" ref="AB302:AC311" si="99">(AB$312-AB$30)/13+AB301</f>
        <v>86.461538461538467</v>
      </c>
      <c r="AC302" s="65">
        <f t="shared" si="99"/>
        <v>66.07692307692308</v>
      </c>
    </row>
    <row r="303" spans="1:30">
      <c r="A303" s="126" t="s">
        <v>66</v>
      </c>
      <c r="B303" s="63">
        <f t="shared" si="97"/>
        <v>86.538461538461519</v>
      </c>
      <c r="C303" s="63">
        <f t="shared" ref="C303:C311" si="100">(C$312-B$312)/13+C302</f>
        <v>166.46153846153848</v>
      </c>
      <c r="D303" s="63">
        <f t="shared" si="98"/>
        <v>133.84615384615384</v>
      </c>
      <c r="E303" s="63">
        <f t="shared" si="98"/>
        <v>139.15384615384616</v>
      </c>
      <c r="F303" s="63">
        <f t="shared" si="98"/>
        <v>162.84615384615384</v>
      </c>
      <c r="G303" s="63">
        <f t="shared" si="98"/>
        <v>27.84615384615385</v>
      </c>
      <c r="H303" s="63">
        <f t="shared" si="98"/>
        <v>26.30769230769231</v>
      </c>
      <c r="I303" s="63">
        <f t="shared" si="98"/>
        <v>74.15384615384616</v>
      </c>
      <c r="J303" s="63">
        <f t="shared" si="98"/>
        <v>202.92307692307696</v>
      </c>
      <c r="K303" s="63">
        <f t="shared" si="98"/>
        <v>187.38461538461536</v>
      </c>
      <c r="L303" s="63">
        <f t="shared" si="98"/>
        <v>175.84615384615384</v>
      </c>
      <c r="M303" s="63">
        <f t="shared" si="98"/>
        <v>135.38461538461539</v>
      </c>
      <c r="N303" s="63">
        <f t="shared" si="98"/>
        <v>175.61538461538464</v>
      </c>
      <c r="O303" s="63">
        <f t="shared" si="98"/>
        <v>163.53846153846152</v>
      </c>
      <c r="P303" s="63">
        <f t="shared" si="98"/>
        <v>190.69230769230768</v>
      </c>
      <c r="Q303" s="63">
        <f t="shared" si="98"/>
        <v>308.15384615384608</v>
      </c>
      <c r="R303" s="63">
        <f t="shared" si="98"/>
        <v>414.92307692307696</v>
      </c>
      <c r="S303" s="63">
        <f t="shared" si="98"/>
        <v>181.7692307692308</v>
      </c>
      <c r="T303" s="63">
        <f t="shared" si="98"/>
        <v>273.23076923076928</v>
      </c>
      <c r="U303" s="63">
        <f t="shared" si="98"/>
        <v>277.5384615384616</v>
      </c>
      <c r="V303" s="63">
        <f t="shared" si="98"/>
        <v>140.07692307692304</v>
      </c>
      <c r="W303" s="63">
        <f t="shared" si="98"/>
        <v>76.84615384615384</v>
      </c>
      <c r="X303" s="63">
        <f t="shared" si="98"/>
        <v>67.92307692307692</v>
      </c>
      <c r="Y303" s="63">
        <f t="shared" si="98"/>
        <v>129.30769230769232</v>
      </c>
      <c r="Z303" s="63">
        <f t="shared" si="98"/>
        <v>96.230769230769241</v>
      </c>
      <c r="AA303" s="63">
        <f t="shared" si="98"/>
        <v>194.92307692307696</v>
      </c>
      <c r="AB303" s="65">
        <f t="shared" si="99"/>
        <v>84.923076923076934</v>
      </c>
      <c r="AC303" s="65">
        <f t="shared" si="99"/>
        <v>64.15384615384616</v>
      </c>
    </row>
    <row r="304" spans="1:30">
      <c r="A304" s="126" t="s">
        <v>67</v>
      </c>
      <c r="B304" s="63">
        <f t="shared" si="97"/>
        <v>95.384615384615358</v>
      </c>
      <c r="C304" s="63">
        <f t="shared" si="100"/>
        <v>163.61538461538464</v>
      </c>
      <c r="D304" s="63">
        <f t="shared" si="98"/>
        <v>132.46153846153845</v>
      </c>
      <c r="E304" s="63">
        <f t="shared" si="98"/>
        <v>145.53846153846155</v>
      </c>
      <c r="F304" s="63">
        <f t="shared" si="98"/>
        <v>149.46153846153845</v>
      </c>
      <c r="G304" s="63">
        <f t="shared" si="98"/>
        <v>27.461538461538467</v>
      </c>
      <c r="H304" s="63">
        <f t="shared" si="98"/>
        <v>27.07692307692308</v>
      </c>
      <c r="I304" s="63">
        <f t="shared" si="98"/>
        <v>87.538461538461547</v>
      </c>
      <c r="J304" s="63">
        <f t="shared" si="98"/>
        <v>201.23076923076928</v>
      </c>
      <c r="K304" s="63">
        <f t="shared" si="98"/>
        <v>187.84615384615381</v>
      </c>
      <c r="L304" s="63">
        <f t="shared" si="98"/>
        <v>170.46153846153845</v>
      </c>
      <c r="M304" s="63">
        <f t="shared" si="98"/>
        <v>139.84615384615384</v>
      </c>
      <c r="N304" s="63">
        <f t="shared" si="98"/>
        <v>174.15384615384619</v>
      </c>
      <c r="O304" s="63">
        <f t="shared" si="98"/>
        <v>164.38461538461536</v>
      </c>
      <c r="P304" s="63">
        <f t="shared" si="98"/>
        <v>196.92307692307691</v>
      </c>
      <c r="Q304" s="63">
        <f t="shared" si="98"/>
        <v>326.53846153846143</v>
      </c>
      <c r="R304" s="63">
        <f t="shared" si="98"/>
        <v>389.23076923076928</v>
      </c>
      <c r="S304" s="63">
        <f t="shared" si="98"/>
        <v>189.69230769230774</v>
      </c>
      <c r="T304" s="63">
        <f t="shared" si="98"/>
        <v>277.30769230769238</v>
      </c>
      <c r="U304" s="63">
        <f t="shared" si="98"/>
        <v>265.38461538461547</v>
      </c>
      <c r="V304" s="63">
        <f t="shared" si="98"/>
        <v>134.76923076923072</v>
      </c>
      <c r="W304" s="63">
        <f t="shared" si="98"/>
        <v>73.461538461538453</v>
      </c>
      <c r="X304" s="63">
        <f t="shared" si="98"/>
        <v>76.230769230769226</v>
      </c>
      <c r="Y304" s="63">
        <f t="shared" si="98"/>
        <v>122.07692307692309</v>
      </c>
      <c r="Z304" s="63">
        <f t="shared" si="98"/>
        <v>109.30769230769232</v>
      </c>
      <c r="AA304" s="63">
        <f t="shared" si="98"/>
        <v>184.23076923076928</v>
      </c>
      <c r="AB304" s="65">
        <f t="shared" si="99"/>
        <v>83.384615384615401</v>
      </c>
      <c r="AC304" s="65">
        <f t="shared" si="99"/>
        <v>62.230769230769241</v>
      </c>
    </row>
    <row r="305" spans="1:30">
      <c r="A305" s="126" t="s">
        <v>68</v>
      </c>
      <c r="B305" s="63">
        <f t="shared" si="97"/>
        <v>104.2307692307692</v>
      </c>
      <c r="C305" s="63">
        <f t="shared" si="100"/>
        <v>160.7692307692308</v>
      </c>
      <c r="D305" s="63">
        <f t="shared" si="98"/>
        <v>131.07692307692307</v>
      </c>
      <c r="E305" s="63">
        <f t="shared" si="98"/>
        <v>151.92307692307693</v>
      </c>
      <c r="F305" s="63">
        <f t="shared" si="98"/>
        <v>136.07692307692307</v>
      </c>
      <c r="G305" s="63">
        <f t="shared" si="98"/>
        <v>27.076923076923084</v>
      </c>
      <c r="H305" s="63">
        <f t="shared" si="98"/>
        <v>27.84615384615385</v>
      </c>
      <c r="I305" s="63">
        <f t="shared" si="98"/>
        <v>100.92307692307693</v>
      </c>
      <c r="J305" s="63">
        <f t="shared" si="98"/>
        <v>199.5384615384616</v>
      </c>
      <c r="K305" s="63">
        <f t="shared" si="98"/>
        <v>188.30769230769226</v>
      </c>
      <c r="L305" s="63">
        <f t="shared" si="98"/>
        <v>165.07692307692307</v>
      </c>
      <c r="M305" s="63">
        <f t="shared" si="98"/>
        <v>144.30769230769229</v>
      </c>
      <c r="N305" s="63">
        <f t="shared" si="98"/>
        <v>172.69230769230774</v>
      </c>
      <c r="O305" s="63">
        <f t="shared" si="98"/>
        <v>165.2307692307692</v>
      </c>
      <c r="P305" s="63">
        <f t="shared" si="98"/>
        <v>203.15384615384613</v>
      </c>
      <c r="Q305" s="63">
        <f t="shared" si="98"/>
        <v>344.92307692307679</v>
      </c>
      <c r="R305" s="63">
        <f t="shared" si="98"/>
        <v>363.5384615384616</v>
      </c>
      <c r="S305" s="63">
        <f t="shared" si="98"/>
        <v>197.61538461538467</v>
      </c>
      <c r="T305" s="63">
        <f t="shared" si="98"/>
        <v>281.38461538461547</v>
      </c>
      <c r="U305" s="63">
        <f t="shared" si="98"/>
        <v>253.23076923076931</v>
      </c>
      <c r="V305" s="63">
        <f t="shared" si="98"/>
        <v>129.4615384615384</v>
      </c>
      <c r="W305" s="63">
        <f t="shared" si="98"/>
        <v>70.076923076923066</v>
      </c>
      <c r="X305" s="63">
        <f t="shared" si="98"/>
        <v>84.538461538461533</v>
      </c>
      <c r="Y305" s="63">
        <f t="shared" si="98"/>
        <v>114.84615384615387</v>
      </c>
      <c r="Z305" s="63">
        <f t="shared" si="98"/>
        <v>122.3846153846154</v>
      </c>
      <c r="AA305" s="63">
        <f t="shared" si="98"/>
        <v>173.5384615384616</v>
      </c>
      <c r="AB305" s="65">
        <f t="shared" si="99"/>
        <v>81.846153846153868</v>
      </c>
      <c r="AC305" s="65">
        <f t="shared" si="99"/>
        <v>60.307692307692321</v>
      </c>
    </row>
    <row r="306" spans="1:30">
      <c r="A306" s="126" t="s">
        <v>69</v>
      </c>
      <c r="B306" s="63">
        <f t="shared" si="97"/>
        <v>113.07692307692304</v>
      </c>
      <c r="C306" s="63">
        <f t="shared" si="100"/>
        <v>157.92307692307696</v>
      </c>
      <c r="D306" s="63">
        <f t="shared" si="98"/>
        <v>129.69230769230768</v>
      </c>
      <c r="E306" s="63">
        <f t="shared" si="98"/>
        <v>158.30769230769232</v>
      </c>
      <c r="F306" s="63">
        <f t="shared" si="98"/>
        <v>122.69230769230768</v>
      </c>
      <c r="G306" s="63">
        <f t="shared" si="98"/>
        <v>26.692307692307701</v>
      </c>
      <c r="H306" s="63">
        <f t="shared" si="98"/>
        <v>28.61538461538462</v>
      </c>
      <c r="I306" s="63">
        <f t="shared" si="98"/>
        <v>114.30769230769232</v>
      </c>
      <c r="J306" s="63">
        <f t="shared" si="98"/>
        <v>197.84615384615392</v>
      </c>
      <c r="K306" s="63">
        <f t="shared" si="98"/>
        <v>188.76923076923072</v>
      </c>
      <c r="L306" s="63">
        <f t="shared" si="98"/>
        <v>159.69230769230768</v>
      </c>
      <c r="M306" s="63">
        <f t="shared" si="98"/>
        <v>148.76923076923075</v>
      </c>
      <c r="N306" s="63">
        <f t="shared" si="98"/>
        <v>171.23076923076928</v>
      </c>
      <c r="O306" s="63">
        <f t="shared" si="98"/>
        <v>166.07692307692304</v>
      </c>
      <c r="P306" s="63">
        <f t="shared" si="98"/>
        <v>209.38461538461536</v>
      </c>
      <c r="Q306" s="63">
        <f t="shared" si="98"/>
        <v>363.30769230769215</v>
      </c>
      <c r="R306" s="63">
        <f t="shared" si="98"/>
        <v>337.84615384615392</v>
      </c>
      <c r="S306" s="63">
        <f t="shared" si="98"/>
        <v>205.5384615384616</v>
      </c>
      <c r="T306" s="63">
        <f t="shared" si="98"/>
        <v>285.46153846153857</v>
      </c>
      <c r="U306" s="63">
        <f t="shared" si="98"/>
        <v>241.07692307692315</v>
      </c>
      <c r="V306" s="63">
        <f t="shared" si="98"/>
        <v>124.15384615384609</v>
      </c>
      <c r="W306" s="63">
        <f t="shared" si="98"/>
        <v>66.692307692307679</v>
      </c>
      <c r="X306" s="63">
        <f t="shared" si="98"/>
        <v>92.84615384615384</v>
      </c>
      <c r="Y306" s="63">
        <f t="shared" si="98"/>
        <v>107.61538461538464</v>
      </c>
      <c r="Z306" s="63">
        <f t="shared" si="98"/>
        <v>135.46153846153848</v>
      </c>
      <c r="AA306" s="63">
        <f t="shared" si="98"/>
        <v>162.84615384615392</v>
      </c>
      <c r="AB306" s="65">
        <f t="shared" si="99"/>
        <v>80.307692307692335</v>
      </c>
      <c r="AC306" s="65">
        <f t="shared" si="99"/>
        <v>58.384615384615401</v>
      </c>
    </row>
    <row r="307" spans="1:30">
      <c r="A307" s="126" t="s">
        <v>70</v>
      </c>
      <c r="B307" s="63">
        <f t="shared" si="97"/>
        <v>121.92307692307688</v>
      </c>
      <c r="C307" s="63">
        <f t="shared" si="100"/>
        <v>155.07692307692312</v>
      </c>
      <c r="D307" s="63">
        <f t="shared" si="98"/>
        <v>128.30769230769229</v>
      </c>
      <c r="E307" s="63">
        <f t="shared" si="98"/>
        <v>164.69230769230771</v>
      </c>
      <c r="F307" s="63">
        <f t="shared" si="98"/>
        <v>109.30769230769229</v>
      </c>
      <c r="G307" s="63">
        <f t="shared" si="98"/>
        <v>26.307692307692317</v>
      </c>
      <c r="H307" s="63">
        <f t="shared" si="98"/>
        <v>29.38461538461539</v>
      </c>
      <c r="I307" s="63">
        <f t="shared" si="98"/>
        <v>127.69230769230771</v>
      </c>
      <c r="J307" s="63">
        <f t="shared" si="98"/>
        <v>196.15384615384625</v>
      </c>
      <c r="K307" s="63">
        <f t="shared" si="98"/>
        <v>189.23076923076917</v>
      </c>
      <c r="L307" s="63">
        <f t="shared" si="98"/>
        <v>154.30769230769229</v>
      </c>
      <c r="M307" s="63">
        <f t="shared" si="98"/>
        <v>153.2307692307692</v>
      </c>
      <c r="N307" s="63">
        <f t="shared" si="98"/>
        <v>169.76923076923083</v>
      </c>
      <c r="O307" s="63">
        <f t="shared" si="98"/>
        <v>166.92307692307688</v>
      </c>
      <c r="P307" s="63">
        <f t="shared" si="98"/>
        <v>215.61538461538458</v>
      </c>
      <c r="Q307" s="63">
        <f t="shared" si="98"/>
        <v>381.69230769230751</v>
      </c>
      <c r="R307" s="63">
        <f t="shared" si="98"/>
        <v>312.15384615384625</v>
      </c>
      <c r="S307" s="63">
        <f t="shared" si="98"/>
        <v>213.46153846153854</v>
      </c>
      <c r="T307" s="63">
        <f t="shared" si="98"/>
        <v>289.53846153846166</v>
      </c>
      <c r="U307" s="63">
        <f t="shared" si="98"/>
        <v>228.92307692307699</v>
      </c>
      <c r="V307" s="63">
        <f t="shared" si="98"/>
        <v>118.84615384615378</v>
      </c>
      <c r="W307" s="63">
        <f t="shared" si="98"/>
        <v>63.307692307692292</v>
      </c>
      <c r="X307" s="63">
        <f t="shared" si="98"/>
        <v>101.15384615384615</v>
      </c>
      <c r="Y307" s="63">
        <f t="shared" si="98"/>
        <v>100.38461538461542</v>
      </c>
      <c r="Z307" s="63">
        <f t="shared" si="98"/>
        <v>148.53846153846155</v>
      </c>
      <c r="AA307" s="63">
        <f t="shared" si="98"/>
        <v>152.15384615384625</v>
      </c>
      <c r="AB307" s="65">
        <f t="shared" si="99"/>
        <v>78.769230769230802</v>
      </c>
      <c r="AC307" s="65">
        <f t="shared" si="99"/>
        <v>56.461538461538481</v>
      </c>
    </row>
    <row r="308" spans="1:30">
      <c r="A308" s="126" t="s">
        <v>71</v>
      </c>
      <c r="B308" s="63">
        <f t="shared" si="97"/>
        <v>130.76923076923072</v>
      </c>
      <c r="C308" s="63">
        <f t="shared" si="100"/>
        <v>152.23076923076928</v>
      </c>
      <c r="D308" s="63">
        <f t="shared" si="98"/>
        <v>126.92307692307691</v>
      </c>
      <c r="E308" s="63">
        <f t="shared" si="98"/>
        <v>171.07692307692309</v>
      </c>
      <c r="F308" s="63">
        <f t="shared" si="98"/>
        <v>95.923076923076906</v>
      </c>
      <c r="G308" s="63">
        <f t="shared" si="98"/>
        <v>25.923076923076934</v>
      </c>
      <c r="H308" s="63">
        <f t="shared" si="98"/>
        <v>30.15384615384616</v>
      </c>
      <c r="I308" s="63">
        <f t="shared" si="98"/>
        <v>141.07692307692309</v>
      </c>
      <c r="J308" s="63">
        <f t="shared" si="98"/>
        <v>194.46153846153857</v>
      </c>
      <c r="K308" s="63">
        <f t="shared" si="98"/>
        <v>189.69230769230762</v>
      </c>
      <c r="L308" s="63">
        <f t="shared" si="98"/>
        <v>148.92307692307691</v>
      </c>
      <c r="M308" s="63">
        <f t="shared" si="98"/>
        <v>157.69230769230765</v>
      </c>
      <c r="N308" s="63">
        <f t="shared" si="98"/>
        <v>168.30769230769238</v>
      </c>
      <c r="O308" s="63">
        <f t="shared" si="98"/>
        <v>167.76923076923072</v>
      </c>
      <c r="P308" s="63">
        <f t="shared" si="98"/>
        <v>221.84615384615381</v>
      </c>
      <c r="Q308" s="63">
        <f t="shared" si="98"/>
        <v>400.07692307692287</v>
      </c>
      <c r="R308" s="63">
        <f t="shared" si="98"/>
        <v>286.46153846153857</v>
      </c>
      <c r="S308" s="63">
        <f t="shared" si="98"/>
        <v>221.38461538461547</v>
      </c>
      <c r="T308" s="63">
        <f t="shared" si="98"/>
        <v>293.61538461538476</v>
      </c>
      <c r="U308" s="63">
        <f t="shared" si="98"/>
        <v>216.76923076923083</v>
      </c>
      <c r="V308" s="63">
        <f t="shared" si="98"/>
        <v>113.53846153846148</v>
      </c>
      <c r="W308" s="63">
        <f t="shared" si="98"/>
        <v>59.923076923076906</v>
      </c>
      <c r="X308" s="63">
        <f t="shared" si="98"/>
        <v>109.46153846153845</v>
      </c>
      <c r="Y308" s="63">
        <f t="shared" si="98"/>
        <v>93.153846153846189</v>
      </c>
      <c r="Z308" s="63">
        <f t="shared" si="98"/>
        <v>161.61538461538461</v>
      </c>
      <c r="AA308" s="63">
        <f t="shared" si="98"/>
        <v>141.46153846153857</v>
      </c>
      <c r="AB308" s="65">
        <f t="shared" si="99"/>
        <v>77.230769230769269</v>
      </c>
      <c r="AC308" s="65">
        <f t="shared" si="99"/>
        <v>54.538461538461561</v>
      </c>
    </row>
    <row r="309" spans="1:30">
      <c r="A309" s="126" t="s">
        <v>72</v>
      </c>
      <c r="B309" s="63">
        <f t="shared" si="97"/>
        <v>139.61538461538456</v>
      </c>
      <c r="C309" s="63">
        <f t="shared" si="100"/>
        <v>149.38461538461544</v>
      </c>
      <c r="D309" s="63">
        <f t="shared" si="98"/>
        <v>125.53846153846152</v>
      </c>
      <c r="E309" s="63">
        <f t="shared" si="98"/>
        <v>177.46153846153848</v>
      </c>
      <c r="F309" s="63">
        <f t="shared" si="98"/>
        <v>82.538461538461519</v>
      </c>
      <c r="G309" s="63">
        <f t="shared" si="98"/>
        <v>25.538461538461551</v>
      </c>
      <c r="H309" s="63">
        <f t="shared" si="98"/>
        <v>30.92307692307693</v>
      </c>
      <c r="I309" s="63">
        <f t="shared" si="98"/>
        <v>154.46153846153848</v>
      </c>
      <c r="J309" s="63">
        <f t="shared" si="98"/>
        <v>192.76923076923089</v>
      </c>
      <c r="K309" s="63">
        <f t="shared" si="98"/>
        <v>190.15384615384608</v>
      </c>
      <c r="L309" s="63">
        <f t="shared" si="98"/>
        <v>143.53846153846152</v>
      </c>
      <c r="M309" s="63">
        <f t="shared" si="98"/>
        <v>162.1538461538461</v>
      </c>
      <c r="N309" s="63">
        <f t="shared" si="98"/>
        <v>166.84615384615392</v>
      </c>
      <c r="O309" s="63">
        <f t="shared" si="98"/>
        <v>168.61538461538456</v>
      </c>
      <c r="P309" s="63">
        <f t="shared" si="98"/>
        <v>228.07692307692304</v>
      </c>
      <c r="Q309" s="63">
        <f t="shared" si="98"/>
        <v>418.46153846153823</v>
      </c>
      <c r="R309" s="63">
        <f t="shared" si="98"/>
        <v>260.76923076923089</v>
      </c>
      <c r="S309" s="63">
        <f t="shared" si="98"/>
        <v>229.30769230769241</v>
      </c>
      <c r="T309" s="63">
        <f t="shared" si="98"/>
        <v>297.69230769230785</v>
      </c>
      <c r="U309" s="63">
        <f t="shared" si="98"/>
        <v>204.61538461538467</v>
      </c>
      <c r="V309" s="63">
        <f t="shared" si="98"/>
        <v>108.23076923076917</v>
      </c>
      <c r="W309" s="63">
        <f t="shared" si="98"/>
        <v>56.538461538461519</v>
      </c>
      <c r="X309" s="63">
        <f t="shared" si="98"/>
        <v>117.76923076923076</v>
      </c>
      <c r="Y309" s="63">
        <f t="shared" si="98"/>
        <v>85.923076923076962</v>
      </c>
      <c r="Z309" s="63">
        <f t="shared" si="98"/>
        <v>174.69230769230768</v>
      </c>
      <c r="AA309" s="63">
        <f t="shared" si="98"/>
        <v>130.76923076923089</v>
      </c>
      <c r="AB309" s="65">
        <f t="shared" si="99"/>
        <v>75.692307692307736</v>
      </c>
      <c r="AC309" s="65">
        <f t="shared" si="99"/>
        <v>52.615384615384642</v>
      </c>
    </row>
    <row r="310" spans="1:30">
      <c r="A310" s="126" t="s">
        <v>73</v>
      </c>
      <c r="B310" s="63">
        <f t="shared" si="97"/>
        <v>148.4615384615384</v>
      </c>
      <c r="C310" s="63">
        <f t="shared" si="100"/>
        <v>146.5384615384616</v>
      </c>
      <c r="D310" s="63">
        <f t="shared" si="98"/>
        <v>124.15384615384613</v>
      </c>
      <c r="E310" s="63">
        <f t="shared" si="98"/>
        <v>183.84615384615387</v>
      </c>
      <c r="F310" s="63">
        <f t="shared" si="98"/>
        <v>69.153846153846132</v>
      </c>
      <c r="G310" s="63">
        <f t="shared" si="98"/>
        <v>25.153846153846168</v>
      </c>
      <c r="H310" s="63">
        <f t="shared" si="98"/>
        <v>31.692307692307701</v>
      </c>
      <c r="I310" s="63">
        <f t="shared" si="98"/>
        <v>167.84615384615387</v>
      </c>
      <c r="J310" s="63">
        <f t="shared" si="98"/>
        <v>191.07692307692321</v>
      </c>
      <c r="K310" s="63">
        <f t="shared" si="98"/>
        <v>190.61538461538453</v>
      </c>
      <c r="L310" s="63">
        <f t="shared" si="98"/>
        <v>138.15384615384613</v>
      </c>
      <c r="M310" s="63">
        <f t="shared" si="98"/>
        <v>166.61538461538456</v>
      </c>
      <c r="N310" s="63">
        <f t="shared" si="98"/>
        <v>165.38461538461547</v>
      </c>
      <c r="O310" s="63">
        <f t="shared" si="98"/>
        <v>169.4615384615384</v>
      </c>
      <c r="P310" s="63">
        <f t="shared" si="98"/>
        <v>234.30769230769226</v>
      </c>
      <c r="Q310" s="63">
        <f t="shared" si="98"/>
        <v>436.84615384615358</v>
      </c>
      <c r="R310" s="63">
        <f t="shared" si="98"/>
        <v>235.07692307692321</v>
      </c>
      <c r="S310" s="63">
        <f t="shared" si="98"/>
        <v>237.23076923076934</v>
      </c>
      <c r="T310" s="63">
        <f t="shared" si="98"/>
        <v>301.76923076923094</v>
      </c>
      <c r="U310" s="63">
        <f t="shared" si="98"/>
        <v>192.46153846153851</v>
      </c>
      <c r="V310" s="63">
        <f t="shared" si="98"/>
        <v>102.92307692307686</v>
      </c>
      <c r="W310" s="63">
        <f t="shared" si="98"/>
        <v>53.153846153846132</v>
      </c>
      <c r="X310" s="63">
        <f t="shared" si="98"/>
        <v>126.07692307692307</v>
      </c>
      <c r="Y310" s="63">
        <f t="shared" si="98"/>
        <v>78.692307692307736</v>
      </c>
      <c r="Z310" s="63">
        <f t="shared" si="98"/>
        <v>187.76923076923075</v>
      </c>
      <c r="AA310" s="63">
        <f t="shared" si="98"/>
        <v>120.07692307692319</v>
      </c>
      <c r="AB310" s="65">
        <f t="shared" si="99"/>
        <v>74.153846153846203</v>
      </c>
      <c r="AC310" s="65">
        <f t="shared" si="99"/>
        <v>50.692307692307722</v>
      </c>
    </row>
    <row r="311" spans="1:30">
      <c r="A311" s="126" t="s">
        <v>74</v>
      </c>
      <c r="B311" s="63">
        <f t="shared" si="97"/>
        <v>157.30769230769224</v>
      </c>
      <c r="C311" s="63">
        <f t="shared" si="100"/>
        <v>143.69230769230776</v>
      </c>
      <c r="D311" s="63">
        <f t="shared" si="98"/>
        <v>122.76923076923075</v>
      </c>
      <c r="E311" s="63">
        <f t="shared" si="98"/>
        <v>190.23076923076925</v>
      </c>
      <c r="F311" s="63">
        <f t="shared" si="98"/>
        <v>55.769230769230745</v>
      </c>
      <c r="G311" s="63">
        <f t="shared" si="98"/>
        <v>24.769230769230784</v>
      </c>
      <c r="H311" s="63">
        <f t="shared" si="98"/>
        <v>32.461538461538467</v>
      </c>
      <c r="I311" s="63">
        <f t="shared" si="98"/>
        <v>181.23076923076925</v>
      </c>
      <c r="J311" s="63">
        <f t="shared" si="98"/>
        <v>189.38461538461553</v>
      </c>
      <c r="K311" s="63">
        <f t="shared" si="98"/>
        <v>191.07692307692298</v>
      </c>
      <c r="L311" s="63">
        <f t="shared" si="98"/>
        <v>132.76923076923075</v>
      </c>
      <c r="M311" s="63">
        <f t="shared" si="98"/>
        <v>171.07692307692301</v>
      </c>
      <c r="N311" s="63">
        <f t="shared" si="98"/>
        <v>163.92307692307702</v>
      </c>
      <c r="O311" s="63">
        <f t="shared" si="98"/>
        <v>170.30769230769224</v>
      </c>
      <c r="P311" s="63">
        <f t="shared" si="98"/>
        <v>240.53846153846149</v>
      </c>
      <c r="Q311" s="63">
        <f t="shared" si="98"/>
        <v>455.23076923076894</v>
      </c>
      <c r="R311" s="63">
        <f t="shared" si="98"/>
        <v>209.38461538461553</v>
      </c>
      <c r="S311" s="63">
        <f t="shared" si="98"/>
        <v>245.15384615384627</v>
      </c>
      <c r="T311" s="63">
        <f t="shared" si="98"/>
        <v>305.84615384615404</v>
      </c>
      <c r="U311" s="63">
        <f t="shared" si="98"/>
        <v>180.30769230769235</v>
      </c>
      <c r="V311" s="63">
        <f t="shared" si="98"/>
        <v>97.615384615384556</v>
      </c>
      <c r="W311" s="63">
        <f t="shared" si="98"/>
        <v>49.769230769230745</v>
      </c>
      <c r="X311" s="63">
        <f t="shared" si="98"/>
        <v>134.38461538461539</v>
      </c>
      <c r="Y311" s="63">
        <f t="shared" si="98"/>
        <v>71.46153846153851</v>
      </c>
      <c r="Z311" s="63">
        <f t="shared" si="98"/>
        <v>200.84615384615381</v>
      </c>
      <c r="AA311" s="63">
        <f t="shared" si="98"/>
        <v>109.3846153846155</v>
      </c>
      <c r="AB311" s="65">
        <f t="shared" si="99"/>
        <v>72.61538461538467</v>
      </c>
      <c r="AC311" s="65">
        <f t="shared" si="99"/>
        <v>48.769230769230802</v>
      </c>
    </row>
    <row r="312" spans="1:30" ht="15.75" thickBot="1">
      <c r="A312" s="126" t="s">
        <v>75</v>
      </c>
      <c r="B312" s="3">
        <f>B40</f>
        <v>175</v>
      </c>
      <c r="C312" s="3">
        <f t="shared" ref="C312:AC312" si="101">C40</f>
        <v>138</v>
      </c>
      <c r="D312" s="3">
        <f t="shared" si="101"/>
        <v>120</v>
      </c>
      <c r="E312" s="3">
        <f t="shared" si="101"/>
        <v>203</v>
      </c>
      <c r="F312" s="3">
        <f t="shared" si="101"/>
        <v>29</v>
      </c>
      <c r="G312" s="3">
        <f t="shared" si="101"/>
        <v>24</v>
      </c>
      <c r="H312" s="3">
        <f t="shared" si="101"/>
        <v>34</v>
      </c>
      <c r="I312" s="3">
        <f t="shared" si="101"/>
        <v>208</v>
      </c>
      <c r="J312" s="3">
        <f t="shared" si="101"/>
        <v>186</v>
      </c>
      <c r="K312" s="3">
        <f t="shared" si="101"/>
        <v>192</v>
      </c>
      <c r="L312" s="3">
        <f t="shared" si="101"/>
        <v>122</v>
      </c>
      <c r="M312" s="3">
        <f t="shared" si="101"/>
        <v>180</v>
      </c>
      <c r="N312" s="3">
        <f t="shared" si="101"/>
        <v>161</v>
      </c>
      <c r="O312" s="3">
        <f t="shared" si="101"/>
        <v>172</v>
      </c>
      <c r="P312" s="3">
        <f t="shared" si="101"/>
        <v>253</v>
      </c>
      <c r="Q312" s="3">
        <f t="shared" si="101"/>
        <v>492</v>
      </c>
      <c r="R312" s="3">
        <f t="shared" si="101"/>
        <v>158</v>
      </c>
      <c r="S312" s="3">
        <f t="shared" si="101"/>
        <v>261</v>
      </c>
      <c r="T312" s="3">
        <f t="shared" si="101"/>
        <v>314</v>
      </c>
      <c r="U312" s="3">
        <f t="shared" si="101"/>
        <v>156</v>
      </c>
      <c r="V312" s="3">
        <f t="shared" si="101"/>
        <v>87</v>
      </c>
      <c r="W312" s="3">
        <f t="shared" si="101"/>
        <v>43</v>
      </c>
      <c r="X312" s="3">
        <f t="shared" si="101"/>
        <v>151</v>
      </c>
      <c r="Y312" s="3">
        <f t="shared" si="101"/>
        <v>57</v>
      </c>
      <c r="Z312" s="3">
        <f t="shared" si="101"/>
        <v>227</v>
      </c>
      <c r="AA312" s="3">
        <f t="shared" si="101"/>
        <v>88</v>
      </c>
      <c r="AB312" s="71">
        <f t="shared" si="101"/>
        <v>68</v>
      </c>
      <c r="AC312" s="71">
        <f t="shared" si="101"/>
        <v>43</v>
      </c>
    </row>
    <row r="313" spans="1:30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spans="1:30" ht="15.75" thickBot="1">
      <c r="A314" s="126" t="s">
        <v>323</v>
      </c>
    </row>
    <row r="315" spans="1:30" ht="15.75" thickBot="1">
      <c r="A315" s="154"/>
      <c r="B315" s="154" t="str">
        <f>B$2</f>
        <v xml:space="preserve">93/94 </v>
      </c>
      <c r="C315" s="154" t="str">
        <f t="shared" ref="C315:AC315" si="102">C$2</f>
        <v xml:space="preserve">94/95 </v>
      </c>
      <c r="D315" s="154" t="str">
        <f t="shared" si="102"/>
        <v xml:space="preserve">95/96 </v>
      </c>
      <c r="E315" s="154" t="str">
        <f t="shared" si="102"/>
        <v xml:space="preserve">96/97 </v>
      </c>
      <c r="F315" s="154" t="str">
        <f t="shared" si="102"/>
        <v xml:space="preserve">97/98 </v>
      </c>
      <c r="G315" s="154" t="str">
        <f t="shared" si="102"/>
        <v xml:space="preserve">98/99 </v>
      </c>
      <c r="H315" s="154" t="str">
        <f t="shared" si="102"/>
        <v xml:space="preserve">99/00 </v>
      </c>
      <c r="I315" s="154" t="str">
        <f t="shared" si="102"/>
        <v xml:space="preserve">00/01 </v>
      </c>
      <c r="J315" s="154" t="str">
        <f t="shared" si="102"/>
        <v xml:space="preserve">01/02 </v>
      </c>
      <c r="K315" s="154" t="str">
        <f t="shared" si="102"/>
        <v xml:space="preserve">02/03 </v>
      </c>
      <c r="L315" s="154" t="str">
        <f t="shared" si="102"/>
        <v xml:space="preserve">03/04 </v>
      </c>
      <c r="M315" s="154" t="str">
        <f t="shared" si="102"/>
        <v xml:space="preserve">04/05 </v>
      </c>
      <c r="N315" s="154" t="str">
        <f t="shared" si="102"/>
        <v xml:space="preserve">05/06 </v>
      </c>
      <c r="O315" s="154" t="str">
        <f t="shared" si="102"/>
        <v xml:space="preserve">06/07 </v>
      </c>
      <c r="P315" s="154" t="str">
        <f t="shared" si="102"/>
        <v xml:space="preserve">07/08 </v>
      </c>
      <c r="Q315" s="154" t="str">
        <f t="shared" si="102"/>
        <v xml:space="preserve">08/09 </v>
      </c>
      <c r="R315" s="154" t="str">
        <f t="shared" si="102"/>
        <v xml:space="preserve">09/10 </v>
      </c>
      <c r="S315" s="154" t="str">
        <f t="shared" si="102"/>
        <v xml:space="preserve">10/11 </v>
      </c>
      <c r="T315" s="154" t="str">
        <f t="shared" si="102"/>
        <v xml:space="preserve">11/12 </v>
      </c>
      <c r="U315" s="154" t="str">
        <f t="shared" si="102"/>
        <v xml:space="preserve">12/13 </v>
      </c>
      <c r="V315" s="154" t="str">
        <f t="shared" si="102"/>
        <v xml:space="preserve">13/14 </v>
      </c>
      <c r="W315" s="154" t="str">
        <f t="shared" si="102"/>
        <v xml:space="preserve">14/15 </v>
      </c>
      <c r="X315" s="154" t="str">
        <f t="shared" si="102"/>
        <v xml:space="preserve">15/16 </v>
      </c>
      <c r="Y315" s="154" t="str">
        <f t="shared" si="102"/>
        <v xml:space="preserve">16/17 </v>
      </c>
      <c r="Z315" s="154" t="str">
        <f t="shared" si="102"/>
        <v xml:space="preserve">17/18 </v>
      </c>
      <c r="AA315" s="154" t="str">
        <f t="shared" si="102"/>
        <v>18/19</v>
      </c>
      <c r="AB315" s="154" t="str">
        <f t="shared" si="102"/>
        <v>19/20</v>
      </c>
      <c r="AC315" s="154" t="str">
        <f t="shared" si="102"/>
        <v>20/21</v>
      </c>
      <c r="AD315" s="167"/>
    </row>
    <row r="316" spans="1:30">
      <c r="A316" s="126" t="s">
        <v>64</v>
      </c>
    </row>
    <row r="317" spans="1:30">
      <c r="A317" s="126" t="s">
        <v>65</v>
      </c>
    </row>
    <row r="318" spans="1:30">
      <c r="A318" s="126" t="s">
        <v>66</v>
      </c>
    </row>
    <row r="319" spans="1:30">
      <c r="A319" s="126" t="s">
        <v>67</v>
      </c>
    </row>
    <row r="320" spans="1:30">
      <c r="A320" s="126" t="s">
        <v>68</v>
      </c>
    </row>
    <row r="321" spans="1:29">
      <c r="A321" s="126" t="s">
        <v>69</v>
      </c>
    </row>
    <row r="322" spans="1:29">
      <c r="A322" s="126" t="s">
        <v>70</v>
      </c>
    </row>
    <row r="323" spans="1:29">
      <c r="A323" s="126" t="s">
        <v>71</v>
      </c>
    </row>
    <row r="324" spans="1:29">
      <c r="A324" s="126" t="s">
        <v>72</v>
      </c>
    </row>
    <row r="325" spans="1:29">
      <c r="A325" s="126" t="s">
        <v>73</v>
      </c>
    </row>
    <row r="326" spans="1:29">
      <c r="A326" s="126" t="s">
        <v>74</v>
      </c>
    </row>
    <row r="327" spans="1:29">
      <c r="A327" s="126" t="s">
        <v>75</v>
      </c>
    </row>
    <row r="328" spans="1:29" ht="15.75" thickBot="1">
      <c r="A328" s="126" t="s">
        <v>95</v>
      </c>
    </row>
    <row r="329" spans="1: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7D0C-2A16-4450-AA94-BA9DA4F4089C}">
  <dimension ref="A1:AE329"/>
  <sheetViews>
    <sheetView zoomScale="85" zoomScaleNormal="85" workbookViewId="0">
      <pane xSplit="1" ySplit="2" topLeftCell="R3" activePane="bottomRight" state="frozen"/>
      <selection pane="topRight" activeCell="AM359" sqref="AM359"/>
      <selection pane="bottomLeft" activeCell="AM359" sqref="AM359"/>
      <selection pane="bottomRight" activeCell="AE216" sqref="AE216"/>
    </sheetView>
  </sheetViews>
  <sheetFormatPr defaultColWidth="8.7109375" defaultRowHeight="15"/>
  <cols>
    <col min="1" max="1" width="32" customWidth="1"/>
  </cols>
  <sheetData>
    <row r="1" spans="1:30" ht="15.75" thickBot="1">
      <c r="A1" s="152" t="s">
        <v>324</v>
      </c>
    </row>
    <row r="2" spans="1:30" ht="15.75" thickBot="1">
      <c r="A2" s="153"/>
      <c r="B2" s="154" t="s">
        <v>11</v>
      </c>
      <c r="C2" s="154" t="s">
        <v>12</v>
      </c>
      <c r="D2" s="154" t="s">
        <v>13</v>
      </c>
      <c r="E2" s="154" t="s">
        <v>14</v>
      </c>
      <c r="F2" s="154" t="s">
        <v>15</v>
      </c>
      <c r="G2" s="154" t="s">
        <v>16</v>
      </c>
      <c r="H2" s="154" t="s">
        <v>17</v>
      </c>
      <c r="I2" s="154" t="s">
        <v>18</v>
      </c>
      <c r="J2" s="154" t="s">
        <v>19</v>
      </c>
      <c r="K2" s="154" t="s">
        <v>20</v>
      </c>
      <c r="L2" s="154" t="s">
        <v>21</v>
      </c>
      <c r="M2" s="154" t="s">
        <v>22</v>
      </c>
      <c r="N2" s="154" t="s">
        <v>23</v>
      </c>
      <c r="O2" s="154" t="s">
        <v>24</v>
      </c>
      <c r="P2" s="154" t="s">
        <v>25</v>
      </c>
      <c r="Q2" s="154" t="s">
        <v>26</v>
      </c>
      <c r="R2" s="154" t="s">
        <v>27</v>
      </c>
      <c r="S2" s="154" t="s">
        <v>28</v>
      </c>
      <c r="T2" s="154" t="s">
        <v>29</v>
      </c>
      <c r="U2" s="154" t="s">
        <v>30</v>
      </c>
      <c r="V2" s="154" t="s">
        <v>31</v>
      </c>
      <c r="W2" s="154" t="s">
        <v>32</v>
      </c>
      <c r="X2" s="154" t="s">
        <v>33</v>
      </c>
      <c r="Y2" s="154" t="s">
        <v>34</v>
      </c>
      <c r="Z2" s="154" t="s">
        <v>35</v>
      </c>
      <c r="AA2" s="154" t="s">
        <v>2</v>
      </c>
      <c r="AB2" s="154" t="s">
        <v>37</v>
      </c>
      <c r="AC2" s="154" t="s">
        <v>38</v>
      </c>
    </row>
    <row r="3" spans="1:30" ht="16.5">
      <c r="A3" s="112" t="s">
        <v>325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30" ht="16.5">
      <c r="A4" s="112" t="s">
        <v>289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2"/>
      <c r="AA4" s="22"/>
      <c r="AB4" s="22"/>
      <c r="AC4" s="22"/>
      <c r="AD4" s="22"/>
    </row>
    <row r="5" spans="1:30" ht="16.5">
      <c r="A5" s="112" t="s">
        <v>290</v>
      </c>
      <c r="B5" s="155">
        <v>2504</v>
      </c>
      <c r="C5" s="155">
        <v>2585</v>
      </c>
      <c r="D5" s="155">
        <v>2609</v>
      </c>
      <c r="E5" s="155">
        <v>2622</v>
      </c>
      <c r="F5" s="155">
        <v>2681</v>
      </c>
      <c r="G5" s="155">
        <v>2632</v>
      </c>
      <c r="H5" s="155">
        <v>2688</v>
      </c>
      <c r="I5" s="155">
        <v>2690</v>
      </c>
      <c r="J5" s="155">
        <v>2700</v>
      </c>
      <c r="K5" s="155">
        <v>2735</v>
      </c>
      <c r="L5" s="155">
        <v>2690</v>
      </c>
      <c r="M5" s="155">
        <v>2710</v>
      </c>
      <c r="N5" s="155">
        <v>2650</v>
      </c>
      <c r="O5" s="155">
        <v>2900</v>
      </c>
      <c r="P5" s="155">
        <v>2880</v>
      </c>
      <c r="Q5" s="155">
        <v>2900</v>
      </c>
      <c r="R5" s="155">
        <v>2980</v>
      </c>
      <c r="S5" s="155">
        <v>2980</v>
      </c>
      <c r="T5" s="155">
        <v>3000</v>
      </c>
      <c r="U5" s="155">
        <v>3000</v>
      </c>
      <c r="V5" s="155">
        <v>3020</v>
      </c>
      <c r="W5" s="155">
        <v>3025</v>
      </c>
      <c r="X5" s="155">
        <v>3030</v>
      </c>
      <c r="Y5" s="155">
        <v>3040</v>
      </c>
      <c r="Z5" s="156">
        <v>3040</v>
      </c>
      <c r="AA5" s="156">
        <f>MROUND(FORECAST(AA43,B5:Z5,B43:Z43),5)-80</f>
        <v>3030</v>
      </c>
      <c r="AB5" s="156">
        <f>MROUND(FORECAST(AB43,C5:AA5,C43:AA43),5)-60</f>
        <v>3060</v>
      </c>
      <c r="AC5" s="156">
        <f>MROUND(FORECAST(AC43,D5:AB5,D43:AB43),5)-40</f>
        <v>3095</v>
      </c>
      <c r="AD5" s="156">
        <f>MROUND(FORECAST(AD43,E5:AC5,E43:AC43),5)-20</f>
        <v>3130</v>
      </c>
    </row>
    <row r="6" spans="1:30" ht="16.5">
      <c r="A6" s="112" t="s">
        <v>291</v>
      </c>
      <c r="B6" s="157">
        <f t="shared" ref="B6:Z6" si="0">B8/B5</f>
        <v>0.58506389776357826</v>
      </c>
      <c r="C6" s="157">
        <f t="shared" si="0"/>
        <v>0.49709864603481624</v>
      </c>
      <c r="D6" s="157">
        <f t="shared" si="0"/>
        <v>0.55960137983901881</v>
      </c>
      <c r="E6" s="157">
        <f t="shared" si="0"/>
        <v>0.73607932875667426</v>
      </c>
      <c r="F6" s="157">
        <f t="shared" si="0"/>
        <v>0.48116374487131669</v>
      </c>
      <c r="G6" s="157">
        <f t="shared" si="0"/>
        <v>0.49012158054711247</v>
      </c>
      <c r="H6" s="157">
        <f t="shared" si="0"/>
        <v>0.49107142857142855</v>
      </c>
      <c r="I6" s="157">
        <f t="shared" si="0"/>
        <v>0.50557620817843862</v>
      </c>
      <c r="J6" s="157">
        <f t="shared" si="0"/>
        <v>0.50370370370370365</v>
      </c>
      <c r="K6" s="157">
        <f t="shared" si="0"/>
        <v>0.47531992687385738</v>
      </c>
      <c r="L6" s="157">
        <f t="shared" si="0"/>
        <v>0.50557620817843862</v>
      </c>
      <c r="M6" s="157">
        <f t="shared" si="0"/>
        <v>0.51660516605166051</v>
      </c>
      <c r="N6" s="157">
        <f t="shared" si="0"/>
        <v>0.54339622641509433</v>
      </c>
      <c r="O6" s="157">
        <f t="shared" si="0"/>
        <v>0.49655172413793103</v>
      </c>
      <c r="P6" s="157">
        <f t="shared" si="0"/>
        <v>0.52083333333333337</v>
      </c>
      <c r="Q6" s="157">
        <f t="shared" si="0"/>
        <v>0.55172413793103448</v>
      </c>
      <c r="R6" s="157">
        <f t="shared" si="0"/>
        <v>0.53691275167785235</v>
      </c>
      <c r="S6" s="157">
        <f t="shared" si="0"/>
        <v>0.48993288590604028</v>
      </c>
      <c r="T6" s="157">
        <f t="shared" si="0"/>
        <v>0.49333333333333335</v>
      </c>
      <c r="U6" s="157">
        <f t="shared" si="0"/>
        <v>0.52</v>
      </c>
      <c r="V6" s="157">
        <f t="shared" si="0"/>
        <v>0.52317880794701987</v>
      </c>
      <c r="W6" s="157">
        <f t="shared" si="0"/>
        <v>0.52892561983471076</v>
      </c>
      <c r="X6" s="157">
        <f t="shared" si="0"/>
        <v>0.52475247524752477</v>
      </c>
      <c r="Y6" s="157">
        <f t="shared" si="0"/>
        <v>0.51973684210526316</v>
      </c>
      <c r="Z6" s="158">
        <f t="shared" si="0"/>
        <v>0.51644736842105265</v>
      </c>
      <c r="AA6" s="158">
        <f>FORECAST(AA43,B6:Z6,B43:Z43)</f>
        <v>0.50516710172542423</v>
      </c>
      <c r="AB6" s="158">
        <f>FORECAST(AB43,C6:AA6,C43:AA43)</f>
        <v>0.50752252154361166</v>
      </c>
      <c r="AC6" s="158">
        <f>FORECAST(AC43,D6:AB6,D43:AB43)</f>
        <v>0.50313690383750176</v>
      </c>
    </row>
    <row r="7" spans="1:30" ht="16.5">
      <c r="A7" s="108" t="s">
        <v>292</v>
      </c>
      <c r="B7" s="118">
        <v>21</v>
      </c>
      <c r="C7" s="118">
        <f>B15</f>
        <v>14</v>
      </c>
      <c r="D7" s="118">
        <f t="shared" ref="D7:AC7" si="1">C15</f>
        <v>16</v>
      </c>
      <c r="E7" s="118">
        <f t="shared" si="1"/>
        <v>31</v>
      </c>
      <c r="F7" s="118">
        <f t="shared" si="1"/>
        <v>36</v>
      </c>
      <c r="G7" s="118">
        <f t="shared" si="1"/>
        <v>18</v>
      </c>
      <c r="H7" s="118">
        <f t="shared" si="1"/>
        <v>0</v>
      </c>
      <c r="I7" s="118">
        <f t="shared" si="1"/>
        <v>0</v>
      </c>
      <c r="J7" s="118">
        <f t="shared" si="1"/>
        <v>6</v>
      </c>
      <c r="K7" s="118">
        <f t="shared" si="1"/>
        <v>7</v>
      </c>
      <c r="L7" s="118">
        <f t="shared" si="1"/>
        <v>5</v>
      </c>
      <c r="M7" s="118">
        <f t="shared" si="1"/>
        <v>10</v>
      </c>
      <c r="N7" s="118">
        <f t="shared" si="1"/>
        <v>4</v>
      </c>
      <c r="O7" s="118">
        <f t="shared" si="1"/>
        <v>4</v>
      </c>
      <c r="P7" s="118">
        <f t="shared" si="1"/>
        <v>4</v>
      </c>
      <c r="Q7" s="118">
        <f t="shared" si="1"/>
        <v>18</v>
      </c>
      <c r="R7" s="118">
        <f t="shared" si="1"/>
        <v>172</v>
      </c>
      <c r="S7" s="118">
        <f t="shared" si="1"/>
        <v>173</v>
      </c>
      <c r="T7" s="118">
        <f t="shared" si="1"/>
        <v>83</v>
      </c>
      <c r="U7" s="118">
        <f t="shared" si="1"/>
        <v>52</v>
      </c>
      <c r="V7" s="118">
        <f t="shared" si="1"/>
        <v>18</v>
      </c>
      <c r="W7" s="118">
        <f t="shared" si="1"/>
        <v>8</v>
      </c>
      <c r="X7" s="118">
        <f t="shared" si="1"/>
        <v>8</v>
      </c>
      <c r="Y7" s="118">
        <f t="shared" si="1"/>
        <v>0</v>
      </c>
      <c r="Z7" s="118">
        <f t="shared" si="1"/>
        <v>7</v>
      </c>
      <c r="AA7" s="119">
        <f t="shared" si="1"/>
        <v>3</v>
      </c>
      <c r="AB7" s="119">
        <f t="shared" si="1"/>
        <v>5</v>
      </c>
      <c r="AC7" s="119">
        <f t="shared" si="1"/>
        <v>5</v>
      </c>
    </row>
    <row r="8" spans="1:30" ht="16.5">
      <c r="A8" s="112" t="s">
        <v>3</v>
      </c>
      <c r="B8" s="26">
        <v>1465</v>
      </c>
      <c r="C8" s="26">
        <v>1285</v>
      </c>
      <c r="D8" s="26">
        <v>1460</v>
      </c>
      <c r="E8" s="26">
        <v>1930</v>
      </c>
      <c r="F8" s="26">
        <v>1290</v>
      </c>
      <c r="G8" s="26">
        <v>1290</v>
      </c>
      <c r="H8" s="26">
        <v>1320</v>
      </c>
      <c r="I8" s="26">
        <v>1360</v>
      </c>
      <c r="J8" s="26">
        <v>1360</v>
      </c>
      <c r="K8" s="26">
        <v>1300</v>
      </c>
      <c r="L8" s="26">
        <v>1360</v>
      </c>
      <c r="M8" s="26">
        <v>1400</v>
      </c>
      <c r="N8" s="26">
        <v>1440</v>
      </c>
      <c r="O8" s="26">
        <v>1440</v>
      </c>
      <c r="P8" s="26">
        <v>1500</v>
      </c>
      <c r="Q8" s="26">
        <v>1600</v>
      </c>
      <c r="R8" s="26">
        <v>1600</v>
      </c>
      <c r="S8" s="26">
        <v>1460</v>
      </c>
      <c r="T8" s="26">
        <v>1480</v>
      </c>
      <c r="U8" s="26">
        <v>1560</v>
      </c>
      <c r="V8" s="26">
        <v>1580</v>
      </c>
      <c r="W8" s="26">
        <v>1600</v>
      </c>
      <c r="X8" s="26">
        <v>1590</v>
      </c>
      <c r="Y8" s="26">
        <v>1580</v>
      </c>
      <c r="Z8" s="22">
        <v>1570</v>
      </c>
      <c r="AA8" s="22">
        <f>AA6*AA5</f>
        <v>1530.6563182280354</v>
      </c>
      <c r="AB8" s="22">
        <f>AB6*AB5</f>
        <v>1553.0189159234517</v>
      </c>
      <c r="AC8" s="22">
        <f>AC6*AC5</f>
        <v>1557.2087173770678</v>
      </c>
    </row>
    <row r="9" spans="1:30" ht="16.5">
      <c r="A9" s="112" t="s">
        <v>4</v>
      </c>
      <c r="B9" s="26">
        <v>0</v>
      </c>
      <c r="C9" s="26">
        <v>2</v>
      </c>
      <c r="D9" s="26">
        <v>0</v>
      </c>
      <c r="E9" s="26">
        <f t="shared" ref="E9:Y9" si="2">E58</f>
        <v>0</v>
      </c>
      <c r="F9" s="26">
        <f t="shared" si="2"/>
        <v>0</v>
      </c>
      <c r="G9" s="26">
        <f t="shared" si="2"/>
        <v>0</v>
      </c>
      <c r="H9" s="26">
        <f t="shared" si="2"/>
        <v>0</v>
      </c>
      <c r="I9" s="26">
        <f t="shared" si="2"/>
        <v>0</v>
      </c>
      <c r="J9" s="26">
        <f t="shared" si="2"/>
        <v>0</v>
      </c>
      <c r="K9" s="26">
        <f t="shared" si="2"/>
        <v>0</v>
      </c>
      <c r="L9" s="26">
        <f t="shared" si="2"/>
        <v>0</v>
      </c>
      <c r="M9" s="26">
        <f t="shared" si="2"/>
        <v>0</v>
      </c>
      <c r="N9" s="26">
        <f t="shared" si="2"/>
        <v>0</v>
      </c>
      <c r="O9" s="26">
        <f t="shared" si="2"/>
        <v>0.191</v>
      </c>
      <c r="P9" s="26">
        <f t="shared" si="2"/>
        <v>9.6000000000000002E-2</v>
      </c>
      <c r="Q9" s="26">
        <f t="shared" si="2"/>
        <v>5.9000000000000004E-2</v>
      </c>
      <c r="R9" s="26">
        <f t="shared" si="2"/>
        <v>5.1000000000000004E-2</v>
      </c>
      <c r="S9" s="26">
        <f t="shared" si="2"/>
        <v>2.8000000000000001E-2</v>
      </c>
      <c r="T9" s="26">
        <f t="shared" si="2"/>
        <v>5.1000000000000004E-2</v>
      </c>
      <c r="U9" s="26">
        <f t="shared" si="2"/>
        <v>4.2999999999999997E-2</v>
      </c>
      <c r="V9" s="26">
        <f t="shared" si="2"/>
        <v>0.53800000000000003</v>
      </c>
      <c r="W9" s="26">
        <f t="shared" si="2"/>
        <v>0.71199999999999997</v>
      </c>
      <c r="X9" s="26">
        <f t="shared" si="2"/>
        <v>0.52800000000000002</v>
      </c>
      <c r="Y9" s="26">
        <f t="shared" si="2"/>
        <v>0.27799999999999997</v>
      </c>
      <c r="Z9" s="22">
        <v>0.5</v>
      </c>
      <c r="AA9" s="22">
        <v>0.5</v>
      </c>
      <c r="AB9" s="22">
        <v>0.5</v>
      </c>
      <c r="AC9" s="22">
        <v>0.5</v>
      </c>
    </row>
    <row r="10" spans="1:30" ht="16.5">
      <c r="A10" s="108" t="s">
        <v>5</v>
      </c>
      <c r="B10" s="118">
        <f>SUM(B7:B9)</f>
        <v>1486</v>
      </c>
      <c r="C10" s="118">
        <f t="shared" ref="C10:Z10" si="3">SUM(C7:C9)</f>
        <v>1301</v>
      </c>
      <c r="D10" s="118">
        <f t="shared" si="3"/>
        <v>1476</v>
      </c>
      <c r="E10" s="118">
        <f t="shared" si="3"/>
        <v>1961</v>
      </c>
      <c r="F10" s="118">
        <f t="shared" si="3"/>
        <v>1326</v>
      </c>
      <c r="G10" s="118">
        <f t="shared" si="3"/>
        <v>1308</v>
      </c>
      <c r="H10" s="118">
        <f t="shared" si="3"/>
        <v>1320</v>
      </c>
      <c r="I10" s="118">
        <f t="shared" si="3"/>
        <v>1360</v>
      </c>
      <c r="J10" s="118">
        <f t="shared" si="3"/>
        <v>1366</v>
      </c>
      <c r="K10" s="118">
        <f t="shared" si="3"/>
        <v>1307</v>
      </c>
      <c r="L10" s="118">
        <f t="shared" si="3"/>
        <v>1365</v>
      </c>
      <c r="M10" s="118">
        <f t="shared" si="3"/>
        <v>1410</v>
      </c>
      <c r="N10" s="118">
        <f t="shared" si="3"/>
        <v>1444</v>
      </c>
      <c r="O10" s="118">
        <f t="shared" si="3"/>
        <v>1444.191</v>
      </c>
      <c r="P10" s="118">
        <f t="shared" si="3"/>
        <v>1504.096</v>
      </c>
      <c r="Q10" s="118">
        <f t="shared" si="3"/>
        <v>1618.059</v>
      </c>
      <c r="R10" s="118">
        <f t="shared" si="3"/>
        <v>1772.0509999999999</v>
      </c>
      <c r="S10" s="118">
        <f t="shared" si="3"/>
        <v>1633.028</v>
      </c>
      <c r="T10" s="118">
        <f t="shared" si="3"/>
        <v>1563.0509999999999</v>
      </c>
      <c r="U10" s="118">
        <f t="shared" si="3"/>
        <v>1612.0429999999999</v>
      </c>
      <c r="V10" s="118">
        <f t="shared" si="3"/>
        <v>1598.538</v>
      </c>
      <c r="W10" s="118">
        <f t="shared" si="3"/>
        <v>1608.712</v>
      </c>
      <c r="X10" s="118">
        <f t="shared" si="3"/>
        <v>1598.528</v>
      </c>
      <c r="Y10" s="118">
        <f t="shared" si="3"/>
        <v>1580.278</v>
      </c>
      <c r="Z10" s="119">
        <f t="shared" si="3"/>
        <v>1577.5</v>
      </c>
      <c r="AA10" s="119">
        <f>SUM(AA7:AA9)</f>
        <v>1534.1563182280354</v>
      </c>
      <c r="AB10" s="119">
        <f>SUM(AB7:AB9)</f>
        <v>1558.5189159234517</v>
      </c>
      <c r="AC10" s="119">
        <f>SUM(AC7:AC9)</f>
        <v>1562.7087173770678</v>
      </c>
    </row>
    <row r="11" spans="1:30" ht="16.5">
      <c r="A11" s="112" t="s">
        <v>293</v>
      </c>
      <c r="B11" s="26">
        <f>B90</f>
        <v>1430</v>
      </c>
      <c r="C11" s="26">
        <f t="shared" ref="C11:Z11" si="4">C90</f>
        <v>1280.0000000000002</v>
      </c>
      <c r="D11" s="26">
        <f t="shared" si="4"/>
        <v>1409.9999999999998</v>
      </c>
      <c r="E11" s="26">
        <f t="shared" si="4"/>
        <v>1862.8493540051684</v>
      </c>
      <c r="F11" s="26">
        <f t="shared" si="4"/>
        <v>1336.9713188220232</v>
      </c>
      <c r="G11" s="26">
        <f t="shared" si="4"/>
        <v>1249.0625137499999</v>
      </c>
      <c r="H11" s="26">
        <f t="shared" si="4"/>
        <v>1116.9589687499999</v>
      </c>
      <c r="I11" s="26">
        <f t="shared" si="4"/>
        <v>1470.0803421368546</v>
      </c>
      <c r="J11" s="26">
        <f t="shared" si="4"/>
        <v>1206.1078931572629</v>
      </c>
      <c r="K11" s="26">
        <f t="shared" si="4"/>
        <v>1164.5886379746835</v>
      </c>
      <c r="L11" s="26">
        <f t="shared" si="4"/>
        <v>1458.3879904420551</v>
      </c>
      <c r="M11" s="26">
        <f t="shared" si="4"/>
        <v>1274.5890622754487</v>
      </c>
      <c r="N11" s="26">
        <f t="shared" si="4"/>
        <v>1454.1684851258581</v>
      </c>
      <c r="O11" s="26">
        <f t="shared" si="4"/>
        <v>1124.4146506849315</v>
      </c>
      <c r="P11" s="26">
        <f t="shared" si="4"/>
        <v>1571.4058563535909</v>
      </c>
      <c r="Q11" s="26">
        <f t="shared" si="4"/>
        <v>1420.7244851258581</v>
      </c>
      <c r="R11" s="26">
        <f t="shared" si="4"/>
        <v>1595.5840909090912</v>
      </c>
      <c r="S11" s="26">
        <f t="shared" si="4"/>
        <v>1567.9613351007422</v>
      </c>
      <c r="T11" s="26">
        <f t="shared" si="4"/>
        <v>1367.7571679473108</v>
      </c>
      <c r="U11" s="26">
        <f t="shared" si="4"/>
        <v>1571.8320000000003</v>
      </c>
      <c r="V11" s="26">
        <f t="shared" si="4"/>
        <v>1420.3964923076926</v>
      </c>
      <c r="W11" s="26">
        <f t="shared" si="4"/>
        <v>1575.5531632653062</v>
      </c>
      <c r="X11" s="26">
        <f t="shared" si="4"/>
        <v>1705.0308221105527</v>
      </c>
      <c r="Y11" s="26">
        <f t="shared" si="4"/>
        <v>1444.7597448979595</v>
      </c>
      <c r="Z11" s="22">
        <f t="shared" si="4"/>
        <v>1558</v>
      </c>
      <c r="AA11" s="22">
        <v>1500</v>
      </c>
      <c r="AB11" s="22">
        <v>1500</v>
      </c>
      <c r="AC11" s="22">
        <v>1500</v>
      </c>
    </row>
    <row r="12" spans="1:30" ht="16.5">
      <c r="A12" s="112" t="s">
        <v>8</v>
      </c>
      <c r="B12" s="26">
        <v>37</v>
      </c>
      <c r="C12" s="26">
        <v>0</v>
      </c>
      <c r="D12" s="26">
        <v>30</v>
      </c>
      <c r="E12" s="26">
        <v>23</v>
      </c>
      <c r="F12" s="26">
        <f t="shared" ref="F12:Y12" si="5">F74</f>
        <v>46.88175900000001</v>
      </c>
      <c r="G12" s="26">
        <f t="shared" si="5"/>
        <v>52.054864000000009</v>
      </c>
      <c r="H12" s="26">
        <f t="shared" si="5"/>
        <v>40.280190000000005</v>
      </c>
      <c r="I12" s="26">
        <f t="shared" si="5"/>
        <v>21.867922000000004</v>
      </c>
      <c r="J12" s="26">
        <f t="shared" si="5"/>
        <v>27.460254000000003</v>
      </c>
      <c r="K12" s="26">
        <f t="shared" si="5"/>
        <v>40.807568999999994</v>
      </c>
      <c r="L12" s="26">
        <f t="shared" si="5"/>
        <v>17.130574000000003</v>
      </c>
      <c r="M12" s="26">
        <f t="shared" si="5"/>
        <v>72.297668000000002</v>
      </c>
      <c r="N12" s="26">
        <f t="shared" si="5"/>
        <v>38.887</v>
      </c>
      <c r="O12" s="26">
        <f t="shared" si="5"/>
        <v>47.179000000000002</v>
      </c>
      <c r="P12" s="26">
        <f t="shared" si="5"/>
        <v>28.145</v>
      </c>
      <c r="Q12" s="26">
        <f t="shared" si="5"/>
        <v>35.917000000000002</v>
      </c>
      <c r="R12" s="26">
        <f t="shared" si="5"/>
        <v>38.575000000000003</v>
      </c>
      <c r="S12" s="26">
        <f t="shared" si="5"/>
        <v>35.451000000000001</v>
      </c>
      <c r="T12" s="26">
        <f t="shared" si="5"/>
        <v>46.500999999999998</v>
      </c>
      <c r="U12" s="26">
        <f t="shared" si="5"/>
        <v>30.014000000000003</v>
      </c>
      <c r="V12" s="26">
        <f t="shared" si="5"/>
        <v>47.174000000000007</v>
      </c>
      <c r="W12" s="26">
        <f t="shared" si="5"/>
        <v>52.118000000000002</v>
      </c>
      <c r="X12" s="26">
        <f t="shared" si="5"/>
        <v>20.242000000000001</v>
      </c>
      <c r="Y12" s="26">
        <f t="shared" si="5"/>
        <v>18.984999999999999</v>
      </c>
      <c r="Z12" s="22">
        <v>35</v>
      </c>
      <c r="AA12" s="22">
        <v>20</v>
      </c>
      <c r="AB12" s="22">
        <v>20</v>
      </c>
      <c r="AC12" s="22">
        <v>20</v>
      </c>
    </row>
    <row r="13" spans="1:30" ht="16.5">
      <c r="A13" s="112" t="s">
        <v>294</v>
      </c>
      <c r="B13" s="26">
        <f t="shared" ref="B13:AC13" si="6">B14-SUM(B11:B12)</f>
        <v>5</v>
      </c>
      <c r="C13" s="26">
        <f t="shared" si="6"/>
        <v>4.9999999999997726</v>
      </c>
      <c r="D13" s="26">
        <f t="shared" si="6"/>
        <v>5.0000000000002274</v>
      </c>
      <c r="E13" s="26">
        <f t="shared" si="6"/>
        <v>39.150645994831621</v>
      </c>
      <c r="F13" s="26">
        <f t="shared" si="6"/>
        <v>-75.853077822023351</v>
      </c>
      <c r="G13" s="26">
        <f t="shared" si="6"/>
        <v>6.8826222500001677</v>
      </c>
      <c r="H13" s="26">
        <f t="shared" si="6"/>
        <v>162.76084125000011</v>
      </c>
      <c r="I13" s="26">
        <f t="shared" si="6"/>
        <v>-137.9482641368545</v>
      </c>
      <c r="J13" s="26">
        <f t="shared" si="6"/>
        <v>125.43185284273704</v>
      </c>
      <c r="K13" s="26">
        <f t="shared" si="6"/>
        <v>96.603793025316463</v>
      </c>
      <c r="L13" s="26">
        <f t="shared" si="6"/>
        <v>-120.51856444205509</v>
      </c>
      <c r="M13" s="26">
        <f t="shared" si="6"/>
        <v>59.113269724551401</v>
      </c>
      <c r="N13" s="26">
        <f t="shared" si="6"/>
        <v>-53.055485125858013</v>
      </c>
      <c r="O13" s="26">
        <f t="shared" si="6"/>
        <v>268.59734931506841</v>
      </c>
      <c r="P13" s="26">
        <f t="shared" si="6"/>
        <v>-113.45485635359091</v>
      </c>
      <c r="Q13" s="26">
        <f t="shared" si="6"/>
        <v>-10.582485125858057</v>
      </c>
      <c r="R13" s="26">
        <f t="shared" si="6"/>
        <v>-35.108090909091288</v>
      </c>
      <c r="S13" s="26">
        <f t="shared" si="6"/>
        <v>-53.384335100742192</v>
      </c>
      <c r="T13" s="26">
        <f t="shared" si="6"/>
        <v>96.792832052689164</v>
      </c>
      <c r="U13" s="26">
        <f t="shared" si="6"/>
        <v>-7.8030000000003383</v>
      </c>
      <c r="V13" s="26">
        <f t="shared" si="6"/>
        <v>122.96750769230744</v>
      </c>
      <c r="W13" s="26">
        <f t="shared" si="6"/>
        <v>-26.959163265306188</v>
      </c>
      <c r="X13" s="26">
        <f t="shared" si="6"/>
        <v>-126.7448221105526</v>
      </c>
      <c r="Y13" s="26">
        <f t="shared" si="6"/>
        <v>109.53325510204058</v>
      </c>
      <c r="Z13" s="22">
        <f t="shared" si="6"/>
        <v>-18.5</v>
      </c>
      <c r="AA13" s="22">
        <f t="shared" si="6"/>
        <v>9.1563182280353885</v>
      </c>
      <c r="AB13" s="22">
        <f t="shared" si="6"/>
        <v>33.518915923451686</v>
      </c>
      <c r="AC13" s="22">
        <f t="shared" si="6"/>
        <v>37.708717377067842</v>
      </c>
    </row>
    <row r="14" spans="1:30" ht="16.5">
      <c r="A14" s="108" t="s">
        <v>9</v>
      </c>
      <c r="B14" s="118">
        <f t="shared" ref="B14:AC14" si="7">B10-B15</f>
        <v>1472</v>
      </c>
      <c r="C14" s="118">
        <f t="shared" si="7"/>
        <v>1285</v>
      </c>
      <c r="D14" s="118">
        <f t="shared" si="7"/>
        <v>1445</v>
      </c>
      <c r="E14" s="118">
        <f t="shared" si="7"/>
        <v>1925</v>
      </c>
      <c r="F14" s="118">
        <f t="shared" si="7"/>
        <v>1308</v>
      </c>
      <c r="G14" s="118">
        <f t="shared" si="7"/>
        <v>1308</v>
      </c>
      <c r="H14" s="118">
        <f t="shared" si="7"/>
        <v>1320</v>
      </c>
      <c r="I14" s="118">
        <f t="shared" si="7"/>
        <v>1354</v>
      </c>
      <c r="J14" s="118">
        <f t="shared" si="7"/>
        <v>1359</v>
      </c>
      <c r="K14" s="118">
        <f t="shared" si="7"/>
        <v>1302</v>
      </c>
      <c r="L14" s="118">
        <f t="shared" si="7"/>
        <v>1355</v>
      </c>
      <c r="M14" s="118">
        <f t="shared" si="7"/>
        <v>1406</v>
      </c>
      <c r="N14" s="118">
        <f t="shared" si="7"/>
        <v>1440</v>
      </c>
      <c r="O14" s="118">
        <f t="shared" si="7"/>
        <v>1440.191</v>
      </c>
      <c r="P14" s="118">
        <f t="shared" si="7"/>
        <v>1486.096</v>
      </c>
      <c r="Q14" s="118">
        <f t="shared" si="7"/>
        <v>1446.059</v>
      </c>
      <c r="R14" s="118">
        <f t="shared" si="7"/>
        <v>1599.0509999999999</v>
      </c>
      <c r="S14" s="118">
        <f t="shared" si="7"/>
        <v>1550.028</v>
      </c>
      <c r="T14" s="118">
        <f t="shared" si="7"/>
        <v>1511.0509999999999</v>
      </c>
      <c r="U14" s="118">
        <f t="shared" si="7"/>
        <v>1594.0429999999999</v>
      </c>
      <c r="V14" s="118">
        <f t="shared" si="7"/>
        <v>1590.538</v>
      </c>
      <c r="W14" s="118">
        <f t="shared" si="7"/>
        <v>1600.712</v>
      </c>
      <c r="X14" s="118">
        <f t="shared" si="7"/>
        <v>1598.528</v>
      </c>
      <c r="Y14" s="118">
        <f t="shared" si="7"/>
        <v>1573.278</v>
      </c>
      <c r="Z14" s="119">
        <f t="shared" si="7"/>
        <v>1574.5</v>
      </c>
      <c r="AA14" s="119">
        <f t="shared" si="7"/>
        <v>1529.1563182280354</v>
      </c>
      <c r="AB14" s="119">
        <f t="shared" si="7"/>
        <v>1553.5189159234517</v>
      </c>
      <c r="AC14" s="119">
        <f t="shared" si="7"/>
        <v>1557.7087173770678</v>
      </c>
    </row>
    <row r="15" spans="1:30" ht="16.5">
      <c r="A15" s="112" t="s">
        <v>295</v>
      </c>
      <c r="B15" s="26">
        <v>14</v>
      </c>
      <c r="C15" s="26">
        <v>16</v>
      </c>
      <c r="D15" s="26">
        <v>31</v>
      </c>
      <c r="E15" s="26">
        <v>36</v>
      </c>
      <c r="F15" s="26">
        <v>18</v>
      </c>
      <c r="G15" s="26">
        <v>0</v>
      </c>
      <c r="H15" s="26">
        <v>0</v>
      </c>
      <c r="I15" s="26">
        <v>6</v>
      </c>
      <c r="J15" s="26">
        <v>7</v>
      </c>
      <c r="K15" s="26">
        <v>5</v>
      </c>
      <c r="L15" s="26">
        <v>10</v>
      </c>
      <c r="M15" s="26">
        <v>4</v>
      </c>
      <c r="N15" s="26">
        <v>4</v>
      </c>
      <c r="O15" s="26">
        <v>4</v>
      </c>
      <c r="P15" s="26">
        <v>18</v>
      </c>
      <c r="Q15" s="26">
        <v>172</v>
      </c>
      <c r="R15" s="26">
        <v>173</v>
      </c>
      <c r="S15" s="26">
        <v>83</v>
      </c>
      <c r="T15" s="26">
        <v>52</v>
      </c>
      <c r="U15" s="26">
        <v>18</v>
      </c>
      <c r="V15" s="26">
        <v>8</v>
      </c>
      <c r="W15" s="26">
        <v>8</v>
      </c>
      <c r="X15" s="26">
        <v>0</v>
      </c>
      <c r="Y15" s="26">
        <v>7</v>
      </c>
      <c r="Z15" s="22">
        <v>3</v>
      </c>
      <c r="AA15" s="22">
        <v>5</v>
      </c>
      <c r="AB15" s="22">
        <v>5</v>
      </c>
      <c r="AC15" s="22">
        <v>5</v>
      </c>
    </row>
    <row r="16" spans="1:30">
      <c r="A16" s="108" t="s">
        <v>296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</row>
    <row r="17" spans="1:30" ht="15.75" thickBot="1">
      <c r="A17" s="112" t="s">
        <v>297</v>
      </c>
    </row>
    <row r="18" spans="1:30" ht="16.5">
      <c r="A18" s="159" t="s">
        <v>326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</row>
    <row r="19" spans="1:30" ht="16.5">
      <c r="A19" s="112" t="s">
        <v>299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30" ht="16.5">
      <c r="A20" s="108" t="s">
        <v>292</v>
      </c>
      <c r="B20" s="118">
        <v>79</v>
      </c>
      <c r="C20" s="118">
        <f>B27</f>
        <v>92</v>
      </c>
      <c r="D20" s="118">
        <f t="shared" ref="D20:AC20" si="8">C27</f>
        <v>55</v>
      </c>
      <c r="E20" s="118">
        <f t="shared" si="8"/>
        <v>56</v>
      </c>
      <c r="F20" s="118">
        <f t="shared" si="8"/>
        <v>56</v>
      </c>
      <c r="G20" s="118">
        <f t="shared" si="8"/>
        <v>20</v>
      </c>
      <c r="H20" s="118">
        <f t="shared" si="8"/>
        <v>25</v>
      </c>
      <c r="I20" s="118">
        <f t="shared" si="8"/>
        <v>10</v>
      </c>
      <c r="J20" s="118">
        <f t="shared" si="8"/>
        <v>9</v>
      </c>
      <c r="K20" s="118">
        <f t="shared" si="8"/>
        <v>19</v>
      </c>
      <c r="L20" s="118">
        <f t="shared" si="8"/>
        <v>5</v>
      </c>
      <c r="M20" s="118">
        <f t="shared" si="8"/>
        <v>30</v>
      </c>
      <c r="N20" s="118">
        <f t="shared" si="8"/>
        <v>4</v>
      </c>
      <c r="O20" s="118">
        <f t="shared" si="8"/>
        <v>48</v>
      </c>
      <c r="P20" s="118">
        <f t="shared" si="8"/>
        <v>10</v>
      </c>
      <c r="Q20" s="118">
        <f t="shared" si="8"/>
        <v>2</v>
      </c>
      <c r="R20" s="118">
        <f t="shared" si="8"/>
        <v>12</v>
      </c>
      <c r="S20" s="118">
        <f t="shared" si="8"/>
        <v>3</v>
      </c>
      <c r="T20" s="118">
        <f t="shared" si="8"/>
        <v>3</v>
      </c>
      <c r="U20" s="118">
        <f t="shared" si="8"/>
        <v>3</v>
      </c>
      <c r="V20" s="118">
        <f t="shared" si="8"/>
        <v>3</v>
      </c>
      <c r="W20" s="118">
        <f t="shared" si="8"/>
        <v>4</v>
      </c>
      <c r="X20" s="118">
        <f t="shared" si="8"/>
        <v>5</v>
      </c>
      <c r="Y20" s="118">
        <f t="shared" si="8"/>
        <v>6</v>
      </c>
      <c r="Z20" s="118">
        <f t="shared" si="8"/>
        <v>6</v>
      </c>
      <c r="AA20" s="119">
        <f t="shared" si="8"/>
        <v>5</v>
      </c>
      <c r="AB20" s="119">
        <f t="shared" si="8"/>
        <v>5</v>
      </c>
      <c r="AC20" s="119">
        <f t="shared" si="8"/>
        <v>5</v>
      </c>
    </row>
    <row r="21" spans="1:30" ht="16.5">
      <c r="A21" s="112" t="s">
        <v>3</v>
      </c>
      <c r="B21" s="26">
        <f>B106</f>
        <v>510</v>
      </c>
      <c r="C21" s="26">
        <f t="shared" ref="C21:Y21" si="9">C106</f>
        <v>434.99999999999994</v>
      </c>
      <c r="D21" s="26">
        <f t="shared" si="9"/>
        <v>475</v>
      </c>
      <c r="E21" s="26">
        <f t="shared" si="9"/>
        <v>629.44699224806209</v>
      </c>
      <c r="F21" s="26">
        <f t="shared" si="9"/>
        <v>443.53492957746482</v>
      </c>
      <c r="G21" s="26">
        <f t="shared" si="9"/>
        <v>437.32164750000004</v>
      </c>
      <c r="H21" s="26">
        <f t="shared" si="9"/>
        <v>381.08011875</v>
      </c>
      <c r="I21" s="26">
        <f t="shared" si="9"/>
        <v>467.09722569027599</v>
      </c>
      <c r="J21" s="26">
        <f t="shared" si="9"/>
        <v>375.03128451380547</v>
      </c>
      <c r="K21" s="26">
        <f t="shared" si="9"/>
        <v>361.61589873417722</v>
      </c>
      <c r="L21" s="26">
        <f t="shared" si="9"/>
        <v>466.77181362007173</v>
      </c>
      <c r="M21" s="26">
        <f t="shared" si="9"/>
        <v>407.25377724550884</v>
      </c>
      <c r="N21" s="26">
        <f t="shared" si="9"/>
        <v>462.12097482837538</v>
      </c>
      <c r="O21" s="26">
        <f t="shared" si="9"/>
        <v>361.82462785388134</v>
      </c>
      <c r="P21" s="26">
        <f t="shared" si="9"/>
        <v>496.34750497237559</v>
      </c>
      <c r="Q21" s="26">
        <f t="shared" si="9"/>
        <v>452.60222883295188</v>
      </c>
      <c r="R21" s="26">
        <f t="shared" si="9"/>
        <v>507.49868181818192</v>
      </c>
      <c r="S21" s="26">
        <f t="shared" si="9"/>
        <v>511.58500212089069</v>
      </c>
      <c r="T21" s="26">
        <f t="shared" si="9"/>
        <v>445.92630954994513</v>
      </c>
      <c r="U21" s="26">
        <f t="shared" si="9"/>
        <v>512.86056923076922</v>
      </c>
      <c r="V21" s="26">
        <f t="shared" si="9"/>
        <v>469.46871076923088</v>
      </c>
      <c r="W21" s="26">
        <f t="shared" si="9"/>
        <v>520.08551020408163</v>
      </c>
      <c r="X21" s="26">
        <f t="shared" si="9"/>
        <v>563.64655276381905</v>
      </c>
      <c r="Y21" s="26">
        <f t="shared" si="9"/>
        <v>474.44045816326536</v>
      </c>
      <c r="Z21" s="22">
        <f>Z122*Z90</f>
        <v>515</v>
      </c>
      <c r="AA21" s="22">
        <f>AA122*AA90</f>
        <v>494.26349911438592</v>
      </c>
      <c r="AB21" s="22">
        <f>AB122*AB90</f>
        <v>499.56888675493394</v>
      </c>
      <c r="AC21" s="22">
        <f>AC122*AC90</f>
        <v>501.9802275949973</v>
      </c>
    </row>
    <row r="22" spans="1:30" ht="16.5">
      <c r="A22" s="112" t="s">
        <v>4</v>
      </c>
      <c r="B22" s="26">
        <v>0</v>
      </c>
      <c r="C22" s="26">
        <v>0</v>
      </c>
      <c r="D22" s="26">
        <v>0</v>
      </c>
      <c r="E22" s="26">
        <f t="shared" ref="E22:Y22" si="10">E138</f>
        <v>0</v>
      </c>
      <c r="F22" s="26">
        <f t="shared" si="10"/>
        <v>0</v>
      </c>
      <c r="G22" s="26">
        <f t="shared" si="10"/>
        <v>0</v>
      </c>
      <c r="H22" s="26">
        <f t="shared" si="10"/>
        <v>0</v>
      </c>
      <c r="I22" s="26">
        <f t="shared" si="10"/>
        <v>0</v>
      </c>
      <c r="J22" s="26">
        <f t="shared" si="10"/>
        <v>0</v>
      </c>
      <c r="K22" s="26">
        <f t="shared" si="10"/>
        <v>0</v>
      </c>
      <c r="L22" s="26">
        <f t="shared" si="10"/>
        <v>0</v>
      </c>
      <c r="M22" s="26">
        <f t="shared" si="10"/>
        <v>0</v>
      </c>
      <c r="N22" s="26">
        <f t="shared" si="10"/>
        <v>0</v>
      </c>
      <c r="O22" s="26">
        <f t="shared" si="10"/>
        <v>0</v>
      </c>
      <c r="P22" s="26">
        <f t="shared" si="10"/>
        <v>2.5000000000000001E-2</v>
      </c>
      <c r="Q22" s="26">
        <f t="shared" si="10"/>
        <v>0.11800000000000001</v>
      </c>
      <c r="R22" s="26">
        <f t="shared" si="10"/>
        <v>0</v>
      </c>
      <c r="S22" s="26">
        <f t="shared" si="10"/>
        <v>0</v>
      </c>
      <c r="T22" s="26">
        <f t="shared" si="10"/>
        <v>0.46</v>
      </c>
      <c r="U22" s="26">
        <f t="shared" si="10"/>
        <v>1.095</v>
      </c>
      <c r="V22" s="26">
        <f t="shared" si="10"/>
        <v>1.345</v>
      </c>
      <c r="W22" s="26">
        <f t="shared" si="10"/>
        <v>1.17</v>
      </c>
      <c r="X22" s="26">
        <f t="shared" si="10"/>
        <v>1.22</v>
      </c>
      <c r="Y22" s="26">
        <f t="shared" si="10"/>
        <v>1.2150000000000001</v>
      </c>
      <c r="Z22" s="22">
        <v>1.5</v>
      </c>
      <c r="AA22" s="22">
        <v>1.5</v>
      </c>
      <c r="AB22" s="22">
        <v>1.5</v>
      </c>
      <c r="AC22" s="22">
        <v>1.5</v>
      </c>
    </row>
    <row r="23" spans="1:30" ht="16.5">
      <c r="A23" s="108" t="s">
        <v>5</v>
      </c>
      <c r="B23" s="118">
        <f>SUM(B20:B22)</f>
        <v>589</v>
      </c>
      <c r="C23" s="118">
        <f t="shared" ref="C23:AC23" si="11">SUM(C20:C22)</f>
        <v>527</v>
      </c>
      <c r="D23" s="118">
        <f t="shared" si="11"/>
        <v>530</v>
      </c>
      <c r="E23" s="118">
        <f t="shared" si="11"/>
        <v>685.44699224806209</v>
      </c>
      <c r="F23" s="118">
        <f t="shared" si="11"/>
        <v>499.53492957746482</v>
      </c>
      <c r="G23" s="118">
        <f t="shared" si="11"/>
        <v>457.32164750000004</v>
      </c>
      <c r="H23" s="118">
        <f t="shared" si="11"/>
        <v>406.08011875</v>
      </c>
      <c r="I23" s="118">
        <f t="shared" si="11"/>
        <v>477.09722569027599</v>
      </c>
      <c r="J23" s="118">
        <f t="shared" si="11"/>
        <v>384.03128451380547</v>
      </c>
      <c r="K23" s="118">
        <f t="shared" si="11"/>
        <v>380.61589873417722</v>
      </c>
      <c r="L23" s="118">
        <f t="shared" si="11"/>
        <v>471.77181362007173</v>
      </c>
      <c r="M23" s="118">
        <f t="shared" si="11"/>
        <v>437.25377724550884</v>
      </c>
      <c r="N23" s="118">
        <f t="shared" si="11"/>
        <v>466.12097482837538</v>
      </c>
      <c r="O23" s="118">
        <f t="shared" si="11"/>
        <v>409.82462785388134</v>
      </c>
      <c r="P23" s="118">
        <f t="shared" si="11"/>
        <v>506.37250497237557</v>
      </c>
      <c r="Q23" s="118">
        <f t="shared" si="11"/>
        <v>454.72022883295188</v>
      </c>
      <c r="R23" s="118">
        <f t="shared" si="11"/>
        <v>519.49868181818192</v>
      </c>
      <c r="S23" s="118">
        <f t="shared" si="11"/>
        <v>514.58500212089075</v>
      </c>
      <c r="T23" s="118">
        <f t="shared" si="11"/>
        <v>449.38630954994511</v>
      </c>
      <c r="U23" s="118">
        <f t="shared" si="11"/>
        <v>516.95556923076924</v>
      </c>
      <c r="V23" s="118">
        <f t="shared" si="11"/>
        <v>473.81371076923091</v>
      </c>
      <c r="W23" s="118">
        <f t="shared" si="11"/>
        <v>525.25551020408159</v>
      </c>
      <c r="X23" s="118">
        <f t="shared" si="11"/>
        <v>569.86655276381907</v>
      </c>
      <c r="Y23" s="118">
        <f t="shared" si="11"/>
        <v>481.65545816326534</v>
      </c>
      <c r="Z23" s="119">
        <f t="shared" si="11"/>
        <v>522.5</v>
      </c>
      <c r="AA23" s="119">
        <f t="shared" si="11"/>
        <v>500.76349911438592</v>
      </c>
      <c r="AB23" s="119">
        <f t="shared" si="11"/>
        <v>506.06888675493394</v>
      </c>
      <c r="AC23" s="119">
        <f t="shared" si="11"/>
        <v>508.4802275949973</v>
      </c>
    </row>
    <row r="24" spans="1:30" ht="16.5">
      <c r="A24" s="112" t="s">
        <v>6</v>
      </c>
      <c r="B24" s="26">
        <f>B26-B25</f>
        <v>146</v>
      </c>
      <c r="C24" s="26">
        <f t="shared" ref="C24:AC24" si="12">C26-C25</f>
        <v>185</v>
      </c>
      <c r="D24" s="26">
        <f t="shared" si="12"/>
        <v>160</v>
      </c>
      <c r="E24" s="26">
        <f t="shared" si="12"/>
        <v>260.72863024806202</v>
      </c>
      <c r="F24" s="26">
        <f t="shared" si="12"/>
        <v>181.59194957746485</v>
      </c>
      <c r="G24" s="26">
        <f t="shared" si="12"/>
        <v>253.10603650000004</v>
      </c>
      <c r="H24" s="26">
        <f t="shared" si="12"/>
        <v>30.063384750000068</v>
      </c>
      <c r="I24" s="26">
        <f t="shared" si="12"/>
        <v>177.92213469027598</v>
      </c>
      <c r="J24" s="26">
        <f t="shared" si="12"/>
        <v>59.965004513805468</v>
      </c>
      <c r="K24" s="26">
        <f t="shared" si="12"/>
        <v>107.15394473417717</v>
      </c>
      <c r="L24" s="26">
        <f t="shared" si="12"/>
        <v>205.68636562007171</v>
      </c>
      <c r="M24" s="26">
        <f t="shared" si="12"/>
        <v>104.91166024550887</v>
      </c>
      <c r="N24" s="26">
        <f t="shared" si="12"/>
        <v>141.46697482837538</v>
      </c>
      <c r="O24" s="26">
        <f t="shared" si="12"/>
        <v>115.30962785388135</v>
      </c>
      <c r="P24" s="26">
        <f t="shared" si="12"/>
        <v>216.5275049723756</v>
      </c>
      <c r="Q24" s="26">
        <f t="shared" si="12"/>
        <v>256.2192288329519</v>
      </c>
      <c r="R24" s="26">
        <f t="shared" si="12"/>
        <v>263.39068181818197</v>
      </c>
      <c r="S24" s="26">
        <f t="shared" si="12"/>
        <v>323.67600212089076</v>
      </c>
      <c r="T24" s="26">
        <f t="shared" si="12"/>
        <v>146.68230954994516</v>
      </c>
      <c r="U24" s="26">
        <f t="shared" si="12"/>
        <v>224.6165692307693</v>
      </c>
      <c r="V24" s="26">
        <f t="shared" si="12"/>
        <v>216.02771076923096</v>
      </c>
      <c r="W24" s="26">
        <f t="shared" si="12"/>
        <v>212.1515102040816</v>
      </c>
      <c r="X24" s="26">
        <f t="shared" si="12"/>
        <v>326.50555276381908</v>
      </c>
      <c r="Y24" s="26">
        <f t="shared" si="12"/>
        <v>290.48945816326534</v>
      </c>
      <c r="Z24" s="22">
        <f t="shared" si="12"/>
        <v>292.5</v>
      </c>
      <c r="AA24" s="22">
        <f t="shared" si="12"/>
        <v>295.76349911438592</v>
      </c>
      <c r="AB24" s="22">
        <f t="shared" si="12"/>
        <v>301.06888675493394</v>
      </c>
      <c r="AC24" s="22">
        <f t="shared" si="12"/>
        <v>303.4802275949973</v>
      </c>
    </row>
    <row r="25" spans="1:30" ht="16.5">
      <c r="A25" s="112" t="s">
        <v>8</v>
      </c>
      <c r="B25" s="26">
        <v>351</v>
      </c>
      <c r="C25" s="26">
        <v>287</v>
      </c>
      <c r="D25" s="26">
        <v>314</v>
      </c>
      <c r="E25" s="26">
        <f t="shared" ref="E25:Y25" si="13">E154</f>
        <v>368.71836200000007</v>
      </c>
      <c r="F25" s="26">
        <f t="shared" si="13"/>
        <v>297.94297999999998</v>
      </c>
      <c r="G25" s="26">
        <f t="shared" si="13"/>
        <v>179.215611</v>
      </c>
      <c r="H25" s="26">
        <f t="shared" si="13"/>
        <v>366.01673399999993</v>
      </c>
      <c r="I25" s="26">
        <f t="shared" si="13"/>
        <v>290.17509100000001</v>
      </c>
      <c r="J25" s="26">
        <f t="shared" si="13"/>
        <v>305.06628000000001</v>
      </c>
      <c r="K25" s="26">
        <f t="shared" si="13"/>
        <v>268.46195400000005</v>
      </c>
      <c r="L25" s="26">
        <f t="shared" si="13"/>
        <v>236.08544800000001</v>
      </c>
      <c r="M25" s="26">
        <f t="shared" si="13"/>
        <v>328.34211699999997</v>
      </c>
      <c r="N25" s="26">
        <f t="shared" si="13"/>
        <v>276.654</v>
      </c>
      <c r="O25" s="26">
        <f t="shared" si="13"/>
        <v>284.51499999999999</v>
      </c>
      <c r="P25" s="26">
        <f t="shared" si="13"/>
        <v>287.84499999999997</v>
      </c>
      <c r="Q25" s="26">
        <f t="shared" si="13"/>
        <v>186.50099999999998</v>
      </c>
      <c r="R25" s="26">
        <f t="shared" si="13"/>
        <v>253.10799999999998</v>
      </c>
      <c r="S25" s="26">
        <f t="shared" si="13"/>
        <v>187.90900000000002</v>
      </c>
      <c r="T25" s="26">
        <f t="shared" si="13"/>
        <v>299.70399999999995</v>
      </c>
      <c r="U25" s="26">
        <f t="shared" si="13"/>
        <v>289.33899999999994</v>
      </c>
      <c r="V25" s="26">
        <f t="shared" si="13"/>
        <v>253.78599999999994</v>
      </c>
      <c r="W25" s="26">
        <f t="shared" si="13"/>
        <v>308.10399999999998</v>
      </c>
      <c r="X25" s="26">
        <f t="shared" si="13"/>
        <v>237.36099999999996</v>
      </c>
      <c r="Y25" s="26">
        <f t="shared" si="13"/>
        <v>185.166</v>
      </c>
      <c r="Z25" s="22">
        <v>225</v>
      </c>
      <c r="AA25" s="22">
        <v>200</v>
      </c>
      <c r="AB25" s="22">
        <v>200</v>
      </c>
      <c r="AC25" s="22">
        <v>200</v>
      </c>
    </row>
    <row r="26" spans="1:30" ht="16.5">
      <c r="A26" s="108" t="s">
        <v>9</v>
      </c>
      <c r="B26" s="118">
        <f>B23-B27</f>
        <v>497</v>
      </c>
      <c r="C26" s="118">
        <f t="shared" ref="C26:AC26" si="14">C23-C27</f>
        <v>472</v>
      </c>
      <c r="D26" s="118">
        <f t="shared" si="14"/>
        <v>474</v>
      </c>
      <c r="E26" s="118">
        <f t="shared" si="14"/>
        <v>629.44699224806209</v>
      </c>
      <c r="F26" s="118">
        <f t="shared" si="14"/>
        <v>479.53492957746482</v>
      </c>
      <c r="G26" s="118">
        <f t="shared" si="14"/>
        <v>432.32164750000004</v>
      </c>
      <c r="H26" s="118">
        <f t="shared" si="14"/>
        <v>396.08011875</v>
      </c>
      <c r="I26" s="118">
        <f t="shared" si="14"/>
        <v>468.09722569027599</v>
      </c>
      <c r="J26" s="118">
        <f t="shared" si="14"/>
        <v>365.03128451380547</v>
      </c>
      <c r="K26" s="118">
        <f t="shared" si="14"/>
        <v>375.61589873417722</v>
      </c>
      <c r="L26" s="118">
        <f t="shared" si="14"/>
        <v>441.77181362007173</v>
      </c>
      <c r="M26" s="118">
        <f t="shared" si="14"/>
        <v>433.25377724550884</v>
      </c>
      <c r="N26" s="118">
        <f t="shared" si="14"/>
        <v>418.12097482837538</v>
      </c>
      <c r="O26" s="118">
        <f t="shared" si="14"/>
        <v>399.82462785388134</v>
      </c>
      <c r="P26" s="118">
        <f t="shared" si="14"/>
        <v>504.37250497237557</v>
      </c>
      <c r="Q26" s="118">
        <f t="shared" si="14"/>
        <v>442.72022883295188</v>
      </c>
      <c r="R26" s="118">
        <f t="shared" si="14"/>
        <v>516.49868181818192</v>
      </c>
      <c r="S26" s="118">
        <f t="shared" si="14"/>
        <v>511.58500212089075</v>
      </c>
      <c r="T26" s="118">
        <f t="shared" si="14"/>
        <v>446.38630954994511</v>
      </c>
      <c r="U26" s="118">
        <f t="shared" si="14"/>
        <v>513.95556923076924</v>
      </c>
      <c r="V26" s="118">
        <f t="shared" si="14"/>
        <v>469.81371076923091</v>
      </c>
      <c r="W26" s="118">
        <f t="shared" si="14"/>
        <v>520.25551020408159</v>
      </c>
      <c r="X26" s="118">
        <f t="shared" si="14"/>
        <v>563.86655276381907</v>
      </c>
      <c r="Y26" s="118">
        <f t="shared" si="14"/>
        <v>475.65545816326534</v>
      </c>
      <c r="Z26" s="119">
        <f t="shared" si="14"/>
        <v>517.5</v>
      </c>
      <c r="AA26" s="119">
        <f t="shared" si="14"/>
        <v>495.76349911438592</v>
      </c>
      <c r="AB26" s="119">
        <f t="shared" si="14"/>
        <v>501.06888675493394</v>
      </c>
      <c r="AC26" s="119">
        <f t="shared" si="14"/>
        <v>503.4802275949973</v>
      </c>
    </row>
    <row r="27" spans="1:30" ht="16.5">
      <c r="A27" s="112" t="s">
        <v>295</v>
      </c>
      <c r="B27" s="26">
        <v>92</v>
      </c>
      <c r="C27" s="26">
        <v>55</v>
      </c>
      <c r="D27" s="26">
        <v>56</v>
      </c>
      <c r="E27" s="26">
        <v>56</v>
      </c>
      <c r="F27" s="26">
        <v>20</v>
      </c>
      <c r="G27" s="26">
        <v>25</v>
      </c>
      <c r="H27" s="26">
        <v>10</v>
      </c>
      <c r="I27" s="26">
        <v>9</v>
      </c>
      <c r="J27" s="26">
        <v>19</v>
      </c>
      <c r="K27" s="26">
        <v>5</v>
      </c>
      <c r="L27" s="26">
        <v>30</v>
      </c>
      <c r="M27" s="26">
        <v>4</v>
      </c>
      <c r="N27" s="26">
        <v>48</v>
      </c>
      <c r="O27" s="26">
        <v>10</v>
      </c>
      <c r="P27" s="26">
        <v>2</v>
      </c>
      <c r="Q27" s="26">
        <v>12</v>
      </c>
      <c r="R27" s="26">
        <v>3</v>
      </c>
      <c r="S27" s="26">
        <v>3</v>
      </c>
      <c r="T27" s="26">
        <v>3</v>
      </c>
      <c r="U27" s="26">
        <v>3</v>
      </c>
      <c r="V27" s="26">
        <v>4</v>
      </c>
      <c r="W27" s="26">
        <v>5</v>
      </c>
      <c r="X27" s="26">
        <v>6</v>
      </c>
      <c r="Y27" s="26">
        <v>6</v>
      </c>
      <c r="Z27" s="22">
        <v>5</v>
      </c>
      <c r="AA27" s="22">
        <v>5</v>
      </c>
      <c r="AB27" s="22">
        <v>5</v>
      </c>
      <c r="AC27" s="22">
        <v>5</v>
      </c>
      <c r="AD27" s="26"/>
    </row>
    <row r="28" spans="1:30" ht="15.75" thickBot="1">
      <c r="A28" s="112" t="s">
        <v>300</v>
      </c>
    </row>
    <row r="29" spans="1:30">
      <c r="A29" s="159" t="s">
        <v>327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</row>
    <row r="30" spans="1:30" ht="16.5">
      <c r="A30" s="108" t="s">
        <v>292</v>
      </c>
      <c r="B30" s="26">
        <v>12</v>
      </c>
      <c r="C30" s="26">
        <f>B40</f>
        <v>10</v>
      </c>
      <c r="D30" s="26">
        <f t="shared" ref="D30:AC30" si="15">C40</f>
        <v>82</v>
      </c>
      <c r="E30" s="26">
        <f t="shared" si="15"/>
        <v>27</v>
      </c>
      <c r="F30" s="26">
        <f t="shared" si="15"/>
        <v>114</v>
      </c>
      <c r="G30" s="26">
        <f t="shared" si="15"/>
        <v>23</v>
      </c>
      <c r="H30" s="26">
        <f t="shared" si="15"/>
        <v>71</v>
      </c>
      <c r="I30" s="26">
        <f t="shared" si="15"/>
        <v>2</v>
      </c>
      <c r="J30" s="26">
        <f t="shared" si="15"/>
        <v>49</v>
      </c>
      <c r="K30" s="26">
        <f t="shared" si="15"/>
        <v>21</v>
      </c>
      <c r="L30" s="26">
        <f t="shared" si="15"/>
        <v>130</v>
      </c>
      <c r="M30" s="26">
        <f t="shared" si="15"/>
        <v>202</v>
      </c>
      <c r="N30" s="26">
        <f t="shared" si="15"/>
        <v>0</v>
      </c>
      <c r="O30" s="26">
        <f t="shared" si="15"/>
        <v>0</v>
      </c>
      <c r="P30" s="26">
        <f t="shared" si="15"/>
        <v>49</v>
      </c>
      <c r="Q30" s="26">
        <f t="shared" si="15"/>
        <v>89</v>
      </c>
      <c r="R30" s="26">
        <f t="shared" si="15"/>
        <v>171</v>
      </c>
      <c r="S30" s="26">
        <f t="shared" si="15"/>
        <v>258</v>
      </c>
      <c r="T30" s="26">
        <f t="shared" si="15"/>
        <v>251</v>
      </c>
      <c r="U30" s="26">
        <f t="shared" si="15"/>
        <v>70</v>
      </c>
      <c r="V30" s="26">
        <f t="shared" si="15"/>
        <v>80</v>
      </c>
      <c r="W30" s="26">
        <f t="shared" si="15"/>
        <v>53</v>
      </c>
      <c r="X30" s="26">
        <f t="shared" si="15"/>
        <v>38</v>
      </c>
      <c r="Y30" s="26">
        <f t="shared" si="15"/>
        <v>85</v>
      </c>
      <c r="Z30" s="26">
        <f t="shared" si="15"/>
        <v>98</v>
      </c>
      <c r="AA30" s="22">
        <f t="shared" si="15"/>
        <v>100</v>
      </c>
      <c r="AB30" s="22">
        <f t="shared" si="15"/>
        <v>100</v>
      </c>
      <c r="AC30" s="22">
        <f t="shared" si="15"/>
        <v>100</v>
      </c>
    </row>
    <row r="31" spans="1:30" ht="16.5">
      <c r="A31" s="112" t="s">
        <v>3</v>
      </c>
      <c r="B31" s="26">
        <v>875</v>
      </c>
      <c r="C31" s="26">
        <v>780</v>
      </c>
      <c r="D31" s="26">
        <v>861</v>
      </c>
      <c r="E31" s="26">
        <v>1161</v>
      </c>
      <c r="F31" s="26">
        <v>781</v>
      </c>
      <c r="G31" s="26">
        <v>800</v>
      </c>
      <c r="H31" s="26">
        <v>800</v>
      </c>
      <c r="I31" s="26">
        <v>833</v>
      </c>
      <c r="J31" s="26">
        <v>833</v>
      </c>
      <c r="K31" s="26">
        <v>790</v>
      </c>
      <c r="L31" s="26">
        <v>837</v>
      </c>
      <c r="M31" s="26">
        <v>835</v>
      </c>
      <c r="N31" s="26">
        <v>874</v>
      </c>
      <c r="O31" s="26">
        <v>876</v>
      </c>
      <c r="P31" s="26">
        <v>905</v>
      </c>
      <c r="Q31" s="26">
        <v>874</v>
      </c>
      <c r="R31" s="26">
        <v>968</v>
      </c>
      <c r="S31" s="26">
        <v>943</v>
      </c>
      <c r="T31" s="26">
        <v>911</v>
      </c>
      <c r="U31" s="26">
        <v>975</v>
      </c>
      <c r="V31" s="26">
        <v>975</v>
      </c>
      <c r="W31" s="26">
        <v>980</v>
      </c>
      <c r="X31" s="26">
        <v>995</v>
      </c>
      <c r="Y31" s="26">
        <v>980</v>
      </c>
      <c r="Z31" s="22">
        <v>995</v>
      </c>
      <c r="AA31" s="22">
        <f>AA11*AA233</f>
        <v>947.67083888218224</v>
      </c>
      <c r="AB31" s="22">
        <f>AB11*AB233</f>
        <v>948.34890144038638</v>
      </c>
      <c r="AC31" s="22">
        <f>AC11*AC233</f>
        <v>949.28203704698649</v>
      </c>
    </row>
    <row r="32" spans="1:30" ht="16.5">
      <c r="A32" s="112" t="s">
        <v>4</v>
      </c>
      <c r="B32" s="26">
        <v>46</v>
      </c>
      <c r="C32" s="26">
        <v>27</v>
      </c>
      <c r="D32" s="26">
        <v>44</v>
      </c>
      <c r="E32" s="26">
        <f t="shared" ref="E32:Y32" si="16">E265</f>
        <v>2.5999999999999999E-2</v>
      </c>
      <c r="F32" s="26">
        <f t="shared" si="16"/>
        <v>5.008</v>
      </c>
      <c r="G32" s="26">
        <f t="shared" si="16"/>
        <v>9.1000000000000011E-2</v>
      </c>
      <c r="H32" s="26">
        <f t="shared" si="16"/>
        <v>3.0000000000000002E-2</v>
      </c>
      <c r="I32" s="26">
        <f t="shared" si="16"/>
        <v>6.2E-2</v>
      </c>
      <c r="J32" s="26">
        <f t="shared" si="16"/>
        <v>1.8000000000000002E-2</v>
      </c>
      <c r="K32" s="26">
        <f t="shared" si="16"/>
        <v>8.84</v>
      </c>
      <c r="L32" s="26">
        <f t="shared" si="16"/>
        <v>1.5050000000000001</v>
      </c>
      <c r="M32" s="26">
        <f t="shared" si="16"/>
        <v>5.7140000000000004</v>
      </c>
      <c r="N32" s="26">
        <f t="shared" si="16"/>
        <v>7.82</v>
      </c>
      <c r="O32" s="26">
        <f t="shared" si="16"/>
        <v>9.6189999999999998</v>
      </c>
      <c r="P32" s="26">
        <f t="shared" si="16"/>
        <v>0.88600000000000001</v>
      </c>
      <c r="Q32" s="26">
        <f t="shared" si="16"/>
        <v>0.247</v>
      </c>
      <c r="R32" s="26">
        <f t="shared" si="16"/>
        <v>0.30399999999999999</v>
      </c>
      <c r="S32" s="26">
        <f t="shared" si="16"/>
        <v>6.9999999999999993E-2</v>
      </c>
      <c r="T32" s="26">
        <f t="shared" si="16"/>
        <v>0.308</v>
      </c>
      <c r="U32" s="26">
        <f t="shared" si="16"/>
        <v>2.3040000000000003</v>
      </c>
      <c r="V32" s="26">
        <f t="shared" si="16"/>
        <v>0.17800000000000002</v>
      </c>
      <c r="W32" s="26">
        <f t="shared" si="16"/>
        <v>0.34500000000000003</v>
      </c>
      <c r="X32" s="26">
        <f t="shared" si="16"/>
        <v>2.2519999999999998</v>
      </c>
      <c r="Y32" s="26">
        <f t="shared" si="16"/>
        <v>9.5489999999999995</v>
      </c>
      <c r="Z32" s="22">
        <v>10</v>
      </c>
      <c r="AA32" s="22">
        <v>10</v>
      </c>
      <c r="AB32" s="22">
        <v>10</v>
      </c>
      <c r="AC32" s="22">
        <v>10</v>
      </c>
    </row>
    <row r="33" spans="1:31" ht="16.5">
      <c r="A33" s="108" t="s">
        <v>5</v>
      </c>
      <c r="B33" s="118">
        <f>SUM(B30:B32)</f>
        <v>933</v>
      </c>
      <c r="C33" s="118">
        <f t="shared" ref="C33:AC33" si="17">SUM(C30:C32)</f>
        <v>817</v>
      </c>
      <c r="D33" s="118">
        <f t="shared" si="17"/>
        <v>987</v>
      </c>
      <c r="E33" s="118">
        <f t="shared" si="17"/>
        <v>1188.0260000000001</v>
      </c>
      <c r="F33" s="118">
        <f t="shared" si="17"/>
        <v>900.00800000000004</v>
      </c>
      <c r="G33" s="118">
        <f t="shared" si="17"/>
        <v>823.09100000000001</v>
      </c>
      <c r="H33" s="118">
        <f t="shared" si="17"/>
        <v>871.03</v>
      </c>
      <c r="I33" s="118">
        <f t="shared" si="17"/>
        <v>835.06200000000001</v>
      </c>
      <c r="J33" s="118">
        <f t="shared" si="17"/>
        <v>882.01800000000003</v>
      </c>
      <c r="K33" s="118">
        <f t="shared" si="17"/>
        <v>819.84</v>
      </c>
      <c r="L33" s="118">
        <f t="shared" si="17"/>
        <v>968.505</v>
      </c>
      <c r="M33" s="118">
        <f t="shared" si="17"/>
        <v>1042.7139999999999</v>
      </c>
      <c r="N33" s="118">
        <f t="shared" si="17"/>
        <v>881.82</v>
      </c>
      <c r="O33" s="118">
        <f t="shared" si="17"/>
        <v>885.61900000000003</v>
      </c>
      <c r="P33" s="118">
        <f t="shared" si="17"/>
        <v>954.88599999999997</v>
      </c>
      <c r="Q33" s="118">
        <f t="shared" si="17"/>
        <v>963.24699999999996</v>
      </c>
      <c r="R33" s="118">
        <f t="shared" si="17"/>
        <v>1139.3040000000001</v>
      </c>
      <c r="S33" s="118">
        <f t="shared" si="17"/>
        <v>1201.07</v>
      </c>
      <c r="T33" s="118">
        <f t="shared" si="17"/>
        <v>1162.308</v>
      </c>
      <c r="U33" s="118">
        <f t="shared" si="17"/>
        <v>1047.3040000000001</v>
      </c>
      <c r="V33" s="118">
        <f t="shared" si="17"/>
        <v>1055.1780000000001</v>
      </c>
      <c r="W33" s="118">
        <f t="shared" si="17"/>
        <v>1033.345</v>
      </c>
      <c r="X33" s="118">
        <f t="shared" si="17"/>
        <v>1035.252</v>
      </c>
      <c r="Y33" s="118">
        <f t="shared" si="17"/>
        <v>1074.549</v>
      </c>
      <c r="Z33" s="119">
        <f t="shared" si="17"/>
        <v>1103</v>
      </c>
      <c r="AA33" s="119">
        <f t="shared" si="17"/>
        <v>1057.6708388821821</v>
      </c>
      <c r="AB33" s="119">
        <f t="shared" si="17"/>
        <v>1058.3489014403863</v>
      </c>
      <c r="AC33" s="119">
        <f t="shared" si="17"/>
        <v>1059.2820370469865</v>
      </c>
    </row>
    <row r="34" spans="1:31" ht="16.5">
      <c r="A34" s="112" t="s">
        <v>6</v>
      </c>
      <c r="B34" s="26">
        <f>B39-B38</f>
        <v>530</v>
      </c>
      <c r="C34" s="26">
        <f t="shared" ref="C34:Y34" si="18">C39-C38</f>
        <v>587</v>
      </c>
      <c r="D34" s="26">
        <f t="shared" si="18"/>
        <v>600</v>
      </c>
      <c r="E34" s="26">
        <f t="shared" si="18"/>
        <v>471.32100000000014</v>
      </c>
      <c r="F34" s="26">
        <f t="shared" si="18"/>
        <v>406.12000000000012</v>
      </c>
      <c r="G34" s="26">
        <f t="shared" si="18"/>
        <v>434.96100000000001</v>
      </c>
      <c r="H34" s="26">
        <f t="shared" si="18"/>
        <v>182.07799999999997</v>
      </c>
      <c r="I34" s="26">
        <f t="shared" si="18"/>
        <v>330.19599999999991</v>
      </c>
      <c r="J34" s="26">
        <f t="shared" si="18"/>
        <v>404.88300000000004</v>
      </c>
      <c r="K34" s="26">
        <f t="shared" si="18"/>
        <v>350.63600000000002</v>
      </c>
      <c r="L34" s="26">
        <f t="shared" si="18"/>
        <v>437.11499999999995</v>
      </c>
      <c r="M34" s="26">
        <f t="shared" si="18"/>
        <v>260.23799999999983</v>
      </c>
      <c r="N34" s="26">
        <f t="shared" si="18"/>
        <v>279.452</v>
      </c>
      <c r="O34" s="26">
        <f t="shared" si="18"/>
        <v>170.34100000000001</v>
      </c>
      <c r="P34" s="26">
        <f t="shared" si="18"/>
        <v>147.51899999999989</v>
      </c>
      <c r="Q34" s="26">
        <f t="shared" si="18"/>
        <v>274.23799999999994</v>
      </c>
      <c r="R34" s="26">
        <f t="shared" si="18"/>
        <v>325.66200000000003</v>
      </c>
      <c r="S34" s="26">
        <f t="shared" si="18"/>
        <v>377.67999999999995</v>
      </c>
      <c r="T34" s="26">
        <f t="shared" si="18"/>
        <v>261.01200000000006</v>
      </c>
      <c r="U34" s="26">
        <f t="shared" si="18"/>
        <v>376.13900000000001</v>
      </c>
      <c r="V34" s="26">
        <f t="shared" si="18"/>
        <v>225.39300000000014</v>
      </c>
      <c r="W34" s="26">
        <f t="shared" si="18"/>
        <v>219.99199999999996</v>
      </c>
      <c r="X34" s="26">
        <f t="shared" si="18"/>
        <v>372.37499999999989</v>
      </c>
      <c r="Y34" s="26">
        <f t="shared" si="18"/>
        <v>656.94900000000007</v>
      </c>
      <c r="Z34" s="22">
        <f>SUM(Z35:Z37)</f>
        <v>435</v>
      </c>
      <c r="AA34" s="22">
        <f>SUM(AA35:AA37)</f>
        <v>400</v>
      </c>
      <c r="AB34" s="22">
        <f>SUM(AB35:AB37)</f>
        <v>400</v>
      </c>
      <c r="AC34" s="22">
        <f>SUM(AC35:AC37)</f>
        <v>425</v>
      </c>
    </row>
    <row r="35" spans="1:31" ht="16.5">
      <c r="A35" s="112" t="s">
        <v>302</v>
      </c>
      <c r="B35" s="26">
        <v>62</v>
      </c>
      <c r="C35" s="26">
        <v>67</v>
      </c>
      <c r="D35" s="26">
        <v>70</v>
      </c>
      <c r="E35" s="26">
        <v>82</v>
      </c>
      <c r="F35" s="26">
        <v>81</v>
      </c>
      <c r="G35" s="26">
        <v>90</v>
      </c>
      <c r="H35" s="26">
        <v>60</v>
      </c>
      <c r="I35" s="26">
        <v>100</v>
      </c>
      <c r="J35" s="26">
        <v>108</v>
      </c>
      <c r="K35" s="26">
        <v>125</v>
      </c>
      <c r="L35" s="26">
        <v>120</v>
      </c>
      <c r="M35" s="26">
        <v>96</v>
      </c>
      <c r="N35" s="26">
        <v>111</v>
      </c>
      <c r="O35" s="26">
        <v>86</v>
      </c>
      <c r="P35" s="26">
        <v>72</v>
      </c>
      <c r="Q35" s="26">
        <v>173</v>
      </c>
      <c r="R35" s="26">
        <v>215</v>
      </c>
      <c r="S35" s="26">
        <v>248</v>
      </c>
      <c r="T35" s="26">
        <v>146</v>
      </c>
      <c r="U35" s="26">
        <v>244</v>
      </c>
      <c r="V35" s="26">
        <v>125</v>
      </c>
      <c r="W35" s="26">
        <v>120</v>
      </c>
      <c r="X35" s="26">
        <v>215</v>
      </c>
      <c r="Y35" s="26">
        <v>275</v>
      </c>
      <c r="Z35" s="22">
        <v>300</v>
      </c>
      <c r="AA35" s="22">
        <v>275</v>
      </c>
      <c r="AB35" s="22">
        <v>275</v>
      </c>
      <c r="AC35" s="22">
        <v>300</v>
      </c>
    </row>
    <row r="36" spans="1:31" ht="16.5">
      <c r="A36" s="112" t="s">
        <v>303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2">
        <v>0</v>
      </c>
      <c r="AA36" s="22">
        <v>0</v>
      </c>
      <c r="AB36" s="22">
        <v>0</v>
      </c>
      <c r="AC36" s="22">
        <v>0</v>
      </c>
    </row>
    <row r="37" spans="1:31" ht="16.5">
      <c r="A37" s="112" t="s">
        <v>304</v>
      </c>
      <c r="B37" s="26">
        <f>B34-B35</f>
        <v>468</v>
      </c>
      <c r="C37" s="26">
        <f t="shared" ref="C37:Y37" si="19">C34-C35</f>
        <v>520</v>
      </c>
      <c r="D37" s="26">
        <f t="shared" si="19"/>
        <v>530</v>
      </c>
      <c r="E37" s="26">
        <f t="shared" si="19"/>
        <v>389.32100000000014</v>
      </c>
      <c r="F37" s="26">
        <f t="shared" si="19"/>
        <v>325.12000000000012</v>
      </c>
      <c r="G37" s="26">
        <f t="shared" si="19"/>
        <v>344.96100000000001</v>
      </c>
      <c r="H37" s="26">
        <f t="shared" si="19"/>
        <v>122.07799999999997</v>
      </c>
      <c r="I37" s="26">
        <f t="shared" si="19"/>
        <v>230.19599999999991</v>
      </c>
      <c r="J37" s="26">
        <f t="shared" si="19"/>
        <v>296.88300000000004</v>
      </c>
      <c r="K37" s="26">
        <f t="shared" si="19"/>
        <v>225.63600000000002</v>
      </c>
      <c r="L37" s="26">
        <f t="shared" si="19"/>
        <v>317.11499999999995</v>
      </c>
      <c r="M37" s="26">
        <f t="shared" si="19"/>
        <v>164.23799999999983</v>
      </c>
      <c r="N37" s="26">
        <f t="shared" si="19"/>
        <v>168.452</v>
      </c>
      <c r="O37" s="26">
        <f t="shared" si="19"/>
        <v>84.341000000000008</v>
      </c>
      <c r="P37" s="26">
        <f t="shared" si="19"/>
        <v>75.518999999999892</v>
      </c>
      <c r="Q37" s="26">
        <f t="shared" si="19"/>
        <v>101.23799999999994</v>
      </c>
      <c r="R37" s="26">
        <f t="shared" si="19"/>
        <v>110.66200000000003</v>
      </c>
      <c r="S37" s="26">
        <f t="shared" si="19"/>
        <v>129.67999999999995</v>
      </c>
      <c r="T37" s="26">
        <f t="shared" si="19"/>
        <v>115.01200000000006</v>
      </c>
      <c r="U37" s="26">
        <f t="shared" si="19"/>
        <v>132.13900000000001</v>
      </c>
      <c r="V37" s="26">
        <f t="shared" si="19"/>
        <v>100.39300000000014</v>
      </c>
      <c r="W37" s="26">
        <f t="shared" si="19"/>
        <v>99.991999999999962</v>
      </c>
      <c r="X37" s="26">
        <f t="shared" si="19"/>
        <v>157.37499999999989</v>
      </c>
      <c r="Y37" s="26">
        <f t="shared" si="19"/>
        <v>381.94900000000007</v>
      </c>
      <c r="Z37" s="22">
        <v>135</v>
      </c>
      <c r="AA37" s="22">
        <v>125</v>
      </c>
      <c r="AB37" s="22">
        <v>125</v>
      </c>
      <c r="AC37" s="22">
        <v>125</v>
      </c>
    </row>
    <row r="38" spans="1:31" ht="16.5">
      <c r="A38" s="112" t="s">
        <v>8</v>
      </c>
      <c r="B38" s="26">
        <v>393</v>
      </c>
      <c r="C38" s="26">
        <v>148</v>
      </c>
      <c r="D38" s="26">
        <v>360</v>
      </c>
      <c r="E38" s="26">
        <f t="shared" ref="E38:Y38" si="20">E281</f>
        <v>602.70499999999993</v>
      </c>
      <c r="F38" s="26">
        <f t="shared" si="20"/>
        <v>470.88799999999992</v>
      </c>
      <c r="G38" s="26">
        <f t="shared" si="20"/>
        <v>317.13</v>
      </c>
      <c r="H38" s="26">
        <f t="shared" si="20"/>
        <v>686.952</v>
      </c>
      <c r="I38" s="26">
        <f t="shared" si="20"/>
        <v>455.8660000000001</v>
      </c>
      <c r="J38" s="26">
        <f t="shared" si="20"/>
        <v>456.13499999999999</v>
      </c>
      <c r="K38" s="26">
        <f t="shared" si="20"/>
        <v>339.20400000000001</v>
      </c>
      <c r="L38" s="26">
        <f t="shared" si="20"/>
        <v>329.39000000000004</v>
      </c>
      <c r="M38" s="26">
        <f t="shared" si="20"/>
        <v>782.47600000000011</v>
      </c>
      <c r="N38" s="26">
        <f t="shared" si="20"/>
        <v>602.36800000000005</v>
      </c>
      <c r="O38" s="26">
        <f t="shared" si="20"/>
        <v>666.27800000000002</v>
      </c>
      <c r="P38" s="26">
        <f t="shared" si="20"/>
        <v>718.36700000000008</v>
      </c>
      <c r="Q38" s="26">
        <f t="shared" si="20"/>
        <v>518.00900000000001</v>
      </c>
      <c r="R38" s="26">
        <f t="shared" si="20"/>
        <v>555.64200000000005</v>
      </c>
      <c r="S38" s="26">
        <f t="shared" si="20"/>
        <v>572.39</v>
      </c>
      <c r="T38" s="26">
        <f t="shared" si="20"/>
        <v>831.29599999999994</v>
      </c>
      <c r="U38" s="26">
        <f t="shared" si="20"/>
        <v>591.16500000000008</v>
      </c>
      <c r="V38" s="26">
        <f t="shared" si="20"/>
        <v>776.78499999999997</v>
      </c>
      <c r="W38" s="26">
        <f t="shared" si="20"/>
        <v>775.35300000000007</v>
      </c>
      <c r="X38" s="26">
        <f t="shared" si="20"/>
        <v>577.87700000000007</v>
      </c>
      <c r="Y38" s="26">
        <f t="shared" si="20"/>
        <v>319.59999999999997</v>
      </c>
      <c r="Z38" s="22">
        <f>Z39-Z34</f>
        <v>568</v>
      </c>
      <c r="AA38" s="22">
        <f>AA39-AA34</f>
        <v>557.67083888218212</v>
      </c>
      <c r="AB38" s="22">
        <f>AB39-AB34</f>
        <v>558.34890144038627</v>
      </c>
      <c r="AC38" s="22">
        <f>AC39-AC34</f>
        <v>534.28203704698649</v>
      </c>
    </row>
    <row r="39" spans="1:31" ht="16.5">
      <c r="A39" s="108" t="s">
        <v>9</v>
      </c>
      <c r="B39" s="118">
        <f>B33-B40</f>
        <v>923</v>
      </c>
      <c r="C39" s="118">
        <f t="shared" ref="C39:Y39" si="21">C33-C40</f>
        <v>735</v>
      </c>
      <c r="D39" s="118">
        <f t="shared" si="21"/>
        <v>960</v>
      </c>
      <c r="E39" s="118">
        <f t="shared" si="21"/>
        <v>1074.0260000000001</v>
      </c>
      <c r="F39" s="118">
        <f t="shared" si="21"/>
        <v>877.00800000000004</v>
      </c>
      <c r="G39" s="118">
        <f t="shared" si="21"/>
        <v>752.09100000000001</v>
      </c>
      <c r="H39" s="118">
        <f t="shared" si="21"/>
        <v>869.03</v>
      </c>
      <c r="I39" s="118">
        <f t="shared" si="21"/>
        <v>786.06200000000001</v>
      </c>
      <c r="J39" s="118">
        <f t="shared" si="21"/>
        <v>861.01800000000003</v>
      </c>
      <c r="K39" s="118">
        <f t="shared" si="21"/>
        <v>689.84</v>
      </c>
      <c r="L39" s="118">
        <f t="shared" si="21"/>
        <v>766.505</v>
      </c>
      <c r="M39" s="118">
        <f t="shared" si="21"/>
        <v>1042.7139999999999</v>
      </c>
      <c r="N39" s="118">
        <f t="shared" si="21"/>
        <v>881.82</v>
      </c>
      <c r="O39" s="118">
        <f t="shared" si="21"/>
        <v>836.61900000000003</v>
      </c>
      <c r="P39" s="118">
        <f t="shared" si="21"/>
        <v>865.88599999999997</v>
      </c>
      <c r="Q39" s="118">
        <f t="shared" si="21"/>
        <v>792.24699999999996</v>
      </c>
      <c r="R39" s="118">
        <f t="shared" si="21"/>
        <v>881.30400000000009</v>
      </c>
      <c r="S39" s="118">
        <f t="shared" si="21"/>
        <v>950.06999999999994</v>
      </c>
      <c r="T39" s="118">
        <f t="shared" si="21"/>
        <v>1092.308</v>
      </c>
      <c r="U39" s="118">
        <f t="shared" si="21"/>
        <v>967.30400000000009</v>
      </c>
      <c r="V39" s="118">
        <f t="shared" si="21"/>
        <v>1002.1780000000001</v>
      </c>
      <c r="W39" s="118">
        <f t="shared" si="21"/>
        <v>995.34500000000003</v>
      </c>
      <c r="X39" s="118">
        <f t="shared" si="21"/>
        <v>950.25199999999995</v>
      </c>
      <c r="Y39" s="118">
        <f t="shared" si="21"/>
        <v>976.54899999999998</v>
      </c>
      <c r="Z39" s="119">
        <f>Z33-Z40</f>
        <v>1003</v>
      </c>
      <c r="AA39" s="119">
        <f>AA33-AA40</f>
        <v>957.67083888218212</v>
      </c>
      <c r="AB39" s="119">
        <f>AB33-AB40</f>
        <v>958.34890144038627</v>
      </c>
      <c r="AC39" s="119">
        <f>AC33-AC40</f>
        <v>959.28203704698649</v>
      </c>
    </row>
    <row r="40" spans="1:31" ht="16.5">
      <c r="A40" s="112" t="s">
        <v>295</v>
      </c>
      <c r="B40" s="26">
        <v>10</v>
      </c>
      <c r="C40" s="26">
        <v>82</v>
      </c>
      <c r="D40" s="26">
        <v>27</v>
      </c>
      <c r="E40" s="26">
        <v>114</v>
      </c>
      <c r="F40" s="26">
        <v>23</v>
      </c>
      <c r="G40" s="26">
        <v>71</v>
      </c>
      <c r="H40" s="26">
        <v>2</v>
      </c>
      <c r="I40" s="26">
        <v>49</v>
      </c>
      <c r="J40" s="26">
        <v>21</v>
      </c>
      <c r="K40" s="26">
        <v>130</v>
      </c>
      <c r="L40" s="26">
        <v>202</v>
      </c>
      <c r="M40" s="26">
        <v>0</v>
      </c>
      <c r="N40" s="26">
        <v>0</v>
      </c>
      <c r="O40" s="26">
        <v>49</v>
      </c>
      <c r="P40" s="26">
        <v>89</v>
      </c>
      <c r="Q40" s="26">
        <v>171</v>
      </c>
      <c r="R40" s="26">
        <v>258</v>
      </c>
      <c r="S40" s="26">
        <v>251</v>
      </c>
      <c r="T40" s="26">
        <v>70</v>
      </c>
      <c r="U40" s="26">
        <v>80</v>
      </c>
      <c r="V40" s="26">
        <v>53</v>
      </c>
      <c r="W40" s="26">
        <v>38</v>
      </c>
      <c r="X40" s="26">
        <v>85</v>
      </c>
      <c r="Y40" s="26">
        <v>98</v>
      </c>
      <c r="Z40" s="22">
        <v>100</v>
      </c>
      <c r="AA40" s="22">
        <v>100</v>
      </c>
      <c r="AB40" s="22">
        <v>100</v>
      </c>
      <c r="AC40" s="22">
        <v>100</v>
      </c>
    </row>
    <row r="41" spans="1:31" ht="15.75" thickBot="1">
      <c r="A41" s="112" t="s">
        <v>300</v>
      </c>
    </row>
    <row r="42" spans="1:31">
      <c r="A42" s="161" t="s">
        <v>305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</row>
    <row r="43" spans="1:31">
      <c r="A43" s="112"/>
      <c r="B43" s="112">
        <v>1993</v>
      </c>
      <c r="C43" s="112">
        <v>1994</v>
      </c>
      <c r="D43" s="112">
        <v>1995</v>
      </c>
      <c r="E43" s="112">
        <v>1996</v>
      </c>
      <c r="F43" s="112">
        <v>1997</v>
      </c>
      <c r="G43" s="112">
        <v>1998</v>
      </c>
      <c r="H43" s="112">
        <v>1999</v>
      </c>
      <c r="I43" s="112">
        <v>2000</v>
      </c>
      <c r="J43" s="112">
        <v>2001</v>
      </c>
      <c r="K43" s="112">
        <v>2002</v>
      </c>
      <c r="L43" s="112">
        <v>2003</v>
      </c>
      <c r="M43" s="112">
        <v>2004</v>
      </c>
      <c r="N43" s="112">
        <v>2005</v>
      </c>
      <c r="O43" s="112">
        <v>2006</v>
      </c>
      <c r="P43" s="112">
        <v>2007</v>
      </c>
      <c r="Q43" s="112">
        <v>2008</v>
      </c>
      <c r="R43" s="112">
        <v>2009</v>
      </c>
      <c r="S43" s="112">
        <v>2010</v>
      </c>
      <c r="T43" s="112">
        <v>2011</v>
      </c>
      <c r="U43" s="112">
        <v>2012</v>
      </c>
      <c r="V43" s="112">
        <v>2013</v>
      </c>
      <c r="W43" s="112">
        <v>2014</v>
      </c>
      <c r="X43" s="112">
        <v>2015</v>
      </c>
      <c r="Y43" s="112">
        <v>2016</v>
      </c>
      <c r="Z43" s="112">
        <v>2017</v>
      </c>
      <c r="AA43" s="112">
        <v>2018</v>
      </c>
      <c r="AB43" s="112">
        <v>2019</v>
      </c>
      <c r="AC43" s="112">
        <v>2020</v>
      </c>
      <c r="AD43" s="112">
        <v>2021</v>
      </c>
    </row>
    <row r="44" spans="1:31" ht="15.75" thickBot="1">
      <c r="A44" s="126" t="s">
        <v>306</v>
      </c>
    </row>
    <row r="45" spans="1:31" ht="15.75" thickBot="1">
      <c r="A45" s="154"/>
      <c r="B45" s="154" t="str">
        <f>B$2</f>
        <v xml:space="preserve">93/94 </v>
      </c>
      <c r="C45" s="154" t="str">
        <f t="shared" ref="C45:AC45" si="22">C$2</f>
        <v xml:space="preserve">94/95 </v>
      </c>
      <c r="D45" s="154" t="str">
        <f t="shared" si="22"/>
        <v xml:space="preserve">95/96 </v>
      </c>
      <c r="E45" s="154" t="str">
        <f t="shared" si="22"/>
        <v xml:space="preserve">96/97 </v>
      </c>
      <c r="F45" s="154" t="str">
        <f t="shared" si="22"/>
        <v xml:space="preserve">97/98 </v>
      </c>
      <c r="G45" s="154" t="str">
        <f t="shared" si="22"/>
        <v xml:space="preserve">98/99 </v>
      </c>
      <c r="H45" s="154" t="str">
        <f t="shared" si="22"/>
        <v xml:space="preserve">99/00 </v>
      </c>
      <c r="I45" s="154" t="str">
        <f t="shared" si="22"/>
        <v xml:space="preserve">00/01 </v>
      </c>
      <c r="J45" s="154" t="str">
        <f t="shared" si="22"/>
        <v xml:space="preserve">01/02 </v>
      </c>
      <c r="K45" s="154" t="str">
        <f t="shared" si="22"/>
        <v xml:space="preserve">02/03 </v>
      </c>
      <c r="L45" s="154" t="str">
        <f t="shared" si="22"/>
        <v xml:space="preserve">03/04 </v>
      </c>
      <c r="M45" s="154" t="str">
        <f t="shared" si="22"/>
        <v xml:space="preserve">04/05 </v>
      </c>
      <c r="N45" s="154" t="str">
        <f t="shared" si="22"/>
        <v xml:space="preserve">05/06 </v>
      </c>
      <c r="O45" s="154" t="str">
        <f t="shared" si="22"/>
        <v xml:space="preserve">06/07 </v>
      </c>
      <c r="P45" s="154" t="str">
        <f t="shared" si="22"/>
        <v xml:space="preserve">07/08 </v>
      </c>
      <c r="Q45" s="154" t="str">
        <f t="shared" si="22"/>
        <v xml:space="preserve">08/09 </v>
      </c>
      <c r="R45" s="154" t="str">
        <f t="shared" si="22"/>
        <v xml:space="preserve">09/10 </v>
      </c>
      <c r="S45" s="154" t="str">
        <f t="shared" si="22"/>
        <v xml:space="preserve">10/11 </v>
      </c>
      <c r="T45" s="154" t="str">
        <f t="shared" si="22"/>
        <v xml:space="preserve">11/12 </v>
      </c>
      <c r="U45" s="154" t="str">
        <f t="shared" si="22"/>
        <v xml:space="preserve">12/13 </v>
      </c>
      <c r="V45" s="154" t="str">
        <f t="shared" si="22"/>
        <v xml:space="preserve">13/14 </v>
      </c>
      <c r="W45" s="154" t="str">
        <f t="shared" si="22"/>
        <v xml:space="preserve">14/15 </v>
      </c>
      <c r="X45" s="154" t="str">
        <f t="shared" si="22"/>
        <v xml:space="preserve">15/16 </v>
      </c>
      <c r="Y45" s="154" t="str">
        <f t="shared" si="22"/>
        <v xml:space="preserve">16/17 </v>
      </c>
      <c r="Z45" s="154" t="str">
        <f t="shared" si="22"/>
        <v xml:space="preserve">17/18 </v>
      </c>
      <c r="AA45" s="154" t="str">
        <f t="shared" si="22"/>
        <v>18/19</v>
      </c>
      <c r="AB45" s="154" t="str">
        <f t="shared" si="22"/>
        <v>19/20</v>
      </c>
      <c r="AC45" s="154" t="str">
        <f t="shared" si="22"/>
        <v>20/21</v>
      </c>
    </row>
    <row r="46" spans="1:31">
      <c r="A46" s="126" t="s">
        <v>64</v>
      </c>
      <c r="B46" s="72">
        <f t="shared" ref="B46:B57" si="23">(SUM(K46:O46)/SUM(K$58:O$58))*B$58</f>
        <v>0</v>
      </c>
      <c r="C46" s="72">
        <f t="shared" ref="C46:C57" si="24">(SUM(L46:P46)/SUM(L$58:P$58))*C$58</f>
        <v>0</v>
      </c>
      <c r="D46" s="72">
        <v>0</v>
      </c>
      <c r="E46" s="66">
        <f>'[2]Indonesia Copra Imports'!BL$290</f>
        <v>0</v>
      </c>
      <c r="F46" s="66">
        <f>'[2]Indonesia Copra Imports'!BX$290</f>
        <v>0</v>
      </c>
      <c r="G46" s="66">
        <f>'[2]Indonesia Copra Imports'!CJ$290</f>
        <v>0</v>
      </c>
      <c r="H46" s="66">
        <f>'[2]Indonesia Copra Imports'!CV$290</f>
        <v>0</v>
      </c>
      <c r="I46" s="66">
        <f>'[2]Indonesia Copra Imports'!DH$290</f>
        <v>0</v>
      </c>
      <c r="J46" s="66">
        <f>'[2]Indonesia Copra Imports'!DT$290</f>
        <v>0</v>
      </c>
      <c r="K46" s="66">
        <f>'[2]Indonesia Copra Imports'!EF$290</f>
        <v>0</v>
      </c>
      <c r="L46" s="66">
        <f>'[2]Indonesia Copra Imports'!ER$290</f>
        <v>0</v>
      </c>
      <c r="M46" s="66">
        <f>'[2]Indonesia Copra Imports'!FD$290</f>
        <v>0</v>
      </c>
      <c r="N46" s="66">
        <f>'[2]Indonesia Copra Imports'!FP$290</f>
        <v>0</v>
      </c>
      <c r="O46" s="66">
        <f>'[2]Indonesia Copra Imports'!GB$290</f>
        <v>0</v>
      </c>
      <c r="P46" s="66">
        <f>'[2]Indonesia Copra Imports'!GN$290</f>
        <v>0</v>
      </c>
      <c r="Q46" s="66">
        <f>'[2]Indonesia Copra Imports'!GZ$290</f>
        <v>0</v>
      </c>
      <c r="R46" s="66">
        <f>'[2]Indonesia Copra Imports'!HL$290</f>
        <v>0.01</v>
      </c>
      <c r="S46" s="66">
        <f>'[2]Indonesia Copra Imports'!HX$290</f>
        <v>0</v>
      </c>
      <c r="T46" s="66">
        <f>'[2]Indonesia Copra Imports'!IJ$290</f>
        <v>0</v>
      </c>
      <c r="U46" s="66">
        <f>'[2]Indonesia Copra Imports'!IV$290</f>
        <v>0</v>
      </c>
      <c r="V46" s="66">
        <f>'[2]Indonesia Copra Imports'!JH$290</f>
        <v>0</v>
      </c>
      <c r="W46" s="66">
        <f>'[2]Indonesia Copra Imports'!JT$290</f>
        <v>0</v>
      </c>
      <c r="X46" s="66">
        <f>'[2]Indonesia Copra Imports'!KF$290</f>
        <v>3.7999999999999999E-2</v>
      </c>
      <c r="Y46" s="66">
        <f>'[2]Indonesia Copra Imports'!KR$290</f>
        <v>7.0000000000000001E-3</v>
      </c>
      <c r="Z46" s="66">
        <f>'[2]Indonesia Copra Imports'!LD$290</f>
        <v>3.5999999999999997E-2</v>
      </c>
      <c r="AA46" s="67">
        <f t="shared" ref="AA46:AC56" si="25">(SUM(U46:Y46)/SUM(U$58:Y$58))*AA$58</f>
        <v>1.0719390185802763E-2</v>
      </c>
      <c r="AB46" s="67">
        <f t="shared" si="25"/>
        <v>1.5845070422535208E-2</v>
      </c>
      <c r="AC46" s="67">
        <f t="shared" si="25"/>
        <v>1.8212746264059325E-2</v>
      </c>
      <c r="AE46" s="113">
        <f>SUM(R46:V46)/SUM(R$58:V$58)</f>
        <v>1.4064697609001406E-2</v>
      </c>
    </row>
    <row r="47" spans="1:31">
      <c r="A47" s="126" t="s">
        <v>65</v>
      </c>
      <c r="B47" s="72">
        <f t="shared" si="23"/>
        <v>0</v>
      </c>
      <c r="C47" s="72">
        <f t="shared" si="24"/>
        <v>0</v>
      </c>
      <c r="D47" s="72">
        <v>0</v>
      </c>
      <c r="E47" s="66">
        <f>'[2]Indonesia Copra Imports'!BM$290</f>
        <v>0</v>
      </c>
      <c r="F47" s="66">
        <f>'[2]Indonesia Copra Imports'!BY$290</f>
        <v>0</v>
      </c>
      <c r="G47" s="66">
        <f>'[2]Indonesia Copra Imports'!CK$290</f>
        <v>0</v>
      </c>
      <c r="H47" s="66">
        <f>'[2]Indonesia Copra Imports'!CW$290</f>
        <v>0</v>
      </c>
      <c r="I47" s="66">
        <f>'[2]Indonesia Copra Imports'!DI$290</f>
        <v>0</v>
      </c>
      <c r="J47" s="66">
        <f>'[2]Indonesia Copra Imports'!DU$290</f>
        <v>0</v>
      </c>
      <c r="K47" s="66">
        <f>'[2]Indonesia Copra Imports'!EG$290</f>
        <v>0</v>
      </c>
      <c r="L47" s="66">
        <f>'[2]Indonesia Copra Imports'!ES$290</f>
        <v>0</v>
      </c>
      <c r="M47" s="66">
        <f>'[2]Indonesia Copra Imports'!FE$290</f>
        <v>0</v>
      </c>
      <c r="N47" s="66">
        <f>'[2]Indonesia Copra Imports'!FQ$290</f>
        <v>0</v>
      </c>
      <c r="O47" s="66">
        <f>'[2]Indonesia Copra Imports'!GC$290</f>
        <v>0</v>
      </c>
      <c r="P47" s="66">
        <f>'[2]Indonesia Copra Imports'!GO$290</f>
        <v>0</v>
      </c>
      <c r="Q47" s="66">
        <f>'[2]Indonesia Copra Imports'!HA$290</f>
        <v>1.4E-2</v>
      </c>
      <c r="R47" s="66">
        <f>'[2]Indonesia Copra Imports'!HM$290</f>
        <v>0</v>
      </c>
      <c r="S47" s="66">
        <f>'[2]Indonesia Copra Imports'!HY$290</f>
        <v>6.0000000000000001E-3</v>
      </c>
      <c r="T47" s="66">
        <f>'[2]Indonesia Copra Imports'!IK$290</f>
        <v>0</v>
      </c>
      <c r="U47" s="66">
        <f>'[2]Indonesia Copra Imports'!IW$290</f>
        <v>0</v>
      </c>
      <c r="V47" s="66">
        <f>'[2]Indonesia Copra Imports'!JI$290</f>
        <v>0.16</v>
      </c>
      <c r="W47" s="66">
        <f>'[2]Indonesia Copra Imports'!JU$290</f>
        <v>2.5000000000000001E-2</v>
      </c>
      <c r="X47" s="66">
        <f>'[2]Indonesia Copra Imports'!KG$290</f>
        <v>1.9E-2</v>
      </c>
      <c r="Y47" s="66">
        <f>'[2]Indonesia Copra Imports'!KS$290</f>
        <v>2.7E-2</v>
      </c>
      <c r="Z47" s="66">
        <f>'[2]Indonesia Copra Imports'!LE$290</f>
        <v>0</v>
      </c>
      <c r="AA47" s="67">
        <f t="shared" si="25"/>
        <v>5.5026202953787511E-2</v>
      </c>
      <c r="AB47" s="67">
        <f t="shared" si="25"/>
        <v>4.518779342723004E-2</v>
      </c>
      <c r="AC47" s="67">
        <f t="shared" si="25"/>
        <v>2.5025060157622618E-2</v>
      </c>
      <c r="AE47" s="113">
        <f t="shared" ref="AE47:AE57" si="26">SUM(R47:V47)/SUM(R$58:V$58)</f>
        <v>0.23347398030942335</v>
      </c>
    </row>
    <row r="48" spans="1:31">
      <c r="A48" s="126" t="s">
        <v>66</v>
      </c>
      <c r="B48" s="72">
        <f t="shared" si="23"/>
        <v>0</v>
      </c>
      <c r="C48" s="72">
        <f t="shared" si="24"/>
        <v>0</v>
      </c>
      <c r="D48" s="72">
        <v>0</v>
      </c>
      <c r="E48" s="66">
        <f>'[2]Indonesia Copra Imports'!BN$290</f>
        <v>0</v>
      </c>
      <c r="F48" s="66">
        <f>'[2]Indonesia Copra Imports'!BZ$290</f>
        <v>0</v>
      </c>
      <c r="G48" s="66">
        <f>'[2]Indonesia Copra Imports'!CL$290</f>
        <v>0</v>
      </c>
      <c r="H48" s="66">
        <f>'[2]Indonesia Copra Imports'!CX$290</f>
        <v>0</v>
      </c>
      <c r="I48" s="66">
        <f>'[2]Indonesia Copra Imports'!DJ$290</f>
        <v>0</v>
      </c>
      <c r="J48" s="66">
        <f>'[2]Indonesia Copra Imports'!DV$290</f>
        <v>0</v>
      </c>
      <c r="K48" s="66">
        <f>'[2]Indonesia Copra Imports'!EH$290</f>
        <v>0</v>
      </c>
      <c r="L48" s="66">
        <f>'[2]Indonesia Copra Imports'!ET$290</f>
        <v>0</v>
      </c>
      <c r="M48" s="66">
        <f>'[2]Indonesia Copra Imports'!FF$290</f>
        <v>0</v>
      </c>
      <c r="N48" s="66">
        <f>'[2]Indonesia Copra Imports'!FR$290</f>
        <v>0</v>
      </c>
      <c r="O48" s="66">
        <f>'[2]Indonesia Copra Imports'!GD$290</f>
        <v>0</v>
      </c>
      <c r="P48" s="66">
        <f>'[2]Indonesia Copra Imports'!GP$290</f>
        <v>0</v>
      </c>
      <c r="Q48" s="66">
        <f>'[2]Indonesia Copra Imports'!HB$290</f>
        <v>0</v>
      </c>
      <c r="R48" s="66">
        <f>'[2]Indonesia Copra Imports'!HN$290</f>
        <v>0</v>
      </c>
      <c r="S48" s="66">
        <f>'[2]Indonesia Copra Imports'!HZ$290</f>
        <v>8.0000000000000002E-3</v>
      </c>
      <c r="T48" s="66">
        <f>'[2]Indonesia Copra Imports'!IL$290</f>
        <v>0</v>
      </c>
      <c r="U48" s="66">
        <f>'[2]Indonesia Copra Imports'!IX$290</f>
        <v>1.4E-2</v>
      </c>
      <c r="V48" s="66">
        <f>'[2]Indonesia Copra Imports'!JJ$290</f>
        <v>0</v>
      </c>
      <c r="W48" s="66">
        <f>'[2]Indonesia Copra Imports'!JV$290</f>
        <v>4.5999999999999999E-2</v>
      </c>
      <c r="X48" s="66">
        <f>'[2]Indonesia Copra Imports'!KH$290</f>
        <v>6.7000000000000004E-2</v>
      </c>
      <c r="Y48" s="66">
        <f>'[2]Indonesia Copra Imports'!KT$290</f>
        <v>8.0000000000000002E-3</v>
      </c>
      <c r="Z48" s="66">
        <f>'[2]Indonesia Copra Imports'!LF$290</f>
        <v>0</v>
      </c>
      <c r="AA48" s="67">
        <f t="shared" si="25"/>
        <v>3.2158170557408286E-2</v>
      </c>
      <c r="AB48" s="67">
        <f t="shared" si="25"/>
        <v>2.3669796557120499E-2</v>
      </c>
      <c r="AC48" s="67">
        <f t="shared" si="25"/>
        <v>3.0412662938325712E-2</v>
      </c>
      <c r="AE48" s="113">
        <f t="shared" si="26"/>
        <v>3.0942334739803089E-2</v>
      </c>
    </row>
    <row r="49" spans="1:31">
      <c r="A49" s="126" t="s">
        <v>67</v>
      </c>
      <c r="B49" s="72">
        <f t="shared" si="23"/>
        <v>0</v>
      </c>
      <c r="C49" s="72">
        <f t="shared" si="24"/>
        <v>0</v>
      </c>
      <c r="D49" s="66">
        <f>'[2]Indonesia Copra Imports'!BC$290</f>
        <v>0</v>
      </c>
      <c r="E49" s="66">
        <f>'[2]Indonesia Copra Imports'!BO$290</f>
        <v>0</v>
      </c>
      <c r="F49" s="66">
        <f>'[2]Indonesia Copra Imports'!CA$290</f>
        <v>0</v>
      </c>
      <c r="G49" s="66">
        <f>'[2]Indonesia Copra Imports'!CM$290</f>
        <v>0</v>
      </c>
      <c r="H49" s="66">
        <f>'[2]Indonesia Copra Imports'!CY$290</f>
        <v>0</v>
      </c>
      <c r="I49" s="66">
        <f>'[2]Indonesia Copra Imports'!DK$290</f>
        <v>0</v>
      </c>
      <c r="J49" s="66">
        <f>'[2]Indonesia Copra Imports'!DW$290</f>
        <v>0</v>
      </c>
      <c r="K49" s="66">
        <f>'[2]Indonesia Copra Imports'!EI$290</f>
        <v>0</v>
      </c>
      <c r="L49" s="66">
        <f>'[2]Indonesia Copra Imports'!EU$290</f>
        <v>0</v>
      </c>
      <c r="M49" s="66">
        <f>'[2]Indonesia Copra Imports'!FG$290</f>
        <v>0</v>
      </c>
      <c r="N49" s="66">
        <f>'[2]Indonesia Copra Imports'!FS$290</f>
        <v>0</v>
      </c>
      <c r="O49" s="66">
        <f>'[2]Indonesia Copra Imports'!GE$290</f>
        <v>0</v>
      </c>
      <c r="P49" s="66">
        <f>'[2]Indonesia Copra Imports'!GQ$290</f>
        <v>0</v>
      </c>
      <c r="Q49" s="66">
        <f>'[2]Indonesia Copra Imports'!HC$290</f>
        <v>0</v>
      </c>
      <c r="R49" s="66">
        <f>'[2]Indonesia Copra Imports'!HO$290</f>
        <v>0</v>
      </c>
      <c r="S49" s="66">
        <f>'[2]Indonesia Copra Imports'!IA$290</f>
        <v>0</v>
      </c>
      <c r="T49" s="66">
        <f>'[2]Indonesia Copra Imports'!IM$290</f>
        <v>0</v>
      </c>
      <c r="U49" s="66">
        <f>'[2]Indonesia Copra Imports'!IY$290</f>
        <v>1.4999999999999999E-2</v>
      </c>
      <c r="V49" s="66">
        <f>'[2]Indonesia Copra Imports'!JK$290</f>
        <v>0</v>
      </c>
      <c r="W49" s="66">
        <f>'[2]Indonesia Copra Imports'!JW$290</f>
        <v>1.9E-2</v>
      </c>
      <c r="X49" s="66">
        <f>'[2]Indonesia Copra Imports'!KI$290</f>
        <v>0</v>
      </c>
      <c r="Y49" s="66">
        <f>'[2]Indonesia Copra Imports'!KU$290</f>
        <v>0</v>
      </c>
      <c r="Z49" s="66">
        <f>'[2]Indonesia Copra Imports'!LG$290</f>
        <v>0</v>
      </c>
      <c r="AA49" s="67">
        <f t="shared" si="25"/>
        <v>8.0990948070509758E-3</v>
      </c>
      <c r="AB49" s="67">
        <f t="shared" si="25"/>
        <v>3.7167449139280124E-3</v>
      </c>
      <c r="AC49" s="67">
        <f t="shared" si="25"/>
        <v>5.3810752198274383E-3</v>
      </c>
      <c r="AE49" s="113">
        <f t="shared" si="26"/>
        <v>2.1097046413502105E-2</v>
      </c>
    </row>
    <row r="50" spans="1:31">
      <c r="A50" s="126" t="s">
        <v>68</v>
      </c>
      <c r="B50" s="72">
        <f t="shared" si="23"/>
        <v>0</v>
      </c>
      <c r="C50" s="72">
        <f t="shared" si="24"/>
        <v>0</v>
      </c>
      <c r="D50" s="66">
        <f>'[2]Indonesia Copra Imports'!BD$290</f>
        <v>0</v>
      </c>
      <c r="E50" s="66">
        <f>'[2]Indonesia Copra Imports'!BP$290</f>
        <v>0</v>
      </c>
      <c r="F50" s="66">
        <f>'[2]Indonesia Copra Imports'!CB$290</f>
        <v>0</v>
      </c>
      <c r="G50" s="66">
        <f>'[2]Indonesia Copra Imports'!CN$290</f>
        <v>0</v>
      </c>
      <c r="H50" s="66">
        <f>'[2]Indonesia Copra Imports'!CZ$290</f>
        <v>0</v>
      </c>
      <c r="I50" s="66">
        <f>'[2]Indonesia Copra Imports'!DL$290</f>
        <v>0</v>
      </c>
      <c r="J50" s="66">
        <f>'[2]Indonesia Copra Imports'!DX$290</f>
        <v>0</v>
      </c>
      <c r="K50" s="66">
        <f>'[2]Indonesia Copra Imports'!EJ$290</f>
        <v>0</v>
      </c>
      <c r="L50" s="66">
        <f>'[2]Indonesia Copra Imports'!EV$290</f>
        <v>0</v>
      </c>
      <c r="M50" s="66">
        <f>'[2]Indonesia Copra Imports'!FH$290</f>
        <v>0</v>
      </c>
      <c r="N50" s="66">
        <f>'[2]Indonesia Copra Imports'!FT$290</f>
        <v>0</v>
      </c>
      <c r="O50" s="66">
        <f>'[2]Indonesia Copra Imports'!GF$290</f>
        <v>0</v>
      </c>
      <c r="P50" s="66">
        <f>'[2]Indonesia Copra Imports'!GR$290</f>
        <v>0</v>
      </c>
      <c r="Q50" s="66">
        <f>'[2]Indonesia Copra Imports'!HD$290</f>
        <v>0</v>
      </c>
      <c r="R50" s="66">
        <f>'[2]Indonesia Copra Imports'!HP$290</f>
        <v>4.0000000000000001E-3</v>
      </c>
      <c r="S50" s="66">
        <f>'[2]Indonesia Copra Imports'!IB$290</f>
        <v>0</v>
      </c>
      <c r="T50" s="66">
        <f>'[2]Indonesia Copra Imports'!IN$290</f>
        <v>0</v>
      </c>
      <c r="U50" s="66">
        <f>'[2]Indonesia Copra Imports'!IZ$290</f>
        <v>0</v>
      </c>
      <c r="V50" s="66">
        <f>'[2]Indonesia Copra Imports'!JL$290</f>
        <v>0.23799999999999999</v>
      </c>
      <c r="W50" s="66">
        <f>'[2]Indonesia Copra Imports'!JX$290</f>
        <v>4.2000000000000003E-2</v>
      </c>
      <c r="X50" s="66">
        <f>'[2]Indonesia Copra Imports'!KJ$290</f>
        <v>7.6999999999999999E-2</v>
      </c>
      <c r="Y50" s="66">
        <f>'[2]Indonesia Copra Imports'!KV$290</f>
        <v>1E-3</v>
      </c>
      <c r="Z50" s="67">
        <f t="shared" ref="Z50:Z56" si="27">(SUM(T50:X50)/SUM(T$58:X$58))*Z$58</f>
        <v>9.5352564102564111E-2</v>
      </c>
      <c r="AA50" s="67">
        <f t="shared" si="25"/>
        <v>8.5278704144830866E-2</v>
      </c>
      <c r="AB50" s="67">
        <f t="shared" si="25"/>
        <v>8.8683991412864649E-2</v>
      </c>
      <c r="AC50" s="67">
        <f t="shared" si="25"/>
        <v>5.969643928661536E-2</v>
      </c>
      <c r="AE50" s="113">
        <f t="shared" si="26"/>
        <v>0.34036568213783397</v>
      </c>
    </row>
    <row r="51" spans="1:31">
      <c r="A51" s="126" t="s">
        <v>69</v>
      </c>
      <c r="B51" s="72">
        <f t="shared" si="23"/>
        <v>0</v>
      </c>
      <c r="C51" s="72">
        <f t="shared" si="24"/>
        <v>9.7560975609756087E-2</v>
      </c>
      <c r="D51" s="66">
        <f>'[2]Indonesia Copra Imports'!BE$290</f>
        <v>0</v>
      </c>
      <c r="E51" s="66">
        <f>'[2]Indonesia Copra Imports'!BQ$290</f>
        <v>0</v>
      </c>
      <c r="F51" s="66">
        <f>'[2]Indonesia Copra Imports'!CC$290</f>
        <v>0</v>
      </c>
      <c r="G51" s="66">
        <f>'[2]Indonesia Copra Imports'!CO$290</f>
        <v>0</v>
      </c>
      <c r="H51" s="66">
        <f>'[2]Indonesia Copra Imports'!DA$290</f>
        <v>0</v>
      </c>
      <c r="I51" s="66">
        <f>'[2]Indonesia Copra Imports'!DM$290</f>
        <v>0</v>
      </c>
      <c r="J51" s="66">
        <f>'[2]Indonesia Copra Imports'!DY$290</f>
        <v>0</v>
      </c>
      <c r="K51" s="66">
        <f>'[2]Indonesia Copra Imports'!EK$290</f>
        <v>0</v>
      </c>
      <c r="L51" s="66">
        <f>'[2]Indonesia Copra Imports'!EW$290</f>
        <v>0</v>
      </c>
      <c r="M51" s="66">
        <f>'[2]Indonesia Copra Imports'!FI$290</f>
        <v>0</v>
      </c>
      <c r="N51" s="66">
        <f>'[2]Indonesia Copra Imports'!FU$290</f>
        <v>0</v>
      </c>
      <c r="O51" s="66">
        <f>'[2]Indonesia Copra Imports'!GG$290</f>
        <v>0</v>
      </c>
      <c r="P51" s="66">
        <f>'[2]Indonesia Copra Imports'!GS$290</f>
        <v>1.4E-2</v>
      </c>
      <c r="Q51" s="66">
        <f>'[2]Indonesia Copra Imports'!HE$290</f>
        <v>1.0999999999999999E-2</v>
      </c>
      <c r="R51" s="66">
        <f>'[2]Indonesia Copra Imports'!HQ$290</f>
        <v>0</v>
      </c>
      <c r="S51" s="66">
        <f>'[2]Indonesia Copra Imports'!IC$290</f>
        <v>0</v>
      </c>
      <c r="T51" s="66">
        <f>'[2]Indonesia Copra Imports'!IO$290</f>
        <v>0</v>
      </c>
      <c r="U51" s="66">
        <f>'[2]Indonesia Copra Imports'!JA$290</f>
        <v>0</v>
      </c>
      <c r="V51" s="66">
        <f>'[2]Indonesia Copra Imports'!JM$290</f>
        <v>0.03</v>
      </c>
      <c r="W51" s="66">
        <f>'[2]Indonesia Copra Imports'!JY$290</f>
        <v>9.5000000000000001E-2</v>
      </c>
      <c r="X51" s="66">
        <f>'[2]Indonesia Copra Imports'!KK$290</f>
        <v>5.2999999999999999E-2</v>
      </c>
      <c r="Y51" s="66">
        <f>'[2]Indonesia Copra Imports'!KW$290</f>
        <v>1.7999999999999999E-2</v>
      </c>
      <c r="Z51" s="67">
        <f t="shared" si="27"/>
        <v>4.754273504273504E-2</v>
      </c>
      <c r="AA51" s="67">
        <f t="shared" si="25"/>
        <v>4.6688899475940918E-2</v>
      </c>
      <c r="AB51" s="67">
        <f t="shared" si="25"/>
        <v>4.764138009443173E-2</v>
      </c>
      <c r="AC51" s="67">
        <f t="shared" si="25"/>
        <v>5.1674272144296256E-2</v>
      </c>
      <c r="AE51" s="113">
        <f t="shared" si="26"/>
        <v>4.2194092827004211E-2</v>
      </c>
    </row>
    <row r="52" spans="1:31">
      <c r="A52" s="126" t="s">
        <v>70</v>
      </c>
      <c r="B52" s="72">
        <f t="shared" si="23"/>
        <v>0</v>
      </c>
      <c r="C52" s="72">
        <f t="shared" si="24"/>
        <v>0.2160278745644599</v>
      </c>
      <c r="D52" s="66">
        <f>'[2]Indonesia Copra Imports'!BF$290</f>
        <v>0</v>
      </c>
      <c r="E52" s="66">
        <f>'[2]Indonesia Copra Imports'!BR$290</f>
        <v>0</v>
      </c>
      <c r="F52" s="66">
        <f>'[2]Indonesia Copra Imports'!CD$290</f>
        <v>0</v>
      </c>
      <c r="G52" s="66">
        <f>'[2]Indonesia Copra Imports'!CP$290</f>
        <v>0</v>
      </c>
      <c r="H52" s="66">
        <f>'[2]Indonesia Copra Imports'!DB$290</f>
        <v>0</v>
      </c>
      <c r="I52" s="66">
        <f>'[2]Indonesia Copra Imports'!DN$290</f>
        <v>0</v>
      </c>
      <c r="J52" s="66">
        <f>'[2]Indonesia Copra Imports'!DZ$290</f>
        <v>0</v>
      </c>
      <c r="K52" s="66">
        <f>'[2]Indonesia Copra Imports'!EL$290</f>
        <v>0</v>
      </c>
      <c r="L52" s="66">
        <f>'[2]Indonesia Copra Imports'!EX$290</f>
        <v>0</v>
      </c>
      <c r="M52" s="66">
        <f>'[2]Indonesia Copra Imports'!FJ$290</f>
        <v>0</v>
      </c>
      <c r="N52" s="66">
        <f>'[2]Indonesia Copra Imports'!FV$290</f>
        <v>0</v>
      </c>
      <c r="O52" s="66">
        <f>'[2]Indonesia Copra Imports'!GH$290</f>
        <v>1.7000000000000001E-2</v>
      </c>
      <c r="P52" s="66">
        <f>'[2]Indonesia Copra Imports'!GT$290</f>
        <v>1.4E-2</v>
      </c>
      <c r="Q52" s="66">
        <f>'[2]Indonesia Copra Imports'!HF$290</f>
        <v>0</v>
      </c>
      <c r="R52" s="66">
        <f>'[2]Indonesia Copra Imports'!HR$290</f>
        <v>0</v>
      </c>
      <c r="S52" s="66">
        <f>'[2]Indonesia Copra Imports'!ID$290</f>
        <v>1.2999999999999999E-2</v>
      </c>
      <c r="T52" s="66">
        <f>'[2]Indonesia Copra Imports'!IP$290</f>
        <v>0.03</v>
      </c>
      <c r="U52" s="66">
        <f>'[2]Indonesia Copra Imports'!JB$290</f>
        <v>0</v>
      </c>
      <c r="V52" s="66">
        <f>'[2]Indonesia Copra Imports'!JN$290</f>
        <v>0</v>
      </c>
      <c r="W52" s="66">
        <f>'[2]Indonesia Copra Imports'!JZ$290</f>
        <v>7.0000000000000007E-2</v>
      </c>
      <c r="X52" s="66">
        <f>'[2]Indonesia Copra Imports'!KL$290</f>
        <v>3.5000000000000003E-2</v>
      </c>
      <c r="Y52" s="66">
        <f>'[2]Indonesia Copra Imports'!KX$290</f>
        <v>3.3000000000000002E-2</v>
      </c>
      <c r="Z52" s="67">
        <f t="shared" si="27"/>
        <v>3.6057692307692311E-2</v>
      </c>
      <c r="AA52" s="67">
        <f t="shared" si="25"/>
        <v>3.2872796569795137E-2</v>
      </c>
      <c r="AB52" s="67">
        <f t="shared" si="25"/>
        <v>3.404884434814013E-2</v>
      </c>
      <c r="AC52" s="67">
        <f t="shared" si="25"/>
        <v>4.1090247989969714E-2</v>
      </c>
      <c r="AE52" s="113">
        <f t="shared" si="26"/>
        <v>6.0478199718706036E-2</v>
      </c>
    </row>
    <row r="53" spans="1:31">
      <c r="A53" s="126" t="s">
        <v>71</v>
      </c>
      <c r="B53" s="72">
        <f t="shared" si="23"/>
        <v>0</v>
      </c>
      <c r="C53" s="72">
        <f t="shared" si="24"/>
        <v>0.83623693379790931</v>
      </c>
      <c r="D53" s="66">
        <f>'[2]Indonesia Copra Imports'!BG$290</f>
        <v>0</v>
      </c>
      <c r="E53" s="66">
        <f>'[2]Indonesia Copra Imports'!BS$290</f>
        <v>0</v>
      </c>
      <c r="F53" s="66">
        <f>'[2]Indonesia Copra Imports'!CE$290</f>
        <v>0</v>
      </c>
      <c r="G53" s="66">
        <f>'[2]Indonesia Copra Imports'!CQ$290</f>
        <v>0</v>
      </c>
      <c r="H53" s="66">
        <f>'[2]Indonesia Copra Imports'!DC$290</f>
        <v>0</v>
      </c>
      <c r="I53" s="66">
        <f>'[2]Indonesia Copra Imports'!DO$290</f>
        <v>0</v>
      </c>
      <c r="J53" s="66">
        <f>'[2]Indonesia Copra Imports'!EA$290</f>
        <v>0</v>
      </c>
      <c r="K53" s="66">
        <f>'[2]Indonesia Copra Imports'!EM$290</f>
        <v>0</v>
      </c>
      <c r="L53" s="66">
        <f>'[2]Indonesia Copra Imports'!EY$290</f>
        <v>0</v>
      </c>
      <c r="M53" s="66">
        <f>'[2]Indonesia Copra Imports'!FK$290</f>
        <v>0</v>
      </c>
      <c r="N53" s="66">
        <f>'[2]Indonesia Copra Imports'!FW$290</f>
        <v>0</v>
      </c>
      <c r="O53" s="66">
        <f>'[2]Indonesia Copra Imports'!GI$290</f>
        <v>0.12</v>
      </c>
      <c r="P53" s="66">
        <f>'[2]Indonesia Copra Imports'!GU$290</f>
        <v>0</v>
      </c>
      <c r="Q53" s="66">
        <f>'[2]Indonesia Copra Imports'!HG$290</f>
        <v>0</v>
      </c>
      <c r="R53" s="66">
        <f>'[2]Indonesia Copra Imports'!HS$290</f>
        <v>0</v>
      </c>
      <c r="S53" s="66">
        <f>'[2]Indonesia Copra Imports'!IE$290</f>
        <v>0</v>
      </c>
      <c r="T53" s="66">
        <f>'[2]Indonesia Copra Imports'!IQ$290</f>
        <v>2.1000000000000001E-2</v>
      </c>
      <c r="U53" s="66">
        <f>'[2]Indonesia Copra Imports'!JC$290</f>
        <v>0</v>
      </c>
      <c r="V53" s="66">
        <f>'[2]Indonesia Copra Imports'!JO$290</f>
        <v>0.03</v>
      </c>
      <c r="W53" s="66">
        <f>'[2]Indonesia Copra Imports'!KA$290</f>
        <v>8.6999999999999994E-2</v>
      </c>
      <c r="X53" s="66">
        <f>'[2]Indonesia Copra Imports'!KM$290</f>
        <v>4.3999999999999997E-2</v>
      </c>
      <c r="Y53" s="66">
        <f>'[2]Indonesia Copra Imports'!KY$290</f>
        <v>0</v>
      </c>
      <c r="Z53" s="67">
        <f t="shared" si="27"/>
        <v>4.8611111111111112E-2</v>
      </c>
      <c r="AA53" s="67">
        <f t="shared" si="25"/>
        <v>3.8351595998094325E-2</v>
      </c>
      <c r="AB53" s="67">
        <f t="shared" si="25"/>
        <v>4.1003738480264298E-2</v>
      </c>
      <c r="AC53" s="67">
        <f t="shared" si="25"/>
        <v>4.3280918806434761E-2</v>
      </c>
      <c r="AE53" s="113">
        <f t="shared" si="26"/>
        <v>7.1729957805907171E-2</v>
      </c>
    </row>
    <row r="54" spans="1:31">
      <c r="A54" s="126" t="s">
        <v>72</v>
      </c>
      <c r="B54" s="72">
        <f t="shared" si="23"/>
        <v>0</v>
      </c>
      <c r="C54" s="72">
        <f t="shared" si="24"/>
        <v>8.3623693379790934E-2</v>
      </c>
      <c r="D54" s="66">
        <f>'[2]Indonesia Copra Imports'!BH$290</f>
        <v>0</v>
      </c>
      <c r="E54" s="66">
        <f>'[2]Indonesia Copra Imports'!BT$290</f>
        <v>0</v>
      </c>
      <c r="F54" s="66">
        <f>'[2]Indonesia Copra Imports'!CF$290</f>
        <v>0</v>
      </c>
      <c r="G54" s="66">
        <f>'[2]Indonesia Copra Imports'!CR$290</f>
        <v>0</v>
      </c>
      <c r="H54" s="66">
        <f>'[2]Indonesia Copra Imports'!DD$290</f>
        <v>0</v>
      </c>
      <c r="I54" s="66">
        <f>'[2]Indonesia Copra Imports'!DP$290</f>
        <v>0</v>
      </c>
      <c r="J54" s="66">
        <f>'[2]Indonesia Copra Imports'!EB$290</f>
        <v>0</v>
      </c>
      <c r="K54" s="66">
        <f>'[2]Indonesia Copra Imports'!EN$290</f>
        <v>0</v>
      </c>
      <c r="L54" s="66">
        <f>'[2]Indonesia Copra Imports'!EZ$290</f>
        <v>0</v>
      </c>
      <c r="M54" s="66">
        <f>'[2]Indonesia Copra Imports'!FL$290</f>
        <v>0</v>
      </c>
      <c r="N54" s="66">
        <f>'[2]Indonesia Copra Imports'!FX$290</f>
        <v>0</v>
      </c>
      <c r="O54" s="66">
        <f>'[2]Indonesia Copra Imports'!GJ$290</f>
        <v>0</v>
      </c>
      <c r="P54" s="66">
        <f>'[2]Indonesia Copra Imports'!GV$290</f>
        <v>1.2E-2</v>
      </c>
      <c r="Q54" s="66">
        <f>'[2]Indonesia Copra Imports'!HH$290</f>
        <v>0</v>
      </c>
      <c r="R54" s="66">
        <f>'[2]Indonesia Copra Imports'!HT$290</f>
        <v>6.0000000000000001E-3</v>
      </c>
      <c r="S54" s="66">
        <f>'[2]Indonesia Copra Imports'!IF$290</f>
        <v>0</v>
      </c>
      <c r="T54" s="66">
        <f>'[2]Indonesia Copra Imports'!IR$290</f>
        <v>0</v>
      </c>
      <c r="U54" s="66">
        <f>'[2]Indonesia Copra Imports'!JD$290</f>
        <v>0</v>
      </c>
      <c r="V54" s="66">
        <f>'[2]Indonesia Copra Imports'!JP$290</f>
        <v>0</v>
      </c>
      <c r="W54" s="66">
        <f>'[2]Indonesia Copra Imports'!KB$290</f>
        <v>0.112</v>
      </c>
      <c r="X54" s="66">
        <f>'[2]Indonesia Copra Imports'!KN$290</f>
        <v>5.1999999999999998E-2</v>
      </c>
      <c r="Y54" s="66">
        <f>'[2]Indonesia Copra Imports'!KZ$290</f>
        <v>8.6999999999999994E-2</v>
      </c>
      <c r="Z54" s="67">
        <f t="shared" si="27"/>
        <v>4.3803418803418807E-2</v>
      </c>
      <c r="AA54" s="67">
        <f t="shared" si="25"/>
        <v>5.9790376369699853E-2</v>
      </c>
      <c r="AB54" s="67">
        <f t="shared" si="25"/>
        <v>5.7668900391905087E-2</v>
      </c>
      <c r="AC54" s="67">
        <f t="shared" si="25"/>
        <v>7.041179411698148E-2</v>
      </c>
      <c r="AE54" s="113">
        <f t="shared" si="26"/>
        <v>8.4388185654008432E-3</v>
      </c>
    </row>
    <row r="55" spans="1:31">
      <c r="A55" s="126" t="s">
        <v>73</v>
      </c>
      <c r="B55" s="72">
        <f t="shared" si="23"/>
        <v>0</v>
      </c>
      <c r="C55" s="72">
        <f t="shared" si="24"/>
        <v>0.36236933797909404</v>
      </c>
      <c r="D55" s="66">
        <f>'[2]Indonesia Copra Imports'!BI$290</f>
        <v>0</v>
      </c>
      <c r="E55" s="66">
        <f>'[2]Indonesia Copra Imports'!BU$290</f>
        <v>0</v>
      </c>
      <c r="F55" s="66">
        <f>'[2]Indonesia Copra Imports'!CG$290</f>
        <v>0</v>
      </c>
      <c r="G55" s="66">
        <f>'[2]Indonesia Copra Imports'!CS$290</f>
        <v>0</v>
      </c>
      <c r="H55" s="66">
        <f>'[2]Indonesia Copra Imports'!DE$290</f>
        <v>0</v>
      </c>
      <c r="I55" s="66">
        <f>'[2]Indonesia Copra Imports'!DQ$290</f>
        <v>0</v>
      </c>
      <c r="J55" s="66">
        <f>'[2]Indonesia Copra Imports'!EC$290</f>
        <v>0</v>
      </c>
      <c r="K55" s="66">
        <f>'[2]Indonesia Copra Imports'!EO$290</f>
        <v>0</v>
      </c>
      <c r="L55" s="66">
        <f>'[2]Indonesia Copra Imports'!FA$290</f>
        <v>0</v>
      </c>
      <c r="M55" s="66">
        <f>'[2]Indonesia Copra Imports'!FM$290</f>
        <v>0</v>
      </c>
      <c r="N55" s="66">
        <f>'[2]Indonesia Copra Imports'!FY$290</f>
        <v>0</v>
      </c>
      <c r="O55" s="66">
        <f>'[2]Indonesia Copra Imports'!GK$290</f>
        <v>3.7999999999999999E-2</v>
      </c>
      <c r="P55" s="66">
        <f>'[2]Indonesia Copra Imports'!GW$290</f>
        <v>1.4E-2</v>
      </c>
      <c r="Q55" s="66">
        <f>'[2]Indonesia Copra Imports'!HI$290</f>
        <v>2.5000000000000001E-2</v>
      </c>
      <c r="R55" s="66">
        <f>'[2]Indonesia Copra Imports'!HU$290</f>
        <v>0</v>
      </c>
      <c r="S55" s="66">
        <f>'[2]Indonesia Copra Imports'!IG$290</f>
        <v>0</v>
      </c>
      <c r="T55" s="66">
        <f>'[2]Indonesia Copra Imports'!IS$290</f>
        <v>0</v>
      </c>
      <c r="U55" s="66">
        <f>'[2]Indonesia Copra Imports'!JE$290</f>
        <v>1.4E-2</v>
      </c>
      <c r="V55" s="66">
        <f>'[2]Indonesia Copra Imports'!JQ$290</f>
        <v>0.01</v>
      </c>
      <c r="W55" s="66">
        <f>'[2]Indonesia Copra Imports'!KC$290</f>
        <v>0.111</v>
      </c>
      <c r="X55" s="66">
        <f>'[2]Indonesia Copra Imports'!KO$290</f>
        <v>6.0999999999999999E-2</v>
      </c>
      <c r="Y55" s="66">
        <f>'[2]Indonesia Copra Imports'!LA$290</f>
        <v>0.04</v>
      </c>
      <c r="Z55" s="67">
        <f t="shared" si="27"/>
        <v>5.2350427350427359E-2</v>
      </c>
      <c r="AA55" s="67">
        <f t="shared" si="25"/>
        <v>5.6217246307765603E-2</v>
      </c>
      <c r="AB55" s="67">
        <f t="shared" si="25"/>
        <v>5.3667923973088297E-2</v>
      </c>
      <c r="AC55" s="67">
        <f t="shared" si="25"/>
        <v>6.3655217168028785E-2</v>
      </c>
      <c r="AE55" s="113">
        <f t="shared" si="26"/>
        <v>3.3755274261603373E-2</v>
      </c>
    </row>
    <row r="56" spans="1:31">
      <c r="A56" s="126" t="s">
        <v>74</v>
      </c>
      <c r="B56" s="72">
        <f t="shared" si="23"/>
        <v>0</v>
      </c>
      <c r="C56" s="72">
        <f t="shared" si="24"/>
        <v>0.30662020905923337</v>
      </c>
      <c r="D56" s="66">
        <f>'[2]Indonesia Copra Imports'!BJ$290</f>
        <v>0</v>
      </c>
      <c r="E56" s="66">
        <f>'[2]Indonesia Copra Imports'!BV$290</f>
        <v>0</v>
      </c>
      <c r="F56" s="66">
        <f>'[2]Indonesia Copra Imports'!CH$290</f>
        <v>0</v>
      </c>
      <c r="G56" s="66">
        <f>'[2]Indonesia Copra Imports'!CT$290</f>
        <v>0</v>
      </c>
      <c r="H56" s="66">
        <f>'[2]Indonesia Copra Imports'!DF$290</f>
        <v>0</v>
      </c>
      <c r="I56" s="66">
        <f>'[2]Indonesia Copra Imports'!DR$290</f>
        <v>0</v>
      </c>
      <c r="J56" s="66">
        <f>'[2]Indonesia Copra Imports'!ED$290</f>
        <v>0</v>
      </c>
      <c r="K56" s="66">
        <f>'[2]Indonesia Copra Imports'!EP$290</f>
        <v>0</v>
      </c>
      <c r="L56" s="66">
        <f>'[2]Indonesia Copra Imports'!FB$290</f>
        <v>0</v>
      </c>
      <c r="M56" s="66">
        <f>'[2]Indonesia Copra Imports'!FN$290</f>
        <v>0</v>
      </c>
      <c r="N56" s="66">
        <f>'[2]Indonesia Copra Imports'!FZ$290</f>
        <v>0</v>
      </c>
      <c r="O56" s="66">
        <f>'[2]Indonesia Copra Imports'!GL$290</f>
        <v>1.6E-2</v>
      </c>
      <c r="P56" s="66">
        <f>'[2]Indonesia Copra Imports'!GX$290</f>
        <v>2.8000000000000001E-2</v>
      </c>
      <c r="Q56" s="66">
        <f>'[2]Indonesia Copra Imports'!HJ$290</f>
        <v>0</v>
      </c>
      <c r="R56" s="66">
        <f>'[2]Indonesia Copra Imports'!HV$290</f>
        <v>3.1E-2</v>
      </c>
      <c r="S56" s="66">
        <f>'[2]Indonesia Copra Imports'!IH$290</f>
        <v>1E-3</v>
      </c>
      <c r="T56" s="66">
        <f>'[2]Indonesia Copra Imports'!IT$290</f>
        <v>0</v>
      </c>
      <c r="U56" s="66">
        <f>'[2]Indonesia Copra Imports'!JF$290</f>
        <v>0</v>
      </c>
      <c r="V56" s="66">
        <f>'[2]Indonesia Copra Imports'!JR$290</f>
        <v>0</v>
      </c>
      <c r="W56" s="66">
        <f>'[2]Indonesia Copra Imports'!KD$290</f>
        <v>0</v>
      </c>
      <c r="X56" s="66">
        <f>'[2]Indonesia Copra Imports'!KP$290</f>
        <v>5.7000000000000002E-2</v>
      </c>
      <c r="Y56" s="66">
        <f>'[2]Indonesia Copra Imports'!LB$290</f>
        <v>1.9E-2</v>
      </c>
      <c r="Z56" s="67">
        <f t="shared" si="27"/>
        <v>1.5224358974358976E-2</v>
      </c>
      <c r="AA56" s="67">
        <f t="shared" si="25"/>
        <v>1.8103858980466885E-2</v>
      </c>
      <c r="AB56" s="67">
        <f t="shared" si="25"/>
        <v>1.784514064443642E-2</v>
      </c>
      <c r="AC56" s="67">
        <f t="shared" si="25"/>
        <v>2.1709336369107598E-2</v>
      </c>
      <c r="AE56" s="113">
        <f t="shared" si="26"/>
        <v>4.5007032348804495E-2</v>
      </c>
    </row>
    <row r="57" spans="1:31">
      <c r="A57" s="126" t="s">
        <v>75</v>
      </c>
      <c r="B57" s="72">
        <f t="shared" si="23"/>
        <v>0</v>
      </c>
      <c r="C57" s="72">
        <f t="shared" si="24"/>
        <v>9.7560975609756087E-2</v>
      </c>
      <c r="D57" s="66">
        <f>'[2]Indonesia Copra Imports'!BK$290</f>
        <v>0</v>
      </c>
      <c r="E57" s="66">
        <f>'[2]Indonesia Copra Imports'!BW$290</f>
        <v>0</v>
      </c>
      <c r="F57" s="66">
        <f>'[2]Indonesia Copra Imports'!CI$290</f>
        <v>0</v>
      </c>
      <c r="G57" s="66">
        <f>'[2]Indonesia Copra Imports'!CU$290</f>
        <v>0</v>
      </c>
      <c r="H57" s="66">
        <f>'[2]Indonesia Copra Imports'!DG$290</f>
        <v>0</v>
      </c>
      <c r="I57" s="66">
        <f>'[2]Indonesia Copra Imports'!DS$290</f>
        <v>0</v>
      </c>
      <c r="J57" s="66">
        <f>'[2]Indonesia Copra Imports'!EE$290</f>
        <v>0</v>
      </c>
      <c r="K57" s="66">
        <f>'[2]Indonesia Copra Imports'!EQ$290</f>
        <v>0</v>
      </c>
      <c r="L57" s="66">
        <f>'[2]Indonesia Copra Imports'!FC$290</f>
        <v>0</v>
      </c>
      <c r="M57" s="66">
        <f>'[2]Indonesia Copra Imports'!FO$290</f>
        <v>0</v>
      </c>
      <c r="N57" s="66">
        <f>'[2]Indonesia Copra Imports'!GA$290</f>
        <v>0</v>
      </c>
      <c r="O57" s="66">
        <f>'[2]Indonesia Copra Imports'!GM$290</f>
        <v>0</v>
      </c>
      <c r="P57" s="66">
        <f>'[2]Indonesia Copra Imports'!GY$290</f>
        <v>1.4E-2</v>
      </c>
      <c r="Q57" s="66">
        <f>'[2]Indonesia Copra Imports'!HK$290</f>
        <v>8.9999999999999993E-3</v>
      </c>
      <c r="R57" s="66">
        <f>'[2]Indonesia Copra Imports'!HW$290</f>
        <v>0</v>
      </c>
      <c r="S57" s="66">
        <f>'[2]Indonesia Copra Imports'!II$290</f>
        <v>0</v>
      </c>
      <c r="T57" s="66">
        <f>'[2]Indonesia Copra Imports'!IU$290</f>
        <v>0</v>
      </c>
      <c r="U57" s="66">
        <f>'[2]Indonesia Copra Imports'!JG$290</f>
        <v>0</v>
      </c>
      <c r="V57" s="66">
        <f>'[2]Indonesia Copra Imports'!JS$290</f>
        <v>7.0000000000000007E-2</v>
      </c>
      <c r="W57" s="66">
        <f>'[2]Indonesia Copra Imports'!KE$290</f>
        <v>0.105</v>
      </c>
      <c r="X57" s="66">
        <f>'[2]Indonesia Copra Imports'!KQ$290</f>
        <v>2.5000000000000001E-2</v>
      </c>
      <c r="Y57" s="66">
        <f>'[2]Indonesia Copra Imports'!LC$290</f>
        <v>3.7999999999999999E-2</v>
      </c>
      <c r="Z57" s="67">
        <f>Z58-SUM(Z46:Z56)</f>
        <v>0.12505769230769231</v>
      </c>
      <c r="AA57" s="67">
        <f>AA58-SUM(AA46:AA56)</f>
        <v>5.6693663649356851E-2</v>
      </c>
      <c r="AB57" s="67">
        <f>AB58-SUM(AB46:AB56)</f>
        <v>7.102067533405565E-2</v>
      </c>
      <c r="AC57" s="67">
        <f>AC58-SUM(AC46:AC56)</f>
        <v>6.9450229538730868E-2</v>
      </c>
      <c r="AE57" s="113">
        <f t="shared" si="26"/>
        <v>9.8452883263009841E-2</v>
      </c>
    </row>
    <row r="58" spans="1:31" ht="15.75" thickBot="1">
      <c r="A58" s="126" t="s">
        <v>76</v>
      </c>
      <c r="B58" s="163">
        <f>B9</f>
        <v>0</v>
      </c>
      <c r="C58" s="163">
        <f>C9</f>
        <v>2</v>
      </c>
      <c r="D58" s="163">
        <f>D9</f>
        <v>0</v>
      </c>
      <c r="E58" s="163">
        <f t="shared" ref="E58:X58" si="28">SUM(E46:E57)</f>
        <v>0</v>
      </c>
      <c r="F58" s="163">
        <f t="shared" si="28"/>
        <v>0</v>
      </c>
      <c r="G58" s="163">
        <f t="shared" si="28"/>
        <v>0</v>
      </c>
      <c r="H58" s="163">
        <f t="shared" si="28"/>
        <v>0</v>
      </c>
      <c r="I58" s="163">
        <f t="shared" si="28"/>
        <v>0</v>
      </c>
      <c r="J58" s="163">
        <f t="shared" si="28"/>
        <v>0</v>
      </c>
      <c r="K58" s="163">
        <f t="shared" si="28"/>
        <v>0</v>
      </c>
      <c r="L58" s="163">
        <f t="shared" si="28"/>
        <v>0</v>
      </c>
      <c r="M58" s="163">
        <f t="shared" si="28"/>
        <v>0</v>
      </c>
      <c r="N58" s="163">
        <f t="shared" si="28"/>
        <v>0</v>
      </c>
      <c r="O58" s="163">
        <f t="shared" si="28"/>
        <v>0.191</v>
      </c>
      <c r="P58" s="163">
        <f t="shared" si="28"/>
        <v>9.6000000000000002E-2</v>
      </c>
      <c r="Q58" s="163">
        <f t="shared" si="28"/>
        <v>5.9000000000000004E-2</v>
      </c>
      <c r="R58" s="163">
        <f t="shared" si="28"/>
        <v>5.1000000000000004E-2</v>
      </c>
      <c r="S58" s="163">
        <f t="shared" si="28"/>
        <v>2.8000000000000001E-2</v>
      </c>
      <c r="T58" s="163">
        <f t="shared" si="28"/>
        <v>5.1000000000000004E-2</v>
      </c>
      <c r="U58" s="163">
        <f t="shared" si="28"/>
        <v>4.2999999999999997E-2</v>
      </c>
      <c r="V58" s="163">
        <f t="shared" si="28"/>
        <v>0.53800000000000003</v>
      </c>
      <c r="W58" s="163">
        <f t="shared" si="28"/>
        <v>0.71199999999999997</v>
      </c>
      <c r="X58" s="163">
        <f t="shared" si="28"/>
        <v>0.52800000000000002</v>
      </c>
      <c r="Y58" s="163">
        <f>SUM(Y46:Y57)</f>
        <v>0.27799999999999997</v>
      </c>
      <c r="Z58" s="164">
        <f>Z9</f>
        <v>0.5</v>
      </c>
      <c r="AA58" s="164">
        <f>AA9</f>
        <v>0.5</v>
      </c>
      <c r="AB58" s="164">
        <f>AB9</f>
        <v>0.5</v>
      </c>
      <c r="AC58" s="164">
        <f>AC9</f>
        <v>0.5</v>
      </c>
    </row>
    <row r="59" spans="1:3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</row>
    <row r="60" spans="1:31" ht="15.75" thickBot="1">
      <c r="A60" s="126" t="s">
        <v>307</v>
      </c>
    </row>
    <row r="61" spans="1:31" ht="15.75" thickBot="1">
      <c r="A61" s="154"/>
      <c r="B61" s="154" t="str">
        <f>B$2</f>
        <v xml:space="preserve">93/94 </v>
      </c>
      <c r="C61" s="154" t="str">
        <f t="shared" ref="C61:AC61" si="29">C$2</f>
        <v xml:space="preserve">94/95 </v>
      </c>
      <c r="D61" s="154" t="str">
        <f t="shared" si="29"/>
        <v xml:space="preserve">95/96 </v>
      </c>
      <c r="E61" s="154" t="str">
        <f t="shared" si="29"/>
        <v xml:space="preserve">96/97 </v>
      </c>
      <c r="F61" s="154" t="str">
        <f t="shared" si="29"/>
        <v xml:space="preserve">97/98 </v>
      </c>
      <c r="G61" s="154" t="str">
        <f t="shared" si="29"/>
        <v xml:space="preserve">98/99 </v>
      </c>
      <c r="H61" s="154" t="str">
        <f t="shared" si="29"/>
        <v xml:space="preserve">99/00 </v>
      </c>
      <c r="I61" s="154" t="str">
        <f t="shared" si="29"/>
        <v xml:space="preserve">00/01 </v>
      </c>
      <c r="J61" s="154" t="str">
        <f t="shared" si="29"/>
        <v xml:space="preserve">01/02 </v>
      </c>
      <c r="K61" s="154" t="str">
        <f t="shared" si="29"/>
        <v xml:space="preserve">02/03 </v>
      </c>
      <c r="L61" s="154" t="str">
        <f t="shared" si="29"/>
        <v xml:space="preserve">03/04 </v>
      </c>
      <c r="M61" s="154" t="str">
        <f t="shared" si="29"/>
        <v xml:space="preserve">04/05 </v>
      </c>
      <c r="N61" s="154" t="str">
        <f t="shared" si="29"/>
        <v xml:space="preserve">05/06 </v>
      </c>
      <c r="O61" s="154" t="str">
        <f t="shared" si="29"/>
        <v xml:space="preserve">06/07 </v>
      </c>
      <c r="P61" s="154" t="str">
        <f t="shared" si="29"/>
        <v xml:space="preserve">07/08 </v>
      </c>
      <c r="Q61" s="154" t="str">
        <f t="shared" si="29"/>
        <v xml:space="preserve">08/09 </v>
      </c>
      <c r="R61" s="154" t="str">
        <f t="shared" si="29"/>
        <v xml:space="preserve">09/10 </v>
      </c>
      <c r="S61" s="154" t="str">
        <f t="shared" si="29"/>
        <v xml:space="preserve">10/11 </v>
      </c>
      <c r="T61" s="154" t="str">
        <f t="shared" si="29"/>
        <v xml:space="preserve">11/12 </v>
      </c>
      <c r="U61" s="154" t="str">
        <f t="shared" si="29"/>
        <v xml:space="preserve">12/13 </v>
      </c>
      <c r="V61" s="154" t="str">
        <f t="shared" si="29"/>
        <v xml:space="preserve">13/14 </v>
      </c>
      <c r="W61" s="154" t="str">
        <f t="shared" si="29"/>
        <v xml:space="preserve">14/15 </v>
      </c>
      <c r="X61" s="154" t="str">
        <f t="shared" si="29"/>
        <v xml:space="preserve">15/16 </v>
      </c>
      <c r="Y61" s="154" t="str">
        <f t="shared" si="29"/>
        <v xml:space="preserve">16/17 </v>
      </c>
      <c r="Z61" s="154" t="str">
        <f t="shared" si="29"/>
        <v xml:space="preserve">17/18 </v>
      </c>
      <c r="AA61" s="154" t="str">
        <f t="shared" si="29"/>
        <v>18/19</v>
      </c>
      <c r="AB61" s="154" t="str">
        <f t="shared" si="29"/>
        <v>19/20</v>
      </c>
      <c r="AC61" s="154" t="str">
        <f t="shared" si="29"/>
        <v>20/21</v>
      </c>
    </row>
    <row r="62" spans="1:31">
      <c r="A62" s="126" t="s">
        <v>64</v>
      </c>
      <c r="B62" s="72">
        <f t="shared" ref="B62:B73" si="30">(SUM(K62:O62)/SUM(K$74:O$74))*B$74</f>
        <v>4.6445327958904601</v>
      </c>
      <c r="C62" s="72">
        <f t="shared" ref="C62:C73" si="31">(SUM(L62:P62)/SUM(L$74:P$74))*C$74</f>
        <v>0</v>
      </c>
      <c r="D62" s="72">
        <f t="shared" ref="D62:E73" si="32">(SUM(M62:Q62)/SUM(M$74:Q$74))*D$74</f>
        <v>2.5519750265513417</v>
      </c>
      <c r="E62" s="72">
        <f t="shared" si="32"/>
        <v>1.7357593678955821</v>
      </c>
      <c r="F62" s="66">
        <f>'[2]Indonesia Copra Exports'!BX$290</f>
        <v>5.5337740000000002</v>
      </c>
      <c r="G62" s="66">
        <f>'[2]Indonesia Copra Exports'!CJ$290</f>
        <v>10.284992000000001</v>
      </c>
      <c r="H62" s="66">
        <f>'[2]Indonesia Copra Exports'!CV$290</f>
        <v>4.3551080000000004</v>
      </c>
      <c r="I62" s="66">
        <f>'[2]Indonesia Copra Exports'!DH$290</f>
        <v>1.6755920000000002</v>
      </c>
      <c r="J62" s="66">
        <f>'[2]Indonesia Copra Exports'!DT$290</f>
        <v>2.6220850000000002</v>
      </c>
      <c r="K62" s="66">
        <f>'[2]Indonesia Copra Exports'!EF$290</f>
        <v>11.525600000000001</v>
      </c>
      <c r="L62" s="66">
        <f>'[2]Indonesia Copra Exports'!ER$290</f>
        <v>1.6974899999999999</v>
      </c>
      <c r="M62" s="66">
        <f>'[2]Indonesia Copra Exports'!FD$290</f>
        <v>6.894825</v>
      </c>
      <c r="N62" s="66">
        <f>'[2]Indonesia Copra Exports'!FP$290</f>
        <v>3.8980000000000001</v>
      </c>
      <c r="O62" s="66">
        <f>'[2]Indonesia Copra Exports'!GB$290</f>
        <v>3.1360000000000001</v>
      </c>
      <c r="P62" s="66">
        <f>'[2]Indonesia Copra Exports'!GN$290</f>
        <v>3.2829999999999999</v>
      </c>
      <c r="Q62" s="66">
        <f>'[2]Indonesia Copra Exports'!GZ$290</f>
        <v>1.7090000000000001</v>
      </c>
      <c r="R62" s="66">
        <f>'[2]Indonesia Copra Exports'!HL$290</f>
        <v>2.2149999999999999</v>
      </c>
      <c r="S62" s="66">
        <f>'[2]Indonesia Copra Exports'!HX$290</f>
        <v>1.8220000000000001</v>
      </c>
      <c r="T62" s="66">
        <f>'[2]Indonesia Copra Exports'!IJ$290</f>
        <v>2.399</v>
      </c>
      <c r="U62" s="66">
        <f>'[2]Indonesia Copra Exports'!IV$290</f>
        <v>7.673</v>
      </c>
      <c r="V62" s="66">
        <f>'[2]Indonesia Copra Exports'!JH$290</f>
        <v>2.101</v>
      </c>
      <c r="W62" s="66">
        <f>'[2]Indonesia Copra Exports'!JT$290</f>
        <v>7.6050000000000004</v>
      </c>
      <c r="X62" s="66">
        <f>'[2]Indonesia Copra Exports'!KF$290</f>
        <v>5.1390000000000002</v>
      </c>
      <c r="Y62" s="66">
        <f>'[2]Indonesia Copra Exports'!KR$290</f>
        <v>1.6459999999999999</v>
      </c>
      <c r="Z62" s="66">
        <f>'[2]Indonesia Copra Exports'!LD$290</f>
        <v>2.84</v>
      </c>
      <c r="AA62" s="67">
        <f t="shared" ref="AA62:AC72" si="33">(SUM(U62:Y62)/SUM(U$74:Y$74))*AA$74</f>
        <v>2.8675689627550689</v>
      </c>
      <c r="AB62" s="67">
        <f t="shared" si="33"/>
        <v>2.2281133478178181</v>
      </c>
      <c r="AC62" s="67">
        <f t="shared" si="33"/>
        <v>2.746601382043127</v>
      </c>
    </row>
    <row r="63" spans="1:31">
      <c r="A63" s="126" t="s">
        <v>65</v>
      </c>
      <c r="B63" s="72">
        <f t="shared" si="30"/>
        <v>2.6205589096986337</v>
      </c>
      <c r="C63" s="72">
        <f t="shared" si="31"/>
        <v>0</v>
      </c>
      <c r="D63" s="72">
        <f t="shared" si="32"/>
        <v>1.62927989947635</v>
      </c>
      <c r="E63" s="72">
        <f t="shared" si="32"/>
        <v>1.3262269280297609</v>
      </c>
      <c r="F63" s="66">
        <f>'[2]Indonesia Copra Exports'!BY$290</f>
        <v>0.103169</v>
      </c>
      <c r="G63" s="66">
        <f>'[2]Indonesia Copra Exports'!CK$290</f>
        <v>4.8044340000000005</v>
      </c>
      <c r="H63" s="66">
        <f>'[2]Indonesia Copra Exports'!CW$290</f>
        <v>4.1137160000000002</v>
      </c>
      <c r="I63" s="66">
        <f>'[2]Indonesia Copra Exports'!DI$290</f>
        <v>1.8537600000000001</v>
      </c>
      <c r="J63" s="66">
        <f>'[2]Indonesia Copra Exports'!DU$290</f>
        <v>1.5257960000000002</v>
      </c>
      <c r="K63" s="66">
        <f>'[2]Indonesia Copra Exports'!EG$290</f>
        <v>6.8580439999999996</v>
      </c>
      <c r="L63" s="66">
        <f>'[2]Indonesia Copra Exports'!ES$290</f>
        <v>1.356941</v>
      </c>
      <c r="M63" s="66">
        <f>'[2]Indonesia Copra Exports'!FE$290</f>
        <v>2.2417890000000003</v>
      </c>
      <c r="N63" s="66">
        <f>'[2]Indonesia Copra Exports'!FQ$290</f>
        <v>2.0369999999999999</v>
      </c>
      <c r="O63" s="66">
        <f>'[2]Indonesia Copra Exports'!GC$290</f>
        <v>2.8260000000000001</v>
      </c>
      <c r="P63" s="66">
        <f>'[2]Indonesia Copra Exports'!GO$290</f>
        <v>2.8319999999999999</v>
      </c>
      <c r="Q63" s="66">
        <f>'[2]Indonesia Copra Exports'!HA$290</f>
        <v>2.1429999999999998</v>
      </c>
      <c r="R63" s="66">
        <f>'[2]Indonesia Copra Exports'!HM$290</f>
        <v>1.0429999999999999</v>
      </c>
      <c r="S63" s="66">
        <f>'[2]Indonesia Copra Exports'!HY$290</f>
        <v>1.82</v>
      </c>
      <c r="T63" s="66">
        <f>'[2]Indonesia Copra Exports'!IK$290</f>
        <v>2.0630000000000002</v>
      </c>
      <c r="U63" s="66">
        <f>'[2]Indonesia Copra Exports'!IW$290</f>
        <v>1.24</v>
      </c>
      <c r="V63" s="66">
        <f>'[2]Indonesia Copra Exports'!JI$290</f>
        <v>1.956</v>
      </c>
      <c r="W63" s="66">
        <f>'[2]Indonesia Copra Exports'!JU$290</f>
        <v>3.657</v>
      </c>
      <c r="X63" s="66">
        <f>'[2]Indonesia Copra Exports'!KG$290</f>
        <v>3.5950000000000002</v>
      </c>
      <c r="Y63" s="66">
        <f>'[2]Indonesia Copra Exports'!KS$290</f>
        <v>0.26800000000000002</v>
      </c>
      <c r="Z63" s="66">
        <f>'[2]Indonesia Copra Exports'!LE$290</f>
        <v>3.137</v>
      </c>
      <c r="AA63" s="67">
        <f t="shared" si="33"/>
        <v>1.2716797303792136</v>
      </c>
      <c r="AB63" s="67">
        <f t="shared" si="33"/>
        <v>1.4537889222505893</v>
      </c>
      <c r="AC63" s="67">
        <f t="shared" si="33"/>
        <v>1.6302134996589173</v>
      </c>
    </row>
    <row r="64" spans="1:31">
      <c r="A64" s="126" t="s">
        <v>66</v>
      </c>
      <c r="B64" s="72">
        <f t="shared" si="30"/>
        <v>3.6501650094829761</v>
      </c>
      <c r="C64" s="72">
        <f t="shared" si="31"/>
        <v>0</v>
      </c>
      <c r="D64" s="72">
        <f t="shared" si="32"/>
        <v>2.7922533652905557</v>
      </c>
      <c r="E64" s="72">
        <f t="shared" si="32"/>
        <v>1.4566435085822698</v>
      </c>
      <c r="F64" s="66">
        <f>'[2]Indonesia Copra Exports'!BZ$290</f>
        <v>13.5</v>
      </c>
      <c r="G64" s="66">
        <f>'[2]Indonesia Copra Exports'!CL$290</f>
        <v>5.6340510000000004</v>
      </c>
      <c r="H64" s="66">
        <f>'[2]Indonesia Copra Exports'!CX$290</f>
        <v>2.8184420000000001</v>
      </c>
      <c r="I64" s="66">
        <f>'[2]Indonesia Copra Exports'!DJ$290</f>
        <v>2.056915</v>
      </c>
      <c r="J64" s="66">
        <f>'[2]Indonesia Copra Exports'!DV$290</f>
        <v>3.4549000000000003</v>
      </c>
      <c r="K64" s="66">
        <f>'[2]Indonesia Copra Exports'!EH$290</f>
        <v>1.8039290000000001</v>
      </c>
      <c r="L64" s="66">
        <f>'[2]Indonesia Copra Exports'!ET$290</f>
        <v>1.432623</v>
      </c>
      <c r="M64" s="66">
        <f>'[2]Indonesia Copra Exports'!FF$290</f>
        <v>14.359294</v>
      </c>
      <c r="N64" s="66">
        <f>'[2]Indonesia Copra Exports'!FR$290</f>
        <v>2.1469999999999998</v>
      </c>
      <c r="O64" s="66">
        <f>'[2]Indonesia Copra Exports'!GD$290</f>
        <v>1.5960000000000001</v>
      </c>
      <c r="P64" s="66">
        <f>'[2]Indonesia Copra Exports'!GP$290</f>
        <v>1.1850000000000001</v>
      </c>
      <c r="Q64" s="66">
        <f>'[2]Indonesia Copra Exports'!HB$290</f>
        <v>1.415</v>
      </c>
      <c r="R64" s="66">
        <f>'[2]Indonesia Copra Exports'!HN$290</f>
        <v>5.6079999999999997</v>
      </c>
      <c r="S64" s="66">
        <f>'[2]Indonesia Copra Exports'!HZ$290</f>
        <v>4.6909999999999998</v>
      </c>
      <c r="T64" s="66">
        <f>'[2]Indonesia Copra Exports'!IL$290</f>
        <v>2.9849999999999999</v>
      </c>
      <c r="U64" s="66">
        <f>'[2]Indonesia Copra Exports'!IX$290</f>
        <v>0.33800000000000002</v>
      </c>
      <c r="V64" s="66">
        <f>'[2]Indonesia Copra Exports'!JJ$290</f>
        <v>4.5730000000000004</v>
      </c>
      <c r="W64" s="66">
        <f>'[2]Indonesia Copra Exports'!JV$290</f>
        <v>3.9980000000000002</v>
      </c>
      <c r="X64" s="66">
        <f>'[2]Indonesia Copra Exports'!KH$290</f>
        <v>2.758</v>
      </c>
      <c r="Y64" s="66">
        <f>'[2]Indonesia Copra Exports'!KT$290</f>
        <v>1.847</v>
      </c>
      <c r="Z64" s="66">
        <f>'[2]Indonesia Copra Exports'!LF$290</f>
        <v>3.226</v>
      </c>
      <c r="AA64" s="67">
        <f t="shared" si="33"/>
        <v>1.6037215263479556</v>
      </c>
      <c r="AB64" s="67">
        <f t="shared" si="33"/>
        <v>1.8905134308058482</v>
      </c>
      <c r="AC64" s="67">
        <f t="shared" si="33"/>
        <v>1.8357609110455373</v>
      </c>
    </row>
    <row r="65" spans="1:29">
      <c r="A65" s="126" t="s">
        <v>67</v>
      </c>
      <c r="B65" s="72">
        <f t="shared" si="30"/>
        <v>1.9799401494608846</v>
      </c>
      <c r="C65" s="72">
        <f t="shared" si="31"/>
        <v>0</v>
      </c>
      <c r="D65" s="72">
        <f t="shared" si="32"/>
        <v>1.9486925852460515</v>
      </c>
      <c r="E65" s="72">
        <f t="shared" si="32"/>
        <v>1.7441694090713982</v>
      </c>
      <c r="F65" s="66">
        <f>'[2]Indonesia Copra Exports'!CA$290</f>
        <v>3.8786000000000001E-2</v>
      </c>
      <c r="G65" s="66">
        <f>'[2]Indonesia Copra Exports'!CM$290</f>
        <v>2.581591</v>
      </c>
      <c r="H65" s="66">
        <f>'[2]Indonesia Copra Exports'!CY$290</f>
        <v>2.3610320000000002</v>
      </c>
      <c r="I65" s="66">
        <f>'[2]Indonesia Copra Exports'!DK$290</f>
        <v>1.2672349999999999</v>
      </c>
      <c r="J65" s="66">
        <f>'[2]Indonesia Copra Exports'!DW$290</f>
        <v>1.2813969999999999</v>
      </c>
      <c r="K65" s="66">
        <f>'[2]Indonesia Copra Exports'!EI$290</f>
        <v>1.689079</v>
      </c>
      <c r="L65" s="66">
        <f>'[2]Indonesia Copra Exports'!EU$290</f>
        <v>0.97566600000000003</v>
      </c>
      <c r="M65" s="66">
        <f>'[2]Indonesia Copra Exports'!FG$290</f>
        <v>6.6099750000000004</v>
      </c>
      <c r="N65" s="66">
        <f>'[2]Indonesia Copra Exports'!FS$290</f>
        <v>0.80400000000000005</v>
      </c>
      <c r="O65" s="66">
        <f>'[2]Indonesia Copra Exports'!GE$290</f>
        <v>1.496</v>
      </c>
      <c r="P65" s="66">
        <f>'[2]Indonesia Copra Exports'!GQ$290</f>
        <v>3.7669999999999999</v>
      </c>
      <c r="Q65" s="66">
        <f>'[2]Indonesia Copra Exports'!HC$290</f>
        <v>1.7709999999999999</v>
      </c>
      <c r="R65" s="66">
        <f>'[2]Indonesia Copra Exports'!HO$290</f>
        <v>6.4720000000000004</v>
      </c>
      <c r="S65" s="66">
        <f>'[2]Indonesia Copra Exports'!IA$290</f>
        <v>0.376</v>
      </c>
      <c r="T65" s="66">
        <f>'[2]Indonesia Copra Exports'!IM$290</f>
        <v>3.5219999999999998</v>
      </c>
      <c r="U65" s="66">
        <f>'[2]Indonesia Copra Exports'!IY$290</f>
        <v>1.84</v>
      </c>
      <c r="V65" s="66">
        <f>'[2]Indonesia Copra Exports'!JK$290</f>
        <v>3.8050000000000002</v>
      </c>
      <c r="W65" s="66">
        <f>'[2]Indonesia Copra Exports'!JW$290</f>
        <v>3.044</v>
      </c>
      <c r="X65" s="66">
        <f>'[2]Indonesia Copra Exports'!KI$290</f>
        <v>1.145</v>
      </c>
      <c r="Y65" s="66">
        <f>'[2]Indonesia Copra Exports'!KU$290</f>
        <v>0.27100000000000002</v>
      </c>
      <c r="Z65" s="66">
        <f>'[2]Indonesia Copra Exports'!LG$290</f>
        <v>4.2839999999999998</v>
      </c>
      <c r="AA65" s="67">
        <f t="shared" si="33"/>
        <v>1.19917167557689</v>
      </c>
      <c r="AB65" s="67">
        <f t="shared" si="33"/>
        <v>1.4464122084613211</v>
      </c>
      <c r="AC65" s="67">
        <f t="shared" si="33"/>
        <v>1.3588672897026739</v>
      </c>
    </row>
    <row r="66" spans="1:29">
      <c r="A66" s="126" t="s">
        <v>68</v>
      </c>
      <c r="B66" s="72">
        <f t="shared" si="30"/>
        <v>2.3310993683728332</v>
      </c>
      <c r="C66" s="72">
        <f t="shared" si="31"/>
        <v>0</v>
      </c>
      <c r="D66" s="72">
        <f t="shared" si="32"/>
        <v>1.6307021723769755</v>
      </c>
      <c r="E66" s="72">
        <f t="shared" si="32"/>
        <v>1.5776749707211863</v>
      </c>
      <c r="F66" s="66">
        <f>'[2]Indonesia Copra Exports'!CB$290</f>
        <v>4.6359000000000004E-2</v>
      </c>
      <c r="G66" s="66">
        <f>'[2]Indonesia Copra Exports'!CN$290</f>
        <v>4.1398649999999995</v>
      </c>
      <c r="H66" s="66">
        <f>'[2]Indonesia Copra Exports'!CZ$290</f>
        <v>3.2010179999999999</v>
      </c>
      <c r="I66" s="66">
        <f>'[2]Indonesia Copra Exports'!DL$290</f>
        <v>1.55606</v>
      </c>
      <c r="J66" s="66">
        <f>'[2]Indonesia Copra Exports'!DX$290</f>
        <v>0.9597190000000001</v>
      </c>
      <c r="K66" s="66">
        <f>'[2]Indonesia Copra Exports'!EJ$290</f>
        <v>5.328462</v>
      </c>
      <c r="L66" s="66">
        <f>'[2]Indonesia Copra Exports'!EV$290</f>
        <v>2.5597989999999999</v>
      </c>
      <c r="M66" s="66">
        <f>'[2]Indonesia Copra Exports'!FH$290</f>
        <v>2.3263339999999997</v>
      </c>
      <c r="N66" s="66">
        <f>'[2]Indonesia Copra Exports'!FT$290</f>
        <v>2.169</v>
      </c>
      <c r="O66" s="66">
        <f>'[2]Indonesia Copra Exports'!GF$290</f>
        <v>1.244</v>
      </c>
      <c r="P66" s="66">
        <f>'[2]Indonesia Copra Exports'!GR$290</f>
        <v>4.0869999999999997</v>
      </c>
      <c r="Q66" s="66">
        <f>'[2]Indonesia Copra Exports'!HD$290</f>
        <v>2.2639999999999998</v>
      </c>
      <c r="R66" s="66">
        <f>'[2]Indonesia Copra Exports'!HP$290</f>
        <v>3.18</v>
      </c>
      <c r="S66" s="66">
        <f>'[2]Indonesia Copra Exports'!IB$290</f>
        <v>3.49</v>
      </c>
      <c r="T66" s="66">
        <f>'[2]Indonesia Copra Exports'!IN$290</f>
        <v>4.8079999999999998</v>
      </c>
      <c r="U66" s="66">
        <f>'[2]Indonesia Copra Exports'!IZ$290</f>
        <v>1.944</v>
      </c>
      <c r="V66" s="66">
        <f>'[2]Indonesia Copra Exports'!JL$290</f>
        <v>2.0859999999999999</v>
      </c>
      <c r="W66" s="66">
        <f>'[2]Indonesia Copra Exports'!JX$290</f>
        <v>2.992</v>
      </c>
      <c r="X66" s="66">
        <f>'[2]Indonesia Copra Exports'!KJ$290</f>
        <v>2.1320000000000001</v>
      </c>
      <c r="Y66" s="66">
        <f>'[2]Indonesia Copra Exports'!KV$290</f>
        <v>2.149</v>
      </c>
      <c r="Z66" s="67">
        <f t="shared" ref="Z66:Z72" si="34">(SUM(T66:X66)/SUM(T$74:X$74))*Z$74</f>
        <v>2.4925911379298031</v>
      </c>
      <c r="AA66" s="67">
        <f t="shared" si="33"/>
        <v>1.3413396782825915</v>
      </c>
      <c r="AB66" s="67">
        <f t="shared" si="33"/>
        <v>1.3660280589364624</v>
      </c>
      <c r="AC66" s="67">
        <f t="shared" si="33"/>
        <v>1.51791052871125</v>
      </c>
    </row>
    <row r="67" spans="1:29">
      <c r="A67" s="126" t="s">
        <v>69</v>
      </c>
      <c r="B67" s="72">
        <f t="shared" si="30"/>
        <v>2.5601616622618106</v>
      </c>
      <c r="C67" s="72">
        <f t="shared" si="31"/>
        <v>0</v>
      </c>
      <c r="D67" s="72">
        <f t="shared" si="32"/>
        <v>2.3644379928309349</v>
      </c>
      <c r="E67" s="72">
        <f t="shared" si="32"/>
        <v>1.5420846515423712</v>
      </c>
      <c r="F67" s="66">
        <f>'[2]Indonesia Copra Exports'!CC$290</f>
        <v>2.2390700000000003</v>
      </c>
      <c r="G67" s="66">
        <f>'[2]Indonesia Copra Exports'!CO$290</f>
        <v>2.9460659999999996</v>
      </c>
      <c r="H67" s="66">
        <f>'[2]Indonesia Copra Exports'!DA$290</f>
        <v>2.4789680000000001</v>
      </c>
      <c r="I67" s="66">
        <f>'[2]Indonesia Copra Exports'!DM$290</f>
        <v>1.9858689999999999</v>
      </c>
      <c r="J67" s="66">
        <f>'[2]Indonesia Copra Exports'!DY$290</f>
        <v>1.7777670000000001</v>
      </c>
      <c r="K67" s="66">
        <f>'[2]Indonesia Copra Exports'!EK$290</f>
        <v>2.9809870000000003</v>
      </c>
      <c r="L67" s="66">
        <f>'[2]Indonesia Copra Exports'!EW$290</f>
        <v>0.807315</v>
      </c>
      <c r="M67" s="66">
        <f>'[2]Indonesia Copra Exports'!FI$290</f>
        <v>6.9863900000000001</v>
      </c>
      <c r="N67" s="66">
        <f>'[2]Indonesia Copra Exports'!FU$290</f>
        <v>1.77</v>
      </c>
      <c r="O67" s="66">
        <f>'[2]Indonesia Copra Exports'!GG$290</f>
        <v>2.4220000000000002</v>
      </c>
      <c r="P67" s="66">
        <f>'[2]Indonesia Copra Exports'!GS$290</f>
        <v>2.4540000000000002</v>
      </c>
      <c r="Q67" s="66">
        <f>'[2]Indonesia Copra Exports'!HE$290</f>
        <v>3.8980000000000001</v>
      </c>
      <c r="R67" s="66">
        <f>'[2]Indonesia Copra Exports'!HQ$290</f>
        <v>2.1080000000000001</v>
      </c>
      <c r="S67" s="66">
        <f>'[2]Indonesia Copra Exports'!IC$290</f>
        <v>6.3689999999999998</v>
      </c>
      <c r="T67" s="66">
        <f>'[2]Indonesia Copra Exports'!IO$290</f>
        <v>2.173</v>
      </c>
      <c r="U67" s="66">
        <f>'[2]Indonesia Copra Exports'!JA$290</f>
        <v>3.2970000000000002</v>
      </c>
      <c r="V67" s="66">
        <f>'[2]Indonesia Copra Exports'!JM$290</f>
        <v>8.2129999999999992</v>
      </c>
      <c r="W67" s="66">
        <f>'[2]Indonesia Copra Exports'!JY$290</f>
        <v>1.1859999999999999</v>
      </c>
      <c r="X67" s="66">
        <f>'[2]Indonesia Copra Exports'!KK$290</f>
        <v>1.694</v>
      </c>
      <c r="Y67" s="66">
        <f>'[2]Indonesia Copra Exports'!KW$290</f>
        <v>1.1040000000000001</v>
      </c>
      <c r="Z67" s="67">
        <f t="shared" si="34"/>
        <v>2.9569393365944228</v>
      </c>
      <c r="AA67" s="67">
        <f t="shared" si="33"/>
        <v>1.838690345510968</v>
      </c>
      <c r="AB67" s="67">
        <f t="shared" si="33"/>
        <v>1.7466605197810525</v>
      </c>
      <c r="AC67" s="67">
        <f t="shared" si="33"/>
        <v>1.1998537267560068</v>
      </c>
    </row>
    <row r="68" spans="1:29">
      <c r="A68" s="126" t="s">
        <v>70</v>
      </c>
      <c r="B68" s="72">
        <f t="shared" si="30"/>
        <v>2.9599009783602779</v>
      </c>
      <c r="C68" s="72">
        <f t="shared" si="31"/>
        <v>0</v>
      </c>
      <c r="D68" s="72">
        <f t="shared" si="32"/>
        <v>2.6315219608557046</v>
      </c>
      <c r="E68" s="72">
        <f t="shared" si="32"/>
        <v>2.0544877399935353</v>
      </c>
      <c r="F68" s="66">
        <f>'[2]Indonesia Copra Exports'!CD$290</f>
        <v>6.5834999999999991E-2</v>
      </c>
      <c r="G68" s="66">
        <f>'[2]Indonesia Copra Exports'!CP$290</f>
        <v>5.674302</v>
      </c>
      <c r="H68" s="66">
        <f>'[2]Indonesia Copra Exports'!DB$290</f>
        <v>2.9045300000000003</v>
      </c>
      <c r="I68" s="66">
        <f>'[2]Indonesia Copra Exports'!DN$290</f>
        <v>2.3311170000000003</v>
      </c>
      <c r="J68" s="66">
        <f>'[2]Indonesia Copra Exports'!DZ$290</f>
        <v>1.334058</v>
      </c>
      <c r="K68" s="66">
        <f>'[2]Indonesia Copra Exports'!EL$290</f>
        <v>1.9750799999999999</v>
      </c>
      <c r="L68" s="66">
        <f>'[2]Indonesia Copra Exports'!EX$290</f>
        <v>1.1108849999999999</v>
      </c>
      <c r="M68" s="66">
        <f>'[2]Indonesia Copra Exports'!FJ$290</f>
        <v>5.5006009999999996</v>
      </c>
      <c r="N68" s="66">
        <f>'[2]Indonesia Copra Exports'!FV$290</f>
        <v>5.5010000000000003</v>
      </c>
      <c r="O68" s="66">
        <f>'[2]Indonesia Copra Exports'!GH$290</f>
        <v>3.2160000000000002</v>
      </c>
      <c r="P68" s="66">
        <f>'[2]Indonesia Copra Exports'!GT$290</f>
        <v>2.7610000000000001</v>
      </c>
      <c r="Q68" s="66">
        <f>'[2]Indonesia Copra Exports'!HF$290</f>
        <v>2.532</v>
      </c>
      <c r="R68" s="66">
        <f>'[2]Indonesia Copra Exports'!HR$290</f>
        <v>2.8460000000000001</v>
      </c>
      <c r="S68" s="66">
        <f>'[2]Indonesia Copra Exports'!ID$290</f>
        <v>1.861</v>
      </c>
      <c r="T68" s="66">
        <f>'[2]Indonesia Copra Exports'!IP$290</f>
        <v>3.5289999999999999</v>
      </c>
      <c r="U68" s="66">
        <f>'[2]Indonesia Copra Exports'!JB$290</f>
        <v>0.217</v>
      </c>
      <c r="V68" s="66">
        <f>'[2]Indonesia Copra Exports'!JN$290</f>
        <v>5.2060000000000004</v>
      </c>
      <c r="W68" s="66">
        <f>'[2]Indonesia Copra Exports'!JZ$290</f>
        <v>1.579</v>
      </c>
      <c r="X68" s="66">
        <f>'[2]Indonesia Copra Exports'!KL$290</f>
        <v>0.54</v>
      </c>
      <c r="Y68" s="66">
        <f>'[2]Indonesia Copra Exports'!KX$290</f>
        <v>2.1850000000000001</v>
      </c>
      <c r="Z68" s="67">
        <f t="shared" si="34"/>
        <v>1.9764701681722427</v>
      </c>
      <c r="AA68" s="67">
        <f t="shared" si="33"/>
        <v>1.1543139919184966</v>
      </c>
      <c r="AB68" s="67">
        <f t="shared" si="33"/>
        <v>1.3239437949933139</v>
      </c>
      <c r="AC68" s="67">
        <f t="shared" si="33"/>
        <v>1.0160626136992368</v>
      </c>
    </row>
    <row r="69" spans="1:29">
      <c r="A69" s="126" t="s">
        <v>71</v>
      </c>
      <c r="B69" s="72">
        <f t="shared" si="30"/>
        <v>4.2660353731388776</v>
      </c>
      <c r="C69" s="72">
        <f t="shared" si="31"/>
        <v>0</v>
      </c>
      <c r="D69" s="72">
        <f t="shared" si="32"/>
        <v>3.5620222572513525</v>
      </c>
      <c r="E69" s="72">
        <f t="shared" si="32"/>
        <v>2.3435981409940494</v>
      </c>
      <c r="F69" s="66">
        <f>'[2]Indonesia Copra Exports'!CE$290</f>
        <v>3.301758</v>
      </c>
      <c r="G69" s="66">
        <f>'[2]Indonesia Copra Exports'!CQ$290</f>
        <v>2.3232779999999997</v>
      </c>
      <c r="H69" s="66">
        <f>'[2]Indonesia Copra Exports'!DC$290</f>
        <v>2.4962489999999997</v>
      </c>
      <c r="I69" s="66">
        <f>'[2]Indonesia Copra Exports'!DO$290</f>
        <v>2.6716390000000003</v>
      </c>
      <c r="J69" s="66">
        <f>'[2]Indonesia Copra Exports'!EA$290</f>
        <v>3.9561149999999996</v>
      </c>
      <c r="K69" s="66">
        <f>'[2]Indonesia Copra Exports'!EM$290</f>
        <v>1.083896</v>
      </c>
      <c r="L69" s="66">
        <f>'[2]Indonesia Copra Exports'!EY$290</f>
        <v>1.2148189999999999</v>
      </c>
      <c r="M69" s="66">
        <f>'[2]Indonesia Copra Exports'!FK$290</f>
        <v>9.134506</v>
      </c>
      <c r="N69" s="66">
        <f>'[2]Indonesia Copra Exports'!FW$290</f>
        <v>4.7750000000000004</v>
      </c>
      <c r="O69" s="66">
        <f>'[2]Indonesia Copra Exports'!GI$290</f>
        <v>8.7309999999999999</v>
      </c>
      <c r="P69" s="66">
        <f>'[2]Indonesia Copra Exports'!GU$290</f>
        <v>1.4830000000000001</v>
      </c>
      <c r="Q69" s="66">
        <f>'[2]Indonesia Copra Exports'!HG$290</f>
        <v>2.286</v>
      </c>
      <c r="R69" s="66">
        <f>'[2]Indonesia Copra Exports'!HS$290</f>
        <v>1.9530000000000001</v>
      </c>
      <c r="S69" s="66">
        <f>'[2]Indonesia Copra Exports'!IE$290</f>
        <v>3.9449999999999998</v>
      </c>
      <c r="T69" s="66">
        <f>'[2]Indonesia Copra Exports'!IQ$290</f>
        <v>9.0470000000000006</v>
      </c>
      <c r="U69" s="66">
        <f>'[2]Indonesia Copra Exports'!JC$290</f>
        <v>1.9079999999999999</v>
      </c>
      <c r="V69" s="66">
        <f>'[2]Indonesia Copra Exports'!JO$290</f>
        <v>3.8330000000000002</v>
      </c>
      <c r="W69" s="66">
        <f>'[2]Indonesia Copra Exports'!KA$290</f>
        <v>5.41</v>
      </c>
      <c r="X69" s="66">
        <f>'[2]Indonesia Copra Exports'!KM$290</f>
        <v>1.9870000000000001</v>
      </c>
      <c r="Y69" s="66">
        <f>'[2]Indonesia Copra Exports'!KY$290</f>
        <v>1.25</v>
      </c>
      <c r="Z69" s="67">
        <f t="shared" si="34"/>
        <v>3.9606169886099902</v>
      </c>
      <c r="AA69" s="67">
        <f t="shared" si="33"/>
        <v>1.7074400859178911</v>
      </c>
      <c r="AB69" s="67">
        <f t="shared" si="33"/>
        <v>1.8949644694367751</v>
      </c>
      <c r="AC69" s="67">
        <f t="shared" si="33"/>
        <v>1.9563438552089762</v>
      </c>
    </row>
    <row r="70" spans="1:29">
      <c r="A70" s="126" t="s">
        <v>72</v>
      </c>
      <c r="B70" s="72">
        <f t="shared" si="30"/>
        <v>3.4029892888876456</v>
      </c>
      <c r="C70" s="72">
        <f t="shared" si="31"/>
        <v>0</v>
      </c>
      <c r="D70" s="72">
        <f t="shared" si="32"/>
        <v>3.1930076523362394</v>
      </c>
      <c r="E70" s="72">
        <f t="shared" si="32"/>
        <v>2.4311113230844237</v>
      </c>
      <c r="F70" s="66">
        <f>'[2]Indonesia Copra Exports'!CF$290</f>
        <v>1.119475</v>
      </c>
      <c r="G70" s="66">
        <f>'[2]Indonesia Copra Exports'!CR$290</f>
        <v>1.2501340000000001</v>
      </c>
      <c r="H70" s="66">
        <f>'[2]Indonesia Copra Exports'!DD$290</f>
        <v>10.317347</v>
      </c>
      <c r="I70" s="66">
        <f>'[2]Indonesia Copra Exports'!DP$290</f>
        <v>1.8373649999999999</v>
      </c>
      <c r="J70" s="66">
        <f>'[2]Indonesia Copra Exports'!EB$290</f>
        <v>2.385259</v>
      </c>
      <c r="K70" s="66">
        <f>'[2]Indonesia Copra Exports'!EN$290</f>
        <v>0.62863400000000003</v>
      </c>
      <c r="L70" s="66">
        <f>'[2]Indonesia Copra Exports'!EZ$290</f>
        <v>0.67966199999999999</v>
      </c>
      <c r="M70" s="66">
        <f>'[2]Indonesia Copra Exports'!FL$290</f>
        <v>6.5935619999999995</v>
      </c>
      <c r="N70" s="66">
        <f>'[2]Indonesia Copra Exports'!FX$290</f>
        <v>3.3180000000000001</v>
      </c>
      <c r="O70" s="66">
        <f>'[2]Indonesia Copra Exports'!GJ$290</f>
        <v>8.6739999999999995</v>
      </c>
      <c r="P70" s="66">
        <f>'[2]Indonesia Copra Exports'!GV$290</f>
        <v>1.1439999999999999</v>
      </c>
      <c r="Q70" s="66">
        <f>'[2]Indonesia Copra Exports'!HH$290</f>
        <v>3.944</v>
      </c>
      <c r="R70" s="66">
        <f>'[2]Indonesia Copra Exports'!HT$290</f>
        <v>2.8660000000000001</v>
      </c>
      <c r="S70" s="66">
        <f>'[2]Indonesia Copra Exports'!IF$290</f>
        <v>3.45</v>
      </c>
      <c r="T70" s="66">
        <f>'[2]Indonesia Copra Exports'!IR$290</f>
        <v>3.024</v>
      </c>
      <c r="U70" s="66">
        <f>'[2]Indonesia Copra Exports'!JD$290</f>
        <v>1.9079999999999999</v>
      </c>
      <c r="V70" s="66">
        <f>'[2]Indonesia Copra Exports'!JP$290</f>
        <v>4.7789999999999999</v>
      </c>
      <c r="W70" s="66">
        <f>'[2]Indonesia Copra Exports'!KB$290</f>
        <v>5.5179999999999998</v>
      </c>
      <c r="X70" s="66">
        <f>'[2]Indonesia Copra Exports'!KN$290</f>
        <v>0.14199999999999999</v>
      </c>
      <c r="Y70" s="66">
        <f>'[2]Indonesia Copra Exports'!KZ$290</f>
        <v>0.47299999999999998</v>
      </c>
      <c r="Z70" s="67">
        <f t="shared" si="34"/>
        <v>2.7441353947227478</v>
      </c>
      <c r="AA70" s="67">
        <f t="shared" si="33"/>
        <v>1.5213637685201116</v>
      </c>
      <c r="AB70" s="67">
        <f t="shared" si="33"/>
        <v>1.5740219105369153</v>
      </c>
      <c r="AC70" s="67">
        <f t="shared" si="33"/>
        <v>1.421093875874524</v>
      </c>
    </row>
    <row r="71" spans="1:29">
      <c r="A71" s="126" t="s">
        <v>73</v>
      </c>
      <c r="B71" s="72">
        <f t="shared" si="30"/>
        <v>2.7384397858786302</v>
      </c>
      <c r="C71" s="72">
        <f t="shared" si="31"/>
        <v>0</v>
      </c>
      <c r="D71" s="72">
        <f t="shared" si="32"/>
        <v>3.2314725474939339</v>
      </c>
      <c r="E71" s="72">
        <f t="shared" si="32"/>
        <v>2.4749897987843337</v>
      </c>
      <c r="F71" s="66">
        <f>'[2]Indonesia Copra Exports'!CG$290</f>
        <v>9.480754000000001</v>
      </c>
      <c r="G71" s="66">
        <f>'[2]Indonesia Copra Exports'!CS$290</f>
        <v>2.2342300000000002</v>
      </c>
      <c r="H71" s="66">
        <f>'[2]Indonesia Copra Exports'!DE$290</f>
        <v>2.013903</v>
      </c>
      <c r="I71" s="66">
        <f>'[2]Indonesia Copra Exports'!DQ$290</f>
        <v>1.4221980000000001</v>
      </c>
      <c r="J71" s="66">
        <f>'[2]Indonesia Copra Exports'!EC$290</f>
        <v>2.932321</v>
      </c>
      <c r="K71" s="66">
        <f>'[2]Indonesia Copra Exports'!EO$290</f>
        <v>1.1954120000000001</v>
      </c>
      <c r="L71" s="66">
        <f>'[2]Indonesia Copra Exports'!FA$290</f>
        <v>0.54274500000000003</v>
      </c>
      <c r="M71" s="66">
        <f>'[2]Indonesia Copra Exports'!FM$290</f>
        <v>5.9687479999999997</v>
      </c>
      <c r="N71" s="66">
        <f>'[2]Indonesia Copra Exports'!FY$290</f>
        <v>2.5609999999999999</v>
      </c>
      <c r="O71" s="66">
        <f>'[2]Indonesia Copra Exports'!GK$290</f>
        <v>5.7409999999999997</v>
      </c>
      <c r="P71" s="66">
        <f>'[2]Indonesia Copra Exports'!GW$290</f>
        <v>2.73</v>
      </c>
      <c r="Q71" s="66">
        <f>'[2]Indonesia Copra Exports'!HI$290</f>
        <v>6.9580000000000002</v>
      </c>
      <c r="R71" s="66">
        <f>'[2]Indonesia Copra Exports'!HU$290</f>
        <v>2.3159999999999998</v>
      </c>
      <c r="S71" s="66">
        <f>'[2]Indonesia Copra Exports'!IG$290</f>
        <v>4.6879999999999997</v>
      </c>
      <c r="T71" s="66">
        <f>'[2]Indonesia Copra Exports'!IS$290</f>
        <v>4.2610000000000001</v>
      </c>
      <c r="U71" s="66">
        <f>'[2]Indonesia Copra Exports'!JE$290</f>
        <v>3.2730000000000001</v>
      </c>
      <c r="V71" s="66">
        <f>'[2]Indonesia Copra Exports'!JQ$290</f>
        <v>3.2389999999999999</v>
      </c>
      <c r="W71" s="66">
        <f>'[2]Indonesia Copra Exports'!KC$290</f>
        <v>1.47</v>
      </c>
      <c r="X71" s="66">
        <f>'[2]Indonesia Copra Exports'!KO$290</f>
        <v>0.45700000000000002</v>
      </c>
      <c r="Y71" s="66">
        <f>'[2]Indonesia Copra Exports'!LA$290</f>
        <v>0.76</v>
      </c>
      <c r="Z71" s="67">
        <f t="shared" si="34"/>
        <v>2.2672903202770733</v>
      </c>
      <c r="AA71" s="67">
        <f t="shared" si="33"/>
        <v>1.0916556401416933</v>
      </c>
      <c r="AB71" s="67">
        <f t="shared" si="33"/>
        <v>0.94436808882912782</v>
      </c>
      <c r="AC71" s="67">
        <f t="shared" si="33"/>
        <v>0.82625931332382607</v>
      </c>
    </row>
    <row r="72" spans="1:29">
      <c r="A72" s="126" t="s">
        <v>74</v>
      </c>
      <c r="B72" s="72">
        <f t="shared" si="30"/>
        <v>3.344317838374455</v>
      </c>
      <c r="C72" s="72">
        <f t="shared" si="31"/>
        <v>0</v>
      </c>
      <c r="D72" s="72">
        <f t="shared" si="32"/>
        <v>2.7527817517895459</v>
      </c>
      <c r="E72" s="72">
        <f t="shared" si="32"/>
        <v>2.3220245571082607</v>
      </c>
      <c r="F72" s="66">
        <f>'[2]Indonesia Copra Exports'!CH$290</f>
        <v>11.022105</v>
      </c>
      <c r="G72" s="66">
        <f>'[2]Indonesia Copra Exports'!CT$290</f>
        <v>6.9706790000000005</v>
      </c>
      <c r="H72" s="66">
        <f>'[2]Indonesia Copra Exports'!DF$290</f>
        <v>1.7734290000000001</v>
      </c>
      <c r="I72" s="66">
        <f>'[2]Indonesia Copra Exports'!DR$290</f>
        <v>1.5195989999999999</v>
      </c>
      <c r="J72" s="66">
        <f>'[2]Indonesia Copra Exports'!ED$290</f>
        <v>3.779528</v>
      </c>
      <c r="K72" s="66">
        <f>'[2]Indonesia Copra Exports'!EP$290</f>
        <v>3.4205949999999996</v>
      </c>
      <c r="L72" s="66">
        <f>'[2]Indonesia Copra Exports'!FB$290</f>
        <v>0.84462599999999999</v>
      </c>
      <c r="M72" s="66">
        <f>'[2]Indonesia Copra Exports'!FN$290</f>
        <v>3.4166439999999998</v>
      </c>
      <c r="N72" s="66">
        <f>'[2]Indonesia Copra Exports'!FZ$290</f>
        <v>7.0960000000000001</v>
      </c>
      <c r="O72" s="66">
        <f>'[2]Indonesia Copra Exports'!GL$290</f>
        <v>4.7729999999999997</v>
      </c>
      <c r="P72" s="66">
        <f>'[2]Indonesia Copra Exports'!GX$290</f>
        <v>1.8959999999999999</v>
      </c>
      <c r="Q72" s="66">
        <f>'[2]Indonesia Copra Exports'!HJ$290</f>
        <v>3.2280000000000002</v>
      </c>
      <c r="R72" s="66">
        <f>'[2]Indonesia Copra Exports'!HV$290</f>
        <v>2.0579999999999998</v>
      </c>
      <c r="S72" s="66">
        <f>'[2]Indonesia Copra Exports'!IH$290</f>
        <v>0.75</v>
      </c>
      <c r="T72" s="66">
        <f>'[2]Indonesia Copra Exports'!IT$290</f>
        <v>6.3760000000000003</v>
      </c>
      <c r="U72" s="66">
        <f>'[2]Indonesia Copra Exports'!JF$290</f>
        <v>3.0169999999999999</v>
      </c>
      <c r="V72" s="66">
        <f>'[2]Indonesia Copra Exports'!JR$290</f>
        <v>2.2519999999999998</v>
      </c>
      <c r="W72" s="66">
        <f>'[2]Indonesia Copra Exports'!KD$290</f>
        <v>9.7620000000000005</v>
      </c>
      <c r="X72" s="66">
        <f>'[2]Indonesia Copra Exports'!KP$290</f>
        <v>0.121</v>
      </c>
      <c r="Y72" s="66">
        <f>'[2]Indonesia Copra Exports'!LB$290</f>
        <v>4.8150000000000004</v>
      </c>
      <c r="Z72" s="67">
        <f t="shared" si="34"/>
        <v>3.8433248830649478</v>
      </c>
      <c r="AA72" s="67">
        <f t="shared" si="33"/>
        <v>2.3695062688019557</v>
      </c>
      <c r="AB72" s="67">
        <f t="shared" si="33"/>
        <v>2.3966625998380522</v>
      </c>
      <c r="AC72" s="67">
        <f t="shared" si="33"/>
        <v>2.8577445285957026</v>
      </c>
    </row>
    <row r="73" spans="1:29">
      <c r="A73" s="126" t="s">
        <v>75</v>
      </c>
      <c r="B73" s="72">
        <f t="shared" si="30"/>
        <v>2.5018588401925124</v>
      </c>
      <c r="C73" s="72">
        <f t="shared" si="31"/>
        <v>0</v>
      </c>
      <c r="D73" s="72">
        <f t="shared" si="32"/>
        <v>1.7118527885010104</v>
      </c>
      <c r="E73" s="72">
        <f t="shared" si="32"/>
        <v>1.9912296041928323</v>
      </c>
      <c r="F73" s="66">
        <f>'[2]Indonesia Copra Exports'!CI$290</f>
        <v>0.430674</v>
      </c>
      <c r="G73" s="66">
        <f>'[2]Indonesia Copra Exports'!CU$290</f>
        <v>3.2112420000000004</v>
      </c>
      <c r="H73" s="66">
        <f>'[2]Indonesia Copra Exports'!DG$290</f>
        <v>1.4464480000000002</v>
      </c>
      <c r="I73" s="66">
        <f>'[2]Indonesia Copra Exports'!DS$290</f>
        <v>1.6905730000000001</v>
      </c>
      <c r="J73" s="66">
        <f>'[2]Indonesia Copra Exports'!EE$290</f>
        <v>1.451309</v>
      </c>
      <c r="K73" s="66">
        <f>'[2]Indonesia Copra Exports'!EQ$290</f>
        <v>2.3178510000000001</v>
      </c>
      <c r="L73" s="66">
        <f>'[2]Indonesia Copra Exports'!FC$290</f>
        <v>3.9080030000000003</v>
      </c>
      <c r="M73" s="66">
        <f>'[2]Indonesia Copra Exports'!FO$290</f>
        <v>2.2650000000000001</v>
      </c>
      <c r="N73" s="66">
        <f>'[2]Indonesia Copra Exports'!GA$290</f>
        <v>2.8109999999999999</v>
      </c>
      <c r="O73" s="66">
        <f>'[2]Indonesia Copra Exports'!GM$290</f>
        <v>3.3239999999999998</v>
      </c>
      <c r="P73" s="66">
        <f>'[2]Indonesia Copra Exports'!GY$290</f>
        <v>0.52300000000000002</v>
      </c>
      <c r="Q73" s="66">
        <f>'[2]Indonesia Copra Exports'!HK$290</f>
        <v>3.7690000000000001</v>
      </c>
      <c r="R73" s="66">
        <f>'[2]Indonesia Copra Exports'!HW$290</f>
        <v>5.91</v>
      </c>
      <c r="S73" s="66">
        <f>'[2]Indonesia Copra Exports'!II$290</f>
        <v>2.1890000000000001</v>
      </c>
      <c r="T73" s="66">
        <f>'[2]Indonesia Copra Exports'!IU$290</f>
        <v>2.3140000000000001</v>
      </c>
      <c r="U73" s="66">
        <f>'[2]Indonesia Copra Exports'!JG$290</f>
        <v>3.359</v>
      </c>
      <c r="V73" s="66">
        <f>'[2]Indonesia Copra Exports'!JS$290</f>
        <v>5.1310000000000002</v>
      </c>
      <c r="W73" s="66">
        <f>'[2]Indonesia Copra Exports'!KE$290</f>
        <v>5.8970000000000002</v>
      </c>
      <c r="X73" s="66">
        <f>'[2]Indonesia Copra Exports'!KQ$290</f>
        <v>0.53200000000000003</v>
      </c>
      <c r="Y73" s="66">
        <f>'[2]Indonesia Copra Exports'!LC$290</f>
        <v>2.2170000000000001</v>
      </c>
      <c r="Z73" s="67">
        <f>Z74-SUM(Z62:Z72)</f>
        <v>1.2716317706287725</v>
      </c>
      <c r="AA73" s="67">
        <f>AA74-SUM(AA62:AA72)</f>
        <v>2.0335483258471641</v>
      </c>
      <c r="AB73" s="67">
        <f>AB74-SUM(AB62:AB72)</f>
        <v>1.7345226483127227</v>
      </c>
      <c r="AC73" s="67">
        <f>AC74-SUM(AC62:AC72)</f>
        <v>1.6332884753802226</v>
      </c>
    </row>
    <row r="74" spans="1:29" ht="15.75" thickBot="1">
      <c r="A74" s="126" t="s">
        <v>76</v>
      </c>
      <c r="B74" s="66">
        <f>B12</f>
        <v>37</v>
      </c>
      <c r="C74" s="66">
        <f>C12</f>
        <v>0</v>
      </c>
      <c r="D74" s="66">
        <f>D12</f>
        <v>30</v>
      </c>
      <c r="E74" s="66">
        <f>E12</f>
        <v>23</v>
      </c>
      <c r="F74" s="66">
        <f t="shared" ref="F74:X74" si="35">SUM(F62:F73)</f>
        <v>46.88175900000001</v>
      </c>
      <c r="G74" s="66">
        <f t="shared" si="35"/>
        <v>52.054864000000009</v>
      </c>
      <c r="H74" s="66">
        <f t="shared" si="35"/>
        <v>40.280190000000005</v>
      </c>
      <c r="I74" s="66">
        <f t="shared" si="35"/>
        <v>21.867922000000004</v>
      </c>
      <c r="J74" s="66">
        <f t="shared" si="35"/>
        <v>27.460254000000003</v>
      </c>
      <c r="K74" s="66">
        <f t="shared" si="35"/>
        <v>40.807568999999994</v>
      </c>
      <c r="L74" s="66">
        <f t="shared" si="35"/>
        <v>17.130574000000003</v>
      </c>
      <c r="M74" s="66">
        <f t="shared" si="35"/>
        <v>72.297668000000002</v>
      </c>
      <c r="N74" s="66">
        <f t="shared" si="35"/>
        <v>38.887</v>
      </c>
      <c r="O74" s="66">
        <f t="shared" si="35"/>
        <v>47.179000000000002</v>
      </c>
      <c r="P74" s="66">
        <f t="shared" si="35"/>
        <v>28.145</v>
      </c>
      <c r="Q74" s="66">
        <f t="shared" si="35"/>
        <v>35.917000000000002</v>
      </c>
      <c r="R74" s="66">
        <f t="shared" si="35"/>
        <v>38.575000000000003</v>
      </c>
      <c r="S74" s="66">
        <f t="shared" si="35"/>
        <v>35.451000000000001</v>
      </c>
      <c r="T74" s="66">
        <f t="shared" si="35"/>
        <v>46.500999999999998</v>
      </c>
      <c r="U74" s="66">
        <f t="shared" si="35"/>
        <v>30.014000000000003</v>
      </c>
      <c r="V74" s="66">
        <f t="shared" si="35"/>
        <v>47.174000000000007</v>
      </c>
      <c r="W74" s="66">
        <f t="shared" si="35"/>
        <v>52.118000000000002</v>
      </c>
      <c r="X74" s="66">
        <f t="shared" si="35"/>
        <v>20.242000000000001</v>
      </c>
      <c r="Y74" s="66">
        <f>SUM(Y62:Y73)</f>
        <v>18.984999999999999</v>
      </c>
      <c r="Z74" s="67">
        <f>Z12</f>
        <v>35</v>
      </c>
      <c r="AA74" s="67">
        <f>AA12</f>
        <v>20</v>
      </c>
      <c r="AB74" s="67">
        <f>AB12</f>
        <v>20</v>
      </c>
      <c r="AC74" s="67">
        <f>AC12</f>
        <v>20</v>
      </c>
    </row>
    <row r="75" spans="1:29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</row>
    <row r="76" spans="1:29" ht="15.75" thickBot="1">
      <c r="A76" s="126" t="s">
        <v>308</v>
      </c>
    </row>
    <row r="77" spans="1:29" ht="15.75" thickBot="1">
      <c r="A77" s="154"/>
      <c r="B77" s="154" t="str">
        <f>B$2</f>
        <v xml:space="preserve">93/94 </v>
      </c>
      <c r="C77" s="154" t="str">
        <f t="shared" ref="C77:AC77" si="36">C$2</f>
        <v xml:space="preserve">94/95 </v>
      </c>
      <c r="D77" s="154" t="str">
        <f t="shared" si="36"/>
        <v xml:space="preserve">95/96 </v>
      </c>
      <c r="E77" s="154" t="str">
        <f t="shared" si="36"/>
        <v xml:space="preserve">96/97 </v>
      </c>
      <c r="F77" s="154" t="str">
        <f t="shared" si="36"/>
        <v xml:space="preserve">97/98 </v>
      </c>
      <c r="G77" s="154" t="str">
        <f t="shared" si="36"/>
        <v xml:space="preserve">98/99 </v>
      </c>
      <c r="H77" s="154" t="str">
        <f t="shared" si="36"/>
        <v xml:space="preserve">99/00 </v>
      </c>
      <c r="I77" s="154" t="str">
        <f t="shared" si="36"/>
        <v xml:space="preserve">00/01 </v>
      </c>
      <c r="J77" s="154" t="str">
        <f t="shared" si="36"/>
        <v xml:space="preserve">01/02 </v>
      </c>
      <c r="K77" s="154" t="str">
        <f t="shared" si="36"/>
        <v xml:space="preserve">02/03 </v>
      </c>
      <c r="L77" s="154" t="str">
        <f t="shared" si="36"/>
        <v xml:space="preserve">03/04 </v>
      </c>
      <c r="M77" s="154" t="str">
        <f t="shared" si="36"/>
        <v xml:space="preserve">04/05 </v>
      </c>
      <c r="N77" s="154" t="str">
        <f t="shared" si="36"/>
        <v xml:space="preserve">05/06 </v>
      </c>
      <c r="O77" s="154" t="str">
        <f t="shared" si="36"/>
        <v xml:space="preserve">06/07 </v>
      </c>
      <c r="P77" s="154" t="str">
        <f t="shared" si="36"/>
        <v xml:space="preserve">07/08 </v>
      </c>
      <c r="Q77" s="154" t="str">
        <f t="shared" si="36"/>
        <v xml:space="preserve">08/09 </v>
      </c>
      <c r="R77" s="154" t="str">
        <f t="shared" si="36"/>
        <v xml:space="preserve">09/10 </v>
      </c>
      <c r="S77" s="154" t="str">
        <f t="shared" si="36"/>
        <v xml:space="preserve">10/11 </v>
      </c>
      <c r="T77" s="154" t="str">
        <f t="shared" si="36"/>
        <v xml:space="preserve">11/12 </v>
      </c>
      <c r="U77" s="154" t="str">
        <f t="shared" si="36"/>
        <v xml:space="preserve">12/13 </v>
      </c>
      <c r="V77" s="154" t="str">
        <f t="shared" si="36"/>
        <v xml:space="preserve">13/14 </v>
      </c>
      <c r="W77" s="154" t="str">
        <f t="shared" si="36"/>
        <v xml:space="preserve">14/15 </v>
      </c>
      <c r="X77" s="154" t="str">
        <f t="shared" si="36"/>
        <v xml:space="preserve">15/16 </v>
      </c>
      <c r="Y77" s="154" t="str">
        <f t="shared" si="36"/>
        <v xml:space="preserve">16/17 </v>
      </c>
      <c r="Z77" s="154" t="str">
        <f t="shared" si="36"/>
        <v xml:space="preserve">17/18 </v>
      </c>
      <c r="AA77" s="154" t="str">
        <f t="shared" si="36"/>
        <v>18/19</v>
      </c>
      <c r="AB77" s="154" t="str">
        <f t="shared" si="36"/>
        <v>19/20</v>
      </c>
      <c r="AC77" s="154" t="str">
        <f t="shared" si="36"/>
        <v>20/21</v>
      </c>
    </row>
    <row r="78" spans="1:29">
      <c r="A78" s="126" t="s">
        <v>64</v>
      </c>
      <c r="B78" s="63">
        <f t="shared" ref="B78:X89" si="37">B205/B$233</f>
        <v>117.4391481743445</v>
      </c>
      <c r="C78" s="63">
        <f t="shared" si="37"/>
        <v>102.03994151467307</v>
      </c>
      <c r="D78" s="63">
        <f t="shared" si="37"/>
        <v>129.45537932342131</v>
      </c>
      <c r="E78" s="63">
        <f>E205/E$233</f>
        <v>162.66202378586104</v>
      </c>
      <c r="F78" s="63">
        <f t="shared" si="37"/>
        <v>121.21705505761844</v>
      </c>
      <c r="G78" s="63">
        <f t="shared" si="37"/>
        <v>96.592927716346153</v>
      </c>
      <c r="H78" s="63">
        <f t="shared" si="37"/>
        <v>76.166068509615386</v>
      </c>
      <c r="I78" s="63">
        <f t="shared" si="37"/>
        <v>100.0728406747314</v>
      </c>
      <c r="J78" s="63">
        <f t="shared" si="37"/>
        <v>79.277953296703302</v>
      </c>
      <c r="K78" s="63">
        <f t="shared" si="37"/>
        <v>108.79866614735477</v>
      </c>
      <c r="L78" s="63">
        <f t="shared" si="37"/>
        <v>93.532107595809208</v>
      </c>
      <c r="M78" s="63">
        <f t="shared" si="37"/>
        <v>153.96702399815749</v>
      </c>
      <c r="N78" s="63">
        <f t="shared" si="37"/>
        <v>125.24893287566745</v>
      </c>
      <c r="O78" s="63">
        <f t="shared" si="37"/>
        <v>81.097318888303477</v>
      </c>
      <c r="P78" s="63">
        <f t="shared" si="37"/>
        <v>124.91657564810878</v>
      </c>
      <c r="Q78" s="63">
        <f t="shared" si="37"/>
        <v>83.637760370826726</v>
      </c>
      <c r="R78" s="63">
        <f t="shared" si="37"/>
        <v>153.39524992053401</v>
      </c>
      <c r="S78" s="63">
        <f t="shared" si="37"/>
        <v>122.31067792370227</v>
      </c>
      <c r="T78" s="63">
        <f t="shared" si="37"/>
        <v>86.000447521742799</v>
      </c>
      <c r="U78" s="63">
        <f t="shared" si="37"/>
        <v>127.1538358974359</v>
      </c>
      <c r="V78" s="63">
        <f t="shared" si="37"/>
        <v>88.275685601577933</v>
      </c>
      <c r="W78" s="63">
        <f t="shared" si="37"/>
        <v>120.86601295133438</v>
      </c>
      <c r="X78" s="63">
        <f t="shared" si="37"/>
        <v>109.72526256281405</v>
      </c>
      <c r="Y78" s="63">
        <f>Y205/Y$233</f>
        <v>94.192155612244918</v>
      </c>
      <c r="Z78" s="63">
        <f>Z205/Z$233</f>
        <v>109.69729246231154</v>
      </c>
      <c r="AA78" s="63">
        <f>AA205/AA$233</f>
        <v>105.59179781671551</v>
      </c>
      <c r="AB78" s="63">
        <f>AB205/AB$233</f>
        <v>101.95553123791863</v>
      </c>
      <c r="AC78" s="63">
        <f>AC205/AC$233</f>
        <v>105.31328855219076</v>
      </c>
    </row>
    <row r="79" spans="1:29">
      <c r="A79" s="126" t="s">
        <v>65</v>
      </c>
      <c r="B79" s="63">
        <f t="shared" si="37"/>
        <v>123.94858634176904</v>
      </c>
      <c r="C79" s="63">
        <f>C206/C$233</f>
        <v>107.38825209840147</v>
      </c>
      <c r="D79" s="63">
        <f>D206/D$233</f>
        <v>137.881164284866</v>
      </c>
      <c r="E79" s="63">
        <f>E206/E$233</f>
        <v>144.31826840257077</v>
      </c>
      <c r="F79" s="63">
        <f t="shared" si="37"/>
        <v>129.30138284250958</v>
      </c>
      <c r="G79" s="63">
        <f t="shared" si="37"/>
        <v>152.19049521634616</v>
      </c>
      <c r="H79" s="63">
        <f t="shared" si="37"/>
        <v>72.12591225961539</v>
      </c>
      <c r="I79" s="63">
        <f t="shared" si="37"/>
        <v>137.5991311909379</v>
      </c>
      <c r="J79" s="63">
        <f t="shared" si="37"/>
        <v>114.31171680210547</v>
      </c>
      <c r="K79" s="63">
        <f t="shared" si="37"/>
        <v>128.08224083089908</v>
      </c>
      <c r="L79" s="63">
        <f t="shared" si="37"/>
        <v>222.64387820512823</v>
      </c>
      <c r="M79" s="63">
        <f t="shared" si="37"/>
        <v>43.592408429295212</v>
      </c>
      <c r="N79" s="63">
        <f t="shared" si="37"/>
        <v>175.37710907704042</v>
      </c>
      <c r="O79" s="63">
        <f t="shared" si="37"/>
        <v>125.5094421759747</v>
      </c>
      <c r="P79" s="63">
        <f t="shared" si="37"/>
        <v>191.59254249893749</v>
      </c>
      <c r="Q79" s="63">
        <f t="shared" si="37"/>
        <v>145.16567799096401</v>
      </c>
      <c r="R79" s="63">
        <f t="shared" si="37"/>
        <v>141.14896892879847</v>
      </c>
      <c r="S79" s="63">
        <f t="shared" si="37"/>
        <v>101.61334282295998</v>
      </c>
      <c r="T79" s="63">
        <f t="shared" si="37"/>
        <v>70.007758169382754</v>
      </c>
      <c r="U79" s="63">
        <f t="shared" si="37"/>
        <v>151.93943589743589</v>
      </c>
      <c r="V79" s="63">
        <f t="shared" si="37"/>
        <v>63.330844575936894</v>
      </c>
      <c r="W79" s="63">
        <f t="shared" si="37"/>
        <v>146.91660478806907</v>
      </c>
      <c r="X79" s="63">
        <f t="shared" si="37"/>
        <v>174.06333391959794</v>
      </c>
      <c r="Y79" s="63">
        <f t="shared" ref="Y79:AC89" si="38">Y206/Y$233</f>
        <v>111.36235969387756</v>
      </c>
      <c r="Z79" s="63">
        <f t="shared" si="38"/>
        <v>133.15786965597218</v>
      </c>
      <c r="AA79" s="63">
        <f t="shared" si="38"/>
        <v>135.06658454900759</v>
      </c>
      <c r="AB79" s="63">
        <f t="shared" si="38"/>
        <v>137.58021956540517</v>
      </c>
      <c r="AC79" s="63">
        <f t="shared" si="38"/>
        <v>138.15632636645361</v>
      </c>
    </row>
    <row r="80" spans="1:29">
      <c r="A80" s="126" t="s">
        <v>66</v>
      </c>
      <c r="B80" s="63">
        <f t="shared" si="37"/>
        <v>108.86243171397554</v>
      </c>
      <c r="C80" s="63">
        <f t="shared" si="37"/>
        <v>103.19400111580096</v>
      </c>
      <c r="D80" s="63">
        <f t="shared" si="37"/>
        <v>120.41459013601717</v>
      </c>
      <c r="E80" s="63">
        <f t="shared" si="37"/>
        <v>112.91017193400916</v>
      </c>
      <c r="F80" s="63">
        <f t="shared" si="37"/>
        <v>133.45889884763122</v>
      </c>
      <c r="G80" s="63">
        <f t="shared" si="37"/>
        <v>96.047178966346166</v>
      </c>
      <c r="H80" s="63">
        <f t="shared" si="37"/>
        <v>64.343631009615379</v>
      </c>
      <c r="I80" s="63">
        <f t="shared" si="37"/>
        <v>205.94081786560778</v>
      </c>
      <c r="J80" s="63">
        <f t="shared" si="37"/>
        <v>78.864387870532838</v>
      </c>
      <c r="K80" s="63">
        <f t="shared" si="37"/>
        <v>117.10893450178513</v>
      </c>
      <c r="L80" s="63">
        <f t="shared" si="37"/>
        <v>134.76607414300159</v>
      </c>
      <c r="M80" s="63">
        <f t="shared" si="37"/>
        <v>56.155204836480841</v>
      </c>
      <c r="N80" s="63">
        <f t="shared" si="37"/>
        <v>108.52252784134249</v>
      </c>
      <c r="O80" s="63">
        <f t="shared" si="37"/>
        <v>125.68506546364594</v>
      </c>
      <c r="P80" s="63">
        <f t="shared" si="37"/>
        <v>116.775746918827</v>
      </c>
      <c r="Q80" s="63">
        <f t="shared" si="37"/>
        <v>112.6036642609869</v>
      </c>
      <c r="R80" s="63">
        <f t="shared" si="37"/>
        <v>123.23429950731087</v>
      </c>
      <c r="S80" s="63">
        <f t="shared" si="37"/>
        <v>174.38489743589741</v>
      </c>
      <c r="T80" s="63">
        <f t="shared" si="37"/>
        <v>59.545760364772427</v>
      </c>
      <c r="U80" s="63">
        <f t="shared" si="37"/>
        <v>136.01943589743593</v>
      </c>
      <c r="V80" s="63">
        <f t="shared" si="37"/>
        <v>111.77529585798818</v>
      </c>
      <c r="W80" s="63">
        <f t="shared" si="37"/>
        <v>130.42609458398744</v>
      </c>
      <c r="X80" s="63">
        <f t="shared" si="37"/>
        <v>153.0151711055276</v>
      </c>
      <c r="Y80" s="63">
        <f t="shared" si="38"/>
        <v>129.84848214285716</v>
      </c>
      <c r="Z80" s="63">
        <f t="shared" si="38"/>
        <v>125.10950784692697</v>
      </c>
      <c r="AA80" s="63">
        <f t="shared" si="38"/>
        <v>120.41967016681819</v>
      </c>
      <c r="AB80" s="63">
        <f t="shared" si="38"/>
        <v>118.98250392502464</v>
      </c>
      <c r="AC80" s="63">
        <f t="shared" si="38"/>
        <v>116.66896796133257</v>
      </c>
    </row>
    <row r="81" spans="1:29">
      <c r="A81" s="126" t="s">
        <v>67</v>
      </c>
      <c r="B81" s="63">
        <f t="shared" si="37"/>
        <v>113.02133881025948</v>
      </c>
      <c r="C81" s="63">
        <f t="shared" si="37"/>
        <v>103.89490896334439</v>
      </c>
      <c r="D81" s="63">
        <f t="shared" si="37"/>
        <v>96.504315196998121</v>
      </c>
      <c r="E81" s="63">
        <f>E208/E$233</f>
        <v>144.46719174451735</v>
      </c>
      <c r="F81" s="63">
        <f t="shared" si="37"/>
        <v>121.20737516005121</v>
      </c>
      <c r="G81" s="63">
        <f t="shared" si="37"/>
        <v>96.592927716346153</v>
      </c>
      <c r="H81" s="63">
        <f t="shared" si="37"/>
        <v>76.166068509615386</v>
      </c>
      <c r="I81" s="63">
        <f t="shared" si="37"/>
        <v>100.11896912611196</v>
      </c>
      <c r="J81" s="63">
        <f t="shared" si="37"/>
        <v>79.277953296703302</v>
      </c>
      <c r="K81" s="63">
        <f t="shared" si="37"/>
        <v>108.79707627393705</v>
      </c>
      <c r="L81" s="63">
        <f t="shared" si="37"/>
        <v>93.654553234996797</v>
      </c>
      <c r="M81" s="63">
        <f t="shared" si="37"/>
        <v>154.28327908797786</v>
      </c>
      <c r="N81" s="63">
        <f t="shared" si="37"/>
        <v>125.22500839054156</v>
      </c>
      <c r="O81" s="63">
        <f t="shared" si="37"/>
        <v>80.467606559536364</v>
      </c>
      <c r="P81" s="63">
        <f t="shared" si="37"/>
        <v>125.50138227794302</v>
      </c>
      <c r="Q81" s="63">
        <f t="shared" si="37"/>
        <v>83.591307281581862</v>
      </c>
      <c r="R81" s="63">
        <f t="shared" si="37"/>
        <v>153.37923752383981</v>
      </c>
      <c r="S81" s="63">
        <f t="shared" si="37"/>
        <v>122.3234965875411</v>
      </c>
      <c r="T81" s="63">
        <f t="shared" si="37"/>
        <v>85.989229080469471</v>
      </c>
      <c r="U81" s="63">
        <f t="shared" si="37"/>
        <v>127.1826358974359</v>
      </c>
      <c r="V81" s="63">
        <f t="shared" si="37"/>
        <v>88.291480473372786</v>
      </c>
      <c r="W81" s="63">
        <f t="shared" si="37"/>
        <v>120.82187009419151</v>
      </c>
      <c r="X81" s="63">
        <f t="shared" si="37"/>
        <v>109.72684346733666</v>
      </c>
      <c r="Y81" s="63">
        <f t="shared" si="38"/>
        <v>95.060471938775535</v>
      </c>
      <c r="Z81" s="63">
        <f t="shared" si="38"/>
        <v>152.05272995747973</v>
      </c>
      <c r="AA81" s="63">
        <f t="shared" si="38"/>
        <v>130.57998311534047</v>
      </c>
      <c r="AB81" s="63">
        <f t="shared" si="38"/>
        <v>128.57636417171543</v>
      </c>
      <c r="AC81" s="63">
        <f t="shared" si="38"/>
        <v>133.2119104873515</v>
      </c>
    </row>
    <row r="82" spans="1:29">
      <c r="A82" s="126" t="s">
        <v>68</v>
      </c>
      <c r="B82" s="63">
        <f t="shared" si="37"/>
        <v>118.64712718426125</v>
      </c>
      <c r="C82" s="63">
        <f t="shared" si="37"/>
        <v>107.36015753774049</v>
      </c>
      <c r="D82" s="63">
        <f t="shared" si="37"/>
        <v>103.20713749664968</v>
      </c>
      <c r="E82" s="63">
        <f t="shared" si="37"/>
        <v>171.82981017690324</v>
      </c>
      <c r="F82" s="63">
        <f t="shared" si="37"/>
        <v>157.31823303457108</v>
      </c>
      <c r="G82" s="63">
        <f t="shared" si="37"/>
        <v>91.795342716346155</v>
      </c>
      <c r="H82" s="63">
        <f t="shared" si="37"/>
        <v>67.754256009615389</v>
      </c>
      <c r="I82" s="63">
        <f t="shared" si="37"/>
        <v>143.01524763751652</v>
      </c>
      <c r="J82" s="63">
        <f t="shared" si="37"/>
        <v>103.41108655000461</v>
      </c>
      <c r="K82" s="63">
        <f t="shared" si="37"/>
        <v>90.034980071405386</v>
      </c>
      <c r="L82" s="63">
        <f t="shared" si="37"/>
        <v>106.74669540942929</v>
      </c>
      <c r="M82" s="63">
        <f t="shared" si="37"/>
        <v>71.049389267618594</v>
      </c>
      <c r="N82" s="63">
        <f t="shared" si="37"/>
        <v>124.12767200610223</v>
      </c>
      <c r="O82" s="63">
        <f t="shared" si="37"/>
        <v>90.549332586933602</v>
      </c>
      <c r="P82" s="63">
        <f t="shared" si="37"/>
        <v>106.10342647683807</v>
      </c>
      <c r="Q82" s="63">
        <f t="shared" si="37"/>
        <v>118.50641025641025</v>
      </c>
      <c r="R82" s="63">
        <f t="shared" si="37"/>
        <v>110.7478325651621</v>
      </c>
      <c r="S82" s="63">
        <f t="shared" si="37"/>
        <v>145.65666944013918</v>
      </c>
      <c r="T82" s="63">
        <f t="shared" si="37"/>
        <v>82.173356413071005</v>
      </c>
      <c r="U82" s="63">
        <f t="shared" si="37"/>
        <v>122.27543589743591</v>
      </c>
      <c r="V82" s="63">
        <f t="shared" si="37"/>
        <v>140.66569585798817</v>
      </c>
      <c r="W82" s="63">
        <f t="shared" si="37"/>
        <v>118.30572723704866</v>
      </c>
      <c r="X82" s="63">
        <f t="shared" si="37"/>
        <v>185.65136407035175</v>
      </c>
      <c r="Y82" s="63">
        <f t="shared" si="38"/>
        <v>149.79919642857146</v>
      </c>
      <c r="Z82" s="63">
        <f t="shared" si="38"/>
        <v>128.36900639078493</v>
      </c>
      <c r="AA82" s="63">
        <f t="shared" si="38"/>
        <v>126.26022432800522</v>
      </c>
      <c r="AB82" s="63">
        <f t="shared" si="38"/>
        <v>126.97926119662131</v>
      </c>
      <c r="AC82" s="63">
        <f t="shared" si="38"/>
        <v>123.22000881714915</v>
      </c>
    </row>
    <row r="83" spans="1:29">
      <c r="A83" s="126" t="s">
        <v>69</v>
      </c>
      <c r="B83" s="63">
        <f t="shared" si="37"/>
        <v>117.27409482742002</v>
      </c>
      <c r="C83" s="63">
        <f t="shared" si="37"/>
        <v>103.9362649145269</v>
      </c>
      <c r="D83" s="63">
        <f t="shared" si="37"/>
        <v>81.235046904315183</v>
      </c>
      <c r="E83" s="63">
        <f t="shared" si="37"/>
        <v>148.5273984628636</v>
      </c>
      <c r="F83" s="63">
        <f t="shared" si="37"/>
        <v>109.87705505761845</v>
      </c>
      <c r="G83" s="63">
        <f t="shared" si="37"/>
        <v>95.93771646634616</v>
      </c>
      <c r="H83" s="63">
        <f t="shared" si="37"/>
        <v>53.982662259615388</v>
      </c>
      <c r="I83" s="63">
        <f t="shared" si="37"/>
        <v>131.56584787761258</v>
      </c>
      <c r="J83" s="63">
        <f t="shared" si="37"/>
        <v>97.396890871733319</v>
      </c>
      <c r="K83" s="63">
        <f t="shared" si="37"/>
        <v>94.237015514443357</v>
      </c>
      <c r="L83" s="63">
        <f t="shared" si="37"/>
        <v>153.81670735686058</v>
      </c>
      <c r="M83" s="63">
        <f t="shared" si="37"/>
        <v>144.64941801013353</v>
      </c>
      <c r="N83" s="63">
        <f t="shared" si="37"/>
        <v>153.53883905415714</v>
      </c>
      <c r="O83" s="63">
        <f t="shared" si="37"/>
        <v>71.613661354056902</v>
      </c>
      <c r="P83" s="63">
        <f t="shared" si="37"/>
        <v>123.47458669783252</v>
      </c>
      <c r="Q83" s="63">
        <f t="shared" si="37"/>
        <v>108.77689080560933</v>
      </c>
      <c r="R83" s="63">
        <f t="shared" si="37"/>
        <v>154.20227471392244</v>
      </c>
      <c r="S83" s="63">
        <f t="shared" si="37"/>
        <v>155.82667686325689</v>
      </c>
      <c r="T83" s="63">
        <f t="shared" si="37"/>
        <v>140.44995355906443</v>
      </c>
      <c r="U83" s="63">
        <f t="shared" si="37"/>
        <v>129.78103589743591</v>
      </c>
      <c r="V83" s="63">
        <f t="shared" si="37"/>
        <v>134.7615727810651</v>
      </c>
      <c r="W83" s="63">
        <f t="shared" si="37"/>
        <v>117.5379568288854</v>
      </c>
      <c r="X83" s="63">
        <f t="shared" si="37"/>
        <v>119.88415502512561</v>
      </c>
      <c r="Y83" s="63">
        <f t="shared" si="38"/>
        <v>113.9926147959184</v>
      </c>
      <c r="Z83" s="63">
        <f t="shared" si="38"/>
        <v>125.15238763752934</v>
      </c>
      <c r="AA83" s="63">
        <f t="shared" si="38"/>
        <v>117.22195310597888</v>
      </c>
      <c r="AB83" s="63">
        <f t="shared" si="38"/>
        <v>117.52812270969713</v>
      </c>
      <c r="AC83" s="63">
        <f t="shared" si="38"/>
        <v>118.0450966272842</v>
      </c>
    </row>
    <row r="84" spans="1:29">
      <c r="A84" s="126" t="s">
        <v>70</v>
      </c>
      <c r="B84" s="63">
        <f t="shared" si="37"/>
        <v>129.09990987986671</v>
      </c>
      <c r="C84" s="63">
        <f t="shared" si="37"/>
        <v>107.61673977426098</v>
      </c>
      <c r="D84" s="63">
        <f t="shared" si="37"/>
        <v>72.544140980970241</v>
      </c>
      <c r="E84" s="63">
        <f t="shared" si="37"/>
        <v>144.46719174451735</v>
      </c>
      <c r="F84" s="63">
        <f t="shared" si="37"/>
        <v>121.89303457106276</v>
      </c>
      <c r="G84" s="63">
        <f t="shared" si="37"/>
        <v>87.767122716346165</v>
      </c>
      <c r="H84" s="63">
        <f t="shared" si="37"/>
        <v>47.483349759615386</v>
      </c>
      <c r="I84" s="63">
        <f t="shared" si="37"/>
        <v>120.97380105888509</v>
      </c>
      <c r="J84" s="63">
        <f t="shared" si="37"/>
        <v>110.18560635792778</v>
      </c>
      <c r="K84" s="63">
        <f t="shared" si="37"/>
        <v>92.65509146381045</v>
      </c>
      <c r="L84" s="63">
        <f t="shared" si="37"/>
        <v>93.862869841926312</v>
      </c>
      <c r="M84" s="63">
        <f t="shared" si="37"/>
        <v>89.60990783049283</v>
      </c>
      <c r="N84" s="63">
        <f t="shared" si="37"/>
        <v>99.978296720061024</v>
      </c>
      <c r="O84" s="63">
        <f t="shared" si="37"/>
        <v>85.527455874604854</v>
      </c>
      <c r="P84" s="63">
        <f t="shared" si="37"/>
        <v>148.39536017849551</v>
      </c>
      <c r="Q84" s="63">
        <f t="shared" si="37"/>
        <v>123.97025465000294</v>
      </c>
      <c r="R84" s="63">
        <f t="shared" si="37"/>
        <v>108.30273958995549</v>
      </c>
      <c r="S84" s="63">
        <f t="shared" si="37"/>
        <v>105.29870867661852</v>
      </c>
      <c r="T84" s="63">
        <f t="shared" si="37"/>
        <v>213.66951448112806</v>
      </c>
      <c r="U84" s="63">
        <f t="shared" si="37"/>
        <v>160.17303589743591</v>
      </c>
      <c r="V84" s="63">
        <f t="shared" si="37"/>
        <v>111.058208678501</v>
      </c>
      <c r="W84" s="63">
        <f t="shared" si="37"/>
        <v>128.62884968602825</v>
      </c>
      <c r="X84" s="63">
        <f t="shared" si="37"/>
        <v>163.62462135678388</v>
      </c>
      <c r="Y84" s="63">
        <f t="shared" si="38"/>
        <v>110.30582908163268</v>
      </c>
      <c r="Z84" s="63">
        <f t="shared" si="38"/>
        <v>147.47229699007707</v>
      </c>
      <c r="AA84" s="63">
        <f t="shared" si="38"/>
        <v>138.09188460005134</v>
      </c>
      <c r="AB84" s="63">
        <f t="shared" si="38"/>
        <v>145.34475772495253</v>
      </c>
      <c r="AC84" s="63">
        <f t="shared" si="38"/>
        <v>143.57541960008436</v>
      </c>
    </row>
    <row r="85" spans="1:29">
      <c r="A85" s="126" t="s">
        <v>71</v>
      </c>
      <c r="B85" s="63">
        <f t="shared" si="37"/>
        <v>119.12684429782662</v>
      </c>
      <c r="C85" s="63">
        <f t="shared" si="37"/>
        <v>103.70657904531875</v>
      </c>
      <c r="D85" s="63">
        <f t="shared" si="37"/>
        <v>140.35678906459393</v>
      </c>
      <c r="E85" s="63">
        <f t="shared" si="37"/>
        <v>171.82981017690324</v>
      </c>
      <c r="F85" s="63">
        <f t="shared" si="37"/>
        <v>123.12076824583868</v>
      </c>
      <c r="G85" s="63">
        <f t="shared" si="37"/>
        <v>87.107220216346164</v>
      </c>
      <c r="H85" s="63">
        <f t="shared" si="37"/>
        <v>69.363943509615382</v>
      </c>
      <c r="I85" s="63">
        <f t="shared" si="37"/>
        <v>109.4337350324745</v>
      </c>
      <c r="J85" s="63">
        <f t="shared" si="37"/>
        <v>150.17738306861204</v>
      </c>
      <c r="K85" s="63">
        <f t="shared" si="37"/>
        <v>87.360812982797796</v>
      </c>
      <c r="L85" s="63">
        <f t="shared" si="37"/>
        <v>118.9642258753791</v>
      </c>
      <c r="M85" s="63">
        <f t="shared" si="37"/>
        <v>67.745397650852127</v>
      </c>
      <c r="N85" s="63">
        <f t="shared" si="37"/>
        <v>118.78932189168573</v>
      </c>
      <c r="O85" s="63">
        <f t="shared" si="37"/>
        <v>74.928353134878833</v>
      </c>
      <c r="P85" s="63">
        <f t="shared" si="37"/>
        <v>125.16652039949</v>
      </c>
      <c r="Q85" s="63">
        <f t="shared" si="37"/>
        <v>80.129751217508669</v>
      </c>
      <c r="R85" s="63">
        <f t="shared" si="37"/>
        <v>89.55382430069929</v>
      </c>
      <c r="S85" s="63">
        <f t="shared" si="37"/>
        <v>113.04759096718053</v>
      </c>
      <c r="T85" s="63">
        <f t="shared" si="37"/>
        <v>99.747845984970013</v>
      </c>
      <c r="U85" s="63">
        <f t="shared" si="37"/>
        <v>125.04503589743589</v>
      </c>
      <c r="V85" s="63">
        <f t="shared" si="37"/>
        <v>148.85849585798817</v>
      </c>
      <c r="W85" s="63">
        <f t="shared" si="37"/>
        <v>122.36056397174254</v>
      </c>
      <c r="X85" s="63">
        <f t="shared" si="37"/>
        <v>129.28263241206028</v>
      </c>
      <c r="Y85" s="63">
        <f t="shared" si="38"/>
        <v>127.32894132653063</v>
      </c>
      <c r="Z85" s="63">
        <f t="shared" si="38"/>
        <v>131.18201999269269</v>
      </c>
      <c r="AA85" s="63">
        <f t="shared" si="38"/>
        <v>125.91932907239804</v>
      </c>
      <c r="AB85" s="63">
        <f t="shared" si="38"/>
        <v>121.50924783762562</v>
      </c>
      <c r="AC85" s="63">
        <f t="shared" si="38"/>
        <v>124.43654543107382</v>
      </c>
    </row>
    <row r="86" spans="1:29">
      <c r="A86" s="126" t="s">
        <v>72</v>
      </c>
      <c r="B86" s="63">
        <f t="shared" si="37"/>
        <v>131.85787405049439</v>
      </c>
      <c r="C86" s="63">
        <f t="shared" si="37"/>
        <v>109.5057764791149</v>
      </c>
      <c r="D86" s="63">
        <f t="shared" si="37"/>
        <v>134.77574376842671</v>
      </c>
      <c r="E86" s="63">
        <f t="shared" si="37"/>
        <v>148.54376366527532</v>
      </c>
      <c r="F86" s="63">
        <f t="shared" si="37"/>
        <v>109.18978233034574</v>
      </c>
      <c r="G86" s="63">
        <f t="shared" si="37"/>
        <v>81.483975216346167</v>
      </c>
      <c r="H86" s="63">
        <f t="shared" si="37"/>
        <v>129.65550600961538</v>
      </c>
      <c r="I86" s="63">
        <f t="shared" si="37"/>
        <v>94.928723027672589</v>
      </c>
      <c r="J86" s="63">
        <f t="shared" si="37"/>
        <v>95.764898074614464</v>
      </c>
      <c r="K86" s="63">
        <f t="shared" si="37"/>
        <v>89.351334501785146</v>
      </c>
      <c r="L86" s="63">
        <f t="shared" si="37"/>
        <v>100.73095705817482</v>
      </c>
      <c r="M86" s="63">
        <f t="shared" si="37"/>
        <v>166.58862160294791</v>
      </c>
      <c r="N86" s="63">
        <f t="shared" si="37"/>
        <v>121.40666056445463</v>
      </c>
      <c r="O86" s="63">
        <f t="shared" si="37"/>
        <v>76.235243545837733</v>
      </c>
      <c r="P86" s="63">
        <f t="shared" si="37"/>
        <v>97.824807692307687</v>
      </c>
      <c r="Q86" s="63">
        <f t="shared" si="37"/>
        <v>112.99771460423634</v>
      </c>
      <c r="R86" s="63">
        <f t="shared" si="37"/>
        <v>78.748659011443095</v>
      </c>
      <c r="S86" s="63">
        <f t="shared" si="37"/>
        <v>106.22005014003314</v>
      </c>
      <c r="T86" s="63">
        <f t="shared" si="37"/>
        <v>118.2502609136199</v>
      </c>
      <c r="U86" s="63">
        <f t="shared" si="37"/>
        <v>122.88023589743591</v>
      </c>
      <c r="V86" s="63">
        <f t="shared" si="37"/>
        <v>116.27525483234714</v>
      </c>
      <c r="W86" s="63">
        <f t="shared" si="37"/>
        <v>135.95656397174255</v>
      </c>
      <c r="X86" s="63">
        <f t="shared" si="37"/>
        <v>114.69562638190951</v>
      </c>
      <c r="Y86" s="63">
        <f t="shared" si="38"/>
        <v>112.80797193877552</v>
      </c>
      <c r="Z86" s="63">
        <f t="shared" si="38"/>
        <v>141.59689997819473</v>
      </c>
      <c r="AA86" s="63">
        <f t="shared" si="38"/>
        <v>135.98715007502614</v>
      </c>
      <c r="AB86" s="63">
        <f t="shared" si="38"/>
        <v>142.21222188582169</v>
      </c>
      <c r="AC86" s="63">
        <f t="shared" si="38"/>
        <v>139.80698462777323</v>
      </c>
    </row>
    <row r="87" spans="1:29">
      <c r="A87" s="126" t="s">
        <v>73</v>
      </c>
      <c r="B87" s="63">
        <f t="shared" si="37"/>
        <v>120.07683383282797</v>
      </c>
      <c r="C87" s="63">
        <f t="shared" si="37"/>
        <v>107.89940422231139</v>
      </c>
      <c r="D87" s="63">
        <f t="shared" si="37"/>
        <v>139.02703296703294</v>
      </c>
      <c r="E87" s="63">
        <f t="shared" si="37"/>
        <v>161.72757072815213</v>
      </c>
      <c r="F87" s="63">
        <f t="shared" si="37"/>
        <v>92.590371318822022</v>
      </c>
      <c r="G87" s="63">
        <f t="shared" si="37"/>
        <v>130.92975021634615</v>
      </c>
      <c r="H87" s="63">
        <f t="shared" si="37"/>
        <v>119.17341225961539</v>
      </c>
      <c r="I87" s="63">
        <f t="shared" si="37"/>
        <v>126.5792032197494</v>
      </c>
      <c r="J87" s="63">
        <f t="shared" si="37"/>
        <v>83.251362660448805</v>
      </c>
      <c r="K87" s="63">
        <f t="shared" si="37"/>
        <v>72.382615514443373</v>
      </c>
      <c r="L87" s="63">
        <f t="shared" si="37"/>
        <v>112.00867748828233</v>
      </c>
      <c r="M87" s="63">
        <f t="shared" si="37"/>
        <v>104.24663836941498</v>
      </c>
      <c r="N87" s="63">
        <f t="shared" si="37"/>
        <v>81.987083905415716</v>
      </c>
      <c r="O87" s="63">
        <f t="shared" si="37"/>
        <v>91.867298340358261</v>
      </c>
      <c r="P87" s="63">
        <f t="shared" si="37"/>
        <v>116.00989056523585</v>
      </c>
      <c r="Q87" s="63">
        <f t="shared" si="37"/>
        <v>145.05194801384735</v>
      </c>
      <c r="R87" s="63">
        <f t="shared" si="37"/>
        <v>176.62763628417036</v>
      </c>
      <c r="S87" s="63">
        <f t="shared" si="37"/>
        <v>203.93031525137991</v>
      </c>
      <c r="T87" s="63">
        <f t="shared" si="37"/>
        <v>167.33735202229167</v>
      </c>
      <c r="U87" s="63">
        <f t="shared" si="37"/>
        <v>108.9554358974359</v>
      </c>
      <c r="V87" s="63">
        <f t="shared" si="37"/>
        <v>153.23999329388562</v>
      </c>
      <c r="W87" s="63">
        <f t="shared" si="37"/>
        <v>163.26365070643644</v>
      </c>
      <c r="X87" s="63">
        <f t="shared" si="37"/>
        <v>153.57164949748739</v>
      </c>
      <c r="Y87" s="63">
        <f t="shared" si="38"/>
        <v>136.93577806122451</v>
      </c>
      <c r="Z87" s="63">
        <f t="shared" si="38"/>
        <v>123.91935811764952</v>
      </c>
      <c r="AA87" s="63">
        <f t="shared" si="38"/>
        <v>125.80098128623919</v>
      </c>
      <c r="AB87" s="63">
        <f t="shared" si="38"/>
        <v>116.06233082584646</v>
      </c>
      <c r="AC87" s="63">
        <f t="shared" si="38"/>
        <v>119.99734455921427</v>
      </c>
    </row>
    <row r="88" spans="1:29">
      <c r="A88" s="126" t="s">
        <v>74</v>
      </c>
      <c r="B88" s="63">
        <f t="shared" si="37"/>
        <v>120.99282109791744</v>
      </c>
      <c r="C88" s="63">
        <f t="shared" si="37"/>
        <v>108.66443467971719</v>
      </c>
      <c r="D88" s="63">
        <f t="shared" si="37"/>
        <v>141.06260787992494</v>
      </c>
      <c r="E88" s="63">
        <f t="shared" si="37"/>
        <v>167.74669217518058</v>
      </c>
      <c r="F88" s="63">
        <f t="shared" si="37"/>
        <v>75.48599231754163</v>
      </c>
      <c r="G88" s="63">
        <f t="shared" si="37"/>
        <v>120.06325146634616</v>
      </c>
      <c r="H88" s="63">
        <f t="shared" si="37"/>
        <v>129.38775600961537</v>
      </c>
      <c r="I88" s="63">
        <f t="shared" si="37"/>
        <v>93.842318465847853</v>
      </c>
      <c r="J88" s="63">
        <f t="shared" si="37"/>
        <v>107.15544429310185</v>
      </c>
      <c r="K88" s="63">
        <f t="shared" si="37"/>
        <v>82.692944628367414</v>
      </c>
      <c r="L88" s="63">
        <f t="shared" si="37"/>
        <v>108.38142420273874</v>
      </c>
      <c r="M88" s="63">
        <f t="shared" si="37"/>
        <v>136.52054974666049</v>
      </c>
      <c r="N88" s="63">
        <f t="shared" si="37"/>
        <v>134.0052944317315</v>
      </c>
      <c r="O88" s="63">
        <f t="shared" si="37"/>
        <v>73.493305189673336</v>
      </c>
      <c r="P88" s="63">
        <f t="shared" si="37"/>
        <v>109.86541542711431</v>
      </c>
      <c r="Q88" s="63">
        <f t="shared" si="37"/>
        <v>135.30961391773749</v>
      </c>
      <c r="R88" s="63">
        <f t="shared" si="37"/>
        <v>167.08424785441832</v>
      </c>
      <c r="S88" s="63">
        <f t="shared" si="37"/>
        <v>118.95058566495361</v>
      </c>
      <c r="T88" s="63">
        <f t="shared" si="37"/>
        <v>111.55285147344426</v>
      </c>
      <c r="U88" s="63">
        <f t="shared" si="37"/>
        <v>150.98423589743589</v>
      </c>
      <c r="V88" s="63">
        <f t="shared" si="37"/>
        <v>113.02151124260358</v>
      </c>
      <c r="W88" s="63">
        <f t="shared" si="37"/>
        <v>129.47229356357926</v>
      </c>
      <c r="X88" s="63">
        <f t="shared" si="37"/>
        <v>137.36579723618087</v>
      </c>
      <c r="Y88" s="63">
        <f t="shared" si="38"/>
        <v>112.27338010204085</v>
      </c>
      <c r="Z88" s="63">
        <f t="shared" si="38"/>
        <v>117.30596292989439</v>
      </c>
      <c r="AA88" s="63">
        <f t="shared" si="38"/>
        <v>117.48607306864713</v>
      </c>
      <c r="AB88" s="63">
        <f t="shared" si="38"/>
        <v>124.33534553194242</v>
      </c>
      <c r="AC88" s="63">
        <f t="shared" si="38"/>
        <v>119.74359856963723</v>
      </c>
    </row>
    <row r="89" spans="1:29">
      <c r="A89" s="126" t="s">
        <v>75</v>
      </c>
      <c r="B89" s="63">
        <f t="shared" si="37"/>
        <v>109.65298978903705</v>
      </c>
      <c r="C89" s="63">
        <f t="shared" si="37"/>
        <v>114.7935396547895</v>
      </c>
      <c r="D89" s="63">
        <f t="shared" si="37"/>
        <v>113.5360519967837</v>
      </c>
      <c r="E89" s="63">
        <f t="shared" si="37"/>
        <v>183.81946100841449</v>
      </c>
      <c r="F89" s="63">
        <f t="shared" si="37"/>
        <v>42.311370038412299</v>
      </c>
      <c r="G89" s="63">
        <f t="shared" si="37"/>
        <v>112.55460512019231</v>
      </c>
      <c r="H89" s="63">
        <f t="shared" si="37"/>
        <v>211.35640264423074</v>
      </c>
      <c r="I89" s="63">
        <f t="shared" ref="I89:X89" si="39">I216/I$233</f>
        <v>106.00970695970696</v>
      </c>
      <c r="J89" s="63">
        <f t="shared" si="39"/>
        <v>107.03321001477512</v>
      </c>
      <c r="K89" s="63">
        <f t="shared" si="39"/>
        <v>93.086925543654615</v>
      </c>
      <c r="L89" s="63">
        <f t="shared" si="39"/>
        <v>119.27982003032794</v>
      </c>
      <c r="M89" s="63">
        <f t="shared" si="39"/>
        <v>86.181223445416862</v>
      </c>
      <c r="N89" s="63">
        <f t="shared" si="39"/>
        <v>85.961738367658285</v>
      </c>
      <c r="O89" s="63">
        <f t="shared" si="39"/>
        <v>147.44056757112747</v>
      </c>
      <c r="P89" s="63">
        <f t="shared" si="39"/>
        <v>185.77960157246059</v>
      </c>
      <c r="Q89" s="63">
        <f t="shared" si="39"/>
        <v>170.98349175614612</v>
      </c>
      <c r="R89" s="63">
        <f t="shared" si="39"/>
        <v>139.15912070883687</v>
      </c>
      <c r="S89" s="63">
        <f t="shared" si="39"/>
        <v>98.398323327079567</v>
      </c>
      <c r="T89" s="63">
        <f t="shared" si="39"/>
        <v>133.03283796335401</v>
      </c>
      <c r="U89" s="63">
        <f t="shared" si="39"/>
        <v>109.44220512820505</v>
      </c>
      <c r="V89" s="63">
        <f t="shared" si="39"/>
        <v>150.84245325443794</v>
      </c>
      <c r="W89" s="63">
        <f t="shared" si="39"/>
        <v>140.99697488226056</v>
      </c>
      <c r="X89" s="63">
        <f t="shared" si="39"/>
        <v>154.4243650753769</v>
      </c>
      <c r="Y89" s="63">
        <f t="shared" si="38"/>
        <v>150.85256377551025</v>
      </c>
      <c r="Z89" s="63">
        <f t="shared" si="38"/>
        <v>122.98466804048699</v>
      </c>
      <c r="AA89" s="63">
        <f t="shared" si="38"/>
        <v>121.57436881577215</v>
      </c>
      <c r="AB89" s="63">
        <f t="shared" si="38"/>
        <v>118.93409338742885</v>
      </c>
      <c r="AC89" s="63">
        <f t="shared" si="38"/>
        <v>117.82450840045503</v>
      </c>
    </row>
    <row r="90" spans="1:29" ht="15.75" thickBot="1">
      <c r="A90" s="126" t="s">
        <v>76</v>
      </c>
      <c r="B90" s="3">
        <f>SUM(B78:B89)</f>
        <v>1430</v>
      </c>
      <c r="C90" s="3">
        <f t="shared" ref="C90:AC90" si="40">SUM(C78:C89)</f>
        <v>1280.0000000000002</v>
      </c>
      <c r="D90" s="3">
        <f t="shared" si="40"/>
        <v>1409.9999999999998</v>
      </c>
      <c r="E90" s="3">
        <f t="shared" si="40"/>
        <v>1862.8493540051684</v>
      </c>
      <c r="F90" s="3">
        <f t="shared" si="40"/>
        <v>1336.9713188220232</v>
      </c>
      <c r="G90" s="3">
        <f t="shared" si="40"/>
        <v>1249.0625137499999</v>
      </c>
      <c r="H90" s="3">
        <f t="shared" si="40"/>
        <v>1116.9589687499999</v>
      </c>
      <c r="I90" s="3">
        <f t="shared" si="40"/>
        <v>1470.0803421368546</v>
      </c>
      <c r="J90" s="3">
        <f t="shared" si="40"/>
        <v>1206.1078931572629</v>
      </c>
      <c r="K90" s="3">
        <f t="shared" si="40"/>
        <v>1164.5886379746835</v>
      </c>
      <c r="L90" s="3">
        <f t="shared" si="40"/>
        <v>1458.3879904420551</v>
      </c>
      <c r="M90" s="3">
        <f t="shared" si="40"/>
        <v>1274.5890622754487</v>
      </c>
      <c r="N90" s="3">
        <f t="shared" si="40"/>
        <v>1454.1684851258581</v>
      </c>
      <c r="O90" s="3">
        <f t="shared" si="40"/>
        <v>1124.4146506849315</v>
      </c>
      <c r="P90" s="3">
        <f t="shared" si="40"/>
        <v>1571.4058563535909</v>
      </c>
      <c r="Q90" s="3">
        <f t="shared" si="40"/>
        <v>1420.7244851258581</v>
      </c>
      <c r="R90" s="3">
        <f t="shared" si="40"/>
        <v>1595.5840909090912</v>
      </c>
      <c r="S90" s="3">
        <f t="shared" si="40"/>
        <v>1567.9613351007422</v>
      </c>
      <c r="T90" s="3">
        <f t="shared" si="40"/>
        <v>1367.7571679473108</v>
      </c>
      <c r="U90" s="3">
        <f t="shared" si="40"/>
        <v>1571.8320000000003</v>
      </c>
      <c r="V90" s="3">
        <f t="shared" si="40"/>
        <v>1420.3964923076926</v>
      </c>
      <c r="W90" s="3">
        <f t="shared" si="40"/>
        <v>1575.5531632653062</v>
      </c>
      <c r="X90" s="3">
        <f t="shared" si="40"/>
        <v>1705.0308221105527</v>
      </c>
      <c r="Y90" s="3">
        <f t="shared" si="40"/>
        <v>1444.7597448979595</v>
      </c>
      <c r="Z90" s="3">
        <f t="shared" si="40"/>
        <v>1558</v>
      </c>
      <c r="AA90" s="3">
        <f t="shared" si="40"/>
        <v>1499.9999999999998</v>
      </c>
      <c r="AB90" s="3">
        <f t="shared" si="40"/>
        <v>1500</v>
      </c>
      <c r="AC90" s="3">
        <f t="shared" si="40"/>
        <v>1499.9999999999998</v>
      </c>
    </row>
    <row r="91" spans="1:29">
      <c r="A91" s="69"/>
      <c r="B91" s="97">
        <f t="shared" ref="B91:AC91" si="41">SUM(B78:B89)-B11</f>
        <v>0</v>
      </c>
      <c r="C91" s="97">
        <f t="shared" si="41"/>
        <v>0</v>
      </c>
      <c r="D91" s="97">
        <f t="shared" si="41"/>
        <v>0</v>
      </c>
      <c r="E91" s="97">
        <f t="shared" si="41"/>
        <v>0</v>
      </c>
      <c r="F91" s="97">
        <f t="shared" si="41"/>
        <v>0</v>
      </c>
      <c r="G91" s="97">
        <f t="shared" si="41"/>
        <v>0</v>
      </c>
      <c r="H91" s="97">
        <f t="shared" si="41"/>
        <v>0</v>
      </c>
      <c r="I91" s="97">
        <f t="shared" si="41"/>
        <v>0</v>
      </c>
      <c r="J91" s="97">
        <f t="shared" si="41"/>
        <v>0</v>
      </c>
      <c r="K91" s="97">
        <f t="shared" si="41"/>
        <v>0</v>
      </c>
      <c r="L91" s="97">
        <f t="shared" si="41"/>
        <v>0</v>
      </c>
      <c r="M91" s="97">
        <f t="shared" si="41"/>
        <v>0</v>
      </c>
      <c r="N91" s="97">
        <f t="shared" si="41"/>
        <v>0</v>
      </c>
      <c r="O91" s="97">
        <f t="shared" si="41"/>
        <v>0</v>
      </c>
      <c r="P91" s="97">
        <f t="shared" si="41"/>
        <v>0</v>
      </c>
      <c r="Q91" s="97">
        <f t="shared" si="41"/>
        <v>0</v>
      </c>
      <c r="R91" s="97">
        <f t="shared" si="41"/>
        <v>0</v>
      </c>
      <c r="S91" s="97">
        <f t="shared" si="41"/>
        <v>0</v>
      </c>
      <c r="T91" s="97">
        <f t="shared" si="41"/>
        <v>0</v>
      </c>
      <c r="U91" s="97">
        <f t="shared" si="41"/>
        <v>0</v>
      </c>
      <c r="V91" s="97">
        <f t="shared" si="41"/>
        <v>0</v>
      </c>
      <c r="W91" s="97">
        <f t="shared" si="41"/>
        <v>0</v>
      </c>
      <c r="X91" s="97">
        <f t="shared" si="41"/>
        <v>0</v>
      </c>
      <c r="Y91" s="97">
        <f t="shared" si="41"/>
        <v>0</v>
      </c>
      <c r="Z91" s="97">
        <f>SUM(Z78:Z89)-Z11</f>
        <v>0</v>
      </c>
      <c r="AA91" s="97">
        <f t="shared" si="41"/>
        <v>0</v>
      </c>
      <c r="AB91" s="97">
        <f t="shared" si="41"/>
        <v>0</v>
      </c>
      <c r="AC91" s="97">
        <f t="shared" si="41"/>
        <v>0</v>
      </c>
    </row>
    <row r="92" spans="1:29" ht="15.75" thickBot="1">
      <c r="A92" s="126" t="s">
        <v>309</v>
      </c>
    </row>
    <row r="93" spans="1:29" ht="15.75" thickBot="1">
      <c r="A93" s="154"/>
      <c r="B93" s="154" t="str">
        <f>B$2</f>
        <v xml:space="preserve">93/94 </v>
      </c>
      <c r="C93" s="154" t="str">
        <f t="shared" ref="C93:AC93" si="42">C$2</f>
        <v xml:space="preserve">94/95 </v>
      </c>
      <c r="D93" s="154" t="str">
        <f t="shared" si="42"/>
        <v xml:space="preserve">95/96 </v>
      </c>
      <c r="E93" s="154" t="str">
        <f t="shared" si="42"/>
        <v xml:space="preserve">96/97 </v>
      </c>
      <c r="F93" s="154" t="str">
        <f t="shared" si="42"/>
        <v xml:space="preserve">97/98 </v>
      </c>
      <c r="G93" s="154" t="str">
        <f t="shared" si="42"/>
        <v xml:space="preserve">98/99 </v>
      </c>
      <c r="H93" s="154" t="str">
        <f t="shared" si="42"/>
        <v xml:space="preserve">99/00 </v>
      </c>
      <c r="I93" s="154" t="str">
        <f t="shared" si="42"/>
        <v xml:space="preserve">00/01 </v>
      </c>
      <c r="J93" s="154" t="str">
        <f t="shared" si="42"/>
        <v xml:space="preserve">01/02 </v>
      </c>
      <c r="K93" s="154" t="str">
        <f t="shared" si="42"/>
        <v xml:space="preserve">02/03 </v>
      </c>
      <c r="L93" s="154" t="str">
        <f t="shared" si="42"/>
        <v xml:space="preserve">03/04 </v>
      </c>
      <c r="M93" s="154" t="str">
        <f t="shared" si="42"/>
        <v xml:space="preserve">04/05 </v>
      </c>
      <c r="N93" s="154" t="str">
        <f t="shared" si="42"/>
        <v xml:space="preserve">05/06 </v>
      </c>
      <c r="O93" s="154" t="str">
        <f t="shared" si="42"/>
        <v xml:space="preserve">06/07 </v>
      </c>
      <c r="P93" s="154" t="str">
        <f t="shared" si="42"/>
        <v xml:space="preserve">07/08 </v>
      </c>
      <c r="Q93" s="154" t="str">
        <f t="shared" si="42"/>
        <v xml:space="preserve">08/09 </v>
      </c>
      <c r="R93" s="154" t="str">
        <f t="shared" si="42"/>
        <v xml:space="preserve">09/10 </v>
      </c>
      <c r="S93" s="154" t="str">
        <f t="shared" si="42"/>
        <v xml:space="preserve">10/11 </v>
      </c>
      <c r="T93" s="154" t="str">
        <f t="shared" si="42"/>
        <v xml:space="preserve">11/12 </v>
      </c>
      <c r="U93" s="154" t="str">
        <f t="shared" si="42"/>
        <v xml:space="preserve">12/13 </v>
      </c>
      <c r="V93" s="154" t="str">
        <f t="shared" si="42"/>
        <v xml:space="preserve">13/14 </v>
      </c>
      <c r="W93" s="154" t="str">
        <f t="shared" si="42"/>
        <v xml:space="preserve">14/15 </v>
      </c>
      <c r="X93" s="154" t="str">
        <f t="shared" si="42"/>
        <v xml:space="preserve">15/16 </v>
      </c>
      <c r="Y93" s="154" t="str">
        <f t="shared" si="42"/>
        <v xml:space="preserve">16/17 </v>
      </c>
      <c r="Z93" s="154" t="str">
        <f t="shared" si="42"/>
        <v xml:space="preserve">17/18 </v>
      </c>
      <c r="AA93" s="154" t="str">
        <f t="shared" si="42"/>
        <v>18/19</v>
      </c>
      <c r="AB93" s="154" t="str">
        <f t="shared" si="42"/>
        <v>19/20</v>
      </c>
      <c r="AC93" s="154" t="str">
        <f t="shared" si="42"/>
        <v>20/21</v>
      </c>
    </row>
    <row r="94" spans="1:29">
      <c r="A94" s="126" t="s">
        <v>64</v>
      </c>
      <c r="B94" s="63">
        <f t="shared" ref="B94:Y104" si="43">B78*B$122</f>
        <v>41.883892006234753</v>
      </c>
      <c r="C94" s="63">
        <f t="shared" si="43"/>
        <v>34.677636374127175</v>
      </c>
      <c r="D94" s="63">
        <f t="shared" si="43"/>
        <v>43.610854736613561</v>
      </c>
      <c r="E94" s="63">
        <f t="shared" si="43"/>
        <v>54.962641721327778</v>
      </c>
      <c r="F94" s="63">
        <f t="shared" si="43"/>
        <v>40.213276995305165</v>
      </c>
      <c r="G94" s="63">
        <f t="shared" si="43"/>
        <v>33.81910658653846</v>
      </c>
      <c r="H94" s="63">
        <f t="shared" si="43"/>
        <v>25.986070432692308</v>
      </c>
      <c r="I94" s="63">
        <f t="shared" si="43"/>
        <v>31.796728999292014</v>
      </c>
      <c r="J94" s="63">
        <f t="shared" si="43"/>
        <v>24.650956043956047</v>
      </c>
      <c r="K94" s="63">
        <f t="shared" si="43"/>
        <v>33.783025316455699</v>
      </c>
      <c r="L94" s="63">
        <f t="shared" si="43"/>
        <v>29.935896195202648</v>
      </c>
      <c r="M94" s="63">
        <f t="shared" si="43"/>
        <v>49.195190787655442</v>
      </c>
      <c r="N94" s="63">
        <f t="shared" si="43"/>
        <v>39.802924866514118</v>
      </c>
      <c r="O94" s="63">
        <f t="shared" si="43"/>
        <v>26.096251243999532</v>
      </c>
      <c r="P94" s="63">
        <f t="shared" si="43"/>
        <v>39.45640803229918</v>
      </c>
      <c r="Q94" s="63">
        <f t="shared" si="43"/>
        <v>26.644600803849084</v>
      </c>
      <c r="R94" s="63">
        <f t="shared" si="43"/>
        <v>48.789585942466623</v>
      </c>
      <c r="S94" s="63">
        <f t="shared" si="43"/>
        <v>39.906792995622247</v>
      </c>
      <c r="T94" s="63">
        <f t="shared" si="43"/>
        <v>28.038502068732583</v>
      </c>
      <c r="U94" s="63">
        <f t="shared" si="43"/>
        <v>41.488014404996711</v>
      </c>
      <c r="V94" s="63">
        <f t="shared" si="43"/>
        <v>29.176833747534527</v>
      </c>
      <c r="W94" s="63">
        <f t="shared" si="43"/>
        <v>39.897518838304556</v>
      </c>
      <c r="X94" s="63">
        <f t="shared" si="43"/>
        <v>36.272814070351757</v>
      </c>
      <c r="Y94" s="63">
        <f t="shared" si="43"/>
        <v>30.93148852040817</v>
      </c>
      <c r="Z94" s="65">
        <f t="shared" ref="Z94:AC105" si="44">Z$122*Z78</f>
        <v>36.260658291457275</v>
      </c>
      <c r="AA94" s="65">
        <f>AA$122*AA78</f>
        <v>34.793447644445727</v>
      </c>
      <c r="AB94" s="65">
        <f t="shared" ref="AB94:AC105" si="45">AB$122*AB78</f>
        <v>33.955874159356604</v>
      </c>
      <c r="AC94" s="65">
        <f t="shared" si="45"/>
        <v>35.243459037470899</v>
      </c>
    </row>
    <row r="95" spans="1:29">
      <c r="A95" s="126" t="s">
        <v>65</v>
      </c>
      <c r="B95" s="63">
        <f t="shared" si="43"/>
        <v>44.205439884127422</v>
      </c>
      <c r="C95" s="63">
        <f t="shared" si="43"/>
        <v>36.495226299066125</v>
      </c>
      <c r="D95" s="63">
        <f t="shared" si="43"/>
        <v>46.449328393837838</v>
      </c>
      <c r="E95" s="63">
        <f t="shared" si="43"/>
        <v>48.764383323394959</v>
      </c>
      <c r="F95" s="63">
        <f t="shared" si="43"/>
        <v>42.895220657276987</v>
      </c>
      <c r="G95" s="63">
        <f t="shared" si="43"/>
        <v>53.284921586538466</v>
      </c>
      <c r="H95" s="63">
        <f t="shared" si="43"/>
        <v>24.607664182692311</v>
      </c>
      <c r="I95" s="63">
        <f t="shared" si="43"/>
        <v>43.720176778403669</v>
      </c>
      <c r="J95" s="63">
        <f t="shared" si="43"/>
        <v>35.544473450918829</v>
      </c>
      <c r="K95" s="63">
        <f t="shared" si="43"/>
        <v>39.770759493670894</v>
      </c>
      <c r="L95" s="63">
        <f t="shared" si="43"/>
        <v>71.259423076923085</v>
      </c>
      <c r="M95" s="63">
        <f t="shared" si="43"/>
        <v>13.928546476278198</v>
      </c>
      <c r="N95" s="63">
        <f t="shared" si="43"/>
        <v>55.733184591914565</v>
      </c>
      <c r="O95" s="63">
        <f t="shared" si="43"/>
        <v>40.387598275963001</v>
      </c>
      <c r="P95" s="63">
        <f t="shared" si="43"/>
        <v>60.516816872078181</v>
      </c>
      <c r="Q95" s="63">
        <f t="shared" si="43"/>
        <v>46.245637417121394</v>
      </c>
      <c r="R95" s="63">
        <f t="shared" si="43"/>
        <v>44.894478504450092</v>
      </c>
      <c r="S95" s="63">
        <f t="shared" si="43"/>
        <v>33.153790874731484</v>
      </c>
      <c r="T95" s="63">
        <f t="shared" si="43"/>
        <v>22.824447183990543</v>
      </c>
      <c r="U95" s="63">
        <f t="shared" si="43"/>
        <v>49.575110815253119</v>
      </c>
      <c r="V95" s="63">
        <f t="shared" si="43"/>
        <v>20.932077850098626</v>
      </c>
      <c r="W95" s="63">
        <f t="shared" si="43"/>
        <v>48.496743328100472</v>
      </c>
      <c r="X95" s="63">
        <f t="shared" si="43"/>
        <v>57.541597989949736</v>
      </c>
      <c r="Y95" s="63">
        <f t="shared" si="43"/>
        <v>36.569961989795921</v>
      </c>
      <c r="Z95" s="65">
        <f t="shared" si="44"/>
        <v>44.015598763046</v>
      </c>
      <c r="AA95" s="65">
        <f t="shared" si="44"/>
        <v>44.505655128414368</v>
      </c>
      <c r="AB95" s="65">
        <f t="shared" si="44"/>
        <v>45.820531418525896</v>
      </c>
      <c r="AC95" s="65">
        <f t="shared" si="44"/>
        <v>46.234496102080747</v>
      </c>
    </row>
    <row r="96" spans="1:29">
      <c r="A96" s="126" t="s">
        <v>66</v>
      </c>
      <c r="B96" s="63">
        <f t="shared" si="43"/>
        <v>38.825063058830438</v>
      </c>
      <c r="C96" s="63">
        <f t="shared" si="43"/>
        <v>35.06983631669798</v>
      </c>
      <c r="D96" s="63">
        <f t="shared" si="43"/>
        <v>40.565198804686631</v>
      </c>
      <c r="E96" s="63">
        <f t="shared" si="43"/>
        <v>38.151752832438881</v>
      </c>
      <c r="F96" s="63">
        <f t="shared" si="43"/>
        <v>44.274460093896707</v>
      </c>
      <c r="G96" s="63">
        <f t="shared" si="43"/>
        <v>33.628029086538461</v>
      </c>
      <c r="H96" s="63">
        <f t="shared" si="43"/>
        <v>21.952532932692307</v>
      </c>
      <c r="I96" s="63">
        <f t="shared" si="43"/>
        <v>65.434780619940284</v>
      </c>
      <c r="J96" s="63">
        <f t="shared" si="43"/>
        <v>24.522360605780776</v>
      </c>
      <c r="K96" s="63">
        <f t="shared" si="43"/>
        <v>36.363443037974683</v>
      </c>
      <c r="L96" s="63">
        <f t="shared" si="43"/>
        <v>43.133243865453551</v>
      </c>
      <c r="M96" s="63">
        <f t="shared" si="43"/>
        <v>17.942582404421909</v>
      </c>
      <c r="N96" s="63">
        <f t="shared" si="43"/>
        <v>34.487431731502674</v>
      </c>
      <c r="O96" s="63">
        <f t="shared" si="43"/>
        <v>40.444111974593142</v>
      </c>
      <c r="P96" s="63">
        <f t="shared" si="43"/>
        <v>36.885029026774319</v>
      </c>
      <c r="Q96" s="63">
        <f t="shared" si="43"/>
        <v>35.872310186000114</v>
      </c>
      <c r="R96" s="63">
        <f t="shared" si="43"/>
        <v>39.196457843293068</v>
      </c>
      <c r="S96" s="63">
        <f t="shared" si="43"/>
        <v>56.897256410256404</v>
      </c>
      <c r="T96" s="63">
        <f t="shared" si="43"/>
        <v>19.413549269610737</v>
      </c>
      <c r="U96" s="63">
        <f t="shared" si="43"/>
        <v>44.380700558842875</v>
      </c>
      <c r="V96" s="63">
        <f t="shared" si="43"/>
        <v>36.943912721893497</v>
      </c>
      <c r="W96" s="63">
        <f t="shared" si="43"/>
        <v>43.05327394034537</v>
      </c>
      <c r="X96" s="63">
        <f t="shared" si="43"/>
        <v>50.583527638190944</v>
      </c>
      <c r="Y96" s="63">
        <f t="shared" si="43"/>
        <v>42.640566071428573</v>
      </c>
      <c r="Z96" s="65">
        <f t="shared" si="44"/>
        <v>41.355196752995759</v>
      </c>
      <c r="AA96" s="65">
        <f t="shared" si="44"/>
        <v>39.679365025901198</v>
      </c>
      <c r="AB96" s="65">
        <f t="shared" si="45"/>
        <v>39.626638019426082</v>
      </c>
      <c r="AC96" s="65">
        <f t="shared" si="45"/>
        <v>39.043676727002122</v>
      </c>
    </row>
    <row r="97" spans="1:29">
      <c r="A97" s="126" t="s">
        <v>67</v>
      </c>
      <c r="B97" s="63">
        <f t="shared" si="43"/>
        <v>40.308309645617022</v>
      </c>
      <c r="C97" s="63">
        <f t="shared" si="43"/>
        <v>35.308035468011568</v>
      </c>
      <c r="D97" s="63">
        <f t="shared" si="43"/>
        <v>32.510318949343336</v>
      </c>
      <c r="E97" s="63">
        <f t="shared" si="43"/>
        <v>48.814703736831653</v>
      </c>
      <c r="F97" s="63">
        <f t="shared" si="43"/>
        <v>40.210065727699529</v>
      </c>
      <c r="G97" s="63">
        <f t="shared" si="43"/>
        <v>33.81910658653846</v>
      </c>
      <c r="H97" s="63">
        <f t="shared" si="43"/>
        <v>25.986070432692308</v>
      </c>
      <c r="I97" s="63">
        <f t="shared" si="43"/>
        <v>31.811385661957086</v>
      </c>
      <c r="J97" s="63">
        <f t="shared" si="43"/>
        <v>24.650956043956047</v>
      </c>
      <c r="K97" s="63">
        <f t="shared" si="43"/>
        <v>33.782531645569627</v>
      </c>
      <c r="L97" s="63">
        <f t="shared" si="43"/>
        <v>29.975086159360359</v>
      </c>
      <c r="M97" s="63">
        <f t="shared" si="43"/>
        <v>49.296239889451854</v>
      </c>
      <c r="N97" s="63">
        <f t="shared" si="43"/>
        <v>39.795321891685738</v>
      </c>
      <c r="O97" s="63">
        <f t="shared" si="43"/>
        <v>25.893616540803187</v>
      </c>
      <c r="P97" s="63">
        <f t="shared" si="43"/>
        <v>39.641126264343377</v>
      </c>
      <c r="Q97" s="63">
        <f t="shared" si="43"/>
        <v>26.629802176846791</v>
      </c>
      <c r="R97" s="63">
        <f t="shared" si="43"/>
        <v>48.784492967260014</v>
      </c>
      <c r="S97" s="63">
        <f t="shared" si="43"/>
        <v>39.910975392228828</v>
      </c>
      <c r="T97" s="63">
        <f t="shared" si="43"/>
        <v>28.034844549522923</v>
      </c>
      <c r="U97" s="63">
        <f t="shared" si="43"/>
        <v>41.497411328073639</v>
      </c>
      <c r="V97" s="63">
        <f t="shared" si="43"/>
        <v>29.182054260355034</v>
      </c>
      <c r="W97" s="63">
        <f t="shared" si="43"/>
        <v>39.88294740973312</v>
      </c>
      <c r="X97" s="63">
        <f t="shared" si="43"/>
        <v>36.273336683417078</v>
      </c>
      <c r="Y97" s="63">
        <f t="shared" si="43"/>
        <v>31.216632397959192</v>
      </c>
      <c r="Z97" s="65">
        <f t="shared" si="44"/>
        <v>50.261332431387714</v>
      </c>
      <c r="AA97" s="65">
        <f t="shared" si="44"/>
        <v>43.027279579257083</v>
      </c>
      <c r="AB97" s="65">
        <f t="shared" si="45"/>
        <v>42.821834074840567</v>
      </c>
      <c r="AC97" s="65">
        <f t="shared" si="45"/>
        <v>44.579830096536753</v>
      </c>
    </row>
    <row r="98" spans="1:29">
      <c r="A98" s="126" t="s">
        <v>68</v>
      </c>
      <c r="B98" s="63">
        <f t="shared" si="43"/>
        <v>42.314709695086187</v>
      </c>
      <c r="C98" s="63">
        <f t="shared" si="43"/>
        <v>36.485678538216497</v>
      </c>
      <c r="D98" s="63">
        <f t="shared" si="43"/>
        <v>34.768361922630213</v>
      </c>
      <c r="E98" s="63">
        <f t="shared" si="43"/>
        <v>58.060388491353621</v>
      </c>
      <c r="F98" s="63">
        <f t="shared" si="43"/>
        <v>52.189699530516435</v>
      </c>
      <c r="G98" s="63">
        <f t="shared" si="43"/>
        <v>32.139376586538461</v>
      </c>
      <c r="H98" s="63">
        <f t="shared" si="43"/>
        <v>23.11615793269231</v>
      </c>
      <c r="I98" s="63">
        <f t="shared" si="43"/>
        <v>45.441071136146761</v>
      </c>
      <c r="J98" s="63">
        <f t="shared" si="43"/>
        <v>32.154994459322189</v>
      </c>
      <c r="K98" s="63">
        <f t="shared" si="43"/>
        <v>27.95672151898734</v>
      </c>
      <c r="L98" s="63">
        <f t="shared" si="43"/>
        <v>34.165358560794047</v>
      </c>
      <c r="M98" s="63">
        <f t="shared" si="43"/>
        <v>22.701538093044672</v>
      </c>
      <c r="N98" s="63">
        <f t="shared" si="43"/>
        <v>39.446598779557597</v>
      </c>
      <c r="O98" s="63">
        <f t="shared" si="43"/>
        <v>29.137808321625098</v>
      </c>
      <c r="P98" s="63">
        <f t="shared" si="43"/>
        <v>33.514047811304714</v>
      </c>
      <c r="Q98" s="63">
        <f t="shared" si="43"/>
        <v>37.75275641025641</v>
      </c>
      <c r="R98" s="63">
        <f t="shared" si="43"/>
        <v>35.224955777177364</v>
      </c>
      <c r="S98" s="63">
        <f t="shared" si="43"/>
        <v>47.523982815346535</v>
      </c>
      <c r="T98" s="63">
        <f t="shared" si="43"/>
        <v>26.790765515494382</v>
      </c>
      <c r="U98" s="63">
        <f t="shared" si="43"/>
        <v>39.896280046022362</v>
      </c>
      <c r="V98" s="63">
        <f t="shared" si="43"/>
        <v>46.492752721893496</v>
      </c>
      <c r="W98" s="63">
        <f t="shared" si="43"/>
        <v>39.052375981161696</v>
      </c>
      <c r="X98" s="63">
        <f t="shared" si="43"/>
        <v>61.372351758793968</v>
      </c>
      <c r="Y98" s="63">
        <f t="shared" si="43"/>
        <v>49.192123214285722</v>
      </c>
      <c r="Z98" s="65">
        <f t="shared" si="44"/>
        <v>42.432630482191421</v>
      </c>
      <c r="AA98" s="65">
        <f t="shared" si="44"/>
        <v>41.60388018355146</v>
      </c>
      <c r="AB98" s="65">
        <f t="shared" si="45"/>
        <v>42.289925437973395</v>
      </c>
      <c r="AC98" s="65">
        <f t="shared" si="45"/>
        <v>41.236005380193411</v>
      </c>
    </row>
    <row r="99" spans="1:29">
      <c r="A99" s="126" t="s">
        <v>69</v>
      </c>
      <c r="B99" s="63">
        <f t="shared" si="43"/>
        <v>41.825026826562386</v>
      </c>
      <c r="C99" s="63">
        <f t="shared" si="43"/>
        <v>35.322090029546253</v>
      </c>
      <c r="D99" s="63">
        <f t="shared" si="43"/>
        <v>27.366416510318945</v>
      </c>
      <c r="E99" s="63">
        <f t="shared" si="43"/>
        <v>50.186626217451803</v>
      </c>
      <c r="F99" s="63">
        <f t="shared" si="43"/>
        <v>36.451276995305165</v>
      </c>
      <c r="G99" s="63">
        <f t="shared" si="43"/>
        <v>33.589704086538461</v>
      </c>
      <c r="H99" s="63">
        <f t="shared" si="43"/>
        <v>18.417614182692308</v>
      </c>
      <c r="I99" s="63">
        <f t="shared" si="43"/>
        <v>41.803186382245208</v>
      </c>
      <c r="J99" s="63">
        <f t="shared" si="43"/>
        <v>30.284920029550285</v>
      </c>
      <c r="K99" s="63">
        <f t="shared" si="43"/>
        <v>29.261493670886072</v>
      </c>
      <c r="L99" s="63">
        <f t="shared" si="43"/>
        <v>49.230591535704434</v>
      </c>
      <c r="M99" s="63">
        <f t="shared" si="43"/>
        <v>46.218050667894957</v>
      </c>
      <c r="N99" s="63">
        <f t="shared" si="43"/>
        <v>48.793189168573612</v>
      </c>
      <c r="O99" s="63">
        <f t="shared" si="43"/>
        <v>23.044511517972133</v>
      </c>
      <c r="P99" s="63">
        <f t="shared" si="43"/>
        <v>39.000938419039514</v>
      </c>
      <c r="Q99" s="63">
        <f t="shared" si="43"/>
        <v>34.653209499501259</v>
      </c>
      <c r="R99" s="63">
        <f t="shared" si="43"/>
        <v>49.046271892879844</v>
      </c>
      <c r="S99" s="63">
        <f t="shared" si="43"/>
        <v>50.842191723087787</v>
      </c>
      <c r="T99" s="63">
        <f t="shared" si="43"/>
        <v>45.790532804188125</v>
      </c>
      <c r="U99" s="63">
        <f t="shared" si="43"/>
        <v>42.345222610124921</v>
      </c>
      <c r="V99" s="63">
        <f t="shared" si="43"/>
        <v>44.541325029585806</v>
      </c>
      <c r="W99" s="63">
        <f t="shared" si="43"/>
        <v>38.798937205651491</v>
      </c>
      <c r="X99" s="63">
        <f t="shared" si="43"/>
        <v>39.631125628140701</v>
      </c>
      <c r="Y99" s="63">
        <f t="shared" si="43"/>
        <v>37.433703826530618</v>
      </c>
      <c r="Z99" s="65">
        <f t="shared" si="44"/>
        <v>41.369370753098593</v>
      </c>
      <c r="AA99" s="65">
        <f t="shared" si="44"/>
        <v>38.625688476789058</v>
      </c>
      <c r="AB99" s="65">
        <f t="shared" si="45"/>
        <v>39.142262282987112</v>
      </c>
      <c r="AC99" s="65">
        <f t="shared" si="45"/>
        <v>39.504202980958382</v>
      </c>
    </row>
    <row r="100" spans="1:29">
      <c r="A100" s="126" t="s">
        <v>70</v>
      </c>
      <c r="B100" s="63">
        <f t="shared" si="43"/>
        <v>46.042625201910511</v>
      </c>
      <c r="C100" s="63">
        <f t="shared" si="43"/>
        <v>36.572876407659002</v>
      </c>
      <c r="D100" s="63">
        <f t="shared" si="43"/>
        <v>24.438629053872951</v>
      </c>
      <c r="E100" s="63">
        <f t="shared" si="43"/>
        <v>48.814703736831653</v>
      </c>
      <c r="F100" s="63">
        <f t="shared" si="43"/>
        <v>40.437530516431927</v>
      </c>
      <c r="G100" s="63">
        <f t="shared" si="43"/>
        <v>30.729016586538464</v>
      </c>
      <c r="H100" s="63">
        <f t="shared" si="43"/>
        <v>16.20020168269231</v>
      </c>
      <c r="I100" s="63">
        <f t="shared" si="43"/>
        <v>38.437713393049528</v>
      </c>
      <c r="J100" s="63">
        <f t="shared" si="43"/>
        <v>34.261486656200937</v>
      </c>
      <c r="K100" s="63">
        <f t="shared" si="43"/>
        <v>28.770291139240506</v>
      </c>
      <c r="L100" s="63">
        <f t="shared" si="43"/>
        <v>30.041759994485808</v>
      </c>
      <c r="M100" s="63">
        <f t="shared" si="43"/>
        <v>28.631952464302152</v>
      </c>
      <c r="N100" s="63">
        <f t="shared" si="43"/>
        <v>31.772155987795578</v>
      </c>
      <c r="O100" s="63">
        <f t="shared" si="43"/>
        <v>27.521822020255243</v>
      </c>
      <c r="P100" s="63">
        <f t="shared" si="43"/>
        <v>46.872465490862716</v>
      </c>
      <c r="Q100" s="63">
        <f t="shared" si="43"/>
        <v>39.493381124215219</v>
      </c>
      <c r="R100" s="63">
        <f t="shared" si="43"/>
        <v>34.447258463127781</v>
      </c>
      <c r="S100" s="63">
        <f t="shared" si="43"/>
        <v>34.356229899121729</v>
      </c>
      <c r="T100" s="63">
        <f t="shared" si="43"/>
        <v>69.662115680148602</v>
      </c>
      <c r="U100" s="63">
        <f t="shared" si="43"/>
        <v>52.261586712689024</v>
      </c>
      <c r="V100" s="63">
        <f t="shared" si="43"/>
        <v>36.70690143984222</v>
      </c>
      <c r="W100" s="63">
        <f t="shared" si="43"/>
        <v>42.460008634222916</v>
      </c>
      <c r="X100" s="63">
        <f t="shared" si="43"/>
        <v>54.090783919597975</v>
      </c>
      <c r="Y100" s="63">
        <f t="shared" si="43"/>
        <v>36.223010969387765</v>
      </c>
      <c r="Z100" s="65">
        <f t="shared" si="44"/>
        <v>48.747261200185932</v>
      </c>
      <c r="AA100" s="65">
        <f t="shared" si="44"/>
        <v>45.502518721147581</v>
      </c>
      <c r="AB100" s="65">
        <f t="shared" si="45"/>
        <v>48.406479208213412</v>
      </c>
      <c r="AC100" s="65">
        <f t="shared" si="45"/>
        <v>48.048014538598395</v>
      </c>
    </row>
    <row r="101" spans="1:29">
      <c r="A101" s="126" t="s">
        <v>71</v>
      </c>
      <c r="B101" s="63">
        <f t="shared" si="43"/>
        <v>42.485797616707401</v>
      </c>
      <c r="C101" s="63">
        <f t="shared" si="43"/>
        <v>35.244032722432543</v>
      </c>
      <c r="D101" s="63">
        <f t="shared" si="43"/>
        <v>47.283315465022774</v>
      </c>
      <c r="E101" s="63">
        <f t="shared" si="43"/>
        <v>58.060388491353621</v>
      </c>
      <c r="F101" s="63">
        <f t="shared" si="43"/>
        <v>40.844826291079812</v>
      </c>
      <c r="G101" s="63">
        <f t="shared" si="43"/>
        <v>30.497971586538466</v>
      </c>
      <c r="H101" s="63">
        <f t="shared" si="43"/>
        <v>23.665345432692309</v>
      </c>
      <c r="I101" s="63">
        <f t="shared" si="43"/>
        <v>34.771020715978693</v>
      </c>
      <c r="J101" s="63">
        <f t="shared" si="43"/>
        <v>46.696665527749559</v>
      </c>
      <c r="K101" s="63">
        <f t="shared" si="43"/>
        <v>27.126367088607594</v>
      </c>
      <c r="L101" s="63">
        <f t="shared" si="43"/>
        <v>38.07570264681555</v>
      </c>
      <c r="M101" s="63">
        <f t="shared" si="43"/>
        <v>21.645854260709342</v>
      </c>
      <c r="N101" s="63">
        <f t="shared" si="43"/>
        <v>37.750121662852784</v>
      </c>
      <c r="O101" s="63">
        <f t="shared" si="43"/>
        <v>24.111143938063464</v>
      </c>
      <c r="P101" s="63">
        <f t="shared" si="43"/>
        <v>39.535356098597525</v>
      </c>
      <c r="Q101" s="63">
        <f t="shared" si="43"/>
        <v>25.527049316434905</v>
      </c>
      <c r="R101" s="63">
        <f t="shared" si="43"/>
        <v>28.48389379370629</v>
      </c>
      <c r="S101" s="63">
        <f t="shared" si="43"/>
        <v>36.884488647796161</v>
      </c>
      <c r="T101" s="63">
        <f t="shared" si="43"/>
        <v>32.520530608798445</v>
      </c>
      <c r="U101" s="63">
        <f t="shared" si="43"/>
        <v>40.799950815253126</v>
      </c>
      <c r="V101" s="63">
        <f t="shared" si="43"/>
        <v>49.200632721893498</v>
      </c>
      <c r="W101" s="63">
        <f t="shared" si="43"/>
        <v>40.390865777080066</v>
      </c>
      <c r="X101" s="63">
        <f t="shared" si="43"/>
        <v>42.738060301507531</v>
      </c>
      <c r="Y101" s="63">
        <f t="shared" si="43"/>
        <v>41.813181377551025</v>
      </c>
      <c r="Z101" s="65">
        <f t="shared" si="44"/>
        <v>43.362477725440776</v>
      </c>
      <c r="AA101" s="65">
        <f t="shared" si="44"/>
        <v>41.491552128972856</v>
      </c>
      <c r="AB101" s="65">
        <f t="shared" si="45"/>
        <v>40.468159781781331</v>
      </c>
      <c r="AC101" s="65">
        <f t="shared" si="45"/>
        <v>41.643123597750446</v>
      </c>
    </row>
    <row r="102" spans="1:29">
      <c r="A102" s="126" t="s">
        <v>72</v>
      </c>
      <c r="B102" s="63">
        <f t="shared" si="43"/>
        <v>47.026234801225272</v>
      </c>
      <c r="C102" s="63">
        <f t="shared" si="43"/>
        <v>37.214853725324204</v>
      </c>
      <c r="D102" s="63">
        <f t="shared" si="43"/>
        <v>45.403176092200482</v>
      </c>
      <c r="E102" s="63">
        <f t="shared" si="43"/>
        <v>50.192155933214082</v>
      </c>
      <c r="F102" s="63">
        <f t="shared" si="43"/>
        <v>36.22327699530517</v>
      </c>
      <c r="G102" s="63">
        <f t="shared" si="43"/>
        <v>28.529161586538464</v>
      </c>
      <c r="H102" s="63">
        <f t="shared" si="43"/>
        <v>44.235407932692304</v>
      </c>
      <c r="I102" s="63">
        <f t="shared" si="43"/>
        <v>30.162258411056726</v>
      </c>
      <c r="J102" s="63">
        <f t="shared" si="43"/>
        <v>29.777462646597101</v>
      </c>
      <c r="K102" s="63">
        <f t="shared" si="43"/>
        <v>27.744443037974687</v>
      </c>
      <c r="L102" s="63">
        <f t="shared" si="43"/>
        <v>32.23996071133169</v>
      </c>
      <c r="M102" s="63">
        <f t="shared" si="43"/>
        <v>53.228014739751252</v>
      </c>
      <c r="N102" s="63">
        <f t="shared" si="43"/>
        <v>38.581887109077044</v>
      </c>
      <c r="O102" s="63">
        <f t="shared" si="43"/>
        <v>24.531687317058896</v>
      </c>
      <c r="P102" s="63">
        <f t="shared" si="43"/>
        <v>30.89914615384615</v>
      </c>
      <c r="Q102" s="63">
        <f t="shared" si="43"/>
        <v>35.997843366778149</v>
      </c>
      <c r="R102" s="63">
        <f t="shared" si="43"/>
        <v>25.047154124284802</v>
      </c>
      <c r="S102" s="63">
        <f t="shared" si="43"/>
        <v>34.656839655219279</v>
      </c>
      <c r="T102" s="63">
        <f t="shared" si="43"/>
        <v>38.552824791015802</v>
      </c>
      <c r="U102" s="63">
        <f t="shared" si="43"/>
        <v>40.09361543063774</v>
      </c>
      <c r="V102" s="63">
        <f t="shared" si="43"/>
        <v>38.431236824457599</v>
      </c>
      <c r="W102" s="63">
        <f t="shared" si="43"/>
        <v>44.878865777080073</v>
      </c>
      <c r="X102" s="63">
        <f t="shared" si="43"/>
        <v>37.915909547738678</v>
      </c>
      <c r="Y102" s="63">
        <f t="shared" si="43"/>
        <v>37.044682397959185</v>
      </c>
      <c r="Z102" s="65">
        <f t="shared" si="44"/>
        <v>46.805137027452041</v>
      </c>
      <c r="AA102" s="65">
        <f t="shared" si="44"/>
        <v>44.808989753783706</v>
      </c>
      <c r="AB102" s="65">
        <f t="shared" si="45"/>
        <v>47.363200913630394</v>
      </c>
      <c r="AC102" s="65">
        <f t="shared" si="45"/>
        <v>46.78689464187994</v>
      </c>
    </row>
    <row r="103" spans="1:29">
      <c r="A103" s="126" t="s">
        <v>73</v>
      </c>
      <c r="B103" s="63">
        <f t="shared" si="43"/>
        <v>42.824605073246346</v>
      </c>
      <c r="C103" s="63">
        <f t="shared" si="43"/>
        <v>36.668938153676137</v>
      </c>
      <c r="D103" s="63">
        <f t="shared" si="43"/>
        <v>46.835347985347973</v>
      </c>
      <c r="E103" s="63">
        <f t="shared" si="43"/>
        <v>54.646894951301931</v>
      </c>
      <c r="F103" s="63">
        <f t="shared" si="43"/>
        <v>30.716488262910797</v>
      </c>
      <c r="G103" s="63">
        <f t="shared" si="43"/>
        <v>45.84111158653846</v>
      </c>
      <c r="H103" s="63">
        <f t="shared" si="43"/>
        <v>40.659164182692308</v>
      </c>
      <c r="I103" s="63">
        <f t="shared" si="43"/>
        <v>40.218750607935476</v>
      </c>
      <c r="J103" s="63">
        <f t="shared" si="43"/>
        <v>25.886461446116911</v>
      </c>
      <c r="K103" s="63">
        <f t="shared" si="43"/>
        <v>22.475493670886078</v>
      </c>
      <c r="L103" s="63">
        <f t="shared" si="43"/>
        <v>35.849509098428456</v>
      </c>
      <c r="M103" s="63">
        <f t="shared" si="43"/>
        <v>33.308647075080593</v>
      </c>
      <c r="N103" s="63">
        <f t="shared" si="43"/>
        <v>26.054718916857365</v>
      </c>
      <c r="O103" s="63">
        <f t="shared" si="43"/>
        <v>29.561915627561174</v>
      </c>
      <c r="P103" s="63">
        <f t="shared" si="43"/>
        <v>36.643124054398633</v>
      </c>
      <c r="Q103" s="63">
        <f t="shared" si="43"/>
        <v>46.209406295839941</v>
      </c>
      <c r="R103" s="63">
        <f t="shared" si="43"/>
        <v>56.178983669739345</v>
      </c>
      <c r="S103" s="63">
        <f t="shared" si="43"/>
        <v>66.537157788835401</v>
      </c>
      <c r="T103" s="63">
        <f t="shared" si="43"/>
        <v>54.556561344253993</v>
      </c>
      <c r="U103" s="63">
        <f t="shared" si="43"/>
        <v>35.550203122945433</v>
      </c>
      <c r="V103" s="63">
        <f t="shared" si="43"/>
        <v>50.648802978303756</v>
      </c>
      <c r="W103" s="63">
        <f t="shared" si="43"/>
        <v>53.892855572998435</v>
      </c>
      <c r="X103" s="63">
        <f t="shared" si="43"/>
        <v>50.767487437185913</v>
      </c>
      <c r="Y103" s="63">
        <f t="shared" si="43"/>
        <v>44.967942602040821</v>
      </c>
      <c r="Z103" s="65">
        <f t="shared" si="44"/>
        <v>40.961790391905971</v>
      </c>
      <c r="AA103" s="65">
        <f t="shared" si="44"/>
        <v>41.452555468373319</v>
      </c>
      <c r="AB103" s="65">
        <f t="shared" si="45"/>
        <v>38.654086269900645</v>
      </c>
      <c r="AC103" s="65">
        <f t="shared" si="45"/>
        <v>40.157529555086469</v>
      </c>
    </row>
    <row r="104" spans="1:29">
      <c r="A104" s="126" t="s">
        <v>74</v>
      </c>
      <c r="B104" s="63">
        <f t="shared" si="43"/>
        <v>43.151285846110419</v>
      </c>
      <c r="C104" s="63">
        <f t="shared" si="43"/>
        <v>36.928928973185137</v>
      </c>
      <c r="D104" s="63">
        <f t="shared" si="43"/>
        <v>47.521091307066911</v>
      </c>
      <c r="E104" s="63">
        <f t="shared" si="43"/>
        <v>56.680724408666279</v>
      </c>
      <c r="F104" s="63">
        <f t="shared" si="43"/>
        <v>25.042178403755873</v>
      </c>
      <c r="G104" s="63">
        <f t="shared" si="43"/>
        <v>42.03653408653846</v>
      </c>
      <c r="H104" s="63">
        <f t="shared" si="43"/>
        <v>44.144057932692306</v>
      </c>
      <c r="I104" s="63">
        <f t="shared" si="43"/>
        <v>29.817068735186375</v>
      </c>
      <c r="J104" s="63">
        <f t="shared" si="43"/>
        <v>33.319277772647517</v>
      </c>
      <c r="K104" s="63">
        <f t="shared" si="43"/>
        <v>25.676949367088607</v>
      </c>
      <c r="L104" s="63">
        <f t="shared" si="43"/>
        <v>34.688570030328101</v>
      </c>
      <c r="M104" s="63">
        <f t="shared" si="43"/>
        <v>43.620733302625503</v>
      </c>
      <c r="N104" s="63">
        <f t="shared" si="43"/>
        <v>42.585613653699468</v>
      </c>
      <c r="O104" s="63">
        <f t="shared" si="43"/>
        <v>23.649360833040625</v>
      </c>
      <c r="P104" s="63">
        <f t="shared" si="43"/>
        <v>34.702317424564377</v>
      </c>
      <c r="Q104" s="63">
        <f t="shared" ref="C104:Y105" si="46">Q88*Q$122</f>
        <v>43.105777005222087</v>
      </c>
      <c r="R104" s="63">
        <f t="shared" si="46"/>
        <v>53.143570446598858</v>
      </c>
      <c r="S104" s="63">
        <f t="shared" si="46"/>
        <v>38.81048228512384</v>
      </c>
      <c r="T104" s="63">
        <f t="shared" si="46"/>
        <v>36.369285822848951</v>
      </c>
      <c r="U104" s="63">
        <f t="shared" si="46"/>
        <v>49.263446199868504</v>
      </c>
      <c r="V104" s="63">
        <f t="shared" si="46"/>
        <v>37.355811183431967</v>
      </c>
      <c r="W104" s="63">
        <f t="shared" si="46"/>
        <v>42.738427001569853</v>
      </c>
      <c r="X104" s="63">
        <f t="shared" si="46"/>
        <v>45.410180904522605</v>
      </c>
      <c r="Y104" s="63">
        <f t="shared" si="46"/>
        <v>36.869129336734701</v>
      </c>
      <c r="Z104" s="65">
        <f t="shared" si="44"/>
        <v>38.775719453719901</v>
      </c>
      <c r="AA104" s="65">
        <f t="shared" si="44"/>
        <v>38.712718381411975</v>
      </c>
      <c r="AB104" s="65">
        <f t="shared" si="45"/>
        <v>41.409380101121684</v>
      </c>
      <c r="AC104" s="65">
        <f t="shared" si="45"/>
        <v>40.072612575353666</v>
      </c>
    </row>
    <row r="105" spans="1:29">
      <c r="A105" s="126" t="s">
        <v>75</v>
      </c>
      <c r="B105" s="63">
        <f t="shared" ref="B105" si="47">B89*B$122</f>
        <v>39.107010344341887</v>
      </c>
      <c r="C105" s="63">
        <f t="shared" si="46"/>
        <v>39.011866992057371</v>
      </c>
      <c r="D105" s="63">
        <f t="shared" si="46"/>
        <v>38.247960779058339</v>
      </c>
      <c r="E105" s="63">
        <f t="shared" si="46"/>
        <v>62.111628403895843</v>
      </c>
      <c r="F105" s="63">
        <f t="shared" si="46"/>
        <v>14.036629107981222</v>
      </c>
      <c r="G105" s="63">
        <f t="shared" si="46"/>
        <v>39.407607548076925</v>
      </c>
      <c r="H105" s="63">
        <f t="shared" si="46"/>
        <v>72.109831490384607</v>
      </c>
      <c r="I105" s="63">
        <f t="shared" si="46"/>
        <v>33.683084249084253</v>
      </c>
      <c r="J105" s="63">
        <f t="shared" si="46"/>
        <v>33.281269831009318</v>
      </c>
      <c r="K105" s="63">
        <f t="shared" si="46"/>
        <v>28.904379746835428</v>
      </c>
      <c r="L105" s="63">
        <f t="shared" si="46"/>
        <v>38.176711745243956</v>
      </c>
      <c r="M105" s="63">
        <f t="shared" si="46"/>
        <v>27.536427084292953</v>
      </c>
      <c r="N105" s="63">
        <f t="shared" si="46"/>
        <v>27.31782646834478</v>
      </c>
      <c r="O105" s="63">
        <f t="shared" si="46"/>
        <v>47.444800242945782</v>
      </c>
      <c r="P105" s="63">
        <f t="shared" si="46"/>
        <v>58.680729324266856</v>
      </c>
      <c r="Q105" s="63">
        <f t="shared" si="46"/>
        <v>54.47045523088655</v>
      </c>
      <c r="R105" s="63">
        <f t="shared" si="46"/>
        <v>44.261578393197787</v>
      </c>
      <c r="S105" s="63">
        <f t="shared" si="46"/>
        <v>32.104813633520997</v>
      </c>
      <c r="T105" s="63">
        <f t="shared" si="46"/>
        <v>43.372349911340073</v>
      </c>
      <c r="U105" s="63">
        <f t="shared" si="46"/>
        <v>35.709027186061775</v>
      </c>
      <c r="V105" s="63">
        <f t="shared" si="46"/>
        <v>49.856369289940858</v>
      </c>
      <c r="W105" s="63">
        <f t="shared" si="46"/>
        <v>46.542690737833588</v>
      </c>
      <c r="X105" s="63">
        <f t="shared" si="46"/>
        <v>51.049376884422117</v>
      </c>
      <c r="Y105" s="63">
        <f t="shared" si="46"/>
        <v>49.538035459183682</v>
      </c>
      <c r="Z105" s="65">
        <f t="shared" si="44"/>
        <v>40.652826727118615</v>
      </c>
      <c r="AA105" s="65">
        <f t="shared" si="44"/>
        <v>40.059848622337618</v>
      </c>
      <c r="AB105" s="65">
        <f t="shared" si="45"/>
        <v>39.610515087176786</v>
      </c>
      <c r="AC105" s="65">
        <f t="shared" si="45"/>
        <v>39.430382362086064</v>
      </c>
    </row>
    <row r="106" spans="1:29" ht="15.75" thickBot="1">
      <c r="A106" s="126" t="s">
        <v>76</v>
      </c>
      <c r="B106" s="3">
        <f>SUM(B94:B105)</f>
        <v>510</v>
      </c>
      <c r="C106" s="3">
        <f t="shared" ref="C106:Y106" si="48">SUM(C94:C105)</f>
        <v>434.99999999999994</v>
      </c>
      <c r="D106" s="3">
        <f t="shared" si="48"/>
        <v>475</v>
      </c>
      <c r="E106" s="3">
        <f t="shared" si="48"/>
        <v>629.44699224806209</v>
      </c>
      <c r="F106" s="3">
        <f t="shared" si="48"/>
        <v>443.53492957746482</v>
      </c>
      <c r="G106" s="3">
        <f t="shared" si="48"/>
        <v>437.32164750000004</v>
      </c>
      <c r="H106" s="3">
        <f t="shared" si="48"/>
        <v>381.08011875</v>
      </c>
      <c r="I106" s="3">
        <f t="shared" si="48"/>
        <v>467.09722569027599</v>
      </c>
      <c r="J106" s="3">
        <f t="shared" si="48"/>
        <v>375.03128451380547</v>
      </c>
      <c r="K106" s="3">
        <f t="shared" si="48"/>
        <v>361.61589873417722</v>
      </c>
      <c r="L106" s="3">
        <f t="shared" si="48"/>
        <v>466.77181362007173</v>
      </c>
      <c r="M106" s="3">
        <f t="shared" si="48"/>
        <v>407.25377724550884</v>
      </c>
      <c r="N106" s="3">
        <f t="shared" si="48"/>
        <v>462.12097482837538</v>
      </c>
      <c r="O106" s="3">
        <f t="shared" si="48"/>
        <v>361.82462785388134</v>
      </c>
      <c r="P106" s="3">
        <f t="shared" si="48"/>
        <v>496.34750497237559</v>
      </c>
      <c r="Q106" s="3">
        <f t="shared" si="48"/>
        <v>452.60222883295188</v>
      </c>
      <c r="R106" s="3">
        <f t="shared" si="48"/>
        <v>507.49868181818192</v>
      </c>
      <c r="S106" s="3">
        <f t="shared" si="48"/>
        <v>511.58500212089069</v>
      </c>
      <c r="T106" s="3">
        <f t="shared" si="48"/>
        <v>445.92630954994513</v>
      </c>
      <c r="U106" s="3">
        <f t="shared" si="48"/>
        <v>512.86056923076922</v>
      </c>
      <c r="V106" s="3">
        <f t="shared" si="48"/>
        <v>469.46871076923088</v>
      </c>
      <c r="W106" s="3">
        <f t="shared" si="48"/>
        <v>520.08551020408163</v>
      </c>
      <c r="X106" s="3">
        <f t="shared" si="48"/>
        <v>563.64655276381905</v>
      </c>
      <c r="Y106" s="3">
        <f t="shared" si="48"/>
        <v>474.44045816326536</v>
      </c>
      <c r="Z106" s="71">
        <f>Z21</f>
        <v>515</v>
      </c>
      <c r="AA106" s="71">
        <f>SUM(AA94:AA105)</f>
        <v>494.26349911438587</v>
      </c>
      <c r="AB106" s="71">
        <f>SUM(AB94:AB105)</f>
        <v>499.56888675493389</v>
      </c>
      <c r="AC106" s="71">
        <f>SUM(AC94:AC105)</f>
        <v>501.98022759499725</v>
      </c>
    </row>
    <row r="107" spans="1:29">
      <c r="A107" s="69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69"/>
      <c r="AA107" s="69"/>
      <c r="AB107" s="69"/>
      <c r="AC107" s="97"/>
    </row>
    <row r="108" spans="1:29" ht="15.75" thickBot="1">
      <c r="A108" s="126" t="s">
        <v>310</v>
      </c>
    </row>
    <row r="109" spans="1:29" ht="15.75" thickBot="1">
      <c r="A109" s="154"/>
      <c r="B109" s="154" t="str">
        <f>B$2</f>
        <v xml:space="preserve">93/94 </v>
      </c>
      <c r="C109" s="154" t="str">
        <f t="shared" ref="C109:AC109" si="49">C$2</f>
        <v xml:space="preserve">94/95 </v>
      </c>
      <c r="D109" s="154" t="str">
        <f t="shared" si="49"/>
        <v xml:space="preserve">95/96 </v>
      </c>
      <c r="E109" s="154" t="str">
        <f t="shared" si="49"/>
        <v xml:space="preserve">96/97 </v>
      </c>
      <c r="F109" s="154" t="str">
        <f t="shared" si="49"/>
        <v xml:space="preserve">97/98 </v>
      </c>
      <c r="G109" s="154" t="str">
        <f t="shared" si="49"/>
        <v xml:space="preserve">98/99 </v>
      </c>
      <c r="H109" s="154" t="str">
        <f t="shared" si="49"/>
        <v xml:space="preserve">99/00 </v>
      </c>
      <c r="I109" s="154" t="str">
        <f t="shared" si="49"/>
        <v xml:space="preserve">00/01 </v>
      </c>
      <c r="J109" s="154" t="str">
        <f t="shared" si="49"/>
        <v xml:space="preserve">01/02 </v>
      </c>
      <c r="K109" s="154" t="str">
        <f t="shared" si="49"/>
        <v xml:space="preserve">02/03 </v>
      </c>
      <c r="L109" s="154" t="str">
        <f t="shared" si="49"/>
        <v xml:space="preserve">03/04 </v>
      </c>
      <c r="M109" s="154" t="str">
        <f t="shared" si="49"/>
        <v xml:space="preserve">04/05 </v>
      </c>
      <c r="N109" s="154" t="str">
        <f t="shared" si="49"/>
        <v xml:space="preserve">05/06 </v>
      </c>
      <c r="O109" s="154" t="str">
        <f t="shared" si="49"/>
        <v xml:space="preserve">06/07 </v>
      </c>
      <c r="P109" s="154" t="str">
        <f t="shared" si="49"/>
        <v xml:space="preserve">07/08 </v>
      </c>
      <c r="Q109" s="154" t="str">
        <f t="shared" si="49"/>
        <v xml:space="preserve">08/09 </v>
      </c>
      <c r="R109" s="154" t="str">
        <f t="shared" si="49"/>
        <v xml:space="preserve">09/10 </v>
      </c>
      <c r="S109" s="154" t="str">
        <f t="shared" si="49"/>
        <v xml:space="preserve">10/11 </v>
      </c>
      <c r="T109" s="154" t="str">
        <f t="shared" si="49"/>
        <v xml:space="preserve">11/12 </v>
      </c>
      <c r="U109" s="154" t="str">
        <f t="shared" si="49"/>
        <v xml:space="preserve">12/13 </v>
      </c>
      <c r="V109" s="154" t="str">
        <f t="shared" si="49"/>
        <v xml:space="preserve">13/14 </v>
      </c>
      <c r="W109" s="154" t="str">
        <f t="shared" si="49"/>
        <v xml:space="preserve">14/15 </v>
      </c>
      <c r="X109" s="154" t="str">
        <f t="shared" si="49"/>
        <v xml:space="preserve">15/16 </v>
      </c>
      <c r="Y109" s="154" t="str">
        <f t="shared" si="49"/>
        <v xml:space="preserve">16/17 </v>
      </c>
      <c r="Z109" s="154" t="str">
        <f t="shared" si="49"/>
        <v xml:space="preserve">17/18 </v>
      </c>
      <c r="AA109" s="154" t="str">
        <f t="shared" si="49"/>
        <v>18/19</v>
      </c>
      <c r="AB109" s="154" t="str">
        <f t="shared" si="49"/>
        <v>19/20</v>
      </c>
      <c r="AC109" s="154" t="str">
        <f t="shared" si="49"/>
        <v>20/21</v>
      </c>
    </row>
    <row r="110" spans="1:29">
      <c r="A110" s="126" t="s">
        <v>64</v>
      </c>
      <c r="B110" s="94">
        <f t="shared" ref="B110:AC119" si="50">B94/B78</f>
        <v>0.35664335664335667</v>
      </c>
      <c r="C110" s="94">
        <f t="shared" si="50"/>
        <v>0.33984375</v>
      </c>
      <c r="D110" s="94">
        <f t="shared" si="50"/>
        <v>0.33687943262411346</v>
      </c>
      <c r="E110" s="94">
        <f t="shared" si="50"/>
        <v>0.33789473684210525</v>
      </c>
      <c r="F110" s="94">
        <f t="shared" si="50"/>
        <v>0.33174603174603173</v>
      </c>
      <c r="G110" s="94">
        <f t="shared" si="50"/>
        <v>0.3501199040767386</v>
      </c>
      <c r="H110" s="94">
        <f t="shared" si="50"/>
        <v>0.3411764705882353</v>
      </c>
      <c r="I110" s="94">
        <f t="shared" si="50"/>
        <v>0.31773584905660379</v>
      </c>
      <c r="J110" s="94">
        <f t="shared" si="50"/>
        <v>0.31094339622641509</v>
      </c>
      <c r="K110" s="94">
        <f t="shared" si="50"/>
        <v>0.31050955414012738</v>
      </c>
      <c r="L110" s="94">
        <f t="shared" si="50"/>
        <v>0.32006010518407213</v>
      </c>
      <c r="M110" s="94">
        <f t="shared" si="50"/>
        <v>0.31951770911831195</v>
      </c>
      <c r="N110" s="94">
        <f t="shared" si="50"/>
        <v>0.31779053084648495</v>
      </c>
      <c r="O110" s="94">
        <f t="shared" si="50"/>
        <v>0.32178932178932179</v>
      </c>
      <c r="P110" s="94">
        <f t="shared" si="50"/>
        <v>0.31586206896551722</v>
      </c>
      <c r="Q110" s="94">
        <f t="shared" si="50"/>
        <v>0.31857142857142856</v>
      </c>
      <c r="R110" s="94">
        <f t="shared" si="50"/>
        <v>0.31806451612903225</v>
      </c>
      <c r="S110" s="94">
        <f t="shared" si="50"/>
        <v>0.32627399073461283</v>
      </c>
      <c r="T110" s="94">
        <f t="shared" si="50"/>
        <v>0.32602739726027397</v>
      </c>
      <c r="U110" s="94">
        <f t="shared" si="50"/>
        <v>0.32628205128205129</v>
      </c>
      <c r="V110" s="94">
        <f t="shared" si="50"/>
        <v>0.33051948051948055</v>
      </c>
      <c r="W110" s="94">
        <f t="shared" si="50"/>
        <v>0.3300970873786408</v>
      </c>
      <c r="X110" s="94">
        <f t="shared" si="50"/>
        <v>0.33057851239669422</v>
      </c>
      <c r="Y110" s="94">
        <f t="shared" si="50"/>
        <v>0.32838709677419353</v>
      </c>
      <c r="Z110" s="128">
        <f t="shared" si="50"/>
        <v>0.3305519897304236</v>
      </c>
      <c r="AA110" s="128">
        <f t="shared" si="50"/>
        <v>0.32950899940959066</v>
      </c>
      <c r="AB110" s="128">
        <f t="shared" si="50"/>
        <v>0.33304592450328929</v>
      </c>
      <c r="AC110" s="128">
        <f t="shared" si="50"/>
        <v>0.33465348506333159</v>
      </c>
    </row>
    <row r="111" spans="1:29">
      <c r="A111" s="126" t="s">
        <v>65</v>
      </c>
      <c r="B111" s="94">
        <f t="shared" si="50"/>
        <v>0.35664335664335667</v>
      </c>
      <c r="C111" s="94">
        <f t="shared" si="50"/>
        <v>0.33984375</v>
      </c>
      <c r="D111" s="94">
        <f t="shared" si="50"/>
        <v>0.33687943262411346</v>
      </c>
      <c r="E111" s="94">
        <f t="shared" si="50"/>
        <v>0.33789473684210525</v>
      </c>
      <c r="F111" s="94">
        <f t="shared" si="50"/>
        <v>0.33174603174603173</v>
      </c>
      <c r="G111" s="94">
        <f t="shared" si="50"/>
        <v>0.3501199040767386</v>
      </c>
      <c r="H111" s="94">
        <f t="shared" si="50"/>
        <v>0.3411764705882353</v>
      </c>
      <c r="I111" s="94">
        <f t="shared" si="50"/>
        <v>0.31773584905660379</v>
      </c>
      <c r="J111" s="94">
        <f t="shared" si="50"/>
        <v>0.31094339622641509</v>
      </c>
      <c r="K111" s="94">
        <f t="shared" si="50"/>
        <v>0.31050955414012738</v>
      </c>
      <c r="L111" s="94">
        <f t="shared" si="50"/>
        <v>0.32006010518407213</v>
      </c>
      <c r="M111" s="94">
        <f t="shared" si="50"/>
        <v>0.31951770911831195</v>
      </c>
      <c r="N111" s="94">
        <f t="shared" si="50"/>
        <v>0.31779053084648495</v>
      </c>
      <c r="O111" s="94">
        <f t="shared" si="50"/>
        <v>0.32178932178932179</v>
      </c>
      <c r="P111" s="94">
        <f t="shared" si="50"/>
        <v>0.31586206896551722</v>
      </c>
      <c r="Q111" s="94">
        <f t="shared" si="50"/>
        <v>0.31857142857142856</v>
      </c>
      <c r="R111" s="94">
        <f t="shared" si="50"/>
        <v>0.31806451612903225</v>
      </c>
      <c r="S111" s="94">
        <f t="shared" si="50"/>
        <v>0.32627399073461288</v>
      </c>
      <c r="T111" s="94">
        <f t="shared" si="50"/>
        <v>0.32602739726027397</v>
      </c>
      <c r="U111" s="94">
        <f t="shared" si="50"/>
        <v>0.32628205128205129</v>
      </c>
      <c r="V111" s="94">
        <f t="shared" si="50"/>
        <v>0.33051948051948055</v>
      </c>
      <c r="W111" s="94">
        <f t="shared" si="50"/>
        <v>0.3300970873786408</v>
      </c>
      <c r="X111" s="94">
        <f t="shared" si="50"/>
        <v>0.33057851239669422</v>
      </c>
      <c r="Y111" s="94">
        <f t="shared" si="50"/>
        <v>0.32838709677419353</v>
      </c>
      <c r="Z111" s="128">
        <f t="shared" si="50"/>
        <v>0.3305519897304236</v>
      </c>
      <c r="AA111" s="128">
        <f t="shared" si="50"/>
        <v>0.32950899940959066</v>
      </c>
      <c r="AB111" s="128">
        <f t="shared" si="50"/>
        <v>0.33304592450328929</v>
      </c>
      <c r="AC111" s="128">
        <f t="shared" si="50"/>
        <v>0.33465348506333159</v>
      </c>
    </row>
    <row r="112" spans="1:29">
      <c r="A112" s="126" t="s">
        <v>66</v>
      </c>
      <c r="B112" s="94">
        <f t="shared" si="50"/>
        <v>0.35664335664335667</v>
      </c>
      <c r="C112" s="94">
        <f t="shared" si="50"/>
        <v>0.33984375</v>
      </c>
      <c r="D112" s="94">
        <f t="shared" si="50"/>
        <v>0.33687943262411346</v>
      </c>
      <c r="E112" s="94">
        <f t="shared" si="50"/>
        <v>0.33789473684210525</v>
      </c>
      <c r="F112" s="94">
        <f t="shared" si="50"/>
        <v>0.33174603174603173</v>
      </c>
      <c r="G112" s="94">
        <f t="shared" si="50"/>
        <v>0.35011990407673854</v>
      </c>
      <c r="H112" s="94">
        <f t="shared" si="50"/>
        <v>0.3411764705882353</v>
      </c>
      <c r="I112" s="94">
        <f t="shared" si="50"/>
        <v>0.31773584905660379</v>
      </c>
      <c r="J112" s="94">
        <f t="shared" si="50"/>
        <v>0.31094339622641509</v>
      </c>
      <c r="K112" s="94">
        <f t="shared" si="50"/>
        <v>0.31050955414012738</v>
      </c>
      <c r="L112" s="94">
        <f t="shared" si="50"/>
        <v>0.32006010518407213</v>
      </c>
      <c r="M112" s="94">
        <f t="shared" si="50"/>
        <v>0.31951770911831195</v>
      </c>
      <c r="N112" s="94">
        <f t="shared" si="50"/>
        <v>0.31779053084648495</v>
      </c>
      <c r="O112" s="94">
        <f t="shared" si="50"/>
        <v>0.32178932178932179</v>
      </c>
      <c r="P112" s="94">
        <f t="shared" si="50"/>
        <v>0.31586206896551722</v>
      </c>
      <c r="Q112" s="94">
        <f t="shared" si="50"/>
        <v>0.31857142857142856</v>
      </c>
      <c r="R112" s="94">
        <f t="shared" si="50"/>
        <v>0.31806451612903225</v>
      </c>
      <c r="S112" s="94">
        <f t="shared" si="50"/>
        <v>0.32627399073461283</v>
      </c>
      <c r="T112" s="94">
        <f t="shared" si="50"/>
        <v>0.32602739726027397</v>
      </c>
      <c r="U112" s="94">
        <f t="shared" si="50"/>
        <v>0.32628205128205129</v>
      </c>
      <c r="V112" s="94">
        <f t="shared" si="50"/>
        <v>0.33051948051948055</v>
      </c>
      <c r="W112" s="94">
        <f t="shared" si="50"/>
        <v>0.3300970873786408</v>
      </c>
      <c r="X112" s="94">
        <f t="shared" si="50"/>
        <v>0.33057851239669422</v>
      </c>
      <c r="Y112" s="94">
        <f t="shared" si="50"/>
        <v>0.32838709677419353</v>
      </c>
      <c r="Z112" s="128">
        <f t="shared" si="50"/>
        <v>0.3305519897304236</v>
      </c>
      <c r="AA112" s="128">
        <f t="shared" si="50"/>
        <v>0.32950899940959066</v>
      </c>
      <c r="AB112" s="128">
        <f t="shared" si="50"/>
        <v>0.33304592450328929</v>
      </c>
      <c r="AC112" s="128">
        <f t="shared" si="50"/>
        <v>0.33465348506333159</v>
      </c>
    </row>
    <row r="113" spans="1:29">
      <c r="A113" s="126" t="s">
        <v>67</v>
      </c>
      <c r="B113" s="94">
        <f t="shared" si="50"/>
        <v>0.35664335664335667</v>
      </c>
      <c r="C113" s="94">
        <f t="shared" si="50"/>
        <v>0.33984374999999994</v>
      </c>
      <c r="D113" s="94">
        <f t="shared" si="50"/>
        <v>0.33687943262411346</v>
      </c>
      <c r="E113" s="94">
        <f t="shared" si="50"/>
        <v>0.33789473684210525</v>
      </c>
      <c r="F113" s="94">
        <f t="shared" si="50"/>
        <v>0.33174603174603173</v>
      </c>
      <c r="G113" s="94">
        <f t="shared" si="50"/>
        <v>0.3501199040767386</v>
      </c>
      <c r="H113" s="94">
        <f t="shared" si="50"/>
        <v>0.3411764705882353</v>
      </c>
      <c r="I113" s="94">
        <f t="shared" si="50"/>
        <v>0.31773584905660379</v>
      </c>
      <c r="J113" s="94">
        <f t="shared" si="50"/>
        <v>0.31094339622641509</v>
      </c>
      <c r="K113" s="94">
        <f t="shared" si="50"/>
        <v>0.31050955414012738</v>
      </c>
      <c r="L113" s="94">
        <f t="shared" si="50"/>
        <v>0.32006010518407213</v>
      </c>
      <c r="M113" s="94">
        <f t="shared" si="50"/>
        <v>0.31951770911831195</v>
      </c>
      <c r="N113" s="94">
        <f t="shared" si="50"/>
        <v>0.31779053084648495</v>
      </c>
      <c r="O113" s="94">
        <f t="shared" si="50"/>
        <v>0.32178932178932179</v>
      </c>
      <c r="P113" s="94">
        <f t="shared" si="50"/>
        <v>0.31586206896551722</v>
      </c>
      <c r="Q113" s="94">
        <f t="shared" si="50"/>
        <v>0.31857142857142856</v>
      </c>
      <c r="R113" s="94">
        <f t="shared" si="50"/>
        <v>0.31806451612903225</v>
      </c>
      <c r="S113" s="94">
        <f t="shared" si="50"/>
        <v>0.32627399073461283</v>
      </c>
      <c r="T113" s="94">
        <f t="shared" si="50"/>
        <v>0.32602739726027397</v>
      </c>
      <c r="U113" s="94">
        <f t="shared" si="50"/>
        <v>0.32628205128205129</v>
      </c>
      <c r="V113" s="94">
        <f t="shared" si="50"/>
        <v>0.33051948051948055</v>
      </c>
      <c r="W113" s="94">
        <f t="shared" si="50"/>
        <v>0.3300970873786408</v>
      </c>
      <c r="X113" s="94">
        <f t="shared" si="50"/>
        <v>0.33057851239669422</v>
      </c>
      <c r="Y113" s="94">
        <f t="shared" si="50"/>
        <v>0.32838709677419353</v>
      </c>
      <c r="Z113" s="128">
        <f t="shared" si="50"/>
        <v>0.3305519897304236</v>
      </c>
      <c r="AA113" s="128">
        <f t="shared" si="50"/>
        <v>0.32950899940959066</v>
      </c>
      <c r="AB113" s="128">
        <f t="shared" si="50"/>
        <v>0.33304592450328929</v>
      </c>
      <c r="AC113" s="128">
        <f t="shared" si="50"/>
        <v>0.33465348506333159</v>
      </c>
    </row>
    <row r="114" spans="1:29">
      <c r="A114" s="126" t="s">
        <v>68</v>
      </c>
      <c r="B114" s="94">
        <f t="shared" si="50"/>
        <v>0.35664335664335667</v>
      </c>
      <c r="C114" s="94">
        <f t="shared" si="50"/>
        <v>0.33984375</v>
      </c>
      <c r="D114" s="94">
        <f t="shared" si="50"/>
        <v>0.33687943262411352</v>
      </c>
      <c r="E114" s="94">
        <f t="shared" si="50"/>
        <v>0.33789473684210525</v>
      </c>
      <c r="F114" s="94">
        <f t="shared" si="50"/>
        <v>0.33174603174603173</v>
      </c>
      <c r="G114" s="94">
        <f t="shared" si="50"/>
        <v>0.3501199040767386</v>
      </c>
      <c r="H114" s="94">
        <f t="shared" si="50"/>
        <v>0.3411764705882353</v>
      </c>
      <c r="I114" s="94">
        <f t="shared" si="50"/>
        <v>0.31773584905660379</v>
      </c>
      <c r="J114" s="94">
        <f t="shared" si="50"/>
        <v>0.31094339622641509</v>
      </c>
      <c r="K114" s="94">
        <f t="shared" si="50"/>
        <v>0.31050955414012738</v>
      </c>
      <c r="L114" s="94">
        <f t="shared" si="50"/>
        <v>0.32006010518407213</v>
      </c>
      <c r="M114" s="94">
        <f t="shared" si="50"/>
        <v>0.31951770911831195</v>
      </c>
      <c r="N114" s="94">
        <f t="shared" si="50"/>
        <v>0.31779053084648495</v>
      </c>
      <c r="O114" s="94">
        <f t="shared" si="50"/>
        <v>0.32178932178932179</v>
      </c>
      <c r="P114" s="94">
        <f t="shared" si="50"/>
        <v>0.31586206896551722</v>
      </c>
      <c r="Q114" s="94">
        <f t="shared" si="50"/>
        <v>0.31857142857142862</v>
      </c>
      <c r="R114" s="94">
        <f t="shared" si="50"/>
        <v>0.31806451612903225</v>
      </c>
      <c r="S114" s="94">
        <f t="shared" si="50"/>
        <v>0.32627399073461283</v>
      </c>
      <c r="T114" s="94">
        <f t="shared" si="50"/>
        <v>0.32602739726027397</v>
      </c>
      <c r="U114" s="94">
        <f t="shared" si="50"/>
        <v>0.32628205128205129</v>
      </c>
      <c r="V114" s="94">
        <f t="shared" si="50"/>
        <v>0.33051948051948055</v>
      </c>
      <c r="W114" s="94">
        <f t="shared" si="50"/>
        <v>0.3300970873786408</v>
      </c>
      <c r="X114" s="94">
        <f t="shared" si="50"/>
        <v>0.33057851239669422</v>
      </c>
      <c r="Y114" s="94">
        <f t="shared" si="50"/>
        <v>0.32838709677419353</v>
      </c>
      <c r="Z114" s="128">
        <f t="shared" si="50"/>
        <v>0.3305519897304236</v>
      </c>
      <c r="AA114" s="128">
        <f t="shared" si="50"/>
        <v>0.32950899940959066</v>
      </c>
      <c r="AB114" s="128">
        <f t="shared" si="50"/>
        <v>0.33304592450328929</v>
      </c>
      <c r="AC114" s="128">
        <f t="shared" si="50"/>
        <v>0.33465348506333159</v>
      </c>
    </row>
    <row r="115" spans="1:29">
      <c r="A115" s="126" t="s">
        <v>69</v>
      </c>
      <c r="B115" s="94">
        <f t="shared" si="50"/>
        <v>0.35664335664335667</v>
      </c>
      <c r="C115" s="94">
        <f t="shared" si="50"/>
        <v>0.33984375</v>
      </c>
      <c r="D115" s="94">
        <f t="shared" si="50"/>
        <v>0.33687943262411346</v>
      </c>
      <c r="E115" s="94">
        <f t="shared" si="50"/>
        <v>0.33789473684210525</v>
      </c>
      <c r="F115" s="94">
        <f t="shared" si="50"/>
        <v>0.33174603174603173</v>
      </c>
      <c r="G115" s="94">
        <f t="shared" si="50"/>
        <v>0.3501199040767386</v>
      </c>
      <c r="H115" s="94">
        <f t="shared" si="50"/>
        <v>0.34117647058823525</v>
      </c>
      <c r="I115" s="94">
        <f t="shared" si="50"/>
        <v>0.31773584905660379</v>
      </c>
      <c r="J115" s="94">
        <f t="shared" si="50"/>
        <v>0.31094339622641509</v>
      </c>
      <c r="K115" s="94">
        <f t="shared" si="50"/>
        <v>0.31050955414012738</v>
      </c>
      <c r="L115" s="94">
        <f t="shared" si="50"/>
        <v>0.32006010518407213</v>
      </c>
      <c r="M115" s="94">
        <f t="shared" si="50"/>
        <v>0.31951770911831195</v>
      </c>
      <c r="N115" s="94">
        <f t="shared" si="50"/>
        <v>0.31779053084648495</v>
      </c>
      <c r="O115" s="94">
        <f t="shared" si="50"/>
        <v>0.32178932178932179</v>
      </c>
      <c r="P115" s="94">
        <f t="shared" si="50"/>
        <v>0.31586206896551722</v>
      </c>
      <c r="Q115" s="94">
        <f t="shared" si="50"/>
        <v>0.31857142857142856</v>
      </c>
      <c r="R115" s="94">
        <f t="shared" si="50"/>
        <v>0.31806451612903225</v>
      </c>
      <c r="S115" s="94">
        <f t="shared" si="50"/>
        <v>0.32627399073461283</v>
      </c>
      <c r="T115" s="94">
        <f t="shared" si="50"/>
        <v>0.32602739726027397</v>
      </c>
      <c r="U115" s="94">
        <f t="shared" si="50"/>
        <v>0.32628205128205129</v>
      </c>
      <c r="V115" s="94">
        <f t="shared" si="50"/>
        <v>0.33051948051948055</v>
      </c>
      <c r="W115" s="94">
        <f t="shared" si="50"/>
        <v>0.3300970873786408</v>
      </c>
      <c r="X115" s="94">
        <f t="shared" si="50"/>
        <v>0.33057851239669422</v>
      </c>
      <c r="Y115" s="94">
        <f t="shared" si="50"/>
        <v>0.32838709677419348</v>
      </c>
      <c r="Z115" s="128">
        <f t="shared" si="50"/>
        <v>0.3305519897304236</v>
      </c>
      <c r="AA115" s="128">
        <f t="shared" si="50"/>
        <v>0.32950899940959066</v>
      </c>
      <c r="AB115" s="128">
        <f t="shared" si="50"/>
        <v>0.33304592450328929</v>
      </c>
      <c r="AC115" s="128">
        <f t="shared" si="50"/>
        <v>0.33465348506333153</v>
      </c>
    </row>
    <row r="116" spans="1:29">
      <c r="A116" s="126" t="s">
        <v>70</v>
      </c>
      <c r="B116" s="94">
        <f t="shared" si="50"/>
        <v>0.35664335664335667</v>
      </c>
      <c r="C116" s="94">
        <f t="shared" si="50"/>
        <v>0.33984375</v>
      </c>
      <c r="D116" s="94">
        <f t="shared" si="50"/>
        <v>0.33687943262411346</v>
      </c>
      <c r="E116" s="94">
        <f t="shared" si="50"/>
        <v>0.33789473684210525</v>
      </c>
      <c r="F116" s="94">
        <f t="shared" si="50"/>
        <v>0.33174603174603173</v>
      </c>
      <c r="G116" s="94">
        <f t="shared" si="50"/>
        <v>0.3501199040767386</v>
      </c>
      <c r="H116" s="94">
        <f t="shared" si="50"/>
        <v>0.3411764705882353</v>
      </c>
      <c r="I116" s="94">
        <f t="shared" si="50"/>
        <v>0.31773584905660379</v>
      </c>
      <c r="J116" s="94">
        <f t="shared" si="50"/>
        <v>0.31094339622641504</v>
      </c>
      <c r="K116" s="94">
        <f t="shared" si="50"/>
        <v>0.31050955414012738</v>
      </c>
      <c r="L116" s="94">
        <f t="shared" si="50"/>
        <v>0.32006010518407213</v>
      </c>
      <c r="M116" s="94">
        <f t="shared" si="50"/>
        <v>0.31951770911831195</v>
      </c>
      <c r="N116" s="94">
        <f t="shared" si="50"/>
        <v>0.31779053084648495</v>
      </c>
      <c r="O116" s="94">
        <f t="shared" si="50"/>
        <v>0.32178932178932179</v>
      </c>
      <c r="P116" s="94">
        <f t="shared" si="50"/>
        <v>0.31586206896551722</v>
      </c>
      <c r="Q116" s="94">
        <f t="shared" si="50"/>
        <v>0.31857142857142856</v>
      </c>
      <c r="R116" s="94">
        <f t="shared" si="50"/>
        <v>0.31806451612903225</v>
      </c>
      <c r="S116" s="94">
        <f t="shared" si="50"/>
        <v>0.32627399073461288</v>
      </c>
      <c r="T116" s="94">
        <f t="shared" si="50"/>
        <v>0.32602739726027397</v>
      </c>
      <c r="U116" s="94">
        <f t="shared" si="50"/>
        <v>0.32628205128205129</v>
      </c>
      <c r="V116" s="94">
        <f t="shared" si="50"/>
        <v>0.33051948051948055</v>
      </c>
      <c r="W116" s="94">
        <f t="shared" si="50"/>
        <v>0.3300970873786408</v>
      </c>
      <c r="X116" s="94">
        <f t="shared" si="50"/>
        <v>0.33057851239669422</v>
      </c>
      <c r="Y116" s="94">
        <f t="shared" si="50"/>
        <v>0.32838709677419353</v>
      </c>
      <c r="Z116" s="128">
        <f t="shared" si="50"/>
        <v>0.3305519897304236</v>
      </c>
      <c r="AA116" s="128">
        <f t="shared" si="50"/>
        <v>0.32950899940959066</v>
      </c>
      <c r="AB116" s="128">
        <f t="shared" si="50"/>
        <v>0.33304592450328929</v>
      </c>
      <c r="AC116" s="128">
        <f t="shared" si="50"/>
        <v>0.33465348506333159</v>
      </c>
    </row>
    <row r="117" spans="1:29">
      <c r="A117" s="126" t="s">
        <v>71</v>
      </c>
      <c r="B117" s="94">
        <f t="shared" si="50"/>
        <v>0.35664335664335667</v>
      </c>
      <c r="C117" s="94">
        <f t="shared" si="50"/>
        <v>0.33984375</v>
      </c>
      <c r="D117" s="94">
        <f t="shared" si="50"/>
        <v>0.33687943262411346</v>
      </c>
      <c r="E117" s="94">
        <f t="shared" si="50"/>
        <v>0.33789473684210525</v>
      </c>
      <c r="F117" s="94">
        <f t="shared" si="50"/>
        <v>0.33174603174603173</v>
      </c>
      <c r="G117" s="94">
        <f t="shared" si="50"/>
        <v>0.3501199040767386</v>
      </c>
      <c r="H117" s="94">
        <f t="shared" si="50"/>
        <v>0.3411764705882353</v>
      </c>
      <c r="I117" s="94">
        <f t="shared" si="50"/>
        <v>0.31773584905660379</v>
      </c>
      <c r="J117" s="94">
        <f t="shared" si="50"/>
        <v>0.31094339622641509</v>
      </c>
      <c r="K117" s="94">
        <f t="shared" si="50"/>
        <v>0.31050955414012738</v>
      </c>
      <c r="L117" s="94">
        <f t="shared" si="50"/>
        <v>0.32006010518407213</v>
      </c>
      <c r="M117" s="94">
        <f t="shared" si="50"/>
        <v>0.31951770911831195</v>
      </c>
      <c r="N117" s="94">
        <f t="shared" si="50"/>
        <v>0.31779053084648495</v>
      </c>
      <c r="O117" s="94">
        <f t="shared" si="50"/>
        <v>0.32178932178932179</v>
      </c>
      <c r="P117" s="94">
        <f t="shared" si="50"/>
        <v>0.31586206896551722</v>
      </c>
      <c r="Q117" s="94">
        <f t="shared" si="50"/>
        <v>0.31857142857142856</v>
      </c>
      <c r="R117" s="94">
        <f t="shared" si="50"/>
        <v>0.31806451612903225</v>
      </c>
      <c r="S117" s="94">
        <f t="shared" si="50"/>
        <v>0.32627399073461283</v>
      </c>
      <c r="T117" s="94">
        <f t="shared" si="50"/>
        <v>0.32602739726027402</v>
      </c>
      <c r="U117" s="94">
        <f t="shared" si="50"/>
        <v>0.32628205128205129</v>
      </c>
      <c r="V117" s="94">
        <f t="shared" si="50"/>
        <v>0.33051948051948055</v>
      </c>
      <c r="W117" s="94">
        <f t="shared" si="50"/>
        <v>0.3300970873786408</v>
      </c>
      <c r="X117" s="94">
        <f t="shared" si="50"/>
        <v>0.33057851239669422</v>
      </c>
      <c r="Y117" s="94">
        <f t="shared" si="50"/>
        <v>0.32838709677419353</v>
      </c>
      <c r="Z117" s="128">
        <f t="shared" si="50"/>
        <v>0.3305519897304236</v>
      </c>
      <c r="AA117" s="128">
        <f t="shared" si="50"/>
        <v>0.32950899940959066</v>
      </c>
      <c r="AB117" s="128">
        <f t="shared" si="50"/>
        <v>0.33304592450328929</v>
      </c>
      <c r="AC117" s="128">
        <f t="shared" si="50"/>
        <v>0.33465348506333159</v>
      </c>
    </row>
    <row r="118" spans="1:29">
      <c r="A118" s="126" t="s">
        <v>72</v>
      </c>
      <c r="B118" s="94">
        <f t="shared" si="50"/>
        <v>0.35664335664335667</v>
      </c>
      <c r="C118" s="94">
        <f t="shared" si="50"/>
        <v>0.33984375</v>
      </c>
      <c r="D118" s="94">
        <f t="shared" si="50"/>
        <v>0.33687943262411346</v>
      </c>
      <c r="E118" s="94">
        <f t="shared" si="50"/>
        <v>0.33789473684210525</v>
      </c>
      <c r="F118" s="94">
        <f t="shared" si="50"/>
        <v>0.33174603174603173</v>
      </c>
      <c r="G118" s="94">
        <f t="shared" si="50"/>
        <v>0.3501199040767386</v>
      </c>
      <c r="H118" s="94">
        <f t="shared" si="50"/>
        <v>0.3411764705882353</v>
      </c>
      <c r="I118" s="94">
        <f t="shared" si="50"/>
        <v>0.31773584905660379</v>
      </c>
      <c r="J118" s="94">
        <f t="shared" si="50"/>
        <v>0.31094339622641509</v>
      </c>
      <c r="K118" s="94">
        <f t="shared" si="50"/>
        <v>0.31050955414012738</v>
      </c>
      <c r="L118" s="94">
        <f t="shared" si="50"/>
        <v>0.32006010518407219</v>
      </c>
      <c r="M118" s="94">
        <f t="shared" si="50"/>
        <v>0.31951770911831195</v>
      </c>
      <c r="N118" s="94">
        <f t="shared" si="50"/>
        <v>0.31779053084648495</v>
      </c>
      <c r="O118" s="94">
        <f t="shared" si="50"/>
        <v>0.32178932178932179</v>
      </c>
      <c r="P118" s="94">
        <f t="shared" si="50"/>
        <v>0.31586206896551722</v>
      </c>
      <c r="Q118" s="94">
        <f t="shared" si="50"/>
        <v>0.31857142857142856</v>
      </c>
      <c r="R118" s="94">
        <f t="shared" si="50"/>
        <v>0.31806451612903225</v>
      </c>
      <c r="S118" s="94">
        <f t="shared" si="50"/>
        <v>0.32627399073461283</v>
      </c>
      <c r="T118" s="94">
        <f t="shared" si="50"/>
        <v>0.32602739726027397</v>
      </c>
      <c r="U118" s="94">
        <f t="shared" si="50"/>
        <v>0.32628205128205129</v>
      </c>
      <c r="V118" s="94">
        <f t="shared" si="50"/>
        <v>0.33051948051948055</v>
      </c>
      <c r="W118" s="94">
        <f t="shared" si="50"/>
        <v>0.3300970873786408</v>
      </c>
      <c r="X118" s="94">
        <f t="shared" si="50"/>
        <v>0.33057851239669422</v>
      </c>
      <c r="Y118" s="94">
        <f t="shared" si="50"/>
        <v>0.32838709677419353</v>
      </c>
      <c r="Z118" s="128">
        <f t="shared" si="50"/>
        <v>0.3305519897304236</v>
      </c>
      <c r="AA118" s="128">
        <f t="shared" si="50"/>
        <v>0.32950899940959066</v>
      </c>
      <c r="AB118" s="128">
        <f t="shared" si="50"/>
        <v>0.33304592450328929</v>
      </c>
      <c r="AC118" s="128">
        <f t="shared" si="50"/>
        <v>0.33465348506333159</v>
      </c>
    </row>
    <row r="119" spans="1:29">
      <c r="A119" s="126" t="s">
        <v>73</v>
      </c>
      <c r="B119" s="94">
        <f t="shared" si="50"/>
        <v>0.35664335664335667</v>
      </c>
      <c r="C119" s="94">
        <f t="shared" si="50"/>
        <v>0.33984375</v>
      </c>
      <c r="D119" s="94">
        <f t="shared" si="50"/>
        <v>0.33687943262411346</v>
      </c>
      <c r="E119" s="94">
        <f t="shared" ref="E119:AC121" si="51">E103/E87</f>
        <v>0.33789473684210525</v>
      </c>
      <c r="F119" s="94">
        <f t="shared" si="51"/>
        <v>0.33174603174603173</v>
      </c>
      <c r="G119" s="94">
        <f t="shared" si="51"/>
        <v>0.3501199040767386</v>
      </c>
      <c r="H119" s="94">
        <f t="shared" si="51"/>
        <v>0.3411764705882353</v>
      </c>
      <c r="I119" s="94">
        <f t="shared" si="51"/>
        <v>0.31773584905660379</v>
      </c>
      <c r="J119" s="94">
        <f t="shared" si="51"/>
        <v>0.31094339622641509</v>
      </c>
      <c r="K119" s="94">
        <f t="shared" si="51"/>
        <v>0.31050955414012738</v>
      </c>
      <c r="L119" s="94">
        <f t="shared" si="51"/>
        <v>0.32006010518407213</v>
      </c>
      <c r="M119" s="94">
        <f t="shared" si="51"/>
        <v>0.31951770911831195</v>
      </c>
      <c r="N119" s="94">
        <f t="shared" si="51"/>
        <v>0.31779053084648495</v>
      </c>
      <c r="O119" s="94">
        <f t="shared" si="51"/>
        <v>0.32178932178932179</v>
      </c>
      <c r="P119" s="94">
        <f t="shared" si="51"/>
        <v>0.31586206896551722</v>
      </c>
      <c r="Q119" s="94">
        <f t="shared" si="51"/>
        <v>0.31857142857142856</v>
      </c>
      <c r="R119" s="94">
        <f t="shared" si="51"/>
        <v>0.31806451612903225</v>
      </c>
      <c r="S119" s="94">
        <f t="shared" si="51"/>
        <v>0.32627399073461283</v>
      </c>
      <c r="T119" s="94">
        <f t="shared" si="51"/>
        <v>0.32602739726027397</v>
      </c>
      <c r="U119" s="94">
        <f t="shared" si="51"/>
        <v>0.32628205128205129</v>
      </c>
      <c r="V119" s="94">
        <f t="shared" si="51"/>
        <v>0.33051948051948055</v>
      </c>
      <c r="W119" s="94">
        <f t="shared" si="51"/>
        <v>0.3300970873786408</v>
      </c>
      <c r="X119" s="94">
        <f t="shared" si="51"/>
        <v>0.33057851239669422</v>
      </c>
      <c r="Y119" s="94">
        <f t="shared" si="51"/>
        <v>0.32838709677419353</v>
      </c>
      <c r="Z119" s="128">
        <f t="shared" si="51"/>
        <v>0.3305519897304236</v>
      </c>
      <c r="AA119" s="128">
        <f t="shared" si="51"/>
        <v>0.32950899940959066</v>
      </c>
      <c r="AB119" s="128">
        <f t="shared" si="51"/>
        <v>0.33304592450328929</v>
      </c>
      <c r="AC119" s="128">
        <f t="shared" si="51"/>
        <v>0.33465348506333159</v>
      </c>
    </row>
    <row r="120" spans="1:29">
      <c r="A120" s="126" t="s">
        <v>74</v>
      </c>
      <c r="B120" s="94">
        <f t="shared" ref="B120:Q121" si="52">B104/B88</f>
        <v>0.35664335664335667</v>
      </c>
      <c r="C120" s="94">
        <f t="shared" si="52"/>
        <v>0.33984375</v>
      </c>
      <c r="D120" s="94">
        <f t="shared" si="52"/>
        <v>0.33687943262411346</v>
      </c>
      <c r="E120" s="94">
        <f t="shared" si="52"/>
        <v>0.33789473684210525</v>
      </c>
      <c r="F120" s="94">
        <f t="shared" si="52"/>
        <v>0.33174603174603173</v>
      </c>
      <c r="G120" s="94">
        <f t="shared" si="52"/>
        <v>0.3501199040767386</v>
      </c>
      <c r="H120" s="94">
        <f t="shared" si="52"/>
        <v>0.3411764705882353</v>
      </c>
      <c r="I120" s="94">
        <f t="shared" si="52"/>
        <v>0.31773584905660379</v>
      </c>
      <c r="J120" s="94">
        <f t="shared" si="52"/>
        <v>0.31094339622641509</v>
      </c>
      <c r="K120" s="94">
        <f t="shared" si="52"/>
        <v>0.31050955414012738</v>
      </c>
      <c r="L120" s="94">
        <f t="shared" si="52"/>
        <v>0.32006010518407213</v>
      </c>
      <c r="M120" s="94">
        <f t="shared" si="52"/>
        <v>0.31951770911831195</v>
      </c>
      <c r="N120" s="94">
        <f t="shared" si="52"/>
        <v>0.31779053084648495</v>
      </c>
      <c r="O120" s="94">
        <f t="shared" si="52"/>
        <v>0.32178932178932179</v>
      </c>
      <c r="P120" s="94">
        <f t="shared" si="52"/>
        <v>0.31586206896551716</v>
      </c>
      <c r="Q120" s="94">
        <f t="shared" si="52"/>
        <v>0.31857142857142856</v>
      </c>
      <c r="R120" s="94">
        <f t="shared" si="51"/>
        <v>0.31806451612903225</v>
      </c>
      <c r="S120" s="94">
        <f t="shared" si="51"/>
        <v>0.32627399073461283</v>
      </c>
      <c r="T120" s="94">
        <f t="shared" si="51"/>
        <v>0.32602739726027397</v>
      </c>
      <c r="U120" s="94">
        <f t="shared" si="51"/>
        <v>0.32628205128205129</v>
      </c>
      <c r="V120" s="94">
        <f t="shared" si="51"/>
        <v>0.33051948051948055</v>
      </c>
      <c r="W120" s="94">
        <f t="shared" si="51"/>
        <v>0.3300970873786408</v>
      </c>
      <c r="X120" s="94">
        <f t="shared" si="51"/>
        <v>0.33057851239669422</v>
      </c>
      <c r="Y120" s="94">
        <f t="shared" si="51"/>
        <v>0.32838709677419353</v>
      </c>
      <c r="Z120" s="128">
        <f t="shared" si="51"/>
        <v>0.3305519897304236</v>
      </c>
      <c r="AA120" s="128">
        <f t="shared" si="51"/>
        <v>0.32950899940959066</v>
      </c>
      <c r="AB120" s="128">
        <f t="shared" si="51"/>
        <v>0.33304592450328929</v>
      </c>
      <c r="AC120" s="128">
        <f t="shared" si="51"/>
        <v>0.33465348506333159</v>
      </c>
    </row>
    <row r="121" spans="1:29">
      <c r="A121" s="126" t="s">
        <v>75</v>
      </c>
      <c r="B121" s="94">
        <f t="shared" si="52"/>
        <v>0.35664335664335667</v>
      </c>
      <c r="C121" s="94">
        <f t="shared" si="52"/>
        <v>0.33984375</v>
      </c>
      <c r="D121" s="94">
        <f t="shared" si="52"/>
        <v>0.33687943262411346</v>
      </c>
      <c r="E121" s="94">
        <f t="shared" si="52"/>
        <v>0.33789473684210525</v>
      </c>
      <c r="F121" s="94">
        <f t="shared" si="52"/>
        <v>0.33174603174603173</v>
      </c>
      <c r="G121" s="94">
        <f t="shared" si="52"/>
        <v>0.35011990407673865</v>
      </c>
      <c r="H121" s="94">
        <f t="shared" si="52"/>
        <v>0.3411764705882353</v>
      </c>
      <c r="I121" s="94">
        <f t="shared" si="52"/>
        <v>0.31773584905660379</v>
      </c>
      <c r="J121" s="94">
        <f t="shared" si="52"/>
        <v>0.31094339622641509</v>
      </c>
      <c r="K121" s="94">
        <f t="shared" si="52"/>
        <v>0.31050955414012738</v>
      </c>
      <c r="L121" s="94">
        <f t="shared" si="52"/>
        <v>0.32006010518407213</v>
      </c>
      <c r="M121" s="94">
        <f t="shared" si="52"/>
        <v>0.31951770911831195</v>
      </c>
      <c r="N121" s="94">
        <f t="shared" si="52"/>
        <v>0.31779053084648495</v>
      </c>
      <c r="O121" s="94">
        <f t="shared" si="52"/>
        <v>0.32178932178932179</v>
      </c>
      <c r="P121" s="94">
        <f t="shared" si="52"/>
        <v>0.31586206896551722</v>
      </c>
      <c r="Q121" s="94">
        <f t="shared" si="52"/>
        <v>0.31857142857142856</v>
      </c>
      <c r="R121" s="94">
        <f t="shared" si="51"/>
        <v>0.31806451612903225</v>
      </c>
      <c r="S121" s="94">
        <f t="shared" si="51"/>
        <v>0.32627399073461283</v>
      </c>
      <c r="T121" s="94">
        <f t="shared" si="51"/>
        <v>0.32602739726027397</v>
      </c>
      <c r="U121" s="94">
        <f t="shared" si="51"/>
        <v>0.32628205128205129</v>
      </c>
      <c r="V121" s="94">
        <f t="shared" si="51"/>
        <v>0.33051948051948055</v>
      </c>
      <c r="W121" s="94">
        <f t="shared" si="51"/>
        <v>0.3300970873786408</v>
      </c>
      <c r="X121" s="94">
        <f t="shared" si="51"/>
        <v>0.33057851239669422</v>
      </c>
      <c r="Y121" s="94">
        <f t="shared" si="51"/>
        <v>0.32838709677419353</v>
      </c>
      <c r="Z121" s="128">
        <f t="shared" si="51"/>
        <v>0.3305519897304236</v>
      </c>
      <c r="AA121" s="128">
        <f t="shared" si="51"/>
        <v>0.32950899940959061</v>
      </c>
      <c r="AB121" s="128">
        <f t="shared" si="51"/>
        <v>0.33304592450328929</v>
      </c>
      <c r="AC121" s="128">
        <f t="shared" si="51"/>
        <v>0.33465348506333159</v>
      </c>
    </row>
    <row r="122" spans="1:29" ht="15.75" thickBot="1">
      <c r="A122" s="126" t="s">
        <v>95</v>
      </c>
      <c r="B122" s="165">
        <v>0.35664335664335667</v>
      </c>
      <c r="C122" s="165">
        <v>0.33984375</v>
      </c>
      <c r="D122" s="165">
        <v>0.33687943262411346</v>
      </c>
      <c r="E122" s="165">
        <v>0.33789473684210525</v>
      </c>
      <c r="F122" s="165">
        <v>0.33174603174603173</v>
      </c>
      <c r="G122" s="165">
        <v>0.3501199040767386</v>
      </c>
      <c r="H122" s="165">
        <v>0.3411764705882353</v>
      </c>
      <c r="I122" s="165">
        <v>0.31773584905660379</v>
      </c>
      <c r="J122" s="165">
        <v>0.31094339622641509</v>
      </c>
      <c r="K122" s="165">
        <v>0.31050955414012738</v>
      </c>
      <c r="L122" s="165">
        <v>0.32006010518407213</v>
      </c>
      <c r="M122" s="165">
        <v>0.31951770911831195</v>
      </c>
      <c r="N122" s="165">
        <v>0.31779053084648495</v>
      </c>
      <c r="O122" s="165">
        <v>0.32178932178932179</v>
      </c>
      <c r="P122" s="165">
        <v>0.31586206896551722</v>
      </c>
      <c r="Q122" s="165">
        <v>0.31857142857142856</v>
      </c>
      <c r="R122" s="165">
        <v>0.31806451612903225</v>
      </c>
      <c r="S122" s="165">
        <v>0.32627399073461283</v>
      </c>
      <c r="T122" s="165">
        <v>0.32602739726027397</v>
      </c>
      <c r="U122" s="165">
        <v>0.32628205128205129</v>
      </c>
      <c r="V122" s="165">
        <v>0.33051948051948055</v>
      </c>
      <c r="W122" s="165">
        <v>0.3300970873786408</v>
      </c>
      <c r="X122" s="165">
        <v>0.33057851239669422</v>
      </c>
      <c r="Y122" s="165">
        <v>0.32838709677419353</v>
      </c>
      <c r="Z122" s="128">
        <v>0.3305519897304236</v>
      </c>
      <c r="AA122" s="128">
        <f>FORECAST(AA43,H122:Z122,H43:Z43)</f>
        <v>0.32950899940959066</v>
      </c>
      <c r="AB122" s="128">
        <f>FORECAST(AB43,I122:AA122,I43:AA43)</f>
        <v>0.33304592450328929</v>
      </c>
      <c r="AC122" s="128">
        <f>FORECAST(AC43,J122:AB122,J43:AB43)</f>
        <v>0.33465348506333159</v>
      </c>
    </row>
    <row r="123" spans="1:29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</row>
    <row r="124" spans="1:29" ht="15.75" thickBot="1">
      <c r="A124" s="126" t="s">
        <v>311</v>
      </c>
    </row>
    <row r="125" spans="1:29" ht="15.75" thickBot="1">
      <c r="A125" s="154"/>
      <c r="B125" s="154" t="str">
        <f>B$2</f>
        <v xml:space="preserve">93/94 </v>
      </c>
      <c r="C125" s="154" t="str">
        <f t="shared" ref="C125:AC125" si="53">C$2</f>
        <v xml:space="preserve">94/95 </v>
      </c>
      <c r="D125" s="154" t="str">
        <f t="shared" si="53"/>
        <v xml:space="preserve">95/96 </v>
      </c>
      <c r="E125" s="154" t="str">
        <f t="shared" si="53"/>
        <v xml:space="preserve">96/97 </v>
      </c>
      <c r="F125" s="154" t="str">
        <f t="shared" si="53"/>
        <v xml:space="preserve">97/98 </v>
      </c>
      <c r="G125" s="154" t="str">
        <f t="shared" si="53"/>
        <v xml:space="preserve">98/99 </v>
      </c>
      <c r="H125" s="154" t="str">
        <f t="shared" si="53"/>
        <v xml:space="preserve">99/00 </v>
      </c>
      <c r="I125" s="154" t="str">
        <f t="shared" si="53"/>
        <v xml:space="preserve">00/01 </v>
      </c>
      <c r="J125" s="154" t="str">
        <f t="shared" si="53"/>
        <v xml:space="preserve">01/02 </v>
      </c>
      <c r="K125" s="154" t="str">
        <f t="shared" si="53"/>
        <v xml:space="preserve">02/03 </v>
      </c>
      <c r="L125" s="154" t="str">
        <f t="shared" si="53"/>
        <v xml:space="preserve">03/04 </v>
      </c>
      <c r="M125" s="154" t="str">
        <f t="shared" si="53"/>
        <v xml:space="preserve">04/05 </v>
      </c>
      <c r="N125" s="154" t="str">
        <f t="shared" si="53"/>
        <v xml:space="preserve">05/06 </v>
      </c>
      <c r="O125" s="154" t="str">
        <f t="shared" si="53"/>
        <v xml:space="preserve">06/07 </v>
      </c>
      <c r="P125" s="154" t="str">
        <f t="shared" si="53"/>
        <v xml:space="preserve">07/08 </v>
      </c>
      <c r="Q125" s="154" t="str">
        <f t="shared" si="53"/>
        <v xml:space="preserve">08/09 </v>
      </c>
      <c r="R125" s="154" t="str">
        <f t="shared" si="53"/>
        <v xml:space="preserve">09/10 </v>
      </c>
      <c r="S125" s="154" t="str">
        <f t="shared" si="53"/>
        <v xml:space="preserve">10/11 </v>
      </c>
      <c r="T125" s="154" t="str">
        <f t="shared" si="53"/>
        <v xml:space="preserve">11/12 </v>
      </c>
      <c r="U125" s="154" t="str">
        <f t="shared" si="53"/>
        <v xml:space="preserve">12/13 </v>
      </c>
      <c r="V125" s="154" t="str">
        <f t="shared" si="53"/>
        <v xml:space="preserve">13/14 </v>
      </c>
      <c r="W125" s="154" t="str">
        <f t="shared" si="53"/>
        <v xml:space="preserve">14/15 </v>
      </c>
      <c r="X125" s="154" t="str">
        <f t="shared" si="53"/>
        <v xml:space="preserve">15/16 </v>
      </c>
      <c r="Y125" s="154" t="str">
        <f t="shared" si="53"/>
        <v xml:space="preserve">16/17 </v>
      </c>
      <c r="Z125" s="154" t="str">
        <f t="shared" si="53"/>
        <v xml:space="preserve">17/18 </v>
      </c>
      <c r="AA125" s="154" t="str">
        <f t="shared" si="53"/>
        <v>18/19</v>
      </c>
      <c r="AB125" s="154" t="str">
        <f t="shared" si="53"/>
        <v>19/20</v>
      </c>
      <c r="AC125" s="154" t="str">
        <f t="shared" si="53"/>
        <v>20/21</v>
      </c>
    </row>
    <row r="126" spans="1:29">
      <c r="A126" s="126" t="s">
        <v>64</v>
      </c>
      <c r="B126" s="72">
        <f>(SUM(T126:X126)/SUM(T$138:X$138))*B$138</f>
        <v>0</v>
      </c>
      <c r="C126" s="72">
        <f t="shared" ref="C126:C137" si="54">(SUM(L126:P126)/SUM(L$138:P$138))*C$138</f>
        <v>0</v>
      </c>
      <c r="D126" s="72">
        <v>0</v>
      </c>
      <c r="E126" s="66">
        <f>'[2]Indonesia Copra Meal Imports'!BL$290</f>
        <v>0</v>
      </c>
      <c r="F126" s="66">
        <f>'[2]Indonesia Copra Meal Imports'!BX$290</f>
        <v>0</v>
      </c>
      <c r="G126" s="66">
        <f>'[2]Indonesia Copra Meal Imports'!CJ$290</f>
        <v>0</v>
      </c>
      <c r="H126" s="66">
        <f>'[2]Indonesia Copra Meal Imports'!CV$290</f>
        <v>0</v>
      </c>
      <c r="I126" s="66">
        <f>'[2]Indonesia Copra Meal Imports'!DH$290</f>
        <v>0</v>
      </c>
      <c r="J126" s="66">
        <f>'[2]Indonesia Copra Meal Imports'!DT$290</f>
        <v>0</v>
      </c>
      <c r="K126" s="66">
        <f>'[2]Indonesia Copra Meal Imports'!EF$290</f>
        <v>0</v>
      </c>
      <c r="L126" s="66">
        <f>'[2]Indonesia Copra Meal Imports'!ER$290</f>
        <v>0</v>
      </c>
      <c r="M126" s="66">
        <f>'[2]Indonesia Copra Meal Imports'!FD$290</f>
        <v>0</v>
      </c>
      <c r="N126" s="66">
        <f>'[2]Indonesia Copra Meal Imports'!FP$290</f>
        <v>0</v>
      </c>
      <c r="O126" s="66">
        <f>'[2]Indonesia Copra Meal Imports'!GB$290</f>
        <v>0</v>
      </c>
      <c r="P126" s="66">
        <f>'[2]Indonesia Copra Meal Imports'!GN$290</f>
        <v>0</v>
      </c>
      <c r="Q126" s="66">
        <f>'[2]Indonesia Copra Meal Imports'!GZ$290</f>
        <v>1.2999999999999999E-2</v>
      </c>
      <c r="R126" s="66">
        <f>'[2]Indonesia Copra Meal Imports'!HL$290</f>
        <v>0</v>
      </c>
      <c r="S126" s="66">
        <f>'[2]Indonesia Copra Meal Imports'!HX$290</f>
        <v>0</v>
      </c>
      <c r="T126" s="66">
        <f>'[2]Indonesia Copra Meal Imports'!IJ$290</f>
        <v>0</v>
      </c>
      <c r="U126" s="66">
        <f>'[2]Indonesia Copra Meal Imports'!IV$290</f>
        <v>7.0000000000000007E-2</v>
      </c>
      <c r="V126" s="66">
        <f>'[2]Indonesia Copra Meal Imports'!JH$290</f>
        <v>0.11</v>
      </c>
      <c r="W126" s="66">
        <f>'[2]Indonesia Copra Meal Imports'!JT$290</f>
        <v>0.1</v>
      </c>
      <c r="X126" s="66">
        <f>'[2]Indonesia Copra Meal Imports'!KF$290</f>
        <v>0.105</v>
      </c>
      <c r="Y126" s="66">
        <f>'[2]Indonesia Copra Meal Imports'!KR$290</f>
        <v>0.1</v>
      </c>
      <c r="Z126" s="66">
        <f>'[2]Indonesia Copra Meal Imports'!LD$290</f>
        <v>0.09</v>
      </c>
      <c r="AA126" s="67">
        <f t="shared" ref="AA126:AA136" si="55">(SUM(U126:Y126)/SUM(U$138:Y$138))*AA$138</f>
        <v>0.12034739454094293</v>
      </c>
      <c r="AB126" s="67">
        <f t="shared" ref="AB126:AC136" si="56">(SUM(V126:Z126)/SUM(V$138:Z$138))*AB$138</f>
        <v>0.11744186046511629</v>
      </c>
      <c r="AC126" s="67">
        <f t="shared" si="56"/>
        <v>0.11703574440748137</v>
      </c>
    </row>
    <row r="127" spans="1:29">
      <c r="A127" s="126" t="s">
        <v>65</v>
      </c>
      <c r="B127" s="72">
        <f t="shared" ref="B127:B137" si="57">(SUM(T127:X127)/SUM(T$138:X$138))*B$138</f>
        <v>0</v>
      </c>
      <c r="C127" s="72">
        <f t="shared" si="54"/>
        <v>0</v>
      </c>
      <c r="D127" s="72">
        <v>0</v>
      </c>
      <c r="E127" s="66">
        <f>'[2]Indonesia Copra Meal Imports'!BM$290</f>
        <v>0</v>
      </c>
      <c r="F127" s="66">
        <f>'[2]Indonesia Copra Meal Imports'!BY$290</f>
        <v>0</v>
      </c>
      <c r="G127" s="66">
        <f>'[2]Indonesia Copra Meal Imports'!CK$290</f>
        <v>0</v>
      </c>
      <c r="H127" s="66">
        <f>'[2]Indonesia Copra Meal Imports'!CW$290</f>
        <v>0</v>
      </c>
      <c r="I127" s="66">
        <f>'[2]Indonesia Copra Meal Imports'!DI$290</f>
        <v>0</v>
      </c>
      <c r="J127" s="66">
        <f>'[2]Indonesia Copra Meal Imports'!DU$290</f>
        <v>0</v>
      </c>
      <c r="K127" s="66">
        <f>'[2]Indonesia Copra Meal Imports'!EG$290</f>
        <v>0</v>
      </c>
      <c r="L127" s="66">
        <f>'[2]Indonesia Copra Meal Imports'!ES$290</f>
        <v>0</v>
      </c>
      <c r="M127" s="66">
        <f>'[2]Indonesia Copra Meal Imports'!FE$290</f>
        <v>0</v>
      </c>
      <c r="N127" s="66">
        <f>'[2]Indonesia Copra Meal Imports'!FQ$290</f>
        <v>0</v>
      </c>
      <c r="O127" s="66">
        <f>'[2]Indonesia Copra Meal Imports'!GC$290</f>
        <v>0</v>
      </c>
      <c r="P127" s="66">
        <f>'[2]Indonesia Copra Meal Imports'!GO$290</f>
        <v>0</v>
      </c>
      <c r="Q127" s="66">
        <f>'[2]Indonesia Copra Meal Imports'!HA$290</f>
        <v>4.7E-2</v>
      </c>
      <c r="R127" s="66">
        <f>'[2]Indonesia Copra Meal Imports'!HM$290</f>
        <v>0</v>
      </c>
      <c r="S127" s="66">
        <f>'[2]Indonesia Copra Meal Imports'!HY$290</f>
        <v>0</v>
      </c>
      <c r="T127" s="66">
        <f>'[2]Indonesia Copra Meal Imports'!IK$290</f>
        <v>0</v>
      </c>
      <c r="U127" s="66">
        <f>'[2]Indonesia Copra Meal Imports'!IW$290</f>
        <v>5.0000000000000001E-3</v>
      </c>
      <c r="V127" s="66">
        <f>'[2]Indonesia Copra Meal Imports'!JI$290</f>
        <v>0.115</v>
      </c>
      <c r="W127" s="66">
        <f>'[2]Indonesia Copra Meal Imports'!JU$290</f>
        <v>0.105</v>
      </c>
      <c r="X127" s="66">
        <f>'[2]Indonesia Copra Meal Imports'!KG$290</f>
        <v>0.105</v>
      </c>
      <c r="Y127" s="66">
        <f>'[2]Indonesia Copra Meal Imports'!KS$290</f>
        <v>0.1</v>
      </c>
      <c r="Z127" s="66">
        <f>'[2]Indonesia Copra Meal Imports'!LE$290</f>
        <v>9.5000000000000001E-2</v>
      </c>
      <c r="AA127" s="67">
        <f t="shared" si="55"/>
        <v>0.10669975186104219</v>
      </c>
      <c r="AB127" s="67">
        <f t="shared" si="56"/>
        <v>0.12093023255813956</v>
      </c>
      <c r="AC127" s="67">
        <f t="shared" si="56"/>
        <v>0.11620736226972951</v>
      </c>
    </row>
    <row r="128" spans="1:29">
      <c r="A128" s="126" t="s">
        <v>66</v>
      </c>
      <c r="B128" s="72">
        <f t="shared" si="57"/>
        <v>0</v>
      </c>
      <c r="C128" s="72">
        <f t="shared" si="54"/>
        <v>0</v>
      </c>
      <c r="D128" s="72">
        <v>0</v>
      </c>
      <c r="E128" s="66">
        <f>'[2]Indonesia Copra Meal Imports'!BN$290</f>
        <v>0</v>
      </c>
      <c r="F128" s="66">
        <f>'[2]Indonesia Copra Meal Imports'!BZ$290</f>
        <v>0</v>
      </c>
      <c r="G128" s="66">
        <f>'[2]Indonesia Copra Meal Imports'!CL$290</f>
        <v>0</v>
      </c>
      <c r="H128" s="66">
        <f>'[2]Indonesia Copra Meal Imports'!CX$290</f>
        <v>0</v>
      </c>
      <c r="I128" s="66">
        <f>'[2]Indonesia Copra Meal Imports'!DJ$290</f>
        <v>0</v>
      </c>
      <c r="J128" s="66">
        <f>'[2]Indonesia Copra Meal Imports'!DV$290</f>
        <v>0</v>
      </c>
      <c r="K128" s="66">
        <f>'[2]Indonesia Copra Meal Imports'!EH$290</f>
        <v>0</v>
      </c>
      <c r="L128" s="66">
        <f>'[2]Indonesia Copra Meal Imports'!ET$290</f>
        <v>0</v>
      </c>
      <c r="M128" s="66">
        <f>'[2]Indonesia Copra Meal Imports'!FF$290</f>
        <v>0</v>
      </c>
      <c r="N128" s="66">
        <f>'[2]Indonesia Copra Meal Imports'!FR$290</f>
        <v>0</v>
      </c>
      <c r="O128" s="66">
        <f>'[2]Indonesia Copra Meal Imports'!GD$290</f>
        <v>0</v>
      </c>
      <c r="P128" s="66">
        <f>'[2]Indonesia Copra Meal Imports'!GP$290</f>
        <v>0</v>
      </c>
      <c r="Q128" s="66">
        <f>'[2]Indonesia Copra Meal Imports'!HB$290</f>
        <v>0.04</v>
      </c>
      <c r="R128" s="66">
        <f>'[2]Indonesia Copra Meal Imports'!HN$290</f>
        <v>0</v>
      </c>
      <c r="S128" s="66">
        <f>'[2]Indonesia Copra Meal Imports'!HZ$290</f>
        <v>0</v>
      </c>
      <c r="T128" s="66">
        <f>'[2]Indonesia Copra Meal Imports'!IL$290</f>
        <v>0</v>
      </c>
      <c r="U128" s="66">
        <f>'[2]Indonesia Copra Meal Imports'!IX$290</f>
        <v>0.05</v>
      </c>
      <c r="V128" s="66">
        <f>'[2]Indonesia Copra Meal Imports'!JJ$290</f>
        <v>0.13500000000000001</v>
      </c>
      <c r="W128" s="66">
        <f>'[2]Indonesia Copra Meal Imports'!JV$290</f>
        <v>0.13</v>
      </c>
      <c r="X128" s="66">
        <f>'[2]Indonesia Copra Meal Imports'!KH$290</f>
        <v>0.1</v>
      </c>
      <c r="Y128" s="66">
        <f>'[2]Indonesia Copra Meal Imports'!KT$290</f>
        <v>0.11</v>
      </c>
      <c r="Z128" s="66">
        <f>'[2]Indonesia Copra Meal Imports'!LF$290</f>
        <v>9.5000000000000001E-2</v>
      </c>
      <c r="AA128" s="67">
        <f t="shared" si="55"/>
        <v>0.13027295285359802</v>
      </c>
      <c r="AB128" s="67">
        <f t="shared" si="56"/>
        <v>0.13255813953488371</v>
      </c>
      <c r="AC128" s="67">
        <f t="shared" si="56"/>
        <v>0.12837387271467027</v>
      </c>
    </row>
    <row r="129" spans="1:29">
      <c r="A129" s="126" t="s">
        <v>67</v>
      </c>
      <c r="B129" s="72">
        <f t="shared" si="57"/>
        <v>0</v>
      </c>
      <c r="C129" s="72">
        <f t="shared" si="54"/>
        <v>0</v>
      </c>
      <c r="D129" s="66">
        <f>'[2]Indonesia Copra Meal Imports'!BC$290</f>
        <v>0</v>
      </c>
      <c r="E129" s="66">
        <f>'[2]Indonesia Copra Meal Imports'!BO$290</f>
        <v>0</v>
      </c>
      <c r="F129" s="66">
        <f>'[2]Indonesia Copra Meal Imports'!CA$290</f>
        <v>0</v>
      </c>
      <c r="G129" s="66">
        <f>'[2]Indonesia Copra Meal Imports'!CM$290</f>
        <v>0</v>
      </c>
      <c r="H129" s="66">
        <f>'[2]Indonesia Copra Meal Imports'!CY$290</f>
        <v>0</v>
      </c>
      <c r="I129" s="66">
        <f>'[2]Indonesia Copra Meal Imports'!DK$290</f>
        <v>0</v>
      </c>
      <c r="J129" s="66">
        <f>'[2]Indonesia Copra Meal Imports'!DW$290</f>
        <v>0</v>
      </c>
      <c r="K129" s="66">
        <f>'[2]Indonesia Copra Meal Imports'!EI$290</f>
        <v>0</v>
      </c>
      <c r="L129" s="66">
        <f>'[2]Indonesia Copra Meal Imports'!EU$290</f>
        <v>0</v>
      </c>
      <c r="M129" s="66">
        <f>'[2]Indonesia Copra Meal Imports'!FG$290</f>
        <v>0</v>
      </c>
      <c r="N129" s="66">
        <f>'[2]Indonesia Copra Meal Imports'!FS$290</f>
        <v>0</v>
      </c>
      <c r="O129" s="66">
        <f>'[2]Indonesia Copra Meal Imports'!GE$290</f>
        <v>0</v>
      </c>
      <c r="P129" s="66">
        <f>'[2]Indonesia Copra Meal Imports'!GQ$290</f>
        <v>2.5000000000000001E-2</v>
      </c>
      <c r="Q129" s="66">
        <f>'[2]Indonesia Copra Meal Imports'!HC$290</f>
        <v>1.2E-2</v>
      </c>
      <c r="R129" s="66">
        <f>'[2]Indonesia Copra Meal Imports'!HO$290</f>
        <v>0</v>
      </c>
      <c r="S129" s="66">
        <f>'[2]Indonesia Copra Meal Imports'!IA$290</f>
        <v>0</v>
      </c>
      <c r="T129" s="66">
        <f>'[2]Indonesia Copra Meal Imports'!IM$290</f>
        <v>0</v>
      </c>
      <c r="U129" s="66">
        <f>'[2]Indonesia Copra Meal Imports'!IY$290</f>
        <v>0.13</v>
      </c>
      <c r="V129" s="66">
        <f>'[2]Indonesia Copra Meal Imports'!JK$290</f>
        <v>0.115</v>
      </c>
      <c r="W129" s="66">
        <f>'[2]Indonesia Copra Meal Imports'!JW$290</f>
        <v>0.125</v>
      </c>
      <c r="X129" s="66">
        <f>'[2]Indonesia Copra Meal Imports'!KI$290</f>
        <v>0.1</v>
      </c>
      <c r="Y129" s="66">
        <f>'[2]Indonesia Copra Meal Imports'!KU$290</f>
        <v>0.1</v>
      </c>
      <c r="Z129" s="66">
        <f>'[2]Indonesia Copra Meal Imports'!LG$290</f>
        <v>0.1</v>
      </c>
      <c r="AA129" s="67">
        <f t="shared" si="55"/>
        <v>0.14143920595533496</v>
      </c>
      <c r="AB129" s="67">
        <f t="shared" si="56"/>
        <v>0.12558139534883722</v>
      </c>
      <c r="AC129" s="67">
        <f t="shared" si="56"/>
        <v>0.12863872958864536</v>
      </c>
    </row>
    <row r="130" spans="1:29">
      <c r="A130" s="126" t="s">
        <v>68</v>
      </c>
      <c r="B130" s="72">
        <f t="shared" si="57"/>
        <v>0</v>
      </c>
      <c r="C130" s="72">
        <f t="shared" si="54"/>
        <v>0</v>
      </c>
      <c r="D130" s="66">
        <f>'[2]Indonesia Copra Meal Imports'!BD$290</f>
        <v>0</v>
      </c>
      <c r="E130" s="66">
        <f>'[2]Indonesia Copra Meal Imports'!BP$290</f>
        <v>0</v>
      </c>
      <c r="F130" s="66">
        <f>'[2]Indonesia Copra Meal Imports'!CB$290</f>
        <v>0</v>
      </c>
      <c r="G130" s="66">
        <f>'[2]Indonesia Copra Meal Imports'!CN$290</f>
        <v>0</v>
      </c>
      <c r="H130" s="66">
        <f>'[2]Indonesia Copra Meal Imports'!CZ$290</f>
        <v>0</v>
      </c>
      <c r="I130" s="66">
        <f>'[2]Indonesia Copra Meal Imports'!DL$290</f>
        <v>0</v>
      </c>
      <c r="J130" s="66">
        <f>'[2]Indonesia Copra Meal Imports'!DX$290</f>
        <v>0</v>
      </c>
      <c r="K130" s="66">
        <f>'[2]Indonesia Copra Meal Imports'!EJ$290</f>
        <v>0</v>
      </c>
      <c r="L130" s="66">
        <f>'[2]Indonesia Copra Meal Imports'!EV$290</f>
        <v>0</v>
      </c>
      <c r="M130" s="66">
        <f>'[2]Indonesia Copra Meal Imports'!FH$290</f>
        <v>0</v>
      </c>
      <c r="N130" s="66">
        <f>'[2]Indonesia Copra Meal Imports'!FT$290</f>
        <v>0</v>
      </c>
      <c r="O130" s="66">
        <f>'[2]Indonesia Copra Meal Imports'!GF$290</f>
        <v>0</v>
      </c>
      <c r="P130" s="66">
        <f>'[2]Indonesia Copra Meal Imports'!GR$290</f>
        <v>0</v>
      </c>
      <c r="Q130" s="66">
        <f>'[2]Indonesia Copra Meal Imports'!HD$290</f>
        <v>6.0000000000000001E-3</v>
      </c>
      <c r="R130" s="66">
        <f>'[2]Indonesia Copra Meal Imports'!HP$290</f>
        <v>0</v>
      </c>
      <c r="S130" s="66">
        <f>'[2]Indonesia Copra Meal Imports'!IB$290</f>
        <v>0</v>
      </c>
      <c r="T130" s="66">
        <f>'[2]Indonesia Copra Meal Imports'!IN$290</f>
        <v>0</v>
      </c>
      <c r="U130" s="66">
        <f>'[2]Indonesia Copra Meal Imports'!IZ$290</f>
        <v>0.1</v>
      </c>
      <c r="V130" s="66">
        <f>'[2]Indonesia Copra Meal Imports'!JL$290</f>
        <v>0.1</v>
      </c>
      <c r="W130" s="66">
        <f>'[2]Indonesia Copra Meal Imports'!JX$290</f>
        <v>0.105</v>
      </c>
      <c r="X130" s="66">
        <f>'[2]Indonesia Copra Meal Imports'!KJ$290</f>
        <v>0.105</v>
      </c>
      <c r="Y130" s="66">
        <f>'[2]Indonesia Copra Meal Imports'!KV$290</f>
        <v>0.1</v>
      </c>
      <c r="Z130" s="67">
        <f t="shared" ref="Z130:Z136" si="58">(SUM(T130:X130)/SUM(T$138:X$138))*Z$138</f>
        <v>0.11625708884688089</v>
      </c>
      <c r="AA130" s="67">
        <f t="shared" si="55"/>
        <v>0.12655086848635236</v>
      </c>
      <c r="AB130" s="67">
        <f t="shared" si="56"/>
        <v>0.12238536949927464</v>
      </c>
      <c r="AC130" s="67">
        <f t="shared" si="56"/>
        <v>0.12554306373956853</v>
      </c>
    </row>
    <row r="131" spans="1:29">
      <c r="A131" s="126" t="s">
        <v>69</v>
      </c>
      <c r="B131" s="72">
        <f t="shared" si="57"/>
        <v>0</v>
      </c>
      <c r="C131" s="72">
        <f t="shared" si="54"/>
        <v>0</v>
      </c>
      <c r="D131" s="66">
        <f>'[2]Indonesia Copra Meal Imports'!BE$290</f>
        <v>0</v>
      </c>
      <c r="E131" s="66">
        <f>'[2]Indonesia Copra Meal Imports'!BQ$290</f>
        <v>0</v>
      </c>
      <c r="F131" s="66">
        <f>'[2]Indonesia Copra Meal Imports'!CC$290</f>
        <v>0</v>
      </c>
      <c r="G131" s="66">
        <f>'[2]Indonesia Copra Meal Imports'!CO$290</f>
        <v>0</v>
      </c>
      <c r="H131" s="66">
        <f>'[2]Indonesia Copra Meal Imports'!DA$290</f>
        <v>0</v>
      </c>
      <c r="I131" s="66">
        <f>'[2]Indonesia Copra Meal Imports'!DM$290</f>
        <v>0</v>
      </c>
      <c r="J131" s="66">
        <f>'[2]Indonesia Copra Meal Imports'!DY$290</f>
        <v>0</v>
      </c>
      <c r="K131" s="66">
        <f>'[2]Indonesia Copra Meal Imports'!EK$290</f>
        <v>0</v>
      </c>
      <c r="L131" s="66">
        <f>'[2]Indonesia Copra Meal Imports'!EW$290</f>
        <v>0</v>
      </c>
      <c r="M131" s="66">
        <f>'[2]Indonesia Copra Meal Imports'!FI$290</f>
        <v>0</v>
      </c>
      <c r="N131" s="66">
        <f>'[2]Indonesia Copra Meal Imports'!FU$290</f>
        <v>0</v>
      </c>
      <c r="O131" s="66">
        <f>'[2]Indonesia Copra Meal Imports'!GG$290</f>
        <v>0</v>
      </c>
      <c r="P131" s="66">
        <f>'[2]Indonesia Copra Meal Imports'!GS$290</f>
        <v>0</v>
      </c>
      <c r="Q131" s="66">
        <f>'[2]Indonesia Copra Meal Imports'!HE$290</f>
        <v>0</v>
      </c>
      <c r="R131" s="66">
        <f>'[2]Indonesia Copra Meal Imports'!HQ$290</f>
        <v>0</v>
      </c>
      <c r="S131" s="66">
        <f>'[2]Indonesia Copra Meal Imports'!IC$290</f>
        <v>0</v>
      </c>
      <c r="T131" s="66">
        <f>'[2]Indonesia Copra Meal Imports'!IO$290</f>
        <v>2.5000000000000001E-2</v>
      </c>
      <c r="U131" s="66">
        <f>'[2]Indonesia Copra Meal Imports'!JA$290</f>
        <v>0.09</v>
      </c>
      <c r="V131" s="66">
        <f>'[2]Indonesia Copra Meal Imports'!JM$290</f>
        <v>0.09</v>
      </c>
      <c r="W131" s="66">
        <f>'[2]Indonesia Copra Meal Imports'!JY$290</f>
        <v>0.09</v>
      </c>
      <c r="X131" s="66">
        <f>'[2]Indonesia Copra Meal Imports'!KK$290</f>
        <v>9.5000000000000001E-2</v>
      </c>
      <c r="Y131" s="66">
        <f>'[2]Indonesia Copra Meal Imports'!KW$290</f>
        <v>0.11</v>
      </c>
      <c r="Z131" s="67">
        <f t="shared" si="58"/>
        <v>0.11058601134215501</v>
      </c>
      <c r="AA131" s="67">
        <f t="shared" si="55"/>
        <v>0.11786600496277914</v>
      </c>
      <c r="AB131" s="67">
        <f t="shared" si="56"/>
        <v>0.11525256077724536</v>
      </c>
      <c r="AC131" s="67">
        <f t="shared" si="56"/>
        <v>0.11887630953177913</v>
      </c>
    </row>
    <row r="132" spans="1:29">
      <c r="A132" s="126" t="s">
        <v>70</v>
      </c>
      <c r="B132" s="72">
        <f t="shared" si="57"/>
        <v>0</v>
      </c>
      <c r="C132" s="72">
        <f t="shared" si="54"/>
        <v>0</v>
      </c>
      <c r="D132" s="66">
        <f>'[2]Indonesia Copra Meal Imports'!BF$290</f>
        <v>0</v>
      </c>
      <c r="E132" s="66">
        <f>'[2]Indonesia Copra Meal Imports'!BR$290</f>
        <v>0</v>
      </c>
      <c r="F132" s="66">
        <f>'[2]Indonesia Copra Meal Imports'!CD$290</f>
        <v>0</v>
      </c>
      <c r="G132" s="66">
        <f>'[2]Indonesia Copra Meal Imports'!CP$290</f>
        <v>0</v>
      </c>
      <c r="H132" s="66">
        <f>'[2]Indonesia Copra Meal Imports'!DB$290</f>
        <v>0</v>
      </c>
      <c r="I132" s="66">
        <f>'[2]Indonesia Copra Meal Imports'!DN$290</f>
        <v>0</v>
      </c>
      <c r="J132" s="66">
        <f>'[2]Indonesia Copra Meal Imports'!DZ$290</f>
        <v>0</v>
      </c>
      <c r="K132" s="66">
        <f>'[2]Indonesia Copra Meal Imports'!EL$290</f>
        <v>0</v>
      </c>
      <c r="L132" s="66">
        <f>'[2]Indonesia Copra Meal Imports'!EX$290</f>
        <v>0</v>
      </c>
      <c r="M132" s="66">
        <f>'[2]Indonesia Copra Meal Imports'!FJ$290</f>
        <v>0</v>
      </c>
      <c r="N132" s="66">
        <f>'[2]Indonesia Copra Meal Imports'!FV$290</f>
        <v>0</v>
      </c>
      <c r="O132" s="66">
        <f>'[2]Indonesia Copra Meal Imports'!GH$290</f>
        <v>0</v>
      </c>
      <c r="P132" s="66">
        <f>'[2]Indonesia Copra Meal Imports'!GT$290</f>
        <v>0</v>
      </c>
      <c r="Q132" s="66">
        <f>'[2]Indonesia Copra Meal Imports'!HF$290</f>
        <v>0</v>
      </c>
      <c r="R132" s="66">
        <f>'[2]Indonesia Copra Meal Imports'!HR$290</f>
        <v>0</v>
      </c>
      <c r="S132" s="66">
        <f>'[2]Indonesia Copra Meal Imports'!ID$290</f>
        <v>0</v>
      </c>
      <c r="T132" s="66">
        <f>'[2]Indonesia Copra Meal Imports'!IP$290</f>
        <v>3.5000000000000003E-2</v>
      </c>
      <c r="U132" s="66">
        <f>'[2]Indonesia Copra Meal Imports'!JB$290</f>
        <v>0.105</v>
      </c>
      <c r="V132" s="66">
        <f>'[2]Indonesia Copra Meal Imports'!JN$290</f>
        <v>0.14000000000000001</v>
      </c>
      <c r="W132" s="66">
        <f>'[2]Indonesia Copra Meal Imports'!JZ$290</f>
        <v>0.08</v>
      </c>
      <c r="X132" s="66">
        <f>'[2]Indonesia Copra Meal Imports'!KL$290</f>
        <v>9.5000000000000001E-2</v>
      </c>
      <c r="Y132" s="66">
        <f>'[2]Indonesia Copra Meal Imports'!KX$290</f>
        <v>8.5000000000000006E-2</v>
      </c>
      <c r="Z132" s="67">
        <f t="shared" si="58"/>
        <v>0.12901701323251419</v>
      </c>
      <c r="AA132" s="67">
        <f t="shared" si="55"/>
        <v>0.12531017369727046</v>
      </c>
      <c r="AB132" s="67">
        <f t="shared" si="56"/>
        <v>0.1230272123796545</v>
      </c>
      <c r="AC132" s="67">
        <f t="shared" si="56"/>
        <v>0.11680405456391779</v>
      </c>
    </row>
    <row r="133" spans="1:29">
      <c r="A133" s="126" t="s">
        <v>71</v>
      </c>
      <c r="B133" s="72">
        <f t="shared" si="57"/>
        <v>0</v>
      </c>
      <c r="C133" s="72">
        <f t="shared" si="54"/>
        <v>0</v>
      </c>
      <c r="D133" s="66">
        <f>'[2]Indonesia Copra Meal Imports'!BG$290</f>
        <v>0</v>
      </c>
      <c r="E133" s="66">
        <f>'[2]Indonesia Copra Meal Imports'!BS$290</f>
        <v>0</v>
      </c>
      <c r="F133" s="66">
        <f>'[2]Indonesia Copra Meal Imports'!CE$290</f>
        <v>0</v>
      </c>
      <c r="G133" s="66">
        <f>'[2]Indonesia Copra Meal Imports'!CQ$290</f>
        <v>0</v>
      </c>
      <c r="H133" s="66">
        <f>'[2]Indonesia Copra Meal Imports'!DC$290</f>
        <v>0</v>
      </c>
      <c r="I133" s="66">
        <f>'[2]Indonesia Copra Meal Imports'!DO$290</f>
        <v>0</v>
      </c>
      <c r="J133" s="66">
        <f>'[2]Indonesia Copra Meal Imports'!EA$290</f>
        <v>0</v>
      </c>
      <c r="K133" s="66">
        <f>'[2]Indonesia Copra Meal Imports'!EM$290</f>
        <v>0</v>
      </c>
      <c r="L133" s="66">
        <f>'[2]Indonesia Copra Meal Imports'!EY$290</f>
        <v>0</v>
      </c>
      <c r="M133" s="66">
        <f>'[2]Indonesia Copra Meal Imports'!FK$290</f>
        <v>0</v>
      </c>
      <c r="N133" s="66">
        <f>'[2]Indonesia Copra Meal Imports'!FW$290</f>
        <v>0</v>
      </c>
      <c r="O133" s="66">
        <f>'[2]Indonesia Copra Meal Imports'!GI$290</f>
        <v>0</v>
      </c>
      <c r="P133" s="66">
        <f>'[2]Indonesia Copra Meal Imports'!GU$290</f>
        <v>0</v>
      </c>
      <c r="Q133" s="66">
        <f>'[2]Indonesia Copra Meal Imports'!HG$290</f>
        <v>0</v>
      </c>
      <c r="R133" s="66">
        <f>'[2]Indonesia Copra Meal Imports'!HS$290</f>
        <v>0</v>
      </c>
      <c r="S133" s="66">
        <f>'[2]Indonesia Copra Meal Imports'!IE$290</f>
        <v>0</v>
      </c>
      <c r="T133" s="66">
        <f>'[2]Indonesia Copra Meal Imports'!IQ$290</f>
        <v>0.04</v>
      </c>
      <c r="U133" s="66">
        <f>'[2]Indonesia Copra Meal Imports'!JC$290</f>
        <v>0.13500000000000001</v>
      </c>
      <c r="V133" s="66">
        <f>'[2]Indonesia Copra Meal Imports'!JO$290</f>
        <v>0.13</v>
      </c>
      <c r="W133" s="66">
        <f>'[2]Indonesia Copra Meal Imports'!KA$290</f>
        <v>7.4999999999999997E-2</v>
      </c>
      <c r="X133" s="66">
        <f>'[2]Indonesia Copra Meal Imports'!KM$290</f>
        <v>0.105</v>
      </c>
      <c r="Y133" s="66">
        <f>'[2]Indonesia Copra Meal Imports'!KY$290</f>
        <v>0.105</v>
      </c>
      <c r="Z133" s="67">
        <f t="shared" si="58"/>
        <v>0.13752362948960303</v>
      </c>
      <c r="AA133" s="67">
        <f t="shared" si="55"/>
        <v>0.13647642679900746</v>
      </c>
      <c r="AB133" s="67">
        <f t="shared" si="56"/>
        <v>0.12849386732316351</v>
      </c>
      <c r="AC133" s="67">
        <f t="shared" si="56"/>
        <v>0.12694929363102431</v>
      </c>
    </row>
    <row r="134" spans="1:29">
      <c r="A134" s="126" t="s">
        <v>72</v>
      </c>
      <c r="B134" s="72">
        <f t="shared" si="57"/>
        <v>0</v>
      </c>
      <c r="C134" s="72">
        <f t="shared" si="54"/>
        <v>0</v>
      </c>
      <c r="D134" s="66">
        <f>'[2]Indonesia Copra Meal Imports'!BH$290</f>
        <v>0</v>
      </c>
      <c r="E134" s="66">
        <f>'[2]Indonesia Copra Meal Imports'!BT$290</f>
        <v>0</v>
      </c>
      <c r="F134" s="66">
        <f>'[2]Indonesia Copra Meal Imports'!CF$290</f>
        <v>0</v>
      </c>
      <c r="G134" s="66">
        <f>'[2]Indonesia Copra Meal Imports'!CR$290</f>
        <v>0</v>
      </c>
      <c r="H134" s="66">
        <f>'[2]Indonesia Copra Meal Imports'!DD$290</f>
        <v>0</v>
      </c>
      <c r="I134" s="66">
        <f>'[2]Indonesia Copra Meal Imports'!DP$290</f>
        <v>0</v>
      </c>
      <c r="J134" s="66">
        <f>'[2]Indonesia Copra Meal Imports'!EB$290</f>
        <v>0</v>
      </c>
      <c r="K134" s="66">
        <f>'[2]Indonesia Copra Meal Imports'!EN$290</f>
        <v>0</v>
      </c>
      <c r="L134" s="66">
        <f>'[2]Indonesia Copra Meal Imports'!EZ$290</f>
        <v>0</v>
      </c>
      <c r="M134" s="66">
        <f>'[2]Indonesia Copra Meal Imports'!FL$290</f>
        <v>0</v>
      </c>
      <c r="N134" s="66">
        <f>'[2]Indonesia Copra Meal Imports'!FX$290</f>
        <v>0</v>
      </c>
      <c r="O134" s="66">
        <f>'[2]Indonesia Copra Meal Imports'!GJ$290</f>
        <v>0</v>
      </c>
      <c r="P134" s="66">
        <f>'[2]Indonesia Copra Meal Imports'!GV$290</f>
        <v>0</v>
      </c>
      <c r="Q134" s="66">
        <f>'[2]Indonesia Copra Meal Imports'!HH$290</f>
        <v>0</v>
      </c>
      <c r="R134" s="66">
        <f>'[2]Indonesia Copra Meal Imports'!HT$290</f>
        <v>0</v>
      </c>
      <c r="S134" s="66">
        <f>'[2]Indonesia Copra Meal Imports'!IF$290</f>
        <v>0</v>
      </c>
      <c r="T134" s="66">
        <f>'[2]Indonesia Copra Meal Imports'!IR$290</f>
        <v>2.5000000000000001E-2</v>
      </c>
      <c r="U134" s="66">
        <f>'[2]Indonesia Copra Meal Imports'!JD$290</f>
        <v>7.4999999999999997E-2</v>
      </c>
      <c r="V134" s="66">
        <f>'[2]Indonesia Copra Meal Imports'!JP$290</f>
        <v>0.13</v>
      </c>
      <c r="W134" s="66">
        <f>'[2]Indonesia Copra Meal Imports'!KB$290</f>
        <v>9.5000000000000001E-2</v>
      </c>
      <c r="X134" s="66">
        <f>'[2]Indonesia Copra Meal Imports'!KN$290</f>
        <v>0.1</v>
      </c>
      <c r="Y134" s="66">
        <f>'[2]Indonesia Copra Meal Imports'!KZ$290</f>
        <v>7.4999999999999997E-2</v>
      </c>
      <c r="Z134" s="67">
        <f t="shared" si="58"/>
        <v>0.12051039697542534</v>
      </c>
      <c r="AA134" s="67">
        <f t="shared" si="55"/>
        <v>0.11786600496277916</v>
      </c>
      <c r="AB134" s="67">
        <f t="shared" si="56"/>
        <v>0.12104892952916871</v>
      </c>
      <c r="AC134" s="67">
        <f t="shared" si="56"/>
        <v>0.11545262723804794</v>
      </c>
    </row>
    <row r="135" spans="1:29">
      <c r="A135" s="126" t="s">
        <v>73</v>
      </c>
      <c r="B135" s="72">
        <f t="shared" si="57"/>
        <v>0</v>
      </c>
      <c r="C135" s="72">
        <f t="shared" si="54"/>
        <v>0</v>
      </c>
      <c r="D135" s="66">
        <f>'[2]Indonesia Copra Meal Imports'!BI$290</f>
        <v>0</v>
      </c>
      <c r="E135" s="66">
        <f>'[2]Indonesia Copra Meal Imports'!BU$290</f>
        <v>0</v>
      </c>
      <c r="F135" s="66">
        <f>'[2]Indonesia Copra Meal Imports'!CG$290</f>
        <v>0</v>
      </c>
      <c r="G135" s="66">
        <f>'[2]Indonesia Copra Meal Imports'!CS$290</f>
        <v>0</v>
      </c>
      <c r="H135" s="66">
        <f>'[2]Indonesia Copra Meal Imports'!DE$290</f>
        <v>0</v>
      </c>
      <c r="I135" s="66">
        <f>'[2]Indonesia Copra Meal Imports'!DQ$290</f>
        <v>0</v>
      </c>
      <c r="J135" s="66">
        <f>'[2]Indonesia Copra Meal Imports'!EC$290</f>
        <v>0</v>
      </c>
      <c r="K135" s="66">
        <f>'[2]Indonesia Copra Meal Imports'!EO$290</f>
        <v>0</v>
      </c>
      <c r="L135" s="66">
        <f>'[2]Indonesia Copra Meal Imports'!FA$290</f>
        <v>0</v>
      </c>
      <c r="M135" s="66">
        <f>'[2]Indonesia Copra Meal Imports'!FM$290</f>
        <v>0</v>
      </c>
      <c r="N135" s="66">
        <f>'[2]Indonesia Copra Meal Imports'!FY$290</f>
        <v>0</v>
      </c>
      <c r="O135" s="66">
        <f>'[2]Indonesia Copra Meal Imports'!GK$290</f>
        <v>0</v>
      </c>
      <c r="P135" s="66">
        <f>'[2]Indonesia Copra Meal Imports'!GW$290</f>
        <v>0</v>
      </c>
      <c r="Q135" s="66">
        <f>'[2]Indonesia Copra Meal Imports'!HI$290</f>
        <v>0</v>
      </c>
      <c r="R135" s="66">
        <f>'[2]Indonesia Copra Meal Imports'!HU$290</f>
        <v>0</v>
      </c>
      <c r="S135" s="66">
        <f>'[2]Indonesia Copra Meal Imports'!IG$290</f>
        <v>0</v>
      </c>
      <c r="T135" s="66">
        <f>'[2]Indonesia Copra Meal Imports'!IS$290</f>
        <v>0.09</v>
      </c>
      <c r="U135" s="66">
        <f>'[2]Indonesia Copra Meal Imports'!JE$290</f>
        <v>0.09</v>
      </c>
      <c r="V135" s="66">
        <f>'[2]Indonesia Copra Meal Imports'!JQ$290</f>
        <v>9.5000000000000001E-2</v>
      </c>
      <c r="W135" s="66">
        <f>'[2]Indonesia Copra Meal Imports'!KC$290</f>
        <v>0.08</v>
      </c>
      <c r="X135" s="66">
        <f>'[2]Indonesia Copra Meal Imports'!KO$290</f>
        <v>9.5000000000000001E-2</v>
      </c>
      <c r="Y135" s="66">
        <f>'[2]Indonesia Copra Meal Imports'!LA$290</f>
        <v>0.12</v>
      </c>
      <c r="Z135" s="67">
        <f t="shared" si="58"/>
        <v>0.1275992438563327</v>
      </c>
      <c r="AA135" s="67">
        <f t="shared" si="55"/>
        <v>0.11910669975186104</v>
      </c>
      <c r="AB135" s="67">
        <f t="shared" si="56"/>
        <v>0.12037191717589135</v>
      </c>
      <c r="AC135" s="67">
        <f t="shared" si="56"/>
        <v>0.12302178885878737</v>
      </c>
    </row>
    <row r="136" spans="1:29">
      <c r="A136" s="126" t="s">
        <v>74</v>
      </c>
      <c r="B136" s="72">
        <f t="shared" si="57"/>
        <v>0</v>
      </c>
      <c r="C136" s="72">
        <f t="shared" si="54"/>
        <v>0</v>
      </c>
      <c r="D136" s="66">
        <f>'[2]Indonesia Copra Meal Imports'!BJ$290</f>
        <v>0</v>
      </c>
      <c r="E136" s="66">
        <f>'[2]Indonesia Copra Meal Imports'!BV$290</f>
        <v>0</v>
      </c>
      <c r="F136" s="66">
        <f>'[2]Indonesia Copra Meal Imports'!CH$290</f>
        <v>0</v>
      </c>
      <c r="G136" s="66">
        <f>'[2]Indonesia Copra Meal Imports'!CT$290</f>
        <v>0</v>
      </c>
      <c r="H136" s="66">
        <f>'[2]Indonesia Copra Meal Imports'!DF$290</f>
        <v>0</v>
      </c>
      <c r="I136" s="66">
        <f>'[2]Indonesia Copra Meal Imports'!DR$290</f>
        <v>0</v>
      </c>
      <c r="J136" s="66">
        <f>'[2]Indonesia Copra Meal Imports'!ED$290</f>
        <v>0</v>
      </c>
      <c r="K136" s="66">
        <f>'[2]Indonesia Copra Meal Imports'!EP$290</f>
        <v>0</v>
      </c>
      <c r="L136" s="66">
        <f>'[2]Indonesia Copra Meal Imports'!FB$290</f>
        <v>0</v>
      </c>
      <c r="M136" s="66">
        <f>'[2]Indonesia Copra Meal Imports'!FN$290</f>
        <v>0</v>
      </c>
      <c r="N136" s="66">
        <f>'[2]Indonesia Copra Meal Imports'!FZ$290</f>
        <v>0</v>
      </c>
      <c r="O136" s="66">
        <f>'[2]Indonesia Copra Meal Imports'!GL$290</f>
        <v>0</v>
      </c>
      <c r="P136" s="66">
        <f>'[2]Indonesia Copra Meal Imports'!GX$290</f>
        <v>0</v>
      </c>
      <c r="Q136" s="66">
        <f>'[2]Indonesia Copra Meal Imports'!HJ$290</f>
        <v>0</v>
      </c>
      <c r="R136" s="66">
        <f>'[2]Indonesia Copra Meal Imports'!HV$290</f>
        <v>0</v>
      </c>
      <c r="S136" s="66">
        <f>'[2]Indonesia Copra Meal Imports'!IH$290</f>
        <v>0</v>
      </c>
      <c r="T136" s="66">
        <f>'[2]Indonesia Copra Meal Imports'!IT$290</f>
        <v>0.105</v>
      </c>
      <c r="U136" s="66">
        <f>'[2]Indonesia Copra Meal Imports'!JF$290</f>
        <v>0.13</v>
      </c>
      <c r="V136" s="66">
        <f>'[2]Indonesia Copra Meal Imports'!JR$290</f>
        <v>0.1</v>
      </c>
      <c r="W136" s="66">
        <f>'[2]Indonesia Copra Meal Imports'!KD$290</f>
        <v>0.105</v>
      </c>
      <c r="X136" s="66">
        <f>'[2]Indonesia Copra Meal Imports'!KP$290</f>
        <v>0.115</v>
      </c>
      <c r="Y136" s="66">
        <f>'[2]Indonesia Copra Meal Imports'!LB$290</f>
        <v>0.12</v>
      </c>
      <c r="Z136" s="67">
        <f t="shared" si="58"/>
        <v>0.15737240075614364</v>
      </c>
      <c r="AA136" s="67">
        <f t="shared" si="55"/>
        <v>0.14143920595533502</v>
      </c>
      <c r="AB136" s="67">
        <f t="shared" si="56"/>
        <v>0.13892381412933574</v>
      </c>
      <c r="AC136" s="67">
        <f t="shared" si="56"/>
        <v>0.14507455110783013</v>
      </c>
    </row>
    <row r="137" spans="1:29">
      <c r="A137" s="126" t="s">
        <v>75</v>
      </c>
      <c r="B137" s="72">
        <f t="shared" si="57"/>
        <v>0</v>
      </c>
      <c r="C137" s="72">
        <f t="shared" si="54"/>
        <v>0</v>
      </c>
      <c r="D137" s="66">
        <f>'[2]Indonesia Copra Meal Imports'!BK$290</f>
        <v>0</v>
      </c>
      <c r="E137" s="66">
        <f>'[2]Indonesia Copra Meal Imports'!BW$290</f>
        <v>0</v>
      </c>
      <c r="F137" s="66">
        <f>'[2]Indonesia Copra Meal Imports'!CI$290</f>
        <v>0</v>
      </c>
      <c r="G137" s="66">
        <f>'[2]Indonesia Copra Meal Imports'!CU$290</f>
        <v>0</v>
      </c>
      <c r="H137" s="66">
        <f>'[2]Indonesia Copra Meal Imports'!DG$290</f>
        <v>0</v>
      </c>
      <c r="I137" s="66">
        <f>'[2]Indonesia Copra Meal Imports'!DS$290</f>
        <v>0</v>
      </c>
      <c r="J137" s="66">
        <f>'[2]Indonesia Copra Meal Imports'!EE$290</f>
        <v>0</v>
      </c>
      <c r="K137" s="66">
        <f>'[2]Indonesia Copra Meal Imports'!EQ$290</f>
        <v>0</v>
      </c>
      <c r="L137" s="66">
        <f>'[2]Indonesia Copra Meal Imports'!FC$290</f>
        <v>0</v>
      </c>
      <c r="M137" s="66">
        <f>'[2]Indonesia Copra Meal Imports'!FO$290</f>
        <v>0</v>
      </c>
      <c r="N137" s="66">
        <f>'[2]Indonesia Copra Meal Imports'!GA$290</f>
        <v>0</v>
      </c>
      <c r="O137" s="66">
        <f>'[2]Indonesia Copra Meal Imports'!GM$290</f>
        <v>0</v>
      </c>
      <c r="P137" s="66">
        <f>'[2]Indonesia Copra Meal Imports'!GY$290</f>
        <v>0</v>
      </c>
      <c r="Q137" s="66">
        <f>'[2]Indonesia Copra Meal Imports'!HK$290</f>
        <v>0</v>
      </c>
      <c r="R137" s="66">
        <f>'[2]Indonesia Copra Meal Imports'!HW$290</f>
        <v>0</v>
      </c>
      <c r="S137" s="66">
        <f>'[2]Indonesia Copra Meal Imports'!II$290</f>
        <v>0</v>
      </c>
      <c r="T137" s="66">
        <f>'[2]Indonesia Copra Meal Imports'!IU$290</f>
        <v>0.14000000000000001</v>
      </c>
      <c r="U137" s="66">
        <f>'[2]Indonesia Copra Meal Imports'!JG$290</f>
        <v>0.115</v>
      </c>
      <c r="V137" s="66">
        <f>'[2]Indonesia Copra Meal Imports'!JS$290</f>
        <v>8.5000000000000006E-2</v>
      </c>
      <c r="W137" s="66">
        <f>'[2]Indonesia Copra Meal Imports'!KE$290</f>
        <v>0.08</v>
      </c>
      <c r="X137" s="66">
        <f>'[2]Indonesia Copra Meal Imports'!KQ$290</f>
        <v>0.1</v>
      </c>
      <c r="Y137" s="66">
        <f>'[2]Indonesia Copra Meal Imports'!LC$290</f>
        <v>0.09</v>
      </c>
      <c r="Z137" s="67">
        <f>Z138-SUM(Z126:Z136)</f>
        <v>0.22113421550094503</v>
      </c>
      <c r="AA137" s="67">
        <f>AA138-SUM(AA126:AA136)</f>
        <v>0.11662531017369715</v>
      </c>
      <c r="AB137" s="67">
        <f>AB138-SUM(AB126:AB136)</f>
        <v>0.13398470127928963</v>
      </c>
      <c r="AC137" s="67">
        <f>AC138-SUM(AC126:AC136)</f>
        <v>0.13802260234851826</v>
      </c>
    </row>
    <row r="138" spans="1:29" ht="15.75" thickBot="1">
      <c r="A138" s="126" t="s">
        <v>76</v>
      </c>
      <c r="B138" s="66">
        <f>B22</f>
        <v>0</v>
      </c>
      <c r="C138" s="66">
        <f>C22</f>
        <v>0</v>
      </c>
      <c r="D138" s="66">
        <f>D22</f>
        <v>0</v>
      </c>
      <c r="E138" s="66">
        <f t="shared" ref="E138:Y138" si="59">SUM(E126:E137)</f>
        <v>0</v>
      </c>
      <c r="F138" s="66">
        <f t="shared" si="59"/>
        <v>0</v>
      </c>
      <c r="G138" s="66">
        <f t="shared" si="59"/>
        <v>0</v>
      </c>
      <c r="H138" s="66">
        <f t="shared" si="59"/>
        <v>0</v>
      </c>
      <c r="I138" s="66">
        <f t="shared" si="59"/>
        <v>0</v>
      </c>
      <c r="J138" s="66">
        <f t="shared" si="59"/>
        <v>0</v>
      </c>
      <c r="K138" s="66">
        <f t="shared" si="59"/>
        <v>0</v>
      </c>
      <c r="L138" s="66">
        <f t="shared" si="59"/>
        <v>0</v>
      </c>
      <c r="M138" s="66">
        <f t="shared" si="59"/>
        <v>0</v>
      </c>
      <c r="N138" s="66">
        <f t="shared" si="59"/>
        <v>0</v>
      </c>
      <c r="O138" s="66">
        <f t="shared" si="59"/>
        <v>0</v>
      </c>
      <c r="P138" s="66">
        <f t="shared" si="59"/>
        <v>2.5000000000000001E-2</v>
      </c>
      <c r="Q138" s="66">
        <f t="shared" si="59"/>
        <v>0.11800000000000001</v>
      </c>
      <c r="R138" s="66">
        <f t="shared" si="59"/>
        <v>0</v>
      </c>
      <c r="S138" s="66">
        <f t="shared" si="59"/>
        <v>0</v>
      </c>
      <c r="T138" s="66">
        <f t="shared" si="59"/>
        <v>0.46</v>
      </c>
      <c r="U138" s="66">
        <f t="shared" si="59"/>
        <v>1.095</v>
      </c>
      <c r="V138" s="66">
        <f t="shared" si="59"/>
        <v>1.345</v>
      </c>
      <c r="W138" s="66">
        <f t="shared" si="59"/>
        <v>1.17</v>
      </c>
      <c r="X138" s="66">
        <f t="shared" si="59"/>
        <v>1.22</v>
      </c>
      <c r="Y138" s="66">
        <f t="shared" si="59"/>
        <v>1.2150000000000001</v>
      </c>
      <c r="Z138" s="67">
        <f>Z22</f>
        <v>1.5</v>
      </c>
      <c r="AA138" s="67">
        <f>AA22</f>
        <v>1.5</v>
      </c>
      <c r="AB138" s="67">
        <f>AB22</f>
        <v>1.5</v>
      </c>
      <c r="AC138" s="67">
        <f>AC22</f>
        <v>1.5</v>
      </c>
    </row>
    <row r="139" spans="1:2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</row>
    <row r="140" spans="1:29" ht="15.75" thickBot="1">
      <c r="A140" s="126" t="s">
        <v>312</v>
      </c>
    </row>
    <row r="141" spans="1:29" ht="15.75" thickBot="1">
      <c r="A141" s="154"/>
      <c r="B141" s="154" t="str">
        <f>B$2</f>
        <v xml:space="preserve">93/94 </v>
      </c>
      <c r="C141" s="154" t="str">
        <f t="shared" ref="C141:AC141" si="60">C$2</f>
        <v xml:space="preserve">94/95 </v>
      </c>
      <c r="D141" s="154" t="str">
        <f t="shared" si="60"/>
        <v xml:space="preserve">95/96 </v>
      </c>
      <c r="E141" s="154" t="str">
        <f t="shared" si="60"/>
        <v xml:space="preserve">96/97 </v>
      </c>
      <c r="F141" s="154" t="str">
        <f t="shared" si="60"/>
        <v xml:space="preserve">97/98 </v>
      </c>
      <c r="G141" s="154" t="str">
        <f t="shared" si="60"/>
        <v xml:space="preserve">98/99 </v>
      </c>
      <c r="H141" s="154" t="str">
        <f t="shared" si="60"/>
        <v xml:space="preserve">99/00 </v>
      </c>
      <c r="I141" s="154" t="str">
        <f t="shared" si="60"/>
        <v xml:space="preserve">00/01 </v>
      </c>
      <c r="J141" s="154" t="str">
        <f t="shared" si="60"/>
        <v xml:space="preserve">01/02 </v>
      </c>
      <c r="K141" s="154" t="str">
        <f t="shared" si="60"/>
        <v xml:space="preserve">02/03 </v>
      </c>
      <c r="L141" s="154" t="str">
        <f t="shared" si="60"/>
        <v xml:space="preserve">03/04 </v>
      </c>
      <c r="M141" s="154" t="str">
        <f t="shared" si="60"/>
        <v xml:space="preserve">04/05 </v>
      </c>
      <c r="N141" s="154" t="str">
        <f t="shared" si="60"/>
        <v xml:space="preserve">05/06 </v>
      </c>
      <c r="O141" s="154" t="str">
        <f t="shared" si="60"/>
        <v xml:space="preserve">06/07 </v>
      </c>
      <c r="P141" s="154" t="str">
        <f t="shared" si="60"/>
        <v xml:space="preserve">07/08 </v>
      </c>
      <c r="Q141" s="154" t="str">
        <f t="shared" si="60"/>
        <v xml:space="preserve">08/09 </v>
      </c>
      <c r="R141" s="154" t="str">
        <f t="shared" si="60"/>
        <v xml:space="preserve">09/10 </v>
      </c>
      <c r="S141" s="154" t="str">
        <f t="shared" si="60"/>
        <v xml:space="preserve">10/11 </v>
      </c>
      <c r="T141" s="154" t="str">
        <f t="shared" si="60"/>
        <v xml:space="preserve">11/12 </v>
      </c>
      <c r="U141" s="154" t="str">
        <f t="shared" si="60"/>
        <v xml:space="preserve">12/13 </v>
      </c>
      <c r="V141" s="154" t="str">
        <f t="shared" si="60"/>
        <v xml:space="preserve">13/14 </v>
      </c>
      <c r="W141" s="154" t="str">
        <f t="shared" si="60"/>
        <v xml:space="preserve">14/15 </v>
      </c>
      <c r="X141" s="154" t="str">
        <f t="shared" si="60"/>
        <v xml:space="preserve">15/16 </v>
      </c>
      <c r="Y141" s="154" t="str">
        <f t="shared" si="60"/>
        <v xml:space="preserve">16/17 </v>
      </c>
      <c r="Z141" s="154" t="str">
        <f t="shared" si="60"/>
        <v xml:space="preserve">17/18 </v>
      </c>
      <c r="AA141" s="154" t="str">
        <f t="shared" si="60"/>
        <v>18/19</v>
      </c>
      <c r="AB141" s="154" t="str">
        <f t="shared" si="60"/>
        <v>19/20</v>
      </c>
      <c r="AC141" s="154" t="str">
        <f t="shared" si="60"/>
        <v>20/21</v>
      </c>
    </row>
    <row r="142" spans="1:29">
      <c r="A142" s="126" t="s">
        <v>64</v>
      </c>
      <c r="B142" s="72">
        <f t="shared" ref="B142:B153" si="61">(SUM(T142:X142)/SUM(T$154:X$154))*B$154</f>
        <v>26.863511619296787</v>
      </c>
      <c r="C142" s="72">
        <f t="shared" ref="C142:C153" si="62">(SUM(L142:P142)/SUM(L$154:P$154))*C$154</f>
        <v>23.134574444186523</v>
      </c>
      <c r="D142" s="72">
        <v>25.824492768044014</v>
      </c>
      <c r="E142" s="66">
        <f>'[2]Indonesia Copra Meal Exports'!BL$290</f>
        <v>27.316363000000003</v>
      </c>
      <c r="F142" s="66">
        <f>'[2]Indonesia Copra Meal Exports'!BX$290</f>
        <v>20.002279999999999</v>
      </c>
      <c r="G142" s="66">
        <f>'[2]Indonesia Copra Meal Exports'!CJ$290</f>
        <v>39.253620000000005</v>
      </c>
      <c r="H142" s="66">
        <f>'[2]Indonesia Copra Meal Exports'!CV$290</f>
        <v>19.002918000000001</v>
      </c>
      <c r="I142" s="66">
        <f>'[2]Indonesia Copra Meal Exports'!DH$290</f>
        <v>15.914999999999999</v>
      </c>
      <c r="J142" s="66">
        <f>'[2]Indonesia Copra Meal Exports'!DT$290</f>
        <v>9.795618000000001</v>
      </c>
      <c r="K142" s="66">
        <f>'[2]Indonesia Copra Meal Exports'!EF$290</f>
        <v>12.340187</v>
      </c>
      <c r="L142" s="66">
        <f>'[2]Indonesia Copra Meal Exports'!ER$290</f>
        <v>6.5625770000000001</v>
      </c>
      <c r="M142" s="66">
        <f>'[2]Indonesia Copra Meal Exports'!FD$290</f>
        <v>37.886506999999995</v>
      </c>
      <c r="N142" s="66">
        <f>'[2]Indonesia Copra Meal Exports'!FP$290</f>
        <v>25.751999999999999</v>
      </c>
      <c r="O142" s="66">
        <f>'[2]Indonesia Copra Meal Exports'!GB$290</f>
        <v>16.477</v>
      </c>
      <c r="P142" s="66">
        <f>'[2]Indonesia Copra Meal Exports'!GN$290</f>
        <v>27.257000000000001</v>
      </c>
      <c r="Q142" s="66">
        <f>'[2]Indonesia Copra Meal Exports'!GZ$290</f>
        <v>18.96</v>
      </c>
      <c r="R142" s="66">
        <f>'[2]Indonesia Copra Meal Exports'!HL$290</f>
        <v>13.420999999999999</v>
      </c>
      <c r="S142" s="66">
        <f>'[2]Indonesia Copra Meal Exports'!HX$290</f>
        <v>20.585000000000001</v>
      </c>
      <c r="T142" s="66">
        <f>'[2]Indonesia Copra Meal Exports'!IJ$290</f>
        <v>14.734999999999999</v>
      </c>
      <c r="U142" s="66">
        <f>'[2]Indonesia Copra Meal Exports'!IV$290</f>
        <v>20.081</v>
      </c>
      <c r="V142" s="66">
        <f>'[2]Indonesia Copra Meal Exports'!JH$290</f>
        <v>18.106999999999999</v>
      </c>
      <c r="W142" s="66">
        <f>'[2]Indonesia Copra Meal Exports'!JT$290</f>
        <v>27.440999999999999</v>
      </c>
      <c r="X142" s="66">
        <f>'[2]Indonesia Copra Meal Exports'!KF$290</f>
        <v>25.888000000000002</v>
      </c>
      <c r="Y142" s="66">
        <f>'[2]Indonesia Copra Meal Exports'!KR$290</f>
        <v>8.42</v>
      </c>
      <c r="Z142" s="66">
        <f>'[2]Indonesia Copra Meal Exports'!LD$290</f>
        <v>7.0449999999999999</v>
      </c>
      <c r="AA142" s="67">
        <f t="shared" ref="AA142:AC152" si="63">(SUM(U142:Y142)/SUM(U$154:Y$154))*AA$154</f>
        <v>15.691702335455149</v>
      </c>
      <c r="AB142" s="67">
        <f t="shared" si="63"/>
        <v>14.370725729835121</v>
      </c>
      <c r="AC142" s="67">
        <f t="shared" si="63"/>
        <v>14.621570784351606</v>
      </c>
    </row>
    <row r="143" spans="1:29">
      <c r="A143" s="126" t="s">
        <v>65</v>
      </c>
      <c r="B143" s="72">
        <f t="shared" si="61"/>
        <v>29.38673796760629</v>
      </c>
      <c r="C143" s="72">
        <f t="shared" si="62"/>
        <v>16.994741697015261</v>
      </c>
      <c r="D143" s="72">
        <v>30.374611118999294</v>
      </c>
      <c r="E143" s="66">
        <f>'[2]Indonesia Copra Meal Exports'!BM$290</f>
        <v>29.263655999999997</v>
      </c>
      <c r="F143" s="66">
        <f>'[2]Indonesia Copra Meal Exports'!BY$290</f>
        <v>33.168999999999997</v>
      </c>
      <c r="G143" s="66">
        <f>'[2]Indonesia Copra Meal Exports'!CK$290</f>
        <v>19.767992</v>
      </c>
      <c r="H143" s="66">
        <f>'[2]Indonesia Copra Meal Exports'!CW$290</f>
        <v>16.990625999999999</v>
      </c>
      <c r="I143" s="66">
        <f>'[2]Indonesia Copra Meal Exports'!DI$290</f>
        <v>43.704737000000002</v>
      </c>
      <c r="J143" s="66">
        <f>'[2]Indonesia Copra Meal Exports'!DU$290</f>
        <v>19.850000000000001</v>
      </c>
      <c r="K143" s="66">
        <f>'[2]Indonesia Copra Meal Exports'!EG$290</f>
        <v>17.048999999999999</v>
      </c>
      <c r="L143" s="66">
        <f>'[2]Indonesia Copra Meal Exports'!ES$290</f>
        <v>23.831796999999998</v>
      </c>
      <c r="M143" s="66">
        <f>'[2]Indonesia Copra Meal Exports'!FE$290</f>
        <v>7.5763259999999999</v>
      </c>
      <c r="N143" s="66">
        <f>'[2]Indonesia Copra Meal Exports'!FQ$290</f>
        <v>23.978000000000002</v>
      </c>
      <c r="O143" s="66">
        <f>'[2]Indonesia Copra Meal Exports'!GC$290</f>
        <v>6.8109999999999999</v>
      </c>
      <c r="P143" s="66">
        <f>'[2]Indonesia Copra Meal Exports'!GO$290</f>
        <v>21.5</v>
      </c>
      <c r="Q143" s="66">
        <f>'[2]Indonesia Copra Meal Exports'!HA$290</f>
        <v>12.738</v>
      </c>
      <c r="R143" s="66">
        <f>'[2]Indonesia Copra Meal Exports'!HM$290</f>
        <v>17.196000000000002</v>
      </c>
      <c r="S143" s="66">
        <f>'[2]Indonesia Copra Meal Exports'!HY$290</f>
        <v>2.2170000000000001</v>
      </c>
      <c r="T143" s="66">
        <f>'[2]Indonesia Copra Meal Exports'!IK$290</f>
        <v>15.401999999999999</v>
      </c>
      <c r="U143" s="66">
        <f>'[2]Indonesia Copra Meal Exports'!IW$290</f>
        <v>37.152000000000001</v>
      </c>
      <c r="V143" s="66">
        <f>'[2]Indonesia Copra Meal Exports'!JI$290</f>
        <v>28.695</v>
      </c>
      <c r="W143" s="66">
        <f>'[2]Indonesia Copra Meal Exports'!JU$290</f>
        <v>15.728999999999999</v>
      </c>
      <c r="X143" s="66">
        <f>'[2]Indonesia Copra Meal Exports'!KG$290</f>
        <v>19.254000000000001</v>
      </c>
      <c r="Y143" s="66">
        <f>'[2]Indonesia Copra Meal Exports'!KS$290</f>
        <v>19.744</v>
      </c>
      <c r="Z143" s="66">
        <f>'[2]Indonesia Copra Meal Exports'!LE$290</f>
        <v>20.481999999999999</v>
      </c>
      <c r="AA143" s="67">
        <f t="shared" si="63"/>
        <v>18.932040359378099</v>
      </c>
      <c r="AB143" s="67">
        <f t="shared" si="63"/>
        <v>17.182493713913399</v>
      </c>
      <c r="AC143" s="67">
        <f t="shared" si="63"/>
        <v>16.292577883317101</v>
      </c>
    </row>
    <row r="144" spans="1:29">
      <c r="A144" s="126" t="s">
        <v>66</v>
      </c>
      <c r="B144" s="72">
        <f t="shared" si="61"/>
        <v>31.042257619783715</v>
      </c>
      <c r="C144" s="72">
        <f t="shared" si="62"/>
        <v>31.499781658819405</v>
      </c>
      <c r="D144" s="72">
        <v>26.1085541129567</v>
      </c>
      <c r="E144" s="66">
        <f>'[2]Indonesia Copra Meal Exports'!BN$290</f>
        <v>25.829625</v>
      </c>
      <c r="F144" s="66">
        <f>'[2]Indonesia Copra Meal Exports'!BZ$290</f>
        <v>36.308199999999999</v>
      </c>
      <c r="G144" s="66">
        <f>'[2]Indonesia Copra Meal Exports'!CL$290</f>
        <v>22.876729999999998</v>
      </c>
      <c r="H144" s="66">
        <f>'[2]Indonesia Copra Meal Exports'!CX$290</f>
        <v>9.5119799999999994</v>
      </c>
      <c r="I144" s="66">
        <f>'[2]Indonesia Copra Meal Exports'!DJ$290</f>
        <v>28.3</v>
      </c>
      <c r="J144" s="66">
        <f>'[2]Indonesia Copra Meal Exports'!DV$290</f>
        <v>27.058225999999998</v>
      </c>
      <c r="K144" s="66">
        <f>'[2]Indonesia Copra Meal Exports'!EH$290</f>
        <v>24.007210999999998</v>
      </c>
      <c r="L144" s="66">
        <f>'[2]Indonesia Copra Meal Exports'!ET$290</f>
        <v>25.689385999999999</v>
      </c>
      <c r="M144" s="66">
        <f>'[2]Indonesia Copra Meal Exports'!FF$290</f>
        <v>41.587368999999995</v>
      </c>
      <c r="N144" s="66">
        <f>'[2]Indonesia Copra Meal Exports'!FR$290</f>
        <v>32.752000000000002</v>
      </c>
      <c r="O144" s="66">
        <f>'[2]Indonesia Copra Meal Exports'!GD$290</f>
        <v>20.898</v>
      </c>
      <c r="P144" s="66">
        <f>'[2]Indonesia Copra Meal Exports'!GP$290</f>
        <v>34.206000000000003</v>
      </c>
      <c r="Q144" s="66">
        <f>'[2]Indonesia Copra Meal Exports'!HB$290</f>
        <v>10.444000000000001</v>
      </c>
      <c r="R144" s="66">
        <f>'[2]Indonesia Copra Meal Exports'!HN$290</f>
        <v>34.073</v>
      </c>
      <c r="S144" s="66">
        <f>'[2]Indonesia Copra Meal Exports'!HZ$290</f>
        <v>20.175000000000001</v>
      </c>
      <c r="T144" s="66">
        <f>'[2]Indonesia Copra Meal Exports'!IL$290</f>
        <v>7.7640000000000002</v>
      </c>
      <c r="U144" s="66">
        <f>'[2]Indonesia Copra Meal Exports'!IX$290</f>
        <v>37.198999999999998</v>
      </c>
      <c r="V144" s="66">
        <f>'[2]Indonesia Copra Meal Exports'!JJ$290</f>
        <v>14.680999999999999</v>
      </c>
      <c r="W144" s="66">
        <f>'[2]Indonesia Copra Meal Exports'!JV$290</f>
        <v>45.865000000000002</v>
      </c>
      <c r="X144" s="66">
        <f>'[2]Indonesia Copra Meal Exports'!KH$290</f>
        <v>17.271000000000001</v>
      </c>
      <c r="Y144" s="66">
        <f>'[2]Indonesia Copra Meal Exports'!KT$290</f>
        <v>18.765000000000001</v>
      </c>
      <c r="Z144" s="66">
        <f>'[2]Indonesia Copra Meal Exports'!LF$290</f>
        <v>36.326000000000001</v>
      </c>
      <c r="AA144" s="67">
        <f t="shared" si="63"/>
        <v>21.005749923847276</v>
      </c>
      <c r="AB144" s="67">
        <f t="shared" si="63"/>
        <v>21.978854274414868</v>
      </c>
      <c r="AC144" s="67">
        <f t="shared" si="63"/>
        <v>24.09640273129525</v>
      </c>
    </row>
    <row r="145" spans="1:29">
      <c r="A145" s="126" t="s">
        <v>67</v>
      </c>
      <c r="B145" s="72">
        <f t="shared" si="61"/>
        <v>44.523820602840622</v>
      </c>
      <c r="C145" s="72">
        <f t="shared" si="62"/>
        <v>14.142768651352064</v>
      </c>
      <c r="D145" s="66">
        <f>'[2]Indonesia Copra Meal Exports'!BC$290</f>
        <v>10.533967000000001</v>
      </c>
      <c r="E145" s="66">
        <f>'[2]Indonesia Copra Meal Exports'!BO$290</f>
        <v>49.161499999999997</v>
      </c>
      <c r="F145" s="66">
        <f>'[2]Indonesia Copra Meal Exports'!CA$290</f>
        <v>48.952289999999998</v>
      </c>
      <c r="G145" s="66">
        <f>'[2]Indonesia Copra Meal Exports'!CM$290</f>
        <v>6.9214700000000002</v>
      </c>
      <c r="H145" s="66">
        <f>'[2]Indonesia Copra Meal Exports'!CY$290</f>
        <v>17.328939999999999</v>
      </c>
      <c r="I145" s="66">
        <f>'[2]Indonesia Copra Meal Exports'!DK$290</f>
        <v>31.06672</v>
      </c>
      <c r="J145" s="66">
        <f>'[2]Indonesia Copra Meal Exports'!DW$290</f>
        <v>32.031653999999996</v>
      </c>
      <c r="K145" s="66">
        <f>'[2]Indonesia Copra Meal Exports'!EI$290</f>
        <v>34.478430000000003</v>
      </c>
      <c r="L145" s="66">
        <f>'[2]Indonesia Copra Meal Exports'!EU$290</f>
        <v>6.4579269999999998</v>
      </c>
      <c r="M145" s="66">
        <f>'[2]Indonesia Copra Meal Exports'!FG$290</f>
        <v>16.833561000000003</v>
      </c>
      <c r="N145" s="66">
        <f>'[2]Indonesia Copra Meal Exports'!FS$290</f>
        <v>12.039</v>
      </c>
      <c r="O145" s="66">
        <f>'[2]Indonesia Copra Meal Exports'!GE$290</f>
        <v>3.9129999999999998</v>
      </c>
      <c r="P145" s="66">
        <f>'[2]Indonesia Copra Meal Exports'!GQ$290</f>
        <v>30.408000000000001</v>
      </c>
      <c r="Q145" s="66">
        <f>'[2]Indonesia Copra Meal Exports'!HC$290</f>
        <v>9.9760000000000009</v>
      </c>
      <c r="R145" s="66">
        <f>'[2]Indonesia Copra Meal Exports'!HO$290</f>
        <v>24.541</v>
      </c>
      <c r="S145" s="66">
        <f>'[2]Indonesia Copra Meal Exports'!IA$290</f>
        <v>14.052</v>
      </c>
      <c r="T145" s="66">
        <f>'[2]Indonesia Copra Meal Exports'!IM$290</f>
        <v>65.091999999999999</v>
      </c>
      <c r="U145" s="66">
        <f>'[2]Indonesia Copra Meal Exports'!IY$290</f>
        <v>28.100999999999999</v>
      </c>
      <c r="V145" s="66">
        <f>'[2]Indonesia Copra Meal Exports'!JK$290</f>
        <v>24.234999999999999</v>
      </c>
      <c r="W145" s="66">
        <f>'[2]Indonesia Copra Meal Exports'!JW$290</f>
        <v>35.878999999999998</v>
      </c>
      <c r="X145" s="66">
        <f>'[2]Indonesia Copra Meal Exports'!KI$290</f>
        <v>22.795999999999999</v>
      </c>
      <c r="Y145" s="66">
        <f>'[2]Indonesia Copra Meal Exports'!KU$290</f>
        <v>12.817</v>
      </c>
      <c r="Z145" s="66">
        <f>'[2]Indonesia Copra Meal Exports'!LG$290</f>
        <v>30.66</v>
      </c>
      <c r="AA145" s="67">
        <f t="shared" si="63"/>
        <v>19.442970239198093</v>
      </c>
      <c r="AB145" s="67">
        <f t="shared" si="63"/>
        <v>20.900483456078426</v>
      </c>
      <c r="AC145" s="67">
        <f t="shared" si="63"/>
        <v>21.043909386161861</v>
      </c>
    </row>
    <row r="146" spans="1:29">
      <c r="A146" s="126" t="s">
        <v>68</v>
      </c>
      <c r="B146" s="72">
        <f t="shared" si="61"/>
        <v>28.245976716747325</v>
      </c>
      <c r="C146" s="72">
        <f t="shared" si="62"/>
        <v>38.78031489119256</v>
      </c>
      <c r="D146" s="66">
        <f>'[2]Indonesia Copra Meal Exports'!BD$290</f>
        <v>41.085917000000002</v>
      </c>
      <c r="E146" s="66">
        <f>'[2]Indonesia Copra Meal Exports'!BP$290</f>
        <v>28.053999999999998</v>
      </c>
      <c r="F146" s="66">
        <f>'[2]Indonesia Copra Meal Exports'!CB$290</f>
        <v>31.609729999999999</v>
      </c>
      <c r="G146" s="66">
        <f>'[2]Indonesia Copra Meal Exports'!CN$290</f>
        <v>2.84</v>
      </c>
      <c r="H146" s="66">
        <f>'[2]Indonesia Copra Meal Exports'!CZ$290</f>
        <v>16.244299999999999</v>
      </c>
      <c r="I146" s="66">
        <f>'[2]Indonesia Copra Meal Exports'!DL$290</f>
        <v>25.888840000000002</v>
      </c>
      <c r="J146" s="66">
        <f>'[2]Indonesia Copra Meal Exports'!DX$290</f>
        <v>22.677241000000002</v>
      </c>
      <c r="K146" s="66">
        <f>'[2]Indonesia Copra Meal Exports'!EJ$290</f>
        <v>18.464701000000002</v>
      </c>
      <c r="L146" s="66">
        <f>'[2]Indonesia Copra Meal Exports'!EV$290</f>
        <v>30.406920999999997</v>
      </c>
      <c r="M146" s="66">
        <f>'[2]Indonesia Copra Meal Exports'!FH$290</f>
        <v>57.510612000000002</v>
      </c>
      <c r="N146" s="66">
        <f>'[2]Indonesia Copra Meal Exports'!FT$290</f>
        <v>63.264000000000003</v>
      </c>
      <c r="O146" s="66">
        <f>'[2]Indonesia Copra Meal Exports'!GF$290</f>
        <v>25.466000000000001</v>
      </c>
      <c r="P146" s="66">
        <f>'[2]Indonesia Copra Meal Exports'!GR$290</f>
        <v>14.340999999999999</v>
      </c>
      <c r="Q146" s="66">
        <f>'[2]Indonesia Copra Meal Exports'!HD$290</f>
        <v>8.86</v>
      </c>
      <c r="R146" s="66">
        <f>'[2]Indonesia Copra Meal Exports'!HP$290</f>
        <v>5.74</v>
      </c>
      <c r="S146" s="66">
        <f>'[2]Indonesia Copra Meal Exports'!IB$290</f>
        <v>10.050000000000001</v>
      </c>
      <c r="T146" s="66">
        <f>'[2]Indonesia Copra Meal Exports'!IN$290</f>
        <v>33.56</v>
      </c>
      <c r="U146" s="66">
        <f>'[2]Indonesia Copra Meal Exports'!IZ$290</f>
        <v>9.984</v>
      </c>
      <c r="V146" s="66">
        <f>'[2]Indonesia Copra Meal Exports'!JL$290</f>
        <v>9.8030000000000008</v>
      </c>
      <c r="W146" s="66">
        <f>'[2]Indonesia Copra Meal Exports'!JX$290</f>
        <v>24.529</v>
      </c>
      <c r="X146" s="66">
        <f>'[2]Indonesia Copra Meal Exports'!KJ$290</f>
        <v>33.844000000000001</v>
      </c>
      <c r="Y146" s="66">
        <f>'[2]Indonesia Copra Meal Exports'!KV$290</f>
        <v>34.975999999999999</v>
      </c>
      <c r="Z146" s="67">
        <f t="shared" ref="Z146:Z152" si="64">(SUM(T146:X146)/SUM(T$154:X$154))*Z$154</f>
        <v>18.106395331248287</v>
      </c>
      <c r="AA146" s="67">
        <f t="shared" si="63"/>
        <v>17.764155772377134</v>
      </c>
      <c r="AB146" s="67">
        <f t="shared" si="63"/>
        <v>20.052371569317827</v>
      </c>
      <c r="AC146" s="67">
        <f t="shared" si="63"/>
        <v>22.363462230353022</v>
      </c>
    </row>
    <row r="147" spans="1:29">
      <c r="A147" s="126" t="s">
        <v>69</v>
      </c>
      <c r="B147" s="72">
        <f t="shared" si="61"/>
        <v>28.731154207970366</v>
      </c>
      <c r="C147" s="72">
        <f t="shared" si="62"/>
        <v>13.492522407178539</v>
      </c>
      <c r="D147" s="66">
        <f>'[2]Indonesia Copra Meal Exports'!BE$290</f>
        <v>4.373335</v>
      </c>
      <c r="E147" s="66">
        <f>'[2]Indonesia Copra Meal Exports'!BQ$290</f>
        <v>20.38</v>
      </c>
      <c r="F147" s="66">
        <f>'[2]Indonesia Copra Meal Exports'!CC$290</f>
        <v>19.725159999999999</v>
      </c>
      <c r="G147" s="66">
        <f>'[2]Indonesia Copra Meal Exports'!CO$290</f>
        <v>14.450282999999999</v>
      </c>
      <c r="H147" s="66">
        <f>'[2]Indonesia Copra Meal Exports'!DA$290</f>
        <v>34.581043000000001</v>
      </c>
      <c r="I147" s="66">
        <f>'[2]Indonesia Copra Meal Exports'!DM$290</f>
        <v>11.559709999999999</v>
      </c>
      <c r="J147" s="66">
        <f>'[2]Indonesia Copra Meal Exports'!DY$290</f>
        <v>26.212105999999999</v>
      </c>
      <c r="K147" s="66">
        <f>'[2]Indonesia Copra Meal Exports'!EK$290</f>
        <v>23.251442000000001</v>
      </c>
      <c r="L147" s="66">
        <f>'[2]Indonesia Copra Meal Exports'!EW$290</f>
        <v>10.024640999999999</v>
      </c>
      <c r="M147" s="66">
        <f>'[2]Indonesia Copra Meal Exports'!FI$290</f>
        <v>18.60446</v>
      </c>
      <c r="N147" s="66">
        <f>'[2]Indonesia Copra Meal Exports'!FU$290</f>
        <v>13.435</v>
      </c>
      <c r="O147" s="66">
        <f>'[2]Indonesia Copra Meal Exports'!GG$290</f>
        <v>16.004999999999999</v>
      </c>
      <c r="P147" s="66">
        <f>'[2]Indonesia Copra Meal Exports'!GS$290</f>
        <v>8.3800000000000008</v>
      </c>
      <c r="Q147" s="66">
        <f>'[2]Indonesia Copra Meal Exports'!HE$290</f>
        <v>0.624</v>
      </c>
      <c r="R147" s="66">
        <f>'[2]Indonesia Copra Meal Exports'!HQ$290</f>
        <v>0.33900000000000002</v>
      </c>
      <c r="S147" s="66">
        <f>'[2]Indonesia Copra Meal Exports'!IC$290</f>
        <v>8.907</v>
      </c>
      <c r="T147" s="66">
        <f>'[2]Indonesia Copra Meal Exports'!IO$290</f>
        <v>25.091999999999999</v>
      </c>
      <c r="U147" s="66">
        <f>'[2]Indonesia Copra Meal Exports'!JA$290</f>
        <v>12.926</v>
      </c>
      <c r="V147" s="66">
        <f>'[2]Indonesia Copra Meal Exports'!JM$290</f>
        <v>29.018999999999998</v>
      </c>
      <c r="W147" s="66">
        <f>'[2]Indonesia Copra Meal Exports'!JY$290</f>
        <v>21.164000000000001</v>
      </c>
      <c r="X147" s="66">
        <f>'[2]Indonesia Copra Meal Exports'!KK$290</f>
        <v>25.437999999999999</v>
      </c>
      <c r="Y147" s="66">
        <f>'[2]Indonesia Copra Meal Exports'!KW$290</f>
        <v>9.8000000000000004E-2</v>
      </c>
      <c r="Z147" s="67">
        <f t="shared" si="64"/>
        <v>18.417406543570749</v>
      </c>
      <c r="AA147" s="67">
        <f t="shared" si="63"/>
        <v>13.91867830259485</v>
      </c>
      <c r="AB147" s="67">
        <f t="shared" si="63"/>
        <v>15.567237196694068</v>
      </c>
      <c r="AC147" s="67">
        <f t="shared" si="63"/>
        <v>13.678429333613519</v>
      </c>
    </row>
    <row r="148" spans="1:29">
      <c r="A148" s="126" t="s">
        <v>70</v>
      </c>
      <c r="B148" s="72">
        <f t="shared" si="61"/>
        <v>32.765788082351435</v>
      </c>
      <c r="C148" s="72">
        <f t="shared" si="62"/>
        <v>20.19839656406312</v>
      </c>
      <c r="D148" s="66">
        <f>'[2]Indonesia Copra Meal Exports'!BF$290</f>
        <v>34.169578000000001</v>
      </c>
      <c r="E148" s="66">
        <f>'[2]Indonesia Copra Meal Exports'!BR$290</f>
        <v>32.732098999999998</v>
      </c>
      <c r="F148" s="66">
        <f>'[2]Indonesia Copra Meal Exports'!CD$290</f>
        <v>11.286</v>
      </c>
      <c r="G148" s="66">
        <f>'[2]Indonesia Copra Meal Exports'!CP$290</f>
        <v>3.7028090000000002</v>
      </c>
      <c r="H148" s="66">
        <f>'[2]Indonesia Copra Meal Exports'!DB$290</f>
        <v>24.925415000000001</v>
      </c>
      <c r="I148" s="66">
        <f>'[2]Indonesia Copra Meal Exports'!DN$290</f>
        <v>14.503726</v>
      </c>
      <c r="J148" s="66">
        <f>'[2]Indonesia Copra Meal Exports'!DZ$290</f>
        <v>9.3237140000000007</v>
      </c>
      <c r="K148" s="66">
        <f>'[2]Indonesia Copra Meal Exports'!EL$290</f>
        <v>15.417331000000001</v>
      </c>
      <c r="L148" s="66">
        <f>'[2]Indonesia Copra Meal Exports'!EX$290</f>
        <v>12.169306000000001</v>
      </c>
      <c r="M148" s="66">
        <f>'[2]Indonesia Copra Meal Exports'!FJ$290</f>
        <v>27.420444</v>
      </c>
      <c r="N148" s="66">
        <f>'[2]Indonesia Copra Meal Exports'!FV$290</f>
        <v>19.591000000000001</v>
      </c>
      <c r="O148" s="66">
        <f>'[2]Indonesia Copra Meal Exports'!GH$290</f>
        <v>9.3230000000000004</v>
      </c>
      <c r="P148" s="66">
        <f>'[2]Indonesia Copra Meal Exports'!GT$290</f>
        <v>30.971</v>
      </c>
      <c r="Q148" s="66">
        <f>'[2]Indonesia Copra Meal Exports'!HF$290</f>
        <v>22.123999999999999</v>
      </c>
      <c r="R148" s="66">
        <f>'[2]Indonesia Copra Meal Exports'!HR$290</f>
        <v>34.307000000000002</v>
      </c>
      <c r="S148" s="66">
        <f>'[2]Indonesia Copra Meal Exports'!ID$290</f>
        <v>44.293999999999997</v>
      </c>
      <c r="T148" s="66">
        <f>'[2]Indonesia Copra Meal Exports'!IP$290</f>
        <v>12.15</v>
      </c>
      <c r="U148" s="66">
        <f>'[2]Indonesia Copra Meal Exports'!JB$290</f>
        <v>37.930999999999997</v>
      </c>
      <c r="V148" s="66">
        <f>'[2]Indonesia Copra Meal Exports'!JN$290</f>
        <v>19.965</v>
      </c>
      <c r="W148" s="66">
        <f>'[2]Indonesia Copra Meal Exports'!JZ$290</f>
        <v>27.283000000000001</v>
      </c>
      <c r="X148" s="66">
        <f>'[2]Indonesia Copra Meal Exports'!KL$290</f>
        <v>32.268000000000001</v>
      </c>
      <c r="Y148" s="66">
        <f>'[2]Indonesia Copra Meal Exports'!KX$290</f>
        <v>18.452999999999999</v>
      </c>
      <c r="Z148" s="67">
        <f t="shared" si="64"/>
        <v>21.00371030919964</v>
      </c>
      <c r="AA148" s="67">
        <f t="shared" si="63"/>
        <v>21.338466707909529</v>
      </c>
      <c r="AB148" s="67">
        <f t="shared" si="63"/>
        <v>19.674390273859167</v>
      </c>
      <c r="AC148" s="67">
        <f t="shared" si="63"/>
        <v>20.827786208073199</v>
      </c>
    </row>
    <row r="149" spans="1:29">
      <c r="A149" s="126" t="s">
        <v>71</v>
      </c>
      <c r="B149" s="72">
        <f t="shared" si="61"/>
        <v>29.367523017458847</v>
      </c>
      <c r="C149" s="72">
        <f t="shared" si="62"/>
        <v>24.932309963588768</v>
      </c>
      <c r="D149" s="66">
        <f>'[2]Indonesia Copra Meal Exports'!BG$290</f>
        <v>35.77073</v>
      </c>
      <c r="E149" s="66">
        <f>'[2]Indonesia Copra Meal Exports'!BS$290</f>
        <v>23.057055000000002</v>
      </c>
      <c r="F149" s="66">
        <f>'[2]Indonesia Copra Meal Exports'!CE$290</f>
        <v>19.732389999999999</v>
      </c>
      <c r="G149" s="66">
        <f>'[2]Indonesia Copra Meal Exports'!CQ$290</f>
        <v>15.766574</v>
      </c>
      <c r="H149" s="66">
        <f>'[2]Indonesia Copra Meal Exports'!DC$290</f>
        <v>29.127179999999999</v>
      </c>
      <c r="I149" s="66">
        <f>'[2]Indonesia Copra Meal Exports'!DO$290</f>
        <v>28.039797</v>
      </c>
      <c r="J149" s="66">
        <f>'[2]Indonesia Copra Meal Exports'!EA$290</f>
        <v>56.794374000000005</v>
      </c>
      <c r="K149" s="66">
        <f>'[2]Indonesia Copra Meal Exports'!EM$290</f>
        <v>11.15</v>
      </c>
      <c r="L149" s="66">
        <f>'[2]Indonesia Copra Meal Exports'!EY$290</f>
        <v>12.392590999999999</v>
      </c>
      <c r="M149" s="66">
        <f>'[2]Indonesia Copra Meal Exports'!FK$290</f>
        <v>27.794131</v>
      </c>
      <c r="N149" s="66">
        <f>'[2]Indonesia Copra Meal Exports'!FW$290</f>
        <v>36.302999999999997</v>
      </c>
      <c r="O149" s="66">
        <f>'[2]Indonesia Copra Meal Exports'!GI$290</f>
        <v>22.291</v>
      </c>
      <c r="P149" s="66">
        <f>'[2]Indonesia Copra Meal Exports'!GU$290</f>
        <v>24.007999999999999</v>
      </c>
      <c r="Q149" s="66">
        <f>'[2]Indonesia Copra Meal Exports'!HG$290</f>
        <v>9.032</v>
      </c>
      <c r="R149" s="66">
        <f>'[2]Indonesia Copra Meal Exports'!HS$290</f>
        <v>47.581000000000003</v>
      </c>
      <c r="S149" s="66">
        <f>'[2]Indonesia Copra Meal Exports'!IE$290</f>
        <v>13.85</v>
      </c>
      <c r="T149" s="66">
        <f>'[2]Indonesia Copra Meal Exports'!IQ$290</f>
        <v>29.126999999999999</v>
      </c>
      <c r="U149" s="66">
        <f>'[2]Indonesia Copra Meal Exports'!JC$290</f>
        <v>7.4790000000000001</v>
      </c>
      <c r="V149" s="66">
        <f>'[2]Indonesia Copra Meal Exports'!JO$290</f>
        <v>42.7</v>
      </c>
      <c r="W149" s="66">
        <f>'[2]Indonesia Copra Meal Exports'!KA$290</f>
        <v>27.684000000000001</v>
      </c>
      <c r="X149" s="66">
        <f>'[2]Indonesia Copra Meal Exports'!KM$290</f>
        <v>9.1660000000000004</v>
      </c>
      <c r="Y149" s="66">
        <f>'[2]Indonesia Copra Meal Exports'!KY$290</f>
        <v>6.6470000000000002</v>
      </c>
      <c r="Z149" s="67">
        <f t="shared" si="64"/>
        <v>18.825335267601826</v>
      </c>
      <c r="AA149" s="67">
        <f t="shared" si="63"/>
        <v>14.708625513834681</v>
      </c>
      <c r="AB149" s="67">
        <f t="shared" si="63"/>
        <v>17.367431624923718</v>
      </c>
      <c r="AC149" s="67">
        <f t="shared" si="63"/>
        <v>13.331411286377143</v>
      </c>
    </row>
    <row r="150" spans="1:29">
      <c r="A150" s="126" t="s">
        <v>72</v>
      </c>
      <c r="B150" s="72">
        <f t="shared" si="61"/>
        <v>28.63052854798768</v>
      </c>
      <c r="C150" s="72">
        <f t="shared" si="62"/>
        <v>30.897876659655193</v>
      </c>
      <c r="D150" s="66">
        <f>'[2]Indonesia Copra Meal Exports'!BH$290</f>
        <v>36.820312000000001</v>
      </c>
      <c r="E150" s="66">
        <f>'[2]Indonesia Copra Meal Exports'!BT$290</f>
        <v>35.339638000000001</v>
      </c>
      <c r="F150" s="66">
        <f>'[2]Indonesia Copra Meal Exports'!CF$290</f>
        <v>25.36637</v>
      </c>
      <c r="G150" s="66">
        <f>'[2]Indonesia Copra Meal Exports'!CR$290</f>
        <v>22.278839999999999</v>
      </c>
      <c r="H150" s="66">
        <f>'[2]Indonesia Copra Meal Exports'!DD$290</f>
        <v>45.406714000000001</v>
      </c>
      <c r="I150" s="66">
        <f>'[2]Indonesia Copra Meal Exports'!DP$290</f>
        <v>34.737584999999996</v>
      </c>
      <c r="J150" s="66">
        <f>'[2]Indonesia Copra Meal Exports'!EB$290</f>
        <v>16.929939999999998</v>
      </c>
      <c r="K150" s="66">
        <f>'[2]Indonesia Copra Meal Exports'!EN$290</f>
        <v>21.506126000000002</v>
      </c>
      <c r="L150" s="66">
        <f>'[2]Indonesia Copra Meal Exports'!EZ$290</f>
        <v>15.781279</v>
      </c>
      <c r="M150" s="66">
        <f>'[2]Indonesia Copra Meal Exports'!FL$290</f>
        <v>30.492163999999999</v>
      </c>
      <c r="N150" s="66">
        <f>'[2]Indonesia Copra Meal Exports'!FX$290</f>
        <v>9.2200000000000006</v>
      </c>
      <c r="O150" s="66">
        <f>'[2]Indonesia Copra Meal Exports'!GJ$290</f>
        <v>37.067</v>
      </c>
      <c r="P150" s="66">
        <f>'[2]Indonesia Copra Meal Exports'!GV$290</f>
        <v>59.607999999999997</v>
      </c>
      <c r="Q150" s="66">
        <f>'[2]Indonesia Copra Meal Exports'!HH$290</f>
        <v>46.786999999999999</v>
      </c>
      <c r="R150" s="66">
        <f>'[2]Indonesia Copra Meal Exports'!HT$290</f>
        <v>24.149000000000001</v>
      </c>
      <c r="S150" s="66">
        <f>'[2]Indonesia Copra Meal Exports'!IF$290</f>
        <v>10.234999999999999</v>
      </c>
      <c r="T150" s="66">
        <f>'[2]Indonesia Copra Meal Exports'!IR$290</f>
        <v>23.25</v>
      </c>
      <c r="U150" s="66">
        <f>'[2]Indonesia Copra Meal Exports'!JD$290</f>
        <v>14.131</v>
      </c>
      <c r="V150" s="66">
        <f>'[2]Indonesia Copra Meal Exports'!JP$290</f>
        <v>15.612</v>
      </c>
      <c r="W150" s="66">
        <f>'[2]Indonesia Copra Meal Exports'!KB$290</f>
        <v>34.322000000000003</v>
      </c>
      <c r="X150" s="66">
        <f>'[2]Indonesia Copra Meal Exports'!KN$290</f>
        <v>25.925999999999998</v>
      </c>
      <c r="Y150" s="66">
        <f>'[2]Indonesia Copra Meal Exports'!KZ$290</f>
        <v>19.991</v>
      </c>
      <c r="Z150" s="67">
        <f t="shared" si="64"/>
        <v>18.352902915376717</v>
      </c>
      <c r="AA150" s="67">
        <f t="shared" si="63"/>
        <v>17.268927486897024</v>
      </c>
      <c r="AB150" s="67">
        <f t="shared" si="63"/>
        <v>18.885777678894332</v>
      </c>
      <c r="AC150" s="67">
        <f t="shared" si="63"/>
        <v>20.051526897820111</v>
      </c>
    </row>
    <row r="151" spans="1:29">
      <c r="A151" s="126" t="s">
        <v>73</v>
      </c>
      <c r="B151" s="72">
        <f t="shared" si="61"/>
        <v>29.206218567536851</v>
      </c>
      <c r="C151" s="72">
        <f t="shared" si="62"/>
        <v>28.06013785932495</v>
      </c>
      <c r="D151" s="66">
        <f>'[2]Indonesia Copra Meal Exports'!BI$290</f>
        <v>10.326641</v>
      </c>
      <c r="E151" s="66">
        <f>'[2]Indonesia Copra Meal Exports'!BU$290</f>
        <v>46.897416</v>
      </c>
      <c r="F151" s="66">
        <f>'[2]Indonesia Copra Meal Exports'!CG$290</f>
        <v>20.146000000000001</v>
      </c>
      <c r="G151" s="66">
        <f>'[2]Indonesia Copra Meal Exports'!CS$290</f>
        <v>13.526</v>
      </c>
      <c r="H151" s="66">
        <f>'[2]Indonesia Copra Meal Exports'!DE$290</f>
        <v>18.045099999999998</v>
      </c>
      <c r="I151" s="66">
        <f>'[2]Indonesia Copra Meal Exports'!DQ$290</f>
        <v>13.83684</v>
      </c>
      <c r="J151" s="66">
        <f>'[2]Indonesia Copra Meal Exports'!EC$290</f>
        <v>46.006453999999998</v>
      </c>
      <c r="K151" s="66">
        <f>'[2]Indonesia Copra Meal Exports'!EO$290</f>
        <v>13.064714</v>
      </c>
      <c r="L151" s="66">
        <f>'[2]Indonesia Copra Meal Exports'!FA$290</f>
        <v>35.073141999999997</v>
      </c>
      <c r="M151" s="66">
        <f>'[2]Indonesia Copra Meal Exports'!FM$290</f>
        <v>22.358768000000001</v>
      </c>
      <c r="N151" s="66">
        <f>'[2]Indonesia Copra Meal Exports'!FY$290</f>
        <v>5.72</v>
      </c>
      <c r="O151" s="66">
        <f>'[2]Indonesia Copra Meal Exports'!GK$290</f>
        <v>59.213000000000001</v>
      </c>
      <c r="P151" s="66">
        <f>'[2]Indonesia Copra Meal Exports'!GW$290</f>
        <v>15.827999999999999</v>
      </c>
      <c r="Q151" s="66">
        <f>'[2]Indonesia Copra Meal Exports'!HI$290</f>
        <v>3.9740000000000002</v>
      </c>
      <c r="R151" s="66">
        <f>'[2]Indonesia Copra Meal Exports'!HU$290</f>
        <v>12.766</v>
      </c>
      <c r="S151" s="66">
        <f>'[2]Indonesia Copra Meal Exports'!IG$290</f>
        <v>24.558</v>
      </c>
      <c r="T151" s="66">
        <f>'[2]Indonesia Copra Meal Exports'!IS$290</f>
        <v>35.619999999999997</v>
      </c>
      <c r="U151" s="66">
        <f>'[2]Indonesia Copra Meal Exports'!JE$290</f>
        <v>35.680999999999997</v>
      </c>
      <c r="V151" s="66">
        <f>'[2]Indonesia Copra Meal Exports'!JQ$290</f>
        <v>10.677</v>
      </c>
      <c r="W151" s="66">
        <f>'[2]Indonesia Copra Meal Exports'!KC$290</f>
        <v>17.189</v>
      </c>
      <c r="X151" s="66">
        <f>'[2]Indonesia Copra Meal Exports'!KO$290</f>
        <v>16.350999999999999</v>
      </c>
      <c r="Y151" s="66">
        <f>'[2]Indonesia Copra Meal Exports'!LA$290</f>
        <v>12.722</v>
      </c>
      <c r="Z151" s="67">
        <f t="shared" si="64"/>
        <v>18.721934979190287</v>
      </c>
      <c r="AA151" s="67">
        <f t="shared" si="63"/>
        <v>14.542816677605447</v>
      </c>
      <c r="AB151" s="67">
        <f t="shared" si="63"/>
        <v>12.511968159731554</v>
      </c>
      <c r="AC151" s="67">
        <f t="shared" si="63"/>
        <v>13.763346891316647</v>
      </c>
    </row>
    <row r="152" spans="1:29">
      <c r="A152" s="126" t="s">
        <v>74</v>
      </c>
      <c r="B152" s="72">
        <f t="shared" si="61"/>
        <v>13.970027242068326</v>
      </c>
      <c r="C152" s="72">
        <f t="shared" si="62"/>
        <v>22.855551194293628</v>
      </c>
      <c r="D152" s="66">
        <f>'[2]Indonesia Copra Meal Exports'!BJ$290</f>
        <v>24.095963000000001</v>
      </c>
      <c r="E152" s="66">
        <f>'[2]Indonesia Copra Meal Exports'!BV$290</f>
        <v>15.15737</v>
      </c>
      <c r="F152" s="66">
        <f>'[2]Indonesia Copra Meal Exports'!CH$290</f>
        <v>23.143999999999998</v>
      </c>
      <c r="G152" s="66">
        <f>'[2]Indonesia Copra Meal Exports'!CT$290</f>
        <v>14.404262000000001</v>
      </c>
      <c r="H152" s="66">
        <f>'[2]Indonesia Copra Meal Exports'!DF$290</f>
        <v>55.481017999999999</v>
      </c>
      <c r="I152" s="66">
        <f>'[2]Indonesia Copra Meal Exports'!DR$290</f>
        <v>25.072275000000001</v>
      </c>
      <c r="J152" s="66">
        <f>'[2]Indonesia Copra Meal Exports'!ED$290</f>
        <v>23.573181000000002</v>
      </c>
      <c r="K152" s="66">
        <f>'[2]Indonesia Copra Meal Exports'!EP$290</f>
        <v>61.106622000000002</v>
      </c>
      <c r="L152" s="66">
        <f>'[2]Indonesia Copra Meal Exports'!FB$290</f>
        <v>20.016151999999998</v>
      </c>
      <c r="M152" s="66">
        <f>'[2]Indonesia Copra Meal Exports'!FN$290</f>
        <v>22.948775000000001</v>
      </c>
      <c r="N152" s="66">
        <f>'[2]Indonesia Copra Meal Exports'!FZ$290</f>
        <v>18.893000000000001</v>
      </c>
      <c r="O152" s="66">
        <f>'[2]Indonesia Copra Meal Exports'!GL$290</f>
        <v>31.832000000000001</v>
      </c>
      <c r="P152" s="66">
        <f>'[2]Indonesia Copra Meal Exports'!GX$290</f>
        <v>18.870999999999999</v>
      </c>
      <c r="Q152" s="66">
        <f>'[2]Indonesia Copra Meal Exports'!HJ$290</f>
        <v>12.35</v>
      </c>
      <c r="R152" s="66">
        <f>'[2]Indonesia Copra Meal Exports'!HV$290</f>
        <v>8.5310000000000006</v>
      </c>
      <c r="S152" s="66">
        <f>'[2]Indonesia Copra Meal Exports'!IH$290</f>
        <v>2.9359999999999999</v>
      </c>
      <c r="T152" s="66">
        <f>'[2]Indonesia Copra Meal Exports'!IT$290</f>
        <v>5.149</v>
      </c>
      <c r="U152" s="66">
        <f>'[2]Indonesia Copra Meal Exports'!JF$290</f>
        <v>25.375</v>
      </c>
      <c r="V152" s="66">
        <f>'[2]Indonesia Copra Meal Exports'!JR$290</f>
        <v>6.7770000000000001</v>
      </c>
      <c r="W152" s="66">
        <f>'[2]Indonesia Copra Meal Exports'!KD$290</f>
        <v>17.846</v>
      </c>
      <c r="X152" s="66">
        <f>'[2]Indonesia Copra Meal Exports'!KP$290</f>
        <v>0.108</v>
      </c>
      <c r="Y152" s="66">
        <f>'[2]Indonesia Copra Meal Exports'!LB$290</f>
        <v>25.766999999999999</v>
      </c>
      <c r="Z152" s="67">
        <f t="shared" si="64"/>
        <v>8.9551456679925163</v>
      </c>
      <c r="AA152" s="67">
        <f t="shared" si="63"/>
        <v>11.913270673504192</v>
      </c>
      <c r="AB152" s="67">
        <f t="shared" si="63"/>
        <v>9.8317033195320604</v>
      </c>
      <c r="AC152" s="67">
        <f t="shared" si="63"/>
        <v>11.178207635741291</v>
      </c>
    </row>
    <row r="153" spans="1:29">
      <c r="A153" s="126" t="s">
        <v>75</v>
      </c>
      <c r="B153" s="72">
        <f t="shared" si="61"/>
        <v>28.266455808351839</v>
      </c>
      <c r="C153" s="72">
        <f t="shared" si="62"/>
        <v>22.011024009330022</v>
      </c>
      <c r="D153" s="66">
        <f>'[2]Indonesia Copra Meal Exports'!BK$290</f>
        <v>34.515898999999997</v>
      </c>
      <c r="E153" s="66">
        <f>'[2]Indonesia Copra Meal Exports'!BW$290</f>
        <v>35.529640000000001</v>
      </c>
      <c r="F153" s="66">
        <f>'[2]Indonesia Copra Meal Exports'!CI$290</f>
        <v>8.5015599999999996</v>
      </c>
      <c r="G153" s="66">
        <f>'[2]Indonesia Copra Meal Exports'!CU$290</f>
        <v>3.4270309999999999</v>
      </c>
      <c r="H153" s="66">
        <f>'[2]Indonesia Copra Meal Exports'!DG$290</f>
        <v>79.371499999999997</v>
      </c>
      <c r="I153" s="66">
        <f>'[2]Indonesia Copra Meal Exports'!DS$290</f>
        <v>17.549861</v>
      </c>
      <c r="J153" s="66">
        <f>'[2]Indonesia Copra Meal Exports'!EE$290</f>
        <v>14.813772</v>
      </c>
      <c r="K153" s="66">
        <f>'[2]Indonesia Copra Meal Exports'!EQ$290</f>
        <v>16.626189999999998</v>
      </c>
      <c r="L153" s="66">
        <f>'[2]Indonesia Copra Meal Exports'!FC$290</f>
        <v>37.679729000000002</v>
      </c>
      <c r="M153" s="66">
        <f>'[2]Indonesia Copra Meal Exports'!FO$290</f>
        <v>17.329000000000001</v>
      </c>
      <c r="N153" s="66">
        <f>'[2]Indonesia Copra Meal Exports'!GA$290</f>
        <v>15.707000000000001</v>
      </c>
      <c r="O153" s="66">
        <f>'[2]Indonesia Copra Meal Exports'!GM$290</f>
        <v>35.219000000000001</v>
      </c>
      <c r="P153" s="66">
        <f>'[2]Indonesia Copra Meal Exports'!GY$290</f>
        <v>2.4670000000000001</v>
      </c>
      <c r="Q153" s="66">
        <f>'[2]Indonesia Copra Meal Exports'!HK$290</f>
        <v>30.632000000000001</v>
      </c>
      <c r="R153" s="66">
        <f>'[2]Indonesia Copra Meal Exports'!HW$290</f>
        <v>30.463999999999999</v>
      </c>
      <c r="S153" s="66">
        <f>'[2]Indonesia Copra Meal Exports'!II$290</f>
        <v>16.05</v>
      </c>
      <c r="T153" s="66">
        <f>'[2]Indonesia Copra Meal Exports'!IU$290</f>
        <v>32.762999999999998</v>
      </c>
      <c r="U153" s="66">
        <f>'[2]Indonesia Copra Meal Exports'!JG$290</f>
        <v>23.298999999999999</v>
      </c>
      <c r="V153" s="66">
        <f>'[2]Indonesia Copra Meal Exports'!JS$290</f>
        <v>33.515000000000001</v>
      </c>
      <c r="W153" s="66">
        <f>'[2]Indonesia Copra Meal Exports'!KE$290</f>
        <v>13.173</v>
      </c>
      <c r="X153" s="66">
        <f>'[2]Indonesia Copra Meal Exports'!KQ$290</f>
        <v>9.0510000000000002</v>
      </c>
      <c r="Y153" s="66">
        <f>'[2]Indonesia Copra Meal Exports'!LC$290</f>
        <v>6.766</v>
      </c>
      <c r="Z153" s="67">
        <f>Z154-SUM(Z142:Z152)</f>
        <v>8.1041689858199675</v>
      </c>
      <c r="AA153" s="67">
        <f>AA154-SUM(AA142:AA152)</f>
        <v>13.472596007398522</v>
      </c>
      <c r="AB153" s="67">
        <f>AB154-SUM(AB142:AB152)</f>
        <v>11.676563002805437</v>
      </c>
      <c r="AC153" s="67">
        <f>AC154-SUM(AC142:AC152)</f>
        <v>8.7513687315792481</v>
      </c>
    </row>
    <row r="154" spans="1:29" ht="15.75" thickBot="1">
      <c r="A154" s="126" t="s">
        <v>76</v>
      </c>
      <c r="B154" s="66">
        <f>B25</f>
        <v>351</v>
      </c>
      <c r="C154" s="66">
        <f>C25</f>
        <v>287</v>
      </c>
      <c r="D154" s="66">
        <f>D25</f>
        <v>314</v>
      </c>
      <c r="E154" s="66">
        <f t="shared" ref="E154:Y154" si="65">SUM(E142:E153)</f>
        <v>368.71836200000007</v>
      </c>
      <c r="F154" s="66">
        <f t="shared" si="65"/>
        <v>297.94297999999998</v>
      </c>
      <c r="G154" s="66">
        <f t="shared" si="65"/>
        <v>179.215611</v>
      </c>
      <c r="H154" s="66">
        <f t="shared" si="65"/>
        <v>366.01673399999993</v>
      </c>
      <c r="I154" s="66">
        <f t="shared" si="65"/>
        <v>290.17509100000001</v>
      </c>
      <c r="J154" s="66">
        <f t="shared" si="65"/>
        <v>305.06628000000001</v>
      </c>
      <c r="K154" s="66">
        <f t="shared" si="65"/>
        <v>268.46195400000005</v>
      </c>
      <c r="L154" s="66">
        <f t="shared" si="65"/>
        <v>236.08544800000001</v>
      </c>
      <c r="M154" s="66">
        <f t="shared" si="65"/>
        <v>328.34211699999997</v>
      </c>
      <c r="N154" s="66">
        <f t="shared" si="65"/>
        <v>276.654</v>
      </c>
      <c r="O154" s="66">
        <f t="shared" si="65"/>
        <v>284.51499999999999</v>
      </c>
      <c r="P154" s="66">
        <f t="shared" si="65"/>
        <v>287.84499999999997</v>
      </c>
      <c r="Q154" s="66">
        <f t="shared" si="65"/>
        <v>186.50099999999998</v>
      </c>
      <c r="R154" s="66">
        <f t="shared" si="65"/>
        <v>253.10799999999998</v>
      </c>
      <c r="S154" s="66">
        <f t="shared" si="65"/>
        <v>187.90900000000002</v>
      </c>
      <c r="T154" s="66">
        <f t="shared" si="65"/>
        <v>299.70399999999995</v>
      </c>
      <c r="U154" s="66">
        <f t="shared" si="65"/>
        <v>289.33899999999994</v>
      </c>
      <c r="V154" s="66">
        <f t="shared" si="65"/>
        <v>253.78599999999994</v>
      </c>
      <c r="W154" s="66">
        <f t="shared" si="65"/>
        <v>308.10399999999998</v>
      </c>
      <c r="X154" s="66">
        <f t="shared" si="65"/>
        <v>237.36099999999996</v>
      </c>
      <c r="Y154" s="66">
        <f t="shared" si="65"/>
        <v>185.166</v>
      </c>
      <c r="Z154" s="67">
        <f>Z25</f>
        <v>225</v>
      </c>
      <c r="AA154" s="67">
        <f>AA25</f>
        <v>200</v>
      </c>
      <c r="AB154" s="67">
        <f>AB25</f>
        <v>200</v>
      </c>
      <c r="AC154" s="67">
        <f>AC25</f>
        <v>200</v>
      </c>
    </row>
    <row r="155" spans="1:29">
      <c r="A155" s="69"/>
      <c r="B155" s="69"/>
      <c r="C155" s="69"/>
      <c r="D155" s="69"/>
      <c r="E155" s="69"/>
      <c r="F155" s="166"/>
      <c r="G155" s="166"/>
      <c r="H155" s="166"/>
      <c r="I155" s="166"/>
      <c r="J155" s="166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 spans="1:29" ht="15.75" thickBot="1">
      <c r="A156" s="126" t="s">
        <v>313</v>
      </c>
      <c r="D156" s="77"/>
      <c r="E156" s="77"/>
      <c r="F156" s="77"/>
      <c r="G156" s="77"/>
      <c r="H156" s="77"/>
      <c r="I156" s="77"/>
      <c r="J156" s="77"/>
    </row>
    <row r="157" spans="1:29" ht="15.75" thickBot="1">
      <c r="A157" s="154"/>
      <c r="B157" s="154" t="str">
        <f>B$2</f>
        <v xml:space="preserve">93/94 </v>
      </c>
      <c r="C157" s="154" t="str">
        <f t="shared" ref="C157:AC157" si="66">C$2</f>
        <v xml:space="preserve">94/95 </v>
      </c>
      <c r="D157" s="154" t="str">
        <f t="shared" si="66"/>
        <v xml:space="preserve">95/96 </v>
      </c>
      <c r="E157" s="154" t="str">
        <f t="shared" si="66"/>
        <v xml:space="preserve">96/97 </v>
      </c>
      <c r="F157" s="154" t="str">
        <f t="shared" si="66"/>
        <v xml:space="preserve">97/98 </v>
      </c>
      <c r="G157" s="154" t="str">
        <f t="shared" si="66"/>
        <v xml:space="preserve">98/99 </v>
      </c>
      <c r="H157" s="154" t="str">
        <f t="shared" si="66"/>
        <v xml:space="preserve">99/00 </v>
      </c>
      <c r="I157" s="154" t="str">
        <f t="shared" si="66"/>
        <v xml:space="preserve">00/01 </v>
      </c>
      <c r="J157" s="154" t="str">
        <f t="shared" si="66"/>
        <v xml:space="preserve">01/02 </v>
      </c>
      <c r="K157" s="154" t="str">
        <f t="shared" si="66"/>
        <v xml:space="preserve">02/03 </v>
      </c>
      <c r="L157" s="154" t="str">
        <f t="shared" si="66"/>
        <v xml:space="preserve">03/04 </v>
      </c>
      <c r="M157" s="154" t="str">
        <f t="shared" si="66"/>
        <v xml:space="preserve">04/05 </v>
      </c>
      <c r="N157" s="154" t="str">
        <f t="shared" si="66"/>
        <v xml:space="preserve">05/06 </v>
      </c>
      <c r="O157" s="154" t="str">
        <f t="shared" si="66"/>
        <v xml:space="preserve">06/07 </v>
      </c>
      <c r="P157" s="154" t="str">
        <f t="shared" si="66"/>
        <v xml:space="preserve">07/08 </v>
      </c>
      <c r="Q157" s="154" t="str">
        <f t="shared" si="66"/>
        <v xml:space="preserve">08/09 </v>
      </c>
      <c r="R157" s="154" t="str">
        <f t="shared" si="66"/>
        <v xml:space="preserve">09/10 </v>
      </c>
      <c r="S157" s="154" t="str">
        <f t="shared" si="66"/>
        <v xml:space="preserve">10/11 </v>
      </c>
      <c r="T157" s="154" t="str">
        <f t="shared" si="66"/>
        <v xml:space="preserve">11/12 </v>
      </c>
      <c r="U157" s="154" t="str">
        <f t="shared" si="66"/>
        <v xml:space="preserve">12/13 </v>
      </c>
      <c r="V157" s="154" t="str">
        <f t="shared" si="66"/>
        <v xml:space="preserve">13/14 </v>
      </c>
      <c r="W157" s="154" t="str">
        <f t="shared" si="66"/>
        <v xml:space="preserve">14/15 </v>
      </c>
      <c r="X157" s="154" t="str">
        <f t="shared" si="66"/>
        <v xml:space="preserve">15/16 </v>
      </c>
      <c r="Y157" s="154" t="str">
        <f t="shared" si="66"/>
        <v xml:space="preserve">16/17 </v>
      </c>
      <c r="Z157" s="154" t="str">
        <f t="shared" si="66"/>
        <v xml:space="preserve">17/18 </v>
      </c>
      <c r="AA157" s="154" t="str">
        <f t="shared" si="66"/>
        <v>18/19</v>
      </c>
      <c r="AB157" s="154" t="str">
        <f t="shared" si="66"/>
        <v>19/20</v>
      </c>
      <c r="AC157" s="154" t="str">
        <f t="shared" si="66"/>
        <v>20/21</v>
      </c>
    </row>
    <row r="158" spans="1:29">
      <c r="A158" s="126" t="s">
        <v>64</v>
      </c>
      <c r="B158" s="63">
        <f t="shared" ref="B158:Y158" si="67">B20+B94+B129-B142-B174</f>
        <v>14.020380386937973</v>
      </c>
      <c r="C158" s="63">
        <f t="shared" si="67"/>
        <v>14.389215776094488</v>
      </c>
      <c r="D158" s="63">
        <f t="shared" si="67"/>
        <v>17.709438891646471</v>
      </c>
      <c r="E158" s="63">
        <f t="shared" si="67"/>
        <v>27.646278721327775</v>
      </c>
      <c r="F158" s="63">
        <f t="shared" si="67"/>
        <v>22.980227764535933</v>
      </c>
      <c r="G158" s="63">
        <f t="shared" si="67"/>
        <v>-5.8191287980769282</v>
      </c>
      <c r="H158" s="63">
        <f t="shared" si="67"/>
        <v>8.1369985865384606</v>
      </c>
      <c r="I158" s="63">
        <f t="shared" si="67"/>
        <v>15.958652076215092</v>
      </c>
      <c r="J158" s="63">
        <f t="shared" si="67"/>
        <v>14.086107274725272</v>
      </c>
      <c r="K158" s="63">
        <f t="shared" si="67"/>
        <v>22.519761393378776</v>
      </c>
      <c r="L158" s="63">
        <f t="shared" si="67"/>
        <v>21.45024227212572</v>
      </c>
      <c r="M158" s="63">
        <f t="shared" si="67"/>
        <v>13.30868378765544</v>
      </c>
      <c r="N158" s="63">
        <f t="shared" si="67"/>
        <v>10.666309481898734</v>
      </c>
      <c r="O158" s="63">
        <f t="shared" si="67"/>
        <v>12.542328167076448</v>
      </c>
      <c r="P158" s="63">
        <f t="shared" si="67"/>
        <v>12.839792647683792</v>
      </c>
      <c r="Q158" s="63">
        <f t="shared" si="67"/>
        <v>6.9273700346183142</v>
      </c>
      <c r="R158" s="63">
        <f t="shared" si="67"/>
        <v>36.060893634774317</v>
      </c>
      <c r="S158" s="63">
        <f t="shared" si="67"/>
        <v>19.321792995622246</v>
      </c>
      <c r="T158" s="63">
        <f t="shared" si="67"/>
        <v>13.303502068732584</v>
      </c>
      <c r="U158" s="63">
        <f t="shared" si="67"/>
        <v>21.537014404996714</v>
      </c>
      <c r="V158" s="63">
        <f t="shared" si="67"/>
        <v>11.107910670611457</v>
      </c>
      <c r="W158" s="63">
        <f t="shared" si="67"/>
        <v>12.504595761381481</v>
      </c>
      <c r="X158" s="63">
        <f t="shared" si="67"/>
        <v>10.40789099342868</v>
      </c>
      <c r="Y158" s="63">
        <f t="shared" si="67"/>
        <v>22.611488520408166</v>
      </c>
      <c r="Z158" s="71">
        <f>Y185+Z94+Z126-Z142-Z174</f>
        <v>29.382581368380354</v>
      </c>
      <c r="AA158" s="71">
        <f>AA20+AA94+AA126-AA142-AA174</f>
        <v>19.222092703531523</v>
      </c>
      <c r="AB158" s="71">
        <f>AB20+AB94+AB126-AB142-AB174</f>
        <v>19.702590289986595</v>
      </c>
      <c r="AC158" s="71">
        <f>AC20+AC94+AC126-AC142-AC174</f>
        <v>20.738923997526776</v>
      </c>
    </row>
    <row r="159" spans="1:29">
      <c r="A159" s="126" t="s">
        <v>65</v>
      </c>
      <c r="B159" s="63">
        <f t="shared" ref="B159:Y166" si="68">B174+B95+B130-B143-B175</f>
        <v>8.6648557626749749</v>
      </c>
      <c r="C159" s="63">
        <f t="shared" si="68"/>
        <v>22.346638448204715</v>
      </c>
      <c r="D159" s="63">
        <f t="shared" si="68"/>
        <v>15.997794197915454</v>
      </c>
      <c r="E159" s="63">
        <f t="shared" si="68"/>
        <v>19.500727323394955</v>
      </c>
      <c r="F159" s="63">
        <f t="shared" si="68"/>
        <v>12.495451426507756</v>
      </c>
      <c r="G159" s="63">
        <f t="shared" si="68"/>
        <v>33.13231420192308</v>
      </c>
      <c r="H159" s="63">
        <f t="shared" si="68"/>
        <v>8.7708843365384652</v>
      </c>
      <c r="I159" s="63">
        <f t="shared" si="68"/>
        <v>9.2362855326740601E-2</v>
      </c>
      <c r="J159" s="63">
        <f t="shared" si="68"/>
        <v>14.925242681688061</v>
      </c>
      <c r="K159" s="63">
        <f t="shared" si="68"/>
        <v>23.798682570593968</v>
      </c>
      <c r="L159" s="63">
        <f t="shared" si="68"/>
        <v>45.504549153846163</v>
      </c>
      <c r="M159" s="63">
        <f t="shared" si="68"/>
        <v>8.3522204762781982</v>
      </c>
      <c r="N159" s="63">
        <f t="shared" si="68"/>
        <v>28.37056920729918</v>
      </c>
      <c r="O159" s="63">
        <f t="shared" si="68"/>
        <v>36.499675199039928</v>
      </c>
      <c r="P159" s="63">
        <f t="shared" si="68"/>
        <v>39.632201487462794</v>
      </c>
      <c r="Q159" s="63">
        <f t="shared" si="68"/>
        <v>32.744406647890621</v>
      </c>
      <c r="R159" s="63">
        <f t="shared" si="68"/>
        <v>28.390786196757784</v>
      </c>
      <c r="S159" s="63">
        <f t="shared" si="68"/>
        <v>30.936790874731486</v>
      </c>
      <c r="T159" s="63">
        <f t="shared" si="68"/>
        <v>7.4224471839905437</v>
      </c>
      <c r="U159" s="63">
        <f t="shared" si="68"/>
        <v>12.523110815253119</v>
      </c>
      <c r="V159" s="63">
        <f t="shared" si="68"/>
        <v>-7.7398452268244506</v>
      </c>
      <c r="W159" s="63">
        <f t="shared" si="68"/>
        <v>32.795820251177389</v>
      </c>
      <c r="X159" s="63">
        <f t="shared" si="68"/>
        <v>38.315674913026662</v>
      </c>
      <c r="Y159" s="63">
        <f t="shared" si="68"/>
        <v>16.925961989795923</v>
      </c>
      <c r="Z159" s="71">
        <f t="shared" ref="Z159:AC169" si="69">Z174+Z95+Z127-Z143-Z175</f>
        <v>23.705521839969073</v>
      </c>
      <c r="AA159" s="71">
        <f t="shared" si="69"/>
        <v>25.680314520897312</v>
      </c>
      <c r="AB159" s="71">
        <f t="shared" si="69"/>
        <v>28.758967937170638</v>
      </c>
      <c r="AC159" s="71">
        <f t="shared" si="69"/>
        <v>30.058125581033373</v>
      </c>
    </row>
    <row r="160" spans="1:29">
      <c r="A160" s="126" t="s">
        <v>66</v>
      </c>
      <c r="B160" s="63">
        <f t="shared" si="68"/>
        <v>1.6289592852005654</v>
      </c>
      <c r="C160" s="63">
        <f t="shared" si="68"/>
        <v>6.4162085040324115</v>
      </c>
      <c r="D160" s="63">
        <f t="shared" si="68"/>
        <v>14.379721614806854</v>
      </c>
      <c r="E160" s="63">
        <f t="shared" si="68"/>
        <v>12.322127832438895</v>
      </c>
      <c r="F160" s="63">
        <f t="shared" si="68"/>
        <v>10.735490863127474</v>
      </c>
      <c r="G160" s="63">
        <f t="shared" si="68"/>
        <v>10.36668370192308</v>
      </c>
      <c r="H160" s="63">
        <f t="shared" si="68"/>
        <v>13.594399086538459</v>
      </c>
      <c r="I160" s="63">
        <f t="shared" si="68"/>
        <v>37.211703696863353</v>
      </c>
      <c r="J160" s="63">
        <f t="shared" si="68"/>
        <v>-3.305096163449992</v>
      </c>
      <c r="K160" s="63">
        <f t="shared" si="68"/>
        <v>13.433155114897762</v>
      </c>
      <c r="L160" s="63">
        <f t="shared" si="68"/>
        <v>15.520780942376629</v>
      </c>
      <c r="M160" s="63">
        <f t="shared" si="68"/>
        <v>-21.644786595578083</v>
      </c>
      <c r="N160" s="63">
        <f t="shared" si="68"/>
        <v>-1.6491836531127166</v>
      </c>
      <c r="O160" s="63">
        <f t="shared" si="68"/>
        <v>22.469188897670065</v>
      </c>
      <c r="P160" s="63">
        <f t="shared" si="68"/>
        <v>3.2944136421589345</v>
      </c>
      <c r="Q160" s="63">
        <f t="shared" si="68"/>
        <v>24.659079416769345</v>
      </c>
      <c r="R160" s="63">
        <f t="shared" si="68"/>
        <v>5.8157655356007627</v>
      </c>
      <c r="S160" s="63">
        <f t="shared" si="68"/>
        <v>36.722256410256406</v>
      </c>
      <c r="T160" s="63">
        <f t="shared" si="68"/>
        <v>11.674549269610736</v>
      </c>
      <c r="U160" s="63">
        <f t="shared" si="68"/>
        <v>7.2717005588428805</v>
      </c>
      <c r="V160" s="63">
        <f t="shared" si="68"/>
        <v>22.275989644970426</v>
      </c>
      <c r="W160" s="63">
        <f t="shared" si="68"/>
        <v>-2.7986491365777049</v>
      </c>
      <c r="X160" s="63">
        <f t="shared" si="68"/>
        <v>33.330604561267862</v>
      </c>
      <c r="Y160" s="63">
        <f t="shared" si="68"/>
        <v>23.985566071428572</v>
      </c>
      <c r="Z160" s="71">
        <f t="shared" si="69"/>
        <v>5.2011198299188344</v>
      </c>
      <c r="AA160" s="71">
        <f t="shared" si="69"/>
        <v>18.803888054907517</v>
      </c>
      <c r="AB160" s="71">
        <f t="shared" si="69"/>
        <v>17.7803418845461</v>
      </c>
      <c r="AC160" s="71">
        <f t="shared" si="69"/>
        <v>15.075647868421541</v>
      </c>
    </row>
    <row r="161" spans="1:29">
      <c r="A161" s="126" t="s">
        <v>67</v>
      </c>
      <c r="B161" s="63">
        <f t="shared" si="68"/>
        <v>-10.369357111069775</v>
      </c>
      <c r="C161" s="63">
        <f t="shared" si="68"/>
        <v>24.01142066281335</v>
      </c>
      <c r="D161" s="63">
        <f t="shared" si="68"/>
        <v>21.899428872420245</v>
      </c>
      <c r="E161" s="63">
        <f t="shared" si="68"/>
        <v>-0.34679626316833634</v>
      </c>
      <c r="F161" s="63">
        <f t="shared" si="68"/>
        <v>-5.9729935030697092</v>
      </c>
      <c r="G161" s="63">
        <f t="shared" si="68"/>
        <v>26.513021201923081</v>
      </c>
      <c r="H161" s="63">
        <f t="shared" si="68"/>
        <v>9.8109765865384624</v>
      </c>
      <c r="I161" s="63">
        <f t="shared" si="68"/>
        <v>0.82158873888016259</v>
      </c>
      <c r="J161" s="63">
        <f t="shared" si="68"/>
        <v>-8.1499287252747195</v>
      </c>
      <c r="K161" s="63">
        <f t="shared" si="68"/>
        <v>0.38102472249269681</v>
      </c>
      <c r="L161" s="63">
        <f t="shared" si="68"/>
        <v>21.594082236283441</v>
      </c>
      <c r="M161" s="63">
        <f t="shared" si="68"/>
        <v>34.462678889451851</v>
      </c>
      <c r="N161" s="63">
        <f t="shared" si="68"/>
        <v>24.37170650707035</v>
      </c>
      <c r="O161" s="63">
        <f t="shared" si="68"/>
        <v>24.903693463880117</v>
      </c>
      <c r="P161" s="63">
        <f t="shared" si="68"/>
        <v>9.8485108797279892</v>
      </c>
      <c r="Q161" s="63">
        <f t="shared" si="68"/>
        <v>15.884571407616018</v>
      </c>
      <c r="R161" s="63">
        <f t="shared" si="68"/>
        <v>24.935800659567711</v>
      </c>
      <c r="S161" s="63">
        <f t="shared" si="68"/>
        <v>25.858975392228828</v>
      </c>
      <c r="T161" s="63">
        <f t="shared" si="68"/>
        <v>-37.022155450477072</v>
      </c>
      <c r="U161" s="63">
        <f t="shared" si="68"/>
        <v>13.501411328073637</v>
      </c>
      <c r="V161" s="63">
        <f t="shared" si="68"/>
        <v>5.0101311834319571</v>
      </c>
      <c r="W161" s="63">
        <f t="shared" si="68"/>
        <v>4.0070243328100403</v>
      </c>
      <c r="X161" s="63">
        <f t="shared" si="68"/>
        <v>13.495413606494004</v>
      </c>
      <c r="Y161" s="63">
        <f t="shared" si="68"/>
        <v>18.484632397959189</v>
      </c>
      <c r="Z161" s="71">
        <f t="shared" si="69"/>
        <v>19.778255508310796</v>
      </c>
      <c r="AA161" s="71">
        <f t="shared" si="69"/>
        <v>23.725748546014326</v>
      </c>
      <c r="AB161" s="71">
        <f t="shared" si="69"/>
        <v>22.046932014110979</v>
      </c>
      <c r="AC161" s="71">
        <f t="shared" si="69"/>
        <v>23.664559439963536</v>
      </c>
    </row>
    <row r="162" spans="1:29">
      <c r="A162" s="126" t="s">
        <v>68</v>
      </c>
      <c r="B162" s="63">
        <f t="shared" si="68"/>
        <v>7.9148868244926973</v>
      </c>
      <c r="C162" s="63">
        <f t="shared" si="68"/>
        <v>0.55151749317776932</v>
      </c>
      <c r="D162" s="63">
        <f t="shared" si="68"/>
        <v>-6.3944781542928624</v>
      </c>
      <c r="E162" s="63">
        <f t="shared" si="68"/>
        <v>30.006388491353619</v>
      </c>
      <c r="F162" s="63">
        <f t="shared" si="68"/>
        <v>23.349200299747203</v>
      </c>
      <c r="G162" s="63">
        <f t="shared" si="68"/>
        <v>28.914761201923074</v>
      </c>
      <c r="H162" s="63">
        <f t="shared" si="68"/>
        <v>8.0257040865384646</v>
      </c>
      <c r="I162" s="63">
        <f t="shared" si="68"/>
        <v>19.629154213069835</v>
      </c>
      <c r="J162" s="63">
        <f t="shared" si="68"/>
        <v>8.7085226900914172</v>
      </c>
      <c r="K162" s="63">
        <f t="shared" si="68"/>
        <v>10.568943595910412</v>
      </c>
      <c r="L162" s="63">
        <f t="shared" si="68"/>
        <v>1.8353606377171268</v>
      </c>
      <c r="M162" s="63">
        <f t="shared" si="68"/>
        <v>-32.809073906955327</v>
      </c>
      <c r="N162" s="63">
        <f t="shared" si="68"/>
        <v>-27.202016605057789</v>
      </c>
      <c r="O162" s="63">
        <f t="shared" si="68"/>
        <v>6.5948852447020201</v>
      </c>
      <c r="P162" s="63">
        <f t="shared" si="68"/>
        <v>19.788432426689326</v>
      </c>
      <c r="Q162" s="63">
        <f t="shared" si="68"/>
        <v>28.123525641025644</v>
      </c>
      <c r="R162" s="63">
        <f t="shared" si="68"/>
        <v>30.177263469485055</v>
      </c>
      <c r="S162" s="63">
        <f t="shared" si="68"/>
        <v>37.473982815346531</v>
      </c>
      <c r="T162" s="63">
        <f t="shared" si="68"/>
        <v>-6.7292344845056213</v>
      </c>
      <c r="U162" s="63">
        <f t="shared" si="68"/>
        <v>30.047280046022358</v>
      </c>
      <c r="V162" s="63">
        <f t="shared" si="68"/>
        <v>36.742829644970413</v>
      </c>
      <c r="W162" s="63">
        <f t="shared" si="68"/>
        <v>14.521452904238622</v>
      </c>
      <c r="X162" s="63">
        <f t="shared" si="68"/>
        <v>27.556428681870894</v>
      </c>
      <c r="Y162" s="63">
        <f t="shared" si="68"/>
        <v>14.32112321428572</v>
      </c>
      <c r="Z162" s="71">
        <f t="shared" si="69"/>
        <v>24.51941531671309</v>
      </c>
      <c r="AA162" s="71">
        <f t="shared" si="69"/>
        <v>23.966275279660682</v>
      </c>
      <c r="AB162" s="71">
        <f t="shared" si="69"/>
        <v>22.359939238154844</v>
      </c>
      <c r="AC162" s="71">
        <f t="shared" si="69"/>
        <v>18.99808621357996</v>
      </c>
    </row>
    <row r="163" spans="1:29">
      <c r="A163" s="126" t="s">
        <v>69</v>
      </c>
      <c r="B163" s="63">
        <f t="shared" si="68"/>
        <v>6.9400264647458556</v>
      </c>
      <c r="C163" s="63">
        <f t="shared" si="68"/>
        <v>24.675721468521544</v>
      </c>
      <c r="D163" s="63">
        <f t="shared" si="68"/>
        <v>22.916158433395864</v>
      </c>
      <c r="E163" s="63">
        <f t="shared" si="68"/>
        <v>29.806626217451807</v>
      </c>
      <c r="F163" s="63">
        <f t="shared" si="68"/>
        <v>19.495347764535921</v>
      </c>
      <c r="G163" s="63">
        <f t="shared" si="68"/>
        <v>18.754805701923082</v>
      </c>
      <c r="H163" s="63">
        <f t="shared" si="68"/>
        <v>-15.009582663461536</v>
      </c>
      <c r="I163" s="63">
        <f t="shared" si="68"/>
        <v>30.320399459168293</v>
      </c>
      <c r="J163" s="63">
        <f t="shared" si="68"/>
        <v>3.3035832603195132</v>
      </c>
      <c r="K163" s="63">
        <f t="shared" si="68"/>
        <v>7.0869747478091476</v>
      </c>
      <c r="L163" s="63">
        <f t="shared" si="68"/>
        <v>37.282873612627505</v>
      </c>
      <c r="M163" s="63">
        <f t="shared" si="68"/>
        <v>29.613590667894954</v>
      </c>
      <c r="N163" s="63">
        <f t="shared" si="68"/>
        <v>31.97357378395823</v>
      </c>
      <c r="O163" s="63">
        <f t="shared" si="68"/>
        <v>9.9625884410490535</v>
      </c>
      <c r="P163" s="63">
        <f t="shared" si="68"/>
        <v>31.236323034424128</v>
      </c>
      <c r="Q163" s="63">
        <f t="shared" si="68"/>
        <v>33.25997873027049</v>
      </c>
      <c r="R163" s="63">
        <f t="shared" si="68"/>
        <v>49.399579585187539</v>
      </c>
      <c r="S163" s="63">
        <f t="shared" si="68"/>
        <v>41.935191723087783</v>
      </c>
      <c r="T163" s="63">
        <f t="shared" si="68"/>
        <v>20.723532804188125</v>
      </c>
      <c r="U163" s="63">
        <f t="shared" si="68"/>
        <v>29.494222610124922</v>
      </c>
      <c r="V163" s="63">
        <f t="shared" si="68"/>
        <v>15.575401952662734</v>
      </c>
      <c r="W163" s="63">
        <f t="shared" si="68"/>
        <v>17.653014128728408</v>
      </c>
      <c r="X163" s="63">
        <f t="shared" si="68"/>
        <v>14.216202551217624</v>
      </c>
      <c r="Y163" s="63">
        <f t="shared" si="68"/>
        <v>37.410703826530622</v>
      </c>
      <c r="Z163" s="71">
        <f t="shared" si="69"/>
        <v>23.139473297793074</v>
      </c>
      <c r="AA163" s="71">
        <f t="shared" si="69"/>
        <v>24.824876179156988</v>
      </c>
      <c r="AB163" s="71">
        <f t="shared" si="69"/>
        <v>23.690277647070289</v>
      </c>
      <c r="AC163" s="71">
        <f t="shared" si="69"/>
        <v>25.944649956876642</v>
      </c>
    </row>
    <row r="164" spans="1:29">
      <c r="A164" s="126" t="s">
        <v>70</v>
      </c>
      <c r="B164" s="63">
        <f t="shared" si="68"/>
        <v>7.1229909657129156</v>
      </c>
      <c r="C164" s="63">
        <f t="shared" si="68"/>
        <v>19.220633689749732</v>
      </c>
      <c r="D164" s="63">
        <f t="shared" si="68"/>
        <v>-9.8078720230501375</v>
      </c>
      <c r="E164" s="63">
        <f t="shared" si="68"/>
        <v>16.082604736831655</v>
      </c>
      <c r="F164" s="63">
        <f t="shared" si="68"/>
        <v>31.920761285662685</v>
      </c>
      <c r="G164" s="63">
        <f t="shared" si="68"/>
        <v>26.641592201923078</v>
      </c>
      <c r="H164" s="63">
        <f t="shared" si="68"/>
        <v>-7.571367163461538</v>
      </c>
      <c r="I164" s="63">
        <f t="shared" si="68"/>
        <v>24.010910469972604</v>
      </c>
      <c r="J164" s="63">
        <f t="shared" si="68"/>
        <v>24.168541886970164</v>
      </c>
      <c r="K164" s="63">
        <f t="shared" si="68"/>
        <v>14.429883216163581</v>
      </c>
      <c r="L164" s="63">
        <f t="shared" si="68"/>
        <v>15.949377071408886</v>
      </c>
      <c r="M164" s="63">
        <f t="shared" si="68"/>
        <v>3.2115084643021525</v>
      </c>
      <c r="N164" s="63">
        <f t="shared" si="68"/>
        <v>8.796540603180194</v>
      </c>
      <c r="O164" s="63">
        <f t="shared" si="68"/>
        <v>21.12189894333217</v>
      </c>
      <c r="P164" s="63">
        <f t="shared" si="68"/>
        <v>16.516850106247333</v>
      </c>
      <c r="Q164" s="63">
        <f t="shared" si="68"/>
        <v>16.60015035498445</v>
      </c>
      <c r="R164" s="63">
        <f t="shared" si="68"/>
        <v>0.83256615543546886</v>
      </c>
      <c r="S164" s="63">
        <f t="shared" si="68"/>
        <v>-9.937770100878268</v>
      </c>
      <c r="T164" s="63">
        <f t="shared" si="68"/>
        <v>57.602115680148607</v>
      </c>
      <c r="U164" s="63">
        <f t="shared" si="68"/>
        <v>14.42058671268903</v>
      </c>
      <c r="V164" s="63">
        <f t="shared" si="68"/>
        <v>16.759978362919139</v>
      </c>
      <c r="W164" s="63">
        <f t="shared" si="68"/>
        <v>15.180085557299837</v>
      </c>
      <c r="X164" s="63">
        <f t="shared" si="68"/>
        <v>21.840860842674896</v>
      </c>
      <c r="Y164" s="63">
        <f t="shared" si="68"/>
        <v>17.890010969387763</v>
      </c>
      <c r="Z164" s="71">
        <f t="shared" si="69"/>
        <v>27.949490981141881</v>
      </c>
      <c r="AA164" s="71">
        <f t="shared" si="69"/>
        <v>24.289362186935325</v>
      </c>
      <c r="AB164" s="71">
        <f t="shared" si="69"/>
        <v>28.855116146733899</v>
      </c>
      <c r="AC164" s="71">
        <f t="shared" si="69"/>
        <v>27.33703238508911</v>
      </c>
    </row>
    <row r="165" spans="1:29">
      <c r="A165" s="126" t="s">
        <v>71</v>
      </c>
      <c r="B165" s="63">
        <f t="shared" si="68"/>
        <v>6.9644284454024046</v>
      </c>
      <c r="C165" s="63">
        <f t="shared" si="68"/>
        <v>13.157876604997611</v>
      </c>
      <c r="D165" s="63">
        <f t="shared" si="68"/>
        <v>11.435662388099686</v>
      </c>
      <c r="E165" s="63">
        <f t="shared" si="68"/>
        <v>35.003333491353615</v>
      </c>
      <c r="F165" s="63">
        <f t="shared" si="68"/>
        <v>23.881667060310591</v>
      </c>
      <c r="G165" s="63">
        <f t="shared" si="68"/>
        <v>14.346782201923084</v>
      </c>
      <c r="H165" s="63">
        <f t="shared" si="68"/>
        <v>-4.3079884134615334</v>
      </c>
      <c r="I165" s="63">
        <f t="shared" si="68"/>
        <v>6.8081467929017734</v>
      </c>
      <c r="J165" s="63">
        <f t="shared" si="68"/>
        <v>-10.866939241481219</v>
      </c>
      <c r="K165" s="63">
        <f t="shared" si="68"/>
        <v>17.053290165530676</v>
      </c>
      <c r="L165" s="63">
        <f t="shared" si="68"/>
        <v>23.760034723738627</v>
      </c>
      <c r="M165" s="63">
        <f t="shared" si="68"/>
        <v>-4.1482767392906581</v>
      </c>
      <c r="N165" s="63">
        <f t="shared" si="68"/>
        <v>-1.9374937217625998</v>
      </c>
      <c r="O165" s="63">
        <f t="shared" si="68"/>
        <v>4.7432208611403865</v>
      </c>
      <c r="P165" s="63">
        <f t="shared" si="68"/>
        <v>16.142740713982139</v>
      </c>
      <c r="Q165" s="63">
        <f t="shared" si="68"/>
        <v>15.725818547204138</v>
      </c>
      <c r="R165" s="63">
        <f t="shared" si="68"/>
        <v>-18.40479851398602</v>
      </c>
      <c r="S165" s="63">
        <f t="shared" si="68"/>
        <v>23.034488647796159</v>
      </c>
      <c r="T165" s="63">
        <f t="shared" si="68"/>
        <v>3.4985306087984434</v>
      </c>
      <c r="U165" s="63">
        <f t="shared" si="68"/>
        <v>33.45095081525313</v>
      </c>
      <c r="V165" s="63">
        <f t="shared" si="68"/>
        <v>6.5237096449704204</v>
      </c>
      <c r="W165" s="63">
        <f t="shared" si="68"/>
        <v>12.734942700156981</v>
      </c>
      <c r="X165" s="63">
        <f t="shared" si="68"/>
        <v>33.610137224584449</v>
      </c>
      <c r="Y165" s="63">
        <f t="shared" si="68"/>
        <v>35.286181377551024</v>
      </c>
      <c r="Z165" s="71">
        <f t="shared" si="69"/>
        <v>24.751589164251623</v>
      </c>
      <c r="AA165" s="71">
        <f t="shared" si="69"/>
        <v>26.91940304193718</v>
      </c>
      <c r="AB165" s="71">
        <f t="shared" si="69"/>
        <v>23.229222024180778</v>
      </c>
      <c r="AC165" s="71">
        <f t="shared" si="69"/>
        <v>28.438661605004327</v>
      </c>
    </row>
    <row r="166" spans="1:29">
      <c r="A166" s="126" t="s">
        <v>72</v>
      </c>
      <c r="B166" s="63">
        <f t="shared" si="68"/>
        <v>12.241860099391431</v>
      </c>
      <c r="C166" s="63">
        <f t="shared" si="68"/>
        <v>9.1631309118228472</v>
      </c>
      <c r="D166" s="63">
        <f t="shared" si="68"/>
        <v>8.5059410152774007</v>
      </c>
      <c r="E166" s="63">
        <f t="shared" si="68"/>
        <v>14.852517933214074</v>
      </c>
      <c r="F166" s="63">
        <f t="shared" si="68"/>
        <v>13.626137764535937</v>
      </c>
      <c r="G166" s="63">
        <f t="shared" si="68"/>
        <v>5.8657062019230821</v>
      </c>
      <c r="H166" s="63">
        <f t="shared" si="68"/>
        <v>-1.7459913461543408E-2</v>
      </c>
      <c r="I166" s="63">
        <f t="shared" si="68"/>
        <v>-4.4984035120201931</v>
      </c>
      <c r="J166" s="63">
        <f t="shared" si="68"/>
        <v>12.078291877366333</v>
      </c>
      <c r="K166" s="63">
        <f t="shared" si="68"/>
        <v>7.3152401148977653</v>
      </c>
      <c r="L166" s="63">
        <f t="shared" si="68"/>
        <v>14.535604788254769</v>
      </c>
      <c r="M166" s="63">
        <f t="shared" si="68"/>
        <v>24.735850739751243</v>
      </c>
      <c r="N166" s="63">
        <f t="shared" si="68"/>
        <v>25.977271724461666</v>
      </c>
      <c r="O166" s="63">
        <f t="shared" si="68"/>
        <v>-9.6122357598641841</v>
      </c>
      <c r="P166" s="63">
        <f t="shared" si="68"/>
        <v>-28.093469230769237</v>
      </c>
      <c r="Q166" s="63">
        <f t="shared" si="68"/>
        <v>-11.55838740245262</v>
      </c>
      <c r="R166" s="63">
        <f t="shared" si="68"/>
        <v>1.5904618165924926</v>
      </c>
      <c r="S166" s="63">
        <f t="shared" si="68"/>
        <v>24.42183965521928</v>
      </c>
      <c r="T166" s="63">
        <f t="shared" si="68"/>
        <v>15.442824791015802</v>
      </c>
      <c r="U166" s="63">
        <f t="shared" si="68"/>
        <v>26.077615430637742</v>
      </c>
      <c r="V166" s="63">
        <f t="shared" si="68"/>
        <v>22.827313747534518</v>
      </c>
      <c r="W166" s="63">
        <f t="shared" si="68"/>
        <v>10.559942700156991</v>
      </c>
      <c r="X166" s="63">
        <f t="shared" si="68"/>
        <v>12.012986470815605</v>
      </c>
      <c r="Y166" s="63">
        <f t="shared" si="68"/>
        <v>17.143682397959189</v>
      </c>
      <c r="Z166" s="71">
        <f t="shared" si="69"/>
        <v>28.649667585973827</v>
      </c>
      <c r="AA166" s="71">
        <f t="shared" si="69"/>
        <v>27.657928271849457</v>
      </c>
      <c r="AB166" s="71">
        <f t="shared" si="69"/>
        <v>28.598472164265232</v>
      </c>
      <c r="AC166" s="71">
        <f t="shared" si="69"/>
        <v>26.850820371297878</v>
      </c>
    </row>
    <row r="167" spans="1:29">
      <c r="A167" s="126" t="s">
        <v>73</v>
      </c>
      <c r="B167" s="63">
        <f t="shared" ref="B167:Y169" si="70">B182+B103+C126-B151-B183</f>
        <v>7.4645403518633486</v>
      </c>
      <c r="C167" s="63">
        <f t="shared" si="70"/>
        <v>11.454954140505031</v>
      </c>
      <c r="D167" s="63">
        <f t="shared" si="70"/>
        <v>36.431783908424904</v>
      </c>
      <c r="E167" s="63">
        <f t="shared" si="70"/>
        <v>7.7494789513019313</v>
      </c>
      <c r="F167" s="63">
        <f t="shared" si="70"/>
        <v>13.339719032141566</v>
      </c>
      <c r="G167" s="63">
        <f t="shared" si="70"/>
        <v>31.930496201923084</v>
      </c>
      <c r="H167" s="63">
        <f t="shared" si="70"/>
        <v>23.767910336538463</v>
      </c>
      <c r="I167" s="63">
        <f t="shared" si="70"/>
        <v>26.458833684858547</v>
      </c>
      <c r="J167" s="63">
        <f t="shared" si="70"/>
        <v>-20.889223323113853</v>
      </c>
      <c r="K167" s="63">
        <f t="shared" si="70"/>
        <v>10.487702747809152</v>
      </c>
      <c r="L167" s="63">
        <f t="shared" si="70"/>
        <v>-1.1467098246484682</v>
      </c>
      <c r="M167" s="63">
        <f t="shared" si="70"/>
        <v>12.949879075080592</v>
      </c>
      <c r="N167" s="63">
        <f t="shared" si="70"/>
        <v>16.950103532241975</v>
      </c>
      <c r="O167" s="63">
        <f t="shared" si="70"/>
        <v>-26.7280074493619</v>
      </c>
      <c r="P167" s="63">
        <f t="shared" si="70"/>
        <v>21.443508669783249</v>
      </c>
      <c r="Q167" s="63">
        <f t="shared" si="70"/>
        <v>41.466175526609163</v>
      </c>
      <c r="R167" s="63">
        <f t="shared" si="70"/>
        <v>44.105291362047041</v>
      </c>
      <c r="S167" s="63">
        <f t="shared" si="70"/>
        <v>41.979157788835401</v>
      </c>
      <c r="T167" s="63">
        <f t="shared" si="70"/>
        <v>19.006561344253996</v>
      </c>
      <c r="U167" s="63">
        <f t="shared" si="70"/>
        <v>-2.0796877054564789E-2</v>
      </c>
      <c r="V167" s="63">
        <f t="shared" si="70"/>
        <v>39.994879901380678</v>
      </c>
      <c r="W167" s="63">
        <f t="shared" si="70"/>
        <v>36.731932496075352</v>
      </c>
      <c r="X167" s="63">
        <f t="shared" si="70"/>
        <v>34.439564360262835</v>
      </c>
      <c r="Y167" s="63">
        <f t="shared" si="70"/>
        <v>32.335942602040824</v>
      </c>
      <c r="Z167" s="71">
        <f t="shared" si="69"/>
        <v>22.444377733495095</v>
      </c>
      <c r="AA167" s="71">
        <f t="shared" si="69"/>
        <v>27.028845490519728</v>
      </c>
      <c r="AB167" s="71">
        <f t="shared" si="69"/>
        <v>26.262490027344988</v>
      </c>
      <c r="AC167" s="71">
        <f t="shared" si="69"/>
        <v>26.517204452628608</v>
      </c>
    </row>
    <row r="168" spans="1:29">
      <c r="A168" s="126" t="s">
        <v>74</v>
      </c>
      <c r="B168" s="63">
        <f t="shared" si="70"/>
        <v>23.027412450195925</v>
      </c>
      <c r="C168" s="63">
        <f t="shared" si="70"/>
        <v>16.919531625045352</v>
      </c>
      <c r="D168" s="63">
        <f t="shared" si="70"/>
        <v>23.348205230143833</v>
      </c>
      <c r="E168" s="63">
        <f t="shared" si="70"/>
        <v>41.523354408666279</v>
      </c>
      <c r="F168" s="63">
        <f t="shared" si="70"/>
        <v>4.6674091729866483</v>
      </c>
      <c r="G168" s="63">
        <f t="shared" si="70"/>
        <v>27.247656701923074</v>
      </c>
      <c r="H168" s="63">
        <f t="shared" si="70"/>
        <v>-10.18311391346154</v>
      </c>
      <c r="I168" s="63">
        <f t="shared" si="70"/>
        <v>4.8217168121094502</v>
      </c>
      <c r="J168" s="63">
        <f t="shared" si="70"/>
        <v>8.9768660034167453</v>
      </c>
      <c r="K168" s="63">
        <f t="shared" si="70"/>
        <v>-34.352749555988325</v>
      </c>
      <c r="L168" s="63">
        <f t="shared" si="70"/>
        <v>12.74934110725118</v>
      </c>
      <c r="M168" s="63">
        <f t="shared" si="70"/>
        <v>22.671958302625502</v>
      </c>
      <c r="N168" s="63">
        <f t="shared" si="70"/>
        <v>20.307998269084088</v>
      </c>
      <c r="O168" s="63">
        <f t="shared" si="70"/>
        <v>-5.2595622438824563</v>
      </c>
      <c r="P168" s="63">
        <f t="shared" si="70"/>
        <v>16.493702039948989</v>
      </c>
      <c r="Q168" s="63">
        <f t="shared" si="70"/>
        <v>29.986546235991316</v>
      </c>
      <c r="R168" s="63">
        <f t="shared" si="70"/>
        <v>45.304878138906552</v>
      </c>
      <c r="S168" s="63">
        <f t="shared" si="70"/>
        <v>35.87448228512384</v>
      </c>
      <c r="T168" s="63">
        <f t="shared" si="70"/>
        <v>31.225285822848953</v>
      </c>
      <c r="U168" s="63">
        <f t="shared" si="70"/>
        <v>24.003446199868506</v>
      </c>
      <c r="V168" s="63">
        <f t="shared" si="70"/>
        <v>30.60688810650889</v>
      </c>
      <c r="W168" s="63">
        <f t="shared" si="70"/>
        <v>24.920503924646773</v>
      </c>
      <c r="X168" s="63">
        <f t="shared" si="70"/>
        <v>45.325257827599529</v>
      </c>
      <c r="Y168" s="63">
        <f t="shared" si="70"/>
        <v>11.197129336734701</v>
      </c>
      <c r="Z168" s="71">
        <f>Z183+Z104+Z136-Z152-Z184</f>
        <v>30.054869263406605</v>
      </c>
      <c r="AA168" s="71">
        <f t="shared" si="69"/>
        <v>26.940886913863118</v>
      </c>
      <c r="AB168" s="71">
        <f t="shared" si="69"/>
        <v>31.716600595718958</v>
      </c>
      <c r="AC168" s="71">
        <f t="shared" si="69"/>
        <v>29.039479490720211</v>
      </c>
    </row>
    <row r="169" spans="1:29">
      <c r="A169" s="126" t="s">
        <v>75</v>
      </c>
      <c r="B169" s="63">
        <f t="shared" si="70"/>
        <v>60.379016074451641</v>
      </c>
      <c r="C169" s="63">
        <f t="shared" si="70"/>
        <v>22.693150675035099</v>
      </c>
      <c r="D169" s="63">
        <f t="shared" si="70"/>
        <v>3.5782156252122306</v>
      </c>
      <c r="E169" s="63">
        <f t="shared" si="70"/>
        <v>26.581988403895849</v>
      </c>
      <c r="F169" s="63">
        <f t="shared" si="70"/>
        <v>11.073530646442784</v>
      </c>
      <c r="G169" s="63">
        <f t="shared" si="70"/>
        <v>35.211345778846137</v>
      </c>
      <c r="H169" s="63">
        <f t="shared" si="70"/>
        <v>-4.9539762019230693</v>
      </c>
      <c r="I169" s="63">
        <f t="shared" si="70"/>
        <v>16.287069402930406</v>
      </c>
      <c r="J169" s="63">
        <f t="shared" si="70"/>
        <v>16.929036292547792</v>
      </c>
      <c r="K169" s="63">
        <f t="shared" si="70"/>
        <v>14.432035900681587</v>
      </c>
      <c r="L169" s="63">
        <f t="shared" si="70"/>
        <v>-3.3491711009098921</v>
      </c>
      <c r="M169" s="63">
        <f t="shared" si="70"/>
        <v>14.207427084292952</v>
      </c>
      <c r="N169" s="63">
        <f t="shared" si="70"/>
        <v>4.8415956991140163</v>
      </c>
      <c r="O169" s="63">
        <f t="shared" si="70"/>
        <v>18.071954089099641</v>
      </c>
      <c r="P169" s="63">
        <f t="shared" si="70"/>
        <v>57.48449855503609</v>
      </c>
      <c r="Q169" s="63">
        <f t="shared" si="70"/>
        <v>22.299993692425005</v>
      </c>
      <c r="R169" s="63">
        <f t="shared" si="70"/>
        <v>15.182193777813175</v>
      </c>
      <c r="S169" s="63">
        <f t="shared" si="70"/>
        <v>16.054813633520997</v>
      </c>
      <c r="T169" s="63">
        <f t="shared" si="70"/>
        <v>10.659349911340072</v>
      </c>
      <c r="U169" s="63">
        <f t="shared" si="70"/>
        <v>12.545027186061773</v>
      </c>
      <c r="V169" s="63">
        <f t="shared" si="70"/>
        <v>16.317523136094707</v>
      </c>
      <c r="W169" s="63">
        <f t="shared" si="70"/>
        <v>33.315844583987435</v>
      </c>
      <c r="X169" s="63">
        <f t="shared" si="70"/>
        <v>41.954530730575954</v>
      </c>
      <c r="Y169" s="63">
        <f t="shared" si="70"/>
        <v>42.867035459183683</v>
      </c>
      <c r="Z169" s="71">
        <f>Z184+Z105+Z137-Z153-Z185</f>
        <v>32.923638110645747</v>
      </c>
      <c r="AA169" s="71">
        <f t="shared" si="69"/>
        <v>26.703877925112792</v>
      </c>
      <c r="AB169" s="71">
        <f t="shared" si="69"/>
        <v>28.067936785650637</v>
      </c>
      <c r="AC169" s="71">
        <f t="shared" si="69"/>
        <v>30.817036232855337</v>
      </c>
    </row>
    <row r="170" spans="1:29" ht="15.75" thickBot="1">
      <c r="A170" s="126" t="s">
        <v>76</v>
      </c>
      <c r="B170" s="3">
        <f>SUM(B158:B169)</f>
        <v>145.99999999999994</v>
      </c>
      <c r="C170" s="3">
        <f t="shared" ref="C170:AC170" si="71">SUM(C158:C169)</f>
        <v>184.99999999999994</v>
      </c>
      <c r="D170" s="3">
        <f t="shared" si="71"/>
        <v>159.99999999999994</v>
      </c>
      <c r="E170" s="3">
        <f t="shared" si="71"/>
        <v>260.72863024806213</v>
      </c>
      <c r="F170" s="3">
        <f t="shared" si="71"/>
        <v>181.59194957746479</v>
      </c>
      <c r="G170" s="3">
        <f t="shared" si="71"/>
        <v>253.10603650000002</v>
      </c>
      <c r="H170" s="3">
        <f t="shared" si="71"/>
        <v>30.063384750000012</v>
      </c>
      <c r="I170" s="3">
        <f t="shared" si="71"/>
        <v>177.92213469027607</v>
      </c>
      <c r="J170" s="3">
        <f t="shared" si="71"/>
        <v>59.965004513805518</v>
      </c>
      <c r="K170" s="3">
        <f t="shared" si="71"/>
        <v>107.1539447341772</v>
      </c>
      <c r="L170" s="3">
        <f t="shared" si="71"/>
        <v>205.68636562007171</v>
      </c>
      <c r="M170" s="3">
        <f t="shared" si="71"/>
        <v>104.91166024550881</v>
      </c>
      <c r="N170" s="3">
        <f t="shared" si="71"/>
        <v>141.46697482837533</v>
      </c>
      <c r="O170" s="3">
        <f t="shared" si="71"/>
        <v>115.3096278538813</v>
      </c>
      <c r="P170" s="3">
        <f t="shared" si="71"/>
        <v>216.62750497237553</v>
      </c>
      <c r="Q170" s="3">
        <f t="shared" si="71"/>
        <v>256.11922883295188</v>
      </c>
      <c r="R170" s="3">
        <f t="shared" si="71"/>
        <v>263.39068181818192</v>
      </c>
      <c r="S170" s="3">
        <f t="shared" si="71"/>
        <v>323.67600212089076</v>
      </c>
      <c r="T170" s="3">
        <f t="shared" si="71"/>
        <v>146.80730954994516</v>
      </c>
      <c r="U170" s="3">
        <f t="shared" si="71"/>
        <v>224.8515692307692</v>
      </c>
      <c r="V170" s="3">
        <f t="shared" si="71"/>
        <v>216.0027107692309</v>
      </c>
      <c r="W170" s="3">
        <f t="shared" si="71"/>
        <v>212.1265102040816</v>
      </c>
      <c r="X170" s="3">
        <f t="shared" si="71"/>
        <v>326.50555276381897</v>
      </c>
      <c r="Y170" s="3">
        <f t="shared" si="71"/>
        <v>290.45945816326537</v>
      </c>
      <c r="Z170" s="71">
        <f t="shared" si="71"/>
        <v>292.5</v>
      </c>
      <c r="AA170" s="71">
        <f t="shared" si="71"/>
        <v>295.76349911438598</v>
      </c>
      <c r="AB170" s="71">
        <f t="shared" si="71"/>
        <v>301.06888675493394</v>
      </c>
      <c r="AC170" s="71">
        <f t="shared" si="71"/>
        <v>303.4802275949973</v>
      </c>
    </row>
    <row r="171" spans="1:29">
      <c r="A171" s="69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</row>
    <row r="172" spans="1:29" ht="15.75" thickBot="1">
      <c r="A172" s="126" t="s">
        <v>314</v>
      </c>
      <c r="Y172" s="3"/>
    </row>
    <row r="173" spans="1:29" ht="15.75" thickBot="1">
      <c r="A173" s="154"/>
      <c r="B173" s="154" t="str">
        <f>B$2</f>
        <v xml:space="preserve">93/94 </v>
      </c>
      <c r="C173" s="154" t="str">
        <f t="shared" ref="C173:AC173" si="72">C$2</f>
        <v xml:space="preserve">94/95 </v>
      </c>
      <c r="D173" s="154" t="str">
        <f t="shared" si="72"/>
        <v xml:space="preserve">95/96 </v>
      </c>
      <c r="E173" s="154" t="str">
        <f t="shared" si="72"/>
        <v xml:space="preserve">96/97 </v>
      </c>
      <c r="F173" s="154" t="str">
        <f t="shared" si="72"/>
        <v xml:space="preserve">97/98 </v>
      </c>
      <c r="G173" s="154" t="str">
        <f t="shared" si="72"/>
        <v xml:space="preserve">98/99 </v>
      </c>
      <c r="H173" s="154" t="str">
        <f t="shared" si="72"/>
        <v xml:space="preserve">99/00 </v>
      </c>
      <c r="I173" s="154" t="str">
        <f t="shared" si="72"/>
        <v xml:space="preserve">00/01 </v>
      </c>
      <c r="J173" s="154" t="str">
        <f t="shared" si="72"/>
        <v xml:space="preserve">01/02 </v>
      </c>
      <c r="K173" s="154" t="str">
        <f t="shared" si="72"/>
        <v xml:space="preserve">02/03 </v>
      </c>
      <c r="L173" s="154" t="str">
        <f t="shared" si="72"/>
        <v xml:space="preserve">03/04 </v>
      </c>
      <c r="M173" s="154" t="str">
        <f t="shared" si="72"/>
        <v xml:space="preserve">04/05 </v>
      </c>
      <c r="N173" s="154" t="str">
        <f t="shared" si="72"/>
        <v xml:space="preserve">05/06 </v>
      </c>
      <c r="O173" s="154" t="str">
        <f t="shared" si="72"/>
        <v xml:space="preserve">06/07 </v>
      </c>
      <c r="P173" s="154" t="str">
        <f t="shared" si="72"/>
        <v xml:space="preserve">07/08 </v>
      </c>
      <c r="Q173" s="154" t="str">
        <f t="shared" si="72"/>
        <v xml:space="preserve">08/09 </v>
      </c>
      <c r="R173" s="154" t="str">
        <f t="shared" si="72"/>
        <v xml:space="preserve">09/10 </v>
      </c>
      <c r="S173" s="154" t="str">
        <f t="shared" si="72"/>
        <v xml:space="preserve">10/11 </v>
      </c>
      <c r="T173" s="154" t="str">
        <f t="shared" si="72"/>
        <v xml:space="preserve">11/12 </v>
      </c>
      <c r="U173" s="154" t="str">
        <f t="shared" si="72"/>
        <v xml:space="preserve">12/13 </v>
      </c>
      <c r="V173" s="154" t="str">
        <f t="shared" si="72"/>
        <v xml:space="preserve">13/14 </v>
      </c>
      <c r="W173" s="154" t="str">
        <f t="shared" si="72"/>
        <v xml:space="preserve">14/15 </v>
      </c>
      <c r="X173" s="154" t="str">
        <f t="shared" si="72"/>
        <v xml:space="preserve">15/16 </v>
      </c>
      <c r="Y173" s="154" t="str">
        <f t="shared" si="72"/>
        <v xml:space="preserve">16/17 </v>
      </c>
      <c r="Z173" s="154" t="str">
        <f t="shared" si="72"/>
        <v xml:space="preserve">17/18 </v>
      </c>
      <c r="AA173" s="154" t="str">
        <f t="shared" si="72"/>
        <v>18/19</v>
      </c>
      <c r="AB173" s="154" t="str">
        <f t="shared" si="72"/>
        <v>19/20</v>
      </c>
      <c r="AC173" s="154" t="str">
        <f t="shared" si="72"/>
        <v>20/21</v>
      </c>
    </row>
    <row r="174" spans="1:29">
      <c r="A174" s="126" t="s">
        <v>64</v>
      </c>
      <c r="B174" s="63">
        <f>(B$185-B$20)/13+B20</f>
        <v>80</v>
      </c>
      <c r="C174" s="63">
        <f>(C$185-B$185)/13+B185</f>
        <v>89.15384615384616</v>
      </c>
      <c r="D174" s="63">
        <f t="shared" ref="D174:AC174" si="73">(D$185-C$185)/13+C185</f>
        <v>55.07692307692308</v>
      </c>
      <c r="E174" s="63">
        <f t="shared" si="73"/>
        <v>56</v>
      </c>
      <c r="F174" s="63">
        <f t="shared" si="73"/>
        <v>53.230769230769234</v>
      </c>
      <c r="G174" s="63">
        <f t="shared" si="73"/>
        <v>20.384615384615383</v>
      </c>
      <c r="H174" s="63">
        <f t="shared" si="73"/>
        <v>23.846153846153847</v>
      </c>
      <c r="I174" s="63">
        <f t="shared" si="73"/>
        <v>9.9230769230769234</v>
      </c>
      <c r="J174" s="63">
        <f t="shared" si="73"/>
        <v>9.7692307692307701</v>
      </c>
      <c r="K174" s="63">
        <f t="shared" si="73"/>
        <v>17.923076923076923</v>
      </c>
      <c r="L174" s="63">
        <f t="shared" si="73"/>
        <v>6.9230769230769234</v>
      </c>
      <c r="M174" s="63">
        <f t="shared" si="73"/>
        <v>28</v>
      </c>
      <c r="N174" s="63">
        <f t="shared" si="73"/>
        <v>7.384615384615385</v>
      </c>
      <c r="O174" s="63">
        <f t="shared" si="73"/>
        <v>45.07692307692308</v>
      </c>
      <c r="P174" s="63">
        <f t="shared" si="73"/>
        <v>9.384615384615385</v>
      </c>
      <c r="Q174" s="63">
        <f t="shared" si="73"/>
        <v>2.7692307692307692</v>
      </c>
      <c r="R174" s="63">
        <f t="shared" si="73"/>
        <v>11.307692307692308</v>
      </c>
      <c r="S174" s="63">
        <f t="shared" si="73"/>
        <v>3</v>
      </c>
      <c r="T174" s="63">
        <f t="shared" si="73"/>
        <v>3</v>
      </c>
      <c r="U174" s="63">
        <f t="shared" si="73"/>
        <v>3</v>
      </c>
      <c r="V174" s="63">
        <f t="shared" si="73"/>
        <v>3.0769230769230771</v>
      </c>
      <c r="W174" s="63">
        <f t="shared" si="73"/>
        <v>4.0769230769230766</v>
      </c>
      <c r="X174" s="63">
        <f t="shared" si="73"/>
        <v>5.0769230769230766</v>
      </c>
      <c r="Y174" s="63">
        <f t="shared" si="73"/>
        <v>6</v>
      </c>
      <c r="Z174" s="65">
        <f t="shared" si="73"/>
        <v>5.9230769230769234</v>
      </c>
      <c r="AA174" s="65">
        <f t="shared" si="73"/>
        <v>5</v>
      </c>
      <c r="AB174" s="65">
        <f t="shared" si="73"/>
        <v>5</v>
      </c>
      <c r="AC174" s="65">
        <f t="shared" si="73"/>
        <v>5</v>
      </c>
    </row>
    <row r="175" spans="1:29">
      <c r="A175" s="126" t="s">
        <v>65</v>
      </c>
      <c r="B175" s="63">
        <f t="shared" ref="B175:B184" si="74">(B$185-B$30)/13+B174</f>
        <v>86.15384615384616</v>
      </c>
      <c r="C175" s="63">
        <f>(C$185-B$185)/13+C174</f>
        <v>86.307692307692321</v>
      </c>
      <c r="D175" s="63">
        <f t="shared" ref="D175:AC184" si="75">(D$185-C$185)/13+D174</f>
        <v>55.15384615384616</v>
      </c>
      <c r="E175" s="63">
        <f t="shared" si="75"/>
        <v>56</v>
      </c>
      <c r="F175" s="63">
        <f t="shared" si="75"/>
        <v>50.461538461538467</v>
      </c>
      <c r="G175" s="63">
        <f t="shared" si="75"/>
        <v>20.769230769230766</v>
      </c>
      <c r="H175" s="63">
        <f t="shared" si="75"/>
        <v>22.692307692307693</v>
      </c>
      <c r="I175" s="63">
        <f t="shared" si="75"/>
        <v>9.8461538461538467</v>
      </c>
      <c r="J175" s="63">
        <f t="shared" si="75"/>
        <v>10.53846153846154</v>
      </c>
      <c r="K175" s="63">
        <f t="shared" si="75"/>
        <v>16.846153846153847</v>
      </c>
      <c r="L175" s="63">
        <f t="shared" si="75"/>
        <v>8.8461538461538467</v>
      </c>
      <c r="M175" s="63">
        <f t="shared" si="75"/>
        <v>26</v>
      </c>
      <c r="N175" s="63">
        <f t="shared" si="75"/>
        <v>10.76923076923077</v>
      </c>
      <c r="O175" s="63">
        <f t="shared" si="75"/>
        <v>42.15384615384616</v>
      </c>
      <c r="P175" s="63">
        <f t="shared" si="75"/>
        <v>8.7692307692307701</v>
      </c>
      <c r="Q175" s="63">
        <f t="shared" si="75"/>
        <v>3.5384615384615383</v>
      </c>
      <c r="R175" s="63">
        <f t="shared" si="75"/>
        <v>10.615384615384617</v>
      </c>
      <c r="S175" s="63">
        <f t="shared" si="75"/>
        <v>3</v>
      </c>
      <c r="T175" s="63">
        <f t="shared" si="75"/>
        <v>3</v>
      </c>
      <c r="U175" s="63">
        <f t="shared" si="75"/>
        <v>3</v>
      </c>
      <c r="V175" s="63">
        <f t="shared" si="75"/>
        <v>3.1538461538461542</v>
      </c>
      <c r="W175" s="63">
        <f t="shared" si="75"/>
        <v>4.1538461538461533</v>
      </c>
      <c r="X175" s="63">
        <f t="shared" si="75"/>
        <v>5.1538461538461533</v>
      </c>
      <c r="Y175" s="63">
        <f t="shared" si="75"/>
        <v>6</v>
      </c>
      <c r="Z175" s="65">
        <f t="shared" si="75"/>
        <v>5.8461538461538467</v>
      </c>
      <c r="AA175" s="65">
        <f t="shared" si="75"/>
        <v>5</v>
      </c>
      <c r="AB175" s="65">
        <f t="shared" si="75"/>
        <v>5</v>
      </c>
      <c r="AC175" s="65">
        <f t="shared" si="75"/>
        <v>5</v>
      </c>
    </row>
    <row r="176" spans="1:29">
      <c r="A176" s="126" t="s">
        <v>66</v>
      </c>
      <c r="B176" s="63">
        <f t="shared" si="74"/>
        <v>92.307692307692321</v>
      </c>
      <c r="C176" s="63">
        <f t="shared" ref="C176:C184" si="76">(C$185-B$185)/13+C175</f>
        <v>83.461538461538481</v>
      </c>
      <c r="D176" s="63">
        <f t="shared" si="75"/>
        <v>55.230769230769241</v>
      </c>
      <c r="E176" s="63">
        <f t="shared" si="75"/>
        <v>56</v>
      </c>
      <c r="F176" s="63">
        <f t="shared" si="75"/>
        <v>47.692307692307701</v>
      </c>
      <c r="G176" s="63">
        <f t="shared" si="75"/>
        <v>21.15384615384615</v>
      </c>
      <c r="H176" s="63">
        <f t="shared" si="75"/>
        <v>21.53846153846154</v>
      </c>
      <c r="I176" s="63">
        <f t="shared" si="75"/>
        <v>9.7692307692307701</v>
      </c>
      <c r="J176" s="63">
        <f t="shared" si="75"/>
        <v>11.30769230769231</v>
      </c>
      <c r="K176" s="63">
        <f t="shared" si="75"/>
        <v>15.76923076923077</v>
      </c>
      <c r="L176" s="63">
        <f t="shared" si="75"/>
        <v>10.76923076923077</v>
      </c>
      <c r="M176" s="63">
        <f t="shared" si="75"/>
        <v>24</v>
      </c>
      <c r="N176" s="63">
        <f t="shared" si="75"/>
        <v>14.153846153846155</v>
      </c>
      <c r="O176" s="63">
        <f t="shared" si="75"/>
        <v>39.230769230769241</v>
      </c>
      <c r="P176" s="63">
        <f t="shared" si="75"/>
        <v>8.1538461538461551</v>
      </c>
      <c r="Q176" s="63">
        <f t="shared" si="75"/>
        <v>4.3076923076923075</v>
      </c>
      <c r="R176" s="63">
        <f t="shared" si="75"/>
        <v>9.9230769230769251</v>
      </c>
      <c r="S176" s="63">
        <f t="shared" si="75"/>
        <v>3</v>
      </c>
      <c r="T176" s="63">
        <f t="shared" si="75"/>
        <v>3</v>
      </c>
      <c r="U176" s="63">
        <f t="shared" si="75"/>
        <v>3</v>
      </c>
      <c r="V176" s="63">
        <f t="shared" si="75"/>
        <v>3.2307692307692313</v>
      </c>
      <c r="W176" s="63">
        <f t="shared" si="75"/>
        <v>4.2307692307692299</v>
      </c>
      <c r="X176" s="63">
        <f t="shared" si="75"/>
        <v>5.2307692307692299</v>
      </c>
      <c r="Y176" s="63">
        <f t="shared" si="75"/>
        <v>6</v>
      </c>
      <c r="Z176" s="65">
        <f t="shared" si="75"/>
        <v>5.7692307692307701</v>
      </c>
      <c r="AA176" s="65">
        <f t="shared" si="75"/>
        <v>5</v>
      </c>
      <c r="AB176" s="65">
        <f t="shared" si="75"/>
        <v>5</v>
      </c>
      <c r="AC176" s="65">
        <f t="shared" si="75"/>
        <v>5</v>
      </c>
    </row>
    <row r="177" spans="1:29">
      <c r="A177" s="126" t="s">
        <v>67</v>
      </c>
      <c r="B177" s="63">
        <f t="shared" si="74"/>
        <v>98.461538461538481</v>
      </c>
      <c r="C177" s="63">
        <f t="shared" si="76"/>
        <v>80.615384615384642</v>
      </c>
      <c r="D177" s="63">
        <f t="shared" si="75"/>
        <v>55.307692307692321</v>
      </c>
      <c r="E177" s="63">
        <f t="shared" si="75"/>
        <v>56</v>
      </c>
      <c r="F177" s="63">
        <f t="shared" si="75"/>
        <v>44.923076923076934</v>
      </c>
      <c r="G177" s="63">
        <f t="shared" si="75"/>
        <v>21.538461538461533</v>
      </c>
      <c r="H177" s="63">
        <f t="shared" si="75"/>
        <v>20.384615384615387</v>
      </c>
      <c r="I177" s="63">
        <f t="shared" si="75"/>
        <v>9.6923076923076934</v>
      </c>
      <c r="J177" s="63">
        <f t="shared" si="75"/>
        <v>12.07692307692308</v>
      </c>
      <c r="K177" s="63">
        <f t="shared" si="75"/>
        <v>14.692307692307693</v>
      </c>
      <c r="L177" s="63">
        <f t="shared" si="75"/>
        <v>12.692307692307693</v>
      </c>
      <c r="M177" s="63">
        <f t="shared" si="75"/>
        <v>22</v>
      </c>
      <c r="N177" s="63">
        <f t="shared" si="75"/>
        <v>17.53846153846154</v>
      </c>
      <c r="O177" s="63">
        <f t="shared" si="75"/>
        <v>36.307692307692321</v>
      </c>
      <c r="P177" s="63">
        <f t="shared" si="75"/>
        <v>7.5384615384615401</v>
      </c>
      <c r="Q177" s="63">
        <f t="shared" si="75"/>
        <v>5.0769230769230766</v>
      </c>
      <c r="R177" s="63">
        <f t="shared" si="75"/>
        <v>9.2307692307692335</v>
      </c>
      <c r="S177" s="63">
        <f t="shared" si="75"/>
        <v>3</v>
      </c>
      <c r="T177" s="63">
        <f t="shared" si="75"/>
        <v>3</v>
      </c>
      <c r="U177" s="63">
        <f t="shared" si="75"/>
        <v>3</v>
      </c>
      <c r="V177" s="63">
        <f t="shared" si="75"/>
        <v>3.3076923076923084</v>
      </c>
      <c r="W177" s="63">
        <f t="shared" si="75"/>
        <v>4.3076923076923066</v>
      </c>
      <c r="X177" s="63">
        <f t="shared" si="75"/>
        <v>5.3076923076923066</v>
      </c>
      <c r="Y177" s="63">
        <f t="shared" si="75"/>
        <v>6</v>
      </c>
      <c r="Z177" s="65">
        <f t="shared" si="75"/>
        <v>5.6923076923076934</v>
      </c>
      <c r="AA177" s="65">
        <f t="shared" si="75"/>
        <v>5</v>
      </c>
      <c r="AB177" s="65">
        <f t="shared" si="75"/>
        <v>5</v>
      </c>
      <c r="AC177" s="65">
        <f t="shared" si="75"/>
        <v>5</v>
      </c>
    </row>
    <row r="178" spans="1:29">
      <c r="A178" s="126" t="s">
        <v>68</v>
      </c>
      <c r="B178" s="63">
        <f t="shared" si="74"/>
        <v>104.61538461538464</v>
      </c>
      <c r="C178" s="63">
        <f t="shared" si="76"/>
        <v>77.769230769230802</v>
      </c>
      <c r="D178" s="63">
        <f t="shared" si="75"/>
        <v>55.384615384615401</v>
      </c>
      <c r="E178" s="63">
        <f t="shared" si="75"/>
        <v>56</v>
      </c>
      <c r="F178" s="63">
        <f t="shared" si="75"/>
        <v>42.153846153846168</v>
      </c>
      <c r="G178" s="63">
        <f t="shared" si="75"/>
        <v>21.923076923076916</v>
      </c>
      <c r="H178" s="63">
        <f t="shared" si="75"/>
        <v>19.230769230769234</v>
      </c>
      <c r="I178" s="63">
        <f t="shared" si="75"/>
        <v>9.6153846153846168</v>
      </c>
      <c r="J178" s="63">
        <f t="shared" si="75"/>
        <v>12.84615384615385</v>
      </c>
      <c r="K178" s="63">
        <f t="shared" si="75"/>
        <v>13.615384615384617</v>
      </c>
      <c r="L178" s="63">
        <f t="shared" si="75"/>
        <v>14.615384615384617</v>
      </c>
      <c r="M178" s="63">
        <f t="shared" si="75"/>
        <v>20</v>
      </c>
      <c r="N178" s="63">
        <f t="shared" si="75"/>
        <v>20.923076923076923</v>
      </c>
      <c r="O178" s="63">
        <f t="shared" si="75"/>
        <v>33.384615384615401</v>
      </c>
      <c r="P178" s="63">
        <f t="shared" si="75"/>
        <v>6.9230769230769251</v>
      </c>
      <c r="Q178" s="63">
        <f t="shared" si="75"/>
        <v>5.8461538461538458</v>
      </c>
      <c r="R178" s="63">
        <f t="shared" si="75"/>
        <v>8.5384615384615419</v>
      </c>
      <c r="S178" s="63">
        <f t="shared" si="75"/>
        <v>3</v>
      </c>
      <c r="T178" s="63">
        <f t="shared" si="75"/>
        <v>3</v>
      </c>
      <c r="U178" s="63">
        <f t="shared" si="75"/>
        <v>3</v>
      </c>
      <c r="V178" s="63">
        <f t="shared" si="75"/>
        <v>3.3846153846153855</v>
      </c>
      <c r="W178" s="63">
        <f t="shared" si="75"/>
        <v>4.3846153846153832</v>
      </c>
      <c r="X178" s="63">
        <f t="shared" si="75"/>
        <v>5.3846153846153832</v>
      </c>
      <c r="Y178" s="63">
        <f t="shared" si="75"/>
        <v>6</v>
      </c>
      <c r="Z178" s="65">
        <f t="shared" si="75"/>
        <v>5.6153846153846168</v>
      </c>
      <c r="AA178" s="65">
        <f t="shared" si="75"/>
        <v>5</v>
      </c>
      <c r="AB178" s="65">
        <f t="shared" si="75"/>
        <v>5</v>
      </c>
      <c r="AC178" s="65">
        <f t="shared" si="75"/>
        <v>5</v>
      </c>
    </row>
    <row r="179" spans="1:29">
      <c r="A179" s="126" t="s">
        <v>69</v>
      </c>
      <c r="B179" s="63">
        <f t="shared" si="74"/>
        <v>110.7692307692308</v>
      </c>
      <c r="C179" s="63">
        <f t="shared" si="76"/>
        <v>74.923076923076962</v>
      </c>
      <c r="D179" s="63">
        <f t="shared" si="75"/>
        <v>55.461538461538481</v>
      </c>
      <c r="E179" s="63">
        <f t="shared" si="75"/>
        <v>56</v>
      </c>
      <c r="F179" s="63">
        <f t="shared" si="75"/>
        <v>39.384615384615401</v>
      </c>
      <c r="G179" s="63">
        <f t="shared" si="75"/>
        <v>22.307692307692299</v>
      </c>
      <c r="H179" s="63">
        <f t="shared" si="75"/>
        <v>18.07692307692308</v>
      </c>
      <c r="I179" s="63">
        <f t="shared" si="75"/>
        <v>9.5384615384615401</v>
      </c>
      <c r="J179" s="63">
        <f t="shared" si="75"/>
        <v>13.61538461538462</v>
      </c>
      <c r="K179" s="63">
        <f t="shared" si="75"/>
        <v>12.53846153846154</v>
      </c>
      <c r="L179" s="63">
        <f t="shared" si="75"/>
        <v>16.53846153846154</v>
      </c>
      <c r="M179" s="63">
        <f t="shared" si="75"/>
        <v>18</v>
      </c>
      <c r="N179" s="63">
        <f t="shared" si="75"/>
        <v>24.307692307692307</v>
      </c>
      <c r="O179" s="63">
        <f t="shared" si="75"/>
        <v>30.461538461538478</v>
      </c>
      <c r="P179" s="63">
        <f t="shared" si="75"/>
        <v>6.3076923076923102</v>
      </c>
      <c r="Q179" s="63">
        <f t="shared" si="75"/>
        <v>6.615384615384615</v>
      </c>
      <c r="R179" s="63">
        <f t="shared" si="75"/>
        <v>7.8461538461538494</v>
      </c>
      <c r="S179" s="63">
        <f t="shared" si="75"/>
        <v>3</v>
      </c>
      <c r="T179" s="63">
        <f t="shared" si="75"/>
        <v>3</v>
      </c>
      <c r="U179" s="63">
        <f t="shared" si="75"/>
        <v>3</v>
      </c>
      <c r="V179" s="63">
        <f t="shared" si="75"/>
        <v>3.4615384615384626</v>
      </c>
      <c r="W179" s="63">
        <f t="shared" si="75"/>
        <v>4.4615384615384599</v>
      </c>
      <c r="X179" s="63">
        <f t="shared" si="75"/>
        <v>5.4615384615384599</v>
      </c>
      <c r="Y179" s="63">
        <f t="shared" si="75"/>
        <v>6</v>
      </c>
      <c r="Z179" s="65">
        <f t="shared" si="75"/>
        <v>5.5384615384615401</v>
      </c>
      <c r="AA179" s="65">
        <f t="shared" si="75"/>
        <v>5</v>
      </c>
      <c r="AB179" s="65">
        <f t="shared" si="75"/>
        <v>5</v>
      </c>
      <c r="AC179" s="65">
        <f t="shared" si="75"/>
        <v>5</v>
      </c>
    </row>
    <row r="180" spans="1:29">
      <c r="A180" s="126" t="s">
        <v>70</v>
      </c>
      <c r="B180" s="63">
        <f t="shared" si="74"/>
        <v>116.92307692307696</v>
      </c>
      <c r="C180" s="63">
        <f t="shared" si="76"/>
        <v>72.076923076923123</v>
      </c>
      <c r="D180" s="63">
        <f t="shared" si="75"/>
        <v>55.538461538461561</v>
      </c>
      <c r="E180" s="63">
        <f t="shared" si="75"/>
        <v>56</v>
      </c>
      <c r="F180" s="63">
        <f t="shared" si="75"/>
        <v>36.615384615384635</v>
      </c>
      <c r="G180" s="63">
        <f t="shared" si="75"/>
        <v>22.692307692307683</v>
      </c>
      <c r="H180" s="63">
        <f t="shared" si="75"/>
        <v>16.923076923076927</v>
      </c>
      <c r="I180" s="63">
        <f t="shared" si="75"/>
        <v>9.4615384615384635</v>
      </c>
      <c r="J180" s="63">
        <f t="shared" si="75"/>
        <v>14.38461538461539</v>
      </c>
      <c r="K180" s="63">
        <f t="shared" si="75"/>
        <v>11.461538461538463</v>
      </c>
      <c r="L180" s="63">
        <f t="shared" si="75"/>
        <v>18.461538461538463</v>
      </c>
      <c r="M180" s="63">
        <f t="shared" si="75"/>
        <v>16</v>
      </c>
      <c r="N180" s="63">
        <f t="shared" si="75"/>
        <v>27.69230769230769</v>
      </c>
      <c r="O180" s="63">
        <f t="shared" si="75"/>
        <v>27.538461538461554</v>
      </c>
      <c r="P180" s="63">
        <f t="shared" si="75"/>
        <v>5.6923076923076952</v>
      </c>
      <c r="Q180" s="63">
        <f t="shared" si="75"/>
        <v>7.3846153846153841</v>
      </c>
      <c r="R180" s="63">
        <f t="shared" si="75"/>
        <v>7.1538461538461569</v>
      </c>
      <c r="S180" s="63">
        <f t="shared" si="75"/>
        <v>3</v>
      </c>
      <c r="T180" s="63">
        <f t="shared" si="75"/>
        <v>3</v>
      </c>
      <c r="U180" s="63">
        <f t="shared" si="75"/>
        <v>3</v>
      </c>
      <c r="V180" s="63">
        <f t="shared" si="75"/>
        <v>3.5384615384615397</v>
      </c>
      <c r="W180" s="63">
        <f t="shared" si="75"/>
        <v>4.5384615384615365</v>
      </c>
      <c r="X180" s="63">
        <f t="shared" si="75"/>
        <v>5.5384615384615365</v>
      </c>
      <c r="Y180" s="63">
        <f t="shared" si="75"/>
        <v>6</v>
      </c>
      <c r="Z180" s="65">
        <f t="shared" si="75"/>
        <v>5.4615384615384635</v>
      </c>
      <c r="AA180" s="65">
        <f t="shared" si="75"/>
        <v>5</v>
      </c>
      <c r="AB180" s="65">
        <f t="shared" si="75"/>
        <v>5</v>
      </c>
      <c r="AC180" s="65">
        <f t="shared" si="75"/>
        <v>5</v>
      </c>
    </row>
    <row r="181" spans="1:29">
      <c r="A181" s="126" t="s">
        <v>71</v>
      </c>
      <c r="B181" s="63">
        <f t="shared" si="74"/>
        <v>123.07692307692312</v>
      </c>
      <c r="C181" s="63">
        <f t="shared" si="76"/>
        <v>69.230769230769283</v>
      </c>
      <c r="D181" s="63">
        <f t="shared" si="75"/>
        <v>55.615384615384642</v>
      </c>
      <c r="E181" s="63">
        <f t="shared" si="75"/>
        <v>56</v>
      </c>
      <c r="F181" s="63">
        <f t="shared" si="75"/>
        <v>33.846153846153868</v>
      </c>
      <c r="G181" s="63">
        <f t="shared" si="75"/>
        <v>23.076923076923066</v>
      </c>
      <c r="H181" s="63">
        <f t="shared" si="75"/>
        <v>15.769230769230774</v>
      </c>
      <c r="I181" s="63">
        <f t="shared" si="75"/>
        <v>9.3846153846153868</v>
      </c>
      <c r="J181" s="63">
        <f t="shared" si="75"/>
        <v>15.15384615384616</v>
      </c>
      <c r="K181" s="63">
        <f t="shared" si="75"/>
        <v>10.384615384615387</v>
      </c>
      <c r="L181" s="63">
        <f t="shared" si="75"/>
        <v>20.384615384615387</v>
      </c>
      <c r="M181" s="63">
        <f t="shared" si="75"/>
        <v>14</v>
      </c>
      <c r="N181" s="63">
        <f t="shared" si="75"/>
        <v>31.076923076923073</v>
      </c>
      <c r="O181" s="63">
        <f t="shared" si="75"/>
        <v>24.615384615384631</v>
      </c>
      <c r="P181" s="63">
        <f t="shared" si="75"/>
        <v>5.0769230769230802</v>
      </c>
      <c r="Q181" s="63">
        <f t="shared" si="75"/>
        <v>8.1538461538461533</v>
      </c>
      <c r="R181" s="63">
        <f t="shared" si="75"/>
        <v>6.4615384615384643</v>
      </c>
      <c r="S181" s="63">
        <f t="shared" si="75"/>
        <v>3</v>
      </c>
      <c r="T181" s="63">
        <f t="shared" si="75"/>
        <v>3</v>
      </c>
      <c r="U181" s="63">
        <f t="shared" si="75"/>
        <v>3</v>
      </c>
      <c r="V181" s="63">
        <f t="shared" si="75"/>
        <v>3.6153846153846168</v>
      </c>
      <c r="W181" s="63">
        <f t="shared" si="75"/>
        <v>4.6153846153846132</v>
      </c>
      <c r="X181" s="63">
        <f t="shared" si="75"/>
        <v>5.6153846153846132</v>
      </c>
      <c r="Y181" s="63">
        <f t="shared" si="75"/>
        <v>6</v>
      </c>
      <c r="Z181" s="65">
        <f t="shared" si="75"/>
        <v>5.3846153846153868</v>
      </c>
      <c r="AA181" s="65">
        <f t="shared" si="75"/>
        <v>5</v>
      </c>
      <c r="AB181" s="65">
        <f t="shared" si="75"/>
        <v>5</v>
      </c>
      <c r="AC181" s="65">
        <f t="shared" si="75"/>
        <v>5</v>
      </c>
    </row>
    <row r="182" spans="1:29">
      <c r="A182" s="126" t="s">
        <v>72</v>
      </c>
      <c r="B182" s="63">
        <f t="shared" si="74"/>
        <v>129.23076923076928</v>
      </c>
      <c r="C182" s="63">
        <f t="shared" si="76"/>
        <v>66.384615384615444</v>
      </c>
      <c r="D182" s="63">
        <f t="shared" si="75"/>
        <v>55.692307692307722</v>
      </c>
      <c r="E182" s="63">
        <f t="shared" si="75"/>
        <v>56</v>
      </c>
      <c r="F182" s="63">
        <f t="shared" si="75"/>
        <v>31.076923076923098</v>
      </c>
      <c r="G182" s="63">
        <f t="shared" si="75"/>
        <v>23.461538461538449</v>
      </c>
      <c r="H182" s="63">
        <f t="shared" si="75"/>
        <v>14.61538461538462</v>
      </c>
      <c r="I182" s="63">
        <f t="shared" si="75"/>
        <v>9.3076923076923102</v>
      </c>
      <c r="J182" s="63">
        <f t="shared" si="75"/>
        <v>15.92307692307693</v>
      </c>
      <c r="K182" s="63">
        <f t="shared" si="75"/>
        <v>9.3076923076923102</v>
      </c>
      <c r="L182" s="63">
        <f t="shared" si="75"/>
        <v>22.30769230769231</v>
      </c>
      <c r="M182" s="63">
        <f t="shared" si="75"/>
        <v>12</v>
      </c>
      <c r="N182" s="63">
        <f t="shared" si="75"/>
        <v>34.46153846153846</v>
      </c>
      <c r="O182" s="63">
        <f t="shared" si="75"/>
        <v>21.692307692307708</v>
      </c>
      <c r="P182" s="63">
        <f t="shared" si="75"/>
        <v>4.4615384615384652</v>
      </c>
      <c r="Q182" s="63">
        <f t="shared" si="75"/>
        <v>8.9230769230769234</v>
      </c>
      <c r="R182" s="63">
        <f t="shared" si="75"/>
        <v>5.7692307692307718</v>
      </c>
      <c r="S182" s="63">
        <f t="shared" si="75"/>
        <v>3</v>
      </c>
      <c r="T182" s="63">
        <f t="shared" si="75"/>
        <v>3</v>
      </c>
      <c r="U182" s="63">
        <f t="shared" si="75"/>
        <v>3</v>
      </c>
      <c r="V182" s="63">
        <f t="shared" si="75"/>
        <v>3.6923076923076938</v>
      </c>
      <c r="W182" s="63">
        <f t="shared" si="75"/>
        <v>4.6923076923076898</v>
      </c>
      <c r="X182" s="63">
        <f t="shared" si="75"/>
        <v>5.6923076923076898</v>
      </c>
      <c r="Y182" s="63">
        <f t="shared" si="75"/>
        <v>6</v>
      </c>
      <c r="Z182" s="65">
        <f t="shared" si="75"/>
        <v>5.3076923076923102</v>
      </c>
      <c r="AA182" s="65">
        <f t="shared" si="75"/>
        <v>5</v>
      </c>
      <c r="AB182" s="65">
        <f t="shared" si="75"/>
        <v>5</v>
      </c>
      <c r="AC182" s="65">
        <f t="shared" si="75"/>
        <v>5</v>
      </c>
    </row>
    <row r="183" spans="1:29">
      <c r="A183" s="126" t="s">
        <v>73</v>
      </c>
      <c r="B183" s="63">
        <f t="shared" si="74"/>
        <v>135.38461538461544</v>
      </c>
      <c r="C183" s="63">
        <f t="shared" si="76"/>
        <v>63.538461538461597</v>
      </c>
      <c r="D183" s="63">
        <f t="shared" si="75"/>
        <v>55.769230769230802</v>
      </c>
      <c r="E183" s="63">
        <f t="shared" si="75"/>
        <v>56</v>
      </c>
      <c r="F183" s="63">
        <f t="shared" si="75"/>
        <v>28.307692307692328</v>
      </c>
      <c r="G183" s="63">
        <f t="shared" si="75"/>
        <v>23.846153846153832</v>
      </c>
      <c r="H183" s="63">
        <f t="shared" si="75"/>
        <v>13.461538461538467</v>
      </c>
      <c r="I183" s="63">
        <f t="shared" si="75"/>
        <v>9.2307692307692335</v>
      </c>
      <c r="J183" s="63">
        <f t="shared" si="75"/>
        <v>16.692307692307701</v>
      </c>
      <c r="K183" s="63">
        <f t="shared" si="75"/>
        <v>8.2307692307692335</v>
      </c>
      <c r="L183" s="63">
        <f t="shared" si="75"/>
        <v>24.230769230769234</v>
      </c>
      <c r="M183" s="63">
        <f t="shared" si="75"/>
        <v>10</v>
      </c>
      <c r="N183" s="63">
        <f t="shared" si="75"/>
        <v>37.846153846153847</v>
      </c>
      <c r="O183" s="63">
        <f t="shared" si="75"/>
        <v>18.769230769230784</v>
      </c>
      <c r="P183" s="63">
        <f t="shared" si="75"/>
        <v>3.8461538461538498</v>
      </c>
      <c r="Q183" s="63">
        <f t="shared" si="75"/>
        <v>9.6923076923076934</v>
      </c>
      <c r="R183" s="63">
        <f t="shared" si="75"/>
        <v>5.0769230769230793</v>
      </c>
      <c r="S183" s="63">
        <f t="shared" si="75"/>
        <v>3</v>
      </c>
      <c r="T183" s="63">
        <f t="shared" si="75"/>
        <v>3</v>
      </c>
      <c r="U183" s="63">
        <f t="shared" si="75"/>
        <v>3</v>
      </c>
      <c r="V183" s="63">
        <f t="shared" si="75"/>
        <v>3.7692307692307709</v>
      </c>
      <c r="W183" s="63">
        <f t="shared" si="75"/>
        <v>4.7692307692307665</v>
      </c>
      <c r="X183" s="63">
        <f t="shared" si="75"/>
        <v>5.7692307692307665</v>
      </c>
      <c r="Y183" s="63">
        <f t="shared" si="75"/>
        <v>6</v>
      </c>
      <c r="Z183" s="65">
        <f t="shared" si="75"/>
        <v>5.2307692307692335</v>
      </c>
      <c r="AA183" s="65">
        <f t="shared" si="75"/>
        <v>5</v>
      </c>
      <c r="AB183" s="65">
        <f t="shared" si="75"/>
        <v>5</v>
      </c>
      <c r="AC183" s="65">
        <f t="shared" si="75"/>
        <v>5</v>
      </c>
    </row>
    <row r="184" spans="1:29">
      <c r="A184" s="126" t="s">
        <v>74</v>
      </c>
      <c r="B184" s="63">
        <f t="shared" si="74"/>
        <v>141.5384615384616</v>
      </c>
      <c r="C184" s="63">
        <f t="shared" si="76"/>
        <v>60.69230769230775</v>
      </c>
      <c r="D184" s="63">
        <f t="shared" si="75"/>
        <v>55.846153846153882</v>
      </c>
      <c r="E184" s="63">
        <f t="shared" si="75"/>
        <v>56</v>
      </c>
      <c r="F184" s="63">
        <f t="shared" si="75"/>
        <v>25.538461538461558</v>
      </c>
      <c r="G184" s="63">
        <f t="shared" si="75"/>
        <v>24.230769230769216</v>
      </c>
      <c r="H184" s="63">
        <f t="shared" si="75"/>
        <v>12.307692307692314</v>
      </c>
      <c r="I184" s="63">
        <f t="shared" si="75"/>
        <v>9.1538461538461569</v>
      </c>
      <c r="J184" s="63">
        <f t="shared" si="75"/>
        <v>17.461538461538471</v>
      </c>
      <c r="K184" s="63">
        <f t="shared" si="75"/>
        <v>7.1538461538461569</v>
      </c>
      <c r="L184" s="63">
        <f t="shared" si="75"/>
        <v>26.153846153846157</v>
      </c>
      <c r="M184" s="63">
        <f t="shared" si="75"/>
        <v>8</v>
      </c>
      <c r="N184" s="63">
        <f t="shared" si="75"/>
        <v>41.230769230769234</v>
      </c>
      <c r="O184" s="63">
        <f t="shared" si="75"/>
        <v>15.846153846153861</v>
      </c>
      <c r="P184" s="63">
        <f t="shared" si="75"/>
        <v>3.2307692307692344</v>
      </c>
      <c r="Q184" s="63">
        <f t="shared" si="75"/>
        <v>10.461538461538463</v>
      </c>
      <c r="R184" s="63">
        <f t="shared" si="75"/>
        <v>4.3846153846153868</v>
      </c>
      <c r="S184" s="63">
        <f t="shared" si="75"/>
        <v>3</v>
      </c>
      <c r="T184" s="63">
        <f t="shared" si="75"/>
        <v>3</v>
      </c>
      <c r="U184" s="63">
        <f t="shared" si="75"/>
        <v>3</v>
      </c>
      <c r="V184" s="63">
        <f t="shared" si="75"/>
        <v>3.846153846153848</v>
      </c>
      <c r="W184" s="63">
        <f t="shared" si="75"/>
        <v>4.8461538461538431</v>
      </c>
      <c r="X184" s="63">
        <f t="shared" si="75"/>
        <v>5.8461538461538431</v>
      </c>
      <c r="Y184" s="63">
        <f>(Y$185-X$185)/13+Y183</f>
        <v>6</v>
      </c>
      <c r="Z184" s="65">
        <f>(Z$185-Y$185)/13+Z183</f>
        <v>5.1538461538461569</v>
      </c>
      <c r="AA184" s="65">
        <f>(AA$185-Z$185)/13+AA183</f>
        <v>5</v>
      </c>
      <c r="AB184" s="65">
        <f>(AB$185-AA$185)/13+AB183</f>
        <v>5</v>
      </c>
      <c r="AC184" s="65">
        <f>(AC$185-AB$185)/13+AC183</f>
        <v>5</v>
      </c>
    </row>
    <row r="185" spans="1:29" ht="15.75" thickBot="1">
      <c r="A185" s="126" t="s">
        <v>75</v>
      </c>
      <c r="B185" s="127">
        <f>B27</f>
        <v>92</v>
      </c>
      <c r="C185" s="127">
        <f t="shared" ref="C185:AC185" si="77">C27</f>
        <v>55</v>
      </c>
      <c r="D185" s="127">
        <f t="shared" si="77"/>
        <v>56</v>
      </c>
      <c r="E185" s="127">
        <f t="shared" si="77"/>
        <v>56</v>
      </c>
      <c r="F185" s="127">
        <f t="shared" si="77"/>
        <v>20</v>
      </c>
      <c r="G185" s="127">
        <f t="shared" si="77"/>
        <v>25</v>
      </c>
      <c r="H185" s="127">
        <f t="shared" si="77"/>
        <v>10</v>
      </c>
      <c r="I185" s="127">
        <f t="shared" si="77"/>
        <v>9</v>
      </c>
      <c r="J185" s="127">
        <f t="shared" si="77"/>
        <v>19</v>
      </c>
      <c r="K185" s="127">
        <f t="shared" si="77"/>
        <v>5</v>
      </c>
      <c r="L185" s="127">
        <f t="shared" si="77"/>
        <v>30</v>
      </c>
      <c r="M185" s="127">
        <f t="shared" si="77"/>
        <v>4</v>
      </c>
      <c r="N185" s="127">
        <f t="shared" si="77"/>
        <v>48</v>
      </c>
      <c r="O185" s="127">
        <f t="shared" si="77"/>
        <v>10</v>
      </c>
      <c r="P185" s="127">
        <f t="shared" si="77"/>
        <v>2</v>
      </c>
      <c r="Q185" s="127">
        <f t="shared" si="77"/>
        <v>12</v>
      </c>
      <c r="R185" s="127">
        <f t="shared" si="77"/>
        <v>3</v>
      </c>
      <c r="S185" s="127">
        <f t="shared" si="77"/>
        <v>3</v>
      </c>
      <c r="T185" s="127">
        <f t="shared" si="77"/>
        <v>3</v>
      </c>
      <c r="U185" s="127">
        <f t="shared" si="77"/>
        <v>3</v>
      </c>
      <c r="V185" s="127">
        <f t="shared" si="77"/>
        <v>4</v>
      </c>
      <c r="W185" s="127">
        <f t="shared" si="77"/>
        <v>5</v>
      </c>
      <c r="X185" s="127">
        <f t="shared" si="77"/>
        <v>6</v>
      </c>
      <c r="Y185" s="127">
        <f t="shared" si="77"/>
        <v>6</v>
      </c>
      <c r="Z185" s="171">
        <f t="shared" si="77"/>
        <v>5</v>
      </c>
      <c r="AA185" s="171">
        <f t="shared" si="77"/>
        <v>5</v>
      </c>
      <c r="AB185" s="171">
        <f t="shared" si="77"/>
        <v>5</v>
      </c>
      <c r="AC185" s="171">
        <f t="shared" si="77"/>
        <v>5</v>
      </c>
    </row>
    <row r="186" spans="1:29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 spans="1:29" ht="15.75" thickBot="1">
      <c r="A187" s="126" t="s">
        <v>315</v>
      </c>
    </row>
    <row r="188" spans="1:29" ht="15.75" thickBot="1">
      <c r="A188" s="154"/>
      <c r="B188" s="154" t="str">
        <f>B$2</f>
        <v xml:space="preserve">93/94 </v>
      </c>
      <c r="C188" s="154" t="str">
        <f t="shared" ref="C188:AC188" si="78">C$2</f>
        <v xml:space="preserve">94/95 </v>
      </c>
      <c r="D188" s="154" t="str">
        <f t="shared" si="78"/>
        <v xml:space="preserve">95/96 </v>
      </c>
      <c r="E188" s="154" t="str">
        <f t="shared" si="78"/>
        <v xml:space="preserve">96/97 </v>
      </c>
      <c r="F188" s="154" t="str">
        <f t="shared" si="78"/>
        <v xml:space="preserve">97/98 </v>
      </c>
      <c r="G188" s="154" t="str">
        <f t="shared" si="78"/>
        <v xml:space="preserve">98/99 </v>
      </c>
      <c r="H188" s="154" t="str">
        <f t="shared" si="78"/>
        <v xml:space="preserve">99/00 </v>
      </c>
      <c r="I188" s="154" t="str">
        <f t="shared" si="78"/>
        <v xml:space="preserve">00/01 </v>
      </c>
      <c r="J188" s="154" t="str">
        <f t="shared" si="78"/>
        <v xml:space="preserve">01/02 </v>
      </c>
      <c r="K188" s="154" t="str">
        <f t="shared" si="78"/>
        <v xml:space="preserve">02/03 </v>
      </c>
      <c r="L188" s="154" t="str">
        <f t="shared" si="78"/>
        <v xml:space="preserve">03/04 </v>
      </c>
      <c r="M188" s="154" t="str">
        <f t="shared" si="78"/>
        <v xml:space="preserve">04/05 </v>
      </c>
      <c r="N188" s="154" t="str">
        <f t="shared" si="78"/>
        <v xml:space="preserve">05/06 </v>
      </c>
      <c r="O188" s="154" t="str">
        <f t="shared" si="78"/>
        <v xml:space="preserve">06/07 </v>
      </c>
      <c r="P188" s="154" t="str">
        <f t="shared" si="78"/>
        <v xml:space="preserve">07/08 </v>
      </c>
      <c r="Q188" s="154" t="str">
        <f t="shared" si="78"/>
        <v xml:space="preserve">08/09 </v>
      </c>
      <c r="R188" s="154" t="str">
        <f t="shared" si="78"/>
        <v xml:space="preserve">09/10 </v>
      </c>
      <c r="S188" s="154" t="str">
        <f t="shared" si="78"/>
        <v xml:space="preserve">10/11 </v>
      </c>
      <c r="T188" s="154" t="str">
        <f t="shared" si="78"/>
        <v xml:space="preserve">11/12 </v>
      </c>
      <c r="U188" s="154" t="str">
        <f t="shared" si="78"/>
        <v xml:space="preserve">12/13 </v>
      </c>
      <c r="V188" s="154" t="str">
        <f t="shared" si="78"/>
        <v xml:space="preserve">13/14 </v>
      </c>
      <c r="W188" s="154" t="str">
        <f t="shared" si="78"/>
        <v xml:space="preserve">14/15 </v>
      </c>
      <c r="X188" s="154" t="str">
        <f t="shared" si="78"/>
        <v xml:space="preserve">15/16 </v>
      </c>
      <c r="Y188" s="154" t="str">
        <f t="shared" si="78"/>
        <v xml:space="preserve">16/17 </v>
      </c>
      <c r="Z188" s="154" t="str">
        <f t="shared" si="78"/>
        <v xml:space="preserve">17/18 </v>
      </c>
      <c r="AA188" s="154" t="str">
        <f t="shared" si="78"/>
        <v>18/19</v>
      </c>
      <c r="AB188" s="154" t="str">
        <f t="shared" si="78"/>
        <v>19/20</v>
      </c>
      <c r="AC188" s="154" t="str">
        <f t="shared" si="78"/>
        <v>20/21</v>
      </c>
    </row>
    <row r="189" spans="1:29">
      <c r="A189" s="126" t="s">
        <v>64</v>
      </c>
    </row>
    <row r="190" spans="1:29">
      <c r="A190" s="126" t="s">
        <v>65</v>
      </c>
    </row>
    <row r="191" spans="1:29">
      <c r="A191" s="126" t="s">
        <v>66</v>
      </c>
    </row>
    <row r="192" spans="1:29">
      <c r="A192" s="126" t="s">
        <v>67</v>
      </c>
    </row>
    <row r="193" spans="1:31">
      <c r="A193" s="126" t="s">
        <v>68</v>
      </c>
    </row>
    <row r="194" spans="1:31">
      <c r="A194" s="126" t="s">
        <v>69</v>
      </c>
    </row>
    <row r="195" spans="1:31">
      <c r="A195" s="126" t="s">
        <v>70</v>
      </c>
    </row>
    <row r="196" spans="1:31">
      <c r="A196" s="126" t="s">
        <v>71</v>
      </c>
    </row>
    <row r="197" spans="1:31">
      <c r="A197" s="126" t="s">
        <v>72</v>
      </c>
    </row>
    <row r="198" spans="1:31">
      <c r="A198" s="126" t="s">
        <v>73</v>
      </c>
    </row>
    <row r="199" spans="1:31">
      <c r="A199" s="126" t="s">
        <v>74</v>
      </c>
    </row>
    <row r="200" spans="1:31">
      <c r="A200" s="126" t="s">
        <v>75</v>
      </c>
    </row>
    <row r="201" spans="1:31" ht="15.75" thickBot="1">
      <c r="A201" s="126" t="s">
        <v>95</v>
      </c>
    </row>
    <row r="202" spans="1:3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</row>
    <row r="203" spans="1:31" ht="15.75" thickBot="1">
      <c r="A203" s="126" t="s">
        <v>316</v>
      </c>
    </row>
    <row r="204" spans="1:31" ht="15.75" thickBot="1">
      <c r="A204" s="154"/>
      <c r="B204" s="154" t="str">
        <f>B$2</f>
        <v xml:space="preserve">93/94 </v>
      </c>
      <c r="C204" s="154" t="str">
        <f t="shared" ref="C204:AC204" si="79">C$2</f>
        <v xml:space="preserve">94/95 </v>
      </c>
      <c r="D204" s="154" t="str">
        <f t="shared" si="79"/>
        <v xml:space="preserve">95/96 </v>
      </c>
      <c r="E204" s="154" t="str">
        <f t="shared" si="79"/>
        <v xml:space="preserve">96/97 </v>
      </c>
      <c r="F204" s="154" t="str">
        <f t="shared" si="79"/>
        <v xml:space="preserve">97/98 </v>
      </c>
      <c r="G204" s="154" t="str">
        <f t="shared" si="79"/>
        <v xml:space="preserve">98/99 </v>
      </c>
      <c r="H204" s="154" t="str">
        <f t="shared" si="79"/>
        <v xml:space="preserve">99/00 </v>
      </c>
      <c r="I204" s="154" t="str">
        <f t="shared" si="79"/>
        <v xml:space="preserve">00/01 </v>
      </c>
      <c r="J204" s="154" t="str">
        <f t="shared" si="79"/>
        <v xml:space="preserve">01/02 </v>
      </c>
      <c r="K204" s="154" t="str">
        <f t="shared" si="79"/>
        <v xml:space="preserve">02/03 </v>
      </c>
      <c r="L204" s="154" t="str">
        <f t="shared" si="79"/>
        <v xml:space="preserve">03/04 </v>
      </c>
      <c r="M204" s="154" t="str">
        <f t="shared" si="79"/>
        <v xml:space="preserve">04/05 </v>
      </c>
      <c r="N204" s="154" t="str">
        <f t="shared" si="79"/>
        <v xml:space="preserve">05/06 </v>
      </c>
      <c r="O204" s="154" t="str">
        <f t="shared" si="79"/>
        <v xml:space="preserve">06/07 </v>
      </c>
      <c r="P204" s="154" t="str">
        <f t="shared" si="79"/>
        <v xml:space="preserve">07/08 </v>
      </c>
      <c r="Q204" s="154" t="str">
        <f t="shared" si="79"/>
        <v xml:space="preserve">08/09 </v>
      </c>
      <c r="R204" s="154" t="str">
        <f t="shared" si="79"/>
        <v xml:space="preserve">09/10 </v>
      </c>
      <c r="S204" s="154" t="str">
        <f t="shared" si="79"/>
        <v xml:space="preserve">10/11 </v>
      </c>
      <c r="T204" s="154" t="str">
        <f t="shared" si="79"/>
        <v xml:space="preserve">11/12 </v>
      </c>
      <c r="U204" s="154" t="str">
        <f t="shared" si="79"/>
        <v xml:space="preserve">12/13 </v>
      </c>
      <c r="V204" s="154" t="str">
        <f t="shared" si="79"/>
        <v xml:space="preserve">13/14 </v>
      </c>
      <c r="W204" s="154" t="str">
        <f t="shared" si="79"/>
        <v xml:space="preserve">14/15 </v>
      </c>
      <c r="X204" s="154" t="str">
        <f t="shared" si="79"/>
        <v xml:space="preserve">15/16 </v>
      </c>
      <c r="Y204" s="154" t="str">
        <f t="shared" si="79"/>
        <v xml:space="preserve">16/17 </v>
      </c>
      <c r="Z204" s="154" t="str">
        <f t="shared" si="79"/>
        <v xml:space="preserve">17/18 </v>
      </c>
      <c r="AA204" s="154" t="str">
        <f t="shared" si="79"/>
        <v>18/19</v>
      </c>
      <c r="AB204" s="154" t="str">
        <f t="shared" si="79"/>
        <v>19/20</v>
      </c>
      <c r="AC204" s="154" t="str">
        <f t="shared" si="79"/>
        <v>20/21</v>
      </c>
    </row>
    <row r="205" spans="1:31">
      <c r="A205" s="126" t="s">
        <v>64</v>
      </c>
      <c r="B205" s="63">
        <f>B301-B30+B269-B253+B285</f>
        <v>71.85961863814785</v>
      </c>
      <c r="C205" s="63">
        <f>C301-B312+C269-C253+C285</f>
        <v>62.180589360503909</v>
      </c>
      <c r="D205" s="63">
        <f t="shared" ref="D205:Y205" si="80">D301-C312+D269-D253+D285</f>
        <v>79.050412480472176</v>
      </c>
      <c r="E205" s="63">
        <f t="shared" si="80"/>
        <v>99.395057692307716</v>
      </c>
      <c r="F205" s="63">
        <f t="shared" si="80"/>
        <v>75.135333333333335</v>
      </c>
      <c r="G205" s="63">
        <f t="shared" si="80"/>
        <v>61.770057692307688</v>
      </c>
      <c r="H205" s="63">
        <f t="shared" si="80"/>
        <v>47.790474358974357</v>
      </c>
      <c r="I205" s="63">
        <f t="shared" si="80"/>
        <v>62.913717948717931</v>
      </c>
      <c r="J205" s="63">
        <f t="shared" si="80"/>
        <v>49.840403846153848</v>
      </c>
      <c r="K205" s="63">
        <f t="shared" si="80"/>
        <v>68.432282051282058</v>
      </c>
      <c r="L205" s="63">
        <f t="shared" si="80"/>
        <v>58.817711538461538</v>
      </c>
      <c r="M205" s="63">
        <f t="shared" si="80"/>
        <v>96.882038461538443</v>
      </c>
      <c r="N205" s="63">
        <f t="shared" si="80"/>
        <v>78.527666666666676</v>
      </c>
      <c r="O205" s="63">
        <f t="shared" si="80"/>
        <v>51.256314102564104</v>
      </c>
      <c r="P205" s="63">
        <f t="shared" si="80"/>
        <v>77.965173076923065</v>
      </c>
      <c r="Q205" s="63">
        <f t="shared" si="80"/>
        <v>52.21385897435897</v>
      </c>
      <c r="R205" s="63">
        <f t="shared" si="80"/>
        <v>95.7978076923077</v>
      </c>
      <c r="S205" s="63">
        <f t="shared" si="80"/>
        <v>76.332871794871778</v>
      </c>
      <c r="T205" s="63">
        <f t="shared" si="80"/>
        <v>53.661923076923074</v>
      </c>
      <c r="U205" s="63">
        <f t="shared" si="80"/>
        <v>79.471147435897436</v>
      </c>
      <c r="V205" s="63">
        <f t="shared" si="80"/>
        <v>55.888826923076934</v>
      </c>
      <c r="W205" s="63">
        <f t="shared" si="80"/>
        <v>76.665820512820517</v>
      </c>
      <c r="X205" s="63">
        <f t="shared" si="80"/>
        <v>69.406634615384604</v>
      </c>
      <c r="Y205" s="63">
        <f t="shared" si="80"/>
        <v>59.553750000000008</v>
      </c>
      <c r="Z205" s="65">
        <f>Z301-Y312+Z269-Z253+Z285</f>
        <v>70.056999999999988</v>
      </c>
      <c r="AA205" s="65">
        <f>AA301-Z312+AA269-AA253+AA285</f>
        <v>66.710845077363047</v>
      </c>
      <c r="AB205" s="65">
        <f>AB301-AA312+AB269-AB253+AB285</f>
        <v>64.459610696834091</v>
      </c>
      <c r="AC205" s="65">
        <f>AC301-AB312+AC269-AC253+AC285</f>
        <v>66.648008723293813</v>
      </c>
      <c r="AE205" s="65"/>
    </row>
    <row r="206" spans="1:31">
      <c r="A206" s="126" t="s">
        <v>65</v>
      </c>
      <c r="B206" s="63">
        <f>B302-B301+B270-B254+B286</f>
        <v>75.842666467865669</v>
      </c>
      <c r="C206" s="63">
        <f>C302-C301+C270-C254+C286</f>
        <v>65.439716122463395</v>
      </c>
      <c r="D206" s="63">
        <f t="shared" ref="D206:E216" si="81">D302-D301+D270-D254+D286</f>
        <v>84.195519467567124</v>
      </c>
      <c r="E206" s="63">
        <f t="shared" si="81"/>
        <v>88.186057692307713</v>
      </c>
      <c r="F206" s="63">
        <f t="shared" ref="F206:W207" si="82">F302-F301+E279-F254+F286</f>
        <v>80.146333333333331</v>
      </c>
      <c r="G206" s="63">
        <f t="shared" si="82"/>
        <v>97.32405769230769</v>
      </c>
      <c r="H206" s="63">
        <f t="shared" si="82"/>
        <v>45.255474358974361</v>
      </c>
      <c r="I206" s="63">
        <f t="shared" si="82"/>
        <v>86.505717948717944</v>
      </c>
      <c r="J206" s="63">
        <f t="shared" si="82"/>
        <v>71.865403846153853</v>
      </c>
      <c r="K206" s="63">
        <f t="shared" si="82"/>
        <v>80.561282051282063</v>
      </c>
      <c r="L206" s="63">
        <f t="shared" si="82"/>
        <v>140.00971153846154</v>
      </c>
      <c r="M206" s="63">
        <f t="shared" si="82"/>
        <v>27.430038461538437</v>
      </c>
      <c r="N206" s="63">
        <f t="shared" si="82"/>
        <v>109.95666666666666</v>
      </c>
      <c r="O206" s="63">
        <f t="shared" si="82"/>
        <v>79.326314102564098</v>
      </c>
      <c r="P206" s="63">
        <f t="shared" si="82"/>
        <v>119.58017307692306</v>
      </c>
      <c r="Q206" s="63">
        <f t="shared" si="82"/>
        <v>90.624858974358972</v>
      </c>
      <c r="R206" s="63">
        <f t="shared" si="82"/>
        <v>88.149807692307689</v>
      </c>
      <c r="S206" s="63">
        <f t="shared" si="82"/>
        <v>63.415871794871784</v>
      </c>
      <c r="T206" s="63">
        <f t="shared" si="82"/>
        <v>43.682923076923075</v>
      </c>
      <c r="U206" s="63">
        <f t="shared" si="82"/>
        <v>94.962147435897435</v>
      </c>
      <c r="V206" s="63">
        <f t="shared" si="82"/>
        <v>40.095826923076928</v>
      </c>
      <c r="W206" s="63">
        <f t="shared" si="82"/>
        <v>93.189820512820518</v>
      </c>
      <c r="X206" s="63">
        <f>X302-X301+W279-X254+X286</f>
        <v>110.10363461538459</v>
      </c>
      <c r="Y206" s="63">
        <f>Y302-Y301+X279-Y254+Y286</f>
        <v>70.409750000000003</v>
      </c>
      <c r="Z206" s="65">
        <f t="shared" ref="Z206:AC216" si="83">Z302-Z301+Z270-Z254+Z286</f>
        <v>85.039846153846156</v>
      </c>
      <c r="AA206" s="65">
        <f t="shared" si="83"/>
        <v>85.332442323006134</v>
      </c>
      <c r="AB206" s="65">
        <f t="shared" si="83"/>
        <v>86.982700056519434</v>
      </c>
      <c r="AC206" s="65">
        <f t="shared" si="83"/>
        <v>87.432879282716925</v>
      </c>
      <c r="AE206" s="65"/>
    </row>
    <row r="207" spans="1:31">
      <c r="A207" s="126" t="s">
        <v>66</v>
      </c>
      <c r="B207" s="63">
        <f t="shared" ref="B207:C216" si="84">B303-B302+B271-B255+B287</f>
        <v>66.611627797013</v>
      </c>
      <c r="C207" s="63">
        <f t="shared" si="84"/>
        <v>62.883844429941206</v>
      </c>
      <c r="D207" s="63">
        <f t="shared" si="81"/>
        <v>73.529760359653039</v>
      </c>
      <c r="E207" s="63">
        <f t="shared" si="81"/>
        <v>68.994057692307706</v>
      </c>
      <c r="F207" s="63">
        <f t="shared" si="82"/>
        <v>82.723333333333329</v>
      </c>
      <c r="G207" s="63">
        <f t="shared" si="82"/>
        <v>61.421057692307691</v>
      </c>
      <c r="H207" s="63">
        <f t="shared" si="82"/>
        <v>40.372474358974358</v>
      </c>
      <c r="I207" s="63">
        <f t="shared" si="82"/>
        <v>129.47071794871795</v>
      </c>
      <c r="J207" s="63">
        <f t="shared" si="82"/>
        <v>49.58040384615385</v>
      </c>
      <c r="K207" s="63">
        <f t="shared" si="82"/>
        <v>73.659282051282048</v>
      </c>
      <c r="L207" s="63">
        <f t="shared" si="82"/>
        <v>84.747711538461544</v>
      </c>
      <c r="M207" s="63">
        <f t="shared" si="82"/>
        <v>35.335038461538439</v>
      </c>
      <c r="N207" s="63">
        <f t="shared" si="82"/>
        <v>68.040666666666667</v>
      </c>
      <c r="O207" s="63">
        <f t="shared" si="82"/>
        <v>79.437314102564102</v>
      </c>
      <c r="P207" s="63">
        <f t="shared" si="82"/>
        <v>72.884173076923062</v>
      </c>
      <c r="Q207" s="63">
        <f t="shared" si="82"/>
        <v>70.296858974358969</v>
      </c>
      <c r="R207" s="63">
        <f t="shared" si="82"/>
        <v>76.961807692307687</v>
      </c>
      <c r="S207" s="63">
        <f t="shared" si="82"/>
        <v>108.83187179487179</v>
      </c>
      <c r="T207" s="63">
        <f t="shared" si="82"/>
        <v>37.154923076923069</v>
      </c>
      <c r="U207" s="63">
        <f t="shared" si="82"/>
        <v>85.012147435897447</v>
      </c>
      <c r="V207" s="63">
        <f t="shared" si="82"/>
        <v>70.766826923076934</v>
      </c>
      <c r="W207" s="63">
        <f t="shared" si="82"/>
        <v>82.72982051282051</v>
      </c>
      <c r="X207" s="63">
        <f>X303-X302+W280-X255+X287</f>
        <v>96.7896346153846</v>
      </c>
      <c r="Y207" s="63">
        <f>Y303-Y302+X280-Y255+Y287</f>
        <v>82.097750000000005</v>
      </c>
      <c r="Z207" s="65">
        <f t="shared" si="83"/>
        <v>79.89984615384617</v>
      </c>
      <c r="AA207" s="65">
        <f t="shared" si="83"/>
        <v>76.078806563269524</v>
      </c>
      <c r="AB207" s="65">
        <f t="shared" si="83"/>
        <v>75.224617925282388</v>
      </c>
      <c r="AC207" s="65">
        <f t="shared" si="83"/>
        <v>73.834503711002256</v>
      </c>
      <c r="AE207" s="65"/>
    </row>
    <row r="208" spans="1:31">
      <c r="A208" s="126" t="s">
        <v>67</v>
      </c>
      <c r="B208" s="63">
        <f t="shared" si="84"/>
        <v>69.156413607676257</v>
      </c>
      <c r="C208" s="63">
        <f t="shared" si="84"/>
        <v>63.310960149537991</v>
      </c>
      <c r="D208" s="63">
        <f t="shared" si="81"/>
        <v>58.92923076923077</v>
      </c>
      <c r="E208" s="63">
        <f t="shared" si="81"/>
        <v>88.277057692307707</v>
      </c>
      <c r="F208" s="63">
        <f t="shared" ref="F208:Y216" si="85">F304-F303+F269-F256+F288</f>
        <v>75.129333333333335</v>
      </c>
      <c r="G208" s="63">
        <f t="shared" si="85"/>
        <v>61.770057692307688</v>
      </c>
      <c r="H208" s="63">
        <f t="shared" si="85"/>
        <v>47.790474358974357</v>
      </c>
      <c r="I208" s="63">
        <f t="shared" si="85"/>
        <v>62.942717948717942</v>
      </c>
      <c r="J208" s="63">
        <f t="shared" si="85"/>
        <v>49.840403846153848</v>
      </c>
      <c r="K208" s="63">
        <f t="shared" si="85"/>
        <v>68.431282051282068</v>
      </c>
      <c r="L208" s="63">
        <f t="shared" si="85"/>
        <v>58.894711538461543</v>
      </c>
      <c r="M208" s="63">
        <f t="shared" si="85"/>
        <v>97.081038461538441</v>
      </c>
      <c r="N208" s="63">
        <f t="shared" si="85"/>
        <v>78.512666666666661</v>
      </c>
      <c r="O208" s="63">
        <f t="shared" si="85"/>
        <v>50.858314102564108</v>
      </c>
      <c r="P208" s="63">
        <f t="shared" si="85"/>
        <v>78.33017307692306</v>
      </c>
      <c r="Q208" s="63">
        <f t="shared" si="85"/>
        <v>52.184858974358967</v>
      </c>
      <c r="R208" s="63">
        <f t="shared" si="85"/>
        <v>95.787807692307695</v>
      </c>
      <c r="S208" s="63">
        <f t="shared" si="85"/>
        <v>76.340871794871788</v>
      </c>
      <c r="T208" s="63">
        <f t="shared" si="85"/>
        <v>53.654923076923069</v>
      </c>
      <c r="U208" s="63">
        <f t="shared" si="85"/>
        <v>79.489147435897436</v>
      </c>
      <c r="V208" s="63">
        <f t="shared" si="85"/>
        <v>55.898826923076925</v>
      </c>
      <c r="W208" s="63">
        <f t="shared" si="85"/>
        <v>76.637820512820511</v>
      </c>
      <c r="X208" s="63">
        <f t="shared" si="85"/>
        <v>69.407634615384609</v>
      </c>
      <c r="Y208" s="63">
        <f t="shared" si="85"/>
        <v>60.102750000000007</v>
      </c>
      <c r="Z208" s="65">
        <f t="shared" si="83"/>
        <v>97.106846153846163</v>
      </c>
      <c r="AA208" s="65">
        <f t="shared" si="83"/>
        <v>82.497894760090603</v>
      </c>
      <c r="AB208" s="65">
        <f t="shared" si="83"/>
        <v>81.290169142296918</v>
      </c>
      <c r="AC208" s="65">
        <f t="shared" si="83"/>
        <v>84.303782497569244</v>
      </c>
      <c r="AE208" s="65"/>
    </row>
    <row r="209" spans="1:31">
      <c r="A209" s="126" t="s">
        <v>68</v>
      </c>
      <c r="B209" s="63">
        <f t="shared" si="84"/>
        <v>72.598766633726285</v>
      </c>
      <c r="C209" s="63">
        <f t="shared" si="84"/>
        <v>65.422595999560613</v>
      </c>
      <c r="D209" s="63">
        <f t="shared" si="81"/>
        <v>63.022230769230767</v>
      </c>
      <c r="E209" s="63">
        <f t="shared" si="81"/>
        <v>104.99705769230772</v>
      </c>
      <c r="F209" s="63">
        <f t="shared" si="85"/>
        <v>97.512333333333345</v>
      </c>
      <c r="G209" s="63">
        <f t="shared" si="85"/>
        <v>58.70205769230769</v>
      </c>
      <c r="H209" s="63">
        <f t="shared" si="85"/>
        <v>42.512474358974359</v>
      </c>
      <c r="I209" s="63">
        <f t="shared" si="85"/>
        <v>89.910717948717945</v>
      </c>
      <c r="J209" s="63">
        <f t="shared" si="85"/>
        <v>65.012403846153845</v>
      </c>
      <c r="K209" s="63">
        <f t="shared" si="85"/>
        <v>56.630282051282052</v>
      </c>
      <c r="L209" s="63">
        <f t="shared" si="85"/>
        <v>67.12771153846154</v>
      </c>
      <c r="M209" s="63">
        <f t="shared" si="85"/>
        <v>44.707038461538453</v>
      </c>
      <c r="N209" s="63">
        <f t="shared" si="85"/>
        <v>77.824666666666673</v>
      </c>
      <c r="O209" s="63">
        <f t="shared" si="85"/>
        <v>57.230314102564101</v>
      </c>
      <c r="P209" s="63">
        <f t="shared" si="85"/>
        <v>66.223173076923075</v>
      </c>
      <c r="Q209" s="63">
        <f t="shared" si="85"/>
        <v>73.981858974358971</v>
      </c>
      <c r="R209" s="63">
        <f t="shared" si="85"/>
        <v>69.163807692307685</v>
      </c>
      <c r="S209" s="63">
        <f t="shared" si="85"/>
        <v>90.902871794871785</v>
      </c>
      <c r="T209" s="63">
        <f t="shared" si="85"/>
        <v>51.273923076923069</v>
      </c>
      <c r="U209" s="63">
        <f t="shared" si="85"/>
        <v>76.422147435897443</v>
      </c>
      <c r="V209" s="63">
        <f t="shared" si="85"/>
        <v>89.057826923076917</v>
      </c>
      <c r="W209" s="63">
        <f t="shared" si="85"/>
        <v>75.041820512820507</v>
      </c>
      <c r="X209" s="63">
        <f t="shared" si="85"/>
        <v>117.43363461538461</v>
      </c>
      <c r="Y209" s="63">
        <f t="shared" si="85"/>
        <v>94.711750000000009</v>
      </c>
      <c r="Z209" s="65">
        <f t="shared" si="83"/>
        <v>81.98148996073877</v>
      </c>
      <c r="AA209" s="65">
        <f t="shared" si="83"/>
        <v>79.768755137582147</v>
      </c>
      <c r="AB209" s="65">
        <f t="shared" si="83"/>
        <v>80.280428574351802</v>
      </c>
      <c r="AC209" s="65">
        <f t="shared" si="83"/>
        <v>77.98036064992732</v>
      </c>
      <c r="AE209" s="65"/>
    </row>
    <row r="210" spans="1:31">
      <c r="A210" s="126" t="s">
        <v>69</v>
      </c>
      <c r="B210" s="63">
        <f t="shared" si="84"/>
        <v>71.758624457337419</v>
      </c>
      <c r="C210" s="63">
        <f t="shared" si="84"/>
        <v>63.336161432289835</v>
      </c>
      <c r="D210" s="63">
        <f t="shared" si="81"/>
        <v>49.605230769230765</v>
      </c>
      <c r="E210" s="63">
        <f t="shared" si="81"/>
        <v>90.758057692307716</v>
      </c>
      <c r="F210" s="63">
        <f t="shared" si="85"/>
        <v>68.106333333333339</v>
      </c>
      <c r="G210" s="63">
        <f t="shared" si="85"/>
        <v>61.351057692307691</v>
      </c>
      <c r="H210" s="63">
        <f t="shared" si="85"/>
        <v>33.871474358974361</v>
      </c>
      <c r="I210" s="63">
        <f t="shared" si="85"/>
        <v>82.712717948717952</v>
      </c>
      <c r="J210" s="63">
        <f t="shared" si="85"/>
        <v>61.231403846153853</v>
      </c>
      <c r="K210" s="63">
        <f t="shared" si="85"/>
        <v>59.273282051282052</v>
      </c>
      <c r="L210" s="63">
        <f t="shared" si="85"/>
        <v>96.727711538461534</v>
      </c>
      <c r="M210" s="63">
        <f t="shared" si="85"/>
        <v>91.019038461538443</v>
      </c>
      <c r="N210" s="63">
        <f t="shared" si="85"/>
        <v>96.26466666666667</v>
      </c>
      <c r="O210" s="63">
        <f t="shared" si="85"/>
        <v>45.262314102564105</v>
      </c>
      <c r="P210" s="63">
        <f t="shared" si="85"/>
        <v>77.06517307692306</v>
      </c>
      <c r="Q210" s="63">
        <f t="shared" si="85"/>
        <v>67.907858974358973</v>
      </c>
      <c r="R210" s="63">
        <f t="shared" si="85"/>
        <v>96.30180769230769</v>
      </c>
      <c r="S210" s="63">
        <f t="shared" si="85"/>
        <v>97.24987179487178</v>
      </c>
      <c r="T210" s="63">
        <f t="shared" si="85"/>
        <v>87.636923076923068</v>
      </c>
      <c r="U210" s="63">
        <f t="shared" si="85"/>
        <v>81.113147435897446</v>
      </c>
      <c r="V210" s="63">
        <f t="shared" si="85"/>
        <v>85.319826923076931</v>
      </c>
      <c r="W210" s="63">
        <f t="shared" si="85"/>
        <v>74.554820512820513</v>
      </c>
      <c r="X210" s="63">
        <f t="shared" si="85"/>
        <v>75.832634615384606</v>
      </c>
      <c r="Y210" s="63">
        <f t="shared" si="85"/>
        <v>72.072750000000013</v>
      </c>
      <c r="Z210" s="65">
        <f t="shared" si="83"/>
        <v>79.927230872491464</v>
      </c>
      <c r="AA210" s="65">
        <f t="shared" si="83"/>
        <v>74.058551090233891</v>
      </c>
      <c r="AB210" s="65">
        <f t="shared" si="83"/>
        <v>74.305110706728129</v>
      </c>
      <c r="AC210" s="65">
        <f t="shared" si="83"/>
        <v>74.705393193171133</v>
      </c>
      <c r="AE210" s="65"/>
    </row>
    <row r="211" spans="1:31">
      <c r="A211" s="126" t="s">
        <v>70</v>
      </c>
      <c r="B211" s="63">
        <f t="shared" si="84"/>
        <v>78.994700101317036</v>
      </c>
      <c r="C211" s="63">
        <f t="shared" si="84"/>
        <v>65.578950799940287</v>
      </c>
      <c r="D211" s="63">
        <f t="shared" si="81"/>
        <v>44.29823076923077</v>
      </c>
      <c r="E211" s="63">
        <f t="shared" ref="E211:E216" si="86">E307-E306+E272-E259+E291</f>
        <v>88.277057692307707</v>
      </c>
      <c r="F211" s="63">
        <f t="shared" si="85"/>
        <v>75.554333333333346</v>
      </c>
      <c r="G211" s="63">
        <f t="shared" si="85"/>
        <v>56.126057692307697</v>
      </c>
      <c r="H211" s="63">
        <f t="shared" si="85"/>
        <v>29.793474358974358</v>
      </c>
      <c r="I211" s="63">
        <f t="shared" si="85"/>
        <v>76.053717948717946</v>
      </c>
      <c r="J211" s="63">
        <f t="shared" si="85"/>
        <v>69.271403846153845</v>
      </c>
      <c r="K211" s="63">
        <f t="shared" si="85"/>
        <v>58.278282051282055</v>
      </c>
      <c r="L211" s="63">
        <f t="shared" si="85"/>
        <v>59.025711538461543</v>
      </c>
      <c r="M211" s="63">
        <f t="shared" si="85"/>
        <v>56.386038461538448</v>
      </c>
      <c r="N211" s="63">
        <f t="shared" si="85"/>
        <v>62.683666666666667</v>
      </c>
      <c r="O211" s="63">
        <f t="shared" si="85"/>
        <v>54.056314102564109</v>
      </c>
      <c r="P211" s="63">
        <f t="shared" si="85"/>
        <v>92.619173076923062</v>
      </c>
      <c r="Q211" s="63">
        <f t="shared" si="85"/>
        <v>77.392858974358987</v>
      </c>
      <c r="R211" s="63">
        <f t="shared" si="85"/>
        <v>67.636807692307684</v>
      </c>
      <c r="S211" s="63">
        <f t="shared" si="85"/>
        <v>65.715871794871788</v>
      </c>
      <c r="T211" s="63">
        <f t="shared" si="85"/>
        <v>133.32392307692305</v>
      </c>
      <c r="U211" s="63">
        <f t="shared" si="85"/>
        <v>100.10814743589744</v>
      </c>
      <c r="V211" s="63">
        <f t="shared" si="85"/>
        <v>70.312826923076926</v>
      </c>
      <c r="W211" s="63">
        <f t="shared" si="85"/>
        <v>81.589820512820509</v>
      </c>
      <c r="X211" s="63">
        <f t="shared" si="85"/>
        <v>103.5006346153846</v>
      </c>
      <c r="Y211" s="63">
        <f t="shared" si="85"/>
        <v>69.74175000000001</v>
      </c>
      <c r="Z211" s="65">
        <f t="shared" si="83"/>
        <v>94.181601736281564</v>
      </c>
      <c r="AA211" s="65">
        <f t="shared" si="83"/>
        <v>87.243768081168099</v>
      </c>
      <c r="AB211" s="65">
        <f t="shared" si="83"/>
        <v>91.891694212385218</v>
      </c>
      <c r="AC211" s="65">
        <f t="shared" si="83"/>
        <v>90.86237785856261</v>
      </c>
      <c r="AE211" s="65"/>
    </row>
    <row r="212" spans="1:31">
      <c r="A212" s="126" t="s">
        <v>71</v>
      </c>
      <c r="B212" s="63">
        <f t="shared" si="84"/>
        <v>72.892299832586218</v>
      </c>
      <c r="C212" s="63">
        <f t="shared" si="84"/>
        <v>63.196196605741108</v>
      </c>
      <c r="D212" s="63">
        <f t="shared" si="81"/>
        <v>85.707230769230762</v>
      </c>
      <c r="E212" s="63">
        <f t="shared" si="86"/>
        <v>104.99705769230772</v>
      </c>
      <c r="F212" s="63">
        <f t="shared" si="85"/>
        <v>76.315333333333342</v>
      </c>
      <c r="G212" s="63">
        <f t="shared" si="85"/>
        <v>55.704057692307693</v>
      </c>
      <c r="H212" s="63">
        <f t="shared" si="85"/>
        <v>43.522474358974357</v>
      </c>
      <c r="I212" s="63">
        <f t="shared" si="85"/>
        <v>68.798717948717936</v>
      </c>
      <c r="J212" s="63">
        <f t="shared" si="85"/>
        <v>94.413403846153841</v>
      </c>
      <c r="K212" s="63">
        <f t="shared" si="85"/>
        <v>54.948282051282057</v>
      </c>
      <c r="L212" s="63">
        <f t="shared" si="85"/>
        <v>74.810711538461533</v>
      </c>
      <c r="M212" s="63">
        <f t="shared" si="85"/>
        <v>42.628038461538452</v>
      </c>
      <c r="N212" s="63">
        <f t="shared" si="85"/>
        <v>74.477666666666664</v>
      </c>
      <c r="O212" s="63">
        <f t="shared" si="85"/>
        <v>47.357314102564111</v>
      </c>
      <c r="P212" s="63">
        <f t="shared" si="85"/>
        <v>78.121173076923071</v>
      </c>
      <c r="Q212" s="63">
        <f t="shared" si="85"/>
        <v>50.023858974358987</v>
      </c>
      <c r="R212" s="63">
        <f t="shared" si="85"/>
        <v>55.927807692307681</v>
      </c>
      <c r="S212" s="63">
        <f t="shared" si="85"/>
        <v>70.551871794871772</v>
      </c>
      <c r="T212" s="63">
        <f t="shared" si="85"/>
        <v>62.23992307692307</v>
      </c>
      <c r="U212" s="63">
        <f t="shared" si="85"/>
        <v>78.153147435897438</v>
      </c>
      <c r="V212" s="63">
        <f t="shared" si="85"/>
        <v>94.244826923076928</v>
      </c>
      <c r="W212" s="63">
        <f t="shared" si="85"/>
        <v>77.61382051282051</v>
      </c>
      <c r="X212" s="63">
        <f t="shared" si="85"/>
        <v>81.777634615384599</v>
      </c>
      <c r="Y212" s="63">
        <f t="shared" si="85"/>
        <v>80.504750000000001</v>
      </c>
      <c r="Z212" s="65">
        <f t="shared" si="83"/>
        <v>83.777990945269082</v>
      </c>
      <c r="AA212" s="65">
        <f t="shared" si="83"/>
        <v>79.55338414234734</v>
      </c>
      <c r="AB212" s="65">
        <f t="shared" si="83"/>
        <v>76.822107801106597</v>
      </c>
      <c r="AC212" s="65">
        <f t="shared" si="83"/>
        <v>78.750251553266423</v>
      </c>
      <c r="AE212" s="65"/>
    </row>
    <row r="213" spans="1:31">
      <c r="A213" s="126" t="s">
        <v>72</v>
      </c>
      <c r="B213" s="63">
        <f t="shared" si="84"/>
        <v>80.682265590337465</v>
      </c>
      <c r="C213" s="63">
        <f t="shared" si="84"/>
        <v>66.730082541960641</v>
      </c>
      <c r="D213" s="63">
        <f t="shared" si="81"/>
        <v>82.299230769230775</v>
      </c>
      <c r="E213" s="63">
        <f t="shared" si="86"/>
        <v>90.768057692307707</v>
      </c>
      <c r="F213" s="63">
        <f t="shared" si="85"/>
        <v>67.680333333333351</v>
      </c>
      <c r="G213" s="63">
        <f t="shared" si="85"/>
        <v>52.108057692307696</v>
      </c>
      <c r="H213" s="63">
        <f t="shared" si="85"/>
        <v>81.352474358974348</v>
      </c>
      <c r="I213" s="63">
        <f t="shared" si="85"/>
        <v>59.679717948717936</v>
      </c>
      <c r="J213" s="63">
        <f t="shared" si="85"/>
        <v>60.20540384615385</v>
      </c>
      <c r="K213" s="63">
        <f t="shared" si="85"/>
        <v>56.200282051282059</v>
      </c>
      <c r="L213" s="63">
        <f t="shared" si="85"/>
        <v>63.344711538461546</v>
      </c>
      <c r="M213" s="63">
        <f t="shared" si="85"/>
        <v>104.82403846153844</v>
      </c>
      <c r="N213" s="63">
        <f t="shared" si="85"/>
        <v>76.11866666666667</v>
      </c>
      <c r="O213" s="63">
        <f t="shared" si="85"/>
        <v>48.183314102564111</v>
      </c>
      <c r="P213" s="63">
        <f t="shared" si="85"/>
        <v>61.056173076923073</v>
      </c>
      <c r="Q213" s="63">
        <f t="shared" si="85"/>
        <v>70.542858974358978</v>
      </c>
      <c r="R213" s="63">
        <f t="shared" si="85"/>
        <v>49.179807692307683</v>
      </c>
      <c r="S213" s="63">
        <f t="shared" si="85"/>
        <v>66.290871794871777</v>
      </c>
      <c r="T213" s="63">
        <f t="shared" si="85"/>
        <v>73.784923076923093</v>
      </c>
      <c r="U213" s="63">
        <f t="shared" si="85"/>
        <v>76.800147435897443</v>
      </c>
      <c r="V213" s="63">
        <f t="shared" si="85"/>
        <v>73.615826923076924</v>
      </c>
      <c r="W213" s="63">
        <f t="shared" si="85"/>
        <v>86.23782051282052</v>
      </c>
      <c r="X213" s="63">
        <f t="shared" si="85"/>
        <v>72.550634615384595</v>
      </c>
      <c r="Y213" s="63">
        <f t="shared" si="85"/>
        <v>71.323750000000004</v>
      </c>
      <c r="Z213" s="65">
        <f t="shared" si="83"/>
        <v>90.429342412261718</v>
      </c>
      <c r="AA213" s="65">
        <f t="shared" si="83"/>
        <v>85.914037725864816</v>
      </c>
      <c r="AB213" s="65">
        <f t="shared" si="83"/>
        <v>89.911202931210312</v>
      </c>
      <c r="AC213" s="65">
        <f t="shared" si="83"/>
        <v>88.47750610723287</v>
      </c>
      <c r="AE213" s="65"/>
    </row>
    <row r="214" spans="1:31">
      <c r="A214" s="126" t="s">
        <v>73</v>
      </c>
      <c r="B214" s="63">
        <f t="shared" si="84"/>
        <v>73.473587135471661</v>
      </c>
      <c r="C214" s="63">
        <f t="shared" si="84"/>
        <v>65.751199447971004</v>
      </c>
      <c r="D214" s="63">
        <f t="shared" si="81"/>
        <v>84.895230769230764</v>
      </c>
      <c r="E214" s="63">
        <f t="shared" si="86"/>
        <v>98.824057692307704</v>
      </c>
      <c r="F214" s="63">
        <f t="shared" si="85"/>
        <v>57.391333333333336</v>
      </c>
      <c r="G214" s="63">
        <f t="shared" si="85"/>
        <v>83.728057692307686</v>
      </c>
      <c r="H214" s="63">
        <f t="shared" si="85"/>
        <v>74.775474358974364</v>
      </c>
      <c r="I214" s="63">
        <f t="shared" si="85"/>
        <v>79.577717948717932</v>
      </c>
      <c r="J214" s="63">
        <f t="shared" si="85"/>
        <v>52.338403846153852</v>
      </c>
      <c r="K214" s="63">
        <f t="shared" si="85"/>
        <v>45.527282051282057</v>
      </c>
      <c r="L214" s="63">
        <f t="shared" si="85"/>
        <v>70.436711538461537</v>
      </c>
      <c r="M214" s="63">
        <f t="shared" si="85"/>
        <v>65.596038461538441</v>
      </c>
      <c r="N214" s="63">
        <f t="shared" si="85"/>
        <v>51.403666666666666</v>
      </c>
      <c r="O214" s="63">
        <f t="shared" si="85"/>
        <v>58.0633141025641</v>
      </c>
      <c r="P214" s="63">
        <f t="shared" si="85"/>
        <v>72.406173076923068</v>
      </c>
      <c r="Q214" s="63">
        <f t="shared" si="85"/>
        <v>90.553858974358988</v>
      </c>
      <c r="R214" s="63">
        <f t="shared" si="85"/>
        <v>110.30680769230769</v>
      </c>
      <c r="S214" s="63">
        <f t="shared" si="85"/>
        <v>127.27087179487178</v>
      </c>
      <c r="T214" s="63">
        <f t="shared" si="85"/>
        <v>104.41392307692308</v>
      </c>
      <c r="U214" s="63">
        <f t="shared" si="85"/>
        <v>68.09714743589744</v>
      </c>
      <c r="V214" s="63">
        <f t="shared" si="85"/>
        <v>97.018826923076929</v>
      </c>
      <c r="W214" s="63">
        <f t="shared" si="85"/>
        <v>103.55882051282052</v>
      </c>
      <c r="X214" s="63">
        <f t="shared" si="85"/>
        <v>97.141634615384589</v>
      </c>
      <c r="Y214" s="63">
        <f t="shared" si="85"/>
        <v>86.578750000000014</v>
      </c>
      <c r="Z214" s="65">
        <f t="shared" si="83"/>
        <v>79.139769786303773</v>
      </c>
      <c r="AA214" s="65">
        <f t="shared" si="83"/>
        <v>79.478614311821332</v>
      </c>
      <c r="AB214" s="65">
        <f t="shared" si="83"/>
        <v>73.378389291534788</v>
      </c>
      <c r="AC214" s="65">
        <f t="shared" si="83"/>
        <v>75.940882455600033</v>
      </c>
      <c r="AE214" s="65"/>
    </row>
    <row r="215" spans="1:31">
      <c r="A215" s="126" t="s">
        <v>74</v>
      </c>
      <c r="B215" s="63">
        <f t="shared" si="84"/>
        <v>74.034068853620809</v>
      </c>
      <c r="C215" s="63">
        <f t="shared" si="84"/>
        <v>66.217389882952659</v>
      </c>
      <c r="D215" s="63">
        <f t="shared" si="81"/>
        <v>86.138230769230773</v>
      </c>
      <c r="E215" s="63">
        <f t="shared" si="86"/>
        <v>102.50205769230772</v>
      </c>
      <c r="F215" s="63">
        <f t="shared" si="85"/>
        <v>46.789333333333346</v>
      </c>
      <c r="G215" s="63">
        <f t="shared" si="85"/>
        <v>76.779057692307688</v>
      </c>
      <c r="H215" s="63">
        <f t="shared" si="85"/>
        <v>81.184474358974342</v>
      </c>
      <c r="I215" s="63">
        <f t="shared" si="85"/>
        <v>58.996717948717937</v>
      </c>
      <c r="J215" s="63">
        <f t="shared" si="85"/>
        <v>67.366403846153844</v>
      </c>
      <c r="K215" s="63">
        <f t="shared" si="85"/>
        <v>52.012282051282057</v>
      </c>
      <c r="L215" s="63">
        <f t="shared" si="85"/>
        <v>68.155711538461546</v>
      </c>
      <c r="M215" s="63">
        <f t="shared" si="85"/>
        <v>85.904038461538448</v>
      </c>
      <c r="N215" s="63">
        <f t="shared" si="85"/>
        <v>84.017666666666656</v>
      </c>
      <c r="O215" s="63">
        <f t="shared" si="85"/>
        <v>46.4503141025641</v>
      </c>
      <c r="P215" s="63">
        <f t="shared" si="85"/>
        <v>68.571173076923074</v>
      </c>
      <c r="Q215" s="63">
        <f t="shared" si="85"/>
        <v>84.47185897435898</v>
      </c>
      <c r="R215" s="63">
        <f t="shared" si="85"/>
        <v>104.34680769230769</v>
      </c>
      <c r="S215" s="63">
        <f t="shared" si="85"/>
        <v>74.235871794871784</v>
      </c>
      <c r="T215" s="63">
        <f t="shared" si="85"/>
        <v>69.605923076923091</v>
      </c>
      <c r="U215" s="63">
        <f t="shared" si="85"/>
        <v>94.365147435897441</v>
      </c>
      <c r="V215" s="63">
        <f t="shared" si="85"/>
        <v>71.555826923076935</v>
      </c>
      <c r="W215" s="63">
        <f t="shared" si="85"/>
        <v>82.124820512820506</v>
      </c>
      <c r="X215" s="63">
        <f t="shared" si="85"/>
        <v>86.890634615384599</v>
      </c>
      <c r="Y215" s="63">
        <f t="shared" si="85"/>
        <v>70.98575000000001</v>
      </c>
      <c r="Z215" s="65">
        <f t="shared" si="83"/>
        <v>74.916195837769521</v>
      </c>
      <c r="AA215" s="65">
        <f t="shared" si="83"/>
        <v>74.225416947958792</v>
      </c>
      <c r="AB215" s="65">
        <f t="shared" si="83"/>
        <v>78.608858896952299</v>
      </c>
      <c r="AC215" s="65">
        <f t="shared" si="83"/>
        <v>75.780298115681234</v>
      </c>
      <c r="AE215" s="65"/>
    </row>
    <row r="216" spans="1:31">
      <c r="A216" s="126" t="s">
        <v>75</v>
      </c>
      <c r="B216" s="63">
        <f t="shared" si="84"/>
        <v>67.095360884900288</v>
      </c>
      <c r="C216" s="63">
        <f t="shared" si="84"/>
        <v>69.952313227137353</v>
      </c>
      <c r="D216" s="63">
        <f t="shared" si="81"/>
        <v>69.329461538461544</v>
      </c>
      <c r="E216" s="63">
        <f t="shared" si="86"/>
        <v>112.32336538461539</v>
      </c>
      <c r="F216" s="63">
        <f t="shared" si="85"/>
        <v>26.22633333333334</v>
      </c>
      <c r="G216" s="63">
        <f t="shared" si="85"/>
        <v>71.977365384615382</v>
      </c>
      <c r="H216" s="63">
        <f t="shared" si="85"/>
        <v>132.61578205128203</v>
      </c>
      <c r="I216" s="63">
        <f t="shared" si="85"/>
        <v>66.646102564102563</v>
      </c>
      <c r="J216" s="63">
        <f t="shared" si="85"/>
        <v>67.289557692307682</v>
      </c>
      <c r="K216" s="63">
        <f t="shared" si="85"/>
        <v>58.549897435897414</v>
      </c>
      <c r="L216" s="63">
        <f t="shared" si="85"/>
        <v>75.009173076922977</v>
      </c>
      <c r="M216" s="63">
        <f t="shared" si="85"/>
        <v>54.228576923076929</v>
      </c>
      <c r="N216" s="63">
        <f t="shared" si="85"/>
        <v>53.895666666666671</v>
      </c>
      <c r="O216" s="63">
        <f t="shared" si="85"/>
        <v>93.187544871794856</v>
      </c>
      <c r="P216" s="63">
        <f t="shared" si="85"/>
        <v>115.9520961538461</v>
      </c>
      <c r="Q216" s="63">
        <f t="shared" si="85"/>
        <v>106.74255128205122</v>
      </c>
      <c r="R216" s="63">
        <f t="shared" si="85"/>
        <v>86.907115384615537</v>
      </c>
      <c r="S216" s="63">
        <f t="shared" si="85"/>
        <v>61.409410256410347</v>
      </c>
      <c r="T216" s="63">
        <f t="shared" si="85"/>
        <v>83.008846153846235</v>
      </c>
      <c r="U216" s="63">
        <f t="shared" si="85"/>
        <v>68.401378205128154</v>
      </c>
      <c r="V216" s="63">
        <f t="shared" si="85"/>
        <v>95.500903846153889</v>
      </c>
      <c r="W216" s="63">
        <f t="shared" si="85"/>
        <v>89.434974358974344</v>
      </c>
      <c r="X216" s="63">
        <f t="shared" si="85"/>
        <v>97.681019230769238</v>
      </c>
      <c r="Y216" s="63">
        <f t="shared" si="85"/>
        <v>95.37775000000002</v>
      </c>
      <c r="Z216" s="65">
        <f t="shared" si="83"/>
        <v>78.542839987345673</v>
      </c>
      <c r="AA216" s="65">
        <f t="shared" si="83"/>
        <v>76.808322721476401</v>
      </c>
      <c r="AB216" s="65">
        <f t="shared" si="83"/>
        <v>75.19401120518431</v>
      </c>
      <c r="AC216" s="65">
        <f t="shared" si="83"/>
        <v>74.565792898962485</v>
      </c>
      <c r="AE216" s="65"/>
    </row>
    <row r="217" spans="1:31" ht="15.75" thickBot="1">
      <c r="A217" s="126" t="s">
        <v>76</v>
      </c>
      <c r="B217" s="3">
        <f>SUM(B205:B216)</f>
        <v>875</v>
      </c>
      <c r="C217" s="3">
        <f t="shared" ref="C217:AC217" si="87">SUM(C205:C216)</f>
        <v>779.99999999999989</v>
      </c>
      <c r="D217" s="3">
        <f t="shared" si="87"/>
        <v>861</v>
      </c>
      <c r="E217" s="3">
        <f t="shared" si="87"/>
        <v>1138.2990000000004</v>
      </c>
      <c r="F217" s="3">
        <f t="shared" si="87"/>
        <v>828.71</v>
      </c>
      <c r="G217" s="3">
        <f t="shared" si="87"/>
        <v>798.76099999999997</v>
      </c>
      <c r="H217" s="3">
        <f t="shared" si="87"/>
        <v>700.83699999999999</v>
      </c>
      <c r="I217" s="3">
        <f t="shared" si="87"/>
        <v>924.20899999999972</v>
      </c>
      <c r="J217" s="3">
        <f t="shared" si="87"/>
        <v>758.255</v>
      </c>
      <c r="K217" s="3">
        <f t="shared" si="87"/>
        <v>732.50400000000002</v>
      </c>
      <c r="L217" s="3">
        <f t="shared" si="87"/>
        <v>917.10799999999983</v>
      </c>
      <c r="M217" s="3">
        <f t="shared" si="87"/>
        <v>802.02099999999984</v>
      </c>
      <c r="N217" s="3">
        <f t="shared" si="87"/>
        <v>911.72399999999993</v>
      </c>
      <c r="O217" s="3">
        <f t="shared" si="87"/>
        <v>710.66899999999998</v>
      </c>
      <c r="P217" s="3">
        <f t="shared" si="87"/>
        <v>980.77399999999989</v>
      </c>
      <c r="Q217" s="3">
        <f t="shared" si="87"/>
        <v>886.93799999999987</v>
      </c>
      <c r="R217" s="3">
        <f t="shared" si="87"/>
        <v>996.46800000000007</v>
      </c>
      <c r="S217" s="3">
        <f t="shared" si="87"/>
        <v>978.54899999999986</v>
      </c>
      <c r="T217" s="3">
        <f t="shared" si="87"/>
        <v>853.44299999999998</v>
      </c>
      <c r="U217" s="3">
        <f t="shared" si="87"/>
        <v>982.3950000000001</v>
      </c>
      <c r="V217" s="3">
        <f t="shared" si="87"/>
        <v>899.27700000000016</v>
      </c>
      <c r="W217" s="3">
        <f t="shared" si="87"/>
        <v>999.38000000000011</v>
      </c>
      <c r="X217" s="3">
        <f t="shared" si="87"/>
        <v>1078.5159999999998</v>
      </c>
      <c r="Y217" s="3">
        <f t="shared" si="87"/>
        <v>913.46100000000024</v>
      </c>
      <c r="Z217" s="71">
        <f t="shared" si="87"/>
        <v>995.00000000000011</v>
      </c>
      <c r="AA217" s="71">
        <f t="shared" si="87"/>
        <v>947.67083888218224</v>
      </c>
      <c r="AB217" s="71">
        <f t="shared" si="87"/>
        <v>948.34890144038627</v>
      </c>
      <c r="AC217" s="71">
        <f t="shared" si="87"/>
        <v>949.28203704698637</v>
      </c>
    </row>
    <row r="218" spans="1:31">
      <c r="A218" s="69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</row>
    <row r="219" spans="1:31" ht="15.75" thickBot="1">
      <c r="A219" s="126" t="s">
        <v>317</v>
      </c>
    </row>
    <row r="220" spans="1:31" ht="15.75" thickBot="1">
      <c r="A220" s="154"/>
      <c r="B220" s="154" t="str">
        <f>B$2</f>
        <v xml:space="preserve">93/94 </v>
      </c>
      <c r="C220" s="154" t="str">
        <f t="shared" ref="C220:AC220" si="88">C$2</f>
        <v xml:space="preserve">94/95 </v>
      </c>
      <c r="D220" s="154" t="str">
        <f t="shared" si="88"/>
        <v xml:space="preserve">95/96 </v>
      </c>
      <c r="E220" s="154" t="str">
        <f t="shared" si="88"/>
        <v xml:space="preserve">96/97 </v>
      </c>
      <c r="F220" s="154" t="str">
        <f t="shared" si="88"/>
        <v xml:space="preserve">97/98 </v>
      </c>
      <c r="G220" s="154" t="str">
        <f t="shared" si="88"/>
        <v xml:space="preserve">98/99 </v>
      </c>
      <c r="H220" s="154" t="str">
        <f t="shared" si="88"/>
        <v xml:space="preserve">99/00 </v>
      </c>
      <c r="I220" s="154" t="str">
        <f t="shared" si="88"/>
        <v xml:space="preserve">00/01 </v>
      </c>
      <c r="J220" s="154" t="str">
        <f t="shared" si="88"/>
        <v xml:space="preserve">01/02 </v>
      </c>
      <c r="K220" s="154" t="str">
        <f t="shared" si="88"/>
        <v xml:space="preserve">02/03 </v>
      </c>
      <c r="L220" s="154" t="str">
        <f t="shared" si="88"/>
        <v xml:space="preserve">03/04 </v>
      </c>
      <c r="M220" s="154" t="str">
        <f t="shared" si="88"/>
        <v xml:space="preserve">04/05 </v>
      </c>
      <c r="N220" s="154" t="str">
        <f t="shared" si="88"/>
        <v xml:space="preserve">05/06 </v>
      </c>
      <c r="O220" s="154" t="str">
        <f t="shared" si="88"/>
        <v xml:space="preserve">06/07 </v>
      </c>
      <c r="P220" s="154" t="str">
        <f t="shared" si="88"/>
        <v xml:space="preserve">07/08 </v>
      </c>
      <c r="Q220" s="154" t="str">
        <f t="shared" si="88"/>
        <v xml:space="preserve">08/09 </v>
      </c>
      <c r="R220" s="154" t="str">
        <f t="shared" si="88"/>
        <v xml:space="preserve">09/10 </v>
      </c>
      <c r="S220" s="154" t="str">
        <f t="shared" si="88"/>
        <v xml:space="preserve">10/11 </v>
      </c>
      <c r="T220" s="154" t="str">
        <f t="shared" si="88"/>
        <v xml:space="preserve">11/12 </v>
      </c>
      <c r="U220" s="154" t="str">
        <f t="shared" si="88"/>
        <v xml:space="preserve">12/13 </v>
      </c>
      <c r="V220" s="154" t="str">
        <f t="shared" si="88"/>
        <v xml:space="preserve">13/14 </v>
      </c>
      <c r="W220" s="154" t="str">
        <f t="shared" si="88"/>
        <v xml:space="preserve">14/15 </v>
      </c>
      <c r="X220" s="154" t="str">
        <f t="shared" si="88"/>
        <v xml:space="preserve">15/16 </v>
      </c>
      <c r="Y220" s="154" t="str">
        <f t="shared" si="88"/>
        <v xml:space="preserve">16/17 </v>
      </c>
      <c r="Z220" s="154" t="str">
        <f t="shared" si="88"/>
        <v xml:space="preserve">17/18 </v>
      </c>
      <c r="AA220" s="154" t="str">
        <f t="shared" si="88"/>
        <v>18/19</v>
      </c>
      <c r="AB220" s="154" t="str">
        <f t="shared" si="88"/>
        <v>19/20</v>
      </c>
      <c r="AC220" s="154" t="str">
        <f t="shared" si="88"/>
        <v>20/21</v>
      </c>
    </row>
    <row r="221" spans="1:31">
      <c r="A221" s="126" t="s">
        <v>64</v>
      </c>
      <c r="B221" s="94">
        <f t="shared" ref="B221:AC230" si="89">B205/B78</f>
        <v>0.61188811188811187</v>
      </c>
      <c r="C221" s="94">
        <f t="shared" si="89"/>
        <v>0.609375</v>
      </c>
      <c r="D221" s="94">
        <f t="shared" si="89"/>
        <v>0.61063829787234047</v>
      </c>
      <c r="E221" s="94">
        <f t="shared" si="89"/>
        <v>0.6110526315789474</v>
      </c>
      <c r="F221" s="94">
        <f t="shared" si="89"/>
        <v>0.61984126984126986</v>
      </c>
      <c r="G221" s="94">
        <f t="shared" si="89"/>
        <v>0.63948840927258188</v>
      </c>
      <c r="H221" s="94">
        <f t="shared" si="89"/>
        <v>0.62745098039215685</v>
      </c>
      <c r="I221" s="94">
        <f t="shared" si="89"/>
        <v>0.62867924528301888</v>
      </c>
      <c r="J221" s="94">
        <f t="shared" si="89"/>
        <v>0.62867924528301888</v>
      </c>
      <c r="K221" s="94">
        <f t="shared" si="89"/>
        <v>0.62898089171974525</v>
      </c>
      <c r="L221" s="94">
        <f t="shared" si="89"/>
        <v>0.62885048835462054</v>
      </c>
      <c r="M221" s="94">
        <f t="shared" si="89"/>
        <v>0.62923888470233613</v>
      </c>
      <c r="N221" s="94">
        <f t="shared" si="89"/>
        <v>0.62697274031563843</v>
      </c>
      <c r="O221" s="94">
        <f t="shared" si="89"/>
        <v>0.63203463203463206</v>
      </c>
      <c r="P221" s="94">
        <f t="shared" si="89"/>
        <v>0.62413793103448278</v>
      </c>
      <c r="Q221" s="94">
        <f t="shared" si="89"/>
        <v>0.62428571428571433</v>
      </c>
      <c r="R221" s="94">
        <f t="shared" si="89"/>
        <v>0.62451612903225806</v>
      </c>
      <c r="S221" s="94">
        <f t="shared" si="89"/>
        <v>0.62409000661813374</v>
      </c>
      <c r="T221" s="94">
        <f t="shared" si="89"/>
        <v>0.62397260273972599</v>
      </c>
      <c r="U221" s="94">
        <f t="shared" si="89"/>
        <v>0.625</v>
      </c>
      <c r="V221" s="94">
        <f t="shared" si="89"/>
        <v>0.63311688311688308</v>
      </c>
      <c r="W221" s="94">
        <f t="shared" si="89"/>
        <v>0.63430420711974111</v>
      </c>
      <c r="X221" s="94">
        <f t="shared" si="89"/>
        <v>0.6325492689129053</v>
      </c>
      <c r="Y221" s="94">
        <f t="shared" si="89"/>
        <v>0.63225806451612898</v>
      </c>
      <c r="Z221" s="128">
        <f t="shared" si="89"/>
        <v>0.6386392811296534</v>
      </c>
      <c r="AA221" s="128">
        <f t="shared" si="89"/>
        <v>0.63178055925478815</v>
      </c>
      <c r="AB221" s="128">
        <f t="shared" si="89"/>
        <v>0.63223260096025757</v>
      </c>
      <c r="AC221" s="128">
        <f t="shared" si="89"/>
        <v>0.63285469136465766</v>
      </c>
    </row>
    <row r="222" spans="1:31">
      <c r="A222" s="126" t="s">
        <v>65</v>
      </c>
      <c r="B222" s="94">
        <f t="shared" si="89"/>
        <v>0.61188811188811187</v>
      </c>
      <c r="C222" s="94">
        <f t="shared" si="89"/>
        <v>0.609375</v>
      </c>
      <c r="D222" s="94">
        <f t="shared" si="89"/>
        <v>0.61063829787234047</v>
      </c>
      <c r="E222" s="94">
        <f t="shared" si="89"/>
        <v>0.6110526315789474</v>
      </c>
      <c r="F222" s="94">
        <f t="shared" si="89"/>
        <v>0.61984126984126997</v>
      </c>
      <c r="G222" s="94">
        <f t="shared" si="89"/>
        <v>0.63948840927258188</v>
      </c>
      <c r="H222" s="94">
        <f t="shared" si="89"/>
        <v>0.62745098039215685</v>
      </c>
      <c r="I222" s="94">
        <f t="shared" si="89"/>
        <v>0.62867924528301888</v>
      </c>
      <c r="J222" s="94">
        <f t="shared" si="89"/>
        <v>0.62867924528301888</v>
      </c>
      <c r="K222" s="94">
        <f t="shared" si="89"/>
        <v>0.62898089171974525</v>
      </c>
      <c r="L222" s="94">
        <f t="shared" si="89"/>
        <v>0.62885048835462054</v>
      </c>
      <c r="M222" s="94">
        <f t="shared" si="89"/>
        <v>0.62923888470233613</v>
      </c>
      <c r="N222" s="94">
        <f t="shared" si="89"/>
        <v>0.62697274031563843</v>
      </c>
      <c r="O222" s="94">
        <f t="shared" si="89"/>
        <v>0.63203463203463206</v>
      </c>
      <c r="P222" s="94">
        <f t="shared" si="89"/>
        <v>0.62413793103448278</v>
      </c>
      <c r="Q222" s="94">
        <f t="shared" si="89"/>
        <v>0.62428571428571433</v>
      </c>
      <c r="R222" s="94">
        <f t="shared" si="89"/>
        <v>0.62451612903225806</v>
      </c>
      <c r="S222" s="94">
        <f t="shared" si="89"/>
        <v>0.62409000661813374</v>
      </c>
      <c r="T222" s="94">
        <f t="shared" si="89"/>
        <v>0.62397260273972599</v>
      </c>
      <c r="U222" s="94">
        <f t="shared" si="89"/>
        <v>0.625</v>
      </c>
      <c r="V222" s="94">
        <f t="shared" si="89"/>
        <v>0.63311688311688308</v>
      </c>
      <c r="W222" s="94">
        <f t="shared" si="89"/>
        <v>0.63430420711974111</v>
      </c>
      <c r="X222" s="94">
        <f t="shared" si="89"/>
        <v>0.6325492689129053</v>
      </c>
      <c r="Y222" s="94">
        <f t="shared" si="89"/>
        <v>0.63225806451612898</v>
      </c>
      <c r="Z222" s="128">
        <f t="shared" si="89"/>
        <v>0.6386392811296534</v>
      </c>
      <c r="AA222" s="128">
        <f t="shared" si="89"/>
        <v>0.63178055925478804</v>
      </c>
      <c r="AB222" s="128">
        <f t="shared" si="89"/>
        <v>0.63223260096025757</v>
      </c>
      <c r="AC222" s="128">
        <f t="shared" si="89"/>
        <v>0.63285469136465777</v>
      </c>
    </row>
    <row r="223" spans="1:31">
      <c r="A223" s="126" t="s">
        <v>66</v>
      </c>
      <c r="B223" s="94">
        <f t="shared" si="89"/>
        <v>0.61188811188811187</v>
      </c>
      <c r="C223" s="94">
        <f t="shared" si="89"/>
        <v>0.609375</v>
      </c>
      <c r="D223" s="94">
        <f t="shared" si="89"/>
        <v>0.61063829787234047</v>
      </c>
      <c r="E223" s="94">
        <f t="shared" si="89"/>
        <v>0.6110526315789474</v>
      </c>
      <c r="F223" s="94">
        <f t="shared" si="89"/>
        <v>0.61984126984126997</v>
      </c>
      <c r="G223" s="94">
        <f t="shared" si="89"/>
        <v>0.63948840927258188</v>
      </c>
      <c r="H223" s="94">
        <f t="shared" si="89"/>
        <v>0.62745098039215685</v>
      </c>
      <c r="I223" s="94">
        <f t="shared" si="89"/>
        <v>0.62867924528301888</v>
      </c>
      <c r="J223" s="94">
        <f t="shared" si="89"/>
        <v>0.62867924528301888</v>
      </c>
      <c r="K223" s="94">
        <f t="shared" si="89"/>
        <v>0.62898089171974525</v>
      </c>
      <c r="L223" s="94">
        <f t="shared" si="89"/>
        <v>0.62885048835462054</v>
      </c>
      <c r="M223" s="94">
        <f t="shared" si="89"/>
        <v>0.62923888470233613</v>
      </c>
      <c r="N223" s="94">
        <f t="shared" si="89"/>
        <v>0.62697274031563843</v>
      </c>
      <c r="O223" s="94">
        <f t="shared" si="89"/>
        <v>0.63203463203463206</v>
      </c>
      <c r="P223" s="94">
        <f t="shared" si="89"/>
        <v>0.62413793103448278</v>
      </c>
      <c r="Q223" s="94">
        <f t="shared" si="89"/>
        <v>0.62428571428571433</v>
      </c>
      <c r="R223" s="94">
        <f t="shared" si="89"/>
        <v>0.62451612903225806</v>
      </c>
      <c r="S223" s="94">
        <f t="shared" si="89"/>
        <v>0.62409000661813374</v>
      </c>
      <c r="T223" s="94">
        <f t="shared" si="89"/>
        <v>0.62397260273972599</v>
      </c>
      <c r="U223" s="94">
        <f t="shared" si="89"/>
        <v>0.625</v>
      </c>
      <c r="V223" s="94">
        <f t="shared" si="89"/>
        <v>0.63311688311688308</v>
      </c>
      <c r="W223" s="94">
        <f t="shared" si="89"/>
        <v>0.63430420711974111</v>
      </c>
      <c r="X223" s="94">
        <f t="shared" si="89"/>
        <v>0.6325492689129053</v>
      </c>
      <c r="Y223" s="94">
        <f t="shared" si="89"/>
        <v>0.63225806451612898</v>
      </c>
      <c r="Z223" s="128">
        <f t="shared" si="89"/>
        <v>0.6386392811296534</v>
      </c>
      <c r="AA223" s="128">
        <f t="shared" si="89"/>
        <v>0.63178055925478815</v>
      </c>
      <c r="AB223" s="128">
        <f t="shared" si="89"/>
        <v>0.63223260096025757</v>
      </c>
      <c r="AC223" s="128">
        <f t="shared" si="89"/>
        <v>0.63285469136465766</v>
      </c>
    </row>
    <row r="224" spans="1:31">
      <c r="A224" s="126" t="s">
        <v>67</v>
      </c>
      <c r="B224" s="94">
        <f t="shared" si="89"/>
        <v>0.61188811188811187</v>
      </c>
      <c r="C224" s="94">
        <f t="shared" si="89"/>
        <v>0.609375</v>
      </c>
      <c r="D224" s="94">
        <f t="shared" si="89"/>
        <v>0.61063829787234047</v>
      </c>
      <c r="E224" s="94">
        <f t="shared" si="89"/>
        <v>0.6110526315789474</v>
      </c>
      <c r="F224" s="94">
        <f t="shared" si="89"/>
        <v>0.61984126984126986</v>
      </c>
      <c r="G224" s="94">
        <f t="shared" si="89"/>
        <v>0.63948840927258188</v>
      </c>
      <c r="H224" s="94">
        <f t="shared" si="89"/>
        <v>0.62745098039215685</v>
      </c>
      <c r="I224" s="94">
        <f t="shared" si="89"/>
        <v>0.62867924528301888</v>
      </c>
      <c r="J224" s="94">
        <f t="shared" si="89"/>
        <v>0.62867924528301888</v>
      </c>
      <c r="K224" s="94">
        <f t="shared" si="89"/>
        <v>0.62898089171974525</v>
      </c>
      <c r="L224" s="94">
        <f t="shared" si="89"/>
        <v>0.62885048835462054</v>
      </c>
      <c r="M224" s="94">
        <f t="shared" si="89"/>
        <v>0.62923888470233613</v>
      </c>
      <c r="N224" s="94">
        <f t="shared" si="89"/>
        <v>0.62697274031563843</v>
      </c>
      <c r="O224" s="94">
        <f t="shared" si="89"/>
        <v>0.63203463203463206</v>
      </c>
      <c r="P224" s="94">
        <f t="shared" si="89"/>
        <v>0.62413793103448278</v>
      </c>
      <c r="Q224" s="94">
        <f t="shared" si="89"/>
        <v>0.62428571428571433</v>
      </c>
      <c r="R224" s="94">
        <f t="shared" si="89"/>
        <v>0.62451612903225806</v>
      </c>
      <c r="S224" s="94">
        <f t="shared" si="89"/>
        <v>0.62409000661813374</v>
      </c>
      <c r="T224" s="94">
        <f t="shared" si="89"/>
        <v>0.62397260273972599</v>
      </c>
      <c r="U224" s="94">
        <f t="shared" si="89"/>
        <v>0.625</v>
      </c>
      <c r="V224" s="94">
        <f t="shared" si="89"/>
        <v>0.63311688311688308</v>
      </c>
      <c r="W224" s="94">
        <f t="shared" si="89"/>
        <v>0.63430420711974111</v>
      </c>
      <c r="X224" s="94">
        <f t="shared" si="89"/>
        <v>0.6325492689129053</v>
      </c>
      <c r="Y224" s="94">
        <f t="shared" si="89"/>
        <v>0.63225806451612898</v>
      </c>
      <c r="Z224" s="128">
        <f t="shared" si="89"/>
        <v>0.6386392811296534</v>
      </c>
      <c r="AA224" s="128">
        <f t="shared" si="89"/>
        <v>0.63178055925478815</v>
      </c>
      <c r="AB224" s="128">
        <f t="shared" si="89"/>
        <v>0.63223260096025757</v>
      </c>
      <c r="AC224" s="128">
        <f t="shared" si="89"/>
        <v>0.63285469136465766</v>
      </c>
    </row>
    <row r="225" spans="1:29">
      <c r="A225" s="126" t="s">
        <v>68</v>
      </c>
      <c r="B225" s="94">
        <f t="shared" si="89"/>
        <v>0.61188811188811187</v>
      </c>
      <c r="C225" s="94">
        <f t="shared" si="89"/>
        <v>0.609375</v>
      </c>
      <c r="D225" s="94">
        <f t="shared" si="89"/>
        <v>0.61063829787234047</v>
      </c>
      <c r="E225" s="94">
        <f t="shared" si="89"/>
        <v>0.6110526315789474</v>
      </c>
      <c r="F225" s="94">
        <f t="shared" si="89"/>
        <v>0.61984126984126986</v>
      </c>
      <c r="G225" s="94">
        <f t="shared" si="89"/>
        <v>0.63948840927258188</v>
      </c>
      <c r="H225" s="94">
        <f t="shared" si="89"/>
        <v>0.62745098039215685</v>
      </c>
      <c r="I225" s="94">
        <f t="shared" si="89"/>
        <v>0.62867924528301888</v>
      </c>
      <c r="J225" s="94">
        <f t="shared" si="89"/>
        <v>0.62867924528301888</v>
      </c>
      <c r="K225" s="94">
        <f t="shared" si="89"/>
        <v>0.62898089171974525</v>
      </c>
      <c r="L225" s="94">
        <f t="shared" si="89"/>
        <v>0.62885048835462054</v>
      </c>
      <c r="M225" s="94">
        <f t="shared" si="89"/>
        <v>0.62923888470233613</v>
      </c>
      <c r="N225" s="94">
        <f t="shared" si="89"/>
        <v>0.62697274031563843</v>
      </c>
      <c r="O225" s="94">
        <f t="shared" si="89"/>
        <v>0.63203463203463206</v>
      </c>
      <c r="P225" s="94">
        <f t="shared" si="89"/>
        <v>0.62413793103448278</v>
      </c>
      <c r="Q225" s="94">
        <f t="shared" si="89"/>
        <v>0.62428571428571433</v>
      </c>
      <c r="R225" s="94">
        <f t="shared" si="89"/>
        <v>0.62451612903225806</v>
      </c>
      <c r="S225" s="94">
        <f t="shared" si="89"/>
        <v>0.62409000661813374</v>
      </c>
      <c r="T225" s="94">
        <f t="shared" si="89"/>
        <v>0.62397260273972599</v>
      </c>
      <c r="U225" s="94">
        <f t="shared" si="89"/>
        <v>0.625</v>
      </c>
      <c r="V225" s="94">
        <f t="shared" si="89"/>
        <v>0.63311688311688308</v>
      </c>
      <c r="W225" s="94">
        <f t="shared" si="89"/>
        <v>0.63430420711974111</v>
      </c>
      <c r="X225" s="94">
        <f t="shared" si="89"/>
        <v>0.6325492689129053</v>
      </c>
      <c r="Y225" s="94">
        <f t="shared" si="89"/>
        <v>0.63225806451612898</v>
      </c>
      <c r="Z225" s="128">
        <f t="shared" si="89"/>
        <v>0.6386392811296534</v>
      </c>
      <c r="AA225" s="128">
        <f t="shared" si="89"/>
        <v>0.63178055925478815</v>
      </c>
      <c r="AB225" s="128">
        <f t="shared" si="89"/>
        <v>0.63223260096025757</v>
      </c>
      <c r="AC225" s="128">
        <f t="shared" si="89"/>
        <v>0.63285469136465766</v>
      </c>
    </row>
    <row r="226" spans="1:29">
      <c r="A226" s="126" t="s">
        <v>69</v>
      </c>
      <c r="B226" s="94">
        <f t="shared" si="89"/>
        <v>0.61188811188811187</v>
      </c>
      <c r="C226" s="94">
        <f t="shared" si="89"/>
        <v>0.609375</v>
      </c>
      <c r="D226" s="94">
        <f t="shared" si="89"/>
        <v>0.61063829787234047</v>
      </c>
      <c r="E226" s="94">
        <f t="shared" si="89"/>
        <v>0.6110526315789474</v>
      </c>
      <c r="F226" s="94">
        <f t="shared" si="89"/>
        <v>0.61984126984126986</v>
      </c>
      <c r="G226" s="94">
        <f t="shared" si="89"/>
        <v>0.63948840927258188</v>
      </c>
      <c r="H226" s="94">
        <f t="shared" si="89"/>
        <v>0.62745098039215685</v>
      </c>
      <c r="I226" s="94">
        <f t="shared" si="89"/>
        <v>0.62867924528301888</v>
      </c>
      <c r="J226" s="94">
        <f t="shared" si="89"/>
        <v>0.62867924528301888</v>
      </c>
      <c r="K226" s="94">
        <f t="shared" si="89"/>
        <v>0.62898089171974525</v>
      </c>
      <c r="L226" s="94">
        <f t="shared" si="89"/>
        <v>0.62885048835462054</v>
      </c>
      <c r="M226" s="94">
        <f t="shared" si="89"/>
        <v>0.62923888470233613</v>
      </c>
      <c r="N226" s="94">
        <f t="shared" si="89"/>
        <v>0.62697274031563843</v>
      </c>
      <c r="O226" s="94">
        <f t="shared" si="89"/>
        <v>0.63203463203463206</v>
      </c>
      <c r="P226" s="94">
        <f t="shared" si="89"/>
        <v>0.62413793103448278</v>
      </c>
      <c r="Q226" s="94">
        <f t="shared" si="89"/>
        <v>0.62428571428571433</v>
      </c>
      <c r="R226" s="94">
        <f t="shared" si="89"/>
        <v>0.62451612903225806</v>
      </c>
      <c r="S226" s="94">
        <f t="shared" si="89"/>
        <v>0.62409000661813374</v>
      </c>
      <c r="T226" s="94">
        <f t="shared" si="89"/>
        <v>0.62397260273972599</v>
      </c>
      <c r="U226" s="94">
        <f t="shared" si="89"/>
        <v>0.625</v>
      </c>
      <c r="V226" s="94">
        <f t="shared" si="89"/>
        <v>0.63311688311688319</v>
      </c>
      <c r="W226" s="94">
        <f t="shared" si="89"/>
        <v>0.63430420711974111</v>
      </c>
      <c r="X226" s="94">
        <f t="shared" si="89"/>
        <v>0.6325492689129053</v>
      </c>
      <c r="Y226" s="94">
        <f t="shared" si="89"/>
        <v>0.63225806451612898</v>
      </c>
      <c r="Z226" s="128">
        <f t="shared" si="89"/>
        <v>0.6386392811296534</v>
      </c>
      <c r="AA226" s="128">
        <f t="shared" si="89"/>
        <v>0.63178055925478815</v>
      </c>
      <c r="AB226" s="128">
        <f t="shared" si="89"/>
        <v>0.63223260096025757</v>
      </c>
      <c r="AC226" s="128">
        <f t="shared" si="89"/>
        <v>0.63285469136465766</v>
      </c>
    </row>
    <row r="227" spans="1:29">
      <c r="A227" s="126" t="s">
        <v>70</v>
      </c>
      <c r="B227" s="94">
        <f t="shared" si="89"/>
        <v>0.61188811188811176</v>
      </c>
      <c r="C227" s="94">
        <f t="shared" si="89"/>
        <v>0.609375</v>
      </c>
      <c r="D227" s="94">
        <f t="shared" si="89"/>
        <v>0.61063829787234047</v>
      </c>
      <c r="E227" s="94">
        <f t="shared" si="89"/>
        <v>0.6110526315789474</v>
      </c>
      <c r="F227" s="94">
        <f t="shared" si="89"/>
        <v>0.61984126984126986</v>
      </c>
      <c r="G227" s="94">
        <f t="shared" si="89"/>
        <v>0.63948840927258188</v>
      </c>
      <c r="H227" s="94">
        <f t="shared" si="89"/>
        <v>0.62745098039215685</v>
      </c>
      <c r="I227" s="94">
        <f t="shared" si="89"/>
        <v>0.62867924528301888</v>
      </c>
      <c r="J227" s="94">
        <f t="shared" si="89"/>
        <v>0.62867924528301888</v>
      </c>
      <c r="K227" s="94">
        <f t="shared" si="89"/>
        <v>0.62898089171974525</v>
      </c>
      <c r="L227" s="94">
        <f t="shared" si="89"/>
        <v>0.62885048835462054</v>
      </c>
      <c r="M227" s="94">
        <f t="shared" si="89"/>
        <v>0.62923888470233613</v>
      </c>
      <c r="N227" s="94">
        <f t="shared" si="89"/>
        <v>0.62697274031563843</v>
      </c>
      <c r="O227" s="94">
        <f t="shared" si="89"/>
        <v>0.63203463203463206</v>
      </c>
      <c r="P227" s="94">
        <f t="shared" si="89"/>
        <v>0.62413793103448278</v>
      </c>
      <c r="Q227" s="94">
        <f t="shared" si="89"/>
        <v>0.62428571428571433</v>
      </c>
      <c r="R227" s="94">
        <f t="shared" si="89"/>
        <v>0.62451612903225806</v>
      </c>
      <c r="S227" s="94">
        <f t="shared" si="89"/>
        <v>0.62409000661813374</v>
      </c>
      <c r="T227" s="94">
        <f t="shared" si="89"/>
        <v>0.62397260273972599</v>
      </c>
      <c r="U227" s="94">
        <f t="shared" si="89"/>
        <v>0.625</v>
      </c>
      <c r="V227" s="94">
        <f t="shared" si="89"/>
        <v>0.63311688311688308</v>
      </c>
      <c r="W227" s="94">
        <f t="shared" si="89"/>
        <v>0.63430420711974111</v>
      </c>
      <c r="X227" s="94">
        <f t="shared" si="89"/>
        <v>0.6325492689129053</v>
      </c>
      <c r="Y227" s="94">
        <f t="shared" si="89"/>
        <v>0.63225806451612898</v>
      </c>
      <c r="Z227" s="128">
        <f t="shared" si="89"/>
        <v>0.6386392811296534</v>
      </c>
      <c r="AA227" s="128">
        <f t="shared" si="89"/>
        <v>0.63178055925478815</v>
      </c>
      <c r="AB227" s="128">
        <f t="shared" si="89"/>
        <v>0.63223260096025746</v>
      </c>
      <c r="AC227" s="128">
        <f t="shared" si="89"/>
        <v>0.63285469136465766</v>
      </c>
    </row>
    <row r="228" spans="1:29">
      <c r="A228" s="126" t="s">
        <v>71</v>
      </c>
      <c r="B228" s="94">
        <f t="shared" si="89"/>
        <v>0.61188811188811187</v>
      </c>
      <c r="C228" s="94">
        <f t="shared" si="89"/>
        <v>0.609375</v>
      </c>
      <c r="D228" s="94">
        <f t="shared" si="89"/>
        <v>0.61063829787234047</v>
      </c>
      <c r="E228" s="94">
        <f t="shared" si="89"/>
        <v>0.6110526315789474</v>
      </c>
      <c r="F228" s="94">
        <f t="shared" si="89"/>
        <v>0.61984126984126986</v>
      </c>
      <c r="G228" s="94">
        <f t="shared" si="89"/>
        <v>0.63948840927258188</v>
      </c>
      <c r="H228" s="94">
        <f t="shared" si="89"/>
        <v>0.62745098039215685</v>
      </c>
      <c r="I228" s="94">
        <f t="shared" si="89"/>
        <v>0.62867924528301888</v>
      </c>
      <c r="J228" s="94">
        <f t="shared" si="89"/>
        <v>0.62867924528301888</v>
      </c>
      <c r="K228" s="94">
        <f t="shared" si="89"/>
        <v>0.62898089171974525</v>
      </c>
      <c r="L228" s="94">
        <f t="shared" si="89"/>
        <v>0.62885048835462054</v>
      </c>
      <c r="M228" s="94">
        <f t="shared" si="89"/>
        <v>0.62923888470233613</v>
      </c>
      <c r="N228" s="94">
        <f t="shared" si="89"/>
        <v>0.62697274031563843</v>
      </c>
      <c r="O228" s="94">
        <f t="shared" si="89"/>
        <v>0.63203463203463206</v>
      </c>
      <c r="P228" s="94">
        <f t="shared" si="89"/>
        <v>0.62413793103448278</v>
      </c>
      <c r="Q228" s="94">
        <f t="shared" si="89"/>
        <v>0.62428571428571433</v>
      </c>
      <c r="R228" s="94">
        <f t="shared" si="89"/>
        <v>0.62451612903225806</v>
      </c>
      <c r="S228" s="94">
        <f t="shared" si="89"/>
        <v>0.62409000661813374</v>
      </c>
      <c r="T228" s="94">
        <f t="shared" si="89"/>
        <v>0.62397260273972599</v>
      </c>
      <c r="U228" s="94">
        <f t="shared" si="89"/>
        <v>0.625</v>
      </c>
      <c r="V228" s="94">
        <f t="shared" si="89"/>
        <v>0.63311688311688308</v>
      </c>
      <c r="W228" s="94">
        <f t="shared" si="89"/>
        <v>0.63430420711974111</v>
      </c>
      <c r="X228" s="94">
        <f t="shared" si="89"/>
        <v>0.6325492689129053</v>
      </c>
      <c r="Y228" s="94">
        <f t="shared" si="89"/>
        <v>0.63225806451612898</v>
      </c>
      <c r="Z228" s="128">
        <f t="shared" si="89"/>
        <v>0.6386392811296534</v>
      </c>
      <c r="AA228" s="128">
        <f t="shared" si="89"/>
        <v>0.63178055925478815</v>
      </c>
      <c r="AB228" s="128">
        <f t="shared" si="89"/>
        <v>0.63223260096025757</v>
      </c>
      <c r="AC228" s="128">
        <f t="shared" si="89"/>
        <v>0.63285469136465766</v>
      </c>
    </row>
    <row r="229" spans="1:29">
      <c r="A229" s="126" t="s">
        <v>72</v>
      </c>
      <c r="B229" s="94">
        <f t="shared" si="89"/>
        <v>0.61188811188811176</v>
      </c>
      <c r="C229" s="94">
        <f t="shared" si="89"/>
        <v>0.609375</v>
      </c>
      <c r="D229" s="94">
        <f t="shared" si="89"/>
        <v>0.61063829787234036</v>
      </c>
      <c r="E229" s="94">
        <f t="shared" si="89"/>
        <v>0.6110526315789474</v>
      </c>
      <c r="F229" s="94">
        <f t="shared" si="89"/>
        <v>0.61984126984126986</v>
      </c>
      <c r="G229" s="94">
        <f t="shared" si="89"/>
        <v>0.63948840927258188</v>
      </c>
      <c r="H229" s="94">
        <f t="shared" si="89"/>
        <v>0.62745098039215685</v>
      </c>
      <c r="I229" s="94">
        <f t="shared" si="89"/>
        <v>0.62867924528301888</v>
      </c>
      <c r="J229" s="94">
        <f t="shared" si="89"/>
        <v>0.62867924528301888</v>
      </c>
      <c r="K229" s="94">
        <f t="shared" si="89"/>
        <v>0.62898089171974525</v>
      </c>
      <c r="L229" s="94">
        <f t="shared" si="89"/>
        <v>0.62885048835462054</v>
      </c>
      <c r="M229" s="94">
        <f t="shared" si="89"/>
        <v>0.62923888470233613</v>
      </c>
      <c r="N229" s="94">
        <f t="shared" si="89"/>
        <v>0.62697274031563843</v>
      </c>
      <c r="O229" s="94">
        <f t="shared" si="89"/>
        <v>0.63203463203463206</v>
      </c>
      <c r="P229" s="94">
        <f t="shared" si="89"/>
        <v>0.62413793103448278</v>
      </c>
      <c r="Q229" s="94">
        <f t="shared" si="89"/>
        <v>0.62428571428571433</v>
      </c>
      <c r="R229" s="94">
        <f t="shared" si="89"/>
        <v>0.62451612903225806</v>
      </c>
      <c r="S229" s="94">
        <f t="shared" si="89"/>
        <v>0.62409000661813374</v>
      </c>
      <c r="T229" s="94">
        <f t="shared" si="89"/>
        <v>0.62397260273972599</v>
      </c>
      <c r="U229" s="94">
        <f t="shared" si="89"/>
        <v>0.625</v>
      </c>
      <c r="V229" s="94">
        <f t="shared" si="89"/>
        <v>0.63311688311688308</v>
      </c>
      <c r="W229" s="94">
        <f t="shared" si="89"/>
        <v>0.63430420711974111</v>
      </c>
      <c r="X229" s="94">
        <f t="shared" si="89"/>
        <v>0.6325492689129053</v>
      </c>
      <c r="Y229" s="94">
        <f t="shared" si="89"/>
        <v>0.63225806451612898</v>
      </c>
      <c r="Z229" s="128">
        <f t="shared" si="89"/>
        <v>0.6386392811296534</v>
      </c>
      <c r="AA229" s="128">
        <f t="shared" si="89"/>
        <v>0.63178055925478815</v>
      </c>
      <c r="AB229" s="128">
        <f t="shared" si="89"/>
        <v>0.63223260096025757</v>
      </c>
      <c r="AC229" s="128">
        <f t="shared" si="89"/>
        <v>0.63285469136465766</v>
      </c>
    </row>
    <row r="230" spans="1:29">
      <c r="A230" s="126" t="s">
        <v>73</v>
      </c>
      <c r="B230" s="94">
        <f t="shared" si="89"/>
        <v>0.61188811188811187</v>
      </c>
      <c r="C230" s="94">
        <f t="shared" si="89"/>
        <v>0.609375</v>
      </c>
      <c r="D230" s="94">
        <f t="shared" si="89"/>
        <v>0.61063829787234047</v>
      </c>
      <c r="E230" s="94">
        <f t="shared" ref="C230:AC232" si="90">E214/E87</f>
        <v>0.6110526315789474</v>
      </c>
      <c r="F230" s="94">
        <f t="shared" si="90"/>
        <v>0.61984126984126986</v>
      </c>
      <c r="G230" s="94">
        <f t="shared" si="90"/>
        <v>0.63948840927258188</v>
      </c>
      <c r="H230" s="94">
        <f t="shared" si="90"/>
        <v>0.62745098039215685</v>
      </c>
      <c r="I230" s="94">
        <f t="shared" si="90"/>
        <v>0.62867924528301888</v>
      </c>
      <c r="J230" s="94">
        <f t="shared" si="90"/>
        <v>0.62867924528301888</v>
      </c>
      <c r="K230" s="94">
        <f t="shared" si="90"/>
        <v>0.62898089171974525</v>
      </c>
      <c r="L230" s="94">
        <f t="shared" si="90"/>
        <v>0.62885048835462054</v>
      </c>
      <c r="M230" s="94">
        <f t="shared" si="90"/>
        <v>0.62923888470233613</v>
      </c>
      <c r="N230" s="94">
        <f t="shared" si="90"/>
        <v>0.62697274031563843</v>
      </c>
      <c r="O230" s="94">
        <f t="shared" si="90"/>
        <v>0.63203463203463206</v>
      </c>
      <c r="P230" s="94">
        <f t="shared" si="90"/>
        <v>0.62413793103448278</v>
      </c>
      <c r="Q230" s="94">
        <f t="shared" si="90"/>
        <v>0.62428571428571433</v>
      </c>
      <c r="R230" s="94">
        <f t="shared" si="90"/>
        <v>0.62451612903225806</v>
      </c>
      <c r="S230" s="94">
        <f t="shared" si="90"/>
        <v>0.62409000661813374</v>
      </c>
      <c r="T230" s="94">
        <f t="shared" si="90"/>
        <v>0.62397260273972599</v>
      </c>
      <c r="U230" s="94">
        <f t="shared" si="90"/>
        <v>0.625</v>
      </c>
      <c r="V230" s="94">
        <f t="shared" si="90"/>
        <v>0.63311688311688308</v>
      </c>
      <c r="W230" s="94">
        <f t="shared" si="90"/>
        <v>0.63430420711974111</v>
      </c>
      <c r="X230" s="94">
        <f t="shared" si="90"/>
        <v>0.6325492689129053</v>
      </c>
      <c r="Y230" s="94">
        <f t="shared" si="90"/>
        <v>0.63225806451612898</v>
      </c>
      <c r="Z230" s="128">
        <f t="shared" si="90"/>
        <v>0.6386392811296534</v>
      </c>
      <c r="AA230" s="128">
        <f t="shared" si="90"/>
        <v>0.63178055925478815</v>
      </c>
      <c r="AB230" s="128">
        <f t="shared" si="90"/>
        <v>0.63223260096025757</v>
      </c>
      <c r="AC230" s="128">
        <f t="shared" si="90"/>
        <v>0.63285469136465766</v>
      </c>
    </row>
    <row r="231" spans="1:29">
      <c r="A231" s="126" t="s">
        <v>74</v>
      </c>
      <c r="B231" s="94">
        <f>B215/B88</f>
        <v>0.61188811188811187</v>
      </c>
      <c r="C231" s="94">
        <f t="shared" si="90"/>
        <v>0.609375</v>
      </c>
      <c r="D231" s="94">
        <f t="shared" si="90"/>
        <v>0.61063829787234047</v>
      </c>
      <c r="E231" s="94">
        <f t="shared" si="90"/>
        <v>0.6110526315789474</v>
      </c>
      <c r="F231" s="94">
        <f t="shared" si="90"/>
        <v>0.61984126984126986</v>
      </c>
      <c r="G231" s="94">
        <f t="shared" si="90"/>
        <v>0.63948840927258188</v>
      </c>
      <c r="H231" s="94">
        <f t="shared" si="90"/>
        <v>0.62745098039215674</v>
      </c>
      <c r="I231" s="94">
        <f t="shared" si="90"/>
        <v>0.62867924528301888</v>
      </c>
      <c r="J231" s="94">
        <f t="shared" si="90"/>
        <v>0.62867924528301888</v>
      </c>
      <c r="K231" s="94">
        <f t="shared" si="90"/>
        <v>0.62898089171974525</v>
      </c>
      <c r="L231" s="94">
        <f t="shared" si="90"/>
        <v>0.62885048835462054</v>
      </c>
      <c r="M231" s="94">
        <f t="shared" si="90"/>
        <v>0.62923888470233613</v>
      </c>
      <c r="N231" s="94">
        <f t="shared" si="90"/>
        <v>0.62697274031563843</v>
      </c>
      <c r="O231" s="94">
        <f t="shared" si="90"/>
        <v>0.63203463203463206</v>
      </c>
      <c r="P231" s="94">
        <f t="shared" si="90"/>
        <v>0.62413793103448278</v>
      </c>
      <c r="Q231" s="94">
        <f t="shared" si="90"/>
        <v>0.62428571428571433</v>
      </c>
      <c r="R231" s="94">
        <f t="shared" si="90"/>
        <v>0.62451612903225806</v>
      </c>
      <c r="S231" s="94">
        <f t="shared" si="90"/>
        <v>0.62409000661813374</v>
      </c>
      <c r="T231" s="94">
        <f t="shared" si="90"/>
        <v>0.62397260273972599</v>
      </c>
      <c r="U231" s="94">
        <f t="shared" si="90"/>
        <v>0.625</v>
      </c>
      <c r="V231" s="94">
        <f t="shared" si="90"/>
        <v>0.63311688311688308</v>
      </c>
      <c r="W231" s="94">
        <f t="shared" si="90"/>
        <v>0.63430420711974111</v>
      </c>
      <c r="X231" s="94">
        <f t="shared" si="90"/>
        <v>0.6325492689129053</v>
      </c>
      <c r="Y231" s="94">
        <f t="shared" si="90"/>
        <v>0.63225806451612898</v>
      </c>
      <c r="Z231" s="128">
        <f t="shared" si="90"/>
        <v>0.6386392811296534</v>
      </c>
      <c r="AA231" s="128">
        <f t="shared" si="90"/>
        <v>0.63178055925478815</v>
      </c>
      <c r="AB231" s="128">
        <f t="shared" si="90"/>
        <v>0.63223260096025757</v>
      </c>
      <c r="AC231" s="128">
        <f t="shared" si="90"/>
        <v>0.63285469136465766</v>
      </c>
    </row>
    <row r="232" spans="1:29">
      <c r="A232" s="126" t="s">
        <v>75</v>
      </c>
      <c r="B232" s="94">
        <f>B216/B89</f>
        <v>0.61188811188811187</v>
      </c>
      <c r="C232" s="94">
        <f t="shared" si="90"/>
        <v>0.609375</v>
      </c>
      <c r="D232" s="94">
        <f t="shared" si="90"/>
        <v>0.61063829787234047</v>
      </c>
      <c r="E232" s="94">
        <f t="shared" si="90"/>
        <v>0.6110526315789474</v>
      </c>
      <c r="F232" s="94">
        <f t="shared" si="90"/>
        <v>0.61984126984126986</v>
      </c>
      <c r="G232" s="94">
        <f t="shared" si="90"/>
        <v>0.63948840927258188</v>
      </c>
      <c r="H232" s="94">
        <f t="shared" si="90"/>
        <v>0.62745098039215685</v>
      </c>
      <c r="I232" s="94">
        <f t="shared" si="90"/>
        <v>0.62867924528301888</v>
      </c>
      <c r="J232" s="94">
        <f t="shared" si="90"/>
        <v>0.62867924528301888</v>
      </c>
      <c r="K232" s="94">
        <f t="shared" si="90"/>
        <v>0.62898089171974525</v>
      </c>
      <c r="L232" s="94">
        <f t="shared" si="90"/>
        <v>0.62885048835462054</v>
      </c>
      <c r="M232" s="94">
        <f t="shared" si="90"/>
        <v>0.62923888470233613</v>
      </c>
      <c r="N232" s="94">
        <f t="shared" si="90"/>
        <v>0.62697274031563843</v>
      </c>
      <c r="O232" s="94">
        <f t="shared" si="90"/>
        <v>0.63203463203463206</v>
      </c>
      <c r="P232" s="94">
        <f t="shared" si="90"/>
        <v>0.62413793103448278</v>
      </c>
      <c r="Q232" s="94">
        <f t="shared" si="90"/>
        <v>0.62428571428571433</v>
      </c>
      <c r="R232" s="94">
        <f t="shared" si="90"/>
        <v>0.62451612903225806</v>
      </c>
      <c r="S232" s="94">
        <f t="shared" si="90"/>
        <v>0.62409000661813374</v>
      </c>
      <c r="T232" s="94">
        <f t="shared" si="90"/>
        <v>0.62397260273972599</v>
      </c>
      <c r="U232" s="94">
        <f t="shared" si="90"/>
        <v>0.625</v>
      </c>
      <c r="V232" s="94">
        <f t="shared" si="90"/>
        <v>0.63311688311688308</v>
      </c>
      <c r="W232" s="94">
        <f t="shared" si="90"/>
        <v>0.63430420711974111</v>
      </c>
      <c r="X232" s="94">
        <f t="shared" si="90"/>
        <v>0.6325492689129053</v>
      </c>
      <c r="Y232" s="94">
        <f t="shared" si="90"/>
        <v>0.63225806451612898</v>
      </c>
      <c r="Z232" s="128">
        <f t="shared" si="90"/>
        <v>0.6386392811296534</v>
      </c>
      <c r="AA232" s="128">
        <f t="shared" si="90"/>
        <v>0.63178055925478815</v>
      </c>
      <c r="AB232" s="128">
        <f t="shared" si="90"/>
        <v>0.63223260096025757</v>
      </c>
      <c r="AC232" s="128">
        <f t="shared" si="90"/>
        <v>0.63285469136465766</v>
      </c>
    </row>
    <row r="233" spans="1:29" ht="15.75" thickBot="1">
      <c r="A233" s="126" t="s">
        <v>95</v>
      </c>
      <c r="B233" s="165">
        <v>0.61188811188811187</v>
      </c>
      <c r="C233" s="165">
        <v>0.609375</v>
      </c>
      <c r="D233" s="165">
        <v>0.61063829787234047</v>
      </c>
      <c r="E233" s="165">
        <v>0.6110526315789474</v>
      </c>
      <c r="F233" s="165">
        <v>0.61984126984126986</v>
      </c>
      <c r="G233" s="165">
        <v>0.63948840927258188</v>
      </c>
      <c r="H233" s="165">
        <v>0.62745098039215685</v>
      </c>
      <c r="I233" s="165">
        <v>0.62867924528301888</v>
      </c>
      <c r="J233" s="165">
        <v>0.62867924528301888</v>
      </c>
      <c r="K233" s="165">
        <v>0.62898089171974525</v>
      </c>
      <c r="L233" s="165">
        <v>0.62885048835462054</v>
      </c>
      <c r="M233" s="165">
        <v>0.62923888470233613</v>
      </c>
      <c r="N233" s="165">
        <v>0.62697274031563843</v>
      </c>
      <c r="O233" s="165">
        <v>0.63203463203463206</v>
      </c>
      <c r="P233" s="165">
        <v>0.62413793103448278</v>
      </c>
      <c r="Q233" s="165">
        <v>0.62428571428571433</v>
      </c>
      <c r="R233" s="165">
        <v>0.62451612903225806</v>
      </c>
      <c r="S233" s="165">
        <v>0.62409000661813374</v>
      </c>
      <c r="T233" s="165">
        <v>0.62397260273972599</v>
      </c>
      <c r="U233" s="165">
        <v>0.625</v>
      </c>
      <c r="V233" s="165">
        <v>0.63311688311688308</v>
      </c>
      <c r="W233" s="165">
        <v>0.63430420711974111</v>
      </c>
      <c r="X233" s="165">
        <v>0.6325492689129053</v>
      </c>
      <c r="Y233" s="165">
        <v>0.63225806451612898</v>
      </c>
      <c r="Z233" s="128">
        <v>0.6386392811296534</v>
      </c>
      <c r="AA233" s="128">
        <f>FORECAST(AA43,H233:Z233,H43:Z43)</f>
        <v>0.63178055925478815</v>
      </c>
      <c r="AB233" s="128">
        <f>FORECAST(AB43,I233:AA233,I43:AA43)</f>
        <v>0.63223260096025757</v>
      </c>
      <c r="AC233" s="128">
        <f>FORECAST(AC43,J233:AB233,J43:AB43)</f>
        <v>0.63285469136465766</v>
      </c>
    </row>
    <row r="234" spans="1:29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</row>
    <row r="235" spans="1:29" ht="15.75" thickBot="1">
      <c r="A235" s="126" t="s">
        <v>318</v>
      </c>
    </row>
    <row r="236" spans="1:29" ht="15.75" thickBot="1">
      <c r="A236" s="154"/>
      <c r="B236" s="154" t="str">
        <f>B$2</f>
        <v xml:space="preserve">93/94 </v>
      </c>
      <c r="C236" s="154" t="str">
        <f t="shared" ref="C236:AC236" si="91">C$2</f>
        <v xml:space="preserve">94/95 </v>
      </c>
      <c r="D236" s="154" t="str">
        <f t="shared" si="91"/>
        <v xml:space="preserve">95/96 </v>
      </c>
      <c r="E236" s="154" t="str">
        <f t="shared" si="91"/>
        <v xml:space="preserve">96/97 </v>
      </c>
      <c r="F236" s="154" t="str">
        <f t="shared" si="91"/>
        <v xml:space="preserve">97/98 </v>
      </c>
      <c r="G236" s="154" t="str">
        <f t="shared" si="91"/>
        <v xml:space="preserve">98/99 </v>
      </c>
      <c r="H236" s="154" t="str">
        <f t="shared" si="91"/>
        <v xml:space="preserve">99/00 </v>
      </c>
      <c r="I236" s="154" t="str">
        <f t="shared" si="91"/>
        <v xml:space="preserve">00/01 </v>
      </c>
      <c r="J236" s="154" t="str">
        <f t="shared" si="91"/>
        <v xml:space="preserve">01/02 </v>
      </c>
      <c r="K236" s="154" t="str">
        <f t="shared" si="91"/>
        <v xml:space="preserve">02/03 </v>
      </c>
      <c r="L236" s="154" t="str">
        <f t="shared" si="91"/>
        <v xml:space="preserve">03/04 </v>
      </c>
      <c r="M236" s="154" t="str">
        <f t="shared" si="91"/>
        <v xml:space="preserve">04/05 </v>
      </c>
      <c r="N236" s="154" t="str">
        <f t="shared" si="91"/>
        <v xml:space="preserve">05/06 </v>
      </c>
      <c r="O236" s="154" t="str">
        <f t="shared" si="91"/>
        <v xml:space="preserve">06/07 </v>
      </c>
      <c r="P236" s="154" t="str">
        <f t="shared" si="91"/>
        <v xml:space="preserve">07/08 </v>
      </c>
      <c r="Q236" s="154" t="str">
        <f t="shared" si="91"/>
        <v xml:space="preserve">08/09 </v>
      </c>
      <c r="R236" s="154" t="str">
        <f t="shared" si="91"/>
        <v xml:space="preserve">09/10 </v>
      </c>
      <c r="S236" s="154" t="str">
        <f t="shared" si="91"/>
        <v xml:space="preserve">10/11 </v>
      </c>
      <c r="T236" s="154" t="str">
        <f t="shared" si="91"/>
        <v xml:space="preserve">11/12 </v>
      </c>
      <c r="U236" s="154" t="str">
        <f t="shared" si="91"/>
        <v xml:space="preserve">12/13 </v>
      </c>
      <c r="V236" s="154" t="str">
        <f t="shared" si="91"/>
        <v xml:space="preserve">13/14 </v>
      </c>
      <c r="W236" s="154" t="str">
        <f t="shared" si="91"/>
        <v xml:space="preserve">14/15 </v>
      </c>
      <c r="X236" s="154" t="str">
        <f t="shared" si="91"/>
        <v xml:space="preserve">15/16 </v>
      </c>
      <c r="Y236" s="154" t="str">
        <f t="shared" si="91"/>
        <v xml:space="preserve">16/17 </v>
      </c>
      <c r="Z236" s="154" t="str">
        <f t="shared" si="91"/>
        <v xml:space="preserve">17/18 </v>
      </c>
      <c r="AA236" s="154" t="str">
        <f t="shared" si="91"/>
        <v>18/19</v>
      </c>
      <c r="AB236" s="154" t="str">
        <f t="shared" si="91"/>
        <v>19/20</v>
      </c>
      <c r="AC236" s="154" t="str">
        <f t="shared" si="91"/>
        <v>20/21</v>
      </c>
    </row>
    <row r="237" spans="1:29">
      <c r="A237" s="126" t="s">
        <v>64</v>
      </c>
      <c r="B237" s="94">
        <f t="shared" ref="B237:AC246" si="92">B221+B110</f>
        <v>0.96853146853146854</v>
      </c>
      <c r="C237" s="94">
        <f t="shared" si="92"/>
        <v>0.94921875</v>
      </c>
      <c r="D237" s="94">
        <f t="shared" si="92"/>
        <v>0.94751773049645394</v>
      </c>
      <c r="E237" s="94">
        <f t="shared" si="92"/>
        <v>0.94894736842105265</v>
      </c>
      <c r="F237" s="94">
        <f t="shared" si="92"/>
        <v>0.95158730158730154</v>
      </c>
      <c r="G237" s="94">
        <f t="shared" si="92"/>
        <v>0.98960831334932053</v>
      </c>
      <c r="H237" s="94">
        <f t="shared" si="92"/>
        <v>0.96862745098039216</v>
      </c>
      <c r="I237" s="94">
        <f t="shared" si="92"/>
        <v>0.94641509433962268</v>
      </c>
      <c r="J237" s="94">
        <f t="shared" si="92"/>
        <v>0.93962264150943398</v>
      </c>
      <c r="K237" s="94">
        <f t="shared" si="92"/>
        <v>0.93949044585987262</v>
      </c>
      <c r="L237" s="94">
        <f t="shared" si="92"/>
        <v>0.94891059353869267</v>
      </c>
      <c r="M237" s="94">
        <f t="shared" si="92"/>
        <v>0.94875659382064814</v>
      </c>
      <c r="N237" s="94">
        <f t="shared" si="92"/>
        <v>0.94476327116212344</v>
      </c>
      <c r="O237" s="94">
        <f t="shared" si="92"/>
        <v>0.95382395382395391</v>
      </c>
      <c r="P237" s="94">
        <f t="shared" si="92"/>
        <v>0.94</v>
      </c>
      <c r="Q237" s="94">
        <f t="shared" si="92"/>
        <v>0.94285714285714284</v>
      </c>
      <c r="R237" s="94">
        <f t="shared" si="92"/>
        <v>0.94258064516129036</v>
      </c>
      <c r="S237" s="94">
        <f t="shared" si="92"/>
        <v>0.95036399735274657</v>
      </c>
      <c r="T237" s="94">
        <f t="shared" si="92"/>
        <v>0.95</v>
      </c>
      <c r="U237" s="94">
        <f t="shared" si="92"/>
        <v>0.95128205128205123</v>
      </c>
      <c r="V237" s="94">
        <f t="shared" si="92"/>
        <v>0.96363636363636362</v>
      </c>
      <c r="W237" s="94">
        <f t="shared" si="92"/>
        <v>0.96440129449838197</v>
      </c>
      <c r="X237" s="94">
        <f t="shared" si="92"/>
        <v>0.96312778130959953</v>
      </c>
      <c r="Y237" s="94">
        <f t="shared" si="92"/>
        <v>0.96064516129032251</v>
      </c>
      <c r="Z237" s="128">
        <f t="shared" si="92"/>
        <v>0.96919127086007695</v>
      </c>
      <c r="AA237" s="128">
        <f t="shared" si="92"/>
        <v>0.96128955866437882</v>
      </c>
      <c r="AB237" s="128">
        <f t="shared" si="92"/>
        <v>0.96527852546354687</v>
      </c>
      <c r="AC237" s="128">
        <f t="shared" si="92"/>
        <v>0.96750817642798925</v>
      </c>
    </row>
    <row r="238" spans="1:29">
      <c r="A238" s="126" t="s">
        <v>65</v>
      </c>
      <c r="B238" s="94">
        <f t="shared" si="92"/>
        <v>0.96853146853146854</v>
      </c>
      <c r="C238" s="94">
        <f t="shared" si="92"/>
        <v>0.94921875</v>
      </c>
      <c r="D238" s="94">
        <f t="shared" si="92"/>
        <v>0.94751773049645394</v>
      </c>
      <c r="E238" s="94">
        <f t="shared" si="92"/>
        <v>0.94894736842105265</v>
      </c>
      <c r="F238" s="94">
        <f t="shared" si="92"/>
        <v>0.95158730158730176</v>
      </c>
      <c r="G238" s="94">
        <f t="shared" si="92"/>
        <v>0.98960831334932053</v>
      </c>
      <c r="H238" s="94">
        <f t="shared" si="92"/>
        <v>0.96862745098039216</v>
      </c>
      <c r="I238" s="94">
        <f t="shared" si="92"/>
        <v>0.94641509433962268</v>
      </c>
      <c r="J238" s="94">
        <f t="shared" si="92"/>
        <v>0.93962264150943398</v>
      </c>
      <c r="K238" s="94">
        <f t="shared" si="92"/>
        <v>0.93949044585987262</v>
      </c>
      <c r="L238" s="94">
        <f t="shared" si="92"/>
        <v>0.94891059353869267</v>
      </c>
      <c r="M238" s="94">
        <f t="shared" si="92"/>
        <v>0.94875659382064814</v>
      </c>
      <c r="N238" s="94">
        <f t="shared" si="92"/>
        <v>0.94476327116212344</v>
      </c>
      <c r="O238" s="94">
        <f t="shared" si="92"/>
        <v>0.95382395382395391</v>
      </c>
      <c r="P238" s="94">
        <f t="shared" si="92"/>
        <v>0.94</v>
      </c>
      <c r="Q238" s="94">
        <f t="shared" si="92"/>
        <v>0.94285714285714284</v>
      </c>
      <c r="R238" s="94">
        <f t="shared" si="92"/>
        <v>0.94258064516129036</v>
      </c>
      <c r="S238" s="94">
        <f t="shared" si="92"/>
        <v>0.95036399735274668</v>
      </c>
      <c r="T238" s="94">
        <f t="shared" si="92"/>
        <v>0.95</v>
      </c>
      <c r="U238" s="94">
        <f t="shared" si="92"/>
        <v>0.95128205128205123</v>
      </c>
      <c r="V238" s="94">
        <f t="shared" si="92"/>
        <v>0.96363636363636362</v>
      </c>
      <c r="W238" s="94">
        <f t="shared" si="92"/>
        <v>0.96440129449838197</v>
      </c>
      <c r="X238" s="94">
        <f t="shared" si="92"/>
        <v>0.96312778130959953</v>
      </c>
      <c r="Y238" s="94">
        <f t="shared" si="92"/>
        <v>0.96064516129032251</v>
      </c>
      <c r="Z238" s="128">
        <f t="shared" si="92"/>
        <v>0.96919127086007695</v>
      </c>
      <c r="AA238" s="128">
        <f t="shared" si="92"/>
        <v>0.96128955866437871</v>
      </c>
      <c r="AB238" s="128">
        <f t="shared" si="92"/>
        <v>0.96527852546354687</v>
      </c>
      <c r="AC238" s="128">
        <f t="shared" si="92"/>
        <v>0.96750817642798936</v>
      </c>
    </row>
    <row r="239" spans="1:29">
      <c r="A239" s="126" t="s">
        <v>66</v>
      </c>
      <c r="B239" s="94">
        <f t="shared" si="92"/>
        <v>0.96853146853146854</v>
      </c>
      <c r="C239" s="94">
        <f t="shared" si="92"/>
        <v>0.94921875</v>
      </c>
      <c r="D239" s="94">
        <f t="shared" si="92"/>
        <v>0.94751773049645394</v>
      </c>
      <c r="E239" s="94">
        <f t="shared" si="92"/>
        <v>0.94894736842105265</v>
      </c>
      <c r="F239" s="94">
        <f t="shared" si="92"/>
        <v>0.95158730158730176</v>
      </c>
      <c r="G239" s="94">
        <f t="shared" si="92"/>
        <v>0.98960831334932042</v>
      </c>
      <c r="H239" s="94">
        <f t="shared" si="92"/>
        <v>0.96862745098039216</v>
      </c>
      <c r="I239" s="94">
        <f t="shared" si="92"/>
        <v>0.94641509433962268</v>
      </c>
      <c r="J239" s="94">
        <f t="shared" si="92"/>
        <v>0.93962264150943398</v>
      </c>
      <c r="K239" s="94">
        <f t="shared" si="92"/>
        <v>0.93949044585987262</v>
      </c>
      <c r="L239" s="94">
        <f t="shared" si="92"/>
        <v>0.94891059353869267</v>
      </c>
      <c r="M239" s="94">
        <f t="shared" si="92"/>
        <v>0.94875659382064814</v>
      </c>
      <c r="N239" s="94">
        <f t="shared" si="92"/>
        <v>0.94476327116212344</v>
      </c>
      <c r="O239" s="94">
        <f t="shared" si="92"/>
        <v>0.95382395382395391</v>
      </c>
      <c r="P239" s="94">
        <f t="shared" si="92"/>
        <v>0.94</v>
      </c>
      <c r="Q239" s="94">
        <f t="shared" si="92"/>
        <v>0.94285714285714284</v>
      </c>
      <c r="R239" s="94">
        <f t="shared" si="92"/>
        <v>0.94258064516129036</v>
      </c>
      <c r="S239" s="94">
        <f t="shared" si="92"/>
        <v>0.95036399735274657</v>
      </c>
      <c r="T239" s="94">
        <f t="shared" si="92"/>
        <v>0.95</v>
      </c>
      <c r="U239" s="94">
        <f t="shared" si="92"/>
        <v>0.95128205128205123</v>
      </c>
      <c r="V239" s="94">
        <f t="shared" si="92"/>
        <v>0.96363636363636362</v>
      </c>
      <c r="W239" s="94">
        <f t="shared" si="92"/>
        <v>0.96440129449838197</v>
      </c>
      <c r="X239" s="94">
        <f t="shared" si="92"/>
        <v>0.96312778130959953</v>
      </c>
      <c r="Y239" s="94">
        <f t="shared" si="92"/>
        <v>0.96064516129032251</v>
      </c>
      <c r="Z239" s="128">
        <f t="shared" si="92"/>
        <v>0.96919127086007695</v>
      </c>
      <c r="AA239" s="128">
        <f t="shared" si="92"/>
        <v>0.96128955866437882</v>
      </c>
      <c r="AB239" s="128">
        <f t="shared" si="92"/>
        <v>0.96527852546354687</v>
      </c>
      <c r="AC239" s="128">
        <f t="shared" si="92"/>
        <v>0.96750817642798925</v>
      </c>
    </row>
    <row r="240" spans="1:29">
      <c r="A240" s="126" t="s">
        <v>67</v>
      </c>
      <c r="B240" s="94">
        <f t="shared" si="92"/>
        <v>0.96853146853146854</v>
      </c>
      <c r="C240" s="94">
        <f t="shared" si="92"/>
        <v>0.94921875</v>
      </c>
      <c r="D240" s="94">
        <f t="shared" si="92"/>
        <v>0.94751773049645394</v>
      </c>
      <c r="E240" s="94">
        <f t="shared" si="92"/>
        <v>0.94894736842105265</v>
      </c>
      <c r="F240" s="94">
        <f t="shared" si="92"/>
        <v>0.95158730158730154</v>
      </c>
      <c r="G240" s="94">
        <f t="shared" si="92"/>
        <v>0.98960831334932053</v>
      </c>
      <c r="H240" s="94">
        <f t="shared" si="92"/>
        <v>0.96862745098039216</v>
      </c>
      <c r="I240" s="94">
        <f t="shared" si="92"/>
        <v>0.94641509433962268</v>
      </c>
      <c r="J240" s="94">
        <f t="shared" si="92"/>
        <v>0.93962264150943398</v>
      </c>
      <c r="K240" s="94">
        <f t="shared" si="92"/>
        <v>0.93949044585987262</v>
      </c>
      <c r="L240" s="94">
        <f t="shared" si="92"/>
        <v>0.94891059353869267</v>
      </c>
      <c r="M240" s="94">
        <f t="shared" si="92"/>
        <v>0.94875659382064814</v>
      </c>
      <c r="N240" s="94">
        <f t="shared" si="92"/>
        <v>0.94476327116212344</v>
      </c>
      <c r="O240" s="94">
        <f t="shared" si="92"/>
        <v>0.95382395382395391</v>
      </c>
      <c r="P240" s="94">
        <f t="shared" si="92"/>
        <v>0.94</v>
      </c>
      <c r="Q240" s="94">
        <f t="shared" si="92"/>
        <v>0.94285714285714284</v>
      </c>
      <c r="R240" s="94">
        <f t="shared" si="92"/>
        <v>0.94258064516129036</v>
      </c>
      <c r="S240" s="94">
        <f t="shared" si="92"/>
        <v>0.95036399735274657</v>
      </c>
      <c r="T240" s="94">
        <f t="shared" si="92"/>
        <v>0.95</v>
      </c>
      <c r="U240" s="94">
        <f t="shared" si="92"/>
        <v>0.95128205128205123</v>
      </c>
      <c r="V240" s="94">
        <f t="shared" si="92"/>
        <v>0.96363636363636362</v>
      </c>
      <c r="W240" s="94">
        <f t="shared" si="92"/>
        <v>0.96440129449838197</v>
      </c>
      <c r="X240" s="94">
        <f t="shared" si="92"/>
        <v>0.96312778130959953</v>
      </c>
      <c r="Y240" s="94">
        <f t="shared" si="92"/>
        <v>0.96064516129032251</v>
      </c>
      <c r="Z240" s="128">
        <f t="shared" si="92"/>
        <v>0.96919127086007695</v>
      </c>
      <c r="AA240" s="128">
        <f t="shared" si="92"/>
        <v>0.96128955866437882</v>
      </c>
      <c r="AB240" s="128">
        <f t="shared" si="92"/>
        <v>0.96527852546354687</v>
      </c>
      <c r="AC240" s="128">
        <f t="shared" si="92"/>
        <v>0.96750817642798925</v>
      </c>
    </row>
    <row r="241" spans="1:30">
      <c r="A241" s="126" t="s">
        <v>68</v>
      </c>
      <c r="B241" s="94">
        <f t="shared" si="92"/>
        <v>0.96853146853146854</v>
      </c>
      <c r="C241" s="94">
        <f t="shared" si="92"/>
        <v>0.94921875</v>
      </c>
      <c r="D241" s="94">
        <f t="shared" si="92"/>
        <v>0.94751773049645394</v>
      </c>
      <c r="E241" s="94">
        <f t="shared" si="92"/>
        <v>0.94894736842105265</v>
      </c>
      <c r="F241" s="94">
        <f t="shared" si="92"/>
        <v>0.95158730158730154</v>
      </c>
      <c r="G241" s="94">
        <f t="shared" si="92"/>
        <v>0.98960831334932053</v>
      </c>
      <c r="H241" s="94">
        <f t="shared" si="92"/>
        <v>0.96862745098039216</v>
      </c>
      <c r="I241" s="94">
        <f t="shared" si="92"/>
        <v>0.94641509433962268</v>
      </c>
      <c r="J241" s="94">
        <f t="shared" si="92"/>
        <v>0.93962264150943398</v>
      </c>
      <c r="K241" s="94">
        <f t="shared" si="92"/>
        <v>0.93949044585987262</v>
      </c>
      <c r="L241" s="94">
        <f t="shared" si="92"/>
        <v>0.94891059353869267</v>
      </c>
      <c r="M241" s="94">
        <f t="shared" si="92"/>
        <v>0.94875659382064814</v>
      </c>
      <c r="N241" s="94">
        <f t="shared" si="92"/>
        <v>0.94476327116212344</v>
      </c>
      <c r="O241" s="94">
        <f t="shared" si="92"/>
        <v>0.95382395382395391</v>
      </c>
      <c r="P241" s="94">
        <f t="shared" si="92"/>
        <v>0.94</v>
      </c>
      <c r="Q241" s="94">
        <f t="shared" si="92"/>
        <v>0.94285714285714295</v>
      </c>
      <c r="R241" s="94">
        <f t="shared" si="92"/>
        <v>0.94258064516129036</v>
      </c>
      <c r="S241" s="94">
        <f t="shared" si="92"/>
        <v>0.95036399735274657</v>
      </c>
      <c r="T241" s="94">
        <f t="shared" si="92"/>
        <v>0.95</v>
      </c>
      <c r="U241" s="94">
        <f t="shared" si="92"/>
        <v>0.95128205128205123</v>
      </c>
      <c r="V241" s="94">
        <f t="shared" si="92"/>
        <v>0.96363636363636362</v>
      </c>
      <c r="W241" s="94">
        <f t="shared" si="92"/>
        <v>0.96440129449838197</v>
      </c>
      <c r="X241" s="94">
        <f t="shared" si="92"/>
        <v>0.96312778130959953</v>
      </c>
      <c r="Y241" s="94">
        <f t="shared" si="92"/>
        <v>0.96064516129032251</v>
      </c>
      <c r="Z241" s="128">
        <f t="shared" si="92"/>
        <v>0.96919127086007695</v>
      </c>
      <c r="AA241" s="128">
        <f t="shared" si="92"/>
        <v>0.96128955866437882</v>
      </c>
      <c r="AB241" s="128">
        <f t="shared" si="92"/>
        <v>0.96527852546354687</v>
      </c>
      <c r="AC241" s="128">
        <f t="shared" si="92"/>
        <v>0.96750817642798925</v>
      </c>
    </row>
    <row r="242" spans="1:30">
      <c r="A242" s="126" t="s">
        <v>69</v>
      </c>
      <c r="B242" s="94">
        <f t="shared" si="92"/>
        <v>0.96853146853146854</v>
      </c>
      <c r="C242" s="94">
        <f t="shared" si="92"/>
        <v>0.94921875</v>
      </c>
      <c r="D242" s="94">
        <f t="shared" si="92"/>
        <v>0.94751773049645394</v>
      </c>
      <c r="E242" s="94">
        <f t="shared" si="92"/>
        <v>0.94894736842105265</v>
      </c>
      <c r="F242" s="94">
        <f t="shared" si="92"/>
        <v>0.95158730158730154</v>
      </c>
      <c r="G242" s="94">
        <f t="shared" si="92"/>
        <v>0.98960831334932053</v>
      </c>
      <c r="H242" s="94">
        <f t="shared" si="92"/>
        <v>0.96862745098039205</v>
      </c>
      <c r="I242" s="94">
        <f t="shared" si="92"/>
        <v>0.94641509433962268</v>
      </c>
      <c r="J242" s="94">
        <f t="shared" si="92"/>
        <v>0.93962264150943398</v>
      </c>
      <c r="K242" s="94">
        <f t="shared" si="92"/>
        <v>0.93949044585987262</v>
      </c>
      <c r="L242" s="94">
        <f t="shared" si="92"/>
        <v>0.94891059353869267</v>
      </c>
      <c r="M242" s="94">
        <f t="shared" si="92"/>
        <v>0.94875659382064814</v>
      </c>
      <c r="N242" s="94">
        <f t="shared" si="92"/>
        <v>0.94476327116212344</v>
      </c>
      <c r="O242" s="94">
        <f t="shared" si="92"/>
        <v>0.95382395382395391</v>
      </c>
      <c r="P242" s="94">
        <f t="shared" si="92"/>
        <v>0.94</v>
      </c>
      <c r="Q242" s="94">
        <f t="shared" si="92"/>
        <v>0.94285714285714284</v>
      </c>
      <c r="R242" s="94">
        <f t="shared" si="92"/>
        <v>0.94258064516129036</v>
      </c>
      <c r="S242" s="94">
        <f t="shared" si="92"/>
        <v>0.95036399735274657</v>
      </c>
      <c r="T242" s="94">
        <f t="shared" si="92"/>
        <v>0.95</v>
      </c>
      <c r="U242" s="94">
        <f t="shared" si="92"/>
        <v>0.95128205128205123</v>
      </c>
      <c r="V242" s="94">
        <f t="shared" si="92"/>
        <v>0.96363636363636374</v>
      </c>
      <c r="W242" s="94">
        <f t="shared" si="92"/>
        <v>0.96440129449838197</v>
      </c>
      <c r="X242" s="94">
        <f t="shared" si="92"/>
        <v>0.96312778130959953</v>
      </c>
      <c r="Y242" s="94">
        <f t="shared" si="92"/>
        <v>0.9606451612903224</v>
      </c>
      <c r="Z242" s="128">
        <f t="shared" si="92"/>
        <v>0.96919127086007695</v>
      </c>
      <c r="AA242" s="128">
        <f t="shared" si="92"/>
        <v>0.96128955866437882</v>
      </c>
      <c r="AB242" s="128">
        <f t="shared" si="92"/>
        <v>0.96527852546354687</v>
      </c>
      <c r="AC242" s="128">
        <f t="shared" si="92"/>
        <v>0.96750817642798914</v>
      </c>
    </row>
    <row r="243" spans="1:30">
      <c r="A243" s="126" t="s">
        <v>70</v>
      </c>
      <c r="B243" s="94">
        <f t="shared" si="92"/>
        <v>0.96853146853146843</v>
      </c>
      <c r="C243" s="94">
        <f t="shared" si="92"/>
        <v>0.94921875</v>
      </c>
      <c r="D243" s="94">
        <f t="shared" si="92"/>
        <v>0.94751773049645394</v>
      </c>
      <c r="E243" s="94">
        <f t="shared" si="92"/>
        <v>0.94894736842105265</v>
      </c>
      <c r="F243" s="94">
        <f t="shared" si="92"/>
        <v>0.95158730158730154</v>
      </c>
      <c r="G243" s="94">
        <f t="shared" si="92"/>
        <v>0.98960831334932053</v>
      </c>
      <c r="H243" s="94">
        <f t="shared" si="92"/>
        <v>0.96862745098039216</v>
      </c>
      <c r="I243" s="94">
        <f t="shared" si="92"/>
        <v>0.94641509433962268</v>
      </c>
      <c r="J243" s="94">
        <f t="shared" si="92"/>
        <v>0.93962264150943398</v>
      </c>
      <c r="K243" s="94">
        <f t="shared" si="92"/>
        <v>0.93949044585987262</v>
      </c>
      <c r="L243" s="94">
        <f t="shared" si="92"/>
        <v>0.94891059353869267</v>
      </c>
      <c r="M243" s="94">
        <f t="shared" si="92"/>
        <v>0.94875659382064814</v>
      </c>
      <c r="N243" s="94">
        <f t="shared" si="92"/>
        <v>0.94476327116212344</v>
      </c>
      <c r="O243" s="94">
        <f t="shared" si="92"/>
        <v>0.95382395382395391</v>
      </c>
      <c r="P243" s="94">
        <f t="shared" si="92"/>
        <v>0.94</v>
      </c>
      <c r="Q243" s="94">
        <f t="shared" si="92"/>
        <v>0.94285714285714284</v>
      </c>
      <c r="R243" s="94">
        <f t="shared" si="92"/>
        <v>0.94258064516129036</v>
      </c>
      <c r="S243" s="94">
        <f t="shared" si="92"/>
        <v>0.95036399735274668</v>
      </c>
      <c r="T243" s="94">
        <f t="shared" si="92"/>
        <v>0.95</v>
      </c>
      <c r="U243" s="94">
        <f t="shared" si="92"/>
        <v>0.95128205128205123</v>
      </c>
      <c r="V243" s="94">
        <f t="shared" si="92"/>
        <v>0.96363636363636362</v>
      </c>
      <c r="W243" s="94">
        <f t="shared" si="92"/>
        <v>0.96440129449838197</v>
      </c>
      <c r="X243" s="94">
        <f t="shared" si="92"/>
        <v>0.96312778130959953</v>
      </c>
      <c r="Y243" s="94">
        <f t="shared" si="92"/>
        <v>0.96064516129032251</v>
      </c>
      <c r="Z243" s="128">
        <f t="shared" si="92"/>
        <v>0.96919127086007695</v>
      </c>
      <c r="AA243" s="128">
        <f t="shared" si="92"/>
        <v>0.96128955866437882</v>
      </c>
      <c r="AB243" s="128">
        <f t="shared" si="92"/>
        <v>0.96527852546354675</v>
      </c>
      <c r="AC243" s="128">
        <f t="shared" si="92"/>
        <v>0.96750817642798925</v>
      </c>
    </row>
    <row r="244" spans="1:30">
      <c r="A244" s="126" t="s">
        <v>71</v>
      </c>
      <c r="B244" s="94">
        <f t="shared" si="92"/>
        <v>0.96853146853146854</v>
      </c>
      <c r="C244" s="94">
        <f t="shared" si="92"/>
        <v>0.94921875</v>
      </c>
      <c r="D244" s="94">
        <f t="shared" si="92"/>
        <v>0.94751773049645394</v>
      </c>
      <c r="E244" s="94">
        <f t="shared" si="92"/>
        <v>0.94894736842105265</v>
      </c>
      <c r="F244" s="94">
        <f t="shared" si="92"/>
        <v>0.95158730158730154</v>
      </c>
      <c r="G244" s="94">
        <f t="shared" si="92"/>
        <v>0.98960831334932053</v>
      </c>
      <c r="H244" s="94">
        <f t="shared" si="92"/>
        <v>0.96862745098039216</v>
      </c>
      <c r="I244" s="94">
        <f t="shared" si="92"/>
        <v>0.94641509433962268</v>
      </c>
      <c r="J244" s="94">
        <f t="shared" si="92"/>
        <v>0.93962264150943398</v>
      </c>
      <c r="K244" s="94">
        <f t="shared" si="92"/>
        <v>0.93949044585987262</v>
      </c>
      <c r="L244" s="94">
        <f t="shared" si="92"/>
        <v>0.94891059353869267</v>
      </c>
      <c r="M244" s="94">
        <f t="shared" si="92"/>
        <v>0.94875659382064814</v>
      </c>
      <c r="N244" s="94">
        <f t="shared" si="92"/>
        <v>0.94476327116212344</v>
      </c>
      <c r="O244" s="94">
        <f t="shared" si="92"/>
        <v>0.95382395382395391</v>
      </c>
      <c r="P244" s="94">
        <f t="shared" si="92"/>
        <v>0.94</v>
      </c>
      <c r="Q244" s="94">
        <f t="shared" si="92"/>
        <v>0.94285714285714284</v>
      </c>
      <c r="R244" s="94">
        <f t="shared" si="92"/>
        <v>0.94258064516129036</v>
      </c>
      <c r="S244" s="94">
        <f t="shared" si="92"/>
        <v>0.95036399735274657</v>
      </c>
      <c r="T244" s="94">
        <f t="shared" si="92"/>
        <v>0.95</v>
      </c>
      <c r="U244" s="94">
        <f t="shared" si="92"/>
        <v>0.95128205128205123</v>
      </c>
      <c r="V244" s="94">
        <f t="shared" si="92"/>
        <v>0.96363636363636362</v>
      </c>
      <c r="W244" s="94">
        <f t="shared" si="92"/>
        <v>0.96440129449838197</v>
      </c>
      <c r="X244" s="94">
        <f t="shared" si="92"/>
        <v>0.96312778130959953</v>
      </c>
      <c r="Y244" s="94">
        <f t="shared" si="92"/>
        <v>0.96064516129032251</v>
      </c>
      <c r="Z244" s="128">
        <f t="shared" si="92"/>
        <v>0.96919127086007695</v>
      </c>
      <c r="AA244" s="128">
        <f t="shared" si="92"/>
        <v>0.96128955866437882</v>
      </c>
      <c r="AB244" s="128">
        <f t="shared" si="92"/>
        <v>0.96527852546354687</v>
      </c>
      <c r="AC244" s="128">
        <f t="shared" si="92"/>
        <v>0.96750817642798925</v>
      </c>
    </row>
    <row r="245" spans="1:30">
      <c r="A245" s="126" t="s">
        <v>72</v>
      </c>
      <c r="B245" s="94">
        <f t="shared" si="92"/>
        <v>0.96853146853146843</v>
      </c>
      <c r="C245" s="94">
        <f t="shared" si="92"/>
        <v>0.94921875</v>
      </c>
      <c r="D245" s="94">
        <f t="shared" si="92"/>
        <v>0.94751773049645382</v>
      </c>
      <c r="E245" s="94">
        <f t="shared" si="92"/>
        <v>0.94894736842105265</v>
      </c>
      <c r="F245" s="94">
        <f t="shared" si="92"/>
        <v>0.95158730158730154</v>
      </c>
      <c r="G245" s="94">
        <f t="shared" si="92"/>
        <v>0.98960831334932053</v>
      </c>
      <c r="H245" s="94">
        <f t="shared" si="92"/>
        <v>0.96862745098039216</v>
      </c>
      <c r="I245" s="94">
        <f t="shared" si="92"/>
        <v>0.94641509433962268</v>
      </c>
      <c r="J245" s="94">
        <f t="shared" si="92"/>
        <v>0.93962264150943398</v>
      </c>
      <c r="K245" s="94">
        <f t="shared" si="92"/>
        <v>0.93949044585987262</v>
      </c>
      <c r="L245" s="94">
        <f t="shared" si="92"/>
        <v>0.94891059353869278</v>
      </c>
      <c r="M245" s="94">
        <f t="shared" si="92"/>
        <v>0.94875659382064814</v>
      </c>
      <c r="N245" s="94">
        <f t="shared" si="92"/>
        <v>0.94476327116212344</v>
      </c>
      <c r="O245" s="94">
        <f t="shared" si="92"/>
        <v>0.95382395382395391</v>
      </c>
      <c r="P245" s="94">
        <f t="shared" si="92"/>
        <v>0.94</v>
      </c>
      <c r="Q245" s="94">
        <f t="shared" si="92"/>
        <v>0.94285714285714284</v>
      </c>
      <c r="R245" s="94">
        <f t="shared" si="92"/>
        <v>0.94258064516129036</v>
      </c>
      <c r="S245" s="94">
        <f t="shared" si="92"/>
        <v>0.95036399735274657</v>
      </c>
      <c r="T245" s="94">
        <f t="shared" si="92"/>
        <v>0.95</v>
      </c>
      <c r="U245" s="94">
        <f t="shared" si="92"/>
        <v>0.95128205128205123</v>
      </c>
      <c r="V245" s="94">
        <f t="shared" si="92"/>
        <v>0.96363636363636362</v>
      </c>
      <c r="W245" s="94">
        <f t="shared" si="92"/>
        <v>0.96440129449838197</v>
      </c>
      <c r="X245" s="94">
        <f t="shared" si="92"/>
        <v>0.96312778130959953</v>
      </c>
      <c r="Y245" s="94">
        <f t="shared" si="92"/>
        <v>0.96064516129032251</v>
      </c>
      <c r="Z245" s="128">
        <f t="shared" si="92"/>
        <v>0.96919127086007695</v>
      </c>
      <c r="AA245" s="128">
        <f t="shared" si="92"/>
        <v>0.96128955866437882</v>
      </c>
      <c r="AB245" s="128">
        <f t="shared" si="92"/>
        <v>0.96527852546354687</v>
      </c>
      <c r="AC245" s="128">
        <f t="shared" si="92"/>
        <v>0.96750817642798925</v>
      </c>
    </row>
    <row r="246" spans="1:30">
      <c r="A246" s="126" t="s">
        <v>73</v>
      </c>
      <c r="B246" s="94">
        <f t="shared" si="92"/>
        <v>0.96853146853146854</v>
      </c>
      <c r="C246" s="94">
        <f t="shared" si="92"/>
        <v>0.94921875</v>
      </c>
      <c r="D246" s="94">
        <f t="shared" si="92"/>
        <v>0.94751773049645394</v>
      </c>
      <c r="E246" s="94">
        <f t="shared" ref="E246:AC246" si="93">E230+E119</f>
        <v>0.94894736842105265</v>
      </c>
      <c r="F246" s="94">
        <f t="shared" si="93"/>
        <v>0.95158730158730154</v>
      </c>
      <c r="G246" s="94">
        <f t="shared" si="93"/>
        <v>0.98960831334932053</v>
      </c>
      <c r="H246" s="94">
        <f t="shared" si="93"/>
        <v>0.96862745098039216</v>
      </c>
      <c r="I246" s="94">
        <f t="shared" si="93"/>
        <v>0.94641509433962268</v>
      </c>
      <c r="J246" s="94">
        <f t="shared" si="93"/>
        <v>0.93962264150943398</v>
      </c>
      <c r="K246" s="94">
        <f t="shared" si="93"/>
        <v>0.93949044585987262</v>
      </c>
      <c r="L246" s="94">
        <f t="shared" si="93"/>
        <v>0.94891059353869267</v>
      </c>
      <c r="M246" s="94">
        <f t="shared" si="93"/>
        <v>0.94875659382064814</v>
      </c>
      <c r="N246" s="94">
        <f t="shared" si="93"/>
        <v>0.94476327116212344</v>
      </c>
      <c r="O246" s="94">
        <f t="shared" si="93"/>
        <v>0.95382395382395391</v>
      </c>
      <c r="P246" s="94">
        <f t="shared" si="93"/>
        <v>0.94</v>
      </c>
      <c r="Q246" s="94">
        <f t="shared" si="93"/>
        <v>0.94285714285714284</v>
      </c>
      <c r="R246" s="94">
        <f t="shared" si="93"/>
        <v>0.94258064516129036</v>
      </c>
      <c r="S246" s="94">
        <f t="shared" si="93"/>
        <v>0.95036399735274657</v>
      </c>
      <c r="T246" s="94">
        <f t="shared" si="93"/>
        <v>0.95</v>
      </c>
      <c r="U246" s="94">
        <f t="shared" si="93"/>
        <v>0.95128205128205123</v>
      </c>
      <c r="V246" s="94">
        <f t="shared" si="93"/>
        <v>0.96363636363636362</v>
      </c>
      <c r="W246" s="94">
        <f t="shared" si="93"/>
        <v>0.96440129449838197</v>
      </c>
      <c r="X246" s="94">
        <f t="shared" si="93"/>
        <v>0.96312778130959953</v>
      </c>
      <c r="Y246" s="94">
        <f t="shared" si="93"/>
        <v>0.96064516129032251</v>
      </c>
      <c r="Z246" s="128">
        <f t="shared" si="93"/>
        <v>0.96919127086007695</v>
      </c>
      <c r="AA246" s="128">
        <f t="shared" si="93"/>
        <v>0.96128955866437882</v>
      </c>
      <c r="AB246" s="128">
        <f t="shared" si="93"/>
        <v>0.96527852546354687</v>
      </c>
      <c r="AC246" s="128">
        <f t="shared" si="93"/>
        <v>0.96750817642798925</v>
      </c>
    </row>
    <row r="247" spans="1:30">
      <c r="A247" s="126" t="s">
        <v>74</v>
      </c>
      <c r="B247" s="94">
        <f t="shared" ref="B247:AC249" si="94">B231+B120</f>
        <v>0.96853146853146854</v>
      </c>
      <c r="C247" s="94">
        <f t="shared" si="94"/>
        <v>0.94921875</v>
      </c>
      <c r="D247" s="94">
        <f t="shared" si="94"/>
        <v>0.94751773049645394</v>
      </c>
      <c r="E247" s="94">
        <f t="shared" si="94"/>
        <v>0.94894736842105265</v>
      </c>
      <c r="F247" s="94">
        <f t="shared" si="94"/>
        <v>0.95158730158730154</v>
      </c>
      <c r="G247" s="94">
        <f t="shared" si="94"/>
        <v>0.98960831334932053</v>
      </c>
      <c r="H247" s="94">
        <f t="shared" si="94"/>
        <v>0.96862745098039205</v>
      </c>
      <c r="I247" s="94">
        <f t="shared" si="94"/>
        <v>0.94641509433962268</v>
      </c>
      <c r="J247" s="94">
        <f t="shared" si="94"/>
        <v>0.93962264150943398</v>
      </c>
      <c r="K247" s="94">
        <f t="shared" si="94"/>
        <v>0.93949044585987262</v>
      </c>
      <c r="L247" s="94">
        <f t="shared" si="94"/>
        <v>0.94891059353869267</v>
      </c>
      <c r="M247" s="94">
        <f t="shared" si="94"/>
        <v>0.94875659382064814</v>
      </c>
      <c r="N247" s="94">
        <f t="shared" si="94"/>
        <v>0.94476327116212344</v>
      </c>
      <c r="O247" s="94">
        <f t="shared" si="94"/>
        <v>0.95382395382395391</v>
      </c>
      <c r="P247" s="94">
        <f t="shared" si="94"/>
        <v>0.94</v>
      </c>
      <c r="Q247" s="94">
        <f t="shared" si="94"/>
        <v>0.94285714285714284</v>
      </c>
      <c r="R247" s="94">
        <f t="shared" si="94"/>
        <v>0.94258064516129036</v>
      </c>
      <c r="S247" s="94">
        <f t="shared" si="94"/>
        <v>0.95036399735274657</v>
      </c>
      <c r="T247" s="94">
        <f t="shared" si="94"/>
        <v>0.95</v>
      </c>
      <c r="U247" s="94">
        <f t="shared" si="94"/>
        <v>0.95128205128205123</v>
      </c>
      <c r="V247" s="94">
        <f t="shared" si="94"/>
        <v>0.96363636363636362</v>
      </c>
      <c r="W247" s="94">
        <f t="shared" si="94"/>
        <v>0.96440129449838197</v>
      </c>
      <c r="X247" s="94">
        <f t="shared" si="94"/>
        <v>0.96312778130959953</v>
      </c>
      <c r="Y247" s="94">
        <f t="shared" si="94"/>
        <v>0.96064516129032251</v>
      </c>
      <c r="Z247" s="128">
        <f t="shared" si="94"/>
        <v>0.96919127086007695</v>
      </c>
      <c r="AA247" s="128">
        <f t="shared" si="94"/>
        <v>0.96128955866437882</v>
      </c>
      <c r="AB247" s="128">
        <f t="shared" si="94"/>
        <v>0.96527852546354687</v>
      </c>
      <c r="AC247" s="128">
        <f t="shared" si="94"/>
        <v>0.96750817642798925</v>
      </c>
    </row>
    <row r="248" spans="1:30">
      <c r="A248" s="126" t="s">
        <v>75</v>
      </c>
      <c r="B248" s="94">
        <f t="shared" si="94"/>
        <v>0.96853146853146854</v>
      </c>
      <c r="C248" s="94">
        <f t="shared" si="94"/>
        <v>0.94921875</v>
      </c>
      <c r="D248" s="94">
        <f t="shared" si="94"/>
        <v>0.94751773049645394</v>
      </c>
      <c r="E248" s="94">
        <f t="shared" si="94"/>
        <v>0.94894736842105265</v>
      </c>
      <c r="F248" s="94">
        <f t="shared" si="94"/>
        <v>0.95158730158730154</v>
      </c>
      <c r="G248" s="94">
        <f t="shared" si="94"/>
        <v>0.98960831334932053</v>
      </c>
      <c r="H248" s="94">
        <f t="shared" si="94"/>
        <v>0.96862745098039216</v>
      </c>
      <c r="I248" s="94">
        <f t="shared" si="94"/>
        <v>0.94641509433962268</v>
      </c>
      <c r="J248" s="94">
        <f t="shared" si="94"/>
        <v>0.93962264150943398</v>
      </c>
      <c r="K248" s="94">
        <f t="shared" si="94"/>
        <v>0.93949044585987262</v>
      </c>
      <c r="L248" s="94">
        <f t="shared" si="94"/>
        <v>0.94891059353869267</v>
      </c>
      <c r="M248" s="94">
        <f t="shared" si="94"/>
        <v>0.94875659382064814</v>
      </c>
      <c r="N248" s="94">
        <f t="shared" si="94"/>
        <v>0.94476327116212344</v>
      </c>
      <c r="O248" s="94">
        <f t="shared" si="94"/>
        <v>0.95382395382395391</v>
      </c>
      <c r="P248" s="94">
        <f t="shared" si="94"/>
        <v>0.94</v>
      </c>
      <c r="Q248" s="94">
        <f t="shared" si="94"/>
        <v>0.94285714285714284</v>
      </c>
      <c r="R248" s="94">
        <f t="shared" si="94"/>
        <v>0.94258064516129036</v>
      </c>
      <c r="S248" s="94">
        <f t="shared" si="94"/>
        <v>0.95036399735274657</v>
      </c>
      <c r="T248" s="94">
        <f t="shared" si="94"/>
        <v>0.95</v>
      </c>
      <c r="U248" s="94">
        <f t="shared" si="94"/>
        <v>0.95128205128205123</v>
      </c>
      <c r="V248" s="94">
        <f t="shared" si="94"/>
        <v>0.96363636363636362</v>
      </c>
      <c r="W248" s="94">
        <f t="shared" si="94"/>
        <v>0.96440129449838197</v>
      </c>
      <c r="X248" s="94">
        <f t="shared" si="94"/>
        <v>0.96312778130959953</v>
      </c>
      <c r="Y248" s="94">
        <f t="shared" si="94"/>
        <v>0.96064516129032251</v>
      </c>
      <c r="Z248" s="128">
        <f t="shared" si="94"/>
        <v>0.96919127086007695</v>
      </c>
      <c r="AA248" s="128">
        <f t="shared" si="94"/>
        <v>0.96128955866437882</v>
      </c>
      <c r="AB248" s="128">
        <f t="shared" si="94"/>
        <v>0.96527852546354687</v>
      </c>
      <c r="AC248" s="128">
        <f t="shared" si="94"/>
        <v>0.96750817642798925</v>
      </c>
    </row>
    <row r="249" spans="1:30" ht="15.75" thickBot="1">
      <c r="A249" s="126" t="s">
        <v>95</v>
      </c>
      <c r="B249" s="165">
        <f>B233+B122</f>
        <v>0.96853146853146854</v>
      </c>
      <c r="C249" s="165">
        <f t="shared" si="94"/>
        <v>0.94921875</v>
      </c>
      <c r="D249" s="165">
        <f t="shared" si="94"/>
        <v>0.94751773049645394</v>
      </c>
      <c r="E249" s="165">
        <f t="shared" si="94"/>
        <v>0.94894736842105265</v>
      </c>
      <c r="F249" s="165">
        <f t="shared" si="94"/>
        <v>0.95158730158730154</v>
      </c>
      <c r="G249" s="165">
        <f t="shared" si="94"/>
        <v>0.98960831334932053</v>
      </c>
      <c r="H249" s="165">
        <f t="shared" si="94"/>
        <v>0.96862745098039216</v>
      </c>
      <c r="I249" s="165">
        <f t="shared" si="94"/>
        <v>0.94641509433962268</v>
      </c>
      <c r="J249" s="165">
        <f t="shared" si="94"/>
        <v>0.93962264150943398</v>
      </c>
      <c r="K249" s="165">
        <f t="shared" si="94"/>
        <v>0.93949044585987262</v>
      </c>
      <c r="L249" s="165">
        <f t="shared" si="94"/>
        <v>0.94891059353869267</v>
      </c>
      <c r="M249" s="165">
        <f t="shared" si="94"/>
        <v>0.94875659382064814</v>
      </c>
      <c r="N249" s="165">
        <f t="shared" si="94"/>
        <v>0.94476327116212344</v>
      </c>
      <c r="O249" s="165">
        <f t="shared" si="94"/>
        <v>0.95382395382395391</v>
      </c>
      <c r="P249" s="165">
        <f t="shared" si="94"/>
        <v>0.94</v>
      </c>
      <c r="Q249" s="165">
        <f t="shared" si="94"/>
        <v>0.94285714285714284</v>
      </c>
      <c r="R249" s="165">
        <f t="shared" si="94"/>
        <v>0.94258064516129036</v>
      </c>
      <c r="S249" s="165">
        <f t="shared" si="94"/>
        <v>0.95036399735274657</v>
      </c>
      <c r="T249" s="165">
        <f t="shared" si="94"/>
        <v>0.95</v>
      </c>
      <c r="U249" s="165">
        <f t="shared" si="94"/>
        <v>0.95128205128205123</v>
      </c>
      <c r="V249" s="165">
        <f t="shared" si="94"/>
        <v>0.96363636363636362</v>
      </c>
      <c r="W249" s="165">
        <f t="shared" si="94"/>
        <v>0.96440129449838197</v>
      </c>
      <c r="X249" s="165">
        <f t="shared" si="94"/>
        <v>0.96312778130959953</v>
      </c>
      <c r="Y249" s="165">
        <f t="shared" si="94"/>
        <v>0.96064516129032251</v>
      </c>
      <c r="Z249" s="128">
        <f t="shared" si="94"/>
        <v>0.96919127086007695</v>
      </c>
      <c r="AA249" s="128">
        <f t="shared" si="94"/>
        <v>0.96128955866437882</v>
      </c>
      <c r="AB249" s="128">
        <f t="shared" si="94"/>
        <v>0.96527852546354687</v>
      </c>
      <c r="AC249" s="128">
        <f t="shared" si="94"/>
        <v>0.96750817642798925</v>
      </c>
    </row>
    <row r="250" spans="1:3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</row>
    <row r="251" spans="1:30" ht="15.75" thickBot="1">
      <c r="A251" s="126" t="s">
        <v>319</v>
      </c>
    </row>
    <row r="252" spans="1:30" ht="15.75" thickBot="1">
      <c r="A252" s="154"/>
      <c r="B252" s="154" t="str">
        <f>B$2</f>
        <v xml:space="preserve">93/94 </v>
      </c>
      <c r="C252" s="154" t="str">
        <f t="shared" ref="C252:AC252" si="95">C$2</f>
        <v xml:space="preserve">94/95 </v>
      </c>
      <c r="D252" s="154" t="str">
        <f t="shared" si="95"/>
        <v xml:space="preserve">95/96 </v>
      </c>
      <c r="E252" s="154" t="str">
        <f t="shared" si="95"/>
        <v xml:space="preserve">96/97 </v>
      </c>
      <c r="F252" s="154" t="str">
        <f t="shared" si="95"/>
        <v xml:space="preserve">97/98 </v>
      </c>
      <c r="G252" s="154" t="str">
        <f t="shared" si="95"/>
        <v xml:space="preserve">98/99 </v>
      </c>
      <c r="H252" s="154" t="str">
        <f t="shared" si="95"/>
        <v xml:space="preserve">99/00 </v>
      </c>
      <c r="I252" s="154" t="str">
        <f t="shared" si="95"/>
        <v xml:space="preserve">00/01 </v>
      </c>
      <c r="J252" s="154" t="str">
        <f t="shared" si="95"/>
        <v xml:space="preserve">01/02 </v>
      </c>
      <c r="K252" s="154" t="str">
        <f t="shared" si="95"/>
        <v xml:space="preserve">02/03 </v>
      </c>
      <c r="L252" s="154" t="str">
        <f t="shared" si="95"/>
        <v xml:space="preserve">03/04 </v>
      </c>
      <c r="M252" s="154" t="str">
        <f t="shared" si="95"/>
        <v xml:space="preserve">04/05 </v>
      </c>
      <c r="N252" s="154" t="str">
        <f t="shared" si="95"/>
        <v xml:space="preserve">05/06 </v>
      </c>
      <c r="O252" s="154" t="str">
        <f t="shared" si="95"/>
        <v xml:space="preserve">06/07 </v>
      </c>
      <c r="P252" s="154" t="str">
        <f t="shared" si="95"/>
        <v xml:space="preserve">07/08 </v>
      </c>
      <c r="Q252" s="154" t="str">
        <f t="shared" si="95"/>
        <v xml:space="preserve">08/09 </v>
      </c>
      <c r="R252" s="154" t="str">
        <f t="shared" si="95"/>
        <v xml:space="preserve">09/10 </v>
      </c>
      <c r="S252" s="154" t="str">
        <f t="shared" si="95"/>
        <v xml:space="preserve">10/11 </v>
      </c>
      <c r="T252" s="154" t="str">
        <f t="shared" si="95"/>
        <v xml:space="preserve">11/12 </v>
      </c>
      <c r="U252" s="154" t="str">
        <f t="shared" si="95"/>
        <v xml:space="preserve">12/13 </v>
      </c>
      <c r="V252" s="154" t="str">
        <f t="shared" si="95"/>
        <v xml:space="preserve">13/14 </v>
      </c>
      <c r="W252" s="154" t="str">
        <f t="shared" si="95"/>
        <v xml:space="preserve">14/15 </v>
      </c>
      <c r="X252" s="154" t="str">
        <f t="shared" si="95"/>
        <v xml:space="preserve">15/16 </v>
      </c>
      <c r="Y252" s="154" t="str">
        <f t="shared" si="95"/>
        <v xml:space="preserve">16/17 </v>
      </c>
      <c r="Z252" s="154" t="str">
        <f t="shared" si="95"/>
        <v xml:space="preserve">17/18 </v>
      </c>
      <c r="AA252" s="154" t="str">
        <f t="shared" si="95"/>
        <v>18/19</v>
      </c>
      <c r="AB252" s="154" t="str">
        <f t="shared" si="95"/>
        <v>19/20</v>
      </c>
      <c r="AC252" s="154" t="str">
        <f t="shared" si="95"/>
        <v>20/21</v>
      </c>
      <c r="AD252" s="167"/>
    </row>
    <row r="253" spans="1:30">
      <c r="A253" s="126" t="s">
        <v>64</v>
      </c>
      <c r="B253" s="72">
        <f>(SUM(K253:O253)/SUM(K$265:O$265))*B$265</f>
        <v>2.1353513642605528</v>
      </c>
      <c r="C253" s="72">
        <f>(SUM(L253:P253)/SUM(L$265:P$265))*C$265</f>
        <v>2.0780613842781084</v>
      </c>
      <c r="D253" s="72">
        <v>0.1279774273858931</v>
      </c>
      <c r="E253" s="66">
        <f>'[2]Indonesia Coconut Oil Imports'!BL$290</f>
        <v>0</v>
      </c>
      <c r="F253" s="66">
        <f>'[2]Indonesia Coconut Oil Imports'!BX$290</f>
        <v>0</v>
      </c>
      <c r="G253" s="66">
        <f>'[2]Indonesia Coconut Oil Imports'!CJ$290</f>
        <v>0</v>
      </c>
      <c r="H253" s="66">
        <f>'[2]Indonesia Coconut Oil Imports'!CV$290</f>
        <v>0</v>
      </c>
      <c r="I253" s="66">
        <f>'[2]Indonesia Coconut Oil Imports'!DH$290</f>
        <v>2.9000000000000001E-2</v>
      </c>
      <c r="J253" s="66">
        <f>'[2]Indonesia Coconut Oil Imports'!DT$290</f>
        <v>0</v>
      </c>
      <c r="K253" s="66">
        <f>'[2]Indonesia Coconut Oil Imports'!EF$290</f>
        <v>0</v>
      </c>
      <c r="L253" s="66">
        <f>'[2]Indonesia Coconut Oil Imports'!ER$290</f>
        <v>8.2000000000000003E-2</v>
      </c>
      <c r="M253" s="66">
        <f>'[2]Indonesia Coconut Oil Imports'!FD$290</f>
        <v>0.20200000000000001</v>
      </c>
      <c r="N253" s="66">
        <f>'[2]Indonesia Coconut Oil Imports'!FP$290</f>
        <v>0.56100000000000005</v>
      </c>
      <c r="O253" s="66">
        <f>'[2]Indonesia Coconut Oil Imports'!GB$290</f>
        <v>0.71</v>
      </c>
      <c r="P253" s="66">
        <f>'[2]Indonesia Coconut Oil Imports'!GN$290</f>
        <v>0.41099999999999998</v>
      </c>
      <c r="Q253" s="66">
        <f>'[2]Indonesia Coconut Oil Imports'!GZ$290</f>
        <v>3.5999999999999997E-2</v>
      </c>
      <c r="R253" s="66">
        <f>'[2]Indonesia Coconut Oil Imports'!HL$290</f>
        <v>2.3E-2</v>
      </c>
      <c r="S253" s="66">
        <f>'[2]Indonesia Coconut Oil Imports'!HX$290</f>
        <v>1.4E-2</v>
      </c>
      <c r="T253" s="66">
        <f>'[2]Indonesia Coconut Oil Imports'!IJ$290</f>
        <v>0</v>
      </c>
      <c r="U253" s="66">
        <f>'[2]Indonesia Coconut Oil Imports'!IV$290</f>
        <v>1.7999999999999999E-2</v>
      </c>
      <c r="V253" s="66">
        <f>'[2]Indonesia Coconut Oil Imports'!JH$290</f>
        <v>0.01</v>
      </c>
      <c r="W253" s="66">
        <f>'[2]Indonesia Coconut Oil Imports'!JT$290</f>
        <v>1.6E-2</v>
      </c>
      <c r="X253" s="66">
        <f>'[2]Indonesia Coconut Oil Imports'!KF$290</f>
        <v>2E-3</v>
      </c>
      <c r="Y253" s="66">
        <f>'[2]Indonesia Coconut Oil Imports'!KR$290</f>
        <v>0.90700000000000003</v>
      </c>
      <c r="Z253" s="66">
        <f>'[2]Indonesia Coconut Oil Imports'!LD$290</f>
        <v>1.0509999999999999</v>
      </c>
      <c r="AA253" s="67">
        <f>(SUM(U253:Y253)/SUM(U$265:Y$265))*AA$265</f>
        <v>0.65149029258955438</v>
      </c>
      <c r="AB253" s="67">
        <f t="shared" ref="AB253:AB263" si="96">(SUM(V253:Z253)/SUM(V$265:Z$265))*AB$265</f>
        <v>0.8896255151406558</v>
      </c>
      <c r="AC253" s="67">
        <f t="shared" ref="AC253:AC263" si="97">(SUM(W253:AA253)/SUM(W$265:AA$265))*AC$265</f>
        <v>0.81736150456963674</v>
      </c>
    </row>
    <row r="254" spans="1:30">
      <c r="A254" s="126" t="s">
        <v>65</v>
      </c>
      <c r="B254" s="72">
        <f t="shared" ref="B254:C264" si="98">(SUM(K254:O254)/SUM(K$265:O$265))*B$265</f>
        <v>2.7821362469401154</v>
      </c>
      <c r="C254" s="72">
        <f t="shared" si="98"/>
        <v>2.3053163169433128</v>
      </c>
      <c r="D254" s="72">
        <v>0.14190074688796786</v>
      </c>
      <c r="E254" s="66">
        <f>'[2]Indonesia Coconut Oil Imports'!BM$290</f>
        <v>0</v>
      </c>
      <c r="F254" s="66">
        <f>'[2]Indonesia Coconut Oil Imports'!BY$290</f>
        <v>0</v>
      </c>
      <c r="G254" s="66">
        <f>'[2]Indonesia Coconut Oil Imports'!CK$290</f>
        <v>0</v>
      </c>
      <c r="H254" s="66">
        <f>'[2]Indonesia Coconut Oil Imports'!CW$290</f>
        <v>0</v>
      </c>
      <c r="I254" s="66">
        <f>'[2]Indonesia Coconut Oil Imports'!DI$290</f>
        <v>0</v>
      </c>
      <c r="J254" s="66">
        <f>'[2]Indonesia Coconut Oil Imports'!DU$290</f>
        <v>0</v>
      </c>
      <c r="K254" s="66">
        <f>'[2]Indonesia Coconut Oil Imports'!EG$290</f>
        <v>0</v>
      </c>
      <c r="L254" s="66">
        <f>'[2]Indonesia Coconut Oil Imports'!ES$290</f>
        <v>3.9E-2</v>
      </c>
      <c r="M254" s="66">
        <f>'[2]Indonesia Coconut Oil Imports'!FE$290</f>
        <v>0.2</v>
      </c>
      <c r="N254" s="66">
        <f>'[2]Indonesia Coconut Oil Imports'!FQ$290</f>
        <v>0.65400000000000003</v>
      </c>
      <c r="O254" s="66">
        <f>'[2]Indonesia Coconut Oil Imports'!GC$290</f>
        <v>1.133</v>
      </c>
      <c r="P254" s="66">
        <f>'[2]Indonesia Coconut Oil Imports'!GO$290</f>
        <v>0.155</v>
      </c>
      <c r="Q254" s="66">
        <f>'[2]Indonesia Coconut Oil Imports'!HA$290</f>
        <v>0</v>
      </c>
      <c r="R254" s="66">
        <f>'[2]Indonesia Coconut Oil Imports'!HM$290</f>
        <v>1.2999999999999999E-2</v>
      </c>
      <c r="S254" s="66">
        <f>'[2]Indonesia Coconut Oil Imports'!HY$290</f>
        <v>8.9999999999999993E-3</v>
      </c>
      <c r="T254" s="66">
        <f>'[2]Indonesia Coconut Oil Imports'!IK$290</f>
        <v>1E-3</v>
      </c>
      <c r="U254" s="66">
        <f>'[2]Indonesia Coconut Oil Imports'!IW$290</f>
        <v>2.4E-2</v>
      </c>
      <c r="V254" s="66">
        <f>'[2]Indonesia Coconut Oil Imports'!JI$290</f>
        <v>3.6999999999999998E-2</v>
      </c>
      <c r="W254" s="66">
        <f>'[2]Indonesia Coconut Oil Imports'!JU$290</f>
        <v>2E-3</v>
      </c>
      <c r="X254" s="66">
        <f>'[2]Indonesia Coconut Oil Imports'!KG$290</f>
        <v>2.1999999999999999E-2</v>
      </c>
      <c r="Y254" s="66">
        <f>'[2]Indonesia Coconut Oil Imports'!KS$290</f>
        <v>3.5579999999999998</v>
      </c>
      <c r="Z254" s="66">
        <f>'[2]Indonesia Coconut Oil Imports'!LE$290</f>
        <v>1.9</v>
      </c>
      <c r="AA254" s="67">
        <f>(SUM(U254:Y254)/SUM(U$265:Y$265))*AA$265</f>
        <v>2.4904293136450644</v>
      </c>
      <c r="AB254" s="67">
        <f t="shared" si="96"/>
        <v>2.4722271994266261</v>
      </c>
      <c r="AC254" s="67">
        <f t="shared" si="97"/>
        <v>2.4800688464023715</v>
      </c>
    </row>
    <row r="255" spans="1:30">
      <c r="A255" s="126" t="s">
        <v>66</v>
      </c>
      <c r="B255" s="72">
        <f t="shared" si="98"/>
        <v>2.4237267896590842</v>
      </c>
      <c r="C255" s="72">
        <f t="shared" si="98"/>
        <v>1.9839884121515816</v>
      </c>
      <c r="D255" s="72">
        <v>0.12212182572614202</v>
      </c>
      <c r="E255" s="66">
        <f>'[2]Indonesia Coconut Oil Imports'!BN$290</f>
        <v>8.9999999999999993E-3</v>
      </c>
      <c r="F255" s="66">
        <f>'[2]Indonesia Coconut Oil Imports'!BZ$290</f>
        <v>2E-3</v>
      </c>
      <c r="G255" s="66">
        <f>'[2]Indonesia Coconut Oil Imports'!CL$290</f>
        <v>0</v>
      </c>
      <c r="H255" s="66">
        <f>'[2]Indonesia Coconut Oil Imports'!CX$290</f>
        <v>0</v>
      </c>
      <c r="I255" s="66">
        <f>'[2]Indonesia Coconut Oil Imports'!DJ$290</f>
        <v>0</v>
      </c>
      <c r="J255" s="66">
        <f>'[2]Indonesia Coconut Oil Imports'!DV$290</f>
        <v>0</v>
      </c>
      <c r="K255" s="66">
        <f>'[2]Indonesia Coconut Oil Imports'!EH$290</f>
        <v>0</v>
      </c>
      <c r="L255" s="66">
        <f>'[2]Indonesia Coconut Oil Imports'!ET$290</f>
        <v>0</v>
      </c>
      <c r="M255" s="66">
        <f>'[2]Indonesia Coconut Oil Imports'!FF$290</f>
        <v>0.127</v>
      </c>
      <c r="N255" s="66">
        <f>'[2]Indonesia Coconut Oil Imports'!FR$290</f>
        <v>0.54900000000000004</v>
      </c>
      <c r="O255" s="66">
        <f>'[2]Indonesia Coconut Oil Imports'!GD$290</f>
        <v>1.089</v>
      </c>
      <c r="P255" s="66">
        <f>'[2]Indonesia Coconut Oil Imports'!GP$290</f>
        <v>0.112</v>
      </c>
      <c r="Q255" s="66">
        <f>'[2]Indonesia Coconut Oil Imports'!HB$290</f>
        <v>2.3E-2</v>
      </c>
      <c r="R255" s="66">
        <f>'[2]Indonesia Coconut Oil Imports'!HN$290</f>
        <v>7.0000000000000001E-3</v>
      </c>
      <c r="S255" s="66">
        <f>'[2]Indonesia Coconut Oil Imports'!HZ$290</f>
        <v>0</v>
      </c>
      <c r="T255" s="66">
        <f>'[2]Indonesia Coconut Oil Imports'!IL$290</f>
        <v>0.02</v>
      </c>
      <c r="U255" s="66">
        <f>'[2]Indonesia Coconut Oil Imports'!IX$290</f>
        <v>3.0000000000000001E-3</v>
      </c>
      <c r="V255" s="66">
        <f>'[2]Indonesia Coconut Oil Imports'!JJ$290</f>
        <v>1.4999999999999999E-2</v>
      </c>
      <c r="W255" s="66">
        <f>'[2]Indonesia Coconut Oil Imports'!JV$290</f>
        <v>2E-3</v>
      </c>
      <c r="X255" s="66">
        <f>'[2]Indonesia Coconut Oil Imports'!KH$290</f>
        <v>0</v>
      </c>
      <c r="Y255" s="66">
        <f>'[2]Indonesia Coconut Oil Imports'!KT$290</f>
        <v>2.7E-2</v>
      </c>
      <c r="Z255" s="66">
        <f>'[2]Indonesia Coconut Oil Imports'!LF$290</f>
        <v>0.83299999999999996</v>
      </c>
      <c r="AA255" s="67">
        <f>(SUM(U255:Y255)/SUM(U$265:Y$265))*AA$265</f>
        <v>3.2130161334427129E-2</v>
      </c>
      <c r="AB255" s="67">
        <f t="shared" si="96"/>
        <v>0.39285074359433797</v>
      </c>
      <c r="AC255" s="67">
        <f t="shared" si="97"/>
        <v>0.27814663141119489</v>
      </c>
    </row>
    <row r="256" spans="1:30">
      <c r="A256" s="126" t="s">
        <v>67</v>
      </c>
      <c r="B256" s="72">
        <f t="shared" si="98"/>
        <v>2.3248552152367306</v>
      </c>
      <c r="C256" s="72">
        <f t="shared" si="98"/>
        <v>1.8370654556843096</v>
      </c>
      <c r="D256" s="66">
        <f>'[2]Indonesia Coconut Oil Imports'!BC$290</f>
        <v>0</v>
      </c>
      <c r="E256" s="66">
        <f>'[2]Indonesia Coconut Oil Imports'!BO$290</f>
        <v>0</v>
      </c>
      <c r="F256" s="66">
        <f>'[2]Indonesia Coconut Oil Imports'!CA$290</f>
        <v>6.0000000000000001E-3</v>
      </c>
      <c r="G256" s="66">
        <f>'[2]Indonesia Coconut Oil Imports'!CM$290</f>
        <v>0</v>
      </c>
      <c r="H256" s="66">
        <f>'[2]Indonesia Coconut Oil Imports'!CY$290</f>
        <v>0</v>
      </c>
      <c r="I256" s="66">
        <f>'[2]Indonesia Coconut Oil Imports'!DK$290</f>
        <v>0</v>
      </c>
      <c r="J256" s="66">
        <f>'[2]Indonesia Coconut Oil Imports'!DW$290</f>
        <v>0</v>
      </c>
      <c r="K256" s="66">
        <f>'[2]Indonesia Coconut Oil Imports'!EI$290</f>
        <v>1E-3</v>
      </c>
      <c r="L256" s="66">
        <f>'[2]Indonesia Coconut Oil Imports'!EU$290</f>
        <v>5.0000000000000001E-3</v>
      </c>
      <c r="M256" s="66">
        <f>'[2]Indonesia Coconut Oil Imports'!FG$290</f>
        <v>3.0000000000000001E-3</v>
      </c>
      <c r="N256" s="66">
        <f>'[2]Indonesia Coconut Oil Imports'!FS$290</f>
        <v>0.57599999999999996</v>
      </c>
      <c r="O256" s="66">
        <f>'[2]Indonesia Coconut Oil Imports'!GE$290</f>
        <v>1.1080000000000001</v>
      </c>
      <c r="P256" s="66">
        <f>'[2]Indonesia Coconut Oil Imports'!GQ$290</f>
        <v>4.5999999999999999E-2</v>
      </c>
      <c r="Q256" s="66">
        <f>'[2]Indonesia Coconut Oil Imports'!HC$290</f>
        <v>6.5000000000000002E-2</v>
      </c>
      <c r="R256" s="66">
        <f>'[2]Indonesia Coconut Oil Imports'!HO$290</f>
        <v>3.3000000000000002E-2</v>
      </c>
      <c r="S256" s="66">
        <f>'[2]Indonesia Coconut Oil Imports'!IA$290</f>
        <v>6.0000000000000001E-3</v>
      </c>
      <c r="T256" s="66">
        <f>'[2]Indonesia Coconut Oil Imports'!IM$290</f>
        <v>7.0000000000000001E-3</v>
      </c>
      <c r="U256" s="66">
        <f>'[2]Indonesia Coconut Oil Imports'!IY$290</f>
        <v>0</v>
      </c>
      <c r="V256" s="66">
        <f>'[2]Indonesia Coconut Oil Imports'!JK$290</f>
        <v>0</v>
      </c>
      <c r="W256" s="66">
        <f>'[2]Indonesia Coconut Oil Imports'!JW$290</f>
        <v>4.3999999999999997E-2</v>
      </c>
      <c r="X256" s="66">
        <f>'[2]Indonesia Coconut Oil Imports'!KI$290</f>
        <v>1E-3</v>
      </c>
      <c r="Y256" s="66">
        <f>'[2]Indonesia Coconut Oil Imports'!KU$290</f>
        <v>0.35799999999999998</v>
      </c>
      <c r="Z256" s="66">
        <f>'[2]Indonesia Coconut Oil Imports'!LG$290</f>
        <v>1.492</v>
      </c>
      <c r="AA256" s="67">
        <f>(SUM(U256:Y256)/SUM(U$265:Y$265))*AA$265</f>
        <v>0.27549904293136451</v>
      </c>
      <c r="AB256" s="67">
        <f t="shared" si="96"/>
        <v>0.84886221107328452</v>
      </c>
      <c r="AC256" s="67">
        <f t="shared" si="97"/>
        <v>0.67520034932226858</v>
      </c>
    </row>
    <row r="257" spans="1:30">
      <c r="A257" s="126" t="s">
        <v>68</v>
      </c>
      <c r="B257" s="72">
        <f t="shared" si="98"/>
        <v>1.7535972296853544</v>
      </c>
      <c r="C257" s="72">
        <f t="shared" si="98"/>
        <v>1.3952395865956777</v>
      </c>
      <c r="D257" s="66">
        <f>'[2]Indonesia Coconut Oil Imports'!BD$290</f>
        <v>0</v>
      </c>
      <c r="E257" s="66">
        <f>'[2]Indonesia Coconut Oil Imports'!BP$290</f>
        <v>0</v>
      </c>
      <c r="F257" s="66">
        <f>'[2]Indonesia Coconut Oil Imports'!CB$290</f>
        <v>0</v>
      </c>
      <c r="G257" s="66">
        <f>'[2]Indonesia Coconut Oil Imports'!CN$290</f>
        <v>5.7000000000000002E-2</v>
      </c>
      <c r="H257" s="66">
        <f>'[2]Indonesia Coconut Oil Imports'!CZ$290</f>
        <v>0</v>
      </c>
      <c r="I257" s="66">
        <f>'[2]Indonesia Coconut Oil Imports'!DL$290</f>
        <v>0</v>
      </c>
      <c r="J257" s="66">
        <f>'[2]Indonesia Coconut Oil Imports'!DX$290</f>
        <v>1E-3</v>
      </c>
      <c r="K257" s="66">
        <f>'[2]Indonesia Coconut Oil Imports'!EJ$290</f>
        <v>1E-3</v>
      </c>
      <c r="L257" s="66">
        <f>'[2]Indonesia Coconut Oil Imports'!EV$290</f>
        <v>0.28000000000000003</v>
      </c>
      <c r="M257" s="66">
        <f>'[2]Indonesia Coconut Oil Imports'!FH$290</f>
        <v>5.0000000000000001E-3</v>
      </c>
      <c r="N257" s="66">
        <f>'[2]Indonesia Coconut Oil Imports'!FT$290</f>
        <v>0.41899999999999998</v>
      </c>
      <c r="O257" s="66">
        <f>'[2]Indonesia Coconut Oil Imports'!GF$290</f>
        <v>0.57199999999999995</v>
      </c>
      <c r="P257" s="66">
        <f>'[2]Indonesia Coconut Oil Imports'!GR$290</f>
        <v>4.3999999999999997E-2</v>
      </c>
      <c r="Q257" s="66">
        <f>'[2]Indonesia Coconut Oil Imports'!HD$290</f>
        <v>2.1999999999999999E-2</v>
      </c>
      <c r="R257" s="66">
        <f>'[2]Indonesia Coconut Oil Imports'!HP$290</f>
        <v>1.9E-2</v>
      </c>
      <c r="S257" s="66">
        <f>'[2]Indonesia Coconut Oil Imports'!IB$290</f>
        <v>0</v>
      </c>
      <c r="T257" s="66">
        <f>'[2]Indonesia Coconut Oil Imports'!IN$290</f>
        <v>3.0000000000000001E-3</v>
      </c>
      <c r="U257" s="66">
        <f>'[2]Indonesia Coconut Oil Imports'!IZ$290</f>
        <v>2.9000000000000001E-2</v>
      </c>
      <c r="V257" s="66">
        <f>'[2]Indonesia Coconut Oil Imports'!JL$290</f>
        <v>4.0000000000000001E-3</v>
      </c>
      <c r="W257" s="66">
        <f>'[2]Indonesia Coconut Oil Imports'!JX$290</f>
        <v>4.0000000000000001E-3</v>
      </c>
      <c r="X257" s="66">
        <f>'[2]Indonesia Coconut Oil Imports'!KJ$290</f>
        <v>2.4E-2</v>
      </c>
      <c r="Y257" s="66">
        <f>'[2]Indonesia Coconut Oil Imports'!KV$290</f>
        <v>0.77500000000000002</v>
      </c>
      <c r="Z257" s="67">
        <f>(SUM(T257:X257)/SUM(T$265:X$265))*Z$265</f>
        <v>0.11880452942268423</v>
      </c>
      <c r="AA257" s="67">
        <f>(SUM(U257:Y257)/SUM(U$265:Y$265))*AA$265</f>
        <v>0.57150669948044852</v>
      </c>
      <c r="AB257" s="67">
        <f t="shared" si="96"/>
        <v>0.41471265428358911</v>
      </c>
      <c r="AC257" s="67">
        <f t="shared" si="97"/>
        <v>0.46454029394112256</v>
      </c>
    </row>
    <row r="258" spans="1:30">
      <c r="A258" s="126" t="s">
        <v>69</v>
      </c>
      <c r="B258" s="72">
        <f t="shared" si="98"/>
        <v>2.9455489879992829</v>
      </c>
      <c r="C258" s="72">
        <f t="shared" si="98"/>
        <v>2.3835342937676165</v>
      </c>
      <c r="D258" s="66">
        <f>'[2]Indonesia Coconut Oil Imports'!BE$290</f>
        <v>8.9999999999999993E-3</v>
      </c>
      <c r="E258" s="66">
        <f>'[2]Indonesia Coconut Oil Imports'!BQ$290</f>
        <v>0.01</v>
      </c>
      <c r="F258" s="66">
        <f>'[2]Indonesia Coconut Oil Imports'!CC$290</f>
        <v>0</v>
      </c>
      <c r="G258" s="66">
        <f>'[2]Indonesia Coconut Oil Imports'!CO$290</f>
        <v>0</v>
      </c>
      <c r="H258" s="66">
        <f>'[2]Indonesia Coconut Oil Imports'!DA$290</f>
        <v>0</v>
      </c>
      <c r="I258" s="66">
        <f>'[2]Indonesia Coconut Oil Imports'!DM$290</f>
        <v>1.6E-2</v>
      </c>
      <c r="J258" s="66">
        <f>'[2]Indonesia Coconut Oil Imports'!DY$290</f>
        <v>1.4999999999999999E-2</v>
      </c>
      <c r="K258" s="66">
        <f>'[2]Indonesia Coconut Oil Imports'!EK$290</f>
        <v>0</v>
      </c>
      <c r="L258" s="66">
        <f>'[2]Indonesia Coconut Oil Imports'!EW$290</f>
        <v>0</v>
      </c>
      <c r="M258" s="66">
        <f>'[2]Indonesia Coconut Oil Imports'!FI$290</f>
        <v>0.49399999999999999</v>
      </c>
      <c r="N258" s="66">
        <f>'[2]Indonesia Coconut Oil Imports'!FU$290</f>
        <v>0.72599999999999998</v>
      </c>
      <c r="O258" s="66">
        <f>'[2]Indonesia Coconut Oil Imports'!GG$290</f>
        <v>0.92500000000000004</v>
      </c>
      <c r="P258" s="66">
        <f>'[2]Indonesia Coconut Oil Imports'!GS$290</f>
        <v>0.11</v>
      </c>
      <c r="Q258" s="66">
        <f>'[2]Indonesia Coconut Oil Imports'!HE$290</f>
        <v>2.3E-2</v>
      </c>
      <c r="R258" s="66">
        <f>'[2]Indonesia Coconut Oil Imports'!HQ$290</f>
        <v>3.5999999999999997E-2</v>
      </c>
      <c r="S258" s="66">
        <f>'[2]Indonesia Coconut Oil Imports'!IC$290</f>
        <v>8.9999999999999993E-3</v>
      </c>
      <c r="T258" s="66">
        <f>'[2]Indonesia Coconut Oil Imports'!IO$290</f>
        <v>2.3E-2</v>
      </c>
      <c r="U258" s="66">
        <f>'[2]Indonesia Coconut Oil Imports'!JA$290</f>
        <v>5.5E-2</v>
      </c>
      <c r="V258" s="66">
        <f>'[2]Indonesia Coconut Oil Imports'!JM$290</f>
        <v>5.0000000000000001E-3</v>
      </c>
      <c r="W258" s="66">
        <f>'[2]Indonesia Coconut Oil Imports'!JY$290</f>
        <v>5.6000000000000001E-2</v>
      </c>
      <c r="X258" s="66">
        <f>'[2]Indonesia Coconut Oil Imports'!KK$290</f>
        <v>7.0999999999999994E-2</v>
      </c>
      <c r="Y258" s="66">
        <f>'[2]Indonesia Coconut Oil Imports'!KW$290</f>
        <v>0.56200000000000006</v>
      </c>
      <c r="Z258" s="67">
        <f t="shared" ref="Z258:AA263" si="99">(SUM(T258:X258)/SUM(T$265:X$265))*Z$265</f>
        <v>0.3898273621681827</v>
      </c>
      <c r="AA258" s="67">
        <f t="shared" si="99"/>
        <v>0.51203171998906216</v>
      </c>
      <c r="AB258" s="67">
        <f t="shared" si="96"/>
        <v>0.48549872879778849</v>
      </c>
      <c r="AC258" s="67">
        <f t="shared" si="97"/>
        <v>0.49488554786201855</v>
      </c>
    </row>
    <row r="259" spans="1:30">
      <c r="A259" s="126" t="s">
        <v>70</v>
      </c>
      <c r="B259" s="72">
        <f t="shared" si="98"/>
        <v>2.3358409457281031</v>
      </c>
      <c r="C259" s="72">
        <f t="shared" si="98"/>
        <v>1.8021844660194175</v>
      </c>
      <c r="D259" s="66">
        <f>'[2]Indonesia Coconut Oil Imports'!BF$290</f>
        <v>43.598999999999997</v>
      </c>
      <c r="E259" s="66">
        <f>'[2]Indonesia Coconut Oil Imports'!BR$290</f>
        <v>0</v>
      </c>
      <c r="F259" s="66">
        <f>'[2]Indonesia Coconut Oil Imports'!CD$290</f>
        <v>5</v>
      </c>
      <c r="G259" s="66">
        <f>'[2]Indonesia Coconut Oil Imports'!CP$290</f>
        <v>0</v>
      </c>
      <c r="H259" s="66">
        <f>'[2]Indonesia Coconut Oil Imports'!DB$290</f>
        <v>8.0000000000000002E-3</v>
      </c>
      <c r="I259" s="66">
        <f>'[2]Indonesia Coconut Oil Imports'!DN$290</f>
        <v>1.6E-2</v>
      </c>
      <c r="J259" s="66">
        <f>'[2]Indonesia Coconut Oil Imports'!DZ$290</f>
        <v>0</v>
      </c>
      <c r="K259" s="66">
        <f>'[2]Indonesia Coconut Oil Imports'!EL$290</f>
        <v>0</v>
      </c>
      <c r="L259" s="66">
        <f>'[2]Indonesia Coconut Oil Imports'!EX$290</f>
        <v>0.186</v>
      </c>
      <c r="M259" s="66">
        <f>'[2]Indonesia Coconut Oil Imports'!FJ$290</f>
        <v>0.499</v>
      </c>
      <c r="N259" s="66">
        <f>'[2]Indonesia Coconut Oil Imports'!FV$290</f>
        <v>0.436</v>
      </c>
      <c r="O259" s="66">
        <f>'[2]Indonesia Coconut Oil Imports'!GH$290</f>
        <v>0.57999999999999996</v>
      </c>
      <c r="P259" s="66">
        <f>'[2]Indonesia Coconut Oil Imports'!GT$290</f>
        <v>4.0000000000000001E-3</v>
      </c>
      <c r="Q259" s="66">
        <f>'[2]Indonesia Coconut Oil Imports'!HF$290</f>
        <v>0</v>
      </c>
      <c r="R259" s="66">
        <f>'[2]Indonesia Coconut Oil Imports'!HR$290</f>
        <v>1.7000000000000001E-2</v>
      </c>
      <c r="S259" s="66">
        <f>'[2]Indonesia Coconut Oil Imports'!ID$290</f>
        <v>2.1999999999999999E-2</v>
      </c>
      <c r="T259" s="66">
        <f>'[2]Indonesia Coconut Oil Imports'!IP$290</f>
        <v>8.9999999999999993E-3</v>
      </c>
      <c r="U259" s="66">
        <f>'[2]Indonesia Coconut Oil Imports'!JB$290</f>
        <v>8.0000000000000002E-3</v>
      </c>
      <c r="V259" s="66">
        <f>'[2]Indonesia Coconut Oil Imports'!JN$290</f>
        <v>4.0000000000000001E-3</v>
      </c>
      <c r="W259" s="66">
        <f>'[2]Indonesia Coconut Oil Imports'!JZ$290</f>
        <v>2.1000000000000001E-2</v>
      </c>
      <c r="X259" s="66">
        <f>'[2]Indonesia Coconut Oil Imports'!KL$290</f>
        <v>1.4E-2</v>
      </c>
      <c r="Y259" s="66">
        <f>'[2]Indonesia Coconut Oil Imports'!KX$290</f>
        <v>0.67</v>
      </c>
      <c r="Z259" s="67">
        <f t="shared" si="99"/>
        <v>0.10395396324484871</v>
      </c>
      <c r="AA259" s="67">
        <f t="shared" si="99"/>
        <v>0.49015586546349471</v>
      </c>
      <c r="AB259" s="67">
        <f t="shared" si="96"/>
        <v>0.36416142413763164</v>
      </c>
      <c r="AC259" s="67">
        <f t="shared" si="97"/>
        <v>0.40412798752825968</v>
      </c>
    </row>
    <row r="260" spans="1:30">
      <c r="A260" s="126" t="s">
        <v>71</v>
      </c>
      <c r="B260" s="72">
        <f t="shared" si="98"/>
        <v>4.086691742790614</v>
      </c>
      <c r="C260" s="72">
        <f t="shared" si="98"/>
        <v>3.1488020670216099</v>
      </c>
      <c r="D260" s="66">
        <f>'[2]Indonesia Coconut Oil Imports'!BG$290</f>
        <v>0</v>
      </c>
      <c r="E260" s="66">
        <f>'[2]Indonesia Coconut Oil Imports'!BS$290</f>
        <v>0</v>
      </c>
      <c r="F260" s="66">
        <f>'[2]Indonesia Coconut Oil Imports'!CE$290</f>
        <v>0</v>
      </c>
      <c r="G260" s="66">
        <f>'[2]Indonesia Coconut Oil Imports'!CQ$290</f>
        <v>0</v>
      </c>
      <c r="H260" s="66">
        <f>'[2]Indonesia Coconut Oil Imports'!DC$290</f>
        <v>0</v>
      </c>
      <c r="I260" s="66">
        <f>'[2]Indonesia Coconut Oil Imports'!DO$290</f>
        <v>0</v>
      </c>
      <c r="J260" s="66">
        <f>'[2]Indonesia Coconut Oil Imports'!EA$290</f>
        <v>0</v>
      </c>
      <c r="K260" s="66">
        <f>'[2]Indonesia Coconut Oil Imports'!EM$290</f>
        <v>0</v>
      </c>
      <c r="L260" s="66">
        <f>'[2]Indonesia Coconut Oil Imports'!EY$290</f>
        <v>0.20599999999999999</v>
      </c>
      <c r="M260" s="66">
        <f>'[2]Indonesia Coconut Oil Imports'!FK$290</f>
        <v>1.327</v>
      </c>
      <c r="N260" s="66">
        <f>'[2]Indonesia Coconut Oil Imports'!FW$290</f>
        <v>0.69</v>
      </c>
      <c r="O260" s="66">
        <f>'[2]Indonesia Coconut Oil Imports'!GI$290</f>
        <v>0.753</v>
      </c>
      <c r="P260" s="66">
        <f>'[2]Indonesia Coconut Oil Imports'!GU$290</f>
        <v>3.0000000000000001E-3</v>
      </c>
      <c r="Q260" s="66">
        <f>'[2]Indonesia Coconut Oil Imports'!HG$290</f>
        <v>1.2999999999999999E-2</v>
      </c>
      <c r="R260" s="66">
        <f>'[2]Indonesia Coconut Oil Imports'!HS$290</f>
        <v>2.8000000000000001E-2</v>
      </c>
      <c r="S260" s="66">
        <f>'[2]Indonesia Coconut Oil Imports'!IE$290</f>
        <v>0</v>
      </c>
      <c r="T260" s="66">
        <f>'[2]Indonesia Coconut Oil Imports'!IQ$290</f>
        <v>6.3E-2</v>
      </c>
      <c r="U260" s="66">
        <f>'[2]Indonesia Coconut Oil Imports'!JC$290</f>
        <v>1E-3</v>
      </c>
      <c r="V260" s="66">
        <f>'[2]Indonesia Coconut Oil Imports'!JO$290</f>
        <v>0.06</v>
      </c>
      <c r="W260" s="66">
        <f>'[2]Indonesia Coconut Oil Imports'!KA$290</f>
        <v>0.12</v>
      </c>
      <c r="X260" s="66">
        <f>'[2]Indonesia Coconut Oil Imports'!KM$290</f>
        <v>2E-3</v>
      </c>
      <c r="Y260" s="66">
        <f>'[2]Indonesia Coconut Oil Imports'!KY$290</f>
        <v>0.22600000000000001</v>
      </c>
      <c r="Z260" s="67">
        <f t="shared" si="99"/>
        <v>0.45665490996844249</v>
      </c>
      <c r="AA260" s="67">
        <f t="shared" si="99"/>
        <v>0.27960076565490843</v>
      </c>
      <c r="AB260" s="67">
        <f t="shared" si="96"/>
        <v>0.38732078031197037</v>
      </c>
      <c r="AC260" s="67">
        <f t="shared" si="97"/>
        <v>0.33729100840644277</v>
      </c>
    </row>
    <row r="261" spans="1:30">
      <c r="A261" s="126" t="s">
        <v>72</v>
      </c>
      <c r="B261" s="72">
        <f t="shared" si="98"/>
        <v>2.7848826795629584</v>
      </c>
      <c r="C261" s="72">
        <f t="shared" si="98"/>
        <v>2.1435953648606323</v>
      </c>
      <c r="D261" s="66">
        <f>'[2]Indonesia Coconut Oil Imports'!BH$290</f>
        <v>0</v>
      </c>
      <c r="E261" s="66">
        <f>'[2]Indonesia Coconut Oil Imports'!BT$290</f>
        <v>0</v>
      </c>
      <c r="F261" s="66">
        <f>'[2]Indonesia Coconut Oil Imports'!CF$290</f>
        <v>0</v>
      </c>
      <c r="G261" s="66">
        <f>'[2]Indonesia Coconut Oil Imports'!CR$290</f>
        <v>1.6E-2</v>
      </c>
      <c r="H261" s="66">
        <f>'[2]Indonesia Coconut Oil Imports'!DD$290</f>
        <v>0</v>
      </c>
      <c r="I261" s="66">
        <f>'[2]Indonesia Coconut Oil Imports'!DP$290</f>
        <v>1E-3</v>
      </c>
      <c r="J261" s="66">
        <f>'[2]Indonesia Coconut Oil Imports'!EB$290</f>
        <v>0</v>
      </c>
      <c r="K261" s="66">
        <f>'[2]Indonesia Coconut Oil Imports'!EN$290</f>
        <v>0</v>
      </c>
      <c r="L261" s="66">
        <f>'[2]Indonesia Coconut Oil Imports'!EZ$290</f>
        <v>0.10100000000000001</v>
      </c>
      <c r="M261" s="66">
        <f>'[2]Indonesia Coconut Oil Imports'!FL$290</f>
        <v>0.246</v>
      </c>
      <c r="N261" s="66">
        <f>'[2]Indonesia Coconut Oil Imports'!FX$290</f>
        <v>0.88200000000000001</v>
      </c>
      <c r="O261" s="66">
        <f>'[2]Indonesia Coconut Oil Imports'!GJ$290</f>
        <v>0.79900000000000004</v>
      </c>
      <c r="P261" s="66">
        <f>'[2]Indonesia Coconut Oil Imports'!GV$290</f>
        <v>0</v>
      </c>
      <c r="Q261" s="66">
        <f>'[2]Indonesia Coconut Oil Imports'!HH$290</f>
        <v>2.5000000000000001E-2</v>
      </c>
      <c r="R261" s="66">
        <f>'[2]Indonesia Coconut Oil Imports'!HT$290</f>
        <v>1.4E-2</v>
      </c>
      <c r="S261" s="66">
        <f>'[2]Indonesia Coconut Oil Imports'!IF$290</f>
        <v>0</v>
      </c>
      <c r="T261" s="66">
        <f>'[2]Indonesia Coconut Oil Imports'!IR$290</f>
        <v>4.1000000000000002E-2</v>
      </c>
      <c r="U261" s="66">
        <f>'[2]Indonesia Coconut Oil Imports'!JD$290</f>
        <v>2.1999999999999999E-2</v>
      </c>
      <c r="V261" s="66">
        <f>'[2]Indonesia Coconut Oil Imports'!JP$290</f>
        <v>3.0000000000000001E-3</v>
      </c>
      <c r="W261" s="66">
        <f>'[2]Indonesia Coconut Oil Imports'!KB$290</f>
        <v>6.2E-2</v>
      </c>
      <c r="X261" s="66">
        <f>'[2]Indonesia Coconut Oil Imports'!KN$290</f>
        <v>5.0000000000000001E-3</v>
      </c>
      <c r="Y261" s="66">
        <f>'[2]Indonesia Coconut Oil Imports'!KZ$290</f>
        <v>0.623</v>
      </c>
      <c r="Z261" s="67">
        <f t="shared" si="99"/>
        <v>0.24689066270651566</v>
      </c>
      <c r="AA261" s="67">
        <f t="shared" si="99"/>
        <v>0.4887886245556467</v>
      </c>
      <c r="AB261" s="67">
        <f t="shared" si="96"/>
        <v>0.42102251509877975</v>
      </c>
      <c r="AC261" s="67">
        <f t="shared" si="97"/>
        <v>0.44350130257642084</v>
      </c>
    </row>
    <row r="262" spans="1:30">
      <c r="A262" s="126" t="s">
        <v>73</v>
      </c>
      <c r="B262" s="72">
        <f t="shared" si="98"/>
        <v>3.4096961012597764</v>
      </c>
      <c r="C262" s="72">
        <f t="shared" si="98"/>
        <v>2.6245302223614155</v>
      </c>
      <c r="D262" s="66">
        <f>'[2]Indonesia Coconut Oil Imports'!BI$290</f>
        <v>0</v>
      </c>
      <c r="E262" s="66">
        <f>'[2]Indonesia Coconut Oil Imports'!BU$290</f>
        <v>0</v>
      </c>
      <c r="F262" s="66">
        <f>'[2]Indonesia Coconut Oil Imports'!CG$290</f>
        <v>0</v>
      </c>
      <c r="G262" s="66">
        <f>'[2]Indonesia Coconut Oil Imports'!CS$290</f>
        <v>7.0000000000000001E-3</v>
      </c>
      <c r="H262" s="66">
        <f>'[2]Indonesia Coconut Oil Imports'!DE$290</f>
        <v>0.02</v>
      </c>
      <c r="I262" s="66">
        <f>'[2]Indonesia Coconut Oil Imports'!DQ$290</f>
        <v>0</v>
      </c>
      <c r="J262" s="66">
        <f>'[2]Indonesia Coconut Oil Imports'!EC$290</f>
        <v>1E-3</v>
      </c>
      <c r="K262" s="66">
        <f>'[2]Indonesia Coconut Oil Imports'!EO$290</f>
        <v>0</v>
      </c>
      <c r="L262" s="66">
        <f>'[2]Indonesia Coconut Oil Imports'!FA$290</f>
        <v>0.20499999999999999</v>
      </c>
      <c r="M262" s="66">
        <f>'[2]Indonesia Coconut Oil Imports'!FM$290</f>
        <v>0.83299999999999996</v>
      </c>
      <c r="N262" s="66">
        <f>'[2]Indonesia Coconut Oil Imports'!FY$290</f>
        <v>0.70799999999999996</v>
      </c>
      <c r="O262" s="66">
        <f>'[2]Indonesia Coconut Oil Imports'!GK$290</f>
        <v>0.73699999999999999</v>
      </c>
      <c r="P262" s="66">
        <f>'[2]Indonesia Coconut Oil Imports'!GW$290</f>
        <v>0</v>
      </c>
      <c r="Q262" s="66">
        <f>'[2]Indonesia Coconut Oil Imports'!HI$290</f>
        <v>1.7999999999999999E-2</v>
      </c>
      <c r="R262" s="66">
        <f>'[2]Indonesia Coconut Oil Imports'!HU$290</f>
        <v>0.06</v>
      </c>
      <c r="S262" s="66">
        <f>'[2]Indonesia Coconut Oil Imports'!IG$290</f>
        <v>0</v>
      </c>
      <c r="T262" s="66">
        <f>'[2]Indonesia Coconut Oil Imports'!IS$290</f>
        <v>5.6000000000000001E-2</v>
      </c>
      <c r="U262" s="66">
        <f>'[2]Indonesia Coconut Oil Imports'!JE$290</f>
        <v>7.6999999999999999E-2</v>
      </c>
      <c r="V262" s="66">
        <f>'[2]Indonesia Coconut Oil Imports'!JQ$290</f>
        <v>2E-3</v>
      </c>
      <c r="W262" s="66">
        <f>'[2]Indonesia Coconut Oil Imports'!KC$290</f>
        <v>1.6E-2</v>
      </c>
      <c r="X262" s="66">
        <f>'[2]Indonesia Coconut Oil Imports'!KO$290</f>
        <v>0.105</v>
      </c>
      <c r="Y262" s="66">
        <f>'[2]Indonesia Coconut Oil Imports'!LA$290</f>
        <v>0.42299999999999999</v>
      </c>
      <c r="Z262" s="67">
        <f t="shared" si="99"/>
        <v>0.47521811769073691</v>
      </c>
      <c r="AA262" s="67">
        <f t="shared" si="99"/>
        <v>0.42589554279464042</v>
      </c>
      <c r="AB262" s="67">
        <f t="shared" si="96"/>
        <v>0.45745301813776068</v>
      </c>
      <c r="AC262" s="67">
        <f t="shared" si="97"/>
        <v>0.44954696089260787</v>
      </c>
    </row>
    <row r="263" spans="1:30">
      <c r="A263" s="126" t="s">
        <v>74</v>
      </c>
      <c r="B263" s="72">
        <f t="shared" si="98"/>
        <v>7.4757895993790653</v>
      </c>
      <c r="C263" s="72">
        <f t="shared" si="98"/>
        <v>2.5843642342624489</v>
      </c>
      <c r="D263" s="66">
        <f>'[2]Indonesia Coconut Oil Imports'!BJ$290</f>
        <v>0</v>
      </c>
      <c r="E263" s="66">
        <f>'[2]Indonesia Coconut Oil Imports'!BV$290</f>
        <v>7.0000000000000001E-3</v>
      </c>
      <c r="F263" s="66">
        <f>'[2]Indonesia Coconut Oil Imports'!CH$290</f>
        <v>0</v>
      </c>
      <c r="G263" s="66">
        <f>'[2]Indonesia Coconut Oil Imports'!CT$290</f>
        <v>1.0999999999999999E-2</v>
      </c>
      <c r="H263" s="66">
        <f>'[2]Indonesia Coconut Oil Imports'!DF$290</f>
        <v>1E-3</v>
      </c>
      <c r="I263" s="66">
        <f>'[2]Indonesia Coconut Oil Imports'!DR$290</f>
        <v>0</v>
      </c>
      <c r="J263" s="66">
        <f>'[2]Indonesia Coconut Oil Imports'!ED$290</f>
        <v>0</v>
      </c>
      <c r="K263" s="66">
        <f>'[2]Indonesia Coconut Oil Imports'!EP$290</f>
        <v>3</v>
      </c>
      <c r="L263" s="66">
        <f>'[2]Indonesia Coconut Oil Imports'!FB$290</f>
        <v>0.10299999999999999</v>
      </c>
      <c r="M263" s="66">
        <f>'[2]Indonesia Coconut Oil Imports'!FN$290</f>
        <v>0.86499999999999999</v>
      </c>
      <c r="N263" s="66">
        <f>'[2]Indonesia Coconut Oil Imports'!FZ$290</f>
        <v>0.89500000000000002</v>
      </c>
      <c r="O263" s="66">
        <f>'[2]Indonesia Coconut Oil Imports'!GL$290</f>
        <v>0.58099999999999996</v>
      </c>
      <c r="P263" s="66">
        <f>'[2]Indonesia Coconut Oil Imports'!GX$290</f>
        <v>1E-3</v>
      </c>
      <c r="Q263" s="66">
        <f>'[2]Indonesia Coconut Oil Imports'!HJ$290</f>
        <v>8.0000000000000002E-3</v>
      </c>
      <c r="R263" s="66">
        <f>'[2]Indonesia Coconut Oil Imports'!HV$290</f>
        <v>3.7999999999999999E-2</v>
      </c>
      <c r="S263" s="66">
        <f>'[2]Indonesia Coconut Oil Imports'!IH$290</f>
        <v>0</v>
      </c>
      <c r="T263" s="66">
        <f>'[2]Indonesia Coconut Oil Imports'!IT$290</f>
        <v>2.9000000000000001E-2</v>
      </c>
      <c r="U263" s="66">
        <f>'[2]Indonesia Coconut Oil Imports'!JF$290</f>
        <v>1.996</v>
      </c>
      <c r="V263" s="66">
        <f>'[2]Indonesia Coconut Oil Imports'!JR$290</f>
        <v>3.6999999999999998E-2</v>
      </c>
      <c r="W263" s="66">
        <f>'[2]Indonesia Coconut Oil Imports'!KD$290</f>
        <v>2E-3</v>
      </c>
      <c r="X263" s="66">
        <f>'[2]Indonesia Coconut Oil Imports'!KP$290</f>
        <v>1.018</v>
      </c>
      <c r="Y263" s="66">
        <f>'[2]Indonesia Coconut Oil Imports'!LB$290</f>
        <v>0.96199999999999997</v>
      </c>
      <c r="Z263" s="67">
        <f>(SUM(T263:X263)/SUM(T$265:X$265))*Z$265-3.3</f>
        <v>2.4211806200111372</v>
      </c>
      <c r="AA263" s="67">
        <f t="shared" si="99"/>
        <v>2.744736122504785</v>
      </c>
      <c r="AB263" s="67">
        <f t="shared" si="96"/>
        <v>1.9889717882149873</v>
      </c>
      <c r="AC263" s="67">
        <f t="shared" si="97"/>
        <v>2.2235789032899653</v>
      </c>
    </row>
    <row r="264" spans="1:30">
      <c r="A264" s="126" t="s">
        <v>75</v>
      </c>
      <c r="B264" s="72">
        <f t="shared" si="98"/>
        <v>11.541883097498358</v>
      </c>
      <c r="C264" s="72">
        <f t="shared" si="98"/>
        <v>2.7133181960538679</v>
      </c>
      <c r="D264" s="66">
        <f>'[2]Indonesia Coconut Oil Imports'!BK$290</f>
        <v>0</v>
      </c>
      <c r="E264" s="66">
        <f>'[2]Indonesia Coconut Oil Imports'!BW$290</f>
        <v>0</v>
      </c>
      <c r="F264" s="66">
        <f>'[2]Indonesia Coconut Oil Imports'!CI$290</f>
        <v>0</v>
      </c>
      <c r="G264" s="66">
        <f>'[2]Indonesia Coconut Oil Imports'!CU$290</f>
        <v>0</v>
      </c>
      <c r="H264" s="66">
        <f>'[2]Indonesia Coconut Oil Imports'!DG$290</f>
        <v>1E-3</v>
      </c>
      <c r="I264" s="66">
        <f>'[2]Indonesia Coconut Oil Imports'!DS$290</f>
        <v>0</v>
      </c>
      <c r="J264" s="66">
        <f>'[2]Indonesia Coconut Oil Imports'!EE$290</f>
        <v>1E-3</v>
      </c>
      <c r="K264" s="66">
        <f>'[2]Indonesia Coconut Oil Imports'!EQ$290</f>
        <v>5.8380000000000001</v>
      </c>
      <c r="L264" s="66">
        <f>'[2]Indonesia Coconut Oil Imports'!FC$290</f>
        <v>0.29799999999999999</v>
      </c>
      <c r="M264" s="66">
        <f>'[2]Indonesia Coconut Oil Imports'!FO$290</f>
        <v>0.91300000000000003</v>
      </c>
      <c r="N264" s="66">
        <f>'[2]Indonesia Coconut Oil Imports'!GA$290</f>
        <v>0.72399999999999998</v>
      </c>
      <c r="O264" s="66">
        <f>'[2]Indonesia Coconut Oil Imports'!GM$290</f>
        <v>0.63200000000000001</v>
      </c>
      <c r="P264" s="66">
        <f>'[2]Indonesia Coconut Oil Imports'!GY$290</f>
        <v>0</v>
      </c>
      <c r="Q264" s="66">
        <f>'[2]Indonesia Coconut Oil Imports'!HK$290</f>
        <v>1.4E-2</v>
      </c>
      <c r="R264" s="66">
        <f>'[2]Indonesia Coconut Oil Imports'!HW$290</f>
        <v>1.6E-2</v>
      </c>
      <c r="S264" s="66">
        <f>'[2]Indonesia Coconut Oil Imports'!II$290</f>
        <v>0.01</v>
      </c>
      <c r="T264" s="66">
        <f>'[2]Indonesia Coconut Oil Imports'!IU$290</f>
        <v>5.6000000000000001E-2</v>
      </c>
      <c r="U264" s="66">
        <f>'[2]Indonesia Coconut Oil Imports'!JG$290</f>
        <v>7.0999999999999994E-2</v>
      </c>
      <c r="V264" s="66">
        <f>'[2]Indonesia Coconut Oil Imports'!JS$290</f>
        <v>1E-3</v>
      </c>
      <c r="W264" s="66">
        <f>'[2]Indonesia Coconut Oil Imports'!KE$290</f>
        <v>0</v>
      </c>
      <c r="X264" s="66">
        <f>'[2]Indonesia Coconut Oil Imports'!KQ$290</f>
        <v>0.98799999999999999</v>
      </c>
      <c r="Y264" s="66">
        <f>'[2]Indonesia Coconut Oil Imports'!LC$290</f>
        <v>0.45800000000000002</v>
      </c>
      <c r="Z264" s="67">
        <f>Z265-SUM(Z253:Z263)</f>
        <v>0.51146983478745156</v>
      </c>
      <c r="AA264" s="67">
        <f>AA265-SUM(AA253:AA263)</f>
        <v>1.0377358490566042</v>
      </c>
      <c r="AB264" s="67">
        <f>AB265-SUM(AB253:AB263)</f>
        <v>0.87729342178258918</v>
      </c>
      <c r="AC264" s="67">
        <f>AC265-SUM(AC253:AC263)</f>
        <v>0.93175066379768978</v>
      </c>
    </row>
    <row r="265" spans="1:30" ht="15.75" thickBot="1">
      <c r="A265" s="126" t="s">
        <v>76</v>
      </c>
      <c r="B265" s="163">
        <f>B32</f>
        <v>46</v>
      </c>
      <c r="C265" s="163">
        <f>C32</f>
        <v>27</v>
      </c>
      <c r="D265" s="163">
        <f>D32</f>
        <v>44</v>
      </c>
      <c r="E265" s="163">
        <f>SUM(E253:E264)</f>
        <v>2.5999999999999999E-2</v>
      </c>
      <c r="F265" s="163">
        <f>SUM(F253:F264)</f>
        <v>5.008</v>
      </c>
      <c r="G265" s="163">
        <f>SUM(G253:G264)</f>
        <v>9.1000000000000011E-2</v>
      </c>
      <c r="H265" s="163">
        <f>SUM(H253:H264)</f>
        <v>3.0000000000000002E-2</v>
      </c>
      <c r="I265" s="163">
        <f>SUM(I253:I264)</f>
        <v>6.2E-2</v>
      </c>
      <c r="J265" s="163">
        <f t="shared" ref="J265:Y265" si="100">SUM(J253:J264)</f>
        <v>1.8000000000000002E-2</v>
      </c>
      <c r="K265" s="163">
        <f t="shared" si="100"/>
        <v>8.84</v>
      </c>
      <c r="L265" s="163">
        <f t="shared" si="100"/>
        <v>1.5050000000000001</v>
      </c>
      <c r="M265" s="163">
        <f t="shared" si="100"/>
        <v>5.7140000000000004</v>
      </c>
      <c r="N265" s="163">
        <f t="shared" si="100"/>
        <v>7.82</v>
      </c>
      <c r="O265" s="163">
        <f t="shared" si="100"/>
        <v>9.6189999999999998</v>
      </c>
      <c r="P265" s="163">
        <f t="shared" si="100"/>
        <v>0.88600000000000001</v>
      </c>
      <c r="Q265" s="163">
        <f t="shared" si="100"/>
        <v>0.247</v>
      </c>
      <c r="R265" s="163">
        <f t="shared" si="100"/>
        <v>0.30399999999999999</v>
      </c>
      <c r="S265" s="163">
        <f t="shared" si="100"/>
        <v>6.9999999999999993E-2</v>
      </c>
      <c r="T265" s="163">
        <f t="shared" si="100"/>
        <v>0.308</v>
      </c>
      <c r="U265" s="163">
        <f t="shared" si="100"/>
        <v>2.3040000000000003</v>
      </c>
      <c r="V265" s="163">
        <f t="shared" si="100"/>
        <v>0.17800000000000002</v>
      </c>
      <c r="W265" s="163">
        <f t="shared" si="100"/>
        <v>0.34500000000000003</v>
      </c>
      <c r="X265" s="163">
        <f t="shared" si="100"/>
        <v>2.2519999999999998</v>
      </c>
      <c r="Y265" s="163">
        <f t="shared" si="100"/>
        <v>9.5489999999999995</v>
      </c>
      <c r="Z265" s="67">
        <f>Z32</f>
        <v>10</v>
      </c>
      <c r="AA265" s="67">
        <f>AA32</f>
        <v>10</v>
      </c>
      <c r="AB265" s="67">
        <f>AB32</f>
        <v>10</v>
      </c>
      <c r="AC265" s="67">
        <f>AC32</f>
        <v>10</v>
      </c>
    </row>
    <row r="266" spans="1:30">
      <c r="A266" s="69"/>
      <c r="B266" s="69"/>
      <c r="C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</row>
    <row r="267" spans="1:30" ht="15.75" thickBot="1">
      <c r="A267" s="126" t="s">
        <v>320</v>
      </c>
      <c r="D267" s="172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</row>
    <row r="268" spans="1:30" ht="15.75" thickBot="1">
      <c r="A268" s="154"/>
      <c r="B268" s="154" t="str">
        <f>B$2</f>
        <v xml:space="preserve">93/94 </v>
      </c>
      <c r="C268" s="154" t="str">
        <f t="shared" ref="C268:AC268" si="101">C$2</f>
        <v xml:space="preserve">94/95 </v>
      </c>
      <c r="D268" s="154" t="str">
        <f t="shared" si="101"/>
        <v xml:space="preserve">95/96 </v>
      </c>
      <c r="E268" s="154" t="str">
        <f t="shared" si="101"/>
        <v xml:space="preserve">96/97 </v>
      </c>
      <c r="F268" s="154" t="str">
        <f t="shared" si="101"/>
        <v xml:space="preserve">97/98 </v>
      </c>
      <c r="G268" s="154" t="str">
        <f t="shared" si="101"/>
        <v xml:space="preserve">98/99 </v>
      </c>
      <c r="H268" s="154" t="str">
        <f t="shared" si="101"/>
        <v xml:space="preserve">99/00 </v>
      </c>
      <c r="I268" s="154" t="str">
        <f t="shared" si="101"/>
        <v xml:space="preserve">00/01 </v>
      </c>
      <c r="J268" s="154" t="str">
        <f t="shared" si="101"/>
        <v xml:space="preserve">01/02 </v>
      </c>
      <c r="K268" s="154" t="str">
        <f t="shared" si="101"/>
        <v xml:space="preserve">02/03 </v>
      </c>
      <c r="L268" s="154" t="str">
        <f t="shared" si="101"/>
        <v xml:space="preserve">03/04 </v>
      </c>
      <c r="M268" s="154" t="str">
        <f t="shared" si="101"/>
        <v xml:space="preserve">04/05 </v>
      </c>
      <c r="N268" s="154" t="str">
        <f t="shared" si="101"/>
        <v xml:space="preserve">05/06 </v>
      </c>
      <c r="O268" s="154" t="str">
        <f t="shared" si="101"/>
        <v xml:space="preserve">06/07 </v>
      </c>
      <c r="P268" s="154" t="str">
        <f t="shared" si="101"/>
        <v xml:space="preserve">07/08 </v>
      </c>
      <c r="Q268" s="154" t="str">
        <f t="shared" si="101"/>
        <v xml:space="preserve">08/09 </v>
      </c>
      <c r="R268" s="154" t="str">
        <f t="shared" si="101"/>
        <v xml:space="preserve">09/10 </v>
      </c>
      <c r="S268" s="154" t="str">
        <f t="shared" si="101"/>
        <v xml:space="preserve">10/11 </v>
      </c>
      <c r="T268" s="154" t="str">
        <f t="shared" si="101"/>
        <v xml:space="preserve">11/12 </v>
      </c>
      <c r="U268" s="154" t="str">
        <f t="shared" si="101"/>
        <v xml:space="preserve">12/13 </v>
      </c>
      <c r="V268" s="154" t="str">
        <f t="shared" si="101"/>
        <v xml:space="preserve">13/14 </v>
      </c>
      <c r="W268" s="154" t="str">
        <f t="shared" si="101"/>
        <v xml:space="preserve">14/15 </v>
      </c>
      <c r="X268" s="154" t="str">
        <f t="shared" si="101"/>
        <v xml:space="preserve">15/16 </v>
      </c>
      <c r="Y268" s="154" t="str">
        <f t="shared" si="101"/>
        <v xml:space="preserve">16/17 </v>
      </c>
      <c r="Z268" s="154" t="str">
        <f t="shared" si="101"/>
        <v xml:space="preserve">17/18 </v>
      </c>
      <c r="AA268" s="154" t="str">
        <f t="shared" si="101"/>
        <v>18/19</v>
      </c>
      <c r="AB268" s="154" t="str">
        <f t="shared" si="101"/>
        <v>19/20</v>
      </c>
      <c r="AC268" s="154" t="str">
        <f t="shared" si="101"/>
        <v>20/21</v>
      </c>
      <c r="AD268" s="167"/>
    </row>
    <row r="269" spans="1:30">
      <c r="A269" s="126" t="s">
        <v>64</v>
      </c>
      <c r="B269" s="72">
        <f>(SUM(E269:I269)/SUM(E$281:I$281))*B$281</f>
        <v>29.98214948958789</v>
      </c>
      <c r="C269" s="72">
        <f>(SUM(F269:J269)/SUM(F$281:J$281))*C$281</f>
        <v>9.8035225396538141</v>
      </c>
      <c r="D269" s="72">
        <v>33.409159138627288</v>
      </c>
      <c r="E269" s="66">
        <f>'[2]Indonesia Coconut Oil Exports'!BL$290</f>
        <v>53.426000000000002</v>
      </c>
      <c r="F269" s="66">
        <f>'[2]Indonesia Coconut Oil Exports'!BX$290</f>
        <v>48.292000000000002</v>
      </c>
      <c r="G269" s="66">
        <f>'[2]Indonesia Coconut Oil Exports'!CJ$290</f>
        <v>21.831</v>
      </c>
      <c r="H269" s="66">
        <f>'[2]Indonesia Coconut Oil Exports'!CV$290</f>
        <v>37.924999999999997</v>
      </c>
      <c r="I269" s="66">
        <f>'[2]Indonesia Coconut Oil Exports'!DH$290</f>
        <v>31.811</v>
      </c>
      <c r="J269" s="66">
        <f>'[2]Indonesia Coconut Oil Exports'!DT$290</f>
        <v>18.254000000000001</v>
      </c>
      <c r="K269" s="66">
        <f>'[2]Indonesia Coconut Oil Exports'!EF$290</f>
        <v>30.827999999999999</v>
      </c>
      <c r="L269" s="66">
        <f>'[2]Indonesia Coconut Oil Exports'!ER$290</f>
        <v>16.934999999999999</v>
      </c>
      <c r="M269" s="66">
        <f>'[2]Indonesia Coconut Oil Exports'!FD$290</f>
        <v>90.936000000000007</v>
      </c>
      <c r="N269" s="66">
        <f>'[2]Indonesia Coconut Oil Exports'!FP$290</f>
        <v>55.801000000000002</v>
      </c>
      <c r="O269" s="66">
        <f>'[2]Indonesia Coconut Oil Exports'!GB$290</f>
        <v>34.002000000000002</v>
      </c>
      <c r="P269" s="66">
        <f>'[2]Indonesia Coconut Oil Exports'!GN$290</f>
        <v>63.006</v>
      </c>
      <c r="Q269" s="66">
        <f>'[2]Indonesia Coconut Oil Exports'!GZ$290</f>
        <v>23.088999999999999</v>
      </c>
      <c r="R269" s="66">
        <f>'[2]Indonesia Coconut Oil Exports'!HL$290</f>
        <v>61.99</v>
      </c>
      <c r="S269" s="66">
        <f>'[2]Indonesia Coconut Oil Exports'!HX$290</f>
        <v>45.411999999999999</v>
      </c>
      <c r="T269" s="66">
        <f>'[2]Indonesia Coconut Oil Exports'!IJ$290</f>
        <v>45.834000000000003</v>
      </c>
      <c r="U269" s="66">
        <f>'[2]Indonesia Coconut Oil Exports'!IV$290</f>
        <v>47.375</v>
      </c>
      <c r="V269" s="66">
        <f>'[2]Indonesia Coconut Oil Exports'!JH$290</f>
        <v>39.192999999999998</v>
      </c>
      <c r="W269" s="66">
        <f>'[2]Indonesia Coconut Oil Exports'!JT$290</f>
        <v>59.503</v>
      </c>
      <c r="X269" s="66">
        <f>'[2]Indonesia Coconut Oil Exports'!KF$290</f>
        <v>34.762</v>
      </c>
      <c r="Y269" s="66">
        <f>'[2]Indonesia Coconut Oil Exports'!KR$290</f>
        <v>4.7149999999999999</v>
      </c>
      <c r="Z269" s="66">
        <f>'[2]Indonesia Coconut Oil Exports'!LD$290</f>
        <v>34.857999999999997</v>
      </c>
      <c r="AA269" s="67">
        <f t="shared" ref="AA269:AC271" si="102">(SUM(U269:Y269)/SUM(U$281:Y$281))*AA$281</f>
        <v>34.029002036619268</v>
      </c>
      <c r="AB269" s="67">
        <f t="shared" si="102"/>
        <v>32.015902878641405</v>
      </c>
      <c r="AC269" s="67">
        <f t="shared" si="102"/>
        <v>32.048703561196781</v>
      </c>
      <c r="AD269" s="3"/>
    </row>
    <row r="270" spans="1:30">
      <c r="A270" s="126" t="s">
        <v>65</v>
      </c>
      <c r="B270" s="72">
        <f t="shared" ref="B270:C280" si="103">(SUM(E270:I270)/SUM(E$281:I$281))*B$281</f>
        <v>34.611982201985278</v>
      </c>
      <c r="C270" s="72">
        <f t="shared" si="103"/>
        <v>13.289904234278508</v>
      </c>
      <c r="D270" s="72">
        <v>38.568189445224327</v>
      </c>
      <c r="E270" s="66">
        <f>'[2]Indonesia Coconut Oil Exports'!BM$290</f>
        <v>42.216999999999999</v>
      </c>
      <c r="F270" s="66">
        <f>'[2]Indonesia Coconut Oil Exports'!BY$290</f>
        <v>70.668999999999997</v>
      </c>
      <c r="G270" s="66">
        <f>'[2]Indonesia Coconut Oil Exports'!CK$290</f>
        <v>18.82</v>
      </c>
      <c r="H270" s="66">
        <f>'[2]Indonesia Coconut Oil Exports'!CW$290</f>
        <v>32.646999999999998</v>
      </c>
      <c r="I270" s="66">
        <f>'[2]Indonesia Coconut Oil Exports'!DI$290</f>
        <v>58.779000000000003</v>
      </c>
      <c r="J270" s="66">
        <f>'[2]Indonesia Coconut Oil Exports'!DU$290</f>
        <v>33.427</v>
      </c>
      <c r="K270" s="66">
        <f>'[2]Indonesia Coconut Oil Exports'!EG$290</f>
        <v>19.027000000000001</v>
      </c>
      <c r="L270" s="66">
        <f>'[2]Indonesia Coconut Oil Exports'!ES$290</f>
        <v>25.443000000000001</v>
      </c>
      <c r="M270" s="66">
        <f>'[2]Indonesia Coconut Oil Exports'!FE$290</f>
        <v>38.564</v>
      </c>
      <c r="N270" s="66">
        <f>'[2]Indonesia Coconut Oil Exports'!FQ$290</f>
        <v>54.956000000000003</v>
      </c>
      <c r="O270" s="66">
        <f>'[2]Indonesia Coconut Oil Exports'!GC$290</f>
        <v>39.838000000000001</v>
      </c>
      <c r="P270" s="66">
        <f>'[2]Indonesia Coconut Oil Exports'!GO$290</f>
        <v>50.896999999999998</v>
      </c>
      <c r="Q270" s="66">
        <f>'[2]Indonesia Coconut Oil Exports'!HA$290</f>
        <v>44.843000000000004</v>
      </c>
      <c r="R270" s="66">
        <f>'[2]Indonesia Coconut Oil Exports'!HM$290</f>
        <v>35.351999999999997</v>
      </c>
      <c r="S270" s="66">
        <f>'[2]Indonesia Coconut Oil Exports'!HY$290</f>
        <v>59.968000000000004</v>
      </c>
      <c r="T270" s="66">
        <f>'[2]Indonesia Coconut Oil Exports'!IK$290</f>
        <v>43.448999999999998</v>
      </c>
      <c r="U270" s="66">
        <f>'[2]Indonesia Coconut Oil Exports'!IW$290</f>
        <v>44.337000000000003</v>
      </c>
      <c r="V270" s="66">
        <f>'[2]Indonesia Coconut Oil Exports'!JI$290</f>
        <v>72.355999999999995</v>
      </c>
      <c r="W270" s="66">
        <f>'[2]Indonesia Coconut Oil Exports'!JU$290</f>
        <v>57.866999999999997</v>
      </c>
      <c r="X270" s="66">
        <f>'[2]Indonesia Coconut Oil Exports'!KG$290</f>
        <v>82.811000000000007</v>
      </c>
      <c r="Y270" s="66">
        <f>'[2]Indonesia Coconut Oil Exports'!KS$290</f>
        <v>39.741</v>
      </c>
      <c r="Z270" s="66">
        <f>'[2]Indonesia Coconut Oil Exports'!LE$290</f>
        <v>50.536000000000001</v>
      </c>
      <c r="AA270" s="67">
        <f t="shared" si="102"/>
        <v>54.489538303317865</v>
      </c>
      <c r="AB270" s="67">
        <f t="shared" si="102"/>
        <v>56.121593922612725</v>
      </c>
      <c r="AC270" s="67">
        <f t="shared" si="102"/>
        <v>54.496281462452643</v>
      </c>
      <c r="AD270" s="3"/>
    </row>
    <row r="271" spans="1:30">
      <c r="A271" s="126" t="s">
        <v>66</v>
      </c>
      <c r="B271" s="72">
        <f t="shared" si="103"/>
        <v>25.022534073851578</v>
      </c>
      <c r="C271" s="72">
        <f t="shared" si="103"/>
        <v>10.412704636964589</v>
      </c>
      <c r="D271" s="72">
        <v>27.882651416148413</v>
      </c>
      <c r="E271" s="66">
        <f>'[2]Indonesia Coconut Oil Exports'!BN$290</f>
        <v>23.033999999999999</v>
      </c>
      <c r="F271" s="66">
        <f>'[2]Indonesia Coconut Oil Exports'!BZ$290</f>
        <v>41.262999999999998</v>
      </c>
      <c r="G271" s="66">
        <f>'[2]Indonesia Coconut Oil Exports'!CL$290</f>
        <v>21.411999999999999</v>
      </c>
      <c r="H271" s="66">
        <f>'[2]Indonesia Coconut Oil Exports'!CX$290</f>
        <v>24.006</v>
      </c>
      <c r="I271" s="66">
        <f>'[2]Indonesia Coconut Oil Exports'!DJ$290</f>
        <v>51.597000000000001</v>
      </c>
      <c r="J271" s="66">
        <f>'[2]Indonesia Coconut Oil Exports'!DV$290</f>
        <v>29.66</v>
      </c>
      <c r="K271" s="66">
        <f>'[2]Indonesia Coconut Oil Exports'!EH$290</f>
        <v>21.669</v>
      </c>
      <c r="L271" s="66">
        <f>'[2]Indonesia Coconut Oil Exports'!ET$290</f>
        <v>54.762999999999998</v>
      </c>
      <c r="M271" s="66">
        <f>'[2]Indonesia Coconut Oil Exports'!FF$290</f>
        <v>85.364999999999995</v>
      </c>
      <c r="N271" s="66">
        <f>'[2]Indonesia Coconut Oil Exports'!FR$290</f>
        <v>73.703000000000003</v>
      </c>
      <c r="O271" s="66">
        <f>'[2]Indonesia Coconut Oil Exports'!GD$290</f>
        <v>28.222999999999999</v>
      </c>
      <c r="P271" s="66">
        <f>'[2]Indonesia Coconut Oil Exports'!GP$290</f>
        <v>61.805</v>
      </c>
      <c r="Q271" s="66">
        <f>'[2]Indonesia Coconut Oil Exports'!HB$290</f>
        <v>38.770000000000003</v>
      </c>
      <c r="R271" s="66">
        <f>'[2]Indonesia Coconut Oil Exports'!HN$290</f>
        <v>62.506999999999998</v>
      </c>
      <c r="S271" s="66">
        <f>'[2]Indonesia Coconut Oil Exports'!HZ$290</f>
        <v>66.323999999999998</v>
      </c>
      <c r="T271" s="66">
        <f>'[2]Indonesia Coconut Oil Exports'!IL$290</f>
        <v>79.831999999999994</v>
      </c>
      <c r="U271" s="66">
        <f>'[2]Indonesia Coconut Oil Exports'!IX$290</f>
        <v>49.054000000000002</v>
      </c>
      <c r="V271" s="66">
        <f>'[2]Indonesia Coconut Oil Exports'!JJ$290</f>
        <v>68.619</v>
      </c>
      <c r="W271" s="66">
        <f>'[2]Indonesia Coconut Oil Exports'!JV$290</f>
        <v>57.432000000000002</v>
      </c>
      <c r="X271" s="66">
        <f>'[2]Indonesia Coconut Oil Exports'!KH$290</f>
        <v>41.256999999999998</v>
      </c>
      <c r="Y271" s="66">
        <f>'[2]Indonesia Coconut Oil Exports'!KT$290</f>
        <v>16.888999999999999</v>
      </c>
      <c r="Z271" s="66">
        <f>'[2]Indonesia Coconut Oil Exports'!LF$290</f>
        <v>44.329000000000001</v>
      </c>
      <c r="AA271" s="67">
        <f t="shared" si="102"/>
        <v>42.777603391270624</v>
      </c>
      <c r="AB271" s="67">
        <f t="shared" si="102"/>
        <v>42.284135335543382</v>
      </c>
      <c r="AC271" s="67">
        <f t="shared" si="102"/>
        <v>38.695983675746788</v>
      </c>
      <c r="AD271" s="3"/>
    </row>
    <row r="272" spans="1:30">
      <c r="A272" s="126" t="s">
        <v>67</v>
      </c>
      <c r="B272" s="72">
        <f t="shared" si="103"/>
        <v>27.468448310092473</v>
      </c>
      <c r="C272" s="72">
        <f t="shared" si="103"/>
        <v>10.692897400094095</v>
      </c>
      <c r="D272" s="66">
        <f>'[2]Indonesia Coconut Oil Exports'!BC$290</f>
        <v>13.16</v>
      </c>
      <c r="E272" s="66">
        <f>'[2]Indonesia Coconut Oil Exports'!BO$290</f>
        <v>42.308</v>
      </c>
      <c r="F272" s="66">
        <f>'[2]Indonesia Coconut Oil Exports'!CA$290</f>
        <v>53.710999999999999</v>
      </c>
      <c r="G272" s="66">
        <f>'[2]Indonesia Coconut Oil Exports'!CM$290</f>
        <v>16.187000000000001</v>
      </c>
      <c r="H272" s="66">
        <f>'[2]Indonesia Coconut Oil Exports'!CY$290</f>
        <v>19.936</v>
      </c>
      <c r="I272" s="66">
        <f>'[2]Indonesia Coconut Oil Exports'!DK$290</f>
        <v>44.938000000000002</v>
      </c>
      <c r="J272" s="66">
        <f>'[2]Indonesia Coconut Oil Exports'!DW$290</f>
        <v>37.685000000000002</v>
      </c>
      <c r="K272" s="66">
        <f>'[2]Indonesia Coconut Oil Exports'!EI$290</f>
        <v>20.673999999999999</v>
      </c>
      <c r="L272" s="66">
        <f>'[2]Indonesia Coconut Oil Exports'!EU$290</f>
        <v>17.247</v>
      </c>
      <c r="M272" s="66">
        <f>'[2]Indonesia Coconut Oil Exports'!FG$290</f>
        <v>50.737000000000002</v>
      </c>
      <c r="N272" s="66">
        <f>'[2]Indonesia Coconut Oil Exports'!FS$290</f>
        <v>39.832000000000001</v>
      </c>
      <c r="O272" s="66">
        <f>'[2]Indonesia Coconut Oil Exports'!GE$290</f>
        <v>36.671999999999997</v>
      </c>
      <c r="P272" s="66">
        <f>'[2]Indonesia Coconut Oil Exports'!GQ$290</f>
        <v>77.253</v>
      </c>
      <c r="Q272" s="66">
        <f>'[2]Indonesia Coconut Oil Exports'!HC$290</f>
        <v>48.231999999999999</v>
      </c>
      <c r="R272" s="66">
        <f>'[2]Indonesia Coconut Oil Exports'!HO$290</f>
        <v>33.823</v>
      </c>
      <c r="S272" s="66">
        <f>'[2]Indonesia Coconut Oil Exports'!IA$290</f>
        <v>34.802999999999997</v>
      </c>
      <c r="T272" s="66">
        <f>'[2]Indonesia Coconut Oil Exports'!IM$290</f>
        <v>125.505</v>
      </c>
      <c r="U272" s="66">
        <f>'[2]Indonesia Coconut Oil Exports'!IY$290</f>
        <v>68.001999999999995</v>
      </c>
      <c r="V272" s="66">
        <f>'[2]Indonesia Coconut Oil Exports'!JK$290</f>
        <v>53.610999999999997</v>
      </c>
      <c r="W272" s="66">
        <f>'[2]Indonesia Coconut Oil Exports'!JW$290</f>
        <v>64.432000000000002</v>
      </c>
      <c r="X272" s="66">
        <f>'[2]Indonesia Coconut Oil Exports'!KI$290</f>
        <v>68.867999999999995</v>
      </c>
      <c r="Y272" s="66">
        <f>'[2]Indonesia Coconut Oil Exports'!KU$290</f>
        <v>14.666</v>
      </c>
      <c r="Z272" s="66">
        <f>'[2]Indonesia Coconut Oil Exports'!LG$290</f>
        <v>62.195</v>
      </c>
      <c r="AA272" s="67">
        <f t="shared" ref="AA272:AC277" si="104">(SUM(U272:Y272)/SUM(U$281:Y$281))*AA$281</f>
        <v>49.440060469688632</v>
      </c>
      <c r="AB272" s="67">
        <f t="shared" si="104"/>
        <v>48.805698020036871</v>
      </c>
      <c r="AC272" s="67">
        <f t="shared" si="104"/>
        <v>49.56231618022484</v>
      </c>
      <c r="AD272" s="3"/>
    </row>
    <row r="273" spans="1:30">
      <c r="A273" s="126" t="s">
        <v>68</v>
      </c>
      <c r="B273" s="72">
        <f t="shared" si="103"/>
        <v>30.339543350591129</v>
      </c>
      <c r="C273" s="72">
        <f t="shared" si="103"/>
        <v>12.362707381028091</v>
      </c>
      <c r="D273" s="66">
        <f>'[2]Indonesia Coconut Oil Exports'!BD$290</f>
        <v>17.253</v>
      </c>
      <c r="E273" s="66">
        <f>'[2]Indonesia Coconut Oil Exports'!BP$290</f>
        <v>59.027999999999999</v>
      </c>
      <c r="F273" s="66">
        <f>'[2]Indonesia Coconut Oil Exports'!CB$290</f>
        <v>49.472000000000001</v>
      </c>
      <c r="G273" s="66">
        <f>'[2]Indonesia Coconut Oil Exports'!CN$290</f>
        <v>15.765000000000001</v>
      </c>
      <c r="H273" s="66">
        <f>'[2]Indonesia Coconut Oil Exports'!CZ$290</f>
        <v>33.656999999999996</v>
      </c>
      <c r="I273" s="66">
        <f>'[2]Indonesia Coconut Oil Exports'!DL$290</f>
        <v>37.667000000000002</v>
      </c>
      <c r="J273" s="66">
        <f>'[2]Indonesia Coconut Oil Exports'!DX$290</f>
        <v>62.826999999999998</v>
      </c>
      <c r="K273" s="66">
        <f>'[2]Indonesia Coconut Oil Exports'!EJ$290</f>
        <v>17.344000000000001</v>
      </c>
      <c r="L273" s="66">
        <f>'[2]Indonesia Coconut Oil Exports'!EV$290</f>
        <v>33.052</v>
      </c>
      <c r="M273" s="66">
        <f>'[2]Indonesia Coconut Oil Exports'!FH$290</f>
        <v>37.807000000000002</v>
      </c>
      <c r="N273" s="66">
        <f>'[2]Indonesia Coconut Oil Exports'!FT$290</f>
        <v>51.88</v>
      </c>
      <c r="O273" s="66">
        <f>'[2]Indonesia Coconut Oil Exports'!GF$290</f>
        <v>30.146000000000001</v>
      </c>
      <c r="P273" s="66">
        <f>'[2]Indonesia Coconut Oil Exports'!GR$290</f>
        <v>62.753999999999998</v>
      </c>
      <c r="Q273" s="66">
        <f>'[2]Indonesia Coconut Oil Exports'!HD$290</f>
        <v>20.876000000000001</v>
      </c>
      <c r="R273" s="66">
        <f>'[2]Indonesia Coconut Oil Exports'!HP$290</f>
        <v>22.125</v>
      </c>
      <c r="S273" s="66">
        <f>'[2]Indonesia Coconut Oil Exports'!IB$290</f>
        <v>39.616999999999997</v>
      </c>
      <c r="T273" s="66">
        <f>'[2]Indonesia Coconut Oil Exports'!IN$290</f>
        <v>54.475000000000001</v>
      </c>
      <c r="U273" s="66">
        <f>'[2]Indonesia Coconut Oil Exports'!IZ$290</f>
        <v>46.04</v>
      </c>
      <c r="V273" s="66">
        <f>'[2]Indonesia Coconut Oil Exports'!JL$290</f>
        <v>77.599000000000004</v>
      </c>
      <c r="W273" s="66">
        <f>'[2]Indonesia Coconut Oil Exports'!JX$290</f>
        <v>60.555</v>
      </c>
      <c r="X273" s="66">
        <f>'[2]Indonesia Coconut Oil Exports'!KJ$290</f>
        <v>47.133000000000003</v>
      </c>
      <c r="Y273" s="66">
        <f>'[2]Indonesia Coconut Oil Exports'!KV$290</f>
        <v>24.984999999999999</v>
      </c>
      <c r="Z273" s="67">
        <f>(SUM(T273:X273)/SUM(T$281:X$281))*Z$281</f>
        <v>45.696448336315292</v>
      </c>
      <c r="AA273" s="67">
        <f t="shared" si="104"/>
        <v>47.006928503729263</v>
      </c>
      <c r="AB273" s="67">
        <f t="shared" si="104"/>
        <v>47.361807895302057</v>
      </c>
      <c r="AC273" s="67">
        <f t="shared" si="104"/>
        <v>43.028234277201783</v>
      </c>
      <c r="AD273" s="3"/>
    </row>
    <row r="274" spans="1:30">
      <c r="A274" s="126" t="s">
        <v>69</v>
      </c>
      <c r="B274" s="72">
        <f t="shared" si="103"/>
        <v>30.691352932516185</v>
      </c>
      <c r="C274" s="72">
        <f t="shared" si="103"/>
        <v>11.264567520929246</v>
      </c>
      <c r="D274" s="66">
        <f>'[2]Indonesia Coconut Oil Exports'!BE$290</f>
        <v>3.8450000000000002</v>
      </c>
      <c r="E274" s="66">
        <f>'[2]Indonesia Coconut Oil Exports'!BQ$290</f>
        <v>44.798999999999999</v>
      </c>
      <c r="F274" s="66">
        <f>'[2]Indonesia Coconut Oil Exports'!CC$290</f>
        <v>40.837000000000003</v>
      </c>
      <c r="G274" s="66">
        <f>'[2]Indonesia Coconut Oil Exports'!CO$290</f>
        <v>12.185</v>
      </c>
      <c r="H274" s="66">
        <f>'[2]Indonesia Coconut Oil Exports'!DA$290</f>
        <v>71.486999999999995</v>
      </c>
      <c r="I274" s="66">
        <f>'[2]Indonesia Coconut Oil Exports'!DM$290</f>
        <v>28.548999999999999</v>
      </c>
      <c r="J274" s="66">
        <f>'[2]Indonesia Coconut Oil Exports'!DY$290</f>
        <v>28.619</v>
      </c>
      <c r="K274" s="66">
        <f>'[2]Indonesia Coconut Oil Exports'!EK$290</f>
        <v>18.596</v>
      </c>
      <c r="L274" s="66">
        <f>'[2]Indonesia Coconut Oil Exports'!EW$290</f>
        <v>21.481000000000002</v>
      </c>
      <c r="M274" s="66">
        <f>'[2]Indonesia Coconut Oil Exports'!FI$290</f>
        <v>98.921999999999997</v>
      </c>
      <c r="N274" s="66">
        <f>'[2]Indonesia Coconut Oil Exports'!FU$290</f>
        <v>53.713000000000001</v>
      </c>
      <c r="O274" s="66">
        <f>'[2]Indonesia Coconut Oil Exports'!GG$290</f>
        <v>31.018000000000001</v>
      </c>
      <c r="P274" s="66">
        <f>'[2]Indonesia Coconut Oil Exports'!GS$290</f>
        <v>45.686</v>
      </c>
      <c r="Q274" s="66">
        <f>'[2]Indonesia Coconut Oil Exports'!HE$290</f>
        <v>41.406999999999996</v>
      </c>
      <c r="R274" s="66">
        <f>'[2]Indonesia Coconut Oil Exports'!HQ$290</f>
        <v>15.363</v>
      </c>
      <c r="S274" s="66">
        <f>'[2]Indonesia Coconut Oil Exports'!IC$290</f>
        <v>35.356000000000002</v>
      </c>
      <c r="T274" s="66">
        <f>'[2]Indonesia Coconut Oil Exports'!IO$290</f>
        <v>65.998000000000005</v>
      </c>
      <c r="U274" s="66">
        <f>'[2]Indonesia Coconut Oil Exports'!JA$290</f>
        <v>44.707999999999998</v>
      </c>
      <c r="V274" s="66">
        <f>'[2]Indonesia Coconut Oil Exports'!JM$290</f>
        <v>56.912999999999997</v>
      </c>
      <c r="W274" s="66">
        <f>'[2]Indonesia Coconut Oil Exports'!JY$290</f>
        <v>69.120999999999995</v>
      </c>
      <c r="X274" s="66">
        <f>'[2]Indonesia Coconut Oil Exports'!KK$290</f>
        <v>37.908999999999999</v>
      </c>
      <c r="Y274" s="66">
        <f>'[2]Indonesia Coconut Oil Exports'!KW$290</f>
        <v>16.201000000000001</v>
      </c>
      <c r="Z274" s="67">
        <f>(SUM(T274:X274)/SUM(T$281:X$281))*Z$281</f>
        <v>43.913212080813494</v>
      </c>
      <c r="AA274" s="67">
        <f t="shared" si="104"/>
        <v>41.237249476889616</v>
      </c>
      <c r="AB274" s="67">
        <f t="shared" si="104"/>
        <v>41.45727610219258</v>
      </c>
      <c r="AC274" s="67">
        <f t="shared" si="104"/>
        <v>39.783612074366488</v>
      </c>
      <c r="AD274" s="3"/>
    </row>
    <row r="275" spans="1:30">
      <c r="A275" s="126" t="s">
        <v>70</v>
      </c>
      <c r="B275" s="72">
        <f t="shared" si="103"/>
        <v>37.317720534224627</v>
      </c>
      <c r="C275" s="72">
        <f t="shared" si="103"/>
        <v>12.926007060831493</v>
      </c>
      <c r="D275" s="66">
        <f>'[2]Indonesia Coconut Oil Exports'!BF$290</f>
        <v>42.128</v>
      </c>
      <c r="E275" s="66">
        <f>'[2]Indonesia Coconut Oil Exports'!BR$290</f>
        <v>52.854999999999997</v>
      </c>
      <c r="F275" s="66">
        <f>'[2]Indonesia Coconut Oil Exports'!CD$290</f>
        <v>30.547999999999998</v>
      </c>
      <c r="G275" s="66">
        <f>'[2]Indonesia Coconut Oil Exports'!CP$290</f>
        <v>43.795999999999999</v>
      </c>
      <c r="H275" s="66">
        <f>'[2]Indonesia Coconut Oil Exports'!DB$290</f>
        <v>64.930000000000007</v>
      </c>
      <c r="I275" s="66">
        <f>'[2]Indonesia Coconut Oil Exports'!DN$290</f>
        <v>48.445999999999998</v>
      </c>
      <c r="J275" s="66">
        <f>'[2]Indonesia Coconut Oil Exports'!DZ$290</f>
        <v>20.753</v>
      </c>
      <c r="K275" s="66">
        <f>'[2]Indonesia Coconut Oil Exports'!EL$290</f>
        <v>7.923</v>
      </c>
      <c r="L275" s="66">
        <f>'[2]Indonesia Coconut Oil Exports'!EX$290</f>
        <v>28.677</v>
      </c>
      <c r="M275" s="66">
        <f>'[2]Indonesia Coconut Oil Exports'!FJ$290</f>
        <v>60.280999999999999</v>
      </c>
      <c r="N275" s="66">
        <f>'[2]Indonesia Coconut Oil Exports'!FV$290</f>
        <v>28.824000000000002</v>
      </c>
      <c r="O275" s="66">
        <f>'[2]Indonesia Coconut Oil Exports'!GH$290</f>
        <v>40.835999999999999</v>
      </c>
      <c r="P275" s="66">
        <f>'[2]Indonesia Coconut Oil Exports'!GT$290</f>
        <v>57.036000000000001</v>
      </c>
      <c r="Q275" s="66">
        <f>'[2]Indonesia Coconut Oil Exports'!HF$290</f>
        <v>61.411000000000001</v>
      </c>
      <c r="R275" s="66">
        <f>'[2]Indonesia Coconut Oil Exports'!HR$290</f>
        <v>76.536000000000001</v>
      </c>
      <c r="S275" s="66">
        <f>'[2]Indonesia Coconut Oil Exports'!ID$290</f>
        <v>96.335999999999999</v>
      </c>
      <c r="T275" s="66">
        <f>'[2]Indonesia Coconut Oil Exports'!IP$290</f>
        <v>96.641999999999996</v>
      </c>
      <c r="U275" s="66">
        <f>'[2]Indonesia Coconut Oil Exports'!JB$290</f>
        <v>36.06</v>
      </c>
      <c r="V275" s="66">
        <f>'[2]Indonesia Coconut Oil Exports'!JN$290</f>
        <v>80.314999999999998</v>
      </c>
      <c r="W275" s="66">
        <f>'[2]Indonesia Coconut Oil Exports'!JZ$290</f>
        <v>86.396000000000001</v>
      </c>
      <c r="X275" s="66">
        <f>'[2]Indonesia Coconut Oil Exports'!KL$290</f>
        <v>62.6</v>
      </c>
      <c r="Y275" s="66">
        <f>'[2]Indonesia Coconut Oil Exports'!KX$290</f>
        <v>31.256</v>
      </c>
      <c r="Z275" s="67">
        <f>(SUM(T275:X275)/SUM(T$281:X$281))*Z$281</f>
        <v>57.881709545680252</v>
      </c>
      <c r="AA275" s="67">
        <f t="shared" si="104"/>
        <v>54.400590613298263</v>
      </c>
      <c r="AB275" s="67">
        <f t="shared" si="104"/>
        <v>58.922522303189517</v>
      </c>
      <c r="AC275" s="67">
        <f t="shared" si="104"/>
        <v>55.849839179424215</v>
      </c>
      <c r="AD275" s="3"/>
    </row>
    <row r="276" spans="1:30">
      <c r="A276" s="126" t="s">
        <v>71</v>
      </c>
      <c r="B276" s="72">
        <f t="shared" si="103"/>
        <v>32.96617106255632</v>
      </c>
      <c r="C276" s="72">
        <f t="shared" si="103"/>
        <v>11.889870467634507</v>
      </c>
      <c r="D276" s="66">
        <f>'[2]Indonesia Coconut Oil Exports'!BG$290</f>
        <v>39.938000000000002</v>
      </c>
      <c r="E276" s="66">
        <f>'[2]Indonesia Coconut Oil Exports'!BS$290</f>
        <v>56.54</v>
      </c>
      <c r="F276" s="66">
        <f>'[2]Indonesia Coconut Oil Exports'!CE$290</f>
        <v>19.946000000000002</v>
      </c>
      <c r="G276" s="66">
        <f>'[2]Indonesia Coconut Oil Exports'!CQ$290</f>
        <v>36.850999999999999</v>
      </c>
      <c r="H276" s="66">
        <f>'[2]Indonesia Coconut Oil Exports'!DC$290</f>
        <v>71.319999999999993</v>
      </c>
      <c r="I276" s="66">
        <f>'[2]Indonesia Coconut Oil Exports'!DO$290</f>
        <v>27.864999999999998</v>
      </c>
      <c r="J276" s="66">
        <f>'[2]Indonesia Coconut Oil Exports'!EA$290</f>
        <v>35.78</v>
      </c>
      <c r="K276" s="66">
        <f>'[2]Indonesia Coconut Oil Exports'!EM$290</f>
        <v>17.408000000000001</v>
      </c>
      <c r="L276" s="66">
        <f>'[2]Indonesia Coconut Oil Exports'!EY$290</f>
        <v>26.294</v>
      </c>
      <c r="M276" s="66">
        <f>'[2]Indonesia Coconut Oil Exports'!FK$290</f>
        <v>80.620999999999995</v>
      </c>
      <c r="N276" s="66">
        <f>'[2]Indonesia Coconut Oil Exports'!FW$290</f>
        <v>61.625</v>
      </c>
      <c r="O276" s="66">
        <f>'[2]Indonesia Coconut Oil Exports'!GI$290</f>
        <v>29.067</v>
      </c>
      <c r="P276" s="66">
        <f>'[2]Indonesia Coconut Oil Exports'!GU$290</f>
        <v>53.201999999999998</v>
      </c>
      <c r="Q276" s="66">
        <f>'[2]Indonesia Coconut Oil Exports'!HG$290</f>
        <v>55.319000000000003</v>
      </c>
      <c r="R276" s="66">
        <f>'[2]Indonesia Coconut Oil Exports'!HS$290</f>
        <v>70.554000000000002</v>
      </c>
      <c r="S276" s="66">
        <f>'[2]Indonesia Coconut Oil Exports'!IE$290</f>
        <v>43.301000000000002</v>
      </c>
      <c r="T276" s="66">
        <f>'[2]Indonesia Coconut Oil Exports'!IQ$290</f>
        <v>61.807000000000002</v>
      </c>
      <c r="U276" s="66">
        <f>'[2]Indonesia Coconut Oil Exports'!JC$290</f>
        <v>64.247</v>
      </c>
      <c r="V276" s="66">
        <f>'[2]Indonesia Coconut Oil Exports'!JO$290</f>
        <v>54.887</v>
      </c>
      <c r="W276" s="66">
        <f>'[2]Indonesia Coconut Oil Exports'!KA$290</f>
        <v>64.947999999999993</v>
      </c>
      <c r="X276" s="66">
        <f>'[2]Indonesia Coconut Oil Exports'!KM$290</f>
        <v>53.262</v>
      </c>
      <c r="Y276" s="66">
        <f>'[2]Indonesia Coconut Oil Exports'!KY$290</f>
        <v>16.202000000000002</v>
      </c>
      <c r="Z276" s="67">
        <f>(SUM(T276:X276)/SUM(T$281:X$281))*Z$281</f>
        <v>47.830799701391363</v>
      </c>
      <c r="AA276" s="67">
        <f t="shared" si="104"/>
        <v>46.499651574668917</v>
      </c>
      <c r="AB276" s="67">
        <f t="shared" si="104"/>
        <v>43.876095248085228</v>
      </c>
      <c r="AC276" s="67">
        <f t="shared" si="104"/>
        <v>43.670875895006212</v>
      </c>
      <c r="AD276" s="3"/>
    </row>
    <row r="277" spans="1:30">
      <c r="A277" s="126" t="s">
        <v>72</v>
      </c>
      <c r="B277" s="72">
        <f t="shared" si="103"/>
        <v>39.454327757079909</v>
      </c>
      <c r="C277" s="72">
        <f t="shared" si="103"/>
        <v>14.41854970169307</v>
      </c>
      <c r="D277" s="66">
        <f>'[2]Indonesia Coconut Oil Exports'!BH$290</f>
        <v>36.53</v>
      </c>
      <c r="E277" s="66">
        <f>'[2]Indonesia Coconut Oil Exports'!BT$290</f>
        <v>59.661999999999999</v>
      </c>
      <c r="F277" s="66">
        <f>'[2]Indonesia Coconut Oil Exports'!CF$290</f>
        <v>6.383</v>
      </c>
      <c r="G277" s="66">
        <f>'[2]Indonesia Coconut Oil Exports'!CR$290</f>
        <v>28.346</v>
      </c>
      <c r="H277" s="66">
        <f>'[2]Indonesia Coconut Oil Exports'!DD$290</f>
        <v>128.059</v>
      </c>
      <c r="I277" s="66">
        <f>'[2]Indonesia Coconut Oil Exports'!DP$290</f>
        <v>31.899000000000001</v>
      </c>
      <c r="J277" s="66">
        <f>'[2]Indonesia Coconut Oil Exports'!EB$290</f>
        <v>37.857999999999997</v>
      </c>
      <c r="K277" s="66">
        <f>'[2]Indonesia Coconut Oil Exports'!EN$290</f>
        <v>18.399000000000001</v>
      </c>
      <c r="L277" s="66">
        <f>'[2]Indonesia Coconut Oil Exports'!EZ$290</f>
        <v>27.803999999999998</v>
      </c>
      <c r="M277" s="66">
        <f>'[2]Indonesia Coconut Oil Exports'!FL$290</f>
        <v>64.531999999999996</v>
      </c>
      <c r="N277" s="66">
        <f>'[2]Indonesia Coconut Oil Exports'!FX$290</f>
        <v>31.332000000000001</v>
      </c>
      <c r="O277" s="66">
        <f>'[2]Indonesia Coconut Oil Exports'!GJ$290</f>
        <v>72.085999999999999</v>
      </c>
      <c r="P277" s="66">
        <f>'[2]Indonesia Coconut Oil Exports'!GV$290</f>
        <v>97.504999999999995</v>
      </c>
      <c r="Q277" s="66">
        <f>'[2]Indonesia Coconut Oil Exports'!HH$290</f>
        <v>71.287999999999997</v>
      </c>
      <c r="R277" s="66">
        <f>'[2]Indonesia Coconut Oil Exports'!HT$290</f>
        <v>46.4</v>
      </c>
      <c r="S277" s="66">
        <f>'[2]Indonesia Coconut Oil Exports'!IF$290</f>
        <v>31.023</v>
      </c>
      <c r="T277" s="66">
        <f>'[2]Indonesia Coconut Oil Exports'!IR$290</f>
        <v>89.16</v>
      </c>
      <c r="U277" s="66">
        <f>'[2]Indonesia Coconut Oil Exports'!JD$290</f>
        <v>35.588999999999999</v>
      </c>
      <c r="V277" s="66">
        <f>'[2]Indonesia Coconut Oil Exports'!JP$290</f>
        <v>80.873000000000005</v>
      </c>
      <c r="W277" s="66">
        <f>'[2]Indonesia Coconut Oil Exports'!KB$290</f>
        <v>73.41</v>
      </c>
      <c r="X277" s="66">
        <f>'[2]Indonesia Coconut Oil Exports'!KN$290</f>
        <v>60.406999999999996</v>
      </c>
      <c r="Y277" s="66">
        <f>'[2]Indonesia Coconut Oil Exports'!KZ$290</f>
        <v>39.090000000000003</v>
      </c>
      <c r="Z277" s="67">
        <f>(SUM(T277:X277)/SUM(T$281:X$281))*Z$281</f>
        <v>54.272386921122063</v>
      </c>
      <c r="AA277" s="67">
        <f t="shared" si="104"/>
        <v>53.069493017087126</v>
      </c>
      <c r="AB277" s="67">
        <f t="shared" si="104"/>
        <v>56.99889211297576</v>
      </c>
      <c r="AC277" s="67">
        <f t="shared" si="104"/>
        <v>53.504340743142627</v>
      </c>
      <c r="AD277" s="3"/>
    </row>
    <row r="278" spans="1:30">
      <c r="A278" s="126" t="s">
        <v>73</v>
      </c>
      <c r="B278" s="72">
        <f t="shared" si="103"/>
        <v>32.870462723910919</v>
      </c>
      <c r="C278" s="72">
        <f t="shared" si="103"/>
        <v>13.92060146520423</v>
      </c>
      <c r="D278" s="66">
        <f>'[2]Indonesia Coconut Oil Exports'!BI$290</f>
        <v>39.125999999999998</v>
      </c>
      <c r="E278" s="66">
        <f>'[2]Indonesia Coconut Oil Exports'!BU$290</f>
        <v>59.651000000000003</v>
      </c>
      <c r="F278" s="66">
        <f>'[2]Indonesia Coconut Oil Exports'!CG$290</f>
        <v>30.9</v>
      </c>
      <c r="G278" s="66">
        <f>'[2]Indonesia Coconut Oil Exports'!CS$290</f>
        <v>36.04</v>
      </c>
      <c r="H278" s="66">
        <f>'[2]Indonesia Coconut Oil Exports'!DE$290</f>
        <v>49.271999999999998</v>
      </c>
      <c r="I278" s="66">
        <f>'[2]Indonesia Coconut Oil Exports'!DQ$290</f>
        <v>36.042000000000002</v>
      </c>
      <c r="J278" s="66">
        <f>'[2]Indonesia Coconut Oil Exports'!EC$290</f>
        <v>72.260000000000005</v>
      </c>
      <c r="K278" s="66">
        <f>'[2]Indonesia Coconut Oil Exports'!EO$290</f>
        <v>26.469000000000001</v>
      </c>
      <c r="L278" s="66">
        <f>'[2]Indonesia Coconut Oil Exports'!FA$290</f>
        <v>26.898</v>
      </c>
      <c r="M278" s="66">
        <f>'[2]Indonesia Coconut Oil Exports'!FM$290</f>
        <v>42.085999999999999</v>
      </c>
      <c r="N278" s="66">
        <f>'[2]Indonesia Coconut Oil Exports'!FY$290</f>
        <v>25.645</v>
      </c>
      <c r="O278" s="66">
        <f>'[2]Indonesia Coconut Oil Exports'!GK$290</f>
        <v>162.399</v>
      </c>
      <c r="P278" s="66">
        <f>'[2]Indonesia Coconut Oil Exports'!GW$290</f>
        <v>46.6</v>
      </c>
      <c r="Q278" s="66">
        <f>'[2]Indonesia Coconut Oil Exports'!HI$290</f>
        <v>15.304</v>
      </c>
      <c r="R278" s="66">
        <f>'[2]Indonesia Coconut Oil Exports'!HU$290</f>
        <v>20.605</v>
      </c>
      <c r="S278" s="66">
        <f>'[2]Indonesia Coconut Oil Exports'!IG$290</f>
        <v>55.046999999999997</v>
      </c>
      <c r="T278" s="66">
        <f>'[2]Indonesia Coconut Oil Exports'!IS$290</f>
        <v>52.820999999999998</v>
      </c>
      <c r="U278" s="66">
        <f>'[2]Indonesia Coconut Oil Exports'!JE$290</f>
        <v>78.25</v>
      </c>
      <c r="V278" s="66">
        <f>'[2]Indonesia Coconut Oil Exports'!JQ$290</f>
        <v>50.853000000000002</v>
      </c>
      <c r="W278" s="66">
        <f>'[2]Indonesia Coconut Oil Exports'!KC$290</f>
        <v>44.067</v>
      </c>
      <c r="X278" s="66">
        <f>'[2]Indonesia Coconut Oil Exports'!KO$290</f>
        <v>44.267000000000003</v>
      </c>
      <c r="Y278" s="66">
        <f>'[2]Indonesia Coconut Oil Exports'!LA$290</f>
        <v>36.499000000000002</v>
      </c>
      <c r="Z278" s="67">
        <f t="shared" ref="Z278:AC279" si="105">(SUM(T278:X278)/SUM(T$281:X$281))*Z$281</f>
        <v>43.21114175014835</v>
      </c>
      <c r="AA278" s="67">
        <f t="shared" si="105"/>
        <v>46.571176521282638</v>
      </c>
      <c r="AB278" s="67">
        <f t="shared" si="105"/>
        <v>40.502508976339215</v>
      </c>
      <c r="AC278" s="67">
        <f t="shared" si="105"/>
        <v>40.973762749825973</v>
      </c>
      <c r="AD278" s="3"/>
    </row>
    <row r="279" spans="1:30">
      <c r="A279" s="126" t="s">
        <v>74</v>
      </c>
      <c r="B279" s="72">
        <f t="shared" si="103"/>
        <v>37.497037940179368</v>
      </c>
      <c r="C279" s="72">
        <f t="shared" si="103"/>
        <v>14.346625912086912</v>
      </c>
      <c r="D279" s="66">
        <f>'[2]Indonesia Coconut Oil Exports'!BJ$290</f>
        <v>40.369</v>
      </c>
      <c r="E279" s="66">
        <f>'[2]Indonesia Coconut Oil Exports'!BV$290</f>
        <v>53.302999999999997</v>
      </c>
      <c r="F279" s="66">
        <f>'[2]Indonesia Coconut Oil Exports'!CH$290</f>
        <v>57.384999999999998</v>
      </c>
      <c r="G279" s="66">
        <f>'[2]Indonesia Coconut Oil Exports'!CT$290</f>
        <v>35.39</v>
      </c>
      <c r="H279" s="66">
        <f>'[2]Indonesia Coconut Oil Exports'!DF$290</f>
        <v>55.374000000000002</v>
      </c>
      <c r="I279" s="66">
        <f>'[2]Indonesia Coconut Oil Exports'!DR$290</f>
        <v>40.279000000000003</v>
      </c>
      <c r="J279" s="66">
        <f>'[2]Indonesia Coconut Oil Exports'!ED$290</f>
        <v>42.957000000000001</v>
      </c>
      <c r="K279" s="66">
        <f>'[2]Indonesia Coconut Oil Exports'!EP$290</f>
        <v>98.084000000000003</v>
      </c>
      <c r="L279" s="66">
        <f>'[2]Indonesia Coconut Oil Exports'!FB$290</f>
        <v>21.481999999999999</v>
      </c>
      <c r="M279" s="66">
        <f>'[2]Indonesia Coconut Oil Exports'!FN$290</f>
        <v>87.322999999999993</v>
      </c>
      <c r="N279" s="66">
        <f>'[2]Indonesia Coconut Oil Exports'!FZ$290</f>
        <v>62.494999999999997</v>
      </c>
      <c r="O279" s="66">
        <f>'[2]Indonesia Coconut Oil Exports'!GL$290</f>
        <v>104.36499999999999</v>
      </c>
      <c r="P279" s="66">
        <f>'[2]Indonesia Coconut Oil Exports'!GX$290</f>
        <v>61.463999999999999</v>
      </c>
      <c r="Q279" s="66">
        <f>'[2]Indonesia Coconut Oil Exports'!HJ$290</f>
        <v>54.332000000000001</v>
      </c>
      <c r="R279" s="66">
        <f>'[2]Indonesia Coconut Oil Exports'!HV$290</f>
        <v>32.49</v>
      </c>
      <c r="S279" s="66">
        <f>'[2]Indonesia Coconut Oil Exports'!IH$290</f>
        <v>35.856000000000002</v>
      </c>
      <c r="T279" s="66">
        <f>'[2]Indonesia Coconut Oil Exports'!IT$290</f>
        <v>62.872</v>
      </c>
      <c r="U279" s="66">
        <f>'[2]Indonesia Coconut Oil Exports'!JF$290</f>
        <v>23.427</v>
      </c>
      <c r="V279" s="66">
        <f>'[2]Indonesia Coconut Oil Exports'!JR$290</f>
        <v>76.013000000000005</v>
      </c>
      <c r="W279" s="66">
        <f>'[2]Indonesia Coconut Oil Exports'!KD$290</f>
        <v>75.478999999999999</v>
      </c>
      <c r="X279" s="66">
        <f>'[2]Indonesia Coconut Oil Exports'!KP$290</f>
        <v>18.222000000000001</v>
      </c>
      <c r="Y279" s="66">
        <f>'[2]Indonesia Coconut Oil Exports'!LB$290</f>
        <v>44.795000000000002</v>
      </c>
      <c r="Z279" s="67">
        <f t="shared" si="105"/>
        <v>40.933530303934489</v>
      </c>
      <c r="AA279" s="67">
        <f t="shared" si="105"/>
        <v>43.636819737130232</v>
      </c>
      <c r="AB279" s="67">
        <f t="shared" si="105"/>
        <v>47.264497351833953</v>
      </c>
      <c r="AC279" s="67">
        <f t="shared" si="105"/>
        <v>42.587210352304538</v>
      </c>
      <c r="AD279" s="3"/>
    </row>
    <row r="280" spans="1:30">
      <c r="A280" s="126" t="s">
        <v>75</v>
      </c>
      <c r="B280" s="72">
        <f t="shared" si="103"/>
        <v>34.778269623424293</v>
      </c>
      <c r="C280" s="72">
        <f t="shared" si="103"/>
        <v>12.672041679601474</v>
      </c>
      <c r="D280" s="66">
        <f>'[2]Indonesia Coconut Oil Exports'!BK$290</f>
        <v>27.791</v>
      </c>
      <c r="E280" s="66">
        <f>'[2]Indonesia Coconut Oil Exports'!BW$290</f>
        <v>55.881999999999998</v>
      </c>
      <c r="F280" s="66">
        <f>'[2]Indonesia Coconut Oil Exports'!CI$290</f>
        <v>21.481999999999999</v>
      </c>
      <c r="G280" s="66">
        <f>'[2]Indonesia Coconut Oil Exports'!CU$290</f>
        <v>30.507000000000001</v>
      </c>
      <c r="H280" s="66">
        <f>'[2]Indonesia Coconut Oil Exports'!DG$290</f>
        <v>98.338999999999999</v>
      </c>
      <c r="I280" s="66">
        <f>'[2]Indonesia Coconut Oil Exports'!DS$290</f>
        <v>17.994</v>
      </c>
      <c r="J280" s="66">
        <f>'[2]Indonesia Coconut Oil Exports'!EE$290</f>
        <v>36.055</v>
      </c>
      <c r="K280" s="66">
        <f>'[2]Indonesia Coconut Oil Exports'!EQ$290</f>
        <v>42.783000000000001</v>
      </c>
      <c r="L280" s="66">
        <f>'[2]Indonesia Coconut Oil Exports'!FC$290</f>
        <v>29.314</v>
      </c>
      <c r="M280" s="66">
        <f>'[2]Indonesia Coconut Oil Exports'!FO$290</f>
        <v>45.302</v>
      </c>
      <c r="N280" s="66">
        <f>'[2]Indonesia Coconut Oil Exports'!GA$290</f>
        <v>62.561999999999998</v>
      </c>
      <c r="O280" s="66">
        <f>'[2]Indonesia Coconut Oil Exports'!GM$290</f>
        <v>57.625999999999998</v>
      </c>
      <c r="P280" s="66">
        <f>'[2]Indonesia Coconut Oil Exports'!GY$290</f>
        <v>41.158999999999999</v>
      </c>
      <c r="Q280" s="66">
        <f>'[2]Indonesia Coconut Oil Exports'!HK$290</f>
        <v>43.137999999999998</v>
      </c>
      <c r="R280" s="66">
        <f>'[2]Indonesia Coconut Oil Exports'!HW$290</f>
        <v>77.897000000000006</v>
      </c>
      <c r="S280" s="66">
        <f>'[2]Indonesia Coconut Oil Exports'!II$290</f>
        <v>29.347000000000001</v>
      </c>
      <c r="T280" s="66">
        <f>'[2]Indonesia Coconut Oil Exports'!IU$290</f>
        <v>52.901000000000003</v>
      </c>
      <c r="U280" s="66">
        <f>'[2]Indonesia Coconut Oil Exports'!JG$290</f>
        <v>54.076000000000001</v>
      </c>
      <c r="V280" s="66">
        <f>'[2]Indonesia Coconut Oil Exports'!JS$290</f>
        <v>65.552999999999997</v>
      </c>
      <c r="W280" s="66">
        <f>'[2]Indonesia Coconut Oil Exports'!KE$290</f>
        <v>62.143000000000001</v>
      </c>
      <c r="X280" s="66">
        <f>'[2]Indonesia Coconut Oil Exports'!KQ$290</f>
        <v>26.379000000000001</v>
      </c>
      <c r="Y280" s="66">
        <f>'[2]Indonesia Coconut Oil Exports'!LC$290</f>
        <v>34.561</v>
      </c>
      <c r="Z280" s="67">
        <f>Z281-SUM(Z269:Z279)</f>
        <v>42.342771360594725</v>
      </c>
      <c r="AA280" s="67">
        <f>AA281-SUM(AA269:AA279)</f>
        <v>44.512725237199675</v>
      </c>
      <c r="AB280" s="67">
        <f>AB281-SUM(AB269:AB279)</f>
        <v>42.737971293633564</v>
      </c>
      <c r="AC280" s="67">
        <f>AC281-SUM(AC269:AC279)</f>
        <v>40.080876896093514</v>
      </c>
      <c r="AD280" s="3"/>
    </row>
    <row r="281" spans="1:30" ht="15.75" thickBot="1">
      <c r="A281" s="126" t="s">
        <v>76</v>
      </c>
      <c r="B281" s="66">
        <f>B38</f>
        <v>393</v>
      </c>
      <c r="C281" s="66">
        <f>C38</f>
        <v>148</v>
      </c>
      <c r="D281" s="66">
        <f>D38</f>
        <v>360</v>
      </c>
      <c r="E281" s="66">
        <f t="shared" ref="E281:W281" si="106">SUM(E269:E280)</f>
        <v>602.70499999999993</v>
      </c>
      <c r="F281" s="66">
        <f t="shared" si="106"/>
        <v>470.88799999999992</v>
      </c>
      <c r="G281" s="66">
        <f t="shared" si="106"/>
        <v>317.13</v>
      </c>
      <c r="H281" s="66">
        <f t="shared" si="106"/>
        <v>686.952</v>
      </c>
      <c r="I281" s="66">
        <f t="shared" si="106"/>
        <v>455.8660000000001</v>
      </c>
      <c r="J281" s="66">
        <f t="shared" si="106"/>
        <v>456.13499999999999</v>
      </c>
      <c r="K281" s="66">
        <f t="shared" si="106"/>
        <v>339.20400000000001</v>
      </c>
      <c r="L281" s="66">
        <f t="shared" si="106"/>
        <v>329.39000000000004</v>
      </c>
      <c r="M281" s="66">
        <f t="shared" si="106"/>
        <v>782.47600000000011</v>
      </c>
      <c r="N281" s="66">
        <f t="shared" si="106"/>
        <v>602.36800000000005</v>
      </c>
      <c r="O281" s="66">
        <f t="shared" si="106"/>
        <v>666.27800000000002</v>
      </c>
      <c r="P281" s="66">
        <f t="shared" si="106"/>
        <v>718.36700000000008</v>
      </c>
      <c r="Q281" s="66">
        <f t="shared" si="106"/>
        <v>518.00900000000001</v>
      </c>
      <c r="R281" s="66">
        <f t="shared" si="106"/>
        <v>555.64200000000005</v>
      </c>
      <c r="S281" s="66">
        <f t="shared" si="106"/>
        <v>572.39</v>
      </c>
      <c r="T281" s="66">
        <f t="shared" si="106"/>
        <v>831.29599999999994</v>
      </c>
      <c r="U281" s="66">
        <f t="shared" si="106"/>
        <v>591.16500000000008</v>
      </c>
      <c r="V281" s="66">
        <f t="shared" si="106"/>
        <v>776.78499999999997</v>
      </c>
      <c r="W281" s="66">
        <f t="shared" si="106"/>
        <v>775.35300000000007</v>
      </c>
      <c r="X281" s="66">
        <f>SUM(X269:X280)</f>
        <v>577.87700000000007</v>
      </c>
      <c r="Y281" s="66">
        <f>SUM(Y269:Y280)</f>
        <v>319.59999999999997</v>
      </c>
      <c r="Z281" s="67">
        <f>Z38</f>
        <v>568</v>
      </c>
      <c r="AA281" s="67">
        <f>AA38</f>
        <v>557.67083888218212</v>
      </c>
      <c r="AB281" s="67">
        <f>AB38</f>
        <v>558.34890144038627</v>
      </c>
      <c r="AC281" s="67">
        <f>AC38</f>
        <v>534.28203704698649</v>
      </c>
      <c r="AD281" s="3"/>
    </row>
    <row r="282" spans="1:30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spans="1:30" ht="15.75" thickBot="1">
      <c r="A283" s="126" t="s">
        <v>321</v>
      </c>
      <c r="D283" s="77">
        <v>99.860000000000014</v>
      </c>
      <c r="E283" s="77">
        <v>118.67699999999999</v>
      </c>
      <c r="F283" s="77">
        <v>160.22399999999999</v>
      </c>
      <c r="G283" s="77">
        <v>62.062999999999995</v>
      </c>
      <c r="H283" s="77">
        <v>94.578000000000003</v>
      </c>
      <c r="I283" s="77">
        <v>142.18700000000001</v>
      </c>
    </row>
    <row r="284" spans="1:30" ht="15.75" thickBot="1">
      <c r="A284" s="154"/>
      <c r="B284" s="154" t="str">
        <f>B$2</f>
        <v xml:space="preserve">93/94 </v>
      </c>
      <c r="C284" s="154" t="str">
        <f t="shared" ref="C284:AC284" si="107">C$2</f>
        <v xml:space="preserve">94/95 </v>
      </c>
      <c r="D284" s="154" t="str">
        <f t="shared" si="107"/>
        <v xml:space="preserve">95/96 </v>
      </c>
      <c r="E284" s="154" t="str">
        <f t="shared" si="107"/>
        <v xml:space="preserve">96/97 </v>
      </c>
      <c r="F284" s="154" t="str">
        <f t="shared" si="107"/>
        <v xml:space="preserve">97/98 </v>
      </c>
      <c r="G284" s="154" t="str">
        <f t="shared" si="107"/>
        <v xml:space="preserve">98/99 </v>
      </c>
      <c r="H284" s="154" t="str">
        <f t="shared" si="107"/>
        <v xml:space="preserve">99/00 </v>
      </c>
      <c r="I284" s="154" t="str">
        <f t="shared" si="107"/>
        <v xml:space="preserve">00/01 </v>
      </c>
      <c r="J284" s="154" t="str">
        <f t="shared" si="107"/>
        <v xml:space="preserve">01/02 </v>
      </c>
      <c r="K284" s="154" t="str">
        <f t="shared" si="107"/>
        <v xml:space="preserve">02/03 </v>
      </c>
      <c r="L284" s="154" t="str">
        <f t="shared" si="107"/>
        <v xml:space="preserve">03/04 </v>
      </c>
      <c r="M284" s="154" t="str">
        <f t="shared" si="107"/>
        <v xml:space="preserve">04/05 </v>
      </c>
      <c r="N284" s="154" t="str">
        <f t="shared" si="107"/>
        <v xml:space="preserve">05/06 </v>
      </c>
      <c r="O284" s="154" t="str">
        <f t="shared" si="107"/>
        <v xml:space="preserve">06/07 </v>
      </c>
      <c r="P284" s="154" t="str">
        <f t="shared" si="107"/>
        <v xml:space="preserve">07/08 </v>
      </c>
      <c r="Q284" s="154" t="str">
        <f t="shared" si="107"/>
        <v xml:space="preserve">08/09 </v>
      </c>
      <c r="R284" s="154" t="str">
        <f t="shared" si="107"/>
        <v xml:space="preserve">09/10 </v>
      </c>
      <c r="S284" s="154" t="str">
        <f t="shared" si="107"/>
        <v xml:space="preserve">10/11 </v>
      </c>
      <c r="T284" s="154" t="str">
        <f t="shared" si="107"/>
        <v xml:space="preserve">11/12 </v>
      </c>
      <c r="U284" s="154" t="str">
        <f t="shared" si="107"/>
        <v xml:space="preserve">12/13 </v>
      </c>
      <c r="V284" s="154" t="str">
        <f t="shared" si="107"/>
        <v xml:space="preserve">13/14 </v>
      </c>
      <c r="W284" s="154" t="str">
        <f t="shared" si="107"/>
        <v xml:space="preserve">14/15 </v>
      </c>
      <c r="X284" s="154" t="str">
        <f t="shared" si="107"/>
        <v xml:space="preserve">15/16 </v>
      </c>
      <c r="Y284" s="154" t="str">
        <f t="shared" si="107"/>
        <v xml:space="preserve">16/17 </v>
      </c>
      <c r="Z284" s="154" t="str">
        <f t="shared" si="107"/>
        <v xml:space="preserve">17/18 </v>
      </c>
      <c r="AA284" s="154" t="str">
        <f t="shared" si="107"/>
        <v>18/19</v>
      </c>
      <c r="AB284" s="154" t="str">
        <f t="shared" si="107"/>
        <v>19/20</v>
      </c>
      <c r="AC284" s="154" t="str">
        <f t="shared" si="107"/>
        <v>20/21</v>
      </c>
      <c r="AD284" s="167"/>
    </row>
    <row r="285" spans="1:30">
      <c r="A285" s="126" t="s">
        <v>64</v>
      </c>
      <c r="B285" s="63">
        <f t="shared" ref="B285:Q296" si="108">B$297/12</f>
        <v>44.166666666666664</v>
      </c>
      <c r="C285" s="63">
        <f t="shared" si="108"/>
        <v>48.916666666666664</v>
      </c>
      <c r="D285" s="63">
        <f t="shared" si="108"/>
        <v>50</v>
      </c>
      <c r="E285" s="63">
        <f t="shared" si="108"/>
        <v>39.276750000000014</v>
      </c>
      <c r="F285" s="63">
        <f t="shared" si="108"/>
        <v>33.843333333333341</v>
      </c>
      <c r="G285" s="63">
        <f t="shared" si="108"/>
        <v>36.246749999999999</v>
      </c>
      <c r="H285" s="63">
        <f t="shared" si="108"/>
        <v>15.173166666666665</v>
      </c>
      <c r="I285" s="63">
        <f t="shared" si="108"/>
        <v>27.516333333333325</v>
      </c>
      <c r="J285" s="63">
        <f t="shared" si="108"/>
        <v>33.740250000000003</v>
      </c>
      <c r="K285" s="63">
        <f t="shared" si="108"/>
        <v>29.219666666666669</v>
      </c>
      <c r="L285" s="63">
        <f t="shared" si="108"/>
        <v>36.426249999999996</v>
      </c>
      <c r="M285" s="63">
        <f t="shared" si="108"/>
        <v>21.686499999999985</v>
      </c>
      <c r="N285" s="63">
        <f t="shared" si="108"/>
        <v>23.287666666666667</v>
      </c>
      <c r="O285" s="63">
        <f t="shared" si="108"/>
        <v>14.195083333333335</v>
      </c>
      <c r="P285" s="63">
        <f t="shared" si="108"/>
        <v>12.293249999999992</v>
      </c>
      <c r="Q285" s="63">
        <f t="shared" si="108"/>
        <v>22.853166666666663</v>
      </c>
      <c r="R285" s="63">
        <f t="shared" ref="R285:AC296" si="109">R$297/12</f>
        <v>27.138500000000004</v>
      </c>
      <c r="S285" s="63">
        <f t="shared" si="109"/>
        <v>31.473333333333329</v>
      </c>
      <c r="T285" s="63">
        <f t="shared" si="109"/>
        <v>21.751000000000005</v>
      </c>
      <c r="U285" s="63">
        <f t="shared" si="109"/>
        <v>31.344916666666666</v>
      </c>
      <c r="V285" s="63">
        <f t="shared" si="109"/>
        <v>18.782750000000011</v>
      </c>
      <c r="W285" s="63">
        <f t="shared" si="109"/>
        <v>18.332666666666665</v>
      </c>
      <c r="X285" s="63">
        <f t="shared" si="109"/>
        <v>31.031249999999989</v>
      </c>
      <c r="Y285" s="63">
        <f t="shared" si="109"/>
        <v>54.745750000000008</v>
      </c>
      <c r="Z285" s="65">
        <f t="shared" si="109"/>
        <v>36.25</v>
      </c>
      <c r="AA285" s="65">
        <f t="shared" si="109"/>
        <v>33.333333333333336</v>
      </c>
      <c r="AB285" s="65">
        <f t="shared" si="109"/>
        <v>33.333333333333336</v>
      </c>
      <c r="AC285" s="65">
        <f t="shared" si="109"/>
        <v>35.416666666666664</v>
      </c>
      <c r="AD285" s="3"/>
    </row>
    <row r="286" spans="1:30">
      <c r="A286" s="126" t="s">
        <v>65</v>
      </c>
      <c r="B286" s="63">
        <f t="shared" si="108"/>
        <v>44.166666666666664</v>
      </c>
      <c r="C286" s="63">
        <f t="shared" si="108"/>
        <v>48.916666666666664</v>
      </c>
      <c r="D286" s="63">
        <f t="shared" si="108"/>
        <v>50</v>
      </c>
      <c r="E286" s="63">
        <f t="shared" si="108"/>
        <v>39.276750000000014</v>
      </c>
      <c r="F286" s="63">
        <f t="shared" si="108"/>
        <v>33.843333333333341</v>
      </c>
      <c r="G286" s="63">
        <f t="shared" si="108"/>
        <v>36.246749999999999</v>
      </c>
      <c r="H286" s="63">
        <f t="shared" si="108"/>
        <v>15.173166666666665</v>
      </c>
      <c r="I286" s="63">
        <f t="shared" si="108"/>
        <v>27.516333333333325</v>
      </c>
      <c r="J286" s="63">
        <f t="shared" si="108"/>
        <v>33.740250000000003</v>
      </c>
      <c r="K286" s="63">
        <f t="shared" si="108"/>
        <v>29.219666666666669</v>
      </c>
      <c r="L286" s="63">
        <f t="shared" si="108"/>
        <v>36.426249999999996</v>
      </c>
      <c r="M286" s="63">
        <f t="shared" si="108"/>
        <v>21.686499999999985</v>
      </c>
      <c r="N286" s="63">
        <f t="shared" si="108"/>
        <v>23.287666666666667</v>
      </c>
      <c r="O286" s="63">
        <f t="shared" si="108"/>
        <v>14.195083333333335</v>
      </c>
      <c r="P286" s="63">
        <f t="shared" si="108"/>
        <v>12.293249999999992</v>
      </c>
      <c r="Q286" s="63">
        <f t="shared" si="108"/>
        <v>22.853166666666663</v>
      </c>
      <c r="R286" s="63">
        <f t="shared" si="109"/>
        <v>27.138500000000004</v>
      </c>
      <c r="S286" s="63">
        <f t="shared" si="109"/>
        <v>31.473333333333329</v>
      </c>
      <c r="T286" s="63">
        <f t="shared" si="109"/>
        <v>21.751000000000005</v>
      </c>
      <c r="U286" s="63">
        <f t="shared" si="109"/>
        <v>31.344916666666666</v>
      </c>
      <c r="V286" s="63">
        <f t="shared" si="109"/>
        <v>18.782750000000011</v>
      </c>
      <c r="W286" s="63">
        <f t="shared" si="109"/>
        <v>18.332666666666665</v>
      </c>
      <c r="X286" s="63">
        <f t="shared" si="109"/>
        <v>31.031249999999989</v>
      </c>
      <c r="Y286" s="63">
        <f t="shared" si="109"/>
        <v>54.745750000000008</v>
      </c>
      <c r="Z286" s="65">
        <f t="shared" si="109"/>
        <v>36.25</v>
      </c>
      <c r="AA286" s="65">
        <f>AA$297/12</f>
        <v>33.333333333333336</v>
      </c>
      <c r="AB286" s="65">
        <f>AB$297/12</f>
        <v>33.333333333333336</v>
      </c>
      <c r="AC286" s="65">
        <f>AC$297/12</f>
        <v>35.416666666666664</v>
      </c>
      <c r="AD286" s="3"/>
    </row>
    <row r="287" spans="1:30">
      <c r="A287" s="126" t="s">
        <v>66</v>
      </c>
      <c r="B287" s="63">
        <f t="shared" si="108"/>
        <v>44.166666666666664</v>
      </c>
      <c r="C287" s="63">
        <f t="shared" si="108"/>
        <v>48.916666666666664</v>
      </c>
      <c r="D287" s="63">
        <f t="shared" si="108"/>
        <v>50</v>
      </c>
      <c r="E287" s="63">
        <f t="shared" si="108"/>
        <v>39.276750000000014</v>
      </c>
      <c r="F287" s="63">
        <f t="shared" si="108"/>
        <v>33.843333333333341</v>
      </c>
      <c r="G287" s="63">
        <f t="shared" si="108"/>
        <v>36.246749999999999</v>
      </c>
      <c r="H287" s="63">
        <f t="shared" si="108"/>
        <v>15.173166666666665</v>
      </c>
      <c r="I287" s="63">
        <f t="shared" si="108"/>
        <v>27.516333333333325</v>
      </c>
      <c r="J287" s="63">
        <f t="shared" si="108"/>
        <v>33.740250000000003</v>
      </c>
      <c r="K287" s="63">
        <f t="shared" si="108"/>
        <v>29.219666666666669</v>
      </c>
      <c r="L287" s="63">
        <f t="shared" si="108"/>
        <v>36.426249999999996</v>
      </c>
      <c r="M287" s="63">
        <f t="shared" si="108"/>
        <v>21.686499999999985</v>
      </c>
      <c r="N287" s="63">
        <f t="shared" si="108"/>
        <v>23.287666666666667</v>
      </c>
      <c r="O287" s="63">
        <f t="shared" si="108"/>
        <v>14.195083333333335</v>
      </c>
      <c r="P287" s="63">
        <f t="shared" si="108"/>
        <v>12.293249999999992</v>
      </c>
      <c r="Q287" s="63">
        <f t="shared" si="108"/>
        <v>22.853166666666663</v>
      </c>
      <c r="R287" s="63">
        <f t="shared" si="109"/>
        <v>27.138500000000004</v>
      </c>
      <c r="S287" s="63">
        <f t="shared" si="109"/>
        <v>31.473333333333329</v>
      </c>
      <c r="T287" s="63">
        <f t="shared" si="109"/>
        <v>21.751000000000005</v>
      </c>
      <c r="U287" s="63">
        <f t="shared" si="109"/>
        <v>31.344916666666666</v>
      </c>
      <c r="V287" s="63">
        <f t="shared" si="109"/>
        <v>18.782750000000011</v>
      </c>
      <c r="W287" s="63">
        <f t="shared" si="109"/>
        <v>18.332666666666665</v>
      </c>
      <c r="X287" s="63">
        <f t="shared" si="109"/>
        <v>31.031249999999989</v>
      </c>
      <c r="Y287" s="63">
        <f t="shared" si="109"/>
        <v>54.745750000000008</v>
      </c>
      <c r="Z287" s="65">
        <f t="shared" si="109"/>
        <v>36.25</v>
      </c>
      <c r="AA287" s="65">
        <f t="shared" si="109"/>
        <v>33.333333333333336</v>
      </c>
      <c r="AB287" s="65">
        <f t="shared" si="109"/>
        <v>33.333333333333336</v>
      </c>
      <c r="AC287" s="65">
        <f t="shared" si="109"/>
        <v>35.416666666666664</v>
      </c>
      <c r="AD287" s="3"/>
    </row>
    <row r="288" spans="1:30">
      <c r="A288" s="126" t="s">
        <v>67</v>
      </c>
      <c r="B288" s="63">
        <f t="shared" si="108"/>
        <v>44.166666666666664</v>
      </c>
      <c r="C288" s="63">
        <f t="shared" si="108"/>
        <v>48.916666666666664</v>
      </c>
      <c r="D288" s="63">
        <f t="shared" si="108"/>
        <v>50</v>
      </c>
      <c r="E288" s="63">
        <f t="shared" si="108"/>
        <v>39.276750000000014</v>
      </c>
      <c r="F288" s="63">
        <f t="shared" si="108"/>
        <v>33.843333333333341</v>
      </c>
      <c r="G288" s="63">
        <f t="shared" si="108"/>
        <v>36.246749999999999</v>
      </c>
      <c r="H288" s="63">
        <f t="shared" si="108"/>
        <v>15.173166666666665</v>
      </c>
      <c r="I288" s="63">
        <f t="shared" si="108"/>
        <v>27.516333333333325</v>
      </c>
      <c r="J288" s="63">
        <f t="shared" si="108"/>
        <v>33.740250000000003</v>
      </c>
      <c r="K288" s="63">
        <f t="shared" si="108"/>
        <v>29.219666666666669</v>
      </c>
      <c r="L288" s="63">
        <f t="shared" si="108"/>
        <v>36.426249999999996</v>
      </c>
      <c r="M288" s="63">
        <f t="shared" si="108"/>
        <v>21.686499999999985</v>
      </c>
      <c r="N288" s="63">
        <f t="shared" si="108"/>
        <v>23.287666666666667</v>
      </c>
      <c r="O288" s="63">
        <f t="shared" si="108"/>
        <v>14.195083333333335</v>
      </c>
      <c r="P288" s="63">
        <f t="shared" si="108"/>
        <v>12.293249999999992</v>
      </c>
      <c r="Q288" s="63">
        <f t="shared" si="108"/>
        <v>22.853166666666663</v>
      </c>
      <c r="R288" s="63">
        <f t="shared" si="109"/>
        <v>27.138500000000004</v>
      </c>
      <c r="S288" s="63">
        <f t="shared" si="109"/>
        <v>31.473333333333329</v>
      </c>
      <c r="T288" s="63">
        <f t="shared" si="109"/>
        <v>21.751000000000005</v>
      </c>
      <c r="U288" s="63">
        <f t="shared" si="109"/>
        <v>31.344916666666666</v>
      </c>
      <c r="V288" s="63">
        <f t="shared" si="109"/>
        <v>18.782750000000011</v>
      </c>
      <c r="W288" s="63">
        <f t="shared" si="109"/>
        <v>18.332666666666665</v>
      </c>
      <c r="X288" s="63">
        <f t="shared" si="109"/>
        <v>31.031249999999989</v>
      </c>
      <c r="Y288" s="63">
        <f t="shared" si="109"/>
        <v>54.745750000000008</v>
      </c>
      <c r="Z288" s="65">
        <f t="shared" si="109"/>
        <v>36.25</v>
      </c>
      <c r="AA288" s="65">
        <f t="shared" si="109"/>
        <v>33.333333333333336</v>
      </c>
      <c r="AB288" s="65">
        <f t="shared" si="109"/>
        <v>33.333333333333336</v>
      </c>
      <c r="AC288" s="65">
        <f t="shared" si="109"/>
        <v>35.416666666666664</v>
      </c>
      <c r="AD288" s="3"/>
    </row>
    <row r="289" spans="1:30">
      <c r="A289" s="126" t="s">
        <v>68</v>
      </c>
      <c r="B289" s="63">
        <f t="shared" si="108"/>
        <v>44.166666666666664</v>
      </c>
      <c r="C289" s="63">
        <f t="shared" si="108"/>
        <v>48.916666666666664</v>
      </c>
      <c r="D289" s="63">
        <f t="shared" si="108"/>
        <v>50</v>
      </c>
      <c r="E289" s="63">
        <f t="shared" si="108"/>
        <v>39.276750000000014</v>
      </c>
      <c r="F289" s="63">
        <f t="shared" si="108"/>
        <v>33.843333333333341</v>
      </c>
      <c r="G289" s="63">
        <f t="shared" si="108"/>
        <v>36.246749999999999</v>
      </c>
      <c r="H289" s="63">
        <f t="shared" si="108"/>
        <v>15.173166666666665</v>
      </c>
      <c r="I289" s="63">
        <f t="shared" si="108"/>
        <v>27.516333333333325</v>
      </c>
      <c r="J289" s="63">
        <f t="shared" si="108"/>
        <v>33.740250000000003</v>
      </c>
      <c r="K289" s="63">
        <f t="shared" si="108"/>
        <v>29.219666666666669</v>
      </c>
      <c r="L289" s="63">
        <f t="shared" si="108"/>
        <v>36.426249999999996</v>
      </c>
      <c r="M289" s="63">
        <f t="shared" si="108"/>
        <v>21.686499999999985</v>
      </c>
      <c r="N289" s="63">
        <f t="shared" si="108"/>
        <v>23.287666666666667</v>
      </c>
      <c r="O289" s="63">
        <f t="shared" si="108"/>
        <v>14.195083333333335</v>
      </c>
      <c r="P289" s="63">
        <f t="shared" si="108"/>
        <v>12.293249999999992</v>
      </c>
      <c r="Q289" s="63">
        <f t="shared" si="108"/>
        <v>22.853166666666663</v>
      </c>
      <c r="R289" s="63">
        <f t="shared" si="109"/>
        <v>27.138500000000004</v>
      </c>
      <c r="S289" s="63">
        <f t="shared" si="109"/>
        <v>31.473333333333329</v>
      </c>
      <c r="T289" s="63">
        <f t="shared" si="109"/>
        <v>21.751000000000005</v>
      </c>
      <c r="U289" s="63">
        <f t="shared" si="109"/>
        <v>31.344916666666666</v>
      </c>
      <c r="V289" s="63">
        <f t="shared" si="109"/>
        <v>18.782750000000011</v>
      </c>
      <c r="W289" s="63">
        <f t="shared" si="109"/>
        <v>18.332666666666665</v>
      </c>
      <c r="X289" s="63">
        <f t="shared" si="109"/>
        <v>31.031249999999989</v>
      </c>
      <c r="Y289" s="63">
        <f t="shared" si="109"/>
        <v>54.745750000000008</v>
      </c>
      <c r="Z289" s="65">
        <f t="shared" si="109"/>
        <v>36.25</v>
      </c>
      <c r="AA289" s="65">
        <f t="shared" si="109"/>
        <v>33.333333333333336</v>
      </c>
      <c r="AB289" s="65">
        <f t="shared" si="109"/>
        <v>33.333333333333336</v>
      </c>
      <c r="AC289" s="65">
        <f t="shared" si="109"/>
        <v>35.416666666666664</v>
      </c>
      <c r="AD289" s="3"/>
    </row>
    <row r="290" spans="1:30">
      <c r="A290" s="126" t="s">
        <v>69</v>
      </c>
      <c r="B290" s="63">
        <f t="shared" si="108"/>
        <v>44.166666666666664</v>
      </c>
      <c r="C290" s="63">
        <f t="shared" si="108"/>
        <v>48.916666666666664</v>
      </c>
      <c r="D290" s="63">
        <f t="shared" si="108"/>
        <v>50</v>
      </c>
      <c r="E290" s="63">
        <f t="shared" si="108"/>
        <v>39.276750000000014</v>
      </c>
      <c r="F290" s="63">
        <f t="shared" si="108"/>
        <v>33.843333333333341</v>
      </c>
      <c r="G290" s="63">
        <f t="shared" si="108"/>
        <v>36.246749999999999</v>
      </c>
      <c r="H290" s="63">
        <f t="shared" si="108"/>
        <v>15.173166666666665</v>
      </c>
      <c r="I290" s="63">
        <f t="shared" si="108"/>
        <v>27.516333333333325</v>
      </c>
      <c r="J290" s="63">
        <f t="shared" si="108"/>
        <v>33.740250000000003</v>
      </c>
      <c r="K290" s="63">
        <f t="shared" si="108"/>
        <v>29.219666666666669</v>
      </c>
      <c r="L290" s="63">
        <f t="shared" si="108"/>
        <v>36.426249999999996</v>
      </c>
      <c r="M290" s="63">
        <f t="shared" si="108"/>
        <v>21.686499999999985</v>
      </c>
      <c r="N290" s="63">
        <f t="shared" si="108"/>
        <v>23.287666666666667</v>
      </c>
      <c r="O290" s="63">
        <f t="shared" si="108"/>
        <v>14.195083333333335</v>
      </c>
      <c r="P290" s="63">
        <f t="shared" si="108"/>
        <v>12.293249999999992</v>
      </c>
      <c r="Q290" s="63">
        <f t="shared" si="108"/>
        <v>22.853166666666663</v>
      </c>
      <c r="R290" s="63">
        <f t="shared" si="109"/>
        <v>27.138500000000004</v>
      </c>
      <c r="S290" s="63">
        <f t="shared" si="109"/>
        <v>31.473333333333329</v>
      </c>
      <c r="T290" s="63">
        <f t="shared" si="109"/>
        <v>21.751000000000005</v>
      </c>
      <c r="U290" s="63">
        <f t="shared" si="109"/>
        <v>31.344916666666666</v>
      </c>
      <c r="V290" s="63">
        <f t="shared" si="109"/>
        <v>18.782750000000011</v>
      </c>
      <c r="W290" s="63">
        <f t="shared" si="109"/>
        <v>18.332666666666665</v>
      </c>
      <c r="X290" s="63">
        <f t="shared" si="109"/>
        <v>31.031249999999989</v>
      </c>
      <c r="Y290" s="63">
        <f t="shared" si="109"/>
        <v>54.745750000000008</v>
      </c>
      <c r="Z290" s="65">
        <f t="shared" si="109"/>
        <v>36.25</v>
      </c>
      <c r="AA290" s="65">
        <f t="shared" si="109"/>
        <v>33.333333333333336</v>
      </c>
      <c r="AB290" s="65">
        <f t="shared" si="109"/>
        <v>33.333333333333336</v>
      </c>
      <c r="AC290" s="65">
        <f t="shared" si="109"/>
        <v>35.416666666666664</v>
      </c>
      <c r="AD290" s="3"/>
    </row>
    <row r="291" spans="1:30">
      <c r="A291" s="126" t="s">
        <v>70</v>
      </c>
      <c r="B291" s="63">
        <f t="shared" si="108"/>
        <v>44.166666666666664</v>
      </c>
      <c r="C291" s="63">
        <f t="shared" si="108"/>
        <v>48.916666666666664</v>
      </c>
      <c r="D291" s="63">
        <f t="shared" si="108"/>
        <v>50</v>
      </c>
      <c r="E291" s="63">
        <f t="shared" si="108"/>
        <v>39.276750000000014</v>
      </c>
      <c r="F291" s="63">
        <f t="shared" si="108"/>
        <v>33.843333333333341</v>
      </c>
      <c r="G291" s="63">
        <f t="shared" si="108"/>
        <v>36.246749999999999</v>
      </c>
      <c r="H291" s="63">
        <f t="shared" si="108"/>
        <v>15.173166666666665</v>
      </c>
      <c r="I291" s="63">
        <f t="shared" si="108"/>
        <v>27.516333333333325</v>
      </c>
      <c r="J291" s="63">
        <f t="shared" si="108"/>
        <v>33.740250000000003</v>
      </c>
      <c r="K291" s="63">
        <f t="shared" si="108"/>
        <v>29.219666666666669</v>
      </c>
      <c r="L291" s="63">
        <f t="shared" si="108"/>
        <v>36.426249999999996</v>
      </c>
      <c r="M291" s="63">
        <f t="shared" si="108"/>
        <v>21.686499999999985</v>
      </c>
      <c r="N291" s="63">
        <f t="shared" si="108"/>
        <v>23.287666666666667</v>
      </c>
      <c r="O291" s="63">
        <f t="shared" si="108"/>
        <v>14.195083333333335</v>
      </c>
      <c r="P291" s="63">
        <f t="shared" si="108"/>
        <v>12.293249999999992</v>
      </c>
      <c r="Q291" s="63">
        <f t="shared" si="108"/>
        <v>22.853166666666663</v>
      </c>
      <c r="R291" s="63">
        <f t="shared" si="109"/>
        <v>27.138500000000004</v>
      </c>
      <c r="S291" s="63">
        <f t="shared" si="109"/>
        <v>31.473333333333329</v>
      </c>
      <c r="T291" s="63">
        <f t="shared" si="109"/>
        <v>21.751000000000005</v>
      </c>
      <c r="U291" s="63">
        <f t="shared" si="109"/>
        <v>31.344916666666666</v>
      </c>
      <c r="V291" s="63">
        <f t="shared" si="109"/>
        <v>18.782750000000011</v>
      </c>
      <c r="W291" s="63">
        <f t="shared" si="109"/>
        <v>18.332666666666665</v>
      </c>
      <c r="X291" s="63">
        <f t="shared" si="109"/>
        <v>31.031249999999989</v>
      </c>
      <c r="Y291" s="63">
        <f t="shared" si="109"/>
        <v>54.745750000000008</v>
      </c>
      <c r="Z291" s="65">
        <f t="shared" si="109"/>
        <v>36.25</v>
      </c>
      <c r="AA291" s="65">
        <f t="shared" si="109"/>
        <v>33.333333333333336</v>
      </c>
      <c r="AB291" s="65">
        <f t="shared" si="109"/>
        <v>33.333333333333336</v>
      </c>
      <c r="AC291" s="65">
        <f t="shared" si="109"/>
        <v>35.416666666666664</v>
      </c>
      <c r="AD291" s="3"/>
    </row>
    <row r="292" spans="1:30">
      <c r="A292" s="126" t="s">
        <v>71</v>
      </c>
      <c r="B292" s="63">
        <f t="shared" si="108"/>
        <v>44.166666666666664</v>
      </c>
      <c r="C292" s="63">
        <f t="shared" si="108"/>
        <v>48.916666666666664</v>
      </c>
      <c r="D292" s="63">
        <f t="shared" si="108"/>
        <v>50</v>
      </c>
      <c r="E292" s="63">
        <f t="shared" si="108"/>
        <v>39.276750000000014</v>
      </c>
      <c r="F292" s="63">
        <f t="shared" si="108"/>
        <v>33.843333333333341</v>
      </c>
      <c r="G292" s="63">
        <f t="shared" si="108"/>
        <v>36.246749999999999</v>
      </c>
      <c r="H292" s="63">
        <f t="shared" si="108"/>
        <v>15.173166666666665</v>
      </c>
      <c r="I292" s="63">
        <f t="shared" si="108"/>
        <v>27.516333333333325</v>
      </c>
      <c r="J292" s="63">
        <f t="shared" si="108"/>
        <v>33.740250000000003</v>
      </c>
      <c r="K292" s="63">
        <f t="shared" si="108"/>
        <v>29.219666666666669</v>
      </c>
      <c r="L292" s="63">
        <f t="shared" si="108"/>
        <v>36.426249999999996</v>
      </c>
      <c r="M292" s="63">
        <f t="shared" si="108"/>
        <v>21.686499999999985</v>
      </c>
      <c r="N292" s="63">
        <f t="shared" si="108"/>
        <v>23.287666666666667</v>
      </c>
      <c r="O292" s="63">
        <f t="shared" si="108"/>
        <v>14.195083333333335</v>
      </c>
      <c r="P292" s="63">
        <f t="shared" si="108"/>
        <v>12.293249999999992</v>
      </c>
      <c r="Q292" s="63">
        <f t="shared" si="108"/>
        <v>22.853166666666663</v>
      </c>
      <c r="R292" s="63">
        <f t="shared" si="109"/>
        <v>27.138500000000004</v>
      </c>
      <c r="S292" s="63">
        <f t="shared" si="109"/>
        <v>31.473333333333329</v>
      </c>
      <c r="T292" s="63">
        <f t="shared" si="109"/>
        <v>21.751000000000005</v>
      </c>
      <c r="U292" s="63">
        <f t="shared" si="109"/>
        <v>31.344916666666666</v>
      </c>
      <c r="V292" s="63">
        <f t="shared" si="109"/>
        <v>18.782750000000011</v>
      </c>
      <c r="W292" s="63">
        <f t="shared" si="109"/>
        <v>18.332666666666665</v>
      </c>
      <c r="X292" s="63">
        <f t="shared" si="109"/>
        <v>31.031249999999989</v>
      </c>
      <c r="Y292" s="63">
        <f t="shared" si="109"/>
        <v>54.745750000000008</v>
      </c>
      <c r="Z292" s="65">
        <f t="shared" si="109"/>
        <v>36.25</v>
      </c>
      <c r="AA292" s="65">
        <f t="shared" si="109"/>
        <v>33.333333333333336</v>
      </c>
      <c r="AB292" s="65">
        <f t="shared" si="109"/>
        <v>33.333333333333336</v>
      </c>
      <c r="AC292" s="65">
        <f t="shared" si="109"/>
        <v>35.416666666666664</v>
      </c>
      <c r="AD292" s="3"/>
    </row>
    <row r="293" spans="1:30">
      <c r="A293" s="126" t="s">
        <v>72</v>
      </c>
      <c r="B293" s="63">
        <f t="shared" si="108"/>
        <v>44.166666666666664</v>
      </c>
      <c r="C293" s="63">
        <f t="shared" si="108"/>
        <v>48.916666666666664</v>
      </c>
      <c r="D293" s="63">
        <f t="shared" si="108"/>
        <v>50</v>
      </c>
      <c r="E293" s="63">
        <f t="shared" si="108"/>
        <v>39.276750000000014</v>
      </c>
      <c r="F293" s="63">
        <f t="shared" si="108"/>
        <v>33.843333333333341</v>
      </c>
      <c r="G293" s="63">
        <f t="shared" si="108"/>
        <v>36.246749999999999</v>
      </c>
      <c r="H293" s="63">
        <f t="shared" si="108"/>
        <v>15.173166666666665</v>
      </c>
      <c r="I293" s="63">
        <f t="shared" si="108"/>
        <v>27.516333333333325</v>
      </c>
      <c r="J293" s="63">
        <f t="shared" si="108"/>
        <v>33.740250000000003</v>
      </c>
      <c r="K293" s="63">
        <f t="shared" si="108"/>
        <v>29.219666666666669</v>
      </c>
      <c r="L293" s="63">
        <f t="shared" si="108"/>
        <v>36.426249999999996</v>
      </c>
      <c r="M293" s="63">
        <f t="shared" si="108"/>
        <v>21.686499999999985</v>
      </c>
      <c r="N293" s="63">
        <f t="shared" si="108"/>
        <v>23.287666666666667</v>
      </c>
      <c r="O293" s="63">
        <f t="shared" si="108"/>
        <v>14.195083333333335</v>
      </c>
      <c r="P293" s="63">
        <f t="shared" si="108"/>
        <v>12.293249999999992</v>
      </c>
      <c r="Q293" s="63">
        <f t="shared" si="108"/>
        <v>22.853166666666663</v>
      </c>
      <c r="R293" s="63">
        <f t="shared" si="109"/>
        <v>27.138500000000004</v>
      </c>
      <c r="S293" s="63">
        <f t="shared" si="109"/>
        <v>31.473333333333329</v>
      </c>
      <c r="T293" s="63">
        <f t="shared" si="109"/>
        <v>21.751000000000005</v>
      </c>
      <c r="U293" s="63">
        <f t="shared" si="109"/>
        <v>31.344916666666666</v>
      </c>
      <c r="V293" s="63">
        <f t="shared" si="109"/>
        <v>18.782750000000011</v>
      </c>
      <c r="W293" s="63">
        <f t="shared" si="109"/>
        <v>18.332666666666665</v>
      </c>
      <c r="X293" s="63">
        <f t="shared" si="109"/>
        <v>31.031249999999989</v>
      </c>
      <c r="Y293" s="63">
        <f t="shared" si="109"/>
        <v>54.745750000000008</v>
      </c>
      <c r="Z293" s="65">
        <f t="shared" si="109"/>
        <v>36.25</v>
      </c>
      <c r="AA293" s="65">
        <f t="shared" si="109"/>
        <v>33.333333333333336</v>
      </c>
      <c r="AB293" s="65">
        <f t="shared" si="109"/>
        <v>33.333333333333336</v>
      </c>
      <c r="AC293" s="65">
        <f t="shared" si="109"/>
        <v>35.416666666666664</v>
      </c>
      <c r="AD293" s="3"/>
    </row>
    <row r="294" spans="1:30">
      <c r="A294" s="126" t="s">
        <v>73</v>
      </c>
      <c r="B294" s="63">
        <f t="shared" si="108"/>
        <v>44.166666666666664</v>
      </c>
      <c r="C294" s="63">
        <f t="shared" si="108"/>
        <v>48.916666666666664</v>
      </c>
      <c r="D294" s="63">
        <f t="shared" si="108"/>
        <v>50</v>
      </c>
      <c r="E294" s="63">
        <f t="shared" si="108"/>
        <v>39.276750000000014</v>
      </c>
      <c r="F294" s="63">
        <f t="shared" si="108"/>
        <v>33.843333333333341</v>
      </c>
      <c r="G294" s="63">
        <f t="shared" si="108"/>
        <v>36.246749999999999</v>
      </c>
      <c r="H294" s="63">
        <f t="shared" si="108"/>
        <v>15.173166666666665</v>
      </c>
      <c r="I294" s="63">
        <f t="shared" si="108"/>
        <v>27.516333333333325</v>
      </c>
      <c r="J294" s="63">
        <f t="shared" si="108"/>
        <v>33.740250000000003</v>
      </c>
      <c r="K294" s="63">
        <f t="shared" si="108"/>
        <v>29.219666666666669</v>
      </c>
      <c r="L294" s="63">
        <f t="shared" si="108"/>
        <v>36.426249999999996</v>
      </c>
      <c r="M294" s="63">
        <f t="shared" si="108"/>
        <v>21.686499999999985</v>
      </c>
      <c r="N294" s="63">
        <f t="shared" si="108"/>
        <v>23.287666666666667</v>
      </c>
      <c r="O294" s="63">
        <f t="shared" si="108"/>
        <v>14.195083333333335</v>
      </c>
      <c r="P294" s="63">
        <f t="shared" si="108"/>
        <v>12.293249999999992</v>
      </c>
      <c r="Q294" s="63">
        <f t="shared" si="108"/>
        <v>22.853166666666663</v>
      </c>
      <c r="R294" s="63">
        <f t="shared" si="109"/>
        <v>27.138500000000004</v>
      </c>
      <c r="S294" s="63">
        <f t="shared" si="109"/>
        <v>31.473333333333329</v>
      </c>
      <c r="T294" s="63">
        <f t="shared" si="109"/>
        <v>21.751000000000005</v>
      </c>
      <c r="U294" s="63">
        <f t="shared" si="109"/>
        <v>31.344916666666666</v>
      </c>
      <c r="V294" s="63">
        <f t="shared" si="109"/>
        <v>18.782750000000011</v>
      </c>
      <c r="W294" s="63">
        <f t="shared" si="109"/>
        <v>18.332666666666665</v>
      </c>
      <c r="X294" s="63">
        <f t="shared" si="109"/>
        <v>31.031249999999989</v>
      </c>
      <c r="Y294" s="63">
        <f t="shared" si="109"/>
        <v>54.745750000000008</v>
      </c>
      <c r="Z294" s="65">
        <f t="shared" si="109"/>
        <v>36.25</v>
      </c>
      <c r="AA294" s="65">
        <f t="shared" si="109"/>
        <v>33.333333333333336</v>
      </c>
      <c r="AB294" s="65">
        <f t="shared" si="109"/>
        <v>33.333333333333336</v>
      </c>
      <c r="AC294" s="65">
        <f t="shared" si="109"/>
        <v>35.416666666666664</v>
      </c>
      <c r="AD294" s="3"/>
    </row>
    <row r="295" spans="1:30">
      <c r="A295" s="126" t="s">
        <v>74</v>
      </c>
      <c r="B295" s="63">
        <f t="shared" si="108"/>
        <v>44.166666666666664</v>
      </c>
      <c r="C295" s="63">
        <f t="shared" si="108"/>
        <v>48.916666666666664</v>
      </c>
      <c r="D295" s="63">
        <f t="shared" si="108"/>
        <v>50</v>
      </c>
      <c r="E295" s="63">
        <f t="shared" si="108"/>
        <v>39.276750000000014</v>
      </c>
      <c r="F295" s="63">
        <f t="shared" si="108"/>
        <v>33.843333333333341</v>
      </c>
      <c r="G295" s="63">
        <f t="shared" si="108"/>
        <v>36.246749999999999</v>
      </c>
      <c r="H295" s="63">
        <f t="shared" si="108"/>
        <v>15.173166666666665</v>
      </c>
      <c r="I295" s="63">
        <f t="shared" si="108"/>
        <v>27.516333333333325</v>
      </c>
      <c r="J295" s="63">
        <f t="shared" si="108"/>
        <v>33.740250000000003</v>
      </c>
      <c r="K295" s="63">
        <f t="shared" si="108"/>
        <v>29.219666666666669</v>
      </c>
      <c r="L295" s="63">
        <f t="shared" si="108"/>
        <v>36.426249999999996</v>
      </c>
      <c r="M295" s="63">
        <f t="shared" si="108"/>
        <v>21.686499999999985</v>
      </c>
      <c r="N295" s="63">
        <f t="shared" si="108"/>
        <v>23.287666666666667</v>
      </c>
      <c r="O295" s="63">
        <f t="shared" si="108"/>
        <v>14.195083333333335</v>
      </c>
      <c r="P295" s="63">
        <f t="shared" si="108"/>
        <v>12.293249999999992</v>
      </c>
      <c r="Q295" s="63">
        <f t="shared" si="108"/>
        <v>22.853166666666663</v>
      </c>
      <c r="R295" s="63">
        <f t="shared" si="109"/>
        <v>27.138500000000004</v>
      </c>
      <c r="S295" s="63">
        <f t="shared" si="109"/>
        <v>31.473333333333329</v>
      </c>
      <c r="T295" s="63">
        <f t="shared" si="109"/>
        <v>21.751000000000005</v>
      </c>
      <c r="U295" s="63">
        <f t="shared" si="109"/>
        <v>31.344916666666666</v>
      </c>
      <c r="V295" s="63">
        <f t="shared" si="109"/>
        <v>18.782750000000011</v>
      </c>
      <c r="W295" s="63">
        <f t="shared" si="109"/>
        <v>18.332666666666665</v>
      </c>
      <c r="X295" s="63">
        <f t="shared" si="109"/>
        <v>31.031249999999989</v>
      </c>
      <c r="Y295" s="63">
        <f t="shared" si="109"/>
        <v>54.745750000000008</v>
      </c>
      <c r="Z295" s="65">
        <f t="shared" si="109"/>
        <v>36.25</v>
      </c>
      <c r="AA295" s="65">
        <f t="shared" si="109"/>
        <v>33.333333333333336</v>
      </c>
      <c r="AB295" s="65">
        <f t="shared" si="109"/>
        <v>33.333333333333336</v>
      </c>
      <c r="AC295" s="65">
        <f t="shared" si="109"/>
        <v>35.416666666666664</v>
      </c>
      <c r="AD295" s="3"/>
    </row>
    <row r="296" spans="1:30">
      <c r="A296" s="126" t="s">
        <v>75</v>
      </c>
      <c r="B296" s="63">
        <f t="shared" si="108"/>
        <v>44.166666666666664</v>
      </c>
      <c r="C296" s="63">
        <f t="shared" si="108"/>
        <v>48.916666666666664</v>
      </c>
      <c r="D296" s="63">
        <f t="shared" si="108"/>
        <v>50</v>
      </c>
      <c r="E296" s="63">
        <f t="shared" si="108"/>
        <v>39.276750000000014</v>
      </c>
      <c r="F296" s="63">
        <f t="shared" si="108"/>
        <v>33.843333333333341</v>
      </c>
      <c r="G296" s="63">
        <f t="shared" si="108"/>
        <v>36.246749999999999</v>
      </c>
      <c r="H296" s="63">
        <f t="shared" si="108"/>
        <v>15.173166666666665</v>
      </c>
      <c r="I296" s="63">
        <f t="shared" si="108"/>
        <v>27.516333333333325</v>
      </c>
      <c r="J296" s="63">
        <f t="shared" si="108"/>
        <v>33.740250000000003</v>
      </c>
      <c r="K296" s="63">
        <f t="shared" si="108"/>
        <v>29.219666666666669</v>
      </c>
      <c r="L296" s="63">
        <f t="shared" si="108"/>
        <v>36.426249999999996</v>
      </c>
      <c r="M296" s="63">
        <f t="shared" si="108"/>
        <v>21.686499999999985</v>
      </c>
      <c r="N296" s="63">
        <f t="shared" si="108"/>
        <v>23.287666666666667</v>
      </c>
      <c r="O296" s="63">
        <f t="shared" si="108"/>
        <v>14.195083333333335</v>
      </c>
      <c r="P296" s="63">
        <f t="shared" si="108"/>
        <v>12.293249999999992</v>
      </c>
      <c r="Q296" s="63">
        <f t="shared" si="108"/>
        <v>22.853166666666663</v>
      </c>
      <c r="R296" s="63">
        <f t="shared" si="109"/>
        <v>27.138500000000004</v>
      </c>
      <c r="S296" s="63">
        <f t="shared" si="109"/>
        <v>31.473333333333329</v>
      </c>
      <c r="T296" s="63">
        <f t="shared" si="109"/>
        <v>21.751000000000005</v>
      </c>
      <c r="U296" s="63">
        <f t="shared" si="109"/>
        <v>31.344916666666666</v>
      </c>
      <c r="V296" s="63">
        <f t="shared" si="109"/>
        <v>18.782750000000011</v>
      </c>
      <c r="W296" s="63">
        <f t="shared" si="109"/>
        <v>18.332666666666665</v>
      </c>
      <c r="X296" s="63">
        <f t="shared" si="109"/>
        <v>31.031249999999989</v>
      </c>
      <c r="Y296" s="63">
        <f t="shared" si="109"/>
        <v>54.745750000000008</v>
      </c>
      <c r="Z296" s="65">
        <f t="shared" si="109"/>
        <v>36.25</v>
      </c>
      <c r="AA296" s="65">
        <f t="shared" si="109"/>
        <v>33.333333333333336</v>
      </c>
      <c r="AB296" s="65">
        <f t="shared" si="109"/>
        <v>33.333333333333336</v>
      </c>
      <c r="AC296" s="65">
        <f t="shared" si="109"/>
        <v>35.416666666666664</v>
      </c>
      <c r="AD296" s="3"/>
    </row>
    <row r="297" spans="1:30" ht="15.75" thickBot="1">
      <c r="A297" s="126" t="s">
        <v>76</v>
      </c>
      <c r="B297" s="3">
        <f>B34</f>
        <v>530</v>
      </c>
      <c r="C297" s="3">
        <f t="shared" ref="C297:Y297" si="110">C34</f>
        <v>587</v>
      </c>
      <c r="D297" s="3">
        <f t="shared" si="110"/>
        <v>600</v>
      </c>
      <c r="E297" s="3">
        <f t="shared" si="110"/>
        <v>471.32100000000014</v>
      </c>
      <c r="F297" s="3">
        <f t="shared" si="110"/>
        <v>406.12000000000012</v>
      </c>
      <c r="G297" s="3">
        <f t="shared" si="110"/>
        <v>434.96100000000001</v>
      </c>
      <c r="H297" s="3">
        <f t="shared" si="110"/>
        <v>182.07799999999997</v>
      </c>
      <c r="I297" s="3">
        <f t="shared" si="110"/>
        <v>330.19599999999991</v>
      </c>
      <c r="J297" s="3">
        <f t="shared" si="110"/>
        <v>404.88300000000004</v>
      </c>
      <c r="K297" s="3">
        <f t="shared" si="110"/>
        <v>350.63600000000002</v>
      </c>
      <c r="L297" s="3">
        <f t="shared" si="110"/>
        <v>437.11499999999995</v>
      </c>
      <c r="M297" s="3">
        <f t="shared" si="110"/>
        <v>260.23799999999983</v>
      </c>
      <c r="N297" s="3">
        <f t="shared" si="110"/>
        <v>279.452</v>
      </c>
      <c r="O297" s="3">
        <f t="shared" si="110"/>
        <v>170.34100000000001</v>
      </c>
      <c r="P297" s="3">
        <f t="shared" si="110"/>
        <v>147.51899999999989</v>
      </c>
      <c r="Q297" s="3">
        <f t="shared" si="110"/>
        <v>274.23799999999994</v>
      </c>
      <c r="R297" s="3">
        <f t="shared" si="110"/>
        <v>325.66200000000003</v>
      </c>
      <c r="S297" s="3">
        <f t="shared" si="110"/>
        <v>377.67999999999995</v>
      </c>
      <c r="T297" s="3">
        <f t="shared" si="110"/>
        <v>261.01200000000006</v>
      </c>
      <c r="U297" s="3">
        <f t="shared" si="110"/>
        <v>376.13900000000001</v>
      </c>
      <c r="V297" s="3">
        <f t="shared" si="110"/>
        <v>225.39300000000014</v>
      </c>
      <c r="W297" s="3">
        <f t="shared" si="110"/>
        <v>219.99199999999996</v>
      </c>
      <c r="X297" s="3">
        <f t="shared" si="110"/>
        <v>372.37499999999989</v>
      </c>
      <c r="Y297" s="3">
        <f t="shared" si="110"/>
        <v>656.94900000000007</v>
      </c>
      <c r="Z297" s="71">
        <f>Z34</f>
        <v>435</v>
      </c>
      <c r="AA297" s="71">
        <f>AA34</f>
        <v>400</v>
      </c>
      <c r="AB297" s="71">
        <f>AB34</f>
        <v>400</v>
      </c>
      <c r="AC297" s="71">
        <f>AC34</f>
        <v>425</v>
      </c>
      <c r="AD297" s="3"/>
    </row>
    <row r="298" spans="1:30">
      <c r="A298" s="69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</row>
    <row r="299" spans="1:30" ht="15.75" thickBot="1">
      <c r="A299" s="126" t="s">
        <v>322</v>
      </c>
    </row>
    <row r="300" spans="1:30" ht="15.75" thickBot="1">
      <c r="A300" s="154"/>
      <c r="B300" s="154" t="str">
        <f>B$2</f>
        <v xml:space="preserve">93/94 </v>
      </c>
      <c r="C300" s="154" t="str">
        <f t="shared" ref="C300:AC300" si="111">C$2</f>
        <v xml:space="preserve">94/95 </v>
      </c>
      <c r="D300" s="154" t="str">
        <f t="shared" si="111"/>
        <v xml:space="preserve">95/96 </v>
      </c>
      <c r="E300" s="154" t="str">
        <f t="shared" si="111"/>
        <v xml:space="preserve">96/97 </v>
      </c>
      <c r="F300" s="154" t="str">
        <f t="shared" si="111"/>
        <v xml:space="preserve">97/98 </v>
      </c>
      <c r="G300" s="154" t="str">
        <f t="shared" si="111"/>
        <v xml:space="preserve">98/99 </v>
      </c>
      <c r="H300" s="154" t="str">
        <f t="shared" si="111"/>
        <v xml:space="preserve">99/00 </v>
      </c>
      <c r="I300" s="154" t="str">
        <f t="shared" si="111"/>
        <v xml:space="preserve">00/01 </v>
      </c>
      <c r="J300" s="154" t="str">
        <f t="shared" si="111"/>
        <v xml:space="preserve">01/02 </v>
      </c>
      <c r="K300" s="154" t="str">
        <f t="shared" si="111"/>
        <v xml:space="preserve">02/03 </v>
      </c>
      <c r="L300" s="154" t="str">
        <f t="shared" si="111"/>
        <v xml:space="preserve">03/04 </v>
      </c>
      <c r="M300" s="154" t="str">
        <f t="shared" si="111"/>
        <v xml:space="preserve">04/05 </v>
      </c>
      <c r="N300" s="154" t="str">
        <f t="shared" si="111"/>
        <v xml:space="preserve">05/06 </v>
      </c>
      <c r="O300" s="154" t="str">
        <f t="shared" si="111"/>
        <v xml:space="preserve">06/07 </v>
      </c>
      <c r="P300" s="154" t="str">
        <f t="shared" si="111"/>
        <v xml:space="preserve">07/08 </v>
      </c>
      <c r="Q300" s="154" t="str">
        <f t="shared" si="111"/>
        <v xml:space="preserve">08/09 </v>
      </c>
      <c r="R300" s="154" t="str">
        <f t="shared" si="111"/>
        <v xml:space="preserve">09/10 </v>
      </c>
      <c r="S300" s="154" t="str">
        <f t="shared" si="111"/>
        <v xml:space="preserve">10/11 </v>
      </c>
      <c r="T300" s="154" t="str">
        <f t="shared" si="111"/>
        <v xml:space="preserve">11/12 </v>
      </c>
      <c r="U300" s="154" t="str">
        <f t="shared" si="111"/>
        <v xml:space="preserve">12/13 </v>
      </c>
      <c r="V300" s="154" t="str">
        <f t="shared" si="111"/>
        <v xml:space="preserve">13/14 </v>
      </c>
      <c r="W300" s="154" t="str">
        <f t="shared" si="111"/>
        <v xml:space="preserve">14/15 </v>
      </c>
      <c r="X300" s="154" t="str">
        <f t="shared" si="111"/>
        <v xml:space="preserve">15/16 </v>
      </c>
      <c r="Y300" s="154" t="str">
        <f t="shared" si="111"/>
        <v xml:space="preserve">16/17 </v>
      </c>
      <c r="Z300" s="154" t="str">
        <f t="shared" si="111"/>
        <v xml:space="preserve">17/18 </v>
      </c>
      <c r="AA300" s="154" t="str">
        <f t="shared" si="111"/>
        <v>18/19</v>
      </c>
      <c r="AB300" s="154" t="str">
        <f t="shared" si="111"/>
        <v>19/20</v>
      </c>
      <c r="AC300" s="154" t="str">
        <f t="shared" si="111"/>
        <v>20/21</v>
      </c>
      <c r="AD300" s="167"/>
    </row>
    <row r="301" spans="1:30">
      <c r="A301" s="126" t="s">
        <v>64</v>
      </c>
      <c r="B301" s="63">
        <f>(B$312-B$30)/13+B30</f>
        <v>11.846153846153847</v>
      </c>
      <c r="C301" s="63">
        <f>(C$312-B$312)/13+B312</f>
        <v>15.538461538461538</v>
      </c>
      <c r="D301" s="63">
        <f t="shared" ref="D301:Y301" si="112">(D$312-C$312)/13+C312</f>
        <v>77.769230769230774</v>
      </c>
      <c r="E301" s="63">
        <f t="shared" si="112"/>
        <v>33.692307692307693</v>
      </c>
      <c r="F301" s="63">
        <f t="shared" si="112"/>
        <v>107</v>
      </c>
      <c r="G301" s="63">
        <f t="shared" si="112"/>
        <v>26.692307692307693</v>
      </c>
      <c r="H301" s="63">
        <f t="shared" si="112"/>
        <v>65.692307692307693</v>
      </c>
      <c r="I301" s="63">
        <f t="shared" si="112"/>
        <v>5.615384615384615</v>
      </c>
      <c r="J301" s="63">
        <f t="shared" si="112"/>
        <v>46.846153846153847</v>
      </c>
      <c r="K301" s="63">
        <f t="shared" si="112"/>
        <v>29.384615384615387</v>
      </c>
      <c r="L301" s="63">
        <f t="shared" si="112"/>
        <v>135.53846153846155</v>
      </c>
      <c r="M301" s="63">
        <f t="shared" si="112"/>
        <v>186.46153846153845</v>
      </c>
      <c r="N301" s="63">
        <f t="shared" si="112"/>
        <v>0</v>
      </c>
      <c r="O301" s="63">
        <f t="shared" si="112"/>
        <v>3.7692307692307692</v>
      </c>
      <c r="P301" s="63">
        <f t="shared" si="112"/>
        <v>52.07692307692308</v>
      </c>
      <c r="Q301" s="63">
        <f t="shared" si="112"/>
        <v>95.307692307692307</v>
      </c>
      <c r="R301" s="63">
        <f t="shared" si="112"/>
        <v>177.69230769230768</v>
      </c>
      <c r="S301" s="63">
        <f t="shared" si="112"/>
        <v>257.46153846153845</v>
      </c>
      <c r="T301" s="63">
        <f t="shared" si="112"/>
        <v>237.07692307692307</v>
      </c>
      <c r="U301" s="63">
        <f t="shared" si="112"/>
        <v>70.769230769230774</v>
      </c>
      <c r="V301" s="63">
        <f t="shared" si="112"/>
        <v>77.92307692307692</v>
      </c>
      <c r="W301" s="63">
        <f t="shared" si="112"/>
        <v>51.846153846153847</v>
      </c>
      <c r="X301" s="63">
        <f t="shared" si="112"/>
        <v>41.615384615384613</v>
      </c>
      <c r="Y301" s="63">
        <f t="shared" si="112"/>
        <v>86</v>
      </c>
      <c r="Z301" s="65">
        <f>(Z$312-Z$312)/13+Y312</f>
        <v>98</v>
      </c>
      <c r="AA301" s="65">
        <f>(AA$312-AA$312)/13+Z312</f>
        <v>100</v>
      </c>
      <c r="AB301" s="65">
        <f>(AB$312-AB$312)/13+AA312</f>
        <v>100</v>
      </c>
      <c r="AC301" s="65">
        <f>(AC$312-AC$312)/13+AB312</f>
        <v>100</v>
      </c>
    </row>
    <row r="302" spans="1:30">
      <c r="A302" s="126" t="s">
        <v>65</v>
      </c>
      <c r="B302" s="63">
        <f t="shared" ref="B302:B311" si="113">(B$312-B$30)/13+B301</f>
        <v>11.692307692307693</v>
      </c>
      <c r="C302" s="63">
        <f>(C$312-B$312)/13+C301</f>
        <v>21.076923076923077</v>
      </c>
      <c r="D302" s="63">
        <f t="shared" ref="D302:Y311" si="114">(D$312-C$312)/13+D301</f>
        <v>73.538461538461547</v>
      </c>
      <c r="E302" s="63">
        <f t="shared" si="114"/>
        <v>40.384615384615387</v>
      </c>
      <c r="F302" s="63">
        <f t="shared" si="114"/>
        <v>100</v>
      </c>
      <c r="G302" s="63">
        <f t="shared" si="114"/>
        <v>30.384615384615387</v>
      </c>
      <c r="H302" s="63">
        <f t="shared" si="114"/>
        <v>60.384615384615387</v>
      </c>
      <c r="I302" s="63">
        <f t="shared" si="114"/>
        <v>9.2307692307692299</v>
      </c>
      <c r="J302" s="63">
        <f t="shared" si="114"/>
        <v>44.692307692307693</v>
      </c>
      <c r="K302" s="63">
        <f t="shared" si="114"/>
        <v>37.769230769230774</v>
      </c>
      <c r="L302" s="63">
        <f t="shared" si="114"/>
        <v>141.07692307692309</v>
      </c>
      <c r="M302" s="63">
        <f t="shared" si="114"/>
        <v>170.92307692307691</v>
      </c>
      <c r="N302" s="63">
        <f t="shared" si="114"/>
        <v>0</v>
      </c>
      <c r="O302" s="63">
        <f t="shared" si="114"/>
        <v>7.5384615384615383</v>
      </c>
      <c r="P302" s="63">
        <f t="shared" si="114"/>
        <v>55.15384615384616</v>
      </c>
      <c r="Q302" s="63">
        <f t="shared" si="114"/>
        <v>101.61538461538461</v>
      </c>
      <c r="R302" s="63">
        <f t="shared" si="114"/>
        <v>184.38461538461536</v>
      </c>
      <c r="S302" s="63">
        <f t="shared" si="114"/>
        <v>256.92307692307691</v>
      </c>
      <c r="T302" s="63">
        <f t="shared" si="114"/>
        <v>223.15384615384613</v>
      </c>
      <c r="U302" s="63">
        <f t="shared" si="114"/>
        <v>71.538461538461547</v>
      </c>
      <c r="V302" s="63">
        <f t="shared" si="114"/>
        <v>75.84615384615384</v>
      </c>
      <c r="W302" s="63">
        <f t="shared" si="114"/>
        <v>50.692307692307693</v>
      </c>
      <c r="X302" s="63">
        <f t="shared" si="114"/>
        <v>45.230769230769226</v>
      </c>
      <c r="Y302" s="63">
        <f t="shared" si="114"/>
        <v>87</v>
      </c>
      <c r="Z302" s="65">
        <f t="shared" ref="Z302:AC311" si="115">(Z$312-Z$30)/13+Z301</f>
        <v>98.15384615384616</v>
      </c>
      <c r="AA302" s="65">
        <f t="shared" si="115"/>
        <v>100</v>
      </c>
      <c r="AB302" s="65">
        <f t="shared" si="115"/>
        <v>100</v>
      </c>
      <c r="AC302" s="65">
        <f t="shared" si="115"/>
        <v>100</v>
      </c>
    </row>
    <row r="303" spans="1:30">
      <c r="A303" s="126" t="s">
        <v>66</v>
      </c>
      <c r="B303" s="63">
        <f t="shared" si="113"/>
        <v>11.53846153846154</v>
      </c>
      <c r="C303" s="63">
        <f t="shared" ref="C303:C311" si="116">(C$312-B$312)/13+C302</f>
        <v>26.615384615384613</v>
      </c>
      <c r="D303" s="63">
        <f t="shared" si="114"/>
        <v>69.307692307692321</v>
      </c>
      <c r="E303" s="63">
        <f t="shared" si="114"/>
        <v>47.07692307692308</v>
      </c>
      <c r="F303" s="63">
        <f t="shared" si="114"/>
        <v>93</v>
      </c>
      <c r="G303" s="63">
        <f t="shared" si="114"/>
        <v>34.07692307692308</v>
      </c>
      <c r="H303" s="63">
        <f t="shared" si="114"/>
        <v>55.07692307692308</v>
      </c>
      <c r="I303" s="63">
        <f t="shared" si="114"/>
        <v>12.846153846153845</v>
      </c>
      <c r="J303" s="63">
        <f t="shared" si="114"/>
        <v>42.53846153846154</v>
      </c>
      <c r="K303" s="63">
        <f t="shared" si="114"/>
        <v>46.15384615384616</v>
      </c>
      <c r="L303" s="63">
        <f t="shared" si="114"/>
        <v>146.61538461538464</v>
      </c>
      <c r="M303" s="63">
        <f t="shared" si="114"/>
        <v>155.38461538461536</v>
      </c>
      <c r="N303" s="63">
        <f t="shared" si="114"/>
        <v>0</v>
      </c>
      <c r="O303" s="63">
        <f t="shared" si="114"/>
        <v>11.307692307692307</v>
      </c>
      <c r="P303" s="63">
        <f t="shared" si="114"/>
        <v>58.230769230769241</v>
      </c>
      <c r="Q303" s="63">
        <f t="shared" si="114"/>
        <v>107.92307692307692</v>
      </c>
      <c r="R303" s="63">
        <f t="shared" si="114"/>
        <v>191.07692307692304</v>
      </c>
      <c r="S303" s="63">
        <f t="shared" si="114"/>
        <v>256.38461538461536</v>
      </c>
      <c r="T303" s="63">
        <f t="shared" si="114"/>
        <v>209.2307692307692</v>
      </c>
      <c r="U303" s="63">
        <f t="shared" si="114"/>
        <v>72.307692307692321</v>
      </c>
      <c r="V303" s="63">
        <f t="shared" si="114"/>
        <v>73.769230769230759</v>
      </c>
      <c r="W303" s="63">
        <f t="shared" si="114"/>
        <v>49.53846153846154</v>
      </c>
      <c r="X303" s="63">
        <f t="shared" si="114"/>
        <v>48.84615384615384</v>
      </c>
      <c r="Y303" s="63">
        <f t="shared" si="114"/>
        <v>88</v>
      </c>
      <c r="Z303" s="65">
        <f t="shared" si="115"/>
        <v>98.307692307692321</v>
      </c>
      <c r="AA303" s="65">
        <f t="shared" si="115"/>
        <v>100</v>
      </c>
      <c r="AB303" s="65">
        <f t="shared" si="115"/>
        <v>100</v>
      </c>
      <c r="AC303" s="65">
        <f t="shared" si="115"/>
        <v>100</v>
      </c>
    </row>
    <row r="304" spans="1:30">
      <c r="A304" s="126" t="s">
        <v>67</v>
      </c>
      <c r="B304" s="63">
        <f t="shared" si="113"/>
        <v>11.384615384615387</v>
      </c>
      <c r="C304" s="63">
        <f t="shared" si="116"/>
        <v>32.153846153846153</v>
      </c>
      <c r="D304" s="63">
        <f t="shared" si="114"/>
        <v>65.076923076923094</v>
      </c>
      <c r="E304" s="63">
        <f t="shared" si="114"/>
        <v>53.769230769230774</v>
      </c>
      <c r="F304" s="63">
        <f t="shared" si="114"/>
        <v>86</v>
      </c>
      <c r="G304" s="63">
        <f t="shared" si="114"/>
        <v>37.769230769230774</v>
      </c>
      <c r="H304" s="63">
        <f t="shared" si="114"/>
        <v>49.769230769230774</v>
      </c>
      <c r="I304" s="63">
        <f t="shared" si="114"/>
        <v>16.46153846153846</v>
      </c>
      <c r="J304" s="63">
        <f t="shared" si="114"/>
        <v>40.384615384615387</v>
      </c>
      <c r="K304" s="63">
        <f t="shared" si="114"/>
        <v>54.538461538461547</v>
      </c>
      <c r="L304" s="63">
        <f t="shared" si="114"/>
        <v>152.15384615384619</v>
      </c>
      <c r="M304" s="63">
        <f t="shared" si="114"/>
        <v>139.84615384615381</v>
      </c>
      <c r="N304" s="63">
        <f t="shared" si="114"/>
        <v>0</v>
      </c>
      <c r="O304" s="63">
        <f t="shared" si="114"/>
        <v>15.076923076923077</v>
      </c>
      <c r="P304" s="63">
        <f t="shared" si="114"/>
        <v>61.307692307692321</v>
      </c>
      <c r="Q304" s="63">
        <f t="shared" si="114"/>
        <v>114.23076923076923</v>
      </c>
      <c r="R304" s="63">
        <f t="shared" si="114"/>
        <v>197.76923076923072</v>
      </c>
      <c r="S304" s="63">
        <f t="shared" si="114"/>
        <v>255.84615384615381</v>
      </c>
      <c r="T304" s="63">
        <f t="shared" si="114"/>
        <v>195.30769230769226</v>
      </c>
      <c r="U304" s="63">
        <f t="shared" si="114"/>
        <v>73.076923076923094</v>
      </c>
      <c r="V304" s="63">
        <f t="shared" si="114"/>
        <v>71.692307692307679</v>
      </c>
      <c r="W304" s="63">
        <f t="shared" si="114"/>
        <v>48.384615384615387</v>
      </c>
      <c r="X304" s="63">
        <f t="shared" si="114"/>
        <v>52.461538461538453</v>
      </c>
      <c r="Y304" s="63">
        <f t="shared" si="114"/>
        <v>89</v>
      </c>
      <c r="Z304" s="65">
        <f t="shared" si="115"/>
        <v>98.461538461538481</v>
      </c>
      <c r="AA304" s="65">
        <f t="shared" si="115"/>
        <v>100</v>
      </c>
      <c r="AB304" s="65">
        <f t="shared" si="115"/>
        <v>100</v>
      </c>
      <c r="AC304" s="65">
        <f t="shared" si="115"/>
        <v>100</v>
      </c>
    </row>
    <row r="305" spans="1:30">
      <c r="A305" s="126" t="s">
        <v>68</v>
      </c>
      <c r="B305" s="63">
        <f t="shared" si="113"/>
        <v>11.230769230769234</v>
      </c>
      <c r="C305" s="63">
        <f t="shared" si="116"/>
        <v>37.692307692307693</v>
      </c>
      <c r="D305" s="63">
        <f t="shared" si="114"/>
        <v>60.846153846153861</v>
      </c>
      <c r="E305" s="63">
        <f t="shared" si="114"/>
        <v>60.461538461538467</v>
      </c>
      <c r="F305" s="63">
        <f t="shared" si="114"/>
        <v>79</v>
      </c>
      <c r="G305" s="63">
        <f t="shared" si="114"/>
        <v>41.461538461538467</v>
      </c>
      <c r="H305" s="63">
        <f t="shared" si="114"/>
        <v>44.461538461538467</v>
      </c>
      <c r="I305" s="63">
        <f t="shared" si="114"/>
        <v>20.076923076923077</v>
      </c>
      <c r="J305" s="63">
        <f t="shared" si="114"/>
        <v>38.230769230769234</v>
      </c>
      <c r="K305" s="63">
        <f t="shared" si="114"/>
        <v>62.923076923076934</v>
      </c>
      <c r="L305" s="63">
        <f t="shared" si="114"/>
        <v>157.69230769230774</v>
      </c>
      <c r="M305" s="63">
        <f t="shared" si="114"/>
        <v>124.30769230769228</v>
      </c>
      <c r="N305" s="63">
        <f t="shared" si="114"/>
        <v>0</v>
      </c>
      <c r="O305" s="63">
        <f t="shared" si="114"/>
        <v>18.846153846153847</v>
      </c>
      <c r="P305" s="63">
        <f t="shared" si="114"/>
        <v>64.384615384615401</v>
      </c>
      <c r="Q305" s="63">
        <f t="shared" si="114"/>
        <v>120.53846153846153</v>
      </c>
      <c r="R305" s="63">
        <f t="shared" si="114"/>
        <v>204.4615384615384</v>
      </c>
      <c r="S305" s="63">
        <f t="shared" si="114"/>
        <v>255.30769230769226</v>
      </c>
      <c r="T305" s="63">
        <f t="shared" si="114"/>
        <v>181.38461538461533</v>
      </c>
      <c r="U305" s="63">
        <f t="shared" si="114"/>
        <v>73.846153846153868</v>
      </c>
      <c r="V305" s="63">
        <f t="shared" si="114"/>
        <v>69.615384615384599</v>
      </c>
      <c r="W305" s="63">
        <f t="shared" si="114"/>
        <v>47.230769230769234</v>
      </c>
      <c r="X305" s="63">
        <f t="shared" si="114"/>
        <v>56.076923076923066</v>
      </c>
      <c r="Y305" s="63">
        <f t="shared" si="114"/>
        <v>90</v>
      </c>
      <c r="Z305" s="65">
        <f t="shared" si="115"/>
        <v>98.615384615384642</v>
      </c>
      <c r="AA305" s="65">
        <f t="shared" si="115"/>
        <v>100</v>
      </c>
      <c r="AB305" s="65">
        <f t="shared" si="115"/>
        <v>100</v>
      </c>
      <c r="AC305" s="65">
        <f t="shared" si="115"/>
        <v>100</v>
      </c>
    </row>
    <row r="306" spans="1:30">
      <c r="A306" s="126" t="s">
        <v>69</v>
      </c>
      <c r="B306" s="63">
        <f t="shared" si="113"/>
        <v>11.07692307692308</v>
      </c>
      <c r="C306" s="63">
        <f t="shared" si="116"/>
        <v>43.230769230769234</v>
      </c>
      <c r="D306" s="63">
        <f t="shared" si="114"/>
        <v>56.615384615384627</v>
      </c>
      <c r="E306" s="63">
        <f t="shared" si="114"/>
        <v>67.15384615384616</v>
      </c>
      <c r="F306" s="63">
        <f t="shared" si="114"/>
        <v>72</v>
      </c>
      <c r="G306" s="63">
        <f t="shared" si="114"/>
        <v>45.15384615384616</v>
      </c>
      <c r="H306" s="63">
        <f t="shared" si="114"/>
        <v>39.15384615384616</v>
      </c>
      <c r="I306" s="63">
        <f t="shared" si="114"/>
        <v>23.692307692307693</v>
      </c>
      <c r="J306" s="63">
        <f t="shared" si="114"/>
        <v>36.07692307692308</v>
      </c>
      <c r="K306" s="63">
        <f t="shared" si="114"/>
        <v>71.307692307692321</v>
      </c>
      <c r="L306" s="63">
        <f t="shared" si="114"/>
        <v>163.23076923076928</v>
      </c>
      <c r="M306" s="63">
        <f t="shared" si="114"/>
        <v>108.76923076923075</v>
      </c>
      <c r="N306" s="63">
        <f t="shared" si="114"/>
        <v>0</v>
      </c>
      <c r="O306" s="63">
        <f t="shared" si="114"/>
        <v>22.615384615384617</v>
      </c>
      <c r="P306" s="63">
        <f t="shared" si="114"/>
        <v>67.461538461538481</v>
      </c>
      <c r="Q306" s="63">
        <f t="shared" si="114"/>
        <v>126.84615384615384</v>
      </c>
      <c r="R306" s="63">
        <f t="shared" si="114"/>
        <v>211.15384615384608</v>
      </c>
      <c r="S306" s="63">
        <f t="shared" si="114"/>
        <v>254.76923076923072</v>
      </c>
      <c r="T306" s="63">
        <f t="shared" si="114"/>
        <v>167.4615384615384</v>
      </c>
      <c r="U306" s="63">
        <f t="shared" si="114"/>
        <v>74.615384615384642</v>
      </c>
      <c r="V306" s="63">
        <f t="shared" si="114"/>
        <v>67.538461538461519</v>
      </c>
      <c r="W306" s="63">
        <f t="shared" si="114"/>
        <v>46.07692307692308</v>
      </c>
      <c r="X306" s="63">
        <f t="shared" si="114"/>
        <v>59.692307692307679</v>
      </c>
      <c r="Y306" s="63">
        <f t="shared" si="114"/>
        <v>91</v>
      </c>
      <c r="Z306" s="65">
        <f t="shared" si="115"/>
        <v>98.769230769230802</v>
      </c>
      <c r="AA306" s="65">
        <f t="shared" si="115"/>
        <v>100</v>
      </c>
      <c r="AB306" s="65">
        <f t="shared" si="115"/>
        <v>100</v>
      </c>
      <c r="AC306" s="65">
        <f t="shared" si="115"/>
        <v>100</v>
      </c>
    </row>
    <row r="307" spans="1:30">
      <c r="A307" s="126" t="s">
        <v>70</v>
      </c>
      <c r="B307" s="63">
        <f t="shared" si="113"/>
        <v>10.923076923076927</v>
      </c>
      <c r="C307" s="63">
        <f t="shared" si="116"/>
        <v>48.769230769230774</v>
      </c>
      <c r="D307" s="63">
        <f t="shared" si="114"/>
        <v>52.384615384615394</v>
      </c>
      <c r="E307" s="63">
        <f t="shared" si="114"/>
        <v>73.846153846153854</v>
      </c>
      <c r="F307" s="63">
        <f t="shared" si="114"/>
        <v>65</v>
      </c>
      <c r="G307" s="63">
        <f t="shared" si="114"/>
        <v>48.846153846153854</v>
      </c>
      <c r="H307" s="63">
        <f t="shared" si="114"/>
        <v>33.846153846153854</v>
      </c>
      <c r="I307" s="63">
        <f t="shared" si="114"/>
        <v>27.30769230769231</v>
      </c>
      <c r="J307" s="63">
        <f t="shared" si="114"/>
        <v>33.923076923076927</v>
      </c>
      <c r="K307" s="63">
        <f t="shared" si="114"/>
        <v>79.692307692307708</v>
      </c>
      <c r="L307" s="63">
        <f t="shared" si="114"/>
        <v>168.76923076923083</v>
      </c>
      <c r="M307" s="63">
        <f t="shared" si="114"/>
        <v>93.230769230769212</v>
      </c>
      <c r="N307" s="63">
        <f t="shared" si="114"/>
        <v>0</v>
      </c>
      <c r="O307" s="63">
        <f t="shared" si="114"/>
        <v>26.384615384615387</v>
      </c>
      <c r="P307" s="63">
        <f t="shared" si="114"/>
        <v>70.538461538461561</v>
      </c>
      <c r="Q307" s="63">
        <f t="shared" si="114"/>
        <v>133.15384615384616</v>
      </c>
      <c r="R307" s="63">
        <f t="shared" si="114"/>
        <v>217.84615384615375</v>
      </c>
      <c r="S307" s="63">
        <f t="shared" si="114"/>
        <v>254.23076923076917</v>
      </c>
      <c r="T307" s="63">
        <f t="shared" si="114"/>
        <v>153.53846153846146</v>
      </c>
      <c r="U307" s="63">
        <f t="shared" si="114"/>
        <v>75.384615384615415</v>
      </c>
      <c r="V307" s="63">
        <f t="shared" si="114"/>
        <v>65.461538461538439</v>
      </c>
      <c r="W307" s="63">
        <f t="shared" si="114"/>
        <v>44.923076923076927</v>
      </c>
      <c r="X307" s="63">
        <f t="shared" si="114"/>
        <v>63.307692307692292</v>
      </c>
      <c r="Y307" s="63">
        <f t="shared" si="114"/>
        <v>92</v>
      </c>
      <c r="Z307" s="65">
        <f t="shared" si="115"/>
        <v>98.923076923076962</v>
      </c>
      <c r="AA307" s="65">
        <f t="shared" si="115"/>
        <v>100</v>
      </c>
      <c r="AB307" s="65">
        <f t="shared" si="115"/>
        <v>100</v>
      </c>
      <c r="AC307" s="65">
        <f t="shared" si="115"/>
        <v>100</v>
      </c>
    </row>
    <row r="308" spans="1:30">
      <c r="A308" s="126" t="s">
        <v>71</v>
      </c>
      <c r="B308" s="63">
        <f t="shared" si="113"/>
        <v>10.769230769230774</v>
      </c>
      <c r="C308" s="63">
        <f t="shared" si="116"/>
        <v>54.307692307692314</v>
      </c>
      <c r="D308" s="63">
        <f t="shared" si="114"/>
        <v>48.15384615384616</v>
      </c>
      <c r="E308" s="63">
        <f t="shared" si="114"/>
        <v>80.538461538461547</v>
      </c>
      <c r="F308" s="63">
        <f t="shared" si="114"/>
        <v>58</v>
      </c>
      <c r="G308" s="63">
        <f t="shared" si="114"/>
        <v>52.538461538461547</v>
      </c>
      <c r="H308" s="63">
        <f t="shared" si="114"/>
        <v>28.538461538461547</v>
      </c>
      <c r="I308" s="63">
        <f t="shared" si="114"/>
        <v>30.923076923076927</v>
      </c>
      <c r="J308" s="63">
        <f t="shared" si="114"/>
        <v>31.769230769230774</v>
      </c>
      <c r="K308" s="63">
        <f t="shared" si="114"/>
        <v>88.076923076923094</v>
      </c>
      <c r="L308" s="63">
        <f t="shared" si="114"/>
        <v>174.30769230769238</v>
      </c>
      <c r="M308" s="63">
        <f t="shared" si="114"/>
        <v>77.692307692307679</v>
      </c>
      <c r="N308" s="63">
        <f t="shared" si="114"/>
        <v>0</v>
      </c>
      <c r="O308" s="63">
        <f t="shared" si="114"/>
        <v>30.153846153846157</v>
      </c>
      <c r="P308" s="63">
        <f t="shared" si="114"/>
        <v>73.615384615384642</v>
      </c>
      <c r="Q308" s="63">
        <f t="shared" si="114"/>
        <v>139.46153846153848</v>
      </c>
      <c r="R308" s="63">
        <f t="shared" si="114"/>
        <v>224.53846153846143</v>
      </c>
      <c r="S308" s="63">
        <f t="shared" si="114"/>
        <v>253.69230769230762</v>
      </c>
      <c r="T308" s="63">
        <f t="shared" si="114"/>
        <v>139.61538461538453</v>
      </c>
      <c r="U308" s="63">
        <f t="shared" si="114"/>
        <v>76.153846153846189</v>
      </c>
      <c r="V308" s="63">
        <f t="shared" si="114"/>
        <v>63.384615384615358</v>
      </c>
      <c r="W308" s="63">
        <f t="shared" si="114"/>
        <v>43.769230769230774</v>
      </c>
      <c r="X308" s="63">
        <f t="shared" si="114"/>
        <v>66.923076923076906</v>
      </c>
      <c r="Y308" s="63">
        <f t="shared" si="114"/>
        <v>93</v>
      </c>
      <c r="Z308" s="65">
        <f t="shared" si="115"/>
        <v>99.076923076923123</v>
      </c>
      <c r="AA308" s="65">
        <f t="shared" si="115"/>
        <v>100</v>
      </c>
      <c r="AB308" s="65">
        <f t="shared" si="115"/>
        <v>100</v>
      </c>
      <c r="AC308" s="65">
        <f t="shared" si="115"/>
        <v>100</v>
      </c>
    </row>
    <row r="309" spans="1:30">
      <c r="A309" s="126" t="s">
        <v>72</v>
      </c>
      <c r="B309" s="63">
        <f t="shared" si="113"/>
        <v>10.61538461538462</v>
      </c>
      <c r="C309" s="63">
        <f t="shared" si="116"/>
        <v>59.846153846153854</v>
      </c>
      <c r="D309" s="63">
        <f t="shared" si="114"/>
        <v>43.923076923076927</v>
      </c>
      <c r="E309" s="63">
        <f t="shared" si="114"/>
        <v>87.230769230769241</v>
      </c>
      <c r="F309" s="63">
        <f t="shared" si="114"/>
        <v>51</v>
      </c>
      <c r="G309" s="63">
        <f t="shared" si="114"/>
        <v>56.230769230769241</v>
      </c>
      <c r="H309" s="63">
        <f t="shared" si="114"/>
        <v>23.230769230769241</v>
      </c>
      <c r="I309" s="63">
        <f t="shared" si="114"/>
        <v>34.53846153846154</v>
      </c>
      <c r="J309" s="63">
        <f t="shared" si="114"/>
        <v>29.61538461538462</v>
      </c>
      <c r="K309" s="63">
        <f t="shared" si="114"/>
        <v>96.461538461538481</v>
      </c>
      <c r="L309" s="63">
        <f t="shared" si="114"/>
        <v>179.84615384615392</v>
      </c>
      <c r="M309" s="63">
        <f t="shared" si="114"/>
        <v>62.153846153846139</v>
      </c>
      <c r="N309" s="63">
        <f t="shared" si="114"/>
        <v>0</v>
      </c>
      <c r="O309" s="63">
        <f t="shared" si="114"/>
        <v>33.923076923076927</v>
      </c>
      <c r="P309" s="63">
        <f t="shared" si="114"/>
        <v>76.692307692307722</v>
      </c>
      <c r="Q309" s="63">
        <f t="shared" si="114"/>
        <v>145.7692307692308</v>
      </c>
      <c r="R309" s="63">
        <f t="shared" si="114"/>
        <v>231.23076923076911</v>
      </c>
      <c r="S309" s="63">
        <f t="shared" si="114"/>
        <v>253.15384615384608</v>
      </c>
      <c r="T309" s="63">
        <f t="shared" si="114"/>
        <v>125.69230769230761</v>
      </c>
      <c r="U309" s="63">
        <f t="shared" si="114"/>
        <v>76.923076923076962</v>
      </c>
      <c r="V309" s="63">
        <f t="shared" si="114"/>
        <v>61.307692307692278</v>
      </c>
      <c r="W309" s="63">
        <f t="shared" si="114"/>
        <v>42.61538461538462</v>
      </c>
      <c r="X309" s="63">
        <f t="shared" si="114"/>
        <v>70.538461538461519</v>
      </c>
      <c r="Y309" s="63">
        <f t="shared" si="114"/>
        <v>94</v>
      </c>
      <c r="Z309" s="65">
        <f t="shared" si="115"/>
        <v>99.230769230769283</v>
      </c>
      <c r="AA309" s="65">
        <f t="shared" si="115"/>
        <v>100</v>
      </c>
      <c r="AB309" s="65">
        <f t="shared" si="115"/>
        <v>100</v>
      </c>
      <c r="AC309" s="65">
        <f t="shared" si="115"/>
        <v>100</v>
      </c>
    </row>
    <row r="310" spans="1:30">
      <c r="A310" s="126" t="s">
        <v>73</v>
      </c>
      <c r="B310" s="63">
        <f t="shared" si="113"/>
        <v>10.461538461538467</v>
      </c>
      <c r="C310" s="63">
        <f t="shared" si="116"/>
        <v>65.384615384615387</v>
      </c>
      <c r="D310" s="63">
        <f t="shared" si="114"/>
        <v>39.692307692307693</v>
      </c>
      <c r="E310" s="63">
        <f t="shared" si="114"/>
        <v>93.923076923076934</v>
      </c>
      <c r="F310" s="63">
        <f t="shared" si="114"/>
        <v>44</v>
      </c>
      <c r="G310" s="63">
        <f t="shared" si="114"/>
        <v>59.923076923076934</v>
      </c>
      <c r="H310" s="63">
        <f t="shared" si="114"/>
        <v>17.923076923076934</v>
      </c>
      <c r="I310" s="63">
        <f t="shared" si="114"/>
        <v>38.153846153846153</v>
      </c>
      <c r="J310" s="63">
        <f t="shared" si="114"/>
        <v>27.461538461538467</v>
      </c>
      <c r="K310" s="63">
        <f t="shared" si="114"/>
        <v>104.84615384615387</v>
      </c>
      <c r="L310" s="63">
        <f t="shared" si="114"/>
        <v>185.38461538461547</v>
      </c>
      <c r="M310" s="63">
        <f t="shared" si="114"/>
        <v>46.615384615384599</v>
      </c>
      <c r="N310" s="63">
        <f t="shared" si="114"/>
        <v>0</v>
      </c>
      <c r="O310" s="63">
        <f t="shared" si="114"/>
        <v>37.692307692307693</v>
      </c>
      <c r="P310" s="63">
        <f t="shared" si="114"/>
        <v>79.769230769230802</v>
      </c>
      <c r="Q310" s="63">
        <f t="shared" si="114"/>
        <v>152.07692307692312</v>
      </c>
      <c r="R310" s="63">
        <f t="shared" si="114"/>
        <v>237.92307692307679</v>
      </c>
      <c r="S310" s="63">
        <f t="shared" si="114"/>
        <v>252.61538461538453</v>
      </c>
      <c r="T310" s="63">
        <f t="shared" si="114"/>
        <v>111.76923076923069</v>
      </c>
      <c r="U310" s="63">
        <f t="shared" si="114"/>
        <v>77.692307692307736</v>
      </c>
      <c r="V310" s="63">
        <f t="shared" si="114"/>
        <v>59.230769230769198</v>
      </c>
      <c r="W310" s="63">
        <f t="shared" si="114"/>
        <v>41.461538461538467</v>
      </c>
      <c r="X310" s="63">
        <f t="shared" si="114"/>
        <v>74.153846153846132</v>
      </c>
      <c r="Y310" s="63">
        <f t="shared" si="114"/>
        <v>95</v>
      </c>
      <c r="Z310" s="65">
        <f t="shared" si="115"/>
        <v>99.384615384615444</v>
      </c>
      <c r="AA310" s="65">
        <f t="shared" si="115"/>
        <v>100</v>
      </c>
      <c r="AB310" s="65">
        <f t="shared" si="115"/>
        <v>100</v>
      </c>
      <c r="AC310" s="65">
        <f t="shared" si="115"/>
        <v>100</v>
      </c>
    </row>
    <row r="311" spans="1:30">
      <c r="A311" s="126" t="s">
        <v>74</v>
      </c>
      <c r="B311" s="63">
        <f t="shared" si="113"/>
        <v>10.307692307692314</v>
      </c>
      <c r="C311" s="63">
        <f t="shared" si="116"/>
        <v>70.92307692307692</v>
      </c>
      <c r="D311" s="63">
        <f t="shared" si="114"/>
        <v>35.46153846153846</v>
      </c>
      <c r="E311" s="63">
        <f t="shared" si="114"/>
        <v>100.61538461538463</v>
      </c>
      <c r="F311" s="63">
        <f t="shared" si="114"/>
        <v>37</v>
      </c>
      <c r="G311" s="63">
        <f t="shared" si="114"/>
        <v>63.615384615384627</v>
      </c>
      <c r="H311" s="63">
        <f t="shared" si="114"/>
        <v>12.615384615384627</v>
      </c>
      <c r="I311" s="63">
        <f t="shared" si="114"/>
        <v>41.769230769230766</v>
      </c>
      <c r="J311" s="63">
        <f t="shared" si="114"/>
        <v>25.307692307692314</v>
      </c>
      <c r="K311" s="63">
        <f t="shared" si="114"/>
        <v>113.23076923076925</v>
      </c>
      <c r="L311" s="63">
        <f t="shared" si="114"/>
        <v>190.92307692307702</v>
      </c>
      <c r="M311" s="63">
        <f t="shared" si="114"/>
        <v>31.076923076923059</v>
      </c>
      <c r="N311" s="63">
        <f t="shared" si="114"/>
        <v>0</v>
      </c>
      <c r="O311" s="63">
        <f t="shared" si="114"/>
        <v>41.46153846153846</v>
      </c>
      <c r="P311" s="63">
        <f t="shared" si="114"/>
        <v>82.846153846153882</v>
      </c>
      <c r="Q311" s="63">
        <f t="shared" si="114"/>
        <v>158.38461538461544</v>
      </c>
      <c r="R311" s="63">
        <f t="shared" si="114"/>
        <v>244.61538461538447</v>
      </c>
      <c r="S311" s="63">
        <f t="shared" si="114"/>
        <v>252.07692307692298</v>
      </c>
      <c r="T311" s="63">
        <f t="shared" si="114"/>
        <v>97.846153846153769</v>
      </c>
      <c r="U311" s="63">
        <f t="shared" si="114"/>
        <v>78.46153846153851</v>
      </c>
      <c r="V311" s="63">
        <f t="shared" si="114"/>
        <v>57.153846153846118</v>
      </c>
      <c r="W311" s="63">
        <f t="shared" si="114"/>
        <v>40.307692307692314</v>
      </c>
      <c r="X311" s="63">
        <f t="shared" si="114"/>
        <v>77.769230769230745</v>
      </c>
      <c r="Y311" s="63">
        <f t="shared" si="114"/>
        <v>96</v>
      </c>
      <c r="Z311" s="65">
        <f t="shared" si="115"/>
        <v>99.538461538461604</v>
      </c>
      <c r="AA311" s="65">
        <f t="shared" si="115"/>
        <v>100</v>
      </c>
      <c r="AB311" s="65">
        <f t="shared" si="115"/>
        <v>100</v>
      </c>
      <c r="AC311" s="65">
        <f t="shared" si="115"/>
        <v>100</v>
      </c>
    </row>
    <row r="312" spans="1:30" ht="15.75" thickBot="1">
      <c r="A312" s="126" t="s">
        <v>75</v>
      </c>
      <c r="B312" s="3">
        <f>B40</f>
        <v>10</v>
      </c>
      <c r="C312" s="3">
        <f t="shared" ref="C312:AC312" si="117">C40</f>
        <v>82</v>
      </c>
      <c r="D312" s="3">
        <f t="shared" si="117"/>
        <v>27</v>
      </c>
      <c r="E312" s="3">
        <f t="shared" si="117"/>
        <v>114</v>
      </c>
      <c r="F312" s="3">
        <f t="shared" si="117"/>
        <v>23</v>
      </c>
      <c r="G312" s="3">
        <f t="shared" si="117"/>
        <v>71</v>
      </c>
      <c r="H312" s="3">
        <f t="shared" si="117"/>
        <v>2</v>
      </c>
      <c r="I312" s="3">
        <f t="shared" si="117"/>
        <v>49</v>
      </c>
      <c r="J312" s="3">
        <f t="shared" si="117"/>
        <v>21</v>
      </c>
      <c r="K312" s="3">
        <f t="shared" si="117"/>
        <v>130</v>
      </c>
      <c r="L312" s="3">
        <f t="shared" si="117"/>
        <v>202</v>
      </c>
      <c r="M312" s="3">
        <f t="shared" si="117"/>
        <v>0</v>
      </c>
      <c r="N312" s="3">
        <f t="shared" si="117"/>
        <v>0</v>
      </c>
      <c r="O312" s="3">
        <f t="shared" si="117"/>
        <v>49</v>
      </c>
      <c r="P312" s="3">
        <f t="shared" si="117"/>
        <v>89</v>
      </c>
      <c r="Q312" s="3">
        <f t="shared" si="117"/>
        <v>171</v>
      </c>
      <c r="R312" s="3">
        <f t="shared" si="117"/>
        <v>258</v>
      </c>
      <c r="S312" s="3">
        <f t="shared" si="117"/>
        <v>251</v>
      </c>
      <c r="T312" s="3">
        <f t="shared" si="117"/>
        <v>70</v>
      </c>
      <c r="U312" s="3">
        <f t="shared" si="117"/>
        <v>80</v>
      </c>
      <c r="V312" s="3">
        <f t="shared" si="117"/>
        <v>53</v>
      </c>
      <c r="W312" s="3">
        <f t="shared" si="117"/>
        <v>38</v>
      </c>
      <c r="X312" s="3">
        <f t="shared" si="117"/>
        <v>85</v>
      </c>
      <c r="Y312" s="3">
        <f t="shared" si="117"/>
        <v>98</v>
      </c>
      <c r="Z312" s="71">
        <f t="shared" si="117"/>
        <v>100</v>
      </c>
      <c r="AA312" s="71">
        <f t="shared" si="117"/>
        <v>100</v>
      </c>
      <c r="AB312" s="71">
        <f t="shared" si="117"/>
        <v>100</v>
      </c>
      <c r="AC312" s="71">
        <f t="shared" si="117"/>
        <v>100</v>
      </c>
    </row>
    <row r="313" spans="1:30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spans="1:30" ht="15.75" thickBot="1">
      <c r="A314" s="126" t="s">
        <v>323</v>
      </c>
    </row>
    <row r="315" spans="1:30" ht="15.75" thickBot="1">
      <c r="A315" s="154"/>
      <c r="B315" s="154" t="str">
        <f>B$2</f>
        <v xml:space="preserve">93/94 </v>
      </c>
      <c r="C315" s="154" t="str">
        <f t="shared" ref="C315:AC315" si="118">C$2</f>
        <v xml:space="preserve">94/95 </v>
      </c>
      <c r="D315" s="154" t="str">
        <f t="shared" si="118"/>
        <v xml:space="preserve">95/96 </v>
      </c>
      <c r="E315" s="154" t="str">
        <f t="shared" si="118"/>
        <v xml:space="preserve">96/97 </v>
      </c>
      <c r="F315" s="154" t="str">
        <f t="shared" si="118"/>
        <v xml:space="preserve">97/98 </v>
      </c>
      <c r="G315" s="154" t="str">
        <f t="shared" si="118"/>
        <v xml:space="preserve">98/99 </v>
      </c>
      <c r="H315" s="154" t="str">
        <f t="shared" si="118"/>
        <v xml:space="preserve">99/00 </v>
      </c>
      <c r="I315" s="154" t="str">
        <f t="shared" si="118"/>
        <v xml:space="preserve">00/01 </v>
      </c>
      <c r="J315" s="154" t="str">
        <f t="shared" si="118"/>
        <v xml:space="preserve">01/02 </v>
      </c>
      <c r="K315" s="154" t="str">
        <f t="shared" si="118"/>
        <v xml:space="preserve">02/03 </v>
      </c>
      <c r="L315" s="154" t="str">
        <f t="shared" si="118"/>
        <v xml:space="preserve">03/04 </v>
      </c>
      <c r="M315" s="154" t="str">
        <f t="shared" si="118"/>
        <v xml:space="preserve">04/05 </v>
      </c>
      <c r="N315" s="154" t="str">
        <f t="shared" si="118"/>
        <v xml:space="preserve">05/06 </v>
      </c>
      <c r="O315" s="154" t="str">
        <f t="shared" si="118"/>
        <v xml:space="preserve">06/07 </v>
      </c>
      <c r="P315" s="154" t="str">
        <f t="shared" si="118"/>
        <v xml:space="preserve">07/08 </v>
      </c>
      <c r="Q315" s="154" t="str">
        <f t="shared" si="118"/>
        <v xml:space="preserve">08/09 </v>
      </c>
      <c r="R315" s="154" t="str">
        <f t="shared" si="118"/>
        <v xml:space="preserve">09/10 </v>
      </c>
      <c r="S315" s="154" t="str">
        <f t="shared" si="118"/>
        <v xml:space="preserve">10/11 </v>
      </c>
      <c r="T315" s="154" t="str">
        <f t="shared" si="118"/>
        <v xml:space="preserve">11/12 </v>
      </c>
      <c r="U315" s="154" t="str">
        <f t="shared" si="118"/>
        <v xml:space="preserve">12/13 </v>
      </c>
      <c r="V315" s="154" t="str">
        <f t="shared" si="118"/>
        <v xml:space="preserve">13/14 </v>
      </c>
      <c r="W315" s="154" t="str">
        <f t="shared" si="118"/>
        <v xml:space="preserve">14/15 </v>
      </c>
      <c r="X315" s="154" t="str">
        <f t="shared" si="118"/>
        <v xml:space="preserve">15/16 </v>
      </c>
      <c r="Y315" s="154" t="str">
        <f t="shared" si="118"/>
        <v xml:space="preserve">16/17 </v>
      </c>
      <c r="Z315" s="154" t="str">
        <f t="shared" si="118"/>
        <v xml:space="preserve">17/18 </v>
      </c>
      <c r="AA315" s="154" t="str">
        <f t="shared" si="118"/>
        <v>18/19</v>
      </c>
      <c r="AB315" s="154" t="str">
        <f t="shared" si="118"/>
        <v>19/20</v>
      </c>
      <c r="AC315" s="154" t="str">
        <f t="shared" si="118"/>
        <v>20/21</v>
      </c>
      <c r="AD315" s="167"/>
    </row>
    <row r="316" spans="1:30">
      <c r="A316" s="126" t="s">
        <v>64</v>
      </c>
    </row>
    <row r="317" spans="1:30">
      <c r="A317" s="126" t="s">
        <v>65</v>
      </c>
    </row>
    <row r="318" spans="1:30">
      <c r="A318" s="126" t="s">
        <v>66</v>
      </c>
    </row>
    <row r="319" spans="1:30">
      <c r="A319" s="126" t="s">
        <v>67</v>
      </c>
    </row>
    <row r="320" spans="1:30">
      <c r="A320" s="126" t="s">
        <v>68</v>
      </c>
    </row>
    <row r="321" spans="1:29">
      <c r="A321" s="126" t="s">
        <v>69</v>
      </c>
    </row>
    <row r="322" spans="1:29">
      <c r="A322" s="126" t="s">
        <v>70</v>
      </c>
    </row>
    <row r="323" spans="1:29">
      <c r="A323" s="126" t="s">
        <v>71</v>
      </c>
    </row>
    <row r="324" spans="1:29">
      <c r="A324" s="126" t="s">
        <v>72</v>
      </c>
    </row>
    <row r="325" spans="1:29">
      <c r="A325" s="126" t="s">
        <v>73</v>
      </c>
    </row>
    <row r="326" spans="1:29">
      <c r="A326" s="126" t="s">
        <v>74</v>
      </c>
    </row>
    <row r="327" spans="1:29">
      <c r="A327" s="126" t="s">
        <v>75</v>
      </c>
    </row>
    <row r="328" spans="1:29" ht="15.75" thickBot="1">
      <c r="A328" s="126" t="s">
        <v>95</v>
      </c>
    </row>
    <row r="329" spans="1: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3899-DA52-44DE-9C06-D75340827277}">
  <sheetPr>
    <pageSetUpPr fitToPage="1"/>
  </sheetPr>
  <dimension ref="A1:AB212"/>
  <sheetViews>
    <sheetView topLeftCell="A166" zoomScale="85" zoomScaleNormal="85" workbookViewId="0">
      <selection activeCell="G192" sqref="G192:L192"/>
    </sheetView>
  </sheetViews>
  <sheetFormatPr defaultColWidth="8.7109375" defaultRowHeight="15"/>
  <sheetData>
    <row r="1" spans="1:21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</row>
    <row r="2" spans="1:21" ht="15.75">
      <c r="A2" s="173"/>
      <c r="B2" s="174" t="s">
        <v>328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3"/>
      <c r="Q2" s="176" t="s">
        <v>329</v>
      </c>
      <c r="R2" s="177"/>
      <c r="S2" s="177"/>
      <c r="T2" s="177"/>
      <c r="U2" s="173"/>
    </row>
    <row r="3" spans="1:21" ht="15.75" thickBot="1">
      <c r="A3" s="173"/>
      <c r="B3" s="178"/>
      <c r="C3" s="179" t="s">
        <v>168</v>
      </c>
      <c r="D3" s="179" t="s">
        <v>169</v>
      </c>
      <c r="E3" s="179" t="s">
        <v>170</v>
      </c>
      <c r="F3" s="179" t="s">
        <v>171</v>
      </c>
      <c r="G3" s="179" t="s">
        <v>172</v>
      </c>
      <c r="H3" s="179" t="s">
        <v>173</v>
      </c>
      <c r="I3" s="179" t="s">
        <v>174</v>
      </c>
      <c r="J3" s="179" t="s">
        <v>71</v>
      </c>
      <c r="K3" s="179" t="s">
        <v>175</v>
      </c>
      <c r="L3" s="179" t="s">
        <v>176</v>
      </c>
      <c r="M3" s="179" t="s">
        <v>177</v>
      </c>
      <c r="N3" s="179" t="s">
        <v>178</v>
      </c>
      <c r="O3" s="179" t="s">
        <v>330</v>
      </c>
      <c r="P3" s="180"/>
      <c r="Q3" s="179" t="s">
        <v>90</v>
      </c>
      <c r="R3" s="179" t="s">
        <v>91</v>
      </c>
      <c r="S3" s="179" t="s">
        <v>92</v>
      </c>
      <c r="T3" s="179" t="s">
        <v>93</v>
      </c>
      <c r="U3" s="173"/>
    </row>
    <row r="4" spans="1:21">
      <c r="A4" s="173"/>
      <c r="B4" s="181" t="s">
        <v>331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</row>
    <row r="5" spans="1:21" hidden="1">
      <c r="A5" s="173"/>
      <c r="B5" s="173" t="s">
        <v>332</v>
      </c>
      <c r="C5" s="182">
        <f>'Malaysia Palm Complex'!$AI$89</f>
        <v>771.24199999999996</v>
      </c>
      <c r="D5" s="182">
        <f>'Malaysia Palm Complex'!$AI$90</f>
        <v>668.65800000000002</v>
      </c>
      <c r="E5" s="182">
        <f>'Malaysia Palm Complex'!$AI$91</f>
        <v>565.11800000000005</v>
      </c>
      <c r="F5" s="182">
        <f>'Malaysia Palm Complex'!$AI$92</f>
        <v>533.93299999999999</v>
      </c>
      <c r="G5" s="182">
        <f>'Malaysia Palm Complex'!$AI$93</f>
        <v>448.44400000000002</v>
      </c>
      <c r="H5" s="182">
        <f>'Malaysia Palm Complex'!$AI$94</f>
        <v>474.58699999999999</v>
      </c>
      <c r="I5" s="182">
        <f>'Malaysia Palm Complex'!$AI$95</f>
        <v>511.12599999999998</v>
      </c>
      <c r="J5" s="182">
        <f>'Malaysia Palm Complex'!$AI$96</f>
        <v>517.32299999999998</v>
      </c>
      <c r="K5" s="182">
        <f>'Malaysia Palm Complex'!$AI$97</f>
        <v>559.73699999999997</v>
      </c>
      <c r="L5" s="182">
        <f>'Malaysia Palm Complex'!$AI$98</f>
        <v>612.26700000000005</v>
      </c>
      <c r="M5" s="182">
        <f>'Malaysia Palm Complex'!$AI$99</f>
        <v>688.71</v>
      </c>
      <c r="N5" s="182">
        <f>'Malaysia Palm Complex'!$AI$100</f>
        <v>750.01400000000001</v>
      </c>
      <c r="O5" s="182">
        <f>SUM(C5:N5)</f>
        <v>7101.1590000000006</v>
      </c>
      <c r="P5" s="173"/>
      <c r="Q5" s="182">
        <f>SUM(C5:E5)</f>
        <v>2005.018</v>
      </c>
      <c r="R5" s="182">
        <f>SUM(F5:H5)</f>
        <v>1456.9639999999999</v>
      </c>
      <c r="S5" s="182">
        <f>SUM(I5:K5)</f>
        <v>1588.1860000000001</v>
      </c>
      <c r="T5" s="182">
        <f>SUM(L5:N5)</f>
        <v>2050.991</v>
      </c>
      <c r="U5" s="173"/>
    </row>
    <row r="6" spans="1:21" hidden="1">
      <c r="A6" s="173"/>
      <c r="B6" s="173" t="s">
        <v>333</v>
      </c>
      <c r="C6" s="182">
        <f>'Malaysia Palm Complex'!$AJ$89</f>
        <v>790.04700000000003</v>
      </c>
      <c r="D6" s="182">
        <f>'Malaysia Palm Complex'!$AJ$90</f>
        <v>675.20100000000002</v>
      </c>
      <c r="E6" s="182">
        <f>'Malaysia Palm Complex'!$AJ$91</f>
        <v>659.24199999999996</v>
      </c>
      <c r="F6" s="182">
        <f>'Malaysia Palm Complex'!$AJ$92</f>
        <v>617.29300000000001</v>
      </c>
      <c r="G6" s="182">
        <f>'Malaysia Palm Complex'!$AJ$93</f>
        <v>529.51199999999994</v>
      </c>
      <c r="H6" s="182">
        <f>'Malaysia Palm Complex'!$AJ$94</f>
        <v>572.20000000000005</v>
      </c>
      <c r="I6" s="182">
        <f>'Malaysia Palm Complex'!$AJ$95</f>
        <v>581.09799999999996</v>
      </c>
      <c r="J6" s="182">
        <f>'Malaysia Palm Complex'!$AJ$96</f>
        <v>579.553</v>
      </c>
      <c r="K6" s="182">
        <f>'Malaysia Palm Complex'!$AJ$97</f>
        <v>610.80999999999995</v>
      </c>
      <c r="L6" s="182">
        <f>'Malaysia Palm Complex'!$AJ$98</f>
        <v>677.29300000000001</v>
      </c>
      <c r="M6" s="182">
        <f>'Malaysia Palm Complex'!$AJ$99</f>
        <v>702.08500000000004</v>
      </c>
      <c r="N6" s="182">
        <f>'Malaysia Palm Complex'!$AJ$100</f>
        <v>777.01800000000003</v>
      </c>
      <c r="O6" s="182">
        <f t="shared" ref="O6:O32" si="0">SUM(C6:N6)</f>
        <v>7771.3519999999999</v>
      </c>
      <c r="P6" s="173"/>
      <c r="Q6" s="182">
        <f t="shared" ref="Q6:Q32" si="1">SUM(C6:E6)</f>
        <v>2124.4899999999998</v>
      </c>
      <c r="R6" s="182">
        <f t="shared" ref="R6:R32" si="2">SUM(F6:H6)</f>
        <v>1719.0049999999999</v>
      </c>
      <c r="S6" s="182">
        <f t="shared" ref="S6:S32" si="3">SUM(I6:K6)</f>
        <v>1771.4609999999998</v>
      </c>
      <c r="T6" s="182">
        <f t="shared" ref="T6:T32" si="4">SUM(L6:N6)</f>
        <v>2156.3960000000002</v>
      </c>
      <c r="U6" s="173"/>
    </row>
    <row r="7" spans="1:21" hidden="1">
      <c r="A7" s="173"/>
      <c r="B7" s="173" t="s">
        <v>334</v>
      </c>
      <c r="C7" s="182">
        <f>'Malaysia Palm Complex'!$AK$89</f>
        <v>768.44</v>
      </c>
      <c r="D7" s="182">
        <f>'Malaysia Palm Complex'!$AK$90</f>
        <v>743.25099999999998</v>
      </c>
      <c r="E7" s="182">
        <f>'Malaysia Palm Complex'!$AK$91</f>
        <v>651.99300000000005</v>
      </c>
      <c r="F7" s="182">
        <f>'Malaysia Palm Complex'!$AK$92</f>
        <v>566.447</v>
      </c>
      <c r="G7" s="182">
        <f>'Malaysia Palm Complex'!$AK$93</f>
        <v>428.01400000000001</v>
      </c>
      <c r="H7" s="182">
        <f>'Malaysia Palm Complex'!$AK$94</f>
        <v>643.58600000000001</v>
      </c>
      <c r="I7" s="182">
        <f>'Malaysia Palm Complex'!$AK$95</f>
        <v>616.16999999999996</v>
      </c>
      <c r="J7" s="182">
        <f>'Malaysia Palm Complex'!$AK$96</f>
        <v>722.096</v>
      </c>
      <c r="K7" s="182">
        <f>'Malaysia Palm Complex'!$AK$97</f>
        <v>721.54399999999998</v>
      </c>
      <c r="L7" s="182">
        <f>'Malaysia Palm Complex'!$AK$98</f>
        <v>722.38199999999995</v>
      </c>
      <c r="M7" s="182">
        <f>'Malaysia Palm Complex'!$AK$99</f>
        <v>815.44600000000003</v>
      </c>
      <c r="N7" s="182">
        <f>'Malaysia Palm Complex'!$AK$100</f>
        <v>864.73</v>
      </c>
      <c r="O7" s="182">
        <f t="shared" si="0"/>
        <v>8264.0990000000002</v>
      </c>
      <c r="P7" s="173"/>
      <c r="Q7" s="182">
        <f t="shared" si="1"/>
        <v>2163.6840000000002</v>
      </c>
      <c r="R7" s="182">
        <f t="shared" si="2"/>
        <v>1638.047</v>
      </c>
      <c r="S7" s="182">
        <f t="shared" si="3"/>
        <v>2059.81</v>
      </c>
      <c r="T7" s="182">
        <f t="shared" si="4"/>
        <v>2402.558</v>
      </c>
      <c r="U7" s="173"/>
    </row>
    <row r="8" spans="1:21" hidden="1">
      <c r="A8" s="173"/>
      <c r="B8" s="173" t="s">
        <v>335</v>
      </c>
      <c r="C8" s="182">
        <f>'Malaysia Palm Complex'!$AL$89</f>
        <v>884.88699999999994</v>
      </c>
      <c r="D8" s="182">
        <f>'Malaysia Palm Complex'!$AL$90</f>
        <v>762.53899999999999</v>
      </c>
      <c r="E8" s="182">
        <f>'Malaysia Palm Complex'!$AL$91</f>
        <v>638.04499999999996</v>
      </c>
      <c r="F8" s="182">
        <f>'Malaysia Palm Complex'!$AL$92</f>
        <v>579.36599999999999</v>
      </c>
      <c r="G8" s="182">
        <f>'Malaysia Palm Complex'!$AL$93</f>
        <v>503.78</v>
      </c>
      <c r="H8" s="182">
        <f>'Malaysia Palm Complex'!$AL$94</f>
        <v>684.94899999999996</v>
      </c>
      <c r="I8" s="182">
        <f>'Malaysia Palm Complex'!$AL$95</f>
        <v>738.077</v>
      </c>
      <c r="J8" s="182">
        <f>'Malaysia Palm Complex'!$AL$96</f>
        <v>792.76700000000005</v>
      </c>
      <c r="K8" s="182">
        <f>'Malaysia Palm Complex'!$AL$97</f>
        <v>791.42600000000004</v>
      </c>
      <c r="L8" s="182">
        <f>'Malaysia Palm Complex'!$AL$98</f>
        <v>833.30200000000002</v>
      </c>
      <c r="M8" s="182">
        <f>'Malaysia Palm Complex'!$AL$99</f>
        <v>865.22500000000002</v>
      </c>
      <c r="N8" s="182">
        <f>'Malaysia Palm Complex'!$AL$100</f>
        <v>937.69399999999996</v>
      </c>
      <c r="O8" s="182">
        <f t="shared" si="0"/>
        <v>9012.0570000000007</v>
      </c>
      <c r="P8" s="173"/>
      <c r="Q8" s="182">
        <f t="shared" si="1"/>
        <v>2285.471</v>
      </c>
      <c r="R8" s="182">
        <f t="shared" si="2"/>
        <v>1768.0949999999998</v>
      </c>
      <c r="S8" s="182">
        <f t="shared" si="3"/>
        <v>2322.27</v>
      </c>
      <c r="T8" s="182">
        <f t="shared" si="4"/>
        <v>2636.221</v>
      </c>
      <c r="U8" s="173"/>
    </row>
    <row r="9" spans="1:21" hidden="1">
      <c r="A9" s="173"/>
      <c r="B9" s="173" t="s">
        <v>336</v>
      </c>
      <c r="C9" s="182">
        <f>'Malaysia Palm Complex'!$AM$89</f>
        <v>917.66</v>
      </c>
      <c r="D9" s="182">
        <f>'Malaysia Palm Complex'!$AM$90</f>
        <v>800.72299999999996</v>
      </c>
      <c r="E9" s="182">
        <f>'Malaysia Palm Complex'!$AM$91</f>
        <v>623.75900000000001</v>
      </c>
      <c r="F9" s="182">
        <f>'Malaysia Palm Complex'!$AM$92</f>
        <v>513.71600000000001</v>
      </c>
      <c r="G9" s="182">
        <f>'Malaysia Palm Complex'!$AM$93</f>
        <v>601.25099999999998</v>
      </c>
      <c r="H9" s="182">
        <f>'Malaysia Palm Complex'!$AM$94</f>
        <v>598.69299999999998</v>
      </c>
      <c r="I9" s="182">
        <f>'Malaysia Palm Complex'!$AM$95</f>
        <v>618.28899999999999</v>
      </c>
      <c r="J9" s="182">
        <f>'Malaysia Palm Complex'!$AM$96</f>
        <v>642.67600000000004</v>
      </c>
      <c r="K9" s="182">
        <f>'Malaysia Palm Complex'!$AM$97</f>
        <v>701.16899999999998</v>
      </c>
      <c r="L9" s="182">
        <f>'Malaysia Palm Complex'!$AM$98</f>
        <v>772.51700000000005</v>
      </c>
      <c r="M9" s="182">
        <f>'Malaysia Palm Complex'!$AM$99</f>
        <v>843.06200000000001</v>
      </c>
      <c r="N9" s="182">
        <f>'Malaysia Palm Complex'!$AM$100</f>
        <v>875.10900000000004</v>
      </c>
      <c r="O9" s="182">
        <f t="shared" si="0"/>
        <v>8508.6239999999998</v>
      </c>
      <c r="P9" s="173"/>
      <c r="Q9" s="182">
        <f t="shared" si="1"/>
        <v>2342.1419999999998</v>
      </c>
      <c r="R9" s="182">
        <f t="shared" si="2"/>
        <v>1713.66</v>
      </c>
      <c r="S9" s="182">
        <f t="shared" si="3"/>
        <v>1962.134</v>
      </c>
      <c r="T9" s="182">
        <f t="shared" si="4"/>
        <v>2490.6880000000001</v>
      </c>
      <c r="U9" s="173"/>
    </row>
    <row r="10" spans="1:21" hidden="1">
      <c r="A10" s="173"/>
      <c r="B10" s="173" t="s">
        <v>337</v>
      </c>
      <c r="C10" s="182">
        <f>'Malaysia Palm Complex'!$AN$89</f>
        <v>794.30700000000002</v>
      </c>
      <c r="D10" s="182">
        <f>'Malaysia Palm Complex'!$AN$90</f>
        <v>735.19799999999998</v>
      </c>
      <c r="E10" s="182">
        <f>'Malaysia Palm Complex'!$AN$91</f>
        <v>623.69500000000005</v>
      </c>
      <c r="F10" s="182">
        <f>'Malaysia Palm Complex'!$AN$92</f>
        <v>505.76400000000001</v>
      </c>
      <c r="G10" s="182">
        <f>'Malaysia Palm Complex'!$AN$93</f>
        <v>563.07299999999998</v>
      </c>
      <c r="H10" s="182">
        <f>'Malaysia Palm Complex'!$AN$94</f>
        <v>703.90300000000002</v>
      </c>
      <c r="I10" s="182">
        <f>'Malaysia Palm Complex'!$AN$95</f>
        <v>894.51</v>
      </c>
      <c r="J10" s="182">
        <f>'Malaysia Palm Complex'!$AN$96</f>
        <v>1006.599</v>
      </c>
      <c r="K10" s="182">
        <f>'Malaysia Palm Complex'!$AN$97</f>
        <v>964.21</v>
      </c>
      <c r="L10" s="182">
        <f>'Malaysia Palm Complex'!$AN$98</f>
        <v>960.40099999999995</v>
      </c>
      <c r="M10" s="182">
        <f>'Malaysia Palm Complex'!$AN$99</f>
        <v>969.94200000000001</v>
      </c>
      <c r="N10" s="182">
        <f>'Malaysia Palm Complex'!$AN$100</f>
        <v>1042.97</v>
      </c>
      <c r="O10" s="182">
        <f t="shared" si="0"/>
        <v>9764.5720000000001</v>
      </c>
      <c r="P10" s="173"/>
      <c r="Q10" s="182">
        <f t="shared" si="1"/>
        <v>2153.2000000000003</v>
      </c>
      <c r="R10" s="182">
        <f t="shared" si="2"/>
        <v>1772.74</v>
      </c>
      <c r="S10" s="182">
        <f t="shared" si="3"/>
        <v>2865.319</v>
      </c>
      <c r="T10" s="182">
        <f t="shared" si="4"/>
        <v>2973.3130000000001</v>
      </c>
      <c r="U10" s="173"/>
    </row>
    <row r="11" spans="1:21" hidden="1">
      <c r="A11" s="173"/>
      <c r="B11" s="173" t="s">
        <v>338</v>
      </c>
      <c r="C11" s="182">
        <f>'Malaysia Palm Complex'!$AO$89</f>
        <v>1047.8409999999999</v>
      </c>
      <c r="D11" s="182">
        <f>'Malaysia Palm Complex'!$AO$90</f>
        <v>988.83799999999997</v>
      </c>
      <c r="E11" s="182">
        <f>'Malaysia Palm Complex'!$AO$91</f>
        <v>905.86699999999996</v>
      </c>
      <c r="F11" s="182">
        <f>'Malaysia Palm Complex'!$AO$92</f>
        <v>769.32</v>
      </c>
      <c r="G11" s="182">
        <f>'Malaysia Palm Complex'!$AO$93</f>
        <v>712.66200000000003</v>
      </c>
      <c r="H11" s="182">
        <f>'Malaysia Palm Complex'!$AO$94</f>
        <v>743.43</v>
      </c>
      <c r="I11" s="182">
        <f>'Malaysia Palm Complex'!$AO$95</f>
        <v>779.33299999999997</v>
      </c>
      <c r="J11" s="182">
        <f>'Malaysia Palm Complex'!$AO$96</f>
        <v>818.9</v>
      </c>
      <c r="K11" s="182">
        <f>'Malaysia Palm Complex'!$AO$97</f>
        <v>817.41399999999999</v>
      </c>
      <c r="L11" s="182">
        <f>'Malaysia Palm Complex'!$AO$98</f>
        <v>847.14499999999998</v>
      </c>
      <c r="M11" s="182">
        <f>'Malaysia Palm Complex'!$AO$99</f>
        <v>952.19500000000005</v>
      </c>
      <c r="N11" s="182">
        <f>'Malaysia Palm Complex'!$AO$100</f>
        <v>1110.7239999999999</v>
      </c>
      <c r="O11" s="182">
        <f t="shared" si="0"/>
        <v>10493.669</v>
      </c>
      <c r="P11" s="173"/>
      <c r="Q11" s="182">
        <f t="shared" si="1"/>
        <v>2942.5459999999998</v>
      </c>
      <c r="R11" s="182">
        <f t="shared" si="2"/>
        <v>2225.4119999999998</v>
      </c>
      <c r="S11" s="182">
        <f t="shared" si="3"/>
        <v>2415.6469999999999</v>
      </c>
      <c r="T11" s="182">
        <f t="shared" si="4"/>
        <v>2910.0640000000003</v>
      </c>
      <c r="U11" s="173"/>
    </row>
    <row r="12" spans="1:21" hidden="1">
      <c r="A12" s="173"/>
      <c r="B12" s="173" t="s">
        <v>339</v>
      </c>
      <c r="C12" s="182">
        <f>'Malaysia Palm Complex'!$AP$89</f>
        <v>1183.21</v>
      </c>
      <c r="D12" s="182">
        <f>'Malaysia Palm Complex'!$AP$90</f>
        <v>1165.0509999999999</v>
      </c>
      <c r="E12" s="182">
        <f>'Malaysia Palm Complex'!$AP$91</f>
        <v>942.71100000000001</v>
      </c>
      <c r="F12" s="182">
        <f>'Malaysia Palm Complex'!$AP$92</f>
        <v>1062.491</v>
      </c>
      <c r="G12" s="182">
        <f>'Malaysia Palm Complex'!$AP$93</f>
        <v>888.76700000000005</v>
      </c>
      <c r="H12" s="182">
        <f>'Malaysia Palm Complex'!$AP$94</f>
        <v>887.51800000000003</v>
      </c>
      <c r="I12" s="182">
        <f>'Malaysia Palm Complex'!$AP$95</f>
        <v>921.70899999999995</v>
      </c>
      <c r="J12" s="182">
        <f>'Malaysia Palm Complex'!$AP$96</f>
        <v>985.06100000000004</v>
      </c>
      <c r="K12" s="182">
        <f>'Malaysia Palm Complex'!$AP$97</f>
        <v>924.85500000000002</v>
      </c>
      <c r="L12" s="182">
        <f>'Malaysia Palm Complex'!$AP$98</f>
        <v>897.06700000000001</v>
      </c>
      <c r="M12" s="182">
        <f>'Malaysia Palm Complex'!$AP$99</f>
        <v>981.10299999999995</v>
      </c>
      <c r="N12" s="182">
        <f>'Malaysia Palm Complex'!$AP$100</f>
        <v>1100.7349999999999</v>
      </c>
      <c r="O12" s="182">
        <f t="shared" si="0"/>
        <v>11940.277999999998</v>
      </c>
      <c r="P12" s="173"/>
      <c r="Q12" s="182">
        <f t="shared" si="1"/>
        <v>3290.9719999999998</v>
      </c>
      <c r="R12" s="182">
        <f t="shared" si="2"/>
        <v>2838.7759999999998</v>
      </c>
      <c r="S12" s="182">
        <f t="shared" si="3"/>
        <v>2831.625</v>
      </c>
      <c r="T12" s="182">
        <f t="shared" si="4"/>
        <v>2978.9049999999997</v>
      </c>
      <c r="U12" s="173"/>
    </row>
    <row r="13" spans="1:21" hidden="1">
      <c r="A13" s="173"/>
      <c r="B13" s="183" t="s">
        <v>340</v>
      </c>
      <c r="C13" s="182">
        <f>'Malaysia Palm Complex'!$AQ$89</f>
        <v>1141.0740000000001</v>
      </c>
      <c r="D13" s="182">
        <f>'Malaysia Palm Complex'!$AQ$90</f>
        <v>1064.704</v>
      </c>
      <c r="E13" s="182">
        <f>'Malaysia Palm Complex'!$AQ$91</f>
        <v>948.70399999999995</v>
      </c>
      <c r="F13" s="182">
        <f>'Malaysia Palm Complex'!$AQ$92</f>
        <v>935.38699999999994</v>
      </c>
      <c r="G13" s="182">
        <f>'Malaysia Palm Complex'!$AQ$93</f>
        <v>774.01199999999994</v>
      </c>
      <c r="H13" s="182">
        <f>'Malaysia Palm Complex'!$AQ$94</f>
        <v>893.63900000000001</v>
      </c>
      <c r="I13" s="182">
        <f>'Malaysia Palm Complex'!$AQ$95</f>
        <v>864.36800000000005</v>
      </c>
      <c r="J13" s="182">
        <f>'Malaysia Palm Complex'!$AQ$96</f>
        <v>925.36199999999997</v>
      </c>
      <c r="K13" s="182">
        <f>'Malaysia Palm Complex'!$AQ$97</f>
        <v>943.44</v>
      </c>
      <c r="L13" s="182">
        <f>'Malaysia Palm Complex'!$AQ$98</f>
        <v>1009.499</v>
      </c>
      <c r="M13" s="182">
        <f>'Malaysia Palm Complex'!$AQ$99</f>
        <v>1116.7719999999999</v>
      </c>
      <c r="N13" s="182">
        <f>'Malaysia Palm Complex'!$AQ$100</f>
        <v>1240.96</v>
      </c>
      <c r="O13" s="182">
        <f t="shared" si="0"/>
        <v>11857.920999999998</v>
      </c>
      <c r="P13" s="173"/>
      <c r="Q13" s="182">
        <f t="shared" si="1"/>
        <v>3154.482</v>
      </c>
      <c r="R13" s="182">
        <f t="shared" si="2"/>
        <v>2603.038</v>
      </c>
      <c r="S13" s="182">
        <f t="shared" si="3"/>
        <v>2733.17</v>
      </c>
      <c r="T13" s="182">
        <f t="shared" si="4"/>
        <v>3367.2309999999998</v>
      </c>
      <c r="U13" s="173"/>
    </row>
    <row r="14" spans="1:21" hidden="1">
      <c r="A14" s="173"/>
      <c r="B14" s="184" t="s">
        <v>341</v>
      </c>
      <c r="C14" s="182">
        <f>'Malaysia Palm Complex'!$AR$89</f>
        <v>1224.856</v>
      </c>
      <c r="D14" s="182">
        <f>'Malaysia Palm Complex'!$AR$90</f>
        <v>1058.6780000000001</v>
      </c>
      <c r="E14" s="182">
        <f>'Malaysia Palm Complex'!$AR$91</f>
        <v>922.32500000000005</v>
      </c>
      <c r="F14" s="182">
        <f>'Malaysia Palm Complex'!$AR$92</f>
        <v>863.30700000000002</v>
      </c>
      <c r="G14" s="182">
        <f>'Malaysia Palm Complex'!$AR$93</f>
        <v>765.57600000000002</v>
      </c>
      <c r="H14" s="182">
        <f>'Malaysia Palm Complex'!$AR$94</f>
        <v>985.10599999999999</v>
      </c>
      <c r="I14" s="182">
        <f>'Malaysia Palm Complex'!$AR$95</f>
        <v>1089.673</v>
      </c>
      <c r="J14" s="182">
        <f>'Malaysia Palm Complex'!$AR$96</f>
        <v>1173.4259999999999</v>
      </c>
      <c r="K14" s="182">
        <f>'Malaysia Palm Complex'!$AR$97</f>
        <v>1219.028</v>
      </c>
      <c r="L14" s="182">
        <f>'Malaysia Palm Complex'!$AR$98</f>
        <v>1283.646</v>
      </c>
      <c r="M14" s="182">
        <f>'Malaysia Palm Complex'!$AR$99</f>
        <v>1298.539</v>
      </c>
      <c r="N14" s="182">
        <f>'Malaysia Palm Complex'!$AR$100</f>
        <v>1297.0329999999999</v>
      </c>
      <c r="O14" s="182">
        <f t="shared" si="0"/>
        <v>13181.193000000001</v>
      </c>
      <c r="P14" s="173"/>
      <c r="Q14" s="182">
        <f t="shared" si="1"/>
        <v>3205.8590000000004</v>
      </c>
      <c r="R14" s="182">
        <f t="shared" si="2"/>
        <v>2613.989</v>
      </c>
      <c r="S14" s="182">
        <f t="shared" si="3"/>
        <v>3482.1270000000004</v>
      </c>
      <c r="T14" s="182">
        <f t="shared" si="4"/>
        <v>3879.2179999999998</v>
      </c>
      <c r="U14" s="173"/>
    </row>
    <row r="15" spans="1:21" hidden="1">
      <c r="A15" s="173"/>
      <c r="B15" s="184" t="s">
        <v>342</v>
      </c>
      <c r="C15" s="182">
        <f>'Malaysia Palm Complex'!$AS$89</f>
        <v>1192.684</v>
      </c>
      <c r="D15" s="182">
        <f>'Malaysia Palm Complex'!$AS$90</f>
        <v>1054.692</v>
      </c>
      <c r="E15" s="182">
        <f>'Malaysia Palm Complex'!$AS$91</f>
        <v>1132.059</v>
      </c>
      <c r="F15" s="182">
        <f>'Malaysia Palm Complex'!$AS$92</f>
        <v>876.49599999999998</v>
      </c>
      <c r="G15" s="182">
        <f>'Malaysia Palm Complex'!$AS$93</f>
        <v>862.55399999999997</v>
      </c>
      <c r="H15" s="182">
        <f>'Malaysia Palm Complex'!$AS$94</f>
        <v>940.75</v>
      </c>
      <c r="I15" s="182">
        <f>'Malaysia Palm Complex'!$AS$95</f>
        <v>1008.722</v>
      </c>
      <c r="J15" s="182">
        <f>'Malaysia Palm Complex'!$AS$96</f>
        <v>1099.298</v>
      </c>
      <c r="K15" s="182">
        <f>'Malaysia Palm Complex'!$AS$97</f>
        <v>1170.6559999999999</v>
      </c>
      <c r="L15" s="182">
        <f>'Malaysia Palm Complex'!$AS$98</f>
        <v>1271.4559999999999</v>
      </c>
      <c r="M15" s="182">
        <f>'Malaysia Palm Complex'!$AS$99</f>
        <v>1322.1369999999999</v>
      </c>
      <c r="N15" s="182">
        <f>'Malaysia Palm Complex'!$AS$100</f>
        <v>1488.2149999999999</v>
      </c>
      <c r="O15" s="182">
        <f t="shared" si="0"/>
        <v>13419.719000000001</v>
      </c>
      <c r="P15" s="173"/>
      <c r="Q15" s="182">
        <f t="shared" si="1"/>
        <v>3379.4350000000004</v>
      </c>
      <c r="R15" s="182">
        <f t="shared" si="2"/>
        <v>2679.8</v>
      </c>
      <c r="S15" s="182">
        <f t="shared" si="3"/>
        <v>3278.6759999999999</v>
      </c>
      <c r="T15" s="182">
        <f t="shared" si="4"/>
        <v>4081.808</v>
      </c>
      <c r="U15" s="173"/>
    </row>
    <row r="16" spans="1:21" hidden="1">
      <c r="A16" s="173"/>
      <c r="B16" s="184" t="s">
        <v>343</v>
      </c>
      <c r="C16" s="182">
        <f>'Malaysia Palm Complex'!$AT$89</f>
        <v>1362.3230000000001</v>
      </c>
      <c r="D16" s="182">
        <f>'Malaysia Palm Complex'!$AT$90</f>
        <v>1259.896</v>
      </c>
      <c r="E16" s="182">
        <f>'Malaysia Palm Complex'!$AT$91</f>
        <v>1313.6790000000001</v>
      </c>
      <c r="F16" s="182">
        <f>'Malaysia Palm Complex'!$AT$92</f>
        <v>1153.175</v>
      </c>
      <c r="G16" s="182">
        <f>'Malaysia Palm Complex'!$AT$93</f>
        <v>1048.181</v>
      </c>
      <c r="H16" s="182">
        <f>'Malaysia Palm Complex'!$AT$94</f>
        <v>1215.904</v>
      </c>
      <c r="I16" s="182">
        <f>'Malaysia Palm Complex'!$AT$95</f>
        <v>1246.9380000000001</v>
      </c>
      <c r="J16" s="182">
        <f>'Malaysia Palm Complex'!$AT$96</f>
        <v>1299.4670000000001</v>
      </c>
      <c r="K16" s="182">
        <f>'Malaysia Palm Complex'!$AT$97</f>
        <v>1206.7180000000001</v>
      </c>
      <c r="L16" s="182">
        <f>'Malaysia Palm Complex'!$AT$98</f>
        <v>1292.1890000000001</v>
      </c>
      <c r="M16" s="182">
        <f>'Malaysia Palm Complex'!$AT$99</f>
        <v>1365.816</v>
      </c>
      <c r="N16" s="182">
        <f>'Malaysia Palm Complex'!$AT$100</f>
        <v>1431.654</v>
      </c>
      <c r="O16" s="182">
        <f t="shared" si="0"/>
        <v>15195.940000000004</v>
      </c>
      <c r="P16" s="173"/>
      <c r="Q16" s="182">
        <f t="shared" si="1"/>
        <v>3935.8980000000001</v>
      </c>
      <c r="R16" s="182">
        <f t="shared" si="2"/>
        <v>3417.2599999999998</v>
      </c>
      <c r="S16" s="182">
        <f t="shared" si="3"/>
        <v>3753.1230000000005</v>
      </c>
      <c r="T16" s="182">
        <f t="shared" si="4"/>
        <v>4089.6590000000001</v>
      </c>
      <c r="U16" s="173"/>
    </row>
    <row r="17" spans="1:23" hidden="1">
      <c r="A17" s="173"/>
      <c r="B17" s="184" t="s">
        <v>344</v>
      </c>
      <c r="C17" s="182">
        <f>'Malaysia Palm Complex'!$AU$89</f>
        <v>1400.713</v>
      </c>
      <c r="D17" s="182">
        <f>'Malaysia Palm Complex'!$AU$90</f>
        <v>1226.1210000000001</v>
      </c>
      <c r="E17" s="182">
        <f>'Malaysia Palm Complex'!$AU$91</f>
        <v>1074.778</v>
      </c>
      <c r="F17" s="182">
        <f>'Malaysia Palm Complex'!$AU$92</f>
        <v>936.59299999999996</v>
      </c>
      <c r="G17" s="182">
        <f>'Malaysia Palm Complex'!$AU$93</f>
        <v>1051.904</v>
      </c>
      <c r="H17" s="182">
        <f>'Malaysia Palm Complex'!$AU$94</f>
        <v>1243.204</v>
      </c>
      <c r="I17" s="182">
        <f>'Malaysia Palm Complex'!$AU$95</f>
        <v>1310.806</v>
      </c>
      <c r="J17" s="182">
        <f>'Malaysia Palm Complex'!$AU$96</f>
        <v>1391.347</v>
      </c>
      <c r="K17" s="182">
        <f>'Malaysia Palm Complex'!$AU$97</f>
        <v>1328.3969999999999</v>
      </c>
      <c r="L17" s="182">
        <f>'Malaysia Palm Complex'!$AU$98</f>
        <v>1375.0609999999999</v>
      </c>
      <c r="M17" s="182">
        <f>'Malaysia Palm Complex'!$AU$99</f>
        <v>1537.2360000000001</v>
      </c>
      <c r="N17" s="182">
        <f>'Malaysia Palm Complex'!$AU$100</f>
        <v>1610.04</v>
      </c>
      <c r="O17" s="182">
        <f t="shared" si="0"/>
        <v>15486.2</v>
      </c>
      <c r="P17" s="173"/>
      <c r="Q17" s="182">
        <f t="shared" si="1"/>
        <v>3701.6120000000001</v>
      </c>
      <c r="R17" s="182">
        <f t="shared" si="2"/>
        <v>3231.701</v>
      </c>
      <c r="S17" s="182">
        <f t="shared" si="3"/>
        <v>4030.55</v>
      </c>
      <c r="T17" s="182">
        <f t="shared" si="4"/>
        <v>4522.3369999999995</v>
      </c>
      <c r="U17" s="173"/>
    </row>
    <row r="18" spans="1:23" hidden="1">
      <c r="A18" s="173"/>
      <c r="B18" s="184" t="s">
        <v>345</v>
      </c>
      <c r="C18" s="182">
        <f>'Malaysia Palm Complex'!$AV$89</f>
        <v>1400.136</v>
      </c>
      <c r="D18" s="182">
        <f>'Malaysia Palm Complex'!$AV$90</f>
        <v>1551.684</v>
      </c>
      <c r="E18" s="182">
        <f>'Malaysia Palm Complex'!$AV$91</f>
        <v>1144.3779999999999</v>
      </c>
      <c r="F18" s="182">
        <f>'Malaysia Palm Complex'!$AV$92</f>
        <v>1115.3399999999999</v>
      </c>
      <c r="G18" s="182">
        <f>'Malaysia Palm Complex'!$AV$93</f>
        <v>989.68100000000004</v>
      </c>
      <c r="H18" s="182">
        <f>'Malaysia Palm Complex'!$AV$94</f>
        <v>1080.8530000000001</v>
      </c>
      <c r="I18" s="182">
        <f>'Malaysia Palm Complex'!$AV$95</f>
        <v>1125.7260000000001</v>
      </c>
      <c r="J18" s="182">
        <f>'Malaysia Palm Complex'!$AV$96</f>
        <v>1201.2550000000001</v>
      </c>
      <c r="K18" s="182">
        <f>'Malaysia Palm Complex'!$AV$97</f>
        <v>1166.184</v>
      </c>
      <c r="L18" s="182">
        <f>'Malaysia Palm Complex'!$AV$98</f>
        <v>1356.9549999999999</v>
      </c>
      <c r="M18" s="182">
        <f>'Malaysia Palm Complex'!$AV$99</f>
        <v>1559.3620000000001</v>
      </c>
      <c r="N18" s="182">
        <f>'Malaysia Palm Complex'!$AV$100</f>
        <v>1602.0650000000001</v>
      </c>
      <c r="O18" s="182">
        <f t="shared" si="0"/>
        <v>15293.619000000001</v>
      </c>
      <c r="P18" s="173"/>
      <c r="Q18" s="182">
        <f t="shared" si="1"/>
        <v>4096.1979999999994</v>
      </c>
      <c r="R18" s="182">
        <f t="shared" si="2"/>
        <v>3185.8739999999998</v>
      </c>
      <c r="S18" s="182">
        <f t="shared" si="3"/>
        <v>3493.165</v>
      </c>
      <c r="T18" s="182">
        <f t="shared" si="4"/>
        <v>4518.3819999999996</v>
      </c>
      <c r="U18" s="173"/>
    </row>
    <row r="19" spans="1:23" hidden="1">
      <c r="A19" s="173"/>
      <c r="B19" s="184" t="s">
        <v>346</v>
      </c>
      <c r="C19" s="182">
        <f>'Malaysia Palm Complex'!$AW$89</f>
        <v>1579.809</v>
      </c>
      <c r="D19" s="182">
        <f>'Malaysia Palm Complex'!$AW$90</f>
        <v>1650.0039999999999</v>
      </c>
      <c r="E19" s="182">
        <f>'Malaysia Palm Complex'!$AW$91</f>
        <v>1396.134</v>
      </c>
      <c r="F19" s="182">
        <f>'Malaysia Palm Complex'!$AW$92</f>
        <v>1424.2439999999999</v>
      </c>
      <c r="G19" s="182">
        <f>'Malaysia Palm Complex'!$AW$93</f>
        <v>1227.9690000000001</v>
      </c>
      <c r="H19" s="182">
        <f>'Malaysia Palm Complex'!$AW$94</f>
        <v>1294.71</v>
      </c>
      <c r="I19" s="182">
        <f>'Malaysia Palm Complex'!$AW$95</f>
        <v>1327.5909999999999</v>
      </c>
      <c r="J19" s="182">
        <f>'Malaysia Palm Complex'!$AW$96</f>
        <v>1457.8779999999999</v>
      </c>
      <c r="K19" s="182">
        <f>'Malaysia Palm Complex'!$AW$97</f>
        <v>1468.921</v>
      </c>
      <c r="L19" s="182">
        <f>'Malaysia Palm Complex'!$AW$98</f>
        <v>1560.2149999999999</v>
      </c>
      <c r="M19" s="182">
        <f>'Malaysia Palm Complex'!$AW$99</f>
        <v>1600.2139999999999</v>
      </c>
      <c r="N19" s="182">
        <f>'Malaysia Palm Complex'!$AW$100</f>
        <v>1579.442</v>
      </c>
      <c r="O19" s="182">
        <f t="shared" si="0"/>
        <v>17567.131000000001</v>
      </c>
      <c r="P19" s="173"/>
      <c r="Q19" s="182">
        <f t="shared" si="1"/>
        <v>4625.9470000000001</v>
      </c>
      <c r="R19" s="182">
        <f t="shared" si="2"/>
        <v>3946.9229999999998</v>
      </c>
      <c r="S19" s="182">
        <f t="shared" si="3"/>
        <v>4254.3900000000003</v>
      </c>
      <c r="T19" s="182">
        <f t="shared" si="4"/>
        <v>4739.8710000000001</v>
      </c>
      <c r="U19" s="173"/>
    </row>
    <row r="20" spans="1:23" hidden="1">
      <c r="A20" s="173"/>
      <c r="B20" s="184" t="s">
        <v>347</v>
      </c>
      <c r="C20" s="182">
        <f>'Malaysia Palm Complex'!$AX$89</f>
        <v>1652.0709999999999</v>
      </c>
      <c r="D20" s="182">
        <f>'Malaysia Palm Complex'!$AX$90</f>
        <v>1658.4169999999999</v>
      </c>
      <c r="E20" s="182">
        <f>'Malaysia Palm Complex'!$AX$91</f>
        <v>1482.769</v>
      </c>
      <c r="F20" s="182">
        <f>'Malaysia Palm Complex'!$AX$92</f>
        <v>1330.1949999999999</v>
      </c>
      <c r="G20" s="182">
        <f>'Malaysia Palm Complex'!$AX$93</f>
        <v>1187.3810000000001</v>
      </c>
      <c r="H20" s="182">
        <f>'Malaysia Palm Complex'!$AX$94</f>
        <v>1275.8219999999999</v>
      </c>
      <c r="I20" s="182">
        <f>'Malaysia Palm Complex'!$AX$95</f>
        <v>1281.8520000000001</v>
      </c>
      <c r="J20" s="182">
        <f>'Malaysia Palm Complex'!$AX$96</f>
        <v>1395.2750000000001</v>
      </c>
      <c r="K20" s="182">
        <f>'Malaysia Palm Complex'!$AX$97</f>
        <v>1447.9259999999999</v>
      </c>
      <c r="L20" s="182">
        <f>'Malaysia Palm Complex'!$AX$98</f>
        <v>1492.9580000000001</v>
      </c>
      <c r="M20" s="182">
        <f>'Malaysia Palm Complex'!$AX$99</f>
        <v>1496.0730000000001</v>
      </c>
      <c r="N20" s="182">
        <f>'Malaysia Palm Complex'!$AX$100</f>
        <v>1557.7639999999999</v>
      </c>
      <c r="O20" s="182">
        <f t="shared" si="0"/>
        <v>17258.503000000001</v>
      </c>
      <c r="P20" s="173"/>
      <c r="Q20" s="182">
        <f t="shared" si="1"/>
        <v>4793.2569999999996</v>
      </c>
      <c r="R20" s="182">
        <f t="shared" si="2"/>
        <v>3793.3980000000001</v>
      </c>
      <c r="S20" s="182">
        <f t="shared" si="3"/>
        <v>4125.0529999999999</v>
      </c>
      <c r="T20" s="182">
        <f t="shared" si="4"/>
        <v>4546.7950000000001</v>
      </c>
      <c r="U20" s="173"/>
    </row>
    <row r="21" spans="1:23" hidden="1">
      <c r="A21" s="173"/>
      <c r="B21" s="184" t="s">
        <v>348</v>
      </c>
      <c r="C21" s="182">
        <f>'Malaysia Palm Complex'!$AY$89</f>
        <v>1984.0360000000001</v>
      </c>
      <c r="D21" s="182">
        <f>'Malaysia Palm Complex'!$AY$90</f>
        <v>1595.5920000000001</v>
      </c>
      <c r="E21" s="182">
        <f>'Malaysia Palm Complex'!$AY$91</f>
        <v>1520.0630000000001</v>
      </c>
      <c r="F21" s="182">
        <f>'Malaysia Palm Complex'!$AY$92</f>
        <v>1321.2439999999999</v>
      </c>
      <c r="G21" s="182">
        <f>'Malaysia Palm Complex'!$AY$93</f>
        <v>1156.8140000000001</v>
      </c>
      <c r="H21" s="182">
        <f>'Malaysia Palm Complex'!$AY$94</f>
        <v>1387.2339999999999</v>
      </c>
      <c r="I21" s="182">
        <f>'Malaysia Palm Complex'!$AY$95</f>
        <v>1306.2280000000001</v>
      </c>
      <c r="J21" s="182">
        <f>'Malaysia Palm Complex'!$AY$96</f>
        <v>1385.854</v>
      </c>
      <c r="K21" s="182">
        <f>'Malaysia Palm Complex'!$AY$97</f>
        <v>1419.856</v>
      </c>
      <c r="L21" s="182">
        <f>'Malaysia Palm Complex'!$AY$98</f>
        <v>1518.896</v>
      </c>
      <c r="M21" s="182">
        <f>'Malaysia Palm Complex'!$AY$99</f>
        <v>1606.42</v>
      </c>
      <c r="N21" s="182">
        <f>'Malaysia Palm Complex'!$AY$100</f>
        <v>1562.912</v>
      </c>
      <c r="O21" s="182">
        <f t="shared" si="0"/>
        <v>17765.148999999998</v>
      </c>
      <c r="P21" s="173"/>
      <c r="Q21" s="182">
        <f t="shared" si="1"/>
        <v>5099.6910000000007</v>
      </c>
      <c r="R21" s="182">
        <f t="shared" si="2"/>
        <v>3865.2919999999999</v>
      </c>
      <c r="S21" s="182">
        <f t="shared" si="3"/>
        <v>4111.9380000000001</v>
      </c>
      <c r="T21" s="182">
        <f t="shared" si="4"/>
        <v>4688.2280000000001</v>
      </c>
      <c r="U21" s="173"/>
    </row>
    <row r="22" spans="1:23" hidden="1">
      <c r="A22" s="173"/>
      <c r="B22" s="184" t="s">
        <v>349</v>
      </c>
      <c r="C22" s="182">
        <f>'Malaysia Palm Complex'!$AZ$89</f>
        <v>1636.4860000000001</v>
      </c>
      <c r="D22" s="182">
        <f>'Malaysia Palm Complex'!$AZ$90</f>
        <v>1459.021</v>
      </c>
      <c r="E22" s="182">
        <f>'Malaysia Palm Complex'!$AZ$91</f>
        <v>1232.752</v>
      </c>
      <c r="F22" s="182">
        <f>'Malaysia Palm Complex'!$AZ$92</f>
        <v>1057.9169999999999</v>
      </c>
      <c r="G22" s="182">
        <f>'Malaysia Palm Complex'!$AZ$93</f>
        <v>1094.308</v>
      </c>
      <c r="H22" s="182">
        <f>'Malaysia Palm Complex'!$AZ$94</f>
        <v>1416.37</v>
      </c>
      <c r="I22" s="182">
        <f>'Malaysia Palm Complex'!$AZ$95</f>
        <v>1529.951</v>
      </c>
      <c r="J22" s="182">
        <f>'Malaysia Palm Complex'!$AZ$96</f>
        <v>1741.796</v>
      </c>
      <c r="K22" s="182">
        <f>'Malaysia Palm Complex'!$AZ$97</f>
        <v>1753.1369999999999</v>
      </c>
      <c r="L22" s="182">
        <f>'Malaysia Palm Complex'!$AZ$98</f>
        <v>1751.1880000000001</v>
      </c>
      <c r="M22" s="182">
        <f>'Malaysia Palm Complex'!$AZ$99</f>
        <v>1667.146</v>
      </c>
      <c r="N22" s="182">
        <f>'Malaysia Palm Complex'!$AZ$100</f>
        <v>1869.07</v>
      </c>
      <c r="O22" s="182">
        <f t="shared" si="0"/>
        <v>18209.142000000003</v>
      </c>
      <c r="P22" s="173"/>
      <c r="Q22" s="182">
        <f t="shared" si="1"/>
        <v>4328.259</v>
      </c>
      <c r="R22" s="182">
        <f t="shared" si="2"/>
        <v>3568.5949999999998</v>
      </c>
      <c r="S22" s="182">
        <f t="shared" si="3"/>
        <v>5024.884</v>
      </c>
      <c r="T22" s="182">
        <f t="shared" si="4"/>
        <v>5287.4039999999995</v>
      </c>
      <c r="U22" s="173"/>
    </row>
    <row r="23" spans="1:23" hidden="1">
      <c r="A23" s="173"/>
      <c r="B23" s="184" t="s">
        <v>350</v>
      </c>
      <c r="C23" s="182">
        <f>'Malaysia Palm Complex'!$BA$89</f>
        <v>1908.5640000000001</v>
      </c>
      <c r="D23" s="182">
        <f>'Malaysia Palm Complex'!$BA$90</f>
        <v>1627.6990000000001</v>
      </c>
      <c r="E23" s="182">
        <f>'Malaysia Palm Complex'!$BA$91</f>
        <v>1494.374</v>
      </c>
      <c r="F23" s="182">
        <f>'Malaysia Palm Complex'!$BA$92</f>
        <v>1288.2940000000001</v>
      </c>
      <c r="G23" s="182">
        <f>'Malaysia Palm Complex'!$BA$93</f>
        <v>1188.356</v>
      </c>
      <c r="H23" s="182">
        <f>'Malaysia Palm Complex'!$BA$94</f>
        <v>1211.2570000000001</v>
      </c>
      <c r="I23" s="182">
        <f>'Malaysia Palm Complex'!$BA$95</f>
        <v>1272.6220000000001</v>
      </c>
      <c r="J23" s="182">
        <f>'Malaysia Palm Complex'!$BA$96</f>
        <v>1383.7349999999999</v>
      </c>
      <c r="K23" s="182">
        <f>'Malaysia Palm Complex'!$BA$97</f>
        <v>1470.6479999999999</v>
      </c>
      <c r="L23" s="182">
        <f>'Malaysia Palm Complex'!$BA$98</f>
        <v>1691.9159999999999</v>
      </c>
      <c r="M23" s="182">
        <f>'Malaysia Palm Complex'!$BA$99</f>
        <v>1664.249</v>
      </c>
      <c r="N23" s="182">
        <f>'Malaysia Palm Complex'!$BA$100</f>
        <v>2004.2380000000001</v>
      </c>
      <c r="O23" s="182">
        <f t="shared" si="0"/>
        <v>18205.951999999997</v>
      </c>
      <c r="P23" s="173"/>
      <c r="Q23" s="182">
        <f t="shared" si="1"/>
        <v>5030.6369999999997</v>
      </c>
      <c r="R23" s="182">
        <f t="shared" si="2"/>
        <v>3687.9070000000002</v>
      </c>
      <c r="S23" s="182">
        <f t="shared" si="3"/>
        <v>4127.0050000000001</v>
      </c>
      <c r="T23" s="182">
        <f t="shared" si="4"/>
        <v>5360.4030000000002</v>
      </c>
      <c r="U23" s="173"/>
    </row>
    <row r="24" spans="1:23" hidden="1">
      <c r="A24" s="173"/>
      <c r="B24" s="184" t="s">
        <v>351</v>
      </c>
      <c r="C24" s="182">
        <f>'Malaysia Palm Complex'!$BB$89</f>
        <v>1938.43</v>
      </c>
      <c r="D24" s="182">
        <f>'Malaysia Palm Complex'!$BB$90</f>
        <v>1891.1320000000001</v>
      </c>
      <c r="E24" s="182">
        <f>'Malaysia Palm Complex'!$BB$91</f>
        <v>1780.153</v>
      </c>
      <c r="F24" s="182">
        <f>'Malaysia Palm Complex'!$BB$92</f>
        <v>1602.4929999999999</v>
      </c>
      <c r="G24" s="182">
        <f>'Malaysia Palm Complex'!$BB$93</f>
        <v>1296.8240000000001</v>
      </c>
      <c r="H24" s="182">
        <f>'Malaysia Palm Complex'!$BB$94</f>
        <v>1325.1010000000001</v>
      </c>
      <c r="I24" s="182">
        <f>'Malaysia Palm Complex'!$BB$95</f>
        <v>1366.5440000000001</v>
      </c>
      <c r="J24" s="182">
        <f>'Malaysia Palm Complex'!$BB$96</f>
        <v>1384.33</v>
      </c>
      <c r="K24" s="182">
        <f>'Malaysia Palm Complex'!$BB$97</f>
        <v>1416.826</v>
      </c>
      <c r="L24" s="182">
        <f>'Malaysia Palm Complex'!$BB$98</f>
        <v>1674.8520000000001</v>
      </c>
      <c r="M24" s="182">
        <f>'Malaysia Palm Complex'!$BB$99</f>
        <v>1735.2840000000001</v>
      </c>
      <c r="N24" s="182">
        <f>'Malaysia Palm Complex'!$BB$100</f>
        <v>1912.175</v>
      </c>
      <c r="O24" s="182">
        <f t="shared" si="0"/>
        <v>19324.144000000004</v>
      </c>
      <c r="P24" s="173"/>
      <c r="Q24" s="182">
        <f t="shared" si="1"/>
        <v>5609.7150000000001</v>
      </c>
      <c r="R24" s="182">
        <f t="shared" si="2"/>
        <v>4224.4179999999997</v>
      </c>
      <c r="S24" s="182">
        <f t="shared" si="3"/>
        <v>4167.7</v>
      </c>
      <c r="T24" s="182">
        <f t="shared" si="4"/>
        <v>5322.3110000000006</v>
      </c>
      <c r="U24" s="173"/>
    </row>
    <row r="25" spans="1:23" hidden="1">
      <c r="A25" s="173"/>
      <c r="B25" s="184" t="s">
        <v>352</v>
      </c>
      <c r="C25" s="182">
        <f>'Malaysia Palm Complex'!$BC$89</f>
        <v>1972.278</v>
      </c>
      <c r="D25" s="182">
        <f>'Malaysia Palm Complex'!$BC$90</f>
        <v>1861.0840000000001</v>
      </c>
      <c r="E25" s="182">
        <f>'Malaysia Palm Complex'!$BC$91</f>
        <v>1668.6679999999999</v>
      </c>
      <c r="F25" s="182">
        <f>'Malaysia Palm Complex'!$BC$92</f>
        <v>1508.98</v>
      </c>
      <c r="G25" s="182">
        <f>'Malaysia Palm Complex'!$BC$93</f>
        <v>1275.8119999999999</v>
      </c>
      <c r="H25" s="182">
        <f>'Malaysia Palm Complex'!$BC$94</f>
        <v>1497.1420000000001</v>
      </c>
      <c r="I25" s="182">
        <f>'Malaysia Palm Complex'!$BC$95</f>
        <v>1555.777</v>
      </c>
      <c r="J25" s="182">
        <f>'Malaysia Palm Complex'!$BC$96</f>
        <v>1656.9570000000001</v>
      </c>
      <c r="K25" s="182">
        <f>'Malaysia Palm Complex'!$BC$97</f>
        <v>1569.684</v>
      </c>
      <c r="L25" s="182">
        <f>'Malaysia Palm Complex'!$BC$98</f>
        <v>1665.6610000000001</v>
      </c>
      <c r="M25" s="182">
        <f>'Malaysia Palm Complex'!$BC$99</f>
        <v>2031.7539999999999</v>
      </c>
      <c r="N25" s="182">
        <f>'Malaysia Palm Complex'!$BC$100</f>
        <v>1896.8610000000001</v>
      </c>
      <c r="O25" s="182">
        <f t="shared" si="0"/>
        <v>20160.657999999999</v>
      </c>
      <c r="P25" s="173"/>
      <c r="Q25" s="182">
        <f t="shared" si="1"/>
        <v>5502.03</v>
      </c>
      <c r="R25" s="182">
        <f t="shared" si="2"/>
        <v>4281.9340000000002</v>
      </c>
      <c r="S25" s="182">
        <f t="shared" si="3"/>
        <v>4782.4180000000006</v>
      </c>
      <c r="T25" s="182">
        <f t="shared" si="4"/>
        <v>5594.2759999999998</v>
      </c>
      <c r="U25" s="173"/>
    </row>
    <row r="26" spans="1:23" hidden="1">
      <c r="A26" s="173"/>
      <c r="B26" s="184" t="s">
        <v>353</v>
      </c>
      <c r="C26" s="182">
        <f>'Malaysia Palm Complex'!$BD$89</f>
        <v>1892.961</v>
      </c>
      <c r="D26" s="182">
        <f>'Malaysia Palm Complex'!$BD$90</f>
        <v>1750.567</v>
      </c>
      <c r="E26" s="182">
        <f>'Malaysia Palm Complex'!$BD$91</f>
        <v>1364.864</v>
      </c>
      <c r="F26" s="182">
        <f>'Malaysia Palm Complex'!$BD$92</f>
        <v>1160.6869999999999</v>
      </c>
      <c r="G26" s="182">
        <f>'Malaysia Palm Complex'!$BD$93</f>
        <v>1121.6279999999999</v>
      </c>
      <c r="H26" s="182">
        <f>'Malaysia Palm Complex'!$BD$94</f>
        <v>1495.1510000000001</v>
      </c>
      <c r="I26" s="182">
        <f>'Malaysia Palm Complex'!$BD$95</f>
        <v>1693.425</v>
      </c>
      <c r="J26" s="182">
        <f>'Malaysia Palm Complex'!$BD$96</f>
        <v>1810.53</v>
      </c>
      <c r="K26" s="182">
        <f>'Malaysia Palm Complex'!$BD$97</f>
        <v>1763.6669999999999</v>
      </c>
      <c r="L26" s="182">
        <f>'Malaysia Palm Complex'!$BD$98</f>
        <v>1815.634</v>
      </c>
      <c r="M26" s="182">
        <f>'Malaysia Palm Complex'!$BD$99</f>
        <v>2051</v>
      </c>
      <c r="N26" s="182">
        <f>'Malaysia Palm Complex'!$BD$100</f>
        <v>1959.0640000000001</v>
      </c>
      <c r="O26" s="182">
        <f t="shared" si="0"/>
        <v>19879.178</v>
      </c>
      <c r="P26" s="173"/>
      <c r="Q26" s="182">
        <f t="shared" si="1"/>
        <v>5008.3919999999998</v>
      </c>
      <c r="R26" s="182">
        <f t="shared" si="2"/>
        <v>3777.4659999999994</v>
      </c>
      <c r="S26" s="182">
        <f t="shared" si="3"/>
        <v>5267.6219999999994</v>
      </c>
      <c r="T26" s="182">
        <f t="shared" si="4"/>
        <v>5825.6980000000003</v>
      </c>
      <c r="U26" s="173"/>
    </row>
    <row r="27" spans="1:23" hidden="1">
      <c r="A27" s="173"/>
      <c r="B27" s="184" t="s">
        <v>354</v>
      </c>
      <c r="C27" s="182">
        <f>'Malaysia Palm Complex'!$BE$89</f>
        <v>2037.4659999999999</v>
      </c>
      <c r="D27" s="182">
        <f>'Malaysia Palm Complex'!$BE$90</f>
        <v>1653.9459999999999</v>
      </c>
      <c r="E27" s="182">
        <f>'Malaysia Palm Complex'!$BE$91</f>
        <v>1399.383</v>
      </c>
      <c r="F27" s="182">
        <f>'Malaysia Palm Complex'!$BE$92</f>
        <v>1129.7470000000001</v>
      </c>
      <c r="G27" s="182">
        <f>'Malaysia Palm Complex'!$BE$93</f>
        <v>1042.904</v>
      </c>
      <c r="H27" s="182">
        <f>'Malaysia Palm Complex'!$BE$94</f>
        <v>1219.4829999999999</v>
      </c>
      <c r="I27" s="182">
        <f>'Malaysia Palm Complex'!$BE$95</f>
        <v>1301.2909999999999</v>
      </c>
      <c r="J27" s="182">
        <f>'Malaysia Palm Complex'!$BE$96</f>
        <v>1364.575</v>
      </c>
      <c r="K27" s="182">
        <f>'Malaysia Palm Complex'!$BE$97</f>
        <v>1532.6130000000001</v>
      </c>
      <c r="L27" s="182">
        <f>'Malaysia Palm Complex'!$BE$98</f>
        <v>1585.3409999999999</v>
      </c>
      <c r="M27" s="182">
        <f>'Malaysia Palm Complex'!$BE$99</f>
        <v>1701.8330000000001</v>
      </c>
      <c r="N27" s="182">
        <f>'Malaysia Palm Complex'!$BE$100</f>
        <v>1715.085</v>
      </c>
      <c r="O27" s="182">
        <f t="shared" si="0"/>
        <v>17683.667000000001</v>
      </c>
      <c r="P27" s="173"/>
      <c r="Q27" s="182">
        <f t="shared" si="1"/>
        <v>5090.7950000000001</v>
      </c>
      <c r="R27" s="182">
        <f t="shared" si="2"/>
        <v>3392.134</v>
      </c>
      <c r="S27" s="182">
        <f t="shared" si="3"/>
        <v>4198.4790000000003</v>
      </c>
      <c r="T27" s="182">
        <f t="shared" si="4"/>
        <v>5002.259</v>
      </c>
      <c r="U27" s="173"/>
    </row>
    <row r="28" spans="1:23" hidden="1">
      <c r="A28" s="173"/>
      <c r="B28" s="184" t="s">
        <v>355</v>
      </c>
      <c r="C28" s="182">
        <f>'Malaysia Palm Complex'!$BF$89</f>
        <v>1677.873</v>
      </c>
      <c r="D28" s="182">
        <f>'Malaysia Palm Complex'!$BF$90</f>
        <v>1574.9380000000001</v>
      </c>
      <c r="E28" s="182">
        <f>'Malaysia Palm Complex'!$BF$91</f>
        <v>1473.7170000000001</v>
      </c>
      <c r="F28" s="182">
        <f>'Malaysia Palm Complex'!$BF$92</f>
        <v>1276.8489999999999</v>
      </c>
      <c r="G28" s="182">
        <f>'Malaysia Palm Complex'!$BF$93</f>
        <v>1258.539</v>
      </c>
      <c r="H28" s="182">
        <f>'Malaysia Palm Complex'!$BF$94</f>
        <v>1464.021</v>
      </c>
      <c r="I28" s="182">
        <f>'Malaysia Palm Complex'!$BF$95</f>
        <v>1548.0260000000001</v>
      </c>
      <c r="J28" s="182">
        <f>'Malaysia Palm Complex'!$BF$96</f>
        <v>1654.4939999999999</v>
      </c>
      <c r="K28" s="182">
        <f>'Malaysia Palm Complex'!$BF$97</f>
        <v>1514.2550000000001</v>
      </c>
      <c r="L28" s="182">
        <f>'Malaysia Palm Complex'!$BF$98</f>
        <v>1826.828</v>
      </c>
      <c r="M28" s="182">
        <f>'Malaysia Palm Complex'!$BF$99</f>
        <v>1810.5509999999999</v>
      </c>
      <c r="N28" s="182">
        <f>'Malaysia Palm Complex'!$BF$100</f>
        <v>1779.9179999999999</v>
      </c>
      <c r="O28" s="182">
        <f t="shared" si="0"/>
        <v>18860.009000000002</v>
      </c>
      <c r="P28" s="173"/>
      <c r="Q28" s="182">
        <f t="shared" si="1"/>
        <v>4726.5280000000002</v>
      </c>
      <c r="R28" s="182">
        <f t="shared" si="2"/>
        <v>3999.4089999999997</v>
      </c>
      <c r="S28" s="182">
        <f t="shared" si="3"/>
        <v>4716.7749999999996</v>
      </c>
      <c r="T28" s="182">
        <f t="shared" si="4"/>
        <v>5417.2969999999996</v>
      </c>
      <c r="U28" s="173"/>
      <c r="V28" s="185"/>
      <c r="W28" s="186"/>
    </row>
    <row r="29" spans="1:23">
      <c r="A29" s="173"/>
      <c r="B29" s="184" t="s">
        <v>356</v>
      </c>
      <c r="C29" s="182">
        <f>'Malaysia Palm Complex'!$BG$89</f>
        <v>2008.838</v>
      </c>
      <c r="D29" s="182">
        <f>'Malaysia Palm Complex'!$BG$90</f>
        <v>1942.847</v>
      </c>
      <c r="E29" s="182">
        <f>'Malaysia Palm Complex'!$BG$91</f>
        <v>1834.165</v>
      </c>
      <c r="F29" s="182">
        <f>'Malaysia Palm Complex'!$BG$92</f>
        <v>1586.653</v>
      </c>
      <c r="G29" s="182">
        <f>'Malaysia Palm Complex'!$BG$93</f>
        <v>1342.8050000000001</v>
      </c>
      <c r="H29" s="182">
        <f>'Malaysia Palm Complex'!$BG$94</f>
        <v>1573.9570000000001</v>
      </c>
      <c r="I29" s="182">
        <f>'Malaysia Palm Complex'!$BG$95</f>
        <v>1558.3309999999999</v>
      </c>
      <c r="J29" s="182">
        <f>'Malaysia Palm Complex'!$BG$96</f>
        <v>1525.405</v>
      </c>
      <c r="K29" s="182">
        <f>'Malaysia Palm Complex'!$BG$97</f>
        <v>1332.704</v>
      </c>
      <c r="L29" s="182">
        <f>'Malaysia Palm Complex'!$BG$98</f>
        <v>1503.22</v>
      </c>
      <c r="M29" s="182">
        <f>'Malaysia Palm Complex'!$BG$99</f>
        <v>1620.605</v>
      </c>
      <c r="N29" s="182">
        <f>'Malaysia Palm Complex'!$BG$100</f>
        <v>1853.6020000000001</v>
      </c>
      <c r="O29" s="182">
        <f t="shared" si="0"/>
        <v>19683.132000000001</v>
      </c>
      <c r="P29" s="182"/>
      <c r="Q29" s="182">
        <f t="shared" si="1"/>
        <v>5785.85</v>
      </c>
      <c r="R29" s="182">
        <f t="shared" si="2"/>
        <v>4503.415</v>
      </c>
      <c r="S29" s="182">
        <f t="shared" si="3"/>
        <v>4416.4399999999996</v>
      </c>
      <c r="T29" s="182">
        <f t="shared" si="4"/>
        <v>4977.4269999999997</v>
      </c>
      <c r="U29" s="173"/>
      <c r="V29" s="185">
        <f>((F35-G35)/((SUM(F30:F34)-SUM(G30:G34))/5))-1</f>
        <v>1.117568717947198</v>
      </c>
      <c r="W29" s="186" t="s">
        <v>357</v>
      </c>
    </row>
    <row r="30" spans="1:23">
      <c r="A30" s="173"/>
      <c r="B30" s="184" t="s">
        <v>2</v>
      </c>
      <c r="C30" s="182">
        <f>'Malaysia Palm Complex'!$BH$89</f>
        <v>1964.954</v>
      </c>
      <c r="D30" s="182">
        <f>'Malaysia Palm Complex'!$BH$90</f>
        <v>1845.222</v>
      </c>
      <c r="E30" s="182">
        <f>'Malaysia Palm Complex'!$BH$91</f>
        <v>1808.038</v>
      </c>
      <c r="F30" s="182">
        <f>'Malaysia Palm Complex'!$BH$92</f>
        <v>1737.461</v>
      </c>
      <c r="G30" s="182">
        <f>'Malaysia Palm Complex'!$BH$93</f>
        <v>1544.518</v>
      </c>
      <c r="H30" s="182">
        <f>'Malaysia Palm Complex'!$BH$94</f>
        <v>1672.058</v>
      </c>
      <c r="I30" s="182">
        <f>'Malaysia Palm Complex'!$BH$95</f>
        <v>1649.3679999999999</v>
      </c>
      <c r="J30" s="182">
        <f>'Malaysia Palm Complex'!$BH$96</f>
        <v>1671.4670000000001</v>
      </c>
      <c r="K30" s="182">
        <f>'Malaysia Palm Complex'!$BH$97</f>
        <v>1510.9570000000001</v>
      </c>
      <c r="L30" s="182">
        <f>'Malaysia Palm Complex'!$BH$98</f>
        <v>1740.759</v>
      </c>
      <c r="M30" s="182">
        <f>'Malaysia Palm Complex'!$BH$99</f>
        <v>1821.548</v>
      </c>
      <c r="N30" s="182">
        <f>'Malaysia Palm Complex'!$BH$100</f>
        <v>1842.433</v>
      </c>
      <c r="O30" s="182">
        <f t="shared" si="0"/>
        <v>20808.783000000003</v>
      </c>
      <c r="P30" s="182"/>
      <c r="Q30" s="182">
        <f t="shared" si="1"/>
        <v>5618.2139999999999</v>
      </c>
      <c r="R30" s="182">
        <f t="shared" si="2"/>
        <v>4954.0370000000003</v>
      </c>
      <c r="S30" s="182">
        <f t="shared" si="3"/>
        <v>4831.7920000000004</v>
      </c>
      <c r="T30" s="182">
        <f t="shared" si="4"/>
        <v>5404.74</v>
      </c>
      <c r="U30" s="173"/>
      <c r="V30" s="185">
        <f>G35/F35-1</f>
        <v>-0.10181658709813146</v>
      </c>
      <c r="W30" s="186" t="s">
        <v>358</v>
      </c>
    </row>
    <row r="31" spans="1:23">
      <c r="A31" s="173"/>
      <c r="B31" s="184" t="s">
        <v>37</v>
      </c>
      <c r="C31" s="182">
        <f>'Malaysia Palm Complex'!$BI$89</f>
        <v>1795.8409999999999</v>
      </c>
      <c r="D31" s="182">
        <f>'Malaysia Palm Complex'!$BI$90</f>
        <v>1538.0530000000001</v>
      </c>
      <c r="E31" s="182">
        <f>'Malaysia Palm Complex'!$BI$91</f>
        <v>1333.904</v>
      </c>
      <c r="F31" s="182">
        <f>'Malaysia Palm Complex'!$BI$92</f>
        <v>1171.5340000000001</v>
      </c>
      <c r="G31" s="182">
        <f>'Malaysia Palm Complex'!$BI$93</f>
        <v>1288.5150000000001</v>
      </c>
      <c r="H31" s="182">
        <f>'Malaysia Palm Complex'!$BI$94</f>
        <v>1397.3219999999999</v>
      </c>
      <c r="I31" s="182">
        <f>'Malaysia Palm Complex'!$BI$95</f>
        <v>1652.771</v>
      </c>
      <c r="J31" s="182">
        <f>'Malaysia Palm Complex'!$BI$96</f>
        <v>1651.337</v>
      </c>
      <c r="K31" s="182">
        <f>'Malaysia Palm Complex'!$BI$97</f>
        <v>1885.742</v>
      </c>
      <c r="L31" s="182">
        <f>'Malaysia Palm Complex'!$BI$98</f>
        <v>1807.3969999999999</v>
      </c>
      <c r="M31" s="182">
        <f>'Malaysia Palm Complex'!$BI$99</f>
        <v>1863.309</v>
      </c>
      <c r="N31" s="182">
        <f>'Malaysia Palm Complex'!$BI$100</f>
        <v>1869.2560000000001</v>
      </c>
      <c r="O31" s="182">
        <f t="shared" si="0"/>
        <v>19254.981000000003</v>
      </c>
      <c r="P31" s="182"/>
      <c r="Q31" s="182">
        <f t="shared" si="1"/>
        <v>4667.7980000000007</v>
      </c>
      <c r="R31" s="182">
        <f t="shared" si="2"/>
        <v>3857.3710000000001</v>
      </c>
      <c r="S31" s="182">
        <f t="shared" si="3"/>
        <v>5189.8500000000004</v>
      </c>
      <c r="T31" s="182">
        <f t="shared" si="4"/>
        <v>5539.9620000000004</v>
      </c>
      <c r="U31" s="173"/>
      <c r="V31" s="185">
        <f>G35/G34-1</f>
        <v>4.7855210665830317E-3</v>
      </c>
      <c r="W31" s="186" t="s">
        <v>359</v>
      </c>
    </row>
    <row r="32" spans="1:23">
      <c r="A32" s="173"/>
      <c r="B32" s="184" t="s">
        <v>38</v>
      </c>
      <c r="C32" s="182">
        <f>'Malaysia Palm Complex'!$BJ$89</f>
        <v>1724.559</v>
      </c>
      <c r="D32" s="182">
        <f>'Malaysia Palm Complex'!$BJ$90</f>
        <v>1491.5509999999999</v>
      </c>
      <c r="E32" s="182">
        <f>'Malaysia Palm Complex'!$BJ$91</f>
        <v>1333.6389999999999</v>
      </c>
      <c r="F32" s="182">
        <f>'Malaysia Palm Complex'!$BJ$92</f>
        <v>1126.4570000000001</v>
      </c>
      <c r="G32" s="182">
        <f>'Malaysia Palm Complex'!$BJ$93</f>
        <v>1108.2360000000001</v>
      </c>
      <c r="H32" s="182">
        <f>'Malaysia Palm Complex'!$BJ$94</f>
        <v>1423.4829999999999</v>
      </c>
      <c r="I32" s="182">
        <f>'Malaysia Palm Complex'!$BJ$95</f>
        <v>1528.1210000000001</v>
      </c>
      <c r="J32" s="182">
        <f>'Malaysia Palm Complex'!$BJ$96</f>
        <v>1571.5250000000001</v>
      </c>
      <c r="K32" s="182">
        <f>'Malaysia Palm Complex'!$BJ$97</f>
        <v>1606.1869999999999</v>
      </c>
      <c r="L32" s="182">
        <f>'Malaysia Palm Complex'!$BJ$98</f>
        <v>1523.143</v>
      </c>
      <c r="M32" s="182">
        <f>'Malaysia Palm Complex'!$BJ$99</f>
        <v>1710.356</v>
      </c>
      <c r="N32" s="182">
        <f>'Malaysia Palm Complex'!$BJ$100</f>
        <v>1703.74</v>
      </c>
      <c r="O32" s="182">
        <f t="shared" si="0"/>
        <v>17850.996999999999</v>
      </c>
      <c r="P32" s="182"/>
      <c r="Q32" s="182">
        <f t="shared" si="1"/>
        <v>4549.7489999999998</v>
      </c>
      <c r="R32" s="182">
        <f t="shared" si="2"/>
        <v>3658.1760000000004</v>
      </c>
      <c r="S32" s="182">
        <f t="shared" si="3"/>
        <v>4705.8330000000005</v>
      </c>
      <c r="T32" s="182">
        <f t="shared" si="4"/>
        <v>4937.2389999999996</v>
      </c>
      <c r="U32" s="173"/>
      <c r="V32" s="185">
        <f>(G35/AVERAGE(G30:G34))-1</f>
        <v>-5.4394103631160151E-3</v>
      </c>
      <c r="W32" s="186" t="s">
        <v>181</v>
      </c>
    </row>
    <row r="33" spans="1:23">
      <c r="A33" s="173"/>
      <c r="B33" s="184" t="s">
        <v>39</v>
      </c>
      <c r="C33" s="182">
        <f>'Malaysia Palm Complex'!$BK$89</f>
        <v>1725.837</v>
      </c>
      <c r="D33" s="182">
        <f>'Malaysia Palm Complex'!$BK$90</f>
        <v>1634.932</v>
      </c>
      <c r="E33" s="182">
        <f>'Malaysia Palm Complex'!$BK$91</f>
        <v>1449.7190000000001</v>
      </c>
      <c r="F33" s="182">
        <f>'Malaysia Palm Complex'!$BK$92</f>
        <v>1253.5809999999999</v>
      </c>
      <c r="G33" s="182">
        <f>'Malaysia Palm Complex'!$BK$93</f>
        <v>1137.462</v>
      </c>
      <c r="H33" s="182">
        <f>'Malaysia Palm Complex'!$BK$94</f>
        <v>1411.223</v>
      </c>
      <c r="I33" s="182">
        <f>'Malaysia Palm Complex'!$BK$95</f>
        <v>1462.0530000000001</v>
      </c>
      <c r="J33" s="182">
        <f>'Malaysia Palm Complex'!$BK$96</f>
        <v>1461.029</v>
      </c>
      <c r="K33" s="182">
        <f>'Malaysia Palm Complex'!$BK$97</f>
        <v>1545.1110000000001</v>
      </c>
      <c r="L33" s="182">
        <f>'Malaysia Palm Complex'!$BK$98</f>
        <v>1573.5630000000001</v>
      </c>
      <c r="M33" s="182">
        <f>'Malaysia Palm Complex'!$BK$99</f>
        <v>1725.787</v>
      </c>
      <c r="N33" s="182">
        <f>'Malaysia Palm Complex'!$BK$100</f>
        <v>1770.441</v>
      </c>
      <c r="O33" s="182">
        <f t="shared" ref="O33" si="5">SUM(C33:N33)</f>
        <v>18150.738000000001</v>
      </c>
      <c r="P33" s="182"/>
      <c r="Q33" s="182">
        <f t="shared" ref="Q33:Q36" si="6">SUM(C33:E33)</f>
        <v>4810.4880000000003</v>
      </c>
      <c r="R33" s="182">
        <f t="shared" ref="R33:R36" si="7">SUM(F33:H33)</f>
        <v>3802.2659999999996</v>
      </c>
      <c r="S33" s="182">
        <f t="shared" ref="S33:S36" si="8">SUM(I33:K33)</f>
        <v>4468.1930000000002</v>
      </c>
      <c r="T33" s="182">
        <f t="shared" ref="T33:T36" si="9">SUM(L33:N33)</f>
        <v>5069.7910000000002</v>
      </c>
      <c r="U33" s="173"/>
      <c r="V33" s="185"/>
      <c r="W33" s="186"/>
    </row>
    <row r="34" spans="1:23">
      <c r="A34" s="173"/>
      <c r="B34" s="184" t="s">
        <v>40</v>
      </c>
      <c r="C34" s="182">
        <f>'Malaysia Palm Complex'!$BL$89</f>
        <v>1813.596</v>
      </c>
      <c r="D34" s="182">
        <f>'Malaysia Palm Complex'!$BL$90</f>
        <v>1680.741</v>
      </c>
      <c r="E34" s="182">
        <f>'Malaysia Palm Complex'!$BL$91</f>
        <v>1618.8330000000001</v>
      </c>
      <c r="F34" s="182">
        <f>'Malaysia Palm Complex'!$BL$92</f>
        <v>1380.41</v>
      </c>
      <c r="G34" s="182">
        <f>'Malaysia Palm Complex'!$BL$93</f>
        <v>1253.5730000000001</v>
      </c>
      <c r="H34" s="182">
        <f>'Malaysia Palm Complex'!$BL$94</f>
        <v>1288.354</v>
      </c>
      <c r="I34" s="182">
        <f>'Malaysia Palm Complex'!$BL$95</f>
        <v>1194.559</v>
      </c>
      <c r="J34" s="182">
        <f>'Malaysia Palm Complex'!$BL$96</f>
        <v>1517.634</v>
      </c>
      <c r="K34" s="182">
        <f>'Malaysia Palm Complex'!$BL$97</f>
        <v>1447.6969999999999</v>
      </c>
      <c r="L34" s="182">
        <f>'Malaysia Palm Complex'!$BL$98</f>
        <v>1609.9269999999999</v>
      </c>
      <c r="M34" s="182">
        <f>'Malaysia Palm Complex'!$BL$99</f>
        <v>1753.472</v>
      </c>
      <c r="N34" s="182">
        <f>'Malaysia Palm Complex'!$BL$100</f>
        <v>1829.434</v>
      </c>
      <c r="O34" s="182">
        <f t="shared" ref="O34:O36" si="10">SUM(C34:N34)</f>
        <v>18388.23</v>
      </c>
      <c r="P34" s="182"/>
      <c r="Q34" s="182">
        <f t="shared" si="6"/>
        <v>5113.17</v>
      </c>
      <c r="R34" s="182">
        <f t="shared" si="7"/>
        <v>3922.3370000000004</v>
      </c>
      <c r="S34" s="182">
        <f t="shared" si="8"/>
        <v>4159.8900000000003</v>
      </c>
      <c r="T34" s="182">
        <f t="shared" si="9"/>
        <v>5192.8329999999996</v>
      </c>
      <c r="U34" s="173"/>
      <c r="V34" s="185"/>
      <c r="W34" s="186"/>
    </row>
    <row r="35" spans="1:23">
      <c r="A35" s="173"/>
      <c r="B35" s="184" t="s">
        <v>41</v>
      </c>
      <c r="C35" s="182">
        <f>'Malaysia Palm Complex'!$BM$89</f>
        <v>1937.2239999999999</v>
      </c>
      <c r="D35" s="182">
        <f>'Malaysia Palm Complex'!$BM$90</f>
        <v>1788.87</v>
      </c>
      <c r="E35" s="182">
        <f>'Malaysia Palm Complex'!$BM$91</f>
        <v>1550.796</v>
      </c>
      <c r="F35" s="182">
        <f>'Malaysia Palm Complex'!$BM$92</f>
        <v>1402.355</v>
      </c>
      <c r="G35" s="182">
        <f>'Malaysia Palm Complex'!$BM$93</f>
        <v>1259.5719999999999</v>
      </c>
      <c r="H35" s="182">
        <f>'Malaysia Palm Complex'!$BM$94</f>
        <v>1392.471</v>
      </c>
      <c r="I35" s="182">
        <f>'Malaysia Palm Complex'!$BM$95</f>
        <v>1501.9949999999999</v>
      </c>
      <c r="J35" s="182">
        <f>'Malaysia Palm Complex'!$BM$96</f>
        <v>1704.4949999999999</v>
      </c>
      <c r="K35" s="182">
        <f>'Malaysia Palm Complex'!$BM$97</f>
        <v>1615.2829999999999</v>
      </c>
      <c r="L35" s="182">
        <f>'Malaysia Palm Complex'!$BM$98</f>
        <v>1840.999</v>
      </c>
      <c r="M35" s="182">
        <f>'Malaysia Palm Complex'!$BM$99</f>
        <v>1893.8589999999999</v>
      </c>
      <c r="N35" s="182">
        <f>'Malaysia Palm Complex'!$BM$100</f>
        <v>1821.933</v>
      </c>
      <c r="O35" s="182">
        <f t="shared" si="10"/>
        <v>19709.851999999999</v>
      </c>
      <c r="P35" s="182"/>
      <c r="Q35" s="182">
        <f t="shared" si="6"/>
        <v>5276.89</v>
      </c>
      <c r="R35" s="182">
        <f t="shared" si="7"/>
        <v>4054.3979999999997</v>
      </c>
      <c r="S35" s="182">
        <f t="shared" si="8"/>
        <v>4821.7729999999992</v>
      </c>
      <c r="T35" s="182">
        <f t="shared" si="9"/>
        <v>5556.7910000000002</v>
      </c>
      <c r="U35" s="173"/>
      <c r="V35" s="185"/>
      <c r="W35" s="186"/>
    </row>
    <row r="36" spans="1:23">
      <c r="A36" s="173"/>
      <c r="B36" s="184" t="s">
        <v>360</v>
      </c>
      <c r="C36" s="182">
        <f>'Malaysia Palm Complex'!$BN$89</f>
        <v>1797.348</v>
      </c>
      <c r="D36" s="182">
        <f>'Malaysia Palm Complex'!$BN$90</f>
        <v>1621.2940000000001</v>
      </c>
      <c r="E36" s="182">
        <f>'Malaysia Palm Complex'!$BN$91</f>
        <v>1486.942</v>
      </c>
      <c r="F36" s="182">
        <f>'Malaysia Palm Complex'!$BN$92</f>
        <v>1239.895</v>
      </c>
      <c r="G36" s="187">
        <f>'Malaysia Palm Complex'!$BN$93</f>
        <v>1188.443</v>
      </c>
      <c r="H36" s="187">
        <f>'Malaysia Palm Complex'!$BN$94</f>
        <v>1387.616</v>
      </c>
      <c r="I36" s="187">
        <f>'Malaysia Palm Complex'!$BN$95</f>
        <v>1686.3789999999999</v>
      </c>
      <c r="J36" s="187">
        <f>'Malaysia Palm Complex'!$BN$96</f>
        <v>1771.6210000000001</v>
      </c>
      <c r="K36" s="187">
        <f>'Malaysia Palm Complex'!$BN$97</f>
        <v>1692.37</v>
      </c>
      <c r="L36" s="187">
        <f>'Malaysia Palm Complex'!$BN$98</f>
        <v>1812.4169999999999</v>
      </c>
      <c r="M36" s="187">
        <f>'Malaysia Palm Complex'!$BN$99</f>
        <v>1824.6484018010553</v>
      </c>
      <c r="N36" s="187">
        <f>'Malaysia Palm Complex'!$BN$100</f>
        <v>1741.0265981989469</v>
      </c>
      <c r="O36" s="187">
        <f t="shared" si="10"/>
        <v>19250</v>
      </c>
      <c r="P36" s="182"/>
      <c r="Q36" s="182">
        <f t="shared" si="6"/>
        <v>4905.5839999999998</v>
      </c>
      <c r="R36" s="187">
        <f t="shared" si="7"/>
        <v>3815.9539999999997</v>
      </c>
      <c r="S36" s="187">
        <f t="shared" si="8"/>
        <v>5150.37</v>
      </c>
      <c r="T36" s="187">
        <f t="shared" si="9"/>
        <v>5378.0920000000024</v>
      </c>
      <c r="U36" s="173"/>
      <c r="V36" s="185"/>
      <c r="W36" s="186"/>
    </row>
    <row r="37" spans="1:23" ht="15.75" thickBot="1">
      <c r="A37" s="173"/>
      <c r="B37" s="184" t="s">
        <v>361</v>
      </c>
      <c r="C37" s="182"/>
      <c r="D37" s="182"/>
      <c r="E37" s="182"/>
      <c r="F37" s="182"/>
      <c r="G37" s="182"/>
      <c r="H37" s="187"/>
      <c r="I37" s="187"/>
      <c r="J37" s="187"/>
      <c r="K37" s="187"/>
      <c r="L37" s="187"/>
      <c r="M37" s="187"/>
      <c r="N37" s="187"/>
      <c r="O37" s="187"/>
      <c r="P37" s="182"/>
      <c r="Q37" s="182"/>
      <c r="R37" s="187"/>
      <c r="S37" s="187"/>
      <c r="T37" s="187"/>
      <c r="U37" s="173"/>
      <c r="V37" s="185"/>
      <c r="W37" s="186"/>
    </row>
    <row r="38" spans="1:23">
      <c r="A38" s="173"/>
      <c r="B38" s="181" t="s">
        <v>362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2"/>
      <c r="Q38" s="188"/>
      <c r="R38" s="188"/>
      <c r="S38" s="188"/>
      <c r="T38" s="188"/>
      <c r="U38" s="173"/>
    </row>
    <row r="39" spans="1:23" hidden="1">
      <c r="A39" s="173"/>
      <c r="B39" s="173" t="s">
        <v>332</v>
      </c>
      <c r="C39" s="182">
        <f>'Malaysia Palm Complex'!$AI$120</f>
        <v>13</v>
      </c>
      <c r="D39" s="182">
        <f>'Malaysia Palm Complex'!$AI$121</f>
        <v>5</v>
      </c>
      <c r="E39" s="182">
        <f>'Malaysia Palm Complex'!$AI$122</f>
        <v>12</v>
      </c>
      <c r="F39" s="182">
        <f>'Malaysia Palm Complex'!$AI$123</f>
        <v>5</v>
      </c>
      <c r="G39" s="182">
        <f>'Malaysia Palm Complex'!$AI$124</f>
        <v>14</v>
      </c>
      <c r="H39" s="182">
        <f>'Malaysia Palm Complex'!$AI$125</f>
        <v>12.5</v>
      </c>
      <c r="I39" s="182">
        <f>'Malaysia Palm Complex'!$AI$126</f>
        <v>25.5</v>
      </c>
      <c r="J39" s="182">
        <f>'Malaysia Palm Complex'!$AI$127</f>
        <v>41.1</v>
      </c>
      <c r="K39" s="182">
        <f>'Malaysia Palm Complex'!$AI$128</f>
        <v>31</v>
      </c>
      <c r="L39" s="182">
        <f>'Malaysia Palm Complex'!$AI$129</f>
        <v>24</v>
      </c>
      <c r="M39" s="182">
        <f>'Malaysia Palm Complex'!$AI$130</f>
        <v>16.2</v>
      </c>
      <c r="N39" s="182">
        <f>'Malaysia Palm Complex'!$AI$131</f>
        <v>32.1</v>
      </c>
      <c r="O39" s="182">
        <f t="shared" ref="O39:O66" si="11">SUM(C39:N39)</f>
        <v>231.39999999999998</v>
      </c>
      <c r="P39" s="182"/>
      <c r="Q39" s="182">
        <f t="shared" ref="Q39:Q70" si="12">SUM(C39:E39)</f>
        <v>30</v>
      </c>
      <c r="R39" s="182">
        <f t="shared" ref="R39:R70" si="13">SUM(F39:H39)</f>
        <v>31.5</v>
      </c>
      <c r="S39" s="182">
        <f t="shared" ref="S39:S70" si="14">SUM(I39:K39)</f>
        <v>97.6</v>
      </c>
      <c r="T39" s="182">
        <f t="shared" ref="T39:T70" si="15">SUM(L39:N39)</f>
        <v>72.300000000000011</v>
      </c>
      <c r="U39" s="173"/>
      <c r="V39" s="185">
        <f>(D38/AVERAGE(D29:D33))-1</f>
        <v>-1</v>
      </c>
      <c r="W39" s="186" t="s">
        <v>181</v>
      </c>
    </row>
    <row r="40" spans="1:23" hidden="1">
      <c r="A40" s="173"/>
      <c r="B40" s="173" t="s">
        <v>333</v>
      </c>
      <c r="C40" s="182">
        <f>'Malaysia Palm Complex'!$AJ$120</f>
        <v>5</v>
      </c>
      <c r="D40" s="182">
        <f>'Malaysia Palm Complex'!$AJ$121</f>
        <v>0</v>
      </c>
      <c r="E40" s="182">
        <f>'Malaysia Palm Complex'!$AJ$122</f>
        <v>20</v>
      </c>
      <c r="F40" s="182">
        <f>'Malaysia Palm Complex'!$AJ$123</f>
        <v>1</v>
      </c>
      <c r="G40" s="182">
        <f>'Malaysia Palm Complex'!$AJ$124</f>
        <v>1.7</v>
      </c>
      <c r="H40" s="182">
        <f>'Malaysia Palm Complex'!$AJ$125</f>
        <v>14.2</v>
      </c>
      <c r="I40" s="182">
        <f>'Malaysia Palm Complex'!$AJ$126</f>
        <v>10</v>
      </c>
      <c r="J40" s="182">
        <f>'Malaysia Palm Complex'!$AJ$127</f>
        <v>8.9</v>
      </c>
      <c r="K40" s="182">
        <f>'Malaysia Palm Complex'!$AJ$128</f>
        <v>5</v>
      </c>
      <c r="L40" s="182">
        <f>'Malaysia Palm Complex'!$AJ$129</f>
        <v>0</v>
      </c>
      <c r="M40" s="182">
        <f>'Malaysia Palm Complex'!$AJ$130</f>
        <v>0</v>
      </c>
      <c r="N40" s="182">
        <f>'Malaysia Palm Complex'!$AJ$131</f>
        <v>0</v>
      </c>
      <c r="O40" s="182">
        <f t="shared" si="11"/>
        <v>65.8</v>
      </c>
      <c r="P40" s="182"/>
      <c r="Q40" s="182">
        <f t="shared" si="12"/>
        <v>25</v>
      </c>
      <c r="R40" s="182">
        <f t="shared" si="13"/>
        <v>16.899999999999999</v>
      </c>
      <c r="S40" s="182">
        <f t="shared" si="14"/>
        <v>23.9</v>
      </c>
      <c r="T40" s="182">
        <f t="shared" si="15"/>
        <v>0</v>
      </c>
      <c r="U40" s="173"/>
      <c r="V40" s="185">
        <f>(D39/AVERAGE(D30:D38))-1</f>
        <v>-0.99698293106178504</v>
      </c>
      <c r="W40" s="186" t="s">
        <v>181</v>
      </c>
    </row>
    <row r="41" spans="1:23" hidden="1">
      <c r="A41" s="173"/>
      <c r="B41" s="173" t="s">
        <v>334</v>
      </c>
      <c r="C41" s="182">
        <f>'Malaysia Palm Complex'!$AK$120</f>
        <v>0</v>
      </c>
      <c r="D41" s="182">
        <f>'Malaysia Palm Complex'!$AK$121</f>
        <v>0</v>
      </c>
      <c r="E41" s="182">
        <f>'Malaysia Palm Complex'!$AK$122</f>
        <v>0</v>
      </c>
      <c r="F41" s="182">
        <f>'Malaysia Palm Complex'!$AK$123</f>
        <v>1</v>
      </c>
      <c r="G41" s="182">
        <f>'Malaysia Palm Complex'!$AK$124</f>
        <v>1.5</v>
      </c>
      <c r="H41" s="182">
        <f>'Malaysia Palm Complex'!$AK$125</f>
        <v>2</v>
      </c>
      <c r="I41" s="182">
        <f>'Malaysia Palm Complex'!$AK$126</f>
        <v>2.5</v>
      </c>
      <c r="J41" s="182">
        <f>'Malaysia Palm Complex'!$AK$127</f>
        <v>0</v>
      </c>
      <c r="K41" s="182">
        <f>'Malaysia Palm Complex'!$AK$128</f>
        <v>1.5</v>
      </c>
      <c r="L41" s="182">
        <f>'Malaysia Palm Complex'!$AK$129</f>
        <v>2.5</v>
      </c>
      <c r="M41" s="182">
        <f>'Malaysia Palm Complex'!$AK$130</f>
        <v>1</v>
      </c>
      <c r="N41" s="182">
        <f>'Malaysia Palm Complex'!$AK$131</f>
        <v>1.5</v>
      </c>
      <c r="O41" s="182">
        <f t="shared" si="11"/>
        <v>13.5</v>
      </c>
      <c r="P41" s="182"/>
      <c r="Q41" s="182">
        <f t="shared" si="12"/>
        <v>0</v>
      </c>
      <c r="R41" s="182">
        <f t="shared" si="13"/>
        <v>4.5</v>
      </c>
      <c r="S41" s="182">
        <f t="shared" si="14"/>
        <v>4</v>
      </c>
      <c r="T41" s="182">
        <f t="shared" si="15"/>
        <v>5</v>
      </c>
      <c r="U41" s="173"/>
      <c r="V41" s="185">
        <f>(D40/AVERAGE(D31:D39))-1</f>
        <v>-1</v>
      </c>
      <c r="W41" s="186" t="s">
        <v>181</v>
      </c>
    </row>
    <row r="42" spans="1:23" hidden="1">
      <c r="A42" s="173"/>
      <c r="B42" s="173" t="s">
        <v>335</v>
      </c>
      <c r="C42" s="182">
        <f>'Malaysia Palm Complex'!$AL$120</f>
        <v>0</v>
      </c>
      <c r="D42" s="182">
        <f>'Malaysia Palm Complex'!$AL$121</f>
        <v>5</v>
      </c>
      <c r="E42" s="182">
        <f>'Malaysia Palm Complex'!$AL$122</f>
        <v>0</v>
      </c>
      <c r="F42" s="182">
        <f>'Malaysia Palm Complex'!$AL$123</f>
        <v>1</v>
      </c>
      <c r="G42" s="182">
        <f>'Malaysia Palm Complex'!$AL$124</f>
        <v>2</v>
      </c>
      <c r="H42" s="182">
        <f>'Malaysia Palm Complex'!$AL$125</f>
        <v>0</v>
      </c>
      <c r="I42" s="182">
        <f>'Malaysia Palm Complex'!$AL$126</f>
        <v>0</v>
      </c>
      <c r="J42" s="182">
        <f>'Malaysia Palm Complex'!$AL$127</f>
        <v>1</v>
      </c>
      <c r="K42" s="182">
        <f>'Malaysia Palm Complex'!$AL$128</f>
        <v>1</v>
      </c>
      <c r="L42" s="182">
        <f>'Malaysia Palm Complex'!$AL$129</f>
        <v>3</v>
      </c>
      <c r="M42" s="182">
        <f>'Malaysia Palm Complex'!$AL$130</f>
        <v>8</v>
      </c>
      <c r="N42" s="182">
        <f>'Malaysia Palm Complex'!$AL$131</f>
        <v>2</v>
      </c>
      <c r="O42" s="182">
        <f t="shared" si="11"/>
        <v>23</v>
      </c>
      <c r="P42" s="182"/>
      <c r="Q42" s="182">
        <f t="shared" si="12"/>
        <v>5</v>
      </c>
      <c r="R42" s="182">
        <f t="shared" si="13"/>
        <v>3</v>
      </c>
      <c r="S42" s="182">
        <f t="shared" si="14"/>
        <v>2</v>
      </c>
      <c r="T42" s="182">
        <f t="shared" si="15"/>
        <v>13</v>
      </c>
      <c r="U42" s="173"/>
      <c r="V42" s="185">
        <f>(D41/AVERAGE(D32:D40))-1</f>
        <v>-1</v>
      </c>
      <c r="W42" s="186" t="s">
        <v>181</v>
      </c>
    </row>
    <row r="43" spans="1:23" hidden="1">
      <c r="A43" s="173"/>
      <c r="B43" s="173" t="s">
        <v>336</v>
      </c>
      <c r="C43" s="182">
        <f>'Malaysia Palm Complex'!$AM$120</f>
        <v>6</v>
      </c>
      <c r="D43" s="182">
        <f>'Malaysia Palm Complex'!$AM$121</f>
        <v>9</v>
      </c>
      <c r="E43" s="182">
        <f>'Malaysia Palm Complex'!$AM$122</f>
        <v>17</v>
      </c>
      <c r="F43" s="182">
        <f>'Malaysia Palm Complex'!$AM$123</f>
        <v>5</v>
      </c>
      <c r="G43" s="182">
        <f>'Malaysia Palm Complex'!$AM$124</f>
        <v>11</v>
      </c>
      <c r="H43" s="182">
        <f>'Malaysia Palm Complex'!$AM$125</f>
        <v>30</v>
      </c>
      <c r="I43" s="182">
        <f>'Malaysia Palm Complex'!$AM$126</f>
        <v>10</v>
      </c>
      <c r="J43" s="182">
        <f>'Malaysia Palm Complex'!$AM$127</f>
        <v>7</v>
      </c>
      <c r="K43" s="182">
        <f>'Malaysia Palm Complex'!$AM$128</f>
        <v>41</v>
      </c>
      <c r="L43" s="182">
        <f>'Malaysia Palm Complex'!$AM$129</f>
        <v>31</v>
      </c>
      <c r="M43" s="182">
        <f>'Malaysia Palm Complex'!$AM$130</f>
        <v>20</v>
      </c>
      <c r="N43" s="182">
        <f>'Malaysia Palm Complex'!$AM$131</f>
        <v>51</v>
      </c>
      <c r="O43" s="182">
        <f t="shared" si="11"/>
        <v>238</v>
      </c>
      <c r="P43" s="182"/>
      <c r="Q43" s="182">
        <f t="shared" si="12"/>
        <v>32</v>
      </c>
      <c r="R43" s="182">
        <f t="shared" si="13"/>
        <v>46</v>
      </c>
      <c r="S43" s="182">
        <f t="shared" si="14"/>
        <v>58</v>
      </c>
      <c r="T43" s="182">
        <f t="shared" si="15"/>
        <v>102</v>
      </c>
      <c r="U43" s="173"/>
      <c r="V43" s="185">
        <f>(D42/AVERAGE(D33:D41))-1</f>
        <v>-0.9948000523560443</v>
      </c>
      <c r="W43" s="186" t="s">
        <v>181</v>
      </c>
    </row>
    <row r="44" spans="1:23" hidden="1">
      <c r="A44" s="173"/>
      <c r="B44" s="173" t="s">
        <v>337</v>
      </c>
      <c r="C44" s="182">
        <f>'Malaysia Palm Complex'!$AN$120</f>
        <v>10</v>
      </c>
      <c r="D44" s="182">
        <f>'Malaysia Palm Complex'!$AN$121</f>
        <v>15.6</v>
      </c>
      <c r="E44" s="182">
        <f>'Malaysia Palm Complex'!$AN$122</f>
        <v>18</v>
      </c>
      <c r="F44" s="182">
        <f>'Malaysia Palm Complex'!$AN$123</f>
        <v>3.6</v>
      </c>
      <c r="G44" s="182">
        <f>'Malaysia Palm Complex'!$AN$124</f>
        <v>25.1</v>
      </c>
      <c r="H44" s="182">
        <f>'Malaysia Palm Complex'!$AN$125</f>
        <v>16.8</v>
      </c>
      <c r="I44" s="182">
        <f>'Malaysia Palm Complex'!$AN$126</f>
        <v>48.3</v>
      </c>
      <c r="J44" s="182">
        <f>'Malaysia Palm Complex'!$AN$127</f>
        <v>17.2</v>
      </c>
      <c r="K44" s="182">
        <f>'Malaysia Palm Complex'!$AN$128</f>
        <v>21</v>
      </c>
      <c r="L44" s="182">
        <f>'Malaysia Palm Complex'!$AN$129</f>
        <v>35</v>
      </c>
      <c r="M44" s="182">
        <f>'Malaysia Palm Complex'!$AN$130</f>
        <v>58.8</v>
      </c>
      <c r="N44" s="182">
        <f>'Malaysia Palm Complex'!$AN$131</f>
        <v>41.4</v>
      </c>
      <c r="O44" s="182">
        <f t="shared" si="11"/>
        <v>310.79999999999995</v>
      </c>
      <c r="P44" s="182"/>
      <c r="Q44" s="182">
        <f t="shared" si="12"/>
        <v>43.6</v>
      </c>
      <c r="R44" s="182">
        <f t="shared" si="13"/>
        <v>45.5</v>
      </c>
      <c r="S44" s="182">
        <f t="shared" si="14"/>
        <v>86.5</v>
      </c>
      <c r="T44" s="182">
        <f t="shared" si="15"/>
        <v>135.19999999999999</v>
      </c>
      <c r="U44" s="173"/>
      <c r="V44" s="185">
        <f t="shared" ref="V44:V61" si="16">(D43/AVERAGE(D38:D42))-1</f>
        <v>2.6</v>
      </c>
      <c r="W44" s="186" t="s">
        <v>181</v>
      </c>
    </row>
    <row r="45" spans="1:23" hidden="1">
      <c r="A45" s="173"/>
      <c r="B45" s="173" t="s">
        <v>338</v>
      </c>
      <c r="C45" s="182">
        <f>'Malaysia Palm Complex'!$AO$120</f>
        <v>4</v>
      </c>
      <c r="D45" s="182">
        <f>'Malaysia Palm Complex'!$AO$121</f>
        <v>2</v>
      </c>
      <c r="E45" s="182">
        <f>'Malaysia Palm Complex'!$AO$122</f>
        <v>14.4</v>
      </c>
      <c r="F45" s="182">
        <f>'Malaysia Palm Complex'!$AO$123</f>
        <v>8.3000000000000007</v>
      </c>
      <c r="G45" s="182">
        <f>'Malaysia Palm Complex'!$AO$124</f>
        <v>0.4</v>
      </c>
      <c r="H45" s="182">
        <f>'Malaysia Palm Complex'!$AO$125</f>
        <v>0.4</v>
      </c>
      <c r="I45" s="182">
        <f>'Malaysia Palm Complex'!$AO$126</f>
        <v>4.7</v>
      </c>
      <c r="J45" s="182">
        <f>'Malaysia Palm Complex'!$AO$127</f>
        <v>5.4</v>
      </c>
      <c r="K45" s="182">
        <f>'Malaysia Palm Complex'!$AO$128</f>
        <v>15</v>
      </c>
      <c r="L45" s="182">
        <f>'Malaysia Palm Complex'!$AO$129</f>
        <v>19</v>
      </c>
      <c r="M45" s="182">
        <f>'Malaysia Palm Complex'!$AO$130</f>
        <v>3.6</v>
      </c>
      <c r="N45" s="182">
        <f>'Malaysia Palm Complex'!$AO$131</f>
        <v>0.1</v>
      </c>
      <c r="O45" s="182">
        <f t="shared" si="11"/>
        <v>77.299999999999983</v>
      </c>
      <c r="P45" s="182"/>
      <c r="Q45" s="182">
        <f t="shared" si="12"/>
        <v>20.399999999999999</v>
      </c>
      <c r="R45" s="182">
        <f t="shared" si="13"/>
        <v>9.1000000000000014</v>
      </c>
      <c r="S45" s="182">
        <f t="shared" si="14"/>
        <v>25.1</v>
      </c>
      <c r="T45" s="182">
        <f t="shared" si="15"/>
        <v>22.700000000000003</v>
      </c>
      <c r="U45" s="173"/>
      <c r="V45" s="185">
        <f t="shared" si="16"/>
        <v>3.1052631578947372</v>
      </c>
      <c r="W45" s="186" t="s">
        <v>181</v>
      </c>
    </row>
    <row r="46" spans="1:23" hidden="1">
      <c r="A46" s="173"/>
      <c r="B46" s="173" t="s">
        <v>339</v>
      </c>
      <c r="C46" s="182">
        <f>'Malaysia Palm Complex'!$AP$120</f>
        <v>1</v>
      </c>
      <c r="D46" s="182">
        <f>'Malaysia Palm Complex'!$AP$121</f>
        <v>3.3</v>
      </c>
      <c r="E46" s="182">
        <f>'Malaysia Palm Complex'!$AP$122</f>
        <v>6.3</v>
      </c>
      <c r="F46" s="182">
        <f>'Malaysia Palm Complex'!$AP$123</f>
        <v>0.6</v>
      </c>
      <c r="G46" s="182">
        <f>'Malaysia Palm Complex'!$AP$124</f>
        <v>8.6</v>
      </c>
      <c r="H46" s="182">
        <f>'Malaysia Palm Complex'!$AP$125</f>
        <v>8.6</v>
      </c>
      <c r="I46" s="182">
        <f>'Malaysia Palm Complex'!$AP$126</f>
        <v>15.9</v>
      </c>
      <c r="J46" s="182">
        <f>'Malaysia Palm Complex'!$AP$127</f>
        <v>22.3</v>
      </c>
      <c r="K46" s="182">
        <f>'Malaysia Palm Complex'!$AP$128</f>
        <v>11</v>
      </c>
      <c r="L46" s="182">
        <f>'Malaysia Palm Complex'!$AP$129</f>
        <v>3</v>
      </c>
      <c r="M46" s="182">
        <f>'Malaysia Palm Complex'!$AP$130</f>
        <v>6.7</v>
      </c>
      <c r="N46" s="182">
        <f>'Malaysia Palm Complex'!$AP$131</f>
        <v>15.5</v>
      </c>
      <c r="O46" s="182">
        <f t="shared" si="11"/>
        <v>102.8</v>
      </c>
      <c r="P46" s="182"/>
      <c r="Q46" s="182">
        <f t="shared" si="12"/>
        <v>10.6</v>
      </c>
      <c r="R46" s="182">
        <f t="shared" si="13"/>
        <v>17.799999999999997</v>
      </c>
      <c r="S46" s="182">
        <f t="shared" si="14"/>
        <v>49.2</v>
      </c>
      <c r="T46" s="182">
        <f t="shared" si="15"/>
        <v>25.2</v>
      </c>
      <c r="U46" s="173"/>
      <c r="V46" s="185">
        <f t="shared" si="16"/>
        <v>-0.66216216216216217</v>
      </c>
      <c r="W46" s="186" t="s">
        <v>181</v>
      </c>
    </row>
    <row r="47" spans="1:23" hidden="1">
      <c r="A47" s="173"/>
      <c r="B47" s="183" t="s">
        <v>340</v>
      </c>
      <c r="C47" s="182">
        <f>'Malaysia Palm Complex'!$AQ$120</f>
        <v>31</v>
      </c>
      <c r="D47" s="182">
        <f>'Malaysia Palm Complex'!$AQ$121</f>
        <v>30.7</v>
      </c>
      <c r="E47" s="182">
        <f>'Malaysia Palm Complex'!$AQ$122</f>
        <v>27</v>
      </c>
      <c r="F47" s="182">
        <f>'Malaysia Palm Complex'!$AQ$123</f>
        <v>54.524000000000001</v>
      </c>
      <c r="G47" s="182">
        <f>'Malaysia Palm Complex'!$AQ$124</f>
        <v>45.106999999999999</v>
      </c>
      <c r="H47" s="182">
        <f>'Malaysia Palm Complex'!$AQ$125</f>
        <v>14.507999999999999</v>
      </c>
      <c r="I47" s="182">
        <f>'Malaysia Palm Complex'!$AQ$126</f>
        <v>7.9050000000000002</v>
      </c>
      <c r="J47" s="182">
        <f>'Malaysia Palm Complex'!$AQ$127</f>
        <v>10.000999999999999</v>
      </c>
      <c r="K47" s="182">
        <f>'Malaysia Palm Complex'!$AQ$128</f>
        <v>28.527999999999999</v>
      </c>
      <c r="L47" s="182">
        <f>'Malaysia Palm Complex'!$AQ$129</f>
        <v>29.376999999999999</v>
      </c>
      <c r="M47" s="182">
        <f>'Malaysia Palm Complex'!$AQ$130</f>
        <v>40.125999999999998</v>
      </c>
      <c r="N47" s="182">
        <f>'Malaysia Palm Complex'!$AQ$131</f>
        <v>26.562999999999999</v>
      </c>
      <c r="O47" s="182">
        <f t="shared" si="11"/>
        <v>345.33899999999994</v>
      </c>
      <c r="P47" s="182"/>
      <c r="Q47" s="182">
        <f t="shared" si="12"/>
        <v>88.7</v>
      </c>
      <c r="R47" s="182">
        <f t="shared" si="13"/>
        <v>114.139</v>
      </c>
      <c r="S47" s="182">
        <f t="shared" si="14"/>
        <v>46.433999999999997</v>
      </c>
      <c r="T47" s="182">
        <f t="shared" si="15"/>
        <v>96.066000000000003</v>
      </c>
      <c r="U47" s="173"/>
      <c r="V47" s="185">
        <f t="shared" si="16"/>
        <v>-0.47784810126582289</v>
      </c>
      <c r="W47" s="186" t="s">
        <v>181</v>
      </c>
    </row>
    <row r="48" spans="1:23" hidden="1">
      <c r="A48" s="173"/>
      <c r="B48" s="184" t="s">
        <v>341</v>
      </c>
      <c r="C48" s="182">
        <f>'Malaysia Palm Complex'!$AR$120</f>
        <v>35.423999999999999</v>
      </c>
      <c r="D48" s="182">
        <f>'Malaysia Palm Complex'!$AR$121</f>
        <v>50.665999999999997</v>
      </c>
      <c r="E48" s="182">
        <f>'Malaysia Palm Complex'!$AR$122</f>
        <v>53.064</v>
      </c>
      <c r="F48" s="182">
        <f>'Malaysia Palm Complex'!$AR$123</f>
        <v>49.595999999999997</v>
      </c>
      <c r="G48" s="182">
        <f>'Malaysia Palm Complex'!$AR$124</f>
        <v>61.774000000000001</v>
      </c>
      <c r="H48" s="182">
        <f>'Malaysia Palm Complex'!$AR$125</f>
        <v>50.883000000000003</v>
      </c>
      <c r="I48" s="182">
        <f>'Malaysia Palm Complex'!$AR$126</f>
        <v>33.081000000000003</v>
      </c>
      <c r="J48" s="182">
        <f>'Malaysia Palm Complex'!$AR$127</f>
        <v>24.466000000000001</v>
      </c>
      <c r="K48" s="182">
        <f>'Malaysia Palm Complex'!$AR$128</f>
        <v>12.007</v>
      </c>
      <c r="L48" s="182">
        <f>'Malaysia Palm Complex'!$AR$129</f>
        <v>17.774000000000001</v>
      </c>
      <c r="M48" s="182">
        <f>'Malaysia Palm Complex'!$AR$130</f>
        <v>30.625</v>
      </c>
      <c r="N48" s="182">
        <f>'Malaysia Palm Complex'!$AR$131</f>
        <v>17.523</v>
      </c>
      <c r="O48" s="182">
        <f t="shared" si="11"/>
        <v>436.88300000000004</v>
      </c>
      <c r="P48" s="182"/>
      <c r="Q48" s="182">
        <f t="shared" si="12"/>
        <v>139.154</v>
      </c>
      <c r="R48" s="182">
        <f t="shared" si="13"/>
        <v>162.25300000000001</v>
      </c>
      <c r="S48" s="182">
        <f t="shared" si="14"/>
        <v>69.554000000000002</v>
      </c>
      <c r="T48" s="182">
        <f t="shared" si="15"/>
        <v>65.921999999999997</v>
      </c>
      <c r="U48" s="173"/>
      <c r="V48" s="185">
        <f t="shared" si="16"/>
        <v>3.3982808022922635</v>
      </c>
      <c r="W48" s="186" t="s">
        <v>181</v>
      </c>
    </row>
    <row r="49" spans="1:23" hidden="1">
      <c r="A49" s="173"/>
      <c r="B49" s="184" t="s">
        <v>342</v>
      </c>
      <c r="C49" s="182">
        <f>'Malaysia Palm Complex'!$AS$120</f>
        <v>31.367999999999999</v>
      </c>
      <c r="D49" s="182">
        <f>'Malaysia Palm Complex'!$AS$121</f>
        <v>59.915999999999997</v>
      </c>
      <c r="E49" s="182">
        <f>'Malaysia Palm Complex'!$AS$122</f>
        <v>70.103999999999999</v>
      </c>
      <c r="F49" s="182">
        <f>'Malaysia Palm Complex'!$AS$123</f>
        <v>53.835999999999999</v>
      </c>
      <c r="G49" s="182">
        <f>'Malaysia Palm Complex'!$AS$124</f>
        <v>83.009999999999991</v>
      </c>
      <c r="H49" s="182">
        <f>'Malaysia Palm Complex'!$AS$125</f>
        <v>95.372000000000014</v>
      </c>
      <c r="I49" s="182">
        <f>'Malaysia Palm Complex'!$AS$126</f>
        <v>103.815</v>
      </c>
      <c r="J49" s="182">
        <f>'Malaysia Palm Complex'!$AS$127</f>
        <v>49.542999999999999</v>
      </c>
      <c r="K49" s="182">
        <f>'Malaysia Palm Complex'!$AS$128</f>
        <v>44.835999999999999</v>
      </c>
      <c r="L49" s="182">
        <f>'Malaysia Palm Complex'!$AS$129</f>
        <v>67.293999999999997</v>
      </c>
      <c r="M49" s="182">
        <f>'Malaysia Palm Complex'!$AS$130</f>
        <v>37.728000000000002</v>
      </c>
      <c r="N49" s="182">
        <f>'Malaysia Palm Complex'!$AS$131</f>
        <v>48.628999999999998</v>
      </c>
      <c r="O49" s="182">
        <f t="shared" si="11"/>
        <v>745.45099999999991</v>
      </c>
      <c r="P49" s="182"/>
      <c r="Q49" s="182">
        <f t="shared" si="12"/>
        <v>161.38799999999998</v>
      </c>
      <c r="R49" s="182">
        <f t="shared" si="13"/>
        <v>232.21800000000002</v>
      </c>
      <c r="S49" s="182">
        <f t="shared" si="14"/>
        <v>198.19400000000002</v>
      </c>
      <c r="T49" s="182">
        <f t="shared" si="15"/>
        <v>153.65099999999998</v>
      </c>
      <c r="U49" s="173"/>
      <c r="V49" s="185">
        <f t="shared" si="16"/>
        <v>3.1803630363036302</v>
      </c>
      <c r="W49" s="186" t="s">
        <v>181</v>
      </c>
    </row>
    <row r="50" spans="1:23" hidden="1">
      <c r="A50" s="173"/>
      <c r="B50" s="184" t="s">
        <v>343</v>
      </c>
      <c r="C50" s="182">
        <f>'Malaysia Palm Complex'!$AT$120</f>
        <v>41.428999999999995</v>
      </c>
      <c r="D50" s="182">
        <f>'Malaysia Palm Complex'!$AT$121</f>
        <v>34.222000000000001</v>
      </c>
      <c r="E50" s="182">
        <f>'Malaysia Palm Complex'!$AT$122</f>
        <v>33.354999999999997</v>
      </c>
      <c r="F50" s="182">
        <f>'Malaysia Palm Complex'!$AT$123</f>
        <v>38.643999999999998</v>
      </c>
      <c r="G50" s="182">
        <f>'Malaysia Palm Complex'!$AT$124</f>
        <v>56.848000000000006</v>
      </c>
      <c r="H50" s="182">
        <f>'Malaysia Palm Complex'!$AT$125</f>
        <v>44.841000000000001</v>
      </c>
      <c r="I50" s="182">
        <f>'Malaysia Palm Complex'!$AT$126</f>
        <v>27.909999999999997</v>
      </c>
      <c r="J50" s="182">
        <f>'Malaysia Palm Complex'!$AT$127</f>
        <v>24.224</v>
      </c>
      <c r="K50" s="182">
        <f>'Malaysia Palm Complex'!$AT$128</f>
        <v>12.975</v>
      </c>
      <c r="L50" s="182">
        <f>'Malaysia Palm Complex'!$AT$129</f>
        <v>42.710999999999999</v>
      </c>
      <c r="M50" s="182">
        <f>'Malaysia Palm Complex'!$AT$130</f>
        <v>41.323</v>
      </c>
      <c r="N50" s="182">
        <f>'Malaysia Palm Complex'!$AT$131</f>
        <v>35.748000000000005</v>
      </c>
      <c r="O50" s="182">
        <f t="shared" si="11"/>
        <v>434.23</v>
      </c>
      <c r="P50" s="182"/>
      <c r="Q50" s="182">
        <f t="shared" si="12"/>
        <v>109.006</v>
      </c>
      <c r="R50" s="182">
        <f t="shared" si="13"/>
        <v>140.333</v>
      </c>
      <c r="S50" s="182">
        <f t="shared" si="14"/>
        <v>65.108999999999995</v>
      </c>
      <c r="T50" s="182">
        <f t="shared" si="15"/>
        <v>119.782</v>
      </c>
      <c r="U50" s="173"/>
      <c r="V50" s="185">
        <f t="shared" si="16"/>
        <v>1.929419357362173</v>
      </c>
      <c r="W50" s="186" t="s">
        <v>181</v>
      </c>
    </row>
    <row r="51" spans="1:23" hidden="1">
      <c r="A51" s="173"/>
      <c r="B51" s="184" t="s">
        <v>344</v>
      </c>
      <c r="C51" s="182">
        <f>'Malaysia Palm Complex'!$AU$120</f>
        <v>62.192999999999998</v>
      </c>
      <c r="D51" s="182">
        <f>'Malaysia Palm Complex'!$AU$121</f>
        <v>63.766999999999996</v>
      </c>
      <c r="E51" s="182">
        <f>'Malaysia Palm Complex'!$AU$122</f>
        <v>105.902</v>
      </c>
      <c r="F51" s="182">
        <f>'Malaysia Palm Complex'!$AU$123</f>
        <v>152.155</v>
      </c>
      <c r="G51" s="182">
        <f>'Malaysia Palm Complex'!$AU$124</f>
        <v>140.47</v>
      </c>
      <c r="H51" s="182">
        <f>'Malaysia Palm Complex'!$AU$125</f>
        <v>52.884999999999998</v>
      </c>
      <c r="I51" s="182">
        <f>'Malaysia Palm Complex'!$AU$126</f>
        <v>52.401000000000003</v>
      </c>
      <c r="J51" s="182">
        <f>'Malaysia Palm Complex'!$AU$127</f>
        <v>60.02</v>
      </c>
      <c r="K51" s="182">
        <f>'Malaysia Palm Complex'!$AU$128</f>
        <v>34.753</v>
      </c>
      <c r="L51" s="182">
        <f>'Malaysia Palm Complex'!$AU$129</f>
        <v>22.888999999999999</v>
      </c>
      <c r="M51" s="182">
        <f>'Malaysia Palm Complex'!$AU$130</f>
        <v>20.952999999999999</v>
      </c>
      <c r="N51" s="182">
        <f>'Malaysia Palm Complex'!$AU$131</f>
        <v>8.0609999999999999</v>
      </c>
      <c r="O51" s="182">
        <f t="shared" si="11"/>
        <v>776.44899999999996</v>
      </c>
      <c r="P51" s="182"/>
      <c r="Q51" s="182">
        <f t="shared" si="12"/>
        <v>231.86199999999999</v>
      </c>
      <c r="R51" s="182">
        <f t="shared" si="13"/>
        <v>345.51</v>
      </c>
      <c r="S51" s="182">
        <f t="shared" si="14"/>
        <v>147.17400000000001</v>
      </c>
      <c r="T51" s="182">
        <f t="shared" si="15"/>
        <v>51.902999999999999</v>
      </c>
      <c r="U51" s="173"/>
      <c r="V51" s="185">
        <f t="shared" si="16"/>
        <v>0.16733296039077117</v>
      </c>
      <c r="W51" s="186" t="s">
        <v>181</v>
      </c>
    </row>
    <row r="52" spans="1:23" hidden="1">
      <c r="A52" s="173"/>
      <c r="B52" s="184" t="s">
        <v>345</v>
      </c>
      <c r="C52" s="182">
        <f>'Malaysia Palm Complex'!$AV$120</f>
        <v>13.782999999999999</v>
      </c>
      <c r="D52" s="182">
        <f>'Malaysia Palm Complex'!$AV$121</f>
        <v>23.847999999999999</v>
      </c>
      <c r="E52" s="182">
        <f>'Malaysia Palm Complex'!$AV$122</f>
        <v>20.135999999999999</v>
      </c>
      <c r="F52" s="182">
        <f>'Malaysia Palm Complex'!$AV$123</f>
        <v>11.167</v>
      </c>
      <c r="G52" s="182">
        <f>'Malaysia Palm Complex'!$AV$124</f>
        <v>27.957000000000001</v>
      </c>
      <c r="H52" s="182">
        <f>'Malaysia Palm Complex'!$AV$125</f>
        <v>31.710999999999999</v>
      </c>
      <c r="I52" s="182">
        <f>'Malaysia Palm Complex'!$AV$126</f>
        <v>22.093</v>
      </c>
      <c r="J52" s="182">
        <f>'Malaysia Palm Complex'!$AV$127</f>
        <v>13.891999999999999</v>
      </c>
      <c r="K52" s="182">
        <f>'Malaysia Palm Complex'!$AV$128</f>
        <v>38.072000000000003</v>
      </c>
      <c r="L52" s="182">
        <f>'Malaysia Palm Complex'!$AV$129</f>
        <v>41.051000000000002</v>
      </c>
      <c r="M52" s="182">
        <f>'Malaysia Palm Complex'!$AV$130</f>
        <v>15.225</v>
      </c>
      <c r="N52" s="182">
        <f>'Malaysia Palm Complex'!$AV$131</f>
        <v>9.0229999999999997</v>
      </c>
      <c r="O52" s="182">
        <f t="shared" si="11"/>
        <v>267.95800000000003</v>
      </c>
      <c r="P52" s="182"/>
      <c r="Q52" s="182">
        <f t="shared" si="12"/>
        <v>57.766999999999996</v>
      </c>
      <c r="R52" s="182">
        <f t="shared" si="13"/>
        <v>70.835000000000008</v>
      </c>
      <c r="S52" s="182">
        <f t="shared" si="14"/>
        <v>74.057000000000002</v>
      </c>
      <c r="T52" s="182">
        <f t="shared" si="15"/>
        <v>65.299000000000007</v>
      </c>
      <c r="U52" s="173"/>
      <c r="V52" s="185">
        <f t="shared" si="16"/>
        <v>0.78315362072436834</v>
      </c>
      <c r="W52" s="186" t="s">
        <v>181</v>
      </c>
    </row>
    <row r="53" spans="1:23" hidden="1">
      <c r="A53" s="173"/>
      <c r="B53" s="184" t="s">
        <v>346</v>
      </c>
      <c r="C53" s="182">
        <f>'Malaysia Palm Complex'!$AW$120</f>
        <v>8.9580000000000002</v>
      </c>
      <c r="D53" s="182">
        <f>'Malaysia Palm Complex'!$AW$121</f>
        <v>14.573</v>
      </c>
      <c r="E53" s="182">
        <f>'Malaysia Palm Complex'!$AW$122</f>
        <v>33.847000000000001</v>
      </c>
      <c r="F53" s="182">
        <f>'Malaysia Palm Complex'!$AW$123</f>
        <v>52.868000000000002</v>
      </c>
      <c r="G53" s="182">
        <f>'Malaysia Palm Complex'!$AW$124</f>
        <v>28.789000000000001</v>
      </c>
      <c r="H53" s="182">
        <f>'Malaysia Palm Complex'!$AW$125</f>
        <v>75.200999999999993</v>
      </c>
      <c r="I53" s="182">
        <f>'Malaysia Palm Complex'!$AW$126</f>
        <v>79.772000000000006</v>
      </c>
      <c r="J53" s="182">
        <f>'Malaysia Palm Complex'!$AW$127</f>
        <v>22.321000000000002</v>
      </c>
      <c r="K53" s="182">
        <f>'Malaysia Palm Complex'!$AW$128</f>
        <v>28.076000000000001</v>
      </c>
      <c r="L53" s="182">
        <f>'Malaysia Palm Complex'!$AW$129</f>
        <v>20.468</v>
      </c>
      <c r="M53" s="182">
        <f>'Malaysia Palm Complex'!$AW$130</f>
        <v>18.388999999999999</v>
      </c>
      <c r="N53" s="182">
        <f>'Malaysia Palm Complex'!$AW$131</f>
        <v>29.603999999999999</v>
      </c>
      <c r="O53" s="182">
        <f t="shared" si="11"/>
        <v>412.8660000000001</v>
      </c>
      <c r="P53" s="182"/>
      <c r="Q53" s="182">
        <f t="shared" si="12"/>
        <v>57.378</v>
      </c>
      <c r="R53" s="182">
        <f t="shared" si="13"/>
        <v>156.858</v>
      </c>
      <c r="S53" s="182">
        <f t="shared" si="14"/>
        <v>130.16900000000001</v>
      </c>
      <c r="T53" s="182">
        <f t="shared" si="15"/>
        <v>68.460999999999999</v>
      </c>
      <c r="U53" s="173"/>
      <c r="V53" s="185">
        <f t="shared" si="16"/>
        <v>-0.50165293746421424</v>
      </c>
      <c r="W53" s="186" t="s">
        <v>181</v>
      </c>
    </row>
    <row r="54" spans="1:23" hidden="1">
      <c r="A54" s="173"/>
      <c r="B54" s="184" t="s">
        <v>347</v>
      </c>
      <c r="C54" s="182">
        <f>'Malaysia Palm Complex'!$AX$120</f>
        <v>33.634</v>
      </c>
      <c r="D54" s="182">
        <f>'Malaysia Palm Complex'!$AX$121</f>
        <v>93.63</v>
      </c>
      <c r="E54" s="182">
        <f>'Malaysia Palm Complex'!$AX$122</f>
        <v>78.281999999999996</v>
      </c>
      <c r="F54" s="182">
        <f>'Malaysia Palm Complex'!$AX$123</f>
        <v>31.355</v>
      </c>
      <c r="G54" s="182">
        <f>'Malaysia Palm Complex'!$AX$124</f>
        <v>27.422999999999998</v>
      </c>
      <c r="H54" s="182">
        <f>'Malaysia Palm Complex'!$AX$125</f>
        <v>15.693</v>
      </c>
      <c r="I54" s="182">
        <f>'Malaysia Palm Complex'!$AX$126</f>
        <v>42.579000000000001</v>
      </c>
      <c r="J54" s="182">
        <f>'Malaysia Palm Complex'!$AX$127</f>
        <v>114.681</v>
      </c>
      <c r="K54" s="182">
        <f>'Malaysia Palm Complex'!$AX$128</f>
        <v>87.078000000000003</v>
      </c>
      <c r="L54" s="182">
        <f>'Malaysia Palm Complex'!$AX$129</f>
        <v>98.138000000000005</v>
      </c>
      <c r="M54" s="182">
        <f>'Malaysia Palm Complex'!$AX$130</f>
        <v>97.796000000000006</v>
      </c>
      <c r="N54" s="182">
        <f>'Malaysia Palm Complex'!$AX$131</f>
        <v>118.328</v>
      </c>
      <c r="O54" s="182">
        <f t="shared" si="11"/>
        <v>838.61699999999996</v>
      </c>
      <c r="P54" s="182"/>
      <c r="Q54" s="182">
        <f t="shared" si="12"/>
        <v>205.54599999999999</v>
      </c>
      <c r="R54" s="182">
        <f t="shared" si="13"/>
        <v>74.471000000000004</v>
      </c>
      <c r="S54" s="182">
        <f t="shared" si="14"/>
        <v>244.33799999999999</v>
      </c>
      <c r="T54" s="182">
        <f t="shared" si="15"/>
        <v>314.26200000000006</v>
      </c>
      <c r="U54" s="173"/>
      <c r="V54" s="185">
        <f t="shared" si="16"/>
        <v>-0.68649292871925272</v>
      </c>
      <c r="W54" s="186" t="s">
        <v>181</v>
      </c>
    </row>
    <row r="55" spans="1:23" hidden="1">
      <c r="A55" s="173"/>
      <c r="B55" s="184" t="s">
        <v>348</v>
      </c>
      <c r="C55" s="182">
        <f>'Malaysia Palm Complex'!$AY$120</f>
        <v>75.486000000000004</v>
      </c>
      <c r="D55" s="182">
        <f>'Malaysia Palm Complex'!$AY$121</f>
        <v>56.384</v>
      </c>
      <c r="E55" s="182">
        <f>'Malaysia Palm Complex'!$AY$122</f>
        <v>165.23699999999999</v>
      </c>
      <c r="F55" s="182">
        <f>'Malaysia Palm Complex'!$AY$123</f>
        <v>155.803</v>
      </c>
      <c r="G55" s="182">
        <f>'Malaysia Palm Complex'!$AY$124</f>
        <v>64.090999999999994</v>
      </c>
      <c r="H55" s="182">
        <f>'Malaysia Palm Complex'!$AY$125</f>
        <v>50.137999999999998</v>
      </c>
      <c r="I55" s="182">
        <f>'Malaysia Palm Complex'!$AY$126</f>
        <v>110.456</v>
      </c>
      <c r="J55" s="182">
        <f>'Malaysia Palm Complex'!$AY$127</f>
        <v>114.39700000000001</v>
      </c>
      <c r="K55" s="182">
        <f>'Malaysia Palm Complex'!$AY$128</f>
        <v>61.027999999999999</v>
      </c>
      <c r="L55" s="182">
        <f>'Malaysia Palm Complex'!$AY$129</f>
        <v>100.521</v>
      </c>
      <c r="M55" s="182">
        <f>'Malaysia Palm Complex'!$AY$130</f>
        <v>85.138999999999996</v>
      </c>
      <c r="N55" s="182">
        <f>'Malaysia Palm Complex'!$AY$131</f>
        <v>85.525999999999996</v>
      </c>
      <c r="O55" s="182">
        <f t="shared" si="11"/>
        <v>1124.2060000000001</v>
      </c>
      <c r="P55" s="182"/>
      <c r="Q55" s="182">
        <f t="shared" si="12"/>
        <v>297.10699999999997</v>
      </c>
      <c r="R55" s="182">
        <f t="shared" si="13"/>
        <v>270.03199999999998</v>
      </c>
      <c r="S55" s="182">
        <f t="shared" si="14"/>
        <v>285.88100000000003</v>
      </c>
      <c r="T55" s="182">
        <f t="shared" si="15"/>
        <v>271.18599999999998</v>
      </c>
      <c r="U55" s="173"/>
      <c r="V55" s="185">
        <f t="shared" si="16"/>
        <v>1.3845542617890652</v>
      </c>
      <c r="W55" s="186" t="s">
        <v>181</v>
      </c>
    </row>
    <row r="56" spans="1:23" hidden="1">
      <c r="A56" s="173"/>
      <c r="B56" s="184" t="s">
        <v>349</v>
      </c>
      <c r="C56" s="182">
        <f>'Malaysia Palm Complex'!$AZ$120</f>
        <v>72.406000000000006</v>
      </c>
      <c r="D56" s="182">
        <f>'Malaysia Palm Complex'!$AZ$121</f>
        <v>91.394000000000005</v>
      </c>
      <c r="E56" s="182">
        <f>'Malaysia Palm Complex'!$AZ$122</f>
        <v>121.27200000000001</v>
      </c>
      <c r="F56" s="182">
        <f>'Malaysia Palm Complex'!$AZ$123</f>
        <v>164.93799999999999</v>
      </c>
      <c r="G56" s="182">
        <f>'Malaysia Palm Complex'!$AZ$124</f>
        <v>189.411</v>
      </c>
      <c r="H56" s="182">
        <f>'Malaysia Palm Complex'!$AZ$125</f>
        <v>133.505</v>
      </c>
      <c r="I56" s="182">
        <f>'Malaysia Palm Complex'!$AZ$126</f>
        <v>63.390999999999998</v>
      </c>
      <c r="J56" s="182">
        <f>'Malaysia Palm Complex'!$AZ$127</f>
        <v>105.976</v>
      </c>
      <c r="K56" s="182">
        <f>'Malaysia Palm Complex'!$AZ$128</f>
        <v>109.568</v>
      </c>
      <c r="L56" s="182">
        <f>'Malaysia Palm Complex'!$AZ$129</f>
        <v>109.958</v>
      </c>
      <c r="M56" s="182">
        <f>'Malaysia Palm Complex'!$AZ$130</f>
        <v>73.768000000000001</v>
      </c>
      <c r="N56" s="182">
        <f>'Malaysia Palm Complex'!$AZ$131</f>
        <v>74.745999999999995</v>
      </c>
      <c r="O56" s="182">
        <f t="shared" si="11"/>
        <v>1310.3330000000003</v>
      </c>
      <c r="P56" s="182"/>
      <c r="Q56" s="182">
        <f t="shared" si="12"/>
        <v>285.072</v>
      </c>
      <c r="R56" s="182">
        <f t="shared" si="13"/>
        <v>487.85399999999998</v>
      </c>
      <c r="S56" s="182">
        <f t="shared" si="14"/>
        <v>278.935</v>
      </c>
      <c r="T56" s="182">
        <f t="shared" si="15"/>
        <v>258.47199999999998</v>
      </c>
      <c r="U56" s="173"/>
      <c r="V56" s="185">
        <f t="shared" si="16"/>
        <v>0.22552599547904717</v>
      </c>
      <c r="W56" s="186" t="s">
        <v>181</v>
      </c>
    </row>
    <row r="57" spans="1:23" hidden="1">
      <c r="A57" s="173"/>
      <c r="B57" s="184" t="s">
        <v>350</v>
      </c>
      <c r="C57" s="182">
        <f>'Malaysia Palm Complex'!$BA$120</f>
        <v>45.478000000000002</v>
      </c>
      <c r="D57" s="182">
        <f>'Malaysia Palm Complex'!$BA$121</f>
        <v>88.265000000000001</v>
      </c>
      <c r="E57" s="182">
        <f>'Malaysia Palm Complex'!$BA$122</f>
        <v>146.672</v>
      </c>
      <c r="F57" s="182">
        <f>'Malaysia Palm Complex'!$BA$123</f>
        <v>209.40799999999999</v>
      </c>
      <c r="G57" s="182">
        <f>'Malaysia Palm Complex'!$BA$124</f>
        <v>246.89</v>
      </c>
      <c r="H57" s="182">
        <f>'Malaysia Palm Complex'!$BA$125</f>
        <v>131.58099999999999</v>
      </c>
      <c r="I57" s="182">
        <f>'Malaysia Palm Complex'!$BA$126</f>
        <v>124.075</v>
      </c>
      <c r="J57" s="182">
        <f>'Malaysia Palm Complex'!$BA$127</f>
        <v>129.441</v>
      </c>
      <c r="K57" s="182">
        <f>'Malaysia Palm Complex'!$BA$128</f>
        <v>137.53200000000001</v>
      </c>
      <c r="L57" s="182">
        <f>'Malaysia Palm Complex'!$BA$129</f>
        <v>86.475999999999999</v>
      </c>
      <c r="M57" s="182">
        <f>'Malaysia Palm Complex'!$BA$130</f>
        <v>65.171000000000006</v>
      </c>
      <c r="N57" s="182">
        <f>'Malaysia Palm Complex'!$BA$131</f>
        <v>32.83</v>
      </c>
      <c r="O57" s="182">
        <f t="shared" si="11"/>
        <v>1443.8189999999997</v>
      </c>
      <c r="P57" s="182"/>
      <c r="Q57" s="182">
        <f t="shared" si="12"/>
        <v>280.41499999999996</v>
      </c>
      <c r="R57" s="182">
        <f t="shared" si="13"/>
        <v>587.87900000000002</v>
      </c>
      <c r="S57" s="182">
        <f t="shared" si="14"/>
        <v>391.048</v>
      </c>
      <c r="T57" s="182">
        <f t="shared" si="15"/>
        <v>184.47699999999998</v>
      </c>
      <c r="U57" s="173"/>
      <c r="V57" s="185">
        <f t="shared" si="16"/>
        <v>0.81192060332590565</v>
      </c>
      <c r="W57" s="186" t="s">
        <v>181</v>
      </c>
    </row>
    <row r="58" spans="1:23" hidden="1">
      <c r="A58" s="173"/>
      <c r="B58" s="184" t="s">
        <v>351</v>
      </c>
      <c r="C58" s="182">
        <f>'Malaysia Palm Complex'!$BB$120</f>
        <v>55.936999999999998</v>
      </c>
      <c r="D58" s="182">
        <f>'Malaysia Palm Complex'!$BB$121</f>
        <v>84.918000000000006</v>
      </c>
      <c r="E58" s="182">
        <f>'Malaysia Palm Complex'!$BB$122</f>
        <v>87.224000000000004</v>
      </c>
      <c r="F58" s="182">
        <f>'Malaysia Palm Complex'!$BB$123</f>
        <v>103.816</v>
      </c>
      <c r="G58" s="182">
        <f>'Malaysia Palm Complex'!$BB$124</f>
        <v>97.542000000000002</v>
      </c>
      <c r="H58" s="182">
        <f>'Malaysia Palm Complex'!$BB$125</f>
        <v>90.203999999999994</v>
      </c>
      <c r="I58" s="182">
        <f>'Malaysia Palm Complex'!$BB$126</f>
        <v>45.362000000000002</v>
      </c>
      <c r="J58" s="182">
        <f>'Malaysia Palm Complex'!$BB$127</f>
        <v>47.741</v>
      </c>
      <c r="K58" s="182">
        <f>'Malaysia Palm Complex'!$BB$128</f>
        <v>31.986999999999998</v>
      </c>
      <c r="L58" s="182">
        <f>'Malaysia Palm Complex'!$BB$129</f>
        <v>50.173000000000002</v>
      </c>
      <c r="M58" s="182">
        <f>'Malaysia Palm Complex'!$BB$130</f>
        <v>7.5330000000000004</v>
      </c>
      <c r="N58" s="182">
        <f>'Malaysia Palm Complex'!$BB$131</f>
        <v>19.483000000000001</v>
      </c>
      <c r="O58" s="182">
        <f t="shared" si="11"/>
        <v>721.91999999999985</v>
      </c>
      <c r="P58" s="182"/>
      <c r="Q58" s="182">
        <f t="shared" si="12"/>
        <v>228.07900000000001</v>
      </c>
      <c r="R58" s="182">
        <f t="shared" si="13"/>
        <v>291.56200000000001</v>
      </c>
      <c r="S58" s="182">
        <f t="shared" si="14"/>
        <v>125.09</v>
      </c>
      <c r="T58" s="182">
        <f t="shared" si="15"/>
        <v>77.189000000000007</v>
      </c>
      <c r="U58" s="173"/>
      <c r="V58" s="185">
        <f t="shared" si="16"/>
        <v>0.57712388637346379</v>
      </c>
      <c r="W58" s="186" t="s">
        <v>181</v>
      </c>
    </row>
    <row r="59" spans="1:23" hidden="1">
      <c r="A59" s="173"/>
      <c r="B59" s="184" t="s">
        <v>352</v>
      </c>
      <c r="C59" s="182">
        <f>'Malaysia Palm Complex'!$BC$120</f>
        <v>22.503</v>
      </c>
      <c r="D59" s="182">
        <f>'Malaysia Palm Complex'!$BC$121</f>
        <v>14.859</v>
      </c>
      <c r="E59" s="182">
        <f>'Malaysia Palm Complex'!$BC$122</f>
        <v>24.574000000000002</v>
      </c>
      <c r="F59" s="182">
        <f>'Malaysia Palm Complex'!$BC$123</f>
        <v>15.782</v>
      </c>
      <c r="G59" s="182">
        <f>'Malaysia Palm Complex'!$BC$124</f>
        <v>8.2590000000000003</v>
      </c>
      <c r="H59" s="182">
        <f>'Malaysia Palm Complex'!$BC$125</f>
        <v>15.14</v>
      </c>
      <c r="I59" s="182">
        <f>'Malaysia Palm Complex'!$BC$126</f>
        <v>43.058999999999997</v>
      </c>
      <c r="J59" s="182">
        <f>'Malaysia Palm Complex'!$BC$127</f>
        <v>50.698</v>
      </c>
      <c r="K59" s="182">
        <f>'Malaysia Palm Complex'!$BC$128</f>
        <v>10.993</v>
      </c>
      <c r="L59" s="182">
        <f>'Malaysia Palm Complex'!$BC$129</f>
        <v>13.308</v>
      </c>
      <c r="M59" s="182">
        <f>'Malaysia Palm Complex'!$BC$130</f>
        <v>17.574000000000002</v>
      </c>
      <c r="N59" s="182">
        <f>'Malaysia Palm Complex'!$BC$131</f>
        <v>38.491</v>
      </c>
      <c r="O59" s="182">
        <f t="shared" si="11"/>
        <v>275.24</v>
      </c>
      <c r="P59" s="182"/>
      <c r="Q59" s="182">
        <f t="shared" si="12"/>
        <v>61.936000000000007</v>
      </c>
      <c r="R59" s="182">
        <f t="shared" si="13"/>
        <v>39.180999999999997</v>
      </c>
      <c r="S59" s="182">
        <f t="shared" si="14"/>
        <v>104.75</v>
      </c>
      <c r="T59" s="182">
        <f t="shared" si="15"/>
        <v>69.373000000000005</v>
      </c>
      <c r="U59" s="173"/>
      <c r="V59" s="185">
        <f t="shared" si="16"/>
        <v>0.23339123766143999</v>
      </c>
      <c r="W59" s="186" t="s">
        <v>181</v>
      </c>
    </row>
    <row r="60" spans="1:23" hidden="1">
      <c r="A60" s="173"/>
      <c r="B60" s="184" t="s">
        <v>353</v>
      </c>
      <c r="C60" s="182">
        <f>'Malaysia Palm Complex'!$BD$120</f>
        <v>82.971000000000004</v>
      </c>
      <c r="D60" s="182">
        <f>'Malaysia Palm Complex'!$BD$121</f>
        <v>98.94</v>
      </c>
      <c r="E60" s="182">
        <f>'Malaysia Palm Complex'!$BD$122</f>
        <v>90.352999999999994</v>
      </c>
      <c r="F60" s="182">
        <f>'Malaysia Palm Complex'!$BD$123</f>
        <v>89.908000000000001</v>
      </c>
      <c r="G60" s="182">
        <f>'Malaysia Palm Complex'!$BD$124</f>
        <v>63.515000000000001</v>
      </c>
      <c r="H60" s="182">
        <f>'Malaysia Palm Complex'!$BD$125</f>
        <v>41.573999999999998</v>
      </c>
      <c r="I60" s="182">
        <f>'Malaysia Palm Complex'!$BD$126</f>
        <v>65.007000000000005</v>
      </c>
      <c r="J60" s="182">
        <f>'Malaysia Palm Complex'!$BD$127</f>
        <v>101.108</v>
      </c>
      <c r="K60" s="182">
        <f>'Malaysia Palm Complex'!$BD$128</f>
        <v>103.496</v>
      </c>
      <c r="L60" s="182">
        <f>'Malaysia Palm Complex'!$BD$129</f>
        <v>142.845</v>
      </c>
      <c r="M60" s="182">
        <f>'Malaysia Palm Complex'!$BD$130</f>
        <v>66.066000000000003</v>
      </c>
      <c r="N60" s="182">
        <f>'Malaysia Palm Complex'!$BD$131</f>
        <v>75.962000000000003</v>
      </c>
      <c r="O60" s="182">
        <f t="shared" si="11"/>
        <v>1021.745</v>
      </c>
      <c r="P60" s="182"/>
      <c r="Q60" s="182">
        <f t="shared" si="12"/>
        <v>272.26400000000001</v>
      </c>
      <c r="R60" s="182">
        <f t="shared" si="13"/>
        <v>194.99700000000001</v>
      </c>
      <c r="S60" s="182">
        <f t="shared" si="14"/>
        <v>269.61099999999999</v>
      </c>
      <c r="T60" s="182">
        <f t="shared" si="15"/>
        <v>284.87299999999999</v>
      </c>
      <c r="U60" s="173"/>
      <c r="V60" s="185">
        <f t="shared" si="16"/>
        <v>-0.82079929376180383</v>
      </c>
      <c r="W60" s="186" t="s">
        <v>181</v>
      </c>
    </row>
    <row r="61" spans="1:23" hidden="1">
      <c r="A61" s="173"/>
      <c r="B61" s="184" t="s">
        <v>354</v>
      </c>
      <c r="C61" s="182">
        <f>'Malaysia Palm Complex'!$BE$120</f>
        <v>73.433999999999997</v>
      </c>
      <c r="D61" s="182">
        <f>'Malaysia Palm Complex'!$BE$121</f>
        <v>121.819</v>
      </c>
      <c r="E61" s="182">
        <f>'Malaysia Palm Complex'!$BE$122</f>
        <v>83.486000000000004</v>
      </c>
      <c r="F61" s="182">
        <f>'Malaysia Palm Complex'!$BE$123</f>
        <v>34.4</v>
      </c>
      <c r="G61" s="182">
        <f>'Malaysia Palm Complex'!$BE$124</f>
        <v>67.582999999999998</v>
      </c>
      <c r="H61" s="182">
        <f>'Malaysia Palm Complex'!$BE$125</f>
        <v>74.451999999999998</v>
      </c>
      <c r="I61" s="182">
        <f>'Malaysia Palm Complex'!$BE$126</f>
        <v>41.798000000000002</v>
      </c>
      <c r="J61" s="182">
        <f>'Malaysia Palm Complex'!$BE$127</f>
        <v>20.024000000000001</v>
      </c>
      <c r="K61" s="182">
        <f>'Malaysia Palm Complex'!$BE$128</f>
        <v>19.635999999999999</v>
      </c>
      <c r="L61" s="182">
        <f>'Malaysia Palm Complex'!$BE$129</f>
        <v>12.823</v>
      </c>
      <c r="M61" s="182">
        <f>'Malaysia Palm Complex'!$BE$130</f>
        <v>7.8070000000000004</v>
      </c>
      <c r="N61" s="182">
        <f>'Malaysia Palm Complex'!$BE$131</f>
        <v>1.792</v>
      </c>
      <c r="O61" s="182">
        <f t="shared" si="11"/>
        <v>559.05399999999997</v>
      </c>
      <c r="P61" s="182"/>
      <c r="Q61" s="182">
        <f t="shared" si="12"/>
        <v>278.73899999999998</v>
      </c>
      <c r="R61" s="182">
        <f t="shared" si="13"/>
        <v>176.435</v>
      </c>
      <c r="S61" s="182">
        <f t="shared" si="14"/>
        <v>81.457999999999998</v>
      </c>
      <c r="T61" s="182">
        <f t="shared" si="15"/>
        <v>22.422000000000004</v>
      </c>
      <c r="U61" s="173"/>
      <c r="V61" s="185">
        <f t="shared" si="16"/>
        <v>0.47311059496158658</v>
      </c>
      <c r="W61" s="186" t="s">
        <v>181</v>
      </c>
    </row>
    <row r="62" spans="1:23" hidden="1">
      <c r="A62" s="173"/>
      <c r="B62" s="184" t="s">
        <v>355</v>
      </c>
      <c r="C62" s="182">
        <f>'Malaysia Palm Complex'!$BF$120</f>
        <v>26.856999999999999</v>
      </c>
      <c r="D62" s="182">
        <f>'Malaysia Palm Complex'!$BF$121</f>
        <v>63.491</v>
      </c>
      <c r="E62" s="182">
        <f>'Malaysia Palm Complex'!$BF$122</f>
        <v>44.752000000000002</v>
      </c>
      <c r="F62" s="182">
        <f>'Malaysia Palm Complex'!$BF$123</f>
        <v>71.590999999999994</v>
      </c>
      <c r="G62" s="182">
        <f>'Malaysia Palm Complex'!$BF$124</f>
        <v>40.331000000000003</v>
      </c>
      <c r="H62" s="182">
        <f>'Malaysia Palm Complex'!$BF$125</f>
        <v>101.961</v>
      </c>
      <c r="I62" s="182">
        <f>'Malaysia Palm Complex'!$BF$126</f>
        <v>54.475000000000001</v>
      </c>
      <c r="J62" s="182">
        <f>'Malaysia Palm Complex'!$BF$127</f>
        <v>47.45</v>
      </c>
      <c r="K62" s="182">
        <f>'Malaysia Palm Complex'!$BF$128</f>
        <v>45.828000000000003</v>
      </c>
      <c r="L62" s="182">
        <f>'Malaysia Palm Complex'!$BF$129</f>
        <v>52.962000000000003</v>
      </c>
      <c r="M62" s="182">
        <f>'Malaysia Palm Complex'!$BF$130</f>
        <v>41.661000000000001</v>
      </c>
      <c r="N62" s="182">
        <f>'Malaysia Palm Complex'!$BF$131</f>
        <v>41.173000000000002</v>
      </c>
      <c r="O62" s="182">
        <f t="shared" si="11"/>
        <v>632.53199999999993</v>
      </c>
      <c r="P62" s="182"/>
      <c r="Q62" s="182">
        <f t="shared" si="12"/>
        <v>135.1</v>
      </c>
      <c r="R62" s="182">
        <f t="shared" si="13"/>
        <v>213.88299999999998</v>
      </c>
      <c r="S62" s="182">
        <f t="shared" si="14"/>
        <v>147.75300000000001</v>
      </c>
      <c r="T62" s="182">
        <f t="shared" si="15"/>
        <v>135.79599999999999</v>
      </c>
      <c r="U62" s="173"/>
      <c r="V62" s="185"/>
      <c r="W62" s="186"/>
    </row>
    <row r="63" spans="1:23">
      <c r="A63" s="173"/>
      <c r="B63" s="184" t="s">
        <v>356</v>
      </c>
      <c r="C63" s="182">
        <f>'Malaysia Palm Complex'!$BG$120</f>
        <v>13.478999999999999</v>
      </c>
      <c r="D63" s="182">
        <f>'Malaysia Palm Complex'!$BG$121</f>
        <v>30.190999999999999</v>
      </c>
      <c r="E63" s="182">
        <f>'Malaysia Palm Complex'!$BG$122</f>
        <v>14.991</v>
      </c>
      <c r="F63" s="182">
        <f>'Malaysia Palm Complex'!$BG$123</f>
        <v>34.825000000000003</v>
      </c>
      <c r="G63" s="182">
        <f>'Malaysia Palm Complex'!$BG$124</f>
        <v>67.165000000000006</v>
      </c>
      <c r="H63" s="182">
        <f>'Malaysia Palm Complex'!$BG$125</f>
        <v>39.625999999999998</v>
      </c>
      <c r="I63" s="182">
        <f>'Malaysia Palm Complex'!$BG$126</f>
        <v>35.624000000000002</v>
      </c>
      <c r="J63" s="182">
        <f>'Malaysia Palm Complex'!$BG$127</f>
        <v>32.26</v>
      </c>
      <c r="K63" s="182">
        <f>'Malaysia Palm Complex'!$BG$128</f>
        <v>85.888999999999996</v>
      </c>
      <c r="L63" s="182">
        <f>'Malaysia Palm Complex'!$BG$129</f>
        <v>44.03</v>
      </c>
      <c r="M63" s="182">
        <f>'Malaysia Palm Complex'!$BG$130</f>
        <v>80.191000000000003</v>
      </c>
      <c r="N63" s="182">
        <f>'Malaysia Palm Complex'!$BG$131</f>
        <v>61.598999999999997</v>
      </c>
      <c r="O63" s="182">
        <f t="shared" si="11"/>
        <v>539.87000000000012</v>
      </c>
      <c r="P63" s="182"/>
      <c r="Q63" s="182">
        <f t="shared" si="12"/>
        <v>58.661000000000001</v>
      </c>
      <c r="R63" s="182">
        <f t="shared" si="13"/>
        <v>141.61600000000001</v>
      </c>
      <c r="S63" s="182">
        <f t="shared" si="14"/>
        <v>153.773</v>
      </c>
      <c r="T63" s="182">
        <f t="shared" si="15"/>
        <v>185.82</v>
      </c>
      <c r="U63" s="173"/>
      <c r="V63" s="185">
        <f>((F69-G69)/((SUM(F64:F68)-SUM(G64:G68))/5))-1</f>
        <v>-1.1356812421347418</v>
      </c>
      <c r="W63" s="186" t="s">
        <v>357</v>
      </c>
    </row>
    <row r="64" spans="1:23">
      <c r="A64" s="173"/>
      <c r="B64" s="184" t="s">
        <v>2</v>
      </c>
      <c r="C64" s="182">
        <f>'Malaysia Palm Complex'!$BH$120</f>
        <v>117.26900000000001</v>
      </c>
      <c r="D64" s="182">
        <f>'Malaysia Palm Complex'!$BH$121</f>
        <v>134.352</v>
      </c>
      <c r="E64" s="182">
        <f>'Malaysia Palm Complex'!$BH$122</f>
        <v>108.621</v>
      </c>
      <c r="F64" s="182">
        <f>'Malaysia Palm Complex'!$BH$123</f>
        <v>81.447000000000003</v>
      </c>
      <c r="G64" s="182">
        <f>'Malaysia Palm Complex'!$BH$124</f>
        <v>94.278000000000006</v>
      </c>
      <c r="H64" s="182">
        <f>'Malaysia Palm Complex'!$BH$125</f>
        <v>131.24199999999999</v>
      </c>
      <c r="I64" s="182">
        <f>'Malaysia Palm Complex'!$BH$126</f>
        <v>62.112000000000002</v>
      </c>
      <c r="J64" s="182">
        <f>'Malaysia Palm Complex'!$BH$127</f>
        <v>61.789000000000001</v>
      </c>
      <c r="K64" s="182">
        <f>'Malaysia Palm Complex'!$BH$128</f>
        <v>101.25</v>
      </c>
      <c r="L64" s="182">
        <f>'Malaysia Palm Complex'!$BH$129</f>
        <v>40.069000000000003</v>
      </c>
      <c r="M64" s="182">
        <f>'Malaysia Palm Complex'!$BH$130</f>
        <v>51.055</v>
      </c>
      <c r="N64" s="182">
        <f>'Malaysia Palm Complex'!$BH$131</f>
        <v>71.111999999999995</v>
      </c>
      <c r="O64" s="182">
        <f t="shared" si="11"/>
        <v>1054.5959999999998</v>
      </c>
      <c r="P64" s="182"/>
      <c r="Q64" s="182">
        <f t="shared" si="12"/>
        <v>360.24200000000002</v>
      </c>
      <c r="R64" s="182">
        <f t="shared" si="13"/>
        <v>306.96699999999998</v>
      </c>
      <c r="S64" s="182">
        <f t="shared" si="14"/>
        <v>225.15100000000001</v>
      </c>
      <c r="T64" s="182">
        <f t="shared" si="15"/>
        <v>162.23599999999999</v>
      </c>
      <c r="U64" s="173"/>
      <c r="V64" s="185">
        <f>G69/F69-1</f>
        <v>0.10381772563911307</v>
      </c>
      <c r="W64" s="186" t="s">
        <v>358</v>
      </c>
    </row>
    <row r="65" spans="1:23">
      <c r="A65" s="173"/>
      <c r="B65" s="184" t="s">
        <v>37</v>
      </c>
      <c r="C65" s="182">
        <f>'Malaysia Palm Complex'!$BI$120</f>
        <v>85.034000000000006</v>
      </c>
      <c r="D65" s="182">
        <f>'Malaysia Palm Complex'!$BI$121</f>
        <v>74.683999999999997</v>
      </c>
      <c r="E65" s="182">
        <f>'Malaysia Palm Complex'!$BI$122</f>
        <v>123.029</v>
      </c>
      <c r="F65" s="182">
        <f>'Malaysia Palm Complex'!$BI$123</f>
        <v>85.033000000000001</v>
      </c>
      <c r="G65" s="182">
        <f>'Malaysia Palm Complex'!$BI$124</f>
        <v>66.734999999999999</v>
      </c>
      <c r="H65" s="182">
        <f>'Malaysia Palm Complex'!$BI$125</f>
        <v>79.215999999999994</v>
      </c>
      <c r="I65" s="182">
        <f>'Malaysia Palm Complex'!$BI$126</f>
        <v>56.595999999999997</v>
      </c>
      <c r="J65" s="182">
        <f>'Malaysia Palm Complex'!$BI$127</f>
        <v>37.100999999999999</v>
      </c>
      <c r="K65" s="182">
        <f>'Malaysia Palm Complex'!$BI$128</f>
        <v>48.841000000000001</v>
      </c>
      <c r="L65" s="182">
        <f>'Malaysia Palm Complex'!$BI$129</f>
        <v>52.691000000000003</v>
      </c>
      <c r="M65" s="182">
        <f>'Malaysia Palm Complex'!$BI$130</f>
        <v>32.311</v>
      </c>
      <c r="N65" s="182">
        <f>'Malaysia Palm Complex'!$BI$131</f>
        <v>48.273000000000003</v>
      </c>
      <c r="O65" s="182">
        <f t="shared" si="11"/>
        <v>789.5440000000001</v>
      </c>
      <c r="P65" s="182"/>
      <c r="Q65" s="182">
        <f t="shared" si="12"/>
        <v>282.74700000000001</v>
      </c>
      <c r="R65" s="182">
        <f t="shared" si="13"/>
        <v>230.98399999999998</v>
      </c>
      <c r="S65" s="182">
        <f t="shared" si="14"/>
        <v>142.53800000000001</v>
      </c>
      <c r="T65" s="182">
        <f t="shared" si="15"/>
        <v>133.27500000000001</v>
      </c>
      <c r="U65" s="173"/>
      <c r="V65" s="185">
        <f>G69/G68-1</f>
        <v>-0.37995657639126967</v>
      </c>
      <c r="W65" s="186" t="s">
        <v>359</v>
      </c>
    </row>
    <row r="66" spans="1:23">
      <c r="A66" s="173"/>
      <c r="B66" s="184" t="s">
        <v>38</v>
      </c>
      <c r="C66" s="182">
        <f>'Malaysia Palm Complex'!$BJ$120</f>
        <v>45.398000000000003</v>
      </c>
      <c r="D66" s="182">
        <f>'Malaysia Palm Complex'!$BJ$121</f>
        <v>112.663</v>
      </c>
      <c r="E66" s="182">
        <f>'Malaysia Palm Complex'!$BJ$122</f>
        <v>282.05799999999999</v>
      </c>
      <c r="F66" s="182">
        <f>'Malaysia Palm Complex'!$BJ$123</f>
        <v>165.19800000000001</v>
      </c>
      <c r="G66" s="182">
        <f>'Malaysia Palm Complex'!$BJ$124</f>
        <v>87.325999999999993</v>
      </c>
      <c r="H66" s="182">
        <f>'Malaysia Palm Complex'!$BJ$125</f>
        <v>137.33199999999999</v>
      </c>
      <c r="I66" s="182">
        <f>'Malaysia Palm Complex'!$BJ$126</f>
        <v>109.84699999999999</v>
      </c>
      <c r="J66" s="182">
        <f>'Malaysia Palm Complex'!$BJ$127</f>
        <v>89.013999999999996</v>
      </c>
      <c r="K66" s="182">
        <f>'Malaysia Palm Complex'!$BJ$128</f>
        <v>113.126</v>
      </c>
      <c r="L66" s="182">
        <f>'Malaysia Palm Complex'!$BJ$129</f>
        <v>54.381</v>
      </c>
      <c r="M66" s="182">
        <f>'Malaysia Palm Complex'!$BJ$130</f>
        <v>91.408000000000001</v>
      </c>
      <c r="N66" s="182">
        <f>'Malaysia Palm Complex'!$BJ$131</f>
        <v>74.992000000000004</v>
      </c>
      <c r="O66" s="182">
        <f t="shared" si="11"/>
        <v>1362.7429999999999</v>
      </c>
      <c r="P66" s="182"/>
      <c r="Q66" s="182">
        <f t="shared" si="12"/>
        <v>440.11900000000003</v>
      </c>
      <c r="R66" s="182">
        <f t="shared" si="13"/>
        <v>389.85599999999999</v>
      </c>
      <c r="S66" s="182">
        <f t="shared" si="14"/>
        <v>311.98699999999997</v>
      </c>
      <c r="T66" s="182">
        <f t="shared" si="15"/>
        <v>220.78100000000001</v>
      </c>
      <c r="U66" s="173"/>
      <c r="V66" s="185">
        <f>(G69/AVERAGE(G64:G68))-1</f>
        <v>-0.64408625190769597</v>
      </c>
      <c r="W66" s="186" t="s">
        <v>181</v>
      </c>
    </row>
    <row r="67" spans="1:23">
      <c r="A67" s="173"/>
      <c r="B67" s="184" t="str">
        <f>B33</f>
        <v>21/22</v>
      </c>
      <c r="C67" s="182">
        <f>'Malaysia Palm Complex'!$BK$120</f>
        <v>50.45</v>
      </c>
      <c r="D67" s="182">
        <f>'Malaysia Palm Complex'!$BK$121</f>
        <v>97.891000000000005</v>
      </c>
      <c r="E67" s="182">
        <f>'Malaysia Palm Complex'!$BK$122</f>
        <v>102.768</v>
      </c>
      <c r="F67" s="182">
        <f>'Malaysia Palm Complex'!$BK$123</f>
        <v>85.082999999999998</v>
      </c>
      <c r="G67" s="182">
        <f>'Malaysia Palm Complex'!$BK$124</f>
        <v>156.51300000000001</v>
      </c>
      <c r="H67" s="182">
        <f>'Malaysia Palm Complex'!$BK$125</f>
        <v>85.15</v>
      </c>
      <c r="I67" s="182">
        <f>'Malaysia Palm Complex'!$BK$126</f>
        <v>77.652000000000001</v>
      </c>
      <c r="J67" s="182">
        <f>'Malaysia Palm Complex'!$BK$127</f>
        <v>57.823</v>
      </c>
      <c r="K67" s="182">
        <f>'Malaysia Palm Complex'!$BK$128</f>
        <v>59.273000000000003</v>
      </c>
      <c r="L67" s="182">
        <f>'Malaysia Palm Complex'!$BK$129</f>
        <v>133.55699999999999</v>
      </c>
      <c r="M67" s="182">
        <f>'Malaysia Palm Complex'!$BK$130</f>
        <v>172.15100000000001</v>
      </c>
      <c r="N67" s="182">
        <f>'Malaysia Palm Complex'!$BK$131</f>
        <v>132.303</v>
      </c>
      <c r="O67" s="182">
        <f t="shared" ref="O67" si="17">SUM(C67:N67)</f>
        <v>1210.614</v>
      </c>
      <c r="P67" s="187"/>
      <c r="Q67" s="182">
        <f t="shared" si="12"/>
        <v>251.10900000000001</v>
      </c>
      <c r="R67" s="182">
        <f t="shared" si="13"/>
        <v>326.74599999999998</v>
      </c>
      <c r="S67" s="182">
        <f t="shared" si="14"/>
        <v>194.74799999999999</v>
      </c>
      <c r="T67" s="182">
        <f t="shared" si="15"/>
        <v>438.01099999999997</v>
      </c>
      <c r="U67" s="173"/>
      <c r="V67" s="185"/>
      <c r="W67" s="186"/>
    </row>
    <row r="68" spans="1:23">
      <c r="A68" s="173"/>
      <c r="B68" s="184" t="str">
        <f>B34</f>
        <v>22/23</v>
      </c>
      <c r="C68" s="182">
        <f>'Malaysia Palm Complex'!$BL$120</f>
        <v>69.063999999999993</v>
      </c>
      <c r="D68" s="182">
        <f>'Malaysia Palm Complex'!$BL$121</f>
        <v>47.046999999999997</v>
      </c>
      <c r="E68" s="182">
        <f>'Malaysia Palm Complex'!$BL$122</f>
        <v>64.911000000000001</v>
      </c>
      <c r="F68" s="182">
        <f>'Malaysia Palm Complex'!$BL$123</f>
        <v>153.435</v>
      </c>
      <c r="G68" s="182">
        <f>'Malaysia Palm Complex'!$BL$124</f>
        <v>52.506</v>
      </c>
      <c r="H68" s="182">
        <f>'Malaysia Palm Complex'!$BL$125</f>
        <v>39.771999999999998</v>
      </c>
      <c r="I68" s="182">
        <f>'Malaysia Palm Complex'!$BL$126</f>
        <v>43.118000000000002</v>
      </c>
      <c r="J68" s="182">
        <f>'Malaysia Palm Complex'!$BL$127</f>
        <v>80.926000000000002</v>
      </c>
      <c r="K68" s="182">
        <f>'Malaysia Palm Complex'!$BL$128</f>
        <v>135.27099999999999</v>
      </c>
      <c r="L68" s="182">
        <f>'Malaysia Palm Complex'!$BL$129</f>
        <v>103.837</v>
      </c>
      <c r="M68" s="182">
        <f>'Malaysia Palm Complex'!$BL$130</f>
        <v>110.621</v>
      </c>
      <c r="N68" s="182">
        <f>'Malaysia Palm Complex'!$BL$131</f>
        <v>49.054000000000002</v>
      </c>
      <c r="O68" s="182">
        <f t="shared" ref="O68:O70" si="18">SUM(C68:N68)</f>
        <v>949.5619999999999</v>
      </c>
      <c r="P68" s="187"/>
      <c r="Q68" s="182">
        <f t="shared" si="12"/>
        <v>181.02199999999999</v>
      </c>
      <c r="R68" s="182">
        <f t="shared" si="13"/>
        <v>245.71299999999999</v>
      </c>
      <c r="S68" s="182">
        <f t="shared" si="14"/>
        <v>259.315</v>
      </c>
      <c r="T68" s="182">
        <f t="shared" si="15"/>
        <v>263.512</v>
      </c>
      <c r="U68" s="173"/>
      <c r="V68" s="185"/>
      <c r="W68" s="186"/>
    </row>
    <row r="69" spans="1:23">
      <c r="A69" s="173"/>
      <c r="B69" s="184" t="str">
        <f>B35</f>
        <v>23/24</v>
      </c>
      <c r="C69" s="182">
        <f>'Malaysia Palm Complex'!$BM$120</f>
        <v>47.557000000000002</v>
      </c>
      <c r="D69" s="182">
        <f>'Malaysia Palm Complex'!$BM$121</f>
        <v>39.695999999999998</v>
      </c>
      <c r="E69" s="182">
        <f>'Malaysia Palm Complex'!$BM$122</f>
        <v>40.061999999999998</v>
      </c>
      <c r="F69" s="182">
        <f>'Malaysia Palm Complex'!$BM$123</f>
        <v>29.494</v>
      </c>
      <c r="G69" s="182">
        <f>'Malaysia Palm Complex'!$BM$124</f>
        <v>32.555999999999997</v>
      </c>
      <c r="H69" s="187">
        <f>'Malaysia Palm Complex'!$BM$125</f>
        <v>21.893999999999998</v>
      </c>
      <c r="I69" s="187">
        <f>'Malaysia Palm Complex'!$BM$126</f>
        <v>34.762</v>
      </c>
      <c r="J69" s="187">
        <f>'Malaysia Palm Complex'!$BM$127</f>
        <v>20.760999999999999</v>
      </c>
      <c r="K69" s="187">
        <f>'Malaysia Palm Complex'!$BM$128</f>
        <v>11.738</v>
      </c>
      <c r="L69" s="187">
        <f>'Malaysia Palm Complex'!$BM$129</f>
        <v>10.483000000000001</v>
      </c>
      <c r="M69" s="187">
        <f>'Malaysia Palm Complex'!$BM$130</f>
        <v>9.9700000000000006</v>
      </c>
      <c r="N69" s="187">
        <f>'Malaysia Palm Complex'!$BM$131</f>
        <v>5.4820000000000002</v>
      </c>
      <c r="O69" s="187">
        <f t="shared" si="18"/>
        <v>304.4550000000001</v>
      </c>
      <c r="P69" s="187"/>
      <c r="Q69" s="182">
        <f t="shared" si="12"/>
        <v>127.315</v>
      </c>
      <c r="R69" s="182">
        <f t="shared" si="13"/>
        <v>83.943999999999988</v>
      </c>
      <c r="S69" s="182">
        <f t="shared" si="14"/>
        <v>67.260999999999996</v>
      </c>
      <c r="T69" s="182">
        <f t="shared" si="15"/>
        <v>25.935000000000002</v>
      </c>
      <c r="U69" s="173"/>
      <c r="V69" s="185"/>
      <c r="W69" s="186"/>
    </row>
    <row r="70" spans="1:23">
      <c r="A70" s="173"/>
      <c r="B70" s="184" t="str">
        <f t="shared" ref="B70:B71" si="19">B36</f>
        <v>24/25</v>
      </c>
      <c r="C70" s="182">
        <f>'Malaysia Palm Complex'!$BN$120</f>
        <v>16.347000000000001</v>
      </c>
      <c r="D70" s="182">
        <f>'Malaysia Palm Complex'!$BN$121</f>
        <v>37.917000000000002</v>
      </c>
      <c r="E70" s="182">
        <f>'Malaysia Palm Complex'!$BN$122</f>
        <v>37.917000000000002</v>
      </c>
      <c r="F70" s="182">
        <f>'Malaysia Palm Complex'!$BN$123</f>
        <v>88.474000000000004</v>
      </c>
      <c r="G70" s="182">
        <f>'Malaysia Palm Complex'!$BN$124</f>
        <v>66.784000000000006</v>
      </c>
      <c r="H70" s="187">
        <f>'Malaysia Palm Complex'!$BN$125</f>
        <v>121.886</v>
      </c>
      <c r="I70" s="187">
        <f>'Malaysia Palm Complex'!$BN$126</f>
        <v>58.292000000000002</v>
      </c>
      <c r="J70" s="187">
        <f>'Malaysia Palm Complex'!$BN$127</f>
        <v>68.971000000000004</v>
      </c>
      <c r="K70" s="187">
        <f>'Malaysia Palm Complex'!$BN$128</f>
        <v>70.015000000000001</v>
      </c>
      <c r="L70" s="187">
        <f>'Malaysia Palm Complex'!$BN$129</f>
        <v>61.039000000000001</v>
      </c>
      <c r="M70" s="187">
        <f>'Malaysia Palm Complex'!$BN$130</f>
        <v>63.938089743377148</v>
      </c>
      <c r="N70" s="187">
        <f>'Malaysia Palm Complex'!$BN$131</f>
        <v>58.419910256622757</v>
      </c>
      <c r="O70" s="187">
        <f t="shared" si="18"/>
        <v>750</v>
      </c>
      <c r="P70" s="187"/>
      <c r="Q70" s="182">
        <f t="shared" si="12"/>
        <v>92.181000000000012</v>
      </c>
      <c r="R70" s="187">
        <f t="shared" si="13"/>
        <v>277.14400000000001</v>
      </c>
      <c r="S70" s="187">
        <f t="shared" si="14"/>
        <v>197.27800000000002</v>
      </c>
      <c r="T70" s="187">
        <f t="shared" si="15"/>
        <v>183.39699999999991</v>
      </c>
      <c r="U70" s="173"/>
      <c r="V70" s="185"/>
      <c r="W70" s="186"/>
    </row>
    <row r="71" spans="1:23" ht="15.75" thickBot="1">
      <c r="A71" s="173"/>
      <c r="B71" s="184" t="str">
        <f t="shared" si="19"/>
        <v>25/26</v>
      </c>
      <c r="C71" s="182"/>
      <c r="D71" s="182"/>
      <c r="E71" s="182"/>
      <c r="F71" s="182"/>
      <c r="G71" s="182"/>
      <c r="H71" s="187"/>
      <c r="I71" s="187"/>
      <c r="J71" s="187"/>
      <c r="K71" s="187"/>
      <c r="L71" s="187"/>
      <c r="M71" s="187"/>
      <c r="N71" s="187"/>
      <c r="O71" s="187"/>
      <c r="P71" s="187"/>
      <c r="Q71" s="182"/>
      <c r="R71" s="187"/>
      <c r="S71" s="187"/>
      <c r="T71" s="187"/>
      <c r="U71" s="173"/>
      <c r="V71" s="185"/>
      <c r="W71" s="186"/>
    </row>
    <row r="72" spans="1:23">
      <c r="A72" s="173"/>
      <c r="B72" s="181" t="s">
        <v>363</v>
      </c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2"/>
      <c r="Q72" s="188"/>
      <c r="R72" s="188"/>
      <c r="S72" s="188"/>
      <c r="T72" s="188"/>
      <c r="U72" s="173"/>
    </row>
    <row r="73" spans="1:23" hidden="1">
      <c r="A73" s="173"/>
      <c r="B73" s="173" t="s">
        <v>332</v>
      </c>
      <c r="C73" s="182">
        <f>'Malaysia Palm Complex'!$AI$136</f>
        <v>609.32399999999996</v>
      </c>
      <c r="D73" s="182">
        <f>'Malaysia Palm Complex'!$AI$137</f>
        <v>541.26300000000003</v>
      </c>
      <c r="E73" s="182">
        <f>'Malaysia Palm Complex'!$AI$138</f>
        <v>482.95499999999998</v>
      </c>
      <c r="F73" s="182">
        <f>'Malaysia Palm Complex'!$AI$139</f>
        <v>658.23199999999997</v>
      </c>
      <c r="G73" s="182">
        <f>'Malaysia Palm Complex'!$AI$140</f>
        <v>581.62099999999998</v>
      </c>
      <c r="H73" s="182">
        <f>'Malaysia Palm Complex'!$AI$141</f>
        <v>564.202</v>
      </c>
      <c r="I73" s="182">
        <f>'Malaysia Palm Complex'!$AI$142</f>
        <v>557.84799999999996</v>
      </c>
      <c r="J73" s="182">
        <f>'Malaysia Palm Complex'!$AI$143</f>
        <v>500.41300000000001</v>
      </c>
      <c r="K73" s="182">
        <f>'Malaysia Palm Complex'!$AI$144</f>
        <v>448.14</v>
      </c>
      <c r="L73" s="182">
        <f>'Malaysia Palm Complex'!$AI$145</f>
        <v>572.40300000000002</v>
      </c>
      <c r="M73" s="182">
        <f>'Malaysia Palm Complex'!$AI$146</f>
        <v>583.34100000000001</v>
      </c>
      <c r="N73" s="182">
        <f>'Malaysia Palm Complex'!$AI$147</f>
        <v>566.57000000000005</v>
      </c>
      <c r="O73" s="182">
        <f t="shared" ref="O73:O100" si="20">SUM(C73:N73)</f>
        <v>6666.3120000000008</v>
      </c>
      <c r="P73" s="182"/>
      <c r="Q73" s="182">
        <f t="shared" ref="Q73:Q104" si="21">SUM(C73:E73)</f>
        <v>1633.5419999999999</v>
      </c>
      <c r="R73" s="182">
        <f t="shared" ref="R73:R104" si="22">SUM(F73:H73)</f>
        <v>1804.0550000000001</v>
      </c>
      <c r="S73" s="182">
        <f t="shared" ref="S73:S104" si="23">SUM(I73:K73)</f>
        <v>1506.4009999999998</v>
      </c>
      <c r="T73" s="182">
        <f t="shared" ref="T73:T104" si="24">SUM(L73:N73)</f>
        <v>1722.3140000000003</v>
      </c>
      <c r="U73" s="173"/>
    </row>
    <row r="74" spans="1:23" hidden="1">
      <c r="A74" s="173"/>
      <c r="B74" s="173" t="s">
        <v>333</v>
      </c>
      <c r="C74" s="182">
        <f>'Malaysia Palm Complex'!$AJ$136</f>
        <v>597.84</v>
      </c>
      <c r="D74" s="182">
        <f>'Malaysia Palm Complex'!$AJ$137</f>
        <v>587.81299999999999</v>
      </c>
      <c r="E74" s="182">
        <f>'Malaysia Palm Complex'!$AJ$138</f>
        <v>531.81600000000003</v>
      </c>
      <c r="F74" s="182">
        <f>'Malaysia Palm Complex'!$AJ$139</f>
        <v>452.59399999999999</v>
      </c>
      <c r="G74" s="182">
        <f>'Malaysia Palm Complex'!$AJ$140</f>
        <v>524.77599999999995</v>
      </c>
      <c r="H74" s="182">
        <f>'Malaysia Palm Complex'!$AJ$141</f>
        <v>535.66</v>
      </c>
      <c r="I74" s="182">
        <f>'Malaysia Palm Complex'!$AJ$142</f>
        <v>540.64499999999998</v>
      </c>
      <c r="J74" s="182">
        <f>'Malaysia Palm Complex'!$AJ$143</f>
        <v>522.19000000000005</v>
      </c>
      <c r="K74" s="182">
        <f>'Malaysia Palm Complex'!$AJ$144</f>
        <v>550.51700000000005</v>
      </c>
      <c r="L74" s="182">
        <f>'Malaysia Palm Complex'!$AJ$145</f>
        <v>565.20799999999997</v>
      </c>
      <c r="M74" s="182">
        <f>'Malaysia Palm Complex'!$AJ$146</f>
        <v>582.75</v>
      </c>
      <c r="N74" s="182">
        <f>'Malaysia Palm Complex'!$AJ$147</f>
        <v>578.77200000000005</v>
      </c>
      <c r="O74" s="182">
        <f t="shared" si="20"/>
        <v>6570.5809999999992</v>
      </c>
      <c r="P74" s="182"/>
      <c r="Q74" s="182">
        <f t="shared" si="21"/>
        <v>1717.4690000000001</v>
      </c>
      <c r="R74" s="182">
        <f t="shared" si="22"/>
        <v>1513.0299999999997</v>
      </c>
      <c r="S74" s="182">
        <f t="shared" si="23"/>
        <v>1613.3520000000001</v>
      </c>
      <c r="T74" s="182">
        <f t="shared" si="24"/>
        <v>1726.73</v>
      </c>
      <c r="U74" s="173"/>
    </row>
    <row r="75" spans="1:23" hidden="1">
      <c r="A75" s="173"/>
      <c r="B75" s="173" t="s">
        <v>334</v>
      </c>
      <c r="C75" s="182">
        <f>'Malaysia Palm Complex'!$AK$136</f>
        <v>615.08900000000006</v>
      </c>
      <c r="D75" s="182">
        <f>'Malaysia Palm Complex'!$AK$137</f>
        <v>546.91399999999999</v>
      </c>
      <c r="E75" s="182">
        <f>'Malaysia Palm Complex'!$AK$138</f>
        <v>497.84100000000001</v>
      </c>
      <c r="F75" s="182">
        <f>'Malaysia Palm Complex'!$AK$139</f>
        <v>520.452</v>
      </c>
      <c r="G75" s="182">
        <f>'Malaysia Palm Complex'!$AK$140</f>
        <v>435.42500000000001</v>
      </c>
      <c r="H75" s="182">
        <f>'Malaysia Palm Complex'!$AK$141</f>
        <v>567.91099999999994</v>
      </c>
      <c r="I75" s="182">
        <f>'Malaysia Palm Complex'!$AK$142</f>
        <v>533.65300000000002</v>
      </c>
      <c r="J75" s="182">
        <f>'Malaysia Palm Complex'!$AK$143</f>
        <v>555.68200000000002</v>
      </c>
      <c r="K75" s="182">
        <f>'Malaysia Palm Complex'!$AK$144</f>
        <v>581.37199999999996</v>
      </c>
      <c r="L75" s="182">
        <f>'Malaysia Palm Complex'!$AK$145</f>
        <v>662.03499999999997</v>
      </c>
      <c r="M75" s="182">
        <f>'Malaysia Palm Complex'!$AK$146</f>
        <v>687.87</v>
      </c>
      <c r="N75" s="182">
        <f>'Malaysia Palm Complex'!$AK$147</f>
        <v>649.68799999999999</v>
      </c>
      <c r="O75" s="182">
        <f t="shared" si="20"/>
        <v>6853.9320000000007</v>
      </c>
      <c r="P75" s="182"/>
      <c r="Q75" s="182">
        <f t="shared" si="21"/>
        <v>1659.8440000000001</v>
      </c>
      <c r="R75" s="182">
        <f t="shared" si="22"/>
        <v>1523.788</v>
      </c>
      <c r="S75" s="182">
        <f t="shared" si="23"/>
        <v>1670.7069999999999</v>
      </c>
      <c r="T75" s="182">
        <f t="shared" si="24"/>
        <v>1999.5929999999998</v>
      </c>
      <c r="U75" s="173"/>
    </row>
    <row r="76" spans="1:23" hidden="1">
      <c r="A76" s="173"/>
      <c r="B76" s="173" t="s">
        <v>335</v>
      </c>
      <c r="C76" s="182">
        <f>'Malaysia Palm Complex'!$AL$136</f>
        <v>728.39300000000003</v>
      </c>
      <c r="D76" s="182">
        <f>'Malaysia Palm Complex'!$AL$137</f>
        <v>636.55399999999997</v>
      </c>
      <c r="E76" s="182">
        <f>'Malaysia Palm Complex'!$AL$138</f>
        <v>652.87400000000002</v>
      </c>
      <c r="F76" s="182">
        <f>'Malaysia Palm Complex'!$AL$139</f>
        <v>568.02599999999995</v>
      </c>
      <c r="G76" s="182">
        <f>'Malaysia Palm Complex'!$AL$140</f>
        <v>390.04700000000003</v>
      </c>
      <c r="H76" s="182">
        <f>'Malaysia Palm Complex'!$AL$141</f>
        <v>579.64200000000005</v>
      </c>
      <c r="I76" s="182">
        <f>'Malaysia Palm Complex'!$AL$142</f>
        <v>579.21100000000001</v>
      </c>
      <c r="J76" s="182">
        <f>'Malaysia Palm Complex'!$AL$143</f>
        <v>645.51499999999999</v>
      </c>
      <c r="K76" s="182">
        <f>'Malaysia Palm Complex'!$AL$144</f>
        <v>630.19500000000005</v>
      </c>
      <c r="L76" s="182">
        <f>'Malaysia Palm Complex'!$AL$145</f>
        <v>747.59100000000001</v>
      </c>
      <c r="M76" s="182">
        <f>'Malaysia Palm Complex'!$AL$146</f>
        <v>675.44600000000003</v>
      </c>
      <c r="N76" s="182">
        <f>'Malaysia Palm Complex'!$AL$147</f>
        <v>745.77599999999995</v>
      </c>
      <c r="O76" s="182">
        <f t="shared" si="20"/>
        <v>7579.27</v>
      </c>
      <c r="P76" s="182"/>
      <c r="Q76" s="182">
        <f t="shared" si="21"/>
        <v>2017.8210000000001</v>
      </c>
      <c r="R76" s="182">
        <f t="shared" si="22"/>
        <v>1537.7150000000001</v>
      </c>
      <c r="S76" s="182">
        <f t="shared" si="23"/>
        <v>1854.9210000000003</v>
      </c>
      <c r="T76" s="182">
        <f t="shared" si="24"/>
        <v>2168.8130000000001</v>
      </c>
      <c r="U76" s="173"/>
    </row>
    <row r="77" spans="1:23" hidden="1">
      <c r="A77" s="173"/>
      <c r="B77" s="173" t="s">
        <v>336</v>
      </c>
      <c r="C77" s="182">
        <f>'Malaysia Palm Complex'!$AM$136</f>
        <v>637.72400000000005</v>
      </c>
      <c r="D77" s="182">
        <f>'Malaysia Palm Complex'!$AM$137</f>
        <v>640.41800000000001</v>
      </c>
      <c r="E77" s="182">
        <f>'Malaysia Palm Complex'!$AM$138</f>
        <v>650.38</v>
      </c>
      <c r="F77" s="182">
        <f>'Malaysia Palm Complex'!$AM$139</f>
        <v>664.31100000000004</v>
      </c>
      <c r="G77" s="182">
        <f>'Malaysia Palm Complex'!$AM$140</f>
        <v>540.29100000000005</v>
      </c>
      <c r="H77" s="182">
        <f>'Malaysia Palm Complex'!$AM$141</f>
        <v>584.65899999999999</v>
      </c>
      <c r="I77" s="182">
        <f>'Malaysia Palm Complex'!$AM$142</f>
        <v>555.26599999999996</v>
      </c>
      <c r="J77" s="182">
        <f>'Malaysia Palm Complex'!$AM$143</f>
        <v>533.52300000000002</v>
      </c>
      <c r="K77" s="182">
        <f>'Malaysia Palm Complex'!$AM$144</f>
        <v>586.65</v>
      </c>
      <c r="L77" s="182">
        <f>'Malaysia Palm Complex'!$AM$145</f>
        <v>634.077</v>
      </c>
      <c r="M77" s="182">
        <f>'Malaysia Palm Complex'!$AM$146</f>
        <v>761.52599999999995</v>
      </c>
      <c r="N77" s="182">
        <f>'Malaysia Palm Complex'!$AM$147</f>
        <v>761.89700000000005</v>
      </c>
      <c r="O77" s="182">
        <f t="shared" si="20"/>
        <v>7550.7219999999998</v>
      </c>
      <c r="P77" s="182"/>
      <c r="Q77" s="182">
        <f t="shared" si="21"/>
        <v>1928.5219999999999</v>
      </c>
      <c r="R77" s="182">
        <f t="shared" si="22"/>
        <v>1789.261</v>
      </c>
      <c r="S77" s="182">
        <f t="shared" si="23"/>
        <v>1675.4389999999999</v>
      </c>
      <c r="T77" s="182">
        <f t="shared" si="24"/>
        <v>2157.5</v>
      </c>
      <c r="U77" s="173"/>
    </row>
    <row r="78" spans="1:23" hidden="1">
      <c r="A78" s="173"/>
      <c r="B78" s="173" t="s">
        <v>337</v>
      </c>
      <c r="C78" s="182">
        <f>'Malaysia Palm Complex'!$AN$136</f>
        <v>773.11099999999999</v>
      </c>
      <c r="D78" s="182">
        <f>'Malaysia Palm Complex'!$AN$137</f>
        <v>538.86599999999999</v>
      </c>
      <c r="E78" s="182">
        <f>'Malaysia Palm Complex'!$AN$138</f>
        <v>530.74900000000002</v>
      </c>
      <c r="F78" s="182">
        <f>'Malaysia Palm Complex'!$AN$139</f>
        <v>524.98099999999999</v>
      </c>
      <c r="G78" s="182">
        <f>'Malaysia Palm Complex'!$AN$140</f>
        <v>465.13600000000002</v>
      </c>
      <c r="H78" s="182">
        <f>'Malaysia Palm Complex'!$AN$141</f>
        <v>622.73199999999997</v>
      </c>
      <c r="I78" s="182">
        <f>'Malaysia Palm Complex'!$AN$142</f>
        <v>691.77200000000005</v>
      </c>
      <c r="J78" s="182">
        <f>'Malaysia Palm Complex'!$AN$143</f>
        <v>734.26400000000001</v>
      </c>
      <c r="K78" s="182">
        <f>'Malaysia Palm Complex'!$AN$144</f>
        <v>759.44600000000003</v>
      </c>
      <c r="L78" s="182">
        <f>'Malaysia Palm Complex'!$AN$145</f>
        <v>786.75400000000002</v>
      </c>
      <c r="M78" s="182">
        <f>'Malaysia Palm Complex'!$AN$146</f>
        <v>919.75199999999995</v>
      </c>
      <c r="N78" s="182">
        <f>'Malaysia Palm Complex'!$AN$147</f>
        <v>835.923</v>
      </c>
      <c r="O78" s="182">
        <f t="shared" si="20"/>
        <v>8183.4859999999999</v>
      </c>
      <c r="P78" s="182"/>
      <c r="Q78" s="182">
        <f t="shared" si="21"/>
        <v>1842.7259999999999</v>
      </c>
      <c r="R78" s="182">
        <f t="shared" si="22"/>
        <v>1612.8489999999999</v>
      </c>
      <c r="S78" s="182">
        <f t="shared" si="23"/>
        <v>2185.482</v>
      </c>
      <c r="T78" s="182">
        <f t="shared" si="24"/>
        <v>2542.4290000000001</v>
      </c>
      <c r="U78" s="173"/>
    </row>
    <row r="79" spans="1:23" hidden="1">
      <c r="A79" s="173"/>
      <c r="B79" s="173" t="s">
        <v>338</v>
      </c>
      <c r="C79" s="182">
        <f>'Malaysia Palm Complex'!$AO$136</f>
        <v>878.80100000000004</v>
      </c>
      <c r="D79" s="182">
        <f>'Malaysia Palm Complex'!$AO$137</f>
        <v>816.22299999999996</v>
      </c>
      <c r="E79" s="182">
        <f>'Malaysia Palm Complex'!$AO$138</f>
        <v>877.72400000000005</v>
      </c>
      <c r="F79" s="182">
        <f>'Malaysia Palm Complex'!$AO$139</f>
        <v>645.56299999999999</v>
      </c>
      <c r="G79" s="182">
        <f>'Malaysia Palm Complex'!$AO$140</f>
        <v>646.77700000000004</v>
      </c>
      <c r="H79" s="182">
        <f>'Malaysia Palm Complex'!$AO$141</f>
        <v>778.25</v>
      </c>
      <c r="I79" s="182">
        <f>'Malaysia Palm Complex'!$AO$142</f>
        <v>637.24400000000003</v>
      </c>
      <c r="J79" s="182">
        <f>'Malaysia Palm Complex'!$AO$143</f>
        <v>634.77499999999998</v>
      </c>
      <c r="K79" s="182">
        <f>'Malaysia Palm Complex'!$AO$144</f>
        <v>742.69299999999998</v>
      </c>
      <c r="L79" s="182">
        <f>'Malaysia Palm Complex'!$AO$145</f>
        <v>695.92899999999997</v>
      </c>
      <c r="M79" s="182">
        <f>'Malaysia Palm Complex'!$AO$146</f>
        <v>696.10900000000004</v>
      </c>
      <c r="N79" s="182">
        <f>'Malaysia Palm Complex'!$AO$147</f>
        <v>791.01160000000004</v>
      </c>
      <c r="O79" s="182">
        <f t="shared" si="20"/>
        <v>8841.0995999999996</v>
      </c>
      <c r="P79" s="182"/>
      <c r="Q79" s="182">
        <f t="shared" si="21"/>
        <v>2572.748</v>
      </c>
      <c r="R79" s="182">
        <f t="shared" si="22"/>
        <v>2070.59</v>
      </c>
      <c r="S79" s="182">
        <f t="shared" si="23"/>
        <v>2014.712</v>
      </c>
      <c r="T79" s="182">
        <f t="shared" si="24"/>
        <v>2183.0496000000003</v>
      </c>
      <c r="U79" s="173"/>
    </row>
    <row r="80" spans="1:23" hidden="1">
      <c r="A80" s="173"/>
      <c r="B80" s="173" t="s">
        <v>339</v>
      </c>
      <c r="C80" s="182">
        <f>'Malaysia Palm Complex'!$AP$136</f>
        <v>1005.215</v>
      </c>
      <c r="D80" s="182">
        <f>'Malaysia Palm Complex'!$AP$137</f>
        <v>897.55200000000002</v>
      </c>
      <c r="E80" s="182">
        <f>'Malaysia Palm Complex'!$AP$138</f>
        <v>909.88800000000003</v>
      </c>
      <c r="F80" s="182">
        <f>'Malaysia Palm Complex'!$AP$139</f>
        <v>834.49400000000003</v>
      </c>
      <c r="G80" s="182">
        <f>'Malaysia Palm Complex'!$AP$140</f>
        <v>823.17</v>
      </c>
      <c r="H80" s="182">
        <f>'Malaysia Palm Complex'!$AP$141</f>
        <v>978.14400000000001</v>
      </c>
      <c r="I80" s="182">
        <f>'Malaysia Palm Complex'!$AP$142</f>
        <v>858.19600000000003</v>
      </c>
      <c r="J80" s="182">
        <f>'Malaysia Palm Complex'!$AP$143</f>
        <v>868.04700000000003</v>
      </c>
      <c r="K80" s="182">
        <f>'Malaysia Palm Complex'!$AP$144</f>
        <v>977.90700000000004</v>
      </c>
      <c r="L80" s="182">
        <f>'Malaysia Palm Complex'!$AP$145</f>
        <v>881.95799999999997</v>
      </c>
      <c r="M80" s="182">
        <f>'Malaysia Palm Complex'!$AP$146</f>
        <v>893.14200000000005</v>
      </c>
      <c r="N80" s="182">
        <f>'Malaysia Palm Complex'!$AP$147</f>
        <v>656.68100000000004</v>
      </c>
      <c r="O80" s="182">
        <f t="shared" si="20"/>
        <v>10584.394</v>
      </c>
      <c r="P80" s="182"/>
      <c r="Q80" s="182">
        <f t="shared" si="21"/>
        <v>2812.6550000000002</v>
      </c>
      <c r="R80" s="182">
        <f t="shared" si="22"/>
        <v>2635.808</v>
      </c>
      <c r="S80" s="182">
        <f t="shared" si="23"/>
        <v>2704.15</v>
      </c>
      <c r="T80" s="182">
        <f t="shared" si="24"/>
        <v>2431.7809999999999</v>
      </c>
      <c r="U80" s="173"/>
    </row>
    <row r="81" spans="1:23" hidden="1">
      <c r="A81" s="173"/>
      <c r="B81" s="183" t="s">
        <v>340</v>
      </c>
      <c r="C81" s="182">
        <f>'Malaysia Palm Complex'!$AQ$136</f>
        <v>902.55499999999995</v>
      </c>
      <c r="D81" s="182">
        <f>'Malaysia Palm Complex'!$AQ$137</f>
        <v>990.279</v>
      </c>
      <c r="E81" s="182">
        <f>'Malaysia Palm Complex'!$AQ$138</f>
        <v>960.25699999999995</v>
      </c>
      <c r="F81" s="182">
        <f>'Malaysia Palm Complex'!$AQ$139</f>
        <v>842.91300000000001</v>
      </c>
      <c r="G81" s="182">
        <f>'Malaysia Palm Complex'!$AQ$140</f>
        <v>669.09699999999998</v>
      </c>
      <c r="H81" s="182">
        <f>'Malaysia Palm Complex'!$AQ$141</f>
        <v>893.322</v>
      </c>
      <c r="I81" s="182">
        <f>'Malaysia Palm Complex'!$AQ$142</f>
        <v>864.04300000000001</v>
      </c>
      <c r="J81" s="182">
        <f>'Malaysia Palm Complex'!$AQ$143</f>
        <v>945.82600000000002</v>
      </c>
      <c r="K81" s="182">
        <f>'Malaysia Palm Complex'!$AQ$144</f>
        <v>888.02099999999996</v>
      </c>
      <c r="L81" s="182">
        <f>'Malaysia Palm Complex'!$AQ$145</f>
        <v>886.77300000000002</v>
      </c>
      <c r="M81" s="182">
        <f>'Malaysia Palm Complex'!$AQ$146</f>
        <v>892.37599999999998</v>
      </c>
      <c r="N81" s="182">
        <f>'Malaysia Palm Complex'!$AQ$147</f>
        <v>1078.1420000000001</v>
      </c>
      <c r="O81" s="182">
        <f t="shared" si="20"/>
        <v>10813.603999999999</v>
      </c>
      <c r="P81" s="182"/>
      <c r="Q81" s="182">
        <f t="shared" si="21"/>
        <v>2853.0909999999999</v>
      </c>
      <c r="R81" s="182">
        <f t="shared" si="22"/>
        <v>2405.3319999999999</v>
      </c>
      <c r="S81" s="182">
        <f t="shared" si="23"/>
        <v>2697.8900000000003</v>
      </c>
      <c r="T81" s="182">
        <f t="shared" si="24"/>
        <v>2857.2910000000002</v>
      </c>
      <c r="U81" s="173"/>
    </row>
    <row r="82" spans="1:23" hidden="1">
      <c r="A82" s="173"/>
      <c r="B82" s="184" t="s">
        <v>341</v>
      </c>
      <c r="C82" s="182">
        <f>'Malaysia Palm Complex'!$AR$136</f>
        <v>1039.184</v>
      </c>
      <c r="D82" s="182">
        <f>'Malaysia Palm Complex'!$AR$137</f>
        <v>945.05499999999995</v>
      </c>
      <c r="E82" s="182">
        <f>'Malaysia Palm Complex'!$AR$138</f>
        <v>941.50800000000004</v>
      </c>
      <c r="F82" s="182">
        <f>'Malaysia Palm Complex'!$AR$139</f>
        <v>856.88900000000001</v>
      </c>
      <c r="G82" s="182">
        <f>'Malaysia Palm Complex'!$AR$140</f>
        <v>694.447</v>
      </c>
      <c r="H82" s="182">
        <f>'Malaysia Palm Complex'!$AR$141</f>
        <v>969.71299999999997</v>
      </c>
      <c r="I82" s="182">
        <f>'Malaysia Palm Complex'!$AR$142</f>
        <v>979.22299999999996</v>
      </c>
      <c r="J82" s="182">
        <f>'Malaysia Palm Complex'!$AR$143</f>
        <v>1087.579</v>
      </c>
      <c r="K82" s="182">
        <f>'Malaysia Palm Complex'!$AR$144</f>
        <v>1047.0250000000001</v>
      </c>
      <c r="L82" s="182">
        <f>'Malaysia Palm Complex'!$AR$145</f>
        <v>1156.1769999999999</v>
      </c>
      <c r="M82" s="182">
        <f>'Malaysia Palm Complex'!$AR$146</f>
        <v>1185.7080000000001</v>
      </c>
      <c r="N82" s="182">
        <f>'Malaysia Palm Complex'!$AR$147</f>
        <v>1210.566</v>
      </c>
      <c r="O82" s="182">
        <f t="shared" si="20"/>
        <v>12113.074000000001</v>
      </c>
      <c r="P82" s="182"/>
      <c r="Q82" s="182">
        <f t="shared" si="21"/>
        <v>2925.7470000000003</v>
      </c>
      <c r="R82" s="182">
        <f t="shared" si="22"/>
        <v>2521.049</v>
      </c>
      <c r="S82" s="182">
        <f t="shared" si="23"/>
        <v>3113.8269999999998</v>
      </c>
      <c r="T82" s="182">
        <f t="shared" si="24"/>
        <v>3552.451</v>
      </c>
      <c r="U82" s="173"/>
    </row>
    <row r="83" spans="1:23" hidden="1">
      <c r="A83" s="173"/>
      <c r="B83" s="184" t="s">
        <v>342</v>
      </c>
      <c r="C83" s="182">
        <f>'Malaysia Palm Complex'!$AS$136</f>
        <v>1199.4069999999999</v>
      </c>
      <c r="D83" s="182">
        <f>'Malaysia Palm Complex'!$AS$137</f>
        <v>978.13400000000001</v>
      </c>
      <c r="E83" s="182">
        <f>'Malaysia Palm Complex'!$AS$138</f>
        <v>879.47500000000002</v>
      </c>
      <c r="F83" s="182">
        <f>'Malaysia Palm Complex'!$AS$139</f>
        <v>914.01900000000001</v>
      </c>
      <c r="G83" s="182">
        <f>'Malaysia Palm Complex'!$AS$140</f>
        <v>895.23900000000003</v>
      </c>
      <c r="H83" s="182">
        <f>'Malaysia Palm Complex'!$AS$141</f>
        <v>937.29100000000005</v>
      </c>
      <c r="I83" s="182">
        <f>'Malaysia Palm Complex'!$AS$142</f>
        <v>948.23099999999999</v>
      </c>
      <c r="J83" s="182">
        <f>'Malaysia Palm Complex'!$AS$143</f>
        <v>955.46199999999999</v>
      </c>
      <c r="K83" s="182">
        <f>'Malaysia Palm Complex'!$AS$144</f>
        <v>890.93600000000004</v>
      </c>
      <c r="L83" s="182">
        <f>'Malaysia Palm Complex'!$AS$145</f>
        <v>1119.2560000000001</v>
      </c>
      <c r="M83" s="182">
        <f>'Malaysia Palm Complex'!$AS$146</f>
        <v>1224.491</v>
      </c>
      <c r="N83" s="182">
        <f>'Malaysia Palm Complex'!$AS$147</f>
        <v>1292.615</v>
      </c>
      <c r="O83" s="182">
        <f t="shared" si="20"/>
        <v>12234.555999999999</v>
      </c>
      <c r="P83" s="182"/>
      <c r="Q83" s="182">
        <f t="shared" si="21"/>
        <v>3057.0160000000001</v>
      </c>
      <c r="R83" s="182">
        <f t="shared" si="22"/>
        <v>2746.549</v>
      </c>
      <c r="S83" s="182">
        <f t="shared" si="23"/>
        <v>2794.6289999999999</v>
      </c>
      <c r="T83" s="182">
        <f t="shared" si="24"/>
        <v>3636.3620000000001</v>
      </c>
      <c r="U83" s="173"/>
    </row>
    <row r="84" spans="1:23" hidden="1">
      <c r="A84" s="173"/>
      <c r="B84" s="184" t="s">
        <v>343</v>
      </c>
      <c r="C84" s="182">
        <f>'Malaysia Palm Complex'!$AT$136</f>
        <v>1169.2929999999999</v>
      </c>
      <c r="D84" s="182">
        <f>'Malaysia Palm Complex'!$AT$137</f>
        <v>1104.3040000000001</v>
      </c>
      <c r="E84" s="182">
        <f>'Malaysia Palm Complex'!$AT$138</f>
        <v>1130.6559999999999</v>
      </c>
      <c r="F84" s="182">
        <f>'Malaysia Palm Complex'!$AT$139</f>
        <v>1002.778</v>
      </c>
      <c r="G84" s="182">
        <f>'Malaysia Palm Complex'!$AT$140</f>
        <v>935.32299999999998</v>
      </c>
      <c r="H84" s="182">
        <f>'Malaysia Palm Complex'!$AT$141</f>
        <v>1192.4970000000001</v>
      </c>
      <c r="I84" s="182">
        <f>'Malaysia Palm Complex'!$AT$142</f>
        <v>1085.6400000000001</v>
      </c>
      <c r="J84" s="182">
        <f>'Malaysia Palm Complex'!$AT$143</f>
        <v>1329.1320000000001</v>
      </c>
      <c r="K84" s="182">
        <f>'Malaysia Palm Complex'!$AT$144</f>
        <v>1170.3589999999999</v>
      </c>
      <c r="L84" s="182">
        <f>'Malaysia Palm Complex'!$AT$145</f>
        <v>1078.6690000000001</v>
      </c>
      <c r="M84" s="182">
        <f>'Malaysia Palm Complex'!$AT$146</f>
        <v>1168.8800000000001</v>
      </c>
      <c r="N84" s="182">
        <f>'Malaysia Palm Complex'!$AT$147</f>
        <v>1195.3810000000001</v>
      </c>
      <c r="O84" s="182">
        <f t="shared" si="20"/>
        <v>13562.912000000002</v>
      </c>
      <c r="P84" s="182"/>
      <c r="Q84" s="182">
        <f t="shared" si="21"/>
        <v>3404.2529999999997</v>
      </c>
      <c r="R84" s="182">
        <f t="shared" si="22"/>
        <v>3130.598</v>
      </c>
      <c r="S84" s="182">
        <f t="shared" si="23"/>
        <v>3585.1309999999999</v>
      </c>
      <c r="T84" s="182">
        <f t="shared" si="24"/>
        <v>3442.9300000000003</v>
      </c>
      <c r="U84" s="173"/>
    </row>
    <row r="85" spans="1:23" hidden="1">
      <c r="A85" s="173"/>
      <c r="B85" s="184" t="s">
        <v>344</v>
      </c>
      <c r="C85" s="182">
        <f>'Malaysia Palm Complex'!$AU$136</f>
        <v>1220.53</v>
      </c>
      <c r="D85" s="182">
        <f>'Malaysia Palm Complex'!$AU$137</f>
        <v>1019.563</v>
      </c>
      <c r="E85" s="182">
        <f>'Malaysia Palm Complex'!$AU$138</f>
        <v>1023.669</v>
      </c>
      <c r="F85" s="182">
        <f>'Malaysia Palm Complex'!$AU$139</f>
        <v>972.18399999999997</v>
      </c>
      <c r="G85" s="182">
        <f>'Malaysia Palm Complex'!$AU$140</f>
        <v>937.15899999999999</v>
      </c>
      <c r="H85" s="182">
        <f>'Malaysia Palm Complex'!$AU$141</f>
        <v>1183.9659999999999</v>
      </c>
      <c r="I85" s="182">
        <f>'Malaysia Palm Complex'!$AU$142</f>
        <v>1238.4649999999999</v>
      </c>
      <c r="J85" s="182">
        <f>'Malaysia Palm Complex'!$AU$143</f>
        <v>1170.9010000000001</v>
      </c>
      <c r="K85" s="182">
        <f>'Malaysia Palm Complex'!$AU$144</f>
        <v>1100.768</v>
      </c>
      <c r="L85" s="182">
        <f>'Malaysia Palm Complex'!$AU$145</f>
        <v>1237.7139999999999</v>
      </c>
      <c r="M85" s="182">
        <f>'Malaysia Palm Complex'!$AU$146</f>
        <v>1311.8389999999999</v>
      </c>
      <c r="N85" s="182">
        <f>'Malaysia Palm Complex'!$AU$147</f>
        <v>1308.067</v>
      </c>
      <c r="O85" s="182">
        <f t="shared" si="20"/>
        <v>13724.825000000001</v>
      </c>
      <c r="P85" s="182"/>
      <c r="Q85" s="182">
        <f t="shared" si="21"/>
        <v>3263.7619999999997</v>
      </c>
      <c r="R85" s="182">
        <f t="shared" si="22"/>
        <v>3093.3089999999997</v>
      </c>
      <c r="S85" s="182">
        <f t="shared" si="23"/>
        <v>3510.134</v>
      </c>
      <c r="T85" s="182">
        <f t="shared" si="24"/>
        <v>3857.62</v>
      </c>
      <c r="U85" s="173"/>
    </row>
    <row r="86" spans="1:23" hidden="1">
      <c r="A86" s="173"/>
      <c r="B86" s="184" t="s">
        <v>345</v>
      </c>
      <c r="C86" s="182">
        <f>'Malaysia Palm Complex'!$AV$136</f>
        <v>1432.45</v>
      </c>
      <c r="D86" s="182">
        <f>'Malaysia Palm Complex'!$AV$137</f>
        <v>1312.903</v>
      </c>
      <c r="E86" s="182">
        <f>'Malaysia Palm Complex'!$AV$138</f>
        <v>1217.3409999999999</v>
      </c>
      <c r="F86" s="182">
        <f>'Malaysia Palm Complex'!$AV$139</f>
        <v>957.87400000000002</v>
      </c>
      <c r="G86" s="182">
        <f>'Malaysia Palm Complex'!$AV$140</f>
        <v>809.53300000000002</v>
      </c>
      <c r="H86" s="182">
        <f>'Malaysia Palm Complex'!$AV$141</f>
        <v>1055.799</v>
      </c>
      <c r="I86" s="182">
        <f>'Malaysia Palm Complex'!$AV$142</f>
        <v>1120.6569999999999</v>
      </c>
      <c r="J86" s="182">
        <f>'Malaysia Palm Complex'!$AV$143</f>
        <v>1152.5050000000001</v>
      </c>
      <c r="K86" s="182">
        <f>'Malaysia Palm Complex'!$AV$144</f>
        <v>947.67899999999997</v>
      </c>
      <c r="L86" s="182">
        <f>'Malaysia Palm Complex'!$AV$145</f>
        <v>1110.088</v>
      </c>
      <c r="M86" s="182">
        <f>'Malaysia Palm Complex'!$AV$146</f>
        <v>1244.6199999999999</v>
      </c>
      <c r="N86" s="182">
        <f>'Malaysia Palm Complex'!$AV$147</f>
        <v>1394.9849999999999</v>
      </c>
      <c r="O86" s="182">
        <f t="shared" si="20"/>
        <v>13756.434000000001</v>
      </c>
      <c r="P86" s="182"/>
      <c r="Q86" s="182">
        <f t="shared" si="21"/>
        <v>3962.694</v>
      </c>
      <c r="R86" s="182">
        <f t="shared" si="22"/>
        <v>2823.2060000000001</v>
      </c>
      <c r="S86" s="182">
        <f t="shared" si="23"/>
        <v>3220.8410000000003</v>
      </c>
      <c r="T86" s="182">
        <f t="shared" si="24"/>
        <v>3749.6929999999993</v>
      </c>
      <c r="U86" s="173"/>
    </row>
    <row r="87" spans="1:23" hidden="1">
      <c r="A87" s="173"/>
      <c r="B87" s="184" t="s">
        <v>346</v>
      </c>
      <c r="C87" s="182">
        <f>'Malaysia Palm Complex'!$AW$136</f>
        <v>1334.9649999999999</v>
      </c>
      <c r="D87" s="182">
        <f>'Malaysia Palm Complex'!$AW$137</f>
        <v>1241.0160000000001</v>
      </c>
      <c r="E87" s="182">
        <f>'Malaysia Palm Complex'!$AW$138</f>
        <v>1365.0309999999999</v>
      </c>
      <c r="F87" s="182">
        <f>'Malaysia Palm Complex'!$AW$139</f>
        <v>1040.9829999999999</v>
      </c>
      <c r="G87" s="182">
        <f>'Malaysia Palm Complex'!$AW$140</f>
        <v>1065.1510000000001</v>
      </c>
      <c r="H87" s="182">
        <f>'Malaysia Palm Complex'!$AW$141</f>
        <v>1244.0329999999999</v>
      </c>
      <c r="I87" s="182">
        <f>'Malaysia Palm Complex'!$AW$142</f>
        <v>1259.884</v>
      </c>
      <c r="J87" s="182">
        <f>'Malaysia Palm Complex'!$AW$143</f>
        <v>1200.49</v>
      </c>
      <c r="K87" s="182">
        <f>'Malaysia Palm Complex'!$AW$144</f>
        <v>1120.654</v>
      </c>
      <c r="L87" s="182">
        <f>'Malaysia Palm Complex'!$AW$145</f>
        <v>1403.57</v>
      </c>
      <c r="M87" s="182">
        <f>'Malaysia Palm Complex'!$AW$146</f>
        <v>1467.817</v>
      </c>
      <c r="N87" s="182">
        <f>'Malaysia Palm Complex'!$AW$147</f>
        <v>1296.7460000000001</v>
      </c>
      <c r="O87" s="182">
        <f t="shared" si="20"/>
        <v>15040.34</v>
      </c>
      <c r="P87" s="182"/>
      <c r="Q87" s="182">
        <f t="shared" si="21"/>
        <v>3941.0119999999997</v>
      </c>
      <c r="R87" s="182">
        <f t="shared" si="22"/>
        <v>3350.1669999999999</v>
      </c>
      <c r="S87" s="182">
        <f t="shared" si="23"/>
        <v>3581.0279999999998</v>
      </c>
      <c r="T87" s="182">
        <f t="shared" si="24"/>
        <v>4168.1329999999998</v>
      </c>
      <c r="U87" s="173"/>
    </row>
    <row r="88" spans="1:23" hidden="1">
      <c r="A88" s="173"/>
      <c r="B88" s="184" t="s">
        <v>347</v>
      </c>
      <c r="C88" s="182">
        <f>'Malaysia Palm Complex'!$AX$136</f>
        <v>1335.577</v>
      </c>
      <c r="D88" s="182">
        <f>'Malaysia Palm Complex'!$AX$137</f>
        <v>1362.886</v>
      </c>
      <c r="E88" s="182">
        <f>'Malaysia Palm Complex'!$AX$138</f>
        <v>1614.72</v>
      </c>
      <c r="F88" s="182">
        <f>'Malaysia Palm Complex'!$AX$139</f>
        <v>1355.46</v>
      </c>
      <c r="G88" s="182">
        <f>'Malaysia Palm Complex'!$AX$140</f>
        <v>1258.5350000000001</v>
      </c>
      <c r="H88" s="182">
        <f>'Malaysia Palm Complex'!$AX$141</f>
        <v>1260.8050000000001</v>
      </c>
      <c r="I88" s="182">
        <f>'Malaysia Palm Complex'!$AX$142</f>
        <v>1193.5329999999999</v>
      </c>
      <c r="J88" s="182">
        <f>'Malaysia Palm Complex'!$AX$143</f>
        <v>1229</v>
      </c>
      <c r="K88" s="182">
        <f>'Malaysia Palm Complex'!$AX$144</f>
        <v>1279.72</v>
      </c>
      <c r="L88" s="182">
        <f>'Malaysia Palm Complex'!$AX$145</f>
        <v>1458.6489999999999</v>
      </c>
      <c r="M88" s="182">
        <f>'Malaysia Palm Complex'!$AX$146</f>
        <v>1317.6790000000001</v>
      </c>
      <c r="N88" s="182">
        <f>'Malaysia Palm Complex'!$AX$147</f>
        <v>1323.019</v>
      </c>
      <c r="O88" s="182">
        <f t="shared" si="20"/>
        <v>15989.582999999999</v>
      </c>
      <c r="P88" s="182"/>
      <c r="Q88" s="182">
        <f t="shared" si="21"/>
        <v>4313.183</v>
      </c>
      <c r="R88" s="182">
        <f t="shared" si="22"/>
        <v>3874.8</v>
      </c>
      <c r="S88" s="182">
        <f t="shared" si="23"/>
        <v>3702.2529999999997</v>
      </c>
      <c r="T88" s="182">
        <f t="shared" si="24"/>
        <v>4099.3469999999998</v>
      </c>
      <c r="U88" s="173"/>
    </row>
    <row r="89" spans="1:23" hidden="1">
      <c r="A89" s="173"/>
      <c r="B89" s="184" t="s">
        <v>348</v>
      </c>
      <c r="C89" s="182">
        <f>'Malaysia Palm Complex'!$AY$136</f>
        <v>1478.4849999999999</v>
      </c>
      <c r="D89" s="182">
        <f>'Malaysia Palm Complex'!$AY$137</f>
        <v>1501.5039999999999</v>
      </c>
      <c r="E89" s="182">
        <f>'Malaysia Palm Complex'!$AY$138</f>
        <v>1224.3530000000001</v>
      </c>
      <c r="F89" s="182">
        <f>'Malaysia Palm Complex'!$AY$139</f>
        <v>1461.796</v>
      </c>
      <c r="G89" s="182">
        <f>'Malaysia Palm Complex'!$AY$140</f>
        <v>1295.4380000000001</v>
      </c>
      <c r="H89" s="182">
        <f>'Malaysia Palm Complex'!$AY$141</f>
        <v>1396.9880000000001</v>
      </c>
      <c r="I89" s="182">
        <f>'Malaysia Palm Complex'!$AY$142</f>
        <v>1295.1610000000001</v>
      </c>
      <c r="J89" s="182">
        <f>'Malaysia Palm Complex'!$AY$143</f>
        <v>1372.7370000000001</v>
      </c>
      <c r="K89" s="182">
        <f>'Malaysia Palm Complex'!$AY$144</f>
        <v>1443.75</v>
      </c>
      <c r="L89" s="182">
        <f>'Malaysia Palm Complex'!$AY$145</f>
        <v>1459.8810000000001</v>
      </c>
      <c r="M89" s="182">
        <f>'Malaysia Palm Complex'!$AY$146</f>
        <v>1211.3399999999999</v>
      </c>
      <c r="N89" s="182">
        <f>'Malaysia Palm Complex'!$AY$147</f>
        <v>1468.84</v>
      </c>
      <c r="O89" s="182">
        <f t="shared" si="20"/>
        <v>16610.272999999997</v>
      </c>
      <c r="P89" s="182"/>
      <c r="Q89" s="182">
        <f t="shared" si="21"/>
        <v>4204.3419999999996</v>
      </c>
      <c r="R89" s="182">
        <f t="shared" si="22"/>
        <v>4154.2220000000007</v>
      </c>
      <c r="S89" s="182">
        <f t="shared" si="23"/>
        <v>4111.6480000000001</v>
      </c>
      <c r="T89" s="182">
        <f t="shared" si="24"/>
        <v>4140.0609999999997</v>
      </c>
      <c r="U89" s="173"/>
    </row>
    <row r="90" spans="1:23" hidden="1">
      <c r="A90" s="173"/>
      <c r="B90" s="184" t="s">
        <v>349</v>
      </c>
      <c r="C90" s="182">
        <f>'Malaysia Palm Complex'!$AZ$136</f>
        <v>1460.663</v>
      </c>
      <c r="D90" s="182">
        <f>'Malaysia Palm Complex'!$AZ$137</f>
        <v>1506.2660000000001</v>
      </c>
      <c r="E90" s="182">
        <f>'Malaysia Palm Complex'!$AZ$138</f>
        <v>1291.2070000000001</v>
      </c>
      <c r="F90" s="182">
        <f>'Malaysia Palm Complex'!$AZ$139</f>
        <v>1222.067</v>
      </c>
      <c r="G90" s="182">
        <f>'Malaysia Palm Complex'!$AZ$140</f>
        <v>1114.5930000000001</v>
      </c>
      <c r="H90" s="182">
        <f>'Malaysia Palm Complex'!$AZ$141</f>
        <v>1235.261</v>
      </c>
      <c r="I90" s="182">
        <f>'Malaysia Palm Complex'!$AZ$142</f>
        <v>1349.739</v>
      </c>
      <c r="J90" s="182">
        <f>'Malaysia Palm Complex'!$AZ$143</f>
        <v>1411.3140000000001</v>
      </c>
      <c r="K90" s="182">
        <f>'Malaysia Palm Complex'!$AZ$144</f>
        <v>1585.039</v>
      </c>
      <c r="L90" s="182">
        <f>'Malaysia Palm Complex'!$AZ$145</f>
        <v>1735.8910000000001</v>
      </c>
      <c r="M90" s="182">
        <f>'Malaysia Palm Complex'!$AZ$146</f>
        <v>1693.11</v>
      </c>
      <c r="N90" s="182">
        <f>'Malaysia Palm Complex'!$AZ$147</f>
        <v>1546.1959999999999</v>
      </c>
      <c r="O90" s="182">
        <f t="shared" si="20"/>
        <v>17151.346000000001</v>
      </c>
      <c r="P90" s="182"/>
      <c r="Q90" s="182">
        <f t="shared" si="21"/>
        <v>4258.1360000000004</v>
      </c>
      <c r="R90" s="182">
        <f t="shared" si="22"/>
        <v>3571.9209999999998</v>
      </c>
      <c r="S90" s="182">
        <f t="shared" si="23"/>
        <v>4346.0919999999996</v>
      </c>
      <c r="T90" s="182">
        <f t="shared" si="24"/>
        <v>4975.1970000000001</v>
      </c>
      <c r="U90" s="173"/>
    </row>
    <row r="91" spans="1:23" hidden="1">
      <c r="A91" s="173"/>
      <c r="B91" s="184" t="s">
        <v>350</v>
      </c>
      <c r="C91" s="182">
        <f>'Malaysia Palm Complex'!$BA$136</f>
        <v>1843.6020000000001</v>
      </c>
      <c r="D91" s="182">
        <f>'Malaysia Palm Complex'!$BA$137</f>
        <v>1665.5909999999999</v>
      </c>
      <c r="E91" s="182">
        <f>'Malaysia Palm Complex'!$BA$138</f>
        <v>1590.8630000000001</v>
      </c>
      <c r="F91" s="182">
        <f>'Malaysia Palm Complex'!$BA$139</f>
        <v>1391.3589999999999</v>
      </c>
      <c r="G91" s="182">
        <f>'Malaysia Palm Complex'!$BA$140</f>
        <v>1223.511</v>
      </c>
      <c r="H91" s="182">
        <f>'Malaysia Palm Complex'!$BA$141</f>
        <v>1329.5360000000001</v>
      </c>
      <c r="I91" s="182">
        <f>'Malaysia Palm Complex'!$BA$142</f>
        <v>1333.8140000000001</v>
      </c>
      <c r="J91" s="182">
        <f>'Malaysia Palm Complex'!$BA$143</f>
        <v>1412.413</v>
      </c>
      <c r="K91" s="182">
        <f>'Malaysia Palm Complex'!$BA$144</f>
        <v>1547.2049999999999</v>
      </c>
      <c r="L91" s="182">
        <f>'Malaysia Palm Complex'!$BA$145</f>
        <v>1291.5809999999999</v>
      </c>
      <c r="M91" s="182">
        <f>'Malaysia Palm Complex'!$BA$146</f>
        <v>1443.309</v>
      </c>
      <c r="N91" s="182">
        <f>'Malaysia Palm Complex'!$BA$147</f>
        <v>1513.8440000000001</v>
      </c>
      <c r="O91" s="182">
        <f t="shared" si="20"/>
        <v>17586.628000000001</v>
      </c>
      <c r="P91" s="182"/>
      <c r="Q91" s="182">
        <f t="shared" si="21"/>
        <v>5100.0560000000005</v>
      </c>
      <c r="R91" s="182">
        <f t="shared" si="22"/>
        <v>3944.4059999999999</v>
      </c>
      <c r="S91" s="182">
        <f t="shared" si="23"/>
        <v>4293.4319999999998</v>
      </c>
      <c r="T91" s="182">
        <f t="shared" si="24"/>
        <v>4248.7340000000004</v>
      </c>
      <c r="U91" s="173"/>
    </row>
    <row r="92" spans="1:23" hidden="1">
      <c r="A92" s="173"/>
      <c r="B92" s="184" t="s">
        <v>351</v>
      </c>
      <c r="C92" s="182">
        <f>'Malaysia Palm Complex'!$BB$136</f>
        <v>1777.175</v>
      </c>
      <c r="D92" s="182">
        <f>'Malaysia Palm Complex'!$BB$137</f>
        <v>1661.548</v>
      </c>
      <c r="E92" s="182">
        <f>'Malaysia Palm Complex'!$BB$138</f>
        <v>1650.192</v>
      </c>
      <c r="F92" s="182">
        <f>'Malaysia Palm Complex'!$BB$139</f>
        <v>1635.84</v>
      </c>
      <c r="G92" s="182">
        <f>'Malaysia Palm Complex'!$BB$140</f>
        <v>1398.7270000000001</v>
      </c>
      <c r="H92" s="182">
        <f>'Malaysia Palm Complex'!$BB$141</f>
        <v>1536.8130000000001</v>
      </c>
      <c r="I92" s="182">
        <f>'Malaysia Palm Complex'!$BB$142</f>
        <v>1455.7550000000001</v>
      </c>
      <c r="J92" s="182">
        <f>'Malaysia Palm Complex'!$BB$143</f>
        <v>1407.8689999999999</v>
      </c>
      <c r="K92" s="182">
        <f>'Malaysia Palm Complex'!$BB$144</f>
        <v>1410.9359999999999</v>
      </c>
      <c r="L92" s="182">
        <f>'Malaysia Palm Complex'!$BB$145</f>
        <v>1453.4469999999999</v>
      </c>
      <c r="M92" s="182">
        <f>'Malaysia Palm Complex'!$BB$146</f>
        <v>1526.145</v>
      </c>
      <c r="N92" s="182">
        <f>'Malaysia Palm Complex'!$BB$147</f>
        <v>1609.2059999999999</v>
      </c>
      <c r="O92" s="182">
        <f t="shared" si="20"/>
        <v>18523.652999999998</v>
      </c>
      <c r="P92" s="182"/>
      <c r="Q92" s="182">
        <f t="shared" si="21"/>
        <v>5088.915</v>
      </c>
      <c r="R92" s="182">
        <f t="shared" si="22"/>
        <v>4571.38</v>
      </c>
      <c r="S92" s="182">
        <f t="shared" si="23"/>
        <v>4274.5599999999995</v>
      </c>
      <c r="T92" s="182">
        <f t="shared" si="24"/>
        <v>4588.7979999999998</v>
      </c>
      <c r="U92" s="173"/>
    </row>
    <row r="93" spans="1:23" hidden="1">
      <c r="A93" s="173"/>
      <c r="B93" s="184" t="s">
        <v>352</v>
      </c>
      <c r="C93" s="182">
        <f>'Malaysia Palm Complex'!$BC$136</f>
        <v>1664.319</v>
      </c>
      <c r="D93" s="182">
        <f>'Malaysia Palm Complex'!$BC$137</f>
        <v>1528</v>
      </c>
      <c r="E93" s="182">
        <f>'Malaysia Palm Complex'!$BC$138</f>
        <v>1519.7650000000001</v>
      </c>
      <c r="F93" s="182">
        <f>'Malaysia Palm Complex'!$BC$139</f>
        <v>1367.962</v>
      </c>
      <c r="G93" s="182">
        <f>'Malaysia Palm Complex'!$BC$140</f>
        <v>1351.441</v>
      </c>
      <c r="H93" s="182">
        <f>'Malaysia Palm Complex'!$BC$141</f>
        <v>1245.7660000000001</v>
      </c>
      <c r="I93" s="182">
        <f>'Malaysia Palm Complex'!$BC$142</f>
        <v>1268.6479999999999</v>
      </c>
      <c r="J93" s="182">
        <f>'Malaysia Palm Complex'!$BC$143</f>
        <v>1406.9580000000001</v>
      </c>
      <c r="K93" s="182">
        <f>'Malaysia Palm Complex'!$BC$144</f>
        <v>1481.779</v>
      </c>
      <c r="L93" s="182">
        <f>'Malaysia Palm Complex'!$BC$145</f>
        <v>1446.06</v>
      </c>
      <c r="M93" s="182">
        <f>'Malaysia Palm Complex'!$BC$146</f>
        <v>1437.546</v>
      </c>
      <c r="N93" s="182">
        <f>'Malaysia Palm Complex'!$BC$147</f>
        <v>1628.1959999999999</v>
      </c>
      <c r="O93" s="182">
        <f t="shared" si="20"/>
        <v>17346.440000000002</v>
      </c>
      <c r="P93" s="182"/>
      <c r="Q93" s="182">
        <f t="shared" si="21"/>
        <v>4712.0839999999998</v>
      </c>
      <c r="R93" s="182">
        <f t="shared" si="22"/>
        <v>3965.1690000000003</v>
      </c>
      <c r="S93" s="182">
        <f t="shared" si="23"/>
        <v>4157.3850000000002</v>
      </c>
      <c r="T93" s="182">
        <f t="shared" si="24"/>
        <v>4511.8019999999997</v>
      </c>
      <c r="U93" s="173"/>
    </row>
    <row r="94" spans="1:23" hidden="1">
      <c r="A94" s="173"/>
      <c r="B94" s="184" t="s">
        <v>353</v>
      </c>
      <c r="C94" s="182">
        <f>'Malaysia Palm Complex'!$BD$136</f>
        <v>1611.4590000000001</v>
      </c>
      <c r="D94" s="182">
        <f>'Malaysia Palm Complex'!$BD$137</f>
        <v>1513.1030000000001</v>
      </c>
      <c r="E94" s="182">
        <f>'Malaysia Palm Complex'!$BD$138</f>
        <v>1519.6220000000001</v>
      </c>
      <c r="F94" s="182">
        <f>'Malaysia Palm Complex'!$BD$139</f>
        <v>1191.7760000000001</v>
      </c>
      <c r="G94" s="182">
        <f>'Malaysia Palm Complex'!$BD$140</f>
        <v>972.64599999999996</v>
      </c>
      <c r="H94" s="182">
        <f>'Malaysia Palm Complex'!$BD$141</f>
        <v>1182.2090000000001</v>
      </c>
      <c r="I94" s="182">
        <f>'Malaysia Palm Complex'!$BD$142</f>
        <v>1177.8219999999999</v>
      </c>
      <c r="J94" s="182">
        <f>'Malaysia Palm Complex'!$BD$143</f>
        <v>1625.5920000000001</v>
      </c>
      <c r="K94" s="182">
        <f>'Malaysia Palm Complex'!$BD$144</f>
        <v>1697.1690000000001</v>
      </c>
      <c r="L94" s="182">
        <f>'Malaysia Palm Complex'!$BD$145</f>
        <v>1609.902</v>
      </c>
      <c r="M94" s="182">
        <f>'Malaysia Palm Complex'!$BD$146</f>
        <v>1608.232</v>
      </c>
      <c r="N94" s="182">
        <f>'Malaysia Palm Complex'!$BD$147</f>
        <v>1680.6489999999999</v>
      </c>
      <c r="O94" s="182">
        <f t="shared" si="20"/>
        <v>17390.181</v>
      </c>
      <c r="P94" s="182"/>
      <c r="Q94" s="182">
        <f t="shared" si="21"/>
        <v>4644.1840000000002</v>
      </c>
      <c r="R94" s="182">
        <f t="shared" si="22"/>
        <v>3346.6310000000003</v>
      </c>
      <c r="S94" s="182">
        <f t="shared" si="23"/>
        <v>4500.5829999999996</v>
      </c>
      <c r="T94" s="182">
        <f t="shared" si="24"/>
        <v>4898.7829999999994</v>
      </c>
      <c r="U94" s="173"/>
    </row>
    <row r="95" spans="1:23" hidden="1">
      <c r="A95" s="173"/>
      <c r="B95" s="184" t="s">
        <v>354</v>
      </c>
      <c r="C95" s="182">
        <f>'Malaysia Palm Complex'!$BE$136</f>
        <v>1711.8910000000001</v>
      </c>
      <c r="D95" s="182">
        <f>'Malaysia Palm Complex'!$BE$137</f>
        <v>1499.5170000000001</v>
      </c>
      <c r="E95" s="182">
        <f>'Malaysia Palm Complex'!$BE$138</f>
        <v>1484.211</v>
      </c>
      <c r="F95" s="182">
        <f>'Malaysia Palm Complex'!$BE$139</f>
        <v>1279.1869999999999</v>
      </c>
      <c r="G95" s="182">
        <f>'Malaysia Palm Complex'!$BE$140</f>
        <v>1088.864</v>
      </c>
      <c r="H95" s="182">
        <f>'Malaysia Palm Complex'!$BE$141</f>
        <v>1335.934</v>
      </c>
      <c r="I95" s="182">
        <f>'Malaysia Palm Complex'!$BE$142</f>
        <v>1172.915</v>
      </c>
      <c r="J95" s="182">
        <f>'Malaysia Palm Complex'!$BE$143</f>
        <v>1282.453</v>
      </c>
      <c r="K95" s="182">
        <f>'Malaysia Palm Complex'!$BE$144</f>
        <v>1141.8230000000001</v>
      </c>
      <c r="L95" s="182">
        <f>'Malaysia Palm Complex'!$BE$145</f>
        <v>1384.72</v>
      </c>
      <c r="M95" s="182">
        <f>'Malaysia Palm Complex'!$BE$146</f>
        <v>1823.6120000000001</v>
      </c>
      <c r="N95" s="182">
        <f>'Malaysia Palm Complex'!$BE$147</f>
        <v>1451.144</v>
      </c>
      <c r="O95" s="182">
        <f t="shared" si="20"/>
        <v>16656.271000000001</v>
      </c>
      <c r="P95" s="182"/>
      <c r="Q95" s="182">
        <f t="shared" si="21"/>
        <v>4695.6190000000006</v>
      </c>
      <c r="R95" s="182">
        <f t="shared" si="22"/>
        <v>3703.9849999999997</v>
      </c>
      <c r="S95" s="182">
        <f t="shared" si="23"/>
        <v>3597.1909999999998</v>
      </c>
      <c r="T95" s="182">
        <f t="shared" si="24"/>
        <v>4659.4760000000006</v>
      </c>
      <c r="U95" s="173"/>
    </row>
    <row r="96" spans="1:23" hidden="1">
      <c r="A96" s="173"/>
      <c r="B96" s="184" t="s">
        <v>355</v>
      </c>
      <c r="C96" s="182">
        <f>'Malaysia Palm Complex'!$BF$136</f>
        <v>1431.1289999999999</v>
      </c>
      <c r="D96" s="182">
        <f>'Malaysia Palm Complex'!$BF$137</f>
        <v>1370.4110000000001</v>
      </c>
      <c r="E96" s="182">
        <f>'Malaysia Palm Complex'!$BF$138</f>
        <v>1267.962</v>
      </c>
      <c r="F96" s="182">
        <f>'Malaysia Palm Complex'!$BF$139</f>
        <v>1287.8</v>
      </c>
      <c r="G96" s="182">
        <f>'Malaysia Palm Complex'!$BF$140</f>
        <v>1107.768</v>
      </c>
      <c r="H96" s="182">
        <f>'Malaysia Palm Complex'!$BF$141</f>
        <v>1265.8</v>
      </c>
      <c r="I96" s="182">
        <f>'Malaysia Palm Complex'!$BF$142</f>
        <v>1284.1199999999999</v>
      </c>
      <c r="J96" s="182">
        <f>'Malaysia Palm Complex'!$BF$143</f>
        <v>1506.145</v>
      </c>
      <c r="K96" s="182">
        <f>'Malaysia Palm Complex'!$BF$144</f>
        <v>1379.8879999999999</v>
      </c>
      <c r="L96" s="182">
        <f>'Malaysia Palm Complex'!$BF$145</f>
        <v>1399.107</v>
      </c>
      <c r="M96" s="182">
        <f>'Malaysia Palm Complex'!$BF$146</f>
        <v>1488.211</v>
      </c>
      <c r="N96" s="182">
        <f>'Malaysia Palm Complex'!$BF$147</f>
        <v>1519.2840000000001</v>
      </c>
      <c r="O96" s="182">
        <f t="shared" si="20"/>
        <v>16307.625</v>
      </c>
      <c r="P96" s="182"/>
      <c r="Q96" s="182">
        <f t="shared" si="21"/>
        <v>4069.502</v>
      </c>
      <c r="R96" s="182">
        <f t="shared" si="22"/>
        <v>3661.3680000000004</v>
      </c>
      <c r="S96" s="182">
        <f t="shared" si="23"/>
        <v>4170.1530000000002</v>
      </c>
      <c r="T96" s="182">
        <f t="shared" si="24"/>
        <v>4406.6020000000008</v>
      </c>
      <c r="U96" s="173"/>
      <c r="V96" s="185"/>
      <c r="W96" s="186"/>
    </row>
    <row r="97" spans="1:23">
      <c r="A97" s="173"/>
      <c r="B97" s="184" t="s">
        <v>356</v>
      </c>
      <c r="C97" s="182">
        <f>'Malaysia Palm Complex'!$BG$136</f>
        <v>1538.05</v>
      </c>
      <c r="D97" s="182">
        <f>'Malaysia Palm Complex'!$BG$137</f>
        <v>1356.3779999999999</v>
      </c>
      <c r="E97" s="182">
        <f>'Malaysia Palm Complex'!$BG$138</f>
        <v>1427.425</v>
      </c>
      <c r="F97" s="182">
        <f>'Malaysia Palm Complex'!$BG$139</f>
        <v>1472.2190000000001</v>
      </c>
      <c r="G97" s="182">
        <f>'Malaysia Palm Complex'!$BG$140</f>
        <v>1243.2149999999999</v>
      </c>
      <c r="H97" s="182">
        <f>'Malaysia Palm Complex'!$BG$141</f>
        <v>1565.7460000000001</v>
      </c>
      <c r="I97" s="182">
        <f>'Malaysia Palm Complex'!$BG$142</f>
        <v>1530.1389999999999</v>
      </c>
      <c r="J97" s="182">
        <f>'Malaysia Palm Complex'!$BG$143</f>
        <v>1291.5170000000001</v>
      </c>
      <c r="K97" s="182">
        <f>'Malaysia Palm Complex'!$BG$144</f>
        <v>1129.5150000000001</v>
      </c>
      <c r="L97" s="182">
        <f>'Malaysia Palm Complex'!$BG$145</f>
        <v>1196.653</v>
      </c>
      <c r="M97" s="182">
        <f>'Malaysia Palm Complex'!$BG$146</f>
        <v>1099.7760000000001</v>
      </c>
      <c r="N97" s="182">
        <f>'Malaysia Palm Complex'!$BG$147</f>
        <v>1619.317</v>
      </c>
      <c r="O97" s="182">
        <f t="shared" si="20"/>
        <v>16469.949999999997</v>
      </c>
      <c r="P97" s="182"/>
      <c r="Q97" s="182">
        <f t="shared" si="21"/>
        <v>4321.8530000000001</v>
      </c>
      <c r="R97" s="182">
        <f t="shared" si="22"/>
        <v>4281.18</v>
      </c>
      <c r="S97" s="182">
        <f t="shared" si="23"/>
        <v>3951.1710000000003</v>
      </c>
      <c r="T97" s="182">
        <f t="shared" si="24"/>
        <v>3915.7460000000001</v>
      </c>
      <c r="U97" s="173"/>
      <c r="V97" s="185">
        <f>((F103-G103)/((SUM(F98:F102)-SUM(G98:G102))/5))-1</f>
        <v>1.7615771700874014</v>
      </c>
      <c r="W97" s="186" t="s">
        <v>357</v>
      </c>
    </row>
    <row r="98" spans="1:23">
      <c r="A98" s="173"/>
      <c r="B98" s="184" t="s">
        <v>2</v>
      </c>
      <c r="C98" s="182">
        <f>'Malaysia Palm Complex'!$BH$136</f>
        <v>1578.2629999999999</v>
      </c>
      <c r="D98" s="182">
        <f>'Malaysia Palm Complex'!$BH$137</f>
        <v>1375.4059999999999</v>
      </c>
      <c r="E98" s="182">
        <f>'Malaysia Palm Complex'!$BH$138</f>
        <v>1383.307</v>
      </c>
      <c r="F98" s="182">
        <f>'Malaysia Palm Complex'!$BH$139</f>
        <v>1680.8910000000001</v>
      </c>
      <c r="G98" s="182">
        <f>'Malaysia Palm Complex'!$BH$140</f>
        <v>1324.615</v>
      </c>
      <c r="H98" s="182">
        <f>'Malaysia Palm Complex'!$BH$141</f>
        <v>1620.752</v>
      </c>
      <c r="I98" s="182">
        <f>'Malaysia Palm Complex'!$BH$142</f>
        <v>1654.499</v>
      </c>
      <c r="J98" s="182">
        <f>'Malaysia Palm Complex'!$BH$143</f>
        <v>1715.7190000000001</v>
      </c>
      <c r="K98" s="182">
        <f>'Malaysia Palm Complex'!$BH$144</f>
        <v>1397.14</v>
      </c>
      <c r="L98" s="182">
        <f>'Malaysia Palm Complex'!$BH$145</f>
        <v>1486.4849999999999</v>
      </c>
      <c r="M98" s="182">
        <f>'Malaysia Palm Complex'!$BH$146</f>
        <v>1736.3</v>
      </c>
      <c r="N98" s="182">
        <f>'Malaysia Palm Complex'!$BH$147</f>
        <v>1409.0889999999999</v>
      </c>
      <c r="O98" s="182">
        <f t="shared" si="20"/>
        <v>18362.466</v>
      </c>
      <c r="P98" s="182"/>
      <c r="Q98" s="182">
        <f t="shared" si="21"/>
        <v>4336.9759999999997</v>
      </c>
      <c r="R98" s="182">
        <f t="shared" si="22"/>
        <v>4626.2579999999998</v>
      </c>
      <c r="S98" s="182">
        <f t="shared" si="23"/>
        <v>4767.3580000000002</v>
      </c>
      <c r="T98" s="182">
        <f t="shared" si="24"/>
        <v>4631.8739999999998</v>
      </c>
      <c r="U98" s="173"/>
      <c r="V98" s="185">
        <f>G103/F103-1</f>
        <v>-0.24082192186851614</v>
      </c>
      <c r="W98" s="186" t="s">
        <v>358</v>
      </c>
    </row>
    <row r="99" spans="1:23">
      <c r="A99" s="173"/>
      <c r="B99" s="184" t="s">
        <v>37</v>
      </c>
      <c r="C99" s="182">
        <f>'Malaysia Palm Complex'!$BI$136</f>
        <v>1641.9369999999999</v>
      </c>
      <c r="D99" s="182">
        <f>'Malaysia Palm Complex'!$BI$137</f>
        <v>1405.6379999999999</v>
      </c>
      <c r="E99" s="182">
        <f>'Malaysia Palm Complex'!$BI$138</f>
        <v>1389.049</v>
      </c>
      <c r="F99" s="182">
        <f>'Malaysia Palm Complex'!$BI$139</f>
        <v>1213.539</v>
      </c>
      <c r="G99" s="182">
        <f>'Malaysia Palm Complex'!$BI$140</f>
        <v>1082.4169999999999</v>
      </c>
      <c r="H99" s="182">
        <f>'Malaysia Palm Complex'!$BI$141</f>
        <v>1184.702</v>
      </c>
      <c r="I99" s="182">
        <f>'Malaysia Palm Complex'!$BI$142</f>
        <v>1236.4780000000001</v>
      </c>
      <c r="J99" s="182">
        <f>'Malaysia Palm Complex'!$BI$143</f>
        <v>1369.3510000000001</v>
      </c>
      <c r="K99" s="182">
        <f>'Malaysia Palm Complex'!$BI$144</f>
        <v>1706.597</v>
      </c>
      <c r="L99" s="182">
        <f>'Malaysia Palm Complex'!$BI$145</f>
        <v>1783.2840000000001</v>
      </c>
      <c r="M99" s="182">
        <f>'Malaysia Palm Complex'!$BI$146</f>
        <v>1578.0340000000001</v>
      </c>
      <c r="N99" s="182">
        <f>'Malaysia Palm Complex'!$BI$147</f>
        <v>1612.155</v>
      </c>
      <c r="O99" s="182">
        <f t="shared" si="20"/>
        <v>17203.181</v>
      </c>
      <c r="P99" s="182"/>
      <c r="Q99" s="182">
        <f t="shared" si="21"/>
        <v>4436.6239999999998</v>
      </c>
      <c r="R99" s="182">
        <f t="shared" si="22"/>
        <v>3480.6580000000004</v>
      </c>
      <c r="S99" s="182">
        <f t="shared" si="23"/>
        <v>4312.4260000000004</v>
      </c>
      <c r="T99" s="182">
        <f t="shared" si="24"/>
        <v>4973.473</v>
      </c>
      <c r="U99" s="173"/>
      <c r="V99" s="185">
        <f>G103/G102-1</f>
        <v>-9.0221617988024305E-2</v>
      </c>
      <c r="W99" s="186" t="s">
        <v>359</v>
      </c>
    </row>
    <row r="100" spans="1:23">
      <c r="A100" s="173"/>
      <c r="B100" s="184" t="s">
        <v>38</v>
      </c>
      <c r="C100" s="182">
        <f>'Malaysia Palm Complex'!$BJ$136</f>
        <v>1674.3040000000001</v>
      </c>
      <c r="D100" s="182">
        <f>'Malaysia Palm Complex'!$BJ$137</f>
        <v>1303.271</v>
      </c>
      <c r="E100" s="182">
        <f>'Malaysia Palm Complex'!$BJ$138</f>
        <v>1642.835</v>
      </c>
      <c r="F100" s="182">
        <f>'Malaysia Palm Complex'!$BJ$139</f>
        <v>947.99400000000003</v>
      </c>
      <c r="G100" s="182">
        <f>'Malaysia Palm Complex'!$BJ$140</f>
        <v>900.87099999999998</v>
      </c>
      <c r="H100" s="182">
        <f>'Malaysia Palm Complex'!$BJ$141</f>
        <v>1190.9749999999999</v>
      </c>
      <c r="I100" s="182">
        <f>'Malaysia Palm Complex'!$BJ$142</f>
        <v>1347.5519999999999</v>
      </c>
      <c r="J100" s="182">
        <f>'Malaysia Palm Complex'!$BJ$143</f>
        <v>1268.662</v>
      </c>
      <c r="K100" s="182">
        <f>'Malaysia Palm Complex'!$BJ$144</f>
        <v>1419.0039999999999</v>
      </c>
      <c r="L100" s="182">
        <f>'Malaysia Palm Complex'!$BJ$145</f>
        <v>1408.3209999999999</v>
      </c>
      <c r="M100" s="182">
        <f>'Malaysia Palm Complex'!$BJ$146</f>
        <v>1167.425</v>
      </c>
      <c r="N100" s="182">
        <f>'Malaysia Palm Complex'!$BJ$147</f>
        <v>1611.8</v>
      </c>
      <c r="O100" s="182">
        <f t="shared" si="20"/>
        <v>15883.013999999999</v>
      </c>
      <c r="P100" s="182"/>
      <c r="Q100" s="182">
        <f t="shared" si="21"/>
        <v>4620.41</v>
      </c>
      <c r="R100" s="182">
        <f t="shared" si="22"/>
        <v>3039.84</v>
      </c>
      <c r="S100" s="182">
        <f t="shared" si="23"/>
        <v>4035.2179999999998</v>
      </c>
      <c r="T100" s="182">
        <f t="shared" si="24"/>
        <v>4187.5460000000003</v>
      </c>
      <c r="U100" s="173"/>
      <c r="V100" s="185">
        <f>(G103/AVERAGE(G98:G102))-1</f>
        <v>-7.631391799570697E-2</v>
      </c>
      <c r="W100" s="186" t="s">
        <v>181</v>
      </c>
    </row>
    <row r="101" spans="1:23">
      <c r="A101" s="173"/>
      <c r="B101" s="184" t="str">
        <f>B33</f>
        <v>21/22</v>
      </c>
      <c r="C101" s="182">
        <f>'Malaysia Palm Complex'!$BK$136</f>
        <v>1420.5740000000001</v>
      </c>
      <c r="D101" s="182">
        <f>'Malaysia Palm Complex'!$BK$137</f>
        <v>1467.518</v>
      </c>
      <c r="E101" s="182">
        <f>'Malaysia Palm Complex'!$BK$138</f>
        <v>1423.8209999999999</v>
      </c>
      <c r="F101" s="182">
        <f>'Malaysia Palm Complex'!$BK$139</f>
        <v>1155.826</v>
      </c>
      <c r="G101" s="182">
        <f>'Malaysia Palm Complex'!$BK$140</f>
        <v>1111.826</v>
      </c>
      <c r="H101" s="182">
        <f>'Malaysia Palm Complex'!$BK$141</f>
        <v>1281.461</v>
      </c>
      <c r="I101" s="182">
        <f>'Malaysia Palm Complex'!$BK$142</f>
        <v>1068.2380000000001</v>
      </c>
      <c r="J101" s="182">
        <f>'Malaysia Palm Complex'!$BK$143</f>
        <v>1369.7139999999999</v>
      </c>
      <c r="K101" s="182">
        <f>'Malaysia Palm Complex'!$BK$144</f>
        <v>1193.9169999999999</v>
      </c>
      <c r="L101" s="182">
        <f>'Malaysia Palm Complex'!$BK$145</f>
        <v>1325.3420000000001</v>
      </c>
      <c r="M101" s="182">
        <f>'Malaysia Palm Complex'!$BK$146</f>
        <v>1299.93</v>
      </c>
      <c r="N101" s="182">
        <f>'Malaysia Palm Complex'!$BK$147</f>
        <v>1426.1959999999999</v>
      </c>
      <c r="O101" s="182">
        <f t="shared" ref="O101" si="25">SUM(C101:N101)</f>
        <v>15544.363000000001</v>
      </c>
      <c r="P101" s="182"/>
      <c r="Q101" s="182">
        <f t="shared" si="21"/>
        <v>4311.9130000000005</v>
      </c>
      <c r="R101" s="182">
        <f t="shared" si="22"/>
        <v>3549.1130000000003</v>
      </c>
      <c r="S101" s="182">
        <f t="shared" si="23"/>
        <v>3631.8690000000001</v>
      </c>
      <c r="T101" s="182">
        <f t="shared" si="24"/>
        <v>4051.4679999999998</v>
      </c>
      <c r="U101" s="173"/>
      <c r="V101" s="185"/>
      <c r="W101" s="186"/>
    </row>
    <row r="102" spans="1:23">
      <c r="A102" s="173"/>
      <c r="B102" s="184" t="str">
        <f>B34</f>
        <v>22/23</v>
      </c>
      <c r="C102" s="182">
        <f>'Malaysia Palm Complex'!$BL$136</f>
        <v>1505.769</v>
      </c>
      <c r="D102" s="182">
        <f>'Malaysia Palm Complex'!$BL$137</f>
        <v>1521.329</v>
      </c>
      <c r="E102" s="182">
        <f>'Malaysia Palm Complex'!$BL$138</f>
        <v>1473.846</v>
      </c>
      <c r="F102" s="182">
        <f>'Malaysia Palm Complex'!$BL$139</f>
        <v>1136.027</v>
      </c>
      <c r="G102" s="182">
        <f>'Malaysia Palm Complex'!$BL$140</f>
        <v>1126.127</v>
      </c>
      <c r="H102" s="182">
        <f>'Malaysia Palm Complex'!$BL$141</f>
        <v>1487.836</v>
      </c>
      <c r="I102" s="182">
        <f>'Malaysia Palm Complex'!$BL$142</f>
        <v>1087.5409999999999</v>
      </c>
      <c r="J102" s="182">
        <f>'Malaysia Palm Complex'!$BL$143</f>
        <v>1079.2349999999999</v>
      </c>
      <c r="K102" s="182">
        <f>'Malaysia Palm Complex'!$BL$144</f>
        <v>1171.739</v>
      </c>
      <c r="L102" s="182">
        <f>'Malaysia Palm Complex'!$BL$145</f>
        <v>1354.336</v>
      </c>
      <c r="M102" s="182">
        <f>'Malaysia Palm Complex'!$BL$146</f>
        <v>1221.848</v>
      </c>
      <c r="N102" s="182">
        <f>'Malaysia Palm Complex'!$BL$147</f>
        <v>1211.2940000000001</v>
      </c>
      <c r="O102" s="182">
        <f t="shared" ref="O102:O104" si="26">SUM(C102:N102)</f>
        <v>15376.926999999998</v>
      </c>
      <c r="P102" s="182"/>
      <c r="Q102" s="182">
        <f t="shared" si="21"/>
        <v>4500.9439999999995</v>
      </c>
      <c r="R102" s="182">
        <f t="shared" si="22"/>
        <v>3749.99</v>
      </c>
      <c r="S102" s="182">
        <f t="shared" si="23"/>
        <v>3338.5149999999999</v>
      </c>
      <c r="T102" s="182">
        <f t="shared" si="24"/>
        <v>3787.4780000000001</v>
      </c>
      <c r="U102" s="173"/>
      <c r="V102" s="185"/>
      <c r="W102" s="186"/>
    </row>
    <row r="103" spans="1:23">
      <c r="A103" s="173"/>
      <c r="B103" s="184" t="str">
        <f>B35</f>
        <v>23/24</v>
      </c>
      <c r="C103" s="182">
        <f>'Malaysia Palm Complex'!$BM$136</f>
        <v>1480.6859999999999</v>
      </c>
      <c r="D103" s="182">
        <f>'Malaysia Palm Complex'!$BM$137</f>
        <v>1396.721</v>
      </c>
      <c r="E103" s="182">
        <f>'Malaysia Palm Complex'!$BM$138</f>
        <v>1362.145</v>
      </c>
      <c r="F103" s="182">
        <f>'Malaysia Palm Complex'!$BM$139</f>
        <v>1349.52</v>
      </c>
      <c r="G103" s="182">
        <f>'Malaysia Palm Complex'!$BM$140</f>
        <v>1024.5260000000001</v>
      </c>
      <c r="H103" s="182">
        <f>'Malaysia Palm Complex'!$BM$141</f>
        <v>1327.1120000000001</v>
      </c>
      <c r="I103" s="182">
        <f>'Malaysia Palm Complex'!$BM$142</f>
        <v>1234.5239999999999</v>
      </c>
      <c r="J103" s="182">
        <f>'Malaysia Palm Complex'!$BM$143</f>
        <v>1382.4290000000001</v>
      </c>
      <c r="K103" s="182">
        <f>'Malaysia Palm Complex'!$BM$144</f>
        <v>1207.414</v>
      </c>
      <c r="L103" s="182">
        <f>'Malaysia Palm Complex'!$BM$145</f>
        <v>1689.71</v>
      </c>
      <c r="M103" s="182">
        <f>'Malaysia Palm Complex'!$BM$146</f>
        <v>1525.115</v>
      </c>
      <c r="N103" s="182">
        <f>'Malaysia Palm Complex'!$BM$147</f>
        <v>1559.846</v>
      </c>
      <c r="O103" s="182">
        <f t="shared" si="26"/>
        <v>16539.748</v>
      </c>
      <c r="P103" s="187"/>
      <c r="Q103" s="182">
        <f t="shared" si="21"/>
        <v>4239.5519999999997</v>
      </c>
      <c r="R103" s="182">
        <f t="shared" si="22"/>
        <v>3701.1580000000004</v>
      </c>
      <c r="S103" s="182">
        <f t="shared" si="23"/>
        <v>3824.3670000000002</v>
      </c>
      <c r="T103" s="182">
        <f t="shared" si="24"/>
        <v>4774.6710000000003</v>
      </c>
      <c r="U103" s="173"/>
      <c r="V103" s="185"/>
      <c r="W103" s="186"/>
    </row>
    <row r="104" spans="1:23">
      <c r="A104" s="173"/>
      <c r="B104" s="184" t="str">
        <f>B36</f>
        <v>24/25</v>
      </c>
      <c r="C104" s="182">
        <f>'Malaysia Palm Complex'!$BN$136</f>
        <v>1732.4480000000001</v>
      </c>
      <c r="D104" s="182">
        <f>'Malaysia Palm Complex'!$BN$137</f>
        <v>1487.212</v>
      </c>
      <c r="E104" s="182">
        <f>'Malaysia Palm Complex'!$BN$138</f>
        <v>1341.9359999999999</v>
      </c>
      <c r="F104" s="182">
        <f>'Malaysia Palm Complex'!$BN$139</f>
        <v>1179.856</v>
      </c>
      <c r="G104" s="187">
        <f>'Malaysia Palm Complex'!$BN$140</f>
        <v>996.46</v>
      </c>
      <c r="H104" s="187">
        <f>'Malaysia Palm Complex'!$BN$141</f>
        <v>1005.547</v>
      </c>
      <c r="I104" s="187">
        <f>'Malaysia Palm Complex'!$BN$142</f>
        <v>1104.3330000000001</v>
      </c>
      <c r="J104" s="187">
        <f>'Malaysia Palm Complex'!$BN$143</f>
        <v>1407.5820000000001</v>
      </c>
      <c r="K104" s="187">
        <f>'Malaysia Palm Complex'!$BN$144</f>
        <v>1260.93</v>
      </c>
      <c r="L104" s="187">
        <f>'Malaysia Palm Complex'!$BN$145</f>
        <v>1309.059</v>
      </c>
      <c r="M104" s="187">
        <f>'Malaysia Palm Complex'!$BN$146</f>
        <v>1339.1498527175283</v>
      </c>
      <c r="N104" s="187">
        <f>'Malaysia Palm Complex'!$BN$147</f>
        <v>1585.4871472824725</v>
      </c>
      <c r="O104" s="187">
        <f t="shared" si="26"/>
        <v>15750</v>
      </c>
      <c r="P104" s="187"/>
      <c r="Q104" s="182">
        <f t="shared" si="21"/>
        <v>4561.5959999999995</v>
      </c>
      <c r="R104" s="187">
        <f t="shared" si="22"/>
        <v>3181.8629999999998</v>
      </c>
      <c r="S104" s="187">
        <f t="shared" si="23"/>
        <v>3772.8450000000003</v>
      </c>
      <c r="T104" s="187">
        <f t="shared" si="24"/>
        <v>4233.6960000000008</v>
      </c>
      <c r="U104" s="173"/>
      <c r="V104" s="185"/>
      <c r="W104" s="186"/>
    </row>
    <row r="105" spans="1:23" ht="15.75" thickBot="1">
      <c r="A105" s="173"/>
      <c r="B105" s="184"/>
      <c r="C105" s="182"/>
      <c r="D105" s="182"/>
      <c r="E105" s="182"/>
      <c r="F105" s="182"/>
      <c r="G105" s="182"/>
      <c r="H105" s="187"/>
      <c r="I105" s="187"/>
      <c r="J105" s="187"/>
      <c r="K105" s="187"/>
      <c r="L105" s="187"/>
      <c r="M105" s="187"/>
      <c r="N105" s="187"/>
      <c r="O105" s="187"/>
      <c r="P105" s="187"/>
      <c r="Q105" s="182"/>
      <c r="R105" s="187"/>
      <c r="S105" s="187"/>
      <c r="T105" s="187"/>
      <c r="U105" s="173"/>
      <c r="V105" s="185"/>
      <c r="W105" s="186"/>
    </row>
    <row r="106" spans="1:23">
      <c r="A106" s="173"/>
      <c r="B106" s="181" t="s">
        <v>364</v>
      </c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2"/>
      <c r="Q106" s="188"/>
      <c r="R106" s="188"/>
      <c r="S106" s="188"/>
      <c r="T106" s="188"/>
      <c r="U106" s="173"/>
    </row>
    <row r="107" spans="1:23" hidden="1">
      <c r="A107" s="173"/>
      <c r="B107" s="173" t="s">
        <v>332</v>
      </c>
      <c r="C107" s="182">
        <f>'Malaysia Palm Complex'!AH179+'Malaysia PO Monthly Bal'!C5+'Malaysia PO Monthly Bal'!C39-'Malaysia PO Monthly Bal'!C73-'Malaysia PO Monthly Bal'!C141</f>
        <v>89.021000000000186</v>
      </c>
      <c r="D107" s="182">
        <f t="shared" ref="D107:N122" si="27">C141+D5+D39-D73-D141</f>
        <v>89.923999999999978</v>
      </c>
      <c r="E107" s="182">
        <f t="shared" si="27"/>
        <v>77.562999999999874</v>
      </c>
      <c r="F107" s="182">
        <f t="shared" si="27"/>
        <v>97.632000000000062</v>
      </c>
      <c r="G107" s="182">
        <f t="shared" si="27"/>
        <v>102.57399999999996</v>
      </c>
      <c r="H107" s="182">
        <f t="shared" si="27"/>
        <v>64.02800000000002</v>
      </c>
      <c r="I107" s="182">
        <f t="shared" si="27"/>
        <v>77.245000000000061</v>
      </c>
      <c r="J107" s="182">
        <f t="shared" si="27"/>
        <v>95.994999999999891</v>
      </c>
      <c r="K107" s="182">
        <f t="shared" si="27"/>
        <v>126.76899999999989</v>
      </c>
      <c r="L107" s="182">
        <f t="shared" si="27"/>
        <v>82.812000000000012</v>
      </c>
      <c r="M107" s="182">
        <f t="shared" si="27"/>
        <v>72.60899999999998</v>
      </c>
      <c r="N107" s="182">
        <f t="shared" si="27"/>
        <v>88.690999999999917</v>
      </c>
      <c r="O107" s="182">
        <f t="shared" ref="O107:O138" si="28">SUM(C107:N107)</f>
        <v>1064.8629999999998</v>
      </c>
      <c r="P107" s="182"/>
      <c r="Q107" s="182">
        <f t="shared" ref="Q107:Q138" si="29">SUM(C107:E107)</f>
        <v>256.50800000000004</v>
      </c>
      <c r="R107" s="182">
        <f t="shared" ref="R107:R138" si="30">SUM(F107:H107)</f>
        <v>264.23400000000004</v>
      </c>
      <c r="S107" s="182">
        <f t="shared" ref="S107:S138" si="31">SUM(I107:K107)</f>
        <v>300.00899999999984</v>
      </c>
      <c r="T107" s="182">
        <f t="shared" ref="T107:T138" si="32">SUM(L107:N107)</f>
        <v>244.11199999999991</v>
      </c>
      <c r="U107" s="173"/>
      <c r="V107" s="189"/>
      <c r="W107" s="186"/>
    </row>
    <row r="108" spans="1:23" hidden="1">
      <c r="A108" s="173"/>
      <c r="B108" s="173" t="s">
        <v>333</v>
      </c>
      <c r="C108" s="182">
        <f t="shared" ref="C108:C138" si="33">N141+C6+C40-C74-C142</f>
        <v>110.12599999999998</v>
      </c>
      <c r="D108" s="182">
        <f t="shared" si="27"/>
        <v>106.54500000000019</v>
      </c>
      <c r="E108" s="182">
        <f t="shared" si="27"/>
        <v>92.91599999999994</v>
      </c>
      <c r="F108" s="182">
        <f t="shared" si="27"/>
        <v>107.04399999999987</v>
      </c>
      <c r="G108" s="182">
        <f t="shared" si="27"/>
        <v>99.414999999999964</v>
      </c>
      <c r="H108" s="182">
        <f t="shared" si="27"/>
        <v>64.970000000000027</v>
      </c>
      <c r="I108" s="182">
        <f t="shared" si="27"/>
        <v>86.6400000000001</v>
      </c>
      <c r="J108" s="182">
        <f t="shared" si="27"/>
        <v>165.28000000000009</v>
      </c>
      <c r="K108" s="182">
        <f t="shared" si="27"/>
        <v>61.198999999999842</v>
      </c>
      <c r="L108" s="182">
        <f t="shared" si="27"/>
        <v>82.273000000000138</v>
      </c>
      <c r="M108" s="182">
        <f t="shared" si="27"/>
        <v>145.24899999999991</v>
      </c>
      <c r="N108" s="182">
        <f t="shared" si="27"/>
        <v>125.93300000000011</v>
      </c>
      <c r="O108" s="182">
        <f t="shared" si="28"/>
        <v>1247.5900000000001</v>
      </c>
      <c r="P108" s="182"/>
      <c r="Q108" s="182">
        <f t="shared" si="29"/>
        <v>309.5870000000001</v>
      </c>
      <c r="R108" s="182">
        <f t="shared" si="30"/>
        <v>271.42899999999986</v>
      </c>
      <c r="S108" s="182">
        <f t="shared" si="31"/>
        <v>313.11900000000003</v>
      </c>
      <c r="T108" s="182">
        <f t="shared" si="32"/>
        <v>353.45500000000015</v>
      </c>
      <c r="U108" s="173"/>
      <c r="V108" s="189"/>
      <c r="W108" s="186"/>
    </row>
    <row r="109" spans="1:23" hidden="1">
      <c r="A109" s="173"/>
      <c r="B109" s="173" t="s">
        <v>334</v>
      </c>
      <c r="C109" s="182">
        <f t="shared" si="33"/>
        <v>93.602999999999952</v>
      </c>
      <c r="D109" s="182">
        <f t="shared" si="27"/>
        <v>103.95500000000004</v>
      </c>
      <c r="E109" s="182">
        <f t="shared" si="27"/>
        <v>92.663000000000011</v>
      </c>
      <c r="F109" s="182">
        <f t="shared" si="27"/>
        <v>80.458000000000084</v>
      </c>
      <c r="G109" s="182">
        <f t="shared" si="27"/>
        <v>93.048999999999864</v>
      </c>
      <c r="H109" s="182">
        <f t="shared" si="27"/>
        <v>116.95699999999999</v>
      </c>
      <c r="I109" s="182">
        <f t="shared" si="27"/>
        <v>77.805000000000064</v>
      </c>
      <c r="J109" s="182">
        <f t="shared" si="27"/>
        <v>146.55999999999995</v>
      </c>
      <c r="K109" s="182">
        <f t="shared" si="27"/>
        <v>83.001000000000204</v>
      </c>
      <c r="L109" s="182">
        <f t="shared" si="27"/>
        <v>81.101999999999975</v>
      </c>
      <c r="M109" s="182">
        <f t="shared" si="27"/>
        <v>81.224999999999909</v>
      </c>
      <c r="N109" s="182">
        <f t="shared" si="27"/>
        <v>125.12000000000012</v>
      </c>
      <c r="O109" s="182">
        <f t="shared" si="28"/>
        <v>1175.4980000000003</v>
      </c>
      <c r="P109" s="182"/>
      <c r="Q109" s="182">
        <f t="shared" si="29"/>
        <v>290.221</v>
      </c>
      <c r="R109" s="182">
        <f t="shared" si="30"/>
        <v>290.46399999999994</v>
      </c>
      <c r="S109" s="182">
        <f t="shared" si="31"/>
        <v>307.36600000000021</v>
      </c>
      <c r="T109" s="182">
        <f t="shared" si="32"/>
        <v>287.447</v>
      </c>
      <c r="U109" s="173"/>
      <c r="V109" s="189"/>
      <c r="W109" s="186"/>
    </row>
    <row r="110" spans="1:23" hidden="1">
      <c r="A110" s="173"/>
      <c r="B110" s="173" t="s">
        <v>335</v>
      </c>
      <c r="C110" s="182">
        <f t="shared" si="33"/>
        <v>96.090999999999781</v>
      </c>
      <c r="D110" s="182">
        <f t="shared" si="27"/>
        <v>129.86800000000005</v>
      </c>
      <c r="E110" s="182">
        <f t="shared" si="27"/>
        <v>146.67499999999995</v>
      </c>
      <c r="F110" s="182">
        <f t="shared" si="27"/>
        <v>110.30700000000002</v>
      </c>
      <c r="G110" s="182">
        <f t="shared" si="27"/>
        <v>88.456999999999766</v>
      </c>
      <c r="H110" s="182">
        <f t="shared" si="27"/>
        <v>137.3069999999999</v>
      </c>
      <c r="I110" s="182">
        <f t="shared" si="27"/>
        <v>135.36000000000013</v>
      </c>
      <c r="J110" s="182">
        <f t="shared" si="27"/>
        <v>138.13400000000013</v>
      </c>
      <c r="K110" s="182">
        <f t="shared" si="27"/>
        <v>80.887000000000057</v>
      </c>
      <c r="L110" s="182">
        <f t="shared" si="27"/>
        <v>109.85899999999992</v>
      </c>
      <c r="M110" s="182">
        <f t="shared" si="27"/>
        <v>154.77499999999998</v>
      </c>
      <c r="N110" s="182">
        <f t="shared" si="27"/>
        <v>115.46399999999994</v>
      </c>
      <c r="O110" s="182">
        <f t="shared" si="28"/>
        <v>1443.1839999999997</v>
      </c>
      <c r="P110" s="182"/>
      <c r="Q110" s="182">
        <f t="shared" si="29"/>
        <v>372.63399999999979</v>
      </c>
      <c r="R110" s="182">
        <f t="shared" si="30"/>
        <v>336.07099999999969</v>
      </c>
      <c r="S110" s="182">
        <f t="shared" si="31"/>
        <v>354.38100000000031</v>
      </c>
      <c r="T110" s="182">
        <f t="shared" si="32"/>
        <v>380.09799999999984</v>
      </c>
      <c r="U110" s="173"/>
      <c r="V110" s="189"/>
      <c r="W110" s="186"/>
    </row>
    <row r="111" spans="1:23" hidden="1">
      <c r="A111" s="173"/>
      <c r="B111" s="173" t="s">
        <v>336</v>
      </c>
      <c r="C111" s="182">
        <f t="shared" si="33"/>
        <v>164.42799999999988</v>
      </c>
      <c r="D111" s="182">
        <f t="shared" si="27"/>
        <v>63.285999999999831</v>
      </c>
      <c r="E111" s="182">
        <f t="shared" si="27"/>
        <v>162.46500000000015</v>
      </c>
      <c r="F111" s="182">
        <f t="shared" si="27"/>
        <v>102.67699999999979</v>
      </c>
      <c r="G111" s="182">
        <f t="shared" si="27"/>
        <v>48.423000000000002</v>
      </c>
      <c r="H111" s="182">
        <f t="shared" si="27"/>
        <v>155.02500000000009</v>
      </c>
      <c r="I111" s="182">
        <f t="shared" si="27"/>
        <v>67.082000000000107</v>
      </c>
      <c r="J111" s="182">
        <f t="shared" si="27"/>
        <v>99.008000000000038</v>
      </c>
      <c r="K111" s="182">
        <f t="shared" si="27"/>
        <v>110.90499999999997</v>
      </c>
      <c r="L111" s="182">
        <f t="shared" si="27"/>
        <v>116.24199999999996</v>
      </c>
      <c r="M111" s="182">
        <f t="shared" si="27"/>
        <v>174.77399999999989</v>
      </c>
      <c r="N111" s="182">
        <f t="shared" si="27"/>
        <v>119.83800000000008</v>
      </c>
      <c r="O111" s="182">
        <f t="shared" si="28"/>
        <v>1384.1529999999998</v>
      </c>
      <c r="P111" s="182"/>
      <c r="Q111" s="182">
        <f t="shared" si="29"/>
        <v>390.17899999999986</v>
      </c>
      <c r="R111" s="182">
        <f t="shared" si="30"/>
        <v>306.12499999999989</v>
      </c>
      <c r="S111" s="182">
        <f t="shared" si="31"/>
        <v>276.99500000000012</v>
      </c>
      <c r="T111" s="182">
        <f t="shared" si="32"/>
        <v>410.85399999999993</v>
      </c>
      <c r="U111" s="173"/>
      <c r="V111" s="189"/>
      <c r="W111" s="186"/>
    </row>
    <row r="112" spans="1:23" hidden="1">
      <c r="A112" s="173"/>
      <c r="B112" s="173" t="s">
        <v>337</v>
      </c>
      <c r="C112" s="182">
        <f t="shared" si="33"/>
        <v>91.236999999999966</v>
      </c>
      <c r="D112" s="182">
        <f t="shared" si="27"/>
        <v>102.03300000000002</v>
      </c>
      <c r="E112" s="182">
        <f t="shared" si="27"/>
        <v>53.990000000000009</v>
      </c>
      <c r="F112" s="182">
        <f t="shared" si="27"/>
        <v>129.55799999999988</v>
      </c>
      <c r="G112" s="182">
        <f t="shared" si="27"/>
        <v>89.094999999999914</v>
      </c>
      <c r="H112" s="182">
        <f t="shared" si="27"/>
        <v>84.78999999999985</v>
      </c>
      <c r="I112" s="182">
        <f t="shared" si="27"/>
        <v>166.22999999999979</v>
      </c>
      <c r="J112" s="182">
        <f t="shared" si="27"/>
        <v>132.58199999999999</v>
      </c>
      <c r="K112" s="182">
        <f t="shared" si="27"/>
        <v>147.77600000000029</v>
      </c>
      <c r="L112" s="182">
        <f t="shared" si="27"/>
        <v>94.427999999999884</v>
      </c>
      <c r="M112" s="182">
        <f t="shared" si="27"/>
        <v>172.60200000000032</v>
      </c>
      <c r="N112" s="182">
        <f t="shared" si="27"/>
        <v>138.25199999999973</v>
      </c>
      <c r="O112" s="182">
        <f t="shared" si="28"/>
        <v>1402.5729999999996</v>
      </c>
      <c r="P112" s="182"/>
      <c r="Q112" s="182">
        <f t="shared" si="29"/>
        <v>247.26</v>
      </c>
      <c r="R112" s="182">
        <f t="shared" si="30"/>
        <v>303.44299999999964</v>
      </c>
      <c r="S112" s="182">
        <f t="shared" si="31"/>
        <v>446.58800000000008</v>
      </c>
      <c r="T112" s="182">
        <f t="shared" si="32"/>
        <v>405.28199999999993</v>
      </c>
      <c r="U112" s="173"/>
      <c r="V112" s="189"/>
      <c r="W112" s="186"/>
    </row>
    <row r="113" spans="1:23" hidden="1">
      <c r="A113" s="173"/>
      <c r="B113" s="173" t="s">
        <v>338</v>
      </c>
      <c r="C113" s="182">
        <f t="shared" si="33"/>
        <v>147.12699999999995</v>
      </c>
      <c r="D113" s="182">
        <f t="shared" si="27"/>
        <v>155.72700000000032</v>
      </c>
      <c r="E113" s="182">
        <f t="shared" si="27"/>
        <v>118.2379999999996</v>
      </c>
      <c r="F113" s="182">
        <f t="shared" si="27"/>
        <v>115.22199999999998</v>
      </c>
      <c r="G113" s="182">
        <f t="shared" si="27"/>
        <v>116.39900000000011</v>
      </c>
      <c r="H113" s="182">
        <f t="shared" si="27"/>
        <v>167.37800000000027</v>
      </c>
      <c r="I113" s="182">
        <f t="shared" si="27"/>
        <v>120.17999999999984</v>
      </c>
      <c r="J113" s="182">
        <f t="shared" si="27"/>
        <v>80.79300000000012</v>
      </c>
      <c r="K113" s="182">
        <f t="shared" si="27"/>
        <v>131.19699999999989</v>
      </c>
      <c r="L113" s="182">
        <f t="shared" si="27"/>
        <v>131.21100000000024</v>
      </c>
      <c r="M113" s="182">
        <f t="shared" si="27"/>
        <v>140.875</v>
      </c>
      <c r="N113" s="182">
        <f t="shared" si="27"/>
        <v>145.5594000000001</v>
      </c>
      <c r="O113" s="182">
        <f t="shared" si="28"/>
        <v>1569.9064000000003</v>
      </c>
      <c r="P113" s="182"/>
      <c r="Q113" s="182">
        <f t="shared" si="29"/>
        <v>421.09199999999987</v>
      </c>
      <c r="R113" s="182">
        <f t="shared" si="30"/>
        <v>398.99900000000036</v>
      </c>
      <c r="S113" s="182">
        <f t="shared" si="31"/>
        <v>332.16999999999985</v>
      </c>
      <c r="T113" s="182">
        <f t="shared" si="32"/>
        <v>417.64540000000034</v>
      </c>
      <c r="U113" s="173"/>
      <c r="V113" s="189"/>
      <c r="W113" s="186"/>
    </row>
    <row r="114" spans="1:23" hidden="1">
      <c r="A114" s="173"/>
      <c r="B114" s="173" t="s">
        <v>339</v>
      </c>
      <c r="C114" s="182">
        <f t="shared" si="33"/>
        <v>138.31899999999973</v>
      </c>
      <c r="D114" s="182">
        <f t="shared" si="27"/>
        <v>154.36799999999971</v>
      </c>
      <c r="E114" s="182">
        <f t="shared" si="27"/>
        <v>147.59000000000037</v>
      </c>
      <c r="F114" s="182">
        <f t="shared" si="27"/>
        <v>126.20899999999983</v>
      </c>
      <c r="G114" s="182">
        <f t="shared" si="27"/>
        <v>100.44199999999978</v>
      </c>
      <c r="H114" s="182">
        <f t="shared" si="27"/>
        <v>160.32100000000014</v>
      </c>
      <c r="I114" s="182">
        <f t="shared" si="27"/>
        <v>140.78399999999988</v>
      </c>
      <c r="J114" s="182">
        <f t="shared" si="27"/>
        <v>142.57200000000012</v>
      </c>
      <c r="K114" s="182">
        <f t="shared" si="27"/>
        <v>112.27800000000002</v>
      </c>
      <c r="L114" s="182">
        <f t="shared" si="27"/>
        <v>144.697</v>
      </c>
      <c r="M114" s="182">
        <f t="shared" si="27"/>
        <v>109.20299999999997</v>
      </c>
      <c r="N114" s="182">
        <f t="shared" si="27"/>
        <v>134.07799999999997</v>
      </c>
      <c r="O114" s="182">
        <f t="shared" si="28"/>
        <v>1610.8609999999994</v>
      </c>
      <c r="P114" s="182"/>
      <c r="Q114" s="182">
        <f t="shared" si="29"/>
        <v>440.27699999999982</v>
      </c>
      <c r="R114" s="182">
        <f t="shared" si="30"/>
        <v>386.97199999999975</v>
      </c>
      <c r="S114" s="182">
        <f t="shared" si="31"/>
        <v>395.63400000000001</v>
      </c>
      <c r="T114" s="182">
        <f t="shared" si="32"/>
        <v>387.97799999999995</v>
      </c>
      <c r="U114" s="173"/>
      <c r="V114" s="189"/>
      <c r="W114" s="186"/>
    </row>
    <row r="115" spans="1:23" hidden="1">
      <c r="A115" s="173"/>
      <c r="B115" s="183" t="s">
        <v>340</v>
      </c>
      <c r="C115" s="182">
        <f t="shared" si="33"/>
        <v>147.96899999999982</v>
      </c>
      <c r="D115" s="182">
        <f t="shared" si="27"/>
        <v>148.03699999999981</v>
      </c>
      <c r="E115" s="182">
        <f t="shared" si="27"/>
        <v>96.402999999999793</v>
      </c>
      <c r="F115" s="182">
        <f t="shared" si="27"/>
        <v>108.75099999999952</v>
      </c>
      <c r="G115" s="182">
        <f t="shared" si="27"/>
        <v>114.14799999999991</v>
      </c>
      <c r="H115" s="182">
        <f t="shared" si="27"/>
        <v>131.16199999999981</v>
      </c>
      <c r="I115" s="182">
        <f t="shared" si="27"/>
        <v>120.20700000000011</v>
      </c>
      <c r="J115" s="182">
        <f t="shared" si="27"/>
        <v>119.18799999999976</v>
      </c>
      <c r="K115" s="182">
        <f t="shared" si="27"/>
        <v>100.68099999999993</v>
      </c>
      <c r="L115" s="182">
        <f t="shared" si="27"/>
        <v>121.96600000000001</v>
      </c>
      <c r="M115" s="182">
        <f t="shared" si="27"/>
        <v>113.27500000000032</v>
      </c>
      <c r="N115" s="182">
        <f t="shared" si="27"/>
        <v>134.59500000000003</v>
      </c>
      <c r="O115" s="182">
        <f t="shared" si="28"/>
        <v>1456.3819999999987</v>
      </c>
      <c r="P115" s="182"/>
      <c r="Q115" s="182">
        <f t="shared" si="29"/>
        <v>392.40899999999942</v>
      </c>
      <c r="R115" s="182">
        <f t="shared" si="30"/>
        <v>354.06099999999924</v>
      </c>
      <c r="S115" s="182">
        <f t="shared" si="31"/>
        <v>340.07599999999979</v>
      </c>
      <c r="T115" s="182">
        <f t="shared" si="32"/>
        <v>369.83600000000035</v>
      </c>
      <c r="U115" s="173"/>
      <c r="V115" s="189"/>
      <c r="W115" s="186"/>
    </row>
    <row r="116" spans="1:23" hidden="1">
      <c r="A116" s="173"/>
      <c r="B116" s="184" t="s">
        <v>341</v>
      </c>
      <c r="C116" s="182">
        <f t="shared" si="33"/>
        <v>159.96500000000015</v>
      </c>
      <c r="D116" s="182">
        <f t="shared" si="27"/>
        <v>135.85600000000045</v>
      </c>
      <c r="E116" s="182">
        <f t="shared" si="27"/>
        <v>136.16399999999999</v>
      </c>
      <c r="F116" s="182">
        <f t="shared" si="27"/>
        <v>90.729999999999563</v>
      </c>
      <c r="G116" s="182">
        <f t="shared" si="27"/>
        <v>127.4369999999999</v>
      </c>
      <c r="H116" s="182">
        <f t="shared" si="27"/>
        <v>162.53300000000002</v>
      </c>
      <c r="I116" s="182">
        <f t="shared" si="27"/>
        <v>176.72800000000029</v>
      </c>
      <c r="J116" s="182">
        <f t="shared" si="27"/>
        <v>141.19400000000007</v>
      </c>
      <c r="K116" s="182">
        <f t="shared" si="27"/>
        <v>135.62000000000012</v>
      </c>
      <c r="L116" s="182">
        <f t="shared" si="27"/>
        <v>123.57399999999996</v>
      </c>
      <c r="M116" s="182">
        <f t="shared" si="27"/>
        <v>145.72699999999975</v>
      </c>
      <c r="N116" s="182">
        <f t="shared" si="27"/>
        <v>143.37099999999998</v>
      </c>
      <c r="O116" s="182">
        <f t="shared" si="28"/>
        <v>1678.8990000000003</v>
      </c>
      <c r="P116" s="182"/>
      <c r="Q116" s="182">
        <f t="shared" si="29"/>
        <v>431.98500000000058</v>
      </c>
      <c r="R116" s="182">
        <f t="shared" si="30"/>
        <v>380.69999999999948</v>
      </c>
      <c r="S116" s="182">
        <f t="shared" si="31"/>
        <v>453.54200000000048</v>
      </c>
      <c r="T116" s="182">
        <f t="shared" si="32"/>
        <v>412.67199999999968</v>
      </c>
      <c r="U116" s="173"/>
      <c r="V116" s="189"/>
      <c r="W116" s="186"/>
    </row>
    <row r="117" spans="1:23" hidden="1">
      <c r="A117" s="173"/>
      <c r="B117" s="184" t="s">
        <v>342</v>
      </c>
      <c r="C117" s="182">
        <f t="shared" si="33"/>
        <v>124.82799999999986</v>
      </c>
      <c r="D117" s="182">
        <f t="shared" si="27"/>
        <v>91.291000000000054</v>
      </c>
      <c r="E117" s="182">
        <f t="shared" si="27"/>
        <v>76.412999999999784</v>
      </c>
      <c r="F117" s="182">
        <f t="shared" si="27"/>
        <v>106.00399999999968</v>
      </c>
      <c r="G117" s="182">
        <f t="shared" si="27"/>
        <v>139.32299999999998</v>
      </c>
      <c r="H117" s="182">
        <f t="shared" si="27"/>
        <v>128.88199999999995</v>
      </c>
      <c r="I117" s="182">
        <f t="shared" si="27"/>
        <v>120.42700000000025</v>
      </c>
      <c r="J117" s="182">
        <f t="shared" si="27"/>
        <v>150.01300000000015</v>
      </c>
      <c r="K117" s="182">
        <f t="shared" si="27"/>
        <v>158.33799999999997</v>
      </c>
      <c r="L117" s="182">
        <f t="shared" si="27"/>
        <v>139.11599999999953</v>
      </c>
      <c r="M117" s="182">
        <f t="shared" si="27"/>
        <v>166.45900000000006</v>
      </c>
      <c r="N117" s="182">
        <f t="shared" si="27"/>
        <v>171.56299999999987</v>
      </c>
      <c r="O117" s="182">
        <f t="shared" si="28"/>
        <v>1572.6569999999992</v>
      </c>
      <c r="P117" s="182"/>
      <c r="Q117" s="182">
        <f t="shared" si="29"/>
        <v>292.5319999999997</v>
      </c>
      <c r="R117" s="182">
        <f t="shared" si="30"/>
        <v>374.20899999999961</v>
      </c>
      <c r="S117" s="182">
        <f t="shared" si="31"/>
        <v>428.77800000000036</v>
      </c>
      <c r="T117" s="182">
        <f t="shared" si="32"/>
        <v>477.13799999999947</v>
      </c>
      <c r="U117" s="173"/>
      <c r="V117" s="189"/>
      <c r="W117" s="186"/>
    </row>
    <row r="118" spans="1:23" hidden="1">
      <c r="A118" s="173"/>
      <c r="B118" s="184" t="s">
        <v>343</v>
      </c>
      <c r="C118" s="182">
        <f t="shared" si="33"/>
        <v>208.88300000000049</v>
      </c>
      <c r="D118" s="182">
        <f t="shared" si="27"/>
        <v>120.46099999999979</v>
      </c>
      <c r="E118" s="182">
        <f t="shared" si="27"/>
        <v>154.74200000000019</v>
      </c>
      <c r="F118" s="182">
        <f t="shared" si="27"/>
        <v>161.60699999999952</v>
      </c>
      <c r="G118" s="182">
        <f t="shared" si="27"/>
        <v>146.75800000000027</v>
      </c>
      <c r="H118" s="182">
        <f t="shared" si="27"/>
        <v>161.64999999999986</v>
      </c>
      <c r="I118" s="182">
        <f t="shared" si="27"/>
        <v>156.95999999999981</v>
      </c>
      <c r="J118" s="182">
        <f t="shared" si="27"/>
        <v>178.29900000000021</v>
      </c>
      <c r="K118" s="182">
        <f t="shared" si="27"/>
        <v>159.8570000000002</v>
      </c>
      <c r="L118" s="182">
        <f t="shared" si="27"/>
        <v>167.22499999999968</v>
      </c>
      <c r="M118" s="182">
        <f t="shared" si="27"/>
        <v>177.10899999999947</v>
      </c>
      <c r="N118" s="182">
        <f t="shared" si="27"/>
        <v>170.49500000000012</v>
      </c>
      <c r="O118" s="182">
        <f t="shared" si="28"/>
        <v>1964.0459999999996</v>
      </c>
      <c r="P118" s="182"/>
      <c r="Q118" s="182">
        <f t="shared" si="29"/>
        <v>484.08600000000047</v>
      </c>
      <c r="R118" s="182">
        <f t="shared" si="30"/>
        <v>470.01499999999965</v>
      </c>
      <c r="S118" s="182">
        <f t="shared" si="31"/>
        <v>495.11600000000021</v>
      </c>
      <c r="T118" s="182">
        <f t="shared" si="32"/>
        <v>514.82899999999927</v>
      </c>
      <c r="U118" s="173"/>
      <c r="V118" s="189"/>
      <c r="W118" s="186"/>
    </row>
    <row r="119" spans="1:23" hidden="1">
      <c r="A119" s="173"/>
      <c r="B119" s="184" t="s">
        <v>344</v>
      </c>
      <c r="C119" s="182">
        <f t="shared" si="33"/>
        <v>182.13900000000035</v>
      </c>
      <c r="D119" s="182">
        <f t="shared" si="27"/>
        <v>165.8159999999998</v>
      </c>
      <c r="E119" s="182">
        <f t="shared" si="27"/>
        <v>154.39200000000005</v>
      </c>
      <c r="F119" s="182">
        <f t="shared" si="27"/>
        <v>180.56800000000021</v>
      </c>
      <c r="G119" s="182">
        <f t="shared" si="27"/>
        <v>149.37399999999957</v>
      </c>
      <c r="H119" s="182">
        <f t="shared" si="27"/>
        <v>171.69000000000028</v>
      </c>
      <c r="I119" s="182">
        <f t="shared" si="27"/>
        <v>192.21800000000007</v>
      </c>
      <c r="J119" s="182">
        <f t="shared" si="27"/>
        <v>225.65299999999979</v>
      </c>
      <c r="K119" s="182">
        <f t="shared" si="27"/>
        <v>189.92400000000021</v>
      </c>
      <c r="L119" s="182">
        <f t="shared" si="27"/>
        <v>225.78300000000013</v>
      </c>
      <c r="M119" s="182">
        <f t="shared" si="27"/>
        <v>142.62200000000007</v>
      </c>
      <c r="N119" s="182">
        <f t="shared" si="27"/>
        <v>194.88000000000034</v>
      </c>
      <c r="O119" s="182">
        <f t="shared" si="28"/>
        <v>2175.0590000000011</v>
      </c>
      <c r="P119" s="182"/>
      <c r="Q119" s="182">
        <f t="shared" si="29"/>
        <v>502.34700000000021</v>
      </c>
      <c r="R119" s="182">
        <f t="shared" si="30"/>
        <v>501.63200000000006</v>
      </c>
      <c r="S119" s="182">
        <f t="shared" si="31"/>
        <v>607.79500000000007</v>
      </c>
      <c r="T119" s="182">
        <f t="shared" si="32"/>
        <v>563.28500000000054</v>
      </c>
      <c r="U119" s="173"/>
      <c r="V119" s="189"/>
      <c r="W119" s="186"/>
    </row>
    <row r="120" spans="1:23" hidden="1">
      <c r="A120" s="173"/>
      <c r="B120" s="184" t="s">
        <v>345</v>
      </c>
      <c r="C120" s="182">
        <f t="shared" si="33"/>
        <v>187.23400000000015</v>
      </c>
      <c r="D120" s="182">
        <f t="shared" si="27"/>
        <v>182.33199999999965</v>
      </c>
      <c r="E120" s="182">
        <f t="shared" si="27"/>
        <v>114.31899999999973</v>
      </c>
      <c r="F120" s="182">
        <f t="shared" si="27"/>
        <v>200.84599999999978</v>
      </c>
      <c r="G120" s="182">
        <f t="shared" si="27"/>
        <v>188.10100000000011</v>
      </c>
      <c r="H120" s="182">
        <f t="shared" si="27"/>
        <v>214.00999999999976</v>
      </c>
      <c r="I120" s="182">
        <f t="shared" si="27"/>
        <v>174.2650000000001</v>
      </c>
      <c r="J120" s="182">
        <f t="shared" si="27"/>
        <v>135.06799999999976</v>
      </c>
      <c r="K120" s="182">
        <f t="shared" si="27"/>
        <v>174.1700000000003</v>
      </c>
      <c r="L120" s="182">
        <f t="shared" si="27"/>
        <v>180.596</v>
      </c>
      <c r="M120" s="182">
        <f t="shared" si="27"/>
        <v>185.20200000000045</v>
      </c>
      <c r="N120" s="182">
        <f t="shared" si="27"/>
        <v>205.26100000000042</v>
      </c>
      <c r="O120" s="182">
        <f t="shared" si="28"/>
        <v>2141.4040000000005</v>
      </c>
      <c r="P120" s="182"/>
      <c r="Q120" s="182">
        <f t="shared" si="29"/>
        <v>483.88499999999954</v>
      </c>
      <c r="R120" s="182">
        <f t="shared" si="30"/>
        <v>602.95699999999965</v>
      </c>
      <c r="S120" s="182">
        <f t="shared" si="31"/>
        <v>483.50300000000016</v>
      </c>
      <c r="T120" s="182">
        <f t="shared" si="32"/>
        <v>571.05900000000088</v>
      </c>
      <c r="U120" s="173"/>
      <c r="V120" s="189"/>
      <c r="W120" s="186"/>
    </row>
    <row r="121" spans="1:23" hidden="1">
      <c r="A121" s="173"/>
      <c r="B121" s="184" t="s">
        <v>346</v>
      </c>
      <c r="C121" s="182">
        <f t="shared" si="33"/>
        <v>158.95900000000029</v>
      </c>
      <c r="D121" s="182">
        <f t="shared" si="27"/>
        <v>171.07099999999991</v>
      </c>
      <c r="E121" s="182">
        <f t="shared" si="27"/>
        <v>192.95500000000015</v>
      </c>
      <c r="F121" s="182">
        <f t="shared" si="27"/>
        <v>245.61599999999976</v>
      </c>
      <c r="G121" s="182">
        <f t="shared" si="27"/>
        <v>136.83799999999974</v>
      </c>
      <c r="H121" s="182">
        <f t="shared" si="27"/>
        <v>228.97400000000016</v>
      </c>
      <c r="I121" s="182">
        <f t="shared" si="27"/>
        <v>182.13299999999981</v>
      </c>
      <c r="J121" s="182">
        <f t="shared" si="27"/>
        <v>156.14799999999991</v>
      </c>
      <c r="K121" s="182">
        <f t="shared" si="27"/>
        <v>255.78899999999999</v>
      </c>
      <c r="L121" s="182">
        <f t="shared" si="27"/>
        <v>233.63000000000011</v>
      </c>
      <c r="M121" s="182">
        <f t="shared" si="27"/>
        <v>279.39499999999998</v>
      </c>
      <c r="N121" s="182">
        <f t="shared" si="27"/>
        <v>209.68899999999985</v>
      </c>
      <c r="O121" s="182">
        <f t="shared" si="28"/>
        <v>2451.1969999999997</v>
      </c>
      <c r="P121" s="182"/>
      <c r="Q121" s="182">
        <f t="shared" si="29"/>
        <v>522.98500000000035</v>
      </c>
      <c r="R121" s="182">
        <f t="shared" si="30"/>
        <v>611.42799999999966</v>
      </c>
      <c r="S121" s="182">
        <f t="shared" si="31"/>
        <v>594.06999999999971</v>
      </c>
      <c r="T121" s="182">
        <f t="shared" si="32"/>
        <v>722.71399999999994</v>
      </c>
      <c r="U121" s="173"/>
      <c r="V121" s="189"/>
      <c r="W121" s="186"/>
    </row>
    <row r="122" spans="1:23" hidden="1">
      <c r="A122" s="173"/>
      <c r="B122" s="184" t="s">
        <v>347</v>
      </c>
      <c r="C122" s="182">
        <f t="shared" si="33"/>
        <v>210.11999999999989</v>
      </c>
      <c r="D122" s="182">
        <f t="shared" si="27"/>
        <v>214.41200000000026</v>
      </c>
      <c r="E122" s="182">
        <f t="shared" si="27"/>
        <v>217.77700000000004</v>
      </c>
      <c r="F122" s="182">
        <f t="shared" si="27"/>
        <v>167.8929999999998</v>
      </c>
      <c r="G122" s="182">
        <f t="shared" si="27"/>
        <v>223.58399999999961</v>
      </c>
      <c r="H122" s="182">
        <f t="shared" si="27"/>
        <v>230.6869999999999</v>
      </c>
      <c r="I122" s="182">
        <f t="shared" si="27"/>
        <v>204.31100000000038</v>
      </c>
      <c r="J122" s="182">
        <f t="shared" si="27"/>
        <v>202.11999999999989</v>
      </c>
      <c r="K122" s="182">
        <f t="shared" si="27"/>
        <v>216.09999999999991</v>
      </c>
      <c r="L122" s="182">
        <f t="shared" si="27"/>
        <v>209.92700000000036</v>
      </c>
      <c r="M122" s="182">
        <f t="shared" si="27"/>
        <v>192.48299999999972</v>
      </c>
      <c r="N122" s="182">
        <f t="shared" si="27"/>
        <v>190.22299999999973</v>
      </c>
      <c r="O122" s="182">
        <f t="shared" si="28"/>
        <v>2479.6369999999997</v>
      </c>
      <c r="P122" s="182"/>
      <c r="Q122" s="182">
        <f t="shared" si="29"/>
        <v>642.3090000000002</v>
      </c>
      <c r="R122" s="182">
        <f t="shared" si="30"/>
        <v>622.16399999999931</v>
      </c>
      <c r="S122" s="182">
        <f t="shared" si="31"/>
        <v>622.53100000000018</v>
      </c>
      <c r="T122" s="182">
        <f t="shared" si="32"/>
        <v>592.63299999999981</v>
      </c>
      <c r="U122" s="173"/>
      <c r="V122" s="189"/>
      <c r="W122" s="186"/>
    </row>
    <row r="123" spans="1:23" hidden="1">
      <c r="A123" s="173"/>
      <c r="B123" s="184" t="s">
        <v>348</v>
      </c>
      <c r="C123" s="182">
        <f t="shared" si="33"/>
        <v>185.81000000000017</v>
      </c>
      <c r="D123" s="182">
        <f t="shared" ref="D123:N138" si="34">C157+D21+D55-D89-D157</f>
        <v>190.38500000000045</v>
      </c>
      <c r="E123" s="182">
        <f t="shared" si="34"/>
        <v>156.30300000000034</v>
      </c>
      <c r="F123" s="182">
        <f t="shared" si="34"/>
        <v>250.50199999999973</v>
      </c>
      <c r="G123" s="182">
        <f t="shared" si="34"/>
        <v>139.23099999999999</v>
      </c>
      <c r="H123" s="182">
        <f t="shared" si="34"/>
        <v>173.06699999999955</v>
      </c>
      <c r="I123" s="182">
        <f t="shared" si="34"/>
        <v>156.47900000000027</v>
      </c>
      <c r="J123" s="182">
        <f t="shared" si="34"/>
        <v>186.37900000000013</v>
      </c>
      <c r="K123" s="182">
        <f t="shared" si="34"/>
        <v>146.35499999999979</v>
      </c>
      <c r="L123" s="182">
        <f t="shared" si="34"/>
        <v>204.80100000000016</v>
      </c>
      <c r="M123" s="182">
        <f t="shared" si="34"/>
        <v>179.73600000000033</v>
      </c>
      <c r="N123" s="182">
        <f t="shared" si="34"/>
        <v>175.40699999999993</v>
      </c>
      <c r="O123" s="182">
        <f t="shared" si="28"/>
        <v>2144.4550000000008</v>
      </c>
      <c r="P123" s="182"/>
      <c r="Q123" s="182">
        <f t="shared" si="29"/>
        <v>532.49800000000096</v>
      </c>
      <c r="R123" s="182">
        <f t="shared" si="30"/>
        <v>562.79999999999927</v>
      </c>
      <c r="S123" s="182">
        <f t="shared" si="31"/>
        <v>489.21300000000019</v>
      </c>
      <c r="T123" s="182">
        <f t="shared" si="32"/>
        <v>559.94400000000041</v>
      </c>
      <c r="U123" s="173"/>
      <c r="V123" s="189"/>
      <c r="W123" s="186"/>
    </row>
    <row r="124" spans="1:23" hidden="1">
      <c r="A124" s="173"/>
      <c r="B124" s="184" t="s">
        <v>349</v>
      </c>
      <c r="C124" s="182">
        <f t="shared" si="33"/>
        <v>166.11900000000014</v>
      </c>
      <c r="D124" s="182">
        <f t="shared" si="34"/>
        <v>203.02099999999996</v>
      </c>
      <c r="E124" s="182">
        <f t="shared" si="34"/>
        <v>83.743999999999915</v>
      </c>
      <c r="F124" s="182">
        <f t="shared" si="34"/>
        <v>198.56900000000019</v>
      </c>
      <c r="G124" s="182">
        <f t="shared" si="34"/>
        <v>106.41300000000001</v>
      </c>
      <c r="H124" s="182">
        <f t="shared" si="34"/>
        <v>181.59799999999996</v>
      </c>
      <c r="I124" s="182">
        <f t="shared" si="34"/>
        <v>186.99600000000009</v>
      </c>
      <c r="J124" s="182">
        <f t="shared" si="34"/>
        <v>184.59500000000003</v>
      </c>
      <c r="K124" s="182">
        <f t="shared" si="34"/>
        <v>145.61299999999983</v>
      </c>
      <c r="L124" s="182">
        <f t="shared" si="34"/>
        <v>171.25900000000024</v>
      </c>
      <c r="M124" s="182">
        <f t="shared" si="34"/>
        <v>156.69499999999971</v>
      </c>
      <c r="N124" s="182">
        <f t="shared" si="34"/>
        <v>134.14100000000008</v>
      </c>
      <c r="O124" s="182">
        <f t="shared" si="28"/>
        <v>1918.7630000000001</v>
      </c>
      <c r="P124" s="182"/>
      <c r="Q124" s="182">
        <f t="shared" si="29"/>
        <v>452.88400000000001</v>
      </c>
      <c r="R124" s="182">
        <f t="shared" si="30"/>
        <v>486.58000000000015</v>
      </c>
      <c r="S124" s="182">
        <f t="shared" si="31"/>
        <v>517.20399999999995</v>
      </c>
      <c r="T124" s="182">
        <f t="shared" si="32"/>
        <v>462.09500000000003</v>
      </c>
      <c r="U124" s="173"/>
      <c r="V124" s="189"/>
      <c r="W124" s="186"/>
    </row>
    <row r="125" spans="1:23" hidden="1">
      <c r="A125" s="173"/>
      <c r="B125" s="184" t="s">
        <v>350</v>
      </c>
      <c r="C125" s="182">
        <f t="shared" si="33"/>
        <v>142.0630000000001</v>
      </c>
      <c r="D125" s="182">
        <f t="shared" si="34"/>
        <v>85.159000000000106</v>
      </c>
      <c r="E125" s="182">
        <f t="shared" si="34"/>
        <v>89.769999999999982</v>
      </c>
      <c r="F125" s="182">
        <f t="shared" si="34"/>
        <v>142.75800000000004</v>
      </c>
      <c r="G125" s="182">
        <f t="shared" si="34"/>
        <v>170.91800000000012</v>
      </c>
      <c r="H125" s="182">
        <f t="shared" si="34"/>
        <v>118.11899999999991</v>
      </c>
      <c r="I125" s="182">
        <f t="shared" si="34"/>
        <v>169.0329999999999</v>
      </c>
      <c r="J125" s="182">
        <f t="shared" si="34"/>
        <v>165.77999999999975</v>
      </c>
      <c r="K125" s="182">
        <f t="shared" si="34"/>
        <v>147.54400000000032</v>
      </c>
      <c r="L125" s="182">
        <f t="shared" si="34"/>
        <v>186.86300000000006</v>
      </c>
      <c r="M125" s="182">
        <f t="shared" si="34"/>
        <v>172.4069999999997</v>
      </c>
      <c r="N125" s="182">
        <f t="shared" si="34"/>
        <v>155.03099999999995</v>
      </c>
      <c r="O125" s="182">
        <f t="shared" si="28"/>
        <v>1745.4449999999999</v>
      </c>
      <c r="P125" s="182"/>
      <c r="Q125" s="182">
        <f t="shared" si="29"/>
        <v>316.99200000000019</v>
      </c>
      <c r="R125" s="182">
        <f t="shared" si="30"/>
        <v>431.79500000000007</v>
      </c>
      <c r="S125" s="182">
        <f t="shared" si="31"/>
        <v>482.35699999999997</v>
      </c>
      <c r="T125" s="182">
        <f t="shared" si="32"/>
        <v>514.3009999999997</v>
      </c>
      <c r="U125" s="173"/>
      <c r="V125" s="189"/>
      <c r="W125" s="186"/>
    </row>
    <row r="126" spans="1:23" hidden="1">
      <c r="A126" s="173"/>
      <c r="B126" s="184" t="s">
        <v>351</v>
      </c>
      <c r="C126" s="182">
        <f t="shared" si="33"/>
        <v>193.00900000000001</v>
      </c>
      <c r="D126" s="182">
        <f t="shared" si="34"/>
        <v>253.93000000000029</v>
      </c>
      <c r="E126" s="182">
        <f t="shared" si="34"/>
        <v>155.51100000000042</v>
      </c>
      <c r="F126" s="182">
        <f t="shared" si="34"/>
        <v>134.54300000000012</v>
      </c>
      <c r="G126" s="182">
        <f t="shared" si="34"/>
        <v>133.13499999999931</v>
      </c>
      <c r="H126" s="182">
        <f t="shared" si="34"/>
        <v>143.5310000000004</v>
      </c>
      <c r="I126" s="182">
        <f t="shared" si="34"/>
        <v>203.43000000000029</v>
      </c>
      <c r="J126" s="182">
        <f t="shared" si="34"/>
        <v>121.39200000000005</v>
      </c>
      <c r="K126" s="182">
        <f t="shared" si="34"/>
        <v>206.61400000000003</v>
      </c>
      <c r="L126" s="182">
        <f t="shared" si="34"/>
        <v>244.92399999999998</v>
      </c>
      <c r="M126" s="182">
        <f t="shared" si="34"/>
        <v>222.79800000000023</v>
      </c>
      <c r="N126" s="182">
        <f t="shared" si="34"/>
        <v>206.81100000000015</v>
      </c>
      <c r="O126" s="182">
        <f t="shared" si="28"/>
        <v>2219.6280000000015</v>
      </c>
      <c r="P126" s="182"/>
      <c r="Q126" s="182">
        <f t="shared" si="29"/>
        <v>602.45000000000073</v>
      </c>
      <c r="R126" s="182">
        <f t="shared" si="30"/>
        <v>411.20899999999983</v>
      </c>
      <c r="S126" s="182">
        <f t="shared" si="31"/>
        <v>531.43600000000038</v>
      </c>
      <c r="T126" s="182">
        <f t="shared" si="32"/>
        <v>674.53300000000036</v>
      </c>
      <c r="U126" s="173"/>
      <c r="V126" s="189"/>
      <c r="W126" s="186"/>
    </row>
    <row r="127" spans="1:23" hidden="1">
      <c r="A127" s="173"/>
      <c r="B127" s="184" t="s">
        <v>352</v>
      </c>
      <c r="C127" s="182">
        <f t="shared" si="33"/>
        <v>268.29900000000021</v>
      </c>
      <c r="D127" s="182">
        <f t="shared" si="34"/>
        <v>215.19399999999996</v>
      </c>
      <c r="E127" s="182">
        <f t="shared" si="34"/>
        <v>165.05100000000016</v>
      </c>
      <c r="F127" s="182">
        <f t="shared" si="34"/>
        <v>208.69600000000059</v>
      </c>
      <c r="G127" s="182">
        <f t="shared" si="34"/>
        <v>210.91399999999999</v>
      </c>
      <c r="H127" s="182">
        <f t="shared" si="34"/>
        <v>235.35400000000004</v>
      </c>
      <c r="I127" s="182">
        <f t="shared" si="34"/>
        <v>252.09100000000012</v>
      </c>
      <c r="J127" s="182">
        <f t="shared" si="34"/>
        <v>225.54599999999982</v>
      </c>
      <c r="K127" s="182">
        <f t="shared" si="34"/>
        <v>283.48299999999949</v>
      </c>
      <c r="L127" s="182">
        <f t="shared" si="34"/>
        <v>204.90900000000033</v>
      </c>
      <c r="M127" s="182">
        <f t="shared" si="34"/>
        <v>243.3390000000004</v>
      </c>
      <c r="N127" s="182">
        <f t="shared" si="34"/>
        <v>270.28200000000061</v>
      </c>
      <c r="O127" s="182">
        <f t="shared" si="28"/>
        <v>2783.1580000000022</v>
      </c>
      <c r="P127" s="182"/>
      <c r="Q127" s="182">
        <f t="shared" si="29"/>
        <v>648.54400000000032</v>
      </c>
      <c r="R127" s="182">
        <f t="shared" si="30"/>
        <v>654.96400000000062</v>
      </c>
      <c r="S127" s="182">
        <f t="shared" si="31"/>
        <v>761.11999999999944</v>
      </c>
      <c r="T127" s="182">
        <f t="shared" si="32"/>
        <v>718.53000000000134</v>
      </c>
      <c r="U127" s="173"/>
      <c r="V127" s="189"/>
      <c r="W127" s="186"/>
    </row>
    <row r="128" spans="1:23" hidden="1">
      <c r="A128" s="173"/>
      <c r="B128" s="184" t="s">
        <v>353</v>
      </c>
      <c r="C128" s="182">
        <f t="shared" si="33"/>
        <v>288.93399999999929</v>
      </c>
      <c r="D128" s="182">
        <f t="shared" si="34"/>
        <v>225.83899999999994</v>
      </c>
      <c r="E128" s="182">
        <f t="shared" si="34"/>
        <v>195.98299999999995</v>
      </c>
      <c r="F128" s="182">
        <f t="shared" si="34"/>
        <v>312.71299999999928</v>
      </c>
      <c r="G128" s="182">
        <f t="shared" si="34"/>
        <v>241.06600000000003</v>
      </c>
      <c r="H128" s="182">
        <f t="shared" si="34"/>
        <v>229.20999999999958</v>
      </c>
      <c r="I128" s="182">
        <f t="shared" si="34"/>
        <v>257.26800000000003</v>
      </c>
      <c r="J128" s="182">
        <f t="shared" si="34"/>
        <v>228.57200000000012</v>
      </c>
      <c r="K128" s="182">
        <f t="shared" si="34"/>
        <v>267.57000000000016</v>
      </c>
      <c r="L128" s="182">
        <f t="shared" si="34"/>
        <v>232.56299999999965</v>
      </c>
      <c r="M128" s="182">
        <f t="shared" si="34"/>
        <v>274.79200000000037</v>
      </c>
      <c r="N128" s="182">
        <f t="shared" si="34"/>
        <v>205.01600000000053</v>
      </c>
      <c r="O128" s="182">
        <f t="shared" si="28"/>
        <v>2959.5259999999989</v>
      </c>
      <c r="P128" s="182"/>
      <c r="Q128" s="182">
        <f t="shared" si="29"/>
        <v>710.75599999999918</v>
      </c>
      <c r="R128" s="182">
        <f t="shared" si="30"/>
        <v>782.9889999999989</v>
      </c>
      <c r="S128" s="182">
        <f t="shared" si="31"/>
        <v>753.41000000000031</v>
      </c>
      <c r="T128" s="182">
        <f t="shared" si="32"/>
        <v>712.37100000000055</v>
      </c>
      <c r="U128" s="173"/>
      <c r="V128" s="189"/>
      <c r="W128" s="186"/>
    </row>
    <row r="129" spans="1:28" hidden="1">
      <c r="A129" s="173"/>
      <c r="B129" s="184" t="s">
        <v>354</v>
      </c>
      <c r="C129" s="182">
        <f t="shared" si="33"/>
        <v>204.98800000000028</v>
      </c>
      <c r="D129" s="182">
        <f t="shared" si="34"/>
        <v>202.60800000000017</v>
      </c>
      <c r="E129" s="182">
        <f t="shared" si="34"/>
        <v>273.66799999999921</v>
      </c>
      <c r="F129" s="182">
        <f t="shared" si="34"/>
        <v>210.1220000000003</v>
      </c>
      <c r="G129" s="182">
        <f t="shared" si="34"/>
        <v>160.05999999999995</v>
      </c>
      <c r="H129" s="182">
        <f t="shared" si="34"/>
        <v>242.71099999999956</v>
      </c>
      <c r="I129" s="182">
        <f t="shared" si="34"/>
        <v>251.3100000000004</v>
      </c>
      <c r="J129" s="182">
        <f t="shared" si="34"/>
        <v>256.7819999999997</v>
      </c>
      <c r="K129" s="182">
        <f t="shared" si="34"/>
        <v>285.65999999999985</v>
      </c>
      <c r="L129" s="182">
        <f t="shared" si="34"/>
        <v>217.70199999999977</v>
      </c>
      <c r="M129" s="182">
        <f t="shared" si="34"/>
        <v>192.31399999999962</v>
      </c>
      <c r="N129" s="182">
        <f t="shared" si="34"/>
        <v>183.05600000000004</v>
      </c>
      <c r="O129" s="182">
        <f t="shared" si="28"/>
        <v>2680.9809999999993</v>
      </c>
      <c r="P129" s="182"/>
      <c r="Q129" s="182">
        <f t="shared" si="29"/>
        <v>681.26399999999967</v>
      </c>
      <c r="R129" s="182">
        <f t="shared" si="30"/>
        <v>612.8929999999998</v>
      </c>
      <c r="S129" s="182">
        <f t="shared" si="31"/>
        <v>793.75199999999995</v>
      </c>
      <c r="T129" s="182">
        <f t="shared" si="32"/>
        <v>593.07199999999943</v>
      </c>
      <c r="U129" s="173"/>
      <c r="V129" s="189"/>
      <c r="W129" s="186"/>
    </row>
    <row r="130" spans="1:28" hidden="1">
      <c r="A130" s="173"/>
      <c r="B130" s="184" t="s">
        <v>355</v>
      </c>
      <c r="C130" s="182">
        <f t="shared" si="33"/>
        <v>245.88800000000037</v>
      </c>
      <c r="D130" s="182">
        <f t="shared" si="34"/>
        <v>178.76099999999997</v>
      </c>
      <c r="E130" s="182">
        <f t="shared" si="34"/>
        <v>247.56200000000013</v>
      </c>
      <c r="F130" s="182">
        <f t="shared" si="34"/>
        <v>186.22499999999991</v>
      </c>
      <c r="G130" s="182">
        <f t="shared" si="34"/>
        <v>272.82899999999995</v>
      </c>
      <c r="H130" s="182">
        <f t="shared" si="34"/>
        <v>206.32399999999984</v>
      </c>
      <c r="I130" s="182">
        <f t="shared" si="34"/>
        <v>271.47399999999993</v>
      </c>
      <c r="J130" s="182">
        <f t="shared" si="34"/>
        <v>238.57099999999969</v>
      </c>
      <c r="K130" s="182">
        <f t="shared" si="34"/>
        <v>210.47800000000052</v>
      </c>
      <c r="L130" s="182">
        <f t="shared" si="34"/>
        <v>222.952</v>
      </c>
      <c r="M130" s="182">
        <f t="shared" si="34"/>
        <v>207.08599999999979</v>
      </c>
      <c r="N130" s="182">
        <f t="shared" si="34"/>
        <v>227.60199999999986</v>
      </c>
      <c r="O130" s="182">
        <f t="shared" si="28"/>
        <v>2715.752</v>
      </c>
      <c r="P130" s="182"/>
      <c r="Q130" s="182">
        <f t="shared" si="29"/>
        <v>672.21100000000047</v>
      </c>
      <c r="R130" s="182">
        <f t="shared" si="30"/>
        <v>665.3779999999997</v>
      </c>
      <c r="S130" s="182">
        <f t="shared" si="31"/>
        <v>720.52300000000014</v>
      </c>
      <c r="T130" s="182">
        <f t="shared" si="32"/>
        <v>657.63999999999965</v>
      </c>
      <c r="U130" s="173"/>
      <c r="V130" s="185"/>
      <c r="W130" s="186"/>
    </row>
    <row r="131" spans="1:28">
      <c r="A131" s="173"/>
      <c r="B131" s="184" t="s">
        <v>356</v>
      </c>
      <c r="C131" s="182">
        <f t="shared" si="33"/>
        <v>296.84800000000041</v>
      </c>
      <c r="D131" s="182">
        <f t="shared" si="34"/>
        <v>266.22800000000007</v>
      </c>
      <c r="E131" s="182">
        <f t="shared" si="34"/>
        <v>243.41100000000006</v>
      </c>
      <c r="F131" s="182">
        <f t="shared" si="34"/>
        <v>332.64799999999968</v>
      </c>
      <c r="G131" s="182">
        <f t="shared" si="34"/>
        <v>239.01399999999967</v>
      </c>
      <c r="H131" s="182">
        <f t="shared" si="34"/>
        <v>202.52300000000014</v>
      </c>
      <c r="I131" s="182">
        <f t="shared" si="34"/>
        <v>205.83500000000004</v>
      </c>
      <c r="J131" s="182">
        <f t="shared" si="34"/>
        <v>277.00599999999986</v>
      </c>
      <c r="K131" s="182">
        <f t="shared" si="34"/>
        <v>270.92500000000018</v>
      </c>
      <c r="L131" s="182">
        <f t="shared" si="34"/>
        <v>306.0900000000006</v>
      </c>
      <c r="M131" s="182">
        <f t="shared" si="34"/>
        <v>327.64699999999993</v>
      </c>
      <c r="N131" s="182">
        <f t="shared" si="34"/>
        <v>271.35199999999986</v>
      </c>
      <c r="O131" s="182">
        <f t="shared" si="28"/>
        <v>3239.5270000000005</v>
      </c>
      <c r="P131" s="182"/>
      <c r="Q131" s="182">
        <f t="shared" si="29"/>
        <v>806.48700000000053</v>
      </c>
      <c r="R131" s="182">
        <f t="shared" si="30"/>
        <v>774.18499999999949</v>
      </c>
      <c r="S131" s="182">
        <f t="shared" si="31"/>
        <v>753.76600000000008</v>
      </c>
      <c r="T131" s="182">
        <f t="shared" si="32"/>
        <v>905.0890000000004</v>
      </c>
      <c r="U131" s="173"/>
      <c r="V131" s="185">
        <f>((F137-G137)/((SUM(F132:F136)-SUM(G132:G136))/5))-1</f>
        <v>-2.1473829881875597</v>
      </c>
      <c r="W131" s="186" t="s">
        <v>357</v>
      </c>
    </row>
    <row r="132" spans="1:28">
      <c r="A132" s="173"/>
      <c r="B132" s="184" t="s">
        <v>2</v>
      </c>
      <c r="C132" s="182">
        <f t="shared" si="33"/>
        <v>310.92900000000009</v>
      </c>
      <c r="D132" s="182">
        <f t="shared" si="34"/>
        <v>319.55999999999995</v>
      </c>
      <c r="E132" s="182">
        <f t="shared" si="34"/>
        <v>323.96199999999999</v>
      </c>
      <c r="F132" s="182">
        <f t="shared" si="34"/>
        <v>351.62199999999984</v>
      </c>
      <c r="G132" s="182">
        <f t="shared" si="34"/>
        <v>260.1230000000005</v>
      </c>
      <c r="H132" s="182">
        <f t="shared" si="34"/>
        <v>319.06800000000021</v>
      </c>
      <c r="I132" s="182">
        <f t="shared" si="34"/>
        <v>250.45000000000027</v>
      </c>
      <c r="J132" s="182">
        <f t="shared" si="34"/>
        <v>299.98999999999978</v>
      </c>
      <c r="K132" s="182">
        <f t="shared" si="34"/>
        <v>248.68499999999995</v>
      </c>
      <c r="L132" s="182">
        <f t="shared" si="34"/>
        <v>326.91500000000133</v>
      </c>
      <c r="M132" s="182">
        <f t="shared" si="34"/>
        <v>274.07700000000023</v>
      </c>
      <c r="N132" s="182">
        <f t="shared" si="34"/>
        <v>296.5310000000004</v>
      </c>
      <c r="O132" s="182">
        <f t="shared" si="28"/>
        <v>3581.9120000000025</v>
      </c>
      <c r="P132" s="182"/>
      <c r="Q132" s="182">
        <f t="shared" si="29"/>
        <v>954.45100000000002</v>
      </c>
      <c r="R132" s="182">
        <f t="shared" si="30"/>
        <v>930.81300000000056</v>
      </c>
      <c r="S132" s="182">
        <f t="shared" si="31"/>
        <v>799.125</v>
      </c>
      <c r="T132" s="182">
        <f t="shared" si="32"/>
        <v>897.52300000000196</v>
      </c>
      <c r="U132" s="173"/>
      <c r="V132" s="185">
        <f>G137/F137-1</f>
        <v>3.9420842755296892E-2</v>
      </c>
      <c r="W132" s="186" t="s">
        <v>358</v>
      </c>
    </row>
    <row r="133" spans="1:28">
      <c r="A133" s="173"/>
      <c r="B133" s="184" t="s">
        <v>37</v>
      </c>
      <c r="C133" s="182">
        <f t="shared" si="33"/>
        <v>335.16599999999971</v>
      </c>
      <c r="D133" s="182">
        <f t="shared" si="34"/>
        <v>304.28400000000056</v>
      </c>
      <c r="E133" s="182">
        <f t="shared" si="34"/>
        <v>312.39199999999983</v>
      </c>
      <c r="F133" s="182">
        <f t="shared" si="34"/>
        <v>298.13800000000037</v>
      </c>
      <c r="G133" s="182">
        <f t="shared" si="34"/>
        <v>327.98900000000003</v>
      </c>
      <c r="H133" s="182">
        <f t="shared" si="34"/>
        <v>262.50499999999943</v>
      </c>
      <c r="I133" s="182">
        <f t="shared" si="34"/>
        <v>157.98300000000017</v>
      </c>
      <c r="J133" s="182">
        <f t="shared" si="34"/>
        <v>334.00600000000009</v>
      </c>
      <c r="K133" s="182">
        <f t="shared" si="34"/>
        <v>359.19299999999953</v>
      </c>
      <c r="L133" s="182">
        <f t="shared" si="34"/>
        <v>275.81099999999992</v>
      </c>
      <c r="M133" s="182">
        <f t="shared" si="34"/>
        <v>313.94800000000009</v>
      </c>
      <c r="N133" s="182">
        <f t="shared" si="34"/>
        <v>286.29000000000019</v>
      </c>
      <c r="O133" s="182">
        <f t="shared" si="28"/>
        <v>3567.7049999999999</v>
      </c>
      <c r="P133" s="182"/>
      <c r="Q133" s="182">
        <f t="shared" si="29"/>
        <v>951.8420000000001</v>
      </c>
      <c r="R133" s="182">
        <f t="shared" si="30"/>
        <v>888.63199999999983</v>
      </c>
      <c r="S133" s="182">
        <f t="shared" si="31"/>
        <v>851.18199999999979</v>
      </c>
      <c r="T133" s="182">
        <f t="shared" si="32"/>
        <v>876.04900000000021</v>
      </c>
      <c r="U133" s="173"/>
      <c r="V133" s="185">
        <f>G137/G136-1</f>
        <v>0.11871603674732545</v>
      </c>
      <c r="W133" s="186" t="s">
        <v>359</v>
      </c>
    </row>
    <row r="134" spans="1:28">
      <c r="A134" s="173"/>
      <c r="B134" s="184" t="s">
        <v>38</v>
      </c>
      <c r="C134" s="182">
        <f t="shared" si="33"/>
        <v>244.07499999999982</v>
      </c>
      <c r="D134" s="182">
        <f t="shared" si="34"/>
        <v>310.10299999999984</v>
      </c>
      <c r="E134" s="182">
        <f t="shared" si="34"/>
        <v>271.6690000000001</v>
      </c>
      <c r="F134" s="182">
        <f t="shared" si="34"/>
        <v>284.72000000000003</v>
      </c>
      <c r="G134" s="182">
        <f t="shared" si="34"/>
        <v>313.30799999999999</v>
      </c>
      <c r="H134" s="182">
        <f t="shared" si="34"/>
        <v>231.94600000000014</v>
      </c>
      <c r="I134" s="182">
        <f t="shared" si="34"/>
        <v>188.42700000000059</v>
      </c>
      <c r="J134" s="182">
        <f t="shared" si="34"/>
        <v>368.37100000000032</v>
      </c>
      <c r="K134" s="182">
        <f t="shared" si="34"/>
        <v>255.5010000000002</v>
      </c>
      <c r="L134" s="182">
        <f t="shared" si="34"/>
        <v>286.96199999999999</v>
      </c>
      <c r="M134" s="182">
        <f t="shared" si="34"/>
        <v>256.05299999999988</v>
      </c>
      <c r="N134" s="182">
        <f t="shared" si="34"/>
        <v>285.27400000000011</v>
      </c>
      <c r="O134" s="182">
        <f t="shared" si="28"/>
        <v>3296.4090000000006</v>
      </c>
      <c r="P134" s="182"/>
      <c r="Q134" s="182">
        <f t="shared" si="29"/>
        <v>825.84699999999975</v>
      </c>
      <c r="R134" s="182">
        <f t="shared" si="30"/>
        <v>829.97400000000016</v>
      </c>
      <c r="S134" s="182">
        <f t="shared" si="31"/>
        <v>812.29900000000112</v>
      </c>
      <c r="T134" s="182">
        <f t="shared" si="32"/>
        <v>828.28899999999999</v>
      </c>
      <c r="U134" s="173"/>
      <c r="V134" s="185">
        <f>(G137/AVERAGE(G132:G136))-1</f>
        <v>0.27089201553016284</v>
      </c>
      <c r="W134" s="186" t="s">
        <v>181</v>
      </c>
    </row>
    <row r="135" spans="1:28">
      <c r="A135" s="173"/>
      <c r="B135" s="184" t="str">
        <f>B33</f>
        <v>21/22</v>
      </c>
      <c r="C135" s="182">
        <f t="shared" si="33"/>
        <v>277.54899999999975</v>
      </c>
      <c r="D135" s="182">
        <f t="shared" si="34"/>
        <v>282.81200000000013</v>
      </c>
      <c r="E135" s="182">
        <f t="shared" si="34"/>
        <v>331.13299999999981</v>
      </c>
      <c r="F135" s="182">
        <f t="shared" si="34"/>
        <v>244.95500000000015</v>
      </c>
      <c r="G135" s="182">
        <f t="shared" si="34"/>
        <v>215.21400000000017</v>
      </c>
      <c r="H135" s="182">
        <f t="shared" si="34"/>
        <v>259.98600000000033</v>
      </c>
      <c r="I135" s="182">
        <f t="shared" si="34"/>
        <v>301.83100000000013</v>
      </c>
      <c r="J135" s="182">
        <f t="shared" si="34"/>
        <v>269.80399999999963</v>
      </c>
      <c r="K135" s="182">
        <f t="shared" si="34"/>
        <v>287.93900000000008</v>
      </c>
      <c r="L135" s="182">
        <f t="shared" si="34"/>
        <v>253.30600000000004</v>
      </c>
      <c r="M135" s="182">
        <f t="shared" si="34"/>
        <v>277.63799999999992</v>
      </c>
      <c r="N135" s="182">
        <f t="shared" si="34"/>
        <v>253.02399999999943</v>
      </c>
      <c r="O135" s="182">
        <f t="shared" si="28"/>
        <v>3255.1909999999993</v>
      </c>
      <c r="P135" s="182"/>
      <c r="Q135" s="182">
        <f t="shared" si="29"/>
        <v>891.49399999999969</v>
      </c>
      <c r="R135" s="182">
        <f t="shared" si="30"/>
        <v>720.15500000000065</v>
      </c>
      <c r="S135" s="182">
        <f t="shared" si="31"/>
        <v>859.57399999999984</v>
      </c>
      <c r="T135" s="182">
        <f t="shared" si="32"/>
        <v>783.96799999999939</v>
      </c>
      <c r="U135" s="173"/>
      <c r="V135" s="185"/>
      <c r="W135" s="186"/>
    </row>
    <row r="136" spans="1:28">
      <c r="A136" s="173"/>
      <c r="B136" s="184" t="str">
        <f>B34</f>
        <v>22/23</v>
      </c>
      <c r="C136" s="182">
        <f t="shared" si="33"/>
        <v>283.98000000000093</v>
      </c>
      <c r="D136" s="182">
        <f t="shared" si="34"/>
        <v>329.10100000000011</v>
      </c>
      <c r="E136" s="182">
        <f t="shared" si="34"/>
        <v>301.79500000000007</v>
      </c>
      <c r="F136" s="182">
        <f t="shared" si="34"/>
        <v>326.19400000000041</v>
      </c>
      <c r="G136" s="182">
        <f t="shared" si="34"/>
        <v>328.29599999999982</v>
      </c>
      <c r="H136" s="182">
        <f t="shared" si="34"/>
        <v>286.12199999999962</v>
      </c>
      <c r="I136" s="182">
        <f t="shared" si="34"/>
        <v>326.28100000000018</v>
      </c>
      <c r="J136" s="182">
        <f t="shared" si="34"/>
        <v>326.99800000000005</v>
      </c>
      <c r="K136" s="182">
        <f t="shared" si="34"/>
        <v>382.66200000000003</v>
      </c>
      <c r="L136" s="182">
        <f t="shared" si="34"/>
        <v>344.29899999999952</v>
      </c>
      <c r="M136" s="182">
        <f t="shared" si="34"/>
        <v>265.16500000000042</v>
      </c>
      <c r="N136" s="182">
        <f t="shared" si="34"/>
        <v>465.8449999999998</v>
      </c>
      <c r="O136" s="182">
        <f t="shared" si="28"/>
        <v>3966.7380000000007</v>
      </c>
      <c r="P136" s="182"/>
      <c r="Q136" s="182">
        <f t="shared" si="29"/>
        <v>914.87600000000111</v>
      </c>
      <c r="R136" s="182">
        <f t="shared" si="30"/>
        <v>940.61199999999985</v>
      </c>
      <c r="S136" s="182">
        <f t="shared" si="31"/>
        <v>1035.9410000000003</v>
      </c>
      <c r="T136" s="182">
        <f t="shared" si="32"/>
        <v>1075.3089999999997</v>
      </c>
      <c r="U136" s="173"/>
      <c r="V136" s="185"/>
      <c r="W136" s="186"/>
    </row>
    <row r="137" spans="1:28">
      <c r="A137" s="173"/>
      <c r="B137" s="184" t="str">
        <f>B35</f>
        <v>23/24</v>
      </c>
      <c r="C137" s="182">
        <f t="shared" si="33"/>
        <v>369.38599999999997</v>
      </c>
      <c r="D137" s="182">
        <f t="shared" si="34"/>
        <v>458.48499999999922</v>
      </c>
      <c r="E137" s="182">
        <f t="shared" si="34"/>
        <v>358.31800000000021</v>
      </c>
      <c r="F137" s="182">
        <f t="shared" si="34"/>
        <v>353.34100000000035</v>
      </c>
      <c r="G137" s="182">
        <f t="shared" si="34"/>
        <v>367.26999999999975</v>
      </c>
      <c r="H137" s="182">
        <f t="shared" si="34"/>
        <v>292.39299999999957</v>
      </c>
      <c r="I137" s="182">
        <f t="shared" si="34"/>
        <v>272.74700000000007</v>
      </c>
      <c r="J137" s="182">
        <f t="shared" si="34"/>
        <v>256.04699999999957</v>
      </c>
      <c r="K137" s="182">
        <f t="shared" si="34"/>
        <v>517.6269999999995</v>
      </c>
      <c r="L137" s="182">
        <f t="shared" si="34"/>
        <v>140.60699999999997</v>
      </c>
      <c r="M137" s="182">
        <f t="shared" si="34"/>
        <v>249.88400000000001</v>
      </c>
      <c r="N137" s="182">
        <f t="shared" si="34"/>
        <v>139.01499999999987</v>
      </c>
      <c r="O137" s="182">
        <f t="shared" si="28"/>
        <v>3775.1199999999985</v>
      </c>
      <c r="P137" s="187"/>
      <c r="Q137" s="182">
        <f t="shared" si="29"/>
        <v>1186.1889999999994</v>
      </c>
      <c r="R137" s="187">
        <f t="shared" si="30"/>
        <v>1013.0039999999997</v>
      </c>
      <c r="S137" s="187">
        <f t="shared" si="31"/>
        <v>1046.4209999999991</v>
      </c>
      <c r="T137" s="187">
        <f t="shared" si="32"/>
        <v>529.50599999999986</v>
      </c>
      <c r="U137" s="173"/>
      <c r="V137" s="185"/>
      <c r="W137" s="186"/>
    </row>
    <row r="138" spans="1:28">
      <c r="A138" s="173"/>
      <c r="B138" s="184" t="str">
        <f>B36</f>
        <v>24/25</v>
      </c>
      <c r="C138" s="182">
        <f t="shared" si="33"/>
        <v>208.41800000000035</v>
      </c>
      <c r="D138" s="182">
        <f t="shared" si="34"/>
        <v>220.42900000000009</v>
      </c>
      <c r="E138" s="182">
        <f t="shared" si="34"/>
        <v>310.33399999999983</v>
      </c>
      <c r="F138" s="182">
        <f t="shared" si="34"/>
        <v>277.35799999999995</v>
      </c>
      <c r="G138" s="187">
        <f t="shared" si="34"/>
        <v>329.35500000000025</v>
      </c>
      <c r="H138" s="187">
        <f t="shared" si="34"/>
        <v>450.80600000000027</v>
      </c>
      <c r="I138" s="187">
        <f t="shared" si="34"/>
        <v>337.11099999999942</v>
      </c>
      <c r="J138" s="187">
        <f t="shared" si="34"/>
        <v>315.94999999999982</v>
      </c>
      <c r="K138" s="187">
        <f t="shared" si="34"/>
        <v>452.654</v>
      </c>
      <c r="L138" s="187">
        <f t="shared" si="34"/>
        <v>482.67900000000054</v>
      </c>
      <c r="M138" s="187">
        <f t="shared" si="34"/>
        <v>579.9494330382422</v>
      </c>
      <c r="N138" s="187">
        <f t="shared" si="34"/>
        <v>531.29386152670122</v>
      </c>
      <c r="O138" s="187">
        <f t="shared" si="28"/>
        <v>4496.3372945649444</v>
      </c>
      <c r="P138" s="187"/>
      <c r="Q138" s="182">
        <f t="shared" si="29"/>
        <v>739.18100000000027</v>
      </c>
      <c r="R138" s="187">
        <f t="shared" si="30"/>
        <v>1057.5190000000005</v>
      </c>
      <c r="S138" s="187">
        <f t="shared" si="31"/>
        <v>1105.7149999999992</v>
      </c>
      <c r="T138" s="187">
        <f t="shared" si="32"/>
        <v>1593.922294564944</v>
      </c>
      <c r="U138" s="173"/>
      <c r="V138" s="185"/>
      <c r="W138" s="186"/>
    </row>
    <row r="139" spans="1:28" ht="15.75" thickBot="1">
      <c r="A139" s="173"/>
      <c r="B139" s="184"/>
      <c r="C139" s="182"/>
      <c r="D139" s="182"/>
      <c r="E139" s="182"/>
      <c r="F139" s="182"/>
      <c r="G139" s="182"/>
      <c r="H139" s="187"/>
      <c r="I139" s="187"/>
      <c r="J139" s="187"/>
      <c r="K139" s="187"/>
      <c r="L139" s="187"/>
      <c r="M139" s="187"/>
      <c r="N139" s="187"/>
      <c r="O139" s="187"/>
      <c r="P139" s="187"/>
      <c r="Q139" s="182"/>
      <c r="R139" s="187"/>
      <c r="S139" s="187"/>
      <c r="T139" s="187"/>
      <c r="U139" s="173"/>
      <c r="V139" s="185"/>
      <c r="W139" s="186"/>
    </row>
    <row r="140" spans="1:28">
      <c r="A140" s="173"/>
      <c r="B140" s="181" t="s">
        <v>365</v>
      </c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2"/>
      <c r="Q140" s="188"/>
      <c r="R140" s="188"/>
      <c r="S140" s="188"/>
      <c r="T140" s="188"/>
      <c r="U140" s="173"/>
    </row>
    <row r="141" spans="1:28" hidden="1">
      <c r="A141" s="173"/>
      <c r="B141" s="173" t="s">
        <v>332</v>
      </c>
      <c r="C141" s="182">
        <f>'Malaysia Palm Complex'!$AI$168</f>
        <v>1111.8009999999999</v>
      </c>
      <c r="D141" s="182">
        <f>'Malaysia Palm Complex'!$AI$169</f>
        <v>1154.2719999999999</v>
      </c>
      <c r="E141" s="182">
        <f>'Malaysia Palm Complex'!$AI$170</f>
        <v>1170.8720000000001</v>
      </c>
      <c r="F141" s="182">
        <f>'Malaysia Palm Complex'!$AI$171</f>
        <v>953.94100000000003</v>
      </c>
      <c r="G141" s="182">
        <f>'Malaysia Palm Complex'!$AI$172</f>
        <v>732.19</v>
      </c>
      <c r="H141" s="182">
        <f>'Malaysia Palm Complex'!$AI$173</f>
        <v>591.04700000000003</v>
      </c>
      <c r="I141" s="182">
        <f>'Malaysia Palm Complex'!$AI$174</f>
        <v>492.58</v>
      </c>
      <c r="J141" s="182">
        <f>'Malaysia Palm Complex'!$AI$175</f>
        <v>454.59500000000003</v>
      </c>
      <c r="K141" s="182">
        <f>'Malaysia Palm Complex'!$AI$176</f>
        <v>470.423</v>
      </c>
      <c r="L141" s="182">
        <f>'Malaysia Palm Complex'!$AI$177</f>
        <v>451.47500000000002</v>
      </c>
      <c r="M141" s="182">
        <f>'Malaysia Palm Complex'!$AI$178</f>
        <v>500.435</v>
      </c>
      <c r="N141" s="182">
        <f>'Malaysia Palm Complex'!$AI$179</f>
        <v>627.28800000000001</v>
      </c>
      <c r="O141" s="182"/>
      <c r="P141" s="182"/>
      <c r="Q141" s="182">
        <f>E141</f>
        <v>1170.8720000000001</v>
      </c>
      <c r="R141" s="182">
        <f>H141</f>
        <v>591.04700000000003</v>
      </c>
      <c r="S141" s="182">
        <f>K141</f>
        <v>470.423</v>
      </c>
      <c r="T141" s="182">
        <f>N141</f>
        <v>627.28800000000001</v>
      </c>
      <c r="U141" s="173"/>
      <c r="V141" s="189"/>
      <c r="W141" s="186"/>
    </row>
    <row r="142" spans="1:28" hidden="1">
      <c r="A142" s="173"/>
      <c r="B142" s="173" t="s">
        <v>333</v>
      </c>
      <c r="C142" s="182">
        <f>'Malaysia Palm Complex'!$AJ$168</f>
        <v>714.36900000000003</v>
      </c>
      <c r="D142" s="182">
        <f>'Malaysia Palm Complex'!$AJ$169</f>
        <v>695.21199999999999</v>
      </c>
      <c r="E142" s="182">
        <f>'Malaysia Palm Complex'!$AJ$170</f>
        <v>749.72199999999998</v>
      </c>
      <c r="F142" s="182">
        <f>'Malaysia Palm Complex'!$AJ$171</f>
        <v>808.37699999999995</v>
      </c>
      <c r="G142" s="182">
        <f>'Malaysia Palm Complex'!$AJ$172</f>
        <v>715.39800000000002</v>
      </c>
      <c r="H142" s="182">
        <f>'Malaysia Palm Complex'!$AJ$173</f>
        <v>701.16800000000001</v>
      </c>
      <c r="I142" s="182">
        <f>'Malaysia Palm Complex'!$AJ$174</f>
        <v>664.98099999999999</v>
      </c>
      <c r="J142" s="182">
        <f>'Malaysia Palm Complex'!$AJ$175</f>
        <v>565.96400000000006</v>
      </c>
      <c r="K142" s="182">
        <f>'Malaysia Palm Complex'!$AJ$176</f>
        <v>570.05799999999999</v>
      </c>
      <c r="L142" s="182">
        <f>'Malaysia Palm Complex'!$AJ$177</f>
        <v>599.87</v>
      </c>
      <c r="M142" s="182">
        <f>'Malaysia Palm Complex'!$AJ$178</f>
        <v>573.95600000000002</v>
      </c>
      <c r="N142" s="182">
        <f>'Malaysia Palm Complex'!$AJ$179</f>
        <v>646.26900000000001</v>
      </c>
      <c r="O142" s="182"/>
      <c r="P142" s="182"/>
      <c r="Q142" s="182">
        <f t="shared" ref="Q142:Q172" si="35">E142</f>
        <v>749.72199999999998</v>
      </c>
      <c r="R142" s="182">
        <f t="shared" ref="R142:R172" si="36">H142</f>
        <v>701.16800000000001</v>
      </c>
      <c r="S142" s="182">
        <f t="shared" ref="S142:S172" si="37">K142</f>
        <v>570.05799999999999</v>
      </c>
      <c r="T142" s="182">
        <f t="shared" ref="T142:T172" si="38">N142</f>
        <v>646.26900000000001</v>
      </c>
      <c r="U142" s="173"/>
      <c r="V142" s="189"/>
      <c r="W142" s="186"/>
      <c r="AB142" s="2">
        <f t="shared" ref="AB142:AB168" si="39">E141-D141</f>
        <v>16.600000000000136</v>
      </c>
    </row>
    <row r="143" spans="1:28" hidden="1">
      <c r="A143" s="173"/>
      <c r="B143" s="173" t="s">
        <v>334</v>
      </c>
      <c r="C143" s="182">
        <f>'Malaysia Palm Complex'!$AK$168</f>
        <v>706.01700000000005</v>
      </c>
      <c r="D143" s="182">
        <f>'Malaysia Palm Complex'!$AK$169</f>
        <v>798.399</v>
      </c>
      <c r="E143" s="182">
        <f>'Malaysia Palm Complex'!$AK$170</f>
        <v>859.88800000000003</v>
      </c>
      <c r="F143" s="182">
        <f>'Malaysia Palm Complex'!$AK$171</f>
        <v>826.42499999999995</v>
      </c>
      <c r="G143" s="182">
        <f>'Malaysia Palm Complex'!$AK$172</f>
        <v>727.46500000000003</v>
      </c>
      <c r="H143" s="182">
        <f>'Malaysia Palm Complex'!$AK$173</f>
        <v>688.18299999999999</v>
      </c>
      <c r="I143" s="182">
        <f>'Malaysia Palm Complex'!$AK$174</f>
        <v>695.39499999999998</v>
      </c>
      <c r="J143" s="182">
        <f>'Malaysia Palm Complex'!$AK$175</f>
        <v>715.24900000000002</v>
      </c>
      <c r="K143" s="182">
        <f>'Malaysia Palm Complex'!$AK$176</f>
        <v>773.92</v>
      </c>
      <c r="L143" s="182">
        <f>'Malaysia Palm Complex'!$AK$177</f>
        <v>755.66499999999996</v>
      </c>
      <c r="M143" s="182">
        <f>'Malaysia Palm Complex'!$AK$178</f>
        <v>803.01599999999996</v>
      </c>
      <c r="N143" s="182">
        <f>'Malaysia Palm Complex'!$AK$179</f>
        <v>894.43799999999999</v>
      </c>
      <c r="O143" s="182"/>
      <c r="P143" s="182"/>
      <c r="Q143" s="182">
        <f t="shared" si="35"/>
        <v>859.88800000000003</v>
      </c>
      <c r="R143" s="182">
        <f t="shared" si="36"/>
        <v>688.18299999999999</v>
      </c>
      <c r="S143" s="182">
        <f t="shared" si="37"/>
        <v>773.92</v>
      </c>
      <c r="T143" s="182">
        <f t="shared" si="38"/>
        <v>894.43799999999999</v>
      </c>
      <c r="U143" s="173"/>
      <c r="V143" s="189"/>
      <c r="W143" s="186"/>
      <c r="AB143" s="2">
        <f t="shared" si="39"/>
        <v>54.509999999999991</v>
      </c>
    </row>
    <row r="144" spans="1:28" hidden="1">
      <c r="A144" s="173"/>
      <c r="B144" s="173" t="s">
        <v>335</v>
      </c>
      <c r="C144" s="182">
        <f>'Malaysia Palm Complex'!$AL$168</f>
        <v>954.84100000000001</v>
      </c>
      <c r="D144" s="182">
        <f>'Malaysia Palm Complex'!$AL$169</f>
        <v>955.95799999999997</v>
      </c>
      <c r="E144" s="182">
        <f>'Malaysia Palm Complex'!$AL$170</f>
        <v>794.45399999999995</v>
      </c>
      <c r="F144" s="182">
        <f>'Malaysia Palm Complex'!$AL$171</f>
        <v>696.48699999999997</v>
      </c>
      <c r="G144" s="182">
        <f>'Malaysia Palm Complex'!$AL$172</f>
        <v>723.76300000000003</v>
      </c>
      <c r="H144" s="182">
        <f>'Malaysia Palm Complex'!$AL$173</f>
        <v>691.76300000000003</v>
      </c>
      <c r="I144" s="182">
        <f>'Malaysia Palm Complex'!$AL$174</f>
        <v>715.26900000000001</v>
      </c>
      <c r="J144" s="182">
        <f>'Malaysia Palm Complex'!$AL$175</f>
        <v>725.38699999999994</v>
      </c>
      <c r="K144" s="182">
        <f>'Malaysia Palm Complex'!$AL$176</f>
        <v>806.73099999999999</v>
      </c>
      <c r="L144" s="182">
        <f>'Malaysia Palm Complex'!$AL$177</f>
        <v>785.58299999999997</v>
      </c>
      <c r="M144" s="182">
        <f>'Malaysia Palm Complex'!$AL$178</f>
        <v>828.58699999999999</v>
      </c>
      <c r="N144" s="182">
        <f>'Malaysia Palm Complex'!$AL$179</f>
        <v>907.04100000000005</v>
      </c>
      <c r="O144" s="182"/>
      <c r="P144" s="182"/>
      <c r="Q144" s="182">
        <f t="shared" si="35"/>
        <v>794.45399999999995</v>
      </c>
      <c r="R144" s="182">
        <f t="shared" si="36"/>
        <v>691.76300000000003</v>
      </c>
      <c r="S144" s="182">
        <f t="shared" si="37"/>
        <v>806.73099999999999</v>
      </c>
      <c r="T144" s="182">
        <f t="shared" si="38"/>
        <v>907.04100000000005</v>
      </c>
      <c r="U144" s="173"/>
      <c r="V144" s="189"/>
      <c r="W144" s="186"/>
      <c r="AB144" s="2">
        <f t="shared" si="39"/>
        <v>61.489000000000033</v>
      </c>
    </row>
    <row r="145" spans="1:28" hidden="1">
      <c r="A145" s="173"/>
      <c r="B145" s="173" t="s">
        <v>336</v>
      </c>
      <c r="C145" s="182">
        <f>'Malaysia Palm Complex'!$AM$168</f>
        <v>1028.549</v>
      </c>
      <c r="D145" s="182">
        <f>'Malaysia Palm Complex'!$AM$169</f>
        <v>1134.568</v>
      </c>
      <c r="E145" s="182">
        <f>'Malaysia Palm Complex'!$AM$170</f>
        <v>962.48199999999997</v>
      </c>
      <c r="F145" s="182">
        <f>'Malaysia Palm Complex'!$AM$171</f>
        <v>714.21</v>
      </c>
      <c r="G145" s="182">
        <f>'Malaysia Palm Complex'!$AM$172</f>
        <v>737.74699999999996</v>
      </c>
      <c r="H145" s="182">
        <f>'Malaysia Palm Complex'!$AM$173</f>
        <v>626.75599999999997</v>
      </c>
      <c r="I145" s="182">
        <f>'Malaysia Palm Complex'!$AM$174</f>
        <v>632.697</v>
      </c>
      <c r="J145" s="182">
        <f>'Malaysia Palm Complex'!$AM$175</f>
        <v>649.84199999999998</v>
      </c>
      <c r="K145" s="182">
        <f>'Malaysia Palm Complex'!$AM$176</f>
        <v>694.45600000000002</v>
      </c>
      <c r="L145" s="182">
        <f>'Malaysia Palm Complex'!$AM$177</f>
        <v>747.654</v>
      </c>
      <c r="M145" s="182">
        <f>'Malaysia Palm Complex'!$AM$178</f>
        <v>674.41600000000005</v>
      </c>
      <c r="N145" s="182">
        <f>'Malaysia Palm Complex'!$AM$179</f>
        <v>718.79</v>
      </c>
      <c r="O145" s="182"/>
      <c r="P145" s="182"/>
      <c r="Q145" s="182">
        <f t="shared" si="35"/>
        <v>962.48199999999997</v>
      </c>
      <c r="R145" s="182">
        <f t="shared" si="36"/>
        <v>626.75599999999997</v>
      </c>
      <c r="S145" s="182">
        <f t="shared" si="37"/>
        <v>694.45600000000002</v>
      </c>
      <c r="T145" s="182">
        <f t="shared" si="38"/>
        <v>718.79</v>
      </c>
      <c r="U145" s="173"/>
      <c r="V145" s="189"/>
      <c r="W145" s="186"/>
      <c r="AB145" s="2">
        <f t="shared" si="39"/>
        <v>-161.50400000000002</v>
      </c>
    </row>
    <row r="146" spans="1:28" hidden="1">
      <c r="A146" s="173"/>
      <c r="B146" s="173" t="s">
        <v>337</v>
      </c>
      <c r="C146" s="182">
        <f>'Malaysia Palm Complex'!$AN$168</f>
        <v>658.74900000000002</v>
      </c>
      <c r="D146" s="182">
        <f>'Malaysia Palm Complex'!$AN$169</f>
        <v>768.64800000000002</v>
      </c>
      <c r="E146" s="182">
        <f>'Malaysia Palm Complex'!$AN$170</f>
        <v>825.60400000000004</v>
      </c>
      <c r="F146" s="182">
        <f>'Malaysia Palm Complex'!$AN$171</f>
        <v>680.42899999999997</v>
      </c>
      <c r="G146" s="182">
        <f>'Malaysia Palm Complex'!$AN$172</f>
        <v>714.37099999999998</v>
      </c>
      <c r="H146" s="182">
        <f>'Malaysia Palm Complex'!$AN$173</f>
        <v>727.55200000000002</v>
      </c>
      <c r="I146" s="182">
        <f>'Malaysia Palm Complex'!$AN$174</f>
        <v>812.36</v>
      </c>
      <c r="J146" s="182">
        <f>'Malaysia Palm Complex'!$AN$175</f>
        <v>969.31299999999999</v>
      </c>
      <c r="K146" s="182">
        <f>'Malaysia Palm Complex'!$AN$176</f>
        <v>1047.3009999999999</v>
      </c>
      <c r="L146" s="182">
        <f>'Malaysia Palm Complex'!$AN$177</f>
        <v>1161.52</v>
      </c>
      <c r="M146" s="182">
        <f>'Malaysia Palm Complex'!$AN$178</f>
        <v>1097.9079999999999</v>
      </c>
      <c r="N146" s="182">
        <f>'Malaysia Palm Complex'!$AN$179</f>
        <v>1208.1030000000001</v>
      </c>
      <c r="O146" s="182"/>
      <c r="P146" s="182"/>
      <c r="Q146" s="182">
        <f t="shared" si="35"/>
        <v>825.60400000000004</v>
      </c>
      <c r="R146" s="182">
        <f t="shared" si="36"/>
        <v>727.55200000000002</v>
      </c>
      <c r="S146" s="182">
        <f t="shared" si="37"/>
        <v>1047.3009999999999</v>
      </c>
      <c r="T146" s="182">
        <f t="shared" si="38"/>
        <v>1208.1030000000001</v>
      </c>
      <c r="U146" s="173"/>
      <c r="V146" s="189"/>
      <c r="W146" s="186"/>
      <c r="AB146" s="2">
        <f t="shared" si="39"/>
        <v>-172.08600000000001</v>
      </c>
    </row>
    <row r="147" spans="1:28" hidden="1">
      <c r="A147" s="173"/>
      <c r="B147" s="173" t="s">
        <v>338</v>
      </c>
      <c r="C147" s="182">
        <f>'Malaysia Palm Complex'!$AO$168</f>
        <v>1234.0160000000001</v>
      </c>
      <c r="D147" s="182">
        <f>'Malaysia Palm Complex'!$AO$169</f>
        <v>1252.904</v>
      </c>
      <c r="E147" s="182">
        <f>'Malaysia Palm Complex'!$AO$170</f>
        <v>1177.2090000000001</v>
      </c>
      <c r="F147" s="182">
        <f>'Malaysia Palm Complex'!$AO$171</f>
        <v>1194.0440000000001</v>
      </c>
      <c r="G147" s="182">
        <f>'Malaysia Palm Complex'!$AO$172</f>
        <v>1143.93</v>
      </c>
      <c r="H147" s="182">
        <f>'Malaysia Palm Complex'!$AO$173</f>
        <v>942.13199999999995</v>
      </c>
      <c r="I147" s="182">
        <f>'Malaysia Palm Complex'!$AO$174</f>
        <v>968.74099999999999</v>
      </c>
      <c r="J147" s="182">
        <f>'Malaysia Palm Complex'!$AO$175</f>
        <v>1077.473</v>
      </c>
      <c r="K147" s="182">
        <f>'Malaysia Palm Complex'!$AO$176</f>
        <v>1035.9970000000001</v>
      </c>
      <c r="L147" s="182">
        <f>'Malaysia Palm Complex'!$AO$177</f>
        <v>1075.002</v>
      </c>
      <c r="M147" s="182">
        <f>'Malaysia Palm Complex'!$AO$178</f>
        <v>1193.8130000000001</v>
      </c>
      <c r="N147" s="182">
        <f>'Malaysia Palm Complex'!$AO$179</f>
        <v>1368.066</v>
      </c>
      <c r="O147" s="182"/>
      <c r="P147" s="182"/>
      <c r="Q147" s="182">
        <f t="shared" si="35"/>
        <v>1177.2090000000001</v>
      </c>
      <c r="R147" s="182">
        <f t="shared" si="36"/>
        <v>942.13199999999995</v>
      </c>
      <c r="S147" s="182">
        <f t="shared" si="37"/>
        <v>1035.9970000000001</v>
      </c>
      <c r="T147" s="182">
        <f t="shared" si="38"/>
        <v>1368.066</v>
      </c>
      <c r="U147" s="173"/>
      <c r="V147" s="189"/>
      <c r="W147" s="186"/>
      <c r="AB147" s="2">
        <f t="shared" si="39"/>
        <v>56.956000000000017</v>
      </c>
    </row>
    <row r="148" spans="1:28" hidden="1">
      <c r="A148" s="173"/>
      <c r="B148" s="173" t="s">
        <v>339</v>
      </c>
      <c r="C148" s="182">
        <f>'Malaysia Palm Complex'!$AP$168</f>
        <v>1408.742</v>
      </c>
      <c r="D148" s="182">
        <f>'Malaysia Palm Complex'!$AP$169</f>
        <v>1525.173</v>
      </c>
      <c r="E148" s="182">
        <f>'Malaysia Palm Complex'!$AP$170</f>
        <v>1416.7059999999999</v>
      </c>
      <c r="F148" s="182">
        <f>'Malaysia Palm Complex'!$AP$171</f>
        <v>1519.0940000000001</v>
      </c>
      <c r="G148" s="182">
        <f>'Malaysia Palm Complex'!$AP$172</f>
        <v>1492.8489999999999</v>
      </c>
      <c r="H148" s="182">
        <f>'Malaysia Palm Complex'!$AP$173</f>
        <v>1250.502</v>
      </c>
      <c r="I148" s="182">
        <f>'Malaysia Palm Complex'!$AP$174</f>
        <v>1189.1310000000001</v>
      </c>
      <c r="J148" s="182">
        <f>'Malaysia Palm Complex'!$AP$175</f>
        <v>1185.873</v>
      </c>
      <c r="K148" s="182">
        <f>'Malaysia Palm Complex'!$AP$176</f>
        <v>1031.5429999999999</v>
      </c>
      <c r="L148" s="182">
        <f>'Malaysia Palm Complex'!$AP$177</f>
        <v>904.95500000000004</v>
      </c>
      <c r="M148" s="182">
        <f>'Malaysia Palm Complex'!$AP$178</f>
        <v>890.41300000000001</v>
      </c>
      <c r="N148" s="182">
        <f>'Malaysia Palm Complex'!$AP$179</f>
        <v>1215.8889999999999</v>
      </c>
      <c r="O148" s="182"/>
      <c r="P148" s="182"/>
      <c r="Q148" s="182">
        <f t="shared" si="35"/>
        <v>1416.7059999999999</v>
      </c>
      <c r="R148" s="182">
        <f t="shared" si="36"/>
        <v>1250.502</v>
      </c>
      <c r="S148" s="182">
        <f t="shared" si="37"/>
        <v>1031.5429999999999</v>
      </c>
      <c r="T148" s="182">
        <f t="shared" si="38"/>
        <v>1215.8889999999999</v>
      </c>
      <c r="U148" s="173"/>
      <c r="V148" s="189"/>
      <c r="W148" s="186"/>
      <c r="AB148" s="2">
        <f t="shared" si="39"/>
        <v>-75.694999999999936</v>
      </c>
    </row>
    <row r="149" spans="1:28" hidden="1">
      <c r="A149" s="173"/>
      <c r="B149" s="183" t="s">
        <v>340</v>
      </c>
      <c r="C149" s="182">
        <f>'Malaysia Palm Complex'!$AQ$168</f>
        <v>1337.4390000000001</v>
      </c>
      <c r="D149" s="182">
        <f>'Malaysia Palm Complex'!$AQ$169</f>
        <v>1294.527</v>
      </c>
      <c r="E149" s="182">
        <f>'Malaysia Palm Complex'!$AQ$170</f>
        <v>1213.5709999999999</v>
      </c>
      <c r="F149" s="182">
        <f>'Malaysia Palm Complex'!$AQ$171</f>
        <v>1251.818</v>
      </c>
      <c r="G149" s="182">
        <f>'Malaysia Palm Complex'!$AQ$172</f>
        <v>1287.692</v>
      </c>
      <c r="H149" s="182">
        <f>'Malaysia Palm Complex'!$AQ$173</f>
        <v>1171.355</v>
      </c>
      <c r="I149" s="182">
        <f>'Malaysia Palm Complex'!$AQ$174</f>
        <v>1059.3779999999999</v>
      </c>
      <c r="J149" s="182">
        <f>'Malaysia Palm Complex'!$AQ$175</f>
        <v>929.72699999999998</v>
      </c>
      <c r="K149" s="182">
        <f>'Malaysia Palm Complex'!$AQ$176</f>
        <v>912.99300000000005</v>
      </c>
      <c r="L149" s="182">
        <f>'Malaysia Palm Complex'!$AQ$177</f>
        <v>943.13</v>
      </c>
      <c r="M149" s="182">
        <f>'Malaysia Palm Complex'!$AQ$178</f>
        <v>1094.377</v>
      </c>
      <c r="N149" s="182">
        <f>'Malaysia Palm Complex'!$AQ$179</f>
        <v>1149.163</v>
      </c>
      <c r="O149" s="182"/>
      <c r="P149" s="182"/>
      <c r="Q149" s="182">
        <f t="shared" si="35"/>
        <v>1213.5709999999999</v>
      </c>
      <c r="R149" s="182">
        <f t="shared" si="36"/>
        <v>1171.355</v>
      </c>
      <c r="S149" s="182">
        <f t="shared" si="37"/>
        <v>912.99300000000005</v>
      </c>
      <c r="T149" s="182">
        <f t="shared" si="38"/>
        <v>1149.163</v>
      </c>
      <c r="U149" s="173"/>
      <c r="V149" s="189"/>
      <c r="W149" s="186"/>
      <c r="AB149" s="2">
        <f t="shared" si="39"/>
        <v>-108.4670000000001</v>
      </c>
    </row>
    <row r="150" spans="1:28" hidden="1">
      <c r="A150" s="173"/>
      <c r="B150" s="184" t="s">
        <v>341</v>
      </c>
      <c r="C150" s="182">
        <f>'Malaysia Palm Complex'!$AR$168</f>
        <v>1210.2940000000001</v>
      </c>
      <c r="D150" s="182">
        <f>'Malaysia Palm Complex'!$AR$169</f>
        <v>1238.7270000000001</v>
      </c>
      <c r="E150" s="182">
        <f>'Malaysia Palm Complex'!$AR$170</f>
        <v>1136.444</v>
      </c>
      <c r="F150" s="182">
        <f>'Malaysia Palm Complex'!$AR$171</f>
        <v>1101.7280000000001</v>
      </c>
      <c r="G150" s="182">
        <f>'Malaysia Palm Complex'!$AR$172</f>
        <v>1107.194</v>
      </c>
      <c r="H150" s="182">
        <f>'Malaysia Palm Complex'!$AR$173</f>
        <v>1010.937</v>
      </c>
      <c r="I150" s="182">
        <f>'Malaysia Palm Complex'!$AR$174</f>
        <v>977.74</v>
      </c>
      <c r="J150" s="182">
        <f>'Malaysia Palm Complex'!$AR$175</f>
        <v>946.85900000000004</v>
      </c>
      <c r="K150" s="182">
        <f>'Malaysia Palm Complex'!$AR$176</f>
        <v>995.24900000000002</v>
      </c>
      <c r="L150" s="182">
        <f>'Malaysia Palm Complex'!$AR$177</f>
        <v>1016.918</v>
      </c>
      <c r="M150" s="182">
        <f>'Malaysia Palm Complex'!$AR$178</f>
        <v>1014.647</v>
      </c>
      <c r="N150" s="182">
        <f>'Malaysia Palm Complex'!$AR$179</f>
        <v>975.26599999999996</v>
      </c>
      <c r="O150" s="182"/>
      <c r="P150" s="182"/>
      <c r="Q150" s="182">
        <f t="shared" si="35"/>
        <v>1136.444</v>
      </c>
      <c r="R150" s="182">
        <f t="shared" si="36"/>
        <v>1010.937</v>
      </c>
      <c r="S150" s="182">
        <f t="shared" si="37"/>
        <v>995.24900000000002</v>
      </c>
      <c r="T150" s="182">
        <f t="shared" si="38"/>
        <v>975.26599999999996</v>
      </c>
      <c r="U150" s="173"/>
      <c r="V150" s="189"/>
      <c r="W150" s="186"/>
      <c r="AB150" s="2">
        <f t="shared" si="39"/>
        <v>-80.956000000000131</v>
      </c>
    </row>
    <row r="151" spans="1:28" hidden="1">
      <c r="A151" s="173"/>
      <c r="B151" s="184" t="s">
        <v>342</v>
      </c>
      <c r="C151" s="182">
        <f>'Malaysia Palm Complex'!$AS$168</f>
        <v>875.08299999999997</v>
      </c>
      <c r="D151" s="182">
        <f>'Malaysia Palm Complex'!$AS$169</f>
        <v>920.26599999999996</v>
      </c>
      <c r="E151" s="182">
        <f>'Malaysia Palm Complex'!$AS$170</f>
        <v>1166.5409999999999</v>
      </c>
      <c r="F151" s="182">
        <f>'Malaysia Palm Complex'!$AS$171</f>
        <v>1076.8499999999999</v>
      </c>
      <c r="G151" s="182">
        <f>'Malaysia Palm Complex'!$AS$172</f>
        <v>987.85199999999998</v>
      </c>
      <c r="H151" s="182">
        <f>'Malaysia Palm Complex'!$AS$173</f>
        <v>957.80100000000004</v>
      </c>
      <c r="I151" s="182">
        <f>'Malaysia Palm Complex'!$AS$174</f>
        <v>1001.68</v>
      </c>
      <c r="J151" s="182">
        <f>'Malaysia Palm Complex'!$AS$175</f>
        <v>1045.046</v>
      </c>
      <c r="K151" s="182">
        <f>'Malaysia Palm Complex'!$AS$176</f>
        <v>1211.2639999999999</v>
      </c>
      <c r="L151" s="182">
        <f>'Malaysia Palm Complex'!$AS$177</f>
        <v>1291.6420000000001</v>
      </c>
      <c r="M151" s="182">
        <f>'Malaysia Palm Complex'!$AS$178</f>
        <v>1260.557</v>
      </c>
      <c r="N151" s="182">
        <f>'Malaysia Palm Complex'!$AS$179</f>
        <v>1333.223</v>
      </c>
      <c r="O151" s="182"/>
      <c r="P151" s="182"/>
      <c r="Q151" s="182">
        <f t="shared" si="35"/>
        <v>1166.5409999999999</v>
      </c>
      <c r="R151" s="182">
        <f t="shared" si="36"/>
        <v>957.80100000000004</v>
      </c>
      <c r="S151" s="182">
        <f t="shared" si="37"/>
        <v>1211.2639999999999</v>
      </c>
      <c r="T151" s="182">
        <f t="shared" si="38"/>
        <v>1333.223</v>
      </c>
      <c r="U151" s="173"/>
      <c r="V151" s="189"/>
      <c r="W151" s="186"/>
      <c r="AB151" s="2">
        <f t="shared" si="39"/>
        <v>-102.28300000000013</v>
      </c>
    </row>
    <row r="152" spans="1:28" hidden="1">
      <c r="A152" s="173"/>
      <c r="B152" s="184" t="s">
        <v>343</v>
      </c>
      <c r="C152" s="182">
        <f>'Malaysia Palm Complex'!$AT$168</f>
        <v>1358.799</v>
      </c>
      <c r="D152" s="182">
        <f>'Malaysia Palm Complex'!$AT$169</f>
        <v>1428.152</v>
      </c>
      <c r="E152" s="182">
        <f>'Malaysia Palm Complex'!$AT$170</f>
        <v>1489.788</v>
      </c>
      <c r="F152" s="182">
        <f>'Malaysia Palm Complex'!$AT$171</f>
        <v>1517.222</v>
      </c>
      <c r="G152" s="182">
        <f>'Malaysia Palm Complex'!$AT$172</f>
        <v>1540.17</v>
      </c>
      <c r="H152" s="182">
        <f>'Malaysia Palm Complex'!$AT$173</f>
        <v>1446.768</v>
      </c>
      <c r="I152" s="182">
        <f>'Malaysia Palm Complex'!$AT$174</f>
        <v>1479.0160000000001</v>
      </c>
      <c r="J152" s="182">
        <f>'Malaysia Palm Complex'!$AT$175</f>
        <v>1295.2760000000001</v>
      </c>
      <c r="K152" s="182">
        <f>'Malaysia Palm Complex'!$AT$176</f>
        <v>1184.7529999999999</v>
      </c>
      <c r="L152" s="182">
        <f>'Malaysia Palm Complex'!$AT$177</f>
        <v>1273.759</v>
      </c>
      <c r="M152" s="182">
        <f>'Malaysia Palm Complex'!$AT$178</f>
        <v>1334.9090000000001</v>
      </c>
      <c r="N152" s="182">
        <f>'Malaysia Palm Complex'!$AT$179</f>
        <v>1436.4349999999999</v>
      </c>
      <c r="O152" s="182"/>
      <c r="P152" s="182"/>
      <c r="Q152" s="182">
        <f t="shared" si="35"/>
        <v>1489.788</v>
      </c>
      <c r="R152" s="182">
        <f t="shared" si="36"/>
        <v>1446.768</v>
      </c>
      <c r="S152" s="182">
        <f t="shared" si="37"/>
        <v>1184.7529999999999</v>
      </c>
      <c r="T152" s="182">
        <f t="shared" si="38"/>
        <v>1436.4349999999999</v>
      </c>
      <c r="U152" s="173"/>
      <c r="V152" s="189"/>
      <c r="W152" s="186"/>
      <c r="AB152" s="2">
        <f t="shared" si="39"/>
        <v>246.27499999999998</v>
      </c>
    </row>
    <row r="153" spans="1:28" hidden="1">
      <c r="A153" s="173"/>
      <c r="B153" s="184" t="s">
        <v>344</v>
      </c>
      <c r="C153" s="182">
        <f>'Malaysia Palm Complex'!$AU$168</f>
        <v>1496.672</v>
      </c>
      <c r="D153" s="182">
        <f>'Malaysia Palm Complex'!$AU$169</f>
        <v>1601.181</v>
      </c>
      <c r="E153" s="182">
        <f>'Malaysia Palm Complex'!$AU$170</f>
        <v>1603.8</v>
      </c>
      <c r="F153" s="182">
        <f>'Malaysia Palm Complex'!$AU$171</f>
        <v>1539.796</v>
      </c>
      <c r="G153" s="182">
        <f>'Malaysia Palm Complex'!$AU$172</f>
        <v>1645.6369999999999</v>
      </c>
      <c r="H153" s="182">
        <f>'Malaysia Palm Complex'!$AU$173</f>
        <v>1586.07</v>
      </c>
      <c r="I153" s="182">
        <f>'Malaysia Palm Complex'!$AU$174</f>
        <v>1518.5940000000001</v>
      </c>
      <c r="J153" s="182">
        <f>'Malaysia Palm Complex'!$AU$175</f>
        <v>1573.4069999999999</v>
      </c>
      <c r="K153" s="182">
        <f>'Malaysia Palm Complex'!$AU$176</f>
        <v>1645.865</v>
      </c>
      <c r="L153" s="182">
        <f>'Malaysia Palm Complex'!$AU$177</f>
        <v>1580.318</v>
      </c>
      <c r="M153" s="182">
        <f>'Malaysia Palm Complex'!$AU$178</f>
        <v>1684.046</v>
      </c>
      <c r="N153" s="182">
        <f>'Malaysia Palm Complex'!$AU$179</f>
        <v>1799.2</v>
      </c>
      <c r="O153" s="182"/>
      <c r="P153" s="182"/>
      <c r="Q153" s="182">
        <f t="shared" si="35"/>
        <v>1603.8</v>
      </c>
      <c r="R153" s="182">
        <f t="shared" si="36"/>
        <v>1586.07</v>
      </c>
      <c r="S153" s="182">
        <f t="shared" si="37"/>
        <v>1645.865</v>
      </c>
      <c r="T153" s="182">
        <f t="shared" si="38"/>
        <v>1799.2</v>
      </c>
      <c r="U153" s="173"/>
      <c r="V153" s="189"/>
      <c r="W153" s="186"/>
      <c r="AB153" s="2">
        <f t="shared" si="39"/>
        <v>61.635999999999967</v>
      </c>
    </row>
    <row r="154" spans="1:28" hidden="1">
      <c r="A154" s="173"/>
      <c r="B154" s="184" t="s">
        <v>345</v>
      </c>
      <c r="C154" s="182">
        <f>'Malaysia Palm Complex'!$AV$168</f>
        <v>1593.4349999999999</v>
      </c>
      <c r="D154" s="182">
        <f>'Malaysia Palm Complex'!$AV$169</f>
        <v>1673.732</v>
      </c>
      <c r="E154" s="182">
        <f>'Malaysia Palm Complex'!$AV$170</f>
        <v>1506.586</v>
      </c>
      <c r="F154" s="182">
        <f>'Malaysia Palm Complex'!$AV$171</f>
        <v>1474.373</v>
      </c>
      <c r="G154" s="182">
        <f>'Malaysia Palm Complex'!$AV$172</f>
        <v>1494.377</v>
      </c>
      <c r="H154" s="182">
        <f>'Malaysia Palm Complex'!$AV$173</f>
        <v>1337.1320000000001</v>
      </c>
      <c r="I154" s="182">
        <f>'Malaysia Palm Complex'!$AV$174</f>
        <v>1190.029</v>
      </c>
      <c r="J154" s="182">
        <f>'Malaysia Palm Complex'!$AV$175</f>
        <v>1117.6030000000001</v>
      </c>
      <c r="K154" s="182">
        <f>'Malaysia Palm Complex'!$AV$176</f>
        <v>1200.01</v>
      </c>
      <c r="L154" s="182">
        <f>'Malaysia Palm Complex'!$AV$177</f>
        <v>1307.3320000000001</v>
      </c>
      <c r="M154" s="182">
        <f>'Malaysia Palm Complex'!$AV$178</f>
        <v>1452.097</v>
      </c>
      <c r="N154" s="182">
        <f>'Malaysia Palm Complex'!$AV$179</f>
        <v>1462.9390000000001</v>
      </c>
      <c r="O154" s="182"/>
      <c r="P154" s="182"/>
      <c r="Q154" s="182">
        <f t="shared" si="35"/>
        <v>1506.586</v>
      </c>
      <c r="R154" s="182">
        <f t="shared" si="36"/>
        <v>1337.1320000000001</v>
      </c>
      <c r="S154" s="182">
        <f t="shared" si="37"/>
        <v>1200.01</v>
      </c>
      <c r="T154" s="182">
        <f t="shared" si="38"/>
        <v>1462.9390000000001</v>
      </c>
      <c r="U154" s="173"/>
      <c r="V154" s="189"/>
      <c r="W154" s="186"/>
      <c r="AB154" s="2">
        <f t="shared" si="39"/>
        <v>2.6189999999999145</v>
      </c>
    </row>
    <row r="155" spans="1:28" hidden="1">
      <c r="A155" s="173"/>
      <c r="B155" s="184" t="s">
        <v>346</v>
      </c>
      <c r="C155" s="182">
        <f>'Malaysia Palm Complex'!$AW$168</f>
        <v>1557.7819999999999</v>
      </c>
      <c r="D155" s="182">
        <f>'Malaysia Palm Complex'!$AW$169</f>
        <v>1810.2719999999999</v>
      </c>
      <c r="E155" s="182">
        <f>'Malaysia Palm Complex'!$AW$170</f>
        <v>1682.2670000000001</v>
      </c>
      <c r="F155" s="182">
        <f>'Malaysia Palm Complex'!$AW$171</f>
        <v>1872.78</v>
      </c>
      <c r="G155" s="182">
        <f>'Malaysia Palm Complex'!$AW$172</f>
        <v>1927.549</v>
      </c>
      <c r="H155" s="182">
        <f>'Malaysia Palm Complex'!$AW$173</f>
        <v>1824.453</v>
      </c>
      <c r="I155" s="182">
        <f>'Malaysia Palm Complex'!$AW$174</f>
        <v>1789.799</v>
      </c>
      <c r="J155" s="182">
        <f>'Malaysia Palm Complex'!$AW$175</f>
        <v>1913.36</v>
      </c>
      <c r="K155" s="182">
        <f>'Malaysia Palm Complex'!$AW$176</f>
        <v>2033.914</v>
      </c>
      <c r="L155" s="182">
        <f>'Malaysia Palm Complex'!$AW$177</f>
        <v>1977.3969999999999</v>
      </c>
      <c r="M155" s="182">
        <f>'Malaysia Palm Complex'!$AW$178</f>
        <v>1848.788</v>
      </c>
      <c r="N155" s="182">
        <f>'Malaysia Palm Complex'!$AW$179</f>
        <v>1951.3989999999999</v>
      </c>
      <c r="O155" s="182"/>
      <c r="P155" s="182"/>
      <c r="Q155" s="182">
        <f t="shared" si="35"/>
        <v>1682.2670000000001</v>
      </c>
      <c r="R155" s="182">
        <f t="shared" si="36"/>
        <v>1824.453</v>
      </c>
      <c r="S155" s="182">
        <f t="shared" si="37"/>
        <v>2033.914</v>
      </c>
      <c r="T155" s="182">
        <f t="shared" si="38"/>
        <v>1951.3989999999999</v>
      </c>
      <c r="U155" s="173"/>
      <c r="V155" s="189"/>
      <c r="W155" s="186"/>
      <c r="AB155" s="2">
        <f t="shared" si="39"/>
        <v>-167.14599999999996</v>
      </c>
    </row>
    <row r="156" spans="1:28" hidden="1">
      <c r="A156" s="173"/>
      <c r="B156" s="184" t="s">
        <v>347</v>
      </c>
      <c r="C156" s="182">
        <f>'Malaysia Palm Complex'!$AX$168</f>
        <v>2091.4070000000002</v>
      </c>
      <c r="D156" s="182">
        <f>'Malaysia Palm Complex'!$AX$169</f>
        <v>2266.1559999999999</v>
      </c>
      <c r="E156" s="182">
        <f>'Malaysia Palm Complex'!$AX$170</f>
        <v>1994.71</v>
      </c>
      <c r="F156" s="182">
        <f>'Malaysia Palm Complex'!$AX$171</f>
        <v>1832.9069999999999</v>
      </c>
      <c r="G156" s="182">
        <f>'Malaysia Palm Complex'!$AX$172</f>
        <v>1565.5920000000001</v>
      </c>
      <c r="H156" s="182">
        <f>'Malaysia Palm Complex'!$AX$173</f>
        <v>1365.615</v>
      </c>
      <c r="I156" s="182">
        <f>'Malaysia Palm Complex'!$AX$174</f>
        <v>1292.202</v>
      </c>
      <c r="J156" s="182">
        <f>'Malaysia Palm Complex'!$AX$175</f>
        <v>1371.038</v>
      </c>
      <c r="K156" s="182">
        <f>'Malaysia Palm Complex'!$AX$176</f>
        <v>1410.222</v>
      </c>
      <c r="L156" s="182">
        <f>'Malaysia Palm Complex'!$AX$177</f>
        <v>1332.742</v>
      </c>
      <c r="M156" s="182">
        <f>'Malaysia Palm Complex'!$AX$178</f>
        <v>1416.4490000000001</v>
      </c>
      <c r="N156" s="182">
        <f>'Malaysia Palm Complex'!$AX$179</f>
        <v>1579.299</v>
      </c>
      <c r="O156" s="182"/>
      <c r="P156" s="182"/>
      <c r="Q156" s="182">
        <f t="shared" si="35"/>
        <v>1994.71</v>
      </c>
      <c r="R156" s="182">
        <f t="shared" si="36"/>
        <v>1365.615</v>
      </c>
      <c r="S156" s="182">
        <f t="shared" si="37"/>
        <v>1410.222</v>
      </c>
      <c r="T156" s="182">
        <f t="shared" si="38"/>
        <v>1579.299</v>
      </c>
      <c r="U156" s="173"/>
      <c r="V156" s="189"/>
      <c r="W156" s="186"/>
      <c r="AB156" s="2">
        <f t="shared" si="39"/>
        <v>-128.00499999999988</v>
      </c>
    </row>
    <row r="157" spans="1:28" hidden="1">
      <c r="A157" s="173"/>
      <c r="B157" s="184" t="s">
        <v>348</v>
      </c>
      <c r="C157" s="182">
        <f>'Malaysia Palm Complex'!$AY$168</f>
        <v>1974.5260000000001</v>
      </c>
      <c r="D157" s="182">
        <f>'Malaysia Palm Complex'!$AY$169</f>
        <v>1934.6130000000001</v>
      </c>
      <c r="E157" s="182">
        <f>'Malaysia Palm Complex'!$AY$170</f>
        <v>2239.2570000000001</v>
      </c>
      <c r="F157" s="182">
        <f>'Malaysia Palm Complex'!$AY$171</f>
        <v>2004.0060000000001</v>
      </c>
      <c r="G157" s="182">
        <f>'Malaysia Palm Complex'!$AY$172</f>
        <v>1790.242</v>
      </c>
      <c r="H157" s="182">
        <f>'Malaysia Palm Complex'!$AY$173</f>
        <v>1657.559</v>
      </c>
      <c r="I157" s="182">
        <f>'Malaysia Palm Complex'!$AY$174</f>
        <v>1622.6030000000001</v>
      </c>
      <c r="J157" s="182">
        <f>'Malaysia Palm Complex'!$AY$175</f>
        <v>1563.7380000000001</v>
      </c>
      <c r="K157" s="182">
        <f>'Malaysia Palm Complex'!$AY$176</f>
        <v>1454.5170000000001</v>
      </c>
      <c r="L157" s="182">
        <f>'Malaysia Palm Complex'!$AY$177</f>
        <v>1409.252</v>
      </c>
      <c r="M157" s="182">
        <f>'Malaysia Palm Complex'!$AY$178</f>
        <v>1709.7349999999999</v>
      </c>
      <c r="N157" s="182">
        <f>'Malaysia Palm Complex'!$AY$179</f>
        <v>1713.9259999999999</v>
      </c>
      <c r="O157" s="182"/>
      <c r="P157" s="182"/>
      <c r="Q157" s="182">
        <f t="shared" si="35"/>
        <v>2239.2570000000001</v>
      </c>
      <c r="R157" s="182">
        <f t="shared" si="36"/>
        <v>1657.559</v>
      </c>
      <c r="S157" s="182">
        <f t="shared" si="37"/>
        <v>1454.5170000000001</v>
      </c>
      <c r="T157" s="182">
        <f t="shared" si="38"/>
        <v>1713.9259999999999</v>
      </c>
      <c r="U157" s="173"/>
      <c r="V157" s="189"/>
      <c r="W157" s="186"/>
      <c r="AB157" s="2">
        <f t="shared" si="39"/>
        <v>-271.44599999999991</v>
      </c>
    </row>
    <row r="158" spans="1:28" hidden="1">
      <c r="A158" s="173"/>
      <c r="B158" s="184" t="s">
        <v>349</v>
      </c>
      <c r="C158" s="182">
        <f>'Malaysia Palm Complex'!$AZ$168</f>
        <v>1796.0360000000001</v>
      </c>
      <c r="D158" s="182">
        <f>'Malaysia Palm Complex'!$AZ$169</f>
        <v>1637.164</v>
      </c>
      <c r="E158" s="182">
        <f>'Malaysia Palm Complex'!$AZ$170</f>
        <v>1616.2370000000001</v>
      </c>
      <c r="F158" s="182">
        <f>'Malaysia Palm Complex'!$AZ$171</f>
        <v>1418.4559999999999</v>
      </c>
      <c r="G158" s="182">
        <f>'Malaysia Palm Complex'!$AZ$172</f>
        <v>1481.1690000000001</v>
      </c>
      <c r="H158" s="182">
        <f>'Malaysia Palm Complex'!$AZ$173</f>
        <v>1614.1849999999999</v>
      </c>
      <c r="I158" s="182">
        <f>'Malaysia Palm Complex'!$AZ$174</f>
        <v>1670.7919999999999</v>
      </c>
      <c r="J158" s="182">
        <f>'Malaysia Palm Complex'!$AZ$175</f>
        <v>1922.655</v>
      </c>
      <c r="K158" s="182">
        <f>'Malaysia Palm Complex'!$AZ$176</f>
        <v>2054.7080000000001</v>
      </c>
      <c r="L158" s="182">
        <f>'Malaysia Palm Complex'!$AZ$177</f>
        <v>2008.704</v>
      </c>
      <c r="M158" s="182">
        <f>'Malaysia Palm Complex'!$AZ$178</f>
        <v>1899.8130000000001</v>
      </c>
      <c r="N158" s="182">
        <f>'Malaysia Palm Complex'!$AZ$179</f>
        <v>2163.2919999999999</v>
      </c>
      <c r="O158" s="182"/>
      <c r="P158" s="182"/>
      <c r="Q158" s="182">
        <f t="shared" si="35"/>
        <v>1616.2370000000001</v>
      </c>
      <c r="R158" s="182">
        <f t="shared" si="36"/>
        <v>1614.1849999999999</v>
      </c>
      <c r="S158" s="182">
        <f t="shared" si="37"/>
        <v>2054.7080000000001</v>
      </c>
      <c r="T158" s="182">
        <f t="shared" si="38"/>
        <v>2163.2919999999999</v>
      </c>
      <c r="U158" s="173"/>
      <c r="V158" s="189"/>
      <c r="W158" s="186"/>
      <c r="AB158" s="2">
        <f t="shared" si="39"/>
        <v>304.64400000000001</v>
      </c>
    </row>
    <row r="159" spans="1:28" hidden="1">
      <c r="A159" s="173"/>
      <c r="B159" s="184" t="s">
        <v>350</v>
      </c>
      <c r="C159" s="182">
        <f>'Malaysia Palm Complex'!$BA$168</f>
        <v>2131.6689999999999</v>
      </c>
      <c r="D159" s="182">
        <f>'Malaysia Palm Complex'!$BA$169</f>
        <v>2096.8829999999998</v>
      </c>
      <c r="E159" s="182">
        <f>'Malaysia Palm Complex'!$BA$170</f>
        <v>2057.2959999999998</v>
      </c>
      <c r="F159" s="182">
        <f>'Malaysia Palm Complex'!$BA$171</f>
        <v>2020.8810000000001</v>
      </c>
      <c r="G159" s="182">
        <f>'Malaysia Palm Complex'!$BA$172</f>
        <v>2061.6979999999999</v>
      </c>
      <c r="H159" s="182">
        <f>'Malaysia Palm Complex'!$BA$173</f>
        <v>1956.8810000000001</v>
      </c>
      <c r="I159" s="182">
        <f>'Malaysia Palm Complex'!$BA$174</f>
        <v>1850.731</v>
      </c>
      <c r="J159" s="182">
        <f>'Malaysia Palm Complex'!$BA$175</f>
        <v>1785.7139999999999</v>
      </c>
      <c r="K159" s="182">
        <f>'Malaysia Palm Complex'!$BA$176</f>
        <v>1699.145</v>
      </c>
      <c r="L159" s="182">
        <f>'Malaysia Palm Complex'!$BA$177</f>
        <v>1999.0930000000001</v>
      </c>
      <c r="M159" s="182">
        <f>'Malaysia Palm Complex'!$BA$178</f>
        <v>2112.797</v>
      </c>
      <c r="N159" s="182">
        <f>'Malaysia Palm Complex'!$BA$179</f>
        <v>2480.9899999999998</v>
      </c>
      <c r="O159" s="182"/>
      <c r="P159" s="182"/>
      <c r="Q159" s="182">
        <f t="shared" si="35"/>
        <v>2057.2959999999998</v>
      </c>
      <c r="R159" s="182">
        <f t="shared" si="36"/>
        <v>1956.8810000000001</v>
      </c>
      <c r="S159" s="182">
        <f t="shared" si="37"/>
        <v>1699.145</v>
      </c>
      <c r="T159" s="182">
        <f t="shared" si="38"/>
        <v>2480.9899999999998</v>
      </c>
      <c r="U159" s="173"/>
      <c r="V159" s="189"/>
      <c r="W159" s="186"/>
      <c r="AB159" s="2">
        <f t="shared" si="39"/>
        <v>-20.926999999999907</v>
      </c>
    </row>
    <row r="160" spans="1:28" hidden="1">
      <c r="A160" s="173"/>
      <c r="B160" s="184" t="s">
        <v>351</v>
      </c>
      <c r="C160" s="182">
        <f>'Malaysia Palm Complex'!$BB$168</f>
        <v>2505.1729999999998</v>
      </c>
      <c r="D160" s="182">
        <f>'Malaysia Palm Complex'!$BB$169</f>
        <v>2565.7449999999999</v>
      </c>
      <c r="E160" s="182">
        <f>'Malaysia Palm Complex'!$BB$170</f>
        <v>2627.4189999999999</v>
      </c>
      <c r="F160" s="182">
        <f>'Malaysia Palm Complex'!$BB$171</f>
        <v>2563.3449999999998</v>
      </c>
      <c r="G160" s="182">
        <f>'Malaysia Palm Complex'!$BB$172</f>
        <v>2425.8490000000002</v>
      </c>
      <c r="H160" s="182">
        <f>'Malaysia Palm Complex'!$BB$173</f>
        <v>2160.81</v>
      </c>
      <c r="I160" s="182">
        <f>'Malaysia Palm Complex'!$BB$174</f>
        <v>1913.5309999999999</v>
      </c>
      <c r="J160" s="182">
        <f>'Malaysia Palm Complex'!$BB$175</f>
        <v>1816.3409999999999</v>
      </c>
      <c r="K160" s="182">
        <f>'Malaysia Palm Complex'!$BB$176</f>
        <v>1647.604</v>
      </c>
      <c r="L160" s="182">
        <f>'Malaysia Palm Complex'!$BB$177</f>
        <v>1674.258</v>
      </c>
      <c r="M160" s="182">
        <f>'Malaysia Palm Complex'!$BB$178</f>
        <v>1668.1320000000001</v>
      </c>
      <c r="N160" s="182">
        <f>'Malaysia Palm Complex'!$BB$179</f>
        <v>1783.7729999999999</v>
      </c>
      <c r="O160" s="182"/>
      <c r="P160" s="182"/>
      <c r="Q160" s="182">
        <f t="shared" si="35"/>
        <v>2627.4189999999999</v>
      </c>
      <c r="R160" s="182">
        <f t="shared" si="36"/>
        <v>2160.81</v>
      </c>
      <c r="S160" s="182">
        <f t="shared" si="37"/>
        <v>1647.604</v>
      </c>
      <c r="T160" s="182">
        <f t="shared" si="38"/>
        <v>1783.7729999999999</v>
      </c>
      <c r="U160" s="173"/>
      <c r="V160" s="189"/>
      <c r="W160" s="186"/>
      <c r="AB160" s="2">
        <f t="shared" si="39"/>
        <v>-39.586999999999989</v>
      </c>
    </row>
    <row r="161" spans="1:28" hidden="1">
      <c r="A161" s="173"/>
      <c r="B161" s="184" t="s">
        <v>352</v>
      </c>
      <c r="C161" s="182">
        <f>'Malaysia Palm Complex'!$BC$168</f>
        <v>1845.9359999999999</v>
      </c>
      <c r="D161" s="182">
        <f>'Malaysia Palm Complex'!$BC$169</f>
        <v>1978.6849999999999</v>
      </c>
      <c r="E161" s="182">
        <f>'Malaysia Palm Complex'!$BC$170</f>
        <v>1987.1110000000001</v>
      </c>
      <c r="F161" s="182">
        <f>'Malaysia Palm Complex'!$BC$171</f>
        <v>1935.2149999999999</v>
      </c>
      <c r="G161" s="182">
        <f>'Malaysia Palm Complex'!$BC$172</f>
        <v>1656.931</v>
      </c>
      <c r="H161" s="182">
        <f>'Malaysia Palm Complex'!$BC$173</f>
        <v>1688.0930000000001</v>
      </c>
      <c r="I161" s="182">
        <f>'Malaysia Palm Complex'!$BC$174</f>
        <v>1766.19</v>
      </c>
      <c r="J161" s="182">
        <f>'Malaysia Palm Complex'!$BC$175</f>
        <v>1841.3409999999999</v>
      </c>
      <c r="K161" s="182">
        <f>'Malaysia Palm Complex'!$BC$176</f>
        <v>1656.7560000000001</v>
      </c>
      <c r="L161" s="182">
        <f>'Malaysia Palm Complex'!$BC$177</f>
        <v>1684.7560000000001</v>
      </c>
      <c r="M161" s="182">
        <f>'Malaysia Palm Complex'!$BC$178</f>
        <v>2053.1990000000001</v>
      </c>
      <c r="N161" s="182">
        <f>'Malaysia Palm Complex'!$BC$179</f>
        <v>2090.0729999999999</v>
      </c>
      <c r="O161" s="182"/>
      <c r="P161" s="182"/>
      <c r="Q161" s="182">
        <f t="shared" si="35"/>
        <v>1987.1110000000001</v>
      </c>
      <c r="R161" s="182">
        <f t="shared" si="36"/>
        <v>1688.0930000000001</v>
      </c>
      <c r="S161" s="182">
        <f t="shared" si="37"/>
        <v>1656.7560000000001</v>
      </c>
      <c r="T161" s="182">
        <f t="shared" si="38"/>
        <v>2090.0729999999999</v>
      </c>
      <c r="U161" s="173"/>
      <c r="V161" s="189"/>
      <c r="W161" s="186"/>
      <c r="AB161" s="2">
        <f t="shared" si="39"/>
        <v>61.673999999999978</v>
      </c>
    </row>
    <row r="162" spans="1:28" hidden="1">
      <c r="A162" s="173"/>
      <c r="B162" s="184" t="s">
        <v>353</v>
      </c>
      <c r="C162" s="182">
        <f>'Malaysia Palm Complex'!$BD$168</f>
        <v>2165.6120000000001</v>
      </c>
      <c r="D162" s="182">
        <f>'Malaysia Palm Complex'!$BD$169</f>
        <v>2276.1770000000001</v>
      </c>
      <c r="E162" s="182">
        <f>'Malaysia Palm Complex'!$BD$170</f>
        <v>2015.789</v>
      </c>
      <c r="F162" s="182">
        <f>'Malaysia Palm Complex'!$BD$171</f>
        <v>1761.895</v>
      </c>
      <c r="G162" s="182">
        <f>'Malaysia Palm Complex'!$BD$172</f>
        <v>1733.326</v>
      </c>
      <c r="H162" s="182">
        <f>'Malaysia Palm Complex'!$BD$173</f>
        <v>1858.6320000000001</v>
      </c>
      <c r="I162" s="182">
        <f>'Malaysia Palm Complex'!$BD$174</f>
        <v>2181.9740000000002</v>
      </c>
      <c r="J162" s="182">
        <f>'Malaysia Palm Complex'!$BD$175</f>
        <v>2239.4479999999999</v>
      </c>
      <c r="K162" s="182">
        <f>'Malaysia Palm Complex'!$BD$176</f>
        <v>2141.8719999999998</v>
      </c>
      <c r="L162" s="182">
        <f>'Malaysia Palm Complex'!$BD$177</f>
        <v>2257.886</v>
      </c>
      <c r="M162" s="182">
        <f>'Malaysia Palm Complex'!$BD$178</f>
        <v>2491.9279999999999</v>
      </c>
      <c r="N162" s="182">
        <f>'Malaysia Palm Complex'!$BD$179</f>
        <v>2641.2890000000002</v>
      </c>
      <c r="O162" s="182"/>
      <c r="P162" s="182"/>
      <c r="Q162" s="182">
        <f t="shared" si="35"/>
        <v>2015.789</v>
      </c>
      <c r="R162" s="182">
        <f t="shared" si="36"/>
        <v>1858.6320000000001</v>
      </c>
      <c r="S162" s="182">
        <f t="shared" si="37"/>
        <v>2141.8719999999998</v>
      </c>
      <c r="T162" s="182">
        <f t="shared" si="38"/>
        <v>2641.2890000000002</v>
      </c>
      <c r="U162" s="173"/>
      <c r="V162" s="189"/>
      <c r="W162" s="186"/>
      <c r="AB162" s="2">
        <f t="shared" si="39"/>
        <v>8.4260000000001583</v>
      </c>
    </row>
    <row r="163" spans="1:28" hidden="1">
      <c r="A163" s="173"/>
      <c r="B163" s="184" t="s">
        <v>354</v>
      </c>
      <c r="C163" s="182">
        <f>'Malaysia Palm Complex'!$BE$168</f>
        <v>2835.31</v>
      </c>
      <c r="D163" s="182">
        <f>'Malaysia Palm Complex'!$BE$169</f>
        <v>2908.95</v>
      </c>
      <c r="E163" s="182">
        <f>'Malaysia Palm Complex'!$BE$170</f>
        <v>2633.94</v>
      </c>
      <c r="F163" s="182">
        <f>'Malaysia Palm Complex'!$BE$171</f>
        <v>2308.7779999999998</v>
      </c>
      <c r="G163" s="182">
        <f>'Malaysia Palm Complex'!$BE$172</f>
        <v>2170.3409999999999</v>
      </c>
      <c r="H163" s="182">
        <f>'Malaysia Palm Complex'!$BE$173</f>
        <v>1885.6310000000001</v>
      </c>
      <c r="I163" s="182">
        <f>'Malaysia Palm Complex'!$BE$174</f>
        <v>1804.4949999999999</v>
      </c>
      <c r="J163" s="182">
        <f>'Malaysia Palm Complex'!$BE$175</f>
        <v>1649.8589999999999</v>
      </c>
      <c r="K163" s="182">
        <f>'Malaysia Palm Complex'!$BE$176</f>
        <v>1774.625</v>
      </c>
      <c r="L163" s="182">
        <f>'Malaysia Palm Complex'!$BE$177</f>
        <v>1770.367</v>
      </c>
      <c r="M163" s="182">
        <f>'Malaysia Palm Complex'!$BE$178</f>
        <v>1464.0809999999999</v>
      </c>
      <c r="N163" s="182">
        <f>'Malaysia Palm Complex'!$BE$179</f>
        <v>1546.758</v>
      </c>
      <c r="O163" s="182"/>
      <c r="P163" s="182"/>
      <c r="Q163" s="182">
        <f t="shared" si="35"/>
        <v>2633.94</v>
      </c>
      <c r="R163" s="182">
        <f t="shared" si="36"/>
        <v>1885.6310000000001</v>
      </c>
      <c r="S163" s="182">
        <f t="shared" si="37"/>
        <v>1774.625</v>
      </c>
      <c r="T163" s="182">
        <f t="shared" si="38"/>
        <v>1546.758</v>
      </c>
      <c r="U163" s="173"/>
      <c r="V163" s="189"/>
      <c r="W163" s="186"/>
      <c r="AB163" s="2">
        <f t="shared" si="39"/>
        <v>-260.38800000000015</v>
      </c>
    </row>
    <row r="164" spans="1:28" hidden="1">
      <c r="A164" s="173"/>
      <c r="B164" s="184" t="s">
        <v>355</v>
      </c>
      <c r="C164" s="182">
        <f>'Malaysia Palm Complex'!$BF$168</f>
        <v>1574.471</v>
      </c>
      <c r="D164" s="182">
        <f>'Malaysia Palm Complex'!$BF$169</f>
        <v>1663.7280000000001</v>
      </c>
      <c r="E164" s="182">
        <f>'Malaysia Palm Complex'!$BF$170</f>
        <v>1666.673</v>
      </c>
      <c r="F164" s="182">
        <f>'Malaysia Palm Complex'!$BF$171</f>
        <v>1541.088</v>
      </c>
      <c r="G164" s="182">
        <f>'Malaysia Palm Complex'!$BF$172</f>
        <v>1459.3610000000001</v>
      </c>
      <c r="H164" s="182">
        <f>'Malaysia Palm Complex'!$BF$173</f>
        <v>1553.2190000000001</v>
      </c>
      <c r="I164" s="182">
        <f>'Malaysia Palm Complex'!$BF$174</f>
        <v>1600.126</v>
      </c>
      <c r="J164" s="182">
        <f>'Malaysia Palm Complex'!$BF$175</f>
        <v>1557.354</v>
      </c>
      <c r="K164" s="182">
        <f>'Malaysia Palm Complex'!$BF$176</f>
        <v>1527.0709999999999</v>
      </c>
      <c r="L164" s="182">
        <f>'Malaysia Palm Complex'!$BF$177</f>
        <v>1784.8019999999999</v>
      </c>
      <c r="M164" s="182">
        <f>'Malaysia Palm Complex'!$BF$178</f>
        <v>1941.7170000000001</v>
      </c>
      <c r="N164" s="182">
        <f>'Malaysia Palm Complex'!$BF$179</f>
        <v>2015.922</v>
      </c>
      <c r="O164" s="182"/>
      <c r="P164" s="182"/>
      <c r="Q164" s="182">
        <f t="shared" si="35"/>
        <v>1666.673</v>
      </c>
      <c r="R164" s="182">
        <f t="shared" si="36"/>
        <v>1553.2190000000001</v>
      </c>
      <c r="S164" s="182">
        <f t="shared" si="37"/>
        <v>1527.0709999999999</v>
      </c>
      <c r="T164" s="182">
        <f t="shared" si="38"/>
        <v>2015.922</v>
      </c>
      <c r="U164" s="173"/>
      <c r="V164" s="185"/>
      <c r="W164" s="186"/>
      <c r="AB164" s="2">
        <f t="shared" si="39"/>
        <v>-275.00999999999976</v>
      </c>
    </row>
    <row r="165" spans="1:28">
      <c r="A165" s="173"/>
      <c r="B165" s="184" t="s">
        <v>356</v>
      </c>
      <c r="C165" s="182">
        <f>'Malaysia Palm Complex'!$BG$168</f>
        <v>2203.3409999999999</v>
      </c>
      <c r="D165" s="182">
        <f>'Malaysia Palm Complex'!$BG$169</f>
        <v>2553.7730000000001</v>
      </c>
      <c r="E165" s="182">
        <f>'Malaysia Palm Complex'!$BG$170</f>
        <v>2732.0929999999998</v>
      </c>
      <c r="F165" s="182">
        <f>'Malaysia Palm Complex'!$BG$171</f>
        <v>2548.7040000000002</v>
      </c>
      <c r="G165" s="182">
        <f>'Malaysia Palm Complex'!$BG$172</f>
        <v>2476.4450000000002</v>
      </c>
      <c r="H165" s="182">
        <f>'Malaysia Palm Complex'!$BG$173</f>
        <v>2321.759</v>
      </c>
      <c r="I165" s="182">
        <f>'Malaysia Palm Complex'!$BG$174</f>
        <v>2179.7399999999998</v>
      </c>
      <c r="J165" s="182">
        <f>'Malaysia Palm Complex'!$BG$175</f>
        <v>2168.8820000000001</v>
      </c>
      <c r="K165" s="182">
        <f>'Malaysia Palm Complex'!$BG$176</f>
        <v>2187.0349999999999</v>
      </c>
      <c r="L165" s="182">
        <f>'Malaysia Palm Complex'!$BG$177</f>
        <v>2231.5419999999999</v>
      </c>
      <c r="M165" s="182">
        <f>'Malaysia Palm Complex'!$BG$178</f>
        <v>2504.915</v>
      </c>
      <c r="N165" s="182">
        <f>'Malaysia Palm Complex'!$BG$179</f>
        <v>2529.4470000000001</v>
      </c>
      <c r="O165" s="182"/>
      <c r="P165" s="182"/>
      <c r="Q165" s="182">
        <f t="shared" si="35"/>
        <v>2732.0929999999998</v>
      </c>
      <c r="R165" s="182">
        <f t="shared" si="36"/>
        <v>2321.759</v>
      </c>
      <c r="S165" s="182">
        <f t="shared" si="37"/>
        <v>2187.0349999999999</v>
      </c>
      <c r="T165" s="182">
        <f t="shared" si="38"/>
        <v>2529.4470000000001</v>
      </c>
      <c r="U165" s="173"/>
      <c r="V165" s="185">
        <f>((F171-G171)/((SUM(F166:F170)-SUM(G166:G170))/5))-1</f>
        <v>1.4777749050337103</v>
      </c>
      <c r="W165" s="186" t="s">
        <v>357</v>
      </c>
      <c r="AB165" s="2">
        <f t="shared" si="39"/>
        <v>2.9449999999999363</v>
      </c>
    </row>
    <row r="166" spans="1:28">
      <c r="A166" s="173"/>
      <c r="B166" s="184" t="s">
        <v>2</v>
      </c>
      <c r="C166" s="182">
        <f>'Malaysia Palm Complex'!$BH$168</f>
        <v>2722.4780000000001</v>
      </c>
      <c r="D166" s="182">
        <f>'Malaysia Palm Complex'!$BH$169</f>
        <v>3007.0859999999998</v>
      </c>
      <c r="E166" s="182">
        <f>'Malaysia Palm Complex'!$BH$170</f>
        <v>3216.4760000000001</v>
      </c>
      <c r="F166" s="182">
        <f>'Malaysia Palm Complex'!$BH$171</f>
        <v>3002.8710000000001</v>
      </c>
      <c r="G166" s="182">
        <f>'Malaysia Palm Complex'!$BH$172</f>
        <v>3056.9290000000001</v>
      </c>
      <c r="H166" s="182">
        <f>'Malaysia Palm Complex'!$BH$173</f>
        <v>2920.4090000000001</v>
      </c>
      <c r="I166" s="182">
        <f>'Malaysia Palm Complex'!$BH$174</f>
        <v>2726.94</v>
      </c>
      <c r="J166" s="182">
        <f>'Malaysia Palm Complex'!$BH$175</f>
        <v>2444.4870000000001</v>
      </c>
      <c r="K166" s="182">
        <f>'Malaysia Palm Complex'!$BH$176</f>
        <v>2410.8690000000001</v>
      </c>
      <c r="L166" s="182">
        <f>'Malaysia Palm Complex'!$BH$177</f>
        <v>2378.297</v>
      </c>
      <c r="M166" s="182">
        <f>'Malaysia Palm Complex'!$BH$178</f>
        <v>2240.5230000000001</v>
      </c>
      <c r="N166" s="182">
        <f>'Malaysia Palm Complex'!$BH$179</f>
        <v>2448.4479999999999</v>
      </c>
      <c r="O166" s="182"/>
      <c r="P166" s="182"/>
      <c r="Q166" s="182">
        <f t="shared" si="35"/>
        <v>3216.4760000000001</v>
      </c>
      <c r="R166" s="182">
        <f t="shared" si="36"/>
        <v>2920.4090000000001</v>
      </c>
      <c r="S166" s="182">
        <f t="shared" si="37"/>
        <v>2410.8690000000001</v>
      </c>
      <c r="T166" s="182">
        <f t="shared" si="38"/>
        <v>2448.4479999999999</v>
      </c>
      <c r="U166" s="173"/>
      <c r="V166" s="185">
        <f>G171/F171-1</f>
        <v>-4.934594394144709E-2</v>
      </c>
      <c r="W166" s="186" t="s">
        <v>358</v>
      </c>
      <c r="AB166" s="2">
        <f t="shared" si="39"/>
        <v>178.31999999999971</v>
      </c>
    </row>
    <row r="167" spans="1:28">
      <c r="A167" s="173"/>
      <c r="B167" s="184" t="s">
        <v>37</v>
      </c>
      <c r="C167" s="182">
        <f>'Malaysia Palm Complex'!$BI$168</f>
        <v>2352.2199999999998</v>
      </c>
      <c r="D167" s="182">
        <f>'Malaysia Palm Complex'!$BI$169</f>
        <v>2255.0349999999999</v>
      </c>
      <c r="E167" s="182">
        <f>'Malaysia Palm Complex'!$BI$170</f>
        <v>2010.527</v>
      </c>
      <c r="F167" s="182">
        <f>'Malaysia Palm Complex'!$BI$171</f>
        <v>1755.4169999999999</v>
      </c>
      <c r="G167" s="182">
        <f>'Malaysia Palm Complex'!$BI$172</f>
        <v>1700.261</v>
      </c>
      <c r="H167" s="182">
        <f>'Malaysia Palm Complex'!$BI$173</f>
        <v>1729.5920000000001</v>
      </c>
      <c r="I167" s="182">
        <f>'Malaysia Palm Complex'!$BI$174</f>
        <v>2044.498</v>
      </c>
      <c r="J167" s="182">
        <f>'Malaysia Palm Complex'!$BI$175</f>
        <v>2029.579</v>
      </c>
      <c r="K167" s="182">
        <f>'Malaysia Palm Complex'!$BI$176</f>
        <v>1898.3720000000001</v>
      </c>
      <c r="L167" s="182">
        <f>'Malaysia Palm Complex'!$BI$177</f>
        <v>1699.365</v>
      </c>
      <c r="M167" s="182">
        <f>'Malaysia Palm Complex'!$BI$178</f>
        <v>1703.0029999999999</v>
      </c>
      <c r="N167" s="182">
        <f>'Malaysia Palm Complex'!$BI$179</f>
        <v>1722.087</v>
      </c>
      <c r="O167" s="182"/>
      <c r="P167" s="182"/>
      <c r="Q167" s="182">
        <f t="shared" si="35"/>
        <v>2010.527</v>
      </c>
      <c r="R167" s="182">
        <f t="shared" si="36"/>
        <v>1729.5920000000001</v>
      </c>
      <c r="S167" s="182">
        <f t="shared" si="37"/>
        <v>1898.3720000000001</v>
      </c>
      <c r="T167" s="182">
        <f t="shared" si="38"/>
        <v>1722.087</v>
      </c>
      <c r="U167" s="173"/>
      <c r="V167" s="185">
        <f>G171/G170-1</f>
        <v>-9.4223941837503822E-2</v>
      </c>
      <c r="W167" s="186" t="s">
        <v>359</v>
      </c>
      <c r="AB167" s="2">
        <f t="shared" si="39"/>
        <v>209.39000000000033</v>
      </c>
    </row>
    <row r="168" spans="1:28">
      <c r="A168" s="173"/>
      <c r="B168" s="184" t="s">
        <v>38</v>
      </c>
      <c r="C168" s="182">
        <f>'Malaysia Palm Complex'!$BJ$168</f>
        <v>1573.665</v>
      </c>
      <c r="D168" s="182">
        <f>'Malaysia Palm Complex'!$BJ$169</f>
        <v>1564.5050000000001</v>
      </c>
      <c r="E168" s="182">
        <f>'Malaysia Palm Complex'!$BJ$170</f>
        <v>1265.6980000000001</v>
      </c>
      <c r="F168" s="182">
        <f>'Malaysia Palm Complex'!$BJ$171</f>
        <v>1324.6389999999999</v>
      </c>
      <c r="G168" s="182">
        <f>'Malaysia Palm Complex'!$BJ$172</f>
        <v>1306.0219999999999</v>
      </c>
      <c r="H168" s="182">
        <f>'Malaysia Palm Complex'!$BJ$173</f>
        <v>1443.9159999999999</v>
      </c>
      <c r="I168" s="182">
        <f>'Malaysia Palm Complex'!$BJ$174</f>
        <v>1545.905</v>
      </c>
      <c r="J168" s="182">
        <f>'Malaysia Palm Complex'!$BJ$175</f>
        <v>1569.4110000000001</v>
      </c>
      <c r="K168" s="182">
        <f>'Malaysia Palm Complex'!$BJ$176</f>
        <v>1614.2190000000001</v>
      </c>
      <c r="L168" s="182">
        <f>'Malaysia Palm Complex'!$BJ$177</f>
        <v>1496.46</v>
      </c>
      <c r="M168" s="182">
        <f>'Malaysia Palm Complex'!$BJ$178</f>
        <v>1874.7460000000001</v>
      </c>
      <c r="N168" s="182">
        <f>'Malaysia Palm Complex'!$BJ$179</f>
        <v>1756.404</v>
      </c>
      <c r="O168" s="182"/>
      <c r="P168" s="182"/>
      <c r="Q168" s="182">
        <f t="shared" si="35"/>
        <v>1265.6980000000001</v>
      </c>
      <c r="R168" s="182">
        <f t="shared" si="36"/>
        <v>1443.9159999999999</v>
      </c>
      <c r="S168" s="182">
        <f t="shared" si="37"/>
        <v>1614.2190000000001</v>
      </c>
      <c r="T168" s="182">
        <f t="shared" si="38"/>
        <v>1756.404</v>
      </c>
      <c r="U168" s="173"/>
      <c r="V168" s="185">
        <f>(G171/AVERAGE(G166:G170))-1</f>
        <v>-1.0503811500526039E-2</v>
      </c>
      <c r="W168" s="186" t="s">
        <v>181</v>
      </c>
      <c r="AB168" s="2">
        <f t="shared" si="39"/>
        <v>-244.50799999999981</v>
      </c>
    </row>
    <row r="169" spans="1:28">
      <c r="A169" s="173"/>
      <c r="B169" s="184" t="str">
        <f>B33</f>
        <v>21/22</v>
      </c>
      <c r="C169" s="182">
        <f>'Malaysia Palm Complex'!$BK$168</f>
        <v>1834.568</v>
      </c>
      <c r="D169" s="182">
        <f>'Malaysia Palm Complex'!$BK$169</f>
        <v>1817.0609999999999</v>
      </c>
      <c r="E169" s="182">
        <f>'Malaysia Palm Complex'!$BK$170</f>
        <v>1614.5940000000001</v>
      </c>
      <c r="F169" s="182">
        <f>'Malaysia Palm Complex'!$BK$171</f>
        <v>1552.4770000000001</v>
      </c>
      <c r="G169" s="182">
        <f>'Malaysia Palm Complex'!$BK$172</f>
        <v>1519.412</v>
      </c>
      <c r="H169" s="182">
        <f>'Malaysia Palm Complex'!$BK$173</f>
        <v>1474.338</v>
      </c>
      <c r="I169" s="182">
        <f>'Malaysia Palm Complex'!$BK$174</f>
        <v>1643.9739999999999</v>
      </c>
      <c r="J169" s="182">
        <f>'Malaysia Palm Complex'!$BK$175</f>
        <v>1523.308</v>
      </c>
      <c r="K169" s="182">
        <f>'Malaysia Palm Complex'!$BK$176</f>
        <v>1645.836</v>
      </c>
      <c r="L169" s="182">
        <f>'Malaysia Palm Complex'!$BK$177</f>
        <v>1774.308</v>
      </c>
      <c r="M169" s="182">
        <f>'Malaysia Palm Complex'!$BK$178</f>
        <v>2094.6779999999999</v>
      </c>
      <c r="N169" s="182">
        <f>'Malaysia Palm Complex'!$BK$179</f>
        <v>2318.2020000000002</v>
      </c>
      <c r="O169" s="187"/>
      <c r="P169" s="187"/>
      <c r="Q169" s="182">
        <f t="shared" si="35"/>
        <v>1614.5940000000001</v>
      </c>
      <c r="R169" s="182">
        <f t="shared" si="36"/>
        <v>1474.338</v>
      </c>
      <c r="S169" s="182">
        <f t="shared" si="37"/>
        <v>1645.836</v>
      </c>
      <c r="T169" s="182">
        <f t="shared" si="38"/>
        <v>2318.2020000000002</v>
      </c>
      <c r="U169" s="173"/>
      <c r="V169" s="185"/>
      <c r="W169" s="186"/>
      <c r="AB169" s="2"/>
    </row>
    <row r="170" spans="1:28">
      <c r="A170" s="173"/>
      <c r="B170" s="184" t="str">
        <f>B34</f>
        <v>22/23</v>
      </c>
      <c r="C170" s="182">
        <f>'Malaysia Palm Complex'!$BL$168</f>
        <v>2411.1129999999998</v>
      </c>
      <c r="D170" s="182">
        <f>'Malaysia Palm Complex'!$BL$169</f>
        <v>2288.471</v>
      </c>
      <c r="E170" s="182">
        <f>'Malaysia Palm Complex'!$BL$170</f>
        <v>2196.5740000000001</v>
      </c>
      <c r="F170" s="182">
        <f>'Malaysia Palm Complex'!$BL$171</f>
        <v>2268.1979999999999</v>
      </c>
      <c r="G170" s="182">
        <f>'Malaysia Palm Complex'!$BL$172</f>
        <v>2119.8539999999998</v>
      </c>
      <c r="H170" s="182">
        <f>'Malaysia Palm Complex'!$BL$173</f>
        <v>1674.0219999999999</v>
      </c>
      <c r="I170" s="182">
        <f>'Malaysia Palm Complex'!$BL$174</f>
        <v>1497.877</v>
      </c>
      <c r="J170" s="182">
        <f>'Malaysia Palm Complex'!$BL$175</f>
        <v>1690.204</v>
      </c>
      <c r="K170" s="182">
        <f>'Malaysia Palm Complex'!$BL$176</f>
        <v>1718.771</v>
      </c>
      <c r="L170" s="182">
        <f>'Malaysia Palm Complex'!$BL$177</f>
        <v>1733.9</v>
      </c>
      <c r="M170" s="182">
        <f>'Malaysia Palm Complex'!$BL$178</f>
        <v>2110.98</v>
      </c>
      <c r="N170" s="182">
        <f>'Malaysia Palm Complex'!$BL$179</f>
        <v>2312.3290000000002</v>
      </c>
      <c r="O170" s="187"/>
      <c r="P170" s="187"/>
      <c r="Q170" s="182">
        <f t="shared" si="35"/>
        <v>2196.5740000000001</v>
      </c>
      <c r="R170" s="182">
        <f t="shared" si="36"/>
        <v>1674.0219999999999</v>
      </c>
      <c r="S170" s="182">
        <f t="shared" si="37"/>
        <v>1718.771</v>
      </c>
      <c r="T170" s="182">
        <f t="shared" si="38"/>
        <v>2312.3290000000002</v>
      </c>
      <c r="U170" s="173"/>
      <c r="V170" s="185"/>
      <c r="W170" s="186"/>
      <c r="AB170" s="2"/>
    </row>
    <row r="171" spans="1:28">
      <c r="A171" s="173"/>
      <c r="B171" s="184" t="str">
        <f>B35</f>
        <v>23/24</v>
      </c>
      <c r="C171" s="182">
        <f>'Malaysia Palm Complex'!$BM$168</f>
        <v>2447.038</v>
      </c>
      <c r="D171" s="182">
        <f>'Malaysia Palm Complex'!$BM$169</f>
        <v>2420.3980000000001</v>
      </c>
      <c r="E171" s="182">
        <f>'Malaysia Palm Complex'!$BM$170</f>
        <v>2290.7930000000001</v>
      </c>
      <c r="F171" s="182">
        <f>'Malaysia Palm Complex'!$BM$171</f>
        <v>2019.7809999999999</v>
      </c>
      <c r="G171" s="182">
        <f>'Malaysia Palm Complex'!$BM$172</f>
        <v>1920.1130000000001</v>
      </c>
      <c r="H171" s="187">
        <f>'Malaysia Palm Complex'!$BM$173</f>
        <v>1714.973</v>
      </c>
      <c r="I171" s="187">
        <f>'Malaysia Palm Complex'!$BM$174</f>
        <v>1744.4590000000001</v>
      </c>
      <c r="J171" s="187">
        <f>'Malaysia Palm Complex'!$BM$175</f>
        <v>1831.239</v>
      </c>
      <c r="K171" s="187">
        <f>'Malaysia Palm Complex'!$BM$176</f>
        <v>1733.2190000000001</v>
      </c>
      <c r="L171" s="187">
        <f>'Malaysia Palm Complex'!$BM$177</f>
        <v>1754.384</v>
      </c>
      <c r="M171" s="187">
        <f>'Malaysia Palm Complex'!$BM$178</f>
        <v>1883.2139999999999</v>
      </c>
      <c r="N171" s="187">
        <f>'Malaysia Palm Complex'!$BM$179</f>
        <v>2011.768</v>
      </c>
      <c r="O171" s="187"/>
      <c r="P171" s="187"/>
      <c r="Q171" s="182">
        <f t="shared" si="35"/>
        <v>2290.7930000000001</v>
      </c>
      <c r="R171" s="182">
        <f t="shared" si="36"/>
        <v>1714.973</v>
      </c>
      <c r="S171" s="182">
        <f t="shared" si="37"/>
        <v>1733.2190000000001</v>
      </c>
      <c r="T171" s="182">
        <f t="shared" si="38"/>
        <v>2011.768</v>
      </c>
      <c r="U171" s="173"/>
      <c r="V171" s="185"/>
      <c r="W171" s="186"/>
      <c r="AB171" s="2"/>
    </row>
    <row r="172" spans="1:28" ht="15.75" thickBot="1">
      <c r="A172" s="173"/>
      <c r="B172" s="184" t="str">
        <f>B36</f>
        <v>24/25</v>
      </c>
      <c r="C172" s="182">
        <f>'Malaysia Palm Complex'!$BN$168</f>
        <v>1884.597</v>
      </c>
      <c r="D172" s="182">
        <f>'Malaysia Palm Complex'!$BN$169</f>
        <v>1836.1669999999999</v>
      </c>
      <c r="E172" s="182">
        <f>'Malaysia Palm Complex'!$BN$170</f>
        <v>1708.7560000000001</v>
      </c>
      <c r="F172" s="182">
        <f>'Malaysia Palm Complex'!$BN$171</f>
        <v>1579.9110000000001</v>
      </c>
      <c r="G172" s="182">
        <f>'Malaysia Palm Complex'!$BN$172</f>
        <v>1509.3230000000001</v>
      </c>
      <c r="H172" s="187">
        <f>'Malaysia Palm Complex'!$BN$173</f>
        <v>1562.472</v>
      </c>
      <c r="I172" s="187">
        <f>'Malaysia Palm Complex'!$BN$174</f>
        <v>1865.6990000000001</v>
      </c>
      <c r="J172" s="187">
        <f>'Malaysia Palm Complex'!$BN$175</f>
        <v>1982.759</v>
      </c>
      <c r="K172" s="187">
        <f>'Malaysia Palm Complex'!$BN$176</f>
        <v>2031.56</v>
      </c>
      <c r="L172" s="187">
        <f>'Malaysia Palm Complex'!$BN$177</f>
        <v>2113.2779999999998</v>
      </c>
      <c r="M172" s="187">
        <f>'Malaysia Palm Complex'!$BN$178</f>
        <v>2082.7652057886617</v>
      </c>
      <c r="N172" s="187">
        <f>'Malaysia Palm Complex'!$BN$179</f>
        <v>1765.4307054350575</v>
      </c>
      <c r="O172" s="187"/>
      <c r="P172" s="187"/>
      <c r="Q172" s="182">
        <f t="shared" si="35"/>
        <v>1708.7560000000001</v>
      </c>
      <c r="R172" s="187">
        <f t="shared" si="36"/>
        <v>1562.472</v>
      </c>
      <c r="S172" s="187">
        <f t="shared" si="37"/>
        <v>2031.56</v>
      </c>
      <c r="T172" s="187">
        <f t="shared" si="38"/>
        <v>1765.4307054350575</v>
      </c>
      <c r="U172" s="173"/>
      <c r="V172" s="185"/>
      <c r="W172" s="186"/>
      <c r="AB172" s="2"/>
    </row>
    <row r="173" spans="1:28">
      <c r="A173" s="173"/>
      <c r="B173" s="190" t="s">
        <v>366</v>
      </c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73"/>
      <c r="Q173" s="191"/>
      <c r="R173" s="191"/>
      <c r="S173" s="191"/>
      <c r="T173" s="191"/>
      <c r="U173" s="173"/>
      <c r="AB173" s="2">
        <f>E168-D168</f>
        <v>-298.80700000000002</v>
      </c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6" spans="1:28">
      <c r="P176" s="2"/>
    </row>
    <row r="177" spans="2:27">
      <c r="B177" s="192" t="s">
        <v>3</v>
      </c>
      <c r="C177" s="125" t="s">
        <v>168</v>
      </c>
      <c r="D177" s="125" t="s">
        <v>169</v>
      </c>
      <c r="E177" s="125" t="s">
        <v>170</v>
      </c>
      <c r="F177" s="125" t="s">
        <v>171</v>
      </c>
      <c r="G177" s="125" t="s">
        <v>172</v>
      </c>
      <c r="H177" s="125" t="s">
        <v>173</v>
      </c>
      <c r="I177" s="125" t="s">
        <v>174</v>
      </c>
      <c r="J177" s="125" t="s">
        <v>71</v>
      </c>
      <c r="K177" s="125" t="s">
        <v>175</v>
      </c>
      <c r="L177" s="125" t="s">
        <v>176</v>
      </c>
      <c r="M177" s="125" t="s">
        <v>177</v>
      </c>
      <c r="N177" s="125" t="s">
        <v>178</v>
      </c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</row>
    <row r="178" spans="2:27">
      <c r="B178" s="194" t="str">
        <f t="shared" ref="B178:B193" si="40">B22</f>
        <v>10/11</v>
      </c>
      <c r="C178" s="195">
        <f t="shared" ref="C178:C192" si="41">C22/31</f>
        <v>52.78987096774194</v>
      </c>
      <c r="D178" s="195">
        <f t="shared" ref="D178:D192" si="42">D22/30</f>
        <v>48.634033333333335</v>
      </c>
      <c r="E178" s="195">
        <f t="shared" ref="E178:F192" si="43">E22/31</f>
        <v>39.766193548387093</v>
      </c>
      <c r="F178" s="195">
        <f t="shared" si="43"/>
        <v>34.126354838709673</v>
      </c>
      <c r="G178" s="195">
        <f>G22/28</f>
        <v>39.082428571428572</v>
      </c>
      <c r="H178" s="195">
        <f t="shared" ref="H178:H192" si="44">H22/31</f>
        <v>45.689354838709676</v>
      </c>
      <c r="I178" s="195">
        <f t="shared" ref="I178:I192" si="45">I22/30</f>
        <v>50.998366666666669</v>
      </c>
      <c r="J178" s="195">
        <f t="shared" ref="J178:J192" si="46">J22/31</f>
        <v>56.186967741935483</v>
      </c>
      <c r="K178" s="195">
        <f t="shared" ref="K178:K192" si="47">K22/30</f>
        <v>58.437899999999999</v>
      </c>
      <c r="L178" s="195">
        <f t="shared" ref="L178:M192" si="48">L22/31</f>
        <v>56.489935483870973</v>
      </c>
      <c r="M178" s="195">
        <f t="shared" si="48"/>
        <v>53.778903225806452</v>
      </c>
      <c r="N178" s="195">
        <f t="shared" ref="N178:N192" si="49">N22/30</f>
        <v>62.30233333333333</v>
      </c>
      <c r="Q178" s="196"/>
      <c r="R178" s="196"/>
      <c r="S178" s="196"/>
    </row>
    <row r="179" spans="2:27">
      <c r="B179" s="194" t="str">
        <f t="shared" si="40"/>
        <v>11/12</v>
      </c>
      <c r="C179" s="195">
        <f t="shared" si="41"/>
        <v>61.566580645161295</v>
      </c>
      <c r="D179" s="195">
        <f t="shared" si="42"/>
        <v>54.256633333333333</v>
      </c>
      <c r="E179" s="195">
        <f t="shared" si="43"/>
        <v>48.205612903225806</v>
      </c>
      <c r="F179" s="195">
        <f t="shared" si="43"/>
        <v>41.557870967741941</v>
      </c>
      <c r="G179" s="195">
        <f>G23/29</f>
        <v>40.977793103448278</v>
      </c>
      <c r="H179" s="195">
        <f t="shared" si="44"/>
        <v>39.072806451612905</v>
      </c>
      <c r="I179" s="195">
        <f t="shared" si="45"/>
        <v>42.420733333333338</v>
      </c>
      <c r="J179" s="195">
        <f t="shared" si="46"/>
        <v>44.636612903225803</v>
      </c>
      <c r="K179" s="195">
        <f t="shared" si="47"/>
        <v>49.021599999999999</v>
      </c>
      <c r="L179" s="195">
        <f t="shared" si="48"/>
        <v>54.577935483870966</v>
      </c>
      <c r="M179" s="195">
        <f t="shared" si="48"/>
        <v>53.685451612903229</v>
      </c>
      <c r="N179" s="195">
        <f t="shared" si="49"/>
        <v>66.807933333333338</v>
      </c>
      <c r="Q179" s="196"/>
      <c r="R179" s="196"/>
      <c r="S179" s="196"/>
    </row>
    <row r="180" spans="2:27">
      <c r="B180" s="194" t="str">
        <f t="shared" si="40"/>
        <v>12/13</v>
      </c>
      <c r="C180" s="195">
        <f t="shared" si="41"/>
        <v>62.53</v>
      </c>
      <c r="D180" s="195">
        <f t="shared" si="42"/>
        <v>63.037733333333335</v>
      </c>
      <c r="E180" s="195">
        <f t="shared" si="43"/>
        <v>57.424290322580646</v>
      </c>
      <c r="F180" s="195">
        <f t="shared" si="43"/>
        <v>51.693322580645159</v>
      </c>
      <c r="G180" s="195">
        <f>G24/28</f>
        <v>46.31514285714286</v>
      </c>
      <c r="H180" s="195">
        <f t="shared" si="44"/>
        <v>42.7451935483871</v>
      </c>
      <c r="I180" s="195">
        <f t="shared" si="45"/>
        <v>45.55146666666667</v>
      </c>
      <c r="J180" s="195">
        <f t="shared" si="46"/>
        <v>44.655806451612904</v>
      </c>
      <c r="K180" s="195">
        <f t="shared" si="47"/>
        <v>47.227533333333334</v>
      </c>
      <c r="L180" s="195">
        <f t="shared" si="48"/>
        <v>54.027483870967743</v>
      </c>
      <c r="M180" s="195">
        <f t="shared" si="48"/>
        <v>55.976903225806453</v>
      </c>
      <c r="N180" s="195">
        <f t="shared" si="49"/>
        <v>63.739166666666662</v>
      </c>
      <c r="Q180" s="196"/>
      <c r="R180" s="196"/>
      <c r="S180" s="196"/>
    </row>
    <row r="181" spans="2:27">
      <c r="B181" s="194" t="str">
        <f t="shared" si="40"/>
        <v>13/14</v>
      </c>
      <c r="C181" s="195">
        <f t="shared" si="41"/>
        <v>63.621870967741934</v>
      </c>
      <c r="D181" s="195">
        <f t="shared" si="42"/>
        <v>62.036133333333332</v>
      </c>
      <c r="E181" s="195">
        <f t="shared" si="43"/>
        <v>53.827999999999996</v>
      </c>
      <c r="F181" s="195">
        <f t="shared" si="43"/>
        <v>48.67677419354839</v>
      </c>
      <c r="G181" s="195">
        <f>G25/28</f>
        <v>45.564714285714281</v>
      </c>
      <c r="H181" s="195">
        <f t="shared" si="44"/>
        <v>48.294903225806451</v>
      </c>
      <c r="I181" s="195">
        <f t="shared" si="45"/>
        <v>51.859233333333336</v>
      </c>
      <c r="J181" s="195">
        <f t="shared" si="46"/>
        <v>53.45022580645162</v>
      </c>
      <c r="K181" s="195">
        <f t="shared" si="47"/>
        <v>52.322800000000001</v>
      </c>
      <c r="L181" s="195">
        <f t="shared" si="48"/>
        <v>53.731000000000002</v>
      </c>
      <c r="M181" s="195">
        <f t="shared" si="48"/>
        <v>65.540451612903226</v>
      </c>
      <c r="N181" s="195">
        <f t="shared" si="49"/>
        <v>63.228700000000003</v>
      </c>
      <c r="Q181" s="196"/>
      <c r="R181" s="196"/>
      <c r="S181" s="196"/>
    </row>
    <row r="182" spans="2:27">
      <c r="B182" s="194" t="str">
        <f t="shared" si="40"/>
        <v>14/15</v>
      </c>
      <c r="C182" s="195">
        <f t="shared" si="41"/>
        <v>61.063258064516127</v>
      </c>
      <c r="D182" s="195">
        <f t="shared" si="42"/>
        <v>58.352233333333331</v>
      </c>
      <c r="E182" s="195">
        <f t="shared" si="43"/>
        <v>44.02787096774194</v>
      </c>
      <c r="F182" s="195">
        <f t="shared" si="43"/>
        <v>37.441516129032252</v>
      </c>
      <c r="G182" s="195">
        <f>G26/28</f>
        <v>40.058142857142855</v>
      </c>
      <c r="H182" s="195">
        <f t="shared" si="44"/>
        <v>48.230677419354841</v>
      </c>
      <c r="I182" s="195">
        <f t="shared" si="45"/>
        <v>56.447499999999998</v>
      </c>
      <c r="J182" s="195">
        <f t="shared" si="46"/>
        <v>58.404193548387099</v>
      </c>
      <c r="K182" s="195">
        <f t="shared" si="47"/>
        <v>58.788899999999998</v>
      </c>
      <c r="L182" s="195">
        <f t="shared" si="48"/>
        <v>58.568838709677422</v>
      </c>
      <c r="M182" s="195">
        <f t="shared" si="48"/>
        <v>66.161290322580641</v>
      </c>
      <c r="N182" s="195">
        <f t="shared" si="49"/>
        <v>65.30213333333333</v>
      </c>
      <c r="Q182" s="196"/>
      <c r="R182" s="196"/>
      <c r="S182" s="196"/>
    </row>
    <row r="183" spans="2:27">
      <c r="B183" s="194" t="str">
        <f t="shared" si="40"/>
        <v>15/16</v>
      </c>
      <c r="C183" s="195">
        <f t="shared" si="41"/>
        <v>65.724709677419355</v>
      </c>
      <c r="D183" s="195">
        <f t="shared" si="42"/>
        <v>55.13153333333333</v>
      </c>
      <c r="E183" s="195">
        <f t="shared" si="43"/>
        <v>45.141387096774196</v>
      </c>
      <c r="F183" s="195">
        <f t="shared" si="43"/>
        <v>36.443451612903225</v>
      </c>
      <c r="G183" s="195">
        <f>G27/29</f>
        <v>35.962206896551727</v>
      </c>
      <c r="H183" s="195">
        <f t="shared" si="44"/>
        <v>39.338161290322581</v>
      </c>
      <c r="I183" s="195">
        <f t="shared" si="45"/>
        <v>43.376366666666662</v>
      </c>
      <c r="J183" s="195">
        <f t="shared" si="46"/>
        <v>44.018548387096779</v>
      </c>
      <c r="K183" s="195">
        <f t="shared" si="47"/>
        <v>51.0871</v>
      </c>
      <c r="L183" s="195">
        <f t="shared" si="48"/>
        <v>51.140032258064515</v>
      </c>
      <c r="M183" s="195">
        <f t="shared" si="48"/>
        <v>54.897838709677423</v>
      </c>
      <c r="N183" s="195">
        <f t="shared" si="49"/>
        <v>57.169499999999999</v>
      </c>
      <c r="Q183" s="196"/>
      <c r="R183" s="196"/>
    </row>
    <row r="184" spans="2:27">
      <c r="B184" s="194" t="str">
        <f t="shared" si="40"/>
        <v>16/17</v>
      </c>
      <c r="C184" s="195">
        <f t="shared" si="41"/>
        <v>54.124935483870971</v>
      </c>
      <c r="D184" s="195">
        <f t="shared" si="42"/>
        <v>52.497933333333336</v>
      </c>
      <c r="E184" s="195">
        <f t="shared" si="43"/>
        <v>47.539258064516133</v>
      </c>
      <c r="F184" s="195">
        <f t="shared" si="43"/>
        <v>41.188677419354839</v>
      </c>
      <c r="G184" s="195">
        <f>G28/28</f>
        <v>44.94782142857143</v>
      </c>
      <c r="H184" s="195">
        <f t="shared" si="44"/>
        <v>47.226483870967741</v>
      </c>
      <c r="I184" s="195">
        <f t="shared" si="45"/>
        <v>51.600866666666668</v>
      </c>
      <c r="J184" s="195">
        <f t="shared" si="46"/>
        <v>53.370774193548385</v>
      </c>
      <c r="K184" s="195">
        <f t="shared" si="47"/>
        <v>50.475166666666674</v>
      </c>
      <c r="L184" s="195">
        <f t="shared" si="48"/>
        <v>58.92993548387097</v>
      </c>
      <c r="M184" s="195">
        <f t="shared" si="48"/>
        <v>58.404870967741935</v>
      </c>
      <c r="N184" s="195">
        <f t="shared" si="49"/>
        <v>59.330599999999997</v>
      </c>
      <c r="Q184" s="196"/>
      <c r="R184" s="196"/>
    </row>
    <row r="185" spans="2:27">
      <c r="B185" s="194" t="str">
        <f t="shared" si="40"/>
        <v>17/18</v>
      </c>
      <c r="C185" s="195">
        <f t="shared" si="41"/>
        <v>64.801225806451612</v>
      </c>
      <c r="D185" s="195">
        <f t="shared" si="42"/>
        <v>64.761566666666667</v>
      </c>
      <c r="E185" s="195">
        <f t="shared" si="43"/>
        <v>59.166612903225804</v>
      </c>
      <c r="F185" s="195">
        <f t="shared" si="43"/>
        <v>51.182354838709678</v>
      </c>
      <c r="G185" s="195">
        <f>G29/28</f>
        <v>47.957321428571433</v>
      </c>
      <c r="H185" s="195">
        <f t="shared" si="44"/>
        <v>50.772806451612908</v>
      </c>
      <c r="I185" s="195">
        <f t="shared" si="45"/>
        <v>51.94436666666666</v>
      </c>
      <c r="J185" s="195">
        <f t="shared" si="46"/>
        <v>49.206612903225803</v>
      </c>
      <c r="K185" s="195">
        <f t="shared" si="47"/>
        <v>44.423466666666663</v>
      </c>
      <c r="L185" s="195">
        <f t="shared" si="48"/>
        <v>48.490967741935485</v>
      </c>
      <c r="M185" s="195">
        <f t="shared" si="48"/>
        <v>52.277580645161294</v>
      </c>
      <c r="N185" s="195">
        <f t="shared" si="49"/>
        <v>61.786733333333338</v>
      </c>
      <c r="Q185" s="196"/>
      <c r="R185" s="196"/>
    </row>
    <row r="186" spans="2:27">
      <c r="B186" s="194" t="str">
        <f t="shared" si="40"/>
        <v>18/19</v>
      </c>
      <c r="C186" s="195">
        <f t="shared" si="41"/>
        <v>63.385612903225805</v>
      </c>
      <c r="D186" s="195">
        <f t="shared" si="42"/>
        <v>61.507399999999997</v>
      </c>
      <c r="E186" s="195">
        <f t="shared" si="43"/>
        <v>58.323806451612903</v>
      </c>
      <c r="F186" s="195">
        <f t="shared" si="43"/>
        <v>56.047129032258063</v>
      </c>
      <c r="G186" s="195">
        <f>G30/28</f>
        <v>55.161357142857142</v>
      </c>
      <c r="H186" s="195">
        <f t="shared" si="44"/>
        <v>53.93735483870968</v>
      </c>
      <c r="I186" s="195">
        <f t="shared" si="45"/>
        <v>54.97893333333333</v>
      </c>
      <c r="J186" s="195">
        <f t="shared" si="46"/>
        <v>53.918290322580646</v>
      </c>
      <c r="K186" s="195">
        <f t="shared" si="47"/>
        <v>50.365233333333336</v>
      </c>
      <c r="L186" s="195">
        <f t="shared" si="48"/>
        <v>56.153516129032262</v>
      </c>
      <c r="M186" s="195">
        <f t="shared" si="48"/>
        <v>58.759612903225808</v>
      </c>
      <c r="N186" s="195">
        <f t="shared" si="49"/>
        <v>61.414433333333335</v>
      </c>
      <c r="Q186" s="196"/>
      <c r="R186" s="196"/>
    </row>
    <row r="187" spans="2:27">
      <c r="B187" s="194" t="str">
        <f t="shared" si="40"/>
        <v>19/20</v>
      </c>
      <c r="C187" s="195">
        <f t="shared" si="41"/>
        <v>57.930354838709675</v>
      </c>
      <c r="D187" s="195">
        <f t="shared" si="42"/>
        <v>51.268433333333334</v>
      </c>
      <c r="E187" s="195">
        <f t="shared" si="43"/>
        <v>43.029161290322584</v>
      </c>
      <c r="F187" s="195">
        <f t="shared" si="43"/>
        <v>37.791419354838716</v>
      </c>
      <c r="G187" s="195">
        <f>G31/29</f>
        <v>44.431551724137933</v>
      </c>
      <c r="H187" s="195">
        <f t="shared" si="44"/>
        <v>45.074903225806445</v>
      </c>
      <c r="I187" s="195">
        <f t="shared" si="45"/>
        <v>55.092366666666663</v>
      </c>
      <c r="J187" s="195">
        <f t="shared" si="46"/>
        <v>53.268935483870969</v>
      </c>
      <c r="K187" s="195">
        <f t="shared" si="47"/>
        <v>62.858066666666666</v>
      </c>
      <c r="L187" s="195">
        <f t="shared" si="48"/>
        <v>58.303129032258063</v>
      </c>
      <c r="M187" s="195">
        <f t="shared" si="48"/>
        <v>60.106741935483868</v>
      </c>
      <c r="N187" s="195">
        <f t="shared" si="49"/>
        <v>62.308533333333337</v>
      </c>
      <c r="Q187" s="196"/>
      <c r="R187" s="196"/>
    </row>
    <row r="188" spans="2:27">
      <c r="B188" s="194" t="str">
        <f t="shared" si="40"/>
        <v>20/21</v>
      </c>
      <c r="C188" s="195">
        <f t="shared" si="41"/>
        <v>55.630935483870964</v>
      </c>
      <c r="D188" s="195">
        <f t="shared" si="42"/>
        <v>49.718366666666661</v>
      </c>
      <c r="E188" s="195">
        <f t="shared" si="43"/>
        <v>43.020612903225803</v>
      </c>
      <c r="F188" s="195">
        <f t="shared" si="43"/>
        <v>36.337322580645164</v>
      </c>
      <c r="G188" s="195">
        <f>G32/28</f>
        <v>39.579857142857144</v>
      </c>
      <c r="H188" s="195">
        <f t="shared" si="44"/>
        <v>45.918806451612902</v>
      </c>
      <c r="I188" s="195">
        <f t="shared" si="45"/>
        <v>50.937366666666669</v>
      </c>
      <c r="J188" s="195">
        <f t="shared" si="46"/>
        <v>50.694354838709678</v>
      </c>
      <c r="K188" s="195">
        <f t="shared" si="47"/>
        <v>53.539566666666666</v>
      </c>
      <c r="L188" s="195">
        <f t="shared" si="48"/>
        <v>49.133645161290325</v>
      </c>
      <c r="M188" s="195">
        <f t="shared" si="48"/>
        <v>55.172774193548385</v>
      </c>
      <c r="N188" s="195">
        <f t="shared" si="49"/>
        <v>56.791333333333334</v>
      </c>
      <c r="Q188" s="196"/>
      <c r="R188" s="196"/>
    </row>
    <row r="189" spans="2:27">
      <c r="B189" s="194" t="str">
        <f t="shared" si="40"/>
        <v>21/22</v>
      </c>
      <c r="C189" s="195">
        <f t="shared" si="41"/>
        <v>55.672161290322578</v>
      </c>
      <c r="D189" s="195">
        <f t="shared" si="42"/>
        <v>54.497733333333336</v>
      </c>
      <c r="E189" s="195">
        <f t="shared" si="43"/>
        <v>46.765129032258066</v>
      </c>
      <c r="F189" s="195">
        <f t="shared" si="43"/>
        <v>40.438096774193546</v>
      </c>
      <c r="G189" s="195">
        <f>G33/28</f>
        <v>40.623642857142855</v>
      </c>
      <c r="H189" s="195">
        <f t="shared" si="44"/>
        <v>45.523322580645157</v>
      </c>
      <c r="I189" s="195">
        <f t="shared" si="45"/>
        <v>48.735100000000003</v>
      </c>
      <c r="J189" s="195">
        <f t="shared" si="46"/>
        <v>47.129967741935481</v>
      </c>
      <c r="K189" s="195">
        <f t="shared" si="47"/>
        <v>51.503700000000002</v>
      </c>
      <c r="L189" s="195">
        <f t="shared" si="48"/>
        <v>50.760096774193549</v>
      </c>
      <c r="M189" s="195">
        <f t="shared" si="48"/>
        <v>55.670548387096773</v>
      </c>
      <c r="N189" s="195">
        <f t="shared" si="49"/>
        <v>59.014699999999998</v>
      </c>
      <c r="Q189" s="196"/>
      <c r="R189" s="196"/>
    </row>
    <row r="190" spans="2:27">
      <c r="B190" s="194" t="str">
        <f t="shared" si="40"/>
        <v>22/23</v>
      </c>
      <c r="C190" s="195">
        <f t="shared" si="41"/>
        <v>58.503096774193551</v>
      </c>
      <c r="D190" s="195">
        <f t="shared" si="42"/>
        <v>56.024700000000003</v>
      </c>
      <c r="E190" s="195">
        <f t="shared" si="43"/>
        <v>52.220419354838711</v>
      </c>
      <c r="F190" s="195">
        <f t="shared" si="43"/>
        <v>44.529354838709679</v>
      </c>
      <c r="G190" s="195">
        <f>G34/28</f>
        <v>44.77046428571429</v>
      </c>
      <c r="H190" s="195">
        <f t="shared" si="44"/>
        <v>41.559806451612907</v>
      </c>
      <c r="I190" s="195">
        <f t="shared" si="45"/>
        <v>39.818633333333331</v>
      </c>
      <c r="J190" s="195">
        <f t="shared" si="46"/>
        <v>48.955935483870967</v>
      </c>
      <c r="K190" s="195">
        <f t="shared" si="47"/>
        <v>48.256566666666664</v>
      </c>
      <c r="L190" s="195">
        <f t="shared" si="48"/>
        <v>51.933129032258059</v>
      </c>
      <c r="M190" s="195">
        <f t="shared" si="48"/>
        <v>56.563612903225803</v>
      </c>
      <c r="N190" s="195">
        <f t="shared" si="49"/>
        <v>60.981133333333332</v>
      </c>
      <c r="Q190" s="196"/>
      <c r="R190" s="196"/>
    </row>
    <row r="191" spans="2:27">
      <c r="B191" s="194" t="str">
        <f t="shared" si="40"/>
        <v>23/24</v>
      </c>
      <c r="C191" s="195">
        <f t="shared" si="41"/>
        <v>62.491096774193544</v>
      </c>
      <c r="D191" s="195">
        <f t="shared" si="42"/>
        <v>59.628999999999998</v>
      </c>
      <c r="E191" s="195">
        <f t="shared" si="43"/>
        <v>50.025677419354842</v>
      </c>
      <c r="F191" s="195">
        <f t="shared" si="43"/>
        <v>45.237258064516126</v>
      </c>
      <c r="G191" s="195">
        <f>G35/29</f>
        <v>43.433517241379306</v>
      </c>
      <c r="H191" s="195">
        <f t="shared" si="44"/>
        <v>44.918419354838711</v>
      </c>
      <c r="I191" s="195">
        <f t="shared" si="45"/>
        <v>50.066499999999998</v>
      </c>
      <c r="J191" s="195">
        <f t="shared" si="46"/>
        <v>54.983709677419348</v>
      </c>
      <c r="K191" s="195">
        <f t="shared" si="47"/>
        <v>53.842766666666662</v>
      </c>
      <c r="L191" s="195">
        <f t="shared" si="48"/>
        <v>59.38706451612903</v>
      </c>
      <c r="M191" s="195">
        <f t="shared" si="48"/>
        <v>61.092225806451609</v>
      </c>
      <c r="N191" s="195">
        <f t="shared" si="49"/>
        <v>60.731099999999998</v>
      </c>
      <c r="Q191" s="196"/>
      <c r="R191" s="196"/>
    </row>
    <row r="192" spans="2:27">
      <c r="B192" s="194" t="str">
        <f t="shared" si="40"/>
        <v>24/25</v>
      </c>
      <c r="C192" s="195">
        <f t="shared" si="41"/>
        <v>57.978967741935485</v>
      </c>
      <c r="D192" s="195">
        <f t="shared" si="42"/>
        <v>54.043133333333337</v>
      </c>
      <c r="E192" s="195">
        <f t="shared" si="43"/>
        <v>47.965870967741935</v>
      </c>
      <c r="F192" s="195">
        <f t="shared" si="43"/>
        <v>39.996612903225802</v>
      </c>
      <c r="G192" s="195">
        <f>G36/28</f>
        <v>42.444392857142859</v>
      </c>
      <c r="H192" s="195">
        <f t="shared" si="44"/>
        <v>44.761806451612905</v>
      </c>
      <c r="I192" s="195">
        <f t="shared" si="45"/>
        <v>56.212633333333329</v>
      </c>
      <c r="J192" s="195">
        <f t="shared" si="46"/>
        <v>57.149064516129037</v>
      </c>
      <c r="K192" s="195">
        <f t="shared" si="47"/>
        <v>56.412333333333329</v>
      </c>
      <c r="L192" s="195">
        <f t="shared" si="48"/>
        <v>58.465064516129033</v>
      </c>
      <c r="M192" s="197">
        <f t="shared" si="48"/>
        <v>58.859625864550175</v>
      </c>
      <c r="N192" s="197">
        <f t="shared" si="49"/>
        <v>58.034219939964899</v>
      </c>
      <c r="Q192" s="196"/>
      <c r="R192" s="196"/>
    </row>
    <row r="193" spans="2:18">
      <c r="B193" s="194" t="str">
        <f t="shared" si="40"/>
        <v>25/26</v>
      </c>
      <c r="C193" s="195"/>
      <c r="D193" s="195"/>
      <c r="E193" s="195"/>
      <c r="F193" s="195"/>
      <c r="G193" s="195"/>
      <c r="H193" s="197"/>
      <c r="I193" s="197"/>
      <c r="J193" s="197"/>
      <c r="K193" s="197"/>
      <c r="L193" s="197"/>
      <c r="M193" s="197"/>
      <c r="N193" s="197"/>
      <c r="Q193" s="196"/>
      <c r="R193" s="196"/>
    </row>
    <row r="194" spans="2:18">
      <c r="B194" s="192" t="s">
        <v>367</v>
      </c>
      <c r="C194" s="195">
        <f>AVERAGE(C187:C191)</f>
        <v>58.045529032258059</v>
      </c>
      <c r="D194" s="195">
        <f t="shared" ref="D194:N194" si="50">AVERAGE(D187:D191)</f>
        <v>54.227646666666672</v>
      </c>
      <c r="E194" s="195">
        <f t="shared" si="50"/>
        <v>47.012200000000007</v>
      </c>
      <c r="F194" s="195">
        <f t="shared" si="50"/>
        <v>40.866690322580645</v>
      </c>
      <c r="G194" s="195">
        <f t="shared" si="50"/>
        <v>42.567806650246304</v>
      </c>
      <c r="H194" s="195">
        <f t="shared" si="50"/>
        <v>44.599051612903217</v>
      </c>
      <c r="I194" s="195">
        <f t="shared" si="50"/>
        <v>48.929993333333336</v>
      </c>
      <c r="J194" s="195">
        <f t="shared" si="50"/>
        <v>51.006580645161293</v>
      </c>
      <c r="K194" s="195">
        <f t="shared" si="50"/>
        <v>54.000133333333324</v>
      </c>
      <c r="L194" s="195">
        <f t="shared" si="50"/>
        <v>53.903412903225806</v>
      </c>
      <c r="M194" s="195">
        <f t="shared" si="50"/>
        <v>57.72118064516129</v>
      </c>
      <c r="N194" s="195">
        <f t="shared" si="50"/>
        <v>59.965359999999997</v>
      </c>
      <c r="Q194" s="196"/>
      <c r="R194" s="196"/>
    </row>
    <row r="195" spans="2:18">
      <c r="B195" s="192" t="s">
        <v>368</v>
      </c>
      <c r="C195" s="195">
        <f>AVERAGE(C182:C191)</f>
        <v>59.932738709677423</v>
      </c>
      <c r="D195" s="195">
        <f t="shared" ref="D195:N195" si="51">AVERAGE(D182:D191)</f>
        <v>56.338890000000006</v>
      </c>
      <c r="E195" s="195">
        <f t="shared" si="51"/>
        <v>48.925993548387098</v>
      </c>
      <c r="F195" s="195">
        <f t="shared" si="51"/>
        <v>42.66365806451612</v>
      </c>
      <c r="G195" s="195">
        <f t="shared" si="51"/>
        <v>43.692588300492609</v>
      </c>
      <c r="H195" s="195">
        <f t="shared" si="51"/>
        <v>46.250074193548393</v>
      </c>
      <c r="I195" s="195">
        <f t="shared" si="51"/>
        <v>50.299799999999991</v>
      </c>
      <c r="J195" s="195">
        <f t="shared" si="51"/>
        <v>51.395132258064521</v>
      </c>
      <c r="K195" s="195">
        <f t="shared" si="51"/>
        <v>52.514053333333337</v>
      </c>
      <c r="L195" s="195">
        <f t="shared" si="51"/>
        <v>54.280035483870975</v>
      </c>
      <c r="M195" s="195">
        <f t="shared" si="51"/>
        <v>57.910709677419348</v>
      </c>
      <c r="N195" s="195">
        <f t="shared" si="51"/>
        <v>60.483019999999996</v>
      </c>
    </row>
    <row r="196" spans="2:18">
      <c r="B196" s="192" t="s">
        <v>180</v>
      </c>
      <c r="C196" s="195">
        <f>C194-C192</f>
        <v>6.6561290322574962E-2</v>
      </c>
      <c r="D196" s="195">
        <f t="shared" ref="D196:G196" si="52">D194-D192</f>
        <v>0.18451333333333508</v>
      </c>
      <c r="E196" s="195">
        <f t="shared" si="52"/>
        <v>-0.95367096774192817</v>
      </c>
      <c r="F196" s="195">
        <f t="shared" si="52"/>
        <v>0.87007741935484262</v>
      </c>
      <c r="G196" s="197">
        <f t="shared" si="52"/>
        <v>0.12341379310344536</v>
      </c>
      <c r="H196" s="197">
        <f>H194-H192</f>
        <v>-0.16275483870968799</v>
      </c>
      <c r="I196" s="197">
        <f t="shared" ref="I196:N196" si="53">I194-I192</f>
        <v>-7.2826399999999936</v>
      </c>
      <c r="J196" s="197">
        <f t="shared" si="53"/>
        <v>-6.1424838709677445</v>
      </c>
      <c r="K196" s="197">
        <f t="shared" si="53"/>
        <v>-2.4122000000000057</v>
      </c>
      <c r="L196" s="197">
        <f t="shared" si="53"/>
        <v>-4.5616516129032263</v>
      </c>
      <c r="M196" s="197">
        <f t="shared" si="53"/>
        <v>-1.1384452193888848</v>
      </c>
      <c r="N196" s="197">
        <f t="shared" si="53"/>
        <v>1.9311400600350979</v>
      </c>
    </row>
    <row r="197" spans="2:18">
      <c r="B197" s="192" t="s">
        <v>369</v>
      </c>
      <c r="C197" s="195">
        <f>C192-C191</f>
        <v>-4.5121290322580592</v>
      </c>
      <c r="D197" s="195">
        <f t="shared" ref="D197:N197" si="54">D192-D191</f>
        <v>-5.5858666666666608</v>
      </c>
      <c r="E197" s="195">
        <f t="shared" si="54"/>
        <v>-2.0598064516129071</v>
      </c>
      <c r="F197" s="195">
        <f t="shared" si="54"/>
        <v>-5.240645161290324</v>
      </c>
      <c r="G197" s="197">
        <f t="shared" si="54"/>
        <v>-0.98912438423644744</v>
      </c>
      <c r="H197" s="197">
        <f t="shared" si="54"/>
        <v>-0.15661290322580612</v>
      </c>
      <c r="I197" s="197">
        <f t="shared" si="54"/>
        <v>6.1461333333333314</v>
      </c>
      <c r="J197" s="197">
        <f t="shared" si="54"/>
        <v>2.165354838709689</v>
      </c>
      <c r="K197" s="197">
        <f t="shared" si="54"/>
        <v>2.5695666666666668</v>
      </c>
      <c r="L197" s="197">
        <f t="shared" si="54"/>
        <v>-0.92199999999999704</v>
      </c>
      <c r="M197" s="197">
        <f t="shared" si="54"/>
        <v>-2.2325999419014337</v>
      </c>
      <c r="N197" s="197">
        <f t="shared" si="54"/>
        <v>-2.6968800600350988</v>
      </c>
    </row>
    <row r="198" spans="2:18">
      <c r="B198" s="192" t="s">
        <v>370</v>
      </c>
      <c r="C198" s="195">
        <f>(SUM(C187:C191)-SUM(N186:N190))/5</f>
        <v>-2.0564976344086063</v>
      </c>
      <c r="D198" s="195">
        <f>(SUM(D187:D191)-SUM(C187:C191))/5</f>
        <v>-3.81788236559139</v>
      </c>
      <c r="E198" s="195">
        <f t="shared" ref="E198:N198" si="55">(SUM(E187:E191)-SUM(D187:D191))/5</f>
        <v>-7.2154466666666623</v>
      </c>
      <c r="F198" s="195">
        <f t="shared" si="55"/>
        <v>-6.1455096774193638</v>
      </c>
      <c r="G198" s="195">
        <f t="shared" si="55"/>
        <v>1.7011163276656589</v>
      </c>
      <c r="H198" s="195">
        <f t="shared" si="55"/>
        <v>2.031244962656916</v>
      </c>
      <c r="I198" s="195">
        <f t="shared" si="55"/>
        <v>4.3309417204301157</v>
      </c>
      <c r="J198" s="195">
        <f t="shared" si="55"/>
        <v>2.0765873118279559</v>
      </c>
      <c r="K198" s="195">
        <f t="shared" si="55"/>
        <v>2.9935526881720365</v>
      </c>
      <c r="L198" s="195">
        <f t="shared" si="55"/>
        <v>-9.672043010751849E-2</v>
      </c>
      <c r="M198" s="195">
        <f t="shared" si="55"/>
        <v>3.8177677419354836</v>
      </c>
      <c r="N198" s="195">
        <f t="shared" si="55"/>
        <v>2.2441793548387068</v>
      </c>
    </row>
    <row r="199" spans="2:18">
      <c r="B199" s="192" t="s">
        <v>371</v>
      </c>
      <c r="C199" s="195">
        <f>C192-N191</f>
        <v>-2.7521322580645133</v>
      </c>
      <c r="D199" s="195">
        <f>D192-C192</f>
        <v>-3.9358344086021475</v>
      </c>
      <c r="E199" s="195">
        <f t="shared" ref="E199:N199" si="56">E192-D192</f>
        <v>-6.0772623655914018</v>
      </c>
      <c r="F199" s="195">
        <f t="shared" si="56"/>
        <v>-7.9692580645161328</v>
      </c>
      <c r="G199" s="197">
        <f t="shared" si="56"/>
        <v>2.4477799539170562</v>
      </c>
      <c r="H199" s="197">
        <f t="shared" si="56"/>
        <v>2.3174135944700467</v>
      </c>
      <c r="I199" s="197">
        <f t="shared" si="56"/>
        <v>11.450826881720424</v>
      </c>
      <c r="J199" s="197">
        <f t="shared" si="56"/>
        <v>0.93643118279570814</v>
      </c>
      <c r="K199" s="197">
        <f t="shared" si="56"/>
        <v>-0.73673118279570815</v>
      </c>
      <c r="L199" s="197">
        <f t="shared" si="56"/>
        <v>2.0527311827957035</v>
      </c>
      <c r="M199" s="197">
        <f t="shared" si="56"/>
        <v>0.3945613484211421</v>
      </c>
      <c r="N199" s="197">
        <f t="shared" si="56"/>
        <v>-0.82540592458527584</v>
      </c>
    </row>
    <row r="200" spans="2:18">
      <c r="B200" s="192" t="s">
        <v>372</v>
      </c>
      <c r="C200" s="198">
        <f>C192/N191-1</f>
        <v>-4.5316687135001921E-2</v>
      </c>
      <c r="D200" s="198">
        <f>D192/C192-1</f>
        <v>-6.7883830324826699E-2</v>
      </c>
      <c r="E200" s="198">
        <f t="shared" ref="E200:N200" si="57">E192/D192-1</f>
        <v>-0.11245207283055514</v>
      </c>
      <c r="F200" s="198">
        <f t="shared" si="57"/>
        <v>-0.16614434187749094</v>
      </c>
      <c r="G200" s="198">
        <f t="shared" si="57"/>
        <v>6.1199681078985435E-2</v>
      </c>
      <c r="H200" s="198">
        <f t="shared" si="57"/>
        <v>5.4598815967750403E-2</v>
      </c>
      <c r="I200" s="198">
        <f t="shared" si="57"/>
        <v>0.25581690707899951</v>
      </c>
      <c r="J200" s="198">
        <f t="shared" si="57"/>
        <v>1.6658731805763161E-2</v>
      </c>
      <c r="K200" s="198">
        <f t="shared" si="57"/>
        <v>-1.2891395319126864E-2</v>
      </c>
      <c r="L200" s="198">
        <f t="shared" si="57"/>
        <v>3.6387985773720377E-2</v>
      </c>
      <c r="M200" s="198">
        <f t="shared" si="57"/>
        <v>6.748668656857415E-3</v>
      </c>
      <c r="N200" s="198">
        <f t="shared" si="57"/>
        <v>-1.4023295467163299E-2</v>
      </c>
    </row>
    <row r="201" spans="2:18">
      <c r="B201" s="192" t="s">
        <v>373</v>
      </c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</row>
    <row r="202" spans="2:18">
      <c r="B202" s="194" t="s">
        <v>374</v>
      </c>
      <c r="C202" s="195">
        <v>483.93400000000003</v>
      </c>
      <c r="D202" s="195">
        <v>398.81</v>
      </c>
      <c r="E202" s="195">
        <v>317.13799999999998</v>
      </c>
      <c r="F202" s="195">
        <v>265.37900000000002</v>
      </c>
      <c r="G202" s="195">
        <v>273.62</v>
      </c>
      <c r="H202" s="195">
        <v>339.51</v>
      </c>
      <c r="I202" s="195">
        <v>372.56</v>
      </c>
      <c r="J202" s="195">
        <v>394.27199999999999</v>
      </c>
      <c r="K202" s="195">
        <v>478.01900000000001</v>
      </c>
      <c r="L202" s="195">
        <v>479.87400000000002</v>
      </c>
      <c r="M202" s="195">
        <v>534.13300000000004</v>
      </c>
      <c r="N202" s="195">
        <v>512.447</v>
      </c>
    </row>
    <row r="203" spans="2:18">
      <c r="B203" s="194" t="s">
        <v>375</v>
      </c>
      <c r="C203" s="195">
        <v>662.69600000000003</v>
      </c>
      <c r="D203" s="195">
        <v>503.755</v>
      </c>
      <c r="E203" s="195">
        <v>410.29399999999998</v>
      </c>
      <c r="F203" s="195">
        <v>395.77699999999999</v>
      </c>
      <c r="G203" s="195">
        <v>382.86</v>
      </c>
      <c r="H203" s="195">
        <v>442.459</v>
      </c>
      <c r="I203" s="195">
        <v>493.13900000000001</v>
      </c>
      <c r="J203" s="195">
        <v>507.49099999999999</v>
      </c>
      <c r="K203" s="195">
        <v>502.12299999999999</v>
      </c>
      <c r="L203" s="195">
        <v>596.36</v>
      </c>
      <c r="M203" s="195">
        <v>629.69000000000005</v>
      </c>
      <c r="N203" s="195">
        <v>697.46799999999996</v>
      </c>
    </row>
    <row r="204" spans="2:18">
      <c r="B204" s="194" t="s">
        <v>336</v>
      </c>
      <c r="C204" s="195">
        <v>917.66</v>
      </c>
      <c r="D204" s="195">
        <v>800.72299999999996</v>
      </c>
      <c r="E204" s="195">
        <v>623.75900000000001</v>
      </c>
      <c r="F204" s="195">
        <v>513.71600000000001</v>
      </c>
      <c r="G204" s="195">
        <v>601.25099999999998</v>
      </c>
      <c r="H204" s="195">
        <v>598.69299999999998</v>
      </c>
      <c r="I204" s="195">
        <v>618.28899999999999</v>
      </c>
      <c r="J204" s="195">
        <v>642.67600000000004</v>
      </c>
      <c r="K204" s="195">
        <v>701.16899999999998</v>
      </c>
      <c r="L204" s="195">
        <v>772.51700000000005</v>
      </c>
      <c r="M204" s="195">
        <v>843.06200000000001</v>
      </c>
      <c r="N204" s="195">
        <v>875.10900000000004</v>
      </c>
    </row>
    <row r="205" spans="2:18">
      <c r="B205" s="194" t="s">
        <v>41</v>
      </c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</row>
    <row r="206" spans="2:18">
      <c r="B206" s="125" t="s">
        <v>376</v>
      </c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</row>
    <row r="207" spans="2:18">
      <c r="B207" s="192" t="s">
        <v>367</v>
      </c>
      <c r="C207" s="124">
        <f>AVERAGE(C167:C171)</f>
        <v>2123.7208000000001</v>
      </c>
      <c r="D207" s="124">
        <f t="shared" ref="D207:N207" si="58">AVERAGE(D167:D171)</f>
        <v>2069.0940000000001</v>
      </c>
      <c r="E207" s="124">
        <f t="shared" si="58"/>
        <v>1875.6371999999999</v>
      </c>
      <c r="F207" s="124">
        <f t="shared" si="58"/>
        <v>1784.1023999999998</v>
      </c>
      <c r="G207" s="124">
        <f t="shared" si="58"/>
        <v>1713.1323999999997</v>
      </c>
      <c r="H207" s="124">
        <f t="shared" si="58"/>
        <v>1607.3681999999999</v>
      </c>
      <c r="I207" s="124">
        <f t="shared" si="58"/>
        <v>1695.3426000000004</v>
      </c>
      <c r="J207" s="124">
        <f t="shared" si="58"/>
        <v>1728.7482</v>
      </c>
      <c r="K207" s="124">
        <f t="shared" si="58"/>
        <v>1722.0834000000002</v>
      </c>
      <c r="L207" s="124">
        <f t="shared" si="58"/>
        <v>1691.6833999999999</v>
      </c>
      <c r="M207" s="124">
        <f t="shared" si="58"/>
        <v>1933.3241999999998</v>
      </c>
      <c r="N207" s="124">
        <f t="shared" si="58"/>
        <v>2024.1580000000001</v>
      </c>
    </row>
    <row r="208" spans="2:18">
      <c r="B208" s="125"/>
      <c r="C208" s="124">
        <f>C172-C207</f>
        <v>-239.12380000000007</v>
      </c>
      <c r="D208" s="124">
        <f t="shared" ref="D208:N208" si="59">D172-D207</f>
        <v>-232.92700000000013</v>
      </c>
      <c r="E208" s="124">
        <f t="shared" si="59"/>
        <v>-166.88119999999981</v>
      </c>
      <c r="F208" s="124">
        <f t="shared" si="59"/>
        <v>-204.1913999999997</v>
      </c>
      <c r="G208" s="122">
        <f t="shared" si="59"/>
        <v>-203.80939999999964</v>
      </c>
      <c r="H208" s="122">
        <f t="shared" si="59"/>
        <v>-44.896199999999908</v>
      </c>
      <c r="I208" s="122">
        <f t="shared" si="59"/>
        <v>170.35639999999967</v>
      </c>
      <c r="J208" s="122">
        <f t="shared" si="59"/>
        <v>254.01080000000002</v>
      </c>
      <c r="K208" s="122">
        <f t="shared" si="59"/>
        <v>309.47659999999973</v>
      </c>
      <c r="L208" s="122">
        <f t="shared" si="59"/>
        <v>421.5945999999999</v>
      </c>
      <c r="M208" s="122">
        <f t="shared" si="59"/>
        <v>149.44100578866187</v>
      </c>
      <c r="N208" s="122">
        <f t="shared" si="59"/>
        <v>-258.72729456494267</v>
      </c>
    </row>
    <row r="209" spans="2:14">
      <c r="B209" s="125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</row>
    <row r="210" spans="2:14">
      <c r="B210" s="125" t="s">
        <v>8</v>
      </c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</row>
    <row r="211" spans="2:14">
      <c r="B211" s="192" t="s">
        <v>367</v>
      </c>
      <c r="C211" s="124">
        <f>AVERAGE(C99:C103)</f>
        <v>1544.654</v>
      </c>
      <c r="D211" s="124">
        <f t="shared" ref="D211:N211" si="60">AVERAGE(D99:D103)</f>
        <v>1418.8953999999999</v>
      </c>
      <c r="E211" s="124">
        <f t="shared" si="60"/>
        <v>1458.3391999999999</v>
      </c>
      <c r="F211" s="124">
        <f t="shared" si="60"/>
        <v>1160.5812000000001</v>
      </c>
      <c r="G211" s="124">
        <f t="shared" si="60"/>
        <v>1049.1533999999999</v>
      </c>
      <c r="H211" s="124">
        <f t="shared" si="60"/>
        <v>1294.4172000000001</v>
      </c>
      <c r="I211" s="124">
        <f t="shared" si="60"/>
        <v>1194.8666000000001</v>
      </c>
      <c r="J211" s="124">
        <f t="shared" si="60"/>
        <v>1293.8781999999999</v>
      </c>
      <c r="K211" s="124">
        <f t="shared" si="60"/>
        <v>1339.7341999999999</v>
      </c>
      <c r="L211" s="124">
        <f t="shared" si="60"/>
        <v>1512.1986000000002</v>
      </c>
      <c r="M211" s="124">
        <f t="shared" si="60"/>
        <v>1358.4703999999999</v>
      </c>
      <c r="N211" s="124">
        <f t="shared" si="60"/>
        <v>1484.2581999999998</v>
      </c>
    </row>
    <row r="212" spans="2:14">
      <c r="B212" s="120"/>
      <c r="C212" s="121">
        <f>C104-C211</f>
        <v>187.7940000000001</v>
      </c>
      <c r="D212" s="121">
        <f t="shared" ref="D212:N212" si="61">D104-D211</f>
        <v>68.316600000000108</v>
      </c>
      <c r="E212" s="121">
        <f t="shared" si="61"/>
        <v>-116.40319999999997</v>
      </c>
      <c r="F212" s="200">
        <f t="shared" si="61"/>
        <v>19.274799999999914</v>
      </c>
      <c r="G212" s="200">
        <f t="shared" si="61"/>
        <v>-52.693399999999883</v>
      </c>
      <c r="H212" s="200">
        <f t="shared" si="61"/>
        <v>-288.87020000000007</v>
      </c>
      <c r="I212" s="200">
        <f t="shared" si="61"/>
        <v>-90.533599999999979</v>
      </c>
      <c r="J212" s="200">
        <f t="shared" si="61"/>
        <v>113.70380000000023</v>
      </c>
      <c r="K212" s="200">
        <f t="shared" si="61"/>
        <v>-78.80419999999981</v>
      </c>
      <c r="L212" s="200">
        <f t="shared" si="61"/>
        <v>-203.1396000000002</v>
      </c>
      <c r="M212" s="200">
        <f t="shared" si="61"/>
        <v>-19.32054728247158</v>
      </c>
      <c r="N212" s="200">
        <f t="shared" si="61"/>
        <v>101.22894728247275</v>
      </c>
    </row>
  </sheetData>
  <printOptions verticalCentered="1"/>
  <pageMargins left="0.2" right="0.2" top="0.25" bottom="0.25" header="0" footer="0.1"/>
  <pageSetup scale="77" orientation="landscape" r:id="rId1"/>
  <headerFooter>
    <oddFooter>&amp;L&amp;"Arial,Regular"&amp;10&amp;D&amp;R&amp;"Arial,Regular"&amp;10© 2017 The Jacobsen Publishing Company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F51E-7BBB-4112-B3D3-8B67DBBD47C5}">
  <sheetPr>
    <pageSetUpPr fitToPage="1"/>
  </sheetPr>
  <dimension ref="A1:V148"/>
  <sheetViews>
    <sheetView topLeftCell="A54" zoomScale="85" zoomScaleNormal="85" workbookViewId="0">
      <selection activeCell="P29" sqref="P29"/>
    </sheetView>
  </sheetViews>
  <sheetFormatPr defaultColWidth="8.7109375" defaultRowHeight="15"/>
  <sheetData>
    <row r="1" spans="1:19" ht="15.75">
      <c r="A1" s="106" t="s">
        <v>377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13"/>
      <c r="P1" s="106" t="s">
        <v>329</v>
      </c>
      <c r="Q1" s="202"/>
      <c r="R1" s="202"/>
      <c r="S1" s="202"/>
    </row>
    <row r="2" spans="1:19" ht="15.75" thickBot="1">
      <c r="A2" s="203"/>
      <c r="B2" s="204" t="s">
        <v>168</v>
      </c>
      <c r="C2" s="204" t="s">
        <v>169</v>
      </c>
      <c r="D2" s="204" t="s">
        <v>170</v>
      </c>
      <c r="E2" s="204" t="s">
        <v>171</v>
      </c>
      <c r="F2" s="204" t="s">
        <v>172</v>
      </c>
      <c r="G2" s="204" t="s">
        <v>173</v>
      </c>
      <c r="H2" s="204" t="s">
        <v>174</v>
      </c>
      <c r="I2" s="204" t="s">
        <v>71</v>
      </c>
      <c r="J2" s="204" t="s">
        <v>175</v>
      </c>
      <c r="K2" s="204" t="s">
        <v>176</v>
      </c>
      <c r="L2" s="204" t="s">
        <v>177</v>
      </c>
      <c r="M2" s="204" t="s">
        <v>178</v>
      </c>
      <c r="N2" s="204" t="s">
        <v>330</v>
      </c>
      <c r="O2" s="205"/>
      <c r="P2" s="204" t="s">
        <v>90</v>
      </c>
      <c r="Q2" s="204" t="s">
        <v>91</v>
      </c>
      <c r="R2" s="204" t="s">
        <v>92</v>
      </c>
      <c r="S2" s="204" t="s">
        <v>93</v>
      </c>
    </row>
    <row r="3" spans="1:19">
      <c r="A3" s="206" t="s">
        <v>331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spans="1:19" ht="16.5" hidden="1">
      <c r="A4" s="34" t="s">
        <v>332</v>
      </c>
      <c r="B4" s="3">
        <f>'Malaysia Palm Complex'!$AI$405</f>
        <v>98.200999999999993</v>
      </c>
      <c r="C4" s="3">
        <f>'Malaysia Palm Complex'!$AI$406</f>
        <v>89.361999999999995</v>
      </c>
      <c r="D4" s="3">
        <f>'Malaysia Palm Complex'!$AI$407</f>
        <v>91.656000000000006</v>
      </c>
      <c r="E4" s="3">
        <f>'Malaysia Palm Complex'!$AI$408</f>
        <v>79.204999999999998</v>
      </c>
      <c r="F4" s="3">
        <f>'Malaysia Palm Complex'!$AI$409</f>
        <v>66.893000000000001</v>
      </c>
      <c r="G4" s="3">
        <f>'Malaysia Palm Complex'!$AI$410</f>
        <v>70.801000000000002</v>
      </c>
      <c r="H4" s="3">
        <f>'Malaysia Palm Complex'!$AI$411</f>
        <v>82.978999999999999</v>
      </c>
      <c r="I4" s="3">
        <f>'Malaysia Palm Complex'!$AI$412</f>
        <v>74.646000000000001</v>
      </c>
      <c r="J4" s="3">
        <f>'Malaysia Palm Complex'!$AI$413</f>
        <v>74.941000000000003</v>
      </c>
      <c r="K4" s="3">
        <f>'Malaysia Palm Complex'!$AI$414</f>
        <v>77.872</v>
      </c>
      <c r="L4" s="3">
        <f>'Malaysia Palm Complex'!$AI$415</f>
        <v>83.387</v>
      </c>
      <c r="M4" s="3">
        <f>'Malaysia Palm Complex'!$AI$416</f>
        <v>90.340999999999994</v>
      </c>
      <c r="N4" s="3">
        <f>SUM(B4:M4)</f>
        <v>980.28399999999999</v>
      </c>
      <c r="O4" s="123"/>
      <c r="P4" s="3">
        <f>SUM(B4:D4)</f>
        <v>279.21899999999999</v>
      </c>
      <c r="Q4" s="3">
        <f>SUM(E4:G4)</f>
        <v>216.899</v>
      </c>
      <c r="R4" s="3">
        <f>SUM(H4:J4)</f>
        <v>232.566</v>
      </c>
      <c r="S4" s="3">
        <f>SUM(K4:M4)</f>
        <v>251.60000000000002</v>
      </c>
    </row>
    <row r="5" spans="1:19" ht="16.5" hidden="1">
      <c r="A5" s="34" t="s">
        <v>333</v>
      </c>
      <c r="B5" s="3">
        <f>'Malaysia Palm Complex'!$AJ$405</f>
        <v>99.823999999999998</v>
      </c>
      <c r="C5" s="3">
        <f>'Malaysia Palm Complex'!$AJ$406</f>
        <v>89.971999999999994</v>
      </c>
      <c r="D5" s="3">
        <f>'Malaysia Palm Complex'!$AJ$407</f>
        <v>87.281999999999996</v>
      </c>
      <c r="E5" s="3">
        <f>'Malaysia Palm Complex'!$AJ$408</f>
        <v>84.721999999999994</v>
      </c>
      <c r="F5" s="3">
        <f>'Malaysia Palm Complex'!$AJ$409</f>
        <v>75.075999999999993</v>
      </c>
      <c r="G5" s="3">
        <f>'Malaysia Palm Complex'!$AJ$410</f>
        <v>74.105000000000004</v>
      </c>
      <c r="H5" s="3">
        <f>'Malaysia Palm Complex'!$AJ$411</f>
        <v>80.549000000000007</v>
      </c>
      <c r="I5" s="3">
        <f>'Malaysia Palm Complex'!$AJ$412</f>
        <v>76.188999999999993</v>
      </c>
      <c r="J5" s="3">
        <f>'Malaysia Palm Complex'!$AJ$413</f>
        <v>82.652000000000001</v>
      </c>
      <c r="K5" s="3">
        <f>'Malaysia Palm Complex'!$AJ$414</f>
        <v>89.858000000000004</v>
      </c>
      <c r="L5" s="3">
        <f>'Malaysia Palm Complex'!$AJ$415</f>
        <v>88.418999999999997</v>
      </c>
      <c r="M5" s="3">
        <f>'Malaysia Palm Complex'!$AJ$416</f>
        <v>93.721999999999994</v>
      </c>
      <c r="N5" s="3">
        <f t="shared" ref="N5:N31" si="0">SUM(B5:M5)</f>
        <v>1022.37</v>
      </c>
      <c r="O5" s="123"/>
      <c r="P5" s="3">
        <f t="shared" ref="P5:P31" si="1">SUM(B5:D5)</f>
        <v>277.07799999999997</v>
      </c>
      <c r="Q5" s="3">
        <f t="shared" ref="Q5:Q31" si="2">SUM(E5:G5)</f>
        <v>233.90300000000002</v>
      </c>
      <c r="R5" s="3">
        <f t="shared" ref="R5:R31" si="3">SUM(H5:J5)</f>
        <v>239.39</v>
      </c>
      <c r="S5" s="3">
        <f t="shared" ref="S5:S31" si="4">SUM(K5:M5)</f>
        <v>271.99899999999997</v>
      </c>
    </row>
    <row r="6" spans="1:19" ht="16.5" hidden="1">
      <c r="A6" s="34" t="s">
        <v>334</v>
      </c>
      <c r="B6" s="3">
        <f>'Malaysia Palm Complex'!$AK$405</f>
        <v>99.022999999999996</v>
      </c>
      <c r="C6" s="3">
        <f>'Malaysia Palm Complex'!$AK$406</f>
        <v>92.453999999999994</v>
      </c>
      <c r="D6" s="3">
        <f>'Malaysia Palm Complex'!$AK$407</f>
        <v>99.769000000000005</v>
      </c>
      <c r="E6" s="3">
        <f>'Malaysia Palm Complex'!$AK$408</f>
        <v>94.742999999999995</v>
      </c>
      <c r="F6" s="3">
        <f>'Malaysia Palm Complex'!$AK$409</f>
        <v>59.591000000000001</v>
      </c>
      <c r="G6" s="3">
        <f>'Malaysia Palm Complex'!$AK$410</f>
        <v>90.71</v>
      </c>
      <c r="H6" s="3">
        <f>'Malaysia Palm Complex'!$AK$411</f>
        <v>83.68</v>
      </c>
      <c r="I6" s="3">
        <f>'Malaysia Palm Complex'!$AK$412</f>
        <v>85.846999999999994</v>
      </c>
      <c r="J6" s="3">
        <f>'Malaysia Palm Complex'!$AK$413</f>
        <v>90.337000000000003</v>
      </c>
      <c r="K6" s="3">
        <f>'Malaysia Palm Complex'!$AK$414</f>
        <v>95.137</v>
      </c>
      <c r="L6" s="3">
        <f>'Malaysia Palm Complex'!$AK$415</f>
        <v>96.034000000000006</v>
      </c>
      <c r="M6" s="3">
        <f>'Malaysia Palm Complex'!$AK$416</f>
        <v>100.49</v>
      </c>
      <c r="N6" s="3">
        <f t="shared" si="0"/>
        <v>1087.8149999999998</v>
      </c>
      <c r="O6" s="123"/>
      <c r="P6" s="3">
        <f t="shared" si="1"/>
        <v>291.24599999999998</v>
      </c>
      <c r="Q6" s="3">
        <f t="shared" si="2"/>
        <v>245.04399999999998</v>
      </c>
      <c r="R6" s="3">
        <f t="shared" si="3"/>
        <v>259.86399999999998</v>
      </c>
      <c r="S6" s="3">
        <f t="shared" si="4"/>
        <v>291.661</v>
      </c>
    </row>
    <row r="7" spans="1:19" ht="16.5" hidden="1">
      <c r="A7" s="34" t="s">
        <v>335</v>
      </c>
      <c r="B7" s="3">
        <f>'Malaysia Palm Complex'!$AL$405</f>
        <v>107.646</v>
      </c>
      <c r="C7" s="3">
        <f>'Malaysia Palm Complex'!$AL$406</f>
        <v>104.11799999999999</v>
      </c>
      <c r="D7" s="3">
        <f>'Malaysia Palm Complex'!$AL$407</f>
        <v>98.712000000000003</v>
      </c>
      <c r="E7" s="3">
        <f>'Malaysia Palm Complex'!$AL$408</f>
        <v>84.838999999999999</v>
      </c>
      <c r="F7" s="3">
        <f>'Malaysia Palm Complex'!$AL$409</f>
        <v>58.924999999999997</v>
      </c>
      <c r="G7" s="3">
        <f>'Malaysia Palm Complex'!$AL$410</f>
        <v>91.445999999999998</v>
      </c>
      <c r="H7" s="3">
        <f>'Malaysia Palm Complex'!$AL$411</f>
        <v>91.114000000000004</v>
      </c>
      <c r="I7" s="3">
        <f>'Malaysia Palm Complex'!$AL$412</f>
        <v>95.930999999999997</v>
      </c>
      <c r="J7" s="3">
        <f>'Malaysia Palm Complex'!$AL$413</f>
        <v>101.014</v>
      </c>
      <c r="K7" s="3">
        <f>'Malaysia Palm Complex'!$AL$414</f>
        <v>105.151</v>
      </c>
      <c r="L7" s="3">
        <f>'Malaysia Palm Complex'!$AL$415</f>
        <v>106.73</v>
      </c>
      <c r="M7" s="3">
        <f>'Malaysia Palm Complex'!$AL$416</f>
        <v>111.47499999999999</v>
      </c>
      <c r="N7" s="3">
        <f t="shared" si="0"/>
        <v>1157.1009999999999</v>
      </c>
      <c r="O7" s="123"/>
      <c r="P7" s="3">
        <f t="shared" si="1"/>
        <v>310.476</v>
      </c>
      <c r="Q7" s="3">
        <f t="shared" si="2"/>
        <v>235.21</v>
      </c>
      <c r="R7" s="3">
        <f t="shared" si="3"/>
        <v>288.05900000000003</v>
      </c>
      <c r="S7" s="3">
        <f t="shared" si="4"/>
        <v>323.35599999999999</v>
      </c>
    </row>
    <row r="8" spans="1:19" ht="16.5" hidden="1">
      <c r="A8" s="34" t="s">
        <v>336</v>
      </c>
      <c r="B8" s="3">
        <f>'Malaysia Palm Complex'!$AM$405</f>
        <v>114.28</v>
      </c>
      <c r="C8" s="3">
        <f>'Malaysia Palm Complex'!$AM$406</f>
        <v>104.83</v>
      </c>
      <c r="D8" s="3">
        <f>'Malaysia Palm Complex'!$AM$407</f>
        <v>98.962000000000003</v>
      </c>
      <c r="E8" s="3">
        <f>'Malaysia Palm Complex'!$AM$408</f>
        <v>76.534999999999997</v>
      </c>
      <c r="F8" s="3">
        <f>'Malaysia Palm Complex'!$AM$409</f>
        <v>77.706999999999994</v>
      </c>
      <c r="G8" s="3">
        <f>'Malaysia Palm Complex'!$AM$410</f>
        <v>87.236999999999995</v>
      </c>
      <c r="H8" s="3">
        <f>'Malaysia Palm Complex'!$AM$411</f>
        <v>78.010000000000005</v>
      </c>
      <c r="I8" s="3">
        <f>'Malaysia Palm Complex'!$AM$412</f>
        <v>89.424999999999997</v>
      </c>
      <c r="J8" s="3">
        <f>'Malaysia Palm Complex'!$AM$413</f>
        <v>89.248999999999995</v>
      </c>
      <c r="K8" s="3">
        <f>'Malaysia Palm Complex'!$AM$414</f>
        <v>92.763999999999996</v>
      </c>
      <c r="L8" s="3">
        <f>'Malaysia Palm Complex'!$AM$415</f>
        <v>106.70699999999999</v>
      </c>
      <c r="M8" s="3">
        <f>'Malaysia Palm Complex'!$AM$416</f>
        <v>111.718</v>
      </c>
      <c r="N8" s="3">
        <f t="shared" si="0"/>
        <v>1127.424</v>
      </c>
      <c r="O8" s="123"/>
      <c r="P8" s="3">
        <f t="shared" si="1"/>
        <v>318.072</v>
      </c>
      <c r="Q8" s="3">
        <f t="shared" si="2"/>
        <v>241.47899999999998</v>
      </c>
      <c r="R8" s="3">
        <f t="shared" si="3"/>
        <v>256.68399999999997</v>
      </c>
      <c r="S8" s="3">
        <f t="shared" si="4"/>
        <v>311.18900000000002</v>
      </c>
    </row>
    <row r="9" spans="1:19" ht="16.5" hidden="1">
      <c r="A9" s="34" t="s">
        <v>337</v>
      </c>
      <c r="B9" s="3">
        <f>'Malaysia Palm Complex'!$AN$405</f>
        <v>109.262</v>
      </c>
      <c r="C9" s="3">
        <f>'Malaysia Palm Complex'!$AN$406</f>
        <v>98.335999999999999</v>
      </c>
      <c r="D9" s="3">
        <f>'Malaysia Palm Complex'!$AN$407</f>
        <v>93.795000000000002</v>
      </c>
      <c r="E9" s="3">
        <f>'Malaysia Palm Complex'!$AN$408</f>
        <v>65.385000000000005</v>
      </c>
      <c r="F9" s="3">
        <f>'Malaysia Palm Complex'!$AN$409</f>
        <v>70.655000000000001</v>
      </c>
      <c r="G9" s="3">
        <f>'Malaysia Palm Complex'!$AN$410</f>
        <v>92.445999999999998</v>
      </c>
      <c r="H9" s="3">
        <f>'Malaysia Palm Complex'!$AN$411</f>
        <v>104.121</v>
      </c>
      <c r="I9" s="3">
        <f>'Malaysia Palm Complex'!$AN$412</f>
        <v>120.08199999999999</v>
      </c>
      <c r="J9" s="3">
        <f>'Malaysia Palm Complex'!$AN$413</f>
        <v>123.337</v>
      </c>
      <c r="K9" s="3">
        <f>'Malaysia Palm Complex'!$AN$414</f>
        <v>128.53700000000001</v>
      </c>
      <c r="L9" s="3">
        <f>'Malaysia Palm Complex'!$AN$415</f>
        <v>127.351</v>
      </c>
      <c r="M9" s="3">
        <f>'Malaysia Palm Complex'!$AN$416</f>
        <v>124.33199999999999</v>
      </c>
      <c r="N9" s="3">
        <f t="shared" si="0"/>
        <v>1257.6390000000001</v>
      </c>
      <c r="O9" s="123"/>
      <c r="P9" s="3">
        <f t="shared" si="1"/>
        <v>301.39300000000003</v>
      </c>
      <c r="Q9" s="3">
        <f t="shared" si="2"/>
        <v>228.48600000000002</v>
      </c>
      <c r="R9" s="3">
        <f t="shared" si="3"/>
        <v>347.53999999999996</v>
      </c>
      <c r="S9" s="3">
        <f t="shared" si="4"/>
        <v>380.22</v>
      </c>
    </row>
    <row r="10" spans="1:19" ht="16.5" hidden="1">
      <c r="A10" s="34" t="s">
        <v>338</v>
      </c>
      <c r="B10" s="3">
        <f>'Malaysia Palm Complex'!$AO$405</f>
        <v>133.02199999999999</v>
      </c>
      <c r="C10" s="3">
        <f>'Malaysia Palm Complex'!$AO$406</f>
        <v>124.015</v>
      </c>
      <c r="D10" s="3">
        <f>'Malaysia Palm Complex'!$AO$407</f>
        <v>125.622</v>
      </c>
      <c r="E10" s="3">
        <f>'Malaysia Palm Complex'!$AO$408</f>
        <v>99.590999999999994</v>
      </c>
      <c r="F10" s="3">
        <f>'Malaysia Palm Complex'!$AO$409</f>
        <v>102.167</v>
      </c>
      <c r="G10" s="3">
        <f>'Malaysia Palm Complex'!$AO$410</f>
        <v>107.47499999999999</v>
      </c>
      <c r="H10" s="3">
        <f>'Malaysia Palm Complex'!$AO$411</f>
        <v>99.656999999999996</v>
      </c>
      <c r="I10" s="3">
        <f>'Malaysia Palm Complex'!$AO$412</f>
        <v>113.678</v>
      </c>
      <c r="J10" s="3">
        <f>'Malaysia Palm Complex'!$AO$413</f>
        <v>102.79600000000001</v>
      </c>
      <c r="K10" s="3">
        <f>'Malaysia Palm Complex'!$AO$414</f>
        <v>109.827</v>
      </c>
      <c r="L10" s="3">
        <f>'Malaysia Palm Complex'!$AO$415</f>
        <v>116.383</v>
      </c>
      <c r="M10" s="3">
        <f>'Malaysia Palm Complex'!$AO$416</f>
        <v>127.26900000000001</v>
      </c>
      <c r="N10" s="3">
        <f t="shared" si="0"/>
        <v>1361.5020000000002</v>
      </c>
      <c r="O10" s="123"/>
      <c r="P10" s="3">
        <f t="shared" si="1"/>
        <v>382.65899999999999</v>
      </c>
      <c r="Q10" s="3">
        <f t="shared" si="2"/>
        <v>309.23299999999995</v>
      </c>
      <c r="R10" s="3">
        <f t="shared" si="3"/>
        <v>316.13099999999997</v>
      </c>
      <c r="S10" s="3">
        <f t="shared" si="4"/>
        <v>353.47899999999998</v>
      </c>
    </row>
    <row r="11" spans="1:19" ht="16.5" hidden="1">
      <c r="A11" s="34" t="s">
        <v>339</v>
      </c>
      <c r="B11" s="3">
        <f>'Malaysia Palm Complex'!$AP$405</f>
        <v>138.94300000000001</v>
      </c>
      <c r="C11" s="3">
        <f>'Malaysia Palm Complex'!$AP$406</f>
        <v>137.42500000000001</v>
      </c>
      <c r="D11" s="3">
        <f>'Malaysia Palm Complex'!$AP$407</f>
        <v>129.47399999999999</v>
      </c>
      <c r="E11" s="3">
        <f>'Malaysia Palm Complex'!$AP$408</f>
        <v>124.42100000000001</v>
      </c>
      <c r="F11" s="3">
        <f>'Malaysia Palm Complex'!$AP$409</f>
        <v>121.261</v>
      </c>
      <c r="G11" s="3">
        <f>'Malaysia Palm Complex'!$AP$410</f>
        <v>126.14100000000001</v>
      </c>
      <c r="H11" s="3">
        <f>'Malaysia Palm Complex'!$AP$411</f>
        <v>122.967</v>
      </c>
      <c r="I11" s="3">
        <f>'Malaysia Palm Complex'!$AP$412</f>
        <v>130.09899999999999</v>
      </c>
      <c r="J11" s="3">
        <f>'Malaysia Palm Complex'!$AP$413</f>
        <v>123.474</v>
      </c>
      <c r="K11" s="3">
        <f>'Malaysia Palm Complex'!$AP$414</f>
        <v>126.021</v>
      </c>
      <c r="L11" s="3">
        <f>'Malaysia Palm Complex'!$AP$415</f>
        <v>127.651</v>
      </c>
      <c r="M11" s="3">
        <f>'Malaysia Palm Complex'!$AP$416</f>
        <v>131.16200000000001</v>
      </c>
      <c r="N11" s="3">
        <f t="shared" si="0"/>
        <v>1539.039</v>
      </c>
      <c r="O11" s="123"/>
      <c r="P11" s="3">
        <f t="shared" si="1"/>
        <v>405.84200000000004</v>
      </c>
      <c r="Q11" s="3">
        <f t="shared" si="2"/>
        <v>371.82300000000004</v>
      </c>
      <c r="R11" s="3">
        <f t="shared" si="3"/>
        <v>376.53999999999996</v>
      </c>
      <c r="S11" s="3">
        <f t="shared" si="4"/>
        <v>384.834</v>
      </c>
    </row>
    <row r="12" spans="1:19" ht="16.5" hidden="1">
      <c r="A12" s="207" t="s">
        <v>340</v>
      </c>
      <c r="B12" s="3">
        <f>'Malaysia Palm Complex'!$AQ$405</f>
        <v>143.709</v>
      </c>
      <c r="C12" s="3">
        <f>'Malaysia Palm Complex'!$AQ$406</f>
        <v>133.27500000000001</v>
      </c>
      <c r="D12" s="3">
        <f>'Malaysia Palm Complex'!$AQ$407</f>
        <v>121.736</v>
      </c>
      <c r="E12" s="3">
        <f>'Malaysia Palm Complex'!$AQ$408</f>
        <v>131.21799999999999</v>
      </c>
      <c r="F12" s="3">
        <f>'Malaysia Palm Complex'!$AQ$409</f>
        <v>104.29600000000001</v>
      </c>
      <c r="G12" s="3">
        <f>'Malaysia Palm Complex'!$AQ$410</f>
        <v>118.389</v>
      </c>
      <c r="H12" s="3">
        <f>'Malaysia Palm Complex'!$AQ$411</f>
        <v>108.852</v>
      </c>
      <c r="I12" s="3">
        <f>'Malaysia Palm Complex'!$AQ$412</f>
        <v>108.81699999999999</v>
      </c>
      <c r="J12" s="3">
        <f>'Malaysia Palm Complex'!$AQ$413</f>
        <v>108.91200000000001</v>
      </c>
      <c r="K12" s="3">
        <f>'Malaysia Palm Complex'!$AQ$414</f>
        <v>119.43</v>
      </c>
      <c r="L12" s="3">
        <f>'Malaysia Palm Complex'!$AQ$415</f>
        <v>128.93600000000001</v>
      </c>
      <c r="M12" s="3">
        <f>'Malaysia Palm Complex'!$AQ$416</f>
        <v>141.96100000000001</v>
      </c>
      <c r="N12" s="3">
        <f t="shared" si="0"/>
        <v>1469.5309999999999</v>
      </c>
      <c r="O12" s="123"/>
      <c r="P12" s="3">
        <f t="shared" si="1"/>
        <v>398.72</v>
      </c>
      <c r="Q12" s="3">
        <f t="shared" si="2"/>
        <v>353.90300000000002</v>
      </c>
      <c r="R12" s="3">
        <f t="shared" si="3"/>
        <v>326.58100000000002</v>
      </c>
      <c r="S12" s="3">
        <f t="shared" si="4"/>
        <v>390.327</v>
      </c>
    </row>
    <row r="13" spans="1:19" ht="16.5" hidden="1">
      <c r="A13" s="208" t="s">
        <v>341</v>
      </c>
      <c r="B13" s="3">
        <f>'Malaysia Palm Complex'!$AR$405</f>
        <v>153.797</v>
      </c>
      <c r="C13" s="3">
        <f>'Malaysia Palm Complex'!$AR$406</f>
        <v>132.06100000000001</v>
      </c>
      <c r="D13" s="3">
        <f>'Malaysia Palm Complex'!$AR$407</f>
        <v>116.26300000000001</v>
      </c>
      <c r="E13" s="3">
        <f>'Malaysia Palm Complex'!$AR$408</f>
        <v>117.741</v>
      </c>
      <c r="F13" s="3">
        <f>'Malaysia Palm Complex'!$AR$409</f>
        <v>98.588999999999999</v>
      </c>
      <c r="G13" s="3">
        <f>'Malaysia Palm Complex'!$AR$410</f>
        <v>119.815</v>
      </c>
      <c r="H13" s="3">
        <f>'Malaysia Palm Complex'!$AR$411</f>
        <v>132.24799999999999</v>
      </c>
      <c r="I13" s="3">
        <f>'Malaysia Palm Complex'!$AR$412</f>
        <v>143.57</v>
      </c>
      <c r="J13" s="3">
        <f>'Malaysia Palm Complex'!$AR$413</f>
        <v>145.51400000000001</v>
      </c>
      <c r="K13" s="3">
        <f>'Malaysia Palm Complex'!$AR$414</f>
        <v>158.684</v>
      </c>
      <c r="L13" s="3">
        <f>'Malaysia Palm Complex'!$AR$415</f>
        <v>158.68299999999999</v>
      </c>
      <c r="M13" s="3">
        <f>'Malaysia Palm Complex'!$AR$416</f>
        <v>153.476</v>
      </c>
      <c r="N13" s="3">
        <f t="shared" si="0"/>
        <v>1630.4409999999998</v>
      </c>
      <c r="O13" s="123"/>
      <c r="P13" s="3">
        <f t="shared" si="1"/>
        <v>402.12099999999998</v>
      </c>
      <c r="Q13" s="3">
        <f t="shared" si="2"/>
        <v>336.14499999999998</v>
      </c>
      <c r="R13" s="3">
        <f t="shared" si="3"/>
        <v>421.33199999999999</v>
      </c>
      <c r="S13" s="3">
        <f t="shared" si="4"/>
        <v>470.84299999999996</v>
      </c>
    </row>
    <row r="14" spans="1:19" ht="16.5" hidden="1">
      <c r="A14" s="208" t="s">
        <v>342</v>
      </c>
      <c r="B14" s="3">
        <f>'Malaysia Palm Complex'!$AS$405</f>
        <v>149.886</v>
      </c>
      <c r="C14" s="3">
        <f>'Malaysia Palm Complex'!$AS$406</f>
        <v>128.416</v>
      </c>
      <c r="D14" s="3">
        <f>'Malaysia Palm Complex'!$AS$407</f>
        <v>137.50399999999999</v>
      </c>
      <c r="E14" s="3">
        <f>'Malaysia Palm Complex'!$AS$408</f>
        <v>112.41</v>
      </c>
      <c r="F14" s="3">
        <f>'Malaysia Palm Complex'!$AS$409</f>
        <v>115.74299999999999</v>
      </c>
      <c r="G14" s="3">
        <f>'Malaysia Palm Complex'!$AS$410</f>
        <v>120.584</v>
      </c>
      <c r="H14" s="3">
        <f>'Malaysia Palm Complex'!$AS$411</f>
        <v>116.378</v>
      </c>
      <c r="I14" s="3">
        <f>'Malaysia Palm Complex'!$AS$412</f>
        <v>126.367</v>
      </c>
      <c r="J14" s="3">
        <f>'Malaysia Palm Complex'!$AS$413</f>
        <v>132.47800000000001</v>
      </c>
      <c r="K14" s="3">
        <f>'Malaysia Palm Complex'!$AS$414</f>
        <v>148.31100000000001</v>
      </c>
      <c r="L14" s="3">
        <f>'Malaysia Palm Complex'!$AS$415</f>
        <v>149.93700000000001</v>
      </c>
      <c r="M14" s="3">
        <f>'Malaysia Palm Complex'!$AS$416</f>
        <v>156.08500000000001</v>
      </c>
      <c r="N14" s="3">
        <f t="shared" si="0"/>
        <v>1594.0990000000002</v>
      </c>
      <c r="O14" s="123"/>
      <c r="P14" s="3">
        <f t="shared" si="1"/>
        <v>415.80600000000004</v>
      </c>
      <c r="Q14" s="3">
        <f t="shared" si="2"/>
        <v>348.73699999999997</v>
      </c>
      <c r="R14" s="3">
        <f t="shared" si="3"/>
        <v>375.22300000000001</v>
      </c>
      <c r="S14" s="3">
        <f t="shared" si="4"/>
        <v>454.33300000000008</v>
      </c>
    </row>
    <row r="15" spans="1:19" ht="16.5" hidden="1">
      <c r="A15" s="208" t="s">
        <v>343</v>
      </c>
      <c r="B15" s="3">
        <f>'Malaysia Palm Complex'!$AT$405</f>
        <v>164.98599999999999</v>
      </c>
      <c r="C15" s="3">
        <f>'Malaysia Palm Complex'!$AT$406</f>
        <v>136.72999999999999</v>
      </c>
      <c r="D15" s="3">
        <f>'Malaysia Palm Complex'!$AT$407</f>
        <v>163.012</v>
      </c>
      <c r="E15" s="3">
        <f>'Malaysia Palm Complex'!$AT$408</f>
        <v>151.41200000000001</v>
      </c>
      <c r="F15" s="3">
        <f>'Malaysia Palm Complex'!$AT$409</f>
        <v>130.94399999999999</v>
      </c>
      <c r="G15" s="3">
        <f>'Malaysia Palm Complex'!$AT$410</f>
        <v>161.23099999999999</v>
      </c>
      <c r="H15" s="3">
        <f>'Malaysia Palm Complex'!$AT$411</f>
        <v>151.23099999999999</v>
      </c>
      <c r="I15" s="3">
        <f>'Malaysia Palm Complex'!$AT$412</f>
        <v>163.50399999999999</v>
      </c>
      <c r="J15" s="3">
        <f>'Malaysia Palm Complex'!$AT$413</f>
        <v>154.59200000000001</v>
      </c>
      <c r="K15" s="3">
        <f>'Malaysia Palm Complex'!$AT$414</f>
        <v>159.16499999999999</v>
      </c>
      <c r="L15" s="3">
        <f>'Malaysia Palm Complex'!$AT$415</f>
        <v>165.94399999999999</v>
      </c>
      <c r="M15" s="3">
        <f>'Malaysia Palm Complex'!$AT$416</f>
        <v>164.87899999999999</v>
      </c>
      <c r="N15" s="3">
        <f t="shared" si="0"/>
        <v>1867.6299999999997</v>
      </c>
      <c r="O15" s="123"/>
      <c r="P15" s="3">
        <f t="shared" si="1"/>
        <v>464.72800000000001</v>
      </c>
      <c r="Q15" s="3">
        <f t="shared" si="2"/>
        <v>443.58699999999999</v>
      </c>
      <c r="R15" s="3">
        <f t="shared" si="3"/>
        <v>469.327</v>
      </c>
      <c r="S15" s="3">
        <f t="shared" si="4"/>
        <v>489.98799999999994</v>
      </c>
    </row>
    <row r="16" spans="1:19" ht="16.5" hidden="1">
      <c r="A16" s="208" t="s">
        <v>344</v>
      </c>
      <c r="B16" s="3">
        <f>'Malaysia Palm Complex'!$AU$405</f>
        <v>162.297</v>
      </c>
      <c r="C16" s="3">
        <f>'Malaysia Palm Complex'!$AU$406</f>
        <v>138.57599999999999</v>
      </c>
      <c r="D16" s="3">
        <f>'Malaysia Palm Complex'!$AU$407</f>
        <v>138.85300000000001</v>
      </c>
      <c r="E16" s="3">
        <f>'Malaysia Palm Complex'!$AU$408</f>
        <v>117.19499999999999</v>
      </c>
      <c r="F16" s="3">
        <f>'Malaysia Palm Complex'!$AU$409</f>
        <v>126.449</v>
      </c>
      <c r="G16" s="3">
        <f>'Malaysia Palm Complex'!$AU$410</f>
        <v>160.27500000000001</v>
      </c>
      <c r="H16" s="3">
        <f>'Malaysia Palm Complex'!$AU$411</f>
        <v>161.02600000000001</v>
      </c>
      <c r="I16" s="3">
        <f>'Malaysia Palm Complex'!$AU$412</f>
        <v>171.69</v>
      </c>
      <c r="J16" s="3">
        <f>'Malaysia Palm Complex'!$AU$413</f>
        <v>167.953</v>
      </c>
      <c r="K16" s="3">
        <f>'Malaysia Palm Complex'!$AU$414</f>
        <v>182.923</v>
      </c>
      <c r="L16" s="3">
        <f>'Malaysia Palm Complex'!$AU$415</f>
        <v>180.41499999999999</v>
      </c>
      <c r="M16" s="3">
        <f>'Malaysia Palm Complex'!$AU$416</f>
        <v>183.17500000000001</v>
      </c>
      <c r="N16" s="3">
        <f t="shared" si="0"/>
        <v>1890.827</v>
      </c>
      <c r="O16" s="123"/>
      <c r="P16" s="3">
        <f t="shared" si="1"/>
        <v>439.726</v>
      </c>
      <c r="Q16" s="3">
        <f t="shared" si="2"/>
        <v>403.91899999999998</v>
      </c>
      <c r="R16" s="3">
        <f t="shared" si="3"/>
        <v>500.66899999999998</v>
      </c>
      <c r="S16" s="3">
        <f t="shared" si="4"/>
        <v>546.51299999999992</v>
      </c>
    </row>
    <row r="17" spans="1:22" ht="16.5" hidden="1">
      <c r="A17" s="208" t="s">
        <v>345</v>
      </c>
      <c r="B17" s="3">
        <f>'Malaysia Palm Complex'!$AV$405</f>
        <v>169.54300000000001</v>
      </c>
      <c r="C17" s="3">
        <f>'Malaysia Palm Complex'!$AV$406</f>
        <v>179.876</v>
      </c>
      <c r="D17" s="3">
        <f>'Malaysia Palm Complex'!$AV$407</f>
        <v>155.114</v>
      </c>
      <c r="E17" s="3">
        <f>'Malaysia Palm Complex'!$AV$408</f>
        <v>138.673</v>
      </c>
      <c r="F17" s="3">
        <f>'Malaysia Palm Complex'!$AV$409</f>
        <v>125.07299999999999</v>
      </c>
      <c r="G17" s="3">
        <f>'Malaysia Palm Complex'!$AV$410</f>
        <v>153.64099999999999</v>
      </c>
      <c r="H17" s="3">
        <f>'Malaysia Palm Complex'!$AV$411</f>
        <v>140.71</v>
      </c>
      <c r="I17" s="3">
        <f>'Malaysia Palm Complex'!$AV$412</f>
        <v>152.566</v>
      </c>
      <c r="J17" s="3">
        <f>'Malaysia Palm Complex'!$AV$413</f>
        <v>137.983</v>
      </c>
      <c r="K17" s="3">
        <f>'Malaysia Palm Complex'!$AV$414</f>
        <v>144.119</v>
      </c>
      <c r="L17" s="3">
        <f>'Malaysia Palm Complex'!$AV$415</f>
        <v>178.71</v>
      </c>
      <c r="M17" s="3">
        <f>'Malaysia Palm Complex'!$AV$416</f>
        <v>186.85</v>
      </c>
      <c r="N17" s="3">
        <f t="shared" si="0"/>
        <v>1862.8579999999997</v>
      </c>
      <c r="O17" s="123"/>
      <c r="P17" s="3">
        <f t="shared" si="1"/>
        <v>504.53300000000002</v>
      </c>
      <c r="Q17" s="3">
        <f t="shared" si="2"/>
        <v>417.38699999999994</v>
      </c>
      <c r="R17" s="3">
        <f t="shared" si="3"/>
        <v>431.25900000000001</v>
      </c>
      <c r="S17" s="3">
        <f t="shared" si="4"/>
        <v>509.67899999999997</v>
      </c>
    </row>
    <row r="18" spans="1:22" ht="16.5" hidden="1">
      <c r="A18" s="208" t="s">
        <v>346</v>
      </c>
      <c r="B18" s="3">
        <f>'Malaysia Palm Complex'!$AW$405</f>
        <v>172.92099999999999</v>
      </c>
      <c r="C18" s="3">
        <f>'Malaysia Palm Complex'!$AW$406</f>
        <v>192.16</v>
      </c>
      <c r="D18" s="3">
        <f>'Malaysia Palm Complex'!$AW$407</f>
        <v>184.20699999999999</v>
      </c>
      <c r="E18" s="3">
        <f>'Malaysia Palm Complex'!$AW$408</f>
        <v>182.22300000000001</v>
      </c>
      <c r="F18" s="3">
        <f>'Malaysia Palm Complex'!$AW$409</f>
        <v>147.83099999999999</v>
      </c>
      <c r="G18" s="3">
        <f>'Malaysia Palm Complex'!$AW$410</f>
        <v>164.71</v>
      </c>
      <c r="H18" s="3">
        <f>'Malaysia Palm Complex'!$AW$411</f>
        <v>167.518</v>
      </c>
      <c r="I18" s="3">
        <f>'Malaysia Palm Complex'!$AW$412</f>
        <v>170.905</v>
      </c>
      <c r="J18" s="3">
        <f>'Malaysia Palm Complex'!$AW$413</f>
        <v>172.88</v>
      </c>
      <c r="K18" s="3">
        <f>'Malaysia Palm Complex'!$AW$414</f>
        <v>167.672</v>
      </c>
      <c r="L18" s="3">
        <f>'Malaysia Palm Complex'!$AW$415</f>
        <v>189.113</v>
      </c>
      <c r="M18" s="3">
        <f>'Malaysia Palm Complex'!$AW$416</f>
        <v>188.98599999999999</v>
      </c>
      <c r="N18" s="3">
        <f t="shared" si="0"/>
        <v>2101.1260000000002</v>
      </c>
      <c r="O18" s="123"/>
      <c r="P18" s="3">
        <f t="shared" si="1"/>
        <v>549.28800000000001</v>
      </c>
      <c r="Q18" s="3">
        <f t="shared" si="2"/>
        <v>494.76400000000001</v>
      </c>
      <c r="R18" s="3">
        <f t="shared" si="3"/>
        <v>511.303</v>
      </c>
      <c r="S18" s="3">
        <f t="shared" si="4"/>
        <v>545.77099999999996</v>
      </c>
    </row>
    <row r="19" spans="1:22" ht="16.5" hidden="1">
      <c r="A19" s="208" t="s">
        <v>347</v>
      </c>
      <c r="B19" s="3">
        <f>'Malaysia Palm Complex'!$AX$405</f>
        <v>179.26300000000001</v>
      </c>
      <c r="C19" s="3">
        <f>'Malaysia Palm Complex'!$AX$406</f>
        <v>201.50899999999999</v>
      </c>
      <c r="D19" s="3">
        <f>'Malaysia Palm Complex'!$AX$407</f>
        <v>198.78899999999999</v>
      </c>
      <c r="E19" s="3">
        <f>'Malaysia Palm Complex'!$AX$408</f>
        <v>165.3</v>
      </c>
      <c r="F19" s="3">
        <f>'Malaysia Palm Complex'!$AX$409</f>
        <v>160.28399999999999</v>
      </c>
      <c r="G19" s="3">
        <f>'Malaysia Palm Complex'!$AX$410</f>
        <v>161.30500000000001</v>
      </c>
      <c r="H19" s="3">
        <f>'Malaysia Palm Complex'!$AX$411</f>
        <v>159.44999999999999</v>
      </c>
      <c r="I19" s="3">
        <f>'Malaysia Palm Complex'!$AX$412</f>
        <v>162.809</v>
      </c>
      <c r="J19" s="3">
        <f>'Malaysia Palm Complex'!$AX$413</f>
        <v>162.72300000000001</v>
      </c>
      <c r="K19" s="3">
        <f>'Malaysia Palm Complex'!$AX$414</f>
        <v>178.42400000000001</v>
      </c>
      <c r="L19" s="3">
        <f>'Malaysia Palm Complex'!$AX$415</f>
        <v>176.37700000000001</v>
      </c>
      <c r="M19" s="3">
        <f>'Malaysia Palm Complex'!$AX$416</f>
        <v>158.23699999999999</v>
      </c>
      <c r="N19" s="3">
        <f t="shared" si="0"/>
        <v>2064.4699999999998</v>
      </c>
      <c r="O19" s="123"/>
      <c r="P19" s="3">
        <f t="shared" si="1"/>
        <v>579.56099999999992</v>
      </c>
      <c r="Q19" s="3">
        <f t="shared" si="2"/>
        <v>486.88900000000001</v>
      </c>
      <c r="R19" s="3">
        <f t="shared" si="3"/>
        <v>484.98200000000003</v>
      </c>
      <c r="S19" s="3">
        <f t="shared" si="4"/>
        <v>513.03800000000001</v>
      </c>
    </row>
    <row r="20" spans="1:22" ht="16.5" hidden="1">
      <c r="A20" s="208" t="s">
        <v>348</v>
      </c>
      <c r="B20" s="3">
        <f>'Malaysia Palm Complex'!$AY$405</f>
        <v>211.703</v>
      </c>
      <c r="C20" s="3">
        <f>'Malaysia Palm Complex'!$AY$406</f>
        <v>206.946</v>
      </c>
      <c r="D20" s="3">
        <f>'Malaysia Palm Complex'!$AY$407</f>
        <v>193.501</v>
      </c>
      <c r="E20" s="3">
        <f>'Malaysia Palm Complex'!$AY$408</f>
        <v>172.75800000000001</v>
      </c>
      <c r="F20" s="3">
        <f>'Malaysia Palm Complex'!$AY$409</f>
        <v>134.18100000000001</v>
      </c>
      <c r="G20" s="3">
        <f>'Malaysia Palm Complex'!$AY$410</f>
        <v>170.369</v>
      </c>
      <c r="H20" s="3">
        <f>'Malaysia Palm Complex'!$AY$411</f>
        <v>160.37700000000001</v>
      </c>
      <c r="I20" s="3">
        <f>'Malaysia Palm Complex'!$AY$412</f>
        <v>157.982</v>
      </c>
      <c r="J20" s="3">
        <f>'Malaysia Palm Complex'!$AY$413</f>
        <v>152.29499999999999</v>
      </c>
      <c r="K20" s="3">
        <f>'Malaysia Palm Complex'!$AY$414</f>
        <v>178.84399999999999</v>
      </c>
      <c r="L20" s="3">
        <f>'Malaysia Palm Complex'!$AY$415</f>
        <v>190.67400000000001</v>
      </c>
      <c r="M20" s="3">
        <f>'Malaysia Palm Complex'!$AY$416</f>
        <v>167.12100000000001</v>
      </c>
      <c r="N20" s="3">
        <f t="shared" si="0"/>
        <v>2096.7510000000002</v>
      </c>
      <c r="O20" s="123"/>
      <c r="P20" s="3">
        <f t="shared" si="1"/>
        <v>612.15</v>
      </c>
      <c r="Q20" s="3">
        <f t="shared" si="2"/>
        <v>477.30799999999999</v>
      </c>
      <c r="R20" s="3">
        <f t="shared" si="3"/>
        <v>470.654</v>
      </c>
      <c r="S20" s="3">
        <f t="shared" si="4"/>
        <v>536.63900000000001</v>
      </c>
    </row>
    <row r="21" spans="1:22" ht="16.5" hidden="1">
      <c r="A21" s="208" t="s">
        <v>349</v>
      </c>
      <c r="B21" s="3">
        <f>'Malaysia Palm Complex'!$AZ$405</f>
        <v>206.93299999999999</v>
      </c>
      <c r="C21" s="3">
        <f>'Malaysia Palm Complex'!$AZ$406</f>
        <v>170.428</v>
      </c>
      <c r="D21" s="3">
        <f>'Malaysia Palm Complex'!$AZ$407</f>
        <v>152.98099999999999</v>
      </c>
      <c r="E21" s="3">
        <f>'Malaysia Palm Complex'!$AZ$408</f>
        <v>126.848</v>
      </c>
      <c r="F21" s="3">
        <f>'Malaysia Palm Complex'!$AZ$409</f>
        <v>117.843</v>
      </c>
      <c r="G21" s="3">
        <f>'Malaysia Palm Complex'!$AZ$410</f>
        <v>161.65700000000001</v>
      </c>
      <c r="H21" s="3">
        <f>'Malaysia Palm Complex'!$AZ$411</f>
        <v>173.18899999999999</v>
      </c>
      <c r="I21" s="3">
        <f>'Malaysia Palm Complex'!$AZ$412</f>
        <v>192.642</v>
      </c>
      <c r="J21" s="3">
        <f>'Malaysia Palm Complex'!$AZ$413</f>
        <v>194.32300000000001</v>
      </c>
      <c r="K21" s="3">
        <f>'Malaysia Palm Complex'!$AZ$414</f>
        <v>202.90700000000001</v>
      </c>
      <c r="L21" s="3">
        <f>'Malaysia Palm Complex'!$AZ$415</f>
        <v>187.017</v>
      </c>
      <c r="M21" s="3">
        <f>'Malaysia Palm Complex'!$AZ$416</f>
        <v>185.69</v>
      </c>
      <c r="N21" s="3">
        <f t="shared" si="0"/>
        <v>2072.4580000000001</v>
      </c>
      <c r="O21" s="123"/>
      <c r="P21" s="3">
        <f t="shared" si="1"/>
        <v>530.34199999999998</v>
      </c>
      <c r="Q21" s="3">
        <f t="shared" si="2"/>
        <v>406.34800000000001</v>
      </c>
      <c r="R21" s="3">
        <f t="shared" si="3"/>
        <v>560.154</v>
      </c>
      <c r="S21" s="3">
        <f t="shared" si="4"/>
        <v>575.61400000000003</v>
      </c>
    </row>
    <row r="22" spans="1:22" ht="16.5" hidden="1">
      <c r="A22" s="208" t="s">
        <v>350</v>
      </c>
      <c r="B22" s="3">
        <f>'Malaysia Palm Complex'!$BA$405</f>
        <v>213.131</v>
      </c>
      <c r="C22" s="3">
        <f>'Malaysia Palm Complex'!$BA$406</f>
        <v>199.63900000000001</v>
      </c>
      <c r="D22" s="3">
        <f>'Malaysia Palm Complex'!$BA$407</f>
        <v>189.81200000000001</v>
      </c>
      <c r="E22" s="3">
        <f>'Malaysia Palm Complex'!$BA$408</f>
        <v>157.363</v>
      </c>
      <c r="F22" s="3">
        <f>'Malaysia Palm Complex'!$BA$409</f>
        <v>154.12899999999999</v>
      </c>
      <c r="G22" s="3">
        <f>'Malaysia Palm Complex'!$BA$410</f>
        <v>152.03800000000001</v>
      </c>
      <c r="H22" s="3">
        <f>'Malaysia Palm Complex'!$BA$411</f>
        <v>139.33799999999999</v>
      </c>
      <c r="I22" s="3">
        <f>'Malaysia Palm Complex'!$BA$412</f>
        <v>161.51</v>
      </c>
      <c r="J22" s="3">
        <f>'Malaysia Palm Complex'!$BA$413</f>
        <v>161.09800000000001</v>
      </c>
      <c r="K22" s="3">
        <f>'Malaysia Palm Complex'!$BA$414</f>
        <v>187.32300000000001</v>
      </c>
      <c r="L22" s="3">
        <f>'Malaysia Palm Complex'!$BA$415</f>
        <v>175.285</v>
      </c>
      <c r="M22" s="3">
        <f>'Malaysia Palm Complex'!$BA$416</f>
        <v>211.93700000000001</v>
      </c>
      <c r="N22" s="3">
        <f t="shared" si="0"/>
        <v>2102.6030000000001</v>
      </c>
      <c r="O22" s="123"/>
      <c r="P22" s="3">
        <f t="shared" si="1"/>
        <v>602.58199999999999</v>
      </c>
      <c r="Q22" s="3">
        <f t="shared" si="2"/>
        <v>463.53</v>
      </c>
      <c r="R22" s="3">
        <f t="shared" si="3"/>
        <v>461.94599999999997</v>
      </c>
      <c r="S22" s="3">
        <f t="shared" si="4"/>
        <v>574.54500000000007</v>
      </c>
    </row>
    <row r="23" spans="1:22" ht="16.5" hidden="1">
      <c r="A23" s="208" t="s">
        <v>351</v>
      </c>
      <c r="B23" s="3">
        <f>'Malaysia Palm Complex'!$BB$405</f>
        <v>224.06800000000001</v>
      </c>
      <c r="C23" s="3">
        <f>'Malaysia Palm Complex'!$BB$406</f>
        <v>215.96600000000001</v>
      </c>
      <c r="D23" s="3">
        <f>'Malaysia Palm Complex'!$BB$407</f>
        <v>223.96899999999999</v>
      </c>
      <c r="E23" s="3">
        <f>'Malaysia Palm Complex'!$BB$408</f>
        <v>199.80699999999999</v>
      </c>
      <c r="F23" s="3">
        <f>'Malaysia Palm Complex'!$BB$409</f>
        <v>161.18799999999999</v>
      </c>
      <c r="G23" s="3">
        <f>'Malaysia Palm Complex'!$BB$410</f>
        <v>176.929</v>
      </c>
      <c r="H23" s="3">
        <f>'Malaysia Palm Complex'!$BB$411</f>
        <v>157.50899999999999</v>
      </c>
      <c r="I23" s="3">
        <f>'Malaysia Palm Complex'!$BB$412</f>
        <v>161.63200000000001</v>
      </c>
      <c r="J23" s="3">
        <f>'Malaysia Palm Complex'!$BB$413</f>
        <v>166.07499999999999</v>
      </c>
      <c r="K23" s="3">
        <f>'Malaysia Palm Complex'!$BB$414</f>
        <v>179.315</v>
      </c>
      <c r="L23" s="3">
        <f>'Malaysia Palm Complex'!$BB$415</f>
        <v>179.83799999999999</v>
      </c>
      <c r="M23" s="3">
        <f>'Malaysia Palm Complex'!$BB$416</f>
        <v>224.846</v>
      </c>
      <c r="N23" s="3">
        <f t="shared" si="0"/>
        <v>2271.1420000000003</v>
      </c>
      <c r="O23" s="123"/>
      <c r="P23" s="3">
        <f t="shared" si="1"/>
        <v>664.00299999999993</v>
      </c>
      <c r="Q23" s="3">
        <f t="shared" si="2"/>
        <v>537.92399999999998</v>
      </c>
      <c r="R23" s="3">
        <f t="shared" si="3"/>
        <v>485.21599999999995</v>
      </c>
      <c r="S23" s="3">
        <f t="shared" si="4"/>
        <v>583.99900000000002</v>
      </c>
    </row>
    <row r="24" spans="1:22" ht="16.5" hidden="1">
      <c r="A24" s="208" t="s">
        <v>352</v>
      </c>
      <c r="B24" s="3">
        <f>'Malaysia Palm Complex'!$BC$405</f>
        <v>230.79900000000001</v>
      </c>
      <c r="C24" s="3">
        <f>'Malaysia Palm Complex'!$BC$406</f>
        <v>218.328</v>
      </c>
      <c r="D24" s="3">
        <f>'Malaysia Palm Complex'!$BC$407</f>
        <v>213.55600000000001</v>
      </c>
      <c r="E24" s="3">
        <f>'Malaysia Palm Complex'!$BC$408</f>
        <v>182.90199999999999</v>
      </c>
      <c r="F24" s="3">
        <f>'Malaysia Palm Complex'!$BC$409</f>
        <v>164.03399999999999</v>
      </c>
      <c r="G24" s="3">
        <f>'Malaysia Palm Complex'!$BC$410</f>
        <v>170.828</v>
      </c>
      <c r="H24" s="3">
        <f>'Malaysia Palm Complex'!$BC$411</f>
        <v>177.07400000000001</v>
      </c>
      <c r="I24" s="3">
        <f>'Malaysia Palm Complex'!$BC$412</f>
        <v>186.54300000000001</v>
      </c>
      <c r="J24" s="3">
        <f>'Malaysia Palm Complex'!$BC$413</f>
        <v>174.726</v>
      </c>
      <c r="K24" s="3">
        <f>'Malaysia Palm Complex'!$BC$414</f>
        <v>171.352</v>
      </c>
      <c r="L24" s="3">
        <f>'Malaysia Palm Complex'!$BC$415</f>
        <v>216.04300000000001</v>
      </c>
      <c r="M24" s="3">
        <f>'Malaysia Palm Complex'!$BC$416</f>
        <v>225.37700000000001</v>
      </c>
      <c r="N24" s="3">
        <f t="shared" si="0"/>
        <v>2331.5620000000004</v>
      </c>
      <c r="O24" s="123"/>
      <c r="P24" s="3">
        <f t="shared" si="1"/>
        <v>662.68299999999999</v>
      </c>
      <c r="Q24" s="3">
        <f t="shared" si="2"/>
        <v>517.76400000000001</v>
      </c>
      <c r="R24" s="3">
        <f t="shared" si="3"/>
        <v>538.34300000000007</v>
      </c>
      <c r="S24" s="3">
        <f t="shared" si="4"/>
        <v>612.77199999999993</v>
      </c>
    </row>
    <row r="25" spans="1:22" ht="16.5">
      <c r="A25" s="208" t="s">
        <v>353</v>
      </c>
      <c r="B25" s="3">
        <f>'Malaysia Palm Complex'!$BD$405</f>
        <v>217.84299999999999</v>
      </c>
      <c r="C25" s="3">
        <f>'Malaysia Palm Complex'!$BD$406</f>
        <v>215.63</v>
      </c>
      <c r="D25" s="3">
        <f>'Malaysia Palm Complex'!$BD$407</f>
        <v>175.03</v>
      </c>
      <c r="E25" s="3">
        <f>'Malaysia Palm Complex'!$BD$408</f>
        <v>145.73400000000001</v>
      </c>
      <c r="F25" s="3">
        <f>'Malaysia Palm Complex'!$BD$409</f>
        <v>115.072</v>
      </c>
      <c r="G25" s="3">
        <f>'Malaysia Palm Complex'!$BD$410</f>
        <v>176.18</v>
      </c>
      <c r="H25" s="3">
        <f>'Malaysia Palm Complex'!$BD$411</f>
        <v>182.16300000000001</v>
      </c>
      <c r="I25" s="3">
        <f>'Malaysia Palm Complex'!$BD$412</f>
        <v>218.71600000000001</v>
      </c>
      <c r="J25" s="3">
        <f>'Malaysia Palm Complex'!$BD$413</f>
        <v>197.626</v>
      </c>
      <c r="K25" s="3">
        <f>'Malaysia Palm Complex'!$BD$414</f>
        <v>183.28700000000001</v>
      </c>
      <c r="L25" s="3">
        <f>'Malaysia Palm Complex'!$BD$415</f>
        <v>236.648</v>
      </c>
      <c r="M25" s="3">
        <f>'Malaysia Palm Complex'!$BD$416</f>
        <v>216.411</v>
      </c>
      <c r="N25" s="3">
        <f t="shared" si="0"/>
        <v>2280.34</v>
      </c>
      <c r="O25" s="123"/>
      <c r="P25" s="3">
        <f t="shared" si="1"/>
        <v>608.50299999999993</v>
      </c>
      <c r="Q25" s="3">
        <f t="shared" si="2"/>
        <v>436.98600000000005</v>
      </c>
      <c r="R25" s="3">
        <f t="shared" si="3"/>
        <v>598.505</v>
      </c>
      <c r="S25" s="3">
        <f t="shared" si="4"/>
        <v>636.346</v>
      </c>
    </row>
    <row r="26" spans="1:22" ht="16.5">
      <c r="A26" s="208" t="s">
        <v>354</v>
      </c>
      <c r="B26" s="3">
        <f>'Malaysia Palm Complex'!$BE$405</f>
        <v>224.405</v>
      </c>
      <c r="C26" s="3">
        <f>'Malaysia Palm Complex'!$BE$406</f>
        <v>202.821</v>
      </c>
      <c r="D26" s="3">
        <f>'Malaysia Palm Complex'!$BE$407</f>
        <v>177.40299999999999</v>
      </c>
      <c r="E26" s="3">
        <f>'Malaysia Palm Complex'!$BE$408</f>
        <v>146.45500000000001</v>
      </c>
      <c r="F26" s="3">
        <f>'Malaysia Palm Complex'!$BE$409</f>
        <v>116.97499999999999</v>
      </c>
      <c r="G26" s="3">
        <f>'Malaysia Palm Complex'!$BE$410</f>
        <v>145.595</v>
      </c>
      <c r="H26" s="3">
        <f>'Malaysia Palm Complex'!$BE$411</f>
        <v>148.928</v>
      </c>
      <c r="I26" s="3">
        <f>'Malaysia Palm Complex'!$BE$412</f>
        <v>153.82599999999999</v>
      </c>
      <c r="J26" s="3">
        <f>'Malaysia Palm Complex'!$BE$413</f>
        <v>164.50800000000001</v>
      </c>
      <c r="K26" s="3">
        <f>'Malaysia Palm Complex'!$BE$414</f>
        <v>164.96299999999999</v>
      </c>
      <c r="L26" s="3">
        <f>'Malaysia Palm Complex'!$BE$415</f>
        <v>193.06399999999999</v>
      </c>
      <c r="M26" s="3">
        <f>'Malaysia Palm Complex'!$BE$416</f>
        <v>179.97</v>
      </c>
      <c r="N26" s="3">
        <f t="shared" si="0"/>
        <v>2018.9130000000002</v>
      </c>
      <c r="O26" s="123"/>
      <c r="P26" s="3">
        <f t="shared" si="1"/>
        <v>604.62900000000002</v>
      </c>
      <c r="Q26" s="3">
        <f t="shared" si="2"/>
        <v>409.02499999999998</v>
      </c>
      <c r="R26" s="3">
        <f t="shared" si="3"/>
        <v>467.26200000000006</v>
      </c>
      <c r="S26" s="3">
        <f t="shared" si="4"/>
        <v>537.99699999999996</v>
      </c>
    </row>
    <row r="27" spans="1:22" ht="16.5">
      <c r="A27" s="208" t="s">
        <v>355</v>
      </c>
      <c r="B27" s="3">
        <f>'Malaysia Palm Complex'!$BF$405</f>
        <v>205.51400000000001</v>
      </c>
      <c r="C27" s="3">
        <f>'Malaysia Palm Complex'!$BF$406</f>
        <v>179.74799999999999</v>
      </c>
      <c r="D27" s="3">
        <f>'Malaysia Palm Complex'!$BF$407</f>
        <v>159.87700000000001</v>
      </c>
      <c r="E27" s="3">
        <f>'Malaysia Palm Complex'!$BF$408</f>
        <v>144.62100000000001</v>
      </c>
      <c r="F27" s="3">
        <f>'Malaysia Palm Complex'!$BF$409</f>
        <v>147.84399999999999</v>
      </c>
      <c r="G27" s="3">
        <f>'Malaysia Palm Complex'!$BF$410</f>
        <v>170.40100000000001</v>
      </c>
      <c r="H27" s="3">
        <f>'Malaysia Palm Complex'!$BF$411</f>
        <v>170.042</v>
      </c>
      <c r="I27" s="3">
        <f>'Malaysia Palm Complex'!$BF$412</f>
        <v>194.22499999999999</v>
      </c>
      <c r="J27" s="3">
        <f>'Malaysia Palm Complex'!$BF$413</f>
        <v>171.38900000000001</v>
      </c>
      <c r="K27" s="3">
        <f>'Malaysia Palm Complex'!$BF$414</f>
        <v>209.435</v>
      </c>
      <c r="L27" s="3">
        <f>'Malaysia Palm Complex'!$BF$415</f>
        <v>205.07900000000001</v>
      </c>
      <c r="M27" s="3">
        <f>'Malaysia Palm Complex'!$BF$416</f>
        <v>190.89500000000001</v>
      </c>
      <c r="N27" s="3">
        <f t="shared" si="0"/>
        <v>2149.0700000000002</v>
      </c>
      <c r="O27" s="123"/>
      <c r="P27" s="3">
        <f t="shared" si="1"/>
        <v>545.13900000000001</v>
      </c>
      <c r="Q27" s="3">
        <f t="shared" si="2"/>
        <v>462.86600000000004</v>
      </c>
      <c r="R27" s="3">
        <f t="shared" si="3"/>
        <v>535.65599999999995</v>
      </c>
      <c r="S27" s="3">
        <f t="shared" si="4"/>
        <v>605.40899999999999</v>
      </c>
      <c r="U27" s="185">
        <f>((L28-M28)/((SUM(L23:L27)-SUM(M23:M27))/5))-1</f>
        <v>7.6201845613007269</v>
      </c>
      <c r="V27" s="186" t="s">
        <v>357</v>
      </c>
    </row>
    <row r="28" spans="1:22" ht="16.5">
      <c r="A28" s="208" t="s">
        <v>356</v>
      </c>
      <c r="B28" s="3">
        <f>'Malaysia Palm Complex'!$BG$405</f>
        <v>223.42599999999999</v>
      </c>
      <c r="C28" s="3">
        <f>'Malaysia Palm Complex'!$BG$406</f>
        <v>230.03299999999999</v>
      </c>
      <c r="D28" s="3">
        <f>'Malaysia Palm Complex'!$BG$407</f>
        <v>223.523</v>
      </c>
      <c r="E28" s="3">
        <f>'Malaysia Palm Complex'!$BG$408</f>
        <v>206.59700000000001</v>
      </c>
      <c r="F28" s="3">
        <f>'Malaysia Palm Complex'!$BG$409</f>
        <v>161.124</v>
      </c>
      <c r="G28" s="3">
        <f>'Malaysia Palm Complex'!$BG$410</f>
        <v>195.29400000000001</v>
      </c>
      <c r="H28" s="3">
        <f>'Malaysia Palm Complex'!$BG$411</f>
        <v>188.70099999999999</v>
      </c>
      <c r="I28" s="3">
        <f>'Malaysia Palm Complex'!$BG$412</f>
        <v>179.46299999999999</v>
      </c>
      <c r="J28" s="3">
        <f>'Malaysia Palm Complex'!$BG$413</f>
        <v>156.387</v>
      </c>
      <c r="K28" s="3">
        <f>'Malaysia Palm Complex'!$BG$414</f>
        <v>175.45599999999999</v>
      </c>
      <c r="L28" s="3">
        <f>'Malaysia Palm Complex'!$BG$415</f>
        <v>179.917</v>
      </c>
      <c r="M28" s="3">
        <f>'Malaysia Palm Complex'!$BG$416</f>
        <v>191.68700000000001</v>
      </c>
      <c r="N28" s="3">
        <f t="shared" si="0"/>
        <v>2311.6079999999997</v>
      </c>
      <c r="O28" s="123"/>
      <c r="P28" s="3">
        <f>SUM(B28:D28)</f>
        <v>676.98199999999997</v>
      </c>
      <c r="Q28" s="3">
        <f t="shared" si="2"/>
        <v>563.01499999999999</v>
      </c>
      <c r="R28" s="3">
        <f t="shared" si="3"/>
        <v>524.55099999999993</v>
      </c>
      <c r="S28" s="3">
        <f t="shared" si="4"/>
        <v>547.05999999999995</v>
      </c>
      <c r="U28" s="185">
        <f>M28/L28-1</f>
        <v>6.5419054341724348E-2</v>
      </c>
      <c r="V28" s="186" t="s">
        <v>358</v>
      </c>
    </row>
    <row r="29" spans="1:22" ht="17.25" thickBot="1">
      <c r="A29" s="208" t="s">
        <v>2</v>
      </c>
      <c r="B29" s="71">
        <f>'Malaysia Palm Complex'!$BH$405</f>
        <v>231.184</v>
      </c>
      <c r="C29" s="71">
        <f>'Malaysia Palm Complex'!$BH$406</f>
        <v>216.87899999999999</v>
      </c>
      <c r="D29" s="71">
        <f>'Malaysia Palm Complex'!$BH$407</f>
        <v>217.29599999999999</v>
      </c>
      <c r="E29" s="71">
        <f>'Malaysia Palm Complex'!$BH$408</f>
        <v>211.39</v>
      </c>
      <c r="F29" s="71">
        <f>'Malaysia Palm Complex'!$BH$409</f>
        <v>174.065</v>
      </c>
      <c r="G29" s="71">
        <f>'Malaysia Palm Complex'!$BH$410</f>
        <v>223.41900000000001</v>
      </c>
      <c r="H29" s="71">
        <f>'Malaysia Palm Complex'!$BH$411</f>
        <v>190.21700000000001</v>
      </c>
      <c r="I29" s="71">
        <f>'Malaysia Palm Complex'!$BH$412</f>
        <v>204.27</v>
      </c>
      <c r="J29" s="71">
        <f>'Malaysia Palm Complex'!$BH$413</f>
        <v>160.36600000000001</v>
      </c>
      <c r="K29" s="71">
        <f>'Malaysia Palm Complex'!$BH$414</f>
        <v>201.27</v>
      </c>
      <c r="L29" s="71">
        <f>'Malaysia Palm Complex'!$BH$415</f>
        <v>199.80199999999999</v>
      </c>
      <c r="M29" s="71">
        <f>'Malaysia Palm Complex'!$BH$416</f>
        <v>200.91499999999999</v>
      </c>
      <c r="N29" s="71">
        <f t="shared" si="0"/>
        <v>2431.0729999999999</v>
      </c>
      <c r="O29" s="123"/>
      <c r="P29" s="71">
        <f t="shared" si="1"/>
        <v>665.35899999999992</v>
      </c>
      <c r="Q29" s="71">
        <f t="shared" si="2"/>
        <v>608.87400000000002</v>
      </c>
      <c r="R29" s="71">
        <f t="shared" si="3"/>
        <v>554.85300000000007</v>
      </c>
      <c r="S29" s="71">
        <f t="shared" si="4"/>
        <v>601.98699999999997</v>
      </c>
      <c r="U29" s="185">
        <f>M28/M27-1</f>
        <v>4.1488776552556228E-3</v>
      </c>
      <c r="V29" s="186" t="s">
        <v>359</v>
      </c>
    </row>
    <row r="30" spans="1:22" ht="17.25" hidden="1" thickBot="1">
      <c r="A30" s="208" t="s">
        <v>37</v>
      </c>
      <c r="B30" s="71">
        <f>'Malaysia Palm Complex'!$BI$405</f>
        <v>217.63900000000001</v>
      </c>
      <c r="C30" s="71">
        <f>'Malaysia Palm Complex'!$BI$406</f>
        <v>184.75800000000001</v>
      </c>
      <c r="D30" s="71">
        <f>'Malaysia Palm Complex'!$BI$407</f>
        <v>154.07300000000001</v>
      </c>
      <c r="E30" s="71">
        <f>'Malaysia Palm Complex'!$BI$408</f>
        <v>136.69499999999999</v>
      </c>
      <c r="F30" s="71">
        <f>'Malaysia Palm Complex'!$BI$409</f>
        <v>153.32400000000001</v>
      </c>
      <c r="G30" s="71">
        <f>'Malaysia Palm Complex'!$BI$410</f>
        <v>164.54300000000001</v>
      </c>
      <c r="H30" s="71">
        <f>'Malaysia Palm Complex'!$BI$411</f>
        <v>167.131</v>
      </c>
      <c r="I30" s="71">
        <f>'Malaysia Palm Complex'!$BI$412</f>
        <v>196.71199999999999</v>
      </c>
      <c r="J30" s="71">
        <f>'Malaysia Palm Complex'!$BI$413</f>
        <v>215.66300000000001</v>
      </c>
      <c r="K30" s="71">
        <f>'Malaysia Palm Complex'!$BI$414</f>
        <v>217.642</v>
      </c>
      <c r="L30" s="71">
        <f>'Malaysia Palm Complex'!$BI$415</f>
        <v>212.76</v>
      </c>
      <c r="M30" s="71">
        <f>'Malaysia Palm Complex'!$BI$416</f>
        <v>210.76</v>
      </c>
      <c r="N30" s="71">
        <f t="shared" si="0"/>
        <v>2231.6999999999998</v>
      </c>
      <c r="O30" s="123"/>
      <c r="P30" s="71">
        <f t="shared" si="1"/>
        <v>556.47</v>
      </c>
      <c r="Q30" s="71">
        <f t="shared" si="2"/>
        <v>454.56200000000001</v>
      </c>
      <c r="R30" s="71">
        <f t="shared" si="3"/>
        <v>579.50599999999997</v>
      </c>
      <c r="S30" s="71">
        <f t="shared" si="4"/>
        <v>641.16200000000003</v>
      </c>
      <c r="U30" s="189"/>
      <c r="V30" s="186"/>
    </row>
    <row r="31" spans="1:22" ht="17.25" hidden="1" thickBot="1">
      <c r="A31" s="208" t="s">
        <v>38</v>
      </c>
      <c r="B31" s="71">
        <f>'Malaysia Palm Complex'!$BJ$405</f>
        <v>214.845</v>
      </c>
      <c r="C31" s="71">
        <f>'Malaysia Palm Complex'!$BJ$406</f>
        <v>171.67099999999999</v>
      </c>
      <c r="D31" s="71">
        <f>'Malaysia Palm Complex'!$BJ$407</f>
        <v>141.56700000000001</v>
      </c>
      <c r="E31" s="71">
        <f>'Malaysia Palm Complex'!$BJ$408</f>
        <v>128.809</v>
      </c>
      <c r="F31" s="71">
        <f>'Malaysia Palm Complex'!$BJ$409</f>
        <v>123.336</v>
      </c>
      <c r="G31" s="71">
        <f>'Malaysia Palm Complex'!$BJ$410</f>
        <v>164.292</v>
      </c>
      <c r="H31" s="71">
        <f>'Malaysia Palm Complex'!$BJ$411</f>
        <v>177.91</v>
      </c>
      <c r="I31" s="71">
        <f>'Malaysia Palm Complex'!$BJ$412</f>
        <v>168</v>
      </c>
      <c r="J31" s="71">
        <f>'Malaysia Palm Complex'!$BJ$413</f>
        <v>186.988</v>
      </c>
      <c r="K31" s="71">
        <f>'Malaysia Palm Complex'!$BJ$414</f>
        <v>171.86</v>
      </c>
      <c r="L31" s="71">
        <f>'Malaysia Palm Complex'!$BJ$415</f>
        <v>191.81800000000001</v>
      </c>
      <c r="M31" s="71">
        <f>'Malaysia Palm Complex'!$BJ$416</f>
        <v>193.59200000000001</v>
      </c>
      <c r="N31" s="71">
        <f t="shared" si="0"/>
        <v>2034.6880000000003</v>
      </c>
      <c r="O31" s="123"/>
      <c r="P31" s="71">
        <f t="shared" si="1"/>
        <v>528.08299999999997</v>
      </c>
      <c r="Q31" s="71">
        <f t="shared" si="2"/>
        <v>416.43700000000001</v>
      </c>
      <c r="R31" s="71">
        <f t="shared" si="3"/>
        <v>532.89799999999991</v>
      </c>
      <c r="S31" s="71">
        <f t="shared" si="4"/>
        <v>557.27</v>
      </c>
      <c r="U31" s="189"/>
      <c r="V31" s="186"/>
    </row>
    <row r="32" spans="1:22">
      <c r="A32" s="206" t="s">
        <v>362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123"/>
      <c r="P32" s="209"/>
      <c r="Q32" s="209"/>
      <c r="R32" s="209"/>
      <c r="S32" s="209"/>
      <c r="U32" s="185">
        <f>(M28/AVERAGE(M23:M27))-1</f>
        <v>-7.6206338512133431E-2</v>
      </c>
      <c r="V32" s="186" t="s">
        <v>181</v>
      </c>
    </row>
    <row r="33" spans="1:19" ht="16.5" hidden="1">
      <c r="A33" s="34" t="s">
        <v>332</v>
      </c>
      <c r="B33" s="3">
        <f>'Malaysia Palm Complex'!$AI$437</f>
        <v>0</v>
      </c>
      <c r="C33" s="3">
        <f>'Malaysia Palm Complex'!$AI$438</f>
        <v>0</v>
      </c>
      <c r="D33" s="3">
        <f>'Malaysia Palm Complex'!$AI$439</f>
        <v>0</v>
      </c>
      <c r="E33" s="3">
        <f>'Malaysia Palm Complex'!$AI$440</f>
        <v>0</v>
      </c>
      <c r="F33" s="3">
        <f>'Malaysia Palm Complex'!$AI$441</f>
        <v>0</v>
      </c>
      <c r="G33" s="3">
        <f>'Malaysia Palm Complex'!$AI$442</f>
        <v>0</v>
      </c>
      <c r="H33" s="3">
        <f>'Malaysia Palm Complex'!$AI$443</f>
        <v>0</v>
      </c>
      <c r="I33" s="3">
        <f>'Malaysia Palm Complex'!$AI$444</f>
        <v>0</v>
      </c>
      <c r="J33" s="3">
        <f>'Malaysia Palm Complex'!$AI$445</f>
        <v>0</v>
      </c>
      <c r="K33" s="3">
        <f>'Malaysia Palm Complex'!$AI$446</f>
        <v>0</v>
      </c>
      <c r="L33" s="3">
        <f>'Malaysia Palm Complex'!$AI$447</f>
        <v>0</v>
      </c>
      <c r="M33" s="3">
        <f>'Malaysia Palm Complex'!$AI$448</f>
        <v>0</v>
      </c>
      <c r="N33" s="3">
        <f t="shared" ref="N33:N60" si="5">SUM(B33:M33)</f>
        <v>0</v>
      </c>
      <c r="O33" s="123"/>
      <c r="P33" s="3">
        <f t="shared" ref="P33:P60" si="6">SUM(B33:D33)</f>
        <v>0</v>
      </c>
      <c r="Q33" s="3">
        <f t="shared" ref="Q33:Q60" si="7">SUM(E33:G33)</f>
        <v>0</v>
      </c>
      <c r="R33" s="3">
        <f t="shared" ref="R33:R60" si="8">SUM(H33:J33)</f>
        <v>0</v>
      </c>
      <c r="S33" s="3">
        <f t="shared" ref="S33:S60" si="9">SUM(K33:M33)</f>
        <v>0</v>
      </c>
    </row>
    <row r="34" spans="1:19" ht="16.5" hidden="1">
      <c r="A34" s="34" t="s">
        <v>333</v>
      </c>
      <c r="B34" s="3">
        <f>'Malaysia Palm Complex'!$AJ$437</f>
        <v>0</v>
      </c>
      <c r="C34" s="3">
        <f>'Malaysia Palm Complex'!$AJ$438</f>
        <v>0</v>
      </c>
      <c r="D34" s="3">
        <f>'Malaysia Palm Complex'!$AJ$439</f>
        <v>0</v>
      </c>
      <c r="E34" s="3">
        <f>'Malaysia Palm Complex'!$AJ$440</f>
        <v>0</v>
      </c>
      <c r="F34" s="3">
        <f>'Malaysia Palm Complex'!$AJ$441</f>
        <v>0</v>
      </c>
      <c r="G34" s="3">
        <f>'Malaysia Palm Complex'!$AJ$442</f>
        <v>0</v>
      </c>
      <c r="H34" s="3">
        <f>'Malaysia Palm Complex'!$AJ$443</f>
        <v>0</v>
      </c>
      <c r="I34" s="3">
        <f>'Malaysia Palm Complex'!$AJ$444</f>
        <v>0</v>
      </c>
      <c r="J34" s="3">
        <f>'Malaysia Palm Complex'!$AJ$445</f>
        <v>0</v>
      </c>
      <c r="K34" s="3">
        <f>'Malaysia Palm Complex'!$AJ$446</f>
        <v>0</v>
      </c>
      <c r="L34" s="3">
        <f>'Malaysia Palm Complex'!$AJ$447</f>
        <v>0</v>
      </c>
      <c r="M34" s="3">
        <f>'Malaysia Palm Complex'!$AJ$448</f>
        <v>0</v>
      </c>
      <c r="N34" s="3">
        <f t="shared" si="5"/>
        <v>0</v>
      </c>
      <c r="O34" s="123"/>
      <c r="P34" s="3">
        <f t="shared" si="6"/>
        <v>0</v>
      </c>
      <c r="Q34" s="3">
        <f t="shared" si="7"/>
        <v>0</v>
      </c>
      <c r="R34" s="3">
        <f t="shared" si="8"/>
        <v>0</v>
      </c>
      <c r="S34" s="3">
        <f t="shared" si="9"/>
        <v>0</v>
      </c>
    </row>
    <row r="35" spans="1:19" ht="16.5" hidden="1">
      <c r="A35" s="34" t="s">
        <v>334</v>
      </c>
      <c r="B35" s="3">
        <f>'Malaysia Palm Complex'!$AK$437</f>
        <v>0</v>
      </c>
      <c r="C35" s="3">
        <f>'Malaysia Palm Complex'!$AK$438</f>
        <v>0</v>
      </c>
      <c r="D35" s="3">
        <f>'Malaysia Palm Complex'!$AK$439</f>
        <v>0</v>
      </c>
      <c r="E35" s="3">
        <f>'Malaysia Palm Complex'!$AK$440</f>
        <v>0</v>
      </c>
      <c r="F35" s="3">
        <f>'Malaysia Palm Complex'!$AK$441</f>
        <v>0</v>
      </c>
      <c r="G35" s="3">
        <f>'Malaysia Palm Complex'!$AK$442</f>
        <v>0</v>
      </c>
      <c r="H35" s="3">
        <f>'Malaysia Palm Complex'!$AK$443</f>
        <v>0</v>
      </c>
      <c r="I35" s="3">
        <f>'Malaysia Palm Complex'!$AK$444</f>
        <v>0</v>
      </c>
      <c r="J35" s="3">
        <f>'Malaysia Palm Complex'!$AK$445</f>
        <v>0</v>
      </c>
      <c r="K35" s="3">
        <f>'Malaysia Palm Complex'!$AK$446</f>
        <v>0</v>
      </c>
      <c r="L35" s="3">
        <f>'Malaysia Palm Complex'!$AK$447</f>
        <v>0</v>
      </c>
      <c r="M35" s="3">
        <f>'Malaysia Palm Complex'!$AK$448</f>
        <v>0</v>
      </c>
      <c r="N35" s="3">
        <f t="shared" si="5"/>
        <v>0</v>
      </c>
      <c r="O35" s="123"/>
      <c r="P35" s="3">
        <f t="shared" si="6"/>
        <v>0</v>
      </c>
      <c r="Q35" s="3">
        <f t="shared" si="7"/>
        <v>0</v>
      </c>
      <c r="R35" s="3">
        <f t="shared" si="8"/>
        <v>0</v>
      </c>
      <c r="S35" s="3">
        <f t="shared" si="9"/>
        <v>0</v>
      </c>
    </row>
    <row r="36" spans="1:19" ht="16.5" hidden="1">
      <c r="A36" s="34" t="s">
        <v>335</v>
      </c>
      <c r="B36" s="3">
        <f>'Malaysia Palm Complex'!$AL$437</f>
        <v>0</v>
      </c>
      <c r="C36" s="3">
        <f>'Malaysia Palm Complex'!$AL$438</f>
        <v>0</v>
      </c>
      <c r="D36" s="3">
        <f>'Malaysia Palm Complex'!$AL$439</f>
        <v>0</v>
      </c>
      <c r="E36" s="3">
        <f>'Malaysia Palm Complex'!$AL$440</f>
        <v>0</v>
      </c>
      <c r="F36" s="3">
        <f>'Malaysia Palm Complex'!$AL$441</f>
        <v>0</v>
      </c>
      <c r="G36" s="3">
        <f>'Malaysia Palm Complex'!$AL$442</f>
        <v>0</v>
      </c>
      <c r="H36" s="3">
        <f>'Malaysia Palm Complex'!$AL$443</f>
        <v>0</v>
      </c>
      <c r="I36" s="3">
        <f>'Malaysia Palm Complex'!$AL$444</f>
        <v>0</v>
      </c>
      <c r="J36" s="3">
        <f>'Malaysia Palm Complex'!$AL$445</f>
        <v>0</v>
      </c>
      <c r="K36" s="3">
        <f>'Malaysia Palm Complex'!$AL$446</f>
        <v>0</v>
      </c>
      <c r="L36" s="3">
        <f>'Malaysia Palm Complex'!$AL$447</f>
        <v>0</v>
      </c>
      <c r="M36" s="3">
        <f>'Malaysia Palm Complex'!$AL$448</f>
        <v>0</v>
      </c>
      <c r="N36" s="3">
        <f t="shared" si="5"/>
        <v>0</v>
      </c>
      <c r="O36" s="123"/>
      <c r="P36" s="3">
        <f t="shared" si="6"/>
        <v>0</v>
      </c>
      <c r="Q36" s="3">
        <f t="shared" si="7"/>
        <v>0</v>
      </c>
      <c r="R36" s="3">
        <f t="shared" si="8"/>
        <v>0</v>
      </c>
      <c r="S36" s="3">
        <f t="shared" si="9"/>
        <v>0</v>
      </c>
    </row>
    <row r="37" spans="1:19" ht="16.5" hidden="1">
      <c r="A37" s="34" t="s">
        <v>336</v>
      </c>
      <c r="B37" s="3">
        <f>'Malaysia Palm Complex'!$AM$437</f>
        <v>0</v>
      </c>
      <c r="C37" s="3">
        <f>'Malaysia Palm Complex'!$AM$438</f>
        <v>0</v>
      </c>
      <c r="D37" s="3">
        <f>'Malaysia Palm Complex'!$AM$439</f>
        <v>0</v>
      </c>
      <c r="E37" s="3">
        <f>'Malaysia Palm Complex'!$AM$440</f>
        <v>2.0009999999999999</v>
      </c>
      <c r="F37" s="3">
        <f>'Malaysia Palm Complex'!$AM$441</f>
        <v>2.1920000000000002</v>
      </c>
      <c r="G37" s="3">
        <f>'Malaysia Palm Complex'!$AM$442</f>
        <v>11.321</v>
      </c>
      <c r="H37" s="3">
        <f>'Malaysia Palm Complex'!$AM$443</f>
        <v>13.167</v>
      </c>
      <c r="I37" s="3">
        <f>'Malaysia Palm Complex'!$AM$444</f>
        <v>3.55</v>
      </c>
      <c r="J37" s="3">
        <f>'Malaysia Palm Complex'!$AM$445</f>
        <v>2.226</v>
      </c>
      <c r="K37" s="3">
        <f>'Malaysia Palm Complex'!$AM$446</f>
        <v>1.994</v>
      </c>
      <c r="L37" s="3">
        <f>'Malaysia Palm Complex'!$AM$447</f>
        <v>0</v>
      </c>
      <c r="M37" s="3">
        <f>'Malaysia Palm Complex'!$AM$448</f>
        <v>0</v>
      </c>
      <c r="N37" s="3">
        <f t="shared" si="5"/>
        <v>36.450999999999993</v>
      </c>
      <c r="O37" s="123"/>
      <c r="P37" s="3">
        <f t="shared" si="6"/>
        <v>0</v>
      </c>
      <c r="Q37" s="3">
        <f t="shared" si="7"/>
        <v>15.513999999999999</v>
      </c>
      <c r="R37" s="3">
        <f t="shared" si="8"/>
        <v>18.942999999999998</v>
      </c>
      <c r="S37" s="3">
        <f t="shared" si="9"/>
        <v>1.994</v>
      </c>
    </row>
    <row r="38" spans="1:19" ht="16.5" hidden="1">
      <c r="A38" s="34" t="s">
        <v>337</v>
      </c>
      <c r="B38" s="3">
        <f>'Malaysia Palm Complex'!$AN$437</f>
        <v>0</v>
      </c>
      <c r="C38" s="3">
        <f>'Malaysia Palm Complex'!$AN$438</f>
        <v>0</v>
      </c>
      <c r="D38" s="3">
        <f>'Malaysia Palm Complex'!$AN$439</f>
        <v>1.296</v>
      </c>
      <c r="E38" s="3">
        <f>'Malaysia Palm Complex'!$AN$440</f>
        <v>0</v>
      </c>
      <c r="F38" s="3">
        <f>'Malaysia Palm Complex'!$AN$441</f>
        <v>3.7639999999999998</v>
      </c>
      <c r="G38" s="3">
        <f>'Malaysia Palm Complex'!$AN$442</f>
        <v>1.1499999999999999</v>
      </c>
      <c r="H38" s="3">
        <f>'Malaysia Palm Complex'!$AN$443</f>
        <v>0</v>
      </c>
      <c r="I38" s="3">
        <f>'Malaysia Palm Complex'!$AN$444</f>
        <v>8.9999999999999993E-3</v>
      </c>
      <c r="J38" s="3">
        <f>'Malaysia Palm Complex'!$AN$445</f>
        <v>0</v>
      </c>
      <c r="K38" s="3">
        <f>'Malaysia Palm Complex'!$AN$446</f>
        <v>0.247</v>
      </c>
      <c r="L38" s="3">
        <f>'Malaysia Palm Complex'!$AN$447</f>
        <v>0</v>
      </c>
      <c r="M38" s="3">
        <f>'Malaysia Palm Complex'!$AN$448</f>
        <v>1.08</v>
      </c>
      <c r="N38" s="3">
        <f t="shared" si="5"/>
        <v>7.5459999999999994</v>
      </c>
      <c r="O38" s="123"/>
      <c r="P38" s="3">
        <f t="shared" si="6"/>
        <v>1.296</v>
      </c>
      <c r="Q38" s="3">
        <f t="shared" si="7"/>
        <v>4.9139999999999997</v>
      </c>
      <c r="R38" s="3">
        <f t="shared" si="8"/>
        <v>8.9999999999999993E-3</v>
      </c>
      <c r="S38" s="3">
        <f t="shared" si="9"/>
        <v>1.327</v>
      </c>
    </row>
    <row r="39" spans="1:19" ht="16.5" hidden="1">
      <c r="A39" s="34" t="s">
        <v>338</v>
      </c>
      <c r="B39" s="3">
        <f>'Malaysia Palm Complex'!$AO$437</f>
        <v>0</v>
      </c>
      <c r="C39" s="3">
        <f>'Malaysia Palm Complex'!$AO$438</f>
        <v>4.0019999999999998</v>
      </c>
      <c r="D39" s="3">
        <f>'Malaysia Palm Complex'!$AO$439</f>
        <v>0</v>
      </c>
      <c r="E39" s="3">
        <f>'Malaysia Palm Complex'!$AO$440</f>
        <v>0.04</v>
      </c>
      <c r="F39" s="3">
        <f>'Malaysia Palm Complex'!$AO$441</f>
        <v>2</v>
      </c>
      <c r="G39" s="3">
        <f>'Malaysia Palm Complex'!$AO$442</f>
        <v>0.79100000000000004</v>
      </c>
      <c r="H39" s="3">
        <f>'Malaysia Palm Complex'!$AO$443</f>
        <v>3.6920000000000002</v>
      </c>
      <c r="I39" s="3">
        <f>'Malaysia Palm Complex'!$AO$444</f>
        <v>4.1950000000000003</v>
      </c>
      <c r="J39" s="3">
        <f>'Malaysia Palm Complex'!$AO$445</f>
        <v>3.9750000000000001</v>
      </c>
      <c r="K39" s="3">
        <f>'Malaysia Palm Complex'!$AO$446</f>
        <v>3.1320000000000001</v>
      </c>
      <c r="L39" s="3">
        <f>'Malaysia Palm Complex'!$AO$447</f>
        <v>3.6</v>
      </c>
      <c r="M39" s="3">
        <f>'Malaysia Palm Complex'!$AO$448</f>
        <v>9.4879999999999995</v>
      </c>
      <c r="N39" s="3">
        <f t="shared" si="5"/>
        <v>34.915000000000006</v>
      </c>
      <c r="O39" s="123"/>
      <c r="P39" s="3">
        <f t="shared" si="6"/>
        <v>4.0019999999999998</v>
      </c>
      <c r="Q39" s="3">
        <f t="shared" si="7"/>
        <v>2.831</v>
      </c>
      <c r="R39" s="3">
        <f t="shared" si="8"/>
        <v>11.862</v>
      </c>
      <c r="S39" s="3">
        <f t="shared" si="9"/>
        <v>16.22</v>
      </c>
    </row>
    <row r="40" spans="1:19" ht="16.5" hidden="1">
      <c r="A40" s="34" t="s">
        <v>339</v>
      </c>
      <c r="B40" s="3">
        <f>'Malaysia Palm Complex'!$AP$437</f>
        <v>1.0149999999999999</v>
      </c>
      <c r="C40" s="3">
        <f>'Malaysia Palm Complex'!$AP$438</f>
        <v>2.0049999999999999</v>
      </c>
      <c r="D40" s="3">
        <f>'Malaysia Palm Complex'!$AP$439</f>
        <v>4.024</v>
      </c>
      <c r="E40" s="3">
        <f>'Malaysia Palm Complex'!$AP$440</f>
        <v>0</v>
      </c>
      <c r="F40" s="3">
        <f>'Malaysia Palm Complex'!$AP$441</f>
        <v>6.0019999999999998</v>
      </c>
      <c r="G40" s="3">
        <f>'Malaysia Palm Complex'!$AP$442</f>
        <v>4.3949999999999996</v>
      </c>
      <c r="H40" s="3">
        <f>'Malaysia Palm Complex'!$AP$443</f>
        <v>2.823</v>
      </c>
      <c r="I40" s="3">
        <f>'Malaysia Palm Complex'!$AP$444</f>
        <v>7.7720000000000002</v>
      </c>
      <c r="J40" s="3">
        <f>'Malaysia Palm Complex'!$AP$445</f>
        <v>4.9889999999999999</v>
      </c>
      <c r="K40" s="3">
        <f>'Malaysia Palm Complex'!$AP$446</f>
        <v>2.6059999999999999</v>
      </c>
      <c r="L40" s="3">
        <f>'Malaysia Palm Complex'!$AP$447</f>
        <v>16.870999999999999</v>
      </c>
      <c r="M40" s="3">
        <f>'Malaysia Palm Complex'!$AP$448</f>
        <v>4.0199999999999996</v>
      </c>
      <c r="N40" s="3">
        <f t="shared" si="5"/>
        <v>56.521999999999991</v>
      </c>
      <c r="O40" s="123"/>
      <c r="P40" s="3">
        <f t="shared" si="6"/>
        <v>7.0439999999999996</v>
      </c>
      <c r="Q40" s="3">
        <f t="shared" si="7"/>
        <v>10.396999999999998</v>
      </c>
      <c r="R40" s="3">
        <f t="shared" si="8"/>
        <v>15.584</v>
      </c>
      <c r="S40" s="3">
        <f t="shared" si="9"/>
        <v>23.496999999999996</v>
      </c>
    </row>
    <row r="41" spans="1:19" ht="16.5" hidden="1">
      <c r="A41" s="207" t="s">
        <v>340</v>
      </c>
      <c r="B41" s="3">
        <f>'Malaysia Palm Complex'!$AQ$437</f>
        <v>5.8319999999999999</v>
      </c>
      <c r="C41" s="3">
        <f>'Malaysia Palm Complex'!$AQ$438</f>
        <v>3.4809999999999999</v>
      </c>
      <c r="D41" s="3">
        <f>'Malaysia Palm Complex'!$AQ$439</f>
        <v>3.9860000000000002</v>
      </c>
      <c r="E41" s="3">
        <f>'Malaysia Palm Complex'!$AQ$440</f>
        <v>2.0310000000000001</v>
      </c>
      <c r="F41" s="3">
        <f>'Malaysia Palm Complex'!$AQ$441</f>
        <v>11.678000000000001</v>
      </c>
      <c r="G41" s="3">
        <f>'Malaysia Palm Complex'!$AQ$442</f>
        <v>4.4630000000000001</v>
      </c>
      <c r="H41" s="3">
        <f>'Malaysia Palm Complex'!$AQ$443</f>
        <v>0.97799999999999998</v>
      </c>
      <c r="I41" s="3">
        <f>'Malaysia Palm Complex'!$AQ$444</f>
        <v>2.976</v>
      </c>
      <c r="J41" s="3">
        <f>'Malaysia Palm Complex'!$AQ$445</f>
        <v>10.614000000000001</v>
      </c>
      <c r="K41" s="3">
        <f>'Malaysia Palm Complex'!$AQ$446</f>
        <v>6.9770000000000003</v>
      </c>
      <c r="L41" s="3">
        <f>'Malaysia Palm Complex'!$AQ$447</f>
        <v>14.215999999999999</v>
      </c>
      <c r="M41" s="3">
        <f>'Malaysia Palm Complex'!$AQ$448</f>
        <v>8.4710000000000001</v>
      </c>
      <c r="N41" s="3">
        <f t="shared" si="5"/>
        <v>75.703000000000003</v>
      </c>
      <c r="O41" s="123"/>
      <c r="P41" s="3">
        <f t="shared" si="6"/>
        <v>13.298999999999999</v>
      </c>
      <c r="Q41" s="3">
        <f t="shared" si="7"/>
        <v>18.172000000000001</v>
      </c>
      <c r="R41" s="3">
        <f t="shared" si="8"/>
        <v>14.568000000000001</v>
      </c>
      <c r="S41" s="3">
        <f t="shared" si="9"/>
        <v>29.663999999999998</v>
      </c>
    </row>
    <row r="42" spans="1:19" ht="16.5" hidden="1">
      <c r="A42" s="208" t="s">
        <v>341</v>
      </c>
      <c r="B42" s="3">
        <f>'Malaysia Palm Complex'!$AR$437</f>
        <v>8.99</v>
      </c>
      <c r="C42" s="3">
        <f>'Malaysia Palm Complex'!$AR$438</f>
        <v>9.3689999999999998</v>
      </c>
      <c r="D42" s="3">
        <f>'Malaysia Palm Complex'!$AR$439</f>
        <v>7.484</v>
      </c>
      <c r="E42" s="3">
        <f>'Malaysia Palm Complex'!$AR$440</f>
        <v>13.292999999999999</v>
      </c>
      <c r="F42" s="3">
        <f>'Malaysia Palm Complex'!$AR$441</f>
        <v>5.4909999999999997</v>
      </c>
      <c r="G42" s="3">
        <f>'Malaysia Palm Complex'!$AR$442</f>
        <v>12.946999999999999</v>
      </c>
      <c r="H42" s="3">
        <f>'Malaysia Palm Complex'!$AR$443</f>
        <v>10.007</v>
      </c>
      <c r="I42" s="3">
        <f>'Malaysia Palm Complex'!$AR$444</f>
        <v>16.484000000000002</v>
      </c>
      <c r="J42" s="3">
        <f>'Malaysia Palm Complex'!$AR$445</f>
        <v>11.005000000000001</v>
      </c>
      <c r="K42" s="3">
        <f>'Malaysia Palm Complex'!$AR$446</f>
        <v>7.0469999999999997</v>
      </c>
      <c r="L42" s="3">
        <f>'Malaysia Palm Complex'!$AR$447</f>
        <v>3.4129999999999998</v>
      </c>
      <c r="M42" s="3">
        <f>'Malaysia Palm Complex'!$AR$448</f>
        <v>3.984</v>
      </c>
      <c r="N42" s="3">
        <f t="shared" si="5"/>
        <v>109.51399999999998</v>
      </c>
      <c r="O42" s="123"/>
      <c r="P42" s="3">
        <f t="shared" si="6"/>
        <v>25.843000000000004</v>
      </c>
      <c r="Q42" s="3">
        <f t="shared" si="7"/>
        <v>31.730999999999998</v>
      </c>
      <c r="R42" s="3">
        <f t="shared" si="8"/>
        <v>37.496000000000002</v>
      </c>
      <c r="S42" s="3">
        <f t="shared" si="9"/>
        <v>14.443999999999999</v>
      </c>
    </row>
    <row r="43" spans="1:19" ht="16.5" hidden="1">
      <c r="A43" s="208" t="s">
        <v>342</v>
      </c>
      <c r="B43" s="3">
        <f>'Malaysia Palm Complex'!$AS$437</f>
        <v>6.774</v>
      </c>
      <c r="C43" s="3">
        <f>'Malaysia Palm Complex'!$AS$438</f>
        <v>12.243</v>
      </c>
      <c r="D43" s="3">
        <f>'Malaysia Palm Complex'!$AS$439</f>
        <v>7.343</v>
      </c>
      <c r="E43" s="3">
        <f>'Malaysia Palm Complex'!$AS$440</f>
        <v>8.5660000000000007</v>
      </c>
      <c r="F43" s="3">
        <f>'Malaysia Palm Complex'!$AS$441</f>
        <v>10.442</v>
      </c>
      <c r="G43" s="3">
        <f>'Malaysia Palm Complex'!$AS$442</f>
        <v>10.837</v>
      </c>
      <c r="H43" s="3">
        <f>'Malaysia Palm Complex'!$AS$443</f>
        <v>23.905999999999999</v>
      </c>
      <c r="I43" s="3">
        <f>'Malaysia Palm Complex'!$AS$444</f>
        <v>15.144</v>
      </c>
      <c r="J43" s="3">
        <f>'Malaysia Palm Complex'!$AS$445</f>
        <v>8.3849999999999998</v>
      </c>
      <c r="K43" s="3">
        <f>'Malaysia Palm Complex'!$AS$446</f>
        <v>9.4649999999999999</v>
      </c>
      <c r="L43" s="3">
        <f>'Malaysia Palm Complex'!$AS$447</f>
        <v>5.5960000000000001</v>
      </c>
      <c r="M43" s="3">
        <f>'Malaysia Palm Complex'!$AS$448</f>
        <v>15.148</v>
      </c>
      <c r="N43" s="3">
        <f t="shared" si="5"/>
        <v>133.84900000000002</v>
      </c>
      <c r="O43" s="123"/>
      <c r="P43" s="3">
        <f t="shared" si="6"/>
        <v>26.36</v>
      </c>
      <c r="Q43" s="3">
        <f t="shared" si="7"/>
        <v>29.845000000000002</v>
      </c>
      <c r="R43" s="3">
        <f t="shared" si="8"/>
        <v>47.434999999999995</v>
      </c>
      <c r="S43" s="3">
        <f t="shared" si="9"/>
        <v>30.209</v>
      </c>
    </row>
    <row r="44" spans="1:19" ht="16.5" hidden="1">
      <c r="A44" s="208" t="s">
        <v>343</v>
      </c>
      <c r="B44" s="3">
        <f>'Malaysia Palm Complex'!$AT$437</f>
        <v>25.167000000000002</v>
      </c>
      <c r="C44" s="3">
        <f>'Malaysia Palm Complex'!$AT$438</f>
        <v>13.82</v>
      </c>
      <c r="D44" s="3">
        <f>'Malaysia Palm Complex'!$AT$439</f>
        <v>9.0060000000000002</v>
      </c>
      <c r="E44" s="3">
        <f>'Malaysia Palm Complex'!$AT$440</f>
        <v>0</v>
      </c>
      <c r="F44" s="3">
        <f>'Malaysia Palm Complex'!$AT$441</f>
        <v>5.6159999999999997</v>
      </c>
      <c r="G44" s="3">
        <f>'Malaysia Palm Complex'!$AT$442</f>
        <v>21.088999999999999</v>
      </c>
      <c r="H44" s="3">
        <f>'Malaysia Palm Complex'!$AT$443</f>
        <v>17.257999999999999</v>
      </c>
      <c r="I44" s="3">
        <f>'Malaysia Palm Complex'!$AT$444</f>
        <v>3.915</v>
      </c>
      <c r="J44" s="3">
        <f>'Malaysia Palm Complex'!$AT$445</f>
        <v>2.246</v>
      </c>
      <c r="K44" s="3">
        <f>'Malaysia Palm Complex'!$AT$446</f>
        <v>8.5950000000000006</v>
      </c>
      <c r="L44" s="3">
        <f>'Malaysia Palm Complex'!$AT$447</f>
        <v>7.7439999999999998</v>
      </c>
      <c r="M44" s="3">
        <f>'Malaysia Palm Complex'!$AT$448</f>
        <v>10.759</v>
      </c>
      <c r="N44" s="3">
        <f t="shared" si="5"/>
        <v>125.215</v>
      </c>
      <c r="O44" s="123"/>
      <c r="P44" s="3">
        <f t="shared" si="6"/>
        <v>47.993000000000002</v>
      </c>
      <c r="Q44" s="3">
        <f t="shared" si="7"/>
        <v>26.704999999999998</v>
      </c>
      <c r="R44" s="3">
        <f t="shared" si="8"/>
        <v>23.418999999999997</v>
      </c>
      <c r="S44" s="3">
        <f t="shared" si="9"/>
        <v>27.097999999999999</v>
      </c>
    </row>
    <row r="45" spans="1:19" ht="16.5" hidden="1">
      <c r="A45" s="208" t="s">
        <v>344</v>
      </c>
      <c r="B45" s="3">
        <f>'Malaysia Palm Complex'!$AU$437</f>
        <v>9.4909999999999997</v>
      </c>
      <c r="C45" s="3">
        <f>'Malaysia Palm Complex'!$AU$438</f>
        <v>9.5939999999999994</v>
      </c>
      <c r="D45" s="3">
        <f>'Malaysia Palm Complex'!$AU$439</f>
        <v>14.273999999999999</v>
      </c>
      <c r="E45" s="3">
        <f>'Malaysia Palm Complex'!$AU$440</f>
        <v>40.652000000000001</v>
      </c>
      <c r="F45" s="3">
        <f>'Malaysia Palm Complex'!$AU$441</f>
        <v>34.948</v>
      </c>
      <c r="G45" s="3">
        <f>'Malaysia Palm Complex'!$AU$442</f>
        <v>7.133</v>
      </c>
      <c r="H45" s="3">
        <f>'Malaysia Palm Complex'!$AU$443</f>
        <v>4.3150000000000004</v>
      </c>
      <c r="I45" s="3">
        <f>'Malaysia Palm Complex'!$AU$444</f>
        <v>19.143999999999998</v>
      </c>
      <c r="J45" s="3">
        <f>'Malaysia Palm Complex'!$AU$445</f>
        <v>19.933</v>
      </c>
      <c r="K45" s="3">
        <f>'Malaysia Palm Complex'!$AU$446</f>
        <v>8.0039999999999996</v>
      </c>
      <c r="L45" s="3">
        <f>'Malaysia Palm Complex'!$AU$447</f>
        <v>20.553999999999998</v>
      </c>
      <c r="M45" s="3">
        <f>'Malaysia Palm Complex'!$AU$448</f>
        <v>11.638999999999999</v>
      </c>
      <c r="N45" s="3">
        <f t="shared" si="5"/>
        <v>199.68099999999998</v>
      </c>
      <c r="O45" s="123"/>
      <c r="P45" s="3">
        <f t="shared" si="6"/>
        <v>33.359000000000002</v>
      </c>
      <c r="Q45" s="3">
        <f t="shared" si="7"/>
        <v>82.73299999999999</v>
      </c>
      <c r="R45" s="3">
        <f t="shared" si="8"/>
        <v>43.391999999999996</v>
      </c>
      <c r="S45" s="3">
        <f t="shared" si="9"/>
        <v>40.197000000000003</v>
      </c>
    </row>
    <row r="46" spans="1:19" ht="16.5" hidden="1">
      <c r="A46" s="208" t="s">
        <v>345</v>
      </c>
      <c r="B46" s="3">
        <f>'Malaysia Palm Complex'!$AV$437</f>
        <v>11.387</v>
      </c>
      <c r="C46" s="3">
        <f>'Malaysia Palm Complex'!$AV$438</f>
        <v>10.494</v>
      </c>
      <c r="D46" s="3">
        <f>'Malaysia Palm Complex'!$AV$439</f>
        <v>15.32</v>
      </c>
      <c r="E46" s="3">
        <f>'Malaysia Palm Complex'!$AV$440</f>
        <v>17.25</v>
      </c>
      <c r="F46" s="3">
        <f>'Malaysia Palm Complex'!$AV$441</f>
        <v>20.259</v>
      </c>
      <c r="G46" s="3">
        <f>'Malaysia Palm Complex'!$AV$442</f>
        <v>13.488</v>
      </c>
      <c r="H46" s="3">
        <f>'Malaysia Palm Complex'!$AV$443</f>
        <v>17.538</v>
      </c>
      <c r="I46" s="3">
        <f>'Malaysia Palm Complex'!$AV$444</f>
        <v>5.3769999999999998</v>
      </c>
      <c r="J46" s="3">
        <f>'Malaysia Palm Complex'!$AV$445</f>
        <v>20.823</v>
      </c>
      <c r="K46" s="3">
        <f>'Malaysia Palm Complex'!$AV$446</f>
        <v>8.8719999999999999</v>
      </c>
      <c r="L46" s="3">
        <f>'Malaysia Palm Complex'!$AV$447</f>
        <v>25.832000000000001</v>
      </c>
      <c r="M46" s="3">
        <f>'Malaysia Palm Complex'!$AV$448</f>
        <v>33.448</v>
      </c>
      <c r="N46" s="3">
        <f t="shared" si="5"/>
        <v>200.08799999999999</v>
      </c>
      <c r="O46" s="123"/>
      <c r="P46" s="3">
        <f t="shared" si="6"/>
        <v>37.201000000000001</v>
      </c>
      <c r="Q46" s="3">
        <f t="shared" si="7"/>
        <v>50.997</v>
      </c>
      <c r="R46" s="3">
        <f t="shared" si="8"/>
        <v>43.738</v>
      </c>
      <c r="S46" s="3">
        <f t="shared" si="9"/>
        <v>68.152000000000001</v>
      </c>
    </row>
    <row r="47" spans="1:19" ht="16.5" hidden="1">
      <c r="A47" s="208" t="s">
        <v>346</v>
      </c>
      <c r="B47" s="3">
        <f>'Malaysia Palm Complex'!$AW$437</f>
        <v>41.302</v>
      </c>
      <c r="C47" s="3">
        <f>'Malaysia Palm Complex'!$AW$438</f>
        <v>29.164000000000001</v>
      </c>
      <c r="D47" s="3">
        <f>'Malaysia Palm Complex'!$AW$439</f>
        <v>31.41</v>
      </c>
      <c r="E47" s="3">
        <f>'Malaysia Palm Complex'!$AW$440</f>
        <v>12.512</v>
      </c>
      <c r="F47" s="3">
        <f>'Malaysia Palm Complex'!$AW$441</f>
        <v>39.768999999999998</v>
      </c>
      <c r="G47" s="3">
        <f>'Malaysia Palm Complex'!$AW$442</f>
        <v>13.010999999999999</v>
      </c>
      <c r="H47" s="3">
        <f>'Malaysia Palm Complex'!$AW$443</f>
        <v>10.973000000000001</v>
      </c>
      <c r="I47" s="3">
        <f>'Malaysia Palm Complex'!$AW$444</f>
        <v>10.315</v>
      </c>
      <c r="J47" s="3">
        <f>'Malaysia Palm Complex'!$AW$445</f>
        <v>21.902999999999999</v>
      </c>
      <c r="K47" s="3">
        <f>'Malaysia Palm Complex'!$AW$446</f>
        <v>17.419</v>
      </c>
      <c r="L47" s="3">
        <f>'Malaysia Palm Complex'!$AW$447</f>
        <v>30.224</v>
      </c>
      <c r="M47" s="3">
        <f>'Malaysia Palm Complex'!$AW$448</f>
        <v>24.06</v>
      </c>
      <c r="N47" s="3">
        <f t="shared" si="5"/>
        <v>282.06200000000001</v>
      </c>
      <c r="O47" s="123"/>
      <c r="P47" s="3">
        <f t="shared" si="6"/>
        <v>101.876</v>
      </c>
      <c r="Q47" s="3">
        <f t="shared" si="7"/>
        <v>65.292000000000002</v>
      </c>
      <c r="R47" s="3">
        <f t="shared" si="8"/>
        <v>43.191000000000003</v>
      </c>
      <c r="S47" s="3">
        <f t="shared" si="9"/>
        <v>71.703000000000003</v>
      </c>
    </row>
    <row r="48" spans="1:19" ht="16.5" hidden="1">
      <c r="A48" s="208" t="s">
        <v>347</v>
      </c>
      <c r="B48" s="3">
        <f>'Malaysia Palm Complex'!$AX$437</f>
        <v>20.689</v>
      </c>
      <c r="C48" s="3">
        <f>'Malaysia Palm Complex'!$AX$438</f>
        <v>18.074000000000002</v>
      </c>
      <c r="D48" s="3">
        <f>'Malaysia Palm Complex'!$AX$439</f>
        <v>6.1470000000000002</v>
      </c>
      <c r="E48" s="3">
        <f>'Malaysia Palm Complex'!$AX$440</f>
        <v>14.069000000000001</v>
      </c>
      <c r="F48" s="3">
        <f>'Malaysia Palm Complex'!$AX$441</f>
        <v>16.881</v>
      </c>
      <c r="G48" s="3">
        <f>'Malaysia Palm Complex'!$AX$442</f>
        <v>19.925000000000001</v>
      </c>
      <c r="H48" s="3">
        <f>'Malaysia Palm Complex'!$AX$443</f>
        <v>20.199000000000002</v>
      </c>
      <c r="I48" s="3">
        <f>'Malaysia Palm Complex'!$AX$444</f>
        <v>27.827000000000002</v>
      </c>
      <c r="J48" s="3">
        <f>'Malaysia Palm Complex'!$AX$445</f>
        <v>25.652999999999999</v>
      </c>
      <c r="K48" s="3">
        <f>'Malaysia Palm Complex'!$AX$446</f>
        <v>22.858000000000001</v>
      </c>
      <c r="L48" s="3">
        <f>'Malaysia Palm Complex'!$AX$447</f>
        <v>32.021999999999998</v>
      </c>
      <c r="M48" s="3">
        <f>'Malaysia Palm Complex'!$AX$448</f>
        <v>41.051000000000002</v>
      </c>
      <c r="N48" s="3">
        <f t="shared" si="5"/>
        <v>265.39499999999998</v>
      </c>
      <c r="O48" s="123"/>
      <c r="P48" s="3">
        <f t="shared" si="6"/>
        <v>44.910000000000004</v>
      </c>
      <c r="Q48" s="3">
        <f t="shared" si="7"/>
        <v>50.875</v>
      </c>
      <c r="R48" s="3">
        <f t="shared" si="8"/>
        <v>73.679000000000002</v>
      </c>
      <c r="S48" s="3">
        <f t="shared" si="9"/>
        <v>95.930999999999997</v>
      </c>
    </row>
    <row r="49" spans="1:19" ht="16.5" hidden="1">
      <c r="A49" s="208" t="s">
        <v>348</v>
      </c>
      <c r="B49" s="3">
        <f>'Malaysia Palm Complex'!$AY$437</f>
        <v>33.798999999999999</v>
      </c>
      <c r="C49" s="3">
        <f>'Malaysia Palm Complex'!$AY$438</f>
        <v>39.673000000000002</v>
      </c>
      <c r="D49" s="3">
        <f>'Malaysia Palm Complex'!$AY$439</f>
        <v>50.335999999999999</v>
      </c>
      <c r="E49" s="3">
        <f>'Malaysia Palm Complex'!$AY$440</f>
        <v>33.421999999999997</v>
      </c>
      <c r="F49" s="3">
        <f>'Malaysia Palm Complex'!$AY$441</f>
        <v>27.67</v>
      </c>
      <c r="G49" s="3">
        <f>'Malaysia Palm Complex'!$AY$442</f>
        <v>23.847999999999999</v>
      </c>
      <c r="H49" s="3">
        <f>'Malaysia Palm Complex'!$AY$443</f>
        <v>41.398000000000003</v>
      </c>
      <c r="I49" s="3">
        <f>'Malaysia Palm Complex'!$AY$444</f>
        <v>34.054000000000002</v>
      </c>
      <c r="J49" s="3">
        <f>'Malaysia Palm Complex'!$AY$445</f>
        <v>44.372999999999998</v>
      </c>
      <c r="K49" s="3">
        <f>'Malaysia Palm Complex'!$AY$446</f>
        <v>36.771000000000001</v>
      </c>
      <c r="L49" s="3">
        <f>'Malaysia Palm Complex'!$AY$447</f>
        <v>44.351999999999997</v>
      </c>
      <c r="M49" s="3">
        <f>'Malaysia Palm Complex'!$AY$448</f>
        <v>36.155999999999999</v>
      </c>
      <c r="N49" s="3">
        <f t="shared" si="5"/>
        <v>445.85200000000003</v>
      </c>
      <c r="O49" s="123"/>
      <c r="P49" s="3">
        <f t="shared" si="6"/>
        <v>123.80800000000001</v>
      </c>
      <c r="Q49" s="3">
        <f t="shared" si="7"/>
        <v>84.94</v>
      </c>
      <c r="R49" s="3">
        <f t="shared" si="8"/>
        <v>119.82499999999999</v>
      </c>
      <c r="S49" s="3">
        <f t="shared" si="9"/>
        <v>117.279</v>
      </c>
    </row>
    <row r="50" spans="1:19" ht="16.5" hidden="1">
      <c r="A50" s="208" t="s">
        <v>349</v>
      </c>
      <c r="B50" s="3">
        <f>'Malaysia Palm Complex'!$AZ$437</f>
        <v>30.878</v>
      </c>
      <c r="C50" s="3">
        <f>'Malaysia Palm Complex'!$AZ$438</f>
        <v>47.517000000000003</v>
      </c>
      <c r="D50" s="3">
        <f>'Malaysia Palm Complex'!$AZ$439</f>
        <v>44.627000000000002</v>
      </c>
      <c r="E50" s="3">
        <f>'Malaysia Palm Complex'!$AZ$440</f>
        <v>45.063000000000002</v>
      </c>
      <c r="F50" s="3">
        <f>'Malaysia Palm Complex'!$AZ$441</f>
        <v>56.197000000000003</v>
      </c>
      <c r="G50" s="3">
        <f>'Malaysia Palm Complex'!$AZ$442</f>
        <v>13.433999999999999</v>
      </c>
      <c r="H50" s="3">
        <f>'Malaysia Palm Complex'!$AZ$443</f>
        <v>6.6040000000000001</v>
      </c>
      <c r="I50" s="3">
        <f>'Malaysia Palm Complex'!$AZ$444</f>
        <v>21.925000000000001</v>
      </c>
      <c r="J50" s="3">
        <f>'Malaysia Palm Complex'!$AZ$445</f>
        <v>10.459</v>
      </c>
      <c r="K50" s="3">
        <f>'Malaysia Palm Complex'!$AZ$446</f>
        <v>14.79</v>
      </c>
      <c r="L50" s="3">
        <f>'Malaysia Palm Complex'!$AZ$447</f>
        <v>53.203000000000003</v>
      </c>
      <c r="M50" s="3">
        <f>'Malaysia Palm Complex'!$AZ$448</f>
        <v>50.930999999999997</v>
      </c>
      <c r="N50" s="3">
        <f t="shared" si="5"/>
        <v>395.6280000000001</v>
      </c>
      <c r="O50" s="123"/>
      <c r="P50" s="3">
        <f t="shared" si="6"/>
        <v>123.02200000000002</v>
      </c>
      <c r="Q50" s="3">
        <f t="shared" si="7"/>
        <v>114.694</v>
      </c>
      <c r="R50" s="3">
        <f t="shared" si="8"/>
        <v>38.988</v>
      </c>
      <c r="S50" s="3">
        <f t="shared" si="9"/>
        <v>118.92399999999999</v>
      </c>
    </row>
    <row r="51" spans="1:19" ht="16.5" hidden="1">
      <c r="A51" s="208" t="s">
        <v>350</v>
      </c>
      <c r="B51" s="3">
        <f>'Malaysia Palm Complex'!$BA$437</f>
        <v>24.713000000000001</v>
      </c>
      <c r="C51" s="3">
        <f>'Malaysia Palm Complex'!$BA$438</f>
        <v>53.896000000000001</v>
      </c>
      <c r="D51" s="3">
        <f>'Malaysia Palm Complex'!$BA$439</f>
        <v>37.302</v>
      </c>
      <c r="E51" s="3">
        <f>'Malaysia Palm Complex'!$BA$440</f>
        <v>32.567</v>
      </c>
      <c r="F51" s="3">
        <f>'Malaysia Palm Complex'!$BA$441</f>
        <v>31.359000000000002</v>
      </c>
      <c r="G51" s="3">
        <f>'Malaysia Palm Complex'!$BA$442</f>
        <v>33.968000000000004</v>
      </c>
      <c r="H51" s="3">
        <f>'Malaysia Palm Complex'!$BA$443</f>
        <v>25.890999999999998</v>
      </c>
      <c r="I51" s="3">
        <f>'Malaysia Palm Complex'!$BA$444</f>
        <v>38.798000000000002</v>
      </c>
      <c r="J51" s="3">
        <f>'Malaysia Palm Complex'!$BA$445</f>
        <v>11.457000000000001</v>
      </c>
      <c r="K51" s="3">
        <f>'Malaysia Palm Complex'!$BA$446</f>
        <v>30.427</v>
      </c>
      <c r="L51" s="3">
        <f>'Malaysia Palm Complex'!$BA$447</f>
        <v>37.151000000000003</v>
      </c>
      <c r="M51" s="3">
        <f>'Malaysia Palm Complex'!$BA$448</f>
        <v>32.811</v>
      </c>
      <c r="N51" s="3">
        <f t="shared" si="5"/>
        <v>390.34000000000003</v>
      </c>
      <c r="O51" s="123"/>
      <c r="P51" s="3">
        <f t="shared" si="6"/>
        <v>115.911</v>
      </c>
      <c r="Q51" s="3">
        <f t="shared" si="7"/>
        <v>97.894000000000005</v>
      </c>
      <c r="R51" s="3">
        <f t="shared" si="8"/>
        <v>76.145999999999987</v>
      </c>
      <c r="S51" s="3">
        <f t="shared" si="9"/>
        <v>100.38900000000001</v>
      </c>
    </row>
    <row r="52" spans="1:19" ht="16.5" hidden="1">
      <c r="A52" s="208" t="s">
        <v>351</v>
      </c>
      <c r="B52" s="3">
        <f>'Malaysia Palm Complex'!$BB$437</f>
        <v>27.748000000000001</v>
      </c>
      <c r="C52" s="3">
        <f>'Malaysia Palm Complex'!$BB$438</f>
        <v>23.867999999999999</v>
      </c>
      <c r="D52" s="3">
        <f>'Malaysia Palm Complex'!$BB$439</f>
        <v>40.640999999999998</v>
      </c>
      <c r="E52" s="3">
        <f>'Malaysia Palm Complex'!$BB$440</f>
        <v>21.3</v>
      </c>
      <c r="F52" s="3">
        <f>'Malaysia Palm Complex'!$BB$441</f>
        <v>13.395</v>
      </c>
      <c r="G52" s="3">
        <f>'Malaysia Palm Complex'!$BB$442</f>
        <v>19.54</v>
      </c>
      <c r="H52" s="3">
        <f>'Malaysia Palm Complex'!$BB$443</f>
        <v>16.571000000000002</v>
      </c>
      <c r="I52" s="3">
        <f>'Malaysia Palm Complex'!$BB$444</f>
        <v>19.478999999999999</v>
      </c>
      <c r="J52" s="3">
        <f>'Malaysia Palm Complex'!$BB$445</f>
        <v>4</v>
      </c>
      <c r="K52" s="3">
        <f>'Malaysia Palm Complex'!$BB$446</f>
        <v>5.306</v>
      </c>
      <c r="L52" s="3">
        <f>'Malaysia Palm Complex'!$BB$447</f>
        <v>10.662000000000001</v>
      </c>
      <c r="M52" s="3">
        <f>'Malaysia Palm Complex'!$BB$448</f>
        <v>6.8959999999999999</v>
      </c>
      <c r="N52" s="3">
        <f t="shared" si="5"/>
        <v>209.40599999999998</v>
      </c>
      <c r="O52" s="123"/>
      <c r="P52" s="3">
        <f t="shared" si="6"/>
        <v>92.257000000000005</v>
      </c>
      <c r="Q52" s="3">
        <f t="shared" si="7"/>
        <v>54.234999999999999</v>
      </c>
      <c r="R52" s="3">
        <f t="shared" si="8"/>
        <v>40.049999999999997</v>
      </c>
      <c r="S52" s="3">
        <f t="shared" si="9"/>
        <v>22.864000000000001</v>
      </c>
    </row>
    <row r="53" spans="1:19" ht="16.5" hidden="1">
      <c r="A53" s="208" t="s">
        <v>352</v>
      </c>
      <c r="B53" s="3">
        <f>'Malaysia Palm Complex'!$BC$437</f>
        <v>2.8119999999999998</v>
      </c>
      <c r="C53" s="3">
        <f>'Malaysia Palm Complex'!$BC$438</f>
        <v>12.78</v>
      </c>
      <c r="D53" s="3">
        <f>'Malaysia Palm Complex'!$BC$439</f>
        <v>7.6959999999999997</v>
      </c>
      <c r="E53" s="3">
        <f>'Malaysia Palm Complex'!$BC$440</f>
        <v>1.65</v>
      </c>
      <c r="F53" s="3">
        <f>'Malaysia Palm Complex'!$BC$441</f>
        <v>6.8540000000000001</v>
      </c>
      <c r="G53" s="3">
        <f>'Malaysia Palm Complex'!$BC$442</f>
        <v>2.7240000000000002</v>
      </c>
      <c r="H53" s="3">
        <f>'Malaysia Palm Complex'!$BC$443</f>
        <v>9.6259999999999994</v>
      </c>
      <c r="I53" s="3">
        <f>'Malaysia Palm Complex'!$BC$444</f>
        <v>15.11</v>
      </c>
      <c r="J53" s="3">
        <f>'Malaysia Palm Complex'!$BC$445</f>
        <v>17.931999999999999</v>
      </c>
      <c r="K53" s="3">
        <f>'Malaysia Palm Complex'!$BC$446</f>
        <v>10.497</v>
      </c>
      <c r="L53" s="3">
        <f>'Malaysia Palm Complex'!$BC$447</f>
        <v>1.9319999999999999</v>
      </c>
      <c r="M53" s="3">
        <f>'Malaysia Palm Complex'!$BC$448</f>
        <v>2.9580000000000002</v>
      </c>
      <c r="N53" s="3">
        <f t="shared" si="5"/>
        <v>92.570999999999984</v>
      </c>
      <c r="O53" s="123"/>
      <c r="P53" s="3">
        <f t="shared" si="6"/>
        <v>23.287999999999997</v>
      </c>
      <c r="Q53" s="3">
        <f t="shared" si="7"/>
        <v>11.228</v>
      </c>
      <c r="R53" s="3">
        <f t="shared" si="8"/>
        <v>42.667999999999992</v>
      </c>
      <c r="S53" s="3">
        <f t="shared" si="9"/>
        <v>15.387</v>
      </c>
    </row>
    <row r="54" spans="1:19" ht="16.5">
      <c r="A54" s="208" t="s">
        <v>353</v>
      </c>
      <c r="B54" s="3">
        <f>'Malaysia Palm Complex'!$BD$437</f>
        <v>13.97</v>
      </c>
      <c r="C54" s="3">
        <f>'Malaysia Palm Complex'!$BD$438</f>
        <v>17.202999999999999</v>
      </c>
      <c r="D54" s="3">
        <f>'Malaysia Palm Complex'!$BD$439</f>
        <v>41.512999999999998</v>
      </c>
      <c r="E54" s="3">
        <f>'Malaysia Palm Complex'!$BD$440</f>
        <v>28.561</v>
      </c>
      <c r="F54" s="3">
        <f>'Malaysia Palm Complex'!$BD$441</f>
        <v>39.268999999999998</v>
      </c>
      <c r="G54" s="3">
        <f>'Malaysia Palm Complex'!$BD$442</f>
        <v>52.183999999999997</v>
      </c>
      <c r="H54" s="3">
        <f>'Malaysia Palm Complex'!$BD$443</f>
        <v>13.891</v>
      </c>
      <c r="I54" s="3">
        <f>'Malaysia Palm Complex'!$BD$444</f>
        <v>9.0739999999999998</v>
      </c>
      <c r="J54" s="3">
        <f>'Malaysia Palm Complex'!$BD$445</f>
        <v>10.728999999999999</v>
      </c>
      <c r="K54" s="3">
        <f>'Malaysia Palm Complex'!$BD$446</f>
        <v>10.132999999999999</v>
      </c>
      <c r="L54" s="3">
        <f>'Malaysia Palm Complex'!$BD$447</f>
        <v>1.66</v>
      </c>
      <c r="M54" s="3">
        <f>'Malaysia Palm Complex'!$BD$448</f>
        <v>15.109</v>
      </c>
      <c r="N54" s="3">
        <f t="shared" si="5"/>
        <v>253.29600000000002</v>
      </c>
      <c r="O54" s="123"/>
      <c r="P54" s="3">
        <f t="shared" si="6"/>
        <v>72.686000000000007</v>
      </c>
      <c r="Q54" s="3">
        <f t="shared" si="7"/>
        <v>120.014</v>
      </c>
      <c r="R54" s="3">
        <f t="shared" si="8"/>
        <v>33.694000000000003</v>
      </c>
      <c r="S54" s="3">
        <f t="shared" si="9"/>
        <v>26.902000000000001</v>
      </c>
    </row>
    <row r="55" spans="1:19" ht="16.5">
      <c r="A55" s="208" t="s">
        <v>354</v>
      </c>
      <c r="B55" s="3">
        <f>'Malaysia Palm Complex'!$BE$437</f>
        <v>26.318999999999999</v>
      </c>
      <c r="C55" s="3">
        <f>'Malaysia Palm Complex'!$BE$438</f>
        <v>12.423999999999999</v>
      </c>
      <c r="D55" s="3">
        <f>'Malaysia Palm Complex'!$BE$439</f>
        <v>5.21</v>
      </c>
      <c r="E55" s="3">
        <f>'Malaysia Palm Complex'!$BE$440</f>
        <v>4.1740000000000004</v>
      </c>
      <c r="F55" s="3">
        <f>'Malaysia Palm Complex'!$BE$441</f>
        <v>13.532999999999999</v>
      </c>
      <c r="G55" s="3">
        <f>'Malaysia Palm Complex'!$BE$442</f>
        <v>16.140999999999998</v>
      </c>
      <c r="H55" s="3">
        <f>'Malaysia Palm Complex'!$BE$443</f>
        <v>8.91</v>
      </c>
      <c r="I55" s="3">
        <f>'Malaysia Palm Complex'!$BE$444</f>
        <v>5.9340000000000002</v>
      </c>
      <c r="J55" s="3">
        <f>'Malaysia Palm Complex'!$BE$445</f>
        <v>10.406000000000001</v>
      </c>
      <c r="K55" s="3">
        <f>'Malaysia Palm Complex'!$BE$446</f>
        <v>10.637</v>
      </c>
      <c r="L55" s="3">
        <f>'Malaysia Palm Complex'!$BE$447</f>
        <v>5.8289999999999997</v>
      </c>
      <c r="M55" s="3">
        <f>'Malaysia Palm Complex'!$BE$448</f>
        <v>15.308999999999999</v>
      </c>
      <c r="N55" s="3">
        <f t="shared" si="5"/>
        <v>134.82599999999999</v>
      </c>
      <c r="O55" s="123"/>
      <c r="P55" s="3">
        <f t="shared" si="6"/>
        <v>43.952999999999996</v>
      </c>
      <c r="Q55" s="3">
        <f t="shared" si="7"/>
        <v>33.847999999999999</v>
      </c>
      <c r="R55" s="3">
        <f t="shared" si="8"/>
        <v>25.25</v>
      </c>
      <c r="S55" s="3">
        <f t="shared" si="9"/>
        <v>31.774999999999999</v>
      </c>
    </row>
    <row r="56" spans="1:19" ht="16.5">
      <c r="A56" s="208" t="s">
        <v>355</v>
      </c>
      <c r="B56" s="3">
        <f>'Malaysia Palm Complex'!$BF$437</f>
        <v>22.420999999999999</v>
      </c>
      <c r="C56" s="3">
        <f>'Malaysia Palm Complex'!$BF$438</f>
        <v>13.098000000000001</v>
      </c>
      <c r="D56" s="3">
        <f>'Malaysia Palm Complex'!$BF$439</f>
        <v>17.044</v>
      </c>
      <c r="E56" s="3">
        <f>'Malaysia Palm Complex'!$BF$440</f>
        <v>18.847999999999999</v>
      </c>
      <c r="F56" s="3">
        <f>'Malaysia Palm Complex'!$BF$441</f>
        <v>18.806000000000001</v>
      </c>
      <c r="G56" s="3">
        <f>'Malaysia Palm Complex'!$BF$442</f>
        <v>19.946999999999999</v>
      </c>
      <c r="H56" s="3">
        <f>'Malaysia Palm Complex'!$BF$443</f>
        <v>15.204000000000001</v>
      </c>
      <c r="I56" s="3">
        <f>'Malaysia Palm Complex'!$BF$444</f>
        <v>21.184000000000001</v>
      </c>
      <c r="J56" s="3">
        <f>'Malaysia Palm Complex'!$BF$445</f>
        <v>12.962</v>
      </c>
      <c r="K56" s="3">
        <f>'Malaysia Palm Complex'!$BF$446</f>
        <v>5.28</v>
      </c>
      <c r="L56" s="3">
        <f>'Malaysia Palm Complex'!$BF$447</f>
        <v>9.2919999999999998</v>
      </c>
      <c r="M56" s="3">
        <f>'Malaysia Palm Complex'!$BF$448</f>
        <v>5.4169999999999998</v>
      </c>
      <c r="N56" s="3">
        <f t="shared" si="5"/>
        <v>179.50299999999999</v>
      </c>
      <c r="O56" s="123"/>
      <c r="P56" s="3">
        <f t="shared" si="6"/>
        <v>52.563000000000002</v>
      </c>
      <c r="Q56" s="3">
        <f t="shared" si="7"/>
        <v>57.600999999999999</v>
      </c>
      <c r="R56" s="3">
        <f t="shared" si="8"/>
        <v>49.350000000000009</v>
      </c>
      <c r="S56" s="3">
        <f t="shared" si="9"/>
        <v>19.988999999999997</v>
      </c>
    </row>
    <row r="57" spans="1:19" ht="16.5">
      <c r="A57" s="208" t="s">
        <v>356</v>
      </c>
      <c r="B57" s="3">
        <f>'Malaysia Palm Complex'!$BG$437</f>
        <v>22.478000000000002</v>
      </c>
      <c r="C57" s="3">
        <f>'Malaysia Palm Complex'!$BG$438</f>
        <v>21.268999999999998</v>
      </c>
      <c r="D57" s="3">
        <f>'Malaysia Palm Complex'!$BG$439</f>
        <v>11.419</v>
      </c>
      <c r="E57" s="3">
        <f>'Malaysia Palm Complex'!$BG$440</f>
        <v>14.879</v>
      </c>
      <c r="F57" s="3">
        <f>'Malaysia Palm Complex'!$BG$441</f>
        <v>17.562999999999999</v>
      </c>
      <c r="G57" s="3">
        <f>'Malaysia Palm Complex'!$BG$442</f>
        <v>33.662999999999997</v>
      </c>
      <c r="H57" s="3">
        <f>'Malaysia Palm Complex'!$BG$443</f>
        <v>30.498000000000001</v>
      </c>
      <c r="I57" s="3">
        <f>'Malaysia Palm Complex'!$BG$444</f>
        <v>18.529</v>
      </c>
      <c r="J57" s="3">
        <f>'Malaysia Palm Complex'!$BG$445</f>
        <v>14.459</v>
      </c>
      <c r="K57" s="3">
        <f>'Malaysia Palm Complex'!$BG$446</f>
        <v>14.975</v>
      </c>
      <c r="L57" s="3">
        <f>'Malaysia Palm Complex'!$BG$447</f>
        <v>38.088000000000001</v>
      </c>
      <c r="M57" s="3">
        <f>'Malaysia Palm Complex'!$BG$448</f>
        <v>30.864999999999998</v>
      </c>
      <c r="N57" s="3">
        <f t="shared" si="5"/>
        <v>268.685</v>
      </c>
      <c r="O57" s="123"/>
      <c r="P57" s="3">
        <f t="shared" si="6"/>
        <v>55.165999999999997</v>
      </c>
      <c r="Q57" s="3">
        <f t="shared" si="7"/>
        <v>66.10499999999999</v>
      </c>
      <c r="R57" s="3">
        <f t="shared" si="8"/>
        <v>63.486000000000004</v>
      </c>
      <c r="S57" s="3">
        <f t="shared" si="9"/>
        <v>83.927999999999997</v>
      </c>
    </row>
    <row r="58" spans="1:19" ht="17.25" thickBot="1">
      <c r="A58" s="208" t="s">
        <v>2</v>
      </c>
      <c r="B58" s="71">
        <f>'Malaysia Palm Complex'!$BH$437</f>
        <v>43.219000000000001</v>
      </c>
      <c r="C58" s="71">
        <f>'Malaysia Palm Complex'!$BH$438</f>
        <v>42.872999999999998</v>
      </c>
      <c r="D58" s="71">
        <f>'Malaysia Palm Complex'!$BH$439</f>
        <v>20.902999999999999</v>
      </c>
      <c r="E58" s="71">
        <f>'Malaysia Palm Complex'!$BH$440</f>
        <v>19.312999999999999</v>
      </c>
      <c r="F58" s="71">
        <f>'Malaysia Palm Complex'!$BH$441</f>
        <v>17.117000000000001</v>
      </c>
      <c r="G58" s="71">
        <f>'Malaysia Palm Complex'!$BH$442</f>
        <v>18.341999999999999</v>
      </c>
      <c r="H58" s="71">
        <f>'Malaysia Palm Complex'!$BH$443</f>
        <v>13.186</v>
      </c>
      <c r="I58" s="71">
        <f>'Malaysia Palm Complex'!$BH$444</f>
        <v>12.332000000000001</v>
      </c>
      <c r="J58" s="71">
        <f>'Malaysia Palm Complex'!$BH$445</f>
        <v>19.474</v>
      </c>
      <c r="K58" s="71">
        <f>'Malaysia Palm Complex'!$BH$446</f>
        <v>25.949000000000002</v>
      </c>
      <c r="L58" s="71">
        <f>'Malaysia Palm Complex'!$BH$447</f>
        <v>21.09</v>
      </c>
      <c r="M58" s="71">
        <f>'Malaysia Palm Complex'!$BH$448</f>
        <v>34.603999999999999</v>
      </c>
      <c r="N58" s="71">
        <f t="shared" si="5"/>
        <v>288.40199999999999</v>
      </c>
      <c r="O58" s="123"/>
      <c r="P58" s="71">
        <f t="shared" si="6"/>
        <v>106.995</v>
      </c>
      <c r="Q58" s="71">
        <f t="shared" si="7"/>
        <v>54.771999999999998</v>
      </c>
      <c r="R58" s="71">
        <f t="shared" si="8"/>
        <v>44.992000000000004</v>
      </c>
      <c r="S58" s="71">
        <f t="shared" si="9"/>
        <v>81.643000000000001</v>
      </c>
    </row>
    <row r="59" spans="1:19" ht="17.25" hidden="1" thickBot="1">
      <c r="A59" s="208" t="s">
        <v>37</v>
      </c>
      <c r="B59" s="71">
        <f>'Malaysia Palm Complex'!$BI$437</f>
        <v>32.588000000000001</v>
      </c>
      <c r="C59" s="71">
        <f>'Malaysia Palm Complex'!$BI$438</f>
        <v>30.510999999999999</v>
      </c>
      <c r="D59" s="71">
        <f>'Malaysia Palm Complex'!$BI$439</f>
        <v>51.225000000000001</v>
      </c>
      <c r="E59" s="71">
        <f>'Malaysia Palm Complex'!$BI$440</f>
        <v>44.563000000000002</v>
      </c>
      <c r="F59" s="71">
        <f>'Malaysia Palm Complex'!$BI$441</f>
        <v>18.227</v>
      </c>
      <c r="G59" s="71">
        <f>'Malaysia Palm Complex'!$BI$442</f>
        <v>23.094000000000001</v>
      </c>
      <c r="H59" s="71">
        <f>'Malaysia Palm Complex'!$BI$443</f>
        <v>23.742999999999999</v>
      </c>
      <c r="I59" s="71">
        <f>'Malaysia Palm Complex'!$BI$444</f>
        <v>8.4909999999999997</v>
      </c>
      <c r="J59" s="71">
        <f>'Malaysia Palm Complex'!$BI$445</f>
        <v>15.589</v>
      </c>
      <c r="K59" s="71">
        <f>'Malaysia Palm Complex'!$BI$446</f>
        <v>29.039000000000001</v>
      </c>
      <c r="L59" s="71">
        <f>'Malaysia Palm Complex'!$BI$447</f>
        <v>14.276999999999999</v>
      </c>
      <c r="M59" s="71">
        <f>'Malaysia Palm Complex'!$BI$448</f>
        <v>17.716999999999999</v>
      </c>
      <c r="N59" s="71">
        <f t="shared" si="5"/>
        <v>309.06399999999996</v>
      </c>
      <c r="O59" s="123"/>
      <c r="P59" s="71">
        <f t="shared" si="6"/>
        <v>114.32400000000001</v>
      </c>
      <c r="Q59" s="71">
        <f t="shared" si="7"/>
        <v>85.884000000000015</v>
      </c>
      <c r="R59" s="71">
        <f t="shared" si="8"/>
        <v>47.822999999999993</v>
      </c>
      <c r="S59" s="71">
        <f t="shared" si="9"/>
        <v>61.033000000000001</v>
      </c>
    </row>
    <row r="60" spans="1:19" ht="17.25" hidden="1" thickBot="1">
      <c r="A60" s="208" t="s">
        <v>38</v>
      </c>
      <c r="B60" s="71">
        <f>'Malaysia Palm Complex'!$BJ$437</f>
        <v>17.061</v>
      </c>
      <c r="C60" s="71">
        <f>'Malaysia Palm Complex'!$BJ$438</f>
        <v>40.715000000000003</v>
      </c>
      <c r="D60" s="71">
        <f>'Malaysia Palm Complex'!$BJ$439</f>
        <v>39.701000000000001</v>
      </c>
      <c r="E60" s="71">
        <f>'Malaysia Palm Complex'!$BJ$440</f>
        <v>28.268999999999998</v>
      </c>
      <c r="F60" s="71">
        <f>'Malaysia Palm Complex'!$BJ$441</f>
        <v>32.341000000000001</v>
      </c>
      <c r="G60" s="71">
        <f>'Malaysia Palm Complex'!$BJ$442</f>
        <v>10.081</v>
      </c>
      <c r="H60" s="71">
        <f>'Malaysia Palm Complex'!$BJ$443</f>
        <v>15.115</v>
      </c>
      <c r="I60" s="71">
        <f>'Malaysia Palm Complex'!$BJ$444</f>
        <v>34.624000000000002</v>
      </c>
      <c r="J60" s="71">
        <f>'Malaysia Palm Complex'!$BJ$445</f>
        <v>24.678000000000001</v>
      </c>
      <c r="K60" s="71">
        <f>'Malaysia Palm Complex'!$BJ$446</f>
        <v>29.914000000000001</v>
      </c>
      <c r="L60" s="71">
        <f>'Malaysia Palm Complex'!$BJ$447</f>
        <v>27.692</v>
      </c>
      <c r="M60" s="71">
        <f>'Malaysia Palm Complex'!$BJ$448</f>
        <v>96.370999999999995</v>
      </c>
      <c r="N60" s="71">
        <f t="shared" si="5"/>
        <v>396.56200000000001</v>
      </c>
      <c r="O60" s="123"/>
      <c r="P60" s="71">
        <f t="shared" si="6"/>
        <v>97.477000000000004</v>
      </c>
      <c r="Q60" s="71">
        <f t="shared" si="7"/>
        <v>70.691000000000003</v>
      </c>
      <c r="R60" s="71">
        <f t="shared" si="8"/>
        <v>74.417000000000002</v>
      </c>
      <c r="S60" s="71">
        <f t="shared" si="9"/>
        <v>153.977</v>
      </c>
    </row>
    <row r="61" spans="1:19">
      <c r="A61" s="206" t="s">
        <v>363</v>
      </c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123"/>
      <c r="P61" s="209"/>
      <c r="Q61" s="209"/>
      <c r="R61" s="209"/>
      <c r="S61" s="209"/>
    </row>
    <row r="62" spans="1:19" ht="16.5" hidden="1">
      <c r="A62" s="34" t="s">
        <v>332</v>
      </c>
      <c r="B62" s="3">
        <f>'Malaysia Palm Complex'!$AI$453</f>
        <v>41.942</v>
      </c>
      <c r="C62" s="3">
        <f>'Malaysia Palm Complex'!$AI$454</f>
        <v>59.073999999999998</v>
      </c>
      <c r="D62" s="3">
        <f>'Malaysia Palm Complex'!$AI$455</f>
        <v>40.125999999999998</v>
      </c>
      <c r="E62" s="3">
        <f>'Malaysia Palm Complex'!$AI$456</f>
        <v>66.085999999999999</v>
      </c>
      <c r="F62" s="3">
        <f>'Malaysia Palm Complex'!$AI$457</f>
        <v>50.993000000000002</v>
      </c>
      <c r="G62" s="3">
        <f>'Malaysia Palm Complex'!$AI$458</f>
        <v>38.781999999999996</v>
      </c>
      <c r="H62" s="3">
        <f>'Malaysia Palm Complex'!$AI$459</f>
        <v>51.454999999999998</v>
      </c>
      <c r="I62" s="3">
        <f>'Malaysia Palm Complex'!$AI$460</f>
        <v>33.866</v>
      </c>
      <c r="J62" s="3">
        <f>'Malaysia Palm Complex'!$AI$461</f>
        <v>24.952000000000002</v>
      </c>
      <c r="K62" s="3">
        <f>'Malaysia Palm Complex'!$AI$462</f>
        <v>30.001000000000001</v>
      </c>
      <c r="L62" s="3">
        <f>'Malaysia Palm Complex'!$AI$463</f>
        <v>27.849</v>
      </c>
      <c r="M62" s="3">
        <f>'Malaysia Palm Complex'!$AI$464</f>
        <v>28.242000000000001</v>
      </c>
      <c r="N62" s="3">
        <f t="shared" ref="N62:N89" si="10">SUM(B62:M62)</f>
        <v>493.36799999999994</v>
      </c>
      <c r="O62" s="123"/>
      <c r="P62" s="3">
        <f t="shared" ref="P62:P89" si="11">SUM(B62:D62)</f>
        <v>141.142</v>
      </c>
      <c r="Q62" s="3">
        <f t="shared" ref="Q62:Q89" si="12">SUM(E62:G62)</f>
        <v>155.86099999999999</v>
      </c>
      <c r="R62" s="3">
        <f t="shared" ref="R62:R89" si="13">SUM(H62:J62)</f>
        <v>110.273</v>
      </c>
      <c r="S62" s="3">
        <f t="shared" ref="S62:S89" si="14">SUM(K62:M62)</f>
        <v>86.091999999999999</v>
      </c>
    </row>
    <row r="63" spans="1:19" ht="16.5" hidden="1">
      <c r="A63" s="34" t="s">
        <v>333</v>
      </c>
      <c r="B63" s="3">
        <f>'Malaysia Palm Complex'!$AJ$453</f>
        <v>36.908000000000001</v>
      </c>
      <c r="C63" s="3">
        <f>'Malaysia Palm Complex'!$AJ$454</f>
        <v>41.987000000000002</v>
      </c>
      <c r="D63" s="3">
        <f>'Malaysia Palm Complex'!$AJ$455</f>
        <v>29.614000000000001</v>
      </c>
      <c r="E63" s="3">
        <f>'Malaysia Palm Complex'!$AJ$456</f>
        <v>28.341999999999999</v>
      </c>
      <c r="F63" s="3">
        <f>'Malaysia Palm Complex'!$AJ$457</f>
        <v>26.914999999999999</v>
      </c>
      <c r="G63" s="3">
        <f>'Malaysia Palm Complex'!$AJ$458</f>
        <v>23.059000000000001</v>
      </c>
      <c r="H63" s="3">
        <f>'Malaysia Palm Complex'!$AJ$459</f>
        <v>28.492000000000001</v>
      </c>
      <c r="I63" s="3">
        <f>'Malaysia Palm Complex'!$AJ$460</f>
        <v>35.043999999999997</v>
      </c>
      <c r="J63" s="3">
        <f>'Malaysia Palm Complex'!$AJ$461</f>
        <v>31.69</v>
      </c>
      <c r="K63" s="3">
        <f>'Malaysia Palm Complex'!$AJ$462</f>
        <v>38.258000000000003</v>
      </c>
      <c r="L63" s="3">
        <f>'Malaysia Palm Complex'!$AJ$463</f>
        <v>28.794</v>
      </c>
      <c r="M63" s="3">
        <f>'Malaysia Palm Complex'!$AJ$464</f>
        <v>39.226999999999997</v>
      </c>
      <c r="N63" s="3">
        <f t="shared" si="10"/>
        <v>388.32999999999993</v>
      </c>
      <c r="O63" s="123"/>
      <c r="P63" s="3">
        <f t="shared" si="11"/>
        <v>108.50900000000001</v>
      </c>
      <c r="Q63" s="3">
        <f t="shared" si="12"/>
        <v>78.316000000000003</v>
      </c>
      <c r="R63" s="3">
        <f t="shared" si="13"/>
        <v>95.225999999999999</v>
      </c>
      <c r="S63" s="3">
        <f t="shared" si="14"/>
        <v>106.279</v>
      </c>
    </row>
    <row r="64" spans="1:19" ht="16.5" hidden="1">
      <c r="A64" s="34" t="s">
        <v>334</v>
      </c>
      <c r="B64" s="3">
        <f>'Malaysia Palm Complex'!$AK$453</f>
        <v>36.116999999999997</v>
      </c>
      <c r="C64" s="3">
        <f>'Malaysia Palm Complex'!$AK$454</f>
        <v>43.04</v>
      </c>
      <c r="D64" s="3">
        <f>'Malaysia Palm Complex'!$AK$455</f>
        <v>32.277999999999999</v>
      </c>
      <c r="E64" s="3">
        <f>'Malaysia Palm Complex'!$AK$456</f>
        <v>37.137</v>
      </c>
      <c r="F64" s="3">
        <f>'Malaysia Palm Complex'!$AK$457</f>
        <v>30.381</v>
      </c>
      <c r="G64" s="3">
        <f>'Malaysia Palm Complex'!$AK$458</f>
        <v>37.83</v>
      </c>
      <c r="H64" s="3">
        <f>'Malaysia Palm Complex'!$AK$459</f>
        <v>21.268999999999998</v>
      </c>
      <c r="I64" s="3">
        <f>'Malaysia Palm Complex'!$AK$460</f>
        <v>27.4</v>
      </c>
      <c r="J64" s="3">
        <f>'Malaysia Palm Complex'!$AK$461</f>
        <v>27.696999999999999</v>
      </c>
      <c r="K64" s="3">
        <f>'Malaysia Palm Complex'!$AK$462</f>
        <v>42.991999999999997</v>
      </c>
      <c r="L64" s="3">
        <f>'Malaysia Palm Complex'!$AK$463</f>
        <v>40.616999999999997</v>
      </c>
      <c r="M64" s="3">
        <f>'Malaysia Palm Complex'!$AK$464</f>
        <v>39.781999999999996</v>
      </c>
      <c r="N64" s="3">
        <f t="shared" si="10"/>
        <v>416.54</v>
      </c>
      <c r="O64" s="123"/>
      <c r="P64" s="3">
        <f t="shared" si="11"/>
        <v>111.435</v>
      </c>
      <c r="Q64" s="3">
        <f t="shared" si="12"/>
        <v>105.348</v>
      </c>
      <c r="R64" s="3">
        <f t="shared" si="13"/>
        <v>76.366</v>
      </c>
      <c r="S64" s="3">
        <f t="shared" si="14"/>
        <v>123.39099999999999</v>
      </c>
    </row>
    <row r="65" spans="1:19" ht="16.5" hidden="1">
      <c r="A65" s="34" t="s">
        <v>335</v>
      </c>
      <c r="B65" s="3">
        <f>'Malaysia Palm Complex'!$AL$453</f>
        <v>51.488999999999997</v>
      </c>
      <c r="C65" s="3">
        <f>'Malaysia Palm Complex'!$AL$454</f>
        <v>57.731000000000002</v>
      </c>
      <c r="D65" s="3">
        <f>'Malaysia Palm Complex'!$AL$455</f>
        <v>51.061</v>
      </c>
      <c r="E65" s="3">
        <f>'Malaysia Palm Complex'!$AL$456</f>
        <v>39.956000000000003</v>
      </c>
      <c r="F65" s="3">
        <f>'Malaysia Palm Complex'!$AL$457</f>
        <v>14.372</v>
      </c>
      <c r="G65" s="3">
        <f>'Malaysia Palm Complex'!$AL$458</f>
        <v>36.049999999999997</v>
      </c>
      <c r="H65" s="3">
        <f>'Malaysia Palm Complex'!$AL$459</f>
        <v>44.585000000000001</v>
      </c>
      <c r="I65" s="3">
        <f>'Malaysia Palm Complex'!$AL$460</f>
        <v>29.451000000000001</v>
      </c>
      <c r="J65" s="3">
        <f>'Malaysia Palm Complex'!$AL$461</f>
        <v>26.058</v>
      </c>
      <c r="K65" s="3">
        <f>'Malaysia Palm Complex'!$AL$462</f>
        <v>35.616</v>
      </c>
      <c r="L65" s="3">
        <f>'Malaysia Palm Complex'!$AL$463</f>
        <v>29.048999999999999</v>
      </c>
      <c r="M65" s="3">
        <f>'Malaysia Palm Complex'!$AL$464</f>
        <v>37.326000000000001</v>
      </c>
      <c r="N65" s="3">
        <f t="shared" si="10"/>
        <v>452.74400000000003</v>
      </c>
      <c r="O65" s="123"/>
      <c r="P65" s="3">
        <f t="shared" si="11"/>
        <v>160.28100000000001</v>
      </c>
      <c r="Q65" s="3">
        <f t="shared" si="12"/>
        <v>90.378</v>
      </c>
      <c r="R65" s="3">
        <f t="shared" si="13"/>
        <v>100.09399999999999</v>
      </c>
      <c r="S65" s="3">
        <f t="shared" si="14"/>
        <v>101.99099999999999</v>
      </c>
    </row>
    <row r="66" spans="1:19" ht="16.5" hidden="1">
      <c r="A66" s="34" t="s">
        <v>336</v>
      </c>
      <c r="B66" s="3">
        <f>'Malaysia Palm Complex'!$AM$453</f>
        <v>40.570999999999998</v>
      </c>
      <c r="C66" s="3">
        <f>'Malaysia Palm Complex'!$AM$454</f>
        <v>39.417000000000002</v>
      </c>
      <c r="D66" s="3">
        <f>'Malaysia Palm Complex'!$AM$455</f>
        <v>24.364000000000001</v>
      </c>
      <c r="E66" s="3">
        <f>'Malaysia Palm Complex'!$AM$456</f>
        <v>27.992999999999999</v>
      </c>
      <c r="F66" s="3">
        <f>'Malaysia Palm Complex'!$AM$457</f>
        <v>39.110999999999997</v>
      </c>
      <c r="G66" s="3">
        <f>'Malaysia Palm Complex'!$AM$458</f>
        <v>30.190999999999999</v>
      </c>
      <c r="H66" s="3">
        <f>'Malaysia Palm Complex'!$AM$459</f>
        <v>32.877000000000002</v>
      </c>
      <c r="I66" s="3">
        <f>'Malaysia Palm Complex'!$AM$460</f>
        <v>28.835000000000001</v>
      </c>
      <c r="J66" s="3">
        <f>'Malaysia Palm Complex'!$AM$461</f>
        <v>45.209000000000003</v>
      </c>
      <c r="K66" s="3">
        <f>'Malaysia Palm Complex'!$AM$462</f>
        <v>45.177999999999997</v>
      </c>
      <c r="L66" s="3">
        <f>'Malaysia Palm Complex'!$AM$463</f>
        <v>42.978999999999999</v>
      </c>
      <c r="M66" s="3">
        <f>'Malaysia Palm Complex'!$AM$464</f>
        <v>41.881</v>
      </c>
      <c r="N66" s="3">
        <f t="shared" si="10"/>
        <v>438.60599999999999</v>
      </c>
      <c r="O66" s="123"/>
      <c r="P66" s="3">
        <f t="shared" si="11"/>
        <v>104.352</v>
      </c>
      <c r="Q66" s="3">
        <f t="shared" si="12"/>
        <v>97.295000000000002</v>
      </c>
      <c r="R66" s="3">
        <f t="shared" si="13"/>
        <v>106.92100000000001</v>
      </c>
      <c r="S66" s="3">
        <f t="shared" si="14"/>
        <v>130.03800000000001</v>
      </c>
    </row>
    <row r="67" spans="1:19" ht="16.5" hidden="1">
      <c r="A67" s="34" t="s">
        <v>337</v>
      </c>
      <c r="B67" s="3">
        <f>'Malaysia Palm Complex'!$AN$453</f>
        <v>45.701999999999998</v>
      </c>
      <c r="C67" s="3">
        <f>'Malaysia Palm Complex'!$AN$454</f>
        <v>31.427</v>
      </c>
      <c r="D67" s="3">
        <f>'Malaysia Palm Complex'!$AN$455</f>
        <v>52.171999999999997</v>
      </c>
      <c r="E67" s="3">
        <f>'Malaysia Palm Complex'!$AN$456</f>
        <v>38.764000000000003</v>
      </c>
      <c r="F67" s="3">
        <f>'Malaysia Palm Complex'!$AN$457</f>
        <v>23.106000000000002</v>
      </c>
      <c r="G67" s="3">
        <f>'Malaysia Palm Complex'!$AN$458</f>
        <v>24.916</v>
      </c>
      <c r="H67" s="3">
        <f>'Malaysia Palm Complex'!$AN$459</f>
        <v>32.965000000000003</v>
      </c>
      <c r="I67" s="3">
        <f>'Malaysia Palm Complex'!$AN$460</f>
        <v>44.807000000000002</v>
      </c>
      <c r="J67" s="3">
        <f>'Malaysia Palm Complex'!$AN$461</f>
        <v>59.241999999999997</v>
      </c>
      <c r="K67" s="3">
        <f>'Malaysia Palm Complex'!$AN$462</f>
        <v>58.71</v>
      </c>
      <c r="L67" s="3">
        <f>'Malaysia Palm Complex'!$AN$463</f>
        <v>50.008000000000003</v>
      </c>
      <c r="M67" s="3">
        <f>'Malaysia Palm Complex'!$AN$464</f>
        <v>45.052</v>
      </c>
      <c r="N67" s="3">
        <f t="shared" si="10"/>
        <v>506.87099999999998</v>
      </c>
      <c r="O67" s="123"/>
      <c r="P67" s="3">
        <f t="shared" si="11"/>
        <v>129.30099999999999</v>
      </c>
      <c r="Q67" s="3">
        <f t="shared" si="12"/>
        <v>86.786000000000001</v>
      </c>
      <c r="R67" s="3">
        <f t="shared" si="13"/>
        <v>137.01400000000001</v>
      </c>
      <c r="S67" s="3">
        <f t="shared" si="14"/>
        <v>153.77000000000001</v>
      </c>
    </row>
    <row r="68" spans="1:19" ht="16.5" hidden="1">
      <c r="A68" s="34" t="s">
        <v>338</v>
      </c>
      <c r="B68" s="3">
        <f>'Malaysia Palm Complex'!$AO$453</f>
        <v>34.893000000000001</v>
      </c>
      <c r="C68" s="3">
        <f>'Malaysia Palm Complex'!$AO$454</f>
        <v>53.45</v>
      </c>
      <c r="D68" s="3">
        <f>'Malaysia Palm Complex'!$AO$455</f>
        <v>52.143000000000001</v>
      </c>
      <c r="E68" s="3">
        <f>'Malaysia Palm Complex'!$AO$456</f>
        <v>40.042000000000002</v>
      </c>
      <c r="F68" s="3">
        <f>'Malaysia Palm Complex'!$AO$457</f>
        <v>33.843000000000004</v>
      </c>
      <c r="G68" s="3">
        <f>'Malaysia Palm Complex'!$AO$458</f>
        <v>39.356999999999999</v>
      </c>
      <c r="H68" s="3">
        <f>'Malaysia Palm Complex'!$AO$459</f>
        <v>37.356000000000002</v>
      </c>
      <c r="I68" s="3">
        <f>'Malaysia Palm Complex'!$AO$460</f>
        <v>42.7</v>
      </c>
      <c r="J68" s="3">
        <f>'Malaysia Palm Complex'!$AO$461</f>
        <v>30.181999999999999</v>
      </c>
      <c r="K68" s="3">
        <f>'Malaysia Palm Complex'!$AO$462</f>
        <v>37.905999999999999</v>
      </c>
      <c r="L68" s="3">
        <f>'Malaysia Palm Complex'!$AO$463</f>
        <v>38.479999999999997</v>
      </c>
      <c r="M68" s="3">
        <f>'Malaysia Palm Complex'!$AO$464</f>
        <v>57.207999999999998</v>
      </c>
      <c r="N68" s="3">
        <f t="shared" si="10"/>
        <v>497.56000000000006</v>
      </c>
      <c r="O68" s="123"/>
      <c r="P68" s="3">
        <f t="shared" si="11"/>
        <v>140.48599999999999</v>
      </c>
      <c r="Q68" s="3">
        <f t="shared" si="12"/>
        <v>113.242</v>
      </c>
      <c r="R68" s="3">
        <f t="shared" si="13"/>
        <v>110.23800000000001</v>
      </c>
      <c r="S68" s="3">
        <f t="shared" si="14"/>
        <v>133.59399999999999</v>
      </c>
    </row>
    <row r="69" spans="1:19" ht="16.5" hidden="1">
      <c r="A69" s="34" t="s">
        <v>339</v>
      </c>
      <c r="B69" s="3">
        <f>'Malaysia Palm Complex'!$AP$453</f>
        <v>53.82</v>
      </c>
      <c r="C69" s="3">
        <f>'Malaysia Palm Complex'!$AP$454</f>
        <v>50.957000000000001</v>
      </c>
      <c r="D69" s="3">
        <f>'Malaysia Palm Complex'!$AP$455</f>
        <v>53.530999999999999</v>
      </c>
      <c r="E69" s="3">
        <f>'Malaysia Palm Complex'!$AP$456</f>
        <v>52.831000000000003</v>
      </c>
      <c r="F69" s="3">
        <f>'Malaysia Palm Complex'!$AP$457</f>
        <v>44.067</v>
      </c>
      <c r="G69" s="3">
        <f>'Malaysia Palm Complex'!$AP$458</f>
        <v>54.036000000000001</v>
      </c>
      <c r="H69" s="3">
        <f>'Malaysia Palm Complex'!$AP$459</f>
        <v>84.233000000000004</v>
      </c>
      <c r="I69" s="3">
        <f>'Malaysia Palm Complex'!$AP$460</f>
        <v>67.734999999999999</v>
      </c>
      <c r="J69" s="3">
        <f>'Malaysia Palm Complex'!$AP$461</f>
        <v>63.46</v>
      </c>
      <c r="K69" s="3">
        <f>'Malaysia Palm Complex'!$AP$462</f>
        <v>51.177</v>
      </c>
      <c r="L69" s="3">
        <f>'Malaysia Palm Complex'!$AP$463</f>
        <v>48.503</v>
      </c>
      <c r="M69" s="3">
        <f>'Malaysia Palm Complex'!$AP$464</f>
        <v>40.840000000000003</v>
      </c>
      <c r="N69" s="3">
        <f t="shared" si="10"/>
        <v>665.19000000000017</v>
      </c>
      <c r="O69" s="123"/>
      <c r="P69" s="3">
        <f t="shared" si="11"/>
        <v>158.30799999999999</v>
      </c>
      <c r="Q69" s="3">
        <f t="shared" si="12"/>
        <v>150.934</v>
      </c>
      <c r="R69" s="3">
        <f t="shared" si="13"/>
        <v>215.42800000000003</v>
      </c>
      <c r="S69" s="3">
        <f t="shared" si="14"/>
        <v>140.52000000000001</v>
      </c>
    </row>
    <row r="70" spans="1:19" ht="16.5" hidden="1">
      <c r="A70" s="207" t="s">
        <v>340</v>
      </c>
      <c r="B70" s="3">
        <f>'Malaysia Palm Complex'!$AQ$453</f>
        <v>50.054000000000002</v>
      </c>
      <c r="C70" s="3">
        <f>'Malaysia Palm Complex'!$AQ$454</f>
        <v>51.485999999999997</v>
      </c>
      <c r="D70" s="3">
        <f>'Malaysia Palm Complex'!$AQ$455</f>
        <v>60.183</v>
      </c>
      <c r="E70" s="3">
        <f>'Malaysia Palm Complex'!$AQ$456</f>
        <v>74.408000000000001</v>
      </c>
      <c r="F70" s="3">
        <f>'Malaysia Palm Complex'!$AQ$457</f>
        <v>57.834000000000003</v>
      </c>
      <c r="G70" s="3">
        <f>'Malaysia Palm Complex'!$AQ$458</f>
        <v>54.872</v>
      </c>
      <c r="H70" s="3">
        <f>'Malaysia Palm Complex'!$AQ$459</f>
        <v>59.856999999999999</v>
      </c>
      <c r="I70" s="3">
        <f>'Malaysia Palm Complex'!$AQ$460</f>
        <v>54.781999999999996</v>
      </c>
      <c r="J70" s="3">
        <f>'Malaysia Palm Complex'!$AQ$461</f>
        <v>61.423000000000002</v>
      </c>
      <c r="K70" s="3">
        <f>'Malaysia Palm Complex'!$AQ$462</f>
        <v>41.930999999999997</v>
      </c>
      <c r="L70" s="3">
        <f>'Malaysia Palm Complex'!$AQ$463</f>
        <v>52.097000000000001</v>
      </c>
      <c r="M70" s="3">
        <f>'Malaysia Palm Complex'!$AQ$464</f>
        <v>58.01</v>
      </c>
      <c r="N70" s="3">
        <f t="shared" si="10"/>
        <v>676.9369999999999</v>
      </c>
      <c r="O70" s="123"/>
      <c r="P70" s="3">
        <f t="shared" si="11"/>
        <v>161.72299999999998</v>
      </c>
      <c r="Q70" s="3">
        <f t="shared" si="12"/>
        <v>187.11400000000003</v>
      </c>
      <c r="R70" s="3">
        <f t="shared" si="13"/>
        <v>176.06200000000001</v>
      </c>
      <c r="S70" s="3">
        <f t="shared" si="14"/>
        <v>152.03799999999998</v>
      </c>
    </row>
    <row r="71" spans="1:19" ht="16.5" hidden="1">
      <c r="A71" s="208" t="s">
        <v>341</v>
      </c>
      <c r="B71" s="3">
        <f>'Malaysia Palm Complex'!$AR$453</f>
        <v>69.573999999999998</v>
      </c>
      <c r="C71" s="3">
        <f>'Malaysia Palm Complex'!$AR$454</f>
        <v>52.421999999999997</v>
      </c>
      <c r="D71" s="3">
        <f>'Malaysia Palm Complex'!$AR$455</f>
        <v>61.234000000000002</v>
      </c>
      <c r="E71" s="3">
        <f>'Malaysia Palm Complex'!$AR$456</f>
        <v>65.927999999999997</v>
      </c>
      <c r="F71" s="3">
        <f>'Malaysia Palm Complex'!$AR$457</f>
        <v>54.985999999999997</v>
      </c>
      <c r="G71" s="3">
        <f>'Malaysia Palm Complex'!$AR$458</f>
        <v>55.185000000000002</v>
      </c>
      <c r="H71" s="3">
        <f>'Malaysia Palm Complex'!$AR$459</f>
        <v>62.856999999999999</v>
      </c>
      <c r="I71" s="3">
        <f>'Malaysia Palm Complex'!$AR$460</f>
        <v>63.475999999999999</v>
      </c>
      <c r="J71" s="3">
        <f>'Malaysia Palm Complex'!$AR$461</f>
        <v>68.575999999999993</v>
      </c>
      <c r="K71" s="3">
        <f>'Malaysia Palm Complex'!$AR$462</f>
        <v>71.138999999999996</v>
      </c>
      <c r="L71" s="3">
        <f>'Malaysia Palm Complex'!$AR$463</f>
        <v>98.739000000000004</v>
      </c>
      <c r="M71" s="3">
        <f>'Malaysia Palm Complex'!$AR$464</f>
        <v>90.471000000000004</v>
      </c>
      <c r="N71" s="3">
        <f t="shared" si="10"/>
        <v>814.5870000000001</v>
      </c>
      <c r="O71" s="123"/>
      <c r="P71" s="3">
        <f t="shared" si="11"/>
        <v>183.23</v>
      </c>
      <c r="Q71" s="3">
        <f t="shared" si="12"/>
        <v>176.09899999999999</v>
      </c>
      <c r="R71" s="3">
        <f t="shared" si="13"/>
        <v>194.90899999999999</v>
      </c>
      <c r="S71" s="3">
        <f t="shared" si="14"/>
        <v>260.34899999999999</v>
      </c>
    </row>
    <row r="72" spans="1:19" ht="16.5" hidden="1">
      <c r="A72" s="208" t="s">
        <v>342</v>
      </c>
      <c r="B72" s="3">
        <f>'Malaysia Palm Complex'!$AS$453</f>
        <v>84.055000000000007</v>
      </c>
      <c r="C72" s="3">
        <f>'Malaysia Palm Complex'!$AS$454</f>
        <v>82.516999999999996</v>
      </c>
      <c r="D72" s="3">
        <f>'Malaysia Palm Complex'!$AS$455</f>
        <v>69.908000000000001</v>
      </c>
      <c r="E72" s="3">
        <f>'Malaysia Palm Complex'!$AS$456</f>
        <v>54.38</v>
      </c>
      <c r="F72" s="3">
        <f>'Malaysia Palm Complex'!$AS$457</f>
        <v>55.331000000000003</v>
      </c>
      <c r="G72" s="3">
        <f>'Malaysia Palm Complex'!$AS$458</f>
        <v>58.634</v>
      </c>
      <c r="H72" s="3">
        <f>'Malaysia Palm Complex'!$AS$459</f>
        <v>71.793999999999997</v>
      </c>
      <c r="I72" s="3">
        <f>'Malaysia Palm Complex'!$AS$460</f>
        <v>55.317999999999998</v>
      </c>
      <c r="J72" s="3">
        <f>'Malaysia Palm Complex'!$AS$461</f>
        <v>65.956000000000003</v>
      </c>
      <c r="K72" s="3">
        <f>'Malaysia Palm Complex'!$AS$462</f>
        <v>55.335000000000001</v>
      </c>
      <c r="L72" s="3">
        <f>'Malaysia Palm Complex'!$AS$463</f>
        <v>63.652999999999999</v>
      </c>
      <c r="M72" s="3">
        <f>'Malaysia Palm Complex'!$AS$464</f>
        <v>74.399000000000001</v>
      </c>
      <c r="N72" s="3">
        <f t="shared" si="10"/>
        <v>791.28000000000009</v>
      </c>
      <c r="O72" s="123"/>
      <c r="P72" s="3">
        <f t="shared" si="11"/>
        <v>236.48000000000002</v>
      </c>
      <c r="Q72" s="3">
        <f t="shared" si="12"/>
        <v>168.34500000000003</v>
      </c>
      <c r="R72" s="3">
        <f t="shared" si="13"/>
        <v>193.06799999999998</v>
      </c>
      <c r="S72" s="3">
        <f t="shared" si="14"/>
        <v>193.387</v>
      </c>
    </row>
    <row r="73" spans="1:19" ht="16.5" hidden="1">
      <c r="A73" s="208" t="s">
        <v>343</v>
      </c>
      <c r="B73" s="3">
        <f>'Malaysia Palm Complex'!$AT$453</f>
        <v>69.533000000000001</v>
      </c>
      <c r="C73" s="3">
        <f>'Malaysia Palm Complex'!$AT$454</f>
        <v>72.186999999999998</v>
      </c>
      <c r="D73" s="3">
        <f>'Malaysia Palm Complex'!$AT$455</f>
        <v>82.576999999999998</v>
      </c>
      <c r="E73" s="3">
        <f>'Malaysia Palm Complex'!$AT$456</f>
        <v>84.778000000000006</v>
      </c>
      <c r="F73" s="3">
        <f>'Malaysia Palm Complex'!$AT$457</f>
        <v>51.941000000000003</v>
      </c>
      <c r="G73" s="3">
        <f>'Malaysia Palm Complex'!$AT$458</f>
        <v>79.61</v>
      </c>
      <c r="H73" s="3">
        <f>'Malaysia Palm Complex'!$AT$459</f>
        <v>75.218999999999994</v>
      </c>
      <c r="I73" s="3">
        <f>'Malaysia Palm Complex'!$AT$460</f>
        <v>68.180999999999997</v>
      </c>
      <c r="J73" s="3">
        <f>'Malaysia Palm Complex'!$AT$461</f>
        <v>80.643000000000001</v>
      </c>
      <c r="K73" s="3">
        <f>'Malaysia Palm Complex'!$AT$462</f>
        <v>56.807000000000002</v>
      </c>
      <c r="L73" s="3">
        <f>'Malaysia Palm Complex'!$AT$463</f>
        <v>63.061</v>
      </c>
      <c r="M73" s="3">
        <f>'Malaysia Palm Complex'!$AT$464</f>
        <v>64.872</v>
      </c>
      <c r="N73" s="3">
        <f t="shared" si="10"/>
        <v>849.40900000000011</v>
      </c>
      <c r="O73" s="123"/>
      <c r="P73" s="3">
        <f t="shared" si="11"/>
        <v>224.297</v>
      </c>
      <c r="Q73" s="3">
        <f t="shared" si="12"/>
        <v>216.32900000000001</v>
      </c>
      <c r="R73" s="3">
        <f t="shared" si="13"/>
        <v>224.04299999999998</v>
      </c>
      <c r="S73" s="3">
        <f t="shared" si="14"/>
        <v>184.74</v>
      </c>
    </row>
    <row r="74" spans="1:19" ht="16.5" hidden="1">
      <c r="A74" s="208" t="s">
        <v>344</v>
      </c>
      <c r="B74" s="3">
        <f>'Malaysia Palm Complex'!$AU$453</f>
        <v>66.986999999999995</v>
      </c>
      <c r="C74" s="3">
        <f>'Malaysia Palm Complex'!$AU$454</f>
        <v>75.7</v>
      </c>
      <c r="D74" s="3">
        <f>'Malaysia Palm Complex'!$AU$455</f>
        <v>77.331000000000003</v>
      </c>
      <c r="E74" s="3">
        <f>'Malaysia Palm Complex'!$AU$456</f>
        <v>67.248000000000005</v>
      </c>
      <c r="F74" s="3">
        <f>'Malaysia Palm Complex'!$AU$457</f>
        <v>55.73</v>
      </c>
      <c r="G74" s="3">
        <f>'Malaysia Palm Complex'!$AU$458</f>
        <v>62.945</v>
      </c>
      <c r="H74" s="3">
        <f>'Malaysia Palm Complex'!$AU$459</f>
        <v>66.343000000000004</v>
      </c>
      <c r="I74" s="3">
        <f>'Malaysia Palm Complex'!$AU$460</f>
        <v>71.188999999999993</v>
      </c>
      <c r="J74" s="3">
        <f>'Malaysia Palm Complex'!$AU$461</f>
        <v>61.652000000000001</v>
      </c>
      <c r="K74" s="3">
        <f>'Malaysia Palm Complex'!$AU$462</f>
        <v>81.59</v>
      </c>
      <c r="L74" s="3">
        <f>'Malaysia Palm Complex'!$AU$463</f>
        <v>85.869</v>
      </c>
      <c r="M74" s="3">
        <f>'Malaysia Palm Complex'!$AU$464</f>
        <v>85.593999999999994</v>
      </c>
      <c r="N74" s="3">
        <f t="shared" si="10"/>
        <v>858.17800000000011</v>
      </c>
      <c r="O74" s="123"/>
      <c r="P74" s="3">
        <f t="shared" si="11"/>
        <v>220.01800000000003</v>
      </c>
      <c r="Q74" s="3">
        <f t="shared" si="12"/>
        <v>185.923</v>
      </c>
      <c r="R74" s="3">
        <f t="shared" si="13"/>
        <v>199.18399999999997</v>
      </c>
      <c r="S74" s="3">
        <f t="shared" si="14"/>
        <v>253.053</v>
      </c>
    </row>
    <row r="75" spans="1:19" ht="16.5" hidden="1">
      <c r="A75" s="208" t="s">
        <v>345</v>
      </c>
      <c r="B75" s="3">
        <f>'Malaysia Palm Complex'!$AV$453</f>
        <v>111.971</v>
      </c>
      <c r="C75" s="3">
        <f>'Malaysia Palm Complex'!$AV$454</f>
        <v>78.784999999999997</v>
      </c>
      <c r="D75" s="3">
        <f>'Malaysia Palm Complex'!$AV$455</f>
        <v>99.286000000000001</v>
      </c>
      <c r="E75" s="3">
        <f>'Malaysia Palm Complex'!$AV$456</f>
        <v>75.215999999999994</v>
      </c>
      <c r="F75" s="3">
        <f>'Malaysia Palm Complex'!$AV$457</f>
        <v>102.637</v>
      </c>
      <c r="G75" s="3">
        <f>'Malaysia Palm Complex'!$AV$458</f>
        <v>69.076999999999998</v>
      </c>
      <c r="H75" s="3">
        <f>'Malaysia Palm Complex'!$AV$459</f>
        <v>108.015</v>
      </c>
      <c r="I75" s="3">
        <f>'Malaysia Palm Complex'!$AV$460</f>
        <v>75.816999999999993</v>
      </c>
      <c r="J75" s="3">
        <f>'Malaysia Palm Complex'!$AV$461</f>
        <v>92.46</v>
      </c>
      <c r="K75" s="3">
        <f>'Malaysia Palm Complex'!$AV$462</f>
        <v>79.525999999999996</v>
      </c>
      <c r="L75" s="3">
        <f>'Malaysia Palm Complex'!$AV$463</f>
        <v>91.325999999999993</v>
      </c>
      <c r="M75" s="3">
        <f>'Malaysia Palm Complex'!$AV$464</f>
        <v>76.218999999999994</v>
      </c>
      <c r="N75" s="3">
        <f t="shared" si="10"/>
        <v>1060.335</v>
      </c>
      <c r="O75" s="123"/>
      <c r="P75" s="3">
        <f t="shared" si="11"/>
        <v>290.04200000000003</v>
      </c>
      <c r="Q75" s="3">
        <f t="shared" si="12"/>
        <v>246.93</v>
      </c>
      <c r="R75" s="3">
        <f t="shared" si="13"/>
        <v>276.29199999999997</v>
      </c>
      <c r="S75" s="3">
        <f t="shared" si="14"/>
        <v>247.07099999999997</v>
      </c>
    </row>
    <row r="76" spans="1:19" ht="16.5" hidden="1">
      <c r="A76" s="208" t="s">
        <v>346</v>
      </c>
      <c r="B76" s="3">
        <f>'Malaysia Palm Complex'!$AW$453</f>
        <v>86.59</v>
      </c>
      <c r="C76" s="3">
        <f>'Malaysia Palm Complex'!$AW$454</f>
        <v>105.099</v>
      </c>
      <c r="D76" s="3">
        <f>'Malaysia Palm Complex'!$AW$455</f>
        <v>97.385999999999996</v>
      </c>
      <c r="E76" s="3">
        <f>'Malaysia Palm Complex'!$AW$456</f>
        <v>74.980999999999995</v>
      </c>
      <c r="F76" s="3">
        <f>'Malaysia Palm Complex'!$AW$457</f>
        <v>75.036000000000001</v>
      </c>
      <c r="G76" s="3">
        <f>'Malaysia Palm Complex'!$AW$458</f>
        <v>78.436000000000007</v>
      </c>
      <c r="H76" s="3">
        <f>'Malaysia Palm Complex'!$AW$459</f>
        <v>101.434</v>
      </c>
      <c r="I76" s="3">
        <f>'Malaysia Palm Complex'!$AW$460</f>
        <v>81.822000000000003</v>
      </c>
      <c r="J76" s="3">
        <f>'Malaysia Palm Complex'!$AW$461</f>
        <v>77.381</v>
      </c>
      <c r="K76" s="3">
        <f>'Malaysia Palm Complex'!$AW$462</f>
        <v>76.222999999999999</v>
      </c>
      <c r="L76" s="3">
        <f>'Malaysia Palm Complex'!$AW$463</f>
        <v>93.825999999999993</v>
      </c>
      <c r="M76" s="3">
        <f>'Malaysia Palm Complex'!$AW$464</f>
        <v>90.004999999999995</v>
      </c>
      <c r="N76" s="3">
        <f t="shared" si="10"/>
        <v>1038.2190000000001</v>
      </c>
      <c r="O76" s="123"/>
      <c r="P76" s="3">
        <f t="shared" si="11"/>
        <v>289.07500000000005</v>
      </c>
      <c r="Q76" s="3">
        <f t="shared" si="12"/>
        <v>228.453</v>
      </c>
      <c r="R76" s="3">
        <f t="shared" si="13"/>
        <v>260.637</v>
      </c>
      <c r="S76" s="3">
        <f t="shared" si="14"/>
        <v>260.05399999999997</v>
      </c>
    </row>
    <row r="77" spans="1:19" ht="16.5" hidden="1">
      <c r="A77" s="208" t="s">
        <v>347</v>
      </c>
      <c r="B77" s="3">
        <f>'Malaysia Palm Complex'!$AX$453</f>
        <v>94.028999999999996</v>
      </c>
      <c r="C77" s="3">
        <f>'Malaysia Palm Complex'!$AX$454</f>
        <v>82.369</v>
      </c>
      <c r="D77" s="3">
        <f>'Malaysia Palm Complex'!$AX$455</f>
        <v>121.875</v>
      </c>
      <c r="E77" s="3">
        <f>'Malaysia Palm Complex'!$AX$456</f>
        <v>88.417000000000002</v>
      </c>
      <c r="F77" s="3">
        <f>'Malaysia Palm Complex'!$AX$457</f>
        <v>94.43</v>
      </c>
      <c r="G77" s="3">
        <f>'Malaysia Palm Complex'!$AX$458</f>
        <v>105.068</v>
      </c>
      <c r="H77" s="3">
        <f>'Malaysia Palm Complex'!$AX$459</f>
        <v>79.08</v>
      </c>
      <c r="I77" s="3">
        <f>'Malaysia Palm Complex'!$AX$460</f>
        <v>105.605</v>
      </c>
      <c r="J77" s="3">
        <f>'Malaysia Palm Complex'!$AX$461</f>
        <v>82.956000000000003</v>
      </c>
      <c r="K77" s="3">
        <f>'Malaysia Palm Complex'!$AX$462</f>
        <v>80.070999999999998</v>
      </c>
      <c r="L77" s="3">
        <f>'Malaysia Palm Complex'!$AX$463</f>
        <v>74.727000000000004</v>
      </c>
      <c r="M77" s="3">
        <f>'Malaysia Palm Complex'!$AX$464</f>
        <v>98.26</v>
      </c>
      <c r="N77" s="3">
        <f t="shared" si="10"/>
        <v>1106.8870000000002</v>
      </c>
      <c r="O77" s="123"/>
      <c r="P77" s="3">
        <f t="shared" si="11"/>
        <v>298.27300000000002</v>
      </c>
      <c r="Q77" s="3">
        <f t="shared" si="12"/>
        <v>287.91500000000002</v>
      </c>
      <c r="R77" s="3">
        <f t="shared" si="13"/>
        <v>267.64100000000002</v>
      </c>
      <c r="S77" s="3">
        <f t="shared" si="14"/>
        <v>253.05799999999999</v>
      </c>
    </row>
    <row r="78" spans="1:19" ht="16.5" hidden="1">
      <c r="A78" s="208" t="s">
        <v>348</v>
      </c>
      <c r="B78" s="3">
        <f>'Malaysia Palm Complex'!$AY$453</f>
        <v>94.269000000000005</v>
      </c>
      <c r="C78" s="3">
        <f>'Malaysia Palm Complex'!$AY$454</f>
        <v>110.009</v>
      </c>
      <c r="D78" s="3">
        <f>'Malaysia Palm Complex'!$AY$455</f>
        <v>104.58499999999999</v>
      </c>
      <c r="E78" s="3">
        <f>'Malaysia Palm Complex'!$AY$456</f>
        <v>103.145</v>
      </c>
      <c r="F78" s="3">
        <f>'Malaysia Palm Complex'!$AY$457</f>
        <v>97.71</v>
      </c>
      <c r="G78" s="3">
        <f>'Malaysia Palm Complex'!$AY$458</f>
        <v>92.885999999999996</v>
      </c>
      <c r="H78" s="3">
        <f>'Malaysia Palm Complex'!$AY$459</f>
        <v>87.79</v>
      </c>
      <c r="I78" s="3">
        <f>'Malaysia Palm Complex'!$AY$460</f>
        <v>112.48</v>
      </c>
      <c r="J78" s="3">
        <f>'Malaysia Palm Complex'!$AY$461</f>
        <v>60.226999999999997</v>
      </c>
      <c r="K78" s="3">
        <f>'Malaysia Palm Complex'!$AY$462</f>
        <v>97.521000000000001</v>
      </c>
      <c r="L78" s="3">
        <f>'Malaysia Palm Complex'!$AY$463</f>
        <v>80.759</v>
      </c>
      <c r="M78" s="3">
        <f>'Malaysia Palm Complex'!$AY$464</f>
        <v>114.503</v>
      </c>
      <c r="N78" s="3">
        <f t="shared" si="10"/>
        <v>1155.8839999999998</v>
      </c>
      <c r="O78" s="123"/>
      <c r="P78" s="3">
        <f t="shared" si="11"/>
        <v>308.863</v>
      </c>
      <c r="Q78" s="3">
        <f t="shared" si="12"/>
        <v>293.74099999999999</v>
      </c>
      <c r="R78" s="3">
        <f t="shared" si="13"/>
        <v>260.49700000000001</v>
      </c>
      <c r="S78" s="3">
        <f t="shared" si="14"/>
        <v>292.78300000000002</v>
      </c>
    </row>
    <row r="79" spans="1:19" ht="16.5" hidden="1">
      <c r="A79" s="208" t="s">
        <v>349</v>
      </c>
      <c r="B79" s="3">
        <f>'Malaysia Palm Complex'!$AZ$453</f>
        <v>88.668000000000006</v>
      </c>
      <c r="C79" s="3">
        <f>'Malaysia Palm Complex'!$AZ$454</f>
        <v>121.05800000000001</v>
      </c>
      <c r="D79" s="3">
        <f>'Malaysia Palm Complex'!$AZ$455</f>
        <v>106.839</v>
      </c>
      <c r="E79" s="3">
        <f>'Malaysia Palm Complex'!$AZ$456</f>
        <v>64.251000000000005</v>
      </c>
      <c r="F79" s="3">
        <f>'Malaysia Palm Complex'!$AZ$457</f>
        <v>76.436999999999998</v>
      </c>
      <c r="G79" s="3">
        <f>'Malaysia Palm Complex'!$AZ$458</f>
        <v>94.686999999999998</v>
      </c>
      <c r="H79" s="3">
        <f>'Malaysia Palm Complex'!$AZ$459</f>
        <v>97.649000000000001</v>
      </c>
      <c r="I79" s="3">
        <f>'Malaysia Palm Complex'!$AZ$460</f>
        <v>84.099000000000004</v>
      </c>
      <c r="J79" s="3">
        <f>'Malaysia Palm Complex'!$AZ$461</f>
        <v>90.272000000000006</v>
      </c>
      <c r="K79" s="3">
        <f>'Malaysia Palm Complex'!$AZ$462</f>
        <v>106.931</v>
      </c>
      <c r="L79" s="3">
        <f>'Malaysia Palm Complex'!$AZ$463</f>
        <v>116.527</v>
      </c>
      <c r="M79" s="3">
        <f>'Malaysia Palm Complex'!$AZ$464</f>
        <v>93.049000000000007</v>
      </c>
      <c r="N79" s="3">
        <f t="shared" si="10"/>
        <v>1140.4670000000001</v>
      </c>
      <c r="O79" s="123"/>
      <c r="P79" s="3">
        <f t="shared" si="11"/>
        <v>316.565</v>
      </c>
      <c r="Q79" s="3">
        <f t="shared" si="12"/>
        <v>235.375</v>
      </c>
      <c r="R79" s="3">
        <f t="shared" si="13"/>
        <v>272.02</v>
      </c>
      <c r="S79" s="3">
        <f t="shared" si="14"/>
        <v>316.50700000000001</v>
      </c>
    </row>
    <row r="80" spans="1:19" ht="16.5" hidden="1">
      <c r="A80" s="208" t="s">
        <v>350</v>
      </c>
      <c r="B80" s="3">
        <f>'Malaysia Palm Complex'!$BA$453</f>
        <v>117.694</v>
      </c>
      <c r="C80" s="3">
        <f>'Malaysia Palm Complex'!$BA$454</f>
        <v>108.063</v>
      </c>
      <c r="D80" s="3">
        <f>'Malaysia Palm Complex'!$BA$455</f>
        <v>126.544</v>
      </c>
      <c r="E80" s="3">
        <f>'Malaysia Palm Complex'!$BA$456</f>
        <v>98.13</v>
      </c>
      <c r="F80" s="3">
        <f>'Malaysia Palm Complex'!$BA$457</f>
        <v>74.019000000000005</v>
      </c>
      <c r="G80" s="3">
        <f>'Malaysia Palm Complex'!$BA$458</f>
        <v>88.186999999999998</v>
      </c>
      <c r="H80" s="3">
        <f>'Malaysia Palm Complex'!$BA$459</f>
        <v>91.338999999999999</v>
      </c>
      <c r="I80" s="3">
        <f>'Malaysia Palm Complex'!$BA$460</f>
        <v>80.953000000000003</v>
      </c>
      <c r="J80" s="3">
        <f>'Malaysia Palm Complex'!$BA$461</f>
        <v>65.242999999999995</v>
      </c>
      <c r="K80" s="3">
        <f>'Malaysia Palm Complex'!$BA$462</f>
        <v>62.13</v>
      </c>
      <c r="L80" s="3">
        <f>'Malaysia Palm Complex'!$BA$463</f>
        <v>90.804000000000002</v>
      </c>
      <c r="M80" s="3">
        <f>'Malaysia Palm Complex'!$BA$464</f>
        <v>95.992999999999995</v>
      </c>
      <c r="N80" s="3">
        <f t="shared" si="10"/>
        <v>1099.0989999999999</v>
      </c>
      <c r="O80" s="123"/>
      <c r="P80" s="3">
        <f t="shared" si="11"/>
        <v>352.30099999999999</v>
      </c>
      <c r="Q80" s="3">
        <f t="shared" si="12"/>
        <v>260.33600000000001</v>
      </c>
      <c r="R80" s="3">
        <f t="shared" si="13"/>
        <v>237.535</v>
      </c>
      <c r="S80" s="3">
        <f t="shared" si="14"/>
        <v>248.92699999999999</v>
      </c>
    </row>
    <row r="81" spans="1:22" ht="16.5" hidden="1">
      <c r="A81" s="208" t="s">
        <v>351</v>
      </c>
      <c r="B81" s="3">
        <f>'Malaysia Palm Complex'!$BB$453</f>
        <v>99.977999999999994</v>
      </c>
      <c r="C81" s="3">
        <f>'Malaysia Palm Complex'!$BB$454</f>
        <v>124.15900000000001</v>
      </c>
      <c r="D81" s="3">
        <f>'Malaysia Palm Complex'!$BB$455</f>
        <v>113.684</v>
      </c>
      <c r="E81" s="3">
        <f>'Malaysia Palm Complex'!$BB$456</f>
        <v>103.121</v>
      </c>
      <c r="F81" s="3">
        <f>'Malaysia Palm Complex'!$BB$457</f>
        <v>101.85</v>
      </c>
      <c r="G81" s="3">
        <f>'Malaysia Palm Complex'!$BB$458</f>
        <v>103.953</v>
      </c>
      <c r="H81" s="3">
        <f>'Malaysia Palm Complex'!$BB$459</f>
        <v>108.858</v>
      </c>
      <c r="I81" s="3">
        <f>'Malaysia Palm Complex'!$BB$460</f>
        <v>99.555999999999997</v>
      </c>
      <c r="J81" s="3">
        <f>'Malaysia Palm Complex'!$BB$461</f>
        <v>83.206999999999994</v>
      </c>
      <c r="K81" s="3">
        <f>'Malaysia Palm Complex'!$BB$462</f>
        <v>104.17</v>
      </c>
      <c r="L81" s="3">
        <f>'Malaysia Palm Complex'!$BB$463</f>
        <v>87.998999999999995</v>
      </c>
      <c r="M81" s="3">
        <f>'Malaysia Palm Complex'!$BB$464</f>
        <v>73.06</v>
      </c>
      <c r="N81" s="3">
        <f t="shared" si="10"/>
        <v>1203.595</v>
      </c>
      <c r="O81" s="123"/>
      <c r="P81" s="3">
        <f t="shared" si="11"/>
        <v>337.82100000000003</v>
      </c>
      <c r="Q81" s="3">
        <f t="shared" si="12"/>
        <v>308.92399999999998</v>
      </c>
      <c r="R81" s="3">
        <f t="shared" si="13"/>
        <v>291.62099999999998</v>
      </c>
      <c r="S81" s="3">
        <f t="shared" si="14"/>
        <v>265.22899999999998</v>
      </c>
    </row>
    <row r="82" spans="1:22" ht="16.5" hidden="1">
      <c r="A82" s="208" t="s">
        <v>352</v>
      </c>
      <c r="B82" s="3">
        <f>'Malaysia Palm Complex'!$BC$453</f>
        <v>105.03700000000001</v>
      </c>
      <c r="C82" s="3">
        <f>'Malaysia Palm Complex'!$BC$454</f>
        <v>98.484999999999999</v>
      </c>
      <c r="D82" s="3">
        <f>'Malaysia Palm Complex'!$BC$455</f>
        <v>101.504</v>
      </c>
      <c r="E82" s="3">
        <f>'Malaysia Palm Complex'!$BC$456</f>
        <v>90.89</v>
      </c>
      <c r="F82" s="3">
        <f>'Malaysia Palm Complex'!$BC$457</f>
        <v>85.852999999999994</v>
      </c>
      <c r="G82" s="3">
        <f>'Malaysia Palm Complex'!$BC$458</f>
        <v>89.102999999999994</v>
      </c>
      <c r="H82" s="3">
        <f>'Malaysia Palm Complex'!$BC$459</f>
        <v>87.613</v>
      </c>
      <c r="I82" s="3">
        <f>'Malaysia Palm Complex'!$BC$460</f>
        <v>87.495000000000005</v>
      </c>
      <c r="J82" s="3">
        <f>'Malaysia Palm Complex'!$BC$461</f>
        <v>59.26</v>
      </c>
      <c r="K82" s="3">
        <f>'Malaysia Palm Complex'!$BC$462</f>
        <v>75.117000000000004</v>
      </c>
      <c r="L82" s="3">
        <f>'Malaysia Palm Complex'!$BC$463</f>
        <v>71.317999999999998</v>
      </c>
      <c r="M82" s="3">
        <f>'Malaysia Palm Complex'!$BC$464</f>
        <v>104.837</v>
      </c>
      <c r="N82" s="3">
        <f t="shared" si="10"/>
        <v>1056.5119999999999</v>
      </c>
      <c r="O82" s="123"/>
      <c r="P82" s="3">
        <f t="shared" si="11"/>
        <v>305.02600000000001</v>
      </c>
      <c r="Q82" s="3">
        <f t="shared" si="12"/>
        <v>265.846</v>
      </c>
      <c r="R82" s="3">
        <f t="shared" si="13"/>
        <v>234.36799999999999</v>
      </c>
      <c r="S82" s="3">
        <f t="shared" si="14"/>
        <v>251.27199999999999</v>
      </c>
    </row>
    <row r="83" spans="1:22" ht="16.5">
      <c r="A83" s="208" t="s">
        <v>353</v>
      </c>
      <c r="B83" s="3">
        <f>'Malaysia Palm Complex'!$BD$453</f>
        <v>123.309</v>
      </c>
      <c r="C83" s="3">
        <f>'Malaysia Palm Complex'!$BD$454</f>
        <v>120.596</v>
      </c>
      <c r="D83" s="3">
        <f>'Malaysia Palm Complex'!$BD$455</f>
        <v>115.31</v>
      </c>
      <c r="E83" s="3">
        <f>'Malaysia Palm Complex'!$BD$456</f>
        <v>77.869</v>
      </c>
      <c r="F83" s="3">
        <f>'Malaysia Palm Complex'!$BD$457</f>
        <v>83.197999999999993</v>
      </c>
      <c r="G83" s="3">
        <f>'Malaysia Palm Complex'!$BD$458</f>
        <v>77.555000000000007</v>
      </c>
      <c r="H83" s="3">
        <f>'Malaysia Palm Complex'!$BD$459</f>
        <v>82.95</v>
      </c>
      <c r="I83" s="3">
        <f>'Malaysia Palm Complex'!$BD$460</f>
        <v>86.924999999999997</v>
      </c>
      <c r="J83" s="3">
        <f>'Malaysia Palm Complex'!$BD$461</f>
        <v>96.468999999999994</v>
      </c>
      <c r="K83" s="3">
        <f>'Malaysia Palm Complex'!$BD$462</f>
        <v>82.322999999999993</v>
      </c>
      <c r="L83" s="3">
        <f>'Malaysia Palm Complex'!$BD$463</f>
        <v>94.316999999999993</v>
      </c>
      <c r="M83" s="3">
        <f>'Malaysia Palm Complex'!$BD$464</f>
        <v>105.54300000000001</v>
      </c>
      <c r="N83" s="3">
        <f t="shared" si="10"/>
        <v>1146.364</v>
      </c>
      <c r="O83" s="123"/>
      <c r="P83" s="3">
        <f t="shared" si="11"/>
        <v>359.21500000000003</v>
      </c>
      <c r="Q83" s="3">
        <f t="shared" si="12"/>
        <v>238.62200000000001</v>
      </c>
      <c r="R83" s="3">
        <f t="shared" si="13"/>
        <v>266.34399999999999</v>
      </c>
      <c r="S83" s="3">
        <f t="shared" si="14"/>
        <v>282.18299999999999</v>
      </c>
    </row>
    <row r="84" spans="1:22" ht="16.5">
      <c r="A84" s="208" t="s">
        <v>354</v>
      </c>
      <c r="B84" s="3">
        <f>'Malaysia Palm Complex'!$BE$453</f>
        <v>106.545</v>
      </c>
      <c r="C84" s="3">
        <f>'Malaysia Palm Complex'!$BE$454</f>
        <v>81.284000000000006</v>
      </c>
      <c r="D84" s="3">
        <f>'Malaysia Palm Complex'!$BE$455</f>
        <v>91.171000000000006</v>
      </c>
      <c r="E84" s="3">
        <f>'Malaysia Palm Complex'!$BE$456</f>
        <v>85.281000000000006</v>
      </c>
      <c r="F84" s="3">
        <f>'Malaysia Palm Complex'!$BE$457</f>
        <v>65.308000000000007</v>
      </c>
      <c r="G84" s="3">
        <f>'Malaysia Palm Complex'!$BE$458</f>
        <v>85.661000000000001</v>
      </c>
      <c r="H84" s="3">
        <f>'Malaysia Palm Complex'!$BE$459</f>
        <v>85.183000000000007</v>
      </c>
      <c r="I84" s="3">
        <f>'Malaysia Palm Complex'!$BE$460</f>
        <v>61.642000000000003</v>
      </c>
      <c r="J84" s="3">
        <f>'Malaysia Palm Complex'!$BE$461</f>
        <v>80.135000000000005</v>
      </c>
      <c r="K84" s="3">
        <f>'Malaysia Palm Complex'!$BE$462</f>
        <v>69.182000000000002</v>
      </c>
      <c r="L84" s="3">
        <f>'Malaysia Palm Complex'!$BE$463</f>
        <v>71.747</v>
      </c>
      <c r="M84" s="3">
        <f>'Malaysia Palm Complex'!$BE$464</f>
        <v>70.718999999999994</v>
      </c>
      <c r="N84" s="3">
        <f t="shared" si="10"/>
        <v>953.85799999999995</v>
      </c>
      <c r="O84" s="123"/>
      <c r="P84" s="3">
        <f t="shared" si="11"/>
        <v>279</v>
      </c>
      <c r="Q84" s="3">
        <f t="shared" si="12"/>
        <v>236.25</v>
      </c>
      <c r="R84" s="3">
        <f t="shared" si="13"/>
        <v>226.96000000000004</v>
      </c>
      <c r="S84" s="3">
        <f t="shared" si="14"/>
        <v>211.648</v>
      </c>
    </row>
    <row r="85" spans="1:22" ht="16.5">
      <c r="A85" s="208" t="s">
        <v>355</v>
      </c>
      <c r="B85" s="3">
        <f>'Malaysia Palm Complex'!$BF$453</f>
        <v>93.257000000000005</v>
      </c>
      <c r="C85" s="3">
        <f>'Malaysia Palm Complex'!$BF$454</f>
        <v>73.980999999999995</v>
      </c>
      <c r="D85" s="3">
        <f>'Malaysia Palm Complex'!$BF$455</f>
        <v>79.209999999999994</v>
      </c>
      <c r="E85" s="3">
        <f>'Malaysia Palm Complex'!$BF$456</f>
        <v>64.808999999999997</v>
      </c>
      <c r="F85" s="3">
        <f>'Malaysia Palm Complex'!$BF$457</f>
        <v>71.091999999999999</v>
      </c>
      <c r="G85" s="3">
        <f>'Malaysia Palm Complex'!$BF$458</f>
        <v>70.748000000000005</v>
      </c>
      <c r="H85" s="3">
        <f>'Malaysia Palm Complex'!$BF$459</f>
        <v>54.177999999999997</v>
      </c>
      <c r="I85" s="3">
        <f>'Malaysia Palm Complex'!$BF$460</f>
        <v>81.477999999999994</v>
      </c>
      <c r="J85" s="3">
        <f>'Malaysia Palm Complex'!$BF$461</f>
        <v>68.320999999999998</v>
      </c>
      <c r="K85" s="3">
        <f>'Malaysia Palm Complex'!$BF$462</f>
        <v>81.084999999999994</v>
      </c>
      <c r="L85" s="3">
        <f>'Malaysia Palm Complex'!$BF$463</f>
        <v>92.438000000000002</v>
      </c>
      <c r="M85" s="3">
        <f>'Malaysia Palm Complex'!$BF$464</f>
        <v>88.778999999999996</v>
      </c>
      <c r="N85" s="3">
        <f t="shared" si="10"/>
        <v>919.37599999999998</v>
      </c>
      <c r="O85" s="123"/>
      <c r="P85" s="3">
        <f t="shared" si="11"/>
        <v>246.44799999999998</v>
      </c>
      <c r="Q85" s="3">
        <f t="shared" si="12"/>
        <v>206.649</v>
      </c>
      <c r="R85" s="3">
        <f t="shared" si="13"/>
        <v>203.977</v>
      </c>
      <c r="S85" s="3">
        <f t="shared" si="14"/>
        <v>262.30200000000002</v>
      </c>
      <c r="U85" s="185">
        <f>((L86-M86)/((SUM(L81:L85)-SUM(M81:M85))/5))-1</f>
        <v>-4.201958676698915</v>
      </c>
      <c r="V85" s="186" t="s">
        <v>357</v>
      </c>
    </row>
    <row r="86" spans="1:22" ht="16.5">
      <c r="A86" s="208" t="s">
        <v>356</v>
      </c>
      <c r="B86" s="3">
        <f>'Malaysia Palm Complex'!$BG$453</f>
        <v>93.456999999999994</v>
      </c>
      <c r="C86" s="3">
        <f>'Malaysia Palm Complex'!$BG$454</f>
        <v>80.518000000000001</v>
      </c>
      <c r="D86" s="3">
        <f>'Malaysia Palm Complex'!$BG$455</f>
        <v>120.56399999999999</v>
      </c>
      <c r="E86" s="3">
        <f>'Malaysia Palm Complex'!$BG$456</f>
        <v>72.938000000000002</v>
      </c>
      <c r="F86" s="3">
        <f>'Malaysia Palm Complex'!$BG$457</f>
        <v>108.10599999999999</v>
      </c>
      <c r="G86" s="3">
        <f>'Malaysia Palm Complex'!$BG$458</f>
        <v>74.47</v>
      </c>
      <c r="H86" s="3">
        <f>'Malaysia Palm Complex'!$BG$459</f>
        <v>71.492999999999995</v>
      </c>
      <c r="I86" s="3">
        <f>'Malaysia Palm Complex'!$BG$460</f>
        <v>67.093000000000004</v>
      </c>
      <c r="J86" s="3">
        <f>'Malaysia Palm Complex'!$BG$461</f>
        <v>73.378</v>
      </c>
      <c r="K86" s="3">
        <f>'Malaysia Palm Complex'!$BG$462</f>
        <v>74.695999999999998</v>
      </c>
      <c r="L86" s="3">
        <f>'Malaysia Palm Complex'!$BG$463</f>
        <v>78.986999999999995</v>
      </c>
      <c r="M86" s="3">
        <f>'Malaysia Palm Complex'!$BG$464</f>
        <v>62.901000000000003</v>
      </c>
      <c r="N86" s="3">
        <f t="shared" si="10"/>
        <v>978.601</v>
      </c>
      <c r="O86" s="123"/>
      <c r="P86" s="3">
        <f t="shared" si="11"/>
        <v>294.53899999999999</v>
      </c>
      <c r="Q86" s="3">
        <f t="shared" si="12"/>
        <v>255.51399999999998</v>
      </c>
      <c r="R86" s="3">
        <f t="shared" si="13"/>
        <v>211.964</v>
      </c>
      <c r="S86" s="3">
        <f t="shared" si="14"/>
        <v>216.584</v>
      </c>
      <c r="U86" s="185">
        <f>M86/L86-1</f>
        <v>-0.20365376580956351</v>
      </c>
      <c r="V86" s="186" t="s">
        <v>358</v>
      </c>
    </row>
    <row r="87" spans="1:22" ht="17.25" thickBot="1">
      <c r="A87" s="208" t="s">
        <v>2</v>
      </c>
      <c r="B87" s="71">
        <f>'Malaysia Palm Complex'!$BH$453</f>
        <v>77.385000000000005</v>
      </c>
      <c r="C87" s="71">
        <f>'Malaysia Palm Complex'!$BH$454</f>
        <v>99.683999999999997</v>
      </c>
      <c r="D87" s="71">
        <f>'Malaysia Palm Complex'!$BH$455</f>
        <v>61.228999999999999</v>
      </c>
      <c r="E87" s="71">
        <f>'Malaysia Palm Complex'!$BH$456</f>
        <v>83.543999999999997</v>
      </c>
      <c r="F87" s="71">
        <f>'Malaysia Palm Complex'!$BH$457</f>
        <v>96.584000000000003</v>
      </c>
      <c r="G87" s="71">
        <f>'Malaysia Palm Complex'!$BH$458</f>
        <v>79.540000000000006</v>
      </c>
      <c r="H87" s="71">
        <f>'Malaysia Palm Complex'!$BH$459</f>
        <v>89.096000000000004</v>
      </c>
      <c r="I87" s="71">
        <f>'Malaysia Palm Complex'!$BH$460</f>
        <v>96.421000000000006</v>
      </c>
      <c r="J87" s="71">
        <f>'Malaysia Palm Complex'!$BH$461</f>
        <v>87.311999999999998</v>
      </c>
      <c r="K87" s="71">
        <f>'Malaysia Palm Complex'!$BH$462</f>
        <v>86.864999999999995</v>
      </c>
      <c r="L87" s="71">
        <f>'Malaysia Palm Complex'!$BH$463</f>
        <v>94.191999999999993</v>
      </c>
      <c r="M87" s="71">
        <f>'Malaysia Palm Complex'!$BH$464</f>
        <v>87.063000000000002</v>
      </c>
      <c r="N87" s="71">
        <f t="shared" si="10"/>
        <v>1038.9150000000002</v>
      </c>
      <c r="O87" s="123"/>
      <c r="P87" s="71">
        <f t="shared" si="11"/>
        <v>238.298</v>
      </c>
      <c r="Q87" s="71">
        <f t="shared" si="12"/>
        <v>259.66800000000001</v>
      </c>
      <c r="R87" s="71">
        <f t="shared" si="13"/>
        <v>272.82900000000001</v>
      </c>
      <c r="S87" s="71">
        <f t="shared" si="14"/>
        <v>268.12</v>
      </c>
      <c r="U87" s="185">
        <f>M86/M85-1</f>
        <v>-0.29148785185685799</v>
      </c>
      <c r="V87" s="186" t="s">
        <v>359</v>
      </c>
    </row>
    <row r="88" spans="1:22" ht="17.25" hidden="1" thickBot="1">
      <c r="A88" s="208" t="s">
        <v>37</v>
      </c>
      <c r="B88" s="71">
        <f>'Malaysia Palm Complex'!$BI$453</f>
        <v>101.38200000000001</v>
      </c>
      <c r="C88" s="71">
        <f>'Malaysia Palm Complex'!$BI$454</f>
        <v>89.885999999999996</v>
      </c>
      <c r="D88" s="71">
        <f>'Malaysia Palm Complex'!$BI$455</f>
        <v>92.432000000000002</v>
      </c>
      <c r="E88" s="71">
        <f>'Malaysia Palm Complex'!$BI$456</f>
        <v>97.331000000000003</v>
      </c>
      <c r="F88" s="71">
        <f>'Malaysia Palm Complex'!$BI$457</f>
        <v>73.897999999999996</v>
      </c>
      <c r="G88" s="71">
        <f>'Malaysia Palm Complex'!$BI$458</f>
        <v>77.480999999999995</v>
      </c>
      <c r="H88" s="71">
        <f>'Malaysia Palm Complex'!$BI$459</f>
        <v>84.117999999999995</v>
      </c>
      <c r="I88" s="71">
        <f>'Malaysia Palm Complex'!$BI$460</f>
        <v>75.049000000000007</v>
      </c>
      <c r="J88" s="71">
        <f>'Malaysia Palm Complex'!$BI$461</f>
        <v>96.200999999999993</v>
      </c>
      <c r="K88" s="71">
        <f>'Malaysia Palm Complex'!$BI$462</f>
        <v>100.584</v>
      </c>
      <c r="L88" s="71">
        <f>'Malaysia Palm Complex'!$BI$463</f>
        <v>102.379</v>
      </c>
      <c r="M88" s="71">
        <f>'Malaysia Palm Complex'!$BI$464</f>
        <v>134.714</v>
      </c>
      <c r="N88" s="71">
        <f t="shared" si="10"/>
        <v>1125.4550000000002</v>
      </c>
      <c r="O88" s="123"/>
      <c r="P88" s="71">
        <f t="shared" si="11"/>
        <v>283.7</v>
      </c>
      <c r="Q88" s="71">
        <f t="shared" si="12"/>
        <v>248.70999999999998</v>
      </c>
      <c r="R88" s="71">
        <f t="shared" si="13"/>
        <v>255.36799999999999</v>
      </c>
      <c r="S88" s="71">
        <f t="shared" si="14"/>
        <v>337.67700000000002</v>
      </c>
      <c r="U88" s="189"/>
      <c r="V88" s="186"/>
    </row>
    <row r="89" spans="1:22" ht="17.25" hidden="1" thickBot="1">
      <c r="A89" s="208" t="s">
        <v>38</v>
      </c>
      <c r="B89" s="71">
        <f>'Malaysia Palm Complex'!$BJ$453</f>
        <v>140.63999999999999</v>
      </c>
      <c r="C89" s="71">
        <f>'Malaysia Palm Complex'!$BJ$454</f>
        <v>91.747</v>
      </c>
      <c r="D89" s="71">
        <f>'Malaysia Palm Complex'!$BJ$455</f>
        <v>145.55199999999999</v>
      </c>
      <c r="E89" s="71">
        <f>'Malaysia Palm Complex'!$BJ$456</f>
        <v>69.397000000000006</v>
      </c>
      <c r="F89" s="71">
        <f>'Malaysia Palm Complex'!$BJ$457</f>
        <v>64.561000000000007</v>
      </c>
      <c r="G89" s="71">
        <f>'Malaysia Palm Complex'!$BJ$458</f>
        <v>93.222999999999999</v>
      </c>
      <c r="H89" s="71">
        <f>'Malaysia Palm Complex'!$BJ$459</f>
        <v>96.546000000000006</v>
      </c>
      <c r="I89" s="71">
        <f>'Malaysia Palm Complex'!$BJ$460</f>
        <v>71.33</v>
      </c>
      <c r="J89" s="71">
        <f>'Malaysia Palm Complex'!$BJ$461</f>
        <v>78.328000000000003</v>
      </c>
      <c r="K89" s="71">
        <f>'Malaysia Palm Complex'!$BJ$462</f>
        <v>113.04</v>
      </c>
      <c r="L89" s="71">
        <f>'Malaysia Palm Complex'!$BJ$463</f>
        <v>85.350999999999999</v>
      </c>
      <c r="M89" s="71">
        <f>'Malaysia Palm Complex'!$BJ$464</f>
        <v>93.3</v>
      </c>
      <c r="N89" s="71">
        <f t="shared" si="10"/>
        <v>1143.0149999999999</v>
      </c>
      <c r="O89" s="123"/>
      <c r="P89" s="71">
        <f t="shared" si="11"/>
        <v>377.93899999999996</v>
      </c>
      <c r="Q89" s="71">
        <f t="shared" si="12"/>
        <v>227.18100000000004</v>
      </c>
      <c r="R89" s="71">
        <f t="shared" si="13"/>
        <v>246.20400000000001</v>
      </c>
      <c r="S89" s="71">
        <f t="shared" si="14"/>
        <v>291.69100000000003</v>
      </c>
      <c r="U89" s="189"/>
      <c r="V89" s="186"/>
    </row>
    <row r="90" spans="1:22">
      <c r="A90" s="206" t="s">
        <v>364</v>
      </c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123"/>
      <c r="P90" s="209"/>
      <c r="Q90" s="209"/>
      <c r="R90" s="209"/>
      <c r="S90" s="209"/>
      <c r="U90" s="185">
        <f>(M86/AVERAGE(M81:M85))-1</f>
        <v>-0.28995705945301586</v>
      </c>
      <c r="V90" s="186" t="s">
        <v>181</v>
      </c>
    </row>
    <row r="91" spans="1:22" ht="16.5" hidden="1">
      <c r="A91" s="34" t="s">
        <v>332</v>
      </c>
      <c r="B91" s="3">
        <f>'Malaysia Palm Complex'!AH496+B4+B33-B62-B120</f>
        <v>41.640999999999991</v>
      </c>
      <c r="C91" s="3">
        <f>B120+C4+C33-C62-C120</f>
        <v>30.315999999999974</v>
      </c>
      <c r="D91" s="3">
        <f t="shared" ref="D91:M92" si="15">C120+D4+D33-D62-D120</f>
        <v>48.445999999999998</v>
      </c>
      <c r="E91" s="3">
        <f t="shared" si="15"/>
        <v>43.064999999999984</v>
      </c>
      <c r="F91" s="3">
        <f t="shared" si="15"/>
        <v>38.081000000000017</v>
      </c>
      <c r="G91" s="3">
        <f t="shared" si="15"/>
        <v>49.014999999999986</v>
      </c>
      <c r="H91" s="3">
        <f t="shared" si="15"/>
        <v>32.335000000000008</v>
      </c>
      <c r="I91" s="3">
        <f t="shared" si="15"/>
        <v>46.873999999999995</v>
      </c>
      <c r="J91" s="3">
        <f t="shared" si="15"/>
        <v>41.89400000000002</v>
      </c>
      <c r="K91" s="3">
        <f t="shared" si="15"/>
        <v>47.716999999999999</v>
      </c>
      <c r="L91" s="3">
        <f t="shared" si="15"/>
        <v>56.280000000000015</v>
      </c>
      <c r="M91" s="3">
        <f t="shared" si="15"/>
        <v>58.14200000000001</v>
      </c>
      <c r="N91" s="3">
        <f>SUM(B91:M91)</f>
        <v>533.80600000000004</v>
      </c>
      <c r="O91" s="123"/>
      <c r="P91" s="3">
        <f t="shared" ref="P91:P118" si="16">SUM(B91:D91)</f>
        <v>120.40299999999996</v>
      </c>
      <c r="Q91" s="3">
        <f t="shared" ref="Q91:Q118" si="17">SUM(E91:G91)</f>
        <v>130.161</v>
      </c>
      <c r="R91" s="3">
        <f t="shared" ref="R91:R118" si="18">SUM(H91:J91)</f>
        <v>121.10300000000002</v>
      </c>
      <c r="S91" s="3">
        <f t="shared" ref="S91:S118" si="19">SUM(K91:M91)</f>
        <v>162.13900000000001</v>
      </c>
      <c r="U91" s="189"/>
      <c r="V91" s="186"/>
    </row>
    <row r="92" spans="1:22" ht="16.5" hidden="1">
      <c r="A92" s="34" t="s">
        <v>333</v>
      </c>
      <c r="B92" s="3">
        <f>M120+B5+B34-B63-B121</f>
        <v>48.417999999999978</v>
      </c>
      <c r="C92" s="3">
        <f>B121+C5+C34-C63-C121</f>
        <v>49.434000000000026</v>
      </c>
      <c r="D92" s="3">
        <f t="shared" si="15"/>
        <v>63.44</v>
      </c>
      <c r="E92" s="3">
        <f t="shared" si="15"/>
        <v>53.180000000000021</v>
      </c>
      <c r="F92" s="3">
        <f t="shared" si="15"/>
        <v>46.960999999999999</v>
      </c>
      <c r="G92" s="3">
        <f t="shared" si="15"/>
        <v>51.536000000000001</v>
      </c>
      <c r="H92" s="3">
        <f t="shared" si="15"/>
        <v>42.737000000000009</v>
      </c>
      <c r="I92" s="3">
        <f t="shared" si="15"/>
        <v>56.854000000000028</v>
      </c>
      <c r="J92" s="3">
        <f t="shared" si="15"/>
        <v>60.830000000000013</v>
      </c>
      <c r="K92" s="3">
        <f t="shared" si="15"/>
        <v>40.242999999999995</v>
      </c>
      <c r="L92" s="3">
        <f t="shared" si="15"/>
        <v>51.849999999999994</v>
      </c>
      <c r="M92" s="3">
        <f t="shared" si="15"/>
        <v>58.747999999999976</v>
      </c>
      <c r="N92" s="3">
        <f t="shared" ref="N92:N118" si="20">SUM(B92:M92)</f>
        <v>624.23099999999999</v>
      </c>
      <c r="O92" s="123"/>
      <c r="P92" s="3">
        <f t="shared" si="16"/>
        <v>161.292</v>
      </c>
      <c r="Q92" s="3">
        <f t="shared" si="17"/>
        <v>151.67700000000002</v>
      </c>
      <c r="R92" s="3">
        <f t="shared" si="18"/>
        <v>160.42100000000005</v>
      </c>
      <c r="S92" s="3">
        <f t="shared" si="19"/>
        <v>150.84099999999995</v>
      </c>
      <c r="U92" s="189"/>
      <c r="V92" s="186"/>
    </row>
    <row r="93" spans="1:22" ht="16.5" hidden="1">
      <c r="A93" s="34" t="s">
        <v>334</v>
      </c>
      <c r="B93" s="3">
        <f t="shared" ref="B93:B118" si="21">M121+B6+B35-B64-B122</f>
        <v>59.526999999999987</v>
      </c>
      <c r="C93" s="3">
        <f t="shared" ref="C93:M108" si="22">B122+C6+C35-C64-C122</f>
        <v>38.892999999999986</v>
      </c>
      <c r="D93" s="3">
        <f t="shared" si="22"/>
        <v>58.484000000000009</v>
      </c>
      <c r="E93" s="3">
        <f t="shared" si="22"/>
        <v>61.36999999999999</v>
      </c>
      <c r="F93" s="3">
        <f t="shared" si="22"/>
        <v>52.896999999999991</v>
      </c>
      <c r="G93" s="3">
        <f t="shared" si="22"/>
        <v>52.489000000000033</v>
      </c>
      <c r="H93" s="3">
        <f t="shared" si="22"/>
        <v>60.730999999999995</v>
      </c>
      <c r="I93" s="3">
        <f t="shared" si="22"/>
        <v>45.581999999999979</v>
      </c>
      <c r="J93" s="3">
        <f t="shared" si="22"/>
        <v>52.387</v>
      </c>
      <c r="K93" s="3">
        <f t="shared" si="22"/>
        <v>53.683000000000007</v>
      </c>
      <c r="L93" s="3">
        <f t="shared" si="22"/>
        <v>53.087000000000018</v>
      </c>
      <c r="M93" s="3">
        <f t="shared" si="22"/>
        <v>43.707999999999998</v>
      </c>
      <c r="N93" s="3">
        <f t="shared" si="20"/>
        <v>632.83799999999997</v>
      </c>
      <c r="O93" s="123"/>
      <c r="P93" s="3">
        <f t="shared" si="16"/>
        <v>156.904</v>
      </c>
      <c r="Q93" s="3">
        <f t="shared" si="17"/>
        <v>166.75600000000003</v>
      </c>
      <c r="R93" s="3">
        <f t="shared" si="18"/>
        <v>158.69999999999999</v>
      </c>
      <c r="S93" s="3">
        <f t="shared" si="19"/>
        <v>150.47800000000001</v>
      </c>
      <c r="U93" s="189"/>
      <c r="V93" s="186"/>
    </row>
    <row r="94" spans="1:22" ht="16.5" hidden="1">
      <c r="A94" s="34" t="s">
        <v>335</v>
      </c>
      <c r="B94" s="3">
        <f t="shared" si="21"/>
        <v>48.444999999999979</v>
      </c>
      <c r="C94" s="3">
        <f t="shared" si="22"/>
        <v>55.012000000000015</v>
      </c>
      <c r="D94" s="3">
        <f t="shared" si="22"/>
        <v>56.432000000000002</v>
      </c>
      <c r="E94" s="3">
        <f t="shared" si="22"/>
        <v>56.91</v>
      </c>
      <c r="F94" s="3">
        <f t="shared" si="22"/>
        <v>41.526999999999958</v>
      </c>
      <c r="G94" s="3">
        <f t="shared" si="22"/>
        <v>61.852999999999994</v>
      </c>
      <c r="H94" s="3">
        <f t="shared" si="22"/>
        <v>43.271000000000001</v>
      </c>
      <c r="I94" s="3">
        <f t="shared" si="22"/>
        <v>60.936000000000007</v>
      </c>
      <c r="J94" s="3">
        <f t="shared" si="22"/>
        <v>70.242000000000019</v>
      </c>
      <c r="K94" s="3">
        <f t="shared" si="22"/>
        <v>50.475000000000023</v>
      </c>
      <c r="L94" s="3">
        <f t="shared" si="22"/>
        <v>66.191000000000003</v>
      </c>
      <c r="M94" s="3">
        <f t="shared" si="22"/>
        <v>68.191000000000003</v>
      </c>
      <c r="N94" s="3">
        <f t="shared" si="20"/>
        <v>679.48500000000013</v>
      </c>
      <c r="O94" s="123"/>
      <c r="P94" s="3">
        <f t="shared" si="16"/>
        <v>159.88900000000001</v>
      </c>
      <c r="Q94" s="3">
        <f t="shared" si="17"/>
        <v>160.28999999999996</v>
      </c>
      <c r="R94" s="3">
        <f t="shared" si="18"/>
        <v>174.44900000000001</v>
      </c>
      <c r="S94" s="3">
        <f t="shared" si="19"/>
        <v>184.85700000000003</v>
      </c>
      <c r="U94" s="189"/>
      <c r="V94" s="186"/>
    </row>
    <row r="95" spans="1:22" ht="16.5" hidden="1">
      <c r="A95" s="34" t="s">
        <v>336</v>
      </c>
      <c r="B95" s="3">
        <f t="shared" si="21"/>
        <v>76.317000000000007</v>
      </c>
      <c r="C95" s="3">
        <f t="shared" si="22"/>
        <v>57.02000000000001</v>
      </c>
      <c r="D95" s="3">
        <f t="shared" si="22"/>
        <v>73.73399999999998</v>
      </c>
      <c r="E95" s="3">
        <f t="shared" si="22"/>
        <v>72.855000000000018</v>
      </c>
      <c r="F95" s="3">
        <f t="shared" si="22"/>
        <v>47.614000000000004</v>
      </c>
      <c r="G95" s="3">
        <f t="shared" si="22"/>
        <v>52.525000000000006</v>
      </c>
      <c r="H95" s="3">
        <f t="shared" si="22"/>
        <v>51.083999999999975</v>
      </c>
      <c r="I95" s="3">
        <f t="shared" si="22"/>
        <v>69.828000000000003</v>
      </c>
      <c r="J95" s="3">
        <f t="shared" si="22"/>
        <v>60.997</v>
      </c>
      <c r="K95" s="3">
        <f t="shared" si="22"/>
        <v>48.442000000000007</v>
      </c>
      <c r="L95" s="3">
        <f t="shared" si="22"/>
        <v>61.406999999999996</v>
      </c>
      <c r="M95" s="3">
        <f t="shared" si="22"/>
        <v>47.75200000000001</v>
      </c>
      <c r="N95" s="3">
        <f t="shared" si="20"/>
        <v>719.57500000000005</v>
      </c>
      <c r="O95" s="123"/>
      <c r="P95" s="3">
        <f t="shared" si="16"/>
        <v>207.071</v>
      </c>
      <c r="Q95" s="3">
        <f t="shared" si="17"/>
        <v>172.99400000000003</v>
      </c>
      <c r="R95" s="3">
        <f t="shared" si="18"/>
        <v>181.90899999999999</v>
      </c>
      <c r="S95" s="3">
        <f t="shared" si="19"/>
        <v>157.601</v>
      </c>
      <c r="U95" s="189"/>
      <c r="V95" s="186"/>
    </row>
    <row r="96" spans="1:22" ht="16.5" hidden="1">
      <c r="A96" s="34" t="s">
        <v>337</v>
      </c>
      <c r="B96" s="3">
        <f t="shared" si="21"/>
        <v>75.224999999999994</v>
      </c>
      <c r="C96" s="3">
        <f t="shared" si="22"/>
        <v>56.093999999999994</v>
      </c>
      <c r="D96" s="3">
        <f t="shared" si="22"/>
        <v>70.420999999999992</v>
      </c>
      <c r="E96" s="3">
        <f t="shared" si="22"/>
        <v>53.132000000000005</v>
      </c>
      <c r="F96" s="3">
        <f t="shared" si="22"/>
        <v>60.210000000000022</v>
      </c>
      <c r="G96" s="3">
        <f t="shared" si="22"/>
        <v>58.412999999999982</v>
      </c>
      <c r="H96" s="3">
        <f t="shared" si="22"/>
        <v>70.572999999999979</v>
      </c>
      <c r="I96" s="3">
        <f t="shared" si="22"/>
        <v>74.022999999999968</v>
      </c>
      <c r="J96" s="3">
        <f t="shared" si="22"/>
        <v>59.408000000000001</v>
      </c>
      <c r="K96" s="3">
        <f t="shared" si="22"/>
        <v>75.007999999999996</v>
      </c>
      <c r="L96" s="3">
        <f t="shared" si="22"/>
        <v>79.643999999999977</v>
      </c>
      <c r="M96" s="3">
        <f t="shared" si="22"/>
        <v>72.041000000000011</v>
      </c>
      <c r="N96" s="3">
        <f t="shared" si="20"/>
        <v>804.19200000000001</v>
      </c>
      <c r="O96" s="123"/>
      <c r="P96" s="3">
        <f t="shared" si="16"/>
        <v>201.73999999999998</v>
      </c>
      <c r="Q96" s="3">
        <f t="shared" si="17"/>
        <v>171.755</v>
      </c>
      <c r="R96" s="3">
        <f t="shared" si="18"/>
        <v>204.00399999999996</v>
      </c>
      <c r="S96" s="3">
        <f t="shared" si="19"/>
        <v>226.69299999999998</v>
      </c>
      <c r="U96" s="189"/>
      <c r="V96" s="186"/>
    </row>
    <row r="97" spans="1:22" ht="16.5" hidden="1">
      <c r="A97" s="34" t="s">
        <v>338</v>
      </c>
      <c r="B97" s="3">
        <f t="shared" si="21"/>
        <v>90.89800000000001</v>
      </c>
      <c r="C97" s="3">
        <f t="shared" si="22"/>
        <v>57.949000000000012</v>
      </c>
      <c r="D97" s="3">
        <f t="shared" si="22"/>
        <v>72.218000000000018</v>
      </c>
      <c r="E97" s="3">
        <f t="shared" si="22"/>
        <v>74.093999999999966</v>
      </c>
      <c r="F97" s="3">
        <f t="shared" si="22"/>
        <v>67.205999999999989</v>
      </c>
      <c r="G97" s="3">
        <f t="shared" si="22"/>
        <v>78.302999999999983</v>
      </c>
      <c r="H97" s="3">
        <f t="shared" si="22"/>
        <v>57.067000000000021</v>
      </c>
      <c r="I97" s="3">
        <f t="shared" si="22"/>
        <v>52.911000000000001</v>
      </c>
      <c r="J97" s="3">
        <f t="shared" si="22"/>
        <v>75.12700000000001</v>
      </c>
      <c r="K97" s="3">
        <f t="shared" si="22"/>
        <v>52.311999999999983</v>
      </c>
      <c r="L97" s="3">
        <f t="shared" si="22"/>
        <v>79.710000000000065</v>
      </c>
      <c r="M97" s="3">
        <f t="shared" si="22"/>
        <v>69.445999999999998</v>
      </c>
      <c r="N97" s="3">
        <f t="shared" si="20"/>
        <v>827.24099999999999</v>
      </c>
      <c r="O97" s="123"/>
      <c r="P97" s="3">
        <f t="shared" si="16"/>
        <v>221.06500000000005</v>
      </c>
      <c r="Q97" s="3">
        <f t="shared" si="17"/>
        <v>219.60299999999995</v>
      </c>
      <c r="R97" s="3">
        <f t="shared" si="18"/>
        <v>185.10500000000002</v>
      </c>
      <c r="S97" s="3">
        <f t="shared" si="19"/>
        <v>201.46800000000005</v>
      </c>
      <c r="U97" s="189"/>
      <c r="V97" s="186"/>
    </row>
    <row r="98" spans="1:22" ht="16.5" hidden="1">
      <c r="A98" s="34" t="s">
        <v>339</v>
      </c>
      <c r="B98" s="3">
        <f t="shared" si="21"/>
        <v>74.020000000000039</v>
      </c>
      <c r="C98" s="3">
        <f t="shared" si="22"/>
        <v>53.87700000000001</v>
      </c>
      <c r="D98" s="3">
        <f t="shared" si="22"/>
        <v>59.857999999999976</v>
      </c>
      <c r="E98" s="3">
        <f t="shared" si="22"/>
        <v>76.12</v>
      </c>
      <c r="F98" s="3">
        <f t="shared" si="22"/>
        <v>66.748000000000019</v>
      </c>
      <c r="G98" s="3">
        <f t="shared" si="22"/>
        <v>68.875999999999976</v>
      </c>
      <c r="H98" s="3">
        <f t="shared" si="22"/>
        <v>67.157999999999959</v>
      </c>
      <c r="I98" s="3">
        <f t="shared" si="22"/>
        <v>41.829999999999984</v>
      </c>
      <c r="J98" s="3">
        <f t="shared" si="22"/>
        <v>93.250999999999976</v>
      </c>
      <c r="K98" s="3">
        <f t="shared" si="22"/>
        <v>48.65100000000001</v>
      </c>
      <c r="L98" s="3">
        <f t="shared" si="22"/>
        <v>64.863</v>
      </c>
      <c r="M98" s="3">
        <f t="shared" si="22"/>
        <v>75.064999999999998</v>
      </c>
      <c r="N98" s="3">
        <f t="shared" si="20"/>
        <v>790.31700000000001</v>
      </c>
      <c r="O98" s="123"/>
      <c r="P98" s="3">
        <f t="shared" si="16"/>
        <v>187.75500000000002</v>
      </c>
      <c r="Q98" s="3">
        <f t="shared" si="17"/>
        <v>211.744</v>
      </c>
      <c r="R98" s="3">
        <f t="shared" si="18"/>
        <v>202.23899999999992</v>
      </c>
      <c r="S98" s="3">
        <f t="shared" si="19"/>
        <v>188.57900000000001</v>
      </c>
      <c r="U98" s="189"/>
      <c r="V98" s="186"/>
    </row>
    <row r="99" spans="1:22" ht="16.5" hidden="1">
      <c r="A99" s="207" t="s">
        <v>340</v>
      </c>
      <c r="B99" s="3">
        <f t="shared" si="21"/>
        <v>61.694000000000017</v>
      </c>
      <c r="C99" s="3">
        <f t="shared" si="22"/>
        <v>84.990000000000009</v>
      </c>
      <c r="D99" s="3">
        <f t="shared" si="22"/>
        <v>64.452999999999975</v>
      </c>
      <c r="E99" s="3">
        <f t="shared" si="22"/>
        <v>70.217999999999961</v>
      </c>
      <c r="F99" s="3">
        <f t="shared" si="22"/>
        <v>68.956999999999994</v>
      </c>
      <c r="G99" s="3">
        <f t="shared" si="22"/>
        <v>73.44500000000005</v>
      </c>
      <c r="H99" s="3">
        <f t="shared" si="22"/>
        <v>59.383999999999958</v>
      </c>
      <c r="I99" s="3">
        <f t="shared" si="22"/>
        <v>81.30600000000004</v>
      </c>
      <c r="J99" s="3">
        <f t="shared" si="22"/>
        <v>73.871000000000038</v>
      </c>
      <c r="K99" s="3">
        <f t="shared" si="22"/>
        <v>91.645999999999958</v>
      </c>
      <c r="L99" s="3">
        <f t="shared" si="22"/>
        <v>79.536000000000115</v>
      </c>
      <c r="M99" s="3">
        <f t="shared" si="22"/>
        <v>71.949999999999989</v>
      </c>
      <c r="N99" s="3">
        <f t="shared" si="20"/>
        <v>881.45</v>
      </c>
      <c r="O99" s="123"/>
      <c r="P99" s="3">
        <f t="shared" si="16"/>
        <v>211.137</v>
      </c>
      <c r="Q99" s="3">
        <f t="shared" si="17"/>
        <v>212.62</v>
      </c>
      <c r="R99" s="3">
        <f t="shared" si="18"/>
        <v>214.56100000000004</v>
      </c>
      <c r="S99" s="3">
        <f t="shared" si="19"/>
        <v>243.13200000000006</v>
      </c>
      <c r="U99" s="189"/>
      <c r="V99" s="186"/>
    </row>
    <row r="100" spans="1:22" ht="16.5" hidden="1">
      <c r="A100" s="208" t="s">
        <v>341</v>
      </c>
      <c r="B100" s="3">
        <f t="shared" si="21"/>
        <v>93.54200000000003</v>
      </c>
      <c r="C100" s="3">
        <f t="shared" si="22"/>
        <v>74.500999999999976</v>
      </c>
      <c r="D100" s="3">
        <f t="shared" si="22"/>
        <v>75.877000000000066</v>
      </c>
      <c r="E100" s="3">
        <f t="shared" si="22"/>
        <v>89.564999999999941</v>
      </c>
      <c r="F100" s="3">
        <f t="shared" si="22"/>
        <v>70.03000000000003</v>
      </c>
      <c r="G100" s="3">
        <f t="shared" si="22"/>
        <v>81.557999999999993</v>
      </c>
      <c r="H100" s="3">
        <f t="shared" si="22"/>
        <v>76.635000000000048</v>
      </c>
      <c r="I100" s="3">
        <f t="shared" si="22"/>
        <v>96.586999999999932</v>
      </c>
      <c r="J100" s="3">
        <f t="shared" si="22"/>
        <v>99.548000000000002</v>
      </c>
      <c r="K100" s="3">
        <f t="shared" si="22"/>
        <v>73.401999999999987</v>
      </c>
      <c r="L100" s="3">
        <f t="shared" si="22"/>
        <v>103.00500000000002</v>
      </c>
      <c r="M100" s="3">
        <f t="shared" si="22"/>
        <v>70.98599999999999</v>
      </c>
      <c r="N100" s="3">
        <f t="shared" si="20"/>
        <v>1005.2360000000001</v>
      </c>
      <c r="O100" s="123"/>
      <c r="P100" s="3">
        <f t="shared" si="16"/>
        <v>243.92000000000007</v>
      </c>
      <c r="Q100" s="3">
        <f t="shared" si="17"/>
        <v>241.15299999999996</v>
      </c>
      <c r="R100" s="3">
        <f t="shared" si="18"/>
        <v>272.77</v>
      </c>
      <c r="S100" s="3">
        <f t="shared" si="19"/>
        <v>247.393</v>
      </c>
      <c r="U100" s="189"/>
      <c r="V100" s="186"/>
    </row>
    <row r="101" spans="1:22" ht="16.5" hidden="1">
      <c r="A101" s="208" t="s">
        <v>342</v>
      </c>
      <c r="B101" s="3">
        <f t="shared" si="21"/>
        <v>91.43700000000004</v>
      </c>
      <c r="C101" s="3">
        <f t="shared" si="22"/>
        <v>93.789000000000016</v>
      </c>
      <c r="D101" s="3">
        <f t="shared" si="22"/>
        <v>72.963999999999999</v>
      </c>
      <c r="E101" s="3">
        <f t="shared" si="22"/>
        <v>72.055000000000007</v>
      </c>
      <c r="F101" s="3">
        <f t="shared" si="22"/>
        <v>73.489999999999981</v>
      </c>
      <c r="G101" s="3">
        <f t="shared" si="22"/>
        <v>99.674999999999955</v>
      </c>
      <c r="H101" s="3">
        <f t="shared" si="22"/>
        <v>55.337999999999994</v>
      </c>
      <c r="I101" s="3">
        <f t="shared" si="22"/>
        <v>81.019000000000005</v>
      </c>
      <c r="J101" s="3">
        <f t="shared" si="22"/>
        <v>83.65</v>
      </c>
      <c r="K101" s="3">
        <f t="shared" si="22"/>
        <v>103.72299999999996</v>
      </c>
      <c r="L101" s="3">
        <f t="shared" si="22"/>
        <v>66.190000000000055</v>
      </c>
      <c r="M101" s="3">
        <f t="shared" si="22"/>
        <v>96.269000000000034</v>
      </c>
      <c r="N101" s="3">
        <f t="shared" si="20"/>
        <v>989.59899999999993</v>
      </c>
      <c r="O101" s="123"/>
      <c r="P101" s="3">
        <f t="shared" si="16"/>
        <v>258.19000000000005</v>
      </c>
      <c r="Q101" s="3">
        <f t="shared" si="17"/>
        <v>245.21999999999994</v>
      </c>
      <c r="R101" s="3">
        <f t="shared" si="18"/>
        <v>220.00700000000001</v>
      </c>
      <c r="S101" s="3">
        <f t="shared" si="19"/>
        <v>266.18200000000002</v>
      </c>
      <c r="U101" s="189"/>
      <c r="V101" s="186"/>
    </row>
    <row r="102" spans="1:22" ht="16.5" hidden="1">
      <c r="A102" s="208" t="s">
        <v>343</v>
      </c>
      <c r="B102" s="3">
        <f t="shared" si="21"/>
        <v>96.396000000000043</v>
      </c>
      <c r="C102" s="3">
        <f t="shared" si="22"/>
        <v>73.58099999999996</v>
      </c>
      <c r="D102" s="3">
        <f t="shared" si="22"/>
        <v>92.492000000000047</v>
      </c>
      <c r="E102" s="3">
        <f t="shared" si="22"/>
        <v>92.888999999999982</v>
      </c>
      <c r="F102" s="3">
        <f t="shared" si="22"/>
        <v>82.362999999999971</v>
      </c>
      <c r="G102" s="3">
        <f t="shared" si="22"/>
        <v>81.101999999999975</v>
      </c>
      <c r="H102" s="3">
        <f t="shared" si="22"/>
        <v>95.82699999999997</v>
      </c>
      <c r="I102" s="3">
        <f t="shared" si="22"/>
        <v>84.892000000000024</v>
      </c>
      <c r="J102" s="3">
        <f t="shared" si="22"/>
        <v>84.533000000000044</v>
      </c>
      <c r="K102" s="3">
        <f t="shared" si="22"/>
        <v>110.21099999999998</v>
      </c>
      <c r="L102" s="3">
        <f t="shared" si="22"/>
        <v>100.96799999999999</v>
      </c>
      <c r="M102" s="3">
        <f t="shared" si="22"/>
        <v>73.861999999999995</v>
      </c>
      <c r="N102" s="3">
        <f t="shared" si="20"/>
        <v>1069.116</v>
      </c>
      <c r="O102" s="123"/>
      <c r="P102" s="3">
        <f t="shared" si="16"/>
        <v>262.46900000000005</v>
      </c>
      <c r="Q102" s="3">
        <f t="shared" si="17"/>
        <v>256.35399999999993</v>
      </c>
      <c r="R102" s="3">
        <f t="shared" si="18"/>
        <v>265.25200000000007</v>
      </c>
      <c r="S102" s="3">
        <f t="shared" si="19"/>
        <v>285.04099999999994</v>
      </c>
      <c r="U102" s="189"/>
      <c r="V102" s="186"/>
    </row>
    <row r="103" spans="1:22" ht="16.5" hidden="1">
      <c r="A103" s="208" t="s">
        <v>344</v>
      </c>
      <c r="B103" s="3">
        <f t="shared" si="21"/>
        <v>88.413999999999987</v>
      </c>
      <c r="C103" s="3">
        <f t="shared" si="22"/>
        <v>95.837000000000046</v>
      </c>
      <c r="D103" s="3">
        <f t="shared" si="22"/>
        <v>77.817000000000007</v>
      </c>
      <c r="E103" s="3">
        <f t="shared" si="22"/>
        <v>97.322999999999979</v>
      </c>
      <c r="F103" s="3">
        <f t="shared" si="22"/>
        <v>79.166999999999973</v>
      </c>
      <c r="G103" s="3">
        <f t="shared" si="22"/>
        <v>80.685000000000002</v>
      </c>
      <c r="H103" s="3">
        <f t="shared" si="22"/>
        <v>83.448000000000036</v>
      </c>
      <c r="I103" s="3">
        <f t="shared" si="22"/>
        <v>103.03399999999999</v>
      </c>
      <c r="J103" s="3">
        <f t="shared" si="22"/>
        <v>107.697</v>
      </c>
      <c r="K103" s="3">
        <f t="shared" si="22"/>
        <v>98.77699999999993</v>
      </c>
      <c r="L103" s="3">
        <f t="shared" si="22"/>
        <v>91.51299999999992</v>
      </c>
      <c r="M103" s="3">
        <f t="shared" si="22"/>
        <v>110.00200000000007</v>
      </c>
      <c r="N103" s="3">
        <f t="shared" si="20"/>
        <v>1113.7139999999999</v>
      </c>
      <c r="O103" s="123"/>
      <c r="P103" s="3">
        <f t="shared" si="16"/>
        <v>262.06800000000004</v>
      </c>
      <c r="Q103" s="3">
        <f t="shared" si="17"/>
        <v>257.17499999999995</v>
      </c>
      <c r="R103" s="3">
        <f t="shared" si="18"/>
        <v>294.17900000000003</v>
      </c>
      <c r="S103" s="3">
        <f t="shared" si="19"/>
        <v>300.29199999999992</v>
      </c>
      <c r="U103" s="189"/>
      <c r="V103" s="186"/>
    </row>
    <row r="104" spans="1:22" ht="16.5" hidden="1">
      <c r="A104" s="208" t="s">
        <v>345</v>
      </c>
      <c r="B104" s="3">
        <f t="shared" si="21"/>
        <v>74.809000000000026</v>
      </c>
      <c r="C104" s="3">
        <f t="shared" si="22"/>
        <v>89.714000000000055</v>
      </c>
      <c r="D104" s="3">
        <f t="shared" si="22"/>
        <v>86.698000000000093</v>
      </c>
      <c r="E104" s="3">
        <f t="shared" si="22"/>
        <v>79.962999999999965</v>
      </c>
      <c r="F104" s="3">
        <f t="shared" si="22"/>
        <v>82.495999999999981</v>
      </c>
      <c r="G104" s="3">
        <f t="shared" si="22"/>
        <v>91.84899999999999</v>
      </c>
      <c r="H104" s="3">
        <f t="shared" si="22"/>
        <v>68.271000000000072</v>
      </c>
      <c r="I104" s="3">
        <f t="shared" si="22"/>
        <v>126.77000000000004</v>
      </c>
      <c r="J104" s="3">
        <f t="shared" si="22"/>
        <v>117.93300000000002</v>
      </c>
      <c r="K104" s="3">
        <f t="shared" si="22"/>
        <v>98.77600000000001</v>
      </c>
      <c r="L104" s="3">
        <f t="shared" si="22"/>
        <v>112.666</v>
      </c>
      <c r="M104" s="3">
        <f t="shared" si="22"/>
        <v>116.88399999999996</v>
      </c>
      <c r="N104" s="3">
        <f t="shared" si="20"/>
        <v>1146.8290000000002</v>
      </c>
      <c r="O104" s="123"/>
      <c r="P104" s="3">
        <f t="shared" si="16"/>
        <v>251.22100000000017</v>
      </c>
      <c r="Q104" s="3">
        <f t="shared" si="17"/>
        <v>254.30799999999994</v>
      </c>
      <c r="R104" s="3">
        <f t="shared" si="18"/>
        <v>312.97400000000016</v>
      </c>
      <c r="S104" s="3">
        <f t="shared" si="19"/>
        <v>328.32599999999996</v>
      </c>
      <c r="U104" s="189"/>
      <c r="V104" s="186"/>
    </row>
    <row r="105" spans="1:22" ht="16.5" hidden="1">
      <c r="A105" s="208" t="s">
        <v>346</v>
      </c>
      <c r="B105" s="3">
        <f t="shared" si="21"/>
        <v>111.51200000000003</v>
      </c>
      <c r="C105" s="3">
        <f t="shared" si="22"/>
        <v>96.906000000000006</v>
      </c>
      <c r="D105" s="3">
        <f t="shared" si="22"/>
        <v>102.86300000000006</v>
      </c>
      <c r="E105" s="3">
        <f t="shared" si="22"/>
        <v>111.17500000000001</v>
      </c>
      <c r="F105" s="3">
        <f t="shared" si="22"/>
        <v>75.936999999999955</v>
      </c>
      <c r="G105" s="3">
        <f t="shared" si="22"/>
        <v>91.496000000000095</v>
      </c>
      <c r="H105" s="3">
        <f t="shared" si="22"/>
        <v>113.31299999999999</v>
      </c>
      <c r="I105" s="3">
        <f t="shared" si="22"/>
        <v>108.55399999999997</v>
      </c>
      <c r="J105" s="3">
        <f t="shared" si="22"/>
        <v>108.92899999999997</v>
      </c>
      <c r="K105" s="3">
        <f t="shared" si="22"/>
        <v>120.39100000000002</v>
      </c>
      <c r="L105" s="3">
        <f t="shared" si="22"/>
        <v>99.23599999999999</v>
      </c>
      <c r="M105" s="3">
        <f t="shared" si="22"/>
        <v>119.77299999999991</v>
      </c>
      <c r="N105" s="3">
        <f t="shared" si="20"/>
        <v>1260.0849999999998</v>
      </c>
      <c r="O105" s="123"/>
      <c r="P105" s="3">
        <f t="shared" si="16"/>
        <v>311.28100000000006</v>
      </c>
      <c r="Q105" s="3">
        <f t="shared" si="17"/>
        <v>278.60800000000006</v>
      </c>
      <c r="R105" s="3">
        <f t="shared" si="18"/>
        <v>330.79599999999994</v>
      </c>
      <c r="S105" s="3">
        <f t="shared" si="19"/>
        <v>339.39999999999992</v>
      </c>
      <c r="U105" s="189"/>
      <c r="V105" s="186"/>
    </row>
    <row r="106" spans="1:22" ht="16.5" hidden="1">
      <c r="A106" s="208" t="s">
        <v>347</v>
      </c>
      <c r="B106" s="3">
        <f t="shared" si="21"/>
        <v>82.662000000000091</v>
      </c>
      <c r="C106" s="3">
        <f t="shared" si="22"/>
        <v>98.011999999999944</v>
      </c>
      <c r="D106" s="3">
        <f t="shared" si="22"/>
        <v>99.271000000000015</v>
      </c>
      <c r="E106" s="3">
        <f t="shared" si="22"/>
        <v>82.567999999999927</v>
      </c>
      <c r="F106" s="3">
        <f t="shared" si="22"/>
        <v>106.07899999999989</v>
      </c>
      <c r="G106" s="3">
        <f t="shared" si="22"/>
        <v>100.74900000000002</v>
      </c>
      <c r="H106" s="3">
        <f t="shared" si="22"/>
        <v>107.94300000000004</v>
      </c>
      <c r="I106" s="3">
        <f t="shared" si="22"/>
        <v>117.76299999999998</v>
      </c>
      <c r="J106" s="3">
        <f t="shared" si="22"/>
        <v>106.46999999999997</v>
      </c>
      <c r="K106" s="3">
        <f t="shared" si="22"/>
        <v>123.75000000000011</v>
      </c>
      <c r="L106" s="3">
        <f t="shared" si="22"/>
        <v>131.613</v>
      </c>
      <c r="M106" s="3">
        <f t="shared" si="22"/>
        <v>135.28200000000001</v>
      </c>
      <c r="N106" s="3">
        <f t="shared" si="20"/>
        <v>1292.1619999999998</v>
      </c>
      <c r="O106" s="123"/>
      <c r="P106" s="3">
        <f t="shared" si="16"/>
        <v>279.94500000000005</v>
      </c>
      <c r="Q106" s="3">
        <f t="shared" si="17"/>
        <v>289.39599999999984</v>
      </c>
      <c r="R106" s="3">
        <f t="shared" si="18"/>
        <v>332.17599999999999</v>
      </c>
      <c r="S106" s="3">
        <f t="shared" si="19"/>
        <v>390.6450000000001</v>
      </c>
      <c r="U106" s="189"/>
      <c r="V106" s="186"/>
    </row>
    <row r="107" spans="1:22" ht="16.5" hidden="1">
      <c r="A107" s="208" t="s">
        <v>348</v>
      </c>
      <c r="B107" s="3">
        <f t="shared" si="21"/>
        <v>123.75200000000001</v>
      </c>
      <c r="C107" s="3">
        <f t="shared" si="22"/>
        <v>118.34199999999993</v>
      </c>
      <c r="D107" s="3">
        <f t="shared" si="22"/>
        <v>112.82300000000009</v>
      </c>
      <c r="E107" s="3">
        <f t="shared" si="22"/>
        <v>126.07299999999998</v>
      </c>
      <c r="F107" s="3">
        <f t="shared" si="22"/>
        <v>94.702000000000112</v>
      </c>
      <c r="G107" s="3">
        <f t="shared" si="22"/>
        <v>120.96100000000001</v>
      </c>
      <c r="H107" s="3">
        <f t="shared" si="22"/>
        <v>92.712000000000018</v>
      </c>
      <c r="I107" s="3">
        <f t="shared" si="22"/>
        <v>126.90399999999994</v>
      </c>
      <c r="J107" s="3">
        <f t="shared" si="22"/>
        <v>124.76500000000004</v>
      </c>
      <c r="K107" s="3">
        <f t="shared" si="22"/>
        <v>133.26499999999999</v>
      </c>
      <c r="L107" s="3">
        <f t="shared" si="22"/>
        <v>98.004999999999995</v>
      </c>
      <c r="M107" s="3">
        <f t="shared" si="22"/>
        <v>100.94200000000001</v>
      </c>
      <c r="N107" s="3">
        <f t="shared" si="20"/>
        <v>1373.2460000000001</v>
      </c>
      <c r="O107" s="123"/>
      <c r="P107" s="3">
        <f t="shared" si="16"/>
        <v>354.91700000000003</v>
      </c>
      <c r="Q107" s="3">
        <f t="shared" si="17"/>
        <v>341.7360000000001</v>
      </c>
      <c r="R107" s="3">
        <f t="shared" si="18"/>
        <v>344.38099999999997</v>
      </c>
      <c r="S107" s="3">
        <f t="shared" si="19"/>
        <v>332.21199999999999</v>
      </c>
      <c r="U107" s="189"/>
      <c r="V107" s="186"/>
    </row>
    <row r="108" spans="1:22" ht="16.5" hidden="1">
      <c r="A108" s="208" t="s">
        <v>349</v>
      </c>
      <c r="B108" s="3">
        <f t="shared" si="21"/>
        <v>117.37299999999999</v>
      </c>
      <c r="C108" s="3">
        <f t="shared" si="22"/>
        <v>110.27299999999997</v>
      </c>
      <c r="D108" s="3">
        <f t="shared" si="22"/>
        <v>115.13200000000001</v>
      </c>
      <c r="E108" s="3">
        <f t="shared" si="22"/>
        <v>122.39900000000003</v>
      </c>
      <c r="F108" s="3">
        <f t="shared" si="22"/>
        <v>65.272999999999968</v>
      </c>
      <c r="G108" s="3">
        <f t="shared" si="22"/>
        <v>90.728000000000009</v>
      </c>
      <c r="H108" s="3">
        <f t="shared" si="22"/>
        <v>91.28499999999994</v>
      </c>
      <c r="I108" s="3">
        <f t="shared" si="22"/>
        <v>120.66900000000001</v>
      </c>
      <c r="J108" s="3">
        <f t="shared" si="22"/>
        <v>93.271999999999991</v>
      </c>
      <c r="K108" s="3">
        <f t="shared" si="22"/>
        <v>117.10800000000006</v>
      </c>
      <c r="L108" s="3">
        <f t="shared" si="22"/>
        <v>112.298</v>
      </c>
      <c r="M108" s="3">
        <f t="shared" si="22"/>
        <v>97.163000000000068</v>
      </c>
      <c r="N108" s="3">
        <f t="shared" si="20"/>
        <v>1252.9730000000002</v>
      </c>
      <c r="O108" s="123"/>
      <c r="P108" s="3">
        <f t="shared" si="16"/>
        <v>342.77799999999996</v>
      </c>
      <c r="Q108" s="3">
        <f t="shared" si="17"/>
        <v>278.39999999999998</v>
      </c>
      <c r="R108" s="3">
        <f t="shared" si="18"/>
        <v>305.22599999999994</v>
      </c>
      <c r="S108" s="3">
        <f t="shared" si="19"/>
        <v>326.56900000000013</v>
      </c>
      <c r="U108" s="189"/>
      <c r="V108" s="186"/>
    </row>
    <row r="109" spans="1:22" ht="16.5" hidden="1">
      <c r="A109" s="208" t="s">
        <v>350</v>
      </c>
      <c r="B109" s="3">
        <f t="shared" si="21"/>
        <v>114.87899999999996</v>
      </c>
      <c r="C109" s="3">
        <f t="shared" ref="C109:M118" si="23">B138+C22+C51-C80-C138</f>
        <v>114.48899999999998</v>
      </c>
      <c r="D109" s="3">
        <f t="shared" si="23"/>
        <v>84.444000000000131</v>
      </c>
      <c r="E109" s="3">
        <f t="shared" si="23"/>
        <v>121.70100000000002</v>
      </c>
      <c r="F109" s="3">
        <f t="shared" si="23"/>
        <v>91.036000000000058</v>
      </c>
      <c r="G109" s="3">
        <f t="shared" si="23"/>
        <v>115.65799999999996</v>
      </c>
      <c r="H109" s="3">
        <f t="shared" si="23"/>
        <v>106.08099999999996</v>
      </c>
      <c r="I109" s="3">
        <f t="shared" si="23"/>
        <v>91.706000000000017</v>
      </c>
      <c r="J109" s="3">
        <f t="shared" si="23"/>
        <v>134.83300000000008</v>
      </c>
      <c r="K109" s="3">
        <f t="shared" si="23"/>
        <v>110.49500000000006</v>
      </c>
      <c r="L109" s="3">
        <f t="shared" si="23"/>
        <v>110.017</v>
      </c>
      <c r="M109" s="3">
        <f t="shared" si="23"/>
        <v>131.01599999999996</v>
      </c>
      <c r="N109" s="3">
        <f t="shared" si="20"/>
        <v>1326.355</v>
      </c>
      <c r="O109" s="123"/>
      <c r="P109" s="3">
        <f t="shared" si="16"/>
        <v>313.81200000000007</v>
      </c>
      <c r="Q109" s="3">
        <f t="shared" si="17"/>
        <v>328.39500000000004</v>
      </c>
      <c r="R109" s="3">
        <f t="shared" si="18"/>
        <v>332.62000000000006</v>
      </c>
      <c r="S109" s="3">
        <f t="shared" si="19"/>
        <v>351.52800000000002</v>
      </c>
      <c r="U109" s="189"/>
      <c r="V109" s="186"/>
    </row>
    <row r="110" spans="1:22" ht="16.5" hidden="1">
      <c r="A110" s="208" t="s">
        <v>351</v>
      </c>
      <c r="B110" s="3">
        <f t="shared" si="21"/>
        <v>110.89000000000004</v>
      </c>
      <c r="C110" s="3">
        <f t="shared" si="23"/>
        <v>101.92800000000017</v>
      </c>
      <c r="D110" s="3">
        <f t="shared" si="23"/>
        <v>128.99899999999997</v>
      </c>
      <c r="E110" s="3">
        <f t="shared" si="23"/>
        <v>117.02199999999993</v>
      </c>
      <c r="F110" s="3">
        <f t="shared" si="23"/>
        <v>93.744999999999948</v>
      </c>
      <c r="G110" s="3">
        <f t="shared" si="23"/>
        <v>82.956999999999994</v>
      </c>
      <c r="H110" s="3">
        <f t="shared" si="23"/>
        <v>111.82000000000011</v>
      </c>
      <c r="I110" s="3">
        <f t="shared" si="23"/>
        <v>143.7290000000001</v>
      </c>
      <c r="J110" s="3">
        <f t="shared" si="23"/>
        <v>109.60300000000001</v>
      </c>
      <c r="K110" s="3">
        <f t="shared" si="23"/>
        <v>134.35300000000001</v>
      </c>
      <c r="L110" s="3">
        <f t="shared" si="23"/>
        <v>107.69200000000001</v>
      </c>
      <c r="M110" s="3">
        <f t="shared" si="23"/>
        <v>139.392</v>
      </c>
      <c r="N110" s="3">
        <f t="shared" si="20"/>
        <v>1382.1300000000003</v>
      </c>
      <c r="O110" s="123"/>
      <c r="P110" s="3">
        <f t="shared" si="16"/>
        <v>341.81700000000018</v>
      </c>
      <c r="Q110" s="3">
        <f t="shared" si="17"/>
        <v>293.72399999999988</v>
      </c>
      <c r="R110" s="3">
        <f t="shared" si="18"/>
        <v>365.15200000000021</v>
      </c>
      <c r="S110" s="3">
        <f t="shared" si="19"/>
        <v>381.43700000000001</v>
      </c>
      <c r="U110" s="189"/>
      <c r="V110" s="186"/>
    </row>
    <row r="111" spans="1:22" ht="16.5" hidden="1">
      <c r="A111" s="208" t="s">
        <v>352</v>
      </c>
      <c r="B111" s="3">
        <f t="shared" si="21"/>
        <v>147.35900000000004</v>
      </c>
      <c r="C111" s="3">
        <f t="shared" si="23"/>
        <v>99.661999999999921</v>
      </c>
      <c r="D111" s="3">
        <f t="shared" si="23"/>
        <v>124.32200000000006</v>
      </c>
      <c r="E111" s="3">
        <f t="shared" si="23"/>
        <v>112.90599999999995</v>
      </c>
      <c r="F111" s="3">
        <f t="shared" si="23"/>
        <v>107.94799999999998</v>
      </c>
      <c r="G111" s="3">
        <f t="shared" si="23"/>
        <v>76.294999999999959</v>
      </c>
      <c r="H111" s="3">
        <f t="shared" si="23"/>
        <v>85.62299999999999</v>
      </c>
      <c r="I111" s="3">
        <f t="shared" si="23"/>
        <v>113.28700000000003</v>
      </c>
      <c r="J111" s="3">
        <f t="shared" si="23"/>
        <v>94.451999999999998</v>
      </c>
      <c r="K111" s="3">
        <f t="shared" si="23"/>
        <v>128.87800000000004</v>
      </c>
      <c r="L111" s="3">
        <f t="shared" si="23"/>
        <v>103.12500000000006</v>
      </c>
      <c r="M111" s="3">
        <f t="shared" si="23"/>
        <v>112.20599999999996</v>
      </c>
      <c r="N111" s="3">
        <f t="shared" si="20"/>
        <v>1306.0629999999999</v>
      </c>
      <c r="O111" s="123"/>
      <c r="P111" s="3">
        <f t="shared" si="16"/>
        <v>371.34300000000002</v>
      </c>
      <c r="Q111" s="3">
        <f t="shared" si="17"/>
        <v>297.14899999999989</v>
      </c>
      <c r="R111" s="3">
        <f t="shared" si="18"/>
        <v>293.36200000000002</v>
      </c>
      <c r="S111" s="3">
        <f t="shared" si="19"/>
        <v>344.20900000000006</v>
      </c>
      <c r="U111" s="189"/>
      <c r="V111" s="186"/>
    </row>
    <row r="112" spans="1:22" ht="16.5">
      <c r="A112" s="208" t="s">
        <v>353</v>
      </c>
      <c r="B112" s="3">
        <f t="shared" si="21"/>
        <v>101.29000000000008</v>
      </c>
      <c r="C112" s="3">
        <f t="shared" si="23"/>
        <v>150.39599999999996</v>
      </c>
      <c r="D112" s="3">
        <f t="shared" si="23"/>
        <v>112.483</v>
      </c>
      <c r="E112" s="3">
        <f t="shared" si="23"/>
        <v>140.97300000000007</v>
      </c>
      <c r="F112" s="3">
        <f t="shared" si="23"/>
        <v>114.76400000000001</v>
      </c>
      <c r="G112" s="3">
        <f t="shared" si="23"/>
        <v>126.03500000000005</v>
      </c>
      <c r="H112" s="3">
        <f t="shared" si="23"/>
        <v>97.535000000000053</v>
      </c>
      <c r="I112" s="3">
        <f t="shared" si="23"/>
        <v>93.024000000000001</v>
      </c>
      <c r="J112" s="3">
        <f t="shared" si="23"/>
        <v>125.91799999999995</v>
      </c>
      <c r="K112" s="3">
        <f t="shared" si="23"/>
        <v>121.25899999999996</v>
      </c>
      <c r="L112" s="3">
        <f t="shared" si="23"/>
        <v>130.327</v>
      </c>
      <c r="M112" s="3">
        <f t="shared" si="23"/>
        <v>102.553</v>
      </c>
      <c r="N112" s="3">
        <f t="shared" si="20"/>
        <v>1416.5570000000002</v>
      </c>
      <c r="O112" s="123"/>
      <c r="P112" s="3">
        <f t="shared" si="16"/>
        <v>364.16900000000004</v>
      </c>
      <c r="Q112" s="3">
        <f t="shared" si="17"/>
        <v>381.77200000000016</v>
      </c>
      <c r="R112" s="3">
        <f t="shared" si="18"/>
        <v>316.47699999999998</v>
      </c>
      <c r="S112" s="3">
        <f t="shared" si="19"/>
        <v>354.13899999999995</v>
      </c>
      <c r="U112" s="189"/>
      <c r="V112" s="186"/>
    </row>
    <row r="113" spans="1:22" ht="16.5">
      <c r="A113" s="208" t="s">
        <v>354</v>
      </c>
      <c r="B113" s="3">
        <f t="shared" si="21"/>
        <v>121.20999999999992</v>
      </c>
      <c r="C113" s="3">
        <f t="shared" si="23"/>
        <v>126.36399999999992</v>
      </c>
      <c r="D113" s="3">
        <f t="shared" si="23"/>
        <v>102.11800000000011</v>
      </c>
      <c r="E113" s="3">
        <f t="shared" si="23"/>
        <v>121.50900000000001</v>
      </c>
      <c r="F113" s="3">
        <f t="shared" si="23"/>
        <v>100.71399999999997</v>
      </c>
      <c r="G113" s="3">
        <f t="shared" si="23"/>
        <v>81.105000000000018</v>
      </c>
      <c r="H113" s="3">
        <f t="shared" si="23"/>
        <v>92.753000000000014</v>
      </c>
      <c r="I113" s="3">
        <f t="shared" si="23"/>
        <v>80.558000000000021</v>
      </c>
      <c r="J113" s="3">
        <f t="shared" si="23"/>
        <v>102.80000000000004</v>
      </c>
      <c r="K113" s="3">
        <f t="shared" si="23"/>
        <v>132.41699999999997</v>
      </c>
      <c r="L113" s="3">
        <f t="shared" si="23"/>
        <v>120.71800000000002</v>
      </c>
      <c r="M113" s="3">
        <f t="shared" si="23"/>
        <v>107.44</v>
      </c>
      <c r="N113" s="3">
        <f t="shared" si="20"/>
        <v>1289.7060000000001</v>
      </c>
      <c r="O113" s="123"/>
      <c r="P113" s="3">
        <f t="shared" si="16"/>
        <v>349.69199999999995</v>
      </c>
      <c r="Q113" s="3">
        <f t="shared" si="17"/>
        <v>303.32799999999997</v>
      </c>
      <c r="R113" s="3">
        <f t="shared" si="18"/>
        <v>276.1110000000001</v>
      </c>
      <c r="S113" s="3">
        <f t="shared" si="19"/>
        <v>360.57499999999999</v>
      </c>
      <c r="U113" s="189"/>
      <c r="V113" s="186"/>
    </row>
    <row r="114" spans="1:22" ht="16.5">
      <c r="A114" s="208" t="s">
        <v>355</v>
      </c>
      <c r="B114" s="3">
        <f t="shared" si="21"/>
        <v>140.428</v>
      </c>
      <c r="C114" s="3">
        <f t="shared" si="23"/>
        <v>109.892</v>
      </c>
      <c r="D114" s="3">
        <f t="shared" si="23"/>
        <v>101.93200000000002</v>
      </c>
      <c r="E114" s="3">
        <f t="shared" si="23"/>
        <v>105.57199999999997</v>
      </c>
      <c r="F114" s="3">
        <f t="shared" si="23"/>
        <v>115.25500000000002</v>
      </c>
      <c r="G114" s="3">
        <f t="shared" si="23"/>
        <v>87.979000000000042</v>
      </c>
      <c r="H114" s="3">
        <f t="shared" si="23"/>
        <v>118.78100000000001</v>
      </c>
      <c r="I114" s="3">
        <f t="shared" si="23"/>
        <v>127.90100000000004</v>
      </c>
      <c r="J114" s="3">
        <f t="shared" si="23"/>
        <v>135.38799999999992</v>
      </c>
      <c r="K114" s="3">
        <f t="shared" si="23"/>
        <v>136.37</v>
      </c>
      <c r="L114" s="3">
        <f t="shared" si="23"/>
        <v>115.506</v>
      </c>
      <c r="M114" s="3">
        <f t="shared" si="23"/>
        <v>119.02699999999999</v>
      </c>
      <c r="N114" s="3">
        <f t="shared" si="20"/>
        <v>1414.0310000000002</v>
      </c>
      <c r="O114" s="123"/>
      <c r="P114" s="3">
        <f t="shared" si="16"/>
        <v>352.25200000000001</v>
      </c>
      <c r="Q114" s="3">
        <f t="shared" si="17"/>
        <v>308.80600000000004</v>
      </c>
      <c r="R114" s="3">
        <f t="shared" si="18"/>
        <v>382.06999999999994</v>
      </c>
      <c r="S114" s="3">
        <f t="shared" si="19"/>
        <v>370.90300000000002</v>
      </c>
      <c r="U114" s="185">
        <f>((L115-M115)/((SUM(L110:L114)-SUM(M110:M114))/5))-1</f>
        <v>-28.016923076924076</v>
      </c>
      <c r="V114" s="186" t="s">
        <v>357</v>
      </c>
    </row>
    <row r="115" spans="1:22" ht="16.5">
      <c r="A115" s="208" t="s">
        <v>356</v>
      </c>
      <c r="B115" s="3">
        <f t="shared" si="21"/>
        <v>125.12199999999999</v>
      </c>
      <c r="C115" s="3">
        <f t="shared" si="23"/>
        <v>118.65200000000004</v>
      </c>
      <c r="D115" s="3">
        <f t="shared" si="23"/>
        <v>126.23900000000003</v>
      </c>
      <c r="E115" s="3">
        <f t="shared" si="23"/>
        <v>143.03899999999999</v>
      </c>
      <c r="F115" s="3">
        <f t="shared" si="23"/>
        <v>90.80800000000005</v>
      </c>
      <c r="G115" s="3">
        <f t="shared" si="23"/>
        <v>119.24200000000002</v>
      </c>
      <c r="H115" s="3">
        <f t="shared" si="23"/>
        <v>129.44600000000003</v>
      </c>
      <c r="I115" s="3">
        <f t="shared" si="23"/>
        <v>134.82999999999998</v>
      </c>
      <c r="J115" s="3">
        <f t="shared" si="23"/>
        <v>139.09200000000004</v>
      </c>
      <c r="K115" s="3">
        <f t="shared" si="23"/>
        <v>136.63900000000001</v>
      </c>
      <c r="L115" s="3">
        <f t="shared" si="23"/>
        <v>138.70100000000002</v>
      </c>
      <c r="M115" s="3">
        <f t="shared" si="23"/>
        <v>121.13999999999999</v>
      </c>
      <c r="N115" s="3">
        <f t="shared" si="20"/>
        <v>1522.9500000000003</v>
      </c>
      <c r="O115" s="123"/>
      <c r="P115" s="3">
        <f t="shared" si="16"/>
        <v>370.01300000000003</v>
      </c>
      <c r="Q115" s="3">
        <f t="shared" si="17"/>
        <v>353.08900000000006</v>
      </c>
      <c r="R115" s="3">
        <f t="shared" si="18"/>
        <v>403.36800000000005</v>
      </c>
      <c r="S115" s="3">
        <f t="shared" si="19"/>
        <v>396.48</v>
      </c>
      <c r="U115" s="185">
        <f>M115/L115-1</f>
        <v>-0.12661047865552544</v>
      </c>
      <c r="V115" s="186" t="s">
        <v>358</v>
      </c>
    </row>
    <row r="116" spans="1:22" ht="17.25" thickBot="1">
      <c r="A116" s="208" t="s">
        <v>2</v>
      </c>
      <c r="B116" s="71">
        <f t="shared" si="21"/>
        <v>142.0800000000001</v>
      </c>
      <c r="C116" s="71">
        <f t="shared" si="23"/>
        <v>125.56400000000002</v>
      </c>
      <c r="D116" s="71">
        <f t="shared" si="23"/>
        <v>132.80000000000001</v>
      </c>
      <c r="E116" s="71">
        <f t="shared" si="23"/>
        <v>120.40999999999991</v>
      </c>
      <c r="F116" s="71">
        <f t="shared" si="23"/>
        <v>131.536</v>
      </c>
      <c r="G116" s="71">
        <f t="shared" si="23"/>
        <v>120.35700000000008</v>
      </c>
      <c r="H116" s="71">
        <f t="shared" si="23"/>
        <v>88.857000000000028</v>
      </c>
      <c r="I116" s="71">
        <f t="shared" si="23"/>
        <v>132.20799999999997</v>
      </c>
      <c r="J116" s="71">
        <f t="shared" si="23"/>
        <v>135.55400000000003</v>
      </c>
      <c r="K116" s="71">
        <f t="shared" si="23"/>
        <v>124.19899999999996</v>
      </c>
      <c r="L116" s="71">
        <f t="shared" si="23"/>
        <v>119.71900000000005</v>
      </c>
      <c r="M116" s="71">
        <f t="shared" si="23"/>
        <v>157.08800000000002</v>
      </c>
      <c r="N116" s="71">
        <f t="shared" si="20"/>
        <v>1530.3720000000001</v>
      </c>
      <c r="O116" s="123"/>
      <c r="P116" s="71">
        <f t="shared" si="16"/>
        <v>400.44400000000013</v>
      </c>
      <c r="Q116" s="71">
        <f t="shared" si="17"/>
        <v>372.303</v>
      </c>
      <c r="R116" s="71">
        <f t="shared" si="18"/>
        <v>356.61900000000003</v>
      </c>
      <c r="S116" s="71">
        <f t="shared" si="19"/>
        <v>401.00600000000003</v>
      </c>
      <c r="U116" s="185">
        <f>M115/M114-1</f>
        <v>1.7752274693976888E-2</v>
      </c>
      <c r="V116" s="186" t="s">
        <v>359</v>
      </c>
    </row>
    <row r="117" spans="1:22" ht="17.25" hidden="1" thickBot="1">
      <c r="A117" s="208" t="s">
        <v>37</v>
      </c>
      <c r="B117" s="71">
        <f t="shared" si="21"/>
        <v>157.31299999999987</v>
      </c>
      <c r="C117" s="71">
        <f t="shared" si="23"/>
        <v>149.81800000000004</v>
      </c>
      <c r="D117" s="71">
        <f t="shared" si="23"/>
        <v>88.508000000000038</v>
      </c>
      <c r="E117" s="71">
        <f t="shared" si="23"/>
        <v>145.61299999999989</v>
      </c>
      <c r="F117" s="71">
        <f t="shared" si="23"/>
        <v>115.88899999999995</v>
      </c>
      <c r="G117" s="71">
        <f t="shared" si="23"/>
        <v>64.114000000000146</v>
      </c>
      <c r="H117" s="71">
        <f t="shared" si="23"/>
        <v>122.34599999999995</v>
      </c>
      <c r="I117" s="71">
        <f t="shared" si="23"/>
        <v>113.59399999999994</v>
      </c>
      <c r="J117" s="71">
        <f t="shared" si="23"/>
        <v>107.77200000000005</v>
      </c>
      <c r="K117" s="71">
        <f t="shared" si="23"/>
        <v>119.35199999999986</v>
      </c>
      <c r="L117" s="71">
        <f t="shared" si="23"/>
        <v>112.98500000000001</v>
      </c>
      <c r="M117" s="71">
        <f t="shared" si="23"/>
        <v>114.21899999999994</v>
      </c>
      <c r="N117" s="71">
        <f t="shared" si="20"/>
        <v>1411.5229999999997</v>
      </c>
      <c r="O117" s="123"/>
      <c r="P117" s="71">
        <f t="shared" si="16"/>
        <v>395.63899999999995</v>
      </c>
      <c r="Q117" s="71">
        <f t="shared" si="17"/>
        <v>325.61599999999999</v>
      </c>
      <c r="R117" s="71">
        <f t="shared" si="18"/>
        <v>343.71199999999993</v>
      </c>
      <c r="S117" s="71">
        <f t="shared" si="19"/>
        <v>346.55599999999981</v>
      </c>
      <c r="U117" s="189"/>
      <c r="V117" s="186"/>
    </row>
    <row r="118" spans="1:22" ht="17.25" hidden="1" thickBot="1">
      <c r="A118" s="208" t="s">
        <v>38</v>
      </c>
      <c r="B118" s="71">
        <f t="shared" si="21"/>
        <v>119.04700000000008</v>
      </c>
      <c r="C118" s="71">
        <f t="shared" si="23"/>
        <v>134.13100000000009</v>
      </c>
      <c r="D118" s="71">
        <f t="shared" si="23"/>
        <v>105.49599999999998</v>
      </c>
      <c r="E118" s="71">
        <f t="shared" si="23"/>
        <v>113.34800000000001</v>
      </c>
      <c r="F118" s="71">
        <f t="shared" si="23"/>
        <v>138.26199999999994</v>
      </c>
      <c r="G118" s="71">
        <f t="shared" si="23"/>
        <v>100.02400000000006</v>
      </c>
      <c r="H118" s="71">
        <f t="shared" si="23"/>
        <v>103.33199999999999</v>
      </c>
      <c r="I118" s="71">
        <f t="shared" si="23"/>
        <v>102.09200000000004</v>
      </c>
      <c r="J118" s="71">
        <f t="shared" si="23"/>
        <v>92.650000000000034</v>
      </c>
      <c r="K118" s="71">
        <f t="shared" si="23"/>
        <v>115.77600000000001</v>
      </c>
      <c r="L118" s="71">
        <f t="shared" si="23"/>
        <v>127.80799999999999</v>
      </c>
      <c r="M118" s="71">
        <f t="shared" si="23"/>
        <v>180.73199999999997</v>
      </c>
      <c r="N118" s="71">
        <f t="shared" si="20"/>
        <v>1432.6980000000003</v>
      </c>
      <c r="O118" s="123"/>
      <c r="P118" s="71">
        <f t="shared" si="16"/>
        <v>358.67400000000015</v>
      </c>
      <c r="Q118" s="71">
        <f t="shared" si="17"/>
        <v>351.63400000000001</v>
      </c>
      <c r="R118" s="71">
        <f t="shared" si="18"/>
        <v>298.07400000000007</v>
      </c>
      <c r="S118" s="71">
        <f t="shared" si="19"/>
        <v>424.31599999999997</v>
      </c>
      <c r="U118" s="189"/>
      <c r="V118" s="186"/>
    </row>
    <row r="119" spans="1:22">
      <c r="A119" s="206" t="s">
        <v>365</v>
      </c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123"/>
      <c r="P119" s="209"/>
      <c r="Q119" s="209"/>
      <c r="R119" s="209"/>
      <c r="S119" s="209"/>
      <c r="U119" s="185">
        <f>(M115/AVERAGE(M110:M114))-1</f>
        <v>4.3198798521575377E-2</v>
      </c>
      <c r="V119" s="186" t="s">
        <v>181</v>
      </c>
    </row>
    <row r="120" spans="1:22" ht="16.5" hidden="1">
      <c r="A120" s="34" t="s">
        <v>332</v>
      </c>
      <c r="B120" s="3">
        <f>'Malaysia Palm Complex'!$AI$485</f>
        <v>132.172</v>
      </c>
      <c r="C120" s="3">
        <f>'Malaysia Palm Complex'!$AI$486</f>
        <v>132.14400000000001</v>
      </c>
      <c r="D120" s="3">
        <f>'Malaysia Palm Complex'!$AI$487</f>
        <v>135.22800000000001</v>
      </c>
      <c r="E120" s="3">
        <f>'Malaysia Palm Complex'!$AI$488</f>
        <v>105.282</v>
      </c>
      <c r="F120" s="3">
        <f>'Malaysia Palm Complex'!$AI$489</f>
        <v>83.100999999999999</v>
      </c>
      <c r="G120" s="3">
        <f>'Malaysia Palm Complex'!$AI$490</f>
        <v>66.105000000000004</v>
      </c>
      <c r="H120" s="3">
        <f>'Malaysia Palm Complex'!$AI$491</f>
        <v>65.293999999999997</v>
      </c>
      <c r="I120" s="3">
        <f>'Malaysia Palm Complex'!$AI$492</f>
        <v>59.2</v>
      </c>
      <c r="J120" s="3">
        <f>'Malaysia Palm Complex'!$AI$493</f>
        <v>67.295000000000002</v>
      </c>
      <c r="K120" s="3">
        <f>'Malaysia Palm Complex'!$AI$494</f>
        <v>67.448999999999998</v>
      </c>
      <c r="L120" s="3">
        <f>'Malaysia Palm Complex'!$AI$495</f>
        <v>66.706999999999994</v>
      </c>
      <c r="M120" s="3">
        <f>'Malaysia Palm Complex'!$AI$496</f>
        <v>70.664000000000001</v>
      </c>
      <c r="N120" s="123"/>
      <c r="O120" s="123"/>
      <c r="P120" s="3">
        <f>D120</f>
        <v>135.22800000000001</v>
      </c>
      <c r="Q120" s="3">
        <f>G120</f>
        <v>66.105000000000004</v>
      </c>
      <c r="R120" s="3">
        <f>J120</f>
        <v>67.295000000000002</v>
      </c>
      <c r="S120" s="3">
        <f>M120</f>
        <v>70.664000000000001</v>
      </c>
      <c r="U120" s="189"/>
      <c r="V120" s="186"/>
    </row>
    <row r="121" spans="1:22" ht="16.5" hidden="1">
      <c r="A121" s="34" t="s">
        <v>333</v>
      </c>
      <c r="B121" s="3">
        <f>'Malaysia Palm Complex'!$AJ$485</f>
        <v>85.162000000000006</v>
      </c>
      <c r="C121" s="3">
        <f>'Malaysia Palm Complex'!$AJ$486</f>
        <v>83.712999999999994</v>
      </c>
      <c r="D121" s="3">
        <f>'Malaysia Palm Complex'!$AJ$487</f>
        <v>77.941000000000003</v>
      </c>
      <c r="E121" s="3">
        <f>'Malaysia Palm Complex'!$AJ$488</f>
        <v>81.141000000000005</v>
      </c>
      <c r="F121" s="3">
        <f>'Malaysia Palm Complex'!$AJ$489</f>
        <v>82.340999999999994</v>
      </c>
      <c r="G121" s="3">
        <f>'Malaysia Palm Complex'!$AJ$490</f>
        <v>81.850999999999999</v>
      </c>
      <c r="H121" s="3">
        <f>'Malaysia Palm Complex'!$AJ$491</f>
        <v>91.171000000000006</v>
      </c>
      <c r="I121" s="3">
        <f>'Malaysia Palm Complex'!$AJ$492</f>
        <v>75.462000000000003</v>
      </c>
      <c r="J121" s="3">
        <f>'Malaysia Palm Complex'!$AJ$493</f>
        <v>65.593999999999994</v>
      </c>
      <c r="K121" s="3">
        <f>'Malaysia Palm Complex'!$AJ$494</f>
        <v>76.950999999999993</v>
      </c>
      <c r="L121" s="3">
        <f>'Malaysia Palm Complex'!$AJ$495</f>
        <v>84.725999999999999</v>
      </c>
      <c r="M121" s="3">
        <f>'Malaysia Palm Complex'!$AJ$496</f>
        <v>80.472999999999999</v>
      </c>
      <c r="N121" s="123"/>
      <c r="O121" s="123"/>
      <c r="P121" s="3">
        <f t="shared" ref="P121:P147" si="24">D121</f>
        <v>77.941000000000003</v>
      </c>
      <c r="Q121" s="3">
        <f t="shared" ref="Q121:Q147" si="25">G121</f>
        <v>81.850999999999999</v>
      </c>
      <c r="R121" s="3">
        <f t="shared" ref="R121:R147" si="26">J121</f>
        <v>65.593999999999994</v>
      </c>
      <c r="S121" s="3">
        <f t="shared" ref="S121:S147" si="27">M121</f>
        <v>80.472999999999999</v>
      </c>
      <c r="U121" s="189"/>
      <c r="V121" s="186"/>
    </row>
    <row r="122" spans="1:22" ht="16.5" hidden="1">
      <c r="A122" s="34" t="s">
        <v>334</v>
      </c>
      <c r="B122" s="3">
        <f>'Malaysia Palm Complex'!$AK$485</f>
        <v>83.852000000000004</v>
      </c>
      <c r="C122" s="3">
        <f>'Malaysia Palm Complex'!$AK$486</f>
        <v>94.373000000000005</v>
      </c>
      <c r="D122" s="3">
        <f>'Malaysia Palm Complex'!$AK$487</f>
        <v>103.38</v>
      </c>
      <c r="E122" s="3">
        <f>'Malaysia Palm Complex'!$AK$488</f>
        <v>99.616</v>
      </c>
      <c r="F122" s="3">
        <f>'Malaysia Palm Complex'!$AK$489</f>
        <v>75.929000000000002</v>
      </c>
      <c r="G122" s="3">
        <f>'Malaysia Palm Complex'!$AK$490</f>
        <v>76.319999999999993</v>
      </c>
      <c r="H122" s="3">
        <f>'Malaysia Palm Complex'!$AK$491</f>
        <v>78</v>
      </c>
      <c r="I122" s="3">
        <f>'Malaysia Palm Complex'!$AK$492</f>
        <v>90.864999999999995</v>
      </c>
      <c r="J122" s="3">
        <f>'Malaysia Palm Complex'!$AK$493</f>
        <v>101.11799999999999</v>
      </c>
      <c r="K122" s="3">
        <f>'Malaysia Palm Complex'!$AK$494</f>
        <v>99.58</v>
      </c>
      <c r="L122" s="3">
        <f>'Malaysia Palm Complex'!$AK$495</f>
        <v>101.91</v>
      </c>
      <c r="M122" s="3">
        <f>'Malaysia Palm Complex'!$AK$496</f>
        <v>118.91</v>
      </c>
      <c r="N122" s="123"/>
      <c r="O122" s="123"/>
      <c r="P122" s="3">
        <f t="shared" si="24"/>
        <v>103.38</v>
      </c>
      <c r="Q122" s="3">
        <f t="shared" si="25"/>
        <v>76.319999999999993</v>
      </c>
      <c r="R122" s="3">
        <f t="shared" si="26"/>
        <v>101.11799999999999</v>
      </c>
      <c r="S122" s="3">
        <f t="shared" si="27"/>
        <v>118.91</v>
      </c>
      <c r="U122" s="189"/>
      <c r="V122" s="186"/>
    </row>
    <row r="123" spans="1:22" ht="16.5" hidden="1">
      <c r="A123" s="34" t="s">
        <v>335</v>
      </c>
      <c r="B123" s="3">
        <f>'Malaysia Palm Complex'!$AL$485</f>
        <v>126.622</v>
      </c>
      <c r="C123" s="3">
        <f>'Malaysia Palm Complex'!$AL$486</f>
        <v>117.997</v>
      </c>
      <c r="D123" s="3">
        <f>'Malaysia Palm Complex'!$AL$487</f>
        <v>109.21599999999999</v>
      </c>
      <c r="E123" s="3">
        <f>'Malaysia Palm Complex'!$AL$488</f>
        <v>97.188999999999993</v>
      </c>
      <c r="F123" s="3">
        <f>'Malaysia Palm Complex'!$AL$489</f>
        <v>100.215</v>
      </c>
      <c r="G123" s="3">
        <f>'Malaysia Palm Complex'!$AL$490</f>
        <v>93.757999999999996</v>
      </c>
      <c r="H123" s="3">
        <f>'Malaysia Palm Complex'!$AL$491</f>
        <v>97.016000000000005</v>
      </c>
      <c r="I123" s="3">
        <f>'Malaysia Palm Complex'!$AL$492</f>
        <v>102.56</v>
      </c>
      <c r="J123" s="3">
        <f>'Malaysia Palm Complex'!$AL$493</f>
        <v>107.274</v>
      </c>
      <c r="K123" s="3">
        <f>'Malaysia Palm Complex'!$AL$494</f>
        <v>126.334</v>
      </c>
      <c r="L123" s="3">
        <f>'Malaysia Palm Complex'!$AL$495</f>
        <v>137.82400000000001</v>
      </c>
      <c r="M123" s="3">
        <f>'Malaysia Palm Complex'!$AL$496</f>
        <v>143.78200000000001</v>
      </c>
      <c r="N123" s="123"/>
      <c r="O123" s="123"/>
      <c r="P123" s="3">
        <f t="shared" si="24"/>
        <v>109.21599999999999</v>
      </c>
      <c r="Q123" s="3">
        <f t="shared" si="25"/>
        <v>93.757999999999996</v>
      </c>
      <c r="R123" s="3">
        <f t="shared" si="26"/>
        <v>107.274</v>
      </c>
      <c r="S123" s="3">
        <f t="shared" si="27"/>
        <v>143.78200000000001</v>
      </c>
      <c r="U123" s="189"/>
      <c r="V123" s="186"/>
    </row>
    <row r="124" spans="1:22" ht="16.5" hidden="1">
      <c r="A124" s="34" t="s">
        <v>336</v>
      </c>
      <c r="B124" s="3">
        <f>'Malaysia Palm Complex'!$AM$485</f>
        <v>141.17400000000001</v>
      </c>
      <c r="C124" s="3">
        <f>'Malaysia Palm Complex'!$AM$486</f>
        <v>149.56700000000001</v>
      </c>
      <c r="D124" s="3">
        <f>'Malaysia Palm Complex'!$AM$487</f>
        <v>150.43100000000001</v>
      </c>
      <c r="E124" s="3">
        <f>'Malaysia Palm Complex'!$AM$488</f>
        <v>128.119</v>
      </c>
      <c r="F124" s="3">
        <f>'Malaysia Palm Complex'!$AM$489</f>
        <v>121.29300000000001</v>
      </c>
      <c r="G124" s="3">
        <f>'Malaysia Palm Complex'!$AM$490</f>
        <v>137.13499999999999</v>
      </c>
      <c r="H124" s="3">
        <f>'Malaysia Palm Complex'!$AM$491</f>
        <v>144.351</v>
      </c>
      <c r="I124" s="3">
        <f>'Malaysia Palm Complex'!$AM$492</f>
        <v>138.66300000000001</v>
      </c>
      <c r="J124" s="3">
        <f>'Malaysia Palm Complex'!$AM$493</f>
        <v>123.932</v>
      </c>
      <c r="K124" s="3">
        <f>'Malaysia Palm Complex'!$AM$494</f>
        <v>125.07</v>
      </c>
      <c r="L124" s="3">
        <f>'Malaysia Palm Complex'!$AM$495</f>
        <v>127.39100000000001</v>
      </c>
      <c r="M124" s="3">
        <f>'Malaysia Palm Complex'!$AM$496</f>
        <v>149.476</v>
      </c>
      <c r="N124" s="123"/>
      <c r="O124" s="123"/>
      <c r="P124" s="3">
        <f t="shared" si="24"/>
        <v>150.43100000000001</v>
      </c>
      <c r="Q124" s="3">
        <f t="shared" si="25"/>
        <v>137.13499999999999</v>
      </c>
      <c r="R124" s="3">
        <f t="shared" si="26"/>
        <v>123.932</v>
      </c>
      <c r="S124" s="3">
        <f t="shared" si="27"/>
        <v>149.476</v>
      </c>
      <c r="U124" s="189"/>
      <c r="V124" s="186"/>
    </row>
    <row r="125" spans="1:22" ht="16.5" hidden="1">
      <c r="A125" s="34" t="s">
        <v>337</v>
      </c>
      <c r="B125" s="3">
        <f>'Malaysia Palm Complex'!$AN$485</f>
        <v>137.81100000000001</v>
      </c>
      <c r="C125" s="3">
        <f>'Malaysia Palm Complex'!$AN$486</f>
        <v>148.626</v>
      </c>
      <c r="D125" s="3">
        <f>'Malaysia Palm Complex'!$AN$487</f>
        <v>121.124</v>
      </c>
      <c r="E125" s="3">
        <f>'Malaysia Palm Complex'!$AN$488</f>
        <v>94.613</v>
      </c>
      <c r="F125" s="3">
        <f>'Malaysia Palm Complex'!$AN$489</f>
        <v>85.715999999999994</v>
      </c>
      <c r="G125" s="3">
        <f>'Malaysia Palm Complex'!$AN$490</f>
        <v>95.983000000000004</v>
      </c>
      <c r="H125" s="3">
        <f>'Malaysia Palm Complex'!$AN$491</f>
        <v>96.566000000000003</v>
      </c>
      <c r="I125" s="3">
        <f>'Malaysia Palm Complex'!$AN$492</f>
        <v>97.826999999999998</v>
      </c>
      <c r="J125" s="3">
        <f>'Malaysia Palm Complex'!$AN$493</f>
        <v>102.514</v>
      </c>
      <c r="K125" s="3">
        <f>'Malaysia Palm Complex'!$AN$494</f>
        <v>97.58</v>
      </c>
      <c r="L125" s="3">
        <f>'Malaysia Palm Complex'!$AN$495</f>
        <v>95.278999999999996</v>
      </c>
      <c r="M125" s="3">
        <f>'Malaysia Palm Complex'!$AN$496</f>
        <v>103.598</v>
      </c>
      <c r="N125" s="123"/>
      <c r="O125" s="123"/>
      <c r="P125" s="3">
        <f t="shared" si="24"/>
        <v>121.124</v>
      </c>
      <c r="Q125" s="3">
        <f t="shared" si="25"/>
        <v>95.983000000000004</v>
      </c>
      <c r="R125" s="3">
        <f t="shared" si="26"/>
        <v>102.514</v>
      </c>
      <c r="S125" s="3">
        <f t="shared" si="27"/>
        <v>103.598</v>
      </c>
      <c r="U125" s="189"/>
      <c r="V125" s="186"/>
    </row>
    <row r="126" spans="1:22" ht="16.5" hidden="1">
      <c r="A126" s="34" t="s">
        <v>338</v>
      </c>
      <c r="B126" s="3">
        <f>'Malaysia Palm Complex'!$AO$485</f>
        <v>110.82899999999999</v>
      </c>
      <c r="C126" s="3">
        <f>'Malaysia Palm Complex'!$AO$486</f>
        <v>127.447</v>
      </c>
      <c r="D126" s="3">
        <f>'Malaysia Palm Complex'!$AO$487</f>
        <v>128.708</v>
      </c>
      <c r="E126" s="3">
        <f>'Malaysia Palm Complex'!$AO$488</f>
        <v>114.203</v>
      </c>
      <c r="F126" s="3">
        <f>'Malaysia Palm Complex'!$AO$489</f>
        <v>117.321</v>
      </c>
      <c r="G126" s="3">
        <f>'Malaysia Palm Complex'!$AO$490</f>
        <v>107.92700000000001</v>
      </c>
      <c r="H126" s="3">
        <f>'Malaysia Palm Complex'!$AO$491</f>
        <v>116.85299999999999</v>
      </c>
      <c r="I126" s="3">
        <f>'Malaysia Palm Complex'!$AO$492</f>
        <v>139.11500000000001</v>
      </c>
      <c r="J126" s="3">
        <f>'Malaysia Palm Complex'!$AO$493</f>
        <v>140.577</v>
      </c>
      <c r="K126" s="3">
        <f>'Malaysia Palm Complex'!$AO$494</f>
        <v>163.31800000000001</v>
      </c>
      <c r="L126" s="3">
        <f>'Malaysia Palm Complex'!$AO$495</f>
        <v>165.11099999999999</v>
      </c>
      <c r="M126" s="3">
        <f>'Malaysia Palm Complex'!$AO$496</f>
        <v>175.214</v>
      </c>
      <c r="N126" s="123"/>
      <c r="O126" s="123"/>
      <c r="P126" s="3">
        <f t="shared" si="24"/>
        <v>128.708</v>
      </c>
      <c r="Q126" s="3">
        <f t="shared" si="25"/>
        <v>107.92700000000001</v>
      </c>
      <c r="R126" s="3">
        <f t="shared" si="26"/>
        <v>140.577</v>
      </c>
      <c r="S126" s="3">
        <f t="shared" si="27"/>
        <v>175.214</v>
      </c>
      <c r="U126" s="189"/>
      <c r="V126" s="186"/>
    </row>
    <row r="127" spans="1:22" ht="16.5" hidden="1">
      <c r="A127" s="34" t="s">
        <v>339</v>
      </c>
      <c r="B127" s="3">
        <f>'Malaysia Palm Complex'!$AP$485</f>
        <v>187.33199999999999</v>
      </c>
      <c r="C127" s="3">
        <f>'Malaysia Palm Complex'!$AP$486</f>
        <v>221.928</v>
      </c>
      <c r="D127" s="3">
        <f>'Malaysia Palm Complex'!$AP$487</f>
        <v>242.03700000000001</v>
      </c>
      <c r="E127" s="3">
        <f>'Malaysia Palm Complex'!$AP$488</f>
        <v>237.50700000000001</v>
      </c>
      <c r="F127" s="3">
        <f>'Malaysia Palm Complex'!$AP$489</f>
        <v>253.95500000000001</v>
      </c>
      <c r="G127" s="3">
        <f>'Malaysia Palm Complex'!$AP$490</f>
        <v>261.57900000000001</v>
      </c>
      <c r="H127" s="3">
        <f>'Malaysia Palm Complex'!$AP$491</f>
        <v>235.97800000000001</v>
      </c>
      <c r="I127" s="3">
        <f>'Malaysia Palm Complex'!$AP$492</f>
        <v>264.28399999999999</v>
      </c>
      <c r="J127" s="3">
        <f>'Malaysia Palm Complex'!$AP$493</f>
        <v>236.036</v>
      </c>
      <c r="K127" s="3">
        <f>'Malaysia Palm Complex'!$AP$494</f>
        <v>264.83499999999998</v>
      </c>
      <c r="L127" s="3">
        <f>'Malaysia Palm Complex'!$AP$495</f>
        <v>295.99099999999999</v>
      </c>
      <c r="M127" s="3">
        <f>'Malaysia Palm Complex'!$AP$496</f>
        <v>315.26799999999997</v>
      </c>
      <c r="N127" s="123"/>
      <c r="O127" s="123"/>
      <c r="P127" s="3">
        <f t="shared" si="24"/>
        <v>242.03700000000001</v>
      </c>
      <c r="Q127" s="3">
        <f t="shared" si="25"/>
        <v>261.57900000000001</v>
      </c>
      <c r="R127" s="3">
        <f t="shared" si="26"/>
        <v>236.036</v>
      </c>
      <c r="S127" s="3">
        <f t="shared" si="27"/>
        <v>315.26799999999997</v>
      </c>
      <c r="U127" s="189"/>
      <c r="V127" s="186"/>
    </row>
    <row r="128" spans="1:22" ht="16.5" hidden="1">
      <c r="A128" s="207" t="s">
        <v>340</v>
      </c>
      <c r="B128" s="3">
        <f>'Malaysia Palm Complex'!$AQ$485</f>
        <v>353.06099999999998</v>
      </c>
      <c r="C128" s="3">
        <f>'Malaysia Palm Complex'!$AQ$486</f>
        <v>353.34100000000001</v>
      </c>
      <c r="D128" s="3">
        <f>'Malaysia Palm Complex'!$AQ$487</f>
        <v>354.42700000000002</v>
      </c>
      <c r="E128" s="3">
        <f>'Malaysia Palm Complex'!$AQ$488</f>
        <v>343.05</v>
      </c>
      <c r="F128" s="3">
        <f>'Malaysia Palm Complex'!$AQ$489</f>
        <v>332.233</v>
      </c>
      <c r="G128" s="3">
        <f>'Malaysia Palm Complex'!$AQ$490</f>
        <v>326.76799999999997</v>
      </c>
      <c r="H128" s="3">
        <f>'Malaysia Palm Complex'!$AQ$491</f>
        <v>317.35700000000003</v>
      </c>
      <c r="I128" s="3">
        <f>'Malaysia Palm Complex'!$AQ$492</f>
        <v>293.06200000000001</v>
      </c>
      <c r="J128" s="3">
        <f>'Malaysia Palm Complex'!$AQ$493</f>
        <v>277.29399999999998</v>
      </c>
      <c r="K128" s="3">
        <f>'Malaysia Palm Complex'!$AQ$494</f>
        <v>270.12400000000002</v>
      </c>
      <c r="L128" s="3">
        <f>'Malaysia Palm Complex'!$AQ$495</f>
        <v>281.64299999999997</v>
      </c>
      <c r="M128" s="3">
        <f>'Malaysia Palm Complex'!$AQ$496</f>
        <v>302.11500000000001</v>
      </c>
      <c r="N128" s="123"/>
      <c r="O128" s="123"/>
      <c r="P128" s="3">
        <f t="shared" si="24"/>
        <v>354.42700000000002</v>
      </c>
      <c r="Q128" s="3">
        <f t="shared" si="25"/>
        <v>326.76799999999997</v>
      </c>
      <c r="R128" s="3">
        <f t="shared" si="26"/>
        <v>277.29399999999998</v>
      </c>
      <c r="S128" s="3">
        <f t="shared" si="27"/>
        <v>302.11500000000001</v>
      </c>
      <c r="U128" s="189"/>
      <c r="V128" s="186"/>
    </row>
    <row r="129" spans="1:22" ht="16.5" hidden="1">
      <c r="A129" s="208" t="s">
        <v>341</v>
      </c>
      <c r="B129" s="3">
        <f>'Malaysia Palm Complex'!$AR$485</f>
        <v>301.786</v>
      </c>
      <c r="C129" s="3">
        <f>'Malaysia Palm Complex'!$AR$486</f>
        <v>316.29300000000001</v>
      </c>
      <c r="D129" s="3">
        <f>'Malaysia Palm Complex'!$AR$487</f>
        <v>302.92899999999997</v>
      </c>
      <c r="E129" s="3">
        <f>'Malaysia Palm Complex'!$AR$488</f>
        <v>278.47000000000003</v>
      </c>
      <c r="F129" s="3">
        <f>'Malaysia Palm Complex'!$AR$489</f>
        <v>257.53399999999999</v>
      </c>
      <c r="G129" s="3">
        <f>'Malaysia Palm Complex'!$AR$490</f>
        <v>253.553</v>
      </c>
      <c r="H129" s="3">
        <f>'Malaysia Palm Complex'!$AR$491</f>
        <v>256.31599999999997</v>
      </c>
      <c r="I129" s="3">
        <f>'Malaysia Palm Complex'!$AR$492</f>
        <v>256.30700000000002</v>
      </c>
      <c r="J129" s="3">
        <f>'Malaysia Palm Complex'!$AR$493</f>
        <v>244.702</v>
      </c>
      <c r="K129" s="3">
        <f>'Malaysia Palm Complex'!$AR$494</f>
        <v>265.892</v>
      </c>
      <c r="L129" s="3">
        <f>'Malaysia Palm Complex'!$AR$495</f>
        <v>226.244</v>
      </c>
      <c r="M129" s="3">
        <f>'Malaysia Palm Complex'!$AR$496</f>
        <v>222.24700000000001</v>
      </c>
      <c r="N129" s="123"/>
      <c r="O129" s="123"/>
      <c r="P129" s="3">
        <f t="shared" si="24"/>
        <v>302.92899999999997</v>
      </c>
      <c r="Q129" s="3">
        <f t="shared" si="25"/>
        <v>253.553</v>
      </c>
      <c r="R129" s="3">
        <f t="shared" si="26"/>
        <v>244.702</v>
      </c>
      <c r="S129" s="3">
        <f t="shared" si="27"/>
        <v>222.24700000000001</v>
      </c>
      <c r="U129" s="189"/>
      <c r="V129" s="186"/>
    </row>
    <row r="130" spans="1:22" ht="16.5" hidden="1">
      <c r="A130" s="208" t="s">
        <v>342</v>
      </c>
      <c r="B130" s="3">
        <f>'Malaysia Palm Complex'!$AS$485</f>
        <v>203.41499999999999</v>
      </c>
      <c r="C130" s="3">
        <f>'Malaysia Palm Complex'!$AS$486</f>
        <v>167.768</v>
      </c>
      <c r="D130" s="3">
        <f>'Malaysia Palm Complex'!$AS$487</f>
        <v>169.74299999999999</v>
      </c>
      <c r="E130" s="3">
        <f>'Malaysia Palm Complex'!$AS$488</f>
        <v>164.28399999999999</v>
      </c>
      <c r="F130" s="3">
        <f>'Malaysia Palm Complex'!$AS$489</f>
        <v>161.648</v>
      </c>
      <c r="G130" s="3">
        <f>'Malaysia Palm Complex'!$AS$490</f>
        <v>134.76</v>
      </c>
      <c r="H130" s="3">
        <f>'Malaysia Palm Complex'!$AS$491</f>
        <v>147.91200000000001</v>
      </c>
      <c r="I130" s="3">
        <f>'Malaysia Palm Complex'!$AS$492</f>
        <v>153.08600000000001</v>
      </c>
      <c r="J130" s="3">
        <f>'Malaysia Palm Complex'!$AS$493</f>
        <v>144.34299999999999</v>
      </c>
      <c r="K130" s="3">
        <f>'Malaysia Palm Complex'!$AS$494</f>
        <v>143.06100000000001</v>
      </c>
      <c r="L130" s="3">
        <f>'Malaysia Palm Complex'!$AS$495</f>
        <v>168.751</v>
      </c>
      <c r="M130" s="3">
        <f>'Malaysia Palm Complex'!$AS$496</f>
        <v>169.316</v>
      </c>
      <c r="N130" s="123"/>
      <c r="O130" s="123"/>
      <c r="P130" s="3">
        <f t="shared" si="24"/>
        <v>169.74299999999999</v>
      </c>
      <c r="Q130" s="3">
        <f t="shared" si="25"/>
        <v>134.76</v>
      </c>
      <c r="R130" s="3">
        <f t="shared" si="26"/>
        <v>144.34299999999999</v>
      </c>
      <c r="S130" s="3">
        <f t="shared" si="27"/>
        <v>169.316</v>
      </c>
      <c r="U130" s="189"/>
      <c r="V130" s="186"/>
    </row>
    <row r="131" spans="1:22" ht="16.5" hidden="1">
      <c r="A131" s="208" t="s">
        <v>343</v>
      </c>
      <c r="B131" s="3">
        <f>'Malaysia Palm Complex'!$AT$485</f>
        <v>193.54</v>
      </c>
      <c r="C131" s="3">
        <f>'Malaysia Palm Complex'!$AT$486</f>
        <v>198.322</v>
      </c>
      <c r="D131" s="3">
        <f>'Malaysia Palm Complex'!$AT$487</f>
        <v>195.27099999999999</v>
      </c>
      <c r="E131" s="3">
        <f>'Malaysia Palm Complex'!$AT$488</f>
        <v>169.01599999999999</v>
      </c>
      <c r="F131" s="3">
        <f>'Malaysia Palm Complex'!$AT$489</f>
        <v>171.27199999999999</v>
      </c>
      <c r="G131" s="3">
        <f>'Malaysia Palm Complex'!$AT$490</f>
        <v>192.88</v>
      </c>
      <c r="H131" s="3">
        <f>'Malaysia Palm Complex'!$AT$491</f>
        <v>190.32300000000001</v>
      </c>
      <c r="I131" s="3">
        <f>'Malaysia Palm Complex'!$AT$492</f>
        <v>204.66900000000001</v>
      </c>
      <c r="J131" s="3">
        <f>'Malaysia Palm Complex'!$AT$493</f>
        <v>196.33099999999999</v>
      </c>
      <c r="K131" s="3">
        <f>'Malaysia Palm Complex'!$AT$494</f>
        <v>197.07300000000001</v>
      </c>
      <c r="L131" s="3">
        <f>'Malaysia Palm Complex'!$AT$495</f>
        <v>206.732</v>
      </c>
      <c r="M131" s="3">
        <f>'Malaysia Palm Complex'!$AT$496</f>
        <v>243.636</v>
      </c>
      <c r="N131" s="123"/>
      <c r="O131" s="123"/>
      <c r="P131" s="3">
        <f t="shared" si="24"/>
        <v>195.27099999999999</v>
      </c>
      <c r="Q131" s="3">
        <f t="shared" si="25"/>
        <v>192.88</v>
      </c>
      <c r="R131" s="3">
        <f t="shared" si="26"/>
        <v>196.33099999999999</v>
      </c>
      <c r="S131" s="3">
        <f t="shared" si="27"/>
        <v>243.636</v>
      </c>
      <c r="U131" s="189"/>
      <c r="V131" s="186"/>
    </row>
    <row r="132" spans="1:22" ht="16.5" hidden="1">
      <c r="A132" s="208" t="s">
        <v>344</v>
      </c>
      <c r="B132" s="3">
        <f>'Malaysia Palm Complex'!$AU$485</f>
        <v>260.02300000000002</v>
      </c>
      <c r="C132" s="3">
        <f>'Malaysia Palm Complex'!$AU$486</f>
        <v>236.65600000000001</v>
      </c>
      <c r="D132" s="3">
        <f>'Malaysia Palm Complex'!$AU$487</f>
        <v>234.63499999999999</v>
      </c>
      <c r="E132" s="3">
        <f>'Malaysia Palm Complex'!$AU$488</f>
        <v>227.911</v>
      </c>
      <c r="F132" s="3">
        <f>'Malaysia Palm Complex'!$AU$489</f>
        <v>254.411</v>
      </c>
      <c r="G132" s="3">
        <f>'Malaysia Palm Complex'!$AU$490</f>
        <v>278.18900000000002</v>
      </c>
      <c r="H132" s="3">
        <f>'Malaysia Palm Complex'!$AU$491</f>
        <v>293.73899999999998</v>
      </c>
      <c r="I132" s="3">
        <f>'Malaysia Palm Complex'!$AU$492</f>
        <v>310.35000000000002</v>
      </c>
      <c r="J132" s="3">
        <f>'Malaysia Palm Complex'!$AU$493</f>
        <v>328.887</v>
      </c>
      <c r="K132" s="3">
        <f>'Malaysia Palm Complex'!$AU$494</f>
        <v>339.447</v>
      </c>
      <c r="L132" s="3">
        <f>'Malaysia Palm Complex'!$AU$495</f>
        <v>363.03399999999999</v>
      </c>
      <c r="M132" s="3">
        <f>'Malaysia Palm Complex'!$AU$496</f>
        <v>362.25200000000001</v>
      </c>
      <c r="N132" s="123"/>
      <c r="O132" s="123"/>
      <c r="P132" s="3">
        <f t="shared" si="24"/>
        <v>234.63499999999999</v>
      </c>
      <c r="Q132" s="3">
        <f t="shared" si="25"/>
        <v>278.18900000000002</v>
      </c>
      <c r="R132" s="3">
        <f t="shared" si="26"/>
        <v>328.887</v>
      </c>
      <c r="S132" s="3">
        <f t="shared" si="27"/>
        <v>362.25200000000001</v>
      </c>
      <c r="U132" s="189"/>
      <c r="V132" s="186"/>
    </row>
    <row r="133" spans="1:22" ht="16.5" hidden="1">
      <c r="A133" s="208" t="s">
        <v>345</v>
      </c>
      <c r="B133" s="3">
        <f>'Malaysia Palm Complex'!$AV$485</f>
        <v>356.40199999999999</v>
      </c>
      <c r="C133" s="3">
        <f>'Malaysia Palm Complex'!$AV$486</f>
        <v>378.27300000000002</v>
      </c>
      <c r="D133" s="3">
        <f>'Malaysia Palm Complex'!$AV$487</f>
        <v>362.72300000000001</v>
      </c>
      <c r="E133" s="3">
        <f>'Malaysia Palm Complex'!$AV$488</f>
        <v>363.46699999999998</v>
      </c>
      <c r="F133" s="3">
        <f>'Malaysia Palm Complex'!$AV$489</f>
        <v>323.666</v>
      </c>
      <c r="G133" s="3">
        <f>'Malaysia Palm Complex'!$AV$490</f>
        <v>329.86900000000003</v>
      </c>
      <c r="H133" s="3">
        <f>'Malaysia Palm Complex'!$AV$491</f>
        <v>311.83100000000002</v>
      </c>
      <c r="I133" s="3">
        <f>'Malaysia Palm Complex'!$AV$492</f>
        <v>267.18700000000001</v>
      </c>
      <c r="J133" s="3">
        <f>'Malaysia Palm Complex'!$AV$493</f>
        <v>215.6</v>
      </c>
      <c r="K133" s="3">
        <f>'Malaysia Palm Complex'!$AV$494</f>
        <v>190.28899999999999</v>
      </c>
      <c r="L133" s="3">
        <f>'Malaysia Palm Complex'!$AV$495</f>
        <v>190.839</v>
      </c>
      <c r="M133" s="3">
        <f>'Malaysia Palm Complex'!$AV$496</f>
        <v>218.03399999999999</v>
      </c>
      <c r="N133" s="123"/>
      <c r="O133" s="123"/>
      <c r="P133" s="3">
        <f t="shared" si="24"/>
        <v>362.72300000000001</v>
      </c>
      <c r="Q133" s="3">
        <f t="shared" si="25"/>
        <v>329.86900000000003</v>
      </c>
      <c r="R133" s="3">
        <f t="shared" si="26"/>
        <v>215.6</v>
      </c>
      <c r="S133" s="3">
        <f t="shared" si="27"/>
        <v>218.03399999999999</v>
      </c>
      <c r="U133" s="189"/>
      <c r="V133" s="186"/>
    </row>
    <row r="134" spans="1:22" ht="16.5" hidden="1">
      <c r="A134" s="208" t="s">
        <v>346</v>
      </c>
      <c r="B134" s="3">
        <f>'Malaysia Palm Complex'!$AW$485</f>
        <v>234.155</v>
      </c>
      <c r="C134" s="3">
        <f>'Malaysia Palm Complex'!$AW$486</f>
        <v>253.47399999999999</v>
      </c>
      <c r="D134" s="3">
        <f>'Malaysia Palm Complex'!$AW$487</f>
        <v>268.84199999999998</v>
      </c>
      <c r="E134" s="3">
        <f>'Malaysia Palm Complex'!$AW$488</f>
        <v>277.42099999999999</v>
      </c>
      <c r="F134" s="3">
        <f>'Malaysia Palm Complex'!$AW$489</f>
        <v>314.048</v>
      </c>
      <c r="G134" s="3">
        <f>'Malaysia Palm Complex'!$AW$490</f>
        <v>321.83699999999999</v>
      </c>
      <c r="H134" s="3">
        <f>'Malaysia Palm Complex'!$AW$491</f>
        <v>285.58100000000002</v>
      </c>
      <c r="I134" s="3">
        <f>'Malaysia Palm Complex'!$AW$492</f>
        <v>276.42500000000001</v>
      </c>
      <c r="J134" s="3">
        <f>'Malaysia Palm Complex'!$AW$493</f>
        <v>284.89800000000002</v>
      </c>
      <c r="K134" s="3">
        <f>'Malaysia Palm Complex'!$AW$494</f>
        <v>273.375</v>
      </c>
      <c r="L134" s="3">
        <f>'Malaysia Palm Complex'!$AW$495</f>
        <v>299.64999999999998</v>
      </c>
      <c r="M134" s="3">
        <f>'Malaysia Palm Complex'!$AW$496</f>
        <v>302.91800000000001</v>
      </c>
      <c r="N134" s="123"/>
      <c r="O134" s="123"/>
      <c r="P134" s="3">
        <f t="shared" si="24"/>
        <v>268.84199999999998</v>
      </c>
      <c r="Q134" s="3">
        <f t="shared" si="25"/>
        <v>321.83699999999999</v>
      </c>
      <c r="R134" s="3">
        <f t="shared" si="26"/>
        <v>284.89800000000002</v>
      </c>
      <c r="S134" s="3">
        <f t="shared" si="27"/>
        <v>302.91800000000001</v>
      </c>
      <c r="U134" s="189"/>
      <c r="V134" s="186"/>
    </row>
    <row r="135" spans="1:22" ht="16.5" hidden="1">
      <c r="A135" s="208" t="s">
        <v>347</v>
      </c>
      <c r="B135" s="3">
        <f>'Malaysia Palm Complex'!$AX$485</f>
        <v>326.17899999999997</v>
      </c>
      <c r="C135" s="3">
        <f>'Malaysia Palm Complex'!$AX$486</f>
        <v>365.38099999999997</v>
      </c>
      <c r="D135" s="3">
        <f>'Malaysia Palm Complex'!$AX$487</f>
        <v>349.17099999999999</v>
      </c>
      <c r="E135" s="3">
        <f>'Malaysia Palm Complex'!$AX$488</f>
        <v>357.55500000000001</v>
      </c>
      <c r="F135" s="3">
        <f>'Malaysia Palm Complex'!$AX$489</f>
        <v>334.21100000000001</v>
      </c>
      <c r="G135" s="3">
        <f>'Malaysia Palm Complex'!$AX$490</f>
        <v>309.62400000000002</v>
      </c>
      <c r="H135" s="3">
        <f>'Malaysia Palm Complex'!$AX$491</f>
        <v>302.25</v>
      </c>
      <c r="I135" s="3">
        <f>'Malaysia Palm Complex'!$AX$492</f>
        <v>269.51799999999997</v>
      </c>
      <c r="J135" s="3">
        <f>'Malaysia Palm Complex'!$AX$493</f>
        <v>268.46800000000002</v>
      </c>
      <c r="K135" s="3">
        <f>'Malaysia Palm Complex'!$AX$494</f>
        <v>265.92899999999997</v>
      </c>
      <c r="L135" s="3">
        <f>'Malaysia Palm Complex'!$AX$495</f>
        <v>267.988</v>
      </c>
      <c r="M135" s="3">
        <f>'Malaysia Palm Complex'!$AX$496</f>
        <v>233.73400000000001</v>
      </c>
      <c r="N135" s="123"/>
      <c r="O135" s="123"/>
      <c r="P135" s="3">
        <f t="shared" si="24"/>
        <v>349.17099999999999</v>
      </c>
      <c r="Q135" s="3">
        <f t="shared" si="25"/>
        <v>309.62400000000002</v>
      </c>
      <c r="R135" s="3">
        <f t="shared" si="26"/>
        <v>268.46800000000002</v>
      </c>
      <c r="S135" s="3">
        <f t="shared" si="27"/>
        <v>233.73400000000001</v>
      </c>
      <c r="U135" s="189"/>
      <c r="V135" s="186"/>
    </row>
    <row r="136" spans="1:22" ht="16.5" hidden="1">
      <c r="A136" s="208" t="s">
        <v>348</v>
      </c>
      <c r="B136" s="3">
        <f>'Malaysia Palm Complex'!$AY$485</f>
        <v>261.21499999999997</v>
      </c>
      <c r="C136" s="3">
        <f>'Malaysia Palm Complex'!$AY$486</f>
        <v>279.483</v>
      </c>
      <c r="D136" s="3">
        <f>'Malaysia Palm Complex'!$AY$487</f>
        <v>305.91199999999998</v>
      </c>
      <c r="E136" s="3">
        <f>'Malaysia Palm Complex'!$AY$488</f>
        <v>282.87400000000002</v>
      </c>
      <c r="F136" s="3">
        <f>'Malaysia Palm Complex'!$AY$489</f>
        <v>252.31299999999999</v>
      </c>
      <c r="G136" s="3">
        <f>'Malaysia Palm Complex'!$AY$490</f>
        <v>232.68299999999999</v>
      </c>
      <c r="H136" s="3">
        <f>'Malaysia Palm Complex'!$AY$491</f>
        <v>253.95599999999999</v>
      </c>
      <c r="I136" s="3">
        <f>'Malaysia Palm Complex'!$AY$492</f>
        <v>206.608</v>
      </c>
      <c r="J136" s="3">
        <f>'Malaysia Palm Complex'!$AY$493</f>
        <v>218.28399999999999</v>
      </c>
      <c r="K136" s="3">
        <f>'Malaysia Palm Complex'!$AY$494</f>
        <v>203.113</v>
      </c>
      <c r="L136" s="3">
        <f>'Malaysia Palm Complex'!$AY$495</f>
        <v>259.375</v>
      </c>
      <c r="M136" s="3">
        <f>'Malaysia Palm Complex'!$AY$496</f>
        <v>247.20699999999999</v>
      </c>
      <c r="N136" s="123"/>
      <c r="O136" s="123"/>
      <c r="P136" s="3">
        <f t="shared" si="24"/>
        <v>305.91199999999998</v>
      </c>
      <c r="Q136" s="3">
        <f t="shared" si="25"/>
        <v>232.68299999999999</v>
      </c>
      <c r="R136" s="3">
        <f t="shared" si="26"/>
        <v>218.28399999999999</v>
      </c>
      <c r="S136" s="3">
        <f t="shared" si="27"/>
        <v>247.20699999999999</v>
      </c>
      <c r="U136" s="189"/>
      <c r="V136" s="186"/>
    </row>
    <row r="137" spans="1:22" ht="16.5" hidden="1">
      <c r="A137" s="208" t="s">
        <v>349</v>
      </c>
      <c r="B137" s="3">
        <f>'Malaysia Palm Complex'!$AZ$485</f>
        <v>278.97699999999998</v>
      </c>
      <c r="C137" s="3">
        <f>'Malaysia Palm Complex'!$AZ$486</f>
        <v>265.59100000000001</v>
      </c>
      <c r="D137" s="3">
        <f>'Malaysia Palm Complex'!$AZ$487</f>
        <v>241.22800000000001</v>
      </c>
      <c r="E137" s="3">
        <f>'Malaysia Palm Complex'!$AZ$488</f>
        <v>226.489</v>
      </c>
      <c r="F137" s="3">
        <f>'Malaysia Palm Complex'!$AZ$489</f>
        <v>258.81900000000002</v>
      </c>
      <c r="G137" s="3">
        <f>'Malaysia Palm Complex'!$AZ$490</f>
        <v>248.495</v>
      </c>
      <c r="H137" s="3">
        <f>'Malaysia Palm Complex'!$AZ$491</f>
        <v>239.35400000000001</v>
      </c>
      <c r="I137" s="3">
        <f>'Malaysia Palm Complex'!$AZ$492</f>
        <v>249.15299999999999</v>
      </c>
      <c r="J137" s="3">
        <f>'Malaysia Palm Complex'!$AZ$493</f>
        <v>270.39100000000002</v>
      </c>
      <c r="K137" s="3">
        <f>'Malaysia Palm Complex'!$AZ$494</f>
        <v>264.04899999999998</v>
      </c>
      <c r="L137" s="3">
        <f>'Malaysia Palm Complex'!$AZ$495</f>
        <v>275.44400000000002</v>
      </c>
      <c r="M137" s="3">
        <f>'Malaysia Palm Complex'!$AZ$496</f>
        <v>321.85300000000001</v>
      </c>
      <c r="N137" s="123"/>
      <c r="O137" s="123"/>
      <c r="P137" s="3">
        <f t="shared" si="24"/>
        <v>241.22800000000001</v>
      </c>
      <c r="Q137" s="3">
        <f t="shared" si="25"/>
        <v>248.495</v>
      </c>
      <c r="R137" s="3">
        <f t="shared" si="26"/>
        <v>270.39100000000002</v>
      </c>
      <c r="S137" s="3">
        <f t="shared" si="27"/>
        <v>321.85300000000001</v>
      </c>
      <c r="U137" s="189"/>
      <c r="V137" s="186"/>
    </row>
    <row r="138" spans="1:22" ht="16.5" hidden="1">
      <c r="A138" s="208" t="s">
        <v>350</v>
      </c>
      <c r="B138" s="3">
        <f>'Malaysia Palm Complex'!$BA$485</f>
        <v>327.12400000000002</v>
      </c>
      <c r="C138" s="3">
        <f>'Malaysia Palm Complex'!$BA$486</f>
        <v>358.10700000000003</v>
      </c>
      <c r="D138" s="3">
        <f>'Malaysia Palm Complex'!$BA$487</f>
        <v>374.233</v>
      </c>
      <c r="E138" s="3">
        <f>'Malaysia Palm Complex'!$BA$488</f>
        <v>344.33199999999999</v>
      </c>
      <c r="F138" s="3">
        <f>'Malaysia Palm Complex'!$BA$489</f>
        <v>364.76499999999999</v>
      </c>
      <c r="G138" s="3">
        <f>'Malaysia Palm Complex'!$BA$490</f>
        <v>346.92599999999999</v>
      </c>
      <c r="H138" s="3">
        <f>'Malaysia Palm Complex'!$BA$491</f>
        <v>314.73500000000001</v>
      </c>
      <c r="I138" s="3">
        <f>'Malaysia Palm Complex'!$BA$492</f>
        <v>342.38400000000001</v>
      </c>
      <c r="J138" s="3">
        <f>'Malaysia Palm Complex'!$BA$493</f>
        <v>314.863</v>
      </c>
      <c r="K138" s="3">
        <f>'Malaysia Palm Complex'!$BA$494</f>
        <v>359.988</v>
      </c>
      <c r="L138" s="3">
        <f>'Malaysia Palm Complex'!$BA$495</f>
        <v>371.60300000000001</v>
      </c>
      <c r="M138" s="3">
        <f>'Malaysia Palm Complex'!$BA$496</f>
        <v>389.34199999999998</v>
      </c>
      <c r="N138" s="123"/>
      <c r="O138" s="123"/>
      <c r="P138" s="3">
        <f t="shared" si="24"/>
        <v>374.233</v>
      </c>
      <c r="Q138" s="3">
        <f t="shared" si="25"/>
        <v>346.92599999999999</v>
      </c>
      <c r="R138" s="3">
        <f t="shared" si="26"/>
        <v>314.863</v>
      </c>
      <c r="S138" s="3">
        <f t="shared" si="27"/>
        <v>389.34199999999998</v>
      </c>
      <c r="U138" s="189"/>
      <c r="V138" s="186"/>
    </row>
    <row r="139" spans="1:22" ht="16.5" hidden="1">
      <c r="A139" s="208" t="s">
        <v>351</v>
      </c>
      <c r="B139" s="3">
        <f>'Malaysia Palm Complex'!$BB$485</f>
        <v>430.29</v>
      </c>
      <c r="C139" s="3">
        <f>'Malaysia Palm Complex'!$BB$486</f>
        <v>444.03699999999998</v>
      </c>
      <c r="D139" s="3">
        <f>'Malaysia Palm Complex'!$BB$487</f>
        <v>465.964</v>
      </c>
      <c r="E139" s="3">
        <f>'Malaysia Palm Complex'!$BB$488</f>
        <v>466.928</v>
      </c>
      <c r="F139" s="3">
        <f>'Malaysia Palm Complex'!$BB$489</f>
        <v>445.916</v>
      </c>
      <c r="G139" s="3">
        <f>'Malaysia Palm Complex'!$BB$490</f>
        <v>455.47500000000002</v>
      </c>
      <c r="H139" s="3">
        <f>'Malaysia Palm Complex'!$BB$491</f>
        <v>408.87700000000001</v>
      </c>
      <c r="I139" s="3">
        <f>'Malaysia Palm Complex'!$BB$492</f>
        <v>346.70299999999997</v>
      </c>
      <c r="J139" s="3">
        <f>'Malaysia Palm Complex'!$BB$493</f>
        <v>323.96800000000002</v>
      </c>
      <c r="K139" s="3">
        <f>'Malaysia Palm Complex'!$BB$494</f>
        <v>270.06599999999997</v>
      </c>
      <c r="L139" s="3">
        <f>'Malaysia Palm Complex'!$BB$495</f>
        <v>264.875</v>
      </c>
      <c r="M139" s="3">
        <f>'Malaysia Palm Complex'!$BB$496</f>
        <v>284.16500000000002</v>
      </c>
      <c r="N139" s="123"/>
      <c r="O139" s="123"/>
      <c r="P139" s="3">
        <f t="shared" si="24"/>
        <v>465.964</v>
      </c>
      <c r="Q139" s="3">
        <f t="shared" si="25"/>
        <v>455.47500000000002</v>
      </c>
      <c r="R139" s="3">
        <f t="shared" si="26"/>
        <v>323.96800000000002</v>
      </c>
      <c r="S139" s="3">
        <f t="shared" si="27"/>
        <v>284.16500000000002</v>
      </c>
      <c r="U139" s="189"/>
      <c r="V139" s="186"/>
    </row>
    <row r="140" spans="1:22" ht="16.5" hidden="1">
      <c r="A140" s="208" t="s">
        <v>352</v>
      </c>
      <c r="B140" s="3">
        <f>'Malaysia Palm Complex'!$BC$485</f>
        <v>265.38</v>
      </c>
      <c r="C140" s="3">
        <f>'Malaysia Palm Complex'!$BC$486</f>
        <v>298.34100000000001</v>
      </c>
      <c r="D140" s="3">
        <f>'Malaysia Palm Complex'!$BC$487</f>
        <v>293.767</v>
      </c>
      <c r="E140" s="3">
        <f>'Malaysia Palm Complex'!$BC$488</f>
        <v>274.52300000000002</v>
      </c>
      <c r="F140" s="3">
        <f>'Malaysia Palm Complex'!$BC$489</f>
        <v>251.61</v>
      </c>
      <c r="G140" s="3">
        <f>'Malaysia Palm Complex'!$BC$490</f>
        <v>259.76400000000001</v>
      </c>
      <c r="H140" s="3">
        <f>'Malaysia Palm Complex'!$BC$491</f>
        <v>273.22800000000001</v>
      </c>
      <c r="I140" s="3">
        <f>'Malaysia Palm Complex'!$BC$492</f>
        <v>274.09899999999999</v>
      </c>
      <c r="J140" s="3">
        <f>'Malaysia Palm Complex'!$BC$493</f>
        <v>313.04500000000002</v>
      </c>
      <c r="K140" s="3">
        <f>'Malaysia Palm Complex'!$BC$494</f>
        <v>290.899</v>
      </c>
      <c r="L140" s="3">
        <f>'Malaysia Palm Complex'!$BC$495</f>
        <v>334.43099999999998</v>
      </c>
      <c r="M140" s="3">
        <f>'Malaysia Palm Complex'!$BC$496</f>
        <v>345.72300000000001</v>
      </c>
      <c r="N140" s="123"/>
      <c r="O140" s="123"/>
      <c r="P140" s="3">
        <f t="shared" si="24"/>
        <v>293.767</v>
      </c>
      <c r="Q140" s="3">
        <f t="shared" si="25"/>
        <v>259.76400000000001</v>
      </c>
      <c r="R140" s="3">
        <f t="shared" si="26"/>
        <v>313.04500000000002</v>
      </c>
      <c r="S140" s="3">
        <f t="shared" si="27"/>
        <v>345.72300000000001</v>
      </c>
      <c r="U140" s="189"/>
      <c r="V140" s="186"/>
    </row>
    <row r="141" spans="1:22" ht="16.5">
      <c r="A141" s="208" t="s">
        <v>353</v>
      </c>
      <c r="B141" s="3">
        <f>'Malaysia Palm Complex'!$BD$485</f>
        <v>352.93700000000001</v>
      </c>
      <c r="C141" s="3">
        <f>'Malaysia Palm Complex'!$BD$486</f>
        <v>314.77800000000002</v>
      </c>
      <c r="D141" s="3">
        <f>'Malaysia Palm Complex'!$BD$487</f>
        <v>303.52800000000002</v>
      </c>
      <c r="E141" s="3">
        <f>'Malaysia Palm Complex'!$BD$488</f>
        <v>258.98099999999999</v>
      </c>
      <c r="F141" s="3">
        <f>'Malaysia Palm Complex'!$BD$489</f>
        <v>215.36</v>
      </c>
      <c r="G141" s="3">
        <f>'Malaysia Palm Complex'!$BD$490</f>
        <v>240.13399999999999</v>
      </c>
      <c r="H141" s="3">
        <f>'Malaysia Palm Complex'!$BD$491</f>
        <v>255.703</v>
      </c>
      <c r="I141" s="3">
        <f>'Malaysia Palm Complex'!$BD$492</f>
        <v>303.54399999999998</v>
      </c>
      <c r="J141" s="3">
        <f>'Malaysia Palm Complex'!$BD$493</f>
        <v>289.512</v>
      </c>
      <c r="K141" s="3">
        <f>'Malaysia Palm Complex'!$BD$494</f>
        <v>279.35000000000002</v>
      </c>
      <c r="L141" s="3">
        <f>'Malaysia Palm Complex'!$BD$495</f>
        <v>293.01400000000001</v>
      </c>
      <c r="M141" s="3">
        <f>'Malaysia Palm Complex'!$BD$496</f>
        <v>316.43799999999999</v>
      </c>
      <c r="N141" s="123"/>
      <c r="O141" s="123"/>
      <c r="P141" s="3">
        <f t="shared" si="24"/>
        <v>303.52800000000002</v>
      </c>
      <c r="Q141" s="3">
        <f t="shared" si="25"/>
        <v>240.13399999999999</v>
      </c>
      <c r="R141" s="3">
        <f t="shared" si="26"/>
        <v>289.512</v>
      </c>
      <c r="S141" s="3">
        <f t="shared" si="27"/>
        <v>316.43799999999999</v>
      </c>
      <c r="U141" s="189"/>
      <c r="V141" s="186"/>
    </row>
    <row r="142" spans="1:22" ht="16.5">
      <c r="A142" s="208" t="s">
        <v>354</v>
      </c>
      <c r="B142" s="3">
        <f>'Malaysia Palm Complex'!$BE$485</f>
        <v>339.40699999999998</v>
      </c>
      <c r="C142" s="3">
        <f>'Malaysia Palm Complex'!$BE$486</f>
        <v>347.00400000000002</v>
      </c>
      <c r="D142" s="3">
        <f>'Malaysia Palm Complex'!$BE$487</f>
        <v>336.32799999999997</v>
      </c>
      <c r="E142" s="3">
        <f>'Malaysia Palm Complex'!$BE$488</f>
        <v>280.16699999999997</v>
      </c>
      <c r="F142" s="3">
        <f>'Malaysia Palm Complex'!$BE$489</f>
        <v>244.65299999999999</v>
      </c>
      <c r="G142" s="3">
        <f>'Malaysia Palm Complex'!$BE$490</f>
        <v>239.62299999999999</v>
      </c>
      <c r="H142" s="3">
        <f>'Malaysia Palm Complex'!$BE$491</f>
        <v>219.52500000000001</v>
      </c>
      <c r="I142" s="3">
        <f>'Malaysia Palm Complex'!$BE$492</f>
        <v>237.08500000000001</v>
      </c>
      <c r="J142" s="3">
        <f>'Malaysia Palm Complex'!$BE$493</f>
        <v>229.06399999999999</v>
      </c>
      <c r="K142" s="3">
        <f>'Malaysia Palm Complex'!$BE$494</f>
        <v>203.065</v>
      </c>
      <c r="L142" s="3">
        <f>'Malaysia Palm Complex'!$BE$495</f>
        <v>209.49299999999999</v>
      </c>
      <c r="M142" s="3">
        <f>'Malaysia Palm Complex'!$BE$496</f>
        <v>226.613</v>
      </c>
      <c r="N142" s="123"/>
      <c r="O142" s="123"/>
      <c r="P142" s="3">
        <f t="shared" si="24"/>
        <v>336.32799999999997</v>
      </c>
      <c r="Q142" s="3">
        <f t="shared" si="25"/>
        <v>239.62299999999999</v>
      </c>
      <c r="R142" s="3">
        <f t="shared" si="26"/>
        <v>229.06399999999999</v>
      </c>
      <c r="S142" s="3">
        <f t="shared" si="27"/>
        <v>226.613</v>
      </c>
      <c r="U142" s="189"/>
      <c r="V142" s="186"/>
    </row>
    <row r="143" spans="1:22" ht="16.5">
      <c r="A143" s="208" t="s">
        <v>355</v>
      </c>
      <c r="B143" s="3">
        <f>'Malaysia Palm Complex'!$BF$485</f>
        <v>220.863</v>
      </c>
      <c r="C143" s="3">
        <f>'Malaysia Palm Complex'!$BF$486</f>
        <v>229.83600000000001</v>
      </c>
      <c r="D143" s="3">
        <f>'Malaysia Palm Complex'!$BF$487</f>
        <v>225.61500000000001</v>
      </c>
      <c r="E143" s="3">
        <f>'Malaysia Palm Complex'!$BF$488</f>
        <v>218.703</v>
      </c>
      <c r="F143" s="3">
        <f>'Malaysia Palm Complex'!$BF$489</f>
        <v>199.006</v>
      </c>
      <c r="G143" s="3">
        <f>'Malaysia Palm Complex'!$BF$490</f>
        <v>230.62700000000001</v>
      </c>
      <c r="H143" s="3">
        <f>'Malaysia Palm Complex'!$BF$491</f>
        <v>242.91399999999999</v>
      </c>
      <c r="I143" s="3">
        <f>'Malaysia Palm Complex'!$BF$492</f>
        <v>248.94399999999999</v>
      </c>
      <c r="J143" s="3">
        <f>'Malaysia Palm Complex'!$BF$493</f>
        <v>229.58600000000001</v>
      </c>
      <c r="K143" s="3">
        <f>'Malaysia Palm Complex'!$BF$494</f>
        <v>226.846</v>
      </c>
      <c r="L143" s="3">
        <f>'Malaysia Palm Complex'!$BF$495</f>
        <v>233.273</v>
      </c>
      <c r="M143" s="3">
        <f>'Malaysia Palm Complex'!$BF$496</f>
        <v>221.779</v>
      </c>
      <c r="N143" s="123"/>
      <c r="O143" s="123"/>
      <c r="P143" s="3">
        <f t="shared" si="24"/>
        <v>225.61500000000001</v>
      </c>
      <c r="Q143" s="3">
        <f t="shared" si="25"/>
        <v>230.62700000000001</v>
      </c>
      <c r="R143" s="3">
        <f t="shared" si="26"/>
        <v>229.58600000000001</v>
      </c>
      <c r="S143" s="3">
        <f t="shared" si="27"/>
        <v>221.779</v>
      </c>
      <c r="U143" s="185">
        <f>((L144-M144)/((SUM(L139:L143)-SUM(M139:M143))/5))-1</f>
        <v>2.2290548698685257</v>
      </c>
      <c r="V143" s="186" t="s">
        <v>357</v>
      </c>
    </row>
    <row r="144" spans="1:22" ht="16.5">
      <c r="A144" s="208" t="s">
        <v>356</v>
      </c>
      <c r="B144" s="3">
        <f>'Malaysia Palm Complex'!$BG$485</f>
        <v>249.10400000000001</v>
      </c>
      <c r="C144" s="3">
        <f>'Malaysia Palm Complex'!$BG$486</f>
        <v>301.23599999999999</v>
      </c>
      <c r="D144" s="3">
        <f>'Malaysia Palm Complex'!$BG$487</f>
        <v>289.375</v>
      </c>
      <c r="E144" s="3">
        <f>'Malaysia Palm Complex'!$BG$488</f>
        <v>294.87400000000002</v>
      </c>
      <c r="F144" s="3">
        <f>'Malaysia Palm Complex'!$BG$489</f>
        <v>274.64699999999999</v>
      </c>
      <c r="G144" s="3">
        <f>'Malaysia Palm Complex'!$BG$490</f>
        <v>309.892</v>
      </c>
      <c r="H144" s="3">
        <f>'Malaysia Palm Complex'!$BG$491</f>
        <v>328.15199999999999</v>
      </c>
      <c r="I144" s="3">
        <f>'Malaysia Palm Complex'!$BG$492</f>
        <v>324.221</v>
      </c>
      <c r="J144" s="3">
        <f>'Malaysia Palm Complex'!$BG$493</f>
        <v>282.59699999999998</v>
      </c>
      <c r="K144" s="3">
        <f>'Malaysia Palm Complex'!$BG$494</f>
        <v>261.69299999999998</v>
      </c>
      <c r="L144" s="3">
        <f>'Malaysia Palm Complex'!$BG$495</f>
        <v>262.01</v>
      </c>
      <c r="M144" s="3">
        <f>'Malaysia Palm Complex'!$BG$496</f>
        <v>300.52100000000002</v>
      </c>
      <c r="N144" s="123"/>
      <c r="O144" s="123"/>
      <c r="P144" s="3">
        <f t="shared" si="24"/>
        <v>289.375</v>
      </c>
      <c r="Q144" s="3">
        <f t="shared" si="25"/>
        <v>309.892</v>
      </c>
      <c r="R144" s="3">
        <f t="shared" si="26"/>
        <v>282.59699999999998</v>
      </c>
      <c r="S144" s="3">
        <f t="shared" si="27"/>
        <v>300.52100000000002</v>
      </c>
      <c r="U144" s="185">
        <f>M144/L144-1</f>
        <v>0.14698293958245867</v>
      </c>
      <c r="V144" s="186" t="s">
        <v>358</v>
      </c>
    </row>
    <row r="145" spans="1:22" ht="17.25" thickBot="1">
      <c r="A145" s="208" t="s">
        <v>2</v>
      </c>
      <c r="B145" s="71">
        <f>'Malaysia Palm Complex'!$BH$485</f>
        <v>355.459</v>
      </c>
      <c r="C145" s="71">
        <f>'Malaysia Palm Complex'!$BH$486</f>
        <v>389.96300000000002</v>
      </c>
      <c r="D145" s="71">
        <f>'Malaysia Palm Complex'!$BH$487</f>
        <v>434.13299999999998</v>
      </c>
      <c r="E145" s="71">
        <f>'Malaysia Palm Complex'!$BH$488</f>
        <v>460.88200000000001</v>
      </c>
      <c r="F145" s="71">
        <f>'Malaysia Palm Complex'!$BH$489</f>
        <v>423.94400000000002</v>
      </c>
      <c r="G145" s="71">
        <f>'Malaysia Palm Complex'!$BH$490</f>
        <v>465.80799999999999</v>
      </c>
      <c r="H145" s="71">
        <f>'Malaysia Palm Complex'!$BH$491</f>
        <v>491.25799999999998</v>
      </c>
      <c r="I145" s="71">
        <f>'Malaysia Palm Complex'!$BH$492</f>
        <v>479.23099999999999</v>
      </c>
      <c r="J145" s="71">
        <f>'Malaysia Palm Complex'!$BH$493</f>
        <v>436.20499999999998</v>
      </c>
      <c r="K145" s="71">
        <f>'Malaysia Palm Complex'!$BH$494</f>
        <v>452.36</v>
      </c>
      <c r="L145" s="71">
        <f>'Malaysia Palm Complex'!$BH$495</f>
        <v>459.34100000000001</v>
      </c>
      <c r="M145" s="71">
        <f>'Malaysia Palm Complex'!$BH$496</f>
        <v>450.709</v>
      </c>
      <c r="N145" s="123"/>
      <c r="O145" s="123"/>
      <c r="P145" s="71">
        <f t="shared" si="24"/>
        <v>434.13299999999998</v>
      </c>
      <c r="Q145" s="71">
        <f t="shared" si="25"/>
        <v>465.80799999999999</v>
      </c>
      <c r="R145" s="71">
        <f t="shared" si="26"/>
        <v>436.20499999999998</v>
      </c>
      <c r="S145" s="71">
        <f t="shared" si="27"/>
        <v>450.709</v>
      </c>
      <c r="U145" s="185">
        <f>M144/M143-1</f>
        <v>0.35504714152376926</v>
      </c>
      <c r="V145" s="186" t="s">
        <v>359</v>
      </c>
    </row>
    <row r="146" spans="1:22" ht="15.75" hidden="1" thickBot="1">
      <c r="A146" s="210" t="s">
        <v>37</v>
      </c>
      <c r="B146" s="211">
        <f>'Malaysia Palm Complex'!$BI$485</f>
        <v>442.24099999999999</v>
      </c>
      <c r="C146" s="211">
        <f>'Malaysia Palm Complex'!$BI$486</f>
        <v>417.80599999999998</v>
      </c>
      <c r="D146" s="211">
        <f>'Malaysia Palm Complex'!$BI$487</f>
        <v>442.16399999999999</v>
      </c>
      <c r="E146" s="211">
        <f>'Malaysia Palm Complex'!$BI$488</f>
        <v>380.47800000000001</v>
      </c>
      <c r="F146" s="211">
        <f>'Malaysia Palm Complex'!$BI$489</f>
        <v>362.24200000000002</v>
      </c>
      <c r="G146" s="211">
        <f>'Malaysia Palm Complex'!$BI$490</f>
        <v>408.28399999999999</v>
      </c>
      <c r="H146" s="211">
        <f>'Malaysia Palm Complex'!$BI$491</f>
        <v>392.69400000000002</v>
      </c>
      <c r="I146" s="211">
        <f>'Malaysia Palm Complex'!$BI$492</f>
        <v>409.25400000000002</v>
      </c>
      <c r="J146" s="211">
        <f>'Malaysia Palm Complex'!$BI$493</f>
        <v>436.53300000000002</v>
      </c>
      <c r="K146" s="211">
        <f>'Malaysia Palm Complex'!$BI$494</f>
        <v>463.27800000000002</v>
      </c>
      <c r="L146" s="211">
        <f>'Malaysia Palm Complex'!$BI$495</f>
        <v>474.95100000000002</v>
      </c>
      <c r="M146" s="211">
        <f>'Malaysia Palm Complex'!$BI$496</f>
        <v>454.495</v>
      </c>
      <c r="P146" s="211">
        <f t="shared" si="24"/>
        <v>442.16399999999999</v>
      </c>
      <c r="Q146" s="211">
        <f t="shared" si="25"/>
        <v>408.28399999999999</v>
      </c>
      <c r="R146" s="211">
        <f t="shared" si="26"/>
        <v>436.53300000000002</v>
      </c>
      <c r="S146" s="211">
        <f t="shared" si="27"/>
        <v>454.495</v>
      </c>
      <c r="U146" s="189"/>
      <c r="V146" s="186"/>
    </row>
    <row r="147" spans="1:22" ht="15.75" hidden="1" thickBot="1">
      <c r="A147" s="210" t="s">
        <v>38</v>
      </c>
      <c r="B147" s="211">
        <f>'Malaysia Palm Complex'!$BJ$485</f>
        <v>426.714</v>
      </c>
      <c r="C147" s="211">
        <f>'Malaysia Palm Complex'!$BJ$486</f>
        <v>413.22199999999998</v>
      </c>
      <c r="D147" s="211">
        <f>'Malaysia Palm Complex'!$BJ$487</f>
        <v>343.44200000000001</v>
      </c>
      <c r="E147" s="211">
        <f>'Malaysia Palm Complex'!$BJ$488</f>
        <v>317.77499999999998</v>
      </c>
      <c r="F147" s="211">
        <f>'Malaysia Palm Complex'!$BJ$489</f>
        <v>270.62900000000002</v>
      </c>
      <c r="G147" s="211">
        <f>'Malaysia Palm Complex'!$BJ$490</f>
        <v>251.755</v>
      </c>
      <c r="H147" s="211">
        <f>'Malaysia Palm Complex'!$BJ$491</f>
        <v>244.90199999999999</v>
      </c>
      <c r="I147" s="211">
        <f>'Malaysia Palm Complex'!$BJ$492</f>
        <v>274.10399999999998</v>
      </c>
      <c r="J147" s="211">
        <f>'Malaysia Palm Complex'!$BJ$493</f>
        <v>314.79199999999997</v>
      </c>
      <c r="K147" s="211">
        <f>'Malaysia Palm Complex'!$BJ$494</f>
        <v>287.75</v>
      </c>
      <c r="L147" s="211">
        <f>'Malaysia Palm Complex'!$BJ$495</f>
        <v>294.101</v>
      </c>
      <c r="M147" s="211">
        <f>'Malaysia Palm Complex'!$BJ$496</f>
        <v>310.03199999999998</v>
      </c>
      <c r="P147" s="211">
        <f t="shared" si="24"/>
        <v>343.44200000000001</v>
      </c>
      <c r="Q147" s="211">
        <f t="shared" si="25"/>
        <v>251.755</v>
      </c>
      <c r="R147" s="211">
        <f t="shared" si="26"/>
        <v>314.79199999999997</v>
      </c>
      <c r="S147" s="211">
        <f t="shared" si="27"/>
        <v>310.03199999999998</v>
      </c>
      <c r="U147" s="189"/>
      <c r="V147" s="186"/>
    </row>
    <row r="148" spans="1:22">
      <c r="A148" s="212" t="s">
        <v>366</v>
      </c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P148" s="107"/>
      <c r="Q148" s="107"/>
      <c r="R148" s="107"/>
      <c r="S148" s="107"/>
      <c r="U148" s="185">
        <f>(M144/AVERAGE(M139:M143))-1</f>
        <v>7.7353988404824436E-2</v>
      </c>
      <c r="V148" s="186" t="s">
        <v>181</v>
      </c>
    </row>
  </sheetData>
  <printOptions verticalCentered="1"/>
  <pageMargins left="0.2" right="0.2" top="0.25" bottom="0.25" header="0" footer="0.1"/>
  <pageSetup scale="77" orientation="landscape" r:id="rId1"/>
  <headerFooter>
    <oddFooter>&amp;L&amp;"Arial,Regular"&amp;10&amp;D&amp;C&amp;"Arial,Regular"&amp;10 15&amp;R&amp;"Arial,Regular"&amp;10© 2018 The Jacobsen Publishing Company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D91B-CF7D-4C88-AED0-1FA77B3373CB}">
  <sheetPr>
    <pageSetUpPr fitToPage="1"/>
  </sheetPr>
  <dimension ref="A1:R27"/>
  <sheetViews>
    <sheetView zoomScale="115" zoomScaleNormal="115" workbookViewId="0">
      <selection activeCell="E15" sqref="E15"/>
    </sheetView>
  </sheetViews>
  <sheetFormatPr defaultColWidth="9.28515625" defaultRowHeight="12.75"/>
  <cols>
    <col min="1" max="1" width="3.28515625" style="123" customWidth="1"/>
    <col min="2" max="2" width="19.42578125" style="123" customWidth="1"/>
    <col min="3" max="4" width="15" style="123" customWidth="1"/>
    <col min="5" max="5" width="12.28515625" style="123" customWidth="1"/>
    <col min="6" max="10" width="15" style="123" customWidth="1"/>
    <col min="11" max="11" width="15" style="123" hidden="1" customWidth="1"/>
    <col min="12" max="14" width="14.28515625" style="123" customWidth="1"/>
    <col min="15" max="15" width="13.28515625" style="123" customWidth="1"/>
    <col min="16" max="16" width="14.28515625" style="123" customWidth="1"/>
    <col min="17" max="16384" width="9.28515625" style="123"/>
  </cols>
  <sheetData>
    <row r="1" spans="1:18" ht="13.5" thickBot="1">
      <c r="A1" s="213"/>
      <c r="B1" s="213"/>
      <c r="C1" s="214"/>
      <c r="D1" s="214"/>
      <c r="E1" s="214"/>
      <c r="F1" s="362"/>
      <c r="G1" s="362"/>
      <c r="H1" s="362"/>
      <c r="I1" s="214"/>
      <c r="J1" s="214"/>
      <c r="K1" s="214"/>
      <c r="L1" s="214"/>
      <c r="M1" s="215"/>
      <c r="N1" s="214"/>
      <c r="O1" s="214"/>
      <c r="P1" s="213"/>
      <c r="Q1" s="213"/>
    </row>
    <row r="2" spans="1:18" ht="77.25" thickBot="1">
      <c r="A2" s="213"/>
      <c r="B2" s="216"/>
      <c r="C2" s="217" t="s">
        <v>64</v>
      </c>
      <c r="D2" s="217" t="s">
        <v>65</v>
      </c>
      <c r="E2" s="218" t="s">
        <v>378</v>
      </c>
      <c r="F2" s="218" t="s">
        <v>379</v>
      </c>
      <c r="G2" s="363" t="s">
        <v>380</v>
      </c>
      <c r="H2" s="363"/>
      <c r="I2" s="218" t="s">
        <v>381</v>
      </c>
      <c r="J2" s="218" t="str">
        <f>_xlfn.CONCAT("Fastmarkets' ",D2," Estimates")</f>
        <v>Fastmarkets' November Estimates</v>
      </c>
      <c r="K2" s="218"/>
      <c r="L2" s="218" t="s">
        <v>382</v>
      </c>
      <c r="M2" s="218" t="s">
        <v>383</v>
      </c>
      <c r="N2" s="218" t="s">
        <v>384</v>
      </c>
      <c r="O2" s="219" t="s">
        <v>385</v>
      </c>
      <c r="P2" s="213"/>
      <c r="Q2" s="220" t="s">
        <v>386</v>
      </c>
      <c r="R2" s="213"/>
    </row>
    <row r="3" spans="1:18" ht="18.75" thickBot="1">
      <c r="A3" s="213"/>
      <c r="B3" s="221" t="s">
        <v>3</v>
      </c>
      <c r="C3" s="222">
        <f>'Malaysia Palm Complex'!BN89*1000</f>
        <v>1797348</v>
      </c>
      <c r="D3" s="222">
        <f>'Malaysia Palm Complex'!BN90*1000</f>
        <v>1621294</v>
      </c>
      <c r="E3" s="222">
        <f>D3-C3</f>
        <v>-176054</v>
      </c>
      <c r="F3" s="223">
        <f>D3/C3-1</f>
        <v>-9.7952093862735512E-2</v>
      </c>
      <c r="G3" s="222">
        <v>1680000</v>
      </c>
      <c r="H3" s="222">
        <v>1700000</v>
      </c>
      <c r="I3" s="222">
        <v>1800000</v>
      </c>
      <c r="J3" s="222">
        <f>J22*1000</f>
        <v>1701909.4333480468</v>
      </c>
      <c r="K3" s="222"/>
      <c r="L3" s="224">
        <f>J3/C3-1</f>
        <v>-5.3099659415957956E-2</v>
      </c>
      <c r="M3" s="223">
        <f>C3/J3-1</f>
        <v>5.6077347467428762E-2</v>
      </c>
      <c r="N3" s="223">
        <f>I3/D3-1</f>
        <v>0.11022430231654479</v>
      </c>
      <c r="O3" s="225">
        <f>C3/I3-1</f>
        <v>-1.4733333333333265E-3</v>
      </c>
      <c r="P3" s="213"/>
      <c r="Q3" s="226" t="e">
        <f>I3-#REF!</f>
        <v>#REF!</v>
      </c>
      <c r="R3" s="213"/>
    </row>
    <row r="4" spans="1:18" ht="18.75" thickBot="1">
      <c r="A4" s="213"/>
      <c r="B4" s="221" t="s">
        <v>8</v>
      </c>
      <c r="C4" s="222">
        <f>'Malaysia Palm Complex'!BN136*1000</f>
        <v>1732448</v>
      </c>
      <c r="D4" s="222">
        <f>'Malaysia Palm Complex'!BN137*1000</f>
        <v>1487212</v>
      </c>
      <c r="E4" s="222">
        <f t="shared" ref="E4:E6" si="0">D4-C4</f>
        <v>-245236</v>
      </c>
      <c r="F4" s="223">
        <f t="shared" ref="F4:F6" si="1">D4/C4-1</f>
        <v>-0.14155460943127873</v>
      </c>
      <c r="G4" s="222">
        <v>1520000</v>
      </c>
      <c r="H4" s="222">
        <v>1540000</v>
      </c>
      <c r="I4" s="222">
        <v>1500000</v>
      </c>
      <c r="J4" s="222">
        <f t="shared" ref="J4:J6" si="2">J23*1000</f>
        <v>1245398.2138462123</v>
      </c>
      <c r="K4" s="222"/>
      <c r="L4" s="224">
        <f t="shared" ref="L4:L7" si="3">J4/C4-1</f>
        <v>-0.2811338557658225</v>
      </c>
      <c r="M4" s="223">
        <f>C4/J4-1</f>
        <v>0.39107956052836523</v>
      </c>
      <c r="N4" s="223">
        <f t="shared" ref="N4:N7" si="4">I4/D4-1</f>
        <v>8.5986396021549005E-3</v>
      </c>
      <c r="O4" s="225">
        <f>C4/I4-1</f>
        <v>0.1549653333333334</v>
      </c>
      <c r="P4" s="213"/>
      <c r="Q4" s="227" t="e">
        <f>I4-#REF!</f>
        <v>#REF!</v>
      </c>
      <c r="R4" s="213"/>
    </row>
    <row r="5" spans="1:18" ht="18.75" thickBot="1">
      <c r="A5" s="213"/>
      <c r="B5" s="221" t="s">
        <v>4</v>
      </c>
      <c r="C5" s="222">
        <f>'Malaysia Palm Complex'!BN120*1000</f>
        <v>16347.000000000002</v>
      </c>
      <c r="D5" s="222">
        <f>'Malaysia Palm Complex'!BN121*1000</f>
        <v>37917</v>
      </c>
      <c r="E5" s="222">
        <f t="shared" si="0"/>
        <v>21570</v>
      </c>
      <c r="F5" s="223">
        <f t="shared" si="1"/>
        <v>1.3195081666360799</v>
      </c>
      <c r="G5" s="222">
        <v>0</v>
      </c>
      <c r="H5" s="222">
        <v>15000</v>
      </c>
      <c r="I5" s="222">
        <v>10000</v>
      </c>
      <c r="J5" s="222">
        <f t="shared" si="2"/>
        <v>65208.478237336334</v>
      </c>
      <c r="K5" s="222"/>
      <c r="L5" s="224">
        <f t="shared" si="3"/>
        <v>2.9890180606433185</v>
      </c>
      <c r="M5" s="223">
        <f>C5/J5-1</f>
        <v>-0.74931173918056226</v>
      </c>
      <c r="N5" s="223">
        <f t="shared" si="4"/>
        <v>-0.73626605480391383</v>
      </c>
      <c r="O5" s="225">
        <f>C5/I5-1</f>
        <v>0.63470000000000026</v>
      </c>
      <c r="P5" s="213"/>
      <c r="Q5" s="228" t="e">
        <f>I5-#REF!</f>
        <v>#REF!</v>
      </c>
      <c r="R5" s="213"/>
    </row>
    <row r="6" spans="1:18" ht="18.75" thickBot="1">
      <c r="A6" s="213"/>
      <c r="B6" s="221" t="s">
        <v>387</v>
      </c>
      <c r="C6" s="222">
        <f>'Malaysia Palm Complex'!BN168*1000</f>
        <v>1884597</v>
      </c>
      <c r="D6" s="222">
        <f>'Malaysia Palm Complex'!BN169*1000</f>
        <v>1836167</v>
      </c>
      <c r="E6" s="222">
        <f t="shared" si="0"/>
        <v>-48430</v>
      </c>
      <c r="F6" s="223">
        <f t="shared" si="1"/>
        <v>-2.5697801705086065E-2</v>
      </c>
      <c r="G6" s="222">
        <v>1790000</v>
      </c>
      <c r="H6" s="222">
        <v>1800000</v>
      </c>
      <c r="I6" s="222">
        <v>1791605</v>
      </c>
      <c r="J6" s="222">
        <f t="shared" si="2"/>
        <v>2091334.2337245184</v>
      </c>
      <c r="K6" s="222"/>
      <c r="L6" s="224">
        <f t="shared" si="3"/>
        <v>0.10969837780943004</v>
      </c>
      <c r="M6" s="223">
        <f>C6/J6-1</f>
        <v>-9.8854229223960033E-2</v>
      </c>
      <c r="N6" s="223">
        <f t="shared" si="4"/>
        <v>-2.4269034352539798E-2</v>
      </c>
      <c r="O6" s="225">
        <f>C6/I6-1</f>
        <v>5.1904298101423052E-2</v>
      </c>
      <c r="P6" s="213"/>
      <c r="Q6" s="227" t="e">
        <f>I6-#REF!</f>
        <v>#REF!</v>
      </c>
      <c r="R6" s="213"/>
    </row>
    <row r="7" spans="1:18" ht="18.75" thickBot="1">
      <c r="A7" s="213"/>
      <c r="B7" s="229" t="s">
        <v>6</v>
      </c>
      <c r="C7" s="222">
        <v>139015</v>
      </c>
      <c r="D7" s="222">
        <f>C16+C3+C5-C4-C6</f>
        <v>208418</v>
      </c>
      <c r="E7" s="222">
        <f>D7-C7</f>
        <v>69403</v>
      </c>
      <c r="F7" s="223">
        <f>D7/C7-1</f>
        <v>0.49924828255943599</v>
      </c>
      <c r="G7" s="222"/>
      <c r="H7" s="222"/>
      <c r="I7" s="222">
        <v>250323</v>
      </c>
      <c r="J7" s="222">
        <v>314982.464014653</v>
      </c>
      <c r="K7" s="222"/>
      <c r="L7" s="224">
        <f t="shared" si="3"/>
        <v>1.265816379632795</v>
      </c>
      <c r="M7" s="223">
        <f>C7/J7-1</f>
        <v>-0.55865797026232866</v>
      </c>
      <c r="N7" s="223">
        <f t="shared" si="4"/>
        <v>0.20106228828604045</v>
      </c>
      <c r="O7" s="225">
        <f>C7/I7-1</f>
        <v>-0.44465750250676128</v>
      </c>
      <c r="P7" s="213"/>
      <c r="Q7" s="228">
        <f>I7-C7</f>
        <v>111308</v>
      </c>
      <c r="R7" s="213"/>
    </row>
    <row r="8" spans="1:18" ht="6" hidden="1" customHeight="1" thickBot="1">
      <c r="A8" s="213"/>
      <c r="B8" s="230"/>
      <c r="C8" s="222">
        <v>139015</v>
      </c>
      <c r="D8" s="231"/>
      <c r="E8" s="232"/>
      <c r="F8" s="231"/>
      <c r="G8" s="231"/>
      <c r="H8" s="231"/>
      <c r="I8" s="231"/>
      <c r="J8" s="231"/>
      <c r="K8" s="231"/>
      <c r="L8" s="232"/>
      <c r="M8" s="232"/>
      <c r="N8" s="232"/>
      <c r="O8" s="232"/>
      <c r="P8" s="213"/>
      <c r="Q8" s="213"/>
    </row>
    <row r="9" spans="1:18">
      <c r="A9" s="213"/>
      <c r="B9" s="233" t="s">
        <v>388</v>
      </c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</row>
    <row r="10" spans="1:18">
      <c r="A10" s="213"/>
      <c r="B10" s="213"/>
      <c r="C10" s="234">
        <v>145025</v>
      </c>
      <c r="D10" s="214" t="s">
        <v>389</v>
      </c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</row>
    <row r="11" spans="1:18">
      <c r="A11" s="213"/>
      <c r="B11" s="213"/>
      <c r="C11" s="213"/>
      <c r="D11" s="213"/>
      <c r="E11" s="213"/>
      <c r="F11" s="213"/>
      <c r="G11" s="213"/>
      <c r="H11" s="213"/>
      <c r="I11" s="213"/>
      <c r="L11" s="213"/>
      <c r="M11" s="213"/>
      <c r="N11" s="213"/>
      <c r="O11" s="213"/>
      <c r="P11" s="213"/>
      <c r="Q11" s="213"/>
    </row>
    <row r="12" spans="1:18">
      <c r="C12" s="213"/>
      <c r="D12" s="213"/>
      <c r="E12" s="213"/>
      <c r="F12" s="213"/>
      <c r="G12" s="213"/>
      <c r="H12" s="213"/>
      <c r="I12" s="213"/>
      <c r="J12" s="235"/>
    </row>
    <row r="16" spans="1:18" ht="13.5" thickBot="1">
      <c r="C16" s="3">
        <v>2011768</v>
      </c>
    </row>
    <row r="17" spans="2:14">
      <c r="B17" s="236" t="s">
        <v>390</v>
      </c>
      <c r="G17" s="237"/>
      <c r="H17" s="237"/>
      <c r="I17" s="237"/>
      <c r="J17" s="237"/>
      <c r="K17" s="213"/>
    </row>
    <row r="18" spans="2:14" ht="13.5" thickBot="1">
      <c r="B18" s="236" t="s">
        <v>391</v>
      </c>
    </row>
    <row r="19" spans="2:14">
      <c r="B19" s="236" t="s">
        <v>392</v>
      </c>
      <c r="D19" s="238">
        <f>C6-D6</f>
        <v>48430</v>
      </c>
      <c r="E19" s="239" t="s">
        <v>393</v>
      </c>
    </row>
    <row r="20" spans="2:14">
      <c r="B20" s="236" t="s">
        <v>394</v>
      </c>
      <c r="D20" s="240" t="e">
        <f>(#REF!-C16)+(C3-#REF!)+(C5-#REF!)+(#REF!-C4)+(C7-D7)</f>
        <v>#REF!</v>
      </c>
      <c r="E20" s="241" t="s">
        <v>395</v>
      </c>
    </row>
    <row r="21" spans="2:14" ht="13.5" thickBot="1">
      <c r="I21" s="123" t="s">
        <v>396</v>
      </c>
      <c r="M21" s="3"/>
    </row>
    <row r="22" spans="2:14" ht="18.75" thickBot="1">
      <c r="B22" s="242" t="s">
        <v>397</v>
      </c>
      <c r="C22" s="243"/>
      <c r="D22" s="243"/>
      <c r="E22" s="243"/>
      <c r="F22" s="243"/>
      <c r="G22" s="243"/>
      <c r="H22" s="243"/>
      <c r="I22" s="244" t="s">
        <v>398</v>
      </c>
      <c r="J22" s="222">
        <v>1701.9094333480468</v>
      </c>
      <c r="M22" s="3"/>
      <c r="N22" s="235">
        <f>J3-I3</f>
        <v>-98090.566651953151</v>
      </c>
    </row>
    <row r="23" spans="2:14" ht="18.75" thickBot="1">
      <c r="I23" s="244" t="s">
        <v>399</v>
      </c>
      <c r="J23" s="222">
        <v>1245.3982138462122</v>
      </c>
      <c r="M23" s="3"/>
      <c r="N23" s="235">
        <f>J4-I4</f>
        <v>-254601.78615378775</v>
      </c>
    </row>
    <row r="24" spans="2:14" ht="18.75" thickBot="1">
      <c r="B24" s="245"/>
      <c r="I24" s="244" t="s">
        <v>400</v>
      </c>
      <c r="J24" s="222">
        <v>65.208478237336337</v>
      </c>
      <c r="M24" s="3"/>
      <c r="N24" s="235">
        <f>J5-I5</f>
        <v>55208.478237336334</v>
      </c>
    </row>
    <row r="25" spans="2:14" ht="18.75" thickBot="1">
      <c r="B25" s="245"/>
      <c r="I25" s="244" t="s">
        <v>401</v>
      </c>
      <c r="J25" s="222">
        <v>2091.3342337245185</v>
      </c>
      <c r="N25" s="235">
        <f>J6-I6</f>
        <v>299729.23372451845</v>
      </c>
    </row>
    <row r="26" spans="2:14">
      <c r="B26" s="245"/>
      <c r="N26" s="235">
        <f>J7-I7</f>
        <v>64659.464014653</v>
      </c>
    </row>
    <row r="27" spans="2:14">
      <c r="G27" s="235">
        <f>J4-I4</f>
        <v>-254601.78615378775</v>
      </c>
    </row>
  </sheetData>
  <mergeCells count="2">
    <mergeCell ref="F1:H1"/>
    <mergeCell ref="G2:H2"/>
  </mergeCells>
  <pageMargins left="0" right="0" top="0.75" bottom="0.75" header="0.3" footer="0.3"/>
  <pageSetup scale="72" orientation="landscape" r:id="rId1"/>
  <rowBreaks count="2" manualBreakCount="2">
    <brk id="1" max="16383" man="1"/>
    <brk id="9" max="16383" man="1"/>
  </rowBreaks>
  <colBreaks count="2" manualBreakCount="2">
    <brk id="9" max="1048575" man="1"/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08FE-5B07-4D3F-9445-29F09034D0C8}">
  <dimension ref="A1:F782"/>
  <sheetViews>
    <sheetView zoomScaleNormal="100" workbookViewId="0">
      <selection activeCell="D2" sqref="D2"/>
    </sheetView>
  </sheetViews>
  <sheetFormatPr defaultColWidth="9.28515625" defaultRowHeight="15"/>
  <cols>
    <col min="1" max="1" width="12.7109375" style="246" bestFit="1" customWidth="1"/>
    <col min="2" max="4" width="12.7109375" style="248" customWidth="1"/>
    <col min="5" max="6" width="9.28515625" style="120" bestFit="1" customWidth="1"/>
    <col min="7" max="16384" width="9.28515625" style="120"/>
  </cols>
  <sheetData>
    <row r="1" spans="1:4" ht="63">
      <c r="B1" s="247" t="s">
        <v>402</v>
      </c>
      <c r="C1" s="247" t="s">
        <v>403</v>
      </c>
      <c r="D1" s="247" t="s">
        <v>404</v>
      </c>
    </row>
    <row r="2" spans="1:4">
      <c r="A2" s="246">
        <v>44564</v>
      </c>
      <c r="B2" s="248">
        <v>73.42</v>
      </c>
      <c r="C2" s="248">
        <v>63.5</v>
      </c>
      <c r="D2" s="248">
        <f>B2-C2</f>
        <v>9.9200000000000017</v>
      </c>
    </row>
    <row r="3" spans="1:4">
      <c r="A3" s="246">
        <v>44565</v>
      </c>
      <c r="B3" s="248">
        <v>75.33</v>
      </c>
      <c r="C3" s="248">
        <v>65</v>
      </c>
      <c r="D3" s="248">
        <f t="shared" ref="D3:D66" si="0">B3-C3</f>
        <v>10.329999999999998</v>
      </c>
    </row>
    <row r="4" spans="1:4">
      <c r="A4" s="246">
        <v>44566</v>
      </c>
      <c r="B4" s="248">
        <v>76.44</v>
      </c>
      <c r="C4" s="248">
        <v>66</v>
      </c>
      <c r="D4" s="248">
        <f t="shared" si="0"/>
        <v>10.439999999999998</v>
      </c>
    </row>
    <row r="5" spans="1:4">
      <c r="A5" s="246">
        <v>44567</v>
      </c>
      <c r="B5" s="248">
        <v>73.900000000000006</v>
      </c>
      <c r="C5" s="248">
        <v>65</v>
      </c>
      <c r="D5" s="248">
        <f t="shared" si="0"/>
        <v>8.9000000000000057</v>
      </c>
    </row>
    <row r="6" spans="1:4">
      <c r="A6" s="246">
        <v>44568</v>
      </c>
      <c r="B6" s="248">
        <v>73.78</v>
      </c>
      <c r="C6" s="248">
        <v>65</v>
      </c>
      <c r="D6" s="248">
        <f t="shared" si="0"/>
        <v>8.7800000000000011</v>
      </c>
    </row>
    <row r="7" spans="1:4">
      <c r="A7" s="246">
        <v>44571</v>
      </c>
      <c r="B7" s="248">
        <v>73.03</v>
      </c>
      <c r="C7" s="248">
        <v>64.5</v>
      </c>
      <c r="D7" s="248">
        <f t="shared" si="0"/>
        <v>8.5300000000000011</v>
      </c>
    </row>
    <row r="8" spans="1:4">
      <c r="A8" s="246">
        <v>44572</v>
      </c>
      <c r="B8" s="248">
        <v>73.87</v>
      </c>
      <c r="C8" s="248">
        <v>65</v>
      </c>
      <c r="D8" s="248">
        <f t="shared" si="0"/>
        <v>8.8700000000000045</v>
      </c>
    </row>
    <row r="9" spans="1:4">
      <c r="A9" s="246">
        <v>44573</v>
      </c>
      <c r="B9" s="248">
        <v>73.87</v>
      </c>
      <c r="C9" s="248">
        <v>64.75</v>
      </c>
      <c r="D9" s="248">
        <f t="shared" si="0"/>
        <v>9.1200000000000045</v>
      </c>
    </row>
    <row r="10" spans="1:4">
      <c r="A10" s="246">
        <v>44574</v>
      </c>
      <c r="B10" s="248">
        <v>72.94</v>
      </c>
      <c r="C10" s="248">
        <v>65.75</v>
      </c>
      <c r="D10" s="248">
        <f t="shared" si="0"/>
        <v>7.1899999999999977</v>
      </c>
    </row>
    <row r="11" spans="1:4">
      <c r="A11" s="246">
        <v>44575</v>
      </c>
      <c r="B11" s="248">
        <v>72.959999999999994</v>
      </c>
      <c r="C11" s="248">
        <v>65.75</v>
      </c>
      <c r="D11" s="248">
        <f t="shared" si="0"/>
        <v>7.2099999999999937</v>
      </c>
    </row>
    <row r="12" spans="1:4">
      <c r="A12" s="246">
        <v>44579</v>
      </c>
      <c r="B12" s="248">
        <v>73.58</v>
      </c>
      <c r="C12" s="248">
        <v>65.75</v>
      </c>
      <c r="D12" s="248">
        <f t="shared" si="0"/>
        <v>7.8299999999999983</v>
      </c>
    </row>
    <row r="13" spans="1:4">
      <c r="A13" s="246">
        <v>44580</v>
      </c>
      <c r="B13" s="248">
        <v>75.260000000000005</v>
      </c>
      <c r="C13" s="248">
        <v>66.25</v>
      </c>
      <c r="D13" s="248">
        <f t="shared" si="0"/>
        <v>9.0100000000000051</v>
      </c>
    </row>
    <row r="14" spans="1:4">
      <c r="A14" s="246">
        <v>44581</v>
      </c>
      <c r="B14" s="248">
        <v>77.38</v>
      </c>
      <c r="C14" s="248">
        <v>66.75</v>
      </c>
      <c r="D14" s="248">
        <f t="shared" si="0"/>
        <v>10.629999999999995</v>
      </c>
    </row>
    <row r="15" spans="1:4">
      <c r="A15" s="246">
        <v>44582</v>
      </c>
      <c r="B15" s="248">
        <v>77.5</v>
      </c>
      <c r="C15" s="248">
        <v>66.75</v>
      </c>
      <c r="D15" s="248">
        <f t="shared" si="0"/>
        <v>10.75</v>
      </c>
    </row>
    <row r="16" spans="1:4">
      <c r="A16" s="246">
        <v>44585</v>
      </c>
      <c r="B16" s="248">
        <v>76.97</v>
      </c>
      <c r="C16" s="248">
        <v>67.25</v>
      </c>
      <c r="D16" s="248">
        <f t="shared" si="0"/>
        <v>9.7199999999999989</v>
      </c>
    </row>
    <row r="17" spans="1:4">
      <c r="A17" s="246">
        <v>44586</v>
      </c>
      <c r="B17" s="248">
        <v>77.510000000000005</v>
      </c>
      <c r="C17" s="248">
        <v>67</v>
      </c>
      <c r="D17" s="248">
        <f t="shared" si="0"/>
        <v>10.510000000000005</v>
      </c>
    </row>
    <row r="18" spans="1:4">
      <c r="A18" s="246">
        <v>44587</v>
      </c>
      <c r="B18" s="248">
        <v>78.180000000000007</v>
      </c>
      <c r="C18" s="248">
        <v>67.625</v>
      </c>
      <c r="D18" s="248">
        <f t="shared" si="0"/>
        <v>10.555000000000007</v>
      </c>
    </row>
    <row r="19" spans="1:4">
      <c r="A19" s="246">
        <v>44588</v>
      </c>
      <c r="B19" s="248">
        <v>78.34</v>
      </c>
      <c r="C19" s="248">
        <v>68.5</v>
      </c>
      <c r="D19" s="248">
        <f t="shared" si="0"/>
        <v>9.8400000000000034</v>
      </c>
    </row>
    <row r="20" spans="1:4">
      <c r="A20" s="246">
        <v>44589</v>
      </c>
      <c r="B20" s="248">
        <v>78.77</v>
      </c>
      <c r="C20" s="248">
        <v>71</v>
      </c>
      <c r="D20" s="248">
        <f t="shared" si="0"/>
        <v>7.769999999999996</v>
      </c>
    </row>
    <row r="21" spans="1:4">
      <c r="A21" s="246">
        <v>44592</v>
      </c>
      <c r="B21" s="248">
        <v>78.319999999999993</v>
      </c>
      <c r="C21" s="248">
        <v>71</v>
      </c>
      <c r="D21" s="248">
        <f t="shared" si="0"/>
        <v>7.3199999999999932</v>
      </c>
    </row>
    <row r="22" spans="1:4">
      <c r="A22" s="246">
        <v>44593</v>
      </c>
      <c r="B22" s="248">
        <v>79.33</v>
      </c>
      <c r="C22" s="248">
        <v>71</v>
      </c>
      <c r="D22" s="248">
        <f t="shared" si="0"/>
        <v>8.3299999999999983</v>
      </c>
    </row>
    <row r="23" spans="1:4">
      <c r="A23" s="246">
        <v>44594</v>
      </c>
      <c r="B23" s="248">
        <v>79.98</v>
      </c>
      <c r="C23" s="248">
        <v>71</v>
      </c>
      <c r="D23" s="248">
        <f t="shared" si="0"/>
        <v>8.980000000000004</v>
      </c>
    </row>
    <row r="24" spans="1:4">
      <c r="A24" s="246">
        <v>44595</v>
      </c>
      <c r="B24" s="248">
        <v>79.25</v>
      </c>
      <c r="C24" s="248">
        <v>71.25</v>
      </c>
      <c r="D24" s="248">
        <f t="shared" si="0"/>
        <v>8</v>
      </c>
    </row>
    <row r="25" spans="1:4">
      <c r="A25" s="246">
        <v>44596</v>
      </c>
      <c r="B25" s="248">
        <v>78.86</v>
      </c>
      <c r="C25" s="248">
        <v>70.5</v>
      </c>
      <c r="D25" s="248">
        <f t="shared" si="0"/>
        <v>8.36</v>
      </c>
    </row>
    <row r="26" spans="1:4">
      <c r="A26" s="246">
        <v>44599</v>
      </c>
      <c r="B26" s="248">
        <v>78.09</v>
      </c>
      <c r="C26" s="248">
        <v>70.5</v>
      </c>
      <c r="D26" s="248">
        <f t="shared" si="0"/>
        <v>7.5900000000000034</v>
      </c>
    </row>
    <row r="27" spans="1:4">
      <c r="A27" s="249">
        <v>44600</v>
      </c>
      <c r="B27" s="248">
        <v>76.099999999999994</v>
      </c>
      <c r="C27" s="248">
        <v>69.75</v>
      </c>
      <c r="D27" s="248">
        <f t="shared" si="0"/>
        <v>6.3499999999999943</v>
      </c>
    </row>
    <row r="28" spans="1:4">
      <c r="A28" s="249">
        <v>44601</v>
      </c>
      <c r="B28" s="248">
        <v>76.849999999999994</v>
      </c>
      <c r="C28" s="248">
        <v>70.25</v>
      </c>
      <c r="D28" s="248">
        <f t="shared" si="0"/>
        <v>6.5999999999999943</v>
      </c>
    </row>
    <row r="29" spans="1:4">
      <c r="A29" s="249">
        <v>44602</v>
      </c>
      <c r="B29" s="248">
        <v>77.010000000000005</v>
      </c>
      <c r="C29" s="248">
        <v>70.25</v>
      </c>
      <c r="D29" s="248">
        <f t="shared" si="0"/>
        <v>6.7600000000000051</v>
      </c>
    </row>
    <row r="30" spans="1:4">
      <c r="A30" s="249">
        <v>44603</v>
      </c>
      <c r="B30" s="248">
        <v>79.22</v>
      </c>
      <c r="C30" s="248">
        <v>72</v>
      </c>
      <c r="D30" s="248">
        <f t="shared" si="0"/>
        <v>7.2199999999999989</v>
      </c>
    </row>
    <row r="31" spans="1:4">
      <c r="A31" s="249">
        <v>44606</v>
      </c>
      <c r="B31" s="248">
        <v>78.81</v>
      </c>
      <c r="C31" s="248">
        <v>73</v>
      </c>
      <c r="D31" s="248">
        <f t="shared" si="0"/>
        <v>5.8100000000000023</v>
      </c>
    </row>
    <row r="32" spans="1:4">
      <c r="A32" s="249">
        <v>44607</v>
      </c>
      <c r="B32" s="248">
        <v>78.13</v>
      </c>
      <c r="C32" s="248">
        <v>73.75</v>
      </c>
      <c r="D32" s="248">
        <f t="shared" si="0"/>
        <v>4.3799999999999955</v>
      </c>
    </row>
    <row r="33" spans="1:4">
      <c r="A33" s="249">
        <v>44608</v>
      </c>
      <c r="B33" s="248">
        <v>78.97</v>
      </c>
      <c r="C33" s="248">
        <v>73.75</v>
      </c>
      <c r="D33" s="248">
        <f t="shared" si="0"/>
        <v>5.2199999999999989</v>
      </c>
    </row>
    <row r="34" spans="1:4">
      <c r="A34" s="249">
        <v>44609</v>
      </c>
      <c r="B34" s="248">
        <v>78.81</v>
      </c>
      <c r="C34" s="248">
        <v>75</v>
      </c>
      <c r="D34" s="248">
        <f t="shared" si="0"/>
        <v>3.8100000000000023</v>
      </c>
    </row>
    <row r="35" spans="1:4">
      <c r="A35" s="249">
        <v>44610</v>
      </c>
      <c r="B35" s="248">
        <v>79.569999999999993</v>
      </c>
      <c r="C35" s="248">
        <v>74.25</v>
      </c>
      <c r="D35" s="248">
        <f t="shared" si="0"/>
        <v>5.3199999999999932</v>
      </c>
    </row>
    <row r="36" spans="1:4">
      <c r="A36" s="249">
        <v>44614</v>
      </c>
      <c r="B36" s="248">
        <v>82.15</v>
      </c>
      <c r="C36" s="248">
        <v>77.875</v>
      </c>
      <c r="D36" s="248">
        <f t="shared" si="0"/>
        <v>4.2750000000000057</v>
      </c>
    </row>
    <row r="37" spans="1:4">
      <c r="A37" s="249">
        <v>44615</v>
      </c>
      <c r="B37" s="248">
        <v>82.72</v>
      </c>
      <c r="C37" s="248">
        <v>78.625</v>
      </c>
      <c r="D37" s="248">
        <f t="shared" si="0"/>
        <v>4.0949999999999989</v>
      </c>
    </row>
    <row r="38" spans="1:4">
      <c r="A38" s="249">
        <v>44616</v>
      </c>
      <c r="B38" s="248">
        <v>84</v>
      </c>
      <c r="C38" s="248">
        <v>81.25</v>
      </c>
      <c r="D38" s="248">
        <f t="shared" si="0"/>
        <v>2.75</v>
      </c>
    </row>
    <row r="39" spans="1:4">
      <c r="A39" s="249">
        <v>44617</v>
      </c>
      <c r="B39" s="248">
        <v>80.75</v>
      </c>
      <c r="C39" s="248">
        <v>79.875</v>
      </c>
      <c r="D39" s="248">
        <f t="shared" si="0"/>
        <v>0.875</v>
      </c>
    </row>
    <row r="40" spans="1:4">
      <c r="A40" s="249">
        <v>44620</v>
      </c>
      <c r="B40" s="248">
        <v>84.89</v>
      </c>
      <c r="C40" s="248">
        <v>84.875</v>
      </c>
      <c r="D40" s="248">
        <f t="shared" si="0"/>
        <v>1.5000000000000568E-2</v>
      </c>
    </row>
    <row r="41" spans="1:4">
      <c r="A41" s="249">
        <v>44621</v>
      </c>
      <c r="B41" s="248">
        <v>89.21</v>
      </c>
      <c r="C41" s="248">
        <v>94.875</v>
      </c>
      <c r="D41" s="248">
        <f t="shared" si="0"/>
        <v>-5.6650000000000063</v>
      </c>
    </row>
    <row r="42" spans="1:4">
      <c r="A42" s="249">
        <v>44622</v>
      </c>
      <c r="B42" s="248">
        <v>88.87</v>
      </c>
      <c r="C42" s="248">
        <v>94</v>
      </c>
      <c r="D42" s="248">
        <f t="shared" si="0"/>
        <v>-5.1299999999999955</v>
      </c>
    </row>
    <row r="43" spans="1:4">
      <c r="A43" s="249">
        <v>44623</v>
      </c>
      <c r="B43" s="248">
        <v>87.81</v>
      </c>
      <c r="C43" s="248">
        <v>97.75</v>
      </c>
      <c r="D43" s="248">
        <f t="shared" si="0"/>
        <v>-9.9399999999999977</v>
      </c>
    </row>
    <row r="44" spans="1:4">
      <c r="A44" s="249">
        <v>44624</v>
      </c>
      <c r="B44" s="248">
        <v>85.8</v>
      </c>
      <c r="C44" s="248">
        <v>84.625</v>
      </c>
      <c r="D44" s="248">
        <f t="shared" si="0"/>
        <v>1.1749999999999972</v>
      </c>
    </row>
    <row r="45" spans="1:4">
      <c r="A45" s="249">
        <v>44627</v>
      </c>
      <c r="B45" s="248">
        <v>87.22</v>
      </c>
      <c r="C45" s="248">
        <v>84.625</v>
      </c>
      <c r="D45" s="248">
        <f t="shared" si="0"/>
        <v>2.5949999999999989</v>
      </c>
    </row>
    <row r="46" spans="1:4">
      <c r="A46" s="249">
        <v>44628</v>
      </c>
      <c r="B46" s="248">
        <v>90.75</v>
      </c>
      <c r="C46" s="248">
        <v>86.25</v>
      </c>
      <c r="D46" s="248">
        <f t="shared" si="0"/>
        <v>4.5</v>
      </c>
    </row>
    <row r="47" spans="1:4">
      <c r="A47" s="249">
        <v>44629</v>
      </c>
      <c r="B47" s="248">
        <v>89.15</v>
      </c>
      <c r="C47" s="248">
        <v>92.25</v>
      </c>
      <c r="D47" s="248">
        <f t="shared" si="0"/>
        <v>-3.0999999999999943</v>
      </c>
    </row>
    <row r="48" spans="1:4">
      <c r="A48" s="249">
        <v>44630</v>
      </c>
      <c r="B48" s="248">
        <v>91.68</v>
      </c>
      <c r="C48" s="248">
        <v>93.25</v>
      </c>
      <c r="D48" s="248">
        <f t="shared" si="0"/>
        <v>-1.5699999999999932</v>
      </c>
    </row>
    <row r="49" spans="1:4">
      <c r="A49" s="249">
        <v>44631</v>
      </c>
      <c r="B49" s="248">
        <v>94.53</v>
      </c>
      <c r="C49" s="248">
        <v>92.25</v>
      </c>
      <c r="D49" s="248">
        <f t="shared" si="0"/>
        <v>2.2800000000000011</v>
      </c>
    </row>
    <row r="50" spans="1:4">
      <c r="A50" s="249">
        <v>44634</v>
      </c>
      <c r="B50" s="248">
        <v>92.95</v>
      </c>
      <c r="C50" s="248">
        <v>86.75</v>
      </c>
      <c r="D50" s="248">
        <f t="shared" si="0"/>
        <v>6.2000000000000028</v>
      </c>
    </row>
    <row r="51" spans="1:4">
      <c r="A51" s="249">
        <v>44635</v>
      </c>
      <c r="B51" s="248">
        <v>92.68</v>
      </c>
      <c r="C51" s="248">
        <v>85.5</v>
      </c>
      <c r="D51" s="248">
        <f t="shared" si="0"/>
        <v>7.1800000000000068</v>
      </c>
    </row>
    <row r="52" spans="1:4">
      <c r="A52" s="249">
        <v>44636</v>
      </c>
      <c r="B52" s="248">
        <v>93.05</v>
      </c>
      <c r="C52" s="248">
        <v>85.25</v>
      </c>
      <c r="D52" s="248">
        <f t="shared" si="0"/>
        <v>7.7999999999999972</v>
      </c>
    </row>
    <row r="53" spans="1:4">
      <c r="A53" s="249">
        <v>44637</v>
      </c>
      <c r="B53" s="248">
        <v>94.13</v>
      </c>
      <c r="C53" s="248">
        <v>83.75</v>
      </c>
      <c r="D53" s="248">
        <f t="shared" si="0"/>
        <v>10.379999999999995</v>
      </c>
    </row>
    <row r="54" spans="1:4">
      <c r="A54" s="249">
        <v>44638</v>
      </c>
      <c r="B54" s="248">
        <v>91.79</v>
      </c>
      <c r="C54" s="248">
        <v>83.75</v>
      </c>
      <c r="D54" s="248">
        <f t="shared" si="0"/>
        <v>8.0400000000000063</v>
      </c>
    </row>
    <row r="55" spans="1:4">
      <c r="A55" s="249">
        <v>44641</v>
      </c>
      <c r="B55" s="248">
        <v>93.21</v>
      </c>
      <c r="C55" s="248">
        <v>81.5</v>
      </c>
      <c r="D55" s="248">
        <f t="shared" si="0"/>
        <v>11.709999999999994</v>
      </c>
    </row>
    <row r="56" spans="1:4">
      <c r="A56" s="249">
        <v>44642</v>
      </c>
      <c r="B56" s="248">
        <v>93.54</v>
      </c>
      <c r="C56" s="248">
        <v>81.5</v>
      </c>
      <c r="D56" s="248">
        <f t="shared" si="0"/>
        <v>12.040000000000006</v>
      </c>
    </row>
    <row r="57" spans="1:4">
      <c r="A57" s="249">
        <v>44643</v>
      </c>
      <c r="B57" s="248">
        <v>94.97</v>
      </c>
      <c r="C57" s="248">
        <v>83.75</v>
      </c>
      <c r="D57" s="248">
        <f t="shared" si="0"/>
        <v>11.219999999999999</v>
      </c>
    </row>
    <row r="58" spans="1:4">
      <c r="A58" s="249">
        <v>44644</v>
      </c>
      <c r="B58" s="248">
        <v>92.29</v>
      </c>
      <c r="C58" s="248">
        <v>83</v>
      </c>
      <c r="D58" s="248">
        <f t="shared" si="0"/>
        <v>9.2900000000000063</v>
      </c>
    </row>
    <row r="59" spans="1:4">
      <c r="A59" s="249">
        <v>44645</v>
      </c>
      <c r="B59" s="248">
        <v>93.75</v>
      </c>
      <c r="C59" s="248">
        <v>83</v>
      </c>
      <c r="D59" s="248">
        <f t="shared" si="0"/>
        <v>10.75</v>
      </c>
    </row>
    <row r="60" spans="1:4">
      <c r="A60" s="249">
        <v>44648</v>
      </c>
      <c r="B60" s="248">
        <v>92.45</v>
      </c>
      <c r="C60" s="248">
        <v>82.5</v>
      </c>
      <c r="D60" s="248">
        <f t="shared" si="0"/>
        <v>9.9500000000000028</v>
      </c>
    </row>
    <row r="61" spans="1:4">
      <c r="A61" s="249">
        <v>44649</v>
      </c>
      <c r="B61" s="248">
        <v>91.66</v>
      </c>
      <c r="C61" s="248">
        <v>83</v>
      </c>
      <c r="D61" s="248">
        <f t="shared" si="0"/>
        <v>8.6599999999999966</v>
      </c>
    </row>
    <row r="62" spans="1:4">
      <c r="A62" s="249">
        <v>44650</v>
      </c>
      <c r="B62" s="248">
        <v>90.22</v>
      </c>
      <c r="C62" s="248">
        <v>81.5</v>
      </c>
      <c r="D62" s="248">
        <f t="shared" si="0"/>
        <v>8.7199999999999989</v>
      </c>
    </row>
    <row r="63" spans="1:4">
      <c r="A63" s="249">
        <v>44651</v>
      </c>
      <c r="B63" s="248">
        <v>87.94</v>
      </c>
      <c r="C63" s="248">
        <v>80.5</v>
      </c>
      <c r="D63" s="248">
        <f t="shared" si="0"/>
        <v>7.4399999999999977</v>
      </c>
    </row>
    <row r="64" spans="1:4">
      <c r="A64" s="249">
        <v>44652</v>
      </c>
      <c r="B64" s="248">
        <v>88.2</v>
      </c>
      <c r="C64" s="248">
        <v>79.5</v>
      </c>
      <c r="D64" s="248">
        <f t="shared" si="0"/>
        <v>8.7000000000000028</v>
      </c>
    </row>
    <row r="65" spans="1:4">
      <c r="A65" s="249">
        <v>44655</v>
      </c>
      <c r="B65" s="248">
        <v>89.34</v>
      </c>
      <c r="C65" s="248">
        <v>79.5</v>
      </c>
      <c r="D65" s="248">
        <f t="shared" si="0"/>
        <v>9.8400000000000034</v>
      </c>
    </row>
    <row r="66" spans="1:4">
      <c r="A66" s="249">
        <v>44656</v>
      </c>
      <c r="B66" s="248">
        <v>89.41</v>
      </c>
      <c r="C66" s="248">
        <v>80.5</v>
      </c>
      <c r="D66" s="248">
        <f t="shared" si="0"/>
        <v>8.9099999999999966</v>
      </c>
    </row>
    <row r="67" spans="1:4">
      <c r="A67" s="249">
        <v>44657</v>
      </c>
      <c r="B67" s="248">
        <v>86.83</v>
      </c>
      <c r="C67" s="248">
        <v>79.75</v>
      </c>
      <c r="D67" s="248">
        <f t="shared" ref="D67:D130" si="1">B67-C67</f>
        <v>7.0799999999999983</v>
      </c>
    </row>
    <row r="68" spans="1:4">
      <c r="A68" s="249">
        <v>44658</v>
      </c>
      <c r="B68" s="248">
        <v>88.02</v>
      </c>
      <c r="C68" s="248">
        <v>79.25</v>
      </c>
      <c r="D68" s="248">
        <f t="shared" si="1"/>
        <v>8.769999999999996</v>
      </c>
    </row>
    <row r="69" spans="1:4">
      <c r="A69" s="249">
        <v>44659</v>
      </c>
      <c r="B69" s="248">
        <v>90.12</v>
      </c>
      <c r="C69" s="248">
        <v>79.25</v>
      </c>
      <c r="D69" s="248">
        <f t="shared" si="1"/>
        <v>10.870000000000005</v>
      </c>
    </row>
    <row r="70" spans="1:4">
      <c r="A70" s="249">
        <v>44662</v>
      </c>
      <c r="B70" s="248">
        <v>90.3</v>
      </c>
      <c r="C70" s="248">
        <v>79.5</v>
      </c>
      <c r="D70" s="248">
        <f t="shared" si="1"/>
        <v>10.799999999999997</v>
      </c>
    </row>
    <row r="71" spans="1:4">
      <c r="A71" s="249">
        <v>44663</v>
      </c>
      <c r="B71" s="248">
        <v>92.43</v>
      </c>
      <c r="C71" s="248">
        <v>82</v>
      </c>
      <c r="D71" s="248">
        <f t="shared" si="1"/>
        <v>10.430000000000007</v>
      </c>
    </row>
    <row r="72" spans="1:4">
      <c r="A72" s="249">
        <v>44664</v>
      </c>
      <c r="B72" s="248">
        <v>95.11</v>
      </c>
      <c r="C72" s="248">
        <v>82.25</v>
      </c>
      <c r="D72" s="248">
        <f t="shared" si="1"/>
        <v>12.86</v>
      </c>
    </row>
    <row r="73" spans="1:4">
      <c r="A73" s="249">
        <v>44665</v>
      </c>
      <c r="B73" s="248">
        <v>95.91</v>
      </c>
      <c r="C73" s="248">
        <v>82.5</v>
      </c>
      <c r="D73" s="248">
        <f t="shared" si="1"/>
        <v>13.409999999999997</v>
      </c>
    </row>
    <row r="74" spans="1:4">
      <c r="A74" s="249">
        <v>44669</v>
      </c>
      <c r="B74" s="248">
        <v>96.99</v>
      </c>
      <c r="C74" s="248">
        <v>81</v>
      </c>
      <c r="D74" s="248">
        <f t="shared" si="1"/>
        <v>15.989999999999995</v>
      </c>
    </row>
    <row r="75" spans="1:4">
      <c r="A75" s="249">
        <v>44670</v>
      </c>
      <c r="B75" s="248">
        <v>98.21</v>
      </c>
      <c r="C75" s="248">
        <v>81</v>
      </c>
      <c r="D75" s="248">
        <f t="shared" si="1"/>
        <v>17.209999999999994</v>
      </c>
    </row>
    <row r="76" spans="1:4">
      <c r="A76" s="249">
        <v>44671</v>
      </c>
      <c r="B76" s="248">
        <v>98.81</v>
      </c>
      <c r="C76" s="248">
        <v>82</v>
      </c>
      <c r="D76" s="248">
        <f t="shared" si="1"/>
        <v>16.810000000000002</v>
      </c>
    </row>
    <row r="77" spans="1:4">
      <c r="A77" s="249">
        <v>44672</v>
      </c>
      <c r="B77" s="248">
        <v>99.5</v>
      </c>
      <c r="C77" s="248">
        <v>81</v>
      </c>
      <c r="D77" s="248">
        <f t="shared" si="1"/>
        <v>18.5</v>
      </c>
    </row>
    <row r="78" spans="1:4">
      <c r="A78" s="249">
        <v>44673</v>
      </c>
      <c r="B78" s="248">
        <v>101.26</v>
      </c>
      <c r="C78" s="248">
        <v>81.5</v>
      </c>
      <c r="D78" s="248">
        <f t="shared" si="1"/>
        <v>19.760000000000005</v>
      </c>
    </row>
    <row r="79" spans="1:4">
      <c r="A79" s="249">
        <v>44676</v>
      </c>
      <c r="B79" s="248">
        <v>100.74</v>
      </c>
      <c r="C79" s="248">
        <v>81.5</v>
      </c>
      <c r="D79" s="248">
        <f t="shared" si="1"/>
        <v>19.239999999999995</v>
      </c>
    </row>
    <row r="80" spans="1:4">
      <c r="A80" s="249">
        <v>44677</v>
      </c>
      <c r="B80" s="248">
        <v>104.29</v>
      </c>
      <c r="C80" s="248">
        <v>83.5</v>
      </c>
      <c r="D80" s="248">
        <f t="shared" si="1"/>
        <v>20.790000000000006</v>
      </c>
    </row>
    <row r="81" spans="1:4">
      <c r="A81" s="249">
        <v>44678</v>
      </c>
      <c r="B81" s="248">
        <v>106.8</v>
      </c>
      <c r="C81" s="248">
        <v>87.5</v>
      </c>
      <c r="D81" s="248">
        <f t="shared" si="1"/>
        <v>19.299999999999997</v>
      </c>
    </row>
    <row r="82" spans="1:4">
      <c r="A82" s="249">
        <v>44679</v>
      </c>
      <c r="B82" s="248">
        <v>109.6</v>
      </c>
      <c r="C82" s="248">
        <v>87.5</v>
      </c>
      <c r="D82" s="248">
        <f t="shared" si="1"/>
        <v>22.099999999999994</v>
      </c>
    </row>
    <row r="83" spans="1:4">
      <c r="A83" s="249">
        <v>44680</v>
      </c>
      <c r="B83" s="248">
        <v>108.17</v>
      </c>
      <c r="C83" s="248">
        <v>87.5</v>
      </c>
      <c r="D83" s="248">
        <f t="shared" si="1"/>
        <v>20.67</v>
      </c>
    </row>
    <row r="84" spans="1:4">
      <c r="A84" s="249">
        <v>44683</v>
      </c>
      <c r="B84" s="248">
        <v>102.09</v>
      </c>
      <c r="C84" s="248">
        <v>87.5</v>
      </c>
      <c r="D84" s="248">
        <f t="shared" si="1"/>
        <v>14.590000000000003</v>
      </c>
    </row>
    <row r="85" spans="1:4">
      <c r="A85" s="249">
        <v>44684</v>
      </c>
      <c r="B85" s="248">
        <v>102.28</v>
      </c>
      <c r="C85" s="248">
        <v>87.5</v>
      </c>
      <c r="D85" s="248">
        <f t="shared" si="1"/>
        <v>14.780000000000001</v>
      </c>
    </row>
    <row r="86" spans="1:4">
      <c r="A86" s="249">
        <v>44685</v>
      </c>
      <c r="B86" s="248">
        <v>105.43</v>
      </c>
      <c r="C86" s="248">
        <v>87.5</v>
      </c>
      <c r="D86" s="248">
        <f t="shared" si="1"/>
        <v>17.930000000000007</v>
      </c>
    </row>
    <row r="87" spans="1:4">
      <c r="A87" s="249">
        <v>44686</v>
      </c>
      <c r="B87" s="248">
        <v>104.85</v>
      </c>
      <c r="C87" s="248">
        <v>87.5</v>
      </c>
      <c r="D87" s="248">
        <f t="shared" si="1"/>
        <v>17.349999999999994</v>
      </c>
    </row>
    <row r="88" spans="1:4">
      <c r="A88" s="249">
        <v>44687</v>
      </c>
      <c r="B88" s="248">
        <v>103.9</v>
      </c>
      <c r="C88" s="248">
        <v>83.5</v>
      </c>
      <c r="D88" s="248">
        <f t="shared" si="1"/>
        <v>20.400000000000006</v>
      </c>
    </row>
    <row r="89" spans="1:4">
      <c r="A89" s="249">
        <v>44690</v>
      </c>
      <c r="B89" s="248">
        <v>102.74</v>
      </c>
      <c r="C89" s="248">
        <v>83.5</v>
      </c>
      <c r="D89" s="248">
        <f t="shared" si="1"/>
        <v>19.239999999999995</v>
      </c>
    </row>
    <row r="90" spans="1:4">
      <c r="A90" s="249">
        <v>44691</v>
      </c>
      <c r="B90" s="248">
        <v>104.04</v>
      </c>
      <c r="C90" s="248">
        <v>83.75</v>
      </c>
      <c r="D90" s="248">
        <f t="shared" si="1"/>
        <v>20.290000000000006</v>
      </c>
    </row>
    <row r="91" spans="1:4">
      <c r="A91" s="249">
        <v>44692</v>
      </c>
      <c r="B91" s="248">
        <v>106.45</v>
      </c>
      <c r="C91" s="248">
        <v>83.5</v>
      </c>
      <c r="D91" s="248">
        <f t="shared" si="1"/>
        <v>22.950000000000003</v>
      </c>
    </row>
    <row r="92" spans="1:4">
      <c r="A92" s="249">
        <v>44693</v>
      </c>
      <c r="B92" s="248">
        <v>105.52</v>
      </c>
      <c r="C92" s="248">
        <v>80.75</v>
      </c>
      <c r="D92" s="248">
        <f t="shared" si="1"/>
        <v>24.769999999999996</v>
      </c>
    </row>
    <row r="93" spans="1:4">
      <c r="A93" s="249">
        <v>44694</v>
      </c>
      <c r="B93" s="248">
        <v>106.79</v>
      </c>
      <c r="C93" s="248">
        <v>80.75</v>
      </c>
      <c r="D93" s="248">
        <f t="shared" si="1"/>
        <v>26.040000000000006</v>
      </c>
    </row>
    <row r="94" spans="1:4">
      <c r="A94" s="249">
        <v>44697</v>
      </c>
      <c r="B94" s="248">
        <v>105.99</v>
      </c>
      <c r="C94" s="248">
        <v>80.75</v>
      </c>
      <c r="D94" s="248">
        <f t="shared" si="1"/>
        <v>25.239999999999995</v>
      </c>
    </row>
    <row r="95" spans="1:4">
      <c r="A95" s="249">
        <v>44698</v>
      </c>
      <c r="B95" s="248">
        <v>106.49</v>
      </c>
      <c r="C95" s="248">
        <v>81.5</v>
      </c>
      <c r="D95" s="248">
        <f t="shared" si="1"/>
        <v>24.989999999999995</v>
      </c>
    </row>
    <row r="96" spans="1:4">
      <c r="A96" s="249">
        <v>44699</v>
      </c>
      <c r="B96" s="248">
        <v>103.55</v>
      </c>
      <c r="C96" s="248">
        <v>81.5</v>
      </c>
      <c r="D96" s="248">
        <f t="shared" si="1"/>
        <v>22.049999999999997</v>
      </c>
    </row>
    <row r="97" spans="1:4">
      <c r="A97" s="249">
        <v>44700</v>
      </c>
      <c r="B97" s="248">
        <v>102.53</v>
      </c>
      <c r="C97" s="248">
        <v>79.5</v>
      </c>
      <c r="D97" s="248">
        <f t="shared" si="1"/>
        <v>23.03</v>
      </c>
    </row>
    <row r="98" spans="1:4">
      <c r="A98" s="249">
        <v>44701</v>
      </c>
      <c r="B98" s="248">
        <v>103.93</v>
      </c>
      <c r="C98" s="248">
        <v>79.75</v>
      </c>
      <c r="D98" s="248">
        <f t="shared" si="1"/>
        <v>24.180000000000007</v>
      </c>
    </row>
    <row r="99" spans="1:4">
      <c r="A99" s="249">
        <v>44704</v>
      </c>
      <c r="B99" s="248">
        <v>103.47</v>
      </c>
      <c r="C99" s="248">
        <v>81</v>
      </c>
      <c r="D99" s="248">
        <f t="shared" si="1"/>
        <v>22.47</v>
      </c>
    </row>
    <row r="100" spans="1:4">
      <c r="A100" s="249">
        <v>44705</v>
      </c>
      <c r="B100" s="248">
        <v>103.62</v>
      </c>
      <c r="C100" s="248">
        <v>81.5</v>
      </c>
      <c r="D100" s="248">
        <f t="shared" si="1"/>
        <v>22.120000000000005</v>
      </c>
    </row>
    <row r="101" spans="1:4">
      <c r="A101" s="249">
        <v>44706</v>
      </c>
      <c r="B101" s="248">
        <v>102.42</v>
      </c>
      <c r="C101" s="248">
        <v>81.5</v>
      </c>
      <c r="D101" s="248">
        <f t="shared" si="1"/>
        <v>20.92</v>
      </c>
    </row>
    <row r="102" spans="1:4">
      <c r="A102" s="249">
        <v>44707</v>
      </c>
      <c r="B102" s="248">
        <v>104.02</v>
      </c>
      <c r="C102" s="248">
        <v>81.5</v>
      </c>
      <c r="D102" s="248">
        <f t="shared" si="1"/>
        <v>22.519999999999996</v>
      </c>
    </row>
    <row r="103" spans="1:4">
      <c r="A103" s="249">
        <v>44708</v>
      </c>
      <c r="B103" s="248">
        <v>103.07</v>
      </c>
      <c r="C103" s="248">
        <v>81.5</v>
      </c>
      <c r="D103" s="248">
        <f t="shared" si="1"/>
        <v>21.569999999999993</v>
      </c>
    </row>
    <row r="104" spans="1:4">
      <c r="A104" s="249">
        <v>44712</v>
      </c>
      <c r="B104" s="248">
        <v>101.42</v>
      </c>
      <c r="C104" s="248">
        <v>83</v>
      </c>
      <c r="D104" s="248">
        <f t="shared" si="1"/>
        <v>18.420000000000002</v>
      </c>
    </row>
    <row r="105" spans="1:4">
      <c r="A105" s="249">
        <v>44713</v>
      </c>
      <c r="B105" s="248">
        <v>101.61</v>
      </c>
      <c r="C105" s="248">
        <v>83.5</v>
      </c>
      <c r="D105" s="248">
        <f t="shared" si="1"/>
        <v>18.11</v>
      </c>
    </row>
    <row r="106" spans="1:4">
      <c r="A106" s="249">
        <v>44714</v>
      </c>
      <c r="B106" s="248">
        <v>104.94</v>
      </c>
      <c r="C106" s="248">
        <v>83.25</v>
      </c>
      <c r="D106" s="248">
        <f t="shared" si="1"/>
        <v>21.689999999999998</v>
      </c>
    </row>
    <row r="107" spans="1:4">
      <c r="A107" s="249">
        <v>44715</v>
      </c>
      <c r="B107" s="248">
        <v>105.35</v>
      </c>
      <c r="C107" s="248">
        <v>81.5</v>
      </c>
      <c r="D107" s="248">
        <f t="shared" si="1"/>
        <v>23.849999999999994</v>
      </c>
    </row>
    <row r="108" spans="1:4">
      <c r="A108" s="249">
        <v>44718</v>
      </c>
      <c r="B108" s="248">
        <v>104.69</v>
      </c>
      <c r="C108" s="248">
        <v>81.5</v>
      </c>
      <c r="D108" s="248">
        <f t="shared" si="1"/>
        <v>23.189999999999998</v>
      </c>
    </row>
    <row r="109" spans="1:4">
      <c r="A109" s="249">
        <v>44719</v>
      </c>
      <c r="B109" s="248">
        <v>104.94</v>
      </c>
      <c r="C109" s="248">
        <v>82</v>
      </c>
      <c r="D109" s="248">
        <f t="shared" si="1"/>
        <v>22.939999999999998</v>
      </c>
    </row>
    <row r="110" spans="1:4">
      <c r="A110" s="249">
        <v>44720</v>
      </c>
      <c r="B110" s="248">
        <v>104.94</v>
      </c>
      <c r="C110" s="248">
        <v>81.75</v>
      </c>
      <c r="D110" s="248">
        <f t="shared" si="1"/>
        <v>23.189999999999998</v>
      </c>
    </row>
    <row r="111" spans="1:4">
      <c r="A111" s="249">
        <v>44721</v>
      </c>
      <c r="B111" s="248">
        <v>104.63</v>
      </c>
      <c r="C111" s="248">
        <v>80.5</v>
      </c>
      <c r="D111" s="248">
        <f t="shared" si="1"/>
        <v>24.129999999999995</v>
      </c>
    </row>
    <row r="112" spans="1:4">
      <c r="A112" s="249">
        <v>44722</v>
      </c>
      <c r="B112" s="248">
        <v>102.81</v>
      </c>
      <c r="C112" s="248">
        <v>78.5</v>
      </c>
      <c r="D112" s="248">
        <f t="shared" si="1"/>
        <v>24.310000000000002</v>
      </c>
    </row>
    <row r="113" spans="1:4">
      <c r="A113" s="249">
        <v>44725</v>
      </c>
      <c r="B113" s="248">
        <v>101.51</v>
      </c>
      <c r="C113" s="248">
        <v>75.75</v>
      </c>
      <c r="D113" s="248">
        <f t="shared" si="1"/>
        <v>25.760000000000005</v>
      </c>
    </row>
    <row r="114" spans="1:4">
      <c r="A114" s="249">
        <v>44726</v>
      </c>
      <c r="B114" s="248">
        <v>100.28</v>
      </c>
      <c r="C114" s="248">
        <v>76</v>
      </c>
      <c r="D114" s="248">
        <f t="shared" si="1"/>
        <v>24.28</v>
      </c>
    </row>
    <row r="115" spans="1:4">
      <c r="A115" s="249">
        <v>44727</v>
      </c>
      <c r="B115" s="248">
        <v>99.67</v>
      </c>
      <c r="C115" s="248">
        <v>76</v>
      </c>
      <c r="D115" s="248">
        <f t="shared" si="1"/>
        <v>23.67</v>
      </c>
    </row>
    <row r="116" spans="1:4">
      <c r="A116" s="249">
        <v>44728</v>
      </c>
      <c r="B116" s="248">
        <v>99.34</v>
      </c>
      <c r="C116" s="248">
        <v>75.5</v>
      </c>
      <c r="D116" s="248">
        <f t="shared" si="1"/>
        <v>23.840000000000003</v>
      </c>
    </row>
    <row r="117" spans="1:4">
      <c r="A117" s="249">
        <v>44729</v>
      </c>
      <c r="B117" s="248">
        <v>96.79</v>
      </c>
      <c r="C117" s="248">
        <v>75.5</v>
      </c>
      <c r="D117" s="248">
        <f t="shared" si="1"/>
        <v>21.290000000000006</v>
      </c>
    </row>
    <row r="118" spans="1:4">
      <c r="A118" s="249">
        <v>44733</v>
      </c>
      <c r="B118" s="248">
        <v>96.37</v>
      </c>
      <c r="C118" s="248">
        <v>68</v>
      </c>
      <c r="D118" s="248">
        <f t="shared" si="1"/>
        <v>28.370000000000005</v>
      </c>
    </row>
    <row r="119" spans="1:4">
      <c r="A119" s="249">
        <v>44734</v>
      </c>
      <c r="B119" s="248">
        <v>92.66</v>
      </c>
      <c r="C119" s="248">
        <v>63</v>
      </c>
      <c r="D119" s="248">
        <f t="shared" si="1"/>
        <v>29.659999999999997</v>
      </c>
    </row>
    <row r="120" spans="1:4">
      <c r="A120" s="249">
        <v>44735</v>
      </c>
      <c r="B120" s="248">
        <v>89.71</v>
      </c>
      <c r="C120" s="248">
        <v>63</v>
      </c>
      <c r="D120" s="248">
        <f t="shared" si="1"/>
        <v>26.709999999999994</v>
      </c>
    </row>
    <row r="121" spans="1:4">
      <c r="A121" s="249">
        <v>44736</v>
      </c>
      <c r="B121" s="248">
        <v>91.75</v>
      </c>
      <c r="C121" s="248">
        <v>62</v>
      </c>
      <c r="D121" s="248">
        <f t="shared" si="1"/>
        <v>29.75</v>
      </c>
    </row>
    <row r="122" spans="1:4">
      <c r="A122" s="249">
        <v>44739</v>
      </c>
      <c r="B122" s="248">
        <v>92.82</v>
      </c>
      <c r="C122" s="248">
        <v>62.25</v>
      </c>
      <c r="D122" s="248">
        <f t="shared" si="1"/>
        <v>30.569999999999993</v>
      </c>
    </row>
    <row r="123" spans="1:4">
      <c r="A123" s="249">
        <v>44740</v>
      </c>
      <c r="B123" s="248">
        <v>94.09</v>
      </c>
      <c r="C123" s="248">
        <v>62.5</v>
      </c>
      <c r="D123" s="248">
        <f t="shared" si="1"/>
        <v>31.590000000000003</v>
      </c>
    </row>
    <row r="124" spans="1:4">
      <c r="A124" s="249">
        <v>44741</v>
      </c>
      <c r="B124" s="248">
        <v>94.1</v>
      </c>
      <c r="C124" s="248">
        <v>62.5</v>
      </c>
      <c r="D124" s="248">
        <f t="shared" si="1"/>
        <v>31.599999999999994</v>
      </c>
    </row>
    <row r="125" spans="1:4">
      <c r="A125" s="249">
        <v>44742</v>
      </c>
      <c r="B125" s="248">
        <v>91.43</v>
      </c>
      <c r="C125" s="248">
        <v>62.25</v>
      </c>
      <c r="D125" s="248">
        <f t="shared" si="1"/>
        <v>29.180000000000007</v>
      </c>
    </row>
    <row r="126" spans="1:4">
      <c r="A126" s="249">
        <v>44743</v>
      </c>
      <c r="B126" s="248">
        <v>85.93</v>
      </c>
      <c r="C126" s="248">
        <v>62</v>
      </c>
      <c r="D126" s="248">
        <f t="shared" si="1"/>
        <v>23.930000000000007</v>
      </c>
    </row>
    <row r="127" spans="1:4">
      <c r="A127" s="249">
        <v>44747</v>
      </c>
      <c r="B127" s="248">
        <v>81.12</v>
      </c>
      <c r="C127" s="248">
        <v>57.5</v>
      </c>
      <c r="D127" s="248">
        <f t="shared" si="1"/>
        <v>23.620000000000005</v>
      </c>
    </row>
    <row r="128" spans="1:4">
      <c r="A128" s="249">
        <v>44748</v>
      </c>
      <c r="B128" s="248">
        <v>79.06</v>
      </c>
      <c r="C128" s="248">
        <v>53</v>
      </c>
      <c r="D128" s="248">
        <f t="shared" si="1"/>
        <v>26.060000000000002</v>
      </c>
    </row>
    <row r="129" spans="1:4">
      <c r="A129" s="249">
        <v>44749</v>
      </c>
      <c r="B129" s="248">
        <v>82.12</v>
      </c>
      <c r="C129" s="248">
        <v>53.75</v>
      </c>
      <c r="D129" s="248">
        <f t="shared" si="1"/>
        <v>28.370000000000005</v>
      </c>
    </row>
    <row r="130" spans="1:4">
      <c r="A130" s="249">
        <v>44750</v>
      </c>
      <c r="B130" s="248">
        <v>83.09</v>
      </c>
      <c r="C130" s="248">
        <v>53.75</v>
      </c>
      <c r="D130" s="248">
        <f t="shared" si="1"/>
        <v>29.340000000000003</v>
      </c>
    </row>
    <row r="131" spans="1:4">
      <c r="A131" s="249">
        <v>44753</v>
      </c>
      <c r="B131" s="248">
        <v>84.22</v>
      </c>
      <c r="C131" s="248">
        <v>53.75</v>
      </c>
      <c r="D131" s="248">
        <f t="shared" ref="D131:D194" si="2">B131-C131</f>
        <v>30.47</v>
      </c>
    </row>
    <row r="132" spans="1:4">
      <c r="A132" s="249">
        <v>44754</v>
      </c>
      <c r="B132" s="248">
        <v>80.61</v>
      </c>
      <c r="C132" s="248">
        <v>53.75</v>
      </c>
      <c r="D132" s="248">
        <f t="shared" si="2"/>
        <v>26.86</v>
      </c>
    </row>
    <row r="133" spans="1:4">
      <c r="A133" s="249">
        <v>44755</v>
      </c>
      <c r="B133" s="248">
        <v>79.5</v>
      </c>
      <c r="C133" s="248">
        <v>52.75</v>
      </c>
      <c r="D133" s="248">
        <f t="shared" si="2"/>
        <v>26.75</v>
      </c>
    </row>
    <row r="134" spans="1:4">
      <c r="A134" s="249">
        <v>44756</v>
      </c>
      <c r="B134" s="248">
        <v>78.64</v>
      </c>
      <c r="C134" s="248">
        <v>50.75</v>
      </c>
      <c r="D134" s="248">
        <f t="shared" si="2"/>
        <v>27.89</v>
      </c>
    </row>
    <row r="135" spans="1:4">
      <c r="A135" s="249">
        <v>44757</v>
      </c>
      <c r="B135" s="248">
        <v>80.58</v>
      </c>
      <c r="C135" s="248">
        <v>49.875</v>
      </c>
      <c r="D135" s="248">
        <f t="shared" si="2"/>
        <v>30.704999999999998</v>
      </c>
    </row>
    <row r="136" spans="1:4">
      <c r="A136" s="249">
        <v>44760</v>
      </c>
      <c r="B136" s="248">
        <v>83.7</v>
      </c>
      <c r="C136" s="248">
        <v>51.75</v>
      </c>
      <c r="D136" s="248">
        <f t="shared" si="2"/>
        <v>31.950000000000003</v>
      </c>
    </row>
    <row r="137" spans="1:4">
      <c r="A137" s="249">
        <v>44761</v>
      </c>
      <c r="B137" s="248">
        <v>81.39</v>
      </c>
      <c r="C137" s="248">
        <v>52.5</v>
      </c>
      <c r="D137" s="248">
        <f t="shared" si="2"/>
        <v>28.89</v>
      </c>
    </row>
    <row r="138" spans="1:4">
      <c r="A138" s="249">
        <v>44762</v>
      </c>
      <c r="B138" s="248">
        <v>79.53</v>
      </c>
      <c r="C138" s="248">
        <v>52.5</v>
      </c>
      <c r="D138" s="248">
        <f t="shared" si="2"/>
        <v>27.03</v>
      </c>
    </row>
    <row r="139" spans="1:4">
      <c r="A139" s="249">
        <v>44763</v>
      </c>
      <c r="B139" s="248">
        <v>78.099999999999994</v>
      </c>
      <c r="C139" s="248">
        <v>50.5</v>
      </c>
      <c r="D139" s="248">
        <f t="shared" si="2"/>
        <v>27.599999999999994</v>
      </c>
    </row>
    <row r="140" spans="1:4">
      <c r="A140" s="249">
        <v>44764</v>
      </c>
      <c r="B140" s="248">
        <v>79.819999999999993</v>
      </c>
      <c r="C140" s="248">
        <v>48.25</v>
      </c>
      <c r="D140" s="248">
        <f t="shared" si="2"/>
        <v>31.569999999999993</v>
      </c>
    </row>
    <row r="141" spans="1:4">
      <c r="A141" s="249">
        <v>44767</v>
      </c>
      <c r="B141" s="248">
        <v>80.510000000000005</v>
      </c>
      <c r="C141" s="248">
        <v>48.5</v>
      </c>
      <c r="D141" s="248">
        <f t="shared" si="2"/>
        <v>32.010000000000005</v>
      </c>
    </row>
    <row r="142" spans="1:4">
      <c r="A142" s="249">
        <v>44768</v>
      </c>
      <c r="B142" s="248">
        <v>80.92</v>
      </c>
      <c r="C142" s="248">
        <v>50.25</v>
      </c>
      <c r="D142" s="248">
        <f t="shared" si="2"/>
        <v>30.67</v>
      </c>
    </row>
    <row r="143" spans="1:4">
      <c r="A143" s="249">
        <v>44769</v>
      </c>
      <c r="B143" s="248">
        <v>79.680000000000007</v>
      </c>
      <c r="C143" s="248">
        <v>50.5</v>
      </c>
      <c r="D143" s="248">
        <f t="shared" si="2"/>
        <v>29.180000000000007</v>
      </c>
    </row>
    <row r="144" spans="1:4">
      <c r="A144" s="249">
        <v>44770</v>
      </c>
      <c r="B144" s="248">
        <v>84.34</v>
      </c>
      <c r="C144" s="248">
        <v>51.5</v>
      </c>
      <c r="D144" s="248">
        <f t="shared" si="2"/>
        <v>32.840000000000003</v>
      </c>
    </row>
    <row r="145" spans="1:4">
      <c r="A145" s="249">
        <v>44771</v>
      </c>
      <c r="B145" s="248">
        <v>87.1</v>
      </c>
      <c r="C145" s="248">
        <v>53.75</v>
      </c>
      <c r="D145" s="248">
        <f t="shared" si="2"/>
        <v>33.349999999999994</v>
      </c>
    </row>
    <row r="146" spans="1:4">
      <c r="A146" s="249">
        <v>44774</v>
      </c>
      <c r="B146" s="248">
        <v>82.59</v>
      </c>
      <c r="C146" s="248">
        <v>52.75</v>
      </c>
      <c r="D146" s="248">
        <f t="shared" si="2"/>
        <v>29.840000000000003</v>
      </c>
    </row>
    <row r="147" spans="1:4">
      <c r="A147" s="249">
        <v>44775</v>
      </c>
      <c r="B147" s="248">
        <v>80.83</v>
      </c>
      <c r="C147" s="248">
        <v>50</v>
      </c>
      <c r="D147" s="248">
        <f t="shared" si="2"/>
        <v>30.83</v>
      </c>
    </row>
    <row r="148" spans="1:4">
      <c r="A148" s="249">
        <v>44776</v>
      </c>
      <c r="B148" s="248">
        <v>80.319999999999993</v>
      </c>
      <c r="C148" s="248">
        <v>49.75</v>
      </c>
      <c r="D148" s="248">
        <f t="shared" si="2"/>
        <v>30.569999999999993</v>
      </c>
    </row>
    <row r="149" spans="1:4">
      <c r="A149" s="249">
        <v>44777</v>
      </c>
      <c r="B149" s="248">
        <v>79.95</v>
      </c>
      <c r="C149" s="248">
        <v>49.5</v>
      </c>
      <c r="D149" s="248">
        <f t="shared" si="2"/>
        <v>30.450000000000003</v>
      </c>
    </row>
    <row r="150" spans="1:4">
      <c r="A150" s="249">
        <v>44778</v>
      </c>
      <c r="B150" s="248">
        <v>82.5</v>
      </c>
      <c r="C150" s="248">
        <v>49.75</v>
      </c>
      <c r="D150" s="248">
        <f t="shared" si="2"/>
        <v>32.75</v>
      </c>
    </row>
    <row r="151" spans="1:4">
      <c r="A151" s="249">
        <v>44781</v>
      </c>
      <c r="B151" s="248">
        <v>83.35</v>
      </c>
      <c r="C151" s="248">
        <v>51.25</v>
      </c>
      <c r="D151" s="248">
        <f t="shared" si="2"/>
        <v>32.099999999999994</v>
      </c>
    </row>
    <row r="152" spans="1:4">
      <c r="A152" s="249">
        <v>44782</v>
      </c>
      <c r="B152" s="248">
        <v>83.76</v>
      </c>
      <c r="C152" s="248">
        <v>52</v>
      </c>
      <c r="D152" s="248">
        <f t="shared" si="2"/>
        <v>31.760000000000005</v>
      </c>
    </row>
    <row r="153" spans="1:4">
      <c r="A153" s="249">
        <v>44783</v>
      </c>
      <c r="B153" s="248">
        <v>85.38</v>
      </c>
      <c r="C153" s="248">
        <v>52.25</v>
      </c>
      <c r="D153" s="248">
        <f t="shared" si="2"/>
        <v>33.129999999999995</v>
      </c>
    </row>
    <row r="154" spans="1:4">
      <c r="A154" s="249">
        <v>44784</v>
      </c>
      <c r="B154" s="248">
        <v>87.3</v>
      </c>
      <c r="C154" s="248">
        <v>53</v>
      </c>
      <c r="D154" s="248">
        <f t="shared" si="2"/>
        <v>34.299999999999997</v>
      </c>
    </row>
    <row r="155" spans="1:4">
      <c r="A155" s="249">
        <v>44785</v>
      </c>
      <c r="B155" s="248">
        <v>87.53</v>
      </c>
      <c r="C155" s="248">
        <v>53.75</v>
      </c>
      <c r="D155" s="248">
        <f t="shared" si="2"/>
        <v>33.78</v>
      </c>
    </row>
    <row r="156" spans="1:4">
      <c r="A156" s="249">
        <v>44788</v>
      </c>
      <c r="B156" s="248">
        <v>87.94</v>
      </c>
      <c r="C156" s="248">
        <v>52.25</v>
      </c>
      <c r="D156" s="248">
        <f t="shared" si="2"/>
        <v>35.69</v>
      </c>
    </row>
    <row r="157" spans="1:4">
      <c r="A157" s="249">
        <v>44789</v>
      </c>
      <c r="B157" s="248">
        <v>85.84</v>
      </c>
      <c r="C157" s="248">
        <v>52.25</v>
      </c>
      <c r="D157" s="248">
        <f t="shared" si="2"/>
        <v>33.590000000000003</v>
      </c>
    </row>
    <row r="158" spans="1:4">
      <c r="A158" s="249">
        <v>44790</v>
      </c>
      <c r="B158" s="248">
        <v>85.41</v>
      </c>
      <c r="C158" s="248">
        <v>52</v>
      </c>
      <c r="D158" s="248">
        <f t="shared" si="2"/>
        <v>33.409999999999997</v>
      </c>
    </row>
    <row r="159" spans="1:4">
      <c r="A159" s="249">
        <v>44791</v>
      </c>
      <c r="B159" s="248">
        <v>84.26</v>
      </c>
      <c r="C159" s="248">
        <v>50.5</v>
      </c>
      <c r="D159" s="248">
        <f t="shared" si="2"/>
        <v>33.760000000000005</v>
      </c>
    </row>
    <row r="160" spans="1:4">
      <c r="A160" s="249">
        <v>44792</v>
      </c>
      <c r="B160" s="248">
        <v>85.9</v>
      </c>
      <c r="C160" s="248">
        <v>50.5</v>
      </c>
      <c r="D160" s="248">
        <f t="shared" si="2"/>
        <v>35.400000000000006</v>
      </c>
    </row>
    <row r="161" spans="1:4">
      <c r="A161" s="249">
        <v>44795</v>
      </c>
      <c r="B161" s="248">
        <v>86.27</v>
      </c>
      <c r="C161" s="248">
        <v>50.5</v>
      </c>
      <c r="D161" s="248">
        <f t="shared" si="2"/>
        <v>35.769999999999996</v>
      </c>
    </row>
    <row r="162" spans="1:4">
      <c r="A162" s="249">
        <v>44796</v>
      </c>
      <c r="B162" s="248">
        <v>87.09</v>
      </c>
      <c r="C162" s="248">
        <v>51.75</v>
      </c>
      <c r="D162" s="248">
        <f t="shared" si="2"/>
        <v>35.340000000000003</v>
      </c>
    </row>
    <row r="163" spans="1:4">
      <c r="A163" s="249">
        <v>44797</v>
      </c>
      <c r="B163" s="248">
        <v>86.27</v>
      </c>
      <c r="C163" s="248">
        <v>53.5</v>
      </c>
      <c r="D163" s="248">
        <f t="shared" si="2"/>
        <v>32.769999999999996</v>
      </c>
    </row>
    <row r="164" spans="1:4">
      <c r="A164" s="249">
        <v>44798</v>
      </c>
      <c r="B164" s="248">
        <v>86.59</v>
      </c>
      <c r="C164" s="248">
        <v>52</v>
      </c>
      <c r="D164" s="248">
        <f t="shared" si="2"/>
        <v>34.590000000000003</v>
      </c>
    </row>
    <row r="165" spans="1:4">
      <c r="A165" s="249">
        <v>44799</v>
      </c>
      <c r="B165" s="248">
        <v>88.32</v>
      </c>
      <c r="C165" s="248">
        <v>51.25</v>
      </c>
      <c r="D165" s="248">
        <f t="shared" si="2"/>
        <v>37.069999999999993</v>
      </c>
    </row>
    <row r="166" spans="1:4">
      <c r="A166" s="249">
        <v>44802</v>
      </c>
      <c r="B166" s="248">
        <v>88.48</v>
      </c>
      <c r="C166" s="248">
        <v>51.25</v>
      </c>
      <c r="D166" s="248">
        <f t="shared" si="2"/>
        <v>37.230000000000004</v>
      </c>
    </row>
    <row r="167" spans="1:4">
      <c r="A167" s="249">
        <v>44803</v>
      </c>
      <c r="B167" s="248">
        <v>88.29</v>
      </c>
      <c r="C167" s="248">
        <v>51</v>
      </c>
      <c r="D167" s="248">
        <f t="shared" si="2"/>
        <v>37.290000000000006</v>
      </c>
    </row>
    <row r="168" spans="1:4">
      <c r="A168" s="249">
        <v>44804</v>
      </c>
      <c r="B168" s="248">
        <v>90.24</v>
      </c>
      <c r="C168" s="248">
        <v>51</v>
      </c>
      <c r="D168" s="248">
        <f t="shared" si="2"/>
        <v>39.239999999999995</v>
      </c>
    </row>
    <row r="169" spans="1:4">
      <c r="A169" s="249">
        <v>44805</v>
      </c>
      <c r="B169" s="248">
        <v>82.77</v>
      </c>
      <c r="C169" s="248">
        <v>50</v>
      </c>
      <c r="D169" s="248">
        <f t="shared" si="2"/>
        <v>32.769999999999996</v>
      </c>
    </row>
    <row r="170" spans="1:4">
      <c r="A170" s="249">
        <v>44806</v>
      </c>
      <c r="B170" s="248">
        <v>85.44</v>
      </c>
      <c r="C170" s="248">
        <v>48.75</v>
      </c>
      <c r="D170" s="248">
        <f t="shared" si="2"/>
        <v>36.69</v>
      </c>
    </row>
    <row r="171" spans="1:4">
      <c r="A171" s="249">
        <v>44810</v>
      </c>
      <c r="B171" s="248">
        <v>82.9</v>
      </c>
      <c r="C171" s="248">
        <v>48.25</v>
      </c>
      <c r="D171" s="248">
        <f t="shared" si="2"/>
        <v>34.650000000000006</v>
      </c>
    </row>
    <row r="172" spans="1:4">
      <c r="A172" s="249">
        <v>44811</v>
      </c>
      <c r="B172" s="248">
        <v>81.180000000000007</v>
      </c>
      <c r="C172" s="248">
        <v>46.875</v>
      </c>
      <c r="D172" s="248">
        <f t="shared" si="2"/>
        <v>34.305000000000007</v>
      </c>
    </row>
    <row r="173" spans="1:4">
      <c r="A173" s="249">
        <v>44812</v>
      </c>
      <c r="B173" s="248">
        <v>82.54</v>
      </c>
      <c r="C173" s="248">
        <v>46.25</v>
      </c>
      <c r="D173" s="248">
        <f t="shared" si="2"/>
        <v>36.290000000000006</v>
      </c>
    </row>
    <row r="174" spans="1:4">
      <c r="A174" s="249">
        <v>44813</v>
      </c>
      <c r="B174" s="248">
        <v>84.18</v>
      </c>
      <c r="C174" s="248">
        <v>46.5</v>
      </c>
      <c r="D174" s="248">
        <f t="shared" si="2"/>
        <v>37.680000000000007</v>
      </c>
    </row>
    <row r="175" spans="1:4">
      <c r="A175" s="249">
        <v>44816</v>
      </c>
      <c r="B175" s="248">
        <v>85.84</v>
      </c>
      <c r="C175" s="248">
        <v>46.5</v>
      </c>
      <c r="D175" s="248">
        <f t="shared" si="2"/>
        <v>39.340000000000003</v>
      </c>
    </row>
    <row r="176" spans="1:4">
      <c r="A176" s="249">
        <v>44817</v>
      </c>
      <c r="B176" s="248">
        <v>86.43</v>
      </c>
      <c r="C176" s="248">
        <v>48</v>
      </c>
      <c r="D176" s="248">
        <f t="shared" si="2"/>
        <v>38.430000000000007</v>
      </c>
    </row>
    <row r="177" spans="1:4">
      <c r="A177" s="249">
        <v>44818</v>
      </c>
      <c r="B177" s="248">
        <v>84.14</v>
      </c>
      <c r="C177" s="248">
        <v>47.5</v>
      </c>
      <c r="D177" s="248">
        <f t="shared" si="2"/>
        <v>36.64</v>
      </c>
    </row>
    <row r="178" spans="1:4">
      <c r="A178" s="249">
        <v>44819</v>
      </c>
      <c r="B178" s="248">
        <v>83.79</v>
      </c>
      <c r="C178" s="248">
        <v>46.5</v>
      </c>
      <c r="D178" s="248">
        <f t="shared" si="2"/>
        <v>37.290000000000006</v>
      </c>
    </row>
    <row r="179" spans="1:4">
      <c r="A179" s="249">
        <v>44820</v>
      </c>
      <c r="B179" s="248">
        <v>85.66</v>
      </c>
      <c r="C179" s="248">
        <v>47.25</v>
      </c>
      <c r="D179" s="248">
        <f t="shared" si="2"/>
        <v>38.409999999999997</v>
      </c>
    </row>
    <row r="180" spans="1:4">
      <c r="A180" s="249">
        <v>44823</v>
      </c>
      <c r="B180" s="248">
        <v>85</v>
      </c>
      <c r="C180" s="248">
        <v>46.5</v>
      </c>
      <c r="D180" s="248">
        <f t="shared" si="2"/>
        <v>38.5</v>
      </c>
    </row>
    <row r="181" spans="1:4">
      <c r="A181" s="249">
        <v>44824</v>
      </c>
      <c r="B181" s="248">
        <v>85.59</v>
      </c>
      <c r="C181" s="248">
        <v>46.5</v>
      </c>
      <c r="D181" s="248">
        <f t="shared" si="2"/>
        <v>39.090000000000003</v>
      </c>
    </row>
    <row r="182" spans="1:4">
      <c r="A182" s="249">
        <v>44825</v>
      </c>
      <c r="B182" s="248">
        <v>84.83</v>
      </c>
      <c r="C182" s="248">
        <v>47.25</v>
      </c>
      <c r="D182" s="248">
        <f t="shared" si="2"/>
        <v>37.58</v>
      </c>
    </row>
    <row r="183" spans="1:4">
      <c r="A183" s="249">
        <v>44826</v>
      </c>
      <c r="B183" s="248">
        <v>86.43</v>
      </c>
      <c r="C183" s="248">
        <v>46.75</v>
      </c>
      <c r="D183" s="248">
        <f t="shared" si="2"/>
        <v>39.680000000000007</v>
      </c>
    </row>
    <row r="184" spans="1:4">
      <c r="A184" s="249">
        <v>44827</v>
      </c>
      <c r="B184" s="248">
        <v>84</v>
      </c>
      <c r="C184" s="248">
        <v>46.25</v>
      </c>
      <c r="D184" s="248">
        <f t="shared" si="2"/>
        <v>37.75</v>
      </c>
    </row>
    <row r="185" spans="1:4">
      <c r="A185" s="249">
        <v>44830</v>
      </c>
      <c r="B185" s="248">
        <v>82.11</v>
      </c>
      <c r="C185" s="248">
        <v>44.25</v>
      </c>
      <c r="D185" s="248">
        <f t="shared" si="2"/>
        <v>37.86</v>
      </c>
    </row>
    <row r="186" spans="1:4">
      <c r="A186" s="249">
        <v>44831</v>
      </c>
      <c r="B186" s="248">
        <v>81.66</v>
      </c>
      <c r="C186" s="248">
        <v>43.75</v>
      </c>
      <c r="D186" s="248">
        <f t="shared" si="2"/>
        <v>37.909999999999997</v>
      </c>
    </row>
    <row r="187" spans="1:4">
      <c r="A187" s="249">
        <v>44832</v>
      </c>
      <c r="B187" s="248">
        <v>81.52</v>
      </c>
      <c r="C187" s="248">
        <v>41.5</v>
      </c>
      <c r="D187" s="248">
        <f t="shared" si="2"/>
        <v>40.019999999999996</v>
      </c>
    </row>
    <row r="188" spans="1:4">
      <c r="A188" s="249">
        <v>44833</v>
      </c>
      <c r="B188" s="248">
        <v>82.98</v>
      </c>
      <c r="C188" s="248">
        <v>42</v>
      </c>
      <c r="D188" s="248">
        <f t="shared" si="2"/>
        <v>40.980000000000004</v>
      </c>
    </row>
    <row r="189" spans="1:4">
      <c r="A189" s="249">
        <v>44834</v>
      </c>
      <c r="B189" s="248">
        <v>80.849999999999994</v>
      </c>
      <c r="C189" s="248">
        <v>42.125</v>
      </c>
      <c r="D189" s="248">
        <f t="shared" si="2"/>
        <v>38.724999999999994</v>
      </c>
    </row>
    <row r="190" spans="1:4">
      <c r="A190" s="249">
        <v>44837</v>
      </c>
      <c r="B190" s="248">
        <v>78.84</v>
      </c>
      <c r="C190" s="248">
        <v>42</v>
      </c>
      <c r="D190" s="248">
        <f t="shared" si="2"/>
        <v>36.840000000000003</v>
      </c>
    </row>
    <row r="191" spans="1:4">
      <c r="A191" s="249">
        <v>44838</v>
      </c>
      <c r="B191" s="248">
        <v>80.52</v>
      </c>
      <c r="C191" s="248">
        <v>43.25</v>
      </c>
      <c r="D191" s="248">
        <f t="shared" si="2"/>
        <v>37.269999999999996</v>
      </c>
    </row>
    <row r="192" spans="1:4">
      <c r="A192" s="249">
        <v>44839</v>
      </c>
      <c r="B192" s="248">
        <v>81.540000000000006</v>
      </c>
      <c r="C192" s="248">
        <v>44</v>
      </c>
      <c r="D192" s="248">
        <f t="shared" si="2"/>
        <v>37.540000000000006</v>
      </c>
    </row>
    <row r="193" spans="1:4">
      <c r="A193" s="249">
        <v>44840</v>
      </c>
      <c r="B193" s="248">
        <v>82.02</v>
      </c>
      <c r="C193" s="248">
        <v>44.75</v>
      </c>
      <c r="D193" s="248">
        <f t="shared" si="2"/>
        <v>37.269999999999996</v>
      </c>
    </row>
    <row r="194" spans="1:4">
      <c r="A194" s="249">
        <v>44841</v>
      </c>
      <c r="B194" s="248">
        <v>82.6</v>
      </c>
      <c r="C194" s="248">
        <v>45.5</v>
      </c>
      <c r="D194" s="248">
        <f t="shared" si="2"/>
        <v>37.099999999999994</v>
      </c>
    </row>
    <row r="195" spans="1:4">
      <c r="A195" s="249">
        <v>44844</v>
      </c>
      <c r="B195" s="248">
        <v>82.06</v>
      </c>
      <c r="C195" s="248">
        <v>45.5</v>
      </c>
      <c r="D195" s="248">
        <f t="shared" ref="D195:D258" si="3">B195-C195</f>
        <v>36.56</v>
      </c>
    </row>
    <row r="196" spans="1:4">
      <c r="A196" s="249">
        <v>44845</v>
      </c>
      <c r="B196" s="248">
        <v>81.47</v>
      </c>
      <c r="C196" s="248">
        <v>44.75</v>
      </c>
      <c r="D196" s="248">
        <f t="shared" si="3"/>
        <v>36.72</v>
      </c>
    </row>
    <row r="197" spans="1:4">
      <c r="A197" s="249">
        <v>44846</v>
      </c>
      <c r="B197" s="248">
        <v>81.09</v>
      </c>
      <c r="C197" s="248">
        <v>44.75</v>
      </c>
      <c r="D197" s="248">
        <f t="shared" si="3"/>
        <v>36.340000000000003</v>
      </c>
    </row>
    <row r="198" spans="1:4">
      <c r="A198" s="249">
        <v>44847</v>
      </c>
      <c r="B198" s="248">
        <v>81.93</v>
      </c>
      <c r="C198" s="248">
        <v>44</v>
      </c>
      <c r="D198" s="248">
        <f t="shared" si="3"/>
        <v>37.930000000000007</v>
      </c>
    </row>
    <row r="199" spans="1:4">
      <c r="A199" s="249">
        <v>44848</v>
      </c>
      <c r="B199" s="248">
        <v>80.8</v>
      </c>
      <c r="C199" s="248">
        <v>45.375</v>
      </c>
      <c r="D199" s="248">
        <f t="shared" si="3"/>
        <v>35.424999999999997</v>
      </c>
    </row>
    <row r="200" spans="1:4">
      <c r="A200" s="249">
        <v>44851</v>
      </c>
      <c r="B200" s="248">
        <v>82.34</v>
      </c>
      <c r="C200" s="248">
        <v>45.25</v>
      </c>
      <c r="D200" s="248">
        <f t="shared" si="3"/>
        <v>37.090000000000003</v>
      </c>
    </row>
    <row r="201" spans="1:4">
      <c r="A201" s="249">
        <v>44852</v>
      </c>
      <c r="B201" s="248">
        <v>83.49</v>
      </c>
      <c r="C201" s="248">
        <v>46.5</v>
      </c>
      <c r="D201" s="248">
        <f t="shared" si="3"/>
        <v>36.989999999999995</v>
      </c>
    </row>
    <row r="202" spans="1:4">
      <c r="A202" s="249">
        <v>44853</v>
      </c>
      <c r="B202" s="248">
        <v>85.39</v>
      </c>
      <c r="C202" s="248">
        <v>47.5</v>
      </c>
      <c r="D202" s="248">
        <f t="shared" si="3"/>
        <v>37.89</v>
      </c>
    </row>
    <row r="203" spans="1:4">
      <c r="A203" s="249">
        <v>44854</v>
      </c>
      <c r="B203" s="248">
        <v>84.92</v>
      </c>
      <c r="C203" s="248">
        <v>47.25</v>
      </c>
      <c r="D203" s="248">
        <f t="shared" si="3"/>
        <v>37.67</v>
      </c>
    </row>
    <row r="204" spans="1:4">
      <c r="A204" s="249">
        <v>44855</v>
      </c>
      <c r="B204" s="248">
        <v>86.5</v>
      </c>
      <c r="C204" s="248">
        <v>47.25</v>
      </c>
      <c r="D204" s="248">
        <f t="shared" si="3"/>
        <v>39.25</v>
      </c>
    </row>
    <row r="205" spans="1:4">
      <c r="A205" s="249">
        <v>44858</v>
      </c>
      <c r="B205" s="248">
        <v>87.87</v>
      </c>
      <c r="C205" s="248">
        <v>47.25</v>
      </c>
      <c r="D205" s="248">
        <f t="shared" si="3"/>
        <v>40.620000000000005</v>
      </c>
    </row>
    <row r="206" spans="1:4">
      <c r="A206" s="249">
        <v>44859</v>
      </c>
      <c r="B206" s="248">
        <v>88.53</v>
      </c>
      <c r="C206" s="248">
        <v>47.75</v>
      </c>
      <c r="D206" s="248">
        <f t="shared" si="3"/>
        <v>40.78</v>
      </c>
    </row>
    <row r="207" spans="1:4">
      <c r="A207" s="249">
        <v>44860</v>
      </c>
      <c r="B207" s="248">
        <v>89.67</v>
      </c>
      <c r="C207" s="248">
        <v>47.5</v>
      </c>
      <c r="D207" s="248">
        <f t="shared" si="3"/>
        <v>42.17</v>
      </c>
    </row>
    <row r="208" spans="1:4">
      <c r="A208" s="249">
        <v>44861</v>
      </c>
      <c r="B208" s="248">
        <v>88.55</v>
      </c>
      <c r="C208" s="248">
        <v>47.5</v>
      </c>
      <c r="D208" s="248">
        <f t="shared" si="3"/>
        <v>41.05</v>
      </c>
    </row>
    <row r="209" spans="1:4">
      <c r="A209" s="249">
        <v>44862</v>
      </c>
      <c r="B209" s="248">
        <v>88.04</v>
      </c>
      <c r="C209" s="248">
        <v>46.25</v>
      </c>
      <c r="D209" s="248">
        <f t="shared" si="3"/>
        <v>41.790000000000006</v>
      </c>
    </row>
    <row r="210" spans="1:4">
      <c r="A210" s="249">
        <v>44865</v>
      </c>
      <c r="B210" s="248">
        <v>89.46</v>
      </c>
      <c r="C210" s="248">
        <v>52</v>
      </c>
      <c r="D210" s="248">
        <f t="shared" si="3"/>
        <v>37.459999999999994</v>
      </c>
    </row>
    <row r="211" spans="1:4">
      <c r="A211" s="249">
        <v>44866</v>
      </c>
      <c r="B211" s="248">
        <v>89.62</v>
      </c>
      <c r="C211" s="248">
        <v>55</v>
      </c>
      <c r="D211" s="248">
        <f t="shared" si="3"/>
        <v>34.620000000000005</v>
      </c>
    </row>
    <row r="212" spans="1:4">
      <c r="A212" s="249">
        <v>44867</v>
      </c>
      <c r="B212" s="248">
        <v>92.36</v>
      </c>
      <c r="C212" s="248">
        <v>56</v>
      </c>
      <c r="D212" s="248">
        <f t="shared" si="3"/>
        <v>36.36</v>
      </c>
    </row>
    <row r="213" spans="1:4">
      <c r="A213" s="249">
        <v>44868</v>
      </c>
      <c r="B213" s="248">
        <v>92.04</v>
      </c>
      <c r="C213" s="248">
        <v>56</v>
      </c>
      <c r="D213" s="248">
        <f t="shared" si="3"/>
        <v>36.040000000000006</v>
      </c>
    </row>
    <row r="214" spans="1:4">
      <c r="A214" s="249">
        <v>44869</v>
      </c>
      <c r="B214" s="248">
        <v>93.92</v>
      </c>
      <c r="C214" s="248">
        <v>56</v>
      </c>
      <c r="D214" s="248">
        <f t="shared" si="3"/>
        <v>37.92</v>
      </c>
    </row>
    <row r="215" spans="1:4">
      <c r="A215" s="249">
        <v>44872</v>
      </c>
      <c r="B215" s="248">
        <v>93.08</v>
      </c>
      <c r="C215" s="248">
        <v>56.5</v>
      </c>
      <c r="D215" s="248">
        <f t="shared" si="3"/>
        <v>36.58</v>
      </c>
    </row>
    <row r="216" spans="1:4">
      <c r="A216" s="249">
        <v>44873</v>
      </c>
      <c r="B216" s="248">
        <v>91.78</v>
      </c>
      <c r="C216" s="248">
        <v>55.5</v>
      </c>
      <c r="D216" s="248">
        <f t="shared" si="3"/>
        <v>36.28</v>
      </c>
    </row>
    <row r="217" spans="1:4">
      <c r="A217" s="249">
        <v>44874</v>
      </c>
      <c r="B217" s="248">
        <v>92.29</v>
      </c>
      <c r="C217" s="248">
        <v>55.25</v>
      </c>
      <c r="D217" s="248">
        <f t="shared" si="3"/>
        <v>37.040000000000006</v>
      </c>
    </row>
    <row r="218" spans="1:4">
      <c r="A218" s="249">
        <v>44875</v>
      </c>
      <c r="B218" s="248">
        <v>92.59</v>
      </c>
      <c r="C218" s="248">
        <v>55.25</v>
      </c>
      <c r="D218" s="248">
        <f t="shared" si="3"/>
        <v>37.340000000000003</v>
      </c>
    </row>
    <row r="219" spans="1:4">
      <c r="A219" s="249">
        <v>44876</v>
      </c>
      <c r="B219" s="248">
        <v>93.47</v>
      </c>
      <c r="C219" s="248">
        <v>56.75</v>
      </c>
      <c r="D219" s="248">
        <f t="shared" si="3"/>
        <v>36.72</v>
      </c>
    </row>
    <row r="220" spans="1:4">
      <c r="A220" s="249">
        <v>44879</v>
      </c>
      <c r="B220" s="248">
        <v>92.78</v>
      </c>
      <c r="C220" s="248">
        <v>56</v>
      </c>
      <c r="D220" s="248">
        <f t="shared" si="3"/>
        <v>36.78</v>
      </c>
    </row>
    <row r="221" spans="1:4">
      <c r="A221" s="249">
        <v>44880</v>
      </c>
      <c r="B221" s="248">
        <v>93.23</v>
      </c>
      <c r="C221" s="248">
        <v>55.25</v>
      </c>
      <c r="D221" s="248">
        <f t="shared" si="3"/>
        <v>37.980000000000004</v>
      </c>
    </row>
    <row r="222" spans="1:4">
      <c r="A222" s="249">
        <v>44881</v>
      </c>
      <c r="B222" s="248">
        <v>90.08</v>
      </c>
      <c r="C222" s="248">
        <v>55.25</v>
      </c>
      <c r="D222" s="248">
        <f t="shared" si="3"/>
        <v>34.83</v>
      </c>
    </row>
    <row r="223" spans="1:4">
      <c r="A223" s="249">
        <v>44882</v>
      </c>
      <c r="B223" s="248">
        <v>88.13</v>
      </c>
      <c r="C223" s="248">
        <v>52.5</v>
      </c>
      <c r="D223" s="248">
        <f t="shared" si="3"/>
        <v>35.629999999999995</v>
      </c>
    </row>
    <row r="224" spans="1:4">
      <c r="A224" s="249">
        <v>44883</v>
      </c>
      <c r="B224" s="248">
        <v>88.74</v>
      </c>
      <c r="C224" s="248">
        <v>52.5</v>
      </c>
      <c r="D224" s="248">
        <f t="shared" si="3"/>
        <v>36.239999999999995</v>
      </c>
    </row>
    <row r="225" spans="1:4">
      <c r="A225" s="249">
        <v>44886</v>
      </c>
      <c r="B225" s="248">
        <v>89</v>
      </c>
      <c r="C225" s="248">
        <v>52.25</v>
      </c>
      <c r="D225" s="248">
        <f t="shared" si="3"/>
        <v>36.75</v>
      </c>
    </row>
    <row r="226" spans="1:4">
      <c r="A226" s="249">
        <v>44887</v>
      </c>
      <c r="B226" s="248">
        <v>89.84</v>
      </c>
      <c r="C226" s="248">
        <v>53.25</v>
      </c>
      <c r="D226" s="248">
        <f t="shared" si="3"/>
        <v>36.590000000000003</v>
      </c>
    </row>
    <row r="227" spans="1:4">
      <c r="A227" s="249">
        <v>44888</v>
      </c>
      <c r="B227" s="248">
        <v>90.91</v>
      </c>
      <c r="C227" s="248">
        <v>54</v>
      </c>
      <c r="D227" s="248">
        <f t="shared" si="3"/>
        <v>36.909999999999997</v>
      </c>
    </row>
    <row r="228" spans="1:4">
      <c r="A228" s="249">
        <v>44890</v>
      </c>
      <c r="B228" s="248">
        <v>90.52</v>
      </c>
      <c r="C228" s="248">
        <v>54</v>
      </c>
      <c r="D228" s="248">
        <f t="shared" si="3"/>
        <v>36.519999999999996</v>
      </c>
    </row>
    <row r="229" spans="1:4">
      <c r="A229" s="249">
        <v>44893</v>
      </c>
      <c r="B229" s="248">
        <v>92.07</v>
      </c>
      <c r="C229" s="248">
        <v>54</v>
      </c>
      <c r="D229" s="248">
        <f t="shared" si="3"/>
        <v>38.069999999999993</v>
      </c>
    </row>
    <row r="230" spans="1:4">
      <c r="A230" s="249">
        <v>44894</v>
      </c>
      <c r="B230" s="248">
        <v>92.54</v>
      </c>
      <c r="C230" s="248">
        <v>54.25</v>
      </c>
      <c r="D230" s="248">
        <f t="shared" si="3"/>
        <v>38.290000000000006</v>
      </c>
    </row>
    <row r="231" spans="1:4">
      <c r="A231" s="249">
        <v>44895</v>
      </c>
      <c r="B231" s="248">
        <v>91.23</v>
      </c>
      <c r="C231" s="248">
        <v>55</v>
      </c>
      <c r="D231" s="248">
        <f t="shared" si="3"/>
        <v>36.230000000000004</v>
      </c>
    </row>
    <row r="232" spans="1:4">
      <c r="A232" s="249">
        <v>44896</v>
      </c>
      <c r="B232" s="248">
        <v>83.38</v>
      </c>
      <c r="C232" s="248">
        <v>54.75</v>
      </c>
      <c r="D232" s="248">
        <f t="shared" si="3"/>
        <v>28.629999999999995</v>
      </c>
    </row>
    <row r="233" spans="1:4">
      <c r="A233" s="249">
        <v>44897</v>
      </c>
      <c r="B233" s="248">
        <v>81.22</v>
      </c>
      <c r="C233" s="248">
        <v>54.5</v>
      </c>
      <c r="D233" s="248">
        <f t="shared" si="3"/>
        <v>26.72</v>
      </c>
    </row>
    <row r="234" spans="1:4">
      <c r="A234" s="249">
        <v>44900</v>
      </c>
      <c r="B234" s="248">
        <v>78.569999999999993</v>
      </c>
      <c r="C234" s="248">
        <v>54.75</v>
      </c>
      <c r="D234" s="248">
        <f t="shared" si="3"/>
        <v>23.819999999999993</v>
      </c>
    </row>
    <row r="235" spans="1:4">
      <c r="A235" s="249">
        <v>44901</v>
      </c>
      <c r="B235" s="248">
        <v>77.62</v>
      </c>
      <c r="C235" s="248">
        <v>55.5</v>
      </c>
      <c r="D235" s="248">
        <f t="shared" si="3"/>
        <v>22.120000000000005</v>
      </c>
    </row>
    <row r="236" spans="1:4">
      <c r="A236" s="249">
        <v>44902</v>
      </c>
      <c r="B236" s="248">
        <v>76.959999999999994</v>
      </c>
      <c r="C236" s="248">
        <v>55</v>
      </c>
      <c r="D236" s="248">
        <f t="shared" si="3"/>
        <v>21.959999999999994</v>
      </c>
    </row>
    <row r="237" spans="1:4">
      <c r="A237" s="249">
        <v>44903</v>
      </c>
      <c r="B237" s="248">
        <v>77.31</v>
      </c>
      <c r="C237" s="248">
        <v>56</v>
      </c>
      <c r="D237" s="248">
        <f t="shared" si="3"/>
        <v>21.310000000000002</v>
      </c>
    </row>
    <row r="238" spans="1:4">
      <c r="A238" s="249">
        <v>44904</v>
      </c>
      <c r="B238" s="248">
        <v>76.010000000000005</v>
      </c>
      <c r="C238" s="248">
        <v>53.5</v>
      </c>
      <c r="D238" s="248">
        <f t="shared" si="3"/>
        <v>22.510000000000005</v>
      </c>
    </row>
    <row r="239" spans="1:4">
      <c r="A239" s="249">
        <v>44907</v>
      </c>
      <c r="B239" s="248">
        <v>78.2</v>
      </c>
      <c r="C239" s="248">
        <v>52.75</v>
      </c>
      <c r="D239" s="248">
        <f t="shared" si="3"/>
        <v>25.450000000000003</v>
      </c>
    </row>
    <row r="240" spans="1:4">
      <c r="A240" s="249">
        <v>44908</v>
      </c>
      <c r="B240" s="248">
        <v>80.12</v>
      </c>
      <c r="C240" s="248">
        <v>53.75</v>
      </c>
      <c r="D240" s="248">
        <f t="shared" si="3"/>
        <v>26.370000000000005</v>
      </c>
    </row>
    <row r="241" spans="1:6">
      <c r="A241" s="249">
        <v>44909</v>
      </c>
      <c r="B241" s="248">
        <v>79.55</v>
      </c>
      <c r="C241" s="248">
        <v>54</v>
      </c>
      <c r="D241" s="248">
        <f t="shared" si="3"/>
        <v>25.549999999999997</v>
      </c>
    </row>
    <row r="242" spans="1:6">
      <c r="A242" s="249">
        <v>44910</v>
      </c>
      <c r="B242" s="248">
        <v>79.819999999999993</v>
      </c>
      <c r="C242" s="248">
        <v>53.5</v>
      </c>
      <c r="D242" s="248">
        <f t="shared" si="3"/>
        <v>26.319999999999993</v>
      </c>
    </row>
    <row r="243" spans="1:6">
      <c r="A243" s="249">
        <v>44911</v>
      </c>
      <c r="B243" s="248">
        <v>75.86</v>
      </c>
      <c r="C243" s="248">
        <v>53.5</v>
      </c>
      <c r="D243" s="248">
        <f t="shared" si="3"/>
        <v>22.36</v>
      </c>
    </row>
    <row r="244" spans="1:6">
      <c r="A244" s="249">
        <v>44914</v>
      </c>
      <c r="B244" s="248">
        <v>76.91</v>
      </c>
      <c r="C244" s="248">
        <v>53.25</v>
      </c>
      <c r="D244" s="248">
        <f t="shared" si="3"/>
        <v>23.659999999999997</v>
      </c>
    </row>
    <row r="245" spans="1:6">
      <c r="A245" s="249">
        <v>44915</v>
      </c>
      <c r="B245" s="248">
        <v>78.55</v>
      </c>
      <c r="C245" s="248">
        <v>53</v>
      </c>
      <c r="D245" s="248">
        <f t="shared" si="3"/>
        <v>25.549999999999997</v>
      </c>
    </row>
    <row r="246" spans="1:6">
      <c r="A246" s="249">
        <v>44916</v>
      </c>
      <c r="B246" s="248">
        <v>79.31</v>
      </c>
      <c r="C246" s="248">
        <v>53</v>
      </c>
      <c r="D246" s="248">
        <f t="shared" si="3"/>
        <v>26.310000000000002</v>
      </c>
    </row>
    <row r="247" spans="1:6">
      <c r="A247" s="249">
        <v>44917</v>
      </c>
      <c r="B247" s="248">
        <v>78.8</v>
      </c>
      <c r="C247" s="248">
        <v>52</v>
      </c>
      <c r="D247" s="248">
        <f t="shared" si="3"/>
        <v>26.799999999999997</v>
      </c>
    </row>
    <row r="248" spans="1:6">
      <c r="A248" s="249">
        <v>44918</v>
      </c>
      <c r="B248" s="248">
        <v>78.930000000000007</v>
      </c>
      <c r="C248" s="248">
        <v>51.75</v>
      </c>
      <c r="D248" s="248">
        <f t="shared" si="3"/>
        <v>27.180000000000007</v>
      </c>
    </row>
    <row r="249" spans="1:6">
      <c r="A249" s="249">
        <v>44922</v>
      </c>
      <c r="B249" s="248">
        <v>80.650000000000006</v>
      </c>
      <c r="C249" s="248">
        <v>52.5</v>
      </c>
      <c r="D249" s="248">
        <f t="shared" si="3"/>
        <v>28.150000000000006</v>
      </c>
    </row>
    <row r="250" spans="1:6">
      <c r="A250" s="249">
        <v>44923</v>
      </c>
      <c r="B250" s="248">
        <v>78.8</v>
      </c>
      <c r="C250" s="248">
        <v>52.5</v>
      </c>
      <c r="D250" s="248">
        <f t="shared" si="3"/>
        <v>26.299999999999997</v>
      </c>
    </row>
    <row r="251" spans="1:6">
      <c r="A251" s="249">
        <v>44924</v>
      </c>
      <c r="B251" s="248">
        <v>79.400000000000006</v>
      </c>
      <c r="C251" s="248">
        <v>52.5</v>
      </c>
      <c r="D251" s="248">
        <f t="shared" si="3"/>
        <v>26.900000000000006</v>
      </c>
    </row>
    <row r="252" spans="1:6">
      <c r="A252" s="249">
        <v>44925</v>
      </c>
      <c r="B252" s="248">
        <v>76.81</v>
      </c>
      <c r="C252" s="248">
        <v>53.5</v>
      </c>
      <c r="D252" s="248">
        <f t="shared" si="3"/>
        <v>23.310000000000002</v>
      </c>
      <c r="E252" s="120">
        <v>12.67</v>
      </c>
    </row>
    <row r="253" spans="1:6">
      <c r="A253" s="249">
        <v>44929</v>
      </c>
      <c r="B253" s="248">
        <v>76.2</v>
      </c>
      <c r="C253" s="248">
        <v>54</v>
      </c>
      <c r="D253" s="248">
        <f t="shared" si="3"/>
        <v>22.200000000000003</v>
      </c>
      <c r="E253" s="120">
        <v>14.03</v>
      </c>
      <c r="F253" s="250">
        <f>(E253/E252)-1</f>
        <v>0.10734017363851622</v>
      </c>
    </row>
    <row r="254" spans="1:6">
      <c r="A254" s="249">
        <v>44930</v>
      </c>
      <c r="B254" s="248">
        <v>75.849999999999994</v>
      </c>
      <c r="C254" s="248">
        <v>53.75</v>
      </c>
      <c r="D254" s="248">
        <f t="shared" si="3"/>
        <v>22.099999999999994</v>
      </c>
    </row>
    <row r="255" spans="1:6">
      <c r="A255" s="249">
        <v>44931</v>
      </c>
      <c r="B255" s="248">
        <v>75.42</v>
      </c>
      <c r="C255" s="248">
        <v>53.75</v>
      </c>
      <c r="D255" s="248">
        <f t="shared" si="3"/>
        <v>21.67</v>
      </c>
    </row>
    <row r="256" spans="1:6">
      <c r="A256" s="249">
        <v>44932</v>
      </c>
      <c r="B256" s="248">
        <v>76.17</v>
      </c>
      <c r="C256" s="248">
        <v>53.25</v>
      </c>
      <c r="D256" s="248">
        <f t="shared" si="3"/>
        <v>22.92</v>
      </c>
    </row>
    <row r="257" spans="1:4">
      <c r="A257" s="249">
        <v>44935</v>
      </c>
      <c r="B257" s="248">
        <v>76.349999999999994</v>
      </c>
      <c r="C257" s="248">
        <v>54.25</v>
      </c>
      <c r="D257" s="248">
        <f t="shared" si="3"/>
        <v>22.099999999999994</v>
      </c>
    </row>
    <row r="258" spans="1:4">
      <c r="A258" s="249">
        <v>44936</v>
      </c>
      <c r="B258" s="248">
        <v>75.569999999999993</v>
      </c>
      <c r="C258" s="248">
        <v>53.125</v>
      </c>
      <c r="D258" s="248">
        <f t="shared" si="3"/>
        <v>22.444999999999993</v>
      </c>
    </row>
    <row r="259" spans="1:4">
      <c r="A259" s="249">
        <v>44937</v>
      </c>
      <c r="B259" s="248">
        <v>75.11</v>
      </c>
      <c r="C259" s="248">
        <v>52.5</v>
      </c>
      <c r="D259" s="248">
        <f t="shared" ref="D259:D322" si="4">B259-C259</f>
        <v>22.61</v>
      </c>
    </row>
    <row r="260" spans="1:4">
      <c r="A260" s="249">
        <v>44938</v>
      </c>
      <c r="B260" s="248">
        <v>76.25</v>
      </c>
      <c r="C260" s="248">
        <v>52.5</v>
      </c>
      <c r="D260" s="248">
        <f t="shared" si="4"/>
        <v>23.75</v>
      </c>
    </row>
    <row r="261" spans="1:4">
      <c r="A261" s="249">
        <v>44939</v>
      </c>
      <c r="B261" s="248">
        <v>76.06</v>
      </c>
      <c r="C261" s="248">
        <v>52</v>
      </c>
      <c r="D261" s="248">
        <f t="shared" si="4"/>
        <v>24.060000000000002</v>
      </c>
    </row>
    <row r="262" spans="1:4">
      <c r="A262" s="249">
        <v>44943</v>
      </c>
      <c r="B262" s="248">
        <v>76.84</v>
      </c>
      <c r="C262" s="248">
        <v>51.75</v>
      </c>
      <c r="D262" s="248">
        <f t="shared" si="4"/>
        <v>25.090000000000003</v>
      </c>
    </row>
    <row r="263" spans="1:4">
      <c r="A263" s="249">
        <v>44944</v>
      </c>
      <c r="B263" s="248">
        <v>75.87</v>
      </c>
      <c r="C263" s="248">
        <v>52.5</v>
      </c>
      <c r="D263" s="248">
        <f t="shared" si="4"/>
        <v>23.370000000000005</v>
      </c>
    </row>
    <row r="264" spans="1:4">
      <c r="A264" s="249">
        <v>44945</v>
      </c>
      <c r="B264" s="248">
        <v>74.900000000000006</v>
      </c>
      <c r="C264" s="248">
        <v>53</v>
      </c>
      <c r="D264" s="248">
        <f t="shared" si="4"/>
        <v>21.900000000000006</v>
      </c>
    </row>
    <row r="265" spans="1:4">
      <c r="A265" s="249">
        <v>44946</v>
      </c>
      <c r="B265" s="248">
        <v>73.72</v>
      </c>
      <c r="C265" s="248">
        <v>53</v>
      </c>
      <c r="D265" s="248">
        <f t="shared" si="4"/>
        <v>20.72</v>
      </c>
    </row>
    <row r="266" spans="1:4">
      <c r="A266" s="249">
        <v>44949</v>
      </c>
      <c r="B266" s="248">
        <v>73.790000000000006</v>
      </c>
      <c r="C266" s="248">
        <v>53</v>
      </c>
      <c r="D266" s="248">
        <f t="shared" si="4"/>
        <v>20.790000000000006</v>
      </c>
    </row>
    <row r="267" spans="1:4">
      <c r="A267" s="249">
        <v>44950</v>
      </c>
      <c r="B267" s="248">
        <v>72.73</v>
      </c>
      <c r="C267" s="248">
        <v>53</v>
      </c>
      <c r="D267" s="248">
        <f t="shared" si="4"/>
        <v>19.730000000000004</v>
      </c>
    </row>
    <row r="268" spans="1:4">
      <c r="A268" s="249">
        <v>44951</v>
      </c>
      <c r="B268" s="248">
        <v>72.290000000000006</v>
      </c>
      <c r="C268" s="248">
        <v>51.5</v>
      </c>
      <c r="D268" s="248">
        <f t="shared" si="4"/>
        <v>20.790000000000006</v>
      </c>
    </row>
    <row r="269" spans="1:4">
      <c r="A269" s="249">
        <v>44952</v>
      </c>
      <c r="B269" s="248">
        <v>72.540000000000006</v>
      </c>
      <c r="C269" s="248">
        <v>53</v>
      </c>
      <c r="D269" s="248">
        <f t="shared" si="4"/>
        <v>19.540000000000006</v>
      </c>
    </row>
    <row r="270" spans="1:4">
      <c r="A270" s="249">
        <v>44953</v>
      </c>
      <c r="B270" s="248">
        <v>72.37</v>
      </c>
      <c r="C270" s="248">
        <v>53.5</v>
      </c>
      <c r="D270" s="248">
        <f t="shared" si="4"/>
        <v>18.870000000000005</v>
      </c>
    </row>
    <row r="271" spans="1:4">
      <c r="A271" s="249">
        <v>44956</v>
      </c>
      <c r="B271" s="248">
        <v>73.069999999999993</v>
      </c>
      <c r="C271" s="248">
        <v>54.125</v>
      </c>
      <c r="D271" s="248">
        <f t="shared" si="4"/>
        <v>18.944999999999993</v>
      </c>
    </row>
    <row r="272" spans="1:4">
      <c r="A272" s="249">
        <v>44957</v>
      </c>
      <c r="B272" s="248">
        <v>74.33</v>
      </c>
      <c r="C272" s="248">
        <v>52.75</v>
      </c>
      <c r="D272" s="248">
        <f t="shared" si="4"/>
        <v>21.58</v>
      </c>
    </row>
    <row r="273" spans="1:4">
      <c r="A273" s="249">
        <v>44958</v>
      </c>
      <c r="B273" s="248">
        <v>73.040000000000006</v>
      </c>
      <c r="C273" s="248">
        <v>52.75</v>
      </c>
      <c r="D273" s="248">
        <f t="shared" si="4"/>
        <v>20.290000000000006</v>
      </c>
    </row>
    <row r="274" spans="1:4">
      <c r="A274" s="249">
        <v>44959</v>
      </c>
      <c r="B274" s="248">
        <v>72.94</v>
      </c>
      <c r="C274" s="248">
        <v>52</v>
      </c>
      <c r="D274" s="248">
        <f t="shared" si="4"/>
        <v>20.939999999999998</v>
      </c>
    </row>
    <row r="275" spans="1:4">
      <c r="A275" s="249">
        <v>44960</v>
      </c>
      <c r="B275" s="248">
        <v>71.06</v>
      </c>
      <c r="C275" s="248">
        <v>52.95</v>
      </c>
      <c r="D275" s="248">
        <f t="shared" si="4"/>
        <v>18.11</v>
      </c>
    </row>
    <row r="276" spans="1:4">
      <c r="A276" s="249">
        <v>44963</v>
      </c>
      <c r="B276" s="248">
        <v>71.31</v>
      </c>
      <c r="C276" s="248">
        <v>53</v>
      </c>
      <c r="D276" s="248">
        <f t="shared" si="4"/>
        <v>18.310000000000002</v>
      </c>
    </row>
    <row r="277" spans="1:4">
      <c r="A277" s="249">
        <v>44964</v>
      </c>
      <c r="B277" s="248">
        <v>71.89</v>
      </c>
      <c r="C277" s="248">
        <v>53.75</v>
      </c>
      <c r="D277" s="248">
        <f t="shared" si="4"/>
        <v>18.14</v>
      </c>
    </row>
    <row r="278" spans="1:4">
      <c r="A278" s="249">
        <v>44965</v>
      </c>
      <c r="B278" s="248">
        <v>71.58</v>
      </c>
      <c r="C278" s="248">
        <v>54.5</v>
      </c>
      <c r="D278" s="248">
        <f t="shared" si="4"/>
        <v>17.079999999999998</v>
      </c>
    </row>
    <row r="279" spans="1:4">
      <c r="A279" s="249">
        <v>44966</v>
      </c>
      <c r="B279" s="248">
        <v>69.540000000000006</v>
      </c>
      <c r="C279" s="248">
        <v>54</v>
      </c>
      <c r="D279" s="248">
        <f t="shared" si="4"/>
        <v>15.540000000000006</v>
      </c>
    </row>
    <row r="280" spans="1:4">
      <c r="A280" s="249">
        <v>44967</v>
      </c>
      <c r="B280" s="248">
        <v>71.040000000000006</v>
      </c>
      <c r="C280" s="248">
        <v>53.5</v>
      </c>
      <c r="D280" s="248">
        <f t="shared" si="4"/>
        <v>17.540000000000006</v>
      </c>
    </row>
    <row r="281" spans="1:4">
      <c r="A281" s="249">
        <v>44970</v>
      </c>
      <c r="B281" s="248">
        <v>70.64</v>
      </c>
      <c r="C281" s="248">
        <v>53.25</v>
      </c>
      <c r="D281" s="248">
        <f t="shared" si="4"/>
        <v>17.39</v>
      </c>
    </row>
    <row r="282" spans="1:4">
      <c r="A282" s="249">
        <v>44971</v>
      </c>
      <c r="B282" s="248">
        <v>70.900000000000006</v>
      </c>
      <c r="C282" s="248">
        <v>53.5</v>
      </c>
      <c r="D282" s="248">
        <f t="shared" si="4"/>
        <v>17.400000000000006</v>
      </c>
    </row>
    <row r="283" spans="1:4">
      <c r="A283" s="249">
        <v>44972</v>
      </c>
      <c r="B283" s="248">
        <v>71.739999999999995</v>
      </c>
      <c r="C283" s="248">
        <v>53</v>
      </c>
      <c r="D283" s="248">
        <f t="shared" si="4"/>
        <v>18.739999999999995</v>
      </c>
    </row>
    <row r="284" spans="1:4">
      <c r="A284" s="249">
        <v>44973</v>
      </c>
      <c r="B284" s="248">
        <v>72.900000000000006</v>
      </c>
      <c r="C284" s="248">
        <v>54</v>
      </c>
      <c r="D284" s="248">
        <f t="shared" si="4"/>
        <v>18.900000000000006</v>
      </c>
    </row>
    <row r="285" spans="1:4">
      <c r="A285" s="249">
        <v>44974</v>
      </c>
      <c r="B285" s="248">
        <v>72.510000000000005</v>
      </c>
      <c r="C285" s="248">
        <v>54</v>
      </c>
      <c r="D285" s="248">
        <f t="shared" si="4"/>
        <v>18.510000000000005</v>
      </c>
    </row>
    <row r="286" spans="1:4">
      <c r="A286" s="249">
        <v>44978</v>
      </c>
      <c r="B286" s="248">
        <v>73.77</v>
      </c>
      <c r="C286" s="248">
        <v>54</v>
      </c>
      <c r="D286" s="248">
        <f t="shared" si="4"/>
        <v>19.769999999999996</v>
      </c>
    </row>
    <row r="287" spans="1:4">
      <c r="A287" s="249">
        <v>44979</v>
      </c>
      <c r="B287" s="248">
        <v>74.33</v>
      </c>
      <c r="C287" s="248">
        <v>54.5</v>
      </c>
      <c r="D287" s="248">
        <f t="shared" si="4"/>
        <v>19.829999999999998</v>
      </c>
    </row>
    <row r="288" spans="1:4">
      <c r="A288" s="249">
        <v>44980</v>
      </c>
      <c r="B288" s="248">
        <v>73.540000000000006</v>
      </c>
      <c r="C288" s="248">
        <v>55</v>
      </c>
      <c r="D288" s="248">
        <f t="shared" si="4"/>
        <v>18.540000000000006</v>
      </c>
    </row>
    <row r="289" spans="1:4">
      <c r="A289" s="249">
        <v>44981</v>
      </c>
      <c r="B289" s="248">
        <v>72.11</v>
      </c>
      <c r="C289" s="248">
        <v>54.75</v>
      </c>
      <c r="D289" s="248">
        <f t="shared" si="4"/>
        <v>17.36</v>
      </c>
    </row>
    <row r="290" spans="1:4">
      <c r="A290" s="249">
        <v>44984</v>
      </c>
      <c r="B290" s="248">
        <v>71.040000000000006</v>
      </c>
      <c r="C290" s="248">
        <v>54.5</v>
      </c>
      <c r="D290" s="248">
        <f t="shared" si="4"/>
        <v>16.540000000000006</v>
      </c>
    </row>
    <row r="291" spans="1:4">
      <c r="A291" s="249">
        <v>44985</v>
      </c>
      <c r="B291" s="248">
        <v>70.75</v>
      </c>
      <c r="C291" s="248">
        <v>54</v>
      </c>
      <c r="D291" s="248">
        <f t="shared" si="4"/>
        <v>16.75</v>
      </c>
    </row>
    <row r="292" spans="1:4">
      <c r="A292" s="249">
        <v>44986</v>
      </c>
      <c r="B292" s="248">
        <v>71.83</v>
      </c>
      <c r="C292" s="248">
        <v>55</v>
      </c>
      <c r="D292" s="248">
        <f t="shared" si="4"/>
        <v>16.829999999999998</v>
      </c>
    </row>
    <row r="293" spans="1:4">
      <c r="A293" s="249">
        <v>44987</v>
      </c>
      <c r="B293" s="248">
        <v>72.650000000000006</v>
      </c>
      <c r="C293" s="248">
        <v>55</v>
      </c>
      <c r="D293" s="248">
        <f t="shared" si="4"/>
        <v>17.650000000000006</v>
      </c>
    </row>
    <row r="294" spans="1:4">
      <c r="A294" s="249">
        <v>44988</v>
      </c>
      <c r="B294" s="248">
        <v>71.94</v>
      </c>
      <c r="C294" s="248">
        <v>56.25</v>
      </c>
      <c r="D294" s="248">
        <f t="shared" si="4"/>
        <v>15.689999999999998</v>
      </c>
    </row>
    <row r="295" spans="1:4">
      <c r="A295" s="249">
        <v>44991</v>
      </c>
      <c r="B295" s="248">
        <v>71.2</v>
      </c>
      <c r="C295" s="248">
        <v>56.25</v>
      </c>
      <c r="D295" s="248">
        <f t="shared" si="4"/>
        <v>14.950000000000003</v>
      </c>
    </row>
    <row r="296" spans="1:4">
      <c r="A296" s="249">
        <v>44992</v>
      </c>
      <c r="B296" s="248">
        <v>69.41</v>
      </c>
      <c r="C296" s="248">
        <v>55.75</v>
      </c>
      <c r="D296" s="248">
        <f t="shared" si="4"/>
        <v>13.659999999999997</v>
      </c>
    </row>
    <row r="297" spans="1:4">
      <c r="A297" s="249">
        <v>44993</v>
      </c>
      <c r="B297" s="248">
        <v>69.83</v>
      </c>
      <c r="C297" s="248">
        <v>55.25</v>
      </c>
      <c r="D297" s="248">
        <f t="shared" si="4"/>
        <v>14.579999999999998</v>
      </c>
    </row>
    <row r="298" spans="1:4">
      <c r="A298" s="249">
        <v>44994</v>
      </c>
      <c r="B298" s="248">
        <v>67.81</v>
      </c>
      <c r="C298" s="248">
        <v>55.25</v>
      </c>
      <c r="D298" s="248">
        <f t="shared" si="4"/>
        <v>12.560000000000002</v>
      </c>
    </row>
    <row r="299" spans="1:4">
      <c r="A299" s="249">
        <v>44995</v>
      </c>
      <c r="B299" s="248">
        <v>67.36</v>
      </c>
      <c r="C299" s="248">
        <v>54.5</v>
      </c>
      <c r="D299" s="248">
        <f t="shared" si="4"/>
        <v>12.86</v>
      </c>
    </row>
    <row r="300" spans="1:4">
      <c r="A300" s="249">
        <v>44998</v>
      </c>
      <c r="B300" s="248">
        <v>66.61</v>
      </c>
      <c r="C300" s="248">
        <v>54.5</v>
      </c>
      <c r="D300" s="248">
        <f t="shared" si="4"/>
        <v>12.11</v>
      </c>
    </row>
    <row r="301" spans="1:4">
      <c r="A301" s="249">
        <v>44999</v>
      </c>
      <c r="B301" s="248">
        <v>66.930000000000007</v>
      </c>
      <c r="C301" s="248">
        <v>53.75</v>
      </c>
      <c r="D301" s="248">
        <f t="shared" si="4"/>
        <v>13.180000000000007</v>
      </c>
    </row>
    <row r="302" spans="1:4">
      <c r="A302" s="249">
        <v>45000</v>
      </c>
      <c r="B302" s="248">
        <v>67.09</v>
      </c>
      <c r="C302" s="248">
        <v>54.25</v>
      </c>
      <c r="D302" s="248">
        <f t="shared" si="4"/>
        <v>12.840000000000003</v>
      </c>
    </row>
    <row r="303" spans="1:4">
      <c r="A303" s="249">
        <v>45001</v>
      </c>
      <c r="B303" s="248">
        <v>68.73</v>
      </c>
      <c r="C303" s="248">
        <v>54</v>
      </c>
      <c r="D303" s="248">
        <f t="shared" si="4"/>
        <v>14.730000000000004</v>
      </c>
    </row>
    <row r="304" spans="1:4">
      <c r="A304" s="249">
        <v>45002</v>
      </c>
      <c r="B304" s="248">
        <v>68.459999999999994</v>
      </c>
      <c r="C304" s="248">
        <v>53.75</v>
      </c>
      <c r="D304" s="248">
        <f t="shared" si="4"/>
        <v>14.709999999999994</v>
      </c>
    </row>
    <row r="305" spans="1:4">
      <c r="A305" s="249">
        <v>45005</v>
      </c>
      <c r="B305" s="248">
        <v>68.989999999999995</v>
      </c>
      <c r="C305" s="248">
        <v>53.5</v>
      </c>
      <c r="D305" s="248">
        <f t="shared" si="4"/>
        <v>15.489999999999995</v>
      </c>
    </row>
    <row r="306" spans="1:4">
      <c r="A306" s="249">
        <v>45006</v>
      </c>
      <c r="B306" s="248">
        <v>67.239999999999995</v>
      </c>
      <c r="C306" s="248">
        <v>53</v>
      </c>
      <c r="D306" s="248">
        <f t="shared" si="4"/>
        <v>14.239999999999995</v>
      </c>
    </row>
    <row r="307" spans="1:4">
      <c r="A307" s="249">
        <v>45007</v>
      </c>
      <c r="B307" s="248">
        <v>65.64</v>
      </c>
      <c r="C307" s="248">
        <v>52.5</v>
      </c>
      <c r="D307" s="248">
        <f t="shared" si="4"/>
        <v>13.14</v>
      </c>
    </row>
    <row r="308" spans="1:4">
      <c r="A308" s="249">
        <v>45008</v>
      </c>
      <c r="B308" s="248">
        <v>63.67</v>
      </c>
      <c r="C308" s="248">
        <v>52.5</v>
      </c>
      <c r="D308" s="248">
        <f t="shared" si="4"/>
        <v>11.170000000000002</v>
      </c>
    </row>
    <row r="309" spans="1:4">
      <c r="A309" s="249">
        <v>45009</v>
      </c>
      <c r="B309" s="248">
        <v>64.77</v>
      </c>
      <c r="C309" s="248">
        <v>52.5</v>
      </c>
      <c r="D309" s="248">
        <f t="shared" si="4"/>
        <v>12.269999999999996</v>
      </c>
    </row>
    <row r="310" spans="1:4">
      <c r="A310" s="249">
        <v>45012</v>
      </c>
      <c r="B310" s="248">
        <v>66.55</v>
      </c>
      <c r="C310" s="248">
        <v>53</v>
      </c>
      <c r="D310" s="248">
        <f t="shared" si="4"/>
        <v>13.549999999999997</v>
      </c>
    </row>
    <row r="311" spans="1:4">
      <c r="A311" s="249">
        <v>45013</v>
      </c>
      <c r="B311" s="248">
        <v>67.05</v>
      </c>
      <c r="C311" s="248">
        <v>55</v>
      </c>
      <c r="D311" s="248">
        <f t="shared" si="4"/>
        <v>12.049999999999997</v>
      </c>
    </row>
    <row r="312" spans="1:4">
      <c r="A312" s="249">
        <v>45014</v>
      </c>
      <c r="B312" s="248">
        <v>67.38</v>
      </c>
      <c r="C312" s="248">
        <v>54.75</v>
      </c>
      <c r="D312" s="248">
        <f t="shared" si="4"/>
        <v>12.629999999999995</v>
      </c>
    </row>
    <row r="313" spans="1:4">
      <c r="A313" s="249">
        <v>45015</v>
      </c>
      <c r="B313" s="248">
        <v>66.37</v>
      </c>
      <c r="C313" s="248">
        <v>55.5</v>
      </c>
      <c r="D313" s="248">
        <f t="shared" si="4"/>
        <v>10.870000000000005</v>
      </c>
    </row>
    <row r="314" spans="1:4">
      <c r="A314" s="249">
        <v>45016</v>
      </c>
      <c r="B314" s="248">
        <v>67.489999999999995</v>
      </c>
      <c r="C314" s="248">
        <v>55.5</v>
      </c>
      <c r="D314" s="248">
        <f t="shared" si="4"/>
        <v>11.989999999999995</v>
      </c>
    </row>
    <row r="315" spans="1:4">
      <c r="A315" s="249">
        <v>45019</v>
      </c>
      <c r="B315" s="248">
        <v>68.680000000000007</v>
      </c>
      <c r="C315" s="248">
        <v>56.25</v>
      </c>
      <c r="D315" s="248">
        <f t="shared" si="4"/>
        <v>12.430000000000007</v>
      </c>
    </row>
    <row r="316" spans="1:4">
      <c r="A316" s="249">
        <v>45020</v>
      </c>
      <c r="B316" s="248">
        <v>67.739999999999995</v>
      </c>
      <c r="C316" s="248">
        <v>57.5</v>
      </c>
      <c r="D316" s="248">
        <f t="shared" si="4"/>
        <v>10.239999999999995</v>
      </c>
    </row>
    <row r="317" spans="1:4">
      <c r="A317" s="249">
        <v>45021</v>
      </c>
      <c r="B317" s="248">
        <v>67.22</v>
      </c>
      <c r="C317" s="248">
        <v>56.5</v>
      </c>
      <c r="D317" s="248">
        <f t="shared" si="4"/>
        <v>10.719999999999999</v>
      </c>
    </row>
    <row r="318" spans="1:4">
      <c r="A318" s="249">
        <v>45022</v>
      </c>
      <c r="B318" s="248">
        <v>66.53</v>
      </c>
      <c r="C318" s="248">
        <v>55.5</v>
      </c>
      <c r="D318" s="248">
        <f t="shared" si="4"/>
        <v>11.030000000000001</v>
      </c>
    </row>
    <row r="319" spans="1:4">
      <c r="A319" s="249">
        <v>45026</v>
      </c>
      <c r="B319" s="248">
        <v>66.48</v>
      </c>
      <c r="C319" s="248">
        <v>56.5</v>
      </c>
      <c r="D319" s="248">
        <f t="shared" si="4"/>
        <v>9.980000000000004</v>
      </c>
    </row>
    <row r="320" spans="1:4">
      <c r="A320" s="249">
        <v>45027</v>
      </c>
      <c r="B320" s="248">
        <v>66.89</v>
      </c>
      <c r="C320" s="248">
        <v>57</v>
      </c>
      <c r="D320" s="248">
        <f t="shared" si="4"/>
        <v>9.89</v>
      </c>
    </row>
    <row r="321" spans="1:4">
      <c r="A321" s="249">
        <v>45028</v>
      </c>
      <c r="B321" s="248">
        <v>66.25</v>
      </c>
      <c r="C321" s="248">
        <v>56</v>
      </c>
      <c r="D321" s="248">
        <f t="shared" si="4"/>
        <v>10.25</v>
      </c>
    </row>
    <row r="322" spans="1:4">
      <c r="A322" s="249">
        <v>45029</v>
      </c>
      <c r="B322" s="248">
        <v>66.22</v>
      </c>
      <c r="C322" s="248">
        <v>55.5</v>
      </c>
      <c r="D322" s="248">
        <f t="shared" si="4"/>
        <v>10.719999999999999</v>
      </c>
    </row>
    <row r="323" spans="1:4">
      <c r="A323" s="249">
        <v>45030</v>
      </c>
      <c r="B323" s="248">
        <v>66.16</v>
      </c>
      <c r="C323" s="248">
        <v>55.25</v>
      </c>
      <c r="D323" s="248">
        <f t="shared" ref="D323:D386" si="5">B323-C323</f>
        <v>10.909999999999997</v>
      </c>
    </row>
    <row r="324" spans="1:4">
      <c r="A324" s="249">
        <v>45033</v>
      </c>
      <c r="B324" s="248">
        <v>66.819999999999993</v>
      </c>
      <c r="C324" s="248">
        <v>55</v>
      </c>
      <c r="D324" s="248">
        <f t="shared" si="5"/>
        <v>11.819999999999993</v>
      </c>
    </row>
    <row r="325" spans="1:4">
      <c r="A325" s="249">
        <v>45034</v>
      </c>
      <c r="B325" s="248">
        <v>67.61</v>
      </c>
      <c r="C325" s="248">
        <v>56.25</v>
      </c>
      <c r="D325" s="248">
        <f t="shared" si="5"/>
        <v>11.36</v>
      </c>
    </row>
    <row r="326" spans="1:4">
      <c r="A326" s="249">
        <v>45035</v>
      </c>
      <c r="B326" s="248">
        <v>67.27</v>
      </c>
      <c r="C326" s="248">
        <v>56.25</v>
      </c>
      <c r="D326" s="248">
        <f t="shared" si="5"/>
        <v>11.019999999999996</v>
      </c>
    </row>
    <row r="327" spans="1:4">
      <c r="A327" s="249">
        <v>45036</v>
      </c>
      <c r="B327" s="248">
        <v>66.680000000000007</v>
      </c>
      <c r="C327" s="248">
        <v>56</v>
      </c>
      <c r="D327" s="248">
        <f t="shared" si="5"/>
        <v>10.680000000000007</v>
      </c>
    </row>
    <row r="328" spans="1:4">
      <c r="A328" s="249">
        <v>45037</v>
      </c>
      <c r="B328" s="248">
        <v>65.650000000000006</v>
      </c>
      <c r="C328" s="248">
        <v>56</v>
      </c>
      <c r="D328" s="248">
        <f t="shared" si="5"/>
        <v>9.6500000000000057</v>
      </c>
    </row>
    <row r="329" spans="1:4">
      <c r="A329" s="249">
        <v>45040</v>
      </c>
      <c r="B329" s="248">
        <v>64.56</v>
      </c>
      <c r="C329" s="248">
        <v>56</v>
      </c>
      <c r="D329" s="248">
        <f t="shared" si="5"/>
        <v>8.5600000000000023</v>
      </c>
    </row>
    <row r="330" spans="1:4">
      <c r="A330" s="249">
        <v>45041</v>
      </c>
      <c r="B330" s="248">
        <v>63.71</v>
      </c>
      <c r="C330" s="248">
        <v>55.75</v>
      </c>
      <c r="D330" s="248">
        <f t="shared" si="5"/>
        <v>7.9600000000000009</v>
      </c>
    </row>
    <row r="331" spans="1:4">
      <c r="A331" s="249">
        <v>45042</v>
      </c>
      <c r="B331" s="248">
        <v>64.08</v>
      </c>
      <c r="C331" s="248">
        <v>54</v>
      </c>
      <c r="D331" s="248">
        <f t="shared" si="5"/>
        <v>10.079999999999998</v>
      </c>
    </row>
    <row r="332" spans="1:4">
      <c r="A332" s="249">
        <v>45043</v>
      </c>
      <c r="B332" s="248">
        <v>62.78</v>
      </c>
      <c r="C332" s="248">
        <v>53.5</v>
      </c>
      <c r="D332" s="248">
        <f t="shared" si="5"/>
        <v>9.2800000000000011</v>
      </c>
    </row>
    <row r="333" spans="1:4">
      <c r="A333" s="249">
        <v>45044</v>
      </c>
      <c r="B333" s="248">
        <v>63.61</v>
      </c>
      <c r="C333" s="248">
        <v>53</v>
      </c>
      <c r="D333" s="248">
        <f t="shared" si="5"/>
        <v>10.61</v>
      </c>
    </row>
    <row r="334" spans="1:4">
      <c r="A334" s="249">
        <v>45047</v>
      </c>
      <c r="B334" s="248">
        <v>64.06</v>
      </c>
      <c r="C334" s="248">
        <v>53</v>
      </c>
      <c r="D334" s="248">
        <f t="shared" si="5"/>
        <v>11.060000000000002</v>
      </c>
    </row>
    <row r="335" spans="1:4">
      <c r="A335" s="249">
        <v>45048</v>
      </c>
      <c r="B335" s="248">
        <v>64.040000000000006</v>
      </c>
      <c r="C335" s="248">
        <v>54</v>
      </c>
      <c r="D335" s="248">
        <f t="shared" si="5"/>
        <v>10.040000000000006</v>
      </c>
    </row>
    <row r="336" spans="1:4">
      <c r="A336" s="249">
        <v>45049</v>
      </c>
      <c r="B336" s="248">
        <v>64.89</v>
      </c>
      <c r="C336" s="248">
        <v>52.5</v>
      </c>
      <c r="D336" s="248">
        <f t="shared" si="5"/>
        <v>12.39</v>
      </c>
    </row>
    <row r="337" spans="1:4">
      <c r="A337" s="249">
        <v>45050</v>
      </c>
      <c r="B337" s="248">
        <v>64.73</v>
      </c>
      <c r="C337" s="248">
        <v>52.25</v>
      </c>
      <c r="D337" s="248">
        <f t="shared" si="5"/>
        <v>12.480000000000004</v>
      </c>
    </row>
    <row r="338" spans="1:4">
      <c r="A338" s="249">
        <v>45051</v>
      </c>
      <c r="B338" s="248">
        <v>66.83</v>
      </c>
      <c r="C338" s="248">
        <v>53</v>
      </c>
      <c r="D338" s="248">
        <f t="shared" si="5"/>
        <v>13.829999999999998</v>
      </c>
    </row>
    <row r="339" spans="1:4">
      <c r="A339" s="249">
        <v>45054</v>
      </c>
      <c r="B339" s="248">
        <v>66.650000000000006</v>
      </c>
      <c r="C339" s="248">
        <v>53.25</v>
      </c>
      <c r="D339" s="248">
        <f t="shared" si="5"/>
        <v>13.400000000000006</v>
      </c>
    </row>
    <row r="340" spans="1:4">
      <c r="A340" s="249">
        <v>45055</v>
      </c>
      <c r="B340" s="248">
        <v>66.540000000000006</v>
      </c>
      <c r="C340" s="248">
        <v>52.75</v>
      </c>
      <c r="D340" s="248">
        <f t="shared" si="5"/>
        <v>13.790000000000006</v>
      </c>
    </row>
    <row r="341" spans="1:4">
      <c r="A341" s="249">
        <v>45056</v>
      </c>
      <c r="B341" s="248">
        <v>65.55</v>
      </c>
      <c r="C341" s="248">
        <v>53</v>
      </c>
      <c r="D341" s="248">
        <f t="shared" si="5"/>
        <v>12.549999999999997</v>
      </c>
    </row>
    <row r="342" spans="1:4">
      <c r="A342" s="249">
        <v>45057</v>
      </c>
      <c r="B342" s="248">
        <v>64.150000000000006</v>
      </c>
      <c r="C342" s="248">
        <v>52</v>
      </c>
      <c r="D342" s="248">
        <f t="shared" si="5"/>
        <v>12.150000000000006</v>
      </c>
    </row>
    <row r="343" spans="1:4">
      <c r="A343" s="249">
        <v>45058</v>
      </c>
      <c r="B343" s="248">
        <v>62.52</v>
      </c>
      <c r="C343" s="248">
        <v>53</v>
      </c>
      <c r="D343" s="248">
        <f t="shared" si="5"/>
        <v>9.5200000000000031</v>
      </c>
    </row>
    <row r="344" spans="1:4">
      <c r="A344" s="249">
        <v>45061</v>
      </c>
      <c r="B344" s="248">
        <v>62.69</v>
      </c>
      <c r="C344" s="248">
        <v>51.5</v>
      </c>
      <c r="D344" s="248">
        <f t="shared" si="5"/>
        <v>11.189999999999998</v>
      </c>
    </row>
    <row r="345" spans="1:4">
      <c r="A345" s="249">
        <v>45062</v>
      </c>
      <c r="B345" s="248">
        <v>60.45</v>
      </c>
      <c r="C345" s="248">
        <v>50.5</v>
      </c>
      <c r="D345" s="248">
        <f t="shared" si="5"/>
        <v>9.9500000000000028</v>
      </c>
    </row>
    <row r="346" spans="1:4">
      <c r="A346" s="249">
        <v>45063</v>
      </c>
      <c r="B346" s="248">
        <v>59.41</v>
      </c>
      <c r="C346" s="248">
        <v>49.5</v>
      </c>
      <c r="D346" s="248">
        <f t="shared" si="5"/>
        <v>9.9099999999999966</v>
      </c>
    </row>
    <row r="347" spans="1:4">
      <c r="A347" s="249">
        <v>45064</v>
      </c>
      <c r="B347" s="248">
        <v>60.29</v>
      </c>
      <c r="C347" s="248">
        <v>49</v>
      </c>
      <c r="D347" s="248">
        <f t="shared" si="5"/>
        <v>11.29</v>
      </c>
    </row>
    <row r="348" spans="1:4">
      <c r="A348" s="249">
        <v>45065</v>
      </c>
      <c r="B348" s="248">
        <v>60.27</v>
      </c>
      <c r="C348" s="248">
        <v>49.5</v>
      </c>
      <c r="D348" s="248">
        <f t="shared" si="5"/>
        <v>10.770000000000003</v>
      </c>
    </row>
    <row r="349" spans="1:4">
      <c r="A349" s="249">
        <v>45068</v>
      </c>
      <c r="B349" s="248">
        <v>62.27</v>
      </c>
      <c r="C349" s="248">
        <v>48.5</v>
      </c>
      <c r="D349" s="248">
        <f t="shared" si="5"/>
        <v>13.770000000000003</v>
      </c>
    </row>
    <row r="350" spans="1:4">
      <c r="A350" s="249">
        <v>45069</v>
      </c>
      <c r="B350" s="248">
        <v>61.76</v>
      </c>
      <c r="C350" s="248">
        <v>47.75</v>
      </c>
      <c r="D350" s="248">
        <f t="shared" si="5"/>
        <v>14.009999999999998</v>
      </c>
    </row>
    <row r="351" spans="1:4">
      <c r="A351" s="249">
        <v>45070</v>
      </c>
      <c r="B351" s="248">
        <v>62</v>
      </c>
      <c r="C351" s="248">
        <v>47.5</v>
      </c>
      <c r="D351" s="248">
        <f t="shared" si="5"/>
        <v>14.5</v>
      </c>
    </row>
    <row r="352" spans="1:4">
      <c r="A352" s="249">
        <v>45071</v>
      </c>
      <c r="B352" s="248">
        <v>62.52</v>
      </c>
      <c r="C352" s="248">
        <v>48.25</v>
      </c>
      <c r="D352" s="248">
        <f t="shared" si="5"/>
        <v>14.270000000000003</v>
      </c>
    </row>
    <row r="353" spans="1:4">
      <c r="A353" s="249">
        <v>45072</v>
      </c>
      <c r="B353" s="248">
        <v>62.82</v>
      </c>
      <c r="C353" s="248">
        <v>48.5</v>
      </c>
      <c r="D353" s="248">
        <f t="shared" si="5"/>
        <v>14.32</v>
      </c>
    </row>
    <row r="354" spans="1:4">
      <c r="A354" s="249">
        <v>45076</v>
      </c>
      <c r="B354" s="248">
        <v>60.7</v>
      </c>
      <c r="C354" s="248">
        <v>47</v>
      </c>
      <c r="D354" s="248">
        <f t="shared" si="5"/>
        <v>13.700000000000003</v>
      </c>
    </row>
    <row r="355" spans="1:4">
      <c r="A355" s="249">
        <v>45077</v>
      </c>
      <c r="B355" s="248">
        <v>61.2</v>
      </c>
      <c r="C355" s="248">
        <v>45</v>
      </c>
      <c r="D355" s="248">
        <f t="shared" si="5"/>
        <v>16.200000000000003</v>
      </c>
    </row>
    <row r="356" spans="1:4">
      <c r="A356" s="249">
        <v>45078</v>
      </c>
      <c r="B356" s="248">
        <v>62.86</v>
      </c>
      <c r="C356" s="248">
        <v>45.25</v>
      </c>
      <c r="D356" s="248">
        <f t="shared" si="5"/>
        <v>17.61</v>
      </c>
    </row>
    <row r="357" spans="1:4">
      <c r="A357" s="249">
        <v>45079</v>
      </c>
      <c r="B357" s="248">
        <v>65</v>
      </c>
      <c r="C357" s="248">
        <v>46.5</v>
      </c>
      <c r="D357" s="248">
        <f t="shared" si="5"/>
        <v>18.5</v>
      </c>
    </row>
    <row r="358" spans="1:4">
      <c r="A358" s="249">
        <v>45082</v>
      </c>
      <c r="B358" s="248">
        <v>64.760000000000005</v>
      </c>
      <c r="C358" s="248">
        <v>46.5</v>
      </c>
      <c r="D358" s="248">
        <f t="shared" si="5"/>
        <v>18.260000000000005</v>
      </c>
    </row>
    <row r="359" spans="1:4">
      <c r="A359" s="249">
        <v>45083</v>
      </c>
      <c r="B359" s="248">
        <v>66.17</v>
      </c>
      <c r="C359" s="248">
        <v>45.75</v>
      </c>
      <c r="D359" s="248">
        <f t="shared" si="5"/>
        <v>20.420000000000002</v>
      </c>
    </row>
    <row r="360" spans="1:4">
      <c r="A360" s="249">
        <v>45084</v>
      </c>
      <c r="B360" s="248">
        <v>65.72</v>
      </c>
      <c r="C360" s="248">
        <v>45.5</v>
      </c>
      <c r="D360" s="248">
        <f t="shared" si="5"/>
        <v>20.22</v>
      </c>
    </row>
    <row r="361" spans="1:4">
      <c r="A361" s="249">
        <v>45085</v>
      </c>
      <c r="B361" s="248">
        <v>67.75</v>
      </c>
      <c r="C361" s="248">
        <v>45</v>
      </c>
      <c r="D361" s="248">
        <f t="shared" si="5"/>
        <v>22.75</v>
      </c>
    </row>
    <row r="362" spans="1:4">
      <c r="A362" s="249">
        <v>45086</v>
      </c>
      <c r="B362" s="248">
        <v>69.84</v>
      </c>
      <c r="C362" s="248">
        <v>46</v>
      </c>
      <c r="D362" s="248">
        <f t="shared" si="5"/>
        <v>23.840000000000003</v>
      </c>
    </row>
    <row r="363" spans="1:4">
      <c r="A363" s="249">
        <v>45089</v>
      </c>
      <c r="B363" s="248">
        <v>70.48</v>
      </c>
      <c r="C363" s="248">
        <v>46.25</v>
      </c>
      <c r="D363" s="248">
        <f t="shared" si="5"/>
        <v>24.230000000000004</v>
      </c>
    </row>
    <row r="364" spans="1:4">
      <c r="A364" s="249">
        <v>45090</v>
      </c>
      <c r="B364" s="248">
        <v>71.930000000000007</v>
      </c>
      <c r="C364" s="248">
        <v>45.5</v>
      </c>
      <c r="D364" s="248">
        <f t="shared" si="5"/>
        <v>26.430000000000007</v>
      </c>
    </row>
    <row r="365" spans="1:4">
      <c r="A365" s="249">
        <v>45091</v>
      </c>
      <c r="B365" s="248">
        <v>72.459999999999994</v>
      </c>
      <c r="C365" s="248">
        <v>45.75</v>
      </c>
      <c r="D365" s="248">
        <f t="shared" si="5"/>
        <v>26.709999999999994</v>
      </c>
    </row>
    <row r="366" spans="1:4">
      <c r="A366" s="249">
        <v>45092</v>
      </c>
      <c r="B366" s="248">
        <v>74.930000000000007</v>
      </c>
      <c r="C366" s="248">
        <v>45.5</v>
      </c>
      <c r="D366" s="248">
        <f t="shared" si="5"/>
        <v>29.430000000000007</v>
      </c>
    </row>
    <row r="367" spans="1:4">
      <c r="A367" s="249">
        <v>45093</v>
      </c>
      <c r="B367" s="248">
        <v>76.19</v>
      </c>
      <c r="C367" s="248">
        <v>47.75</v>
      </c>
      <c r="D367" s="248">
        <f t="shared" si="5"/>
        <v>28.439999999999998</v>
      </c>
    </row>
    <row r="368" spans="1:4">
      <c r="A368" s="249">
        <v>45097</v>
      </c>
      <c r="B368" s="248">
        <v>76.13</v>
      </c>
      <c r="C368" s="248">
        <v>48</v>
      </c>
      <c r="D368" s="248">
        <f t="shared" si="5"/>
        <v>28.129999999999995</v>
      </c>
    </row>
    <row r="369" spans="1:4">
      <c r="A369" s="249">
        <v>45098</v>
      </c>
      <c r="B369" s="248">
        <v>71.88</v>
      </c>
      <c r="C369" s="248">
        <v>45.5</v>
      </c>
      <c r="D369" s="248">
        <f t="shared" si="5"/>
        <v>26.379999999999995</v>
      </c>
    </row>
    <row r="370" spans="1:4">
      <c r="A370" s="249">
        <v>45099</v>
      </c>
      <c r="B370" s="248">
        <v>72.02</v>
      </c>
      <c r="C370" s="248">
        <v>45.25</v>
      </c>
      <c r="D370" s="248">
        <f t="shared" si="5"/>
        <v>26.769999999999996</v>
      </c>
    </row>
    <row r="371" spans="1:4">
      <c r="A371" s="249">
        <v>45100</v>
      </c>
      <c r="B371" s="248">
        <v>74.19</v>
      </c>
      <c r="C371" s="248">
        <v>45.5</v>
      </c>
      <c r="D371" s="248">
        <f t="shared" si="5"/>
        <v>28.689999999999998</v>
      </c>
    </row>
    <row r="372" spans="1:4">
      <c r="A372" s="249">
        <v>45103</v>
      </c>
      <c r="B372" s="248">
        <v>76.010000000000005</v>
      </c>
      <c r="C372" s="248">
        <v>45.75</v>
      </c>
      <c r="D372" s="248">
        <f t="shared" si="5"/>
        <v>30.260000000000005</v>
      </c>
    </row>
    <row r="373" spans="1:4">
      <c r="A373" s="249">
        <v>45104</v>
      </c>
      <c r="B373" s="248">
        <v>77.05</v>
      </c>
      <c r="C373" s="248">
        <v>46</v>
      </c>
      <c r="D373" s="248">
        <f t="shared" si="5"/>
        <v>31.049999999999997</v>
      </c>
    </row>
    <row r="374" spans="1:4">
      <c r="A374" s="249">
        <v>45105</v>
      </c>
      <c r="B374" s="248">
        <v>76.12</v>
      </c>
      <c r="C374" s="248">
        <v>46.25</v>
      </c>
      <c r="D374" s="248">
        <f t="shared" si="5"/>
        <v>29.870000000000005</v>
      </c>
    </row>
    <row r="375" spans="1:4">
      <c r="A375" s="249">
        <v>45106</v>
      </c>
      <c r="B375" s="248">
        <v>77.33</v>
      </c>
      <c r="C375" s="248">
        <v>46.25</v>
      </c>
      <c r="D375" s="248">
        <f t="shared" si="5"/>
        <v>31.08</v>
      </c>
    </row>
    <row r="376" spans="1:4">
      <c r="A376" s="249">
        <v>45107</v>
      </c>
      <c r="B376" s="248">
        <v>81.510000000000005</v>
      </c>
      <c r="C376" s="248">
        <v>46.5</v>
      </c>
      <c r="D376" s="248">
        <f t="shared" si="5"/>
        <v>35.010000000000005</v>
      </c>
    </row>
    <row r="377" spans="1:4">
      <c r="A377" s="249">
        <v>45110</v>
      </c>
      <c r="B377" s="248">
        <v>80.17</v>
      </c>
      <c r="C377" s="248">
        <v>48</v>
      </c>
      <c r="D377" s="248">
        <f t="shared" si="5"/>
        <v>32.17</v>
      </c>
    </row>
    <row r="378" spans="1:4">
      <c r="A378" s="249">
        <v>45112</v>
      </c>
      <c r="B378" s="248">
        <v>81.53</v>
      </c>
      <c r="C378" s="248">
        <v>46.75</v>
      </c>
      <c r="D378" s="248">
        <f t="shared" si="5"/>
        <v>34.78</v>
      </c>
    </row>
    <row r="379" spans="1:4">
      <c r="A379" s="249">
        <v>45113</v>
      </c>
      <c r="B379" s="248">
        <v>79.48</v>
      </c>
      <c r="C379" s="248">
        <v>47.75</v>
      </c>
      <c r="D379" s="248">
        <f t="shared" si="5"/>
        <v>31.730000000000004</v>
      </c>
    </row>
    <row r="380" spans="1:4">
      <c r="A380" s="249">
        <v>45114</v>
      </c>
      <c r="B380" s="248">
        <v>79.069999999999993</v>
      </c>
      <c r="C380" s="248">
        <v>46.75</v>
      </c>
      <c r="D380" s="248">
        <f t="shared" si="5"/>
        <v>32.319999999999993</v>
      </c>
    </row>
    <row r="381" spans="1:4">
      <c r="A381" s="249">
        <v>45117</v>
      </c>
      <c r="B381" s="248">
        <v>81.83</v>
      </c>
      <c r="C381" s="248">
        <v>47</v>
      </c>
      <c r="D381" s="248">
        <f t="shared" si="5"/>
        <v>34.83</v>
      </c>
    </row>
    <row r="382" spans="1:4">
      <c r="A382" s="249">
        <v>45118</v>
      </c>
      <c r="B382" s="248">
        <v>81.63</v>
      </c>
      <c r="C382" s="248">
        <v>46.5</v>
      </c>
      <c r="D382" s="248">
        <f t="shared" si="5"/>
        <v>35.129999999999995</v>
      </c>
    </row>
    <row r="383" spans="1:4">
      <c r="A383" s="249">
        <v>45119</v>
      </c>
      <c r="B383" s="248">
        <v>81.34</v>
      </c>
      <c r="C383" s="248">
        <v>47</v>
      </c>
      <c r="D383" s="248">
        <f t="shared" si="5"/>
        <v>34.340000000000003</v>
      </c>
    </row>
    <row r="384" spans="1:4">
      <c r="A384" s="249">
        <v>45120</v>
      </c>
      <c r="B384" s="248">
        <v>82.69</v>
      </c>
      <c r="C384" s="248">
        <v>47</v>
      </c>
      <c r="D384" s="248">
        <f t="shared" si="5"/>
        <v>35.69</v>
      </c>
    </row>
    <row r="385" spans="1:4">
      <c r="A385" s="249">
        <v>45121</v>
      </c>
      <c r="B385" s="248">
        <v>82.05</v>
      </c>
      <c r="C385" s="248">
        <v>47.75</v>
      </c>
      <c r="D385" s="248">
        <f t="shared" si="5"/>
        <v>34.299999999999997</v>
      </c>
    </row>
    <row r="386" spans="1:4">
      <c r="A386" s="249">
        <v>45124</v>
      </c>
      <c r="B386" s="248">
        <v>81.760000000000005</v>
      </c>
      <c r="C386" s="248">
        <v>48.25</v>
      </c>
      <c r="D386" s="248">
        <f t="shared" si="5"/>
        <v>33.510000000000005</v>
      </c>
    </row>
    <row r="387" spans="1:4">
      <c r="A387" s="249">
        <v>45125</v>
      </c>
      <c r="B387" s="248">
        <v>81.05</v>
      </c>
      <c r="C387" s="248">
        <v>48</v>
      </c>
      <c r="D387" s="248">
        <f t="shared" ref="D387:D450" si="6">B387-C387</f>
        <v>33.049999999999997</v>
      </c>
    </row>
    <row r="388" spans="1:4">
      <c r="A388" s="249">
        <v>45126</v>
      </c>
      <c r="B388" s="248">
        <v>83.05</v>
      </c>
      <c r="C388" s="248">
        <v>48</v>
      </c>
      <c r="D388" s="248">
        <f t="shared" si="6"/>
        <v>35.049999999999997</v>
      </c>
    </row>
    <row r="389" spans="1:4">
      <c r="A389" s="249">
        <v>45127</v>
      </c>
      <c r="B389" s="248">
        <v>84.64</v>
      </c>
      <c r="C389" s="248">
        <v>48</v>
      </c>
      <c r="D389" s="248">
        <f t="shared" si="6"/>
        <v>36.64</v>
      </c>
    </row>
    <row r="390" spans="1:4">
      <c r="A390" s="249">
        <v>45128</v>
      </c>
      <c r="B390" s="248">
        <v>86.4</v>
      </c>
      <c r="C390" s="248">
        <v>49</v>
      </c>
      <c r="D390" s="248">
        <f t="shared" si="6"/>
        <v>37.400000000000006</v>
      </c>
    </row>
    <row r="391" spans="1:4">
      <c r="A391" s="249">
        <v>45131</v>
      </c>
      <c r="B391" s="248">
        <v>88.99</v>
      </c>
      <c r="C391" s="248">
        <v>50.5</v>
      </c>
      <c r="D391" s="248">
        <f t="shared" si="6"/>
        <v>38.489999999999995</v>
      </c>
    </row>
    <row r="392" spans="1:4">
      <c r="A392" s="249">
        <v>45132</v>
      </c>
      <c r="B392" s="248">
        <v>89.56</v>
      </c>
      <c r="C392" s="248">
        <v>50</v>
      </c>
      <c r="D392" s="248">
        <f t="shared" si="6"/>
        <v>39.56</v>
      </c>
    </row>
    <row r="393" spans="1:4">
      <c r="A393" s="249">
        <v>45133</v>
      </c>
      <c r="B393" s="248">
        <v>87.27</v>
      </c>
      <c r="C393" s="248">
        <v>50</v>
      </c>
      <c r="D393" s="248">
        <f t="shared" si="6"/>
        <v>37.269999999999996</v>
      </c>
    </row>
    <row r="394" spans="1:4">
      <c r="A394" s="249">
        <v>45134</v>
      </c>
      <c r="B394" s="248">
        <v>85.61</v>
      </c>
      <c r="C394" s="248">
        <v>50</v>
      </c>
      <c r="D394" s="248">
        <f t="shared" si="6"/>
        <v>35.61</v>
      </c>
    </row>
    <row r="395" spans="1:4">
      <c r="A395" s="249">
        <v>45135</v>
      </c>
      <c r="B395" s="248">
        <v>84.6</v>
      </c>
      <c r="C395" s="248">
        <v>49.75</v>
      </c>
      <c r="D395" s="248">
        <f t="shared" si="6"/>
        <v>34.849999999999994</v>
      </c>
    </row>
    <row r="396" spans="1:4">
      <c r="A396" s="249">
        <v>45138</v>
      </c>
      <c r="B396" s="248">
        <v>81.58</v>
      </c>
      <c r="C396" s="248">
        <v>48.75</v>
      </c>
      <c r="D396" s="248">
        <f t="shared" si="6"/>
        <v>32.83</v>
      </c>
    </row>
    <row r="397" spans="1:4">
      <c r="A397" s="249">
        <v>45139</v>
      </c>
      <c r="B397" s="248">
        <v>79.39</v>
      </c>
      <c r="C397" s="248">
        <v>48.25</v>
      </c>
      <c r="D397" s="248">
        <f t="shared" si="6"/>
        <v>31.14</v>
      </c>
    </row>
    <row r="398" spans="1:4">
      <c r="A398" s="249">
        <v>45140</v>
      </c>
      <c r="B398" s="248">
        <v>79.66</v>
      </c>
      <c r="C398" s="248">
        <v>48.75</v>
      </c>
      <c r="D398" s="248">
        <f t="shared" si="6"/>
        <v>30.909999999999997</v>
      </c>
    </row>
    <row r="399" spans="1:4">
      <c r="A399" s="249">
        <v>45141</v>
      </c>
      <c r="B399" s="248">
        <v>78.540000000000006</v>
      </c>
      <c r="C399" s="248">
        <v>47.75</v>
      </c>
      <c r="D399" s="248">
        <f t="shared" si="6"/>
        <v>30.790000000000006</v>
      </c>
    </row>
    <row r="400" spans="1:4">
      <c r="A400" s="249">
        <v>45142</v>
      </c>
      <c r="B400" s="248">
        <v>79.89</v>
      </c>
      <c r="C400" s="248">
        <v>48.25</v>
      </c>
      <c r="D400" s="248">
        <f t="shared" si="6"/>
        <v>31.64</v>
      </c>
    </row>
    <row r="401" spans="1:4">
      <c r="A401" s="249">
        <v>45145</v>
      </c>
      <c r="B401" s="248">
        <v>78.58</v>
      </c>
      <c r="C401" s="248">
        <v>46.5</v>
      </c>
      <c r="D401" s="248">
        <f t="shared" si="6"/>
        <v>32.08</v>
      </c>
    </row>
    <row r="402" spans="1:4">
      <c r="A402" s="249">
        <v>45146</v>
      </c>
      <c r="B402" s="248">
        <v>78.98</v>
      </c>
      <c r="C402" s="248">
        <v>46</v>
      </c>
      <c r="D402" s="248">
        <f t="shared" si="6"/>
        <v>32.980000000000004</v>
      </c>
    </row>
    <row r="403" spans="1:4">
      <c r="A403" s="249">
        <v>45147</v>
      </c>
      <c r="B403" s="248">
        <v>79.209999999999994</v>
      </c>
      <c r="C403" s="248">
        <v>46.5</v>
      </c>
      <c r="D403" s="248">
        <f t="shared" si="6"/>
        <v>32.709999999999994</v>
      </c>
    </row>
    <row r="404" spans="1:4">
      <c r="A404" s="249">
        <v>45148</v>
      </c>
      <c r="B404" s="248">
        <v>78.680000000000007</v>
      </c>
      <c r="C404" s="248">
        <v>46.25</v>
      </c>
      <c r="D404" s="248">
        <f t="shared" si="6"/>
        <v>32.430000000000007</v>
      </c>
    </row>
    <row r="405" spans="1:4">
      <c r="A405" s="249">
        <v>45149</v>
      </c>
      <c r="B405" s="248">
        <v>78.63</v>
      </c>
      <c r="C405" s="248">
        <v>46</v>
      </c>
      <c r="D405" s="248">
        <f t="shared" si="6"/>
        <v>32.629999999999995</v>
      </c>
    </row>
    <row r="406" spans="1:4">
      <c r="A406" s="249">
        <v>45152</v>
      </c>
      <c r="B406" s="248">
        <v>78.55</v>
      </c>
      <c r="C406" s="248">
        <v>45.75</v>
      </c>
      <c r="D406" s="248">
        <f t="shared" si="6"/>
        <v>32.799999999999997</v>
      </c>
    </row>
    <row r="407" spans="1:4">
      <c r="A407" s="249">
        <v>45153</v>
      </c>
      <c r="B407" s="248">
        <v>79.650000000000006</v>
      </c>
      <c r="C407" s="248">
        <v>46.5</v>
      </c>
      <c r="D407" s="248">
        <f t="shared" si="6"/>
        <v>33.150000000000006</v>
      </c>
    </row>
    <row r="408" spans="1:4">
      <c r="A408" s="249">
        <v>45154</v>
      </c>
      <c r="B408" s="248">
        <v>80.77</v>
      </c>
      <c r="C408" s="248">
        <v>47</v>
      </c>
      <c r="D408" s="248">
        <f t="shared" si="6"/>
        <v>33.769999999999996</v>
      </c>
    </row>
    <row r="409" spans="1:4">
      <c r="A409" s="249">
        <v>45155</v>
      </c>
      <c r="B409" s="248">
        <v>81.760000000000005</v>
      </c>
      <c r="C409" s="248">
        <v>47.5</v>
      </c>
      <c r="D409" s="248">
        <f t="shared" si="6"/>
        <v>34.260000000000005</v>
      </c>
    </row>
    <row r="410" spans="1:4">
      <c r="A410" s="249">
        <v>45156</v>
      </c>
      <c r="B410" s="248">
        <v>82.29</v>
      </c>
      <c r="C410" s="248">
        <v>47</v>
      </c>
      <c r="D410" s="248">
        <f t="shared" si="6"/>
        <v>35.290000000000006</v>
      </c>
    </row>
    <row r="411" spans="1:4">
      <c r="A411" s="249">
        <v>45159</v>
      </c>
      <c r="B411" s="248">
        <v>81.99</v>
      </c>
      <c r="C411" s="248">
        <v>47.5</v>
      </c>
      <c r="D411" s="248">
        <f t="shared" si="6"/>
        <v>34.489999999999995</v>
      </c>
    </row>
    <row r="412" spans="1:4">
      <c r="A412" s="249">
        <v>45160</v>
      </c>
      <c r="B412" s="248">
        <v>79.209999999999994</v>
      </c>
      <c r="C412" s="248">
        <v>46.75</v>
      </c>
      <c r="D412" s="248">
        <f t="shared" si="6"/>
        <v>32.459999999999994</v>
      </c>
    </row>
    <row r="413" spans="1:4">
      <c r="A413" s="249">
        <v>45161</v>
      </c>
      <c r="B413" s="248">
        <v>80.150000000000006</v>
      </c>
      <c r="C413" s="248">
        <v>46.5</v>
      </c>
      <c r="D413" s="248">
        <f t="shared" si="6"/>
        <v>33.650000000000006</v>
      </c>
    </row>
    <row r="414" spans="1:4">
      <c r="A414" s="249">
        <v>45162</v>
      </c>
      <c r="B414" s="248">
        <v>79.540000000000006</v>
      </c>
      <c r="C414" s="248">
        <v>46.75</v>
      </c>
      <c r="D414" s="248">
        <f t="shared" si="6"/>
        <v>32.790000000000006</v>
      </c>
    </row>
    <row r="415" spans="1:4">
      <c r="A415" s="249">
        <v>45163</v>
      </c>
      <c r="B415" s="248">
        <v>80.73</v>
      </c>
      <c r="C415" s="248">
        <v>47.5</v>
      </c>
      <c r="D415" s="248">
        <f t="shared" si="6"/>
        <v>33.230000000000004</v>
      </c>
    </row>
    <row r="416" spans="1:4">
      <c r="A416" s="249">
        <v>45166</v>
      </c>
      <c r="B416" s="248">
        <v>80.900000000000006</v>
      </c>
      <c r="C416" s="248">
        <v>47</v>
      </c>
      <c r="D416" s="248">
        <f t="shared" si="6"/>
        <v>33.900000000000006</v>
      </c>
    </row>
    <row r="417" spans="1:4">
      <c r="A417" s="249">
        <v>45167</v>
      </c>
      <c r="B417" s="248">
        <v>80.31</v>
      </c>
      <c r="C417" s="248">
        <v>47</v>
      </c>
      <c r="D417" s="248">
        <f t="shared" si="6"/>
        <v>33.31</v>
      </c>
    </row>
    <row r="418" spans="1:4">
      <c r="A418" s="249">
        <v>45168</v>
      </c>
      <c r="B418" s="248">
        <v>79.290000000000006</v>
      </c>
      <c r="C418" s="248">
        <v>47.5</v>
      </c>
      <c r="D418" s="248">
        <f t="shared" si="6"/>
        <v>31.790000000000006</v>
      </c>
    </row>
    <row r="419" spans="1:4">
      <c r="A419" s="249">
        <v>45169</v>
      </c>
      <c r="B419" s="248">
        <v>79.27</v>
      </c>
      <c r="C419" s="248">
        <v>47.5</v>
      </c>
      <c r="D419" s="248">
        <f t="shared" si="6"/>
        <v>31.769999999999996</v>
      </c>
    </row>
    <row r="420" spans="1:4">
      <c r="A420" s="249">
        <v>45170</v>
      </c>
      <c r="B420" s="248">
        <v>78.5</v>
      </c>
      <c r="C420" s="248">
        <v>47.75</v>
      </c>
      <c r="D420" s="248">
        <f t="shared" si="6"/>
        <v>30.75</v>
      </c>
    </row>
    <row r="421" spans="1:4">
      <c r="A421" s="249">
        <v>45174</v>
      </c>
      <c r="B421" s="248">
        <v>78.010000000000005</v>
      </c>
      <c r="C421" s="248">
        <v>46.75</v>
      </c>
      <c r="D421" s="248">
        <f t="shared" si="6"/>
        <v>31.260000000000005</v>
      </c>
    </row>
    <row r="422" spans="1:4">
      <c r="A422" s="249">
        <v>45175</v>
      </c>
      <c r="B422" s="248">
        <v>77.53</v>
      </c>
      <c r="C422" s="248">
        <v>46.5</v>
      </c>
      <c r="D422" s="248">
        <f t="shared" si="6"/>
        <v>31.03</v>
      </c>
    </row>
    <row r="423" spans="1:4">
      <c r="A423" s="249">
        <v>45176</v>
      </c>
      <c r="B423" s="248">
        <v>75.84</v>
      </c>
      <c r="C423" s="248">
        <v>46</v>
      </c>
      <c r="D423" s="248">
        <f t="shared" si="6"/>
        <v>29.840000000000003</v>
      </c>
    </row>
    <row r="424" spans="1:4">
      <c r="A424" s="249">
        <v>45177</v>
      </c>
      <c r="B424" s="248">
        <v>75.209999999999994</v>
      </c>
      <c r="C424" s="248">
        <v>46</v>
      </c>
      <c r="D424" s="248">
        <f t="shared" si="6"/>
        <v>29.209999999999994</v>
      </c>
    </row>
    <row r="425" spans="1:4">
      <c r="A425" s="249">
        <v>45180</v>
      </c>
      <c r="B425" s="248">
        <v>75.09</v>
      </c>
      <c r="C425" s="248">
        <v>45.5</v>
      </c>
      <c r="D425" s="248">
        <f t="shared" si="6"/>
        <v>29.590000000000003</v>
      </c>
    </row>
    <row r="426" spans="1:4">
      <c r="A426" s="249">
        <v>45181</v>
      </c>
      <c r="B426" s="248">
        <v>74.760000000000005</v>
      </c>
      <c r="C426" s="248">
        <v>45</v>
      </c>
      <c r="D426" s="248">
        <f t="shared" si="6"/>
        <v>29.760000000000005</v>
      </c>
    </row>
    <row r="427" spans="1:4">
      <c r="A427" s="249">
        <v>45182</v>
      </c>
      <c r="B427" s="248">
        <v>76.34</v>
      </c>
      <c r="C427" s="248">
        <v>45.5</v>
      </c>
      <c r="D427" s="248">
        <f t="shared" si="6"/>
        <v>30.840000000000003</v>
      </c>
    </row>
    <row r="428" spans="1:4">
      <c r="A428" s="249">
        <v>45183</v>
      </c>
      <c r="B428" s="248">
        <v>76.150000000000006</v>
      </c>
      <c r="C428" s="248">
        <v>45.75</v>
      </c>
      <c r="D428" s="248">
        <f t="shared" si="6"/>
        <v>30.400000000000006</v>
      </c>
    </row>
    <row r="429" spans="1:4">
      <c r="A429" s="249">
        <v>45184</v>
      </c>
      <c r="B429" s="248">
        <v>76.63</v>
      </c>
      <c r="C429" s="248">
        <v>45.75</v>
      </c>
      <c r="D429" s="248">
        <f t="shared" si="6"/>
        <v>30.879999999999995</v>
      </c>
    </row>
    <row r="430" spans="1:4">
      <c r="A430" s="249">
        <v>45187</v>
      </c>
      <c r="B430" s="248">
        <v>75.64</v>
      </c>
      <c r="C430" s="248">
        <v>45.25</v>
      </c>
      <c r="D430" s="248">
        <f t="shared" si="6"/>
        <v>30.39</v>
      </c>
    </row>
    <row r="431" spans="1:4">
      <c r="A431" s="249">
        <v>45188</v>
      </c>
      <c r="B431" s="248">
        <v>75.010000000000005</v>
      </c>
      <c r="C431" s="248">
        <v>45.25</v>
      </c>
      <c r="D431" s="248">
        <f t="shared" si="6"/>
        <v>29.760000000000005</v>
      </c>
    </row>
    <row r="432" spans="1:4">
      <c r="A432" s="249">
        <v>45189</v>
      </c>
      <c r="B432" s="248">
        <v>73.430000000000007</v>
      </c>
      <c r="C432" s="248">
        <v>45</v>
      </c>
      <c r="D432" s="248">
        <f t="shared" si="6"/>
        <v>28.430000000000007</v>
      </c>
    </row>
    <row r="433" spans="1:4">
      <c r="A433" s="249">
        <v>45190</v>
      </c>
      <c r="B433" s="248">
        <v>72.650000000000006</v>
      </c>
      <c r="C433" s="248">
        <v>44.75</v>
      </c>
      <c r="D433" s="248">
        <f t="shared" si="6"/>
        <v>27.900000000000006</v>
      </c>
    </row>
    <row r="434" spans="1:4">
      <c r="A434" s="249">
        <v>45191</v>
      </c>
      <c r="B434" s="248">
        <v>71.849999999999994</v>
      </c>
      <c r="C434" s="248">
        <v>44.75</v>
      </c>
      <c r="D434" s="248">
        <f t="shared" si="6"/>
        <v>27.099999999999994</v>
      </c>
    </row>
    <row r="435" spans="1:4">
      <c r="A435" s="249">
        <v>45194</v>
      </c>
      <c r="B435" s="248">
        <v>69.75</v>
      </c>
      <c r="C435" s="248">
        <v>45</v>
      </c>
      <c r="D435" s="248">
        <f t="shared" si="6"/>
        <v>24.75</v>
      </c>
    </row>
    <row r="436" spans="1:4">
      <c r="A436" s="249">
        <v>45195</v>
      </c>
      <c r="B436" s="248">
        <v>69.86</v>
      </c>
      <c r="C436" s="248">
        <v>44.75</v>
      </c>
      <c r="D436" s="248">
        <f t="shared" si="6"/>
        <v>25.11</v>
      </c>
    </row>
    <row r="437" spans="1:4">
      <c r="A437" s="249">
        <v>45196</v>
      </c>
      <c r="B437" s="248">
        <v>71.61</v>
      </c>
      <c r="C437" s="248">
        <v>45.25</v>
      </c>
      <c r="D437" s="248">
        <f t="shared" si="6"/>
        <v>26.36</v>
      </c>
    </row>
    <row r="438" spans="1:4">
      <c r="A438" s="249">
        <v>45197</v>
      </c>
      <c r="B438" s="248">
        <v>70.53</v>
      </c>
      <c r="C438" s="248">
        <v>45.25</v>
      </c>
      <c r="D438" s="248">
        <f t="shared" si="6"/>
        <v>25.28</v>
      </c>
    </row>
    <row r="439" spans="1:4">
      <c r="A439" s="249">
        <v>45198</v>
      </c>
      <c r="B439" s="248">
        <v>69.44</v>
      </c>
      <c r="C439" s="248">
        <v>45.25</v>
      </c>
      <c r="D439" s="248">
        <f t="shared" si="6"/>
        <v>24.189999999999998</v>
      </c>
    </row>
    <row r="440" spans="1:4">
      <c r="A440" s="249">
        <v>45201</v>
      </c>
      <c r="B440" s="248">
        <v>69.430000000000007</v>
      </c>
      <c r="C440" s="248">
        <v>44.75</v>
      </c>
      <c r="D440" s="248">
        <f t="shared" si="6"/>
        <v>24.680000000000007</v>
      </c>
    </row>
    <row r="441" spans="1:4">
      <c r="A441" s="249">
        <v>45202</v>
      </c>
      <c r="B441" s="248">
        <v>69.13</v>
      </c>
      <c r="C441" s="248">
        <v>44.75</v>
      </c>
      <c r="D441" s="248">
        <f t="shared" si="6"/>
        <v>24.379999999999995</v>
      </c>
    </row>
    <row r="442" spans="1:4">
      <c r="A442" s="249">
        <v>45203</v>
      </c>
      <c r="B442" s="248">
        <v>67.989999999999995</v>
      </c>
      <c r="C442" s="248">
        <v>44.5</v>
      </c>
      <c r="D442" s="248">
        <f t="shared" si="6"/>
        <v>23.489999999999995</v>
      </c>
    </row>
    <row r="443" spans="1:4">
      <c r="A443" s="249">
        <v>45204</v>
      </c>
      <c r="B443" s="248">
        <v>67.28</v>
      </c>
      <c r="C443" s="248">
        <v>44</v>
      </c>
      <c r="D443" s="248">
        <f t="shared" si="6"/>
        <v>23.28</v>
      </c>
    </row>
    <row r="444" spans="1:4">
      <c r="A444" s="249">
        <v>45205</v>
      </c>
      <c r="B444" s="248">
        <v>67.349999999999994</v>
      </c>
      <c r="C444" s="248">
        <v>44</v>
      </c>
      <c r="D444" s="248">
        <f t="shared" si="6"/>
        <v>23.349999999999994</v>
      </c>
    </row>
    <row r="445" spans="1:4">
      <c r="A445" s="249">
        <v>45208</v>
      </c>
      <c r="B445" s="248">
        <v>65.930000000000007</v>
      </c>
      <c r="C445" s="248">
        <v>44.25</v>
      </c>
      <c r="D445" s="248">
        <f t="shared" si="6"/>
        <v>21.680000000000007</v>
      </c>
    </row>
    <row r="446" spans="1:4">
      <c r="A446" s="249">
        <v>45209</v>
      </c>
      <c r="B446" s="248">
        <v>65.23</v>
      </c>
      <c r="C446" s="248">
        <v>43.75</v>
      </c>
      <c r="D446" s="248">
        <f t="shared" si="6"/>
        <v>21.480000000000004</v>
      </c>
    </row>
    <row r="447" spans="1:4">
      <c r="A447" s="249">
        <v>45210</v>
      </c>
      <c r="B447" s="248">
        <v>64.72</v>
      </c>
      <c r="C447" s="248">
        <v>43.75</v>
      </c>
      <c r="D447" s="248">
        <f t="shared" si="6"/>
        <v>20.97</v>
      </c>
    </row>
    <row r="448" spans="1:4">
      <c r="A448" s="249">
        <v>45211</v>
      </c>
      <c r="B448" s="248">
        <v>65.37</v>
      </c>
      <c r="C448" s="248">
        <v>44.875</v>
      </c>
      <c r="D448" s="248">
        <f t="shared" si="6"/>
        <v>20.495000000000005</v>
      </c>
    </row>
    <row r="449" spans="1:4">
      <c r="A449" s="249">
        <v>45212</v>
      </c>
      <c r="B449" s="248">
        <v>66.38</v>
      </c>
      <c r="C449" s="248">
        <v>46</v>
      </c>
      <c r="D449" s="248">
        <f t="shared" si="6"/>
        <v>20.379999999999995</v>
      </c>
    </row>
    <row r="450" spans="1:4">
      <c r="A450" s="249">
        <v>45215</v>
      </c>
      <c r="B450" s="248">
        <v>67.900000000000006</v>
      </c>
      <c r="C450" s="248">
        <v>46</v>
      </c>
      <c r="D450" s="248">
        <f t="shared" si="6"/>
        <v>21.900000000000006</v>
      </c>
    </row>
    <row r="451" spans="1:4">
      <c r="A451" s="249">
        <v>45216</v>
      </c>
      <c r="B451" s="248">
        <v>67.349999999999994</v>
      </c>
      <c r="C451" s="248">
        <v>46.25</v>
      </c>
      <c r="D451" s="248">
        <f t="shared" ref="D451:D514" si="7">B451-C451</f>
        <v>21.099999999999994</v>
      </c>
    </row>
    <row r="452" spans="1:4">
      <c r="A452" s="249">
        <v>45217</v>
      </c>
      <c r="B452" s="248">
        <v>66.86</v>
      </c>
      <c r="C452" s="248">
        <v>46</v>
      </c>
      <c r="D452" s="248">
        <f t="shared" si="7"/>
        <v>20.86</v>
      </c>
    </row>
    <row r="453" spans="1:4">
      <c r="A453" s="249">
        <v>45218</v>
      </c>
      <c r="B453" s="248">
        <v>65.11</v>
      </c>
      <c r="C453" s="248">
        <v>45</v>
      </c>
      <c r="D453" s="248">
        <f t="shared" si="7"/>
        <v>20.11</v>
      </c>
    </row>
    <row r="454" spans="1:4">
      <c r="A454" s="249">
        <v>45219</v>
      </c>
      <c r="B454" s="248">
        <v>65.39</v>
      </c>
      <c r="C454" s="248">
        <v>44.75</v>
      </c>
      <c r="D454" s="248">
        <f t="shared" si="7"/>
        <v>20.64</v>
      </c>
    </row>
    <row r="455" spans="1:4">
      <c r="A455" s="249">
        <v>45222</v>
      </c>
      <c r="B455" s="248">
        <v>62.94</v>
      </c>
      <c r="C455" s="248">
        <v>44.75</v>
      </c>
      <c r="D455" s="248">
        <f t="shared" si="7"/>
        <v>18.189999999999998</v>
      </c>
    </row>
    <row r="456" spans="1:4">
      <c r="A456" s="249">
        <v>45223</v>
      </c>
      <c r="B456" s="248">
        <v>62.32</v>
      </c>
      <c r="C456" s="248">
        <v>44.25</v>
      </c>
      <c r="D456" s="248">
        <f t="shared" si="7"/>
        <v>18.07</v>
      </c>
    </row>
    <row r="457" spans="1:4">
      <c r="A457" s="249">
        <v>45224</v>
      </c>
      <c r="B457" s="248">
        <v>63.6</v>
      </c>
      <c r="C457" s="248">
        <v>44.5</v>
      </c>
      <c r="D457" s="248">
        <f t="shared" si="7"/>
        <v>19.100000000000001</v>
      </c>
    </row>
    <row r="458" spans="1:4">
      <c r="A458" s="249">
        <v>45225</v>
      </c>
      <c r="B458" s="248">
        <v>62.74</v>
      </c>
      <c r="C458" s="248">
        <v>45</v>
      </c>
      <c r="D458" s="248">
        <f t="shared" si="7"/>
        <v>17.740000000000002</v>
      </c>
    </row>
    <row r="459" spans="1:4">
      <c r="A459" s="249">
        <v>45226</v>
      </c>
      <c r="B459" s="248">
        <v>63.27</v>
      </c>
      <c r="C459" s="248">
        <v>45.25</v>
      </c>
      <c r="D459" s="248">
        <f t="shared" si="7"/>
        <v>18.020000000000003</v>
      </c>
    </row>
    <row r="460" spans="1:4">
      <c r="A460" s="249">
        <v>45229</v>
      </c>
      <c r="B460" s="248">
        <v>63.39</v>
      </c>
      <c r="C460" s="248">
        <v>45</v>
      </c>
      <c r="D460" s="248">
        <f t="shared" si="7"/>
        <v>18.39</v>
      </c>
    </row>
    <row r="461" spans="1:4">
      <c r="A461" s="249">
        <v>45230</v>
      </c>
      <c r="B461" s="248">
        <v>62.42</v>
      </c>
      <c r="C461" s="248">
        <v>44.5</v>
      </c>
      <c r="D461" s="248">
        <f t="shared" si="7"/>
        <v>17.920000000000002</v>
      </c>
    </row>
    <row r="462" spans="1:4">
      <c r="A462" s="249">
        <v>45231</v>
      </c>
      <c r="B462" s="248">
        <v>61.15</v>
      </c>
      <c r="C462" s="248">
        <v>44.5</v>
      </c>
      <c r="D462" s="248">
        <f t="shared" si="7"/>
        <v>16.649999999999999</v>
      </c>
    </row>
    <row r="463" spans="1:4">
      <c r="A463" s="249">
        <v>45232</v>
      </c>
      <c r="B463" s="248">
        <v>61.57</v>
      </c>
      <c r="C463" s="248">
        <v>45.25</v>
      </c>
      <c r="D463" s="248">
        <f t="shared" si="7"/>
        <v>16.32</v>
      </c>
    </row>
    <row r="464" spans="1:4">
      <c r="A464" s="249">
        <v>45233</v>
      </c>
      <c r="B464" s="248">
        <v>60.61</v>
      </c>
      <c r="C464" s="248">
        <v>44.75</v>
      </c>
      <c r="D464" s="248">
        <f t="shared" si="7"/>
        <v>15.86</v>
      </c>
    </row>
    <row r="465" spans="1:4">
      <c r="A465" s="249">
        <v>45236</v>
      </c>
      <c r="B465" s="248">
        <v>62.05</v>
      </c>
      <c r="C465" s="248">
        <v>45.75</v>
      </c>
      <c r="D465" s="248">
        <f t="shared" si="7"/>
        <v>16.299999999999997</v>
      </c>
    </row>
    <row r="466" spans="1:4">
      <c r="A466" s="249">
        <v>45237</v>
      </c>
      <c r="B466" s="248">
        <v>60.49</v>
      </c>
      <c r="C466" s="248">
        <v>45.25</v>
      </c>
      <c r="D466" s="248">
        <f t="shared" si="7"/>
        <v>15.240000000000002</v>
      </c>
    </row>
    <row r="467" spans="1:4">
      <c r="A467" s="249">
        <v>45238</v>
      </c>
      <c r="B467" s="248">
        <v>60.95</v>
      </c>
      <c r="C467" s="248">
        <v>45.25</v>
      </c>
      <c r="D467" s="248">
        <f t="shared" si="7"/>
        <v>15.700000000000003</v>
      </c>
    </row>
    <row r="468" spans="1:4">
      <c r="A468" s="249">
        <v>45239</v>
      </c>
      <c r="B468" s="248">
        <v>61.45</v>
      </c>
      <c r="C468" s="248">
        <v>45</v>
      </c>
      <c r="D468" s="248">
        <f t="shared" si="7"/>
        <v>16.450000000000003</v>
      </c>
    </row>
    <row r="469" spans="1:4">
      <c r="A469" s="249">
        <v>45240</v>
      </c>
      <c r="B469" s="248">
        <v>62.2</v>
      </c>
      <c r="C469" s="248">
        <v>45.25</v>
      </c>
      <c r="D469" s="248">
        <f t="shared" si="7"/>
        <v>16.950000000000003</v>
      </c>
    </row>
    <row r="470" spans="1:4">
      <c r="A470" s="249">
        <v>45243</v>
      </c>
      <c r="B470" s="248">
        <v>62.54</v>
      </c>
      <c r="C470" s="248">
        <v>45.25</v>
      </c>
      <c r="D470" s="248">
        <f t="shared" si="7"/>
        <v>17.29</v>
      </c>
    </row>
    <row r="471" spans="1:4">
      <c r="A471" s="249">
        <v>45244</v>
      </c>
      <c r="B471" s="248">
        <v>63.75</v>
      </c>
      <c r="C471" s="248">
        <v>46.5</v>
      </c>
      <c r="D471" s="248">
        <f t="shared" si="7"/>
        <v>17.25</v>
      </c>
    </row>
    <row r="472" spans="1:4">
      <c r="A472" s="249">
        <v>45245</v>
      </c>
      <c r="B472" s="248">
        <v>63.55</v>
      </c>
      <c r="C472" s="248">
        <v>47.5</v>
      </c>
      <c r="D472" s="248">
        <f t="shared" si="7"/>
        <v>16.049999999999997</v>
      </c>
    </row>
    <row r="473" spans="1:4">
      <c r="A473" s="249">
        <v>45246</v>
      </c>
      <c r="B473" s="248">
        <v>62.63</v>
      </c>
      <c r="C473" s="248">
        <v>47.5</v>
      </c>
      <c r="D473" s="248">
        <f t="shared" si="7"/>
        <v>15.130000000000003</v>
      </c>
    </row>
    <row r="474" spans="1:4">
      <c r="A474" s="249">
        <v>45247</v>
      </c>
      <c r="B474" s="248">
        <v>63.76</v>
      </c>
      <c r="C474" s="248">
        <v>46.625</v>
      </c>
      <c r="D474" s="248">
        <f t="shared" si="7"/>
        <v>17.134999999999998</v>
      </c>
    </row>
    <row r="475" spans="1:4">
      <c r="A475" s="249">
        <v>45250</v>
      </c>
      <c r="B475" s="248">
        <v>64.61</v>
      </c>
      <c r="C475" s="248">
        <v>47.5</v>
      </c>
      <c r="D475" s="248">
        <f t="shared" si="7"/>
        <v>17.11</v>
      </c>
    </row>
    <row r="476" spans="1:4">
      <c r="A476" s="249">
        <v>45251</v>
      </c>
      <c r="B476" s="248">
        <v>65.69</v>
      </c>
      <c r="C476" s="248">
        <v>47.75</v>
      </c>
      <c r="D476" s="248">
        <f t="shared" si="7"/>
        <v>17.939999999999998</v>
      </c>
    </row>
    <row r="477" spans="1:4">
      <c r="A477" s="249">
        <v>45252</v>
      </c>
      <c r="B477" s="248">
        <v>65.099999999999994</v>
      </c>
      <c r="C477" s="248">
        <v>48</v>
      </c>
      <c r="D477" s="248">
        <f t="shared" si="7"/>
        <v>17.099999999999994</v>
      </c>
    </row>
    <row r="478" spans="1:4">
      <c r="A478" s="249">
        <v>45254</v>
      </c>
      <c r="B478" s="248">
        <v>63.03</v>
      </c>
      <c r="C478" s="248">
        <v>47</v>
      </c>
      <c r="D478" s="248">
        <f t="shared" si="7"/>
        <v>16.03</v>
      </c>
    </row>
    <row r="479" spans="1:4">
      <c r="A479" s="249">
        <v>45257</v>
      </c>
      <c r="B479" s="248">
        <v>63.41</v>
      </c>
      <c r="C479" s="248">
        <v>47.25</v>
      </c>
      <c r="D479" s="248">
        <f t="shared" si="7"/>
        <v>16.159999999999997</v>
      </c>
    </row>
    <row r="480" spans="1:4">
      <c r="A480" s="249">
        <v>45258</v>
      </c>
      <c r="B480" s="248">
        <v>64.84</v>
      </c>
      <c r="C480" s="248">
        <v>47.25</v>
      </c>
      <c r="D480" s="248">
        <f t="shared" si="7"/>
        <v>17.590000000000003</v>
      </c>
    </row>
    <row r="481" spans="1:4">
      <c r="A481" s="249">
        <v>45259</v>
      </c>
      <c r="B481" s="248">
        <v>64.180000000000007</v>
      </c>
      <c r="C481" s="248">
        <v>47</v>
      </c>
      <c r="D481" s="248">
        <f t="shared" si="7"/>
        <v>17.180000000000007</v>
      </c>
    </row>
    <row r="482" spans="1:4">
      <c r="A482" s="249">
        <v>45260</v>
      </c>
      <c r="B482" s="248">
        <v>63.29</v>
      </c>
      <c r="C482" s="248">
        <v>47</v>
      </c>
      <c r="D482" s="248">
        <f t="shared" si="7"/>
        <v>16.29</v>
      </c>
    </row>
    <row r="483" spans="1:4">
      <c r="A483" s="249">
        <v>45261</v>
      </c>
      <c r="B483" s="248">
        <v>62.45</v>
      </c>
      <c r="C483" s="248">
        <v>46.25</v>
      </c>
      <c r="D483" s="248">
        <f t="shared" si="7"/>
        <v>16.200000000000003</v>
      </c>
    </row>
    <row r="484" spans="1:4">
      <c r="A484" s="249">
        <v>45264</v>
      </c>
      <c r="B484" s="248">
        <v>62.24</v>
      </c>
      <c r="C484" s="248">
        <v>46</v>
      </c>
      <c r="D484" s="248">
        <f t="shared" si="7"/>
        <v>16.240000000000002</v>
      </c>
    </row>
    <row r="485" spans="1:4">
      <c r="A485" s="249">
        <v>45265</v>
      </c>
      <c r="B485" s="248">
        <v>61.26</v>
      </c>
      <c r="C485" s="248">
        <v>45.5</v>
      </c>
      <c r="D485" s="248">
        <f t="shared" si="7"/>
        <v>15.759999999999998</v>
      </c>
    </row>
    <row r="486" spans="1:4">
      <c r="A486" s="249">
        <v>45266</v>
      </c>
      <c r="B486" s="248">
        <v>60.34</v>
      </c>
      <c r="C486" s="248">
        <v>45.25</v>
      </c>
      <c r="D486" s="248">
        <f t="shared" si="7"/>
        <v>15.090000000000003</v>
      </c>
    </row>
    <row r="487" spans="1:4">
      <c r="A487" s="249">
        <v>45267</v>
      </c>
      <c r="B487" s="248">
        <v>62.13</v>
      </c>
      <c r="C487" s="248">
        <v>45.25</v>
      </c>
      <c r="D487" s="248">
        <f t="shared" si="7"/>
        <v>16.880000000000003</v>
      </c>
    </row>
    <row r="488" spans="1:4">
      <c r="A488" s="249">
        <v>45268</v>
      </c>
      <c r="B488" s="248">
        <v>60.7</v>
      </c>
      <c r="C488" s="248">
        <v>45.5</v>
      </c>
      <c r="D488" s="248">
        <f t="shared" si="7"/>
        <v>15.200000000000003</v>
      </c>
    </row>
    <row r="489" spans="1:4">
      <c r="A489" s="249">
        <v>45271</v>
      </c>
      <c r="B489" s="248">
        <v>61.61</v>
      </c>
      <c r="C489" s="248">
        <v>45.5</v>
      </c>
      <c r="D489" s="248">
        <f t="shared" si="7"/>
        <v>16.11</v>
      </c>
    </row>
    <row r="490" spans="1:4">
      <c r="A490" s="249">
        <v>45272</v>
      </c>
      <c r="B490" s="248">
        <v>60.92</v>
      </c>
      <c r="C490" s="248">
        <v>45.5</v>
      </c>
      <c r="D490" s="248">
        <f t="shared" si="7"/>
        <v>15.420000000000002</v>
      </c>
    </row>
    <row r="491" spans="1:4">
      <c r="A491" s="249">
        <v>45273</v>
      </c>
      <c r="B491" s="248">
        <v>60.33</v>
      </c>
      <c r="C491" s="248">
        <v>45</v>
      </c>
      <c r="D491" s="248">
        <f t="shared" si="7"/>
        <v>15.329999999999998</v>
      </c>
    </row>
    <row r="492" spans="1:4">
      <c r="A492" s="249">
        <v>45274</v>
      </c>
      <c r="B492" s="248">
        <v>59.51</v>
      </c>
      <c r="C492" s="248">
        <v>45.25</v>
      </c>
      <c r="D492" s="248">
        <f t="shared" si="7"/>
        <v>14.259999999999998</v>
      </c>
    </row>
    <row r="493" spans="1:4">
      <c r="A493" s="249">
        <v>45275</v>
      </c>
      <c r="B493" s="248">
        <v>59.99</v>
      </c>
      <c r="C493" s="248">
        <v>45.5</v>
      </c>
      <c r="D493" s="248">
        <f t="shared" si="7"/>
        <v>14.490000000000002</v>
      </c>
    </row>
    <row r="494" spans="1:4">
      <c r="A494" s="249">
        <v>45278</v>
      </c>
      <c r="B494" s="248">
        <v>60.14</v>
      </c>
      <c r="C494" s="248">
        <v>45.5</v>
      </c>
      <c r="D494" s="248">
        <f t="shared" si="7"/>
        <v>14.64</v>
      </c>
    </row>
    <row r="495" spans="1:4">
      <c r="A495" s="249">
        <v>45279</v>
      </c>
      <c r="B495" s="248">
        <v>60.23</v>
      </c>
      <c r="C495" s="248">
        <v>45.5</v>
      </c>
      <c r="D495" s="248">
        <f t="shared" si="7"/>
        <v>14.729999999999997</v>
      </c>
    </row>
    <row r="496" spans="1:4">
      <c r="A496" s="249">
        <v>45280</v>
      </c>
      <c r="B496" s="248">
        <v>60.06</v>
      </c>
      <c r="C496" s="248">
        <v>46</v>
      </c>
      <c r="D496" s="248">
        <f t="shared" si="7"/>
        <v>14.060000000000002</v>
      </c>
    </row>
    <row r="497" spans="1:4">
      <c r="A497" s="249">
        <v>45281</v>
      </c>
      <c r="B497" s="248">
        <v>58.54</v>
      </c>
      <c r="C497" s="248">
        <v>45.75</v>
      </c>
      <c r="D497" s="248">
        <f t="shared" si="7"/>
        <v>12.79</v>
      </c>
    </row>
    <row r="498" spans="1:4">
      <c r="A498" s="249">
        <v>45282</v>
      </c>
      <c r="B498" s="248">
        <v>58.03</v>
      </c>
      <c r="C498" s="248">
        <v>45.5</v>
      </c>
      <c r="D498" s="248">
        <f t="shared" si="7"/>
        <v>12.530000000000001</v>
      </c>
    </row>
    <row r="499" spans="1:4">
      <c r="A499" s="249">
        <v>45286</v>
      </c>
      <c r="B499" s="248">
        <v>57.41</v>
      </c>
      <c r="C499" s="248">
        <v>46</v>
      </c>
      <c r="D499" s="248">
        <f t="shared" si="7"/>
        <v>11.409999999999997</v>
      </c>
    </row>
    <row r="500" spans="1:4">
      <c r="A500" s="249">
        <v>45287</v>
      </c>
      <c r="B500" s="248">
        <v>57.74</v>
      </c>
      <c r="C500" s="248">
        <v>46</v>
      </c>
      <c r="D500" s="248">
        <f t="shared" si="7"/>
        <v>11.740000000000002</v>
      </c>
    </row>
    <row r="501" spans="1:4">
      <c r="A501" s="249">
        <v>45288</v>
      </c>
      <c r="B501" s="248">
        <v>56.99</v>
      </c>
      <c r="C501" s="248">
        <v>45.5</v>
      </c>
      <c r="D501" s="248">
        <f t="shared" si="7"/>
        <v>11.490000000000002</v>
      </c>
    </row>
    <row r="502" spans="1:4">
      <c r="A502" s="249">
        <v>45289</v>
      </c>
      <c r="B502" s="248">
        <v>57.34</v>
      </c>
      <c r="C502" s="248">
        <v>45.5</v>
      </c>
      <c r="D502" s="248">
        <f t="shared" si="7"/>
        <v>11.840000000000003</v>
      </c>
    </row>
    <row r="503" spans="1:4">
      <c r="A503" s="249">
        <v>45293</v>
      </c>
      <c r="B503" s="248">
        <v>57.79</v>
      </c>
      <c r="C503" s="248">
        <v>45</v>
      </c>
      <c r="D503" s="248">
        <f t="shared" si="7"/>
        <v>12.79</v>
      </c>
    </row>
    <row r="504" spans="1:4">
      <c r="A504" s="249">
        <v>45294</v>
      </c>
      <c r="B504" s="248">
        <v>57.6</v>
      </c>
      <c r="C504" s="248">
        <v>45</v>
      </c>
      <c r="D504" s="248">
        <f t="shared" si="7"/>
        <v>12.600000000000001</v>
      </c>
    </row>
    <row r="505" spans="1:4">
      <c r="A505" s="249">
        <v>45295</v>
      </c>
      <c r="B505" s="248">
        <v>57.16</v>
      </c>
      <c r="C505" s="248">
        <v>45.5</v>
      </c>
      <c r="D505" s="248">
        <f t="shared" si="7"/>
        <v>11.659999999999997</v>
      </c>
    </row>
    <row r="506" spans="1:4">
      <c r="A506" s="249">
        <v>45296</v>
      </c>
      <c r="B506" s="248">
        <v>55.63</v>
      </c>
      <c r="C506" s="248">
        <v>45.75</v>
      </c>
      <c r="D506" s="248">
        <f t="shared" si="7"/>
        <v>9.8800000000000026</v>
      </c>
    </row>
    <row r="507" spans="1:4">
      <c r="A507" s="249">
        <v>45299</v>
      </c>
      <c r="B507" s="248">
        <v>55.81</v>
      </c>
      <c r="C507" s="248">
        <v>46</v>
      </c>
      <c r="D507" s="248">
        <f t="shared" si="7"/>
        <v>9.8100000000000023</v>
      </c>
    </row>
    <row r="508" spans="1:4">
      <c r="A508" s="249">
        <v>45300</v>
      </c>
      <c r="B508" s="248">
        <v>56.45</v>
      </c>
      <c r="C508" s="248">
        <v>46</v>
      </c>
      <c r="D508" s="248">
        <f t="shared" si="7"/>
        <v>10.450000000000003</v>
      </c>
    </row>
    <row r="509" spans="1:4">
      <c r="A509" s="249">
        <v>45301</v>
      </c>
      <c r="B509" s="248">
        <v>56.25</v>
      </c>
      <c r="C509" s="248">
        <v>46.5</v>
      </c>
      <c r="D509" s="248">
        <f t="shared" si="7"/>
        <v>9.75</v>
      </c>
    </row>
    <row r="510" spans="1:4">
      <c r="A510" s="249">
        <v>45302</v>
      </c>
      <c r="B510" s="248">
        <v>56.72</v>
      </c>
      <c r="C510" s="248">
        <v>45</v>
      </c>
      <c r="D510" s="248">
        <f t="shared" si="7"/>
        <v>11.719999999999999</v>
      </c>
    </row>
    <row r="511" spans="1:4">
      <c r="A511" s="249">
        <v>45303</v>
      </c>
      <c r="B511" s="248">
        <v>56.25</v>
      </c>
      <c r="C511" s="248">
        <v>45.65</v>
      </c>
      <c r="D511" s="248">
        <f t="shared" si="7"/>
        <v>10.600000000000001</v>
      </c>
    </row>
    <row r="512" spans="1:4">
      <c r="A512" s="249">
        <v>45307</v>
      </c>
      <c r="B512" s="248">
        <v>55.25</v>
      </c>
      <c r="C512" s="248">
        <v>47</v>
      </c>
      <c r="D512" s="248">
        <f t="shared" si="7"/>
        <v>8.25</v>
      </c>
    </row>
    <row r="513" spans="1:4">
      <c r="A513" s="249">
        <v>45308</v>
      </c>
      <c r="B513" s="248">
        <v>55.7</v>
      </c>
      <c r="C513" s="248">
        <v>46.75</v>
      </c>
      <c r="D513" s="248">
        <f t="shared" si="7"/>
        <v>8.9500000000000028</v>
      </c>
    </row>
    <row r="514" spans="1:4">
      <c r="A514" s="249">
        <v>45309</v>
      </c>
      <c r="B514" s="248">
        <v>55.62</v>
      </c>
      <c r="C514" s="248">
        <v>47.5</v>
      </c>
      <c r="D514" s="248">
        <f t="shared" si="7"/>
        <v>8.1199999999999974</v>
      </c>
    </row>
    <row r="515" spans="1:4">
      <c r="A515" s="249">
        <v>45310</v>
      </c>
      <c r="B515" s="248">
        <v>54.9</v>
      </c>
      <c r="C515" s="248">
        <v>48</v>
      </c>
      <c r="D515" s="248">
        <f t="shared" ref="D515:D578" si="8">B515-C515</f>
        <v>6.8999999999999986</v>
      </c>
    </row>
    <row r="516" spans="1:4">
      <c r="A516" s="249">
        <v>45313</v>
      </c>
      <c r="B516" s="248">
        <v>56.16</v>
      </c>
      <c r="C516" s="248">
        <v>47.5</v>
      </c>
      <c r="D516" s="248">
        <f t="shared" si="8"/>
        <v>8.6599999999999966</v>
      </c>
    </row>
    <row r="517" spans="1:4">
      <c r="A517" s="249">
        <v>45314</v>
      </c>
      <c r="B517" s="248">
        <v>56.21</v>
      </c>
      <c r="C517" s="248">
        <v>47.5</v>
      </c>
      <c r="D517" s="248">
        <f t="shared" si="8"/>
        <v>8.7100000000000009</v>
      </c>
    </row>
    <row r="518" spans="1:4">
      <c r="A518" s="249">
        <v>45315</v>
      </c>
      <c r="B518" s="248">
        <v>55.82</v>
      </c>
      <c r="C518" s="248">
        <v>48.25</v>
      </c>
      <c r="D518" s="248">
        <f t="shared" si="8"/>
        <v>7.57</v>
      </c>
    </row>
    <row r="519" spans="1:4">
      <c r="A519" s="249">
        <v>45316</v>
      </c>
      <c r="B519" s="248">
        <v>55.03</v>
      </c>
      <c r="C519" s="248">
        <v>48.25</v>
      </c>
      <c r="D519" s="248">
        <f t="shared" si="8"/>
        <v>6.7800000000000011</v>
      </c>
    </row>
    <row r="520" spans="1:4">
      <c r="A520" s="249">
        <v>45317</v>
      </c>
      <c r="B520" s="248">
        <v>55.43</v>
      </c>
      <c r="C520" s="248">
        <v>48.25</v>
      </c>
      <c r="D520" s="248">
        <f t="shared" si="8"/>
        <v>7.18</v>
      </c>
    </row>
    <row r="521" spans="1:4">
      <c r="A521" s="249">
        <v>45320</v>
      </c>
      <c r="B521" s="248">
        <v>53.55</v>
      </c>
      <c r="C521" s="248">
        <v>47.75</v>
      </c>
      <c r="D521" s="248">
        <f t="shared" si="8"/>
        <v>5.7999999999999972</v>
      </c>
    </row>
    <row r="522" spans="1:4">
      <c r="A522" s="249">
        <v>45321</v>
      </c>
      <c r="B522" s="248">
        <v>54</v>
      </c>
      <c r="C522" s="248">
        <v>47</v>
      </c>
      <c r="D522" s="248">
        <f t="shared" si="8"/>
        <v>7</v>
      </c>
    </row>
    <row r="523" spans="1:4">
      <c r="A523" s="249">
        <v>45322</v>
      </c>
      <c r="B523" s="248">
        <v>54.02</v>
      </c>
      <c r="C523" s="248">
        <v>46.75</v>
      </c>
      <c r="D523" s="248">
        <f t="shared" si="8"/>
        <v>7.2700000000000031</v>
      </c>
    </row>
    <row r="524" spans="1:4">
      <c r="A524" s="249">
        <v>45323</v>
      </c>
      <c r="B524" s="248">
        <v>53.6</v>
      </c>
      <c r="C524" s="248">
        <v>46.75</v>
      </c>
      <c r="D524" s="248">
        <f t="shared" si="8"/>
        <v>6.8500000000000014</v>
      </c>
    </row>
    <row r="525" spans="1:4">
      <c r="A525" s="249">
        <v>45324</v>
      </c>
      <c r="B525" s="248">
        <v>53.23</v>
      </c>
      <c r="C525" s="248">
        <v>46.5</v>
      </c>
      <c r="D525" s="248">
        <f t="shared" si="8"/>
        <v>6.7299999999999969</v>
      </c>
    </row>
    <row r="526" spans="1:4">
      <c r="A526" s="249">
        <v>45327</v>
      </c>
      <c r="B526" s="248">
        <v>53.33</v>
      </c>
      <c r="C526" s="248">
        <v>46.5</v>
      </c>
      <c r="D526" s="248">
        <f t="shared" si="8"/>
        <v>6.8299999999999983</v>
      </c>
    </row>
    <row r="527" spans="1:4">
      <c r="A527" s="249">
        <v>45328</v>
      </c>
      <c r="B527" s="248">
        <v>53.94</v>
      </c>
      <c r="C527" s="248">
        <v>47</v>
      </c>
      <c r="D527" s="248">
        <f t="shared" si="8"/>
        <v>6.9399999999999977</v>
      </c>
    </row>
    <row r="528" spans="1:4">
      <c r="A528" s="249">
        <v>45329</v>
      </c>
      <c r="B528" s="248">
        <v>54.76</v>
      </c>
      <c r="C528" s="248">
        <v>47.5</v>
      </c>
      <c r="D528" s="248">
        <f t="shared" si="8"/>
        <v>7.259999999999998</v>
      </c>
    </row>
    <row r="529" spans="1:4">
      <c r="A529" s="249">
        <v>45330</v>
      </c>
      <c r="B529" s="248">
        <v>54.94</v>
      </c>
      <c r="C529" s="248">
        <v>47.75</v>
      </c>
      <c r="D529" s="248">
        <f t="shared" si="8"/>
        <v>7.1899999999999977</v>
      </c>
    </row>
    <row r="530" spans="1:4">
      <c r="A530" s="249">
        <v>45331</v>
      </c>
      <c r="B530" s="248">
        <v>54.26</v>
      </c>
      <c r="C530" s="248">
        <v>47.75</v>
      </c>
      <c r="D530" s="248">
        <f t="shared" si="8"/>
        <v>6.509999999999998</v>
      </c>
    </row>
    <row r="531" spans="1:4">
      <c r="A531" s="249">
        <v>45334</v>
      </c>
      <c r="B531" s="248">
        <v>53.9</v>
      </c>
      <c r="C531" s="248">
        <v>47.75</v>
      </c>
      <c r="D531" s="248">
        <f t="shared" si="8"/>
        <v>6.1499999999999986</v>
      </c>
    </row>
    <row r="532" spans="1:4">
      <c r="A532" s="249">
        <v>45335</v>
      </c>
      <c r="B532" s="248">
        <v>54.3</v>
      </c>
      <c r="C532" s="248">
        <v>47.25</v>
      </c>
      <c r="D532" s="248">
        <f t="shared" si="8"/>
        <v>7.0499999999999972</v>
      </c>
    </row>
    <row r="533" spans="1:4">
      <c r="A533" s="249">
        <v>45336</v>
      </c>
      <c r="B533" s="248">
        <v>52.85</v>
      </c>
      <c r="C533" s="248">
        <v>48.25</v>
      </c>
      <c r="D533" s="248">
        <f t="shared" si="8"/>
        <v>4.6000000000000014</v>
      </c>
    </row>
    <row r="534" spans="1:4">
      <c r="A534" s="249">
        <v>45337</v>
      </c>
      <c r="B534" s="248">
        <v>52.5</v>
      </c>
      <c r="C534" s="248">
        <v>48.25</v>
      </c>
      <c r="D534" s="248">
        <f t="shared" si="8"/>
        <v>4.25</v>
      </c>
    </row>
    <row r="535" spans="1:4">
      <c r="A535" s="249">
        <v>45338</v>
      </c>
      <c r="B535" s="248">
        <v>52.09</v>
      </c>
      <c r="C535" s="248">
        <v>47.75</v>
      </c>
      <c r="D535" s="248">
        <f t="shared" si="8"/>
        <v>4.3400000000000034</v>
      </c>
    </row>
    <row r="536" spans="1:4">
      <c r="A536" s="249">
        <v>45342</v>
      </c>
      <c r="B536" s="248">
        <v>51.91</v>
      </c>
      <c r="C536" s="248">
        <v>48.25</v>
      </c>
      <c r="D536" s="248">
        <f t="shared" si="8"/>
        <v>3.6599999999999966</v>
      </c>
    </row>
    <row r="537" spans="1:4">
      <c r="A537" s="249">
        <v>45343</v>
      </c>
      <c r="B537" s="248">
        <v>51.33</v>
      </c>
      <c r="C537" s="248">
        <v>48.5</v>
      </c>
      <c r="D537" s="248">
        <f t="shared" si="8"/>
        <v>2.8299999999999983</v>
      </c>
    </row>
    <row r="538" spans="1:4">
      <c r="A538" s="249">
        <v>45344</v>
      </c>
      <c r="B538" s="248">
        <v>51.21</v>
      </c>
      <c r="C538" s="248">
        <v>48.25</v>
      </c>
      <c r="D538" s="248">
        <f t="shared" si="8"/>
        <v>2.9600000000000009</v>
      </c>
    </row>
    <row r="539" spans="1:4">
      <c r="A539" s="249">
        <v>45345</v>
      </c>
      <c r="B539" s="248">
        <v>51.02</v>
      </c>
      <c r="C539" s="248">
        <v>48.75</v>
      </c>
      <c r="D539" s="248">
        <f t="shared" si="8"/>
        <v>2.2700000000000031</v>
      </c>
    </row>
    <row r="540" spans="1:4">
      <c r="A540" s="249">
        <v>45348</v>
      </c>
      <c r="B540" s="248">
        <v>51.4</v>
      </c>
      <c r="C540" s="248">
        <v>48.75</v>
      </c>
      <c r="D540" s="248">
        <f t="shared" si="8"/>
        <v>2.6499999999999986</v>
      </c>
    </row>
    <row r="541" spans="1:4">
      <c r="A541" s="249">
        <v>45349</v>
      </c>
      <c r="B541" s="248">
        <v>51.91</v>
      </c>
      <c r="C541" s="248">
        <v>48.75</v>
      </c>
      <c r="D541" s="248">
        <f t="shared" si="8"/>
        <v>3.1599999999999966</v>
      </c>
    </row>
    <row r="542" spans="1:4">
      <c r="A542" s="249">
        <v>45350</v>
      </c>
      <c r="B542" s="248">
        <v>51.66</v>
      </c>
      <c r="C542" s="248">
        <v>48.5</v>
      </c>
      <c r="D542" s="248">
        <f t="shared" si="8"/>
        <v>3.1599999999999966</v>
      </c>
    </row>
    <row r="543" spans="1:4">
      <c r="A543" s="249">
        <v>45351</v>
      </c>
      <c r="B543" s="248">
        <v>51.66</v>
      </c>
      <c r="C543" s="248">
        <v>49</v>
      </c>
      <c r="D543" s="248">
        <f t="shared" si="8"/>
        <v>2.6599999999999966</v>
      </c>
    </row>
    <row r="544" spans="1:4">
      <c r="A544" s="249">
        <v>45352</v>
      </c>
      <c r="B544" s="248">
        <v>52.16</v>
      </c>
      <c r="C544" s="248">
        <v>49.125</v>
      </c>
      <c r="D544" s="248">
        <f t="shared" si="8"/>
        <v>3.0349999999999966</v>
      </c>
    </row>
    <row r="545" spans="1:4">
      <c r="A545" s="249">
        <v>45355</v>
      </c>
      <c r="B545" s="248">
        <v>51.17</v>
      </c>
      <c r="C545" s="248">
        <v>49</v>
      </c>
      <c r="D545" s="248">
        <f t="shared" si="8"/>
        <v>2.1700000000000017</v>
      </c>
    </row>
    <row r="546" spans="1:4">
      <c r="A546" s="249">
        <v>45356</v>
      </c>
      <c r="B546" s="248">
        <v>51.04</v>
      </c>
      <c r="C546" s="248">
        <v>49.25</v>
      </c>
      <c r="D546" s="248">
        <f t="shared" si="8"/>
        <v>1.7899999999999991</v>
      </c>
    </row>
    <row r="547" spans="1:4">
      <c r="A547" s="249">
        <v>45357</v>
      </c>
      <c r="B547" s="248">
        <v>51.32</v>
      </c>
      <c r="C547" s="248">
        <v>50.5</v>
      </c>
      <c r="D547" s="248">
        <f t="shared" si="8"/>
        <v>0.82000000000000028</v>
      </c>
    </row>
    <row r="548" spans="1:4">
      <c r="A548" s="249">
        <v>45358</v>
      </c>
      <c r="B548" s="248">
        <v>51.85</v>
      </c>
      <c r="C548" s="248">
        <v>50.5</v>
      </c>
      <c r="D548" s="248">
        <f t="shared" si="8"/>
        <v>1.3500000000000014</v>
      </c>
    </row>
    <row r="549" spans="1:4">
      <c r="A549" s="249">
        <v>45359</v>
      </c>
      <c r="B549" s="248">
        <v>51.67</v>
      </c>
      <c r="C549" s="248">
        <v>51.25</v>
      </c>
      <c r="D549" s="248">
        <f t="shared" si="8"/>
        <v>0.42000000000000171</v>
      </c>
    </row>
    <row r="550" spans="1:4">
      <c r="A550" s="249">
        <v>45362</v>
      </c>
      <c r="B550" s="248">
        <v>52.14</v>
      </c>
      <c r="C550" s="248">
        <v>51.5</v>
      </c>
      <c r="D550" s="248">
        <f t="shared" si="8"/>
        <v>0.64000000000000057</v>
      </c>
    </row>
    <row r="551" spans="1:4">
      <c r="A551" s="249">
        <v>45363</v>
      </c>
      <c r="B551" s="248">
        <v>53.32</v>
      </c>
      <c r="C551" s="248">
        <v>51.75</v>
      </c>
      <c r="D551" s="248">
        <f t="shared" si="8"/>
        <v>1.5700000000000003</v>
      </c>
    </row>
    <row r="552" spans="1:4">
      <c r="A552" s="249">
        <v>45364</v>
      </c>
      <c r="B552" s="248">
        <v>53.57</v>
      </c>
      <c r="C552" s="248">
        <v>52</v>
      </c>
      <c r="D552" s="248">
        <f t="shared" si="8"/>
        <v>1.5700000000000003</v>
      </c>
    </row>
    <row r="553" spans="1:4">
      <c r="A553" s="249">
        <v>45365</v>
      </c>
      <c r="B553" s="248">
        <v>52.39</v>
      </c>
      <c r="C553" s="248">
        <v>53.25</v>
      </c>
      <c r="D553" s="248">
        <f t="shared" si="8"/>
        <v>-0.85999999999999943</v>
      </c>
    </row>
    <row r="554" spans="1:4">
      <c r="A554" s="249">
        <v>45366</v>
      </c>
      <c r="B554" s="248">
        <v>53.42</v>
      </c>
      <c r="C554" s="248">
        <v>53.25</v>
      </c>
      <c r="D554" s="248">
        <f t="shared" si="8"/>
        <v>0.17000000000000171</v>
      </c>
    </row>
    <row r="555" spans="1:4">
      <c r="A555" s="249">
        <v>45369</v>
      </c>
      <c r="B555" s="248">
        <v>52.7</v>
      </c>
      <c r="C555" s="248">
        <v>53.25</v>
      </c>
      <c r="D555" s="248">
        <f t="shared" si="8"/>
        <v>-0.54999999999999716</v>
      </c>
    </row>
    <row r="556" spans="1:4">
      <c r="A556" s="249">
        <v>45370</v>
      </c>
      <c r="B556" s="248">
        <v>52.14</v>
      </c>
      <c r="C556" s="248">
        <v>53</v>
      </c>
      <c r="D556" s="248">
        <f t="shared" si="8"/>
        <v>-0.85999999999999943</v>
      </c>
    </row>
    <row r="557" spans="1:4">
      <c r="A557" s="249">
        <v>45371</v>
      </c>
      <c r="B557" s="248">
        <v>53</v>
      </c>
      <c r="C557" s="248">
        <v>53.25</v>
      </c>
      <c r="D557" s="248">
        <f t="shared" si="8"/>
        <v>-0.25</v>
      </c>
    </row>
    <row r="558" spans="1:4">
      <c r="A558" s="249">
        <v>45372</v>
      </c>
      <c r="B558" s="248">
        <v>52.79</v>
      </c>
      <c r="C558" s="248">
        <v>53.5</v>
      </c>
      <c r="D558" s="248">
        <f t="shared" si="8"/>
        <v>-0.71000000000000085</v>
      </c>
    </row>
    <row r="559" spans="1:4">
      <c r="A559" s="249">
        <v>45373</v>
      </c>
      <c r="B559" s="248">
        <v>52.64</v>
      </c>
      <c r="C559" s="248">
        <v>53.25</v>
      </c>
      <c r="D559" s="248">
        <f t="shared" si="8"/>
        <v>-0.60999999999999943</v>
      </c>
    </row>
    <row r="560" spans="1:4">
      <c r="A560" s="249">
        <v>45376</v>
      </c>
      <c r="B560" s="248">
        <v>54.02</v>
      </c>
      <c r="C560" s="248">
        <v>53.5</v>
      </c>
      <c r="D560" s="248">
        <f t="shared" si="8"/>
        <v>0.52000000000000313</v>
      </c>
    </row>
    <row r="561" spans="1:4">
      <c r="A561" s="249">
        <v>45377</v>
      </c>
      <c r="B561" s="248">
        <v>53.42</v>
      </c>
      <c r="C561" s="248">
        <v>53.375</v>
      </c>
      <c r="D561" s="248">
        <f t="shared" si="8"/>
        <v>4.5000000000001705E-2</v>
      </c>
    </row>
    <row r="562" spans="1:4">
      <c r="A562" s="249">
        <v>45378</v>
      </c>
      <c r="B562" s="248">
        <v>52.67</v>
      </c>
      <c r="C562" s="248">
        <v>53</v>
      </c>
      <c r="D562" s="248">
        <f t="shared" si="8"/>
        <v>-0.32999999999999829</v>
      </c>
    </row>
    <row r="563" spans="1:4">
      <c r="A563" s="249">
        <v>45379</v>
      </c>
      <c r="B563" s="248">
        <v>52.95</v>
      </c>
      <c r="C563" s="248">
        <v>53</v>
      </c>
      <c r="D563" s="248">
        <f t="shared" si="8"/>
        <v>-4.9999999999997158E-2</v>
      </c>
    </row>
    <row r="564" spans="1:4">
      <c r="A564" s="249">
        <v>45383</v>
      </c>
      <c r="B564" s="248">
        <v>54.24</v>
      </c>
      <c r="C564" s="248">
        <v>53.75</v>
      </c>
      <c r="D564" s="248">
        <f t="shared" si="8"/>
        <v>0.49000000000000199</v>
      </c>
    </row>
    <row r="565" spans="1:4">
      <c r="A565" s="249">
        <v>45384</v>
      </c>
      <c r="B565" s="248">
        <v>54.6</v>
      </c>
      <c r="C565" s="248">
        <v>53.25</v>
      </c>
      <c r="D565" s="248">
        <f t="shared" si="8"/>
        <v>1.3500000000000014</v>
      </c>
    </row>
    <row r="566" spans="1:4">
      <c r="A566" s="249">
        <v>45385</v>
      </c>
      <c r="B566" s="248">
        <v>54.35</v>
      </c>
      <c r="C566" s="248">
        <v>54</v>
      </c>
      <c r="D566" s="248">
        <f t="shared" si="8"/>
        <v>0.35000000000000142</v>
      </c>
    </row>
    <row r="567" spans="1:4">
      <c r="A567" s="249">
        <v>45386</v>
      </c>
      <c r="B567" s="248">
        <v>53.15</v>
      </c>
      <c r="C567" s="248">
        <v>52.75</v>
      </c>
      <c r="D567" s="248">
        <f t="shared" si="8"/>
        <v>0.39999999999999858</v>
      </c>
    </row>
    <row r="568" spans="1:4">
      <c r="A568" s="249">
        <v>45387</v>
      </c>
      <c r="B568" s="248">
        <v>53.89</v>
      </c>
      <c r="C568" s="248">
        <v>52.75</v>
      </c>
      <c r="D568" s="248">
        <f t="shared" si="8"/>
        <v>1.1400000000000006</v>
      </c>
    </row>
    <row r="569" spans="1:4">
      <c r="A569" s="249">
        <v>45390</v>
      </c>
      <c r="B569" s="248">
        <v>50.9</v>
      </c>
      <c r="C569" s="248">
        <v>52.5</v>
      </c>
      <c r="D569" s="248">
        <f t="shared" si="8"/>
        <v>-1.6000000000000014</v>
      </c>
    </row>
    <row r="570" spans="1:4">
      <c r="A570" s="249">
        <v>45391</v>
      </c>
      <c r="B570" s="248">
        <v>50.52</v>
      </c>
      <c r="C570" s="248">
        <v>53.25</v>
      </c>
      <c r="D570" s="248">
        <f t="shared" si="8"/>
        <v>-2.7299999999999969</v>
      </c>
    </row>
    <row r="571" spans="1:4">
      <c r="A571" s="249">
        <v>45392</v>
      </c>
      <c r="B571" s="248">
        <v>50.6</v>
      </c>
      <c r="C571" s="248">
        <v>53.25</v>
      </c>
      <c r="D571" s="248">
        <f t="shared" si="8"/>
        <v>-2.6499999999999986</v>
      </c>
    </row>
    <row r="572" spans="1:4">
      <c r="A572" s="249">
        <v>45393</v>
      </c>
      <c r="B572" s="248">
        <v>49.02</v>
      </c>
      <c r="C572" s="248">
        <v>53.25</v>
      </c>
      <c r="D572" s="248">
        <f t="shared" si="8"/>
        <v>-4.2299999999999969</v>
      </c>
    </row>
    <row r="573" spans="1:4">
      <c r="A573" s="249">
        <v>45394</v>
      </c>
      <c r="B573" s="248">
        <v>48.89</v>
      </c>
      <c r="C573" s="248">
        <v>52.75</v>
      </c>
      <c r="D573" s="248">
        <f t="shared" si="8"/>
        <v>-3.8599999999999994</v>
      </c>
    </row>
    <row r="574" spans="1:4">
      <c r="A574" s="249">
        <v>45397</v>
      </c>
      <c r="B574" s="248">
        <v>48.47</v>
      </c>
      <c r="C574" s="248">
        <v>51.75</v>
      </c>
      <c r="D574" s="248">
        <f t="shared" si="8"/>
        <v>-3.2800000000000011</v>
      </c>
    </row>
    <row r="575" spans="1:4">
      <c r="A575" s="249">
        <v>45398</v>
      </c>
      <c r="B575" s="248">
        <v>47.91</v>
      </c>
      <c r="C575" s="248">
        <v>51</v>
      </c>
      <c r="D575" s="248">
        <f t="shared" si="8"/>
        <v>-3.0900000000000034</v>
      </c>
    </row>
    <row r="576" spans="1:4">
      <c r="A576" s="249">
        <v>45399</v>
      </c>
      <c r="B576" s="248">
        <v>48</v>
      </c>
      <c r="C576" s="248">
        <v>50.25</v>
      </c>
      <c r="D576" s="248">
        <f t="shared" si="8"/>
        <v>-2.25</v>
      </c>
    </row>
    <row r="577" spans="1:4">
      <c r="A577" s="249">
        <v>45400</v>
      </c>
      <c r="B577" s="248">
        <v>47.12</v>
      </c>
      <c r="C577" s="248">
        <v>50</v>
      </c>
      <c r="D577" s="248">
        <f t="shared" si="8"/>
        <v>-2.8800000000000026</v>
      </c>
    </row>
    <row r="578" spans="1:4">
      <c r="A578" s="249">
        <v>45401</v>
      </c>
      <c r="B578" s="248">
        <v>47.38</v>
      </c>
      <c r="C578" s="248">
        <v>49.5</v>
      </c>
      <c r="D578" s="248">
        <f t="shared" si="8"/>
        <v>-2.1199999999999974</v>
      </c>
    </row>
    <row r="579" spans="1:4">
      <c r="A579" s="249">
        <v>45404</v>
      </c>
      <c r="B579" s="248">
        <v>48.04</v>
      </c>
      <c r="C579" s="248">
        <v>49.5</v>
      </c>
      <c r="D579" s="248">
        <f t="shared" ref="D579:D642" si="9">B579-C579</f>
        <v>-1.4600000000000009</v>
      </c>
    </row>
    <row r="580" spans="1:4">
      <c r="A580" s="249">
        <v>45405</v>
      </c>
      <c r="B580" s="248">
        <v>48.31</v>
      </c>
      <c r="C580" s="248">
        <v>49.75</v>
      </c>
      <c r="D580" s="248">
        <f t="shared" si="9"/>
        <v>-1.4399999999999977</v>
      </c>
    </row>
    <row r="581" spans="1:4">
      <c r="A581" s="249">
        <v>45406</v>
      </c>
      <c r="B581" s="248">
        <v>47.66</v>
      </c>
      <c r="C581" s="248">
        <v>49.25</v>
      </c>
      <c r="D581" s="248">
        <f t="shared" si="9"/>
        <v>-1.5900000000000034</v>
      </c>
    </row>
    <row r="582" spans="1:4">
      <c r="A582" s="249">
        <v>45407</v>
      </c>
      <c r="B582" s="248">
        <v>47.82</v>
      </c>
      <c r="C582" s="248">
        <v>49</v>
      </c>
      <c r="D582" s="248">
        <f t="shared" si="9"/>
        <v>-1.1799999999999997</v>
      </c>
    </row>
    <row r="583" spans="1:4">
      <c r="A583" s="249">
        <v>45408</v>
      </c>
      <c r="B583" s="248">
        <v>49.93</v>
      </c>
      <c r="C583" s="248">
        <v>49</v>
      </c>
      <c r="D583" s="248">
        <f t="shared" si="9"/>
        <v>0.92999999999999972</v>
      </c>
    </row>
    <row r="584" spans="1:4">
      <c r="A584" s="249">
        <v>45411</v>
      </c>
      <c r="B584" s="248">
        <v>48.69</v>
      </c>
      <c r="C584" s="248">
        <v>48.75</v>
      </c>
      <c r="D584" s="248">
        <f t="shared" si="9"/>
        <v>-6.0000000000002274E-2</v>
      </c>
    </row>
    <row r="585" spans="1:4">
      <c r="A585" s="249">
        <v>45412</v>
      </c>
      <c r="B585" s="248">
        <v>47.29</v>
      </c>
      <c r="C585" s="248">
        <v>48.25</v>
      </c>
      <c r="D585" s="248">
        <f t="shared" si="9"/>
        <v>-0.96000000000000085</v>
      </c>
    </row>
    <row r="586" spans="1:4">
      <c r="A586" s="249">
        <v>45413</v>
      </c>
      <c r="B586" s="248">
        <v>49.26</v>
      </c>
      <c r="C586" s="248">
        <v>48.25</v>
      </c>
      <c r="D586" s="248">
        <f t="shared" si="9"/>
        <v>1.009999999999998</v>
      </c>
    </row>
    <row r="587" spans="1:4">
      <c r="A587" s="249">
        <v>45414</v>
      </c>
      <c r="B587" s="248">
        <v>48.24</v>
      </c>
      <c r="C587" s="248">
        <v>47.5</v>
      </c>
      <c r="D587" s="248">
        <f t="shared" si="9"/>
        <v>0.74000000000000199</v>
      </c>
    </row>
    <row r="588" spans="1:4">
      <c r="A588" s="249">
        <v>45415</v>
      </c>
      <c r="B588" s="248">
        <v>48.08</v>
      </c>
      <c r="C588" s="248">
        <v>47.25</v>
      </c>
      <c r="D588" s="248">
        <f t="shared" si="9"/>
        <v>0.82999999999999829</v>
      </c>
    </row>
    <row r="589" spans="1:4">
      <c r="A589" s="249">
        <v>45418</v>
      </c>
      <c r="B589" s="248">
        <v>48.84</v>
      </c>
      <c r="C589" s="248">
        <v>47.5</v>
      </c>
      <c r="D589" s="248">
        <f t="shared" si="9"/>
        <v>1.3400000000000034</v>
      </c>
    </row>
    <row r="590" spans="1:4">
      <c r="A590" s="249">
        <v>45419</v>
      </c>
      <c r="B590" s="248">
        <v>49.5</v>
      </c>
      <c r="C590" s="248">
        <v>47.75</v>
      </c>
      <c r="D590" s="248">
        <f t="shared" si="9"/>
        <v>1.75</v>
      </c>
    </row>
    <row r="591" spans="1:4">
      <c r="A591" s="249">
        <v>45420</v>
      </c>
      <c r="B591" s="248">
        <v>48.79</v>
      </c>
      <c r="C591" s="248">
        <v>47.875</v>
      </c>
      <c r="D591" s="248">
        <f t="shared" si="9"/>
        <v>0.91499999999999915</v>
      </c>
    </row>
    <row r="592" spans="1:4">
      <c r="A592" s="249">
        <v>45421</v>
      </c>
      <c r="B592" s="248">
        <v>47.64</v>
      </c>
      <c r="C592" s="248">
        <v>47.75</v>
      </c>
      <c r="D592" s="248">
        <f t="shared" si="9"/>
        <v>-0.10999999999999943</v>
      </c>
    </row>
    <row r="593" spans="1:4">
      <c r="A593" s="249">
        <v>45422</v>
      </c>
      <c r="B593" s="248">
        <v>49.44</v>
      </c>
      <c r="C593" s="248">
        <v>47.75</v>
      </c>
      <c r="D593" s="248">
        <f t="shared" si="9"/>
        <v>1.6899999999999977</v>
      </c>
    </row>
    <row r="594" spans="1:4">
      <c r="A594" s="249">
        <v>45425</v>
      </c>
      <c r="B594" s="248">
        <v>50.15</v>
      </c>
      <c r="C594" s="248">
        <v>47.75</v>
      </c>
      <c r="D594" s="248">
        <f t="shared" si="9"/>
        <v>2.3999999999999986</v>
      </c>
    </row>
    <row r="595" spans="1:4">
      <c r="A595" s="249">
        <v>45426</v>
      </c>
      <c r="B595" s="248">
        <v>48.4</v>
      </c>
      <c r="C595" s="248">
        <v>47.75</v>
      </c>
      <c r="D595" s="248">
        <f t="shared" si="9"/>
        <v>0.64999999999999858</v>
      </c>
    </row>
    <row r="596" spans="1:4">
      <c r="A596" s="249">
        <v>45427</v>
      </c>
      <c r="B596" s="248">
        <v>48.55</v>
      </c>
      <c r="C596" s="248">
        <v>48</v>
      </c>
      <c r="D596" s="248">
        <f t="shared" si="9"/>
        <v>0.54999999999999716</v>
      </c>
    </row>
    <row r="597" spans="1:4">
      <c r="A597" s="249">
        <v>45428</v>
      </c>
      <c r="B597" s="248">
        <v>49.52</v>
      </c>
      <c r="C597" s="248">
        <v>47.75</v>
      </c>
      <c r="D597" s="248">
        <f t="shared" si="9"/>
        <v>1.7700000000000031</v>
      </c>
    </row>
    <row r="598" spans="1:4">
      <c r="A598" s="249">
        <v>45429</v>
      </c>
      <c r="B598" s="248">
        <v>50.27</v>
      </c>
      <c r="C598" s="248">
        <v>48</v>
      </c>
      <c r="D598" s="248">
        <f t="shared" si="9"/>
        <v>2.2700000000000031</v>
      </c>
    </row>
    <row r="599" spans="1:4">
      <c r="A599" s="249">
        <v>45432</v>
      </c>
      <c r="B599" s="248">
        <v>51.32</v>
      </c>
      <c r="C599" s="248">
        <v>48.25</v>
      </c>
      <c r="D599" s="248">
        <f t="shared" si="9"/>
        <v>3.0700000000000003</v>
      </c>
    </row>
    <row r="600" spans="1:4">
      <c r="A600" s="249">
        <v>45433</v>
      </c>
      <c r="B600" s="248">
        <v>50.81</v>
      </c>
      <c r="C600" s="248">
        <v>47.625</v>
      </c>
      <c r="D600" s="248">
        <f t="shared" si="9"/>
        <v>3.1850000000000023</v>
      </c>
    </row>
    <row r="601" spans="1:4">
      <c r="A601" s="249">
        <v>45434</v>
      </c>
      <c r="B601" s="248">
        <v>51.88</v>
      </c>
      <c r="C601" s="248">
        <v>47.625</v>
      </c>
      <c r="D601" s="248">
        <f t="shared" si="9"/>
        <v>4.2550000000000026</v>
      </c>
    </row>
    <row r="602" spans="1:4">
      <c r="A602" s="249">
        <v>45435</v>
      </c>
      <c r="B602" s="248">
        <v>51.19</v>
      </c>
      <c r="C602" s="248">
        <v>47.75</v>
      </c>
      <c r="D602" s="248">
        <f t="shared" si="9"/>
        <v>3.4399999999999977</v>
      </c>
    </row>
    <row r="603" spans="1:4">
      <c r="A603" s="249">
        <v>45436</v>
      </c>
      <c r="B603" s="248">
        <v>50.95</v>
      </c>
      <c r="C603" s="248">
        <v>47.75</v>
      </c>
      <c r="D603" s="248">
        <f t="shared" si="9"/>
        <v>3.2000000000000028</v>
      </c>
    </row>
    <row r="604" spans="1:4">
      <c r="A604" s="249">
        <v>45440</v>
      </c>
      <c r="B604" s="248">
        <v>51.52</v>
      </c>
      <c r="C604" s="248">
        <v>48</v>
      </c>
      <c r="D604" s="248">
        <f t="shared" si="9"/>
        <v>3.5200000000000031</v>
      </c>
    </row>
    <row r="605" spans="1:4">
      <c r="A605" s="249">
        <v>45441</v>
      </c>
      <c r="B605" s="248">
        <v>51.88</v>
      </c>
      <c r="C605" s="248">
        <v>48.5</v>
      </c>
      <c r="D605" s="248">
        <f t="shared" si="9"/>
        <v>3.3800000000000026</v>
      </c>
    </row>
    <row r="606" spans="1:4">
      <c r="A606" s="249">
        <v>45442</v>
      </c>
      <c r="B606" s="248">
        <v>51.72</v>
      </c>
      <c r="C606" s="248">
        <v>48.25</v>
      </c>
      <c r="D606" s="248">
        <f t="shared" si="9"/>
        <v>3.4699999999999989</v>
      </c>
    </row>
    <row r="607" spans="1:4">
      <c r="A607" s="249">
        <v>45443</v>
      </c>
      <c r="B607" s="248">
        <v>51.52</v>
      </c>
      <c r="C607" s="248">
        <v>49</v>
      </c>
      <c r="D607" s="248">
        <f t="shared" si="9"/>
        <v>2.5200000000000031</v>
      </c>
    </row>
    <row r="608" spans="1:4">
      <c r="A608" s="249">
        <v>45446</v>
      </c>
      <c r="B608" s="248">
        <v>50.14</v>
      </c>
      <c r="C608" s="248">
        <v>49</v>
      </c>
      <c r="D608" s="248">
        <f t="shared" si="9"/>
        <v>1.1400000000000006</v>
      </c>
    </row>
    <row r="609" spans="1:4">
      <c r="A609" s="249">
        <v>45447</v>
      </c>
      <c r="B609" s="248">
        <v>49.62</v>
      </c>
      <c r="C609" s="248">
        <v>48.25</v>
      </c>
      <c r="D609" s="248">
        <f t="shared" si="9"/>
        <v>1.3699999999999974</v>
      </c>
    </row>
    <row r="610" spans="1:4">
      <c r="A610" s="249">
        <v>45448</v>
      </c>
      <c r="B610" s="248">
        <v>49.13</v>
      </c>
      <c r="C610" s="248">
        <v>48.25</v>
      </c>
      <c r="D610" s="248">
        <f t="shared" si="9"/>
        <v>0.88000000000000256</v>
      </c>
    </row>
    <row r="611" spans="1:4">
      <c r="A611" s="249">
        <v>45449</v>
      </c>
      <c r="B611" s="248">
        <v>49.85</v>
      </c>
      <c r="C611" s="248">
        <v>48.5</v>
      </c>
      <c r="D611" s="248">
        <f t="shared" si="9"/>
        <v>1.3500000000000014</v>
      </c>
    </row>
    <row r="612" spans="1:4">
      <c r="A612" s="249">
        <v>45450</v>
      </c>
      <c r="B612" s="248">
        <v>49.13</v>
      </c>
      <c r="C612" s="248">
        <v>48.75</v>
      </c>
      <c r="D612" s="248">
        <f t="shared" si="9"/>
        <v>0.38000000000000256</v>
      </c>
    </row>
    <row r="613" spans="1:4">
      <c r="A613" s="249">
        <v>45453</v>
      </c>
      <c r="B613" s="248">
        <v>49.16</v>
      </c>
      <c r="C613" s="248">
        <v>48.5</v>
      </c>
      <c r="D613" s="248">
        <f t="shared" si="9"/>
        <v>0.65999999999999659</v>
      </c>
    </row>
    <row r="614" spans="1:4">
      <c r="A614" s="249">
        <v>45454</v>
      </c>
      <c r="B614" s="248">
        <v>49.17</v>
      </c>
      <c r="C614" s="248">
        <v>48.5</v>
      </c>
      <c r="D614" s="248">
        <f t="shared" si="9"/>
        <v>0.67000000000000171</v>
      </c>
    </row>
    <row r="615" spans="1:4">
      <c r="A615" s="249">
        <v>45455</v>
      </c>
      <c r="B615" s="248">
        <v>49.29</v>
      </c>
      <c r="C615" s="248">
        <v>48.75</v>
      </c>
      <c r="D615" s="248">
        <f t="shared" si="9"/>
        <v>0.53999999999999915</v>
      </c>
    </row>
    <row r="616" spans="1:4">
      <c r="A616" s="249">
        <v>45456</v>
      </c>
      <c r="B616" s="248">
        <v>49.36</v>
      </c>
      <c r="C616" s="248">
        <v>48.5</v>
      </c>
      <c r="D616" s="248">
        <f t="shared" si="9"/>
        <v>0.85999999999999943</v>
      </c>
    </row>
    <row r="617" spans="1:4">
      <c r="A617" s="249">
        <v>45457</v>
      </c>
      <c r="B617" s="248">
        <v>49.18</v>
      </c>
      <c r="C617" s="248">
        <v>48.5</v>
      </c>
      <c r="D617" s="248">
        <f t="shared" si="9"/>
        <v>0.67999999999999972</v>
      </c>
    </row>
    <row r="618" spans="1:4">
      <c r="A618" s="249">
        <v>45460</v>
      </c>
      <c r="B618" s="248">
        <v>49.23</v>
      </c>
      <c r="C618" s="248">
        <v>48.5</v>
      </c>
      <c r="D618" s="248">
        <f t="shared" si="9"/>
        <v>0.72999999999999687</v>
      </c>
    </row>
    <row r="619" spans="1:4">
      <c r="A619" s="249">
        <v>45461</v>
      </c>
      <c r="B619" s="248">
        <v>49.8</v>
      </c>
      <c r="C619" s="248">
        <v>48.25</v>
      </c>
      <c r="D619" s="248">
        <f t="shared" si="9"/>
        <v>1.5499999999999972</v>
      </c>
    </row>
    <row r="620" spans="1:4">
      <c r="A620" s="249">
        <v>45463</v>
      </c>
      <c r="B620" s="248">
        <v>49.47</v>
      </c>
      <c r="C620" s="248">
        <v>48.5</v>
      </c>
      <c r="D620" s="248">
        <f t="shared" si="9"/>
        <v>0.96999999999999886</v>
      </c>
    </row>
    <row r="621" spans="1:4">
      <c r="A621" s="249">
        <v>45464</v>
      </c>
      <c r="B621" s="248">
        <v>49.44</v>
      </c>
      <c r="C621" s="248">
        <v>48.25</v>
      </c>
      <c r="D621" s="248">
        <f t="shared" si="9"/>
        <v>1.1899999999999977</v>
      </c>
    </row>
    <row r="622" spans="1:4">
      <c r="A622" s="249">
        <v>45467</v>
      </c>
      <c r="B622" s="248">
        <v>47.99</v>
      </c>
      <c r="C622" s="248">
        <v>48.25</v>
      </c>
      <c r="D622" s="248">
        <f t="shared" si="9"/>
        <v>-0.25999999999999801</v>
      </c>
    </row>
    <row r="623" spans="1:4">
      <c r="A623" s="249">
        <v>45468</v>
      </c>
      <c r="B623" s="248">
        <v>47.26</v>
      </c>
      <c r="C623" s="248">
        <v>47.75</v>
      </c>
      <c r="D623" s="248">
        <f t="shared" si="9"/>
        <v>-0.49000000000000199</v>
      </c>
    </row>
    <row r="624" spans="1:4">
      <c r="A624" s="249">
        <v>45469</v>
      </c>
      <c r="B624" s="248">
        <v>47.95</v>
      </c>
      <c r="C624" s="248">
        <v>48</v>
      </c>
      <c r="D624" s="248">
        <f t="shared" si="9"/>
        <v>-4.9999999999997158E-2</v>
      </c>
    </row>
    <row r="625" spans="1:4">
      <c r="A625" s="249">
        <v>45470</v>
      </c>
      <c r="B625" s="248">
        <v>47.99</v>
      </c>
      <c r="C625" s="248">
        <v>48.25</v>
      </c>
      <c r="D625" s="248">
        <f t="shared" si="9"/>
        <v>-0.25999999999999801</v>
      </c>
    </row>
    <row r="626" spans="1:4">
      <c r="A626" s="249">
        <v>45471</v>
      </c>
      <c r="B626" s="248">
        <v>49.52</v>
      </c>
      <c r="C626" s="248">
        <v>48.5</v>
      </c>
      <c r="D626" s="248">
        <f t="shared" si="9"/>
        <v>1.0200000000000031</v>
      </c>
    </row>
    <row r="627" spans="1:4">
      <c r="A627" s="249">
        <v>45474</v>
      </c>
      <c r="B627" s="248">
        <v>52.03</v>
      </c>
      <c r="C627" s="248">
        <v>49.75</v>
      </c>
      <c r="D627" s="248">
        <f t="shared" si="9"/>
        <v>2.2800000000000011</v>
      </c>
    </row>
    <row r="628" spans="1:4">
      <c r="A628" s="249">
        <v>45475</v>
      </c>
      <c r="B628" s="248">
        <v>53.04</v>
      </c>
      <c r="C628" s="248">
        <v>50</v>
      </c>
      <c r="D628" s="248">
        <f t="shared" si="9"/>
        <v>3.0399999999999991</v>
      </c>
    </row>
    <row r="629" spans="1:4">
      <c r="A629" s="249">
        <v>45476</v>
      </c>
      <c r="B629" s="248">
        <v>54.64</v>
      </c>
      <c r="C629" s="248">
        <v>50</v>
      </c>
      <c r="D629" s="248">
        <f t="shared" si="9"/>
        <v>4.6400000000000006</v>
      </c>
    </row>
    <row r="630" spans="1:4">
      <c r="A630" s="249">
        <v>45478</v>
      </c>
      <c r="B630" s="248">
        <v>55.55</v>
      </c>
      <c r="C630" s="248">
        <v>49.75</v>
      </c>
      <c r="D630" s="248">
        <f t="shared" si="9"/>
        <v>5.7999999999999972</v>
      </c>
    </row>
    <row r="631" spans="1:4">
      <c r="A631" s="249">
        <v>45481</v>
      </c>
      <c r="B631" s="248">
        <v>55.59</v>
      </c>
      <c r="C631" s="248">
        <v>49.75</v>
      </c>
      <c r="D631" s="248">
        <f t="shared" si="9"/>
        <v>5.8400000000000034</v>
      </c>
    </row>
    <row r="632" spans="1:4">
      <c r="A632" s="249">
        <v>45482</v>
      </c>
      <c r="B632" s="248">
        <v>53.45</v>
      </c>
      <c r="C632" s="248">
        <v>49.125</v>
      </c>
      <c r="D632" s="248">
        <f t="shared" si="9"/>
        <v>4.3250000000000028</v>
      </c>
    </row>
    <row r="633" spans="1:4">
      <c r="A633" s="249">
        <v>45483</v>
      </c>
      <c r="B633" s="248">
        <v>53.34</v>
      </c>
      <c r="C633" s="248">
        <v>48.875</v>
      </c>
      <c r="D633" s="248">
        <f t="shared" si="9"/>
        <v>4.4650000000000034</v>
      </c>
    </row>
    <row r="634" spans="1:4">
      <c r="A634" s="249">
        <v>45484</v>
      </c>
      <c r="B634" s="248">
        <v>54.12</v>
      </c>
      <c r="C634" s="248">
        <v>49.25</v>
      </c>
      <c r="D634" s="248">
        <f t="shared" si="9"/>
        <v>4.8699999999999974</v>
      </c>
    </row>
    <row r="635" spans="1:4">
      <c r="A635" s="249">
        <v>45485</v>
      </c>
      <c r="B635" s="248">
        <v>53.65</v>
      </c>
      <c r="C635" s="248">
        <v>49.5</v>
      </c>
      <c r="D635" s="248">
        <f t="shared" si="9"/>
        <v>4.1499999999999986</v>
      </c>
    </row>
    <row r="636" spans="1:4">
      <c r="A636" s="249">
        <v>45488</v>
      </c>
      <c r="B636" s="248">
        <v>53.42</v>
      </c>
      <c r="C636" s="248">
        <v>49.25</v>
      </c>
      <c r="D636" s="248">
        <f t="shared" si="9"/>
        <v>4.1700000000000017</v>
      </c>
    </row>
    <row r="637" spans="1:4">
      <c r="A637" s="249">
        <v>45489</v>
      </c>
      <c r="B637" s="248">
        <v>53.7</v>
      </c>
      <c r="C637" s="248">
        <v>50.5</v>
      </c>
      <c r="D637" s="248">
        <f t="shared" si="9"/>
        <v>3.2000000000000028</v>
      </c>
    </row>
    <row r="638" spans="1:4">
      <c r="A638" s="249">
        <v>45490</v>
      </c>
      <c r="B638" s="248">
        <v>53.21</v>
      </c>
      <c r="C638" s="248">
        <v>50.75</v>
      </c>
      <c r="D638" s="248">
        <f t="shared" si="9"/>
        <v>2.4600000000000009</v>
      </c>
    </row>
    <row r="639" spans="1:4">
      <c r="A639" s="249">
        <v>45491</v>
      </c>
      <c r="B639" s="248">
        <v>53.45</v>
      </c>
      <c r="C639" s="248">
        <v>50</v>
      </c>
      <c r="D639" s="248">
        <f t="shared" si="9"/>
        <v>3.4500000000000028</v>
      </c>
    </row>
    <row r="640" spans="1:4">
      <c r="A640" s="249">
        <v>45492</v>
      </c>
      <c r="B640" s="248">
        <v>53.56</v>
      </c>
      <c r="C640" s="248">
        <v>50.5</v>
      </c>
      <c r="D640" s="248">
        <f t="shared" si="9"/>
        <v>3.0600000000000023</v>
      </c>
    </row>
    <row r="641" spans="1:4">
      <c r="A641" s="249">
        <v>45495</v>
      </c>
      <c r="B641" s="248">
        <v>54</v>
      </c>
      <c r="C641" s="248">
        <v>50.75</v>
      </c>
      <c r="D641" s="248">
        <f t="shared" si="9"/>
        <v>3.25</v>
      </c>
    </row>
    <row r="642" spans="1:4">
      <c r="A642" s="249">
        <v>45496</v>
      </c>
      <c r="B642" s="248">
        <v>53.66</v>
      </c>
      <c r="C642" s="248">
        <v>50.5</v>
      </c>
      <c r="D642" s="248">
        <f t="shared" si="9"/>
        <v>3.1599999999999966</v>
      </c>
    </row>
    <row r="643" spans="1:4">
      <c r="A643" s="249">
        <v>45497</v>
      </c>
      <c r="B643" s="248">
        <v>53.02</v>
      </c>
      <c r="C643" s="248">
        <v>50.25</v>
      </c>
      <c r="D643" s="248">
        <f t="shared" ref="D643:D706" si="10">B643-C643</f>
        <v>2.7700000000000031</v>
      </c>
    </row>
    <row r="644" spans="1:4">
      <c r="A644" s="249">
        <v>45498</v>
      </c>
      <c r="B644" s="248">
        <v>52.81</v>
      </c>
      <c r="C644" s="248">
        <v>50</v>
      </c>
      <c r="D644" s="248">
        <f t="shared" si="10"/>
        <v>2.8100000000000023</v>
      </c>
    </row>
    <row r="645" spans="1:4">
      <c r="A645" s="249">
        <v>45499</v>
      </c>
      <c r="B645" s="248">
        <v>50.66</v>
      </c>
      <c r="C645" s="248">
        <v>50.75</v>
      </c>
      <c r="D645" s="248">
        <f t="shared" si="10"/>
        <v>-9.0000000000003411E-2</v>
      </c>
    </row>
    <row r="646" spans="1:4">
      <c r="A646" s="249">
        <v>45502</v>
      </c>
      <c r="B646" s="248">
        <v>49.84</v>
      </c>
      <c r="C646" s="248">
        <v>50.75</v>
      </c>
      <c r="D646" s="248">
        <f t="shared" si="10"/>
        <v>-0.90999999999999659</v>
      </c>
    </row>
    <row r="647" spans="1:4">
      <c r="A647" s="249">
        <v>45503</v>
      </c>
      <c r="B647" s="248">
        <v>49.75</v>
      </c>
      <c r="C647" s="248">
        <v>51.25</v>
      </c>
      <c r="D647" s="248">
        <f t="shared" si="10"/>
        <v>-1.5</v>
      </c>
    </row>
    <row r="648" spans="1:4">
      <c r="A648" s="249">
        <v>45504</v>
      </c>
      <c r="B648" s="248">
        <v>50.3</v>
      </c>
      <c r="C648" s="248">
        <v>51.25</v>
      </c>
      <c r="D648" s="248">
        <f t="shared" si="10"/>
        <v>-0.95000000000000284</v>
      </c>
    </row>
    <row r="649" spans="1:4">
      <c r="A649" s="249">
        <v>45505</v>
      </c>
      <c r="B649" s="248">
        <v>49.47</v>
      </c>
      <c r="C649" s="248">
        <v>51.25</v>
      </c>
      <c r="D649" s="248">
        <f t="shared" si="10"/>
        <v>-1.7800000000000011</v>
      </c>
    </row>
    <row r="650" spans="1:4">
      <c r="A650" s="249">
        <v>45506</v>
      </c>
      <c r="B650" s="248">
        <v>48.68</v>
      </c>
      <c r="C650" s="248">
        <v>52.25</v>
      </c>
      <c r="D650" s="248">
        <f t="shared" si="10"/>
        <v>-3.5700000000000003</v>
      </c>
    </row>
    <row r="651" spans="1:4">
      <c r="A651" s="249">
        <v>45509</v>
      </c>
      <c r="B651" s="248">
        <v>48.09</v>
      </c>
      <c r="C651" s="248">
        <v>52.25</v>
      </c>
      <c r="D651" s="248">
        <f t="shared" si="10"/>
        <v>-4.1599999999999966</v>
      </c>
    </row>
    <row r="652" spans="1:4">
      <c r="A652" s="249">
        <v>45510</v>
      </c>
      <c r="B652" s="248">
        <v>47.85</v>
      </c>
      <c r="C652" s="248">
        <v>51.5</v>
      </c>
      <c r="D652" s="248">
        <f t="shared" si="10"/>
        <v>-3.6499999999999986</v>
      </c>
    </row>
    <row r="653" spans="1:4">
      <c r="A653" s="249">
        <v>45511</v>
      </c>
      <c r="B653" s="248">
        <v>49.07</v>
      </c>
      <c r="C653" s="248">
        <v>50.25</v>
      </c>
      <c r="D653" s="248">
        <f t="shared" si="10"/>
        <v>-1.1799999999999997</v>
      </c>
    </row>
    <row r="654" spans="1:4">
      <c r="A654" s="249">
        <v>45512</v>
      </c>
      <c r="B654" s="248">
        <v>49.17</v>
      </c>
      <c r="C654" s="248">
        <v>50.25</v>
      </c>
      <c r="D654" s="248">
        <f t="shared" si="10"/>
        <v>-1.0799999999999983</v>
      </c>
    </row>
    <row r="655" spans="1:4">
      <c r="A655" s="249">
        <v>45513</v>
      </c>
      <c r="B655" s="248">
        <v>49.42</v>
      </c>
      <c r="C655" s="248">
        <v>50.5</v>
      </c>
      <c r="D655" s="248">
        <f t="shared" si="10"/>
        <v>-1.0799999999999983</v>
      </c>
    </row>
    <row r="656" spans="1:4">
      <c r="A656" s="249">
        <v>45516</v>
      </c>
      <c r="B656" s="248">
        <v>48.48</v>
      </c>
      <c r="C656" s="248">
        <v>50.25</v>
      </c>
      <c r="D656" s="248">
        <f t="shared" si="10"/>
        <v>-1.7700000000000031</v>
      </c>
    </row>
    <row r="657" spans="1:4">
      <c r="A657" s="249">
        <v>45517</v>
      </c>
      <c r="B657" s="248">
        <v>47.29</v>
      </c>
      <c r="C657" s="248">
        <v>50.875</v>
      </c>
      <c r="D657" s="248">
        <f t="shared" si="10"/>
        <v>-3.5850000000000009</v>
      </c>
    </row>
    <row r="658" spans="1:4">
      <c r="A658" s="249">
        <v>45518</v>
      </c>
      <c r="B658" s="248">
        <v>46.01</v>
      </c>
      <c r="C658" s="248">
        <v>51.5</v>
      </c>
      <c r="D658" s="248">
        <f t="shared" si="10"/>
        <v>-5.490000000000002</v>
      </c>
    </row>
    <row r="659" spans="1:4">
      <c r="A659" s="249">
        <v>45519</v>
      </c>
      <c r="B659" s="248">
        <v>45.47</v>
      </c>
      <c r="C659" s="248">
        <v>51.5</v>
      </c>
      <c r="D659" s="248">
        <f t="shared" si="10"/>
        <v>-6.0300000000000011</v>
      </c>
    </row>
    <row r="660" spans="1:4">
      <c r="A660" s="249">
        <v>45520</v>
      </c>
      <c r="B660" s="248">
        <v>45.95</v>
      </c>
      <c r="C660" s="248">
        <v>51.25</v>
      </c>
      <c r="D660" s="248">
        <f t="shared" si="10"/>
        <v>-5.2999999999999972</v>
      </c>
    </row>
    <row r="661" spans="1:4">
      <c r="A661" s="249">
        <v>45523</v>
      </c>
      <c r="B661" s="248">
        <v>46.47</v>
      </c>
      <c r="C661" s="248">
        <v>51.75</v>
      </c>
      <c r="D661" s="248">
        <f t="shared" si="10"/>
        <v>-5.2800000000000011</v>
      </c>
    </row>
    <row r="662" spans="1:4">
      <c r="A662" s="249">
        <v>45524</v>
      </c>
      <c r="B662" s="248">
        <v>46.71</v>
      </c>
      <c r="C662" s="248">
        <v>52</v>
      </c>
      <c r="D662" s="248">
        <f t="shared" si="10"/>
        <v>-5.2899999999999991</v>
      </c>
    </row>
    <row r="663" spans="1:4">
      <c r="A663" s="249">
        <v>45525</v>
      </c>
      <c r="B663" s="248">
        <v>47</v>
      </c>
      <c r="C663" s="248">
        <v>52</v>
      </c>
      <c r="D663" s="248">
        <f t="shared" si="10"/>
        <v>-5</v>
      </c>
    </row>
    <row r="664" spans="1:4">
      <c r="A664" s="249">
        <v>45526</v>
      </c>
      <c r="B664" s="248">
        <v>46.44</v>
      </c>
      <c r="C664" s="248">
        <v>52.5</v>
      </c>
      <c r="D664" s="248">
        <f t="shared" si="10"/>
        <v>-6.0600000000000023</v>
      </c>
    </row>
    <row r="665" spans="1:4">
      <c r="A665" s="249">
        <v>45527</v>
      </c>
      <c r="B665" s="248">
        <v>47.47</v>
      </c>
      <c r="C665" s="248">
        <v>52.75</v>
      </c>
      <c r="D665" s="248">
        <f t="shared" si="10"/>
        <v>-5.2800000000000011</v>
      </c>
    </row>
    <row r="666" spans="1:4">
      <c r="A666" s="249">
        <v>45530</v>
      </c>
      <c r="B666" s="248">
        <v>47.7</v>
      </c>
      <c r="C666" s="248">
        <v>53.625</v>
      </c>
      <c r="D666" s="248">
        <f t="shared" si="10"/>
        <v>-5.9249999999999972</v>
      </c>
    </row>
    <row r="667" spans="1:4">
      <c r="A667" s="249">
        <v>45531</v>
      </c>
      <c r="B667" s="248">
        <v>47.15</v>
      </c>
      <c r="C667" s="248">
        <v>53.625</v>
      </c>
      <c r="D667" s="248">
        <f t="shared" si="10"/>
        <v>-6.4750000000000014</v>
      </c>
    </row>
    <row r="668" spans="1:4">
      <c r="A668" s="249">
        <v>45532</v>
      </c>
      <c r="B668" s="248">
        <v>47.8</v>
      </c>
      <c r="C668" s="248">
        <v>53</v>
      </c>
      <c r="D668" s="248">
        <f t="shared" si="10"/>
        <v>-5.2000000000000028</v>
      </c>
    </row>
    <row r="669" spans="1:4">
      <c r="A669" s="249">
        <v>45533</v>
      </c>
      <c r="B669" s="248">
        <v>49.67</v>
      </c>
      <c r="C669" s="248">
        <v>53.125</v>
      </c>
      <c r="D669" s="248">
        <f t="shared" si="10"/>
        <v>-3.4549999999999983</v>
      </c>
    </row>
    <row r="670" spans="1:4">
      <c r="A670" s="249">
        <v>45534</v>
      </c>
      <c r="B670" s="248">
        <v>49.64</v>
      </c>
      <c r="C670" s="248">
        <v>53.75</v>
      </c>
      <c r="D670" s="248">
        <f t="shared" si="10"/>
        <v>-4.1099999999999994</v>
      </c>
    </row>
    <row r="671" spans="1:4">
      <c r="A671" s="249">
        <v>45538</v>
      </c>
      <c r="B671" s="248">
        <v>47.98</v>
      </c>
      <c r="C671" s="248">
        <v>53.375</v>
      </c>
      <c r="D671" s="248">
        <f t="shared" si="10"/>
        <v>-5.3950000000000031</v>
      </c>
    </row>
    <row r="672" spans="1:4">
      <c r="A672" s="249">
        <v>45539</v>
      </c>
      <c r="B672" s="248">
        <v>47.22</v>
      </c>
      <c r="C672" s="248">
        <v>53.25</v>
      </c>
      <c r="D672" s="248">
        <f t="shared" si="10"/>
        <v>-6.0300000000000011</v>
      </c>
    </row>
    <row r="673" spans="1:4">
      <c r="A673" s="249">
        <v>45540</v>
      </c>
      <c r="B673" s="248">
        <v>48.19</v>
      </c>
      <c r="C673" s="248">
        <v>53.5</v>
      </c>
      <c r="D673" s="248">
        <f t="shared" si="10"/>
        <v>-5.3100000000000023</v>
      </c>
    </row>
    <row r="674" spans="1:4">
      <c r="A674" s="249">
        <v>45541</v>
      </c>
      <c r="B674" s="248">
        <v>46.71</v>
      </c>
      <c r="C674" s="248">
        <v>53.25</v>
      </c>
      <c r="D674" s="248">
        <f t="shared" si="10"/>
        <v>-6.5399999999999991</v>
      </c>
    </row>
    <row r="675" spans="1:4">
      <c r="A675" s="249">
        <v>45544</v>
      </c>
      <c r="B675" s="248">
        <v>47.57</v>
      </c>
      <c r="C675" s="248">
        <v>53.125</v>
      </c>
      <c r="D675" s="248">
        <f t="shared" si="10"/>
        <v>-5.5549999999999997</v>
      </c>
    </row>
    <row r="676" spans="1:4">
      <c r="A676" s="249">
        <v>45545</v>
      </c>
      <c r="B676" s="248">
        <v>46.29</v>
      </c>
      <c r="C676" s="248">
        <v>53.5</v>
      </c>
      <c r="D676" s="248">
        <f t="shared" si="10"/>
        <v>-7.2100000000000009</v>
      </c>
    </row>
    <row r="677" spans="1:4">
      <c r="A677" s="249">
        <v>45546</v>
      </c>
      <c r="B677" s="248">
        <v>45.78</v>
      </c>
      <c r="C677" s="248">
        <v>53.5</v>
      </c>
      <c r="D677" s="248">
        <f t="shared" si="10"/>
        <v>-7.7199999999999989</v>
      </c>
    </row>
    <row r="678" spans="1:4">
      <c r="A678" s="249">
        <v>45547</v>
      </c>
      <c r="B678" s="248">
        <v>46.33</v>
      </c>
      <c r="C678" s="248">
        <v>53.5</v>
      </c>
      <c r="D678" s="248">
        <f t="shared" si="10"/>
        <v>-7.1700000000000017</v>
      </c>
    </row>
    <row r="679" spans="1:4">
      <c r="A679" s="249">
        <v>45548</v>
      </c>
      <c r="B679" s="248">
        <v>45.03</v>
      </c>
      <c r="C679" s="248">
        <v>53.25</v>
      </c>
      <c r="D679" s="248">
        <f t="shared" si="10"/>
        <v>-8.2199999999999989</v>
      </c>
    </row>
    <row r="680" spans="1:4">
      <c r="A680" s="249">
        <v>45551</v>
      </c>
      <c r="B680" s="248">
        <v>45.25</v>
      </c>
      <c r="C680" s="248">
        <v>53.25</v>
      </c>
      <c r="D680" s="248">
        <f t="shared" si="10"/>
        <v>-8</v>
      </c>
    </row>
    <row r="681" spans="1:4">
      <c r="A681" s="249">
        <v>45552</v>
      </c>
      <c r="B681" s="248">
        <v>46.05</v>
      </c>
      <c r="C681" s="248">
        <v>53.25</v>
      </c>
      <c r="D681" s="248">
        <f t="shared" si="10"/>
        <v>-7.2000000000000028</v>
      </c>
    </row>
    <row r="682" spans="1:4">
      <c r="A682" s="249">
        <v>45553</v>
      </c>
      <c r="B682" s="248">
        <v>45.99</v>
      </c>
      <c r="C682" s="248">
        <v>53.75</v>
      </c>
      <c r="D682" s="248">
        <f t="shared" si="10"/>
        <v>-7.759999999999998</v>
      </c>
    </row>
    <row r="683" spans="1:4">
      <c r="A683" s="249">
        <v>45554</v>
      </c>
      <c r="B683" s="248">
        <v>46.75</v>
      </c>
      <c r="C683" s="248">
        <v>54</v>
      </c>
      <c r="D683" s="248">
        <f t="shared" si="10"/>
        <v>-7.25</v>
      </c>
    </row>
    <row r="684" spans="1:4">
      <c r="A684" s="249">
        <v>45555</v>
      </c>
      <c r="B684" s="248">
        <v>47.16</v>
      </c>
      <c r="C684" s="248">
        <v>54.75</v>
      </c>
      <c r="D684" s="248">
        <f t="shared" si="10"/>
        <v>-7.5900000000000034</v>
      </c>
    </row>
    <row r="685" spans="1:4">
      <c r="A685" s="249">
        <v>45558</v>
      </c>
      <c r="B685" s="248">
        <v>47.62</v>
      </c>
      <c r="C685" s="248">
        <v>55.5</v>
      </c>
      <c r="D685" s="248">
        <f t="shared" si="10"/>
        <v>-7.8800000000000026</v>
      </c>
    </row>
    <row r="686" spans="1:4">
      <c r="A686" s="249">
        <v>45559</v>
      </c>
      <c r="B686" s="248">
        <v>48.95</v>
      </c>
      <c r="C686" s="248">
        <v>56</v>
      </c>
      <c r="D686" s="248">
        <f t="shared" si="10"/>
        <v>-7.0499999999999972</v>
      </c>
    </row>
    <row r="687" spans="1:4">
      <c r="A687" s="249">
        <v>45560</v>
      </c>
      <c r="B687" s="248">
        <v>49.38</v>
      </c>
      <c r="C687" s="248">
        <v>56.75</v>
      </c>
      <c r="D687" s="248">
        <f t="shared" si="10"/>
        <v>-7.3699999999999974</v>
      </c>
    </row>
    <row r="688" spans="1:4">
      <c r="A688" s="249">
        <v>45561</v>
      </c>
      <c r="B688" s="248">
        <v>47.92</v>
      </c>
      <c r="C688" s="248">
        <v>57.25</v>
      </c>
      <c r="D688" s="248">
        <f t="shared" si="10"/>
        <v>-9.3299999999999983</v>
      </c>
    </row>
    <row r="689" spans="1:4">
      <c r="A689" s="249">
        <v>45562</v>
      </c>
      <c r="B689" s="248">
        <v>46.18</v>
      </c>
      <c r="C689" s="248">
        <v>57.5</v>
      </c>
      <c r="D689" s="248">
        <f t="shared" si="10"/>
        <v>-11.32</v>
      </c>
    </row>
    <row r="690" spans="1:4">
      <c r="A690" s="249">
        <v>45565</v>
      </c>
      <c r="B690" s="248">
        <v>47.51</v>
      </c>
      <c r="C690" s="248">
        <v>57.375</v>
      </c>
      <c r="D690" s="248">
        <f t="shared" si="10"/>
        <v>-9.865000000000002</v>
      </c>
    </row>
    <row r="691" spans="1:4">
      <c r="A691" s="249">
        <v>45566</v>
      </c>
      <c r="B691" s="248">
        <v>47.41</v>
      </c>
      <c r="C691" s="248">
        <v>56.375</v>
      </c>
      <c r="D691" s="248">
        <f t="shared" si="10"/>
        <v>-8.9650000000000034</v>
      </c>
    </row>
    <row r="692" spans="1:4">
      <c r="A692" s="249">
        <v>45567</v>
      </c>
      <c r="B692" s="248">
        <v>48.14</v>
      </c>
      <c r="C692" s="248">
        <v>58</v>
      </c>
      <c r="D692" s="248">
        <f t="shared" si="10"/>
        <v>-9.86</v>
      </c>
    </row>
    <row r="693" spans="1:4">
      <c r="A693" s="249">
        <v>45568</v>
      </c>
      <c r="B693" s="248">
        <v>49.03</v>
      </c>
      <c r="C693" s="248">
        <v>57.25</v>
      </c>
      <c r="D693" s="248">
        <f t="shared" si="10"/>
        <v>-8.2199999999999989</v>
      </c>
    </row>
    <row r="694" spans="1:4">
      <c r="A694" s="249">
        <v>45569</v>
      </c>
      <c r="B694" s="248">
        <v>48.47</v>
      </c>
      <c r="C694" s="248">
        <v>57.75</v>
      </c>
      <c r="D694" s="248">
        <f t="shared" si="10"/>
        <v>-9.2800000000000011</v>
      </c>
    </row>
    <row r="695" spans="1:4">
      <c r="A695" s="249">
        <v>45572</v>
      </c>
      <c r="B695" s="248">
        <v>48.57</v>
      </c>
      <c r="C695" s="248">
        <v>57.75</v>
      </c>
      <c r="D695" s="248">
        <f t="shared" si="10"/>
        <v>-9.18</v>
      </c>
    </row>
    <row r="696" spans="1:4">
      <c r="A696" s="249">
        <v>45573</v>
      </c>
      <c r="B696" s="248">
        <v>47.59</v>
      </c>
      <c r="C696" s="248">
        <v>57.375</v>
      </c>
      <c r="D696" s="248">
        <f t="shared" si="10"/>
        <v>-9.7849999999999966</v>
      </c>
    </row>
    <row r="697" spans="1:4">
      <c r="A697" s="249">
        <v>45574</v>
      </c>
      <c r="B697" s="248">
        <v>47.56</v>
      </c>
      <c r="C697" s="248">
        <v>57.375</v>
      </c>
      <c r="D697" s="248">
        <f t="shared" si="10"/>
        <v>-9.8149999999999977</v>
      </c>
    </row>
    <row r="698" spans="1:4">
      <c r="A698" s="249">
        <v>45575</v>
      </c>
      <c r="B698" s="248">
        <v>48.26</v>
      </c>
      <c r="C698" s="248">
        <v>57.125</v>
      </c>
      <c r="D698" s="248">
        <f t="shared" si="10"/>
        <v>-8.865000000000002</v>
      </c>
    </row>
    <row r="699" spans="1:4">
      <c r="A699" s="249">
        <v>45576</v>
      </c>
      <c r="B699" s="248">
        <v>47.83</v>
      </c>
      <c r="C699" s="248">
        <v>58.125</v>
      </c>
      <c r="D699" s="248">
        <f t="shared" si="10"/>
        <v>-10.295000000000002</v>
      </c>
    </row>
    <row r="700" spans="1:4">
      <c r="A700" s="249">
        <v>45579</v>
      </c>
      <c r="B700" s="248">
        <v>45.9</v>
      </c>
      <c r="C700" s="248">
        <v>58</v>
      </c>
      <c r="D700" s="248">
        <f t="shared" si="10"/>
        <v>-12.100000000000001</v>
      </c>
    </row>
    <row r="701" spans="1:4">
      <c r="A701" s="249">
        <v>45580</v>
      </c>
      <c r="B701" s="248">
        <v>46.45</v>
      </c>
      <c r="C701" s="248">
        <v>57</v>
      </c>
      <c r="D701" s="248">
        <f t="shared" si="10"/>
        <v>-10.549999999999997</v>
      </c>
    </row>
    <row r="702" spans="1:4">
      <c r="A702" s="249">
        <v>45581</v>
      </c>
      <c r="B702" s="248">
        <v>45.18</v>
      </c>
      <c r="C702" s="248">
        <v>57.125</v>
      </c>
      <c r="D702" s="248">
        <f t="shared" si="10"/>
        <v>-11.945</v>
      </c>
    </row>
    <row r="703" spans="1:4">
      <c r="A703" s="249">
        <v>45582</v>
      </c>
      <c r="B703" s="248">
        <v>45.59</v>
      </c>
      <c r="C703" s="248">
        <v>57.25</v>
      </c>
      <c r="D703" s="248">
        <f t="shared" si="10"/>
        <v>-11.659999999999997</v>
      </c>
    </row>
    <row r="704" spans="1:4">
      <c r="A704" s="249">
        <v>45583</v>
      </c>
      <c r="B704" s="248">
        <v>44.82</v>
      </c>
      <c r="C704" s="248">
        <v>56.875</v>
      </c>
      <c r="D704" s="248">
        <f t="shared" si="10"/>
        <v>-12.055</v>
      </c>
    </row>
    <row r="705" spans="1:4">
      <c r="A705" s="249">
        <v>45586</v>
      </c>
      <c r="B705" s="248">
        <v>45.39</v>
      </c>
      <c r="C705" s="248">
        <v>57.25</v>
      </c>
      <c r="D705" s="248">
        <f t="shared" si="10"/>
        <v>-11.86</v>
      </c>
    </row>
    <row r="706" spans="1:4">
      <c r="A706" s="249">
        <v>45587</v>
      </c>
      <c r="B706" s="248">
        <v>47.19</v>
      </c>
      <c r="C706" s="248">
        <v>58.375</v>
      </c>
      <c r="D706" s="248">
        <f t="shared" si="10"/>
        <v>-11.185000000000002</v>
      </c>
    </row>
    <row r="707" spans="1:4">
      <c r="A707" s="249">
        <v>45588</v>
      </c>
      <c r="B707" s="248">
        <v>46.89</v>
      </c>
      <c r="C707" s="248">
        <v>59.25</v>
      </c>
      <c r="D707" s="248">
        <f t="shared" ref="D707:D770" si="11">B707-C707</f>
        <v>-12.36</v>
      </c>
    </row>
    <row r="708" spans="1:4">
      <c r="A708" s="249">
        <v>45589</v>
      </c>
      <c r="B708" s="248">
        <v>47.83</v>
      </c>
      <c r="C708" s="248">
        <v>59.75</v>
      </c>
      <c r="D708" s="248">
        <f t="shared" si="11"/>
        <v>-11.920000000000002</v>
      </c>
    </row>
    <row r="709" spans="1:4">
      <c r="A709" s="249">
        <v>45590</v>
      </c>
      <c r="B709" s="248">
        <v>47.65</v>
      </c>
      <c r="C709" s="248">
        <v>59.625</v>
      </c>
      <c r="D709" s="248">
        <f t="shared" si="11"/>
        <v>-11.975000000000001</v>
      </c>
    </row>
    <row r="710" spans="1:4">
      <c r="A710" s="249">
        <v>45593</v>
      </c>
      <c r="B710" s="248">
        <v>46.19</v>
      </c>
      <c r="C710" s="248">
        <v>59.625</v>
      </c>
      <c r="D710" s="248">
        <f t="shared" si="11"/>
        <v>-13.435000000000002</v>
      </c>
    </row>
    <row r="711" spans="1:4">
      <c r="A711" s="249">
        <v>45594</v>
      </c>
      <c r="B711" s="248">
        <v>46.3</v>
      </c>
      <c r="C711" s="248">
        <v>60</v>
      </c>
      <c r="D711" s="248">
        <f t="shared" si="11"/>
        <v>-13.700000000000003</v>
      </c>
    </row>
    <row r="712" spans="1:4">
      <c r="A712" s="249">
        <v>45595</v>
      </c>
      <c r="B712" s="248">
        <v>47.31</v>
      </c>
      <c r="C712" s="248">
        <v>60.75</v>
      </c>
      <c r="D712" s="248">
        <f t="shared" si="11"/>
        <v>-13.439999999999998</v>
      </c>
    </row>
    <row r="713" spans="1:4">
      <c r="A713" s="249">
        <v>45596</v>
      </c>
      <c r="B713" s="248">
        <v>48.64</v>
      </c>
      <c r="C713" s="248">
        <v>60.75</v>
      </c>
      <c r="D713" s="248">
        <f t="shared" si="11"/>
        <v>-12.11</v>
      </c>
    </row>
    <row r="714" spans="1:4">
      <c r="A714" s="249">
        <v>45597</v>
      </c>
      <c r="B714" s="248">
        <v>49.8</v>
      </c>
      <c r="C714" s="248">
        <v>62.25</v>
      </c>
      <c r="D714" s="248">
        <f t="shared" si="11"/>
        <v>-12.450000000000003</v>
      </c>
    </row>
    <row r="715" spans="1:4">
      <c r="A715" s="249">
        <v>45600</v>
      </c>
      <c r="B715" s="248">
        <v>50.06</v>
      </c>
      <c r="C715" s="248">
        <v>63</v>
      </c>
      <c r="D715" s="248">
        <f t="shared" si="11"/>
        <v>-12.939999999999998</v>
      </c>
    </row>
    <row r="716" spans="1:4">
      <c r="A716" s="249">
        <v>45601</v>
      </c>
      <c r="B716" s="248">
        <v>49.49</v>
      </c>
      <c r="C716" s="248">
        <v>62.75</v>
      </c>
      <c r="D716" s="248">
        <f t="shared" si="11"/>
        <v>-13.259999999999998</v>
      </c>
    </row>
    <row r="717" spans="1:4">
      <c r="A717" s="249">
        <v>45602</v>
      </c>
      <c r="B717" s="248">
        <v>50.84</v>
      </c>
      <c r="C717" s="248">
        <v>63</v>
      </c>
      <c r="D717" s="248">
        <f t="shared" si="11"/>
        <v>-12.159999999999997</v>
      </c>
    </row>
    <row r="718" spans="1:4">
      <c r="A718" s="249">
        <v>45603</v>
      </c>
      <c r="B718" s="248">
        <v>52.32</v>
      </c>
      <c r="C718" s="248">
        <v>63.5</v>
      </c>
      <c r="D718" s="248">
        <f t="shared" si="11"/>
        <v>-11.18</v>
      </c>
    </row>
    <row r="719" spans="1:4">
      <c r="A719" s="249">
        <v>45604</v>
      </c>
      <c r="B719" s="248">
        <v>52.77</v>
      </c>
      <c r="C719" s="248">
        <v>65</v>
      </c>
      <c r="D719" s="248">
        <f t="shared" si="11"/>
        <v>-12.229999999999997</v>
      </c>
    </row>
    <row r="720" spans="1:4">
      <c r="A720" s="249">
        <v>45607</v>
      </c>
      <c r="B720" s="248">
        <v>52.14</v>
      </c>
      <c r="C720" s="248">
        <v>65.5</v>
      </c>
      <c r="D720" s="248">
        <f t="shared" si="11"/>
        <v>-13.36</v>
      </c>
    </row>
    <row r="721" spans="1:4">
      <c r="A721" s="249">
        <v>45608</v>
      </c>
      <c r="B721" s="248">
        <v>50.23</v>
      </c>
      <c r="C721" s="248">
        <v>64</v>
      </c>
      <c r="D721" s="248">
        <f t="shared" si="11"/>
        <v>-13.770000000000003</v>
      </c>
    </row>
    <row r="722" spans="1:4">
      <c r="A722" s="249">
        <v>45609</v>
      </c>
      <c r="B722" s="248">
        <v>49.18</v>
      </c>
      <c r="C722" s="248">
        <v>62.25</v>
      </c>
      <c r="D722" s="248">
        <f t="shared" si="11"/>
        <v>-13.07</v>
      </c>
    </row>
    <row r="723" spans="1:4">
      <c r="A723" s="249">
        <v>45610</v>
      </c>
      <c r="B723" s="248">
        <v>48.44</v>
      </c>
      <c r="C723" s="248">
        <v>62.125</v>
      </c>
      <c r="D723" s="248">
        <f t="shared" si="11"/>
        <v>-13.685000000000002</v>
      </c>
    </row>
    <row r="724" spans="1:4">
      <c r="A724" s="249">
        <v>45611</v>
      </c>
      <c r="B724" s="248">
        <v>48.35</v>
      </c>
      <c r="C724" s="248">
        <v>63.25</v>
      </c>
      <c r="D724" s="248">
        <f t="shared" si="11"/>
        <v>-14.899999999999999</v>
      </c>
    </row>
    <row r="725" spans="1:4">
      <c r="A725" s="249">
        <v>45614</v>
      </c>
      <c r="B725" s="248">
        <v>49.02</v>
      </c>
      <c r="C725" s="248">
        <v>62.375</v>
      </c>
      <c r="D725" s="248">
        <f t="shared" si="11"/>
        <v>-13.354999999999997</v>
      </c>
    </row>
    <row r="726" spans="1:4">
      <c r="A726" s="249">
        <v>45615</v>
      </c>
      <c r="B726" s="248">
        <v>48.84</v>
      </c>
      <c r="C726" s="248">
        <v>62.625</v>
      </c>
      <c r="D726" s="248">
        <f t="shared" si="11"/>
        <v>-13.784999999999997</v>
      </c>
    </row>
    <row r="727" spans="1:4">
      <c r="A727" s="249">
        <v>45616</v>
      </c>
      <c r="B727" s="248">
        <v>47.28</v>
      </c>
      <c r="C727" s="248">
        <v>62.125</v>
      </c>
      <c r="D727" s="248">
        <f t="shared" si="11"/>
        <v>-14.844999999999999</v>
      </c>
    </row>
    <row r="728" spans="1:4">
      <c r="A728" s="249">
        <v>45617</v>
      </c>
      <c r="B728" s="248">
        <v>46.18</v>
      </c>
      <c r="C728" s="248">
        <v>61.625</v>
      </c>
      <c r="D728" s="248">
        <f t="shared" si="11"/>
        <v>-15.445</v>
      </c>
    </row>
    <row r="729" spans="1:4">
      <c r="A729" s="249">
        <v>45618</v>
      </c>
      <c r="B729" s="248">
        <v>45.77</v>
      </c>
      <c r="C729" s="248">
        <v>60.5</v>
      </c>
      <c r="D729" s="248">
        <f t="shared" si="11"/>
        <v>-14.729999999999997</v>
      </c>
    </row>
    <row r="730" spans="1:4">
      <c r="A730" s="249">
        <v>45621</v>
      </c>
      <c r="B730" s="248">
        <v>45.21</v>
      </c>
      <c r="C730" s="248">
        <v>61.125</v>
      </c>
      <c r="D730" s="248">
        <f t="shared" si="11"/>
        <v>-15.914999999999999</v>
      </c>
    </row>
    <row r="731" spans="1:4">
      <c r="A731" s="249">
        <v>45622</v>
      </c>
      <c r="B731" s="248">
        <v>45.59</v>
      </c>
      <c r="C731" s="248">
        <v>61.375</v>
      </c>
      <c r="D731" s="248">
        <f t="shared" si="11"/>
        <v>-15.784999999999997</v>
      </c>
    </row>
    <row r="732" spans="1:4">
      <c r="A732" s="249">
        <v>45623</v>
      </c>
      <c r="B732" s="248">
        <v>43.75</v>
      </c>
      <c r="C732" s="248">
        <v>62</v>
      </c>
      <c r="D732" s="248">
        <f t="shared" si="11"/>
        <v>-18.25</v>
      </c>
    </row>
    <row r="733" spans="1:4">
      <c r="A733" s="249">
        <v>45625</v>
      </c>
      <c r="B733" s="248">
        <v>44.61</v>
      </c>
      <c r="C733" s="248">
        <v>62</v>
      </c>
      <c r="D733" s="248">
        <f t="shared" si="11"/>
        <v>-17.39</v>
      </c>
    </row>
    <row r="734" spans="1:4">
      <c r="A734" s="249">
        <v>45628</v>
      </c>
      <c r="B734" s="248">
        <v>44.42</v>
      </c>
      <c r="C734" s="248">
        <v>64.875</v>
      </c>
      <c r="D734" s="248">
        <f t="shared" si="11"/>
        <v>-20.454999999999998</v>
      </c>
    </row>
    <row r="735" spans="1:4">
      <c r="A735" s="249">
        <f>[5]Spreads!A1512</f>
        <v>45629</v>
      </c>
      <c r="B735" s="248">
        <f>[5]Spreads!B1512</f>
        <v>46.14</v>
      </c>
      <c r="C735" s="248">
        <f>[5]Spreads!H1512</f>
        <v>41.42</v>
      </c>
      <c r="D735" s="248">
        <f t="shared" si="11"/>
        <v>4.7199999999999989</v>
      </c>
    </row>
    <row r="736" spans="1:4">
      <c r="A736" s="249">
        <f>[5]Spreads!A1513</f>
        <v>45630</v>
      </c>
      <c r="B736" s="248">
        <f>[5]Spreads!B1513</f>
        <v>44.42</v>
      </c>
      <c r="C736" s="248">
        <f>[5]Spreads!H1513</f>
        <v>41.42</v>
      </c>
      <c r="D736" s="248">
        <f t="shared" si="11"/>
        <v>3</v>
      </c>
    </row>
    <row r="737" spans="1:4">
      <c r="A737" s="249">
        <f>[5]Spreads!A1514</f>
        <v>45631</v>
      </c>
      <c r="B737" s="248">
        <f>[5]Spreads!B1514</f>
        <v>45.31</v>
      </c>
      <c r="C737" s="248">
        <f>[5]Spreads!H1514</f>
        <v>42.31</v>
      </c>
      <c r="D737" s="248">
        <f t="shared" si="11"/>
        <v>3</v>
      </c>
    </row>
    <row r="738" spans="1:4">
      <c r="A738" s="249">
        <f>[5]Spreads!A1515</f>
        <v>45632</v>
      </c>
      <c r="B738" s="248">
        <f>[5]Spreads!B1515</f>
        <v>45.97</v>
      </c>
      <c r="C738" s="248">
        <f>[5]Spreads!H1515</f>
        <v>42.97</v>
      </c>
      <c r="D738" s="248">
        <f t="shared" si="11"/>
        <v>3</v>
      </c>
    </row>
    <row r="739" spans="1:4">
      <c r="A739" s="249">
        <f>[5]Spreads!A1516</f>
        <v>45635</v>
      </c>
      <c r="B739" s="248">
        <f>[5]Spreads!B1516</f>
        <v>45.8</v>
      </c>
      <c r="C739" s="248">
        <f>[5]Spreads!H1516</f>
        <v>42.8</v>
      </c>
      <c r="D739" s="248">
        <f t="shared" si="11"/>
        <v>3</v>
      </c>
    </row>
    <row r="740" spans="1:4">
      <c r="A740" s="249">
        <f>[5]Spreads!A1517</f>
        <v>45636</v>
      </c>
      <c r="B740" s="248">
        <f>[5]Spreads!B1517</f>
        <v>44.22</v>
      </c>
      <c r="C740" s="248">
        <f>[5]Spreads!H1517</f>
        <v>42.72</v>
      </c>
      <c r="D740" s="248">
        <f t="shared" si="11"/>
        <v>1.5</v>
      </c>
    </row>
    <row r="741" spans="1:4">
      <c r="A741" s="249">
        <f>[5]Spreads!A1518</f>
        <v>45637</v>
      </c>
      <c r="B741" s="248">
        <f>[5]Spreads!B1518</f>
        <v>44.44</v>
      </c>
      <c r="C741" s="248">
        <f>[5]Spreads!H1518</f>
        <v>42.44</v>
      </c>
      <c r="D741" s="248">
        <f t="shared" si="11"/>
        <v>2</v>
      </c>
    </row>
    <row r="742" spans="1:4">
      <c r="A742" s="249">
        <f>[5]Spreads!A1519</f>
        <v>45638</v>
      </c>
      <c r="B742" s="248">
        <f>[5]Spreads!B1519</f>
        <v>44.67</v>
      </c>
      <c r="C742" s="248">
        <f>[5]Spreads!H1519</f>
        <v>42.67</v>
      </c>
      <c r="D742" s="248">
        <f t="shared" si="11"/>
        <v>2</v>
      </c>
    </row>
    <row r="743" spans="1:4">
      <c r="A743" s="249">
        <f>[5]Spreads!A1520</f>
        <v>45639</v>
      </c>
      <c r="B743" s="248">
        <f>[5]Spreads!B1520</f>
        <v>44.61</v>
      </c>
      <c r="C743" s="248">
        <f>[5]Spreads!H1520</f>
        <v>42.61</v>
      </c>
      <c r="D743" s="248">
        <f t="shared" si="11"/>
        <v>2</v>
      </c>
    </row>
    <row r="744" spans="1:4">
      <c r="A744" s="249">
        <f>[5]Spreads!A1521</f>
        <v>45642</v>
      </c>
      <c r="B744" s="248">
        <f>[5]Spreads!B1521</f>
        <v>43.72</v>
      </c>
      <c r="C744" s="248">
        <f>[5]Spreads!H1521</f>
        <v>41.72</v>
      </c>
      <c r="D744" s="248">
        <f t="shared" si="11"/>
        <v>2</v>
      </c>
    </row>
    <row r="745" spans="1:4">
      <c r="A745" s="249">
        <f>[5]Spreads!A1522</f>
        <v>45643</v>
      </c>
      <c r="B745" s="248">
        <f>[5]Spreads!B1522</f>
        <v>42.62</v>
      </c>
      <c r="C745" s="248">
        <f>[5]Spreads!H1522</f>
        <v>40.619999999999997</v>
      </c>
      <c r="D745" s="248">
        <f t="shared" si="11"/>
        <v>2</v>
      </c>
    </row>
    <row r="746" spans="1:4">
      <c r="A746" s="249">
        <f>[5]Spreads!A1523</f>
        <v>45644</v>
      </c>
      <c r="B746" s="248">
        <f>[5]Spreads!B1523</f>
        <v>41.55</v>
      </c>
      <c r="C746" s="248">
        <f>[5]Spreads!H1523</f>
        <v>39.549999999999997</v>
      </c>
      <c r="D746" s="248">
        <f t="shared" si="11"/>
        <v>2</v>
      </c>
    </row>
    <row r="747" spans="1:4">
      <c r="A747" s="249">
        <f>[5]Spreads!A1524</f>
        <v>45645</v>
      </c>
      <c r="B747" s="248">
        <f>[5]Spreads!B1524</f>
        <v>42.01</v>
      </c>
      <c r="C747" s="248">
        <f>[5]Spreads!H1524</f>
        <v>40.01</v>
      </c>
      <c r="D747" s="248">
        <f t="shared" si="11"/>
        <v>2</v>
      </c>
    </row>
    <row r="748" spans="1:4">
      <c r="A748" s="249">
        <f>[5]Spreads!A1525</f>
        <v>45646</v>
      </c>
      <c r="B748" s="248">
        <f>[5]Spreads!B1525</f>
        <v>40.98</v>
      </c>
      <c r="C748" s="248">
        <f>[5]Spreads!H1525</f>
        <v>39.479999999999997</v>
      </c>
      <c r="D748" s="248">
        <f t="shared" si="11"/>
        <v>1.5</v>
      </c>
    </row>
    <row r="749" spans="1:4">
      <c r="A749" s="249">
        <f>[5]Spreads!A1526</f>
        <v>45649</v>
      </c>
      <c r="B749" s="248">
        <f>[5]Spreads!B1526</f>
        <v>41.73</v>
      </c>
      <c r="C749" s="248">
        <f>[5]Spreads!H1526</f>
        <v>40.229999999999997</v>
      </c>
      <c r="D749" s="248">
        <f t="shared" si="11"/>
        <v>1.5</v>
      </c>
    </row>
    <row r="750" spans="1:4">
      <c r="A750" s="249">
        <f>[5]Spreads!A1527</f>
        <v>45650</v>
      </c>
      <c r="B750" s="248">
        <f>[5]Spreads!B1527</f>
        <v>41.34</v>
      </c>
      <c r="C750" s="248">
        <f>[5]Spreads!H1527</f>
        <v>39.840000000000003</v>
      </c>
      <c r="D750" s="248">
        <f t="shared" si="11"/>
        <v>1.5</v>
      </c>
    </row>
    <row r="751" spans="1:4">
      <c r="A751" s="249">
        <f>[5]Spreads!A1528</f>
        <v>45652</v>
      </c>
      <c r="B751" s="248">
        <f>[5]Spreads!B1528</f>
        <v>40.97</v>
      </c>
      <c r="C751" s="248">
        <f>[5]Spreads!H1528</f>
        <v>39.47</v>
      </c>
      <c r="D751" s="248">
        <f t="shared" si="11"/>
        <v>1.5</v>
      </c>
    </row>
    <row r="752" spans="1:4">
      <c r="A752" s="249">
        <f>[5]Spreads!A1529</f>
        <v>45653</v>
      </c>
      <c r="B752" s="248">
        <f>[5]Spreads!B1529</f>
        <v>41.52</v>
      </c>
      <c r="C752" s="248">
        <f>[5]Spreads!H1529</f>
        <v>39.520000000000003</v>
      </c>
      <c r="D752" s="248">
        <f t="shared" si="11"/>
        <v>2</v>
      </c>
    </row>
    <row r="753" spans="1:4">
      <c r="A753" s="249">
        <f>[5]Spreads!A1530</f>
        <v>45656</v>
      </c>
      <c r="B753" s="248">
        <f>[5]Spreads!B1530</f>
        <v>41.72</v>
      </c>
      <c r="C753" s="248">
        <f>[5]Spreads!H1530</f>
        <v>39.72</v>
      </c>
      <c r="D753" s="248">
        <f t="shared" si="11"/>
        <v>2</v>
      </c>
    </row>
    <row r="754" spans="1:4">
      <c r="A754" s="249">
        <f>[5]Spreads!A1531</f>
        <v>45657</v>
      </c>
      <c r="B754" s="248">
        <f>[5]Spreads!B1531</f>
        <v>42.28</v>
      </c>
      <c r="C754" s="248">
        <f>[5]Spreads!H1531</f>
        <v>39.78</v>
      </c>
      <c r="D754" s="248">
        <f t="shared" si="11"/>
        <v>2.5</v>
      </c>
    </row>
    <row r="755" spans="1:4">
      <c r="A755" s="249">
        <f>[5]Spreads!A1532</f>
        <v>45659</v>
      </c>
      <c r="B755" s="248">
        <f>[5]Spreads!B1532</f>
        <v>42.77</v>
      </c>
      <c r="C755" s="248">
        <f>[5]Spreads!H1532</f>
        <v>40.270000000000003</v>
      </c>
      <c r="D755" s="248">
        <f t="shared" si="11"/>
        <v>2.5</v>
      </c>
    </row>
    <row r="756" spans="1:4">
      <c r="A756" s="249">
        <f>[5]Spreads!A1533</f>
        <v>45660</v>
      </c>
      <c r="B756" s="248">
        <f>[5]Spreads!B1533</f>
        <v>42.43</v>
      </c>
      <c r="C756" s="248">
        <f>[5]Spreads!H1533</f>
        <v>39.93</v>
      </c>
      <c r="D756" s="248">
        <f t="shared" si="11"/>
        <v>2.5</v>
      </c>
    </row>
    <row r="757" spans="1:4">
      <c r="A757" s="249">
        <f>[5]Spreads!A1534</f>
        <v>45663</v>
      </c>
      <c r="B757" s="248">
        <f>[5]Spreads!B1534</f>
        <v>42.83</v>
      </c>
      <c r="C757" s="248">
        <f>[5]Spreads!H1534</f>
        <v>40.33</v>
      </c>
      <c r="D757" s="248">
        <f t="shared" si="11"/>
        <v>2.5</v>
      </c>
    </row>
    <row r="758" spans="1:4">
      <c r="A758" s="249">
        <f>[5]Spreads!A1535</f>
        <v>45664</v>
      </c>
      <c r="B758" s="248">
        <f>[5]Spreads!B1535</f>
        <v>43.75</v>
      </c>
      <c r="C758" s="248">
        <f>[5]Spreads!H1535</f>
        <v>41.25</v>
      </c>
      <c r="D758" s="248">
        <f t="shared" si="11"/>
        <v>2.5</v>
      </c>
    </row>
    <row r="759" spans="1:4">
      <c r="A759" s="249">
        <f>[5]Spreads!A1536</f>
        <v>45665</v>
      </c>
      <c r="B759" s="248">
        <f>[5]Spreads!B1536</f>
        <v>43.59</v>
      </c>
      <c r="C759" s="248">
        <f>[5]Spreads!H1536</f>
        <v>41.59</v>
      </c>
      <c r="D759" s="248">
        <f t="shared" si="11"/>
        <v>2</v>
      </c>
    </row>
    <row r="760" spans="1:4">
      <c r="A760" s="249">
        <f>[5]Spreads!A1537</f>
        <v>45666</v>
      </c>
      <c r="B760" s="248">
        <f>[5]Spreads!B1537</f>
        <v>44.76</v>
      </c>
      <c r="C760" s="248">
        <f>[5]Spreads!H1537</f>
        <v>42.76</v>
      </c>
      <c r="D760" s="248">
        <f t="shared" si="11"/>
        <v>2</v>
      </c>
    </row>
    <row r="761" spans="1:4">
      <c r="A761" s="249">
        <f>[5]Spreads!A1538</f>
        <v>45667</v>
      </c>
      <c r="B761" s="248">
        <f>[5]Spreads!B1538</f>
        <v>47.58</v>
      </c>
      <c r="C761" s="248">
        <f>[5]Spreads!H1538</f>
        <v>45.58</v>
      </c>
      <c r="D761" s="248">
        <f t="shared" si="11"/>
        <v>2</v>
      </c>
    </row>
    <row r="762" spans="1:4">
      <c r="A762" s="249">
        <f>[5]Spreads!A1539</f>
        <v>45670</v>
      </c>
      <c r="B762" s="248">
        <f>[5]Spreads!B1539</f>
        <v>48.24</v>
      </c>
      <c r="C762" s="248">
        <f>[5]Spreads!H1539</f>
        <v>45.99</v>
      </c>
      <c r="D762" s="248">
        <f t="shared" si="11"/>
        <v>2.25</v>
      </c>
    </row>
    <row r="763" spans="1:4">
      <c r="A763" s="249">
        <f>[5]Spreads!A1540</f>
        <v>45671</v>
      </c>
      <c r="B763" s="248">
        <f>[5]Spreads!B1540</f>
        <v>48.47</v>
      </c>
      <c r="C763" s="248">
        <f>[5]Spreads!H1540</f>
        <v>46.22</v>
      </c>
      <c r="D763" s="248">
        <f t="shared" si="11"/>
        <v>2.25</v>
      </c>
    </row>
    <row r="764" spans="1:4">
      <c r="A764" s="249">
        <f>[5]Spreads!A1541</f>
        <v>45672</v>
      </c>
      <c r="B764" s="248">
        <f>[5]Spreads!B1541</f>
        <v>48.52</v>
      </c>
      <c r="C764" s="248">
        <f>[5]Spreads!H1541</f>
        <v>46.27</v>
      </c>
      <c r="D764" s="248">
        <f t="shared" si="11"/>
        <v>2.25</v>
      </c>
    </row>
    <row r="765" spans="1:4">
      <c r="A765" s="249">
        <f>[5]Spreads!A1542</f>
        <v>45673</v>
      </c>
      <c r="B765" s="248">
        <f>[5]Spreads!B1542</f>
        <v>47.03</v>
      </c>
      <c r="C765" s="248">
        <f>[5]Spreads!H1542</f>
        <v>45.03</v>
      </c>
      <c r="D765" s="248">
        <f t="shared" si="11"/>
        <v>2</v>
      </c>
    </row>
    <row r="766" spans="1:4">
      <c r="A766" s="249">
        <f>[5]Spreads!A1543</f>
        <v>45674</v>
      </c>
      <c r="B766" s="248">
        <f>[5]Spreads!B1543</f>
        <v>47.69</v>
      </c>
      <c r="C766" s="248">
        <f>[5]Spreads!H1543</f>
        <v>45.69</v>
      </c>
      <c r="D766" s="248">
        <f t="shared" si="11"/>
        <v>2</v>
      </c>
    </row>
    <row r="767" spans="1:4">
      <c r="A767" s="251" t="str">
        <f>[5]Spreads!A1544</f>
        <v>1/21/2025</v>
      </c>
      <c r="B767" s="248">
        <f>[5]Spreads!B1544</f>
        <v>47.77</v>
      </c>
      <c r="C767" s="248">
        <f>[5]Spreads!H1544</f>
        <v>45.77</v>
      </c>
      <c r="D767" s="248">
        <f t="shared" si="11"/>
        <v>2</v>
      </c>
    </row>
    <row r="768" spans="1:4">
      <c r="A768" s="251" t="str">
        <f>[5]Spreads!A1545</f>
        <v>1/22/2025</v>
      </c>
      <c r="B768" s="248">
        <f>[5]Spreads!B1545</f>
        <v>46.42</v>
      </c>
      <c r="C768" s="248">
        <f>[5]Spreads!H1545</f>
        <v>44.42</v>
      </c>
      <c r="D768" s="248">
        <f t="shared" si="11"/>
        <v>2</v>
      </c>
    </row>
    <row r="769" spans="1:4">
      <c r="A769" s="251" t="str">
        <f>[5]Spreads!A1546</f>
        <v>1/23/2025</v>
      </c>
      <c r="B769" s="248">
        <f>[5]Spreads!B1546</f>
        <v>47.04</v>
      </c>
      <c r="C769" s="248">
        <f>[5]Spreads!H1546</f>
        <v>45.04</v>
      </c>
      <c r="D769" s="248">
        <f t="shared" si="11"/>
        <v>2</v>
      </c>
    </row>
    <row r="770" spans="1:4">
      <c r="A770" s="251" t="str">
        <f>[5]Spreads!A1547</f>
        <v>1/24/2025</v>
      </c>
      <c r="B770" s="248">
        <f>[5]Spreads!B1547</f>
        <v>47.22</v>
      </c>
      <c r="C770" s="248">
        <f>[5]Spreads!H1547</f>
        <v>45.22</v>
      </c>
      <c r="D770" s="248">
        <f t="shared" si="11"/>
        <v>2</v>
      </c>
    </row>
    <row r="771" spans="1:4">
      <c r="A771" s="251" t="str">
        <f>[5]Spreads!A1548</f>
        <v>1/27/2025</v>
      </c>
      <c r="B771" s="248">
        <f>[5]Spreads!B1548</f>
        <v>47</v>
      </c>
      <c r="C771" s="248">
        <f>[5]Spreads!H1548</f>
        <v>45</v>
      </c>
      <c r="D771" s="248">
        <f t="shared" ref="D771:D782" si="12">B771-C771</f>
        <v>2</v>
      </c>
    </row>
    <row r="772" spans="1:4">
      <c r="A772" s="251" t="str">
        <f>[5]Spreads!A1549</f>
        <v>1/28/2025</v>
      </c>
      <c r="B772" s="248">
        <f>[5]Spreads!B1549</f>
        <v>46.13</v>
      </c>
      <c r="C772" s="248">
        <f>[5]Spreads!H1549</f>
        <v>45.13</v>
      </c>
      <c r="D772" s="248">
        <f t="shared" si="12"/>
        <v>1</v>
      </c>
    </row>
    <row r="773" spans="1:4">
      <c r="A773" s="251" t="str">
        <f>[5]Spreads!A1550</f>
        <v>1/29/2025</v>
      </c>
      <c r="B773" s="248">
        <f>[5]Spreads!B1550</f>
        <v>45.97</v>
      </c>
      <c r="C773" s="248">
        <f>[5]Spreads!H1550</f>
        <v>44.97</v>
      </c>
      <c r="D773" s="248">
        <f t="shared" si="12"/>
        <v>1</v>
      </c>
    </row>
    <row r="774" spans="1:4">
      <c r="A774" s="251" t="str">
        <f>[5]Spreads!A1551</f>
        <v>1/30/2025</v>
      </c>
      <c r="B774" s="248">
        <f>[5]Spreads!B1551</f>
        <v>45.98</v>
      </c>
      <c r="C774" s="248">
        <f>[5]Spreads!H1551</f>
        <v>44.98</v>
      </c>
      <c r="D774" s="248">
        <f t="shared" si="12"/>
        <v>1</v>
      </c>
    </row>
    <row r="775" spans="1:4">
      <c r="A775" s="251" t="str">
        <f>[5]Spreads!A1552</f>
        <v>1/31/2025</v>
      </c>
      <c r="B775" s="248">
        <f>[5]Spreads!B1552</f>
        <v>47.11</v>
      </c>
      <c r="C775" s="248">
        <f>[5]Spreads!H1552</f>
        <v>46.11</v>
      </c>
      <c r="D775" s="248">
        <f t="shared" si="12"/>
        <v>1</v>
      </c>
    </row>
    <row r="776" spans="1:4">
      <c r="A776" s="251" t="str">
        <f>[5]Spreads!A1553</f>
        <v>2/3/2025</v>
      </c>
      <c r="B776" s="248">
        <f>[5]Spreads!B1553</f>
        <v>47.01</v>
      </c>
      <c r="C776" s="248">
        <f>[5]Spreads!H1553</f>
        <v>46.51</v>
      </c>
      <c r="D776" s="248">
        <f t="shared" si="12"/>
        <v>0.5</v>
      </c>
    </row>
    <row r="777" spans="1:4">
      <c r="A777" s="251" t="str">
        <f>[5]Spreads!A1554</f>
        <v>2/4/2025</v>
      </c>
      <c r="B777" s="248">
        <f>[5]Spreads!B1554</f>
        <v>46.26</v>
      </c>
      <c r="C777" s="248">
        <f>[5]Spreads!H1554</f>
        <v>45.76</v>
      </c>
      <c r="D777" s="248">
        <f t="shared" si="12"/>
        <v>0.5</v>
      </c>
    </row>
    <row r="778" spans="1:4">
      <c r="A778" s="251" t="str">
        <f>[5]Spreads!A1555</f>
        <v>2/5/2025</v>
      </c>
      <c r="B778" s="248">
        <f>[5]Spreads!B1555</f>
        <v>46.84</v>
      </c>
      <c r="C778" s="248">
        <f>[5]Spreads!H1555</f>
        <v>45.09</v>
      </c>
      <c r="D778" s="248">
        <f t="shared" si="12"/>
        <v>1.75</v>
      </c>
    </row>
    <row r="779" spans="1:4">
      <c r="A779" s="251" t="str">
        <f>[5]Spreads!A1556</f>
        <v>2/6/2025</v>
      </c>
      <c r="B779" s="248">
        <f>[5]Spreads!B1556</f>
        <v>47.15</v>
      </c>
      <c r="C779" s="248">
        <f>[5]Spreads!H1556</f>
        <v>45.4</v>
      </c>
      <c r="D779" s="248">
        <f t="shared" si="12"/>
        <v>1.75</v>
      </c>
    </row>
    <row r="780" spans="1:4">
      <c r="A780" s="251" t="str">
        <f>[5]Spreads!A1557</f>
        <v>2/7/2025</v>
      </c>
      <c r="B780" s="248">
        <f>[5]Spreads!B1557</f>
        <v>47.73</v>
      </c>
      <c r="C780" s="248">
        <f>[5]Spreads!H1557</f>
        <v>45.98</v>
      </c>
      <c r="D780" s="248">
        <f t="shared" si="12"/>
        <v>1.75</v>
      </c>
    </row>
    <row r="781" spans="1:4">
      <c r="A781" s="251" t="str">
        <f>[5]Spreads!A1558</f>
        <v>2/10/2025</v>
      </c>
      <c r="B781" s="248">
        <f>[5]Spreads!B1558</f>
        <v>47.48</v>
      </c>
      <c r="C781" s="248">
        <f>[5]Spreads!H1558</f>
        <v>45.73</v>
      </c>
      <c r="D781" s="248">
        <f t="shared" si="12"/>
        <v>1.75</v>
      </c>
    </row>
    <row r="782" spans="1:4">
      <c r="A782" s="251" t="str">
        <f>[5]Spreads!A1559</f>
        <v>2/11/2025</v>
      </c>
      <c r="B782" s="248">
        <f>[5]Spreads!B1559</f>
        <v>48.38</v>
      </c>
      <c r="C782" s="248">
        <f>[5]Spreads!H1559</f>
        <v>46.13</v>
      </c>
      <c r="D782" s="248">
        <f t="shared" si="12"/>
        <v>2.25</v>
      </c>
    </row>
  </sheetData>
  <conditionalFormatting sqref="E252:E253 D1:D7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11</vt:i4>
      </vt:variant>
      <vt:variant>
        <vt:lpstr>Charts</vt:lpstr>
      </vt:variant>
      <vt:variant>
        <vt:i4>25</vt:i4>
      </vt:variant>
      <vt:variant>
        <vt:lpstr>Named Ranges</vt:lpstr>
      </vt:variant>
      <vt:variant>
        <vt:i4>5</vt:i4>
      </vt:variant>
    </vt:vector>
  </HeadingPairs>
  <TitlesOfParts>
    <vt:vector size="41" baseType="lpstr">
      <vt:lpstr>Malaysian Palm USDA Comp</vt:lpstr>
      <vt:lpstr>SE Asia Palm Complex</vt:lpstr>
      <vt:lpstr>Malaysia Palm Complex</vt:lpstr>
      <vt:lpstr>Malaysian Cargo Surveys</vt:lpstr>
      <vt:lpstr>Indonesia Palm Complex</vt:lpstr>
      <vt:lpstr>Philippines Copra Complex</vt:lpstr>
      <vt:lpstr>Indonesia Copra Complex</vt:lpstr>
      <vt:lpstr>Malaysia PO Monthly Bal</vt:lpstr>
      <vt:lpstr>Malaysia PKO Monthly Bal</vt:lpstr>
      <vt:lpstr>MPOB Report Breakdown</vt:lpstr>
      <vt:lpstr>SBO-PO spread</vt:lpstr>
      <vt:lpstr>Mature Planted Area</vt:lpstr>
      <vt:lpstr>Oil Yield</vt:lpstr>
      <vt:lpstr>Malaysia PO Extraction Rates</vt:lpstr>
      <vt:lpstr>Malaysian BD Exports</vt:lpstr>
      <vt:lpstr>Malaysian PO Imports</vt:lpstr>
      <vt:lpstr>Indo PO Exports to Malaysia</vt:lpstr>
      <vt:lpstr>Malaysian Export Chart</vt:lpstr>
      <vt:lpstr>Malaysian Stocks Chart</vt:lpstr>
      <vt:lpstr>Malaysian Production Chart</vt:lpstr>
      <vt:lpstr>Malaysia Domestic Usage Chart</vt:lpstr>
      <vt:lpstr>Chart2</vt:lpstr>
      <vt:lpstr>Indonesia Domestic Use chart</vt:lpstr>
      <vt:lpstr>Indonesia Monthly Dom Use</vt:lpstr>
      <vt:lpstr>SE Asia Monthly Production</vt:lpstr>
      <vt:lpstr>Indonesia Monthly Production</vt:lpstr>
      <vt:lpstr>SE Asia Monthly Exports</vt:lpstr>
      <vt:lpstr>Indonesia Monthly Exports</vt:lpstr>
      <vt:lpstr>Indonesia Exports by Region</vt:lpstr>
      <vt:lpstr>SE Asian PO Exports by Country</vt:lpstr>
      <vt:lpstr>Indonesia Mth Exp to W Hemi</vt:lpstr>
      <vt:lpstr>Malaysia Monthly Production</vt:lpstr>
      <vt:lpstr>Malaysia Monthly Exports</vt:lpstr>
      <vt:lpstr>Malaysia Monthly Stocks</vt:lpstr>
      <vt:lpstr>Chart3</vt:lpstr>
      <vt:lpstr>Chart1</vt:lpstr>
      <vt:lpstr>'Indonesia Palm Complex'!Print_Area</vt:lpstr>
      <vt:lpstr>'Malaysia Palm Complex'!Print_Area</vt:lpstr>
      <vt:lpstr>'Malaysia PO Monthly Bal'!Print_Area</vt:lpstr>
      <vt:lpstr>'MPOB Report Breakdown'!Print_Area</vt:lpstr>
      <vt:lpstr>'SE Asia Palm Complex'!Print_Area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2025-07-17T10:01:22Z</dcterms:created>
  <dcterms:modified xsi:type="dcterms:W3CDTF">2025-08-14T16:36:09Z</dcterms:modified>
</cp:coreProperties>
</file>